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hakir CMC\Downloads\"/>
    </mc:Choice>
  </mc:AlternateContent>
  <bookViews>
    <workbookView xWindow="0" yWindow="0" windowWidth="24000" windowHeight="9600" tabRatio="906" firstSheet="3" activeTab="4"/>
  </bookViews>
  <sheets>
    <sheet name="Sheet5" sheetId="178" state="hidden" r:id="rId1"/>
    <sheet name="Sheet2" sheetId="177" state="hidden" r:id="rId2"/>
    <sheet name="M.Summary" sheetId="21" state="hidden" r:id="rId3"/>
    <sheet name="R-7 Summary" sheetId="364" r:id="rId4"/>
    <sheet name="R-7 BOQ" sheetId="365" r:id="rId5"/>
    <sheet name="R-3 Summary" sheetId="366" state="hidden" r:id="rId6"/>
    <sheet name="R-3 BOQ" sheetId="367" state="hidden" r:id="rId7"/>
    <sheet name="DI-3 Summary" sheetId="368" state="hidden" r:id="rId8"/>
    <sheet name="DI-3 BOQ" sheetId="369" state="hidden" r:id="rId9"/>
    <sheet name="BOQ" sheetId="22" state="hidden" r:id="rId10"/>
    <sheet name="jungle Clearance" sheetId="194" state="hidden" r:id="rId11"/>
    <sheet name="Dismantling" sheetId="225" state="hidden" r:id="rId12"/>
    <sheet name="Improved S.G" sheetId="263" state="hidden" r:id="rId13"/>
    <sheet name="Filter" sheetId="259" state="hidden" r:id="rId14"/>
    <sheet name="PCC1.2.4" sheetId="183" state="hidden" r:id="rId15"/>
    <sheet name="Lab" sheetId="307" state="hidden" r:id="rId16"/>
    <sheet name="CUT FILL" sheetId="352" state="hidden" r:id="rId17"/>
    <sheet name="Earth Work" sheetId="361" state="hidden" r:id="rId18"/>
    <sheet name="Road Work" sheetId="355" state="hidden" r:id="rId19"/>
    <sheet name="Surface Bill" sheetId="358" state="hidden" r:id="rId20"/>
    <sheet name="Culvert" sheetId="354" state="hidden" r:id="rId21"/>
    <sheet name="Metaling" sheetId="262" state="hidden" r:id="rId22"/>
    <sheet name="Scarifi" sheetId="251" state="hidden" r:id="rId23"/>
    <sheet name="Levelling Layer" sheetId="252" state="hidden" r:id="rId24"/>
    <sheet name="Grooving" sheetId="253" state="hidden" r:id="rId25"/>
    <sheet name="AW C" sheetId="198" state="hidden" r:id="rId26"/>
    <sheet name="S.B.Level layer" sheetId="340" state="hidden" r:id="rId27"/>
    <sheet name="Improve d S.G" sheetId="344" state="hidden" r:id="rId28"/>
    <sheet name="WBM Level layer" sheetId="341" state="hidden" r:id="rId29"/>
    <sheet name="abc" sheetId="258" state="hidden" r:id="rId30"/>
    <sheet name="TC" sheetId="255" state="hidden" r:id="rId31"/>
    <sheet name="Sub-Base" sheetId="185" state="hidden" r:id="rId32"/>
    <sheet name="Bill No 04a" sheetId="179" state="hidden" r:id="rId33"/>
    <sheet name="RCCCCulvert" sheetId="210" state="hidden" r:id="rId34"/>
    <sheet name="Pipe Culvert" sheetId="209" state="hidden" r:id="rId35"/>
    <sheet name="PCC136" sheetId="208" state="hidden" r:id="rId36"/>
    <sheet name="expansion" sheetId="254" state="hidden" r:id="rId37"/>
    <sheet name="PCC 124" sheetId="207" state="hidden" r:id="rId38"/>
    <sheet name="Sheet1" sheetId="231" state="hidden" r:id="rId39"/>
    <sheet name="RRM1" sheetId="204" state="hidden" r:id="rId40"/>
    <sheet name="Back Fill" sheetId="203" state="hidden" r:id="rId41"/>
    <sheet name="Granular Material bed" sheetId="261" state="hidden" r:id="rId42"/>
    <sheet name="910" sheetId="202" state="hidden" r:id="rId43"/>
    <sheet name="Sub Base" sheetId="172" state="hidden" r:id="rId44"/>
    <sheet name="wbm" sheetId="133" state="hidden" r:id="rId45"/>
    <sheet name="1;3;6" sheetId="132" state="hidden" r:id="rId46"/>
    <sheet name="RCC (2)" sheetId="143" state="hidden" r:id="rId47"/>
    <sheet name="Bar Bend (2)" sheetId="137" state="hidden" r:id="rId48"/>
    <sheet name="16-06 Prime Coat" sheetId="157" state="hidden" r:id="rId49"/>
    <sheet name="Sheet3" sheetId="163" state="hidden" r:id="rId50"/>
    <sheet name="Trees Inventory  " sheetId="160" state="hidden" r:id="rId51"/>
    <sheet name="Trees Removal" sheetId="161" state="hidden" r:id="rId52"/>
    <sheet name="U S M" sheetId="165" state="hidden" r:id="rId53"/>
    <sheet name="Sheet4" sheetId="166" state="hidden" r:id="rId54"/>
    <sheet name="Subgrad n earth Cut" sheetId="146" state="hidden" r:id="rId55"/>
    <sheet name="Sheet9" sheetId="173" state="hidden" r:id="rId56"/>
    <sheet name="16-61 Grooving " sheetId="153" state="hidden" r:id="rId57"/>
    <sheet name="Sheet10" sheetId="174" state="hidden" r:id="rId58"/>
    <sheet name="wbm1" sheetId="114" state="hidden" r:id="rId59"/>
    <sheet name="AWC" sheetId="170" state="hidden" r:id="rId60"/>
    <sheet name="Granular" sheetId="156" state="hidden" r:id="rId61"/>
    <sheet name="Common" sheetId="158" state="hidden" r:id="rId62"/>
    <sheet name="FILL With SE" sheetId="148" state="hidden" r:id="rId63"/>
    <sheet name="Bricks" sheetId="131" state="hidden" r:id="rId64"/>
    <sheet name="1;2;4" sheetId="139" state="hidden" r:id="rId65"/>
    <sheet name="RCC" sheetId="138" state="hidden" r:id="rId66"/>
    <sheet name="Bill No 4" sheetId="25" state="hidden" r:id="rId67"/>
    <sheet name="Sheet7" sheetId="169" state="hidden" r:id="rId68"/>
    <sheet name="Granu Back Fill  (2)" sheetId="159" state="hidden" r:id="rId69"/>
    <sheet name="Common Back Fill " sheetId="151" state="hidden" r:id="rId70"/>
    <sheet name="PCC148 (2)" sheetId="135" state="hidden" r:id="rId71"/>
    <sheet name="RRM " sheetId="90" state="hidden" r:id="rId72"/>
    <sheet name="1;3;6 (2)" sheetId="134" state="hidden" r:id="rId73"/>
    <sheet name="Bill No 5 " sheetId="26" state="hidden" r:id="rId74"/>
    <sheet name="PCC 1;4;8" sheetId="93" state="hidden" r:id="rId75"/>
    <sheet name="RRM  (2)" sheetId="155" state="hidden" r:id="rId76"/>
    <sheet name="Sheet6" sheetId="171" state="hidden" r:id="rId77"/>
    <sheet name="PCC 1;2;4 Rigid pave " sheetId="91" state="hidden" r:id="rId78"/>
    <sheet name="Bill NO 6 " sheetId="27" state="hidden" r:id="rId79"/>
    <sheet name="Rcc Bridge" sheetId="296" state="hidden" r:id="rId80"/>
    <sheet name="Ex" sheetId="295" state="hidden" r:id="rId81"/>
    <sheet name="Backfill" sheetId="305" state="hidden" r:id="rId82"/>
    <sheet name="Ex Wet" sheetId="304" state="hidden" r:id="rId83"/>
    <sheet name="Boring" sheetId="294" state="hidden" r:id="rId84"/>
    <sheet name="1.1.5.3" sheetId="293" state="hidden" r:id="rId85"/>
    <sheet name="1.2.4" sheetId="292" state="hidden" r:id="rId86"/>
    <sheet name="Steeeel" sheetId="291" state="hidden" r:id="rId87"/>
    <sheet name="bearing pad" sheetId="290" state="hidden" r:id="rId88"/>
    <sheet name="SPT" sheetId="288" state="hidden" r:id="rId89"/>
    <sheet name="1.4.8" sheetId="287" state="hidden" r:id="rId90"/>
    <sheet name="16-75-d" sheetId="286" state="hidden" r:id="rId91"/>
    <sheet name="16-72-c" sheetId="299" state="hidden" r:id="rId92"/>
    <sheet name="16-74-a" sheetId="285" state="hidden" r:id="rId93"/>
    <sheet name="1.1.2" sheetId="284" state="hidden" r:id="rId94"/>
    <sheet name="16-34" sheetId="301" state="hidden" r:id="rId95"/>
    <sheet name="16-35" sheetId="302" state="hidden" r:id="rId96"/>
    <sheet name="16-36" sheetId="283" state="hidden" r:id="rId97"/>
    <sheet name="16-37" sheetId="282" state="hidden" r:id="rId98"/>
    <sheet name="16-38" sheetId="281" state="hidden" r:id="rId99"/>
    <sheet name="16-39" sheetId="280" state="hidden" r:id="rId100"/>
    <sheet name="16-40" sheetId="279" state="hidden" r:id="rId101"/>
    <sheet name="16-41" sheetId="278" state="hidden" r:id="rId102"/>
    <sheet name="16-43" sheetId="277" state="hidden" r:id="rId103"/>
    <sheet name="16-44" sheetId="300" state="hidden" r:id="rId104"/>
    <sheet name="1..2.4" sheetId="276" state="hidden" r:id="rId105"/>
    <sheet name="16-55" sheetId="275" state="hidden" r:id="rId106"/>
    <sheet name="Stel" sheetId="274" state="hidden" r:id="rId107"/>
    <sheet name="03-60-c" sheetId="312" state="hidden" r:id="rId108"/>
    <sheet name="Steeel" sheetId="310" state="hidden" r:id="rId109"/>
    <sheet name="Sub Str" sheetId="298" state="hidden" r:id="rId110"/>
    <sheet name="Super Str" sheetId="297" state="hidden" r:id="rId111"/>
    <sheet name="F W" sheetId="256" state="hidden" r:id="rId112"/>
    <sheet name="Steel" sheetId="260" state="hidden" r:id="rId113"/>
    <sheet name="rcc 1  24" sheetId="257" state="hidden" r:id="rId114"/>
    <sheet name="1  P " sheetId="221" state="hidden" r:id="rId115"/>
    <sheet name="2 p" sheetId="222" state="hidden" r:id="rId116"/>
    <sheet name="alloy studs" sheetId="220" state="hidden" r:id="rId117"/>
    <sheet name="Tuff Tiles" sheetId="264" state="hidden" r:id="rId118"/>
    <sheet name="Earth Lawn" sheetId="266" state="hidden" r:id="rId119"/>
    <sheet name="Guard Rails" sheetId="267" state="hidden" r:id="rId120"/>
    <sheet name="Sheet14" sheetId="271" state="hidden" r:id="rId121"/>
    <sheet name="Drain" sheetId="362" state="hidden" r:id="rId122"/>
    <sheet name="Retaining Wall" sheetId="359" state="hidden" r:id="rId123"/>
    <sheet name="mrs_2022" sheetId="308" state="hidden" r:id="rId124"/>
    <sheet name="Steel0" sheetId="363" state="hidden" r:id="rId125"/>
  </sheets>
  <externalReferences>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xlnm._FilterDatabase" localSheetId="47" hidden="1">'Bar Bend (2)'!$A$6:$L$17</definedName>
    <definedName name="CSR">[1]CSR2017!$1:$1048576</definedName>
    <definedName name="IPC" localSheetId="64">#REF!</definedName>
    <definedName name="IPC" localSheetId="45">#REF!</definedName>
    <definedName name="IPC" localSheetId="72">#REF!</definedName>
    <definedName name="IPC" localSheetId="47">#REF!</definedName>
    <definedName name="IPC" localSheetId="32">#REF!</definedName>
    <definedName name="IPC" localSheetId="63">#REF!</definedName>
    <definedName name="IPC" localSheetId="61">#REF!</definedName>
    <definedName name="IPC" localSheetId="69">#REF!</definedName>
    <definedName name="IPC" localSheetId="62">#REF!</definedName>
    <definedName name="IPC" localSheetId="68">#REF!</definedName>
    <definedName name="IPC" localSheetId="60">#REF!</definedName>
    <definedName name="IPC" localSheetId="70">#REF!</definedName>
    <definedName name="IPC" localSheetId="65">#REF!</definedName>
    <definedName name="IPC" localSheetId="46">#REF!</definedName>
    <definedName name="IPC" localSheetId="75">#REF!</definedName>
    <definedName name="IPC" localSheetId="50">#REF!</definedName>
    <definedName name="IPC" localSheetId="51">#REF!</definedName>
    <definedName name="IPC">#REF!</definedName>
    <definedName name="mrs_2020">[2]mrs_2020!$1:$1048576</definedName>
    <definedName name="mrs_2021">[3]mrs_2021!$1:$1048576</definedName>
    <definedName name="mrs_2022">[4]mrs_2022!$1:$1048576</definedName>
    <definedName name="pcc" localSheetId="64">#REF!</definedName>
    <definedName name="pcc" localSheetId="45">#REF!</definedName>
    <definedName name="pcc" localSheetId="72">#REF!</definedName>
    <definedName name="pcc" localSheetId="47">#REF!</definedName>
    <definedName name="pcc" localSheetId="32">#REF!</definedName>
    <definedName name="pcc" localSheetId="63">#REF!</definedName>
    <definedName name="pcc" localSheetId="61">#REF!</definedName>
    <definedName name="pcc" localSheetId="69">#REF!</definedName>
    <definedName name="pcc" localSheetId="62">#REF!</definedName>
    <definedName name="pcc" localSheetId="68">#REF!</definedName>
    <definedName name="pcc" localSheetId="60">#REF!</definedName>
    <definedName name="pcc" localSheetId="70">#REF!</definedName>
    <definedName name="pcc" localSheetId="65">#REF!</definedName>
    <definedName name="pcc" localSheetId="46">#REF!</definedName>
    <definedName name="pcc" localSheetId="75">#REF!</definedName>
    <definedName name="pcc" localSheetId="50">#REF!</definedName>
    <definedName name="pcc" localSheetId="51">#REF!</definedName>
    <definedName name="pcc">#REF!</definedName>
    <definedName name="_xlnm.Print_Area" localSheetId="64">'1;2;4'!$A$1:$G$37</definedName>
    <definedName name="_xlnm.Print_Area" localSheetId="45">'1;3;6'!$A$1:$G$29</definedName>
    <definedName name="_xlnm.Print_Area" localSheetId="72">'1;3;6 (2)'!$A$1:$I$27</definedName>
    <definedName name="_xlnm.Print_Area" localSheetId="48">'16-06 Prime Coat'!$A$1:$D$32</definedName>
    <definedName name="_xlnm.Print_Area" localSheetId="56">'16-61 Grooving '!$A$1:$E$67</definedName>
    <definedName name="_xlnm.Print_Area" localSheetId="42">'910'!$A$1:$G$8</definedName>
    <definedName name="_xlnm.Print_Area" localSheetId="59">AWC!$A$1:$F$37</definedName>
    <definedName name="_xlnm.Print_Area" localSheetId="40">'Back Fill'!$A$1:$G$59</definedName>
    <definedName name="_xlnm.Print_Area" localSheetId="47">'Bar Bend (2)'!$A$1:$L$31</definedName>
    <definedName name="_xlnm.Print_Area" localSheetId="32">'Bill No 04a'!$A$1:$I$8</definedName>
    <definedName name="_xlnm.Print_Area" localSheetId="73">'Bill No 5 '!$A$1:$L$34</definedName>
    <definedName name="_xlnm.Print_Area" localSheetId="9">BOQ!$A$1:$F$90</definedName>
    <definedName name="_xlnm.Print_Area" localSheetId="63">Bricks!$A$1:$G$32</definedName>
    <definedName name="_xlnm.Print_Area" localSheetId="61">Common!$A$1:$F$20</definedName>
    <definedName name="_xlnm.Print_Area" localSheetId="69" xml:space="preserve">          'Common Back Fill '!$A$1:$G$32</definedName>
    <definedName name="_xlnm.Print_Area" localSheetId="20">Culvert!$A$1:$H$115</definedName>
    <definedName name="_xlnm.Print_Area" localSheetId="16">'CUT FILL'!$A$1:$I$35</definedName>
    <definedName name="_xlnm.Print_Area" localSheetId="8">'DI-3 BOQ'!$A$1:$F$73</definedName>
    <definedName name="_xlnm.Print_Area" localSheetId="121">Drain!$A$1:$G$37</definedName>
    <definedName name="_xlnm.Print_Area" localSheetId="17">'Earth Work'!$A$1:$I$38</definedName>
    <definedName name="_xlnm.Print_Area" localSheetId="62">'FILL With SE'!$A$1:$E$41</definedName>
    <definedName name="_xlnm.Print_Area" localSheetId="68">'Granu Back Fill  (2)'!$A$1:$G$31</definedName>
    <definedName name="_xlnm.Print_Area" localSheetId="60">Granular!$A$1:$F$19</definedName>
    <definedName name="_xlnm.Print_Area" localSheetId="119">'Guard Rails'!$A$1:$D$6</definedName>
    <definedName name="_xlnm.Print_Area" localSheetId="2">M.Summary!$A$1:$D$16</definedName>
    <definedName name="_xlnm.Print_Area" localSheetId="77">'PCC 1;2;4 Rigid pave '!$A$1:$I$35</definedName>
    <definedName name="_xlnm.Print_Area" localSheetId="74">'PCC 1;4;8'!$A$1:$F$36</definedName>
    <definedName name="_xlnm.Print_Area" localSheetId="37">'PCC 124'!$A$1:$H$11</definedName>
    <definedName name="_xlnm.Print_Area" localSheetId="35">'PCC136'!$A$1:$H$12</definedName>
    <definedName name="_xlnm.Print_Area" localSheetId="70">'PCC148 (2)'!$A$1:$H$29</definedName>
    <definedName name="_xlnm.Print_Area" localSheetId="34">'Pipe Culvert'!$A$1:$H$218</definedName>
    <definedName name="_xlnm.Print_Area" localSheetId="6">'R-3 BOQ'!$A$1:$F$67</definedName>
    <definedName name="_xlnm.Print_Area" localSheetId="5">'R-3 Summary'!$A$1:$C$18</definedName>
    <definedName name="_xlnm.Print_Area" localSheetId="4">'R-7 BOQ'!$A$1:$G$91</definedName>
    <definedName name="_xlnm.Print_Area" localSheetId="3">'R-7 Summary'!$A$1:$C$16</definedName>
    <definedName name="_xlnm.Print_Area" localSheetId="65">RCC!$A$1:$G$31</definedName>
    <definedName name="_xlnm.Print_Area" localSheetId="46">'RCC (2)'!$A$1:$G$42</definedName>
    <definedName name="_xlnm.Print_Area" localSheetId="33">RCCCCulvert!$A$1:$J$127</definedName>
    <definedName name="_xlnm.Print_Area" localSheetId="122">'Retaining Wall'!$A$1:$G$62</definedName>
    <definedName name="_xlnm.Print_Area" localSheetId="18">'Road Work'!$A$1:$I$50</definedName>
    <definedName name="_xlnm.Print_Area" localSheetId="39">'RRM1'!$A$1:$G$11</definedName>
    <definedName name="_xlnm.Print_Area" localSheetId="38">Sheet1!$A$1:$M$174</definedName>
    <definedName name="_xlnm.Print_Area" localSheetId="57">Sheet10!$A$1:$E$178</definedName>
    <definedName name="_xlnm.Print_Area" localSheetId="1">Sheet2!$1:$35</definedName>
    <definedName name="_xlnm.Print_Area" localSheetId="49">Sheet3!$A$1:$H$40</definedName>
    <definedName name="_xlnm.Print_Area" localSheetId="53">Sheet4!$A$1:$E$51</definedName>
    <definedName name="_xlnm.Print_Area" localSheetId="0">Sheet5!$1:$33</definedName>
    <definedName name="_xlnm.Print_Area" localSheetId="76">Sheet6!$A$1:$F$32</definedName>
    <definedName name="_xlnm.Print_Area" localSheetId="55">Sheet9!$A$1:$F$58</definedName>
    <definedName name="_xlnm.Print_Area" localSheetId="43">'Sub Base'!$A$1:$F$163</definedName>
    <definedName name="_xlnm.Print_Area" localSheetId="54">'Subgrad n earth Cut'!$A$1:$E$34</definedName>
    <definedName name="_xlnm.Print_Area" localSheetId="19">'Surface Bill'!$A$1:$J$89</definedName>
    <definedName name="_xlnm.Print_Area" localSheetId="50">'Trees Inventory  '!$A$1:$H$21</definedName>
    <definedName name="_xlnm.Print_Area" localSheetId="51">'Trees Removal'!$A$1:$I$26</definedName>
    <definedName name="_xlnm.Print_Area" localSheetId="44">wbm!$A$1:$F$51</definedName>
    <definedName name="_xlnm.Print_Area" localSheetId="58">'wbm1'!$A$1:$E$71</definedName>
    <definedName name="Print_tiltes" localSheetId="64">#REF!</definedName>
    <definedName name="Print_tiltes" localSheetId="45">#REF!</definedName>
    <definedName name="Print_tiltes" localSheetId="72">#REF!</definedName>
    <definedName name="Print_tiltes" localSheetId="47">#REF!</definedName>
    <definedName name="Print_tiltes" localSheetId="32">#REF!</definedName>
    <definedName name="Print_tiltes" localSheetId="63">#REF!</definedName>
    <definedName name="Print_tiltes" localSheetId="61">#REF!</definedName>
    <definedName name="Print_tiltes" localSheetId="69">#REF!</definedName>
    <definedName name="Print_tiltes" localSheetId="62">#REF!</definedName>
    <definedName name="Print_tiltes" localSheetId="68">#REF!</definedName>
    <definedName name="Print_tiltes" localSheetId="60">#REF!</definedName>
    <definedName name="Print_tiltes" localSheetId="70">#REF!</definedName>
    <definedName name="Print_tiltes" localSheetId="65">#REF!</definedName>
    <definedName name="Print_tiltes" localSheetId="46">#REF!</definedName>
    <definedName name="Print_tiltes" localSheetId="71">#REF!</definedName>
    <definedName name="Print_tiltes" localSheetId="75">#REF!</definedName>
    <definedName name="Print_tiltes" localSheetId="50">#REF!</definedName>
    <definedName name="Print_tiltes" localSheetId="51">#REF!</definedName>
    <definedName name="Print_tiltes">#REF!</definedName>
    <definedName name="_xlnm.Print_Titles" localSheetId="48">'16-06 Prime Coat'!$6:$7</definedName>
    <definedName name="_xlnm.Print_Titles" localSheetId="56">'16-61 Grooving '!$38:$38</definedName>
    <definedName name="_xlnm.Print_Titles" localSheetId="40">'Back Fill'!$5:$7</definedName>
    <definedName name="_xlnm.Print_Titles" localSheetId="47">'Bar Bend (2)'!$6:$7</definedName>
    <definedName name="_xlnm.Print_Titles" localSheetId="9">BOQ!$1:$4</definedName>
    <definedName name="_xlnm.Print_Titles" localSheetId="61">Common!$6:$7</definedName>
    <definedName name="_xlnm.Print_Titles" localSheetId="8">'DI-3 BOQ'!$1:$7</definedName>
    <definedName name="_xlnm.Print_Titles" localSheetId="62">'FILL With SE'!$8:$9</definedName>
    <definedName name="_xlnm.Print_Titles" localSheetId="60">Granular!$6:$7</definedName>
    <definedName name="_xlnm.Print_Titles" localSheetId="15">Lab!$1:$7</definedName>
    <definedName name="_xlnm.Print_Titles" localSheetId="34">'Pipe Culvert'!$5:$7</definedName>
    <definedName name="_xlnm.Print_Titles" localSheetId="6">'R-3 BOQ'!$1:$7</definedName>
    <definedName name="_xlnm.Print_Titles" localSheetId="4">'R-7 BOQ'!$1:$6</definedName>
    <definedName name="_xlnm.Print_Titles" localSheetId="33">RCCCCulvert!$5:$6</definedName>
    <definedName name="_xlnm.Print_Titles" localSheetId="18">'Road Work'!$1:$3</definedName>
    <definedName name="_xlnm.Print_Titles" localSheetId="71">'RRM '!$7:$7</definedName>
    <definedName name="_xlnm.Print_Titles" localSheetId="75">'RRM  (2)'!$10:$10</definedName>
    <definedName name="_xlnm.Print_Titles" localSheetId="38">Sheet1!$4:$4</definedName>
    <definedName name="_xlnm.Print_Titles" localSheetId="57">Sheet10!$7:$9</definedName>
    <definedName name="_xlnm.Print_Titles" localSheetId="53">Sheet4!#REF!</definedName>
    <definedName name="_xlnm.Print_Titles" localSheetId="43">'Sub Base'!$7:$7</definedName>
    <definedName name="_xlnm.Print_Titles" localSheetId="54">'Subgrad n earth Cut'!#REF!</definedName>
    <definedName name="_xlnm.Print_Titles" localSheetId="19">'Surface Bill'!$1:$3</definedName>
    <definedName name="_xlnm.Print_Titles" localSheetId="50">'Trees Inventory  '!#REF!</definedName>
    <definedName name="_xlnm.Print_Titles" localSheetId="51">'Trees Removal'!$8:$8</definedName>
    <definedName name="_xlnm.Print_Titles" localSheetId="44">wbm!$5:$6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364" l="1"/>
  <c r="C13" i="364"/>
  <c r="C12" i="364"/>
  <c r="C11" i="364"/>
  <c r="C10" i="364"/>
  <c r="C9" i="364"/>
  <c r="C8" i="364"/>
  <c r="C7" i="364"/>
  <c r="G91" i="365"/>
  <c r="G82" i="365"/>
  <c r="G72" i="365"/>
  <c r="G71" i="365"/>
  <c r="G60" i="365"/>
  <c r="G45" i="365"/>
  <c r="G36" i="365"/>
  <c r="G25" i="365"/>
  <c r="G15" i="365"/>
  <c r="G90" i="365"/>
  <c r="G89" i="365"/>
  <c r="G88" i="365"/>
  <c r="G87" i="365"/>
  <c r="G86" i="365"/>
  <c r="G85" i="365"/>
  <c r="G84" i="365"/>
  <c r="G81" i="365"/>
  <c r="G80" i="365"/>
  <c r="G79" i="365"/>
  <c r="G78" i="365"/>
  <c r="G77" i="365"/>
  <c r="G76" i="365"/>
  <c r="G75" i="365"/>
  <c r="G74" i="365"/>
  <c r="G70" i="365"/>
  <c r="G69" i="365"/>
  <c r="G68" i="365"/>
  <c r="G67" i="365"/>
  <c r="G66" i="365"/>
  <c r="G65" i="365"/>
  <c r="G64" i="365"/>
  <c r="G63" i="365"/>
  <c r="G59" i="365"/>
  <c r="G58" i="365"/>
  <c r="G57" i="365"/>
  <c r="G56" i="365"/>
  <c r="G55" i="365"/>
  <c r="G54" i="365"/>
  <c r="G53" i="365"/>
  <c r="G52" i="365"/>
  <c r="G51" i="365"/>
  <c r="G50" i="365"/>
  <c r="G48" i="365"/>
  <c r="G44" i="365"/>
  <c r="G43" i="365"/>
  <c r="G42" i="365"/>
  <c r="G41" i="365"/>
  <c r="G40" i="365"/>
  <c r="G39" i="365"/>
  <c r="G38" i="365"/>
  <c r="G35" i="365"/>
  <c r="G34" i="365"/>
  <c r="G33" i="365"/>
  <c r="G32" i="365"/>
  <c r="G31" i="365"/>
  <c r="G30" i="365"/>
  <c r="G29" i="365"/>
  <c r="G28" i="365"/>
  <c r="G27" i="365"/>
  <c r="G24" i="365"/>
  <c r="G23" i="365"/>
  <c r="G22" i="365"/>
  <c r="G21" i="365"/>
  <c r="G20" i="365"/>
  <c r="G19" i="365"/>
  <c r="G18" i="365"/>
  <c r="G17" i="365"/>
  <c r="G14" i="365"/>
  <c r="G13" i="365"/>
  <c r="G12" i="365"/>
  <c r="G11" i="365"/>
  <c r="G10" i="365"/>
  <c r="G8" i="365"/>
  <c r="G9" i="365"/>
  <c r="A3" i="365"/>
  <c r="D14" i="21" l="1"/>
  <c r="C14" i="368"/>
  <c r="F72" i="369"/>
  <c r="F73" i="369" s="1"/>
  <c r="C15" i="368" s="1"/>
  <c r="F69" i="369"/>
  <c r="F70" i="369" s="1"/>
  <c r="F66" i="369"/>
  <c r="F65" i="369"/>
  <c r="F64" i="369"/>
  <c r="F63" i="369"/>
  <c r="F62" i="369"/>
  <c r="F61" i="369"/>
  <c r="F60" i="369"/>
  <c r="F57" i="369"/>
  <c r="F56" i="369"/>
  <c r="F55" i="369"/>
  <c r="F54" i="369"/>
  <c r="F53" i="369"/>
  <c r="F52" i="369"/>
  <c r="F51" i="369"/>
  <c r="F48" i="369"/>
  <c r="F47" i="369"/>
  <c r="F46" i="369"/>
  <c r="F45" i="369"/>
  <c r="F44" i="369"/>
  <c r="F43" i="369"/>
  <c r="F40" i="369"/>
  <c r="F39" i="369"/>
  <c r="F38" i="369"/>
  <c r="F37" i="369"/>
  <c r="F36" i="369"/>
  <c r="F35" i="369"/>
  <c r="F34" i="369"/>
  <c r="F33" i="369"/>
  <c r="F32" i="369"/>
  <c r="F29" i="369"/>
  <c r="F28" i="369"/>
  <c r="F27" i="369"/>
  <c r="F26" i="369"/>
  <c r="F25" i="369"/>
  <c r="F24" i="369"/>
  <c r="F23" i="369"/>
  <c r="F20" i="369"/>
  <c r="F19" i="369"/>
  <c r="F18" i="369"/>
  <c r="F17" i="369"/>
  <c r="F16" i="369"/>
  <c r="F15" i="369"/>
  <c r="F14" i="369"/>
  <c r="F13" i="369"/>
  <c r="F12" i="369"/>
  <c r="F11" i="369"/>
  <c r="F10" i="369"/>
  <c r="H18" i="368"/>
  <c r="I17" i="368"/>
  <c r="F17" i="368"/>
  <c r="E17" i="368"/>
  <c r="E16" i="368"/>
  <c r="A5" i="368"/>
  <c r="F41" i="369" l="1"/>
  <c r="C10" i="368" s="1"/>
  <c r="F58" i="369"/>
  <c r="C12" i="368" s="1"/>
  <c r="F30" i="369"/>
  <c r="C9" i="368" s="1"/>
  <c r="F49" i="369"/>
  <c r="C11" i="368" s="1"/>
  <c r="F21" i="369"/>
  <c r="C8" i="368" s="1"/>
  <c r="F67" i="369"/>
  <c r="C13" i="368" s="1"/>
  <c r="H9" i="368" l="1"/>
  <c r="F9" i="368"/>
  <c r="H13" i="368"/>
  <c r="F13" i="368"/>
  <c r="H12" i="368"/>
  <c r="F12" i="368"/>
  <c r="F8" i="368"/>
  <c r="H8" i="368"/>
  <c r="H10" i="368"/>
  <c r="F10" i="368"/>
  <c r="F11" i="368"/>
  <c r="H11" i="368"/>
  <c r="H16" i="368" l="1"/>
  <c r="G8" i="368"/>
  <c r="I16" i="368"/>
  <c r="I8" i="368"/>
  <c r="G13" i="368"/>
  <c r="I13" i="368"/>
  <c r="I10" i="368"/>
  <c r="G10" i="368"/>
  <c r="F16" i="368"/>
  <c r="G11" i="368"/>
  <c r="I11" i="368"/>
  <c r="I12" i="368"/>
  <c r="G12" i="368"/>
  <c r="I9" i="368"/>
  <c r="G9" i="368"/>
  <c r="G16" i="368" l="1"/>
  <c r="F66" i="367" l="1"/>
  <c r="F67" i="367" s="1"/>
  <c r="C14" i="366" s="1"/>
  <c r="F63" i="367"/>
  <c r="F62" i="367"/>
  <c r="F61" i="367"/>
  <c r="F60" i="367"/>
  <c r="F59" i="367"/>
  <c r="F58" i="367"/>
  <c r="F57" i="367"/>
  <c r="F64" i="367" s="1"/>
  <c r="C13" i="366" s="1"/>
  <c r="F54" i="367"/>
  <c r="F53" i="367"/>
  <c r="F52" i="367"/>
  <c r="F51" i="367"/>
  <c r="F50" i="367"/>
  <c r="F49" i="367"/>
  <c r="F55" i="367" s="1"/>
  <c r="C12" i="366" s="1"/>
  <c r="F46" i="367"/>
  <c r="F45" i="367"/>
  <c r="F44" i="367"/>
  <c r="F43" i="367"/>
  <c r="F42" i="367"/>
  <c r="F41" i="367"/>
  <c r="F38" i="367"/>
  <c r="F37" i="367"/>
  <c r="F36" i="367"/>
  <c r="F35" i="367"/>
  <c r="F34" i="367"/>
  <c r="F33" i="367"/>
  <c r="F32" i="367"/>
  <c r="F31" i="367"/>
  <c r="F30" i="367"/>
  <c r="F27" i="367"/>
  <c r="F26" i="367"/>
  <c r="F25" i="367"/>
  <c r="F24" i="367"/>
  <c r="F23" i="367"/>
  <c r="F22" i="367"/>
  <c r="F21" i="367"/>
  <c r="F18" i="367"/>
  <c r="F17" i="367"/>
  <c r="F16" i="367"/>
  <c r="F15" i="367"/>
  <c r="F14" i="367"/>
  <c r="F13" i="367"/>
  <c r="F12" i="367"/>
  <c r="F11" i="367"/>
  <c r="F10" i="367"/>
  <c r="F9" i="367"/>
  <c r="H18" i="366"/>
  <c r="C17" i="366"/>
  <c r="I16" i="366"/>
  <c r="F16" i="366"/>
  <c r="E16" i="366"/>
  <c r="E15" i="366"/>
  <c r="A5" i="366"/>
  <c r="F39" i="367" l="1"/>
  <c r="C10" i="366" s="1"/>
  <c r="F19" i="367"/>
  <c r="C8" i="366" s="1"/>
  <c r="F47" i="367"/>
  <c r="C11" i="366" s="1"/>
  <c r="F28" i="367"/>
  <c r="C9" i="366" s="1"/>
  <c r="C16" i="368"/>
  <c r="C17" i="368" s="1"/>
  <c r="F9" i="366"/>
  <c r="H9" i="366"/>
  <c r="F10" i="366"/>
  <c r="H10" i="366"/>
  <c r="F13" i="366"/>
  <c r="H13" i="366"/>
  <c r="I13" i="366" l="1"/>
  <c r="G13" i="366"/>
  <c r="F8" i="366"/>
  <c r="C15" i="366"/>
  <c r="C16" i="366" s="1"/>
  <c r="H8" i="366"/>
  <c r="G9" i="366"/>
  <c r="I9" i="366"/>
  <c r="H12" i="366"/>
  <c r="F12" i="366"/>
  <c r="I10" i="366"/>
  <c r="G10" i="366"/>
  <c r="F11" i="366"/>
  <c r="H11" i="366"/>
  <c r="I12" i="366" l="1"/>
  <c r="G12" i="366"/>
  <c r="F15" i="366"/>
  <c r="I11" i="366"/>
  <c r="G11" i="366"/>
  <c r="H15" i="366"/>
  <c r="G8" i="366"/>
  <c r="I15" i="366"/>
  <c r="I8" i="366"/>
  <c r="H17" i="364"/>
  <c r="C16" i="364"/>
  <c r="I15" i="364"/>
  <c r="F15" i="364"/>
  <c r="E15" i="364"/>
  <c r="E14" i="364"/>
  <c r="A4" i="364"/>
  <c r="C13" i="21" l="1"/>
  <c r="G15" i="366"/>
  <c r="C8" i="21" l="1"/>
  <c r="C12" i="21"/>
  <c r="C11" i="21"/>
  <c r="D11" i="21" s="1"/>
  <c r="C9" i="21"/>
  <c r="F13" i="364"/>
  <c r="H13" i="364"/>
  <c r="C10" i="21" l="1"/>
  <c r="F10" i="364"/>
  <c r="H10" i="364"/>
  <c r="G10" i="364" s="1"/>
  <c r="C7" i="21"/>
  <c r="C15" i="21"/>
  <c r="F7" i="364"/>
  <c r="H7" i="364"/>
  <c r="F8" i="364"/>
  <c r="H8" i="364"/>
  <c r="F12" i="364"/>
  <c r="H12" i="364"/>
  <c r="H9" i="364"/>
  <c r="F9" i="364"/>
  <c r="I13" i="364"/>
  <c r="G13" i="364"/>
  <c r="I10" i="364" l="1"/>
  <c r="G9" i="364"/>
  <c r="I9" i="364"/>
  <c r="I14" i="364"/>
  <c r="I7" i="364"/>
  <c r="H14" i="364"/>
  <c r="G7" i="364"/>
  <c r="I12" i="364"/>
  <c r="G12" i="364"/>
  <c r="I8" i="364"/>
  <c r="G8" i="364"/>
  <c r="F14" i="364"/>
  <c r="G14" i="364" l="1"/>
  <c r="D9" i="21" l="1"/>
  <c r="D10" i="21"/>
  <c r="D12" i="21"/>
  <c r="D13" i="21"/>
  <c r="D8" i="21"/>
  <c r="D7" i="21"/>
  <c r="D15" i="21" l="1"/>
  <c r="D16" i="21" s="1"/>
  <c r="C16" i="21"/>
  <c r="D17" i="363" l="1"/>
  <c r="H17" i="363" s="1"/>
  <c r="D20" i="363" s="1"/>
  <c r="H20" i="363" s="1"/>
  <c r="D8" i="363"/>
  <c r="H8" i="363" s="1"/>
  <c r="D11" i="363" s="1"/>
  <c r="H11" i="363" s="1"/>
  <c r="E68" i="22" l="1"/>
  <c r="D68" i="22"/>
  <c r="F68" i="22" s="1"/>
  <c r="C68" i="22"/>
  <c r="B68" i="22"/>
  <c r="E67" i="22"/>
  <c r="D67" i="22"/>
  <c r="F67" i="22" s="1"/>
  <c r="C67" i="22"/>
  <c r="B67" i="22"/>
  <c r="G83" i="22"/>
  <c r="H26" i="22"/>
  <c r="E26" i="22" s="1"/>
  <c r="C12" i="22"/>
  <c r="D12" i="22"/>
  <c r="B12" i="22"/>
  <c r="A31" i="361" s="1"/>
  <c r="D29" i="355" l="1"/>
  <c r="D28" i="355"/>
  <c r="D20" i="355" l="1"/>
  <c r="D19" i="355"/>
  <c r="I11" i="355"/>
  <c r="I10" i="355"/>
  <c r="I8" i="355"/>
  <c r="I7" i="355"/>
  <c r="G11" i="355"/>
  <c r="G10" i="355"/>
  <c r="A11" i="355"/>
  <c r="D10" i="355"/>
  <c r="D11" i="355" s="1"/>
  <c r="A10" i="355"/>
  <c r="C10" i="355" s="1"/>
  <c r="F9" i="355"/>
  <c r="C9" i="355"/>
  <c r="E7" i="355"/>
  <c r="E8" i="355" s="1"/>
  <c r="D7" i="355"/>
  <c r="D8" i="355" s="1"/>
  <c r="B8" i="355"/>
  <c r="B11" i="355" s="1"/>
  <c r="K9" i="361"/>
  <c r="B17" i="361"/>
  <c r="B26" i="361" s="1"/>
  <c r="B35" i="361" s="1"/>
  <c r="C11" i="355" l="1"/>
  <c r="H9" i="355"/>
  <c r="F11" i="355"/>
  <c r="H11" i="355" s="1"/>
  <c r="F10" i="355"/>
  <c r="H10" i="355" s="1"/>
  <c r="E15" i="361" l="1"/>
  <c r="D15" i="361"/>
  <c r="D17" i="361" s="1"/>
  <c r="B16" i="361"/>
  <c r="B25" i="361" s="1"/>
  <c r="A26" i="361" s="1"/>
  <c r="B15" i="361"/>
  <c r="F15" i="361" l="1"/>
  <c r="D16" i="361"/>
  <c r="B24" i="361"/>
  <c r="D56" i="359"/>
  <c r="E62" i="22" l="1"/>
  <c r="D62" i="22"/>
  <c r="D70" i="22"/>
  <c r="C70" i="22"/>
  <c r="B70" i="22"/>
  <c r="H34" i="362"/>
  <c r="J34" i="362" s="1"/>
  <c r="C34" i="362"/>
  <c r="F34" i="362" s="1"/>
  <c r="C14" i="362"/>
  <c r="C21" i="362" s="1"/>
  <c r="C28" i="362" s="1"/>
  <c r="F28" i="362" s="1"/>
  <c r="A14" i="362"/>
  <c r="A21" i="362" s="1"/>
  <c r="A28" i="362" s="1"/>
  <c r="A35" i="362" s="1"/>
  <c r="C13" i="362"/>
  <c r="C20" i="362" s="1"/>
  <c r="C27" i="362" s="1"/>
  <c r="F27" i="362" s="1"/>
  <c r="A13" i="362"/>
  <c r="A20" i="362" s="1"/>
  <c r="A27" i="362" s="1"/>
  <c r="A34" i="362" s="1"/>
  <c r="E14" i="362"/>
  <c r="I6" i="362"/>
  <c r="E13" i="362"/>
  <c r="D6" i="362"/>
  <c r="I5" i="362"/>
  <c r="A3" i="362"/>
  <c r="A2" i="362"/>
  <c r="A1" i="362"/>
  <c r="D69" i="22"/>
  <c r="C69" i="22"/>
  <c r="B69" i="22"/>
  <c r="A25" i="362" s="1"/>
  <c r="D66" i="22"/>
  <c r="C66" i="22"/>
  <c r="B66" i="22"/>
  <c r="A18" i="362" s="1"/>
  <c r="D65" i="22"/>
  <c r="C65" i="22"/>
  <c r="B65" i="22"/>
  <c r="A11" i="362" s="1"/>
  <c r="D64" i="22"/>
  <c r="C64" i="22"/>
  <c r="B64" i="22"/>
  <c r="A4" i="362" s="1"/>
  <c r="D39" i="22"/>
  <c r="C39" i="22"/>
  <c r="B39" i="22"/>
  <c r="D69" i="354"/>
  <c r="D71" i="354" s="1"/>
  <c r="D96" i="354" s="1"/>
  <c r="D113" i="354" s="1"/>
  <c r="E62" i="354"/>
  <c r="D57" i="354"/>
  <c r="D59" i="354" s="1"/>
  <c r="D86" i="354" s="1"/>
  <c r="D107" i="354" s="1"/>
  <c r="D54" i="354"/>
  <c r="D60" i="354" s="1"/>
  <c r="D66" i="354" s="1"/>
  <c r="D77" i="354" s="1"/>
  <c r="D51" i="354"/>
  <c r="D80" i="354" s="1"/>
  <c r="D103" i="354" s="1"/>
  <c r="E48" i="354"/>
  <c r="E39" i="354"/>
  <c r="D40" i="354"/>
  <c r="D42" i="354" s="1"/>
  <c r="E41" i="354" s="1"/>
  <c r="E35" i="354"/>
  <c r="D36" i="354"/>
  <c r="D38" i="354" s="1"/>
  <c r="E37" i="354" s="1"/>
  <c r="D35" i="354"/>
  <c r="D39" i="354" s="1"/>
  <c r="D32" i="354"/>
  <c r="D34" i="354" s="1"/>
  <c r="E33" i="354" s="1"/>
  <c r="E31" i="354"/>
  <c r="D31" i="354"/>
  <c r="D28" i="354"/>
  <c r="D30" i="354" s="1"/>
  <c r="E29" i="354" s="1"/>
  <c r="E27" i="354"/>
  <c r="D19" i="354"/>
  <c r="D21" i="354" s="1"/>
  <c r="E20" i="354" s="1"/>
  <c r="F14" i="362" l="1"/>
  <c r="D85" i="354"/>
  <c r="D106" i="354" s="1"/>
  <c r="C35" i="362"/>
  <c r="F35" i="362" s="1"/>
  <c r="D53" i="354"/>
  <c r="D95" i="354"/>
  <c r="D112" i="354" s="1"/>
  <c r="E58" i="354"/>
  <c r="E70" i="354"/>
  <c r="F13" i="362"/>
  <c r="F21" i="362"/>
  <c r="F6" i="362"/>
  <c r="F7" i="362"/>
  <c r="F20" i="362"/>
  <c r="D15" i="354"/>
  <c r="D17" i="354" s="1"/>
  <c r="E16" i="354" s="1"/>
  <c r="E14" i="354"/>
  <c r="D11" i="354"/>
  <c r="D13" i="354" s="1"/>
  <c r="E12" i="354" s="1"/>
  <c r="E10" i="354"/>
  <c r="E6" i="354"/>
  <c r="D10" i="354"/>
  <c r="D14" i="354" s="1"/>
  <c r="D18" i="354" s="1"/>
  <c r="D7" i="354"/>
  <c r="D9" i="354" s="1"/>
  <c r="B19" i="354"/>
  <c r="D7" i="359"/>
  <c r="D8" i="359"/>
  <c r="D9" i="359"/>
  <c r="D10" i="359"/>
  <c r="D6" i="359"/>
  <c r="D26" i="359"/>
  <c r="D47" i="359"/>
  <c r="D48" i="359"/>
  <c r="D49" i="359"/>
  <c r="D50" i="359"/>
  <c r="D46" i="359"/>
  <c r="D57" i="359"/>
  <c r="D58" i="359"/>
  <c r="D59" i="359"/>
  <c r="D60" i="359"/>
  <c r="C56" i="359"/>
  <c r="E52" i="354" l="1"/>
  <c r="D81" i="354"/>
  <c r="D104" i="354" s="1"/>
  <c r="E8" i="354"/>
  <c r="F8" i="362"/>
  <c r="F9" i="362" s="1"/>
  <c r="F36" i="362"/>
  <c r="F37" i="362" s="1"/>
  <c r="F15" i="362"/>
  <c r="F16" i="362" s="1"/>
  <c r="F22" i="362"/>
  <c r="F23" i="362" s="1"/>
  <c r="F29" i="362"/>
  <c r="F30" i="362" s="1"/>
  <c r="E65" i="22" l="1"/>
  <c r="F65" i="22" s="1"/>
  <c r="E70" i="22"/>
  <c r="F70" i="22" s="1"/>
  <c r="E69" i="22"/>
  <c r="F69" i="22" s="1"/>
  <c r="E64" i="22"/>
  <c r="F64" i="22" s="1"/>
  <c r="E66" i="22"/>
  <c r="F66" i="22" s="1"/>
  <c r="F56" i="355"/>
  <c r="F55" i="355"/>
  <c r="F54" i="355"/>
  <c r="A54" i="355"/>
  <c r="B20" i="355"/>
  <c r="B29" i="355" s="1"/>
  <c r="B38" i="355" s="1"/>
  <c r="B47" i="355" s="1"/>
  <c r="B56" i="355" s="1"/>
  <c r="B19" i="355"/>
  <c r="B28" i="355" s="1"/>
  <c r="B37" i="355" s="1"/>
  <c r="B46" i="355" s="1"/>
  <c r="B55" i="355" s="1"/>
  <c r="B18" i="355"/>
  <c r="B27" i="355" s="1"/>
  <c r="B36" i="355" s="1"/>
  <c r="B45" i="355" s="1"/>
  <c r="B54" i="355" s="1"/>
  <c r="A18" i="355"/>
  <c r="A27" i="355" s="1"/>
  <c r="A36" i="355" s="1"/>
  <c r="A45" i="355" s="1"/>
  <c r="A8" i="355"/>
  <c r="A7" i="355"/>
  <c r="F71" i="22" l="1"/>
  <c r="C54" i="355"/>
  <c r="H54" i="355" s="1"/>
  <c r="A55" i="355"/>
  <c r="C55" i="355" s="1"/>
  <c r="H55" i="355" s="1"/>
  <c r="A56" i="355"/>
  <c r="C56" i="355" s="1"/>
  <c r="H56" i="355" s="1"/>
  <c r="E35" i="361"/>
  <c r="D35" i="361"/>
  <c r="D34" i="361"/>
  <c r="E26" i="361"/>
  <c r="E25" i="361"/>
  <c r="D26" i="361"/>
  <c r="D25" i="361"/>
  <c r="E17" i="361"/>
  <c r="B34" i="361"/>
  <c r="A16" i="361"/>
  <c r="C16" i="361" s="1"/>
  <c r="A15" i="361"/>
  <c r="A17" i="361"/>
  <c r="E8" i="361"/>
  <c r="E7" i="361"/>
  <c r="D8" i="361"/>
  <c r="D7" i="361"/>
  <c r="D10" i="22"/>
  <c r="C10" i="22"/>
  <c r="B10" i="22"/>
  <c r="M16" i="361"/>
  <c r="K6" i="361"/>
  <c r="E11" i="22" l="1"/>
  <c r="K11" i="361"/>
  <c r="A24" i="361"/>
  <c r="A33" i="361" s="1"/>
  <c r="C15" i="361"/>
  <c r="F72" i="22"/>
  <c r="F73" i="22" s="1"/>
  <c r="B33" i="361"/>
  <c r="A34" i="361" s="1"/>
  <c r="C34" i="361" s="1"/>
  <c r="E16" i="361"/>
  <c r="F16" i="361" s="1"/>
  <c r="F35" i="361"/>
  <c r="A35" i="361"/>
  <c r="C35" i="361" s="1"/>
  <c r="F34" i="361"/>
  <c r="F33" i="361"/>
  <c r="F26" i="361"/>
  <c r="C26" i="361"/>
  <c r="F25" i="361"/>
  <c r="A25" i="361"/>
  <c r="C25" i="361" s="1"/>
  <c r="F24" i="361"/>
  <c r="F17" i="361"/>
  <c r="C17" i="361"/>
  <c r="F8" i="361"/>
  <c r="A8" i="361"/>
  <c r="C8" i="361" s="1"/>
  <c r="F7" i="361"/>
  <c r="A7" i="361"/>
  <c r="C7" i="361" s="1"/>
  <c r="F6" i="361"/>
  <c r="C6" i="361"/>
  <c r="A3" i="361"/>
  <c r="A2" i="361"/>
  <c r="A1" i="361"/>
  <c r="C33" i="361" l="1"/>
  <c r="H33" i="361" s="1"/>
  <c r="H34" i="361"/>
  <c r="H35" i="361"/>
  <c r="E10" i="22"/>
  <c r="F10" i="22" s="1"/>
  <c r="N14" i="361"/>
  <c r="N13" i="361"/>
  <c r="N12" i="361"/>
  <c r="N15" i="361"/>
  <c r="C24" i="361"/>
  <c r="H24" i="361" s="1"/>
  <c r="H15" i="361"/>
  <c r="H7" i="361"/>
  <c r="H17" i="361"/>
  <c r="H16" i="361"/>
  <c r="H6" i="361"/>
  <c r="H26" i="361"/>
  <c r="H8" i="361"/>
  <c r="H25" i="361"/>
  <c r="N16" i="361" l="1"/>
  <c r="H36" i="361"/>
  <c r="H37" i="361" s="1"/>
  <c r="H38" i="361" s="1"/>
  <c r="E12" i="22" s="1"/>
  <c r="F12" i="22" s="1"/>
  <c r="H9" i="361"/>
  <c r="H18" i="361"/>
  <c r="H19" i="361" s="1"/>
  <c r="H20" i="361" s="1"/>
  <c r="H27" i="361"/>
  <c r="H28" i="361" l="1"/>
  <c r="H29" i="361" s="1"/>
  <c r="E13" i="22" s="1"/>
  <c r="H10" i="361"/>
  <c r="H11" i="361" s="1"/>
  <c r="E8" i="22" s="1"/>
  <c r="E9" i="22" s="1"/>
  <c r="E87" i="22" l="1"/>
  <c r="I13" i="22"/>
  <c r="G7" i="22"/>
  <c r="G8" i="22" s="1"/>
  <c r="B113" i="354" l="1"/>
  <c r="B112" i="354"/>
  <c r="B110" i="354"/>
  <c r="B109" i="354"/>
  <c r="A47" i="355"/>
  <c r="C47" i="355" s="1"/>
  <c r="A46" i="355"/>
  <c r="C46" i="355" s="1"/>
  <c r="C45" i="355"/>
  <c r="A38" i="355"/>
  <c r="C38" i="355" s="1"/>
  <c r="A37" i="355"/>
  <c r="C37" i="355" s="1"/>
  <c r="C36" i="355"/>
  <c r="A29" i="355"/>
  <c r="C29" i="355" s="1"/>
  <c r="A28" i="355"/>
  <c r="C28" i="355" s="1"/>
  <c r="C27" i="355"/>
  <c r="A20" i="355"/>
  <c r="A19" i="355"/>
  <c r="E7" i="359" l="1"/>
  <c r="E8" i="359"/>
  <c r="E9" i="359"/>
  <c r="E10" i="359"/>
  <c r="E6" i="359"/>
  <c r="E16" i="359" s="1"/>
  <c r="D77" i="22" l="1"/>
  <c r="E83" i="22"/>
  <c r="D42" i="22"/>
  <c r="F42" i="22" s="1"/>
  <c r="C42" i="22"/>
  <c r="B42" i="22"/>
  <c r="B107" i="354" l="1"/>
  <c r="B106" i="354"/>
  <c r="B104" i="354"/>
  <c r="B103" i="354"/>
  <c r="B81" i="354"/>
  <c r="B80" i="354"/>
  <c r="B79" i="354"/>
  <c r="B78" i="354"/>
  <c r="D84" i="354"/>
  <c r="D83" i="354"/>
  <c r="D82" i="354"/>
  <c r="D87" i="354" s="1"/>
  <c r="D88" i="354" s="1"/>
  <c r="D79" i="354"/>
  <c r="D78" i="354"/>
  <c r="D68" i="354"/>
  <c r="D67" i="354"/>
  <c r="D62" i="354"/>
  <c r="D61" i="354"/>
  <c r="D56" i="354"/>
  <c r="D55" i="354"/>
  <c r="D50" i="354"/>
  <c r="D49" i="354"/>
  <c r="I27" i="354"/>
  <c r="L9" i="354"/>
  <c r="L7" i="354"/>
  <c r="D89" i="354" l="1"/>
  <c r="D92" i="354"/>
  <c r="D93" i="354" s="1"/>
  <c r="B11" i="22"/>
  <c r="I27" i="22"/>
  <c r="F47" i="355"/>
  <c r="F46" i="355"/>
  <c r="F45" i="355"/>
  <c r="F38" i="355"/>
  <c r="F37" i="355"/>
  <c r="F36" i="355"/>
  <c r="H36" i="355" s="1"/>
  <c r="F29" i="355"/>
  <c r="F28" i="355"/>
  <c r="F27" i="355"/>
  <c r="F20" i="355"/>
  <c r="C20" i="355"/>
  <c r="F19" i="355"/>
  <c r="C19" i="355"/>
  <c r="F18" i="355"/>
  <c r="C18" i="355"/>
  <c r="C8" i="355"/>
  <c r="C7" i="355"/>
  <c r="F8" i="355"/>
  <c r="F7" i="355"/>
  <c r="N5" i="355"/>
  <c r="N6" i="355" s="1"/>
  <c r="C6" i="355"/>
  <c r="D24" i="22"/>
  <c r="C24" i="22"/>
  <c r="B24" i="22"/>
  <c r="D23" i="22"/>
  <c r="C23" i="22"/>
  <c r="B23" i="22"/>
  <c r="D22" i="22"/>
  <c r="C22" i="22"/>
  <c r="B22" i="22"/>
  <c r="H18" i="355" l="1"/>
  <c r="D94" i="354"/>
  <c r="D102" i="354"/>
  <c r="H20" i="355"/>
  <c r="H8" i="355"/>
  <c r="H19" i="355"/>
  <c r="H7" i="355"/>
  <c r="A25" i="355"/>
  <c r="A16" i="355"/>
  <c r="A34" i="355"/>
  <c r="H45" i="355"/>
  <c r="H47" i="355"/>
  <c r="H27" i="355"/>
  <c r="H29" i="355"/>
  <c r="H28" i="355"/>
  <c r="H46" i="355"/>
  <c r="H37" i="355"/>
  <c r="H38" i="355"/>
  <c r="H48" i="355" l="1"/>
  <c r="H49" i="355" s="1"/>
  <c r="D105" i="354"/>
  <c r="D108" i="354"/>
  <c r="D111" i="354"/>
  <c r="H39" i="355"/>
  <c r="H40" i="355" s="1"/>
  <c r="H21" i="355"/>
  <c r="H30" i="355"/>
  <c r="H57" i="355"/>
  <c r="H50" i="355"/>
  <c r="E25" i="22" s="1"/>
  <c r="G20" i="358"/>
  <c r="D20" i="358"/>
  <c r="G19" i="358"/>
  <c r="D19" i="358"/>
  <c r="G30" i="358"/>
  <c r="I30" i="358" s="1"/>
  <c r="G29" i="358"/>
  <c r="I29" i="358" s="1"/>
  <c r="G28" i="358"/>
  <c r="I28" i="358" s="1"/>
  <c r="G27" i="358"/>
  <c r="I27" i="358" s="1"/>
  <c r="G26" i="358"/>
  <c r="I26" i="358" s="1"/>
  <c r="G25" i="358"/>
  <c r="I25" i="358" s="1"/>
  <c r="G24" i="358"/>
  <c r="I24" i="358" s="1"/>
  <c r="G23" i="358"/>
  <c r="I23" i="358" s="1"/>
  <c r="G22" i="358"/>
  <c r="I22" i="358" s="1"/>
  <c r="G21" i="358"/>
  <c r="I21" i="358" s="1"/>
  <c r="G86" i="358"/>
  <c r="I86" i="358" s="1"/>
  <c r="G85" i="358"/>
  <c r="I85" i="358" s="1"/>
  <c r="G84" i="358"/>
  <c r="I84" i="358" s="1"/>
  <c r="G83" i="358"/>
  <c r="I83" i="358" s="1"/>
  <c r="G82" i="358"/>
  <c r="I82" i="358" s="1"/>
  <c r="G81" i="358"/>
  <c r="I81" i="358" s="1"/>
  <c r="G80" i="358"/>
  <c r="I80" i="358" s="1"/>
  <c r="G79" i="358"/>
  <c r="I79" i="358" s="1"/>
  <c r="G78" i="358"/>
  <c r="I78" i="358" s="1"/>
  <c r="G77" i="358"/>
  <c r="I77" i="358" s="1"/>
  <c r="G76" i="358"/>
  <c r="D76" i="358"/>
  <c r="G75" i="358"/>
  <c r="D75" i="358"/>
  <c r="A73" i="358"/>
  <c r="I19" i="358" l="1"/>
  <c r="I20" i="358"/>
  <c r="H31" i="355"/>
  <c r="H32" i="355" s="1"/>
  <c r="E23" i="22" s="1"/>
  <c r="F23" i="22" s="1"/>
  <c r="H22" i="355"/>
  <c r="H23" i="355" s="1"/>
  <c r="E22" i="22" s="1"/>
  <c r="F22" i="22" s="1"/>
  <c r="H58" i="355"/>
  <c r="H59" i="355" s="1"/>
  <c r="H41" i="355"/>
  <c r="E24" i="22" s="1"/>
  <c r="F24" i="22" s="1"/>
  <c r="I76" i="358"/>
  <c r="I75" i="358"/>
  <c r="I87" i="358" l="1"/>
  <c r="I88" i="358" s="1"/>
  <c r="I89" i="358" s="1"/>
  <c r="E32" i="352"/>
  <c r="D32" i="352"/>
  <c r="C32" i="352"/>
  <c r="E24" i="352"/>
  <c r="F24" i="352" s="1"/>
  <c r="D25" i="352"/>
  <c r="E21" i="352"/>
  <c r="E22" i="352" s="1"/>
  <c r="E23" i="352" s="1"/>
  <c r="D21" i="352"/>
  <c r="C25" i="352"/>
  <c r="C24" i="352"/>
  <c r="C22" i="352"/>
  <c r="C21" i="352"/>
  <c r="J12" i="352"/>
  <c r="K12" i="352" s="1"/>
  <c r="H12" i="352" s="1"/>
  <c r="J11" i="352"/>
  <c r="K11" i="352" s="1"/>
  <c r="H11" i="352" s="1"/>
  <c r="H10" i="352"/>
  <c r="H24" i="352" l="1"/>
  <c r="F21" i="352"/>
  <c r="E25" i="352"/>
  <c r="F25" i="352" s="1"/>
  <c r="H25" i="352" s="1"/>
  <c r="D22" i="352"/>
  <c r="F32" i="352"/>
  <c r="H32" i="352" s="1"/>
  <c r="H33" i="352" s="1"/>
  <c r="H34" i="352" s="1"/>
  <c r="H35" i="352" s="1"/>
  <c r="H21" i="352"/>
  <c r="H13" i="352"/>
  <c r="D41" i="22"/>
  <c r="F41" i="22" s="1"/>
  <c r="C41" i="22"/>
  <c r="B41" i="22"/>
  <c r="D40" i="22"/>
  <c r="C40" i="22"/>
  <c r="B40" i="22"/>
  <c r="D38" i="22"/>
  <c r="C38" i="22"/>
  <c r="B38" i="22"/>
  <c r="A17" i="359"/>
  <c r="A27" i="359" s="1"/>
  <c r="A37" i="359" s="1"/>
  <c r="A18" i="359"/>
  <c r="A28" i="359" s="1"/>
  <c r="A38" i="359" s="1"/>
  <c r="A19" i="359"/>
  <c r="A29" i="359" s="1"/>
  <c r="A39" i="359" s="1"/>
  <c r="A20" i="359"/>
  <c r="A30" i="359" s="1"/>
  <c r="A40" i="359" s="1"/>
  <c r="A16" i="359"/>
  <c r="A26" i="359" s="1"/>
  <c r="A36" i="359" s="1"/>
  <c r="E17" i="359"/>
  <c r="E18" i="359"/>
  <c r="E19" i="359"/>
  <c r="E20" i="359"/>
  <c r="C17" i="359"/>
  <c r="C27" i="359" s="1"/>
  <c r="C37" i="359" s="1"/>
  <c r="F37" i="359" s="1"/>
  <c r="C19" i="359"/>
  <c r="C29" i="359" s="1"/>
  <c r="C39" i="359" s="1"/>
  <c r="F39" i="359" s="1"/>
  <c r="C20" i="359"/>
  <c r="C30" i="359" s="1"/>
  <c r="C40" i="359" s="1"/>
  <c r="F40" i="359" s="1"/>
  <c r="C16" i="359"/>
  <c r="C26" i="359" s="1"/>
  <c r="C36" i="359" s="1"/>
  <c r="F36" i="359" s="1"/>
  <c r="D29" i="359"/>
  <c r="H56" i="359"/>
  <c r="J56" i="359" s="1"/>
  <c r="F56" i="359"/>
  <c r="C46" i="359" l="1"/>
  <c r="F29" i="359"/>
  <c r="C47" i="359"/>
  <c r="C57" i="359" s="1"/>
  <c r="C50" i="359"/>
  <c r="C49" i="359"/>
  <c r="F22" i="352"/>
  <c r="H22" i="352" s="1"/>
  <c r="D23" i="352"/>
  <c r="F23" i="352" s="1"/>
  <c r="H23" i="352" s="1"/>
  <c r="F40" i="22"/>
  <c r="F6" i="359"/>
  <c r="F17" i="359"/>
  <c r="F26" i="359"/>
  <c r="A50" i="359"/>
  <c r="A49" i="359"/>
  <c r="D28" i="359"/>
  <c r="A46" i="359"/>
  <c r="A48" i="359"/>
  <c r="A47" i="359"/>
  <c r="D27" i="359"/>
  <c r="F27" i="359" s="1"/>
  <c r="F19" i="359"/>
  <c r="D30" i="359"/>
  <c r="F30" i="359" s="1"/>
  <c r="F20" i="359"/>
  <c r="F16" i="359"/>
  <c r="F10" i="359"/>
  <c r="F7" i="359"/>
  <c r="F9" i="359"/>
  <c r="F50" i="359" l="1"/>
  <c r="C60" i="359"/>
  <c r="F60" i="359" s="1"/>
  <c r="H26" i="352"/>
  <c r="H27" i="352" s="1"/>
  <c r="H28" i="352" s="1"/>
  <c r="F49" i="359"/>
  <c r="C59" i="359"/>
  <c r="F59" i="359" s="1"/>
  <c r="F47" i="359"/>
  <c r="F57" i="359"/>
  <c r="G68" i="358"/>
  <c r="I68" i="358" s="1"/>
  <c r="G67" i="358"/>
  <c r="I67" i="358" s="1"/>
  <c r="G66" i="358"/>
  <c r="I66" i="358" s="1"/>
  <c r="G65" i="358"/>
  <c r="I65" i="358" s="1"/>
  <c r="G64" i="358"/>
  <c r="I64" i="358" s="1"/>
  <c r="G63" i="358"/>
  <c r="I63" i="358" s="1"/>
  <c r="G62" i="358"/>
  <c r="I62" i="358" s="1"/>
  <c r="G61" i="358"/>
  <c r="I61" i="358" s="1"/>
  <c r="G60" i="358"/>
  <c r="I60" i="358" s="1"/>
  <c r="G59" i="358"/>
  <c r="I59" i="358" s="1"/>
  <c r="G49" i="358"/>
  <c r="I49" i="358" s="1"/>
  <c r="G48" i="358"/>
  <c r="I48" i="358" s="1"/>
  <c r="G47" i="358"/>
  <c r="I47" i="358" s="1"/>
  <c r="G46" i="358"/>
  <c r="I46" i="358" s="1"/>
  <c r="G45" i="358"/>
  <c r="I45" i="358" s="1"/>
  <c r="G44" i="358"/>
  <c r="I44" i="358" s="1"/>
  <c r="G43" i="358"/>
  <c r="I43" i="358" s="1"/>
  <c r="G42" i="358"/>
  <c r="I42" i="358" s="1"/>
  <c r="G41" i="358"/>
  <c r="I41" i="358" s="1"/>
  <c r="G40" i="358"/>
  <c r="I40" i="358" s="1"/>
  <c r="G18" i="358"/>
  <c r="I18" i="358" s="1"/>
  <c r="G17" i="358"/>
  <c r="I17" i="358" s="1"/>
  <c r="G16" i="358"/>
  <c r="I16" i="358" s="1"/>
  <c r="G15" i="358"/>
  <c r="I15" i="358" s="1"/>
  <c r="G14" i="358"/>
  <c r="I14" i="358" s="1"/>
  <c r="G13" i="358"/>
  <c r="I13" i="358" s="1"/>
  <c r="G12" i="358"/>
  <c r="I12" i="358" s="1"/>
  <c r="G11" i="358"/>
  <c r="I11" i="358" s="1"/>
  <c r="G10" i="358"/>
  <c r="I10" i="358" s="1"/>
  <c r="G9" i="358"/>
  <c r="I9" i="358" s="1"/>
  <c r="J16" i="354"/>
  <c r="G58" i="358" l="1"/>
  <c r="A58" i="358"/>
  <c r="D58" i="358" s="1"/>
  <c r="G57" i="358"/>
  <c r="A57" i="358"/>
  <c r="D57" i="358" s="1"/>
  <c r="G56" i="358"/>
  <c r="D56" i="358"/>
  <c r="D37" i="358"/>
  <c r="A39" i="358"/>
  <c r="D39" i="358" s="1"/>
  <c r="A38" i="358"/>
  <c r="D38" i="358" s="1"/>
  <c r="G39" i="358"/>
  <c r="G38" i="358"/>
  <c r="G37" i="358"/>
  <c r="G8" i="358"/>
  <c r="G7" i="358"/>
  <c r="I30" i="22"/>
  <c r="G113" i="354"/>
  <c r="G112" i="354"/>
  <c r="G111" i="354"/>
  <c r="G108" i="354"/>
  <c r="G107" i="354"/>
  <c r="G106" i="354"/>
  <c r="G105" i="354"/>
  <c r="G102" i="354"/>
  <c r="G104" i="354"/>
  <c r="G103" i="354"/>
  <c r="B96" i="354"/>
  <c r="G96" i="354" s="1"/>
  <c r="B95" i="354"/>
  <c r="G95" i="354" s="1"/>
  <c r="B94" i="354"/>
  <c r="G94" i="354" s="1"/>
  <c r="B93" i="354"/>
  <c r="G93" i="354" s="1"/>
  <c r="G92" i="354"/>
  <c r="B91" i="354"/>
  <c r="B90" i="354"/>
  <c r="B89" i="354"/>
  <c r="G89" i="354" s="1"/>
  <c r="B88" i="354"/>
  <c r="G88" i="354" s="1"/>
  <c r="G87" i="354"/>
  <c r="B86" i="354"/>
  <c r="G86" i="354" s="1"/>
  <c r="B85" i="354"/>
  <c r="G85" i="354" s="1"/>
  <c r="B84" i="354"/>
  <c r="G84" i="354" s="1"/>
  <c r="B83" i="354"/>
  <c r="G83" i="354" s="1"/>
  <c r="G82" i="354"/>
  <c r="G78" i="354"/>
  <c r="G79" i="354"/>
  <c r="G80" i="354"/>
  <c r="G81" i="354"/>
  <c r="G77" i="354"/>
  <c r="G48" i="354"/>
  <c r="B71" i="354"/>
  <c r="B70" i="354"/>
  <c r="F69" i="354"/>
  <c r="B69" i="354"/>
  <c r="B68" i="354"/>
  <c r="G68" i="354" s="1"/>
  <c r="B67" i="354"/>
  <c r="G67" i="354" s="1"/>
  <c r="G66" i="354"/>
  <c r="B65" i="354"/>
  <c r="B64" i="354"/>
  <c r="F63" i="354"/>
  <c r="D63" i="354"/>
  <c r="B63" i="354"/>
  <c r="B62" i="354"/>
  <c r="G62" i="354" s="1"/>
  <c r="B61" i="354"/>
  <c r="G61" i="354" s="1"/>
  <c r="G60" i="354"/>
  <c r="B50" i="354"/>
  <c r="G50" i="354" s="1"/>
  <c r="B49" i="354"/>
  <c r="G49" i="354" s="1"/>
  <c r="B56" i="354"/>
  <c r="G56" i="354" s="1"/>
  <c r="B55" i="354"/>
  <c r="G55" i="354" s="1"/>
  <c r="B59" i="354"/>
  <c r="B58" i="354"/>
  <c r="F57" i="354"/>
  <c r="B57" i="354"/>
  <c r="G54" i="354"/>
  <c r="F51" i="354"/>
  <c r="B53" i="354"/>
  <c r="G53" i="354" s="1"/>
  <c r="B52" i="354"/>
  <c r="G52" i="354" s="1"/>
  <c r="B51" i="354"/>
  <c r="B42" i="354"/>
  <c r="G42" i="354" s="1"/>
  <c r="B41" i="354"/>
  <c r="G41" i="354" s="1"/>
  <c r="B40" i="354"/>
  <c r="G40" i="354" s="1"/>
  <c r="G39" i="354"/>
  <c r="B38" i="354"/>
  <c r="G38" i="354" s="1"/>
  <c r="B37" i="354"/>
  <c r="G37" i="354" s="1"/>
  <c r="B36" i="354"/>
  <c r="G36" i="354" s="1"/>
  <c r="G35" i="354"/>
  <c r="B34" i="354"/>
  <c r="G34" i="354" s="1"/>
  <c r="B33" i="354"/>
  <c r="G33" i="354" s="1"/>
  <c r="B32" i="354"/>
  <c r="G32" i="354" s="1"/>
  <c r="G31" i="354"/>
  <c r="B30" i="354"/>
  <c r="G30" i="354" s="1"/>
  <c r="B29" i="354"/>
  <c r="G29" i="354" s="1"/>
  <c r="B28" i="354"/>
  <c r="G28" i="354" s="1"/>
  <c r="G27" i="354"/>
  <c r="J20" i="354"/>
  <c r="I18" i="354"/>
  <c r="I14" i="354"/>
  <c r="I10" i="354"/>
  <c r="J12" i="354"/>
  <c r="K7" i="354"/>
  <c r="K9" i="354"/>
  <c r="B21" i="354"/>
  <c r="G21" i="354" s="1"/>
  <c r="B20" i="354"/>
  <c r="G20" i="354" s="1"/>
  <c r="G19" i="354"/>
  <c r="G18" i="354"/>
  <c r="B17" i="354"/>
  <c r="G17" i="354" s="1"/>
  <c r="B16" i="354"/>
  <c r="G16" i="354" s="1"/>
  <c r="B15" i="354"/>
  <c r="G15" i="354" s="1"/>
  <c r="G14" i="354"/>
  <c r="B13" i="354"/>
  <c r="G13" i="354" s="1"/>
  <c r="B12" i="354"/>
  <c r="G12" i="354" s="1"/>
  <c r="B11" i="354"/>
  <c r="B9" i="354"/>
  <c r="G9" i="354" s="1"/>
  <c r="B8" i="354"/>
  <c r="B7" i="354"/>
  <c r="G11" i="354"/>
  <c r="G10" i="354"/>
  <c r="I7" i="354"/>
  <c r="I9" i="354"/>
  <c r="F46" i="359"/>
  <c r="I6" i="359"/>
  <c r="I5" i="359"/>
  <c r="A3" i="359"/>
  <c r="A1" i="359"/>
  <c r="A75" i="354"/>
  <c r="D90" i="354" l="1"/>
  <c r="D109" i="354" s="1"/>
  <c r="G109" i="354" s="1"/>
  <c r="D65" i="354"/>
  <c r="G65" i="354" s="1"/>
  <c r="G59" i="354"/>
  <c r="G43" i="354"/>
  <c r="G44" i="354" s="1"/>
  <c r="E35" i="22" s="1"/>
  <c r="G51" i="354"/>
  <c r="I56" i="358"/>
  <c r="I58" i="358"/>
  <c r="I57" i="358"/>
  <c r="G70" i="354"/>
  <c r="I37" i="358"/>
  <c r="I39" i="358"/>
  <c r="I38" i="358"/>
  <c r="G57" i="354"/>
  <c r="G58" i="354"/>
  <c r="G69" i="354"/>
  <c r="G71" i="354"/>
  <c r="G63" i="354"/>
  <c r="E64" i="354" l="1"/>
  <c r="G64" i="354" s="1"/>
  <c r="G72" i="354" s="1"/>
  <c r="G73" i="354" s="1"/>
  <c r="D91" i="354"/>
  <c r="G90" i="354"/>
  <c r="I69" i="358"/>
  <c r="I70" i="358" s="1"/>
  <c r="I71" i="358" s="1"/>
  <c r="I50" i="358"/>
  <c r="D110" i="354" l="1"/>
  <c r="G110" i="354" s="1"/>
  <c r="G114" i="354" s="1"/>
  <c r="G115" i="354" s="1"/>
  <c r="E43" i="22" s="1"/>
  <c r="G91" i="354"/>
  <c r="G97" i="354" s="1"/>
  <c r="G98" i="354" s="1"/>
  <c r="E38" i="22" s="1"/>
  <c r="E39" i="22" s="1"/>
  <c r="F39" i="22" s="1"/>
  <c r="E36" i="22"/>
  <c r="I36" i="22" s="1"/>
  <c r="I37" i="22" s="1"/>
  <c r="G8" i="354"/>
  <c r="G7" i="354"/>
  <c r="J6" i="354"/>
  <c r="J5" i="354"/>
  <c r="A3" i="354"/>
  <c r="A1" i="354"/>
  <c r="D8" i="358"/>
  <c r="I8" i="358" s="1"/>
  <c r="D7" i="358"/>
  <c r="I7" i="358" s="1"/>
  <c r="L6" i="358"/>
  <c r="G6" i="358"/>
  <c r="D6" i="358"/>
  <c r="L5" i="358"/>
  <c r="A3" i="358"/>
  <c r="A1" i="358"/>
  <c r="A3" i="355"/>
  <c r="A1" i="355"/>
  <c r="K6" i="355"/>
  <c r="F6" i="355"/>
  <c r="H6" i="355" s="1"/>
  <c r="K5" i="355"/>
  <c r="H12" i="355" l="1"/>
  <c r="H13" i="355" s="1"/>
  <c r="H14" i="355" s="1"/>
  <c r="I6" i="358"/>
  <c r="I31" i="358" s="1"/>
  <c r="I51" i="358"/>
  <c r="I52" i="358" s="1"/>
  <c r="G6" i="354"/>
  <c r="G22" i="354" s="1"/>
  <c r="E10" i="352"/>
  <c r="I32" i="358" l="1"/>
  <c r="I33" i="358" s="1"/>
  <c r="G23" i="354"/>
  <c r="E34" i="22" s="1"/>
  <c r="E21" i="22" l="1"/>
  <c r="H14" i="352" l="1"/>
  <c r="E13" i="352"/>
  <c r="A4" i="352"/>
  <c r="A3" i="352"/>
  <c r="A2" i="352"/>
  <c r="A1" i="352"/>
  <c r="E17" i="352" l="1"/>
  <c r="E16" i="352"/>
  <c r="E15" i="352"/>
  <c r="E14" i="352"/>
  <c r="I9" i="22" l="1"/>
  <c r="K9" i="22" s="1"/>
  <c r="I8" i="22"/>
  <c r="K8" i="22" s="1"/>
  <c r="D25" i="22" l="1"/>
  <c r="F25" i="22" s="1"/>
  <c r="D21" i="22"/>
  <c r="F21" i="22" s="1"/>
  <c r="D87" i="22" l="1"/>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56" i="22"/>
  <c r="C56" i="22"/>
  <c r="B56" i="22"/>
  <c r="D55" i="22"/>
  <c r="C55" i="22"/>
  <c r="B55" i="22"/>
  <c r="D54" i="22"/>
  <c r="C54" i="22"/>
  <c r="B54" i="22"/>
  <c r="D53" i="22"/>
  <c r="C53" i="22"/>
  <c r="B53" i="22"/>
  <c r="D52" i="22"/>
  <c r="C52" i="22"/>
  <c r="B52" i="22"/>
  <c r="D51" i="22"/>
  <c r="C51" i="22"/>
  <c r="B51" i="22"/>
  <c r="A4" i="359" s="1"/>
  <c r="D43" i="22"/>
  <c r="F43" i="22" s="1"/>
  <c r="C43" i="22"/>
  <c r="B43" i="22"/>
  <c r="A100" i="354" s="1"/>
  <c r="D37" i="22"/>
  <c r="C37" i="22"/>
  <c r="B37" i="22"/>
  <c r="D36" i="22"/>
  <c r="C36" i="22"/>
  <c r="B36" i="22"/>
  <c r="A46" i="354" s="1"/>
  <c r="D35" i="22"/>
  <c r="C35" i="22"/>
  <c r="B35" i="22"/>
  <c r="A25" i="354" s="1"/>
  <c r="D34" i="22"/>
  <c r="C34" i="22"/>
  <c r="B34" i="22"/>
  <c r="A4" i="354" s="1"/>
  <c r="A54" i="358"/>
  <c r="A35" i="358"/>
  <c r="A4" i="358"/>
  <c r="D26" i="22"/>
  <c r="F26" i="22" s="1"/>
  <c r="C26" i="22"/>
  <c r="B26" i="22"/>
  <c r="C25" i="22"/>
  <c r="B25" i="22"/>
  <c r="C21" i="22"/>
  <c r="B21" i="22"/>
  <c r="D13" i="22"/>
  <c r="C13" i="22"/>
  <c r="B13" i="22"/>
  <c r="D11" i="22"/>
  <c r="C11" i="22"/>
  <c r="D9" i="22"/>
  <c r="C9" i="22"/>
  <c r="B9" i="22"/>
  <c r="A13" i="361" s="1"/>
  <c r="D8" i="22"/>
  <c r="C8" i="22"/>
  <c r="B8" i="22"/>
  <c r="A34" i="359" l="1"/>
  <c r="A24" i="359"/>
  <c r="A14" i="359"/>
  <c r="A54" i="359"/>
  <c r="A32" i="362"/>
  <c r="A44" i="359"/>
  <c r="A30" i="352"/>
  <c r="A22" i="361"/>
  <c r="A19" i="352"/>
  <c r="A4" i="361"/>
  <c r="A4" i="355"/>
  <c r="A52" i="355"/>
  <c r="A43" i="355"/>
  <c r="F27" i="22"/>
  <c r="F28" i="22" s="1"/>
  <c r="F29" i="22" s="1"/>
  <c r="F81" i="22"/>
  <c r="F82" i="22"/>
  <c r="F83" i="22"/>
  <c r="F84" i="22"/>
  <c r="F85" i="22"/>
  <c r="F86" i="22"/>
  <c r="F87" i="22"/>
  <c r="F11" i="22"/>
  <c r="F13" i="22"/>
  <c r="A3" i="307" l="1"/>
  <c r="E1052" i="344" l="1"/>
  <c r="E1051" i="344"/>
  <c r="E1050" i="344"/>
  <c r="E1049" i="344"/>
  <c r="F1049" i="344" s="1"/>
  <c r="E1048" i="344"/>
  <c r="F1048" i="344" s="1"/>
  <c r="E1047" i="344"/>
  <c r="F1047" i="344" s="1"/>
  <c r="E1046" i="344"/>
  <c r="F1046" i="344" s="1"/>
  <c r="E1045" i="344"/>
  <c r="E1044" i="344"/>
  <c r="E1043" i="344"/>
  <c r="F1043" i="344" s="1"/>
  <c r="E1042" i="344"/>
  <c r="E1041" i="344"/>
  <c r="E1040" i="344"/>
  <c r="E1039" i="344"/>
  <c r="F1039" i="344" s="1"/>
  <c r="E1038" i="344"/>
  <c r="E1037" i="344"/>
  <c r="E1036" i="344"/>
  <c r="E1035" i="344"/>
  <c r="E1034" i="344"/>
  <c r="F1034" i="344" s="1"/>
  <c r="E1033" i="344"/>
  <c r="E1032" i="344"/>
  <c r="E1031" i="344"/>
  <c r="F1031" i="344" s="1"/>
  <c r="E1030" i="344"/>
  <c r="E1029" i="344"/>
  <c r="E1028" i="344"/>
  <c r="E1027" i="344"/>
  <c r="F1027" i="344" s="1"/>
  <c r="E1026" i="344"/>
  <c r="E1025" i="344"/>
  <c r="E1024" i="344"/>
  <c r="E1023" i="344"/>
  <c r="F1023" i="344" s="1"/>
  <c r="E1022" i="344"/>
  <c r="E1021" i="344"/>
  <c r="E1020" i="344"/>
  <c r="E1019" i="344"/>
  <c r="E1018" i="344"/>
  <c r="F1018" i="344" s="1"/>
  <c r="E1017" i="344"/>
  <c r="E1016" i="344"/>
  <c r="F1016" i="344" s="1"/>
  <c r="E1015" i="344"/>
  <c r="F1015" i="344" s="1"/>
  <c r="E1014" i="344"/>
  <c r="E1013" i="344"/>
  <c r="E1012" i="344"/>
  <c r="E1011" i="344"/>
  <c r="E1010" i="344"/>
  <c r="E1009" i="344"/>
  <c r="E1008" i="344"/>
  <c r="F1008" i="344" s="1"/>
  <c r="E1007" i="344"/>
  <c r="E1006" i="344"/>
  <c r="F1006" i="344" s="1"/>
  <c r="E1005" i="344"/>
  <c r="E1004" i="344"/>
  <c r="E1003" i="344"/>
  <c r="E1002" i="344"/>
  <c r="E1001" i="344"/>
  <c r="E1000" i="344"/>
  <c r="E999" i="344"/>
  <c r="E998" i="344"/>
  <c r="E997" i="344"/>
  <c r="E996" i="344"/>
  <c r="E995" i="344"/>
  <c r="F995" i="344" s="1"/>
  <c r="E994" i="344"/>
  <c r="E993" i="344"/>
  <c r="E992" i="344"/>
  <c r="E991" i="344"/>
  <c r="E990" i="344"/>
  <c r="F990" i="344" s="1"/>
  <c r="E989" i="344"/>
  <c r="E988" i="344"/>
  <c r="E987" i="344"/>
  <c r="E986" i="344"/>
  <c r="E985" i="344"/>
  <c r="E984" i="344"/>
  <c r="F984" i="344" s="1"/>
  <c r="E983" i="344"/>
  <c r="E982" i="344"/>
  <c r="E981" i="344"/>
  <c r="E980" i="344"/>
  <c r="E979" i="344"/>
  <c r="E978" i="344"/>
  <c r="E977" i="344"/>
  <c r="E976" i="344"/>
  <c r="E975" i="344"/>
  <c r="E974" i="344"/>
  <c r="F974" i="344" s="1"/>
  <c r="E973" i="344"/>
  <c r="E972" i="344"/>
  <c r="E971" i="344"/>
  <c r="E970" i="344"/>
  <c r="E969" i="344"/>
  <c r="E968" i="344"/>
  <c r="F968" i="344" s="1"/>
  <c r="E967" i="344"/>
  <c r="E966" i="344"/>
  <c r="F966" i="344" s="1"/>
  <c r="E965" i="344"/>
  <c r="E964" i="344"/>
  <c r="E963" i="344"/>
  <c r="F963" i="344" s="1"/>
  <c r="E962" i="344"/>
  <c r="E961" i="344"/>
  <c r="E960" i="344"/>
  <c r="F960" i="344" s="1"/>
  <c r="E959" i="344"/>
  <c r="E958" i="344"/>
  <c r="F958" i="344" s="1"/>
  <c r="E957" i="344"/>
  <c r="E956" i="344"/>
  <c r="E955" i="344"/>
  <c r="E954" i="344"/>
  <c r="E953" i="344"/>
  <c r="E952" i="344"/>
  <c r="F952" i="344" s="1"/>
  <c r="E951" i="344"/>
  <c r="E950" i="344"/>
  <c r="F950" i="344" s="1"/>
  <c r="E949" i="344"/>
  <c r="E948" i="344"/>
  <c r="E947" i="344"/>
  <c r="E946" i="344"/>
  <c r="E945" i="344"/>
  <c r="E944" i="344"/>
  <c r="F944" i="344" s="1"/>
  <c r="E943" i="344"/>
  <c r="E942" i="344"/>
  <c r="F942" i="344" s="1"/>
  <c r="E941" i="344"/>
  <c r="E940" i="344"/>
  <c r="E939" i="344"/>
  <c r="E938" i="344"/>
  <c r="E937" i="344"/>
  <c r="E936" i="344"/>
  <c r="F936" i="344" s="1"/>
  <c r="E935" i="344"/>
  <c r="E934" i="344"/>
  <c r="E933" i="344"/>
  <c r="E932" i="344"/>
  <c r="E931" i="344"/>
  <c r="F931" i="344" s="1"/>
  <c r="E930" i="344"/>
  <c r="E929" i="344"/>
  <c r="E928" i="344"/>
  <c r="F928" i="344" s="1"/>
  <c r="E927" i="344"/>
  <c r="E926" i="344"/>
  <c r="E925" i="344"/>
  <c r="E924" i="344"/>
  <c r="E923" i="344"/>
  <c r="E922" i="344"/>
  <c r="E921" i="344"/>
  <c r="E920" i="344"/>
  <c r="F920" i="344" s="1"/>
  <c r="E919" i="344"/>
  <c r="E918" i="344"/>
  <c r="F918" i="344" s="1"/>
  <c r="E917" i="344"/>
  <c r="E916" i="344"/>
  <c r="E915" i="344"/>
  <c r="E914" i="344"/>
  <c r="E913" i="344"/>
  <c r="E912" i="344"/>
  <c r="F912" i="344" s="1"/>
  <c r="E911" i="344"/>
  <c r="E910" i="344"/>
  <c r="F910" i="344" s="1"/>
  <c r="E909" i="344"/>
  <c r="E908" i="344"/>
  <c r="E907" i="344"/>
  <c r="E906" i="344"/>
  <c r="E905" i="344"/>
  <c r="E904" i="344"/>
  <c r="F904" i="344" s="1"/>
  <c r="E903" i="344"/>
  <c r="E902" i="344"/>
  <c r="F902" i="344" s="1"/>
  <c r="E901" i="344"/>
  <c r="E900" i="344"/>
  <c r="E899" i="344"/>
  <c r="F899" i="344" s="1"/>
  <c r="E898" i="344"/>
  <c r="E897" i="344"/>
  <c r="E896" i="344"/>
  <c r="F896" i="344" s="1"/>
  <c r="E895" i="344"/>
  <c r="E894" i="344"/>
  <c r="F894" i="344" s="1"/>
  <c r="E893" i="344"/>
  <c r="E892" i="344"/>
  <c r="E891" i="344"/>
  <c r="E890" i="344"/>
  <c r="E889" i="344"/>
  <c r="E888" i="344"/>
  <c r="F888" i="344" s="1"/>
  <c r="E887" i="344"/>
  <c r="E886" i="344"/>
  <c r="F886" i="344" s="1"/>
  <c r="E885" i="344"/>
  <c r="E884" i="344"/>
  <c r="E883" i="344"/>
  <c r="E882" i="344"/>
  <c r="E881" i="344"/>
  <c r="E880" i="344"/>
  <c r="F880" i="344" s="1"/>
  <c r="E879" i="344"/>
  <c r="E878" i="344"/>
  <c r="F878" i="344" s="1"/>
  <c r="E877" i="344"/>
  <c r="E876" i="344"/>
  <c r="E875" i="344"/>
  <c r="E874" i="344"/>
  <c r="E873" i="344"/>
  <c r="E872" i="344"/>
  <c r="F872" i="344" s="1"/>
  <c r="E871" i="344"/>
  <c r="E870" i="344"/>
  <c r="F870" i="344" s="1"/>
  <c r="E869" i="344"/>
  <c r="E868" i="344"/>
  <c r="E867" i="344"/>
  <c r="F867" i="344" s="1"/>
  <c r="E866" i="344"/>
  <c r="E865" i="344"/>
  <c r="E864" i="344"/>
  <c r="F864" i="344" s="1"/>
  <c r="E863" i="344"/>
  <c r="E862" i="344"/>
  <c r="F862" i="344" s="1"/>
  <c r="E861" i="344"/>
  <c r="E860" i="344"/>
  <c r="E859" i="344"/>
  <c r="E858" i="344"/>
  <c r="E857" i="344"/>
  <c r="E856" i="344"/>
  <c r="F856" i="344" s="1"/>
  <c r="E855" i="344"/>
  <c r="E854" i="344"/>
  <c r="F854" i="344" s="1"/>
  <c r="E853" i="344"/>
  <c r="E852" i="344"/>
  <c r="E851" i="344"/>
  <c r="E850" i="344"/>
  <c r="E849" i="344"/>
  <c r="E848" i="344"/>
  <c r="F848" i="344" s="1"/>
  <c r="E847" i="344"/>
  <c r="E846" i="344"/>
  <c r="F846" i="344" s="1"/>
  <c r="E845" i="344"/>
  <c r="E844" i="344"/>
  <c r="E843" i="344"/>
  <c r="E842" i="344"/>
  <c r="E841" i="344"/>
  <c r="E840" i="344"/>
  <c r="F840" i="344" s="1"/>
  <c r="E839" i="344"/>
  <c r="E838" i="344"/>
  <c r="F838" i="344" s="1"/>
  <c r="E837" i="344"/>
  <c r="E836" i="344"/>
  <c r="E835" i="344"/>
  <c r="F835" i="344" s="1"/>
  <c r="E834" i="344"/>
  <c r="E833" i="344"/>
  <c r="E832" i="344"/>
  <c r="F832" i="344" s="1"/>
  <c r="E831" i="344"/>
  <c r="E830" i="344"/>
  <c r="F830" i="344" s="1"/>
  <c r="E829" i="344"/>
  <c r="E828" i="344"/>
  <c r="E827" i="344"/>
  <c r="E826" i="344"/>
  <c r="E825" i="344"/>
  <c r="E824" i="344"/>
  <c r="F824" i="344" s="1"/>
  <c r="E823" i="344"/>
  <c r="E822" i="344"/>
  <c r="F822" i="344" s="1"/>
  <c r="E821" i="344"/>
  <c r="E820" i="344"/>
  <c r="E819" i="344"/>
  <c r="E818" i="344"/>
  <c r="E817" i="344"/>
  <c r="E816" i="344"/>
  <c r="F816" i="344" s="1"/>
  <c r="E815" i="344"/>
  <c r="E814" i="344"/>
  <c r="F814" i="344" s="1"/>
  <c r="E813" i="344"/>
  <c r="E812" i="344"/>
  <c r="E811" i="344"/>
  <c r="E810" i="344"/>
  <c r="E809" i="344"/>
  <c r="E808" i="344"/>
  <c r="F808" i="344" s="1"/>
  <c r="E807" i="344"/>
  <c r="E806" i="344"/>
  <c r="F806" i="344" s="1"/>
  <c r="E805" i="344"/>
  <c r="E804" i="344"/>
  <c r="E803" i="344"/>
  <c r="F803" i="344" s="1"/>
  <c r="E802" i="344"/>
  <c r="E801" i="344"/>
  <c r="E800" i="344"/>
  <c r="E799" i="344"/>
  <c r="E798" i="344"/>
  <c r="E797" i="344"/>
  <c r="E796" i="344"/>
  <c r="E795" i="344"/>
  <c r="E794" i="344"/>
  <c r="E793" i="344"/>
  <c r="E792" i="344"/>
  <c r="F792" i="344" s="1"/>
  <c r="E791" i="344"/>
  <c r="E790" i="344"/>
  <c r="F790" i="344" s="1"/>
  <c r="E789" i="344"/>
  <c r="E788" i="344"/>
  <c r="E787" i="344"/>
  <c r="E786" i="344"/>
  <c r="E785" i="344"/>
  <c r="E784" i="344"/>
  <c r="E783" i="344"/>
  <c r="E782" i="344"/>
  <c r="F782" i="344" s="1"/>
  <c r="E781" i="344"/>
  <c r="E780" i="344"/>
  <c r="E779" i="344"/>
  <c r="E778" i="344"/>
  <c r="E777" i="344"/>
  <c r="E776" i="344"/>
  <c r="F776" i="344" s="1"/>
  <c r="E775" i="344"/>
  <c r="E774" i="344"/>
  <c r="F774" i="344" s="1"/>
  <c r="E773" i="344"/>
  <c r="E772" i="344"/>
  <c r="E771" i="344"/>
  <c r="F771" i="344" s="1"/>
  <c r="E770" i="344"/>
  <c r="E769" i="344"/>
  <c r="E768" i="344"/>
  <c r="F768" i="344" s="1"/>
  <c r="E767" i="344"/>
  <c r="E766" i="344"/>
  <c r="E765" i="344"/>
  <c r="E764" i="344"/>
  <c r="E763" i="344"/>
  <c r="E762" i="344"/>
  <c r="E761" i="344"/>
  <c r="E760" i="344"/>
  <c r="F760" i="344" s="1"/>
  <c r="E759" i="344"/>
  <c r="E758" i="344"/>
  <c r="E757" i="344"/>
  <c r="E756" i="344"/>
  <c r="E755" i="344"/>
  <c r="E754" i="344"/>
  <c r="E753" i="344"/>
  <c r="E752" i="344"/>
  <c r="F752" i="344" s="1"/>
  <c r="E751" i="344"/>
  <c r="E750" i="344"/>
  <c r="F750" i="344" s="1"/>
  <c r="E749" i="344"/>
  <c r="E748" i="344"/>
  <c r="E747" i="344"/>
  <c r="E746" i="344"/>
  <c r="E745" i="344"/>
  <c r="E744" i="344"/>
  <c r="F744" i="344" s="1"/>
  <c r="E743" i="344"/>
  <c r="E742" i="344"/>
  <c r="F742" i="344" s="1"/>
  <c r="E741" i="344"/>
  <c r="E740" i="344"/>
  <c r="E739" i="344"/>
  <c r="F739" i="344" s="1"/>
  <c r="E738" i="344"/>
  <c r="E737" i="344"/>
  <c r="E736" i="344"/>
  <c r="F736" i="344" s="1"/>
  <c r="E735" i="344"/>
  <c r="E734" i="344"/>
  <c r="F734" i="344" s="1"/>
  <c r="E733" i="344"/>
  <c r="E732" i="344"/>
  <c r="E731" i="344"/>
  <c r="E730" i="344"/>
  <c r="E729" i="344"/>
  <c r="E728" i="344"/>
  <c r="E727" i="344"/>
  <c r="E726" i="344"/>
  <c r="F726" i="344" s="1"/>
  <c r="E725" i="344"/>
  <c r="E724" i="344"/>
  <c r="E723" i="344"/>
  <c r="E722" i="344"/>
  <c r="E721" i="344"/>
  <c r="E720" i="344"/>
  <c r="E719" i="344"/>
  <c r="E718" i="344"/>
  <c r="F718" i="344" s="1"/>
  <c r="E717" i="344"/>
  <c r="E716" i="344"/>
  <c r="E715" i="344"/>
  <c r="E714" i="344"/>
  <c r="E713" i="344"/>
  <c r="E712" i="344"/>
  <c r="F712" i="344" s="1"/>
  <c r="E711" i="344"/>
  <c r="E710" i="344"/>
  <c r="F710" i="344" s="1"/>
  <c r="E709" i="344"/>
  <c r="E708" i="344"/>
  <c r="E707" i="344"/>
  <c r="F707" i="344" s="1"/>
  <c r="E706" i="344"/>
  <c r="E705" i="344"/>
  <c r="E704" i="344"/>
  <c r="E703" i="344"/>
  <c r="E702" i="344"/>
  <c r="E701" i="344"/>
  <c r="E700" i="344"/>
  <c r="F700" i="344" s="1"/>
  <c r="E699" i="344"/>
  <c r="E698" i="344"/>
  <c r="E697" i="344"/>
  <c r="E696" i="344"/>
  <c r="E695" i="344"/>
  <c r="E694" i="344"/>
  <c r="F694" i="344" s="1"/>
  <c r="E693" i="344"/>
  <c r="E692" i="344"/>
  <c r="F692" i="344" s="1"/>
  <c r="E691" i="344"/>
  <c r="E690" i="344"/>
  <c r="E689" i="344"/>
  <c r="E688" i="344"/>
  <c r="E687" i="344"/>
  <c r="E686" i="344"/>
  <c r="F686" i="344" s="1"/>
  <c r="E685" i="344"/>
  <c r="E684" i="344"/>
  <c r="E683" i="344"/>
  <c r="E682" i="344"/>
  <c r="E681" i="344"/>
  <c r="E680" i="344"/>
  <c r="E679" i="344"/>
  <c r="E678" i="344"/>
  <c r="F678" i="344" s="1"/>
  <c r="E677" i="344"/>
  <c r="E676" i="344"/>
  <c r="F676" i="344" s="1"/>
  <c r="E675" i="344"/>
  <c r="F675" i="344" s="1"/>
  <c r="E674" i="344"/>
  <c r="E673" i="344"/>
  <c r="E672" i="344"/>
  <c r="E671" i="344"/>
  <c r="E670" i="344"/>
  <c r="F670" i="344" s="1"/>
  <c r="E669" i="344"/>
  <c r="E668" i="344"/>
  <c r="F668" i="344" s="1"/>
  <c r="E667" i="344"/>
  <c r="E666" i="344"/>
  <c r="E665" i="344"/>
  <c r="E664" i="344"/>
  <c r="E663" i="344"/>
  <c r="E662" i="344"/>
  <c r="F662" i="344" s="1"/>
  <c r="E661" i="344"/>
  <c r="E660" i="344"/>
  <c r="F660" i="344" s="1"/>
  <c r="E659" i="344"/>
  <c r="E658" i="344"/>
  <c r="E657" i="344"/>
  <c r="E656" i="344"/>
  <c r="E655" i="344"/>
  <c r="E654" i="344"/>
  <c r="F654" i="344" s="1"/>
  <c r="E653" i="344"/>
  <c r="E652" i="344"/>
  <c r="E651" i="344"/>
  <c r="E650" i="344"/>
  <c r="E649" i="344"/>
  <c r="E648" i="344"/>
  <c r="E647" i="344"/>
  <c r="E646" i="344"/>
  <c r="E645" i="344"/>
  <c r="E644" i="344"/>
  <c r="F644" i="344" s="1"/>
  <c r="E643" i="344"/>
  <c r="F643" i="344" s="1"/>
  <c r="E642" i="344"/>
  <c r="E641" i="344"/>
  <c r="E640" i="344"/>
  <c r="E639" i="344"/>
  <c r="E638" i="344"/>
  <c r="F638" i="344" s="1"/>
  <c r="E637" i="344"/>
  <c r="E636" i="344"/>
  <c r="F636" i="344" s="1"/>
  <c r="E635" i="344"/>
  <c r="E634" i="344"/>
  <c r="E633" i="344"/>
  <c r="E632" i="344"/>
  <c r="F632" i="344" s="1"/>
  <c r="E631" i="344"/>
  <c r="E630" i="344"/>
  <c r="E629" i="344"/>
  <c r="E628" i="344"/>
  <c r="F628" i="344" s="1"/>
  <c r="E627" i="344"/>
  <c r="E626" i="344"/>
  <c r="E625" i="344"/>
  <c r="E624" i="344"/>
  <c r="E623" i="344"/>
  <c r="E622" i="344"/>
  <c r="F622" i="344" s="1"/>
  <c r="E621" i="344"/>
  <c r="E620" i="344"/>
  <c r="F620" i="344" s="1"/>
  <c r="E619" i="344"/>
  <c r="E618" i="344"/>
  <c r="E617" i="344"/>
  <c r="E616" i="344"/>
  <c r="E615" i="344"/>
  <c r="E614" i="344"/>
  <c r="F614" i="344" s="1"/>
  <c r="E613" i="344"/>
  <c r="E612" i="344"/>
  <c r="F612" i="344" s="1"/>
  <c r="E611" i="344"/>
  <c r="F611" i="344" s="1"/>
  <c r="E610" i="344"/>
  <c r="E609" i="344"/>
  <c r="E608" i="344"/>
  <c r="E607" i="344"/>
  <c r="E606" i="344"/>
  <c r="F606" i="344" s="1"/>
  <c r="E605" i="344"/>
  <c r="E604" i="344"/>
  <c r="E603" i="344"/>
  <c r="E602" i="344"/>
  <c r="E601" i="344"/>
  <c r="E600" i="344"/>
  <c r="E599" i="344"/>
  <c r="E598" i="344"/>
  <c r="F598" i="344" s="1"/>
  <c r="E597" i="344"/>
  <c r="E596" i="344"/>
  <c r="F596" i="344" s="1"/>
  <c r="E595" i="344"/>
  <c r="E594" i="344"/>
  <c r="E593" i="344"/>
  <c r="E592" i="344"/>
  <c r="E591" i="344"/>
  <c r="E590" i="344"/>
  <c r="F590" i="344" s="1"/>
  <c r="E589" i="344"/>
  <c r="E588" i="344"/>
  <c r="F588" i="344" s="1"/>
  <c r="E587" i="344"/>
  <c r="E586" i="344"/>
  <c r="E585" i="344"/>
  <c r="E584" i="344"/>
  <c r="E583" i="344"/>
  <c r="E582" i="344"/>
  <c r="F582" i="344" s="1"/>
  <c r="E581" i="344"/>
  <c r="E580" i="344"/>
  <c r="F580" i="344" s="1"/>
  <c r="E579" i="344"/>
  <c r="E578" i="344"/>
  <c r="E577" i="344"/>
  <c r="E576" i="344"/>
  <c r="E575" i="344"/>
  <c r="E574" i="344"/>
  <c r="F574" i="344" s="1"/>
  <c r="E573" i="344"/>
  <c r="E572" i="344"/>
  <c r="F572" i="344" s="1"/>
  <c r="E571" i="344"/>
  <c r="E570" i="344"/>
  <c r="E569" i="344"/>
  <c r="E568" i="344"/>
  <c r="E567" i="344"/>
  <c r="E566" i="344"/>
  <c r="F566" i="344" s="1"/>
  <c r="E565" i="344"/>
  <c r="E564" i="344"/>
  <c r="F564" i="344" s="1"/>
  <c r="E563" i="344"/>
  <c r="E562" i="344"/>
  <c r="E561" i="344"/>
  <c r="E560" i="344"/>
  <c r="E559" i="344"/>
  <c r="E558" i="344"/>
  <c r="E557" i="344"/>
  <c r="E556" i="344"/>
  <c r="F556" i="344" s="1"/>
  <c r="E555" i="344"/>
  <c r="F555" i="344" s="1"/>
  <c r="E554" i="344"/>
  <c r="E553" i="344"/>
  <c r="E552" i="344"/>
  <c r="E551" i="344"/>
  <c r="E550" i="344"/>
  <c r="F550" i="344" s="1"/>
  <c r="E549" i="344"/>
  <c r="E548" i="344"/>
  <c r="F548" i="344" s="1"/>
  <c r="E547" i="344"/>
  <c r="E546" i="344"/>
  <c r="E545" i="344"/>
  <c r="E544" i="344"/>
  <c r="E543" i="344"/>
  <c r="E542" i="344"/>
  <c r="F542" i="344" s="1"/>
  <c r="E541" i="344"/>
  <c r="E540" i="344"/>
  <c r="F540" i="344" s="1"/>
  <c r="E539" i="344"/>
  <c r="E538" i="344"/>
  <c r="E537" i="344"/>
  <c r="E536" i="344"/>
  <c r="E535" i="344"/>
  <c r="E534" i="344"/>
  <c r="F534" i="344" s="1"/>
  <c r="E533" i="344"/>
  <c r="E532" i="344"/>
  <c r="F532" i="344" s="1"/>
  <c r="E531" i="344"/>
  <c r="E530" i="344"/>
  <c r="E529" i="344"/>
  <c r="E528" i="344"/>
  <c r="E527" i="344"/>
  <c r="E526" i="344"/>
  <c r="F526" i="344" s="1"/>
  <c r="E525" i="344"/>
  <c r="E524" i="344"/>
  <c r="F524" i="344" s="1"/>
  <c r="E523" i="344"/>
  <c r="F523" i="344" s="1"/>
  <c r="E522" i="344"/>
  <c r="E521" i="344"/>
  <c r="E520" i="344"/>
  <c r="E519" i="344"/>
  <c r="E518" i="344"/>
  <c r="F518" i="344" s="1"/>
  <c r="E517" i="344"/>
  <c r="E516" i="344"/>
  <c r="F516" i="344" s="1"/>
  <c r="E515" i="344"/>
  <c r="E514" i="344"/>
  <c r="E513" i="344"/>
  <c r="E512" i="344"/>
  <c r="E511" i="344"/>
  <c r="E510" i="344"/>
  <c r="F510" i="344" s="1"/>
  <c r="E509" i="344"/>
  <c r="E508" i="344"/>
  <c r="F508" i="344" s="1"/>
  <c r="E507" i="344"/>
  <c r="E506" i="344"/>
  <c r="E505" i="344"/>
  <c r="E504" i="344"/>
  <c r="E503" i="344"/>
  <c r="E502" i="344"/>
  <c r="F502" i="344" s="1"/>
  <c r="E501" i="344"/>
  <c r="E500" i="344"/>
  <c r="E499" i="344"/>
  <c r="E498" i="344"/>
  <c r="E497" i="344"/>
  <c r="E496" i="344"/>
  <c r="E495" i="344"/>
  <c r="E494" i="344"/>
  <c r="F494" i="344" s="1"/>
  <c r="E493" i="344"/>
  <c r="E492" i="344"/>
  <c r="F492" i="344" s="1"/>
  <c r="E491" i="344"/>
  <c r="F491" i="344" s="1"/>
  <c r="E490" i="344"/>
  <c r="E489" i="344"/>
  <c r="E488" i="344"/>
  <c r="E487" i="344"/>
  <c r="E486" i="344"/>
  <c r="F486" i="344" s="1"/>
  <c r="E485" i="344"/>
  <c r="E484" i="344"/>
  <c r="F484" i="344" s="1"/>
  <c r="E483" i="344"/>
  <c r="E482" i="344"/>
  <c r="E481" i="344"/>
  <c r="E480" i="344"/>
  <c r="E479" i="344"/>
  <c r="E478" i="344"/>
  <c r="E477" i="344"/>
  <c r="E476" i="344"/>
  <c r="F476" i="344" s="1"/>
  <c r="E475" i="344"/>
  <c r="E474" i="344"/>
  <c r="E473" i="344"/>
  <c r="E472" i="344"/>
  <c r="E471" i="344"/>
  <c r="E470" i="344"/>
  <c r="E469" i="344"/>
  <c r="E468" i="344"/>
  <c r="E467" i="344"/>
  <c r="E466" i="344"/>
  <c r="E465" i="344"/>
  <c r="E464" i="344"/>
  <c r="E463" i="344"/>
  <c r="E462" i="344"/>
  <c r="F462" i="344" s="1"/>
  <c r="E461" i="344"/>
  <c r="E460" i="344"/>
  <c r="F460" i="344" s="1"/>
  <c r="E459" i="344"/>
  <c r="F459" i="344" s="1"/>
  <c r="E458" i="344"/>
  <c r="E457" i="344"/>
  <c r="E456" i="344"/>
  <c r="E455" i="344"/>
  <c r="E454" i="344"/>
  <c r="E453" i="344"/>
  <c r="E452" i="344"/>
  <c r="F452" i="344" s="1"/>
  <c r="E451" i="344"/>
  <c r="E450" i="344"/>
  <c r="E449" i="344"/>
  <c r="E448" i="344"/>
  <c r="E447" i="344"/>
  <c r="E446" i="344"/>
  <c r="E445" i="344"/>
  <c r="E444" i="344"/>
  <c r="F444" i="344" s="1"/>
  <c r="E443" i="344"/>
  <c r="E442" i="344"/>
  <c r="E441" i="344"/>
  <c r="E440" i="344"/>
  <c r="E439" i="344"/>
  <c r="E438" i="344"/>
  <c r="F438" i="344" s="1"/>
  <c r="E437" i="344"/>
  <c r="E436" i="344"/>
  <c r="F436" i="344" s="1"/>
  <c r="E435" i="344"/>
  <c r="E434" i="344"/>
  <c r="E433" i="344"/>
  <c r="E432" i="344"/>
  <c r="E431" i="344"/>
  <c r="E430" i="344"/>
  <c r="E429" i="344"/>
  <c r="E428" i="344"/>
  <c r="F428" i="344" s="1"/>
  <c r="E427" i="344"/>
  <c r="F427" i="344" s="1"/>
  <c r="E426" i="344"/>
  <c r="E425" i="344"/>
  <c r="E424" i="344"/>
  <c r="E423" i="344"/>
  <c r="E422" i="344"/>
  <c r="F422" i="344" s="1"/>
  <c r="E421" i="344"/>
  <c r="E420" i="344"/>
  <c r="F420" i="344" s="1"/>
  <c r="E419" i="344"/>
  <c r="E418" i="344"/>
  <c r="E417" i="344"/>
  <c r="E416" i="344"/>
  <c r="E415" i="344"/>
  <c r="E414" i="344"/>
  <c r="F414" i="344" s="1"/>
  <c r="E413" i="344"/>
  <c r="E412" i="344"/>
  <c r="F412" i="344" s="1"/>
  <c r="E411" i="344"/>
  <c r="E410" i="344"/>
  <c r="E409" i="344"/>
  <c r="E408" i="344"/>
  <c r="E407" i="344"/>
  <c r="E406" i="344"/>
  <c r="E405" i="344"/>
  <c r="E404" i="344"/>
  <c r="E403" i="344"/>
  <c r="E402" i="344"/>
  <c r="E401" i="344"/>
  <c r="E400" i="344"/>
  <c r="E399" i="344"/>
  <c r="E398" i="344"/>
  <c r="F398" i="344" s="1"/>
  <c r="E397" i="344"/>
  <c r="E396" i="344"/>
  <c r="F396" i="344" s="1"/>
  <c r="E395" i="344"/>
  <c r="F395" i="344" s="1"/>
  <c r="E394" i="344"/>
  <c r="E393" i="344"/>
  <c r="E392" i="344"/>
  <c r="E391" i="344"/>
  <c r="E390" i="344"/>
  <c r="F390" i="344" s="1"/>
  <c r="E389" i="344"/>
  <c r="E388" i="344"/>
  <c r="E387" i="344"/>
  <c r="E386" i="344"/>
  <c r="E385" i="344"/>
  <c r="E384" i="344"/>
  <c r="E383" i="344"/>
  <c r="E382" i="344"/>
  <c r="E381" i="344"/>
  <c r="E380" i="344"/>
  <c r="F380" i="344" s="1"/>
  <c r="E379" i="344"/>
  <c r="E378" i="344"/>
  <c r="E377" i="344"/>
  <c r="E376" i="344"/>
  <c r="E375" i="344"/>
  <c r="E374" i="344"/>
  <c r="F374" i="344" s="1"/>
  <c r="E373" i="344"/>
  <c r="E372" i="344"/>
  <c r="E371" i="344"/>
  <c r="E370" i="344"/>
  <c r="E369" i="344"/>
  <c r="E368" i="344"/>
  <c r="E367" i="344"/>
  <c r="E366" i="344"/>
  <c r="E365" i="344"/>
  <c r="E364" i="344"/>
  <c r="F364" i="344" s="1"/>
  <c r="E363" i="344"/>
  <c r="F363" i="344" s="1"/>
  <c r="E362" i="344"/>
  <c r="E361" i="344"/>
  <c r="E360" i="344"/>
  <c r="E359" i="344"/>
  <c r="E358" i="344"/>
  <c r="F358" i="344" s="1"/>
  <c r="E357" i="344"/>
  <c r="E356" i="344"/>
  <c r="F356" i="344" s="1"/>
  <c r="E355" i="344"/>
  <c r="E354" i="344"/>
  <c r="E353" i="344"/>
  <c r="E352" i="344"/>
  <c r="E351" i="344"/>
  <c r="E350" i="344"/>
  <c r="F350" i="344" s="1"/>
  <c r="E349" i="344"/>
  <c r="E348" i="344"/>
  <c r="F348" i="344" s="1"/>
  <c r="E347" i="344"/>
  <c r="E346" i="344"/>
  <c r="E345" i="344"/>
  <c r="E344" i="344"/>
  <c r="E343" i="344"/>
  <c r="E342" i="344"/>
  <c r="F342" i="344" s="1"/>
  <c r="E341" i="344"/>
  <c r="E340" i="344"/>
  <c r="F340" i="344" s="1"/>
  <c r="E339" i="344"/>
  <c r="E338" i="344"/>
  <c r="E337" i="344"/>
  <c r="E336" i="344"/>
  <c r="E335" i="344"/>
  <c r="E334" i="344"/>
  <c r="F334" i="344" s="1"/>
  <c r="E333" i="344"/>
  <c r="E332" i="344"/>
  <c r="F332" i="344" s="1"/>
  <c r="E331" i="344"/>
  <c r="E330" i="344"/>
  <c r="E329" i="344"/>
  <c r="E328" i="344"/>
  <c r="E327" i="344"/>
  <c r="E326" i="344"/>
  <c r="F326" i="344" s="1"/>
  <c r="E325" i="344"/>
  <c r="E324" i="344"/>
  <c r="F324" i="344" s="1"/>
  <c r="E323" i="344"/>
  <c r="E322" i="344"/>
  <c r="E321" i="344"/>
  <c r="F321" i="344" s="1"/>
  <c r="E320" i="344"/>
  <c r="E319" i="344"/>
  <c r="E318" i="344"/>
  <c r="F318" i="344" s="1"/>
  <c r="E317" i="344"/>
  <c r="E316" i="344"/>
  <c r="F316" i="344" s="1"/>
  <c r="E315" i="344"/>
  <c r="E314" i="344"/>
  <c r="E313" i="344"/>
  <c r="E312" i="344"/>
  <c r="E311" i="344"/>
  <c r="E310" i="344"/>
  <c r="F310" i="344" s="1"/>
  <c r="E309" i="344"/>
  <c r="E308" i="344"/>
  <c r="F308" i="344" s="1"/>
  <c r="E307" i="344"/>
  <c r="E306" i="344"/>
  <c r="E305" i="344"/>
  <c r="E304" i="344"/>
  <c r="E303" i="344"/>
  <c r="E302" i="344"/>
  <c r="F302" i="344" s="1"/>
  <c r="E301" i="344"/>
  <c r="E300" i="344"/>
  <c r="F300" i="344" s="1"/>
  <c r="E299" i="344"/>
  <c r="E298" i="344"/>
  <c r="E297" i="344"/>
  <c r="E296" i="344"/>
  <c r="E295" i="344"/>
  <c r="E294" i="344"/>
  <c r="F294" i="344" s="1"/>
  <c r="E293" i="344"/>
  <c r="E292" i="344"/>
  <c r="F292" i="344" s="1"/>
  <c r="E291" i="344"/>
  <c r="E290" i="344"/>
  <c r="E289" i="344"/>
  <c r="E288" i="344"/>
  <c r="E287" i="344"/>
  <c r="E286" i="344"/>
  <c r="E285" i="344"/>
  <c r="E284" i="344"/>
  <c r="F284" i="344" s="1"/>
  <c r="E283" i="344"/>
  <c r="E282" i="344"/>
  <c r="E281" i="344"/>
  <c r="E280" i="344"/>
  <c r="E279" i="344"/>
  <c r="E278" i="344"/>
  <c r="F278" i="344" s="1"/>
  <c r="E277" i="344"/>
  <c r="E276" i="344"/>
  <c r="F276" i="344" s="1"/>
  <c r="E275" i="344"/>
  <c r="E274" i="344"/>
  <c r="E273" i="344"/>
  <c r="E272" i="344"/>
  <c r="E271" i="344"/>
  <c r="E270" i="344"/>
  <c r="E269" i="344"/>
  <c r="E268" i="344"/>
  <c r="E267" i="344"/>
  <c r="E266" i="344"/>
  <c r="E265" i="344"/>
  <c r="E264" i="344"/>
  <c r="E263" i="344"/>
  <c r="E262" i="344"/>
  <c r="E261" i="344"/>
  <c r="E260" i="344"/>
  <c r="F260" i="344" s="1"/>
  <c r="E259" i="344"/>
  <c r="E258" i="344"/>
  <c r="E257" i="344"/>
  <c r="F257" i="344" s="1"/>
  <c r="E256" i="344"/>
  <c r="E255" i="344"/>
  <c r="E254" i="344"/>
  <c r="F254" i="344" s="1"/>
  <c r="E253" i="344"/>
  <c r="E252" i="344"/>
  <c r="F252" i="344" s="1"/>
  <c r="E251" i="344"/>
  <c r="E250" i="344"/>
  <c r="E249" i="344"/>
  <c r="E248" i="344"/>
  <c r="E247" i="344"/>
  <c r="E246" i="344"/>
  <c r="E245" i="344"/>
  <c r="E244" i="344"/>
  <c r="E243" i="344"/>
  <c r="E242" i="344"/>
  <c r="E241" i="344"/>
  <c r="E240" i="344"/>
  <c r="E239" i="344"/>
  <c r="E238" i="344"/>
  <c r="F238" i="344" s="1"/>
  <c r="E237" i="344"/>
  <c r="E236" i="344"/>
  <c r="F236" i="344" s="1"/>
  <c r="E235" i="344"/>
  <c r="E234" i="344"/>
  <c r="E233" i="344"/>
  <c r="E232" i="344"/>
  <c r="E231" i="344"/>
  <c r="E230" i="344"/>
  <c r="F230" i="344" s="1"/>
  <c r="E229" i="344"/>
  <c r="E228" i="344"/>
  <c r="E227" i="344"/>
  <c r="E226" i="344"/>
  <c r="E225" i="344"/>
  <c r="E224" i="344"/>
  <c r="E223" i="344"/>
  <c r="E222" i="344"/>
  <c r="F222" i="344" s="1"/>
  <c r="E221" i="344"/>
  <c r="E220" i="344"/>
  <c r="F220" i="344" s="1"/>
  <c r="E219" i="344"/>
  <c r="E218" i="344"/>
  <c r="E217" i="344"/>
  <c r="E216" i="344"/>
  <c r="E215" i="344"/>
  <c r="E214" i="344"/>
  <c r="F214" i="344" s="1"/>
  <c r="E213" i="344"/>
  <c r="E212" i="344"/>
  <c r="F212" i="344" s="1"/>
  <c r="E211" i="344"/>
  <c r="E210" i="344"/>
  <c r="E209" i="344"/>
  <c r="E208" i="344"/>
  <c r="E207" i="344"/>
  <c r="E206" i="344"/>
  <c r="F206" i="344" s="1"/>
  <c r="E205" i="344"/>
  <c r="E204" i="344"/>
  <c r="F204" i="344" s="1"/>
  <c r="E203" i="344"/>
  <c r="E202" i="344"/>
  <c r="E201" i="344"/>
  <c r="E200" i="344"/>
  <c r="E199" i="344"/>
  <c r="E198" i="344"/>
  <c r="F198" i="344" s="1"/>
  <c r="E197" i="344"/>
  <c r="E196" i="344"/>
  <c r="F196" i="344" s="1"/>
  <c r="E195" i="344"/>
  <c r="E194" i="344"/>
  <c r="E193" i="344"/>
  <c r="E192" i="344"/>
  <c r="E191" i="344"/>
  <c r="E190" i="344"/>
  <c r="E189" i="344"/>
  <c r="E188" i="344"/>
  <c r="F188" i="344" s="1"/>
  <c r="E187" i="344"/>
  <c r="E186" i="344"/>
  <c r="E185" i="344"/>
  <c r="E184" i="344"/>
  <c r="E183" i="344"/>
  <c r="E182" i="344"/>
  <c r="F182" i="344" s="1"/>
  <c r="E181" i="344"/>
  <c r="E180" i="344"/>
  <c r="F180" i="344" s="1"/>
  <c r="E179" i="344"/>
  <c r="E178" i="344"/>
  <c r="E177" i="344"/>
  <c r="E176" i="344"/>
  <c r="E175" i="344"/>
  <c r="E174" i="344"/>
  <c r="F174" i="344" s="1"/>
  <c r="E173" i="344"/>
  <c r="E172" i="344"/>
  <c r="F172" i="344" s="1"/>
  <c r="E171" i="344"/>
  <c r="E170" i="344"/>
  <c r="E169" i="344"/>
  <c r="E168" i="344"/>
  <c r="E167" i="344"/>
  <c r="E166" i="344"/>
  <c r="F166" i="344" s="1"/>
  <c r="E165" i="344"/>
  <c r="E164" i="344"/>
  <c r="F164" i="344" s="1"/>
  <c r="E163" i="344"/>
  <c r="E162" i="344"/>
  <c r="E161" i="344"/>
  <c r="E160" i="344"/>
  <c r="E159" i="344"/>
  <c r="E158" i="344"/>
  <c r="F158" i="344" s="1"/>
  <c r="E157" i="344"/>
  <c r="E156" i="344"/>
  <c r="F156" i="344" s="1"/>
  <c r="E155" i="344"/>
  <c r="E154" i="344"/>
  <c r="E153" i="344"/>
  <c r="E152" i="344"/>
  <c r="E151" i="344"/>
  <c r="E150" i="344"/>
  <c r="E149" i="344"/>
  <c r="E148" i="344"/>
  <c r="E147" i="344"/>
  <c r="E146" i="344"/>
  <c r="E145" i="344"/>
  <c r="E144" i="344"/>
  <c r="E143" i="344"/>
  <c r="E142" i="344"/>
  <c r="F142" i="344" s="1"/>
  <c r="E141" i="344"/>
  <c r="E140" i="344"/>
  <c r="F140" i="344" s="1"/>
  <c r="E139" i="344"/>
  <c r="E138" i="344"/>
  <c r="E137" i="344"/>
  <c r="E136" i="344"/>
  <c r="E135" i="344"/>
  <c r="E134" i="344"/>
  <c r="F134" i="344" s="1"/>
  <c r="E133" i="344"/>
  <c r="E132" i="344"/>
  <c r="F132" i="344" s="1"/>
  <c r="E131" i="344"/>
  <c r="E130" i="344"/>
  <c r="E129" i="344"/>
  <c r="E128" i="344"/>
  <c r="E127" i="344"/>
  <c r="E126" i="344"/>
  <c r="E125" i="344"/>
  <c r="E124" i="344"/>
  <c r="F124" i="344" s="1"/>
  <c r="E123" i="344"/>
  <c r="E122" i="344"/>
  <c r="E121" i="344"/>
  <c r="E120" i="344"/>
  <c r="E119" i="344"/>
  <c r="E118" i="344"/>
  <c r="F118" i="344" s="1"/>
  <c r="E117" i="344"/>
  <c r="E116" i="344"/>
  <c r="F116" i="344" s="1"/>
  <c r="E115" i="344"/>
  <c r="E114" i="344"/>
  <c r="E113" i="344"/>
  <c r="E112" i="344"/>
  <c r="E111" i="344"/>
  <c r="E110" i="344"/>
  <c r="F110" i="344" s="1"/>
  <c r="E109" i="344"/>
  <c r="E108" i="344"/>
  <c r="F108" i="344" s="1"/>
  <c r="E107" i="344"/>
  <c r="E106" i="344"/>
  <c r="E105" i="344"/>
  <c r="E104" i="344"/>
  <c r="E103" i="344"/>
  <c r="E102" i="344"/>
  <c r="F102" i="344" s="1"/>
  <c r="E101" i="344"/>
  <c r="E100" i="344"/>
  <c r="F100" i="344" s="1"/>
  <c r="E99" i="344"/>
  <c r="E98" i="344"/>
  <c r="E97" i="344"/>
  <c r="E96" i="344"/>
  <c r="E95" i="344"/>
  <c r="E94" i="344"/>
  <c r="E93" i="344"/>
  <c r="E92" i="344"/>
  <c r="F92" i="344" s="1"/>
  <c r="E91" i="344"/>
  <c r="E90" i="344"/>
  <c r="E89" i="344"/>
  <c r="E88" i="344"/>
  <c r="E87" i="344"/>
  <c r="E86" i="344"/>
  <c r="F86" i="344" s="1"/>
  <c r="E85" i="344"/>
  <c r="E84" i="344"/>
  <c r="F84" i="344" s="1"/>
  <c r="E83" i="344"/>
  <c r="E82" i="344"/>
  <c r="E81" i="344"/>
  <c r="E80" i="344"/>
  <c r="E79" i="344"/>
  <c r="E78" i="344"/>
  <c r="F78" i="344" s="1"/>
  <c r="E77" i="344"/>
  <c r="E76" i="344"/>
  <c r="F76" i="344" s="1"/>
  <c r="E75" i="344"/>
  <c r="E74" i="344"/>
  <c r="E73" i="344"/>
  <c r="E72" i="344"/>
  <c r="E71" i="344"/>
  <c r="E70" i="344"/>
  <c r="F70" i="344" s="1"/>
  <c r="E69" i="344"/>
  <c r="E68" i="344"/>
  <c r="E67" i="344"/>
  <c r="E66" i="344"/>
  <c r="E65" i="344"/>
  <c r="E64" i="344"/>
  <c r="E63" i="344"/>
  <c r="E62" i="344"/>
  <c r="F62" i="344" s="1"/>
  <c r="E61" i="344"/>
  <c r="E60" i="344"/>
  <c r="F60" i="344" s="1"/>
  <c r="E59" i="344"/>
  <c r="E58" i="344"/>
  <c r="E57" i="344"/>
  <c r="E56" i="344"/>
  <c r="E55" i="344"/>
  <c r="E54" i="344"/>
  <c r="F54" i="344" s="1"/>
  <c r="E53" i="344"/>
  <c r="E52" i="344"/>
  <c r="F52" i="344" s="1"/>
  <c r="E51" i="344"/>
  <c r="E50" i="344"/>
  <c r="E49" i="344"/>
  <c r="E48" i="344"/>
  <c r="E47" i="344"/>
  <c r="E46" i="344"/>
  <c r="E45" i="344"/>
  <c r="E44" i="344"/>
  <c r="F44" i="344" s="1"/>
  <c r="E43" i="344"/>
  <c r="E42" i="344"/>
  <c r="E41" i="344"/>
  <c r="E40" i="344"/>
  <c r="E39" i="344"/>
  <c r="E38" i="344"/>
  <c r="E37" i="344"/>
  <c r="E36" i="344"/>
  <c r="E35" i="344"/>
  <c r="E34" i="344"/>
  <c r="F34" i="344" s="1"/>
  <c r="E33" i="344"/>
  <c r="E32" i="344"/>
  <c r="E31" i="344"/>
  <c r="E30" i="344"/>
  <c r="E29" i="344"/>
  <c r="E28" i="344"/>
  <c r="E27" i="344"/>
  <c r="E26" i="344"/>
  <c r="F26" i="344" s="1"/>
  <c r="E25" i="344"/>
  <c r="E24" i="344"/>
  <c r="E23" i="344"/>
  <c r="E22" i="344"/>
  <c r="E21" i="344"/>
  <c r="E20" i="344"/>
  <c r="E19" i="344"/>
  <c r="E18" i="344"/>
  <c r="E17" i="344"/>
  <c r="E16" i="344"/>
  <c r="E15" i="344"/>
  <c r="E14" i="344"/>
  <c r="E13" i="344"/>
  <c r="E12" i="344"/>
  <c r="E11" i="344"/>
  <c r="E10" i="344"/>
  <c r="E9" i="344"/>
  <c r="E8" i="344"/>
  <c r="E7" i="344"/>
  <c r="E6" i="344"/>
  <c r="E5" i="344"/>
  <c r="E4" i="344"/>
  <c r="E3" i="344"/>
  <c r="F1026" i="344" l="1"/>
  <c r="F1014" i="344"/>
  <c r="F1000" i="344"/>
  <c r="F998" i="344"/>
  <c r="F992" i="344"/>
  <c r="F982" i="344"/>
  <c r="F976" i="344"/>
  <c r="F934" i="344"/>
  <c r="F926" i="344"/>
  <c r="F800" i="344"/>
  <c r="F798" i="344"/>
  <c r="F784" i="344"/>
  <c r="F766" i="344"/>
  <c r="F758" i="344"/>
  <c r="F728" i="344"/>
  <c r="F720" i="344"/>
  <c r="F684" i="344"/>
  <c r="F652" i="344"/>
  <c r="F646" i="344"/>
  <c r="F630" i="344"/>
  <c r="F604" i="344"/>
  <c r="F558" i="344"/>
  <c r="F500" i="344"/>
  <c r="F478" i="344"/>
  <c r="F470" i="344"/>
  <c r="F468" i="344"/>
  <c r="F454" i="344"/>
  <c r="F446" i="344"/>
  <c r="F430" i="344"/>
  <c r="F406" i="344"/>
  <c r="F404" i="344"/>
  <c r="F388" i="344"/>
  <c r="F382" i="344"/>
  <c r="F372" i="344"/>
  <c r="F366" i="344"/>
  <c r="F286" i="344"/>
  <c r="F268" i="344"/>
  <c r="F270" i="344"/>
  <c r="F262" i="344"/>
  <c r="F246" i="344"/>
  <c r="F244" i="344"/>
  <c r="F228" i="344"/>
  <c r="F190" i="344"/>
  <c r="F150" i="344"/>
  <c r="F148" i="344"/>
  <c r="F126" i="344"/>
  <c r="F94" i="344"/>
  <c r="F68" i="344"/>
  <c r="F46" i="344"/>
  <c r="F175" i="344"/>
  <c r="F191" i="344"/>
  <c r="F223" i="344"/>
  <c r="F271" i="344"/>
  <c r="F319" i="344"/>
  <c r="F415" i="344"/>
  <c r="F463" i="344"/>
  <c r="F479" i="344"/>
  <c r="F575" i="344"/>
  <c r="F591" i="344"/>
  <c r="F655" i="344"/>
  <c r="F671" i="344"/>
  <c r="F820" i="344"/>
  <c r="F852" i="344"/>
  <c r="F868" i="344"/>
  <c r="F884" i="344"/>
  <c r="F900" i="344"/>
  <c r="F916" i="344"/>
  <c r="F964" i="344"/>
  <c r="F980" i="344"/>
  <c r="F8" i="344"/>
  <c r="F12" i="344"/>
  <c r="F16" i="344"/>
  <c r="F20" i="344"/>
  <c r="F24" i="344"/>
  <c r="F27" i="344"/>
  <c r="F31" i="344"/>
  <c r="F38" i="344"/>
  <c r="F42" i="344"/>
  <c r="F58" i="344"/>
  <c r="F74" i="344"/>
  <c r="F90" i="344"/>
  <c r="F106" i="344"/>
  <c r="F122" i="344"/>
  <c r="F138" i="344"/>
  <c r="F154" i="344"/>
  <c r="F170" i="344"/>
  <c r="F186" i="344"/>
  <c r="F202" i="344"/>
  <c r="F218" i="344"/>
  <c r="F234" i="344"/>
  <c r="F250" i="344"/>
  <c r="F266" i="344"/>
  <c r="F282" i="344"/>
  <c r="F298" i="344"/>
  <c r="F314" i="344"/>
  <c r="F330" i="344"/>
  <c r="F346" i="344"/>
  <c r="F362" i="344"/>
  <c r="F378" i="344"/>
  <c r="F394" i="344"/>
  <c r="F410" i="344"/>
  <c r="F426" i="344"/>
  <c r="F442" i="344"/>
  <c r="F458" i="344"/>
  <c r="F474" i="344"/>
  <c r="F490" i="344"/>
  <c r="F506" i="344"/>
  <c r="F522" i="344"/>
  <c r="F538" i="344"/>
  <c r="F554" i="344"/>
  <c r="F570" i="344"/>
  <c r="F586" i="344"/>
  <c r="F602" i="344"/>
  <c r="F618" i="344"/>
  <c r="F634" i="344"/>
  <c r="F650" i="344"/>
  <c r="F666" i="344"/>
  <c r="F682" i="344"/>
  <c r="F698" i="344"/>
  <c r="F721" i="344"/>
  <c r="F737" i="344"/>
  <c r="F753" i="344"/>
  <c r="F769" i="344"/>
  <c r="F785" i="344"/>
  <c r="F801" i="344"/>
  <c r="F817" i="344"/>
  <c r="F833" i="344"/>
  <c r="F849" i="344"/>
  <c r="F865" i="344"/>
  <c r="F881" i="344"/>
  <c r="F897" i="344"/>
  <c r="F913" i="344"/>
  <c r="F929" i="344"/>
  <c r="F945" i="344"/>
  <c r="F961" i="344"/>
  <c r="F977" i="344"/>
  <c r="F993" i="344"/>
  <c r="F47" i="344"/>
  <c r="F79" i="344"/>
  <c r="F111" i="344"/>
  <c r="F127" i="344"/>
  <c r="F239" i="344"/>
  <c r="F255" i="344"/>
  <c r="F335" i="344"/>
  <c r="F351" i="344"/>
  <c r="F367" i="344"/>
  <c r="F399" i="344"/>
  <c r="F495" i="344"/>
  <c r="F543" i="344"/>
  <c r="F559" i="344"/>
  <c r="F607" i="344"/>
  <c r="F708" i="344"/>
  <c r="F724" i="344"/>
  <c r="F740" i="344"/>
  <c r="F772" i="344"/>
  <c r="F788" i="344"/>
  <c r="F932" i="344"/>
  <c r="F87" i="344"/>
  <c r="F103" i="344"/>
  <c r="F119" i="344"/>
  <c r="F135" i="344"/>
  <c r="F151" i="344"/>
  <c r="F167" i="344"/>
  <c r="F183" i="344"/>
  <c r="F199" i="344"/>
  <c r="F215" i="344"/>
  <c r="F231" i="344"/>
  <c r="F247" i="344"/>
  <c r="F263" i="344"/>
  <c r="F279" i="344"/>
  <c r="F295" i="344"/>
  <c r="F311" i="344"/>
  <c r="F327" i="344"/>
  <c r="F343" i="344"/>
  <c r="F359" i="344"/>
  <c r="F375" i="344"/>
  <c r="F391" i="344"/>
  <c r="F407" i="344"/>
  <c r="F423" i="344"/>
  <c r="F439" i="344"/>
  <c r="F455" i="344"/>
  <c r="F471" i="344"/>
  <c r="F487" i="344"/>
  <c r="F503" i="344"/>
  <c r="F519" i="344"/>
  <c r="F535" i="344"/>
  <c r="F551" i="344"/>
  <c r="F567" i="344"/>
  <c r="F583" i="344"/>
  <c r="F599" i="344"/>
  <c r="F615" i="344"/>
  <c r="F631" i="344"/>
  <c r="F647" i="344"/>
  <c r="F663" i="344"/>
  <c r="F679" i="344"/>
  <c r="F695" i="344"/>
  <c r="F716" i="344"/>
  <c r="F732" i="344"/>
  <c r="F748" i="344"/>
  <c r="F764" i="344"/>
  <c r="F780" i="344"/>
  <c r="F796" i="344"/>
  <c r="F812" i="344"/>
  <c r="F828" i="344"/>
  <c r="F844" i="344"/>
  <c r="F860" i="344"/>
  <c r="F876" i="344"/>
  <c r="F892" i="344"/>
  <c r="F908" i="344"/>
  <c r="F924" i="344"/>
  <c r="F940" i="344"/>
  <c r="F956" i="344"/>
  <c r="F972" i="344"/>
  <c r="F988" i="344"/>
  <c r="F63" i="344"/>
  <c r="F95" i="344"/>
  <c r="F143" i="344"/>
  <c r="F159" i="344"/>
  <c r="F207" i="344"/>
  <c r="F287" i="344"/>
  <c r="F303" i="344"/>
  <c r="F383" i="344"/>
  <c r="F431" i="344"/>
  <c r="F447" i="344"/>
  <c r="F511" i="344"/>
  <c r="F527" i="344"/>
  <c r="F623" i="344"/>
  <c r="F639" i="344"/>
  <c r="F687" i="344"/>
  <c r="F704" i="344"/>
  <c r="F756" i="344"/>
  <c r="F804" i="344"/>
  <c r="F836" i="344"/>
  <c r="F948" i="344"/>
  <c r="F4" i="344"/>
  <c r="F55" i="344"/>
  <c r="F71" i="344"/>
  <c r="F50" i="344"/>
  <c r="F66" i="344"/>
  <c r="F82" i="344"/>
  <c r="F98" i="344"/>
  <c r="F114" i="344"/>
  <c r="F130" i="344"/>
  <c r="F146" i="344"/>
  <c r="F162" i="344"/>
  <c r="F178" i="344"/>
  <c r="F194" i="344"/>
  <c r="F210" i="344"/>
  <c r="F226" i="344"/>
  <c r="F242" i="344"/>
  <c r="F258" i="344"/>
  <c r="F274" i="344"/>
  <c r="F290" i="344"/>
  <c r="F306" i="344"/>
  <c r="F322" i="344"/>
  <c r="F338" i="344"/>
  <c r="F354" i="344"/>
  <c r="F370" i="344"/>
  <c r="F386" i="344"/>
  <c r="F402" i="344"/>
  <c r="F418" i="344"/>
  <c r="F434" i="344"/>
  <c r="F450" i="344"/>
  <c r="F466" i="344"/>
  <c r="F482" i="344"/>
  <c r="F498" i="344"/>
  <c r="F514" i="344"/>
  <c r="F530" i="344"/>
  <c r="F546" i="344"/>
  <c r="F562" i="344"/>
  <c r="F578" i="344"/>
  <c r="F594" i="344"/>
  <c r="F610" i="344"/>
  <c r="F626" i="344"/>
  <c r="F642" i="344"/>
  <c r="F658" i="344"/>
  <c r="F674" i="344"/>
  <c r="F690" i="344"/>
  <c r="F713" i="344"/>
  <c r="F729" i="344"/>
  <c r="F745" i="344"/>
  <c r="F761" i="344"/>
  <c r="F777" i="344"/>
  <c r="F793" i="344"/>
  <c r="F809" i="344"/>
  <c r="F825" i="344"/>
  <c r="F841" i="344"/>
  <c r="F857" i="344"/>
  <c r="F873" i="344"/>
  <c r="F889" i="344"/>
  <c r="F905" i="344"/>
  <c r="F921" i="344"/>
  <c r="F937" i="344"/>
  <c r="F953" i="344"/>
  <c r="F969" i="344"/>
  <c r="F985" i="344"/>
  <c r="F1001" i="344"/>
  <c r="F1009" i="344"/>
  <c r="F1041" i="344"/>
  <c r="F1050" i="344"/>
  <c r="F9" i="344"/>
  <c r="F25" i="344"/>
  <c r="F32" i="344"/>
  <c r="F53" i="344"/>
  <c r="F69" i="344"/>
  <c r="F85" i="344"/>
  <c r="F117" i="344"/>
  <c r="F125" i="344"/>
  <c r="F141" i="344"/>
  <c r="F149" i="344"/>
  <c r="F157" i="344"/>
  <c r="F165" i="344"/>
  <c r="F173" i="344"/>
  <c r="F181" i="344"/>
  <c r="F189" i="344"/>
  <c r="F197" i="344"/>
  <c r="F205" i="344"/>
  <c r="F213" i="344"/>
  <c r="F221" i="344"/>
  <c r="F229" i="344"/>
  <c r="F237" i="344"/>
  <c r="F245" i="344"/>
  <c r="F253" i="344"/>
  <c r="F261" i="344"/>
  <c r="F269" i="344"/>
  <c r="F277" i="344"/>
  <c r="F285" i="344"/>
  <c r="F293" i="344"/>
  <c r="F301" i="344"/>
  <c r="F309" i="344"/>
  <c r="F317" i="344"/>
  <c r="F325" i="344"/>
  <c r="F333" i="344"/>
  <c r="F341" i="344"/>
  <c r="F349" i="344"/>
  <c r="F357" i="344"/>
  <c r="F365" i="344"/>
  <c r="F373" i="344"/>
  <c r="F381" i="344"/>
  <c r="F389" i="344"/>
  <c r="F397" i="344"/>
  <c r="F405" i="344"/>
  <c r="F413" i="344"/>
  <c r="F421" i="344"/>
  <c r="F429" i="344"/>
  <c r="F437" i="344"/>
  <c r="F445" i="344"/>
  <c r="F453" i="344"/>
  <c r="F461" i="344"/>
  <c r="F469" i="344"/>
  <c r="F477" i="344"/>
  <c r="F485" i="344"/>
  <c r="F493" i="344"/>
  <c r="F501" i="344"/>
  <c r="F509" i="344"/>
  <c r="F517" i="344"/>
  <c r="F525" i="344"/>
  <c r="F533" i="344"/>
  <c r="F541" i="344"/>
  <c r="F549" i="344"/>
  <c r="F557" i="344"/>
  <c r="F565" i="344"/>
  <c r="F573" i="344"/>
  <c r="F581" i="344"/>
  <c r="F589" i="344"/>
  <c r="F597" i="344"/>
  <c r="F605" i="344"/>
  <c r="F613" i="344"/>
  <c r="F621" i="344"/>
  <c r="F629" i="344"/>
  <c r="F637" i="344"/>
  <c r="F645" i="344"/>
  <c r="F653" i="344"/>
  <c r="F661" i="344"/>
  <c r="F669" i="344"/>
  <c r="F677" i="344"/>
  <c r="F685" i="344"/>
  <c r="F693" i="344"/>
  <c r="F701" i="344"/>
  <c r="F705" i="344"/>
  <c r="F711" i="344"/>
  <c r="F719" i="344"/>
  <c r="F727" i="344"/>
  <c r="F735" i="344"/>
  <c r="F743" i="344"/>
  <c r="F751" i="344"/>
  <c r="F759" i="344"/>
  <c r="F767" i="344"/>
  <c r="F775" i="344"/>
  <c r="F783" i="344"/>
  <c r="F791" i="344"/>
  <c r="F799" i="344"/>
  <c r="F807" i="344"/>
  <c r="F815" i="344"/>
  <c r="F823" i="344"/>
  <c r="F831" i="344"/>
  <c r="F839" i="344"/>
  <c r="F847" i="344"/>
  <c r="F855" i="344"/>
  <c r="F863" i="344"/>
  <c r="F871" i="344"/>
  <c r="F879" i="344"/>
  <c r="F887" i="344"/>
  <c r="F895" i="344"/>
  <c r="F903" i="344"/>
  <c r="F911" i="344"/>
  <c r="F919" i="344"/>
  <c r="F927" i="344"/>
  <c r="F935" i="344"/>
  <c r="F943" i="344"/>
  <c r="F951" i="344"/>
  <c r="F959" i="344"/>
  <c r="F967" i="344"/>
  <c r="F975" i="344"/>
  <c r="F983" i="344"/>
  <c r="F991" i="344"/>
  <c r="F996" i="344"/>
  <c r="F999" i="344"/>
  <c r="F1004" i="344"/>
  <c r="F1007" i="344"/>
  <c r="F1010" i="344"/>
  <c r="F1017" i="344"/>
  <c r="F1020" i="344"/>
  <c r="F1032" i="344"/>
  <c r="F1035" i="344"/>
  <c r="F1038" i="344"/>
  <c r="F1042" i="344"/>
  <c r="F1045" i="344"/>
  <c r="F1051" i="344"/>
  <c r="F5" i="344"/>
  <c r="F13" i="344"/>
  <c r="F17" i="344"/>
  <c r="F21" i="344"/>
  <c r="F28" i="344"/>
  <c r="F35" i="344"/>
  <c r="F39" i="344"/>
  <c r="F45" i="344"/>
  <c r="F61" i="344"/>
  <c r="F77" i="344"/>
  <c r="F93" i="344"/>
  <c r="F101" i="344"/>
  <c r="F109" i="344"/>
  <c r="F133" i="344"/>
  <c r="F6" i="344"/>
  <c r="F10" i="344"/>
  <c r="F14" i="344"/>
  <c r="F18" i="344"/>
  <c r="F22" i="344"/>
  <c r="F29" i="344"/>
  <c r="F33" i="344"/>
  <c r="F36" i="344"/>
  <c r="F40" i="344"/>
  <c r="F43" i="344"/>
  <c r="F48" i="344"/>
  <c r="F51" i="344"/>
  <c r="F56" i="344"/>
  <c r="F59" i="344"/>
  <c r="F64" i="344"/>
  <c r="F67" i="344"/>
  <c r="F72" i="344"/>
  <c r="F75" i="344"/>
  <c r="F80" i="344"/>
  <c r="F83" i="344"/>
  <c r="F88" i="344"/>
  <c r="F91" i="344"/>
  <c r="F96" i="344"/>
  <c r="F99" i="344"/>
  <c r="F104" i="344"/>
  <c r="F107" i="344"/>
  <c r="F112" i="344"/>
  <c r="F115" i="344"/>
  <c r="F120" i="344"/>
  <c r="F123" i="344"/>
  <c r="F128" i="344"/>
  <c r="F131" i="344"/>
  <c r="F136" i="344"/>
  <c r="F139" i="344"/>
  <c r="F144" i="344"/>
  <c r="F147" i="344"/>
  <c r="F152" i="344"/>
  <c r="F155" i="344"/>
  <c r="F160" i="344"/>
  <c r="F163" i="344"/>
  <c r="F168" i="344"/>
  <c r="F171" i="344"/>
  <c r="F176" i="344"/>
  <c r="F179" i="344"/>
  <c r="F184" i="344"/>
  <c r="F187" i="344"/>
  <c r="F192" i="344"/>
  <c r="F195" i="344"/>
  <c r="F200" i="344"/>
  <c r="F203" i="344"/>
  <c r="F208" i="344"/>
  <c r="F211" i="344"/>
  <c r="F216" i="344"/>
  <c r="F219" i="344"/>
  <c r="F224" i="344"/>
  <c r="F227" i="344"/>
  <c r="F232" i="344"/>
  <c r="F235" i="344"/>
  <c r="F240" i="344"/>
  <c r="F243" i="344"/>
  <c r="F248" i="344"/>
  <c r="F251" i="344"/>
  <c r="F256" i="344"/>
  <c r="F259" i="344"/>
  <c r="F264" i="344"/>
  <c r="F267" i="344"/>
  <c r="F272" i="344"/>
  <c r="F275" i="344"/>
  <c r="F280" i="344"/>
  <c r="F283" i="344"/>
  <c r="F288" i="344"/>
  <c r="F291" i="344"/>
  <c r="F296" i="344"/>
  <c r="F299" i="344"/>
  <c r="F304" i="344"/>
  <c r="F307" i="344"/>
  <c r="F312" i="344"/>
  <c r="F315" i="344"/>
  <c r="F320" i="344"/>
  <c r="F323" i="344"/>
  <c r="F328" i="344"/>
  <c r="F331" i="344"/>
  <c r="F336" i="344"/>
  <c r="F339" i="344"/>
  <c r="F344" i="344"/>
  <c r="F347" i="344"/>
  <c r="F352" i="344"/>
  <c r="F355" i="344"/>
  <c r="F360" i="344"/>
  <c r="F368" i="344"/>
  <c r="F371" i="344"/>
  <c r="F376" i="344"/>
  <c r="F379" i="344"/>
  <c r="F384" i="344"/>
  <c r="F387" i="344"/>
  <c r="F392" i="344"/>
  <c r="F400" i="344"/>
  <c r="F403" i="344"/>
  <c r="F408" i="344"/>
  <c r="F411" i="344"/>
  <c r="F416" i="344"/>
  <c r="F419" i="344"/>
  <c r="F424" i="344"/>
  <c r="F432" i="344"/>
  <c r="F435" i="344"/>
  <c r="F440" i="344"/>
  <c r="F443" i="344"/>
  <c r="F448" i="344"/>
  <c r="F451" i="344"/>
  <c r="F456" i="344"/>
  <c r="F464" i="344"/>
  <c r="F467" i="344"/>
  <c r="F472" i="344"/>
  <c r="F475" i="344"/>
  <c r="F480" i="344"/>
  <c r="F483" i="344"/>
  <c r="F488" i="344"/>
  <c r="F496" i="344"/>
  <c r="F499" i="344"/>
  <c r="F504" i="344"/>
  <c r="F507" i="344"/>
  <c r="F512" i="344"/>
  <c r="F515" i="344"/>
  <c r="F520" i="344"/>
  <c r="F528" i="344"/>
  <c r="F531" i="344"/>
  <c r="F536" i="344"/>
  <c r="F539" i="344"/>
  <c r="F544" i="344"/>
  <c r="F547" i="344"/>
  <c r="F552" i="344"/>
  <c r="F560" i="344"/>
  <c r="F563" i="344"/>
  <c r="F568" i="344"/>
  <c r="F571" i="344"/>
  <c r="F576" i="344"/>
  <c r="F579" i="344"/>
  <c r="F584" i="344"/>
  <c r="F587" i="344"/>
  <c r="F592" i="344"/>
  <c r="F595" i="344"/>
  <c r="F600" i="344"/>
  <c r="F603" i="344"/>
  <c r="F608" i="344"/>
  <c r="F616" i="344"/>
  <c r="F619" i="344"/>
  <c r="F624" i="344"/>
  <c r="F627" i="344"/>
  <c r="F635" i="344"/>
  <c r="F640" i="344"/>
  <c r="F648" i="344"/>
  <c r="F651" i="344"/>
  <c r="F656" i="344"/>
  <c r="F659" i="344"/>
  <c r="F664" i="344"/>
  <c r="F667" i="344"/>
  <c r="F672" i="344"/>
  <c r="F680" i="344"/>
  <c r="F683" i="344"/>
  <c r="F688" i="344"/>
  <c r="F691" i="344"/>
  <c r="F696" i="344"/>
  <c r="F699" i="344"/>
  <c r="F702" i="344"/>
  <c r="F706" i="344"/>
  <c r="F709" i="344"/>
  <c r="F714" i="344"/>
  <c r="F717" i="344"/>
  <c r="F722" i="344"/>
  <c r="F725" i="344"/>
  <c r="F730" i="344"/>
  <c r="F733" i="344"/>
  <c r="F738" i="344"/>
  <c r="F741" i="344"/>
  <c r="F746" i="344"/>
  <c r="F749" i="344"/>
  <c r="F754" i="344"/>
  <c r="F757" i="344"/>
  <c r="F762" i="344"/>
  <c r="F765" i="344"/>
  <c r="F770" i="344"/>
  <c r="F773" i="344"/>
  <c r="F778" i="344"/>
  <c r="F781" i="344"/>
  <c r="F786" i="344"/>
  <c r="F789" i="344"/>
  <c r="F794" i="344"/>
  <c r="F797" i="344"/>
  <c r="F802" i="344"/>
  <c r="F805" i="344"/>
  <c r="F810" i="344"/>
  <c r="F813" i="344"/>
  <c r="F818" i="344"/>
  <c r="F821" i="344"/>
  <c r="F826" i="344"/>
  <c r="F829" i="344"/>
  <c r="F834" i="344"/>
  <c r="F837" i="344"/>
  <c r="F842" i="344"/>
  <c r="F845" i="344"/>
  <c r="F850" i="344"/>
  <c r="F853" i="344"/>
  <c r="F858" i="344"/>
  <c r="F861" i="344"/>
  <c r="F866" i="344"/>
  <c r="F869" i="344"/>
  <c r="F874" i="344"/>
  <c r="F877" i="344"/>
  <c r="F882" i="344"/>
  <c r="F885" i="344"/>
  <c r="F890" i="344"/>
  <c r="F893" i="344"/>
  <c r="F898" i="344"/>
  <c r="F901" i="344"/>
  <c r="F906" i="344"/>
  <c r="F909" i="344"/>
  <c r="F914" i="344"/>
  <c r="F917" i="344"/>
  <c r="F922" i="344"/>
  <c r="F925" i="344"/>
  <c r="F930" i="344"/>
  <c r="F933" i="344"/>
  <c r="F938" i="344"/>
  <c r="F941" i="344"/>
  <c r="F946" i="344"/>
  <c r="F949" i="344"/>
  <c r="F954" i="344"/>
  <c r="F957" i="344"/>
  <c r="F962" i="344"/>
  <c r="F965" i="344"/>
  <c r="F970" i="344"/>
  <c r="F973" i="344"/>
  <c r="F978" i="344"/>
  <c r="F981" i="344"/>
  <c r="F986" i="344"/>
  <c r="F989" i="344"/>
  <c r="F994" i="344"/>
  <c r="F997" i="344"/>
  <c r="F1002" i="344"/>
  <c r="F1005" i="344"/>
  <c r="F1011" i="344"/>
  <c r="F1021" i="344"/>
  <c r="F1024" i="344"/>
  <c r="F1030" i="344"/>
  <c r="F1033" i="344"/>
  <c r="F1036" i="344"/>
  <c r="F1052" i="344"/>
  <c r="F1013" i="344"/>
  <c r="F1029" i="344"/>
  <c r="F1044" i="344"/>
  <c r="F3" i="344"/>
  <c r="F7" i="344"/>
  <c r="F11" i="344"/>
  <c r="F15" i="344"/>
  <c r="F19" i="344"/>
  <c r="F23" i="344"/>
  <c r="F30" i="344"/>
  <c r="F37" i="344"/>
  <c r="F41" i="344"/>
  <c r="F49" i="344"/>
  <c r="F57" i="344"/>
  <c r="F65" i="344"/>
  <c r="F73" i="344"/>
  <c r="F81" i="344"/>
  <c r="F89" i="344"/>
  <c r="F97" i="344"/>
  <c r="F105" i="344"/>
  <c r="F113" i="344"/>
  <c r="F121" i="344"/>
  <c r="F129" i="344"/>
  <c r="F137" i="344"/>
  <c r="F145" i="344"/>
  <c r="F153" i="344"/>
  <c r="F161" i="344"/>
  <c r="F169" i="344"/>
  <c r="F177" i="344"/>
  <c r="F185" i="344"/>
  <c r="F193" i="344"/>
  <c r="F201" i="344"/>
  <c r="F209" i="344"/>
  <c r="F217" i="344"/>
  <c r="F225" i="344"/>
  <c r="F233" i="344"/>
  <c r="F241" i="344"/>
  <c r="F249" i="344"/>
  <c r="F265" i="344"/>
  <c r="F273" i="344"/>
  <c r="F281" i="344"/>
  <c r="F289" i="344"/>
  <c r="F297" i="344"/>
  <c r="F305" i="344"/>
  <c r="F313" i="344"/>
  <c r="F329" i="344"/>
  <c r="F337" i="344"/>
  <c r="F345" i="344"/>
  <c r="F353" i="344"/>
  <c r="F361" i="344"/>
  <c r="F369" i="344"/>
  <c r="F377" i="344"/>
  <c r="F385" i="344"/>
  <c r="F393" i="344"/>
  <c r="F401" i="344"/>
  <c r="F409" i="344"/>
  <c r="F417" i="344"/>
  <c r="F425" i="344"/>
  <c r="F433" i="344"/>
  <c r="F441" i="344"/>
  <c r="F449" i="344"/>
  <c r="F457" i="344"/>
  <c r="F465" i="344"/>
  <c r="F473" i="344"/>
  <c r="F481" i="344"/>
  <c r="F489" i="344"/>
  <c r="F497" i="344"/>
  <c r="F505" i="344"/>
  <c r="F513" i="344"/>
  <c r="F521" i="344"/>
  <c r="F529" i="344"/>
  <c r="F537" i="344"/>
  <c r="F545" i="344"/>
  <c r="F553" i="344"/>
  <c r="F561" i="344"/>
  <c r="F569" i="344"/>
  <c r="F577" i="344"/>
  <c r="F585" i="344"/>
  <c r="F593" i="344"/>
  <c r="F601" i="344"/>
  <c r="F609" i="344"/>
  <c r="F617" i="344"/>
  <c r="F625" i="344"/>
  <c r="F633" i="344"/>
  <c r="F641" i="344"/>
  <c r="F649" i="344"/>
  <c r="F657" i="344"/>
  <c r="F665" i="344"/>
  <c r="F673" i="344"/>
  <c r="F681" i="344"/>
  <c r="F689" i="344"/>
  <c r="F697" i="344"/>
  <c r="F703" i="344"/>
  <c r="F715" i="344"/>
  <c r="F723" i="344"/>
  <c r="F731" i="344"/>
  <c r="F747" i="344"/>
  <c r="F755" i="344"/>
  <c r="F763" i="344"/>
  <c r="F779" i="344"/>
  <c r="F787" i="344"/>
  <c r="F795" i="344"/>
  <c r="F811" i="344"/>
  <c r="F819" i="344"/>
  <c r="F827" i="344"/>
  <c r="F843" i="344"/>
  <c r="F851" i="344"/>
  <c r="F859" i="344"/>
  <c r="F875" i="344"/>
  <c r="F883" i="344"/>
  <c r="F891" i="344"/>
  <c r="F907" i="344"/>
  <c r="F915" i="344"/>
  <c r="F923" i="344"/>
  <c r="F939" i="344"/>
  <c r="F947" i="344"/>
  <c r="F955" i="344"/>
  <c r="F971" i="344"/>
  <c r="F979" i="344"/>
  <c r="F987" i="344"/>
  <c r="F1003" i="344"/>
  <c r="F1012" i="344"/>
  <c r="F1022" i="344"/>
  <c r="F1019" i="344"/>
  <c r="F1025" i="344"/>
  <c r="F1028" i="344"/>
  <c r="F1037" i="344"/>
  <c r="F1040" i="344"/>
  <c r="F1053" i="344" l="1"/>
  <c r="E1052" i="341" l="1"/>
  <c r="F1052" i="341" s="1"/>
  <c r="E1051" i="341"/>
  <c r="F1051" i="341" s="1"/>
  <c r="E1050" i="341"/>
  <c r="F1050" i="341" s="1"/>
  <c r="E1049" i="341"/>
  <c r="F1049" i="341" s="1"/>
  <c r="E1048" i="341"/>
  <c r="F1048" i="341" s="1"/>
  <c r="E1047" i="341"/>
  <c r="F1047" i="341" s="1"/>
  <c r="E1046" i="341"/>
  <c r="F1046" i="341" s="1"/>
  <c r="E1045" i="341"/>
  <c r="F1045" i="341" s="1"/>
  <c r="E1044" i="341"/>
  <c r="F1044" i="341" s="1"/>
  <c r="E1043" i="341"/>
  <c r="F1043" i="341" s="1"/>
  <c r="E1042" i="341"/>
  <c r="F1042" i="341" s="1"/>
  <c r="E1041" i="341"/>
  <c r="F1041" i="341" s="1"/>
  <c r="E1040" i="341"/>
  <c r="F1040" i="341" s="1"/>
  <c r="E1039" i="341"/>
  <c r="F1039" i="341" s="1"/>
  <c r="E1038" i="341"/>
  <c r="F1038" i="341" s="1"/>
  <c r="E1037" i="341"/>
  <c r="F1037" i="341" s="1"/>
  <c r="E1036" i="341"/>
  <c r="F1036" i="341" s="1"/>
  <c r="E1035" i="341"/>
  <c r="F1035" i="341" s="1"/>
  <c r="E1034" i="341"/>
  <c r="F1034" i="341" s="1"/>
  <c r="E1033" i="341"/>
  <c r="F1033" i="341" s="1"/>
  <c r="E1032" i="341"/>
  <c r="F1032" i="341" s="1"/>
  <c r="E1031" i="341"/>
  <c r="F1031" i="341" s="1"/>
  <c r="E1030" i="341"/>
  <c r="F1030" i="341" s="1"/>
  <c r="E1029" i="341"/>
  <c r="F1029" i="341" s="1"/>
  <c r="E1028" i="341"/>
  <c r="F1028" i="341" s="1"/>
  <c r="E1027" i="341"/>
  <c r="F1027" i="341" s="1"/>
  <c r="E1026" i="341"/>
  <c r="F1026" i="341" s="1"/>
  <c r="E1025" i="341"/>
  <c r="F1025" i="341" s="1"/>
  <c r="E1024" i="341"/>
  <c r="F1024" i="341" s="1"/>
  <c r="E1023" i="341"/>
  <c r="F1023" i="341" s="1"/>
  <c r="E1022" i="341"/>
  <c r="F1022" i="341" s="1"/>
  <c r="E1021" i="341"/>
  <c r="F1021" i="341" s="1"/>
  <c r="E1020" i="341"/>
  <c r="F1020" i="341" s="1"/>
  <c r="E1019" i="341"/>
  <c r="F1019" i="341" s="1"/>
  <c r="E1018" i="341"/>
  <c r="F1018" i="341" s="1"/>
  <c r="E1017" i="341"/>
  <c r="F1017" i="341" s="1"/>
  <c r="E1016" i="341"/>
  <c r="F1016" i="341" s="1"/>
  <c r="E1015" i="341"/>
  <c r="F1015" i="341" s="1"/>
  <c r="E1014" i="341"/>
  <c r="F1014" i="341" s="1"/>
  <c r="E1013" i="341"/>
  <c r="F1013" i="341" s="1"/>
  <c r="E1012" i="341"/>
  <c r="F1012" i="341" s="1"/>
  <c r="E1011" i="341"/>
  <c r="F1011" i="341" s="1"/>
  <c r="E1010" i="341"/>
  <c r="F1010" i="341" s="1"/>
  <c r="E1009" i="341"/>
  <c r="F1009" i="341" s="1"/>
  <c r="E1008" i="341"/>
  <c r="F1008" i="341" s="1"/>
  <c r="E1007" i="341"/>
  <c r="F1007" i="341" s="1"/>
  <c r="E1006" i="341"/>
  <c r="F1006" i="341" s="1"/>
  <c r="E1005" i="341"/>
  <c r="F1005" i="341" s="1"/>
  <c r="E1004" i="341"/>
  <c r="F1004" i="341" s="1"/>
  <c r="E1003" i="341"/>
  <c r="F1003" i="341" s="1"/>
  <c r="E1002" i="341"/>
  <c r="F1002" i="341" s="1"/>
  <c r="E1001" i="341"/>
  <c r="F1001" i="341" s="1"/>
  <c r="E1000" i="341"/>
  <c r="F1000" i="341" s="1"/>
  <c r="E999" i="341"/>
  <c r="F999" i="341" s="1"/>
  <c r="E998" i="341"/>
  <c r="F998" i="341" s="1"/>
  <c r="E997" i="341"/>
  <c r="F997" i="341" s="1"/>
  <c r="E996" i="341"/>
  <c r="F996" i="341" s="1"/>
  <c r="E995" i="341"/>
  <c r="F995" i="341" s="1"/>
  <c r="E994" i="341"/>
  <c r="F994" i="341" s="1"/>
  <c r="E993" i="341"/>
  <c r="F993" i="341" s="1"/>
  <c r="E992" i="341"/>
  <c r="F992" i="341" s="1"/>
  <c r="E991" i="341"/>
  <c r="F991" i="341" s="1"/>
  <c r="E990" i="341"/>
  <c r="F990" i="341" s="1"/>
  <c r="E989" i="341"/>
  <c r="F989" i="341" s="1"/>
  <c r="E988" i="341"/>
  <c r="F988" i="341" s="1"/>
  <c r="E987" i="341"/>
  <c r="F987" i="341" s="1"/>
  <c r="E986" i="341"/>
  <c r="F986" i="341" s="1"/>
  <c r="E985" i="341"/>
  <c r="F985" i="341" s="1"/>
  <c r="E984" i="341"/>
  <c r="F984" i="341" s="1"/>
  <c r="E983" i="341"/>
  <c r="F983" i="341" s="1"/>
  <c r="E982" i="341"/>
  <c r="F982" i="341" s="1"/>
  <c r="E981" i="341"/>
  <c r="F981" i="341" s="1"/>
  <c r="E980" i="341"/>
  <c r="F980" i="341" s="1"/>
  <c r="E979" i="341"/>
  <c r="F979" i="341" s="1"/>
  <c r="E978" i="341"/>
  <c r="F978" i="341" s="1"/>
  <c r="E977" i="341"/>
  <c r="F977" i="341" s="1"/>
  <c r="E976" i="341"/>
  <c r="F976" i="341" s="1"/>
  <c r="E975" i="341"/>
  <c r="F975" i="341" s="1"/>
  <c r="E974" i="341"/>
  <c r="F974" i="341" s="1"/>
  <c r="E973" i="341"/>
  <c r="F973" i="341" s="1"/>
  <c r="E972" i="341"/>
  <c r="F972" i="341" s="1"/>
  <c r="E971" i="341"/>
  <c r="F971" i="341" s="1"/>
  <c r="E970" i="341"/>
  <c r="F970" i="341" s="1"/>
  <c r="E969" i="341"/>
  <c r="F969" i="341" s="1"/>
  <c r="E968" i="341"/>
  <c r="F968" i="341" s="1"/>
  <c r="E967" i="341"/>
  <c r="F967" i="341" s="1"/>
  <c r="E966" i="341"/>
  <c r="F966" i="341" s="1"/>
  <c r="E965" i="341"/>
  <c r="F965" i="341" s="1"/>
  <c r="E964" i="341"/>
  <c r="F964" i="341" s="1"/>
  <c r="E963" i="341"/>
  <c r="F963" i="341" s="1"/>
  <c r="E962" i="341"/>
  <c r="F962" i="341" s="1"/>
  <c r="E961" i="341"/>
  <c r="F961" i="341" s="1"/>
  <c r="E960" i="341"/>
  <c r="F960" i="341" s="1"/>
  <c r="E959" i="341"/>
  <c r="F959" i="341" s="1"/>
  <c r="E958" i="341"/>
  <c r="F958" i="341" s="1"/>
  <c r="E957" i="341"/>
  <c r="F957" i="341" s="1"/>
  <c r="E956" i="341"/>
  <c r="F956" i="341" s="1"/>
  <c r="E955" i="341"/>
  <c r="F955" i="341" s="1"/>
  <c r="E954" i="341"/>
  <c r="F954" i="341" s="1"/>
  <c r="E953" i="341"/>
  <c r="F953" i="341" s="1"/>
  <c r="E952" i="341"/>
  <c r="F952" i="341" s="1"/>
  <c r="E951" i="341"/>
  <c r="F951" i="341" s="1"/>
  <c r="E950" i="341"/>
  <c r="F950" i="341" s="1"/>
  <c r="E949" i="341"/>
  <c r="F949" i="341" s="1"/>
  <c r="E948" i="341"/>
  <c r="F948" i="341" s="1"/>
  <c r="E947" i="341"/>
  <c r="F947" i="341" s="1"/>
  <c r="E946" i="341"/>
  <c r="F946" i="341" s="1"/>
  <c r="E945" i="341"/>
  <c r="F945" i="341" s="1"/>
  <c r="E944" i="341"/>
  <c r="F944" i="341" s="1"/>
  <c r="E943" i="341"/>
  <c r="F943" i="341" s="1"/>
  <c r="E942" i="341"/>
  <c r="F942" i="341" s="1"/>
  <c r="E941" i="341"/>
  <c r="F941" i="341" s="1"/>
  <c r="E940" i="341"/>
  <c r="F940" i="341" s="1"/>
  <c r="E939" i="341"/>
  <c r="F939" i="341" s="1"/>
  <c r="E938" i="341"/>
  <c r="F938" i="341" s="1"/>
  <c r="E937" i="341"/>
  <c r="F937" i="341" s="1"/>
  <c r="E936" i="341"/>
  <c r="F936" i="341" s="1"/>
  <c r="E935" i="341"/>
  <c r="F935" i="341" s="1"/>
  <c r="E934" i="341"/>
  <c r="F934" i="341" s="1"/>
  <c r="E933" i="341"/>
  <c r="F933" i="341" s="1"/>
  <c r="E932" i="341"/>
  <c r="F932" i="341" s="1"/>
  <c r="E931" i="341"/>
  <c r="F931" i="341" s="1"/>
  <c r="E930" i="341"/>
  <c r="F930" i="341" s="1"/>
  <c r="E929" i="341"/>
  <c r="F929" i="341" s="1"/>
  <c r="E928" i="341"/>
  <c r="F928" i="341" s="1"/>
  <c r="E927" i="341"/>
  <c r="F927" i="341" s="1"/>
  <c r="E926" i="341"/>
  <c r="F926" i="341" s="1"/>
  <c r="E925" i="341"/>
  <c r="F925" i="341" s="1"/>
  <c r="E924" i="341"/>
  <c r="F924" i="341" s="1"/>
  <c r="E923" i="341"/>
  <c r="F923" i="341" s="1"/>
  <c r="E922" i="341"/>
  <c r="F922" i="341" s="1"/>
  <c r="E921" i="341"/>
  <c r="F921" i="341" s="1"/>
  <c r="E920" i="341"/>
  <c r="F920" i="341" s="1"/>
  <c r="E919" i="341"/>
  <c r="F919" i="341" s="1"/>
  <c r="E918" i="341"/>
  <c r="F918" i="341" s="1"/>
  <c r="E917" i="341"/>
  <c r="F917" i="341" s="1"/>
  <c r="E916" i="341"/>
  <c r="F916" i="341" s="1"/>
  <c r="E915" i="341"/>
  <c r="F915" i="341" s="1"/>
  <c r="E914" i="341"/>
  <c r="F914" i="341" s="1"/>
  <c r="E913" i="341"/>
  <c r="F913" i="341" s="1"/>
  <c r="E912" i="341"/>
  <c r="F912" i="341" s="1"/>
  <c r="E911" i="341"/>
  <c r="F911" i="341" s="1"/>
  <c r="E910" i="341"/>
  <c r="F910" i="341" s="1"/>
  <c r="E909" i="341"/>
  <c r="F909" i="341" s="1"/>
  <c r="E908" i="341"/>
  <c r="F908" i="341" s="1"/>
  <c r="E907" i="341"/>
  <c r="F907" i="341" s="1"/>
  <c r="E906" i="341"/>
  <c r="F906" i="341" s="1"/>
  <c r="E905" i="341"/>
  <c r="F905" i="341" s="1"/>
  <c r="E904" i="341"/>
  <c r="F904" i="341" s="1"/>
  <c r="E903" i="341"/>
  <c r="F903" i="341" s="1"/>
  <c r="E902" i="341"/>
  <c r="F902" i="341" s="1"/>
  <c r="E901" i="341"/>
  <c r="F901" i="341" s="1"/>
  <c r="E900" i="341"/>
  <c r="F900" i="341" s="1"/>
  <c r="E899" i="341"/>
  <c r="F899" i="341" s="1"/>
  <c r="E898" i="341"/>
  <c r="F898" i="341" s="1"/>
  <c r="E897" i="341"/>
  <c r="F897" i="341" s="1"/>
  <c r="E896" i="341"/>
  <c r="F896" i="341" s="1"/>
  <c r="E895" i="341"/>
  <c r="F895" i="341" s="1"/>
  <c r="E894" i="341"/>
  <c r="F894" i="341" s="1"/>
  <c r="E893" i="341"/>
  <c r="F893" i="341" s="1"/>
  <c r="E892" i="341"/>
  <c r="F892" i="341" s="1"/>
  <c r="E891" i="341"/>
  <c r="F891" i="341" s="1"/>
  <c r="E890" i="341"/>
  <c r="F890" i="341" s="1"/>
  <c r="E889" i="341"/>
  <c r="F889" i="341" s="1"/>
  <c r="E888" i="341"/>
  <c r="F888" i="341" s="1"/>
  <c r="E887" i="341"/>
  <c r="F887" i="341" s="1"/>
  <c r="E886" i="341"/>
  <c r="F886" i="341" s="1"/>
  <c r="E885" i="341"/>
  <c r="F885" i="341" s="1"/>
  <c r="E884" i="341"/>
  <c r="F884" i="341" s="1"/>
  <c r="E883" i="341"/>
  <c r="F883" i="341" s="1"/>
  <c r="E882" i="341"/>
  <c r="F882" i="341" s="1"/>
  <c r="E881" i="341"/>
  <c r="F881" i="341" s="1"/>
  <c r="E880" i="341"/>
  <c r="F880" i="341" s="1"/>
  <c r="E879" i="341"/>
  <c r="F879" i="341" s="1"/>
  <c r="E878" i="341"/>
  <c r="F878" i="341" s="1"/>
  <c r="E877" i="341"/>
  <c r="F877" i="341" s="1"/>
  <c r="E876" i="341"/>
  <c r="F876" i="341" s="1"/>
  <c r="E875" i="341"/>
  <c r="F875" i="341" s="1"/>
  <c r="E874" i="341"/>
  <c r="F874" i="341" s="1"/>
  <c r="E873" i="341"/>
  <c r="F873" i="341" s="1"/>
  <c r="E872" i="341"/>
  <c r="F872" i="341" s="1"/>
  <c r="E871" i="341"/>
  <c r="F871" i="341" s="1"/>
  <c r="E870" i="341"/>
  <c r="F870" i="341" s="1"/>
  <c r="E869" i="341"/>
  <c r="F869" i="341" s="1"/>
  <c r="E868" i="341"/>
  <c r="F868" i="341" s="1"/>
  <c r="E867" i="341"/>
  <c r="F867" i="341" s="1"/>
  <c r="E866" i="341"/>
  <c r="F866" i="341" s="1"/>
  <c r="E865" i="341"/>
  <c r="F865" i="341" s="1"/>
  <c r="E864" i="341"/>
  <c r="F864" i="341" s="1"/>
  <c r="E863" i="341"/>
  <c r="F863" i="341" s="1"/>
  <c r="E862" i="341"/>
  <c r="F862" i="341" s="1"/>
  <c r="E861" i="341"/>
  <c r="F861" i="341" s="1"/>
  <c r="E860" i="341"/>
  <c r="F860" i="341" s="1"/>
  <c r="E859" i="341"/>
  <c r="F859" i="341" s="1"/>
  <c r="E858" i="341"/>
  <c r="F858" i="341" s="1"/>
  <c r="E857" i="341"/>
  <c r="F857" i="341" s="1"/>
  <c r="E856" i="341"/>
  <c r="F856" i="341" s="1"/>
  <c r="E855" i="341"/>
  <c r="F855" i="341" s="1"/>
  <c r="E854" i="341"/>
  <c r="F854" i="341" s="1"/>
  <c r="E853" i="341"/>
  <c r="F853" i="341" s="1"/>
  <c r="E852" i="341"/>
  <c r="F852" i="341" s="1"/>
  <c r="E851" i="341"/>
  <c r="F851" i="341" s="1"/>
  <c r="E850" i="341"/>
  <c r="F850" i="341" s="1"/>
  <c r="E849" i="341"/>
  <c r="F849" i="341" s="1"/>
  <c r="E848" i="341"/>
  <c r="F848" i="341" s="1"/>
  <c r="E847" i="341"/>
  <c r="F847" i="341" s="1"/>
  <c r="E846" i="341"/>
  <c r="F846" i="341" s="1"/>
  <c r="E845" i="341"/>
  <c r="F845" i="341" s="1"/>
  <c r="E844" i="341"/>
  <c r="F844" i="341" s="1"/>
  <c r="E843" i="341"/>
  <c r="F843" i="341" s="1"/>
  <c r="E842" i="341"/>
  <c r="F842" i="341" s="1"/>
  <c r="E841" i="341"/>
  <c r="F841" i="341" s="1"/>
  <c r="E840" i="341"/>
  <c r="F840" i="341" s="1"/>
  <c r="E839" i="341"/>
  <c r="F839" i="341" s="1"/>
  <c r="E838" i="341"/>
  <c r="F838" i="341" s="1"/>
  <c r="E837" i="341"/>
  <c r="F837" i="341" s="1"/>
  <c r="E836" i="341"/>
  <c r="F836" i="341" s="1"/>
  <c r="E835" i="341"/>
  <c r="F835" i="341" s="1"/>
  <c r="E834" i="341"/>
  <c r="F834" i="341" s="1"/>
  <c r="E833" i="341"/>
  <c r="F833" i="341" s="1"/>
  <c r="E832" i="341"/>
  <c r="F832" i="341" s="1"/>
  <c r="E831" i="341"/>
  <c r="F831" i="341" s="1"/>
  <c r="E830" i="341"/>
  <c r="F830" i="341" s="1"/>
  <c r="E829" i="341"/>
  <c r="F829" i="341" s="1"/>
  <c r="E828" i="341"/>
  <c r="F828" i="341" s="1"/>
  <c r="E827" i="341"/>
  <c r="F827" i="341" s="1"/>
  <c r="E826" i="341"/>
  <c r="F826" i="341" s="1"/>
  <c r="E825" i="341"/>
  <c r="F825" i="341" s="1"/>
  <c r="E824" i="341"/>
  <c r="F824" i="341" s="1"/>
  <c r="E823" i="341"/>
  <c r="F823" i="341" s="1"/>
  <c r="E822" i="341"/>
  <c r="F822" i="341" s="1"/>
  <c r="E821" i="341"/>
  <c r="F821" i="341" s="1"/>
  <c r="E820" i="341"/>
  <c r="F820" i="341" s="1"/>
  <c r="E819" i="341"/>
  <c r="F819" i="341" s="1"/>
  <c r="E818" i="341"/>
  <c r="F818" i="341" s="1"/>
  <c r="E817" i="341"/>
  <c r="F817" i="341" s="1"/>
  <c r="E816" i="341"/>
  <c r="F816" i="341" s="1"/>
  <c r="E815" i="341"/>
  <c r="F815" i="341" s="1"/>
  <c r="E814" i="341"/>
  <c r="F814" i="341" s="1"/>
  <c r="E813" i="341"/>
  <c r="F813" i="341" s="1"/>
  <c r="E812" i="341"/>
  <c r="F812" i="341" s="1"/>
  <c r="E811" i="341"/>
  <c r="F811" i="341" s="1"/>
  <c r="E810" i="341"/>
  <c r="F810" i="341" s="1"/>
  <c r="E809" i="341"/>
  <c r="F809" i="341" s="1"/>
  <c r="E808" i="341"/>
  <c r="F808" i="341" s="1"/>
  <c r="E807" i="341"/>
  <c r="F807" i="341" s="1"/>
  <c r="E806" i="341"/>
  <c r="F806" i="341" s="1"/>
  <c r="E805" i="341"/>
  <c r="F805" i="341" s="1"/>
  <c r="E804" i="341"/>
  <c r="F804" i="341" s="1"/>
  <c r="E803" i="341"/>
  <c r="F803" i="341" s="1"/>
  <c r="E802" i="341"/>
  <c r="F802" i="341" s="1"/>
  <c r="E801" i="341"/>
  <c r="F801" i="341" s="1"/>
  <c r="E800" i="341"/>
  <c r="F800" i="341" s="1"/>
  <c r="E799" i="341"/>
  <c r="F799" i="341" s="1"/>
  <c r="E798" i="341"/>
  <c r="F798" i="341" s="1"/>
  <c r="E797" i="341"/>
  <c r="F797" i="341" s="1"/>
  <c r="E796" i="341"/>
  <c r="F796" i="341" s="1"/>
  <c r="E795" i="341"/>
  <c r="F795" i="341" s="1"/>
  <c r="E794" i="341"/>
  <c r="F794" i="341" s="1"/>
  <c r="E793" i="341"/>
  <c r="F793" i="341" s="1"/>
  <c r="E792" i="341"/>
  <c r="F792" i="341" s="1"/>
  <c r="E791" i="341"/>
  <c r="F791" i="341" s="1"/>
  <c r="E790" i="341"/>
  <c r="F790" i="341" s="1"/>
  <c r="E789" i="341"/>
  <c r="F789" i="341" s="1"/>
  <c r="E788" i="341"/>
  <c r="F788" i="341" s="1"/>
  <c r="E787" i="341"/>
  <c r="F787" i="341" s="1"/>
  <c r="E786" i="341"/>
  <c r="F786" i="341" s="1"/>
  <c r="E785" i="341"/>
  <c r="F785" i="341" s="1"/>
  <c r="E784" i="341"/>
  <c r="F784" i="341" s="1"/>
  <c r="E783" i="341"/>
  <c r="F783" i="341" s="1"/>
  <c r="E782" i="341"/>
  <c r="F782" i="341" s="1"/>
  <c r="E781" i="341"/>
  <c r="F781" i="341" s="1"/>
  <c r="E780" i="341"/>
  <c r="F780" i="341" s="1"/>
  <c r="E779" i="341"/>
  <c r="F779" i="341" s="1"/>
  <c r="E778" i="341"/>
  <c r="F778" i="341" s="1"/>
  <c r="E777" i="341"/>
  <c r="F777" i="341" s="1"/>
  <c r="E776" i="341"/>
  <c r="F776" i="341" s="1"/>
  <c r="E775" i="341"/>
  <c r="F775" i="341" s="1"/>
  <c r="E774" i="341"/>
  <c r="F774" i="341" s="1"/>
  <c r="E773" i="341"/>
  <c r="F773" i="341" s="1"/>
  <c r="E772" i="341"/>
  <c r="F772" i="341" s="1"/>
  <c r="E771" i="341"/>
  <c r="F771" i="341" s="1"/>
  <c r="E770" i="341"/>
  <c r="F770" i="341" s="1"/>
  <c r="E769" i="341"/>
  <c r="F769" i="341" s="1"/>
  <c r="E768" i="341"/>
  <c r="F768" i="341" s="1"/>
  <c r="E767" i="341"/>
  <c r="F767" i="341" s="1"/>
  <c r="E766" i="341"/>
  <c r="F766" i="341" s="1"/>
  <c r="E765" i="341"/>
  <c r="F765" i="341" s="1"/>
  <c r="E764" i="341"/>
  <c r="F764" i="341" s="1"/>
  <c r="E763" i="341"/>
  <c r="F763" i="341" s="1"/>
  <c r="E762" i="341"/>
  <c r="F762" i="341" s="1"/>
  <c r="E761" i="341"/>
  <c r="F761" i="341" s="1"/>
  <c r="E760" i="341"/>
  <c r="F760" i="341" s="1"/>
  <c r="E759" i="341"/>
  <c r="F759" i="341" s="1"/>
  <c r="E758" i="341"/>
  <c r="F758" i="341" s="1"/>
  <c r="E757" i="341"/>
  <c r="F757" i="341" s="1"/>
  <c r="E756" i="341"/>
  <c r="F756" i="341" s="1"/>
  <c r="E755" i="341"/>
  <c r="F755" i="341" s="1"/>
  <c r="E754" i="341"/>
  <c r="F754" i="341" s="1"/>
  <c r="E753" i="341"/>
  <c r="F753" i="341" s="1"/>
  <c r="E752" i="341"/>
  <c r="F752" i="341" s="1"/>
  <c r="E751" i="341"/>
  <c r="F751" i="341" s="1"/>
  <c r="E750" i="341"/>
  <c r="F750" i="341" s="1"/>
  <c r="E749" i="341"/>
  <c r="F749" i="341" s="1"/>
  <c r="E748" i="341"/>
  <c r="F748" i="341" s="1"/>
  <c r="E747" i="341"/>
  <c r="F747" i="341" s="1"/>
  <c r="E746" i="341"/>
  <c r="F746" i="341" s="1"/>
  <c r="E745" i="341"/>
  <c r="F745" i="341" s="1"/>
  <c r="E744" i="341"/>
  <c r="F744" i="341" s="1"/>
  <c r="E743" i="341"/>
  <c r="F743" i="341" s="1"/>
  <c r="E742" i="341"/>
  <c r="F742" i="341" s="1"/>
  <c r="E741" i="341"/>
  <c r="F741" i="341" s="1"/>
  <c r="E740" i="341"/>
  <c r="F740" i="341" s="1"/>
  <c r="E739" i="341"/>
  <c r="F739" i="341" s="1"/>
  <c r="E738" i="341"/>
  <c r="F738" i="341" s="1"/>
  <c r="E737" i="341"/>
  <c r="F737" i="341" s="1"/>
  <c r="E736" i="341"/>
  <c r="F736" i="341" s="1"/>
  <c r="E735" i="341"/>
  <c r="F735" i="341" s="1"/>
  <c r="E734" i="341"/>
  <c r="F734" i="341" s="1"/>
  <c r="E733" i="341"/>
  <c r="F733" i="341" s="1"/>
  <c r="E732" i="341"/>
  <c r="F732" i="341" s="1"/>
  <c r="E731" i="341"/>
  <c r="F731" i="341" s="1"/>
  <c r="E730" i="341"/>
  <c r="F730" i="341" s="1"/>
  <c r="E729" i="341"/>
  <c r="F729" i="341" s="1"/>
  <c r="E728" i="341"/>
  <c r="F728" i="341" s="1"/>
  <c r="E727" i="341"/>
  <c r="F727" i="341" s="1"/>
  <c r="E726" i="341"/>
  <c r="F726" i="341" s="1"/>
  <c r="E725" i="341"/>
  <c r="F725" i="341" s="1"/>
  <c r="E724" i="341"/>
  <c r="F724" i="341" s="1"/>
  <c r="E723" i="341"/>
  <c r="F723" i="341" s="1"/>
  <c r="E722" i="341"/>
  <c r="F722" i="341" s="1"/>
  <c r="E721" i="341"/>
  <c r="F721" i="341" s="1"/>
  <c r="E720" i="341"/>
  <c r="F720" i="341" s="1"/>
  <c r="E719" i="341"/>
  <c r="F719" i="341" s="1"/>
  <c r="E718" i="341"/>
  <c r="F718" i="341" s="1"/>
  <c r="E717" i="341"/>
  <c r="F717" i="341" s="1"/>
  <c r="E716" i="341"/>
  <c r="F716" i="341" s="1"/>
  <c r="E715" i="341"/>
  <c r="F715" i="341" s="1"/>
  <c r="E714" i="341"/>
  <c r="F714" i="341" s="1"/>
  <c r="E713" i="341"/>
  <c r="F713" i="341" s="1"/>
  <c r="E712" i="341"/>
  <c r="F712" i="341" s="1"/>
  <c r="E711" i="341"/>
  <c r="F711" i="341" s="1"/>
  <c r="E710" i="341"/>
  <c r="F710" i="341" s="1"/>
  <c r="E709" i="341"/>
  <c r="F709" i="341" s="1"/>
  <c r="E708" i="341"/>
  <c r="F708" i="341" s="1"/>
  <c r="E707" i="341"/>
  <c r="F707" i="341" s="1"/>
  <c r="E706" i="341"/>
  <c r="F706" i="341" s="1"/>
  <c r="E705" i="341"/>
  <c r="F705" i="341" s="1"/>
  <c r="E704" i="341"/>
  <c r="F704" i="341" s="1"/>
  <c r="E703" i="341"/>
  <c r="F703" i="341" s="1"/>
  <c r="E702" i="341"/>
  <c r="F702" i="341" s="1"/>
  <c r="E701" i="341"/>
  <c r="F701" i="341" s="1"/>
  <c r="E700" i="341"/>
  <c r="F700" i="341" s="1"/>
  <c r="E699" i="341"/>
  <c r="F699" i="341" s="1"/>
  <c r="E698" i="341"/>
  <c r="F698" i="341" s="1"/>
  <c r="E697" i="341"/>
  <c r="F697" i="341" s="1"/>
  <c r="E696" i="341"/>
  <c r="F696" i="341" s="1"/>
  <c r="E695" i="341"/>
  <c r="F695" i="341" s="1"/>
  <c r="E694" i="341"/>
  <c r="F694" i="341" s="1"/>
  <c r="E693" i="341"/>
  <c r="F693" i="341" s="1"/>
  <c r="E692" i="341"/>
  <c r="F692" i="341" s="1"/>
  <c r="E691" i="341"/>
  <c r="F691" i="341" s="1"/>
  <c r="E690" i="341"/>
  <c r="F690" i="341" s="1"/>
  <c r="E689" i="341"/>
  <c r="F689" i="341" s="1"/>
  <c r="E688" i="341"/>
  <c r="F688" i="341" s="1"/>
  <c r="E687" i="341"/>
  <c r="F687" i="341" s="1"/>
  <c r="E686" i="341"/>
  <c r="F686" i="341" s="1"/>
  <c r="E685" i="341"/>
  <c r="F685" i="341" s="1"/>
  <c r="E684" i="341"/>
  <c r="F684" i="341" s="1"/>
  <c r="E683" i="341"/>
  <c r="F683" i="341" s="1"/>
  <c r="E682" i="341"/>
  <c r="F682" i="341" s="1"/>
  <c r="E681" i="341"/>
  <c r="F681" i="341" s="1"/>
  <c r="E680" i="341"/>
  <c r="F680" i="341" s="1"/>
  <c r="E679" i="341"/>
  <c r="F679" i="341" s="1"/>
  <c r="E678" i="341"/>
  <c r="F678" i="341" s="1"/>
  <c r="E677" i="341"/>
  <c r="F677" i="341" s="1"/>
  <c r="E676" i="341"/>
  <c r="F676" i="341" s="1"/>
  <c r="E675" i="341"/>
  <c r="F675" i="341" s="1"/>
  <c r="E674" i="341"/>
  <c r="F674" i="341" s="1"/>
  <c r="E673" i="341"/>
  <c r="F673" i="341" s="1"/>
  <c r="E672" i="341"/>
  <c r="F672" i="341" s="1"/>
  <c r="E671" i="341"/>
  <c r="F671" i="341" s="1"/>
  <c r="E670" i="341"/>
  <c r="F670" i="341" s="1"/>
  <c r="E669" i="341"/>
  <c r="F669" i="341" s="1"/>
  <c r="E668" i="341"/>
  <c r="F668" i="341" s="1"/>
  <c r="E667" i="341"/>
  <c r="F667" i="341" s="1"/>
  <c r="E666" i="341"/>
  <c r="F666" i="341" s="1"/>
  <c r="E665" i="341"/>
  <c r="F665" i="341" s="1"/>
  <c r="E664" i="341"/>
  <c r="F664" i="341" s="1"/>
  <c r="E663" i="341"/>
  <c r="F663" i="341" s="1"/>
  <c r="E662" i="341"/>
  <c r="F662" i="341" s="1"/>
  <c r="E661" i="341"/>
  <c r="F661" i="341" s="1"/>
  <c r="E660" i="341"/>
  <c r="F660" i="341" s="1"/>
  <c r="E659" i="341"/>
  <c r="F659" i="341" s="1"/>
  <c r="E658" i="341"/>
  <c r="F658" i="341" s="1"/>
  <c r="E657" i="341"/>
  <c r="F657" i="341" s="1"/>
  <c r="E656" i="341"/>
  <c r="F656" i="341" s="1"/>
  <c r="E655" i="341"/>
  <c r="F655" i="341" s="1"/>
  <c r="E654" i="341"/>
  <c r="F654" i="341" s="1"/>
  <c r="E653" i="341"/>
  <c r="F653" i="341" s="1"/>
  <c r="E652" i="341"/>
  <c r="F652" i="341" s="1"/>
  <c r="E651" i="341"/>
  <c r="F651" i="341" s="1"/>
  <c r="E650" i="341"/>
  <c r="F650" i="341" s="1"/>
  <c r="E649" i="341"/>
  <c r="F649" i="341" s="1"/>
  <c r="E648" i="341"/>
  <c r="F648" i="341" s="1"/>
  <c r="E647" i="341"/>
  <c r="F647" i="341" s="1"/>
  <c r="E646" i="341"/>
  <c r="F646" i="341" s="1"/>
  <c r="E645" i="341"/>
  <c r="F645" i="341" s="1"/>
  <c r="E644" i="341"/>
  <c r="F644" i="341" s="1"/>
  <c r="E643" i="341"/>
  <c r="F643" i="341" s="1"/>
  <c r="E642" i="341"/>
  <c r="F642" i="341" s="1"/>
  <c r="E641" i="341"/>
  <c r="F641" i="341" s="1"/>
  <c r="E640" i="341"/>
  <c r="F640" i="341" s="1"/>
  <c r="E639" i="341"/>
  <c r="F639" i="341" s="1"/>
  <c r="E638" i="341"/>
  <c r="F638" i="341" s="1"/>
  <c r="E637" i="341"/>
  <c r="F637" i="341" s="1"/>
  <c r="E636" i="341"/>
  <c r="F636" i="341" s="1"/>
  <c r="E635" i="341"/>
  <c r="F635" i="341" s="1"/>
  <c r="E634" i="341"/>
  <c r="F634" i="341" s="1"/>
  <c r="E633" i="341"/>
  <c r="F633" i="341" s="1"/>
  <c r="E632" i="341"/>
  <c r="F632" i="341" s="1"/>
  <c r="E631" i="341"/>
  <c r="F631" i="341" s="1"/>
  <c r="E630" i="341"/>
  <c r="F630" i="341" s="1"/>
  <c r="E629" i="341"/>
  <c r="F629" i="341" s="1"/>
  <c r="E628" i="341"/>
  <c r="F628" i="341" s="1"/>
  <c r="E627" i="341"/>
  <c r="F627" i="341" s="1"/>
  <c r="E626" i="341"/>
  <c r="F626" i="341" s="1"/>
  <c r="E625" i="341"/>
  <c r="F625" i="341" s="1"/>
  <c r="E624" i="341"/>
  <c r="F624" i="341" s="1"/>
  <c r="E623" i="341"/>
  <c r="F623" i="341" s="1"/>
  <c r="E622" i="341"/>
  <c r="F622" i="341" s="1"/>
  <c r="E621" i="341"/>
  <c r="F621" i="341" s="1"/>
  <c r="E620" i="341"/>
  <c r="F620" i="341" s="1"/>
  <c r="E619" i="341"/>
  <c r="F619" i="341" s="1"/>
  <c r="E618" i="341"/>
  <c r="F618" i="341" s="1"/>
  <c r="E617" i="341"/>
  <c r="F617" i="341" s="1"/>
  <c r="E616" i="341"/>
  <c r="F616" i="341" s="1"/>
  <c r="E615" i="341"/>
  <c r="F615" i="341" s="1"/>
  <c r="E614" i="341"/>
  <c r="F614" i="341" s="1"/>
  <c r="E613" i="341"/>
  <c r="F613" i="341" s="1"/>
  <c r="E612" i="341"/>
  <c r="F612" i="341" s="1"/>
  <c r="E611" i="341"/>
  <c r="F611" i="341" s="1"/>
  <c r="E610" i="341"/>
  <c r="F610" i="341" s="1"/>
  <c r="E609" i="341"/>
  <c r="F609" i="341" s="1"/>
  <c r="E608" i="341"/>
  <c r="F608" i="341" s="1"/>
  <c r="E607" i="341"/>
  <c r="F607" i="341" s="1"/>
  <c r="E606" i="341"/>
  <c r="F606" i="341" s="1"/>
  <c r="E605" i="341"/>
  <c r="F605" i="341" s="1"/>
  <c r="E604" i="341"/>
  <c r="F604" i="341" s="1"/>
  <c r="E603" i="341"/>
  <c r="F603" i="341" s="1"/>
  <c r="E602" i="341"/>
  <c r="F602" i="341" s="1"/>
  <c r="E601" i="341"/>
  <c r="F601" i="341" s="1"/>
  <c r="E600" i="341"/>
  <c r="F600" i="341" s="1"/>
  <c r="E599" i="341"/>
  <c r="F599" i="341" s="1"/>
  <c r="E598" i="341"/>
  <c r="F598" i="341" s="1"/>
  <c r="E597" i="341"/>
  <c r="F597" i="341" s="1"/>
  <c r="E596" i="341"/>
  <c r="F596" i="341" s="1"/>
  <c r="E595" i="341"/>
  <c r="F595" i="341" s="1"/>
  <c r="E594" i="341"/>
  <c r="F594" i="341" s="1"/>
  <c r="E593" i="341"/>
  <c r="F593" i="341" s="1"/>
  <c r="E592" i="341"/>
  <c r="F592" i="341" s="1"/>
  <c r="E591" i="341"/>
  <c r="F591" i="341" s="1"/>
  <c r="E590" i="341"/>
  <c r="F590" i="341" s="1"/>
  <c r="E589" i="341"/>
  <c r="F589" i="341" s="1"/>
  <c r="E588" i="341"/>
  <c r="F588" i="341" s="1"/>
  <c r="E587" i="341"/>
  <c r="F587" i="341" s="1"/>
  <c r="E586" i="341"/>
  <c r="F586" i="341" s="1"/>
  <c r="E585" i="341"/>
  <c r="F585" i="341" s="1"/>
  <c r="E584" i="341"/>
  <c r="F584" i="341" s="1"/>
  <c r="E583" i="341"/>
  <c r="F583" i="341" s="1"/>
  <c r="E582" i="341"/>
  <c r="F582" i="341" s="1"/>
  <c r="E581" i="341"/>
  <c r="F581" i="341" s="1"/>
  <c r="E580" i="341"/>
  <c r="F580" i="341" s="1"/>
  <c r="E579" i="341"/>
  <c r="F579" i="341" s="1"/>
  <c r="E578" i="341"/>
  <c r="F578" i="341" s="1"/>
  <c r="E577" i="341"/>
  <c r="F577" i="341" s="1"/>
  <c r="E576" i="341"/>
  <c r="F576" i="341" s="1"/>
  <c r="E575" i="341"/>
  <c r="F575" i="341" s="1"/>
  <c r="E574" i="341"/>
  <c r="F574" i="341" s="1"/>
  <c r="E573" i="341"/>
  <c r="F573" i="341" s="1"/>
  <c r="E572" i="341"/>
  <c r="F572" i="341" s="1"/>
  <c r="E571" i="341"/>
  <c r="F571" i="341" s="1"/>
  <c r="E570" i="341"/>
  <c r="F570" i="341" s="1"/>
  <c r="E569" i="341"/>
  <c r="F569" i="341" s="1"/>
  <c r="E568" i="341"/>
  <c r="F568" i="341" s="1"/>
  <c r="E567" i="341"/>
  <c r="F567" i="341" s="1"/>
  <c r="E566" i="341"/>
  <c r="F566" i="341" s="1"/>
  <c r="E565" i="341"/>
  <c r="F565" i="341" s="1"/>
  <c r="E564" i="341"/>
  <c r="F564" i="341" s="1"/>
  <c r="E563" i="341"/>
  <c r="F563" i="341" s="1"/>
  <c r="E562" i="341"/>
  <c r="F562" i="341" s="1"/>
  <c r="E561" i="341"/>
  <c r="F561" i="341" s="1"/>
  <c r="E560" i="341"/>
  <c r="F560" i="341" s="1"/>
  <c r="E559" i="341"/>
  <c r="F559" i="341" s="1"/>
  <c r="E558" i="341"/>
  <c r="F558" i="341" s="1"/>
  <c r="E557" i="341"/>
  <c r="F557" i="341" s="1"/>
  <c r="E556" i="341"/>
  <c r="F556" i="341" s="1"/>
  <c r="E555" i="341"/>
  <c r="F555" i="341" s="1"/>
  <c r="E554" i="341"/>
  <c r="F554" i="341" s="1"/>
  <c r="E553" i="341"/>
  <c r="F553" i="341" s="1"/>
  <c r="E552" i="341"/>
  <c r="F552" i="341" s="1"/>
  <c r="E551" i="341"/>
  <c r="F551" i="341" s="1"/>
  <c r="E550" i="341"/>
  <c r="F550" i="341" s="1"/>
  <c r="E549" i="341"/>
  <c r="F549" i="341" s="1"/>
  <c r="E548" i="341"/>
  <c r="F548" i="341" s="1"/>
  <c r="E547" i="341"/>
  <c r="F547" i="341" s="1"/>
  <c r="E546" i="341"/>
  <c r="F546" i="341" s="1"/>
  <c r="E545" i="341"/>
  <c r="F545" i="341" s="1"/>
  <c r="E544" i="341"/>
  <c r="F544" i="341" s="1"/>
  <c r="E543" i="341"/>
  <c r="F543" i="341" s="1"/>
  <c r="E542" i="341"/>
  <c r="F542" i="341" s="1"/>
  <c r="E541" i="341"/>
  <c r="F541" i="341" s="1"/>
  <c r="E540" i="341"/>
  <c r="F540" i="341" s="1"/>
  <c r="E539" i="341"/>
  <c r="F539" i="341" s="1"/>
  <c r="E538" i="341"/>
  <c r="F538" i="341" s="1"/>
  <c r="E537" i="341"/>
  <c r="F537" i="341" s="1"/>
  <c r="E536" i="341"/>
  <c r="F536" i="341" s="1"/>
  <c r="E535" i="341"/>
  <c r="F535" i="341" s="1"/>
  <c r="E534" i="341"/>
  <c r="F534" i="341" s="1"/>
  <c r="E533" i="341"/>
  <c r="F533" i="341" s="1"/>
  <c r="E532" i="341"/>
  <c r="F532" i="341" s="1"/>
  <c r="E531" i="341"/>
  <c r="F531" i="341" s="1"/>
  <c r="E530" i="341"/>
  <c r="F530" i="341" s="1"/>
  <c r="E529" i="341"/>
  <c r="F529" i="341" s="1"/>
  <c r="E528" i="341"/>
  <c r="F528" i="341" s="1"/>
  <c r="E527" i="341"/>
  <c r="F527" i="341" s="1"/>
  <c r="E526" i="341"/>
  <c r="F526" i="341" s="1"/>
  <c r="E525" i="341"/>
  <c r="F525" i="341" s="1"/>
  <c r="E524" i="341"/>
  <c r="F524" i="341" s="1"/>
  <c r="E523" i="341"/>
  <c r="F523" i="341" s="1"/>
  <c r="E522" i="341"/>
  <c r="F522" i="341" s="1"/>
  <c r="E521" i="341"/>
  <c r="F521" i="341" s="1"/>
  <c r="E520" i="341"/>
  <c r="F520" i="341" s="1"/>
  <c r="E519" i="341"/>
  <c r="F519" i="341" s="1"/>
  <c r="E518" i="341"/>
  <c r="F518" i="341" s="1"/>
  <c r="E517" i="341"/>
  <c r="F517" i="341" s="1"/>
  <c r="E516" i="341"/>
  <c r="F516" i="341" s="1"/>
  <c r="E515" i="341"/>
  <c r="F515" i="341" s="1"/>
  <c r="E514" i="341"/>
  <c r="F514" i="341" s="1"/>
  <c r="E513" i="341"/>
  <c r="F513" i="341" s="1"/>
  <c r="E512" i="341"/>
  <c r="F512" i="341" s="1"/>
  <c r="E511" i="341"/>
  <c r="F511" i="341" s="1"/>
  <c r="E510" i="341"/>
  <c r="F510" i="341" s="1"/>
  <c r="E509" i="341"/>
  <c r="F509" i="341" s="1"/>
  <c r="E508" i="341"/>
  <c r="F508" i="341" s="1"/>
  <c r="E507" i="341"/>
  <c r="F507" i="341" s="1"/>
  <c r="E506" i="341"/>
  <c r="F506" i="341" s="1"/>
  <c r="E505" i="341"/>
  <c r="F505" i="341" s="1"/>
  <c r="E504" i="341"/>
  <c r="F504" i="341" s="1"/>
  <c r="E503" i="341"/>
  <c r="F503" i="341" s="1"/>
  <c r="E502" i="341"/>
  <c r="F502" i="341" s="1"/>
  <c r="E501" i="341"/>
  <c r="F501" i="341" s="1"/>
  <c r="E500" i="341"/>
  <c r="F500" i="341" s="1"/>
  <c r="E499" i="341"/>
  <c r="F499" i="341" s="1"/>
  <c r="E498" i="341"/>
  <c r="F498" i="341" s="1"/>
  <c r="E497" i="341"/>
  <c r="F497" i="341" s="1"/>
  <c r="E496" i="341"/>
  <c r="F496" i="341" s="1"/>
  <c r="E495" i="341"/>
  <c r="F495" i="341" s="1"/>
  <c r="E494" i="341"/>
  <c r="F494" i="341" s="1"/>
  <c r="E493" i="341"/>
  <c r="F493" i="341" s="1"/>
  <c r="E492" i="341"/>
  <c r="F492" i="341" s="1"/>
  <c r="E491" i="341"/>
  <c r="F491" i="341" s="1"/>
  <c r="E490" i="341"/>
  <c r="F490" i="341" s="1"/>
  <c r="E489" i="341"/>
  <c r="F489" i="341" s="1"/>
  <c r="E488" i="341"/>
  <c r="F488" i="341" s="1"/>
  <c r="E487" i="341"/>
  <c r="F487" i="341" s="1"/>
  <c r="E486" i="341"/>
  <c r="F486" i="341" s="1"/>
  <c r="E485" i="341"/>
  <c r="F485" i="341" s="1"/>
  <c r="E484" i="341"/>
  <c r="F484" i="341" s="1"/>
  <c r="E483" i="341"/>
  <c r="F483" i="341" s="1"/>
  <c r="E482" i="341"/>
  <c r="F482" i="341" s="1"/>
  <c r="E481" i="341"/>
  <c r="F481" i="341" s="1"/>
  <c r="E480" i="341"/>
  <c r="F480" i="341" s="1"/>
  <c r="E479" i="341"/>
  <c r="F479" i="341" s="1"/>
  <c r="E478" i="341"/>
  <c r="F478" i="341" s="1"/>
  <c r="E477" i="341"/>
  <c r="F477" i="341" s="1"/>
  <c r="E476" i="341"/>
  <c r="F476" i="341" s="1"/>
  <c r="E475" i="341"/>
  <c r="F475" i="341" s="1"/>
  <c r="E474" i="341"/>
  <c r="F474" i="341" s="1"/>
  <c r="E473" i="341"/>
  <c r="F473" i="341" s="1"/>
  <c r="E472" i="341"/>
  <c r="F472" i="341" s="1"/>
  <c r="E471" i="341"/>
  <c r="F471" i="341" s="1"/>
  <c r="E470" i="341"/>
  <c r="F470" i="341" s="1"/>
  <c r="E469" i="341"/>
  <c r="F469" i="341" s="1"/>
  <c r="E468" i="341"/>
  <c r="F468" i="341" s="1"/>
  <c r="E467" i="341"/>
  <c r="F467" i="341" s="1"/>
  <c r="E466" i="341"/>
  <c r="F466" i="341" s="1"/>
  <c r="E465" i="341"/>
  <c r="F465" i="341" s="1"/>
  <c r="E464" i="341"/>
  <c r="F464" i="341" s="1"/>
  <c r="E463" i="341"/>
  <c r="F463" i="341" s="1"/>
  <c r="E462" i="341"/>
  <c r="F462" i="341" s="1"/>
  <c r="E461" i="341"/>
  <c r="F461" i="341" s="1"/>
  <c r="E460" i="341"/>
  <c r="F460" i="341" s="1"/>
  <c r="E459" i="341"/>
  <c r="F459" i="341" s="1"/>
  <c r="E458" i="341"/>
  <c r="F458" i="341" s="1"/>
  <c r="E457" i="341"/>
  <c r="F457" i="341" s="1"/>
  <c r="E456" i="341"/>
  <c r="F456" i="341" s="1"/>
  <c r="E455" i="341"/>
  <c r="F455" i="341" s="1"/>
  <c r="E454" i="341"/>
  <c r="F454" i="341" s="1"/>
  <c r="E453" i="341"/>
  <c r="F453" i="341" s="1"/>
  <c r="E452" i="341"/>
  <c r="F452" i="341" s="1"/>
  <c r="E451" i="341"/>
  <c r="F451" i="341" s="1"/>
  <c r="E450" i="341"/>
  <c r="F450" i="341" s="1"/>
  <c r="E449" i="341"/>
  <c r="F449" i="341" s="1"/>
  <c r="E448" i="341"/>
  <c r="F448" i="341" s="1"/>
  <c r="E447" i="341"/>
  <c r="F447" i="341" s="1"/>
  <c r="E446" i="341"/>
  <c r="F446" i="341" s="1"/>
  <c r="E445" i="341"/>
  <c r="F445" i="341" s="1"/>
  <c r="E444" i="341"/>
  <c r="F444" i="341" s="1"/>
  <c r="E443" i="341"/>
  <c r="F443" i="341" s="1"/>
  <c r="E442" i="341"/>
  <c r="F442" i="341" s="1"/>
  <c r="E441" i="341"/>
  <c r="F441" i="341" s="1"/>
  <c r="E440" i="341"/>
  <c r="F440" i="341" s="1"/>
  <c r="E439" i="341"/>
  <c r="F439" i="341" s="1"/>
  <c r="E438" i="341"/>
  <c r="F438" i="341" s="1"/>
  <c r="E437" i="341"/>
  <c r="F437" i="341" s="1"/>
  <c r="E436" i="341"/>
  <c r="F436" i="341" s="1"/>
  <c r="E435" i="341"/>
  <c r="F435" i="341" s="1"/>
  <c r="E434" i="341"/>
  <c r="F434" i="341" s="1"/>
  <c r="E433" i="341"/>
  <c r="F433" i="341" s="1"/>
  <c r="E432" i="341"/>
  <c r="F432" i="341" s="1"/>
  <c r="E431" i="341"/>
  <c r="F431" i="341" s="1"/>
  <c r="E430" i="341"/>
  <c r="F430" i="341" s="1"/>
  <c r="E429" i="341"/>
  <c r="F429" i="341" s="1"/>
  <c r="E428" i="341"/>
  <c r="F428" i="341" s="1"/>
  <c r="E427" i="341"/>
  <c r="F427" i="341" s="1"/>
  <c r="E426" i="341"/>
  <c r="F426" i="341" s="1"/>
  <c r="E425" i="341"/>
  <c r="F425" i="341" s="1"/>
  <c r="E424" i="341"/>
  <c r="F424" i="341" s="1"/>
  <c r="E423" i="341"/>
  <c r="F423" i="341" s="1"/>
  <c r="E422" i="341"/>
  <c r="F422" i="341" s="1"/>
  <c r="E421" i="341"/>
  <c r="F421" i="341" s="1"/>
  <c r="E420" i="341"/>
  <c r="F420" i="341" s="1"/>
  <c r="E419" i="341"/>
  <c r="F419" i="341" s="1"/>
  <c r="E418" i="341"/>
  <c r="F418" i="341" s="1"/>
  <c r="E417" i="341"/>
  <c r="F417" i="341" s="1"/>
  <c r="E416" i="341"/>
  <c r="F416" i="341" s="1"/>
  <c r="E415" i="341"/>
  <c r="F415" i="341" s="1"/>
  <c r="E414" i="341"/>
  <c r="F414" i="341" s="1"/>
  <c r="E413" i="341"/>
  <c r="F413" i="341" s="1"/>
  <c r="E412" i="341"/>
  <c r="F412" i="341" s="1"/>
  <c r="E411" i="341"/>
  <c r="F411" i="341" s="1"/>
  <c r="E410" i="341"/>
  <c r="F410" i="341" s="1"/>
  <c r="E409" i="341"/>
  <c r="F409" i="341" s="1"/>
  <c r="E408" i="341"/>
  <c r="F408" i="341" s="1"/>
  <c r="E407" i="341"/>
  <c r="F407" i="341" s="1"/>
  <c r="E406" i="341"/>
  <c r="F406" i="341" s="1"/>
  <c r="E405" i="341"/>
  <c r="F405" i="341" s="1"/>
  <c r="E404" i="341"/>
  <c r="F404" i="341" s="1"/>
  <c r="E403" i="341"/>
  <c r="F403" i="341" s="1"/>
  <c r="E402" i="341"/>
  <c r="F402" i="341" s="1"/>
  <c r="E401" i="341"/>
  <c r="F401" i="341" s="1"/>
  <c r="E400" i="341"/>
  <c r="F400" i="341" s="1"/>
  <c r="E399" i="341"/>
  <c r="F399" i="341" s="1"/>
  <c r="E398" i="341"/>
  <c r="F398" i="341" s="1"/>
  <c r="E397" i="341"/>
  <c r="F397" i="341" s="1"/>
  <c r="E396" i="341"/>
  <c r="F396" i="341" s="1"/>
  <c r="E395" i="341"/>
  <c r="F395" i="341" s="1"/>
  <c r="E394" i="341"/>
  <c r="F394" i="341" s="1"/>
  <c r="E393" i="341"/>
  <c r="F393" i="341" s="1"/>
  <c r="E392" i="341"/>
  <c r="F392" i="341" s="1"/>
  <c r="E391" i="341"/>
  <c r="F391" i="341" s="1"/>
  <c r="E390" i="341"/>
  <c r="F390" i="341" s="1"/>
  <c r="E389" i="341"/>
  <c r="F389" i="341" s="1"/>
  <c r="E388" i="341"/>
  <c r="F388" i="341" s="1"/>
  <c r="E387" i="341"/>
  <c r="F387" i="341" s="1"/>
  <c r="E386" i="341"/>
  <c r="F386" i="341" s="1"/>
  <c r="E385" i="341"/>
  <c r="F385" i="341" s="1"/>
  <c r="E384" i="341"/>
  <c r="F384" i="341" s="1"/>
  <c r="E383" i="341"/>
  <c r="F383" i="341" s="1"/>
  <c r="E382" i="341"/>
  <c r="F382" i="341" s="1"/>
  <c r="E381" i="341"/>
  <c r="F381" i="341" s="1"/>
  <c r="E380" i="341"/>
  <c r="F380" i="341" s="1"/>
  <c r="E379" i="341"/>
  <c r="F379" i="341" s="1"/>
  <c r="E378" i="341"/>
  <c r="F378" i="341" s="1"/>
  <c r="E377" i="341"/>
  <c r="F377" i="341" s="1"/>
  <c r="E376" i="341"/>
  <c r="F376" i="341" s="1"/>
  <c r="E375" i="341"/>
  <c r="F375" i="341" s="1"/>
  <c r="E374" i="341"/>
  <c r="F374" i="341" s="1"/>
  <c r="E373" i="341"/>
  <c r="F373" i="341" s="1"/>
  <c r="E372" i="341"/>
  <c r="F372" i="341" s="1"/>
  <c r="E371" i="341"/>
  <c r="F371" i="341" s="1"/>
  <c r="E370" i="341"/>
  <c r="F370" i="341" s="1"/>
  <c r="E369" i="341"/>
  <c r="F369" i="341" s="1"/>
  <c r="E368" i="341"/>
  <c r="F368" i="341" s="1"/>
  <c r="E367" i="341"/>
  <c r="F367" i="341" s="1"/>
  <c r="E366" i="341"/>
  <c r="F366" i="341" s="1"/>
  <c r="E365" i="341"/>
  <c r="F365" i="341" s="1"/>
  <c r="E364" i="341"/>
  <c r="F364" i="341" s="1"/>
  <c r="E363" i="341"/>
  <c r="F363" i="341" s="1"/>
  <c r="E362" i="341"/>
  <c r="F362" i="341" s="1"/>
  <c r="E361" i="341"/>
  <c r="F361" i="341" s="1"/>
  <c r="E360" i="341"/>
  <c r="F360" i="341" s="1"/>
  <c r="E359" i="341"/>
  <c r="F359" i="341" s="1"/>
  <c r="E358" i="341"/>
  <c r="F358" i="341" s="1"/>
  <c r="E357" i="341"/>
  <c r="F357" i="341" s="1"/>
  <c r="E356" i="341"/>
  <c r="F356" i="341" s="1"/>
  <c r="E355" i="341"/>
  <c r="F355" i="341" s="1"/>
  <c r="E354" i="341"/>
  <c r="F354" i="341" s="1"/>
  <c r="E353" i="341"/>
  <c r="F353" i="341" s="1"/>
  <c r="E352" i="341"/>
  <c r="F352" i="341" s="1"/>
  <c r="E351" i="341"/>
  <c r="F351" i="341" s="1"/>
  <c r="E350" i="341"/>
  <c r="F350" i="341" s="1"/>
  <c r="E349" i="341"/>
  <c r="F349" i="341" s="1"/>
  <c r="E348" i="341"/>
  <c r="F348" i="341" s="1"/>
  <c r="E347" i="341"/>
  <c r="F347" i="341" s="1"/>
  <c r="E346" i="341"/>
  <c r="F346" i="341" s="1"/>
  <c r="E345" i="341"/>
  <c r="F345" i="341" s="1"/>
  <c r="E344" i="341"/>
  <c r="F344" i="341" s="1"/>
  <c r="E343" i="341"/>
  <c r="F343" i="341" s="1"/>
  <c r="E342" i="341"/>
  <c r="F342" i="341" s="1"/>
  <c r="E341" i="341"/>
  <c r="F341" i="341" s="1"/>
  <c r="E340" i="341"/>
  <c r="F340" i="341" s="1"/>
  <c r="E339" i="341"/>
  <c r="F339" i="341" s="1"/>
  <c r="E338" i="341"/>
  <c r="F338" i="341" s="1"/>
  <c r="E337" i="341"/>
  <c r="F337" i="341" s="1"/>
  <c r="E336" i="341"/>
  <c r="F336" i="341" s="1"/>
  <c r="E335" i="341"/>
  <c r="F335" i="341" s="1"/>
  <c r="E334" i="341"/>
  <c r="F334" i="341" s="1"/>
  <c r="E333" i="341"/>
  <c r="F333" i="341" s="1"/>
  <c r="E332" i="341"/>
  <c r="F332" i="341" s="1"/>
  <c r="E331" i="341"/>
  <c r="F331" i="341" s="1"/>
  <c r="E330" i="341"/>
  <c r="F330" i="341" s="1"/>
  <c r="E329" i="341"/>
  <c r="F329" i="341" s="1"/>
  <c r="E328" i="341"/>
  <c r="F328" i="341" s="1"/>
  <c r="E327" i="341"/>
  <c r="F327" i="341" s="1"/>
  <c r="E326" i="341"/>
  <c r="F326" i="341" s="1"/>
  <c r="E325" i="341"/>
  <c r="F325" i="341" s="1"/>
  <c r="E324" i="341"/>
  <c r="F324" i="341" s="1"/>
  <c r="E323" i="341"/>
  <c r="F323" i="341" s="1"/>
  <c r="E322" i="341"/>
  <c r="F322" i="341" s="1"/>
  <c r="E321" i="341"/>
  <c r="F321" i="341" s="1"/>
  <c r="E320" i="341"/>
  <c r="F320" i="341" s="1"/>
  <c r="E319" i="341"/>
  <c r="F319" i="341" s="1"/>
  <c r="E318" i="341"/>
  <c r="F318" i="341" s="1"/>
  <c r="E317" i="341"/>
  <c r="F317" i="341" s="1"/>
  <c r="E316" i="341"/>
  <c r="F316" i="341" s="1"/>
  <c r="E315" i="341"/>
  <c r="F315" i="341" s="1"/>
  <c r="E314" i="341"/>
  <c r="F314" i="341" s="1"/>
  <c r="E313" i="341"/>
  <c r="F313" i="341" s="1"/>
  <c r="E312" i="341"/>
  <c r="F312" i="341" s="1"/>
  <c r="E311" i="341"/>
  <c r="F311" i="341" s="1"/>
  <c r="E310" i="341"/>
  <c r="F310" i="341" s="1"/>
  <c r="E309" i="341"/>
  <c r="F309" i="341" s="1"/>
  <c r="E308" i="341"/>
  <c r="F308" i="341" s="1"/>
  <c r="E307" i="341"/>
  <c r="F307" i="341" s="1"/>
  <c r="E306" i="341"/>
  <c r="F306" i="341" s="1"/>
  <c r="E305" i="341"/>
  <c r="F305" i="341" s="1"/>
  <c r="E304" i="341"/>
  <c r="F304" i="341" s="1"/>
  <c r="E303" i="341"/>
  <c r="F303" i="341" s="1"/>
  <c r="E302" i="341"/>
  <c r="F302" i="341" s="1"/>
  <c r="E301" i="341"/>
  <c r="F301" i="341" s="1"/>
  <c r="E300" i="341"/>
  <c r="F300" i="341" s="1"/>
  <c r="E299" i="341"/>
  <c r="F299" i="341" s="1"/>
  <c r="E298" i="341"/>
  <c r="F298" i="341" s="1"/>
  <c r="E297" i="341"/>
  <c r="F297" i="341" s="1"/>
  <c r="E296" i="341"/>
  <c r="F296" i="341" s="1"/>
  <c r="E295" i="341"/>
  <c r="F295" i="341" s="1"/>
  <c r="E294" i="341"/>
  <c r="F294" i="341" s="1"/>
  <c r="E293" i="341"/>
  <c r="F293" i="341" s="1"/>
  <c r="E292" i="341"/>
  <c r="F292" i="341" s="1"/>
  <c r="E291" i="341"/>
  <c r="F291" i="341" s="1"/>
  <c r="E290" i="341"/>
  <c r="F290" i="341" s="1"/>
  <c r="E289" i="341"/>
  <c r="F289" i="341" s="1"/>
  <c r="E288" i="341"/>
  <c r="F288" i="341" s="1"/>
  <c r="E287" i="341"/>
  <c r="F287" i="341" s="1"/>
  <c r="E286" i="341"/>
  <c r="F286" i="341" s="1"/>
  <c r="E285" i="341"/>
  <c r="F285" i="341" s="1"/>
  <c r="E284" i="341"/>
  <c r="F284" i="341" s="1"/>
  <c r="E283" i="341"/>
  <c r="F283" i="341" s="1"/>
  <c r="E282" i="341"/>
  <c r="F282" i="341" s="1"/>
  <c r="E281" i="341"/>
  <c r="F281" i="341" s="1"/>
  <c r="E280" i="341"/>
  <c r="F280" i="341" s="1"/>
  <c r="E279" i="341"/>
  <c r="F279" i="341" s="1"/>
  <c r="E278" i="341"/>
  <c r="F278" i="341" s="1"/>
  <c r="E277" i="341"/>
  <c r="F277" i="341" s="1"/>
  <c r="E276" i="341"/>
  <c r="F276" i="341" s="1"/>
  <c r="E275" i="341"/>
  <c r="F275" i="341" s="1"/>
  <c r="E274" i="341"/>
  <c r="F274" i="341" s="1"/>
  <c r="E273" i="341"/>
  <c r="F273" i="341" s="1"/>
  <c r="E272" i="341"/>
  <c r="F272" i="341" s="1"/>
  <c r="E271" i="341"/>
  <c r="F271" i="341" s="1"/>
  <c r="E270" i="341"/>
  <c r="F270" i="341" s="1"/>
  <c r="E269" i="341"/>
  <c r="F269" i="341" s="1"/>
  <c r="E268" i="341"/>
  <c r="F268" i="341" s="1"/>
  <c r="E267" i="341"/>
  <c r="F267" i="341" s="1"/>
  <c r="E266" i="341"/>
  <c r="F266" i="341" s="1"/>
  <c r="E265" i="341"/>
  <c r="F265" i="341" s="1"/>
  <c r="E264" i="341"/>
  <c r="F264" i="341" s="1"/>
  <c r="E263" i="341"/>
  <c r="F263" i="341" s="1"/>
  <c r="E262" i="341"/>
  <c r="F262" i="341" s="1"/>
  <c r="E261" i="341"/>
  <c r="F261" i="341" s="1"/>
  <c r="E260" i="341"/>
  <c r="F260" i="341" s="1"/>
  <c r="E259" i="341"/>
  <c r="F259" i="341" s="1"/>
  <c r="E258" i="341"/>
  <c r="F258" i="341" s="1"/>
  <c r="E257" i="341"/>
  <c r="F257" i="341" s="1"/>
  <c r="E256" i="341"/>
  <c r="F256" i="341" s="1"/>
  <c r="E255" i="341"/>
  <c r="F255" i="341" s="1"/>
  <c r="E254" i="341"/>
  <c r="F254" i="341" s="1"/>
  <c r="E253" i="341"/>
  <c r="F253" i="341" s="1"/>
  <c r="E252" i="341"/>
  <c r="F252" i="341" s="1"/>
  <c r="E251" i="341"/>
  <c r="F251" i="341" s="1"/>
  <c r="E250" i="341"/>
  <c r="F250" i="341" s="1"/>
  <c r="E249" i="341"/>
  <c r="F249" i="341" s="1"/>
  <c r="E248" i="341"/>
  <c r="F248" i="341" s="1"/>
  <c r="E247" i="341"/>
  <c r="F247" i="341" s="1"/>
  <c r="E246" i="341"/>
  <c r="F246" i="341" s="1"/>
  <c r="E245" i="341"/>
  <c r="F245" i="341" s="1"/>
  <c r="E244" i="341"/>
  <c r="F244" i="341" s="1"/>
  <c r="E243" i="341"/>
  <c r="F243" i="341" s="1"/>
  <c r="E242" i="341"/>
  <c r="F242" i="341" s="1"/>
  <c r="E241" i="341"/>
  <c r="F241" i="341" s="1"/>
  <c r="E240" i="341"/>
  <c r="F240" i="341" s="1"/>
  <c r="E239" i="341"/>
  <c r="F239" i="341" s="1"/>
  <c r="E238" i="341"/>
  <c r="F238" i="341" s="1"/>
  <c r="E237" i="341"/>
  <c r="F237" i="341" s="1"/>
  <c r="E236" i="341"/>
  <c r="F236" i="341" s="1"/>
  <c r="E235" i="341"/>
  <c r="F235" i="341" s="1"/>
  <c r="E234" i="341"/>
  <c r="F234" i="341" s="1"/>
  <c r="E233" i="341"/>
  <c r="F233" i="341" s="1"/>
  <c r="E232" i="341"/>
  <c r="F232" i="341" s="1"/>
  <c r="E231" i="341"/>
  <c r="F231" i="341" s="1"/>
  <c r="E230" i="341"/>
  <c r="F230" i="341" s="1"/>
  <c r="E229" i="341"/>
  <c r="F229" i="341" s="1"/>
  <c r="E228" i="341"/>
  <c r="F228" i="341" s="1"/>
  <c r="E227" i="341"/>
  <c r="F227" i="341" s="1"/>
  <c r="E226" i="341"/>
  <c r="F226" i="341" s="1"/>
  <c r="E225" i="341"/>
  <c r="F225" i="341" s="1"/>
  <c r="E224" i="341"/>
  <c r="F224" i="341" s="1"/>
  <c r="E223" i="341"/>
  <c r="F223" i="341" s="1"/>
  <c r="E222" i="341"/>
  <c r="F222" i="341" s="1"/>
  <c r="E221" i="341"/>
  <c r="F221" i="341" s="1"/>
  <c r="E220" i="341"/>
  <c r="F220" i="341" s="1"/>
  <c r="E219" i="341"/>
  <c r="F219" i="341" s="1"/>
  <c r="E218" i="341"/>
  <c r="F218" i="341" s="1"/>
  <c r="E217" i="341"/>
  <c r="F217" i="341" s="1"/>
  <c r="E216" i="341"/>
  <c r="F216" i="341" s="1"/>
  <c r="E215" i="341"/>
  <c r="F215" i="341" s="1"/>
  <c r="E214" i="341"/>
  <c r="F214" i="341" s="1"/>
  <c r="E213" i="341"/>
  <c r="F213" i="341" s="1"/>
  <c r="E212" i="341"/>
  <c r="F212" i="341" s="1"/>
  <c r="E211" i="341"/>
  <c r="F211" i="341" s="1"/>
  <c r="E210" i="341"/>
  <c r="F210" i="341" s="1"/>
  <c r="E209" i="341"/>
  <c r="F209" i="341" s="1"/>
  <c r="E208" i="341"/>
  <c r="F208" i="341" s="1"/>
  <c r="E207" i="341"/>
  <c r="F207" i="341" s="1"/>
  <c r="E206" i="341"/>
  <c r="F206" i="341" s="1"/>
  <c r="E205" i="341"/>
  <c r="F205" i="341" s="1"/>
  <c r="E204" i="341"/>
  <c r="F204" i="341" s="1"/>
  <c r="E203" i="341"/>
  <c r="F203" i="341" s="1"/>
  <c r="E202" i="341"/>
  <c r="F202" i="341" s="1"/>
  <c r="E201" i="341"/>
  <c r="F201" i="341" s="1"/>
  <c r="E200" i="341"/>
  <c r="F200" i="341" s="1"/>
  <c r="E199" i="341"/>
  <c r="F199" i="341" s="1"/>
  <c r="E198" i="341"/>
  <c r="F198" i="341" s="1"/>
  <c r="E197" i="341"/>
  <c r="F197" i="341" s="1"/>
  <c r="E196" i="341"/>
  <c r="F196" i="341" s="1"/>
  <c r="E195" i="341"/>
  <c r="F195" i="341" s="1"/>
  <c r="E194" i="341"/>
  <c r="F194" i="341" s="1"/>
  <c r="E193" i="341"/>
  <c r="F193" i="341" s="1"/>
  <c r="E192" i="341"/>
  <c r="F192" i="341" s="1"/>
  <c r="E191" i="341"/>
  <c r="F191" i="341" s="1"/>
  <c r="E190" i="341"/>
  <c r="F190" i="341" s="1"/>
  <c r="E189" i="341"/>
  <c r="F189" i="341" s="1"/>
  <c r="E188" i="341"/>
  <c r="F188" i="341" s="1"/>
  <c r="E187" i="341"/>
  <c r="F187" i="341" s="1"/>
  <c r="E186" i="341"/>
  <c r="F186" i="341" s="1"/>
  <c r="E185" i="341"/>
  <c r="F185" i="341" s="1"/>
  <c r="E184" i="341"/>
  <c r="F184" i="341" s="1"/>
  <c r="E183" i="341"/>
  <c r="F183" i="341" s="1"/>
  <c r="E182" i="341"/>
  <c r="F182" i="341" s="1"/>
  <c r="E181" i="341"/>
  <c r="F181" i="341" s="1"/>
  <c r="E180" i="341"/>
  <c r="F180" i="341" s="1"/>
  <c r="E179" i="341"/>
  <c r="F179" i="341" s="1"/>
  <c r="E178" i="341"/>
  <c r="F178" i="341" s="1"/>
  <c r="E177" i="341"/>
  <c r="F177" i="341" s="1"/>
  <c r="E176" i="341"/>
  <c r="F176" i="341" s="1"/>
  <c r="E175" i="341"/>
  <c r="F175" i="341" s="1"/>
  <c r="E174" i="341"/>
  <c r="F174" i="341" s="1"/>
  <c r="E173" i="341"/>
  <c r="F173" i="341" s="1"/>
  <c r="E172" i="341"/>
  <c r="F172" i="341" s="1"/>
  <c r="E171" i="341"/>
  <c r="F171" i="341" s="1"/>
  <c r="E170" i="341"/>
  <c r="F170" i="341" s="1"/>
  <c r="E169" i="341"/>
  <c r="F169" i="341" s="1"/>
  <c r="E168" i="341"/>
  <c r="F168" i="341" s="1"/>
  <c r="E167" i="341"/>
  <c r="F167" i="341" s="1"/>
  <c r="E166" i="341"/>
  <c r="F166" i="341" s="1"/>
  <c r="E165" i="341"/>
  <c r="F165" i="341" s="1"/>
  <c r="E164" i="341"/>
  <c r="F164" i="341" s="1"/>
  <c r="E163" i="341"/>
  <c r="F163" i="341" s="1"/>
  <c r="E162" i="341"/>
  <c r="F162" i="341" s="1"/>
  <c r="E161" i="341"/>
  <c r="F161" i="341" s="1"/>
  <c r="E160" i="341"/>
  <c r="F160" i="341" s="1"/>
  <c r="E159" i="341"/>
  <c r="F159" i="341" s="1"/>
  <c r="E158" i="341"/>
  <c r="F158" i="341" s="1"/>
  <c r="E157" i="341"/>
  <c r="F157" i="341" s="1"/>
  <c r="E156" i="341"/>
  <c r="F156" i="341" s="1"/>
  <c r="E155" i="341"/>
  <c r="F155" i="341" s="1"/>
  <c r="E154" i="341"/>
  <c r="F154" i="341" s="1"/>
  <c r="E153" i="341"/>
  <c r="F153" i="341" s="1"/>
  <c r="E152" i="341"/>
  <c r="F152" i="341" s="1"/>
  <c r="E151" i="341"/>
  <c r="F151" i="341" s="1"/>
  <c r="E150" i="341"/>
  <c r="F150" i="341" s="1"/>
  <c r="E149" i="341"/>
  <c r="F149" i="341" s="1"/>
  <c r="E148" i="341"/>
  <c r="F148" i="341" s="1"/>
  <c r="E147" i="341"/>
  <c r="F147" i="341" s="1"/>
  <c r="E146" i="341"/>
  <c r="F146" i="341" s="1"/>
  <c r="E145" i="341"/>
  <c r="F145" i="341" s="1"/>
  <c r="E144" i="341"/>
  <c r="F144" i="341" s="1"/>
  <c r="E143" i="341"/>
  <c r="F143" i="341" s="1"/>
  <c r="E142" i="341"/>
  <c r="F142" i="341" s="1"/>
  <c r="E141" i="341"/>
  <c r="F141" i="341" s="1"/>
  <c r="E140" i="341"/>
  <c r="F140" i="341" s="1"/>
  <c r="E139" i="341"/>
  <c r="F139" i="341" s="1"/>
  <c r="E138" i="341"/>
  <c r="F138" i="341" s="1"/>
  <c r="E137" i="341"/>
  <c r="F137" i="341" s="1"/>
  <c r="E136" i="341"/>
  <c r="F136" i="341" s="1"/>
  <c r="E135" i="341"/>
  <c r="F135" i="341" s="1"/>
  <c r="E134" i="341"/>
  <c r="F134" i="341" s="1"/>
  <c r="E133" i="341"/>
  <c r="F133" i="341" s="1"/>
  <c r="E132" i="341"/>
  <c r="F132" i="341" s="1"/>
  <c r="E131" i="341"/>
  <c r="F131" i="341" s="1"/>
  <c r="E130" i="341"/>
  <c r="F130" i="341" s="1"/>
  <c r="E129" i="341"/>
  <c r="F129" i="341" s="1"/>
  <c r="E128" i="341"/>
  <c r="F128" i="341" s="1"/>
  <c r="E127" i="341"/>
  <c r="F127" i="341" s="1"/>
  <c r="E126" i="341"/>
  <c r="F126" i="341" s="1"/>
  <c r="E125" i="341"/>
  <c r="F125" i="341" s="1"/>
  <c r="E124" i="341"/>
  <c r="F124" i="341" s="1"/>
  <c r="E123" i="341"/>
  <c r="F123" i="341" s="1"/>
  <c r="E122" i="341"/>
  <c r="F122" i="341" s="1"/>
  <c r="E121" i="341"/>
  <c r="F121" i="341" s="1"/>
  <c r="E120" i="341"/>
  <c r="F120" i="341" s="1"/>
  <c r="E119" i="341"/>
  <c r="F119" i="341" s="1"/>
  <c r="E118" i="341"/>
  <c r="F118" i="341" s="1"/>
  <c r="E117" i="341"/>
  <c r="F117" i="341" s="1"/>
  <c r="E116" i="341"/>
  <c r="F116" i="341" s="1"/>
  <c r="E115" i="341"/>
  <c r="F115" i="341" s="1"/>
  <c r="E114" i="341"/>
  <c r="F114" i="341" s="1"/>
  <c r="E113" i="341"/>
  <c r="F113" i="341" s="1"/>
  <c r="E112" i="341"/>
  <c r="F112" i="341" s="1"/>
  <c r="E111" i="341"/>
  <c r="F111" i="341" s="1"/>
  <c r="E110" i="341"/>
  <c r="F110" i="341" s="1"/>
  <c r="E109" i="341"/>
  <c r="F109" i="341" s="1"/>
  <c r="E108" i="341"/>
  <c r="F108" i="341" s="1"/>
  <c r="E107" i="341"/>
  <c r="F107" i="341" s="1"/>
  <c r="E106" i="341"/>
  <c r="F106" i="341" s="1"/>
  <c r="E105" i="341"/>
  <c r="F105" i="341" s="1"/>
  <c r="E104" i="341"/>
  <c r="F104" i="341" s="1"/>
  <c r="E103" i="341"/>
  <c r="F103" i="341" s="1"/>
  <c r="E102" i="341"/>
  <c r="F102" i="341" s="1"/>
  <c r="E101" i="341"/>
  <c r="F101" i="341" s="1"/>
  <c r="E100" i="341"/>
  <c r="F100" i="341" s="1"/>
  <c r="E99" i="341"/>
  <c r="F99" i="341" s="1"/>
  <c r="E98" i="341"/>
  <c r="F98" i="341" s="1"/>
  <c r="E97" i="341"/>
  <c r="F97" i="341" s="1"/>
  <c r="E96" i="341"/>
  <c r="F96" i="341" s="1"/>
  <c r="E95" i="341"/>
  <c r="F95" i="341" s="1"/>
  <c r="E94" i="341"/>
  <c r="F94" i="341" s="1"/>
  <c r="E93" i="341"/>
  <c r="F93" i="341" s="1"/>
  <c r="E92" i="341"/>
  <c r="F92" i="341" s="1"/>
  <c r="E91" i="341"/>
  <c r="F91" i="341" s="1"/>
  <c r="E90" i="341"/>
  <c r="F90" i="341" s="1"/>
  <c r="E89" i="341"/>
  <c r="F89" i="341" s="1"/>
  <c r="E88" i="341"/>
  <c r="F88" i="341" s="1"/>
  <c r="E87" i="341"/>
  <c r="F87" i="341" s="1"/>
  <c r="E86" i="341"/>
  <c r="F86" i="341" s="1"/>
  <c r="E85" i="341"/>
  <c r="F85" i="341" s="1"/>
  <c r="E84" i="341"/>
  <c r="F84" i="341" s="1"/>
  <c r="E83" i="341"/>
  <c r="F83" i="341" s="1"/>
  <c r="E82" i="341"/>
  <c r="F82" i="341" s="1"/>
  <c r="E81" i="341"/>
  <c r="F81" i="341" s="1"/>
  <c r="E80" i="341"/>
  <c r="F80" i="341" s="1"/>
  <c r="E79" i="341"/>
  <c r="F79" i="341" s="1"/>
  <c r="E78" i="341"/>
  <c r="F78" i="341" s="1"/>
  <c r="E77" i="341"/>
  <c r="F77" i="341" s="1"/>
  <c r="E76" i="341"/>
  <c r="F76" i="341" s="1"/>
  <c r="E75" i="341"/>
  <c r="F75" i="341" s="1"/>
  <c r="E74" i="341"/>
  <c r="F74" i="341" s="1"/>
  <c r="E73" i="341"/>
  <c r="F73" i="341" s="1"/>
  <c r="E72" i="341"/>
  <c r="F72" i="341" s="1"/>
  <c r="E71" i="341"/>
  <c r="F71" i="341" s="1"/>
  <c r="E70" i="341"/>
  <c r="F70" i="341" s="1"/>
  <c r="E69" i="341"/>
  <c r="F69" i="341" s="1"/>
  <c r="E68" i="341"/>
  <c r="F68" i="341" s="1"/>
  <c r="E67" i="341"/>
  <c r="F67" i="341" s="1"/>
  <c r="E66" i="341"/>
  <c r="F66" i="341" s="1"/>
  <c r="E65" i="341"/>
  <c r="F65" i="341" s="1"/>
  <c r="E64" i="341"/>
  <c r="F64" i="341" s="1"/>
  <c r="E63" i="341"/>
  <c r="F63" i="341" s="1"/>
  <c r="E62" i="341"/>
  <c r="F62" i="341" s="1"/>
  <c r="E61" i="341"/>
  <c r="F61" i="341" s="1"/>
  <c r="E60" i="341"/>
  <c r="F60" i="341" s="1"/>
  <c r="E59" i="341"/>
  <c r="F59" i="341" s="1"/>
  <c r="E58" i="341"/>
  <c r="F58" i="341" s="1"/>
  <c r="E57" i="341"/>
  <c r="F57" i="341" s="1"/>
  <c r="E56" i="341"/>
  <c r="F56" i="341" s="1"/>
  <c r="E55" i="341"/>
  <c r="F55" i="341" s="1"/>
  <c r="E54" i="341"/>
  <c r="F54" i="341" s="1"/>
  <c r="E53" i="341"/>
  <c r="F53" i="341" s="1"/>
  <c r="E52" i="341"/>
  <c r="F52" i="341" s="1"/>
  <c r="E51" i="341"/>
  <c r="F51" i="341" s="1"/>
  <c r="E50" i="341"/>
  <c r="F50" i="341" s="1"/>
  <c r="E49" i="341"/>
  <c r="F49" i="341" s="1"/>
  <c r="E48" i="341"/>
  <c r="F48" i="341" s="1"/>
  <c r="E47" i="341"/>
  <c r="F47" i="341" s="1"/>
  <c r="E46" i="341"/>
  <c r="F46" i="341" s="1"/>
  <c r="E45" i="341"/>
  <c r="F45" i="341" s="1"/>
  <c r="E44" i="341"/>
  <c r="F44" i="341" s="1"/>
  <c r="E43" i="341"/>
  <c r="F43" i="341" s="1"/>
  <c r="E42" i="341"/>
  <c r="F42" i="341" s="1"/>
  <c r="E41" i="341"/>
  <c r="F41" i="341" s="1"/>
  <c r="E40" i="341"/>
  <c r="F40" i="341" s="1"/>
  <c r="E39" i="341"/>
  <c r="F39" i="341" s="1"/>
  <c r="E38" i="341"/>
  <c r="F38" i="341" s="1"/>
  <c r="E37" i="341"/>
  <c r="F37" i="341" s="1"/>
  <c r="E36" i="341"/>
  <c r="F36" i="341" s="1"/>
  <c r="E35" i="341"/>
  <c r="F35" i="341" s="1"/>
  <c r="E34" i="341"/>
  <c r="F34" i="341" s="1"/>
  <c r="E33" i="341"/>
  <c r="F33" i="341" s="1"/>
  <c r="E32" i="341"/>
  <c r="F32" i="341" s="1"/>
  <c r="E31" i="341"/>
  <c r="F31" i="341" s="1"/>
  <c r="E30" i="341"/>
  <c r="F30" i="341" s="1"/>
  <c r="E29" i="341"/>
  <c r="F29" i="341" s="1"/>
  <c r="E28" i="341"/>
  <c r="F28" i="341" s="1"/>
  <c r="E27" i="341"/>
  <c r="F27" i="341" s="1"/>
  <c r="E26" i="341"/>
  <c r="F26" i="341" s="1"/>
  <c r="E25" i="341"/>
  <c r="F25" i="341" s="1"/>
  <c r="E24" i="341"/>
  <c r="F24" i="341" s="1"/>
  <c r="E23" i="341"/>
  <c r="F23" i="341" s="1"/>
  <c r="E22" i="341"/>
  <c r="F22" i="341" s="1"/>
  <c r="E21" i="341"/>
  <c r="F21" i="341" s="1"/>
  <c r="E20" i="341"/>
  <c r="F20" i="341" s="1"/>
  <c r="E19" i="341"/>
  <c r="F19" i="341" s="1"/>
  <c r="E18" i="341"/>
  <c r="F18" i="341" s="1"/>
  <c r="E17" i="341"/>
  <c r="F17" i="341" s="1"/>
  <c r="E16" i="341"/>
  <c r="F16" i="341" s="1"/>
  <c r="E15" i="341"/>
  <c r="F15" i="341" s="1"/>
  <c r="E14" i="341"/>
  <c r="F14" i="341" s="1"/>
  <c r="E13" i="341"/>
  <c r="F13" i="341" s="1"/>
  <c r="E12" i="341"/>
  <c r="F12" i="341" s="1"/>
  <c r="E11" i="341"/>
  <c r="F11" i="341" s="1"/>
  <c r="E10" i="341"/>
  <c r="F10" i="341" s="1"/>
  <c r="E9" i="341"/>
  <c r="F9" i="341" s="1"/>
  <c r="E8" i="341"/>
  <c r="F8" i="341" s="1"/>
  <c r="E7" i="341"/>
  <c r="F7" i="341" s="1"/>
  <c r="E6" i="341"/>
  <c r="F6" i="341" s="1"/>
  <c r="E5" i="341"/>
  <c r="F5" i="341" s="1"/>
  <c r="E4" i="341"/>
  <c r="F4" i="341" s="1"/>
  <c r="E3" i="341"/>
  <c r="F3" i="341" s="1"/>
  <c r="E4" i="340"/>
  <c r="F4" i="340" s="1"/>
  <c r="E5" i="340"/>
  <c r="F5" i="340" s="1"/>
  <c r="E6" i="340"/>
  <c r="F6" i="340" s="1"/>
  <c r="E7" i="340"/>
  <c r="F7" i="340" s="1"/>
  <c r="E8" i="340"/>
  <c r="F8" i="340" s="1"/>
  <c r="E9" i="340"/>
  <c r="F9" i="340" s="1"/>
  <c r="E10" i="340"/>
  <c r="F10" i="340" s="1"/>
  <c r="E11" i="340"/>
  <c r="F11" i="340" s="1"/>
  <c r="E12" i="340"/>
  <c r="F12" i="340" s="1"/>
  <c r="E13" i="340"/>
  <c r="F13" i="340" s="1"/>
  <c r="E14" i="340"/>
  <c r="F14" i="340" s="1"/>
  <c r="E15" i="340"/>
  <c r="F15" i="340" s="1"/>
  <c r="E16" i="340"/>
  <c r="F16" i="340" s="1"/>
  <c r="E17" i="340"/>
  <c r="F17" i="340" s="1"/>
  <c r="E18" i="340"/>
  <c r="F18" i="340" s="1"/>
  <c r="E19" i="340"/>
  <c r="F19" i="340" s="1"/>
  <c r="E20" i="340"/>
  <c r="F20" i="340" s="1"/>
  <c r="E21" i="340"/>
  <c r="F21" i="340" s="1"/>
  <c r="E22" i="340"/>
  <c r="F22" i="340" s="1"/>
  <c r="E23" i="340"/>
  <c r="F23" i="340" s="1"/>
  <c r="E24" i="340"/>
  <c r="F24" i="340" s="1"/>
  <c r="E25" i="340"/>
  <c r="F25" i="340" s="1"/>
  <c r="E26" i="340"/>
  <c r="F26" i="340" s="1"/>
  <c r="E27" i="340"/>
  <c r="F27" i="340" s="1"/>
  <c r="E28" i="340"/>
  <c r="F28" i="340" s="1"/>
  <c r="E29" i="340"/>
  <c r="F29" i="340" s="1"/>
  <c r="E30" i="340"/>
  <c r="F30" i="340" s="1"/>
  <c r="E31" i="340"/>
  <c r="F31" i="340" s="1"/>
  <c r="E32" i="340"/>
  <c r="F32" i="340" s="1"/>
  <c r="E33" i="340"/>
  <c r="F33" i="340" s="1"/>
  <c r="E34" i="340"/>
  <c r="F34" i="340" s="1"/>
  <c r="E35" i="340"/>
  <c r="F35" i="340" s="1"/>
  <c r="E36" i="340"/>
  <c r="F36" i="340" s="1"/>
  <c r="E37" i="340"/>
  <c r="F37" i="340" s="1"/>
  <c r="E38" i="340"/>
  <c r="F38" i="340" s="1"/>
  <c r="E39" i="340"/>
  <c r="F39" i="340" s="1"/>
  <c r="E40" i="340"/>
  <c r="F40" i="340" s="1"/>
  <c r="E41" i="340"/>
  <c r="F41" i="340" s="1"/>
  <c r="E42" i="340"/>
  <c r="F42" i="340" s="1"/>
  <c r="E43" i="340"/>
  <c r="F43" i="340" s="1"/>
  <c r="E44" i="340"/>
  <c r="F44" i="340" s="1"/>
  <c r="E45" i="340"/>
  <c r="F45" i="340" s="1"/>
  <c r="E46" i="340"/>
  <c r="F46" i="340" s="1"/>
  <c r="E47" i="340"/>
  <c r="F47" i="340" s="1"/>
  <c r="E48" i="340"/>
  <c r="F48" i="340" s="1"/>
  <c r="E49" i="340"/>
  <c r="F49" i="340" s="1"/>
  <c r="E50" i="340"/>
  <c r="F50" i="340" s="1"/>
  <c r="E51" i="340"/>
  <c r="F51" i="340" s="1"/>
  <c r="E52" i="340"/>
  <c r="F52" i="340" s="1"/>
  <c r="E53" i="340"/>
  <c r="F53" i="340" s="1"/>
  <c r="E54" i="340"/>
  <c r="F54" i="340" s="1"/>
  <c r="E55" i="340"/>
  <c r="F55" i="340" s="1"/>
  <c r="E56" i="340"/>
  <c r="F56" i="340" s="1"/>
  <c r="E57" i="340"/>
  <c r="F57" i="340" s="1"/>
  <c r="E58" i="340"/>
  <c r="F58" i="340" s="1"/>
  <c r="E59" i="340"/>
  <c r="F59" i="340" s="1"/>
  <c r="E60" i="340"/>
  <c r="F60" i="340" s="1"/>
  <c r="E61" i="340"/>
  <c r="F61" i="340" s="1"/>
  <c r="E62" i="340"/>
  <c r="F62" i="340" s="1"/>
  <c r="E63" i="340"/>
  <c r="F63" i="340" s="1"/>
  <c r="E64" i="340"/>
  <c r="F64" i="340" s="1"/>
  <c r="E65" i="340"/>
  <c r="F65" i="340" s="1"/>
  <c r="E66" i="340"/>
  <c r="F66" i="340" s="1"/>
  <c r="E67" i="340"/>
  <c r="F67" i="340" s="1"/>
  <c r="E68" i="340"/>
  <c r="F68" i="340" s="1"/>
  <c r="E69" i="340"/>
  <c r="F69" i="340" s="1"/>
  <c r="E70" i="340"/>
  <c r="F70" i="340" s="1"/>
  <c r="E71" i="340"/>
  <c r="F71" i="340" s="1"/>
  <c r="E72" i="340"/>
  <c r="F72" i="340" s="1"/>
  <c r="E73" i="340"/>
  <c r="F73" i="340" s="1"/>
  <c r="E74" i="340"/>
  <c r="F74" i="340" s="1"/>
  <c r="E75" i="340"/>
  <c r="F75" i="340" s="1"/>
  <c r="E76" i="340"/>
  <c r="F76" i="340" s="1"/>
  <c r="E77" i="340"/>
  <c r="F77" i="340" s="1"/>
  <c r="E78" i="340"/>
  <c r="F78" i="340" s="1"/>
  <c r="E79" i="340"/>
  <c r="F79" i="340" s="1"/>
  <c r="E80" i="340"/>
  <c r="F80" i="340" s="1"/>
  <c r="E81" i="340"/>
  <c r="F81" i="340" s="1"/>
  <c r="E82" i="340"/>
  <c r="F82" i="340" s="1"/>
  <c r="E83" i="340"/>
  <c r="F83" i="340" s="1"/>
  <c r="E84" i="340"/>
  <c r="F84" i="340" s="1"/>
  <c r="E85" i="340"/>
  <c r="F85" i="340" s="1"/>
  <c r="E86" i="340"/>
  <c r="F86" i="340" s="1"/>
  <c r="E87" i="340"/>
  <c r="F87" i="340" s="1"/>
  <c r="E88" i="340"/>
  <c r="F88" i="340" s="1"/>
  <c r="E89" i="340"/>
  <c r="F89" i="340" s="1"/>
  <c r="E90" i="340"/>
  <c r="F90" i="340" s="1"/>
  <c r="E91" i="340"/>
  <c r="F91" i="340" s="1"/>
  <c r="E92" i="340"/>
  <c r="F92" i="340" s="1"/>
  <c r="E93" i="340"/>
  <c r="F93" i="340" s="1"/>
  <c r="E94" i="340"/>
  <c r="F94" i="340" s="1"/>
  <c r="E95" i="340"/>
  <c r="F95" i="340" s="1"/>
  <c r="E96" i="340"/>
  <c r="F96" i="340" s="1"/>
  <c r="E97" i="340"/>
  <c r="F97" i="340" s="1"/>
  <c r="E98" i="340"/>
  <c r="F98" i="340" s="1"/>
  <c r="E99" i="340"/>
  <c r="F99" i="340" s="1"/>
  <c r="E100" i="340"/>
  <c r="F100" i="340" s="1"/>
  <c r="E101" i="340"/>
  <c r="F101" i="340" s="1"/>
  <c r="E102" i="340"/>
  <c r="F102" i="340" s="1"/>
  <c r="E103" i="340"/>
  <c r="F103" i="340" s="1"/>
  <c r="E104" i="340"/>
  <c r="F104" i="340" s="1"/>
  <c r="E105" i="340"/>
  <c r="F105" i="340" s="1"/>
  <c r="E106" i="340"/>
  <c r="F106" i="340" s="1"/>
  <c r="E107" i="340"/>
  <c r="F107" i="340" s="1"/>
  <c r="E108" i="340"/>
  <c r="F108" i="340" s="1"/>
  <c r="E109" i="340"/>
  <c r="F109" i="340" s="1"/>
  <c r="E110" i="340"/>
  <c r="F110" i="340" s="1"/>
  <c r="E111" i="340"/>
  <c r="F111" i="340" s="1"/>
  <c r="E112" i="340"/>
  <c r="F112" i="340" s="1"/>
  <c r="E113" i="340"/>
  <c r="F113" i="340" s="1"/>
  <c r="E114" i="340"/>
  <c r="F114" i="340" s="1"/>
  <c r="E115" i="340"/>
  <c r="F115" i="340" s="1"/>
  <c r="E116" i="340"/>
  <c r="F116" i="340" s="1"/>
  <c r="E117" i="340"/>
  <c r="F117" i="340" s="1"/>
  <c r="E118" i="340"/>
  <c r="F118" i="340" s="1"/>
  <c r="E119" i="340"/>
  <c r="F119" i="340" s="1"/>
  <c r="E120" i="340"/>
  <c r="F120" i="340" s="1"/>
  <c r="E121" i="340"/>
  <c r="F121" i="340" s="1"/>
  <c r="E122" i="340"/>
  <c r="F122" i="340" s="1"/>
  <c r="E123" i="340"/>
  <c r="F123" i="340" s="1"/>
  <c r="E124" i="340"/>
  <c r="F124" i="340" s="1"/>
  <c r="E125" i="340"/>
  <c r="F125" i="340" s="1"/>
  <c r="E126" i="340"/>
  <c r="F126" i="340" s="1"/>
  <c r="E127" i="340"/>
  <c r="F127" i="340" s="1"/>
  <c r="E128" i="340"/>
  <c r="F128" i="340" s="1"/>
  <c r="E129" i="340"/>
  <c r="F129" i="340" s="1"/>
  <c r="E130" i="340"/>
  <c r="F130" i="340" s="1"/>
  <c r="E131" i="340"/>
  <c r="F131" i="340" s="1"/>
  <c r="E132" i="340"/>
  <c r="F132" i="340" s="1"/>
  <c r="E133" i="340"/>
  <c r="F133" i="340" s="1"/>
  <c r="E134" i="340"/>
  <c r="F134" i="340" s="1"/>
  <c r="E135" i="340"/>
  <c r="F135" i="340" s="1"/>
  <c r="E136" i="340"/>
  <c r="F136" i="340" s="1"/>
  <c r="E137" i="340"/>
  <c r="F137" i="340" s="1"/>
  <c r="E138" i="340"/>
  <c r="F138" i="340" s="1"/>
  <c r="E139" i="340"/>
  <c r="F139" i="340" s="1"/>
  <c r="E140" i="340"/>
  <c r="F140" i="340" s="1"/>
  <c r="E141" i="340"/>
  <c r="F141" i="340" s="1"/>
  <c r="E142" i="340"/>
  <c r="F142" i="340" s="1"/>
  <c r="E143" i="340"/>
  <c r="F143" i="340" s="1"/>
  <c r="E144" i="340"/>
  <c r="F144" i="340" s="1"/>
  <c r="E145" i="340"/>
  <c r="F145" i="340" s="1"/>
  <c r="E146" i="340"/>
  <c r="F146" i="340" s="1"/>
  <c r="E147" i="340"/>
  <c r="F147" i="340" s="1"/>
  <c r="E148" i="340"/>
  <c r="F148" i="340" s="1"/>
  <c r="E149" i="340"/>
  <c r="F149" i="340" s="1"/>
  <c r="E150" i="340"/>
  <c r="F150" i="340" s="1"/>
  <c r="E151" i="340"/>
  <c r="F151" i="340" s="1"/>
  <c r="E152" i="340"/>
  <c r="F152" i="340" s="1"/>
  <c r="E153" i="340"/>
  <c r="F153" i="340" s="1"/>
  <c r="E154" i="340"/>
  <c r="F154" i="340" s="1"/>
  <c r="E155" i="340"/>
  <c r="F155" i="340" s="1"/>
  <c r="E156" i="340"/>
  <c r="F156" i="340" s="1"/>
  <c r="E157" i="340"/>
  <c r="F157" i="340" s="1"/>
  <c r="E158" i="340"/>
  <c r="F158" i="340" s="1"/>
  <c r="E159" i="340"/>
  <c r="F159" i="340" s="1"/>
  <c r="E160" i="340"/>
  <c r="F160" i="340" s="1"/>
  <c r="E161" i="340"/>
  <c r="F161" i="340" s="1"/>
  <c r="E162" i="340"/>
  <c r="F162" i="340" s="1"/>
  <c r="E163" i="340"/>
  <c r="F163" i="340" s="1"/>
  <c r="E164" i="340"/>
  <c r="F164" i="340" s="1"/>
  <c r="E165" i="340"/>
  <c r="F165" i="340" s="1"/>
  <c r="E166" i="340"/>
  <c r="F166" i="340" s="1"/>
  <c r="E167" i="340"/>
  <c r="F167" i="340" s="1"/>
  <c r="E168" i="340"/>
  <c r="F168" i="340" s="1"/>
  <c r="E169" i="340"/>
  <c r="F169" i="340" s="1"/>
  <c r="E170" i="340"/>
  <c r="F170" i="340" s="1"/>
  <c r="E171" i="340"/>
  <c r="F171" i="340" s="1"/>
  <c r="E172" i="340"/>
  <c r="F172" i="340" s="1"/>
  <c r="E173" i="340"/>
  <c r="F173" i="340" s="1"/>
  <c r="E174" i="340"/>
  <c r="F174" i="340" s="1"/>
  <c r="E175" i="340"/>
  <c r="F175" i="340" s="1"/>
  <c r="E176" i="340"/>
  <c r="F176" i="340" s="1"/>
  <c r="E177" i="340"/>
  <c r="F177" i="340" s="1"/>
  <c r="E178" i="340"/>
  <c r="F178" i="340" s="1"/>
  <c r="E179" i="340"/>
  <c r="F179" i="340" s="1"/>
  <c r="E180" i="340"/>
  <c r="F180" i="340" s="1"/>
  <c r="E181" i="340"/>
  <c r="F181" i="340" s="1"/>
  <c r="E182" i="340"/>
  <c r="F182" i="340" s="1"/>
  <c r="E183" i="340"/>
  <c r="F183" i="340" s="1"/>
  <c r="E184" i="340"/>
  <c r="F184" i="340" s="1"/>
  <c r="E185" i="340"/>
  <c r="F185" i="340" s="1"/>
  <c r="E186" i="340"/>
  <c r="F186" i="340" s="1"/>
  <c r="E187" i="340"/>
  <c r="F187" i="340" s="1"/>
  <c r="E188" i="340"/>
  <c r="F188" i="340" s="1"/>
  <c r="E189" i="340"/>
  <c r="F189" i="340" s="1"/>
  <c r="E190" i="340"/>
  <c r="F190" i="340" s="1"/>
  <c r="E191" i="340"/>
  <c r="F191" i="340" s="1"/>
  <c r="E192" i="340"/>
  <c r="F192" i="340" s="1"/>
  <c r="E193" i="340"/>
  <c r="F193" i="340" s="1"/>
  <c r="E194" i="340"/>
  <c r="F194" i="340" s="1"/>
  <c r="E195" i="340"/>
  <c r="F195" i="340" s="1"/>
  <c r="E196" i="340"/>
  <c r="F196" i="340" s="1"/>
  <c r="E197" i="340"/>
  <c r="F197" i="340" s="1"/>
  <c r="E198" i="340"/>
  <c r="F198" i="340" s="1"/>
  <c r="E199" i="340"/>
  <c r="F199" i="340" s="1"/>
  <c r="E200" i="340"/>
  <c r="F200" i="340" s="1"/>
  <c r="E201" i="340"/>
  <c r="F201" i="340" s="1"/>
  <c r="E202" i="340"/>
  <c r="F202" i="340" s="1"/>
  <c r="E203" i="340"/>
  <c r="F203" i="340" s="1"/>
  <c r="E204" i="340"/>
  <c r="F204" i="340" s="1"/>
  <c r="E205" i="340"/>
  <c r="F205" i="340" s="1"/>
  <c r="E206" i="340"/>
  <c r="F206" i="340" s="1"/>
  <c r="E207" i="340"/>
  <c r="F207" i="340" s="1"/>
  <c r="E208" i="340"/>
  <c r="F208" i="340" s="1"/>
  <c r="E209" i="340"/>
  <c r="F209" i="340" s="1"/>
  <c r="E210" i="340"/>
  <c r="F210" i="340" s="1"/>
  <c r="E211" i="340"/>
  <c r="F211" i="340" s="1"/>
  <c r="E212" i="340"/>
  <c r="F212" i="340" s="1"/>
  <c r="E213" i="340"/>
  <c r="F213" i="340" s="1"/>
  <c r="E214" i="340"/>
  <c r="F214" i="340" s="1"/>
  <c r="E215" i="340"/>
  <c r="F215" i="340" s="1"/>
  <c r="E216" i="340"/>
  <c r="F216" i="340" s="1"/>
  <c r="E217" i="340"/>
  <c r="F217" i="340" s="1"/>
  <c r="E218" i="340"/>
  <c r="F218" i="340" s="1"/>
  <c r="E219" i="340"/>
  <c r="F219" i="340" s="1"/>
  <c r="E220" i="340"/>
  <c r="F220" i="340" s="1"/>
  <c r="E221" i="340"/>
  <c r="F221" i="340" s="1"/>
  <c r="E222" i="340"/>
  <c r="F222" i="340" s="1"/>
  <c r="E223" i="340"/>
  <c r="F223" i="340" s="1"/>
  <c r="E224" i="340"/>
  <c r="F224" i="340" s="1"/>
  <c r="E225" i="340"/>
  <c r="F225" i="340" s="1"/>
  <c r="E226" i="340"/>
  <c r="F226" i="340" s="1"/>
  <c r="E227" i="340"/>
  <c r="F227" i="340" s="1"/>
  <c r="E228" i="340"/>
  <c r="F228" i="340" s="1"/>
  <c r="E229" i="340"/>
  <c r="F229" i="340" s="1"/>
  <c r="E230" i="340"/>
  <c r="F230" i="340" s="1"/>
  <c r="E231" i="340"/>
  <c r="F231" i="340" s="1"/>
  <c r="E232" i="340"/>
  <c r="F232" i="340" s="1"/>
  <c r="E233" i="340"/>
  <c r="F233" i="340" s="1"/>
  <c r="E234" i="340"/>
  <c r="F234" i="340" s="1"/>
  <c r="E235" i="340"/>
  <c r="F235" i="340" s="1"/>
  <c r="E236" i="340"/>
  <c r="F236" i="340" s="1"/>
  <c r="E237" i="340"/>
  <c r="F237" i="340" s="1"/>
  <c r="E238" i="340"/>
  <c r="F238" i="340" s="1"/>
  <c r="E239" i="340"/>
  <c r="F239" i="340" s="1"/>
  <c r="E240" i="340"/>
  <c r="F240" i="340" s="1"/>
  <c r="E241" i="340"/>
  <c r="F241" i="340" s="1"/>
  <c r="E242" i="340"/>
  <c r="F242" i="340" s="1"/>
  <c r="E243" i="340"/>
  <c r="F243" i="340" s="1"/>
  <c r="E244" i="340"/>
  <c r="F244" i="340" s="1"/>
  <c r="E245" i="340"/>
  <c r="F245" i="340" s="1"/>
  <c r="E246" i="340"/>
  <c r="F246" i="340" s="1"/>
  <c r="E247" i="340"/>
  <c r="F247" i="340" s="1"/>
  <c r="E248" i="340"/>
  <c r="F248" i="340" s="1"/>
  <c r="E249" i="340"/>
  <c r="F249" i="340" s="1"/>
  <c r="E250" i="340"/>
  <c r="F250" i="340" s="1"/>
  <c r="E251" i="340"/>
  <c r="F251" i="340" s="1"/>
  <c r="E252" i="340"/>
  <c r="F252" i="340" s="1"/>
  <c r="E253" i="340"/>
  <c r="F253" i="340" s="1"/>
  <c r="E254" i="340"/>
  <c r="F254" i="340" s="1"/>
  <c r="E255" i="340"/>
  <c r="F255" i="340" s="1"/>
  <c r="E256" i="340"/>
  <c r="F256" i="340" s="1"/>
  <c r="E257" i="340"/>
  <c r="F257" i="340" s="1"/>
  <c r="E258" i="340"/>
  <c r="F258" i="340" s="1"/>
  <c r="E259" i="340"/>
  <c r="F259" i="340" s="1"/>
  <c r="E260" i="340"/>
  <c r="F260" i="340" s="1"/>
  <c r="E261" i="340"/>
  <c r="F261" i="340" s="1"/>
  <c r="E262" i="340"/>
  <c r="F262" i="340" s="1"/>
  <c r="E263" i="340"/>
  <c r="F263" i="340" s="1"/>
  <c r="E264" i="340"/>
  <c r="F264" i="340" s="1"/>
  <c r="E265" i="340"/>
  <c r="F265" i="340" s="1"/>
  <c r="E266" i="340"/>
  <c r="F266" i="340" s="1"/>
  <c r="E267" i="340"/>
  <c r="F267" i="340" s="1"/>
  <c r="E268" i="340"/>
  <c r="F268" i="340" s="1"/>
  <c r="E269" i="340"/>
  <c r="F269" i="340" s="1"/>
  <c r="E270" i="340"/>
  <c r="F270" i="340" s="1"/>
  <c r="E271" i="340"/>
  <c r="F271" i="340" s="1"/>
  <c r="E272" i="340"/>
  <c r="F272" i="340" s="1"/>
  <c r="E273" i="340"/>
  <c r="F273" i="340" s="1"/>
  <c r="E274" i="340"/>
  <c r="F274" i="340" s="1"/>
  <c r="E275" i="340"/>
  <c r="F275" i="340" s="1"/>
  <c r="E276" i="340"/>
  <c r="F276" i="340" s="1"/>
  <c r="E277" i="340"/>
  <c r="F277" i="340" s="1"/>
  <c r="E278" i="340"/>
  <c r="F278" i="340" s="1"/>
  <c r="E279" i="340"/>
  <c r="F279" i="340" s="1"/>
  <c r="E280" i="340"/>
  <c r="F280" i="340" s="1"/>
  <c r="E281" i="340"/>
  <c r="F281" i="340" s="1"/>
  <c r="E282" i="340"/>
  <c r="F282" i="340" s="1"/>
  <c r="E283" i="340"/>
  <c r="F283" i="340" s="1"/>
  <c r="E284" i="340"/>
  <c r="F284" i="340" s="1"/>
  <c r="E285" i="340"/>
  <c r="F285" i="340" s="1"/>
  <c r="E286" i="340"/>
  <c r="F286" i="340" s="1"/>
  <c r="E287" i="340"/>
  <c r="F287" i="340" s="1"/>
  <c r="E288" i="340"/>
  <c r="F288" i="340" s="1"/>
  <c r="E289" i="340"/>
  <c r="F289" i="340" s="1"/>
  <c r="E290" i="340"/>
  <c r="F290" i="340" s="1"/>
  <c r="E291" i="340"/>
  <c r="F291" i="340" s="1"/>
  <c r="E292" i="340"/>
  <c r="F292" i="340" s="1"/>
  <c r="E293" i="340"/>
  <c r="F293" i="340" s="1"/>
  <c r="E294" i="340"/>
  <c r="F294" i="340" s="1"/>
  <c r="E295" i="340"/>
  <c r="F295" i="340" s="1"/>
  <c r="E296" i="340"/>
  <c r="F296" i="340" s="1"/>
  <c r="E297" i="340"/>
  <c r="F297" i="340" s="1"/>
  <c r="E298" i="340"/>
  <c r="F298" i="340" s="1"/>
  <c r="E299" i="340"/>
  <c r="F299" i="340" s="1"/>
  <c r="E300" i="340"/>
  <c r="F300" i="340" s="1"/>
  <c r="E301" i="340"/>
  <c r="F301" i="340" s="1"/>
  <c r="E302" i="340"/>
  <c r="F302" i="340" s="1"/>
  <c r="E303" i="340"/>
  <c r="F303" i="340" s="1"/>
  <c r="E304" i="340"/>
  <c r="F304" i="340" s="1"/>
  <c r="E305" i="340"/>
  <c r="F305" i="340" s="1"/>
  <c r="E306" i="340"/>
  <c r="F306" i="340" s="1"/>
  <c r="E307" i="340"/>
  <c r="F307" i="340" s="1"/>
  <c r="E308" i="340"/>
  <c r="F308" i="340" s="1"/>
  <c r="E309" i="340"/>
  <c r="F309" i="340" s="1"/>
  <c r="E310" i="340"/>
  <c r="F310" i="340" s="1"/>
  <c r="E311" i="340"/>
  <c r="F311" i="340" s="1"/>
  <c r="E312" i="340"/>
  <c r="F312" i="340" s="1"/>
  <c r="E313" i="340"/>
  <c r="F313" i="340" s="1"/>
  <c r="E314" i="340"/>
  <c r="F314" i="340" s="1"/>
  <c r="E315" i="340"/>
  <c r="F315" i="340" s="1"/>
  <c r="E316" i="340"/>
  <c r="F316" i="340" s="1"/>
  <c r="E317" i="340"/>
  <c r="F317" i="340" s="1"/>
  <c r="E318" i="340"/>
  <c r="F318" i="340" s="1"/>
  <c r="E319" i="340"/>
  <c r="F319" i="340" s="1"/>
  <c r="E320" i="340"/>
  <c r="F320" i="340" s="1"/>
  <c r="E321" i="340"/>
  <c r="F321" i="340" s="1"/>
  <c r="E322" i="340"/>
  <c r="F322" i="340" s="1"/>
  <c r="E323" i="340"/>
  <c r="F323" i="340" s="1"/>
  <c r="E324" i="340"/>
  <c r="F324" i="340" s="1"/>
  <c r="E325" i="340"/>
  <c r="F325" i="340" s="1"/>
  <c r="E326" i="340"/>
  <c r="F326" i="340" s="1"/>
  <c r="E327" i="340"/>
  <c r="F327" i="340" s="1"/>
  <c r="E328" i="340"/>
  <c r="F328" i="340" s="1"/>
  <c r="E329" i="340"/>
  <c r="F329" i="340" s="1"/>
  <c r="E330" i="340"/>
  <c r="F330" i="340" s="1"/>
  <c r="E331" i="340"/>
  <c r="F331" i="340" s="1"/>
  <c r="E332" i="340"/>
  <c r="F332" i="340" s="1"/>
  <c r="E333" i="340"/>
  <c r="F333" i="340" s="1"/>
  <c r="E334" i="340"/>
  <c r="F334" i="340" s="1"/>
  <c r="E335" i="340"/>
  <c r="F335" i="340" s="1"/>
  <c r="E336" i="340"/>
  <c r="F336" i="340" s="1"/>
  <c r="E337" i="340"/>
  <c r="F337" i="340" s="1"/>
  <c r="E338" i="340"/>
  <c r="F338" i="340" s="1"/>
  <c r="E339" i="340"/>
  <c r="F339" i="340" s="1"/>
  <c r="E340" i="340"/>
  <c r="F340" i="340" s="1"/>
  <c r="E341" i="340"/>
  <c r="F341" i="340" s="1"/>
  <c r="E342" i="340"/>
  <c r="F342" i="340" s="1"/>
  <c r="E343" i="340"/>
  <c r="F343" i="340" s="1"/>
  <c r="E344" i="340"/>
  <c r="F344" i="340" s="1"/>
  <c r="E345" i="340"/>
  <c r="F345" i="340" s="1"/>
  <c r="E346" i="340"/>
  <c r="F346" i="340" s="1"/>
  <c r="E347" i="340"/>
  <c r="F347" i="340" s="1"/>
  <c r="E348" i="340"/>
  <c r="F348" i="340" s="1"/>
  <c r="E349" i="340"/>
  <c r="F349" i="340" s="1"/>
  <c r="E350" i="340"/>
  <c r="F350" i="340" s="1"/>
  <c r="E351" i="340"/>
  <c r="F351" i="340" s="1"/>
  <c r="E352" i="340"/>
  <c r="F352" i="340" s="1"/>
  <c r="E353" i="340"/>
  <c r="F353" i="340" s="1"/>
  <c r="E354" i="340"/>
  <c r="F354" i="340" s="1"/>
  <c r="E355" i="340"/>
  <c r="F355" i="340" s="1"/>
  <c r="E356" i="340"/>
  <c r="F356" i="340" s="1"/>
  <c r="E357" i="340"/>
  <c r="F357" i="340" s="1"/>
  <c r="E358" i="340"/>
  <c r="F358" i="340" s="1"/>
  <c r="E359" i="340"/>
  <c r="F359" i="340" s="1"/>
  <c r="E360" i="340"/>
  <c r="F360" i="340" s="1"/>
  <c r="E361" i="340"/>
  <c r="F361" i="340" s="1"/>
  <c r="E362" i="340"/>
  <c r="F362" i="340" s="1"/>
  <c r="E363" i="340"/>
  <c r="F363" i="340" s="1"/>
  <c r="E364" i="340"/>
  <c r="F364" i="340" s="1"/>
  <c r="E365" i="340"/>
  <c r="F365" i="340" s="1"/>
  <c r="E366" i="340"/>
  <c r="F366" i="340" s="1"/>
  <c r="E367" i="340"/>
  <c r="F367" i="340" s="1"/>
  <c r="E368" i="340"/>
  <c r="F368" i="340" s="1"/>
  <c r="E369" i="340"/>
  <c r="F369" i="340" s="1"/>
  <c r="E370" i="340"/>
  <c r="F370" i="340" s="1"/>
  <c r="E371" i="340"/>
  <c r="F371" i="340" s="1"/>
  <c r="E372" i="340"/>
  <c r="F372" i="340" s="1"/>
  <c r="E373" i="340"/>
  <c r="F373" i="340" s="1"/>
  <c r="E374" i="340"/>
  <c r="F374" i="340" s="1"/>
  <c r="E375" i="340"/>
  <c r="F375" i="340" s="1"/>
  <c r="E376" i="340"/>
  <c r="F376" i="340" s="1"/>
  <c r="E377" i="340"/>
  <c r="F377" i="340" s="1"/>
  <c r="E378" i="340"/>
  <c r="F378" i="340" s="1"/>
  <c r="E379" i="340"/>
  <c r="F379" i="340" s="1"/>
  <c r="E380" i="340"/>
  <c r="F380" i="340" s="1"/>
  <c r="E381" i="340"/>
  <c r="F381" i="340" s="1"/>
  <c r="E382" i="340"/>
  <c r="F382" i="340" s="1"/>
  <c r="E383" i="340"/>
  <c r="F383" i="340" s="1"/>
  <c r="E384" i="340"/>
  <c r="F384" i="340" s="1"/>
  <c r="E385" i="340"/>
  <c r="F385" i="340" s="1"/>
  <c r="E386" i="340"/>
  <c r="F386" i="340" s="1"/>
  <c r="E387" i="340"/>
  <c r="F387" i="340" s="1"/>
  <c r="E388" i="340"/>
  <c r="F388" i="340" s="1"/>
  <c r="E389" i="340"/>
  <c r="F389" i="340" s="1"/>
  <c r="E390" i="340"/>
  <c r="F390" i="340" s="1"/>
  <c r="E391" i="340"/>
  <c r="F391" i="340" s="1"/>
  <c r="E392" i="340"/>
  <c r="F392" i="340" s="1"/>
  <c r="E393" i="340"/>
  <c r="F393" i="340" s="1"/>
  <c r="E394" i="340"/>
  <c r="F394" i="340" s="1"/>
  <c r="E395" i="340"/>
  <c r="F395" i="340" s="1"/>
  <c r="E396" i="340"/>
  <c r="F396" i="340" s="1"/>
  <c r="E397" i="340"/>
  <c r="F397" i="340" s="1"/>
  <c r="E398" i="340"/>
  <c r="F398" i="340" s="1"/>
  <c r="E399" i="340"/>
  <c r="F399" i="340" s="1"/>
  <c r="E400" i="340"/>
  <c r="F400" i="340" s="1"/>
  <c r="E401" i="340"/>
  <c r="F401" i="340" s="1"/>
  <c r="E402" i="340"/>
  <c r="F402" i="340" s="1"/>
  <c r="E403" i="340"/>
  <c r="F403" i="340" s="1"/>
  <c r="E404" i="340"/>
  <c r="F404" i="340" s="1"/>
  <c r="E405" i="340"/>
  <c r="F405" i="340" s="1"/>
  <c r="E406" i="340"/>
  <c r="F406" i="340" s="1"/>
  <c r="E407" i="340"/>
  <c r="F407" i="340" s="1"/>
  <c r="E408" i="340"/>
  <c r="F408" i="340" s="1"/>
  <c r="E409" i="340"/>
  <c r="F409" i="340" s="1"/>
  <c r="E410" i="340"/>
  <c r="F410" i="340" s="1"/>
  <c r="E411" i="340"/>
  <c r="F411" i="340" s="1"/>
  <c r="E412" i="340"/>
  <c r="F412" i="340" s="1"/>
  <c r="E413" i="340"/>
  <c r="F413" i="340" s="1"/>
  <c r="E414" i="340"/>
  <c r="F414" i="340" s="1"/>
  <c r="E415" i="340"/>
  <c r="F415" i="340" s="1"/>
  <c r="E416" i="340"/>
  <c r="F416" i="340" s="1"/>
  <c r="E417" i="340"/>
  <c r="F417" i="340" s="1"/>
  <c r="E418" i="340"/>
  <c r="F418" i="340" s="1"/>
  <c r="E419" i="340"/>
  <c r="F419" i="340" s="1"/>
  <c r="E420" i="340"/>
  <c r="F420" i="340" s="1"/>
  <c r="E421" i="340"/>
  <c r="F421" i="340" s="1"/>
  <c r="E422" i="340"/>
  <c r="F422" i="340" s="1"/>
  <c r="E423" i="340"/>
  <c r="F423" i="340" s="1"/>
  <c r="E424" i="340"/>
  <c r="F424" i="340" s="1"/>
  <c r="E425" i="340"/>
  <c r="F425" i="340" s="1"/>
  <c r="E426" i="340"/>
  <c r="F426" i="340" s="1"/>
  <c r="E427" i="340"/>
  <c r="F427" i="340" s="1"/>
  <c r="E428" i="340"/>
  <c r="F428" i="340" s="1"/>
  <c r="E429" i="340"/>
  <c r="F429" i="340" s="1"/>
  <c r="E430" i="340"/>
  <c r="F430" i="340" s="1"/>
  <c r="E431" i="340"/>
  <c r="F431" i="340" s="1"/>
  <c r="E432" i="340"/>
  <c r="F432" i="340" s="1"/>
  <c r="E433" i="340"/>
  <c r="F433" i="340" s="1"/>
  <c r="E434" i="340"/>
  <c r="F434" i="340" s="1"/>
  <c r="E435" i="340"/>
  <c r="F435" i="340" s="1"/>
  <c r="E436" i="340"/>
  <c r="F436" i="340" s="1"/>
  <c r="E437" i="340"/>
  <c r="F437" i="340" s="1"/>
  <c r="E438" i="340"/>
  <c r="F438" i="340" s="1"/>
  <c r="E439" i="340"/>
  <c r="F439" i="340" s="1"/>
  <c r="E440" i="340"/>
  <c r="F440" i="340" s="1"/>
  <c r="E441" i="340"/>
  <c r="F441" i="340" s="1"/>
  <c r="E442" i="340"/>
  <c r="F442" i="340" s="1"/>
  <c r="E443" i="340"/>
  <c r="F443" i="340" s="1"/>
  <c r="E444" i="340"/>
  <c r="F444" i="340" s="1"/>
  <c r="E445" i="340"/>
  <c r="F445" i="340" s="1"/>
  <c r="E446" i="340"/>
  <c r="F446" i="340" s="1"/>
  <c r="E447" i="340"/>
  <c r="F447" i="340" s="1"/>
  <c r="E448" i="340"/>
  <c r="F448" i="340" s="1"/>
  <c r="E449" i="340"/>
  <c r="F449" i="340" s="1"/>
  <c r="E450" i="340"/>
  <c r="F450" i="340" s="1"/>
  <c r="E451" i="340"/>
  <c r="F451" i="340" s="1"/>
  <c r="E452" i="340"/>
  <c r="F452" i="340" s="1"/>
  <c r="E453" i="340"/>
  <c r="F453" i="340" s="1"/>
  <c r="E454" i="340"/>
  <c r="F454" i="340" s="1"/>
  <c r="E455" i="340"/>
  <c r="F455" i="340" s="1"/>
  <c r="E456" i="340"/>
  <c r="F456" i="340" s="1"/>
  <c r="E457" i="340"/>
  <c r="F457" i="340" s="1"/>
  <c r="E458" i="340"/>
  <c r="F458" i="340" s="1"/>
  <c r="E459" i="340"/>
  <c r="F459" i="340" s="1"/>
  <c r="E460" i="340"/>
  <c r="F460" i="340" s="1"/>
  <c r="E461" i="340"/>
  <c r="F461" i="340" s="1"/>
  <c r="E462" i="340"/>
  <c r="F462" i="340" s="1"/>
  <c r="E463" i="340"/>
  <c r="F463" i="340" s="1"/>
  <c r="E464" i="340"/>
  <c r="F464" i="340" s="1"/>
  <c r="E465" i="340"/>
  <c r="F465" i="340" s="1"/>
  <c r="E466" i="340"/>
  <c r="F466" i="340" s="1"/>
  <c r="E467" i="340"/>
  <c r="F467" i="340" s="1"/>
  <c r="E468" i="340"/>
  <c r="F468" i="340" s="1"/>
  <c r="E469" i="340"/>
  <c r="F469" i="340" s="1"/>
  <c r="E470" i="340"/>
  <c r="F470" i="340" s="1"/>
  <c r="E471" i="340"/>
  <c r="F471" i="340" s="1"/>
  <c r="E472" i="340"/>
  <c r="F472" i="340" s="1"/>
  <c r="E473" i="340"/>
  <c r="F473" i="340" s="1"/>
  <c r="E474" i="340"/>
  <c r="F474" i="340" s="1"/>
  <c r="E475" i="340"/>
  <c r="F475" i="340" s="1"/>
  <c r="E476" i="340"/>
  <c r="F476" i="340" s="1"/>
  <c r="E477" i="340"/>
  <c r="F477" i="340" s="1"/>
  <c r="E478" i="340"/>
  <c r="F478" i="340" s="1"/>
  <c r="E479" i="340"/>
  <c r="F479" i="340" s="1"/>
  <c r="E480" i="340"/>
  <c r="F480" i="340" s="1"/>
  <c r="E481" i="340"/>
  <c r="F481" i="340" s="1"/>
  <c r="E482" i="340"/>
  <c r="F482" i="340" s="1"/>
  <c r="E483" i="340"/>
  <c r="F483" i="340" s="1"/>
  <c r="E484" i="340"/>
  <c r="F484" i="340" s="1"/>
  <c r="E485" i="340"/>
  <c r="F485" i="340" s="1"/>
  <c r="E486" i="340"/>
  <c r="F486" i="340" s="1"/>
  <c r="E487" i="340"/>
  <c r="F487" i="340" s="1"/>
  <c r="E488" i="340"/>
  <c r="F488" i="340" s="1"/>
  <c r="E489" i="340"/>
  <c r="F489" i="340" s="1"/>
  <c r="E490" i="340"/>
  <c r="F490" i="340" s="1"/>
  <c r="E491" i="340"/>
  <c r="F491" i="340" s="1"/>
  <c r="E492" i="340"/>
  <c r="F492" i="340" s="1"/>
  <c r="E493" i="340"/>
  <c r="F493" i="340" s="1"/>
  <c r="E494" i="340"/>
  <c r="F494" i="340" s="1"/>
  <c r="E495" i="340"/>
  <c r="F495" i="340" s="1"/>
  <c r="E496" i="340"/>
  <c r="F496" i="340" s="1"/>
  <c r="E497" i="340"/>
  <c r="F497" i="340" s="1"/>
  <c r="E498" i="340"/>
  <c r="F498" i="340" s="1"/>
  <c r="E499" i="340"/>
  <c r="F499" i="340" s="1"/>
  <c r="E500" i="340"/>
  <c r="F500" i="340" s="1"/>
  <c r="E501" i="340"/>
  <c r="F501" i="340" s="1"/>
  <c r="E502" i="340"/>
  <c r="F502" i="340" s="1"/>
  <c r="E503" i="340"/>
  <c r="F503" i="340" s="1"/>
  <c r="E504" i="340"/>
  <c r="F504" i="340" s="1"/>
  <c r="E505" i="340"/>
  <c r="F505" i="340" s="1"/>
  <c r="E506" i="340"/>
  <c r="F506" i="340" s="1"/>
  <c r="E507" i="340"/>
  <c r="F507" i="340" s="1"/>
  <c r="E508" i="340"/>
  <c r="F508" i="340" s="1"/>
  <c r="E509" i="340"/>
  <c r="F509" i="340" s="1"/>
  <c r="E510" i="340"/>
  <c r="F510" i="340" s="1"/>
  <c r="E511" i="340"/>
  <c r="F511" i="340" s="1"/>
  <c r="E512" i="340"/>
  <c r="F512" i="340" s="1"/>
  <c r="E513" i="340"/>
  <c r="F513" i="340" s="1"/>
  <c r="E514" i="340"/>
  <c r="F514" i="340" s="1"/>
  <c r="E515" i="340"/>
  <c r="F515" i="340" s="1"/>
  <c r="E516" i="340"/>
  <c r="F516" i="340" s="1"/>
  <c r="E517" i="340"/>
  <c r="F517" i="340" s="1"/>
  <c r="E518" i="340"/>
  <c r="F518" i="340" s="1"/>
  <c r="E519" i="340"/>
  <c r="F519" i="340" s="1"/>
  <c r="E520" i="340"/>
  <c r="F520" i="340" s="1"/>
  <c r="E521" i="340"/>
  <c r="F521" i="340" s="1"/>
  <c r="E522" i="340"/>
  <c r="F522" i="340" s="1"/>
  <c r="E523" i="340"/>
  <c r="F523" i="340" s="1"/>
  <c r="E524" i="340"/>
  <c r="F524" i="340" s="1"/>
  <c r="E525" i="340"/>
  <c r="F525" i="340" s="1"/>
  <c r="E526" i="340"/>
  <c r="F526" i="340" s="1"/>
  <c r="E527" i="340"/>
  <c r="F527" i="340" s="1"/>
  <c r="E528" i="340"/>
  <c r="F528" i="340" s="1"/>
  <c r="E529" i="340"/>
  <c r="F529" i="340" s="1"/>
  <c r="E530" i="340"/>
  <c r="F530" i="340" s="1"/>
  <c r="E531" i="340"/>
  <c r="F531" i="340" s="1"/>
  <c r="E532" i="340"/>
  <c r="F532" i="340" s="1"/>
  <c r="E533" i="340"/>
  <c r="F533" i="340" s="1"/>
  <c r="E534" i="340"/>
  <c r="F534" i="340" s="1"/>
  <c r="E535" i="340"/>
  <c r="F535" i="340" s="1"/>
  <c r="E536" i="340"/>
  <c r="F536" i="340" s="1"/>
  <c r="E537" i="340"/>
  <c r="F537" i="340" s="1"/>
  <c r="E538" i="340"/>
  <c r="F538" i="340" s="1"/>
  <c r="E539" i="340"/>
  <c r="F539" i="340" s="1"/>
  <c r="E540" i="340"/>
  <c r="F540" i="340" s="1"/>
  <c r="E541" i="340"/>
  <c r="F541" i="340" s="1"/>
  <c r="E542" i="340"/>
  <c r="F542" i="340" s="1"/>
  <c r="E543" i="340"/>
  <c r="F543" i="340" s="1"/>
  <c r="E544" i="340"/>
  <c r="F544" i="340" s="1"/>
  <c r="E545" i="340"/>
  <c r="F545" i="340" s="1"/>
  <c r="E546" i="340"/>
  <c r="F546" i="340" s="1"/>
  <c r="E547" i="340"/>
  <c r="F547" i="340" s="1"/>
  <c r="E548" i="340"/>
  <c r="F548" i="340" s="1"/>
  <c r="E549" i="340"/>
  <c r="F549" i="340" s="1"/>
  <c r="E550" i="340"/>
  <c r="F550" i="340" s="1"/>
  <c r="E551" i="340"/>
  <c r="F551" i="340" s="1"/>
  <c r="E552" i="340"/>
  <c r="F552" i="340" s="1"/>
  <c r="E553" i="340"/>
  <c r="F553" i="340" s="1"/>
  <c r="E554" i="340"/>
  <c r="F554" i="340" s="1"/>
  <c r="E555" i="340"/>
  <c r="F555" i="340" s="1"/>
  <c r="E556" i="340"/>
  <c r="F556" i="340" s="1"/>
  <c r="E557" i="340"/>
  <c r="F557" i="340" s="1"/>
  <c r="E558" i="340"/>
  <c r="F558" i="340" s="1"/>
  <c r="E559" i="340"/>
  <c r="F559" i="340" s="1"/>
  <c r="E560" i="340"/>
  <c r="F560" i="340" s="1"/>
  <c r="E561" i="340"/>
  <c r="F561" i="340" s="1"/>
  <c r="E562" i="340"/>
  <c r="F562" i="340" s="1"/>
  <c r="E563" i="340"/>
  <c r="F563" i="340" s="1"/>
  <c r="E564" i="340"/>
  <c r="F564" i="340" s="1"/>
  <c r="E565" i="340"/>
  <c r="F565" i="340" s="1"/>
  <c r="E566" i="340"/>
  <c r="F566" i="340" s="1"/>
  <c r="E567" i="340"/>
  <c r="F567" i="340" s="1"/>
  <c r="E568" i="340"/>
  <c r="F568" i="340" s="1"/>
  <c r="E569" i="340"/>
  <c r="F569" i="340" s="1"/>
  <c r="E570" i="340"/>
  <c r="F570" i="340" s="1"/>
  <c r="E571" i="340"/>
  <c r="F571" i="340" s="1"/>
  <c r="E572" i="340"/>
  <c r="F572" i="340" s="1"/>
  <c r="E573" i="340"/>
  <c r="F573" i="340" s="1"/>
  <c r="E574" i="340"/>
  <c r="F574" i="340" s="1"/>
  <c r="E575" i="340"/>
  <c r="F575" i="340" s="1"/>
  <c r="E576" i="340"/>
  <c r="F576" i="340" s="1"/>
  <c r="E577" i="340"/>
  <c r="F577" i="340" s="1"/>
  <c r="E578" i="340"/>
  <c r="F578" i="340" s="1"/>
  <c r="E579" i="340"/>
  <c r="F579" i="340" s="1"/>
  <c r="E580" i="340"/>
  <c r="F580" i="340" s="1"/>
  <c r="E581" i="340"/>
  <c r="F581" i="340" s="1"/>
  <c r="E582" i="340"/>
  <c r="F582" i="340" s="1"/>
  <c r="E583" i="340"/>
  <c r="F583" i="340" s="1"/>
  <c r="E584" i="340"/>
  <c r="F584" i="340" s="1"/>
  <c r="E585" i="340"/>
  <c r="F585" i="340" s="1"/>
  <c r="E586" i="340"/>
  <c r="F586" i="340" s="1"/>
  <c r="E587" i="340"/>
  <c r="F587" i="340" s="1"/>
  <c r="E588" i="340"/>
  <c r="F588" i="340" s="1"/>
  <c r="E589" i="340"/>
  <c r="F589" i="340" s="1"/>
  <c r="E590" i="340"/>
  <c r="F590" i="340" s="1"/>
  <c r="E591" i="340"/>
  <c r="F591" i="340" s="1"/>
  <c r="E592" i="340"/>
  <c r="F592" i="340" s="1"/>
  <c r="E593" i="340"/>
  <c r="F593" i="340" s="1"/>
  <c r="E594" i="340"/>
  <c r="F594" i="340" s="1"/>
  <c r="E595" i="340"/>
  <c r="F595" i="340" s="1"/>
  <c r="E596" i="340"/>
  <c r="F596" i="340" s="1"/>
  <c r="E597" i="340"/>
  <c r="F597" i="340" s="1"/>
  <c r="E598" i="340"/>
  <c r="F598" i="340" s="1"/>
  <c r="E599" i="340"/>
  <c r="F599" i="340" s="1"/>
  <c r="E600" i="340"/>
  <c r="F600" i="340" s="1"/>
  <c r="E601" i="340"/>
  <c r="F601" i="340" s="1"/>
  <c r="E602" i="340"/>
  <c r="F602" i="340" s="1"/>
  <c r="E603" i="340"/>
  <c r="F603" i="340" s="1"/>
  <c r="E604" i="340"/>
  <c r="F604" i="340" s="1"/>
  <c r="E605" i="340"/>
  <c r="F605" i="340" s="1"/>
  <c r="E606" i="340"/>
  <c r="F606" i="340" s="1"/>
  <c r="E607" i="340"/>
  <c r="F607" i="340" s="1"/>
  <c r="E608" i="340"/>
  <c r="F608" i="340" s="1"/>
  <c r="E609" i="340"/>
  <c r="F609" i="340" s="1"/>
  <c r="E610" i="340"/>
  <c r="F610" i="340" s="1"/>
  <c r="E611" i="340"/>
  <c r="F611" i="340" s="1"/>
  <c r="E612" i="340"/>
  <c r="F612" i="340" s="1"/>
  <c r="E613" i="340"/>
  <c r="F613" i="340" s="1"/>
  <c r="E614" i="340"/>
  <c r="F614" i="340" s="1"/>
  <c r="E615" i="340"/>
  <c r="F615" i="340" s="1"/>
  <c r="E616" i="340"/>
  <c r="F616" i="340" s="1"/>
  <c r="E617" i="340"/>
  <c r="F617" i="340" s="1"/>
  <c r="E618" i="340"/>
  <c r="F618" i="340" s="1"/>
  <c r="E619" i="340"/>
  <c r="F619" i="340" s="1"/>
  <c r="E620" i="340"/>
  <c r="F620" i="340" s="1"/>
  <c r="E621" i="340"/>
  <c r="F621" i="340" s="1"/>
  <c r="E622" i="340"/>
  <c r="F622" i="340" s="1"/>
  <c r="E623" i="340"/>
  <c r="F623" i="340" s="1"/>
  <c r="E624" i="340"/>
  <c r="F624" i="340" s="1"/>
  <c r="E625" i="340"/>
  <c r="F625" i="340" s="1"/>
  <c r="E626" i="340"/>
  <c r="F626" i="340" s="1"/>
  <c r="E627" i="340"/>
  <c r="F627" i="340" s="1"/>
  <c r="E628" i="340"/>
  <c r="F628" i="340" s="1"/>
  <c r="E629" i="340"/>
  <c r="F629" i="340" s="1"/>
  <c r="E630" i="340"/>
  <c r="F630" i="340" s="1"/>
  <c r="E631" i="340"/>
  <c r="F631" i="340" s="1"/>
  <c r="E632" i="340"/>
  <c r="F632" i="340" s="1"/>
  <c r="E633" i="340"/>
  <c r="F633" i="340" s="1"/>
  <c r="E634" i="340"/>
  <c r="F634" i="340" s="1"/>
  <c r="E635" i="340"/>
  <c r="F635" i="340" s="1"/>
  <c r="E636" i="340"/>
  <c r="F636" i="340" s="1"/>
  <c r="E637" i="340"/>
  <c r="F637" i="340" s="1"/>
  <c r="E638" i="340"/>
  <c r="F638" i="340" s="1"/>
  <c r="E639" i="340"/>
  <c r="F639" i="340" s="1"/>
  <c r="E640" i="340"/>
  <c r="F640" i="340" s="1"/>
  <c r="E641" i="340"/>
  <c r="F641" i="340" s="1"/>
  <c r="E642" i="340"/>
  <c r="F642" i="340" s="1"/>
  <c r="E643" i="340"/>
  <c r="F643" i="340" s="1"/>
  <c r="E644" i="340"/>
  <c r="F644" i="340" s="1"/>
  <c r="E645" i="340"/>
  <c r="F645" i="340" s="1"/>
  <c r="E646" i="340"/>
  <c r="F646" i="340" s="1"/>
  <c r="E647" i="340"/>
  <c r="F647" i="340" s="1"/>
  <c r="E648" i="340"/>
  <c r="F648" i="340" s="1"/>
  <c r="E649" i="340"/>
  <c r="F649" i="340" s="1"/>
  <c r="E650" i="340"/>
  <c r="F650" i="340" s="1"/>
  <c r="E651" i="340"/>
  <c r="F651" i="340" s="1"/>
  <c r="E652" i="340"/>
  <c r="F652" i="340" s="1"/>
  <c r="E653" i="340"/>
  <c r="F653" i="340" s="1"/>
  <c r="E654" i="340"/>
  <c r="F654" i="340" s="1"/>
  <c r="E655" i="340"/>
  <c r="F655" i="340" s="1"/>
  <c r="E656" i="340"/>
  <c r="F656" i="340" s="1"/>
  <c r="E657" i="340"/>
  <c r="F657" i="340" s="1"/>
  <c r="E658" i="340"/>
  <c r="F658" i="340" s="1"/>
  <c r="E659" i="340"/>
  <c r="F659" i="340" s="1"/>
  <c r="E660" i="340"/>
  <c r="F660" i="340" s="1"/>
  <c r="E661" i="340"/>
  <c r="F661" i="340" s="1"/>
  <c r="E662" i="340"/>
  <c r="F662" i="340" s="1"/>
  <c r="E663" i="340"/>
  <c r="F663" i="340" s="1"/>
  <c r="E664" i="340"/>
  <c r="F664" i="340" s="1"/>
  <c r="E665" i="340"/>
  <c r="F665" i="340" s="1"/>
  <c r="E666" i="340"/>
  <c r="F666" i="340" s="1"/>
  <c r="E667" i="340"/>
  <c r="F667" i="340" s="1"/>
  <c r="E668" i="340"/>
  <c r="F668" i="340" s="1"/>
  <c r="E669" i="340"/>
  <c r="F669" i="340" s="1"/>
  <c r="E670" i="340"/>
  <c r="F670" i="340" s="1"/>
  <c r="E671" i="340"/>
  <c r="F671" i="340" s="1"/>
  <c r="E672" i="340"/>
  <c r="F672" i="340" s="1"/>
  <c r="E673" i="340"/>
  <c r="F673" i="340" s="1"/>
  <c r="E674" i="340"/>
  <c r="F674" i="340" s="1"/>
  <c r="E675" i="340"/>
  <c r="F675" i="340" s="1"/>
  <c r="E676" i="340"/>
  <c r="F676" i="340" s="1"/>
  <c r="E677" i="340"/>
  <c r="F677" i="340" s="1"/>
  <c r="E678" i="340"/>
  <c r="F678" i="340" s="1"/>
  <c r="E679" i="340"/>
  <c r="F679" i="340" s="1"/>
  <c r="E680" i="340"/>
  <c r="F680" i="340" s="1"/>
  <c r="E681" i="340"/>
  <c r="F681" i="340" s="1"/>
  <c r="E682" i="340"/>
  <c r="F682" i="340" s="1"/>
  <c r="E683" i="340"/>
  <c r="F683" i="340" s="1"/>
  <c r="E684" i="340"/>
  <c r="F684" i="340" s="1"/>
  <c r="E685" i="340"/>
  <c r="F685" i="340" s="1"/>
  <c r="E686" i="340"/>
  <c r="F686" i="340" s="1"/>
  <c r="E687" i="340"/>
  <c r="F687" i="340" s="1"/>
  <c r="E688" i="340"/>
  <c r="F688" i="340" s="1"/>
  <c r="E689" i="340"/>
  <c r="F689" i="340" s="1"/>
  <c r="E690" i="340"/>
  <c r="F690" i="340" s="1"/>
  <c r="E691" i="340"/>
  <c r="F691" i="340" s="1"/>
  <c r="E692" i="340"/>
  <c r="F692" i="340" s="1"/>
  <c r="E693" i="340"/>
  <c r="F693" i="340" s="1"/>
  <c r="E694" i="340"/>
  <c r="F694" i="340" s="1"/>
  <c r="E695" i="340"/>
  <c r="F695" i="340" s="1"/>
  <c r="E696" i="340"/>
  <c r="F696" i="340" s="1"/>
  <c r="E697" i="340"/>
  <c r="F697" i="340" s="1"/>
  <c r="E698" i="340"/>
  <c r="F698" i="340" s="1"/>
  <c r="E699" i="340"/>
  <c r="F699" i="340" s="1"/>
  <c r="E700" i="340"/>
  <c r="F700" i="340" s="1"/>
  <c r="E701" i="340"/>
  <c r="F701" i="340" s="1"/>
  <c r="E702" i="340"/>
  <c r="F702" i="340" s="1"/>
  <c r="E703" i="340"/>
  <c r="F703" i="340" s="1"/>
  <c r="E704" i="340"/>
  <c r="F704" i="340" s="1"/>
  <c r="E705" i="340"/>
  <c r="F705" i="340" s="1"/>
  <c r="E706" i="340"/>
  <c r="F706" i="340" s="1"/>
  <c r="E707" i="340"/>
  <c r="F707" i="340" s="1"/>
  <c r="E708" i="340"/>
  <c r="F708" i="340" s="1"/>
  <c r="E709" i="340"/>
  <c r="F709" i="340" s="1"/>
  <c r="E710" i="340"/>
  <c r="F710" i="340" s="1"/>
  <c r="E711" i="340"/>
  <c r="F711" i="340" s="1"/>
  <c r="E712" i="340"/>
  <c r="F712" i="340" s="1"/>
  <c r="E713" i="340"/>
  <c r="F713" i="340" s="1"/>
  <c r="E714" i="340"/>
  <c r="F714" i="340" s="1"/>
  <c r="E715" i="340"/>
  <c r="F715" i="340" s="1"/>
  <c r="E716" i="340"/>
  <c r="F716" i="340" s="1"/>
  <c r="E717" i="340"/>
  <c r="F717" i="340" s="1"/>
  <c r="E718" i="340"/>
  <c r="F718" i="340" s="1"/>
  <c r="E719" i="340"/>
  <c r="F719" i="340" s="1"/>
  <c r="E720" i="340"/>
  <c r="F720" i="340" s="1"/>
  <c r="E721" i="340"/>
  <c r="F721" i="340" s="1"/>
  <c r="E722" i="340"/>
  <c r="F722" i="340" s="1"/>
  <c r="E723" i="340"/>
  <c r="F723" i="340" s="1"/>
  <c r="E724" i="340"/>
  <c r="F724" i="340" s="1"/>
  <c r="E725" i="340"/>
  <c r="F725" i="340" s="1"/>
  <c r="E726" i="340"/>
  <c r="F726" i="340" s="1"/>
  <c r="E727" i="340"/>
  <c r="F727" i="340" s="1"/>
  <c r="E728" i="340"/>
  <c r="F728" i="340" s="1"/>
  <c r="E729" i="340"/>
  <c r="F729" i="340" s="1"/>
  <c r="E730" i="340"/>
  <c r="F730" i="340" s="1"/>
  <c r="E731" i="340"/>
  <c r="F731" i="340" s="1"/>
  <c r="E732" i="340"/>
  <c r="F732" i="340" s="1"/>
  <c r="E733" i="340"/>
  <c r="F733" i="340" s="1"/>
  <c r="E734" i="340"/>
  <c r="F734" i="340" s="1"/>
  <c r="E735" i="340"/>
  <c r="F735" i="340" s="1"/>
  <c r="E736" i="340"/>
  <c r="F736" i="340" s="1"/>
  <c r="E737" i="340"/>
  <c r="F737" i="340" s="1"/>
  <c r="E738" i="340"/>
  <c r="F738" i="340" s="1"/>
  <c r="E739" i="340"/>
  <c r="F739" i="340" s="1"/>
  <c r="E740" i="340"/>
  <c r="F740" i="340" s="1"/>
  <c r="E741" i="340"/>
  <c r="F741" i="340" s="1"/>
  <c r="E742" i="340"/>
  <c r="F742" i="340" s="1"/>
  <c r="E743" i="340"/>
  <c r="F743" i="340" s="1"/>
  <c r="E744" i="340"/>
  <c r="F744" i="340" s="1"/>
  <c r="E745" i="340"/>
  <c r="F745" i="340" s="1"/>
  <c r="E746" i="340"/>
  <c r="F746" i="340" s="1"/>
  <c r="E747" i="340"/>
  <c r="F747" i="340" s="1"/>
  <c r="E748" i="340"/>
  <c r="F748" i="340" s="1"/>
  <c r="E749" i="340"/>
  <c r="F749" i="340" s="1"/>
  <c r="E750" i="340"/>
  <c r="F750" i="340" s="1"/>
  <c r="E751" i="340"/>
  <c r="F751" i="340" s="1"/>
  <c r="E752" i="340"/>
  <c r="F752" i="340" s="1"/>
  <c r="E753" i="340"/>
  <c r="F753" i="340" s="1"/>
  <c r="E754" i="340"/>
  <c r="F754" i="340" s="1"/>
  <c r="E755" i="340"/>
  <c r="F755" i="340" s="1"/>
  <c r="E756" i="340"/>
  <c r="F756" i="340" s="1"/>
  <c r="E757" i="340"/>
  <c r="F757" i="340" s="1"/>
  <c r="E758" i="340"/>
  <c r="F758" i="340" s="1"/>
  <c r="E759" i="340"/>
  <c r="F759" i="340" s="1"/>
  <c r="E760" i="340"/>
  <c r="F760" i="340" s="1"/>
  <c r="E761" i="340"/>
  <c r="F761" i="340" s="1"/>
  <c r="E762" i="340"/>
  <c r="F762" i="340" s="1"/>
  <c r="E763" i="340"/>
  <c r="F763" i="340" s="1"/>
  <c r="E764" i="340"/>
  <c r="F764" i="340" s="1"/>
  <c r="E765" i="340"/>
  <c r="F765" i="340" s="1"/>
  <c r="E766" i="340"/>
  <c r="F766" i="340" s="1"/>
  <c r="E767" i="340"/>
  <c r="F767" i="340" s="1"/>
  <c r="E768" i="340"/>
  <c r="F768" i="340" s="1"/>
  <c r="E769" i="340"/>
  <c r="F769" i="340" s="1"/>
  <c r="E770" i="340"/>
  <c r="F770" i="340" s="1"/>
  <c r="E771" i="340"/>
  <c r="F771" i="340" s="1"/>
  <c r="E772" i="340"/>
  <c r="F772" i="340" s="1"/>
  <c r="E773" i="340"/>
  <c r="F773" i="340" s="1"/>
  <c r="E774" i="340"/>
  <c r="F774" i="340" s="1"/>
  <c r="E775" i="340"/>
  <c r="F775" i="340" s="1"/>
  <c r="E776" i="340"/>
  <c r="F776" i="340" s="1"/>
  <c r="E777" i="340"/>
  <c r="F777" i="340" s="1"/>
  <c r="E778" i="340"/>
  <c r="F778" i="340" s="1"/>
  <c r="E779" i="340"/>
  <c r="F779" i="340" s="1"/>
  <c r="E780" i="340"/>
  <c r="F780" i="340" s="1"/>
  <c r="E781" i="340"/>
  <c r="F781" i="340" s="1"/>
  <c r="E782" i="340"/>
  <c r="F782" i="340" s="1"/>
  <c r="E783" i="340"/>
  <c r="F783" i="340" s="1"/>
  <c r="E784" i="340"/>
  <c r="F784" i="340" s="1"/>
  <c r="E785" i="340"/>
  <c r="F785" i="340" s="1"/>
  <c r="E786" i="340"/>
  <c r="F786" i="340" s="1"/>
  <c r="E787" i="340"/>
  <c r="F787" i="340" s="1"/>
  <c r="E788" i="340"/>
  <c r="F788" i="340" s="1"/>
  <c r="E789" i="340"/>
  <c r="F789" i="340" s="1"/>
  <c r="E790" i="340"/>
  <c r="F790" i="340" s="1"/>
  <c r="E791" i="340"/>
  <c r="F791" i="340" s="1"/>
  <c r="E792" i="340"/>
  <c r="F792" i="340" s="1"/>
  <c r="E793" i="340"/>
  <c r="F793" i="340" s="1"/>
  <c r="E794" i="340"/>
  <c r="F794" i="340" s="1"/>
  <c r="E795" i="340"/>
  <c r="F795" i="340" s="1"/>
  <c r="E796" i="340"/>
  <c r="F796" i="340" s="1"/>
  <c r="E797" i="340"/>
  <c r="F797" i="340" s="1"/>
  <c r="E798" i="340"/>
  <c r="F798" i="340" s="1"/>
  <c r="E799" i="340"/>
  <c r="F799" i="340" s="1"/>
  <c r="E800" i="340"/>
  <c r="F800" i="340" s="1"/>
  <c r="E801" i="340"/>
  <c r="F801" i="340" s="1"/>
  <c r="E802" i="340"/>
  <c r="F802" i="340" s="1"/>
  <c r="E803" i="340"/>
  <c r="F803" i="340" s="1"/>
  <c r="E804" i="340"/>
  <c r="F804" i="340" s="1"/>
  <c r="E805" i="340"/>
  <c r="F805" i="340" s="1"/>
  <c r="E806" i="340"/>
  <c r="F806" i="340" s="1"/>
  <c r="E807" i="340"/>
  <c r="F807" i="340" s="1"/>
  <c r="E808" i="340"/>
  <c r="F808" i="340" s="1"/>
  <c r="E809" i="340"/>
  <c r="F809" i="340" s="1"/>
  <c r="E810" i="340"/>
  <c r="F810" i="340" s="1"/>
  <c r="E811" i="340"/>
  <c r="F811" i="340" s="1"/>
  <c r="E812" i="340"/>
  <c r="F812" i="340" s="1"/>
  <c r="E813" i="340"/>
  <c r="F813" i="340" s="1"/>
  <c r="E814" i="340"/>
  <c r="F814" i="340" s="1"/>
  <c r="E815" i="340"/>
  <c r="F815" i="340" s="1"/>
  <c r="E816" i="340"/>
  <c r="F816" i="340" s="1"/>
  <c r="E817" i="340"/>
  <c r="F817" i="340" s="1"/>
  <c r="E818" i="340"/>
  <c r="F818" i="340" s="1"/>
  <c r="E819" i="340"/>
  <c r="F819" i="340" s="1"/>
  <c r="E820" i="340"/>
  <c r="F820" i="340" s="1"/>
  <c r="E821" i="340"/>
  <c r="F821" i="340" s="1"/>
  <c r="E822" i="340"/>
  <c r="F822" i="340" s="1"/>
  <c r="E823" i="340"/>
  <c r="F823" i="340" s="1"/>
  <c r="E824" i="340"/>
  <c r="F824" i="340" s="1"/>
  <c r="E825" i="340"/>
  <c r="F825" i="340" s="1"/>
  <c r="E826" i="340"/>
  <c r="F826" i="340" s="1"/>
  <c r="E827" i="340"/>
  <c r="F827" i="340" s="1"/>
  <c r="E828" i="340"/>
  <c r="F828" i="340" s="1"/>
  <c r="E829" i="340"/>
  <c r="F829" i="340" s="1"/>
  <c r="E830" i="340"/>
  <c r="F830" i="340" s="1"/>
  <c r="E831" i="340"/>
  <c r="F831" i="340" s="1"/>
  <c r="E832" i="340"/>
  <c r="F832" i="340" s="1"/>
  <c r="E833" i="340"/>
  <c r="F833" i="340" s="1"/>
  <c r="E834" i="340"/>
  <c r="F834" i="340" s="1"/>
  <c r="E835" i="340"/>
  <c r="F835" i="340" s="1"/>
  <c r="E836" i="340"/>
  <c r="F836" i="340" s="1"/>
  <c r="E837" i="340"/>
  <c r="F837" i="340" s="1"/>
  <c r="E838" i="340"/>
  <c r="F838" i="340" s="1"/>
  <c r="E839" i="340"/>
  <c r="F839" i="340" s="1"/>
  <c r="E840" i="340"/>
  <c r="F840" i="340" s="1"/>
  <c r="E841" i="340"/>
  <c r="F841" i="340" s="1"/>
  <c r="E842" i="340"/>
  <c r="F842" i="340" s="1"/>
  <c r="E843" i="340"/>
  <c r="F843" i="340" s="1"/>
  <c r="E844" i="340"/>
  <c r="F844" i="340" s="1"/>
  <c r="E845" i="340"/>
  <c r="F845" i="340" s="1"/>
  <c r="E846" i="340"/>
  <c r="F846" i="340" s="1"/>
  <c r="E847" i="340"/>
  <c r="F847" i="340" s="1"/>
  <c r="E848" i="340"/>
  <c r="F848" i="340" s="1"/>
  <c r="E849" i="340"/>
  <c r="F849" i="340" s="1"/>
  <c r="E850" i="340"/>
  <c r="F850" i="340" s="1"/>
  <c r="E851" i="340"/>
  <c r="F851" i="340" s="1"/>
  <c r="E852" i="340"/>
  <c r="F852" i="340" s="1"/>
  <c r="E853" i="340"/>
  <c r="F853" i="340" s="1"/>
  <c r="E854" i="340"/>
  <c r="F854" i="340" s="1"/>
  <c r="E855" i="340"/>
  <c r="F855" i="340" s="1"/>
  <c r="E856" i="340"/>
  <c r="F856" i="340" s="1"/>
  <c r="E857" i="340"/>
  <c r="F857" i="340" s="1"/>
  <c r="E858" i="340"/>
  <c r="F858" i="340" s="1"/>
  <c r="E859" i="340"/>
  <c r="F859" i="340" s="1"/>
  <c r="E860" i="340"/>
  <c r="F860" i="340" s="1"/>
  <c r="E861" i="340"/>
  <c r="F861" i="340" s="1"/>
  <c r="E862" i="340"/>
  <c r="F862" i="340" s="1"/>
  <c r="E863" i="340"/>
  <c r="F863" i="340" s="1"/>
  <c r="E864" i="340"/>
  <c r="F864" i="340" s="1"/>
  <c r="E865" i="340"/>
  <c r="F865" i="340" s="1"/>
  <c r="E866" i="340"/>
  <c r="F866" i="340" s="1"/>
  <c r="E867" i="340"/>
  <c r="F867" i="340" s="1"/>
  <c r="E868" i="340"/>
  <c r="F868" i="340" s="1"/>
  <c r="E869" i="340"/>
  <c r="F869" i="340" s="1"/>
  <c r="E870" i="340"/>
  <c r="F870" i="340" s="1"/>
  <c r="E871" i="340"/>
  <c r="F871" i="340" s="1"/>
  <c r="E872" i="340"/>
  <c r="F872" i="340" s="1"/>
  <c r="E873" i="340"/>
  <c r="F873" i="340" s="1"/>
  <c r="E874" i="340"/>
  <c r="F874" i="340" s="1"/>
  <c r="E875" i="340"/>
  <c r="F875" i="340" s="1"/>
  <c r="E876" i="340"/>
  <c r="F876" i="340" s="1"/>
  <c r="E877" i="340"/>
  <c r="F877" i="340" s="1"/>
  <c r="E878" i="340"/>
  <c r="F878" i="340" s="1"/>
  <c r="E879" i="340"/>
  <c r="F879" i="340" s="1"/>
  <c r="E880" i="340"/>
  <c r="F880" i="340" s="1"/>
  <c r="E881" i="340"/>
  <c r="F881" i="340" s="1"/>
  <c r="E882" i="340"/>
  <c r="F882" i="340" s="1"/>
  <c r="E883" i="340"/>
  <c r="F883" i="340" s="1"/>
  <c r="E884" i="340"/>
  <c r="F884" i="340" s="1"/>
  <c r="E885" i="340"/>
  <c r="F885" i="340" s="1"/>
  <c r="E886" i="340"/>
  <c r="F886" i="340" s="1"/>
  <c r="E887" i="340"/>
  <c r="F887" i="340" s="1"/>
  <c r="E888" i="340"/>
  <c r="F888" i="340" s="1"/>
  <c r="E889" i="340"/>
  <c r="F889" i="340" s="1"/>
  <c r="E890" i="340"/>
  <c r="F890" i="340" s="1"/>
  <c r="E891" i="340"/>
  <c r="F891" i="340" s="1"/>
  <c r="E892" i="340"/>
  <c r="F892" i="340" s="1"/>
  <c r="E893" i="340"/>
  <c r="F893" i="340" s="1"/>
  <c r="E894" i="340"/>
  <c r="F894" i="340" s="1"/>
  <c r="E895" i="340"/>
  <c r="F895" i="340" s="1"/>
  <c r="E896" i="340"/>
  <c r="F896" i="340" s="1"/>
  <c r="E897" i="340"/>
  <c r="F897" i="340" s="1"/>
  <c r="E898" i="340"/>
  <c r="F898" i="340" s="1"/>
  <c r="E899" i="340"/>
  <c r="F899" i="340" s="1"/>
  <c r="E900" i="340"/>
  <c r="F900" i="340" s="1"/>
  <c r="E901" i="340"/>
  <c r="F901" i="340" s="1"/>
  <c r="E902" i="340"/>
  <c r="F902" i="340" s="1"/>
  <c r="E903" i="340"/>
  <c r="F903" i="340" s="1"/>
  <c r="E904" i="340"/>
  <c r="F904" i="340" s="1"/>
  <c r="E905" i="340"/>
  <c r="F905" i="340" s="1"/>
  <c r="E906" i="340"/>
  <c r="F906" i="340" s="1"/>
  <c r="E907" i="340"/>
  <c r="F907" i="340" s="1"/>
  <c r="E908" i="340"/>
  <c r="F908" i="340" s="1"/>
  <c r="E909" i="340"/>
  <c r="F909" i="340" s="1"/>
  <c r="E910" i="340"/>
  <c r="F910" i="340" s="1"/>
  <c r="E911" i="340"/>
  <c r="F911" i="340" s="1"/>
  <c r="E912" i="340"/>
  <c r="F912" i="340" s="1"/>
  <c r="E913" i="340"/>
  <c r="F913" i="340" s="1"/>
  <c r="E914" i="340"/>
  <c r="F914" i="340" s="1"/>
  <c r="E915" i="340"/>
  <c r="F915" i="340" s="1"/>
  <c r="E916" i="340"/>
  <c r="F916" i="340" s="1"/>
  <c r="E917" i="340"/>
  <c r="F917" i="340" s="1"/>
  <c r="E918" i="340"/>
  <c r="F918" i="340" s="1"/>
  <c r="E919" i="340"/>
  <c r="F919" i="340" s="1"/>
  <c r="E920" i="340"/>
  <c r="F920" i="340" s="1"/>
  <c r="E921" i="340"/>
  <c r="F921" i="340" s="1"/>
  <c r="E922" i="340"/>
  <c r="F922" i="340" s="1"/>
  <c r="E923" i="340"/>
  <c r="F923" i="340" s="1"/>
  <c r="E924" i="340"/>
  <c r="F924" i="340" s="1"/>
  <c r="E925" i="340"/>
  <c r="F925" i="340" s="1"/>
  <c r="E926" i="340"/>
  <c r="F926" i="340" s="1"/>
  <c r="E927" i="340"/>
  <c r="F927" i="340" s="1"/>
  <c r="E928" i="340"/>
  <c r="F928" i="340" s="1"/>
  <c r="E929" i="340"/>
  <c r="F929" i="340" s="1"/>
  <c r="E930" i="340"/>
  <c r="F930" i="340" s="1"/>
  <c r="E931" i="340"/>
  <c r="F931" i="340" s="1"/>
  <c r="E932" i="340"/>
  <c r="F932" i="340" s="1"/>
  <c r="E933" i="340"/>
  <c r="F933" i="340" s="1"/>
  <c r="E934" i="340"/>
  <c r="F934" i="340" s="1"/>
  <c r="E935" i="340"/>
  <c r="F935" i="340" s="1"/>
  <c r="E936" i="340"/>
  <c r="F936" i="340" s="1"/>
  <c r="E937" i="340"/>
  <c r="F937" i="340" s="1"/>
  <c r="E938" i="340"/>
  <c r="F938" i="340" s="1"/>
  <c r="E939" i="340"/>
  <c r="F939" i="340" s="1"/>
  <c r="E940" i="340"/>
  <c r="F940" i="340" s="1"/>
  <c r="E941" i="340"/>
  <c r="F941" i="340" s="1"/>
  <c r="E942" i="340"/>
  <c r="F942" i="340" s="1"/>
  <c r="E943" i="340"/>
  <c r="F943" i="340" s="1"/>
  <c r="E944" i="340"/>
  <c r="F944" i="340" s="1"/>
  <c r="E945" i="340"/>
  <c r="F945" i="340" s="1"/>
  <c r="E946" i="340"/>
  <c r="F946" i="340" s="1"/>
  <c r="E947" i="340"/>
  <c r="F947" i="340" s="1"/>
  <c r="E948" i="340"/>
  <c r="F948" i="340" s="1"/>
  <c r="E949" i="340"/>
  <c r="F949" i="340" s="1"/>
  <c r="E950" i="340"/>
  <c r="F950" i="340" s="1"/>
  <c r="E951" i="340"/>
  <c r="F951" i="340" s="1"/>
  <c r="E952" i="340"/>
  <c r="F952" i="340" s="1"/>
  <c r="E953" i="340"/>
  <c r="F953" i="340" s="1"/>
  <c r="E954" i="340"/>
  <c r="F954" i="340" s="1"/>
  <c r="E955" i="340"/>
  <c r="F955" i="340" s="1"/>
  <c r="E956" i="340"/>
  <c r="F956" i="340" s="1"/>
  <c r="E957" i="340"/>
  <c r="F957" i="340" s="1"/>
  <c r="E958" i="340"/>
  <c r="F958" i="340" s="1"/>
  <c r="E959" i="340"/>
  <c r="F959" i="340" s="1"/>
  <c r="E960" i="340"/>
  <c r="F960" i="340" s="1"/>
  <c r="E961" i="340"/>
  <c r="F961" i="340" s="1"/>
  <c r="E962" i="340"/>
  <c r="F962" i="340" s="1"/>
  <c r="E963" i="340"/>
  <c r="F963" i="340" s="1"/>
  <c r="E964" i="340"/>
  <c r="F964" i="340" s="1"/>
  <c r="E965" i="340"/>
  <c r="F965" i="340" s="1"/>
  <c r="E966" i="340"/>
  <c r="F966" i="340" s="1"/>
  <c r="E967" i="340"/>
  <c r="F967" i="340" s="1"/>
  <c r="E968" i="340"/>
  <c r="F968" i="340" s="1"/>
  <c r="E969" i="340"/>
  <c r="F969" i="340" s="1"/>
  <c r="E970" i="340"/>
  <c r="F970" i="340" s="1"/>
  <c r="E971" i="340"/>
  <c r="F971" i="340" s="1"/>
  <c r="E972" i="340"/>
  <c r="F972" i="340" s="1"/>
  <c r="E973" i="340"/>
  <c r="F973" i="340" s="1"/>
  <c r="E974" i="340"/>
  <c r="F974" i="340" s="1"/>
  <c r="E975" i="340"/>
  <c r="F975" i="340" s="1"/>
  <c r="E976" i="340"/>
  <c r="F976" i="340" s="1"/>
  <c r="E977" i="340"/>
  <c r="F977" i="340" s="1"/>
  <c r="E978" i="340"/>
  <c r="F978" i="340" s="1"/>
  <c r="E979" i="340"/>
  <c r="F979" i="340" s="1"/>
  <c r="E980" i="340"/>
  <c r="F980" i="340" s="1"/>
  <c r="E981" i="340"/>
  <c r="F981" i="340" s="1"/>
  <c r="E982" i="340"/>
  <c r="F982" i="340" s="1"/>
  <c r="E983" i="340"/>
  <c r="F983" i="340" s="1"/>
  <c r="E984" i="340"/>
  <c r="F984" i="340" s="1"/>
  <c r="E985" i="340"/>
  <c r="F985" i="340" s="1"/>
  <c r="E986" i="340"/>
  <c r="F986" i="340" s="1"/>
  <c r="E987" i="340"/>
  <c r="F987" i="340" s="1"/>
  <c r="E988" i="340"/>
  <c r="F988" i="340" s="1"/>
  <c r="E989" i="340"/>
  <c r="F989" i="340" s="1"/>
  <c r="E990" i="340"/>
  <c r="F990" i="340" s="1"/>
  <c r="E991" i="340"/>
  <c r="F991" i="340" s="1"/>
  <c r="E992" i="340"/>
  <c r="F992" i="340" s="1"/>
  <c r="E993" i="340"/>
  <c r="F993" i="340" s="1"/>
  <c r="E994" i="340"/>
  <c r="F994" i="340" s="1"/>
  <c r="E995" i="340"/>
  <c r="F995" i="340" s="1"/>
  <c r="E996" i="340"/>
  <c r="F996" i="340" s="1"/>
  <c r="E997" i="340"/>
  <c r="F997" i="340" s="1"/>
  <c r="E998" i="340"/>
  <c r="F998" i="340" s="1"/>
  <c r="E999" i="340"/>
  <c r="F999" i="340" s="1"/>
  <c r="E1000" i="340"/>
  <c r="F1000" i="340" s="1"/>
  <c r="E1001" i="340"/>
  <c r="F1001" i="340" s="1"/>
  <c r="E1002" i="340"/>
  <c r="F1002" i="340" s="1"/>
  <c r="E1003" i="340"/>
  <c r="F1003" i="340" s="1"/>
  <c r="E1004" i="340"/>
  <c r="F1004" i="340" s="1"/>
  <c r="E1005" i="340"/>
  <c r="F1005" i="340" s="1"/>
  <c r="E1006" i="340"/>
  <c r="F1006" i="340" s="1"/>
  <c r="E1007" i="340"/>
  <c r="F1007" i="340" s="1"/>
  <c r="E1008" i="340"/>
  <c r="F1008" i="340" s="1"/>
  <c r="E1009" i="340"/>
  <c r="F1009" i="340" s="1"/>
  <c r="E1010" i="340"/>
  <c r="F1010" i="340" s="1"/>
  <c r="E1011" i="340"/>
  <c r="F1011" i="340" s="1"/>
  <c r="E1012" i="340"/>
  <c r="F1012" i="340" s="1"/>
  <c r="E1013" i="340"/>
  <c r="F1013" i="340" s="1"/>
  <c r="E1014" i="340"/>
  <c r="F1014" i="340" s="1"/>
  <c r="E1015" i="340"/>
  <c r="F1015" i="340" s="1"/>
  <c r="E1016" i="340"/>
  <c r="F1016" i="340" s="1"/>
  <c r="E1017" i="340"/>
  <c r="F1017" i="340" s="1"/>
  <c r="E1018" i="340"/>
  <c r="F1018" i="340" s="1"/>
  <c r="E1019" i="340"/>
  <c r="F1019" i="340" s="1"/>
  <c r="E1020" i="340"/>
  <c r="F1020" i="340" s="1"/>
  <c r="E1021" i="340"/>
  <c r="F1021" i="340" s="1"/>
  <c r="E1022" i="340"/>
  <c r="F1022" i="340" s="1"/>
  <c r="E1023" i="340"/>
  <c r="F1023" i="340" s="1"/>
  <c r="E1024" i="340"/>
  <c r="F1024" i="340" s="1"/>
  <c r="E1025" i="340"/>
  <c r="F1025" i="340" s="1"/>
  <c r="E1026" i="340"/>
  <c r="F1026" i="340" s="1"/>
  <c r="E1027" i="340"/>
  <c r="F1027" i="340" s="1"/>
  <c r="E1028" i="340"/>
  <c r="F1028" i="340" s="1"/>
  <c r="E1029" i="340"/>
  <c r="F1029" i="340" s="1"/>
  <c r="E1030" i="340"/>
  <c r="F1030" i="340" s="1"/>
  <c r="E1031" i="340"/>
  <c r="F1031" i="340" s="1"/>
  <c r="E1032" i="340"/>
  <c r="F1032" i="340" s="1"/>
  <c r="E1033" i="340"/>
  <c r="F1033" i="340" s="1"/>
  <c r="E1034" i="340"/>
  <c r="F1034" i="340" s="1"/>
  <c r="E1035" i="340"/>
  <c r="F1035" i="340" s="1"/>
  <c r="E1036" i="340"/>
  <c r="F1036" i="340" s="1"/>
  <c r="E1037" i="340"/>
  <c r="F1037" i="340" s="1"/>
  <c r="E1038" i="340"/>
  <c r="F1038" i="340" s="1"/>
  <c r="E1039" i="340"/>
  <c r="F1039" i="340" s="1"/>
  <c r="E1040" i="340"/>
  <c r="F1040" i="340" s="1"/>
  <c r="E1041" i="340"/>
  <c r="F1041" i="340" s="1"/>
  <c r="E1042" i="340"/>
  <c r="F1042" i="340" s="1"/>
  <c r="E1043" i="340"/>
  <c r="F1043" i="340" s="1"/>
  <c r="E1044" i="340"/>
  <c r="F1044" i="340" s="1"/>
  <c r="E1045" i="340"/>
  <c r="F1045" i="340" s="1"/>
  <c r="E1046" i="340"/>
  <c r="F1046" i="340" s="1"/>
  <c r="E1047" i="340"/>
  <c r="F1047" i="340" s="1"/>
  <c r="E1048" i="340"/>
  <c r="F1048" i="340" s="1"/>
  <c r="E1049" i="340"/>
  <c r="F1049" i="340" s="1"/>
  <c r="E1050" i="340"/>
  <c r="F1050" i="340" s="1"/>
  <c r="E1051" i="340"/>
  <c r="F1051" i="340" s="1"/>
  <c r="E1052" i="340"/>
  <c r="F1052" i="340" s="1"/>
  <c r="E3" i="340"/>
  <c r="F3" i="340" s="1"/>
  <c r="F1053" i="341" l="1"/>
  <c r="F1053" i="340" s="1"/>
  <c r="F1054" i="340" s="1"/>
  <c r="E1056" i="341" l="1"/>
  <c r="E1058" i="341" s="1"/>
  <c r="A8" i="256" l="1"/>
  <c r="E9" i="256" l="1"/>
  <c r="G9" i="256" l="1"/>
  <c r="F80" i="22" l="1"/>
  <c r="G106" i="210" l="1"/>
  <c r="G105" i="210"/>
  <c r="G104" i="210"/>
  <c r="G103" i="210"/>
  <c r="G102" i="210"/>
  <c r="G101" i="210"/>
  <c r="G100" i="210"/>
  <c r="D99" i="210"/>
  <c r="G99" i="210" s="1"/>
  <c r="G94" i="210"/>
  <c r="G93" i="210"/>
  <c r="G92" i="210"/>
  <c r="E91" i="210"/>
  <c r="G91" i="210" s="1"/>
  <c r="G86" i="210"/>
  <c r="G85" i="210"/>
  <c r="D84" i="210"/>
  <c r="G84" i="210" s="1"/>
  <c r="G83" i="210"/>
  <c r="G82" i="210"/>
  <c r="G81" i="210"/>
  <c r="D80" i="210"/>
  <c r="G80" i="210" s="1"/>
  <c r="G79" i="210"/>
  <c r="G78" i="210"/>
  <c r="G77" i="210"/>
  <c r="D76" i="210"/>
  <c r="G76" i="210" s="1"/>
  <c r="G75" i="210"/>
  <c r="G74" i="210"/>
  <c r="G73" i="210"/>
  <c r="D72" i="210"/>
  <c r="G72" i="210" s="1"/>
  <c r="G71" i="210"/>
  <c r="G66" i="210"/>
  <c r="G65" i="210"/>
  <c r="G64" i="210"/>
  <c r="G63" i="210"/>
  <c r="G62" i="210"/>
  <c r="G61" i="210"/>
  <c r="G60" i="210"/>
  <c r="G59" i="210"/>
  <c r="G58" i="210"/>
  <c r="G57" i="210"/>
  <c r="G56" i="210"/>
  <c r="G55" i="210"/>
  <c r="G54" i="210"/>
  <c r="G53" i="210"/>
  <c r="G52" i="210"/>
  <c r="G51" i="210"/>
  <c r="G50" i="210"/>
  <c r="G49" i="210"/>
  <c r="G48" i="210"/>
  <c r="G47" i="210"/>
  <c r="G42" i="210"/>
  <c r="G41" i="210"/>
  <c r="G40" i="210"/>
  <c r="G39" i="210"/>
  <c r="G38" i="210"/>
  <c r="G37" i="210"/>
  <c r="G36" i="210"/>
  <c r="G35" i="210"/>
  <c r="G34" i="210"/>
  <c r="D33" i="210"/>
  <c r="G33" i="210" s="1"/>
  <c r="G32" i="210"/>
  <c r="G31" i="210"/>
  <c r="G26" i="210"/>
  <c r="G25" i="210"/>
  <c r="G24" i="210"/>
  <c r="G23" i="210"/>
  <c r="G22" i="210"/>
  <c r="G21" i="210"/>
  <c r="G20" i="210"/>
  <c r="G19" i="210"/>
  <c r="G18" i="210"/>
  <c r="G17" i="210"/>
  <c r="G16" i="210"/>
  <c r="G15" i="210"/>
  <c r="G14" i="210"/>
  <c r="G13" i="210"/>
  <c r="G12" i="210"/>
  <c r="G11" i="210"/>
  <c r="A2" i="210"/>
  <c r="A1" i="210"/>
  <c r="G95" i="210" l="1"/>
  <c r="G96" i="210" s="1"/>
  <c r="G107" i="210"/>
  <c r="G108" i="210" s="1"/>
  <c r="H119" i="210" s="1"/>
  <c r="G43" i="210"/>
  <c r="G44" i="210" s="1"/>
  <c r="H121" i="210" s="1"/>
  <c r="G27" i="210"/>
  <c r="G28" i="210" s="1"/>
  <c r="H118" i="210" s="1"/>
  <c r="G67" i="210"/>
  <c r="G68" i="210" s="1"/>
  <c r="G87" i="210"/>
  <c r="G88" i="210" s="1"/>
  <c r="G111" i="210" l="1"/>
  <c r="H122" i="210" s="1"/>
  <c r="H120" i="210"/>
  <c r="B46" i="210"/>
  <c r="B10" i="210" l="1"/>
  <c r="A2" i="359" l="1"/>
  <c r="A2" i="358"/>
  <c r="A2" i="354"/>
  <c r="A2" i="355"/>
  <c r="E8" i="185"/>
  <c r="C6" i="256" l="1"/>
  <c r="A127" i="210" l="1"/>
  <c r="J8" i="185" l="1"/>
  <c r="G162" i="209" l="1"/>
  <c r="G113" i="209"/>
  <c r="G63" i="209"/>
  <c r="G13" i="209"/>
  <c r="G10" i="256" l="1"/>
  <c r="G11" i="256" s="1"/>
  <c r="G198" i="209" l="1"/>
  <c r="G199" i="209" s="1"/>
  <c r="D190" i="209"/>
  <c r="G190" i="209" s="1"/>
  <c r="G187" i="209"/>
  <c r="D184" i="209"/>
  <c r="D191" i="209" s="1"/>
  <c r="G191" i="209" s="1"/>
  <c r="D178" i="209"/>
  <c r="G178" i="209" s="1"/>
  <c r="F176" i="209"/>
  <c r="E175" i="209"/>
  <c r="D175" i="209"/>
  <c r="G202" i="209" s="1"/>
  <c r="G203" i="209" s="1"/>
  <c r="G204" i="209" s="1"/>
  <c r="H218" i="209" s="1"/>
  <c r="I127" i="210" s="1"/>
  <c r="J127" i="210" s="1"/>
  <c r="D170" i="209"/>
  <c r="G170" i="209" s="1"/>
  <c r="E169" i="209"/>
  <c r="D169" i="209"/>
  <c r="E168" i="209"/>
  <c r="D168" i="209"/>
  <c r="D163" i="209"/>
  <c r="D177" i="209" s="1"/>
  <c r="G161" i="209"/>
  <c r="G160" i="209"/>
  <c r="G149" i="209"/>
  <c r="G150" i="209" s="1"/>
  <c r="D141" i="209"/>
  <c r="G141" i="209" s="1"/>
  <c r="G138" i="209"/>
  <c r="D135" i="209"/>
  <c r="G135" i="209" s="1"/>
  <c r="D129" i="209"/>
  <c r="G129" i="209" s="1"/>
  <c r="F127" i="209"/>
  <c r="E126" i="209"/>
  <c r="D126" i="209"/>
  <c r="D127" i="209" s="1"/>
  <c r="D121" i="209"/>
  <c r="G121" i="209" s="1"/>
  <c r="E120" i="209"/>
  <c r="D120" i="209"/>
  <c r="E119" i="209"/>
  <c r="D119" i="209"/>
  <c r="D114" i="209"/>
  <c r="D128" i="209" s="1"/>
  <c r="G128" i="209" s="1"/>
  <c r="G112" i="209"/>
  <c r="G111" i="209"/>
  <c r="G99" i="209"/>
  <c r="G100" i="209" s="1"/>
  <c r="D91" i="209"/>
  <c r="G91" i="209" s="1"/>
  <c r="G88" i="209"/>
  <c r="D85" i="209"/>
  <c r="D92" i="209" s="1"/>
  <c r="G92" i="209" s="1"/>
  <c r="D79" i="209"/>
  <c r="G79" i="209" s="1"/>
  <c r="F77" i="209"/>
  <c r="E76" i="209"/>
  <c r="D76" i="209"/>
  <c r="D103" i="209" s="1"/>
  <c r="G103" i="209" s="1"/>
  <c r="G104" i="209" s="1"/>
  <c r="G105" i="209" s="1"/>
  <c r="H216" i="209" s="1"/>
  <c r="I125" i="210" s="1"/>
  <c r="J125" i="210" s="1"/>
  <c r="D71" i="209"/>
  <c r="G71" i="209" s="1"/>
  <c r="E70" i="209"/>
  <c r="D70" i="209"/>
  <c r="D69" i="209"/>
  <c r="G69" i="209" s="1"/>
  <c r="D64" i="209"/>
  <c r="G64" i="209" s="1"/>
  <c r="G62" i="209"/>
  <c r="G61" i="209"/>
  <c r="G53" i="209"/>
  <c r="G54" i="209" s="1"/>
  <c r="G55" i="209" s="1"/>
  <c r="H215" i="209" s="1"/>
  <c r="I124" i="210" s="1"/>
  <c r="J124" i="210" s="1"/>
  <c r="G49" i="209"/>
  <c r="G50" i="209" s="1"/>
  <c r="D41" i="209"/>
  <c r="G41" i="209" s="1"/>
  <c r="G38" i="209"/>
  <c r="D35" i="209"/>
  <c r="D42" i="209" s="1"/>
  <c r="G42" i="209" s="1"/>
  <c r="D29" i="209"/>
  <c r="G29" i="209" s="1"/>
  <c r="F27" i="209"/>
  <c r="E26" i="209"/>
  <c r="D26" i="209"/>
  <c r="D27" i="209" s="1"/>
  <c r="D21" i="209"/>
  <c r="G21" i="209" s="1"/>
  <c r="E20" i="209"/>
  <c r="D20" i="209"/>
  <c r="D19" i="209"/>
  <c r="G19" i="209" s="1"/>
  <c r="D14" i="209"/>
  <c r="G14" i="209" s="1"/>
  <c r="G12" i="209"/>
  <c r="G11" i="209"/>
  <c r="G168" i="209" l="1"/>
  <c r="G120" i="209"/>
  <c r="G169" i="209"/>
  <c r="G15" i="209"/>
  <c r="G20" i="209"/>
  <c r="G22" i="209" s="1"/>
  <c r="G23" i="209" s="1"/>
  <c r="D142" i="209"/>
  <c r="G142" i="209" s="1"/>
  <c r="G119" i="209"/>
  <c r="G122" i="209" s="1"/>
  <c r="G123" i="209" s="1"/>
  <c r="G35" i="209"/>
  <c r="G115" i="209"/>
  <c r="G116" i="209" s="1"/>
  <c r="G192" i="209"/>
  <c r="G193" i="209" s="1"/>
  <c r="G43" i="209"/>
  <c r="G44" i="209" s="1"/>
  <c r="D179" i="209"/>
  <c r="D185" i="209" s="1"/>
  <c r="G185" i="209" s="1"/>
  <c r="G177" i="209"/>
  <c r="D78" i="209"/>
  <c r="G85" i="209"/>
  <c r="G171" i="209"/>
  <c r="G172" i="209" s="1"/>
  <c r="D28" i="209"/>
  <c r="D47" i="209" s="1"/>
  <c r="D48" i="209" s="1"/>
  <c r="G127" i="209"/>
  <c r="G175" i="209"/>
  <c r="G27" i="209"/>
  <c r="G65" i="209"/>
  <c r="G66" i="209" s="1"/>
  <c r="G70" i="209"/>
  <c r="G72" i="209" s="1"/>
  <c r="G73" i="209" s="1"/>
  <c r="G93" i="209"/>
  <c r="G94" i="209" s="1"/>
  <c r="G143" i="209"/>
  <c r="G144" i="209" s="1"/>
  <c r="G164" i="209"/>
  <c r="G165" i="209" s="1"/>
  <c r="G184" i="209"/>
  <c r="G76" i="209"/>
  <c r="G16" i="209"/>
  <c r="G26" i="209"/>
  <c r="D130" i="209"/>
  <c r="D147" i="209"/>
  <c r="D148" i="209" s="1"/>
  <c r="D77" i="209"/>
  <c r="G77" i="209" s="1"/>
  <c r="D176" i="209"/>
  <c r="G176" i="209" s="1"/>
  <c r="G153" i="209"/>
  <c r="G154" i="209" s="1"/>
  <c r="G155" i="209" s="1"/>
  <c r="H217" i="209" s="1"/>
  <c r="I126" i="210" s="1"/>
  <c r="G126" i="209"/>
  <c r="D196" i="209"/>
  <c r="D197" i="209" s="1"/>
  <c r="G179" i="209" l="1"/>
  <c r="G180" i="209" s="1"/>
  <c r="G181" i="209" s="1"/>
  <c r="H211" i="209"/>
  <c r="I118" i="210" s="1"/>
  <c r="H212" i="209"/>
  <c r="I119" i="210" s="1"/>
  <c r="J126" i="210"/>
  <c r="D30" i="209"/>
  <c r="G28" i="209"/>
  <c r="H214" i="209"/>
  <c r="I121" i="210" s="1"/>
  <c r="D80" i="209"/>
  <c r="G78" i="209"/>
  <c r="D97" i="209"/>
  <c r="D98" i="209" s="1"/>
  <c r="D136" i="209"/>
  <c r="G136" i="209" s="1"/>
  <c r="G130" i="209"/>
  <c r="G131" i="209" s="1"/>
  <c r="G132" i="209" s="1"/>
  <c r="J121" i="210" l="1"/>
  <c r="D86" i="209"/>
  <c r="G86" i="209" s="1"/>
  <c r="G80" i="209"/>
  <c r="G81" i="209" s="1"/>
  <c r="G82" i="209" s="1"/>
  <c r="G30" i="209"/>
  <c r="G31" i="209" s="1"/>
  <c r="G32" i="209" s="1"/>
  <c r="H213" i="209" s="1"/>
  <c r="I123" i="210" s="1"/>
  <c r="J123" i="210" s="1"/>
  <c r="D36" i="209"/>
  <c r="G36" i="209" s="1"/>
  <c r="J119" i="210"/>
  <c r="J122" i="210" l="1"/>
  <c r="J120" i="210" l="1"/>
  <c r="J118" i="210"/>
  <c r="F8" i="202" l="1"/>
  <c r="A3" i="210" l="1"/>
  <c r="D56" i="203" l="1"/>
  <c r="G56" i="203" s="1"/>
  <c r="D54" i="203"/>
  <c r="G54" i="203" s="1"/>
  <c r="D52" i="203"/>
  <c r="G52" i="203" s="1"/>
  <c r="D50" i="203"/>
  <c r="G50" i="203" s="1"/>
  <c r="D48" i="203"/>
  <c r="G48" i="203" s="1"/>
  <c r="G57" i="203"/>
  <c r="G55" i="203"/>
  <c r="G53" i="203"/>
  <c r="G51" i="203"/>
  <c r="G49" i="203"/>
  <c r="G47" i="203"/>
  <c r="G46" i="203"/>
  <c r="G45" i="203"/>
  <c r="G44" i="203"/>
  <c r="G43" i="203"/>
  <c r="G42" i="203"/>
  <c r="G41" i="203"/>
  <c r="G40" i="203"/>
  <c r="G39" i="203"/>
  <c r="G38" i="203"/>
  <c r="G37" i="203"/>
  <c r="G36" i="203"/>
  <c r="G35" i="203"/>
  <c r="G34" i="203"/>
  <c r="G33" i="203"/>
  <c r="G32" i="203"/>
  <c r="G31" i="203"/>
  <c r="G30" i="203"/>
  <c r="G29" i="203"/>
  <c r="G28" i="203"/>
  <c r="G27" i="203"/>
  <c r="G26" i="203"/>
  <c r="G25" i="203"/>
  <c r="G24" i="203"/>
  <c r="G23" i="203"/>
  <c r="G22" i="203"/>
  <c r="G21" i="203"/>
  <c r="G20" i="203"/>
  <c r="G19" i="203"/>
  <c r="G18" i="203"/>
  <c r="G17" i="203"/>
  <c r="G16" i="203"/>
  <c r="G15" i="203"/>
  <c r="G14" i="203"/>
  <c r="G13" i="203"/>
  <c r="G12" i="203"/>
  <c r="G11" i="203"/>
  <c r="G10" i="203"/>
  <c r="G9" i="203"/>
  <c r="G8" i="203"/>
  <c r="G11" i="208"/>
  <c r="G58" i="203" l="1"/>
  <c r="G59" i="203" s="1"/>
  <c r="E5" i="312" l="1"/>
  <c r="C6" i="203"/>
  <c r="C6" i="185"/>
  <c r="C6" i="198"/>
  <c r="N34" i="231" l="1"/>
  <c r="E8" i="198" l="1"/>
  <c r="I9" i="209" l="1"/>
  <c r="I10" i="209"/>
  <c r="I11" i="209"/>
  <c r="I12" i="209"/>
  <c r="I13" i="209"/>
  <c r="I14" i="209"/>
  <c r="I15" i="209"/>
  <c r="I16" i="209"/>
  <c r="I17" i="209"/>
  <c r="I18" i="209"/>
  <c r="I19" i="209"/>
  <c r="I20" i="209"/>
  <c r="I21" i="209"/>
  <c r="I22" i="209"/>
  <c r="I23" i="209"/>
  <c r="I24" i="209"/>
  <c r="I25" i="209"/>
  <c r="I26" i="209"/>
  <c r="I27" i="209"/>
  <c r="I28" i="209"/>
  <c r="I29" i="209"/>
  <c r="I30" i="209"/>
  <c r="I31" i="209"/>
  <c r="I32" i="209"/>
  <c r="I33" i="209"/>
  <c r="I34" i="209"/>
  <c r="I35" i="209"/>
  <c r="I36" i="209"/>
  <c r="I37" i="209"/>
  <c r="I38" i="209"/>
  <c r="I39" i="209"/>
  <c r="I40" i="209"/>
  <c r="I41" i="209"/>
  <c r="I42" i="209"/>
  <c r="I43" i="209"/>
  <c r="I44" i="209"/>
  <c r="I45" i="209"/>
  <c r="I46" i="209"/>
  <c r="I47" i="209"/>
  <c r="I48" i="209"/>
  <c r="I49" i="209"/>
  <c r="I50" i="209"/>
  <c r="I51" i="209"/>
  <c r="I52" i="209"/>
  <c r="I53" i="209"/>
  <c r="I54" i="209"/>
  <c r="I55" i="209"/>
  <c r="I8" i="209"/>
  <c r="J9" i="185" l="1"/>
  <c r="I7" i="312" l="1"/>
  <c r="A5" i="312"/>
  <c r="A1" i="312"/>
  <c r="A4" i="312" l="1"/>
  <c r="I8" i="312"/>
  <c r="G9" i="198" l="1"/>
  <c r="F9" i="198" s="1"/>
  <c r="C6" i="204" l="1"/>
  <c r="C6" i="207"/>
  <c r="C6" i="208" l="1"/>
  <c r="D6" i="198"/>
  <c r="I120" i="231" l="1"/>
  <c r="I121" i="231"/>
  <c r="I122" i="231"/>
  <c r="K122" i="231" s="1"/>
  <c r="I123" i="231"/>
  <c r="I124" i="231"/>
  <c r="I125" i="231"/>
  <c r="I126" i="231"/>
  <c r="I127" i="231"/>
  <c r="I128" i="231"/>
  <c r="I129" i="231"/>
  <c r="I130" i="231"/>
  <c r="I131" i="231"/>
  <c r="I132" i="231"/>
  <c r="I133" i="231"/>
  <c r="I134" i="231"/>
  <c r="I135" i="231"/>
  <c r="I136" i="231"/>
  <c r="I137" i="231"/>
  <c r="I138" i="231"/>
  <c r="I139" i="231"/>
  <c r="I140" i="231"/>
  <c r="I141" i="231"/>
  <c r="I119" i="231"/>
  <c r="I118" i="231"/>
  <c r="I94" i="231"/>
  <c r="I150" i="231"/>
  <c r="L170" i="231"/>
  <c r="L171" i="231" s="1"/>
  <c r="K170" i="231"/>
  <c r="K171" i="231" s="1"/>
  <c r="I169" i="231"/>
  <c r="I168" i="231"/>
  <c r="I167" i="231"/>
  <c r="I166" i="231"/>
  <c r="I165" i="231"/>
  <c r="I164" i="231"/>
  <c r="I163" i="231"/>
  <c r="I162" i="231"/>
  <c r="I161" i="231"/>
  <c r="I160" i="231"/>
  <c r="I159" i="231"/>
  <c r="I158" i="231"/>
  <c r="I157" i="231"/>
  <c r="I156" i="231"/>
  <c r="I155" i="231"/>
  <c r="I154" i="231"/>
  <c r="I153" i="231"/>
  <c r="I152" i="231"/>
  <c r="I151" i="231"/>
  <c r="I149" i="231"/>
  <c r="I148" i="231"/>
  <c r="I147" i="231"/>
  <c r="I146" i="231"/>
  <c r="I113" i="231"/>
  <c r="K113" i="231" s="1"/>
  <c r="L113" i="231" s="1"/>
  <c r="I112" i="231"/>
  <c r="K112" i="231" s="1"/>
  <c r="L112" i="231" s="1"/>
  <c r="I111" i="231"/>
  <c r="K111" i="231" s="1"/>
  <c r="L111" i="231" s="1"/>
  <c r="I110" i="231"/>
  <c r="K110" i="231" s="1"/>
  <c r="L110" i="231" s="1"/>
  <c r="I109" i="231"/>
  <c r="K109" i="231" s="1"/>
  <c r="L109" i="231" s="1"/>
  <c r="I108" i="231"/>
  <c r="K108" i="231" s="1"/>
  <c r="L108" i="231" s="1"/>
  <c r="I107" i="231"/>
  <c r="K107" i="231" s="1"/>
  <c r="L107" i="231" s="1"/>
  <c r="I106" i="231"/>
  <c r="K106" i="231" s="1"/>
  <c r="L106" i="231" s="1"/>
  <c r="I105" i="231"/>
  <c r="K105" i="231" s="1"/>
  <c r="L105" i="231" s="1"/>
  <c r="I103" i="231"/>
  <c r="K103" i="231" s="1"/>
  <c r="L103" i="231" s="1"/>
  <c r="I102" i="231"/>
  <c r="K102" i="231" s="1"/>
  <c r="L102" i="231" s="1"/>
  <c r="I101" i="231"/>
  <c r="K101" i="231" s="1"/>
  <c r="L101" i="231" s="1"/>
  <c r="I100" i="231"/>
  <c r="K100" i="231" s="1"/>
  <c r="L100" i="231" s="1"/>
  <c r="J98" i="231"/>
  <c r="I98" i="231"/>
  <c r="I97" i="231"/>
  <c r="K97" i="231" s="1"/>
  <c r="L97" i="231" s="1"/>
  <c r="I96" i="231"/>
  <c r="K96" i="231" s="1"/>
  <c r="L96" i="231" s="1"/>
  <c r="I95" i="231"/>
  <c r="K95" i="231" s="1"/>
  <c r="L95" i="231" s="1"/>
  <c r="J93" i="231"/>
  <c r="I93" i="231"/>
  <c r="J92" i="231"/>
  <c r="I92" i="231"/>
  <c r="J91" i="231"/>
  <c r="I91" i="231"/>
  <c r="J90" i="231"/>
  <c r="I90" i="231"/>
  <c r="J89" i="231"/>
  <c r="I89" i="231"/>
  <c r="J88" i="231"/>
  <c r="I88" i="231"/>
  <c r="G7" i="231"/>
  <c r="I31" i="231"/>
  <c r="K31" i="231" s="1"/>
  <c r="L31" i="231" s="1"/>
  <c r="I30" i="231"/>
  <c r="K30" i="231" s="1"/>
  <c r="L30" i="231" s="1"/>
  <c r="I29" i="231"/>
  <c r="K29" i="231" s="1"/>
  <c r="L29" i="231" s="1"/>
  <c r="I28" i="231"/>
  <c r="K28" i="231" s="1"/>
  <c r="L28" i="231" s="1"/>
  <c r="I27" i="231"/>
  <c r="K27" i="231" s="1"/>
  <c r="L27" i="231" s="1"/>
  <c r="I26" i="231"/>
  <c r="K26" i="231" s="1"/>
  <c r="L26" i="231" s="1"/>
  <c r="I25" i="231"/>
  <c r="K25" i="231" s="1"/>
  <c r="L25" i="231" s="1"/>
  <c r="I24" i="231"/>
  <c r="K24" i="231" s="1"/>
  <c r="L24" i="231" s="1"/>
  <c r="I23" i="231"/>
  <c r="K23" i="231" s="1"/>
  <c r="L23" i="231" s="1"/>
  <c r="I21" i="231"/>
  <c r="K21" i="231" s="1"/>
  <c r="L21" i="231" s="1"/>
  <c r="I20" i="231"/>
  <c r="K20" i="231" s="1"/>
  <c r="L20" i="231" s="1"/>
  <c r="I19" i="231"/>
  <c r="K19" i="231" s="1"/>
  <c r="L19" i="231" s="1"/>
  <c r="I18" i="231"/>
  <c r="K18" i="231" s="1"/>
  <c r="L18" i="231" s="1"/>
  <c r="J16" i="231"/>
  <c r="I16" i="231"/>
  <c r="I15" i="231"/>
  <c r="K15" i="231" s="1"/>
  <c r="L15" i="231" s="1"/>
  <c r="I14" i="231"/>
  <c r="K14" i="231" s="1"/>
  <c r="L14" i="231" s="1"/>
  <c r="I13" i="231"/>
  <c r="K13" i="231" s="1"/>
  <c r="L13" i="231" s="1"/>
  <c r="I12" i="231"/>
  <c r="K12" i="231" s="1"/>
  <c r="L12" i="231" s="1"/>
  <c r="J11" i="231"/>
  <c r="I11" i="231"/>
  <c r="J10" i="231"/>
  <c r="I10" i="231"/>
  <c r="I9" i="231"/>
  <c r="K9" i="231" s="1"/>
  <c r="L9" i="231" s="1"/>
  <c r="I8" i="231"/>
  <c r="K8" i="231" s="1"/>
  <c r="L8" i="231" s="1"/>
  <c r="I7" i="231"/>
  <c r="K7" i="231" s="1"/>
  <c r="I35" i="231"/>
  <c r="J35" i="231"/>
  <c r="L7" i="231" l="1"/>
  <c r="K88" i="231"/>
  <c r="L88" i="231" s="1"/>
  <c r="K90" i="231"/>
  <c r="L90" i="231" s="1"/>
  <c r="K92" i="231"/>
  <c r="L92" i="231" s="1"/>
  <c r="K89" i="231"/>
  <c r="L89" i="231" s="1"/>
  <c r="K91" i="231"/>
  <c r="L91" i="231" s="1"/>
  <c r="K93" i="231"/>
  <c r="L93" i="231" s="1"/>
  <c r="K35" i="231"/>
  <c r="L35" i="231" s="1"/>
  <c r="L122" i="231"/>
  <c r="L142" i="231" s="1"/>
  <c r="L143" i="231" s="1"/>
  <c r="K142" i="231"/>
  <c r="K143" i="231" s="1"/>
  <c r="K98" i="231"/>
  <c r="L98" i="231" s="1"/>
  <c r="K94" i="231"/>
  <c r="K16" i="231"/>
  <c r="L16" i="231" s="1"/>
  <c r="K11" i="231"/>
  <c r="L11" i="231" s="1"/>
  <c r="K10" i="231"/>
  <c r="L10" i="231" s="1"/>
  <c r="K114" i="231" l="1"/>
  <c r="K115" i="231" s="1"/>
  <c r="K32" i="231"/>
  <c r="K33" i="231" s="1"/>
  <c r="L32" i="231"/>
  <c r="L33" i="231" s="1"/>
  <c r="L94" i="231"/>
  <c r="L114" i="231" s="1"/>
  <c r="L115" i="231" s="1"/>
  <c r="G9" i="207" l="1"/>
  <c r="E10" i="207"/>
  <c r="G10" i="207" s="1"/>
  <c r="J9" i="198" l="1"/>
  <c r="H8" i="198"/>
  <c r="J8" i="198" s="1"/>
  <c r="C6" i="220"/>
  <c r="A2" i="263"/>
  <c r="I75" i="257"/>
  <c r="H75" i="257"/>
  <c r="I74" i="257"/>
  <c r="D74" i="257"/>
  <c r="H74" i="257" s="1"/>
  <c r="I73" i="257"/>
  <c r="D73" i="257"/>
  <c r="H73" i="257" s="1"/>
  <c r="I72" i="257"/>
  <c r="H72" i="257"/>
  <c r="I71" i="257"/>
  <c r="H71" i="257"/>
  <c r="I70" i="257"/>
  <c r="D70" i="257"/>
  <c r="H70" i="257" s="1"/>
  <c r="I69" i="257"/>
  <c r="D69" i="257"/>
  <c r="H69" i="257" s="1"/>
  <c r="I68" i="257"/>
  <c r="H68" i="257"/>
  <c r="I67" i="257"/>
  <c r="H67" i="257"/>
  <c r="I66" i="257"/>
  <c r="H66" i="257"/>
  <c r="I65" i="257"/>
  <c r="D65" i="257"/>
  <c r="H65" i="257" s="1"/>
  <c r="I64" i="257"/>
  <c r="D64" i="257"/>
  <c r="H64" i="257" s="1"/>
  <c r="I63" i="257"/>
  <c r="D63" i="257"/>
  <c r="H63" i="257" s="1"/>
  <c r="I62" i="257"/>
  <c r="D62" i="257"/>
  <c r="H62" i="257" s="1"/>
  <c r="I61" i="257"/>
  <c r="H61" i="257"/>
  <c r="I60" i="257"/>
  <c r="D60" i="257"/>
  <c r="H60" i="257" s="1"/>
  <c r="I59" i="257"/>
  <c r="D59" i="257"/>
  <c r="H59" i="257" s="1"/>
  <c r="I58" i="257"/>
  <c r="D58" i="257"/>
  <c r="H58" i="257" s="1"/>
  <c r="I57" i="257"/>
  <c r="H57" i="257"/>
  <c r="I56" i="257"/>
  <c r="D56" i="257"/>
  <c r="H56" i="257" s="1"/>
  <c r="I55" i="257"/>
  <c r="D55" i="257"/>
  <c r="H55" i="257" s="1"/>
  <c r="I54" i="257"/>
  <c r="D54" i="257"/>
  <c r="H54" i="257" s="1"/>
  <c r="I53" i="257"/>
  <c r="D53" i="257"/>
  <c r="H53" i="257" s="1"/>
  <c r="I52" i="257"/>
  <c r="H52" i="257"/>
  <c r="I51" i="257"/>
  <c r="D51" i="257"/>
  <c r="H51" i="257" s="1"/>
  <c r="I50" i="257"/>
  <c r="D50" i="257"/>
  <c r="H50" i="257" s="1"/>
  <c r="I49" i="257"/>
  <c r="D49" i="257"/>
  <c r="H49" i="257" s="1"/>
  <c r="I48" i="257"/>
  <c r="D48" i="257"/>
  <c r="H48" i="257" s="1"/>
  <c r="I47" i="257"/>
  <c r="D47" i="257"/>
  <c r="H47" i="257" s="1"/>
  <c r="I46" i="257"/>
  <c r="D46" i="257"/>
  <c r="H46" i="257" s="1"/>
  <c r="I45" i="257"/>
  <c r="H45" i="257"/>
  <c r="I44" i="257"/>
  <c r="D44" i="257"/>
  <c r="H44" i="257" s="1"/>
  <c r="I43" i="257"/>
  <c r="H43" i="257"/>
  <c r="I42" i="257"/>
  <c r="D42" i="257"/>
  <c r="H42" i="257" s="1"/>
  <c r="I41" i="257"/>
  <c r="D41" i="257"/>
  <c r="H41" i="257" s="1"/>
  <c r="H40" i="257"/>
  <c r="E40" i="257"/>
  <c r="I40" i="257" s="1"/>
  <c r="H39" i="257"/>
  <c r="E39" i="257"/>
  <c r="I39" i="257" s="1"/>
  <c r="H38" i="257"/>
  <c r="E38" i="257"/>
  <c r="I38" i="257" s="1"/>
  <c r="H37" i="257"/>
  <c r="E37" i="257"/>
  <c r="I37" i="257" s="1"/>
  <c r="H36" i="257"/>
  <c r="E36" i="257"/>
  <c r="I36" i="257" s="1"/>
  <c r="H35" i="257"/>
  <c r="E35" i="257"/>
  <c r="I35" i="257" s="1"/>
  <c r="I34" i="257"/>
  <c r="D34" i="257"/>
  <c r="H34" i="257" s="1"/>
  <c r="I33" i="257"/>
  <c r="D33" i="257"/>
  <c r="H33" i="257" s="1"/>
  <c r="I32" i="257"/>
  <c r="H32" i="257"/>
  <c r="I31" i="257"/>
  <c r="H31" i="257"/>
  <c r="I30" i="257"/>
  <c r="D30" i="257"/>
  <c r="H30" i="257" s="1"/>
  <c r="H29" i="257"/>
  <c r="E29" i="257"/>
  <c r="I29" i="257" s="1"/>
  <c r="H28" i="257"/>
  <c r="E28" i="257"/>
  <c r="I28" i="257" s="1"/>
  <c r="H27" i="257"/>
  <c r="E27" i="257"/>
  <c r="I27" i="257" s="1"/>
  <c r="H26" i="257"/>
  <c r="E26" i="257"/>
  <c r="I26" i="257" s="1"/>
  <c r="H25" i="257"/>
  <c r="E25" i="257"/>
  <c r="I25" i="257" s="1"/>
  <c r="I24" i="257"/>
  <c r="D24" i="257"/>
  <c r="H24" i="257" s="1"/>
  <c r="I23" i="257"/>
  <c r="D23" i="257"/>
  <c r="H23" i="257" s="1"/>
  <c r="I22" i="257"/>
  <c r="D22" i="257"/>
  <c r="H22" i="257" s="1"/>
  <c r="H21" i="257"/>
  <c r="E21" i="257"/>
  <c r="I21" i="257" s="1"/>
  <c r="H20" i="257"/>
  <c r="E20" i="257"/>
  <c r="I20" i="257" s="1"/>
  <c r="I19" i="257"/>
  <c r="D19" i="257"/>
  <c r="H19" i="257" s="1"/>
  <c r="I18" i="257"/>
  <c r="D18" i="257"/>
  <c r="H18" i="257" s="1"/>
  <c r="I17" i="257"/>
  <c r="D17" i="257"/>
  <c r="H17" i="257" s="1"/>
  <c r="I16" i="257"/>
  <c r="H16" i="257"/>
  <c r="I15" i="257"/>
  <c r="D15" i="257"/>
  <c r="H15" i="257" s="1"/>
  <c r="I14" i="257"/>
  <c r="D14" i="257"/>
  <c r="H14" i="257" s="1"/>
  <c r="H13" i="257"/>
  <c r="E13" i="257"/>
  <c r="I13" i="257" s="1"/>
  <c r="H12" i="257"/>
  <c r="E12" i="257"/>
  <c r="I12" i="257" s="1"/>
  <c r="H11" i="257"/>
  <c r="E11" i="257"/>
  <c r="I11" i="257" s="1"/>
  <c r="H10" i="257"/>
  <c r="E10" i="257"/>
  <c r="I10" i="257" s="1"/>
  <c r="H9" i="257"/>
  <c r="E9" i="257"/>
  <c r="I9" i="257" s="1"/>
  <c r="I8" i="257"/>
  <c r="D8" i="257"/>
  <c r="H8" i="257" s="1"/>
  <c r="I7" i="257"/>
  <c r="C5" i="257"/>
  <c r="H7" i="260"/>
  <c r="G7" i="260"/>
  <c r="H6" i="260"/>
  <c r="F6" i="260"/>
  <c r="G6" i="260" s="1"/>
  <c r="H4" i="260"/>
  <c r="G9" i="261"/>
  <c r="G10" i="261" s="1"/>
  <c r="G12" i="261" s="1"/>
  <c r="G13" i="261" s="1"/>
  <c r="C6" i="261"/>
  <c r="D4" i="231"/>
  <c r="I83" i="231"/>
  <c r="K83" i="231" s="1"/>
  <c r="L83" i="231" s="1"/>
  <c r="I82" i="231"/>
  <c r="K82" i="231" s="1"/>
  <c r="L82" i="231" s="1"/>
  <c r="I81" i="231"/>
  <c r="K81" i="231" s="1"/>
  <c r="L81" i="231" s="1"/>
  <c r="I80" i="231"/>
  <c r="K80" i="231" s="1"/>
  <c r="L80" i="231" s="1"/>
  <c r="I79" i="231"/>
  <c r="K79" i="231" s="1"/>
  <c r="L79" i="231" s="1"/>
  <c r="I78" i="231"/>
  <c r="K78" i="231" s="1"/>
  <c r="L78" i="231" s="1"/>
  <c r="I77" i="231"/>
  <c r="K77" i="231" s="1"/>
  <c r="L77" i="231" s="1"/>
  <c r="I76" i="231"/>
  <c r="K76" i="231" s="1"/>
  <c r="L76" i="231" s="1"/>
  <c r="I75" i="231"/>
  <c r="K75" i="231" s="1"/>
  <c r="L75" i="231" s="1"/>
  <c r="I73" i="231"/>
  <c r="K73" i="231" s="1"/>
  <c r="L73" i="231" s="1"/>
  <c r="I72" i="231"/>
  <c r="K72" i="231" s="1"/>
  <c r="L72" i="231" s="1"/>
  <c r="I71" i="231"/>
  <c r="K71" i="231" s="1"/>
  <c r="L71" i="231" s="1"/>
  <c r="I70" i="231"/>
  <c r="K70" i="231" s="1"/>
  <c r="L70" i="231" s="1"/>
  <c r="J68" i="231"/>
  <c r="G68" i="231"/>
  <c r="I68" i="231" s="1"/>
  <c r="I67" i="231"/>
  <c r="K67" i="231" s="1"/>
  <c r="L67" i="231" s="1"/>
  <c r="I66" i="231"/>
  <c r="K66" i="231" s="1"/>
  <c r="L66" i="231" s="1"/>
  <c r="J65" i="231"/>
  <c r="G65" i="231"/>
  <c r="I65" i="231" s="1"/>
  <c r="J64" i="231"/>
  <c r="G64" i="231"/>
  <c r="I64" i="231" s="1"/>
  <c r="J63" i="231"/>
  <c r="G63" i="231"/>
  <c r="I63" i="231" s="1"/>
  <c r="J62" i="231"/>
  <c r="G62" i="231"/>
  <c r="I62" i="231" s="1"/>
  <c r="J61" i="231"/>
  <c r="I61" i="231"/>
  <c r="I57" i="231"/>
  <c r="K57" i="231" s="1"/>
  <c r="L57" i="231" s="1"/>
  <c r="I56" i="231"/>
  <c r="K56" i="231" s="1"/>
  <c r="L56" i="231" s="1"/>
  <c r="I55" i="231"/>
  <c r="K55" i="231" s="1"/>
  <c r="L55" i="231" s="1"/>
  <c r="I54" i="231"/>
  <c r="K54" i="231" s="1"/>
  <c r="L54" i="231" s="1"/>
  <c r="I53" i="231"/>
  <c r="K53" i="231" s="1"/>
  <c r="L53" i="231" s="1"/>
  <c r="I52" i="231"/>
  <c r="K52" i="231" s="1"/>
  <c r="L52" i="231" s="1"/>
  <c r="I51" i="231"/>
  <c r="K51" i="231" s="1"/>
  <c r="L51" i="231" s="1"/>
  <c r="I50" i="231"/>
  <c r="K50" i="231" s="1"/>
  <c r="L50" i="231" s="1"/>
  <c r="I49" i="231"/>
  <c r="K49" i="231" s="1"/>
  <c r="L49" i="231" s="1"/>
  <c r="I47" i="231"/>
  <c r="K47" i="231" s="1"/>
  <c r="L47" i="231" s="1"/>
  <c r="I46" i="231"/>
  <c r="K46" i="231" s="1"/>
  <c r="L46" i="231" s="1"/>
  <c r="I45" i="231"/>
  <c r="K45" i="231" s="1"/>
  <c r="L45" i="231" s="1"/>
  <c r="I44" i="231"/>
  <c r="K44" i="231" s="1"/>
  <c r="L44" i="231" s="1"/>
  <c r="J42" i="231"/>
  <c r="I42" i="231"/>
  <c r="I41" i="231"/>
  <c r="K41" i="231" s="1"/>
  <c r="L41" i="231" s="1"/>
  <c r="I40" i="231"/>
  <c r="K40" i="231" s="1"/>
  <c r="L40" i="231" s="1"/>
  <c r="J39" i="231"/>
  <c r="I39" i="231"/>
  <c r="J38" i="231"/>
  <c r="I38" i="231"/>
  <c r="J37" i="231"/>
  <c r="I37" i="231"/>
  <c r="J36" i="231"/>
  <c r="I36" i="231"/>
  <c r="G8" i="207"/>
  <c r="G11" i="207" s="1"/>
  <c r="C9" i="208"/>
  <c r="G9" i="208" s="1"/>
  <c r="G8" i="208"/>
  <c r="I76" i="257" l="1"/>
  <c r="I7" i="260"/>
  <c r="K7" i="260" s="1"/>
  <c r="G10" i="208"/>
  <c r="G12" i="208" s="1"/>
  <c r="K36" i="231"/>
  <c r="L36" i="231" s="1"/>
  <c r="K37" i="231"/>
  <c r="L37" i="231" s="1"/>
  <c r="H76" i="257"/>
  <c r="I11" i="207"/>
  <c r="H59" i="203"/>
  <c r="I6" i="260"/>
  <c r="K6" i="260" s="1"/>
  <c r="K8" i="260" s="1"/>
  <c r="K9" i="260" s="1"/>
  <c r="K42" i="231"/>
  <c r="L42" i="231" s="1"/>
  <c r="K61" i="231"/>
  <c r="L61" i="231" s="1"/>
  <c r="K38" i="231"/>
  <c r="L38" i="231" s="1"/>
  <c r="K39" i="231"/>
  <c r="L39" i="231" s="1"/>
  <c r="K62" i="231"/>
  <c r="L62" i="231" s="1"/>
  <c r="K63" i="231"/>
  <c r="L63" i="231" s="1"/>
  <c r="K64" i="231"/>
  <c r="L64" i="231" s="1"/>
  <c r="K65" i="231"/>
  <c r="L65" i="231" s="1"/>
  <c r="K68" i="231"/>
  <c r="L68" i="231" s="1"/>
  <c r="I77" i="257" l="1"/>
  <c r="I12" i="208"/>
  <c r="I59" i="209"/>
  <c r="K58" i="231"/>
  <c r="K59" i="231" s="1"/>
  <c r="L58" i="231"/>
  <c r="L59" i="231" s="1"/>
  <c r="L84" i="231"/>
  <c r="L85" i="231" s="1"/>
  <c r="K84" i="231"/>
  <c r="K85" i="231" s="1"/>
  <c r="K172" i="231" l="1"/>
  <c r="K173" i="231" s="1"/>
  <c r="K174" i="231" s="1"/>
  <c r="L172" i="231"/>
  <c r="L173" i="231" s="1"/>
  <c r="L174" i="231" s="1"/>
  <c r="N174" i="231" l="1"/>
  <c r="E9" i="255"/>
  <c r="E8" i="258"/>
  <c r="D6" i="263"/>
  <c r="E19" i="22"/>
  <c r="D19" i="22"/>
  <c r="A2" i="231"/>
  <c r="D49" i="22" l="1"/>
  <c r="E32" i="22"/>
  <c r="E49" i="22" s="1"/>
  <c r="E77" i="22" l="1"/>
  <c r="H9" i="292" l="1"/>
  <c r="H8" i="292"/>
  <c r="H7" i="292"/>
  <c r="F8" i="294"/>
  <c r="F7" i="294"/>
  <c r="D13" i="262" l="1"/>
  <c r="H15" i="262"/>
  <c r="E15" i="262"/>
  <c r="D6" i="262"/>
  <c r="H10" i="255"/>
  <c r="J10" i="255" s="1"/>
  <c r="H9" i="255"/>
  <c r="D6" i="258"/>
  <c r="E8" i="262"/>
  <c r="D8" i="194"/>
  <c r="F8" i="194" s="1"/>
  <c r="J15" i="262" l="1"/>
  <c r="J16" i="262" s="1"/>
  <c r="J17" i="262" s="1"/>
  <c r="J9" i="255"/>
  <c r="J11" i="255" s="1"/>
  <c r="J12" i="255" l="1"/>
  <c r="J13" i="255" s="1"/>
  <c r="F9" i="22" l="1"/>
  <c r="H7" i="304" l="1"/>
  <c r="H6" i="304"/>
  <c r="G7" i="305"/>
  <c r="G6" i="305"/>
  <c r="C5" i="302"/>
  <c r="E7" i="302"/>
  <c r="E8" i="302" s="1"/>
  <c r="E10" i="302" s="1"/>
  <c r="G7" i="301"/>
  <c r="G8" i="301" s="1"/>
  <c r="C5" i="301"/>
  <c r="G8" i="300"/>
  <c r="G7" i="300"/>
  <c r="H8" i="304" l="1"/>
  <c r="G8" i="305"/>
  <c r="G9" i="300"/>
  <c r="G11" i="300" s="1"/>
  <c r="F9" i="194"/>
  <c r="F11" i="194" s="1"/>
  <c r="C6" i="194"/>
  <c r="G8" i="299" l="1"/>
  <c r="G9" i="299" s="1"/>
  <c r="G8" i="275" l="1"/>
  <c r="G7" i="275"/>
  <c r="H10" i="274"/>
  <c r="G10" i="274"/>
  <c r="F17" i="284"/>
  <c r="F15" i="284"/>
  <c r="F13" i="284"/>
  <c r="C11" i="284"/>
  <c r="F11" i="284" s="1"/>
  <c r="C9" i="284"/>
  <c r="F9" i="284" s="1"/>
  <c r="G16" i="276"/>
  <c r="G15" i="276"/>
  <c r="G14" i="276"/>
  <c r="G13" i="276"/>
  <c r="G12" i="276"/>
  <c r="G10" i="276"/>
  <c r="G9" i="276"/>
  <c r="G8" i="276"/>
  <c r="G7" i="276"/>
  <c r="G8" i="277"/>
  <c r="G7" i="277"/>
  <c r="G10" i="278"/>
  <c r="G9" i="278"/>
  <c r="G17" i="279"/>
  <c r="G19" i="279" s="1"/>
  <c r="G21" i="279" s="1"/>
  <c r="G8" i="279"/>
  <c r="G10" i="279" s="1"/>
  <c r="G12" i="279" s="1"/>
  <c r="G14" i="279" s="1"/>
  <c r="G8" i="280"/>
  <c r="G10" i="280" s="1"/>
  <c r="G12" i="280" s="1"/>
  <c r="G8" i="281"/>
  <c r="G10" i="281" s="1"/>
  <c r="G11" i="281" s="1"/>
  <c r="G13" i="281" s="1"/>
  <c r="G7" i="282"/>
  <c r="G12" i="282" s="1"/>
  <c r="G14" i="282" s="1"/>
  <c r="G7" i="283"/>
  <c r="G12" i="283" s="1"/>
  <c r="F7" i="284"/>
  <c r="G8" i="285"/>
  <c r="G10" i="285" s="1"/>
  <c r="G12" i="285" s="1"/>
  <c r="G13" i="285" s="1"/>
  <c r="G9" i="275" l="1"/>
  <c r="G11" i="275" s="1"/>
  <c r="G23" i="279"/>
  <c r="F18" i="284"/>
  <c r="G9" i="277"/>
  <c r="G11" i="277" s="1"/>
  <c r="G17" i="276"/>
  <c r="G19" i="276" s="1"/>
  <c r="G13" i="278"/>
  <c r="G15" i="278" s="1"/>
  <c r="G7" i="286" l="1"/>
  <c r="G8" i="286" s="1"/>
  <c r="G10" i="286" s="1"/>
  <c r="H7" i="287" l="1"/>
  <c r="H6" i="287"/>
  <c r="H6" i="290"/>
  <c r="H7" i="290" s="1"/>
  <c r="H26" i="292"/>
  <c r="H25" i="292"/>
  <c r="H24" i="292"/>
  <c r="H22" i="292"/>
  <c r="H20" i="292"/>
  <c r="H19" i="292"/>
  <c r="H16" i="292"/>
  <c r="H15" i="292"/>
  <c r="H13" i="292"/>
  <c r="H12" i="292"/>
  <c r="H6" i="292"/>
  <c r="G8" i="293"/>
  <c r="G7" i="293"/>
  <c r="G6" i="293"/>
  <c r="F6" i="294"/>
  <c r="F9" i="294" s="1"/>
  <c r="H7" i="295"/>
  <c r="H6" i="295"/>
  <c r="F6" i="288"/>
  <c r="F7" i="288" s="1"/>
  <c r="F8" i="288" s="1"/>
  <c r="H27" i="292" l="1"/>
  <c r="G9" i="293"/>
  <c r="G10" i="293" s="1"/>
  <c r="F10" i="294"/>
  <c r="H8" i="287"/>
  <c r="H8" i="295"/>
  <c r="H10" i="258" l="1"/>
  <c r="J10" i="258" s="1"/>
  <c r="H8" i="258"/>
  <c r="J8" i="258" s="1"/>
  <c r="J11" i="258" l="1"/>
  <c r="J12" i="258" l="1"/>
  <c r="J13" i="258" s="1"/>
  <c r="H8" i="252" l="1"/>
  <c r="E8" i="252"/>
  <c r="E8" i="251"/>
  <c r="H9" i="263"/>
  <c r="J9" i="263" s="1"/>
  <c r="H8" i="263"/>
  <c r="A6" i="266"/>
  <c r="J8" i="252" l="1"/>
  <c r="H8" i="202"/>
  <c r="J10" i="185"/>
  <c r="J11" i="185" s="1"/>
  <c r="J8" i="263" l="1"/>
  <c r="J10" i="263" s="1"/>
  <c r="A4" i="263"/>
  <c r="A3" i="263"/>
  <c r="J11" i="263" l="1"/>
  <c r="J12" i="263" s="1"/>
  <c r="H8" i="262"/>
  <c r="J8" i="262" s="1"/>
  <c r="H8" i="253"/>
  <c r="E8" i="253"/>
  <c r="J8" i="253" s="1"/>
  <c r="J9" i="253" s="1"/>
  <c r="H8" i="251"/>
  <c r="J8" i="251" s="1"/>
  <c r="D6" i="183"/>
  <c r="J10" i="198" l="1"/>
  <c r="J11" i="198" s="1"/>
  <c r="J9" i="262"/>
  <c r="J10" i="262" s="1"/>
  <c r="J12" i="198" l="1"/>
  <c r="I9" i="259" l="1"/>
  <c r="D8" i="259" l="1"/>
  <c r="I8" i="259" s="1"/>
  <c r="I10" i="259" s="1"/>
  <c r="D6" i="255" l="1"/>
  <c r="D6" i="253" l="1"/>
  <c r="D6" i="259"/>
  <c r="A4" i="259" l="1"/>
  <c r="A3" i="259"/>
  <c r="I12" i="259" l="1"/>
  <c r="B12" i="255" l="1"/>
  <c r="J10" i="253" l="1"/>
  <c r="J9" i="251"/>
  <c r="J10" i="251" s="1"/>
  <c r="J9" i="252" l="1"/>
  <c r="J10" i="252" s="1"/>
  <c r="C6" i="253"/>
  <c r="D6" i="252"/>
  <c r="C6" i="251"/>
  <c r="D6" i="251"/>
  <c r="B21" i="225" l="1"/>
  <c r="I20" i="225"/>
  <c r="I21" i="225" s="1"/>
  <c r="I22" i="225" s="1"/>
  <c r="G8" i="222" l="1"/>
  <c r="A5" i="252" l="1"/>
  <c r="A5" i="253" s="1"/>
  <c r="A5" i="251"/>
  <c r="B11" i="255" l="1"/>
  <c r="G8" i="220" l="1"/>
  <c r="G8" i="221"/>
  <c r="G8" i="204"/>
  <c r="G9" i="204" l="1"/>
  <c r="G11" i="204" s="1"/>
  <c r="A4" i="253"/>
  <c r="A3" i="253"/>
  <c r="A4" i="252"/>
  <c r="A3" i="252"/>
  <c r="A4" i="251"/>
  <c r="A3" i="251"/>
  <c r="I11" i="204" l="1"/>
  <c r="F8" i="22"/>
  <c r="F14" i="22" s="1"/>
  <c r="F15" i="22" l="1"/>
  <c r="F16" i="22" s="1"/>
  <c r="G9" i="220"/>
  <c r="F79" i="22" l="1"/>
  <c r="F88" i="22" s="1"/>
  <c r="F89" i="22" s="1"/>
  <c r="F90" i="22" s="1"/>
  <c r="B15" i="225" l="1"/>
  <c r="B26" i="225" s="1"/>
  <c r="B32" i="225" s="1"/>
  <c r="I31" i="225" l="1"/>
  <c r="I32" i="225" s="1"/>
  <c r="I33" i="225" s="1"/>
  <c r="I25" i="225"/>
  <c r="I8" i="225"/>
  <c r="I14" i="225"/>
  <c r="I15" i="225" s="1"/>
  <c r="I16" i="225" s="1"/>
  <c r="A1" i="259" l="1"/>
  <c r="A1" i="263"/>
  <c r="A2" i="259"/>
  <c r="A1" i="194"/>
  <c r="A1" i="225" s="1"/>
  <c r="A1" i="253"/>
  <c r="A1" i="252"/>
  <c r="A1" i="251"/>
  <c r="A2" i="194"/>
  <c r="A2" i="225" s="1"/>
  <c r="A2" i="183" s="1"/>
  <c r="A2" i="253"/>
  <c r="A2" i="252"/>
  <c r="A2" i="251"/>
  <c r="A1" i="258"/>
  <c r="A2" i="258"/>
  <c r="A1" i="183" l="1"/>
  <c r="A2" i="198"/>
  <c r="A1" i="198"/>
  <c r="A2" i="255" l="1"/>
  <c r="A2" i="262"/>
  <c r="A1" i="255"/>
  <c r="A1" i="262"/>
  <c r="A1" i="185"/>
  <c r="A1" i="209" s="1"/>
  <c r="A2" i="185"/>
  <c r="A2" i="209" s="1"/>
  <c r="A1" i="208" l="1"/>
  <c r="A1" i="207" s="1"/>
  <c r="A1" i="204" s="1"/>
  <c r="A1" i="254"/>
  <c r="A2" i="208"/>
  <c r="A2" i="207" s="1"/>
  <c r="A2" i="204" s="1"/>
  <c r="A2" i="254"/>
  <c r="I26" i="225"/>
  <c r="I27" i="225" s="1"/>
  <c r="G9" i="222"/>
  <c r="A2" i="203" l="1"/>
  <c r="A2" i="202" s="1"/>
  <c r="A2" i="261"/>
  <c r="A1" i="203"/>
  <c r="A1" i="202" s="1"/>
  <c r="A1" i="261"/>
  <c r="G9" i="221"/>
  <c r="I9" i="225"/>
  <c r="A4" i="258"/>
  <c r="A3" i="258"/>
  <c r="A1" i="256" l="1"/>
  <c r="A1" i="260" s="1"/>
  <c r="A2" i="256"/>
  <c r="A2" i="257" s="1"/>
  <c r="I10" i="225"/>
  <c r="A4" i="198"/>
  <c r="A3" i="198"/>
  <c r="A3" i="262" s="1"/>
  <c r="A1" i="257" l="1"/>
  <c r="A2" i="260"/>
  <c r="A2" i="304"/>
  <c r="A2" i="305"/>
  <c r="A2" i="302"/>
  <c r="A2" i="301"/>
  <c r="A2" i="300"/>
  <c r="A1" i="301"/>
  <c r="A1" i="304"/>
  <c r="A1" i="305"/>
  <c r="A1" i="302"/>
  <c r="A1" i="300"/>
  <c r="A2" i="274"/>
  <c r="A2" i="276"/>
  <c r="A2" i="277"/>
  <c r="A2" i="278"/>
  <c r="A2" i="279"/>
  <c r="A2" i="299"/>
  <c r="A2" i="275"/>
  <c r="A2" i="280"/>
  <c r="A2" i="281"/>
  <c r="A2" i="282"/>
  <c r="A2" i="283"/>
  <c r="A2" i="284"/>
  <c r="A2" i="285"/>
  <c r="A2" i="286"/>
  <c r="A2" i="291"/>
  <c r="A2" i="292"/>
  <c r="A2" i="293"/>
  <c r="A2" i="287"/>
  <c r="A2" i="290"/>
  <c r="A2" i="294"/>
  <c r="A2" i="295"/>
  <c r="A2" i="288"/>
  <c r="A1" i="299"/>
  <c r="A1" i="275"/>
  <c r="A1" i="280"/>
  <c r="A1" i="281"/>
  <c r="A1" i="282"/>
  <c r="A1" i="283"/>
  <c r="A1" i="284"/>
  <c r="A1" i="285"/>
  <c r="A1" i="274"/>
  <c r="A1" i="276"/>
  <c r="A1" i="277"/>
  <c r="A1" i="278"/>
  <c r="A1" i="279"/>
  <c r="A1" i="286"/>
  <c r="A1" i="287"/>
  <c r="A1" i="290"/>
  <c r="A1" i="294"/>
  <c r="A1" i="295"/>
  <c r="A1" i="288"/>
  <c r="A1" i="291"/>
  <c r="A1" i="292"/>
  <c r="A1" i="293"/>
  <c r="A4" i="255"/>
  <c r="A4" i="262"/>
  <c r="A3" i="185"/>
  <c r="A3" i="255"/>
  <c r="A4" i="185"/>
  <c r="A1" i="222" l="1"/>
  <c r="A1" i="221" s="1"/>
  <c r="A1" i="220" s="1"/>
  <c r="A1" i="266" s="1"/>
  <c r="A2" i="267"/>
  <c r="A2" i="312"/>
  <c r="A3" i="209"/>
  <c r="A1" i="264" l="1"/>
  <c r="A1" i="267"/>
  <c r="A2" i="222"/>
  <c r="A2" i="220"/>
  <c r="A2" i="221"/>
  <c r="A2" i="266"/>
  <c r="A2" i="264"/>
  <c r="A3" i="208"/>
  <c r="A3" i="207" s="1"/>
  <c r="A3" i="254"/>
  <c r="A3" i="231" l="1"/>
  <c r="A3" i="204" s="1"/>
  <c r="A3" i="261" l="1"/>
  <c r="A3" i="203"/>
  <c r="A3" i="202" s="1"/>
  <c r="A3" i="225"/>
  <c r="A4" i="225"/>
  <c r="A3" i="194"/>
  <c r="A4" i="194"/>
  <c r="A4" i="183"/>
  <c r="A3" i="183"/>
  <c r="A3" i="256" l="1"/>
  <c r="A3" i="257" l="1"/>
  <c r="A3" i="260"/>
  <c r="A3" i="304"/>
  <c r="A3" i="288"/>
  <c r="A3" i="290"/>
  <c r="A3" i="283"/>
  <c r="A3" i="300"/>
  <c r="A3" i="292"/>
  <c r="A3" i="293"/>
  <c r="A3" i="278"/>
  <c r="A3" i="280"/>
  <c r="A3" i="301"/>
  <c r="A3" i="285"/>
  <c r="A3" i="274"/>
  <c r="A3" i="284"/>
  <c r="A3" i="277"/>
  <c r="A3" i="305"/>
  <c r="A3" i="295"/>
  <c r="A3" i="287"/>
  <c r="A3" i="294"/>
  <c r="A3" i="291"/>
  <c r="A3" i="286"/>
  <c r="A3" i="281"/>
  <c r="A3" i="275"/>
  <c r="A3" i="299"/>
  <c r="A3" i="276"/>
  <c r="A3" i="282"/>
  <c r="A3" i="279"/>
  <c r="A3" i="302"/>
  <c r="A3" i="222" l="1"/>
  <c r="A3" i="221" s="1"/>
  <c r="A3" i="220" s="1"/>
  <c r="G11" i="138"/>
  <c r="N10" i="137"/>
  <c r="O15" i="137"/>
  <c r="N15" i="137"/>
  <c r="J15" i="137"/>
  <c r="L15" i="137" s="1"/>
  <c r="J14" i="137"/>
  <c r="L14" i="137" s="1"/>
  <c r="N13" i="137"/>
  <c r="I13" i="137"/>
  <c r="J13" i="137" s="1"/>
  <c r="L13" i="137" s="1"/>
  <c r="I10" i="137"/>
  <c r="G15" i="139"/>
  <c r="I13" i="139"/>
  <c r="G13" i="139"/>
  <c r="G17" i="131"/>
  <c r="I16" i="131"/>
  <c r="G16" i="131"/>
  <c r="I12" i="134"/>
  <c r="I12" i="90"/>
  <c r="I11" i="90"/>
  <c r="C41" i="133"/>
  <c r="F41" i="133" s="1"/>
  <c r="B43" i="174"/>
  <c r="E43" i="174" s="1"/>
  <c r="B24" i="170"/>
  <c r="F24" i="170" s="1"/>
  <c r="F23" i="170"/>
  <c r="B19" i="170"/>
  <c r="F19" i="170" s="1"/>
  <c r="B17" i="170"/>
  <c r="F17" i="170" s="1"/>
  <c r="F16" i="170"/>
  <c r="B19" i="157"/>
  <c r="D19" i="157" s="1"/>
  <c r="D18" i="157"/>
  <c r="E11" i="114"/>
  <c r="E24" i="173"/>
  <c r="E25" i="173"/>
  <c r="F25" i="173" s="1"/>
  <c r="E26" i="173"/>
  <c r="F26" i="173" s="1"/>
  <c r="E27" i="173"/>
  <c r="E25" i="163"/>
  <c r="E25" i="160"/>
  <c r="E25" i="161"/>
  <c r="E25" i="165"/>
  <c r="E30" i="157"/>
  <c r="E25" i="156"/>
  <c r="E25" i="158"/>
  <c r="E25" i="143"/>
  <c r="E25" i="169"/>
  <c r="E25" i="159"/>
  <c r="E25" i="151"/>
  <c r="E19" i="134"/>
  <c r="E25" i="93"/>
  <c r="E25" i="155"/>
  <c r="E25" i="171"/>
  <c r="E25" i="91"/>
  <c r="E25" i="27"/>
  <c r="G55" i="173"/>
  <c r="E35" i="172"/>
  <c r="E70" i="172"/>
  <c r="D11" i="146"/>
  <c r="D12" i="146"/>
  <c r="D13" i="146"/>
  <c r="D14" i="146"/>
  <c r="D15" i="146"/>
  <c r="D17" i="146"/>
  <c r="E17" i="146" s="1"/>
  <c r="D18" i="146"/>
  <c r="D19" i="146"/>
  <c r="D20" i="146"/>
  <c r="D21" i="146"/>
  <c r="D22" i="146"/>
  <c r="E16" i="146"/>
  <c r="E10" i="146"/>
  <c r="B11" i="146"/>
  <c r="B12" i="146"/>
  <c r="B13" i="146"/>
  <c r="B14" i="146"/>
  <c r="B15" i="146"/>
  <c r="B18" i="146"/>
  <c r="B19" i="146"/>
  <c r="B20" i="146"/>
  <c r="B21" i="146"/>
  <c r="B22" i="146"/>
  <c r="G33" i="166"/>
  <c r="D40" i="166"/>
  <c r="B40" i="166"/>
  <c r="D39" i="166"/>
  <c r="E39" i="166" s="1"/>
  <c r="B39" i="166"/>
  <c r="D38" i="166"/>
  <c r="B38" i="166"/>
  <c r="D37" i="166"/>
  <c r="B37" i="166"/>
  <c r="D36" i="166"/>
  <c r="E36" i="166" s="1"/>
  <c r="D18" i="166"/>
  <c r="E18" i="166" s="1"/>
  <c r="D19" i="166"/>
  <c r="E19" i="166" s="1"/>
  <c r="D20" i="166"/>
  <c r="D21" i="166"/>
  <c r="C10" i="90"/>
  <c r="N17" i="137"/>
  <c r="O16" i="137"/>
  <c r="O12" i="137"/>
  <c r="N12" i="137"/>
  <c r="E76" i="174"/>
  <c r="H148" i="174"/>
  <c r="B35" i="174"/>
  <c r="E35" i="174" s="1"/>
  <c r="E11" i="174"/>
  <c r="B23" i="174"/>
  <c r="E23" i="174" s="1"/>
  <c r="B24" i="174"/>
  <c r="E24" i="174" s="1"/>
  <c r="B25" i="174"/>
  <c r="E25" i="174" s="1"/>
  <c r="B26" i="174"/>
  <c r="E26" i="174" s="1"/>
  <c r="B27" i="174"/>
  <c r="E27" i="174" s="1"/>
  <c r="B28" i="174"/>
  <c r="E28" i="174" s="1"/>
  <c r="B29" i="174"/>
  <c r="E29" i="174" s="1"/>
  <c r="B30" i="174"/>
  <c r="E30" i="174" s="1"/>
  <c r="B31" i="174"/>
  <c r="E31" i="174" s="1"/>
  <c r="B32" i="174"/>
  <c r="E32" i="174" s="1"/>
  <c r="B60" i="174"/>
  <c r="E60" i="174" s="1"/>
  <c r="B61" i="174"/>
  <c r="E61" i="174" s="1"/>
  <c r="B62" i="174"/>
  <c r="E62" i="174" s="1"/>
  <c r="B63" i="174"/>
  <c r="E63" i="174" s="1"/>
  <c r="B64" i="174"/>
  <c r="E64" i="174" s="1"/>
  <c r="B65" i="174"/>
  <c r="E65" i="174" s="1"/>
  <c r="B66" i="174"/>
  <c r="E66" i="174" s="1"/>
  <c r="B67" i="174"/>
  <c r="E67" i="174" s="1"/>
  <c r="B68" i="174"/>
  <c r="E68" i="174" s="1"/>
  <c r="B69" i="174"/>
  <c r="E69" i="174" s="1"/>
  <c r="B70" i="174"/>
  <c r="E70" i="174" s="1"/>
  <c r="B71" i="174"/>
  <c r="E71" i="174" s="1"/>
  <c r="B72" i="174"/>
  <c r="E72" i="174" s="1"/>
  <c r="B73" i="174"/>
  <c r="E73" i="174" s="1"/>
  <c r="B74" i="174"/>
  <c r="E74" i="174" s="1"/>
  <c r="B75" i="174"/>
  <c r="E75" i="174" s="1"/>
  <c r="E78" i="174"/>
  <c r="B79" i="174"/>
  <c r="E79" i="174" s="1"/>
  <c r="B80" i="174"/>
  <c r="E80" i="174" s="1"/>
  <c r="B81" i="174"/>
  <c r="E81" i="174" s="1"/>
  <c r="B82" i="174"/>
  <c r="E82" i="174" s="1"/>
  <c r="B83" i="174"/>
  <c r="E83" i="174" s="1"/>
  <c r="B84" i="174"/>
  <c r="E84" i="174" s="1"/>
  <c r="B85" i="174"/>
  <c r="E85" i="174" s="1"/>
  <c r="B86" i="174"/>
  <c r="E86" i="174" s="1"/>
  <c r="B87" i="174"/>
  <c r="E87" i="174" s="1"/>
  <c r="B88" i="174"/>
  <c r="E88" i="174" s="1"/>
  <c r="B89" i="174"/>
  <c r="E89" i="174" s="1"/>
  <c r="B90" i="174"/>
  <c r="E90" i="174" s="1"/>
  <c r="B91" i="174"/>
  <c r="E91" i="174" s="1"/>
  <c r="B92" i="174"/>
  <c r="E92" i="174" s="1"/>
  <c r="B93" i="174"/>
  <c r="E93" i="174" s="1"/>
  <c r="B94" i="174"/>
  <c r="E94" i="174" s="1"/>
  <c r="B95" i="174"/>
  <c r="E95" i="174" s="1"/>
  <c r="B96" i="174"/>
  <c r="E96" i="174" s="1"/>
  <c r="B97" i="174"/>
  <c r="E97" i="174" s="1"/>
  <c r="B98" i="174"/>
  <c r="E98" i="174" s="1"/>
  <c r="B99" i="174"/>
  <c r="E99" i="174" s="1"/>
  <c r="B100" i="174"/>
  <c r="E100" i="174" s="1"/>
  <c r="B101" i="174"/>
  <c r="E101" i="174" s="1"/>
  <c r="B102" i="174"/>
  <c r="E102" i="174" s="1"/>
  <c r="B103" i="174"/>
  <c r="E103" i="174" s="1"/>
  <c r="B104" i="174"/>
  <c r="E104" i="174" s="1"/>
  <c r="B105" i="174"/>
  <c r="E105" i="174" s="1"/>
  <c r="B106" i="174"/>
  <c r="E106" i="174" s="1"/>
  <c r="B107" i="174"/>
  <c r="E107" i="174" s="1"/>
  <c r="B108" i="174"/>
  <c r="E108" i="174" s="1"/>
  <c r="B109" i="174"/>
  <c r="E109" i="174" s="1"/>
  <c r="B110" i="174"/>
  <c r="E110" i="174" s="1"/>
  <c r="B111" i="174"/>
  <c r="E111" i="174" s="1"/>
  <c r="B112" i="174"/>
  <c r="E112" i="174" s="1"/>
  <c r="B114" i="174"/>
  <c r="E114" i="174" s="1"/>
  <c r="B115" i="174"/>
  <c r="E115" i="174" s="1"/>
  <c r="B116" i="174"/>
  <c r="E116" i="174" s="1"/>
  <c r="B117" i="174"/>
  <c r="E117" i="174" s="1"/>
  <c r="B118" i="174"/>
  <c r="E118" i="174" s="1"/>
  <c r="B119" i="174"/>
  <c r="E119" i="174" s="1"/>
  <c r="B120" i="174"/>
  <c r="E120" i="174" s="1"/>
  <c r="B121" i="174"/>
  <c r="E121" i="174" s="1"/>
  <c r="B122" i="174"/>
  <c r="E122" i="174" s="1"/>
  <c r="B123" i="174"/>
  <c r="E123" i="174" s="1"/>
  <c r="B124" i="174"/>
  <c r="E124" i="174" s="1"/>
  <c r="B125" i="174"/>
  <c r="E125" i="174" s="1"/>
  <c r="B126" i="174"/>
  <c r="E126" i="174" s="1"/>
  <c r="B127" i="174"/>
  <c r="E127" i="174" s="1"/>
  <c r="B128" i="174"/>
  <c r="E128" i="174" s="1"/>
  <c r="B129" i="174"/>
  <c r="E129" i="174" s="1"/>
  <c r="B130" i="174"/>
  <c r="E130" i="174" s="1"/>
  <c r="B131" i="174"/>
  <c r="E131" i="174" s="1"/>
  <c r="B132" i="174"/>
  <c r="E132" i="174" s="1"/>
  <c r="B133" i="174"/>
  <c r="E133" i="174" s="1"/>
  <c r="B134" i="174"/>
  <c r="E134" i="174" s="1"/>
  <c r="B135" i="174"/>
  <c r="E135" i="174" s="1"/>
  <c r="B136" i="174"/>
  <c r="E136" i="174" s="1"/>
  <c r="B137" i="174"/>
  <c r="E137" i="174" s="1"/>
  <c r="B138" i="174"/>
  <c r="E138" i="174" s="1"/>
  <c r="B139" i="174"/>
  <c r="E139" i="174" s="1"/>
  <c r="B140" i="174"/>
  <c r="E140" i="174" s="1"/>
  <c r="B141" i="174"/>
  <c r="E141" i="174" s="1"/>
  <c r="B142" i="174"/>
  <c r="E142" i="174" s="1"/>
  <c r="B143" i="174"/>
  <c r="E143" i="174" s="1"/>
  <c r="B144" i="174"/>
  <c r="E144" i="174" s="1"/>
  <c r="B145" i="174"/>
  <c r="E145" i="174" s="1"/>
  <c r="B146" i="174"/>
  <c r="E146" i="174" s="1"/>
  <c r="B147" i="174"/>
  <c r="E147" i="174" s="1"/>
  <c r="B148" i="174"/>
  <c r="E148" i="174" s="1"/>
  <c r="E150" i="174"/>
  <c r="B151" i="174"/>
  <c r="E151" i="174" s="1"/>
  <c r="B152" i="174"/>
  <c r="E152" i="174" s="1"/>
  <c r="B153" i="174"/>
  <c r="E153" i="174" s="1"/>
  <c r="B154" i="174"/>
  <c r="E154" i="174" s="1"/>
  <c r="B155" i="174"/>
  <c r="E155" i="174" s="1"/>
  <c r="B156" i="174"/>
  <c r="E156" i="174" s="1"/>
  <c r="B157" i="174"/>
  <c r="E157" i="174" s="1"/>
  <c r="B158" i="174"/>
  <c r="E158" i="174" s="1"/>
  <c r="B59" i="174"/>
  <c r="E59" i="174" s="1"/>
  <c r="B58" i="174"/>
  <c r="E58" i="174" s="1"/>
  <c r="B57" i="174"/>
  <c r="E57" i="174" s="1"/>
  <c r="B56" i="174"/>
  <c r="E56" i="174" s="1"/>
  <c r="B55" i="174"/>
  <c r="E55" i="174" s="1"/>
  <c r="B54" i="174"/>
  <c r="E54" i="174" s="1"/>
  <c r="B53" i="174"/>
  <c r="E53" i="174" s="1"/>
  <c r="B52" i="174"/>
  <c r="E52" i="174" s="1"/>
  <c r="B51" i="174"/>
  <c r="E51" i="174" s="1"/>
  <c r="B50" i="174"/>
  <c r="E50" i="174" s="1"/>
  <c r="B49" i="174"/>
  <c r="E49" i="174" s="1"/>
  <c r="B48" i="174"/>
  <c r="E48" i="174" s="1"/>
  <c r="B47" i="174"/>
  <c r="E47" i="174" s="1"/>
  <c r="B46" i="174"/>
  <c r="E46" i="174" s="1"/>
  <c r="E45" i="174"/>
  <c r="B42" i="174"/>
  <c r="E42" i="174" s="1"/>
  <c r="B41" i="174"/>
  <c r="E41" i="174" s="1"/>
  <c r="I40" i="174"/>
  <c r="F40" i="174"/>
  <c r="B40" i="174"/>
  <c r="E40" i="174" s="1"/>
  <c r="I39" i="174"/>
  <c r="F39" i="174"/>
  <c r="B39" i="174"/>
  <c r="E39" i="174" s="1"/>
  <c r="I38" i="174"/>
  <c r="F38" i="174"/>
  <c r="B38" i="174"/>
  <c r="E38" i="174" s="1"/>
  <c r="I37" i="174"/>
  <c r="F37" i="174"/>
  <c r="E37" i="174"/>
  <c r="I34" i="174"/>
  <c r="F34" i="174"/>
  <c r="B34" i="174"/>
  <c r="E34" i="174" s="1"/>
  <c r="I33" i="174"/>
  <c r="F33" i="174"/>
  <c r="B33" i="174"/>
  <c r="E33" i="174" s="1"/>
  <c r="I32" i="174"/>
  <c r="F32" i="174"/>
  <c r="I31" i="174"/>
  <c r="F31" i="174"/>
  <c r="I30" i="174"/>
  <c r="F30" i="174"/>
  <c r="I29" i="174"/>
  <c r="F29" i="174"/>
  <c r="I28" i="174"/>
  <c r="F28" i="174"/>
  <c r="I27" i="174"/>
  <c r="F27" i="174"/>
  <c r="I26" i="174"/>
  <c r="F26" i="174"/>
  <c r="F25" i="174"/>
  <c r="I24" i="174"/>
  <c r="F24" i="174"/>
  <c r="I23" i="174"/>
  <c r="F23" i="174"/>
  <c r="I22" i="174"/>
  <c r="F22" i="174"/>
  <c r="B22" i="174"/>
  <c r="E22" i="174" s="1"/>
  <c r="I21" i="174"/>
  <c r="F21" i="174"/>
  <c r="B21" i="174"/>
  <c r="E21" i="174" s="1"/>
  <c r="I20" i="174"/>
  <c r="F20" i="174"/>
  <c r="B20" i="174"/>
  <c r="E20" i="174" s="1"/>
  <c r="I19" i="174"/>
  <c r="F19" i="174"/>
  <c r="B19" i="174"/>
  <c r="E19" i="174" s="1"/>
  <c r="I18" i="174"/>
  <c r="F18" i="174"/>
  <c r="B18" i="174"/>
  <c r="E18" i="174" s="1"/>
  <c r="I17" i="174"/>
  <c r="F17" i="174"/>
  <c r="B17" i="174"/>
  <c r="E17" i="174" s="1"/>
  <c r="I16" i="174"/>
  <c r="F16" i="174"/>
  <c r="B16" i="174"/>
  <c r="E16" i="174" s="1"/>
  <c r="I15" i="174"/>
  <c r="F15" i="174"/>
  <c r="B15" i="174"/>
  <c r="E15" i="174" s="1"/>
  <c r="I14" i="174"/>
  <c r="F14" i="174"/>
  <c r="B14" i="174"/>
  <c r="E14" i="174" s="1"/>
  <c r="I13" i="174"/>
  <c r="F13" i="174"/>
  <c r="B13" i="174"/>
  <c r="E13" i="174" s="1"/>
  <c r="I12" i="174"/>
  <c r="F12" i="174"/>
  <c r="B12" i="174"/>
  <c r="E12" i="174" s="1"/>
  <c r="I11" i="174"/>
  <c r="F11" i="174"/>
  <c r="F10" i="174"/>
  <c r="D12" i="170"/>
  <c r="F12" i="170" s="1"/>
  <c r="D11" i="170"/>
  <c r="F11" i="170" s="1"/>
  <c r="D29" i="153"/>
  <c r="B29" i="153"/>
  <c r="D34" i="153"/>
  <c r="B34" i="153"/>
  <c r="D33" i="153"/>
  <c r="B33" i="153"/>
  <c r="D32" i="153"/>
  <c r="B32" i="153"/>
  <c r="E32" i="153" s="1"/>
  <c r="D31" i="153"/>
  <c r="B31" i="153"/>
  <c r="D30" i="153"/>
  <c r="E30" i="153" s="1"/>
  <c r="D28" i="153"/>
  <c r="E28" i="153" s="1"/>
  <c r="D27" i="153"/>
  <c r="B27" i="153"/>
  <c r="D26" i="153"/>
  <c r="B26" i="153"/>
  <c r="D25" i="153"/>
  <c r="B25" i="153"/>
  <c r="D24" i="153"/>
  <c r="B24" i="153"/>
  <c r="D23" i="153"/>
  <c r="B23" i="153"/>
  <c r="E23" i="153" s="1"/>
  <c r="D22" i="153"/>
  <c r="B22" i="153"/>
  <c r="E22" i="153" s="1"/>
  <c r="D21" i="153"/>
  <c r="B21" i="153"/>
  <c r="D20" i="153"/>
  <c r="B20" i="153"/>
  <c r="D19" i="153"/>
  <c r="B19" i="153"/>
  <c r="D18" i="153"/>
  <c r="B18" i="153"/>
  <c r="E18" i="153" s="1"/>
  <c r="D17" i="153"/>
  <c r="B17" i="153"/>
  <c r="D16" i="153"/>
  <c r="B16" i="153"/>
  <c r="D15" i="153"/>
  <c r="B15" i="153"/>
  <c r="D14" i="153"/>
  <c r="B14" i="153"/>
  <c r="E14" i="153" s="1"/>
  <c r="D13" i="153"/>
  <c r="B13" i="153"/>
  <c r="D12" i="153"/>
  <c r="B12" i="153"/>
  <c r="D11" i="153"/>
  <c r="E11" i="153" s="1"/>
  <c r="F47" i="173"/>
  <c r="G11" i="173"/>
  <c r="G12" i="173"/>
  <c r="G13" i="173"/>
  <c r="G14" i="173"/>
  <c r="G15" i="173"/>
  <c r="G16" i="173"/>
  <c r="G17" i="173"/>
  <c r="G18" i="173"/>
  <c r="G19" i="173"/>
  <c r="G20" i="173"/>
  <c r="G21" i="173"/>
  <c r="G22" i="173"/>
  <c r="G23" i="173"/>
  <c r="G24" i="173"/>
  <c r="G25" i="173"/>
  <c r="G26" i="173"/>
  <c r="G27" i="173"/>
  <c r="G28" i="173"/>
  <c r="G29" i="173"/>
  <c r="G30" i="173"/>
  <c r="G31" i="173"/>
  <c r="G32" i="173"/>
  <c r="G33" i="173"/>
  <c r="G34" i="173"/>
  <c r="G35" i="173"/>
  <c r="G36" i="173"/>
  <c r="G37" i="173"/>
  <c r="G38" i="173"/>
  <c r="G39" i="173"/>
  <c r="G40" i="173"/>
  <c r="G41" i="173"/>
  <c r="G42" i="173"/>
  <c r="G43" i="173"/>
  <c r="G10" i="173"/>
  <c r="H11" i="173" s="1"/>
  <c r="I11" i="173" s="1"/>
  <c r="E28" i="173"/>
  <c r="B24" i="173"/>
  <c r="E23" i="173"/>
  <c r="B23" i="173"/>
  <c r="E22" i="173"/>
  <c r="B22" i="173"/>
  <c r="E21" i="173"/>
  <c r="B21" i="173"/>
  <c r="F21" i="173" s="1"/>
  <c r="E20" i="173"/>
  <c r="B20" i="173"/>
  <c r="E19" i="173"/>
  <c r="B19" i="173"/>
  <c r="E18" i="173"/>
  <c r="B18" i="173"/>
  <c r="F18" i="173" s="1"/>
  <c r="E17" i="173"/>
  <c r="B17" i="173"/>
  <c r="F17" i="173" s="1"/>
  <c r="E16" i="173"/>
  <c r="B16" i="173"/>
  <c r="E15" i="173"/>
  <c r="B15" i="173"/>
  <c r="E14" i="173"/>
  <c r="B14" i="173"/>
  <c r="E13" i="173"/>
  <c r="B13" i="173"/>
  <c r="F13" i="173" s="1"/>
  <c r="E12" i="173"/>
  <c r="B12" i="173"/>
  <c r="E11" i="173"/>
  <c r="F11" i="173" s="1"/>
  <c r="E43" i="173"/>
  <c r="B43" i="173"/>
  <c r="E42" i="173"/>
  <c r="B42" i="173"/>
  <c r="E41" i="173"/>
  <c r="B41" i="173"/>
  <c r="E40" i="173"/>
  <c r="B40" i="173"/>
  <c r="E39" i="173"/>
  <c r="B39" i="173"/>
  <c r="E38" i="173"/>
  <c r="B38" i="173"/>
  <c r="E37" i="173"/>
  <c r="B37" i="173"/>
  <c r="E36" i="173"/>
  <c r="B36" i="173"/>
  <c r="E35" i="173"/>
  <c r="B35" i="173"/>
  <c r="E34" i="173"/>
  <c r="B34" i="173"/>
  <c r="E33" i="173"/>
  <c r="B33" i="173"/>
  <c r="E32" i="173"/>
  <c r="B32" i="173"/>
  <c r="E31" i="173"/>
  <c r="B31" i="173"/>
  <c r="E30" i="173"/>
  <c r="B30" i="173"/>
  <c r="E29" i="173"/>
  <c r="B29" i="173"/>
  <c r="B28" i="173"/>
  <c r="B27" i="173"/>
  <c r="F27" i="173" s="1"/>
  <c r="E36" i="172"/>
  <c r="E37" i="172"/>
  <c r="E38" i="172"/>
  <c r="E39" i="172"/>
  <c r="E40" i="172"/>
  <c r="C36" i="172"/>
  <c r="C37" i="172"/>
  <c r="C38" i="172"/>
  <c r="C39" i="172"/>
  <c r="C40" i="172"/>
  <c r="E33" i="172"/>
  <c r="C33" i="172"/>
  <c r="E32" i="172"/>
  <c r="C32" i="172"/>
  <c r="E31" i="172"/>
  <c r="C31" i="172"/>
  <c r="E30" i="172"/>
  <c r="C30" i="172"/>
  <c r="E29" i="172"/>
  <c r="C29" i="172"/>
  <c r="E28" i="172"/>
  <c r="C28" i="172"/>
  <c r="E27" i="172"/>
  <c r="C27" i="172"/>
  <c r="E26" i="172"/>
  <c r="C26" i="172"/>
  <c r="E25" i="172"/>
  <c r="C25" i="172"/>
  <c r="E24" i="172"/>
  <c r="C24" i="172"/>
  <c r="E23" i="172"/>
  <c r="C23" i="172"/>
  <c r="E22" i="172"/>
  <c r="C22" i="172"/>
  <c r="E21" i="172"/>
  <c r="C21" i="172"/>
  <c r="E20" i="172"/>
  <c r="C20" i="172"/>
  <c r="E19" i="172"/>
  <c r="C19" i="172"/>
  <c r="E18" i="172"/>
  <c r="C18" i="172"/>
  <c r="E17" i="172"/>
  <c r="C17" i="172"/>
  <c r="E16" i="172"/>
  <c r="C16" i="172"/>
  <c r="E15" i="172"/>
  <c r="C15" i="172"/>
  <c r="E14" i="172"/>
  <c r="C14" i="172"/>
  <c r="E13" i="172"/>
  <c r="C13" i="172"/>
  <c r="E12" i="172"/>
  <c r="C12" i="172"/>
  <c r="E11" i="172"/>
  <c r="C11" i="172"/>
  <c r="E10" i="172"/>
  <c r="C10" i="172"/>
  <c r="E9" i="172"/>
  <c r="F9" i="172" s="1"/>
  <c r="F70" i="172"/>
  <c r="E87" i="172"/>
  <c r="C87" i="172"/>
  <c r="E86" i="172"/>
  <c r="C86" i="172"/>
  <c r="E85" i="172"/>
  <c r="C85" i="172"/>
  <c r="E84" i="172"/>
  <c r="C84" i="172"/>
  <c r="E83" i="172"/>
  <c r="C83" i="172"/>
  <c r="E82" i="172"/>
  <c r="C82" i="172"/>
  <c r="E81" i="172"/>
  <c r="C81" i="172"/>
  <c r="E80" i="172"/>
  <c r="C80" i="172"/>
  <c r="E79" i="172"/>
  <c r="C79" i="172"/>
  <c r="E78" i="172"/>
  <c r="C78" i="172"/>
  <c r="E77" i="172"/>
  <c r="C77" i="172"/>
  <c r="E76" i="172"/>
  <c r="C76" i="172"/>
  <c r="E75" i="172"/>
  <c r="C75" i="172"/>
  <c r="E74" i="172"/>
  <c r="C74" i="172"/>
  <c r="E73" i="172"/>
  <c r="C73" i="172"/>
  <c r="E72" i="172"/>
  <c r="C72" i="172"/>
  <c r="E71" i="172"/>
  <c r="F71" i="172" s="1"/>
  <c r="E153" i="172"/>
  <c r="C153" i="172"/>
  <c r="E152" i="172"/>
  <c r="C152" i="172"/>
  <c r="E151" i="172"/>
  <c r="C151" i="172"/>
  <c r="E150" i="172"/>
  <c r="C150" i="172"/>
  <c r="E149" i="172"/>
  <c r="C149" i="172"/>
  <c r="E148" i="172"/>
  <c r="C148" i="172"/>
  <c r="E147" i="172"/>
  <c r="C147" i="172"/>
  <c r="E146" i="172"/>
  <c r="C146" i="172"/>
  <c r="F146" i="172" s="1"/>
  <c r="E145" i="172"/>
  <c r="C145" i="172"/>
  <c r="E144" i="172"/>
  <c r="C144" i="172"/>
  <c r="E143" i="172"/>
  <c r="C143" i="172"/>
  <c r="E142" i="172"/>
  <c r="C142" i="172"/>
  <c r="F142" i="172" s="1"/>
  <c r="E141" i="172"/>
  <c r="C141" i="172"/>
  <c r="E140" i="172"/>
  <c r="C140" i="172"/>
  <c r="E139" i="172"/>
  <c r="C139" i="172"/>
  <c r="E138" i="172"/>
  <c r="C138" i="172"/>
  <c r="E137" i="172"/>
  <c r="C137" i="172"/>
  <c r="E136" i="172"/>
  <c r="C136" i="172"/>
  <c r="E135" i="172"/>
  <c r="C135" i="172"/>
  <c r="E134" i="172"/>
  <c r="C134" i="172"/>
  <c r="E133" i="172"/>
  <c r="C133" i="172"/>
  <c r="E132" i="172"/>
  <c r="C132" i="172"/>
  <c r="E131" i="172"/>
  <c r="C131" i="172"/>
  <c r="E130" i="172"/>
  <c r="C130" i="172"/>
  <c r="E129" i="172"/>
  <c r="C129" i="172"/>
  <c r="E127" i="172"/>
  <c r="C127" i="172"/>
  <c r="E126" i="172"/>
  <c r="C126" i="172"/>
  <c r="E125" i="172"/>
  <c r="C125" i="172"/>
  <c r="E124" i="172"/>
  <c r="C124" i="172"/>
  <c r="E123" i="172"/>
  <c r="C123" i="172"/>
  <c r="E122" i="172"/>
  <c r="C122" i="172"/>
  <c r="E121" i="172"/>
  <c r="C121" i="172"/>
  <c r="E120" i="172"/>
  <c r="C120" i="172"/>
  <c r="E119" i="172"/>
  <c r="C119" i="172"/>
  <c r="E118" i="172"/>
  <c r="C118" i="172"/>
  <c r="E117" i="172"/>
  <c r="C117" i="172"/>
  <c r="F117" i="172" s="1"/>
  <c r="E116" i="172"/>
  <c r="C116" i="172"/>
  <c r="E115" i="172"/>
  <c r="C115" i="172"/>
  <c r="E114" i="172"/>
  <c r="C114" i="172"/>
  <c r="E113" i="172"/>
  <c r="C113" i="172"/>
  <c r="E112" i="172"/>
  <c r="C112" i="172"/>
  <c r="E111" i="172"/>
  <c r="C111" i="172"/>
  <c r="E110" i="172"/>
  <c r="C110" i="172"/>
  <c r="E109" i="172"/>
  <c r="C109" i="172"/>
  <c r="E108" i="172"/>
  <c r="C108" i="172"/>
  <c r="E107" i="172"/>
  <c r="C107" i="172"/>
  <c r="E106" i="172"/>
  <c r="C106" i="172"/>
  <c r="E105" i="172"/>
  <c r="C105" i="172"/>
  <c r="E104" i="172"/>
  <c r="C104" i="172"/>
  <c r="E103" i="172"/>
  <c r="C103" i="172"/>
  <c r="E102" i="172"/>
  <c r="C102" i="172"/>
  <c r="E101" i="172"/>
  <c r="C101" i="172"/>
  <c r="E100" i="172"/>
  <c r="C100" i="172"/>
  <c r="E99" i="172"/>
  <c r="C99" i="172"/>
  <c r="E98" i="172"/>
  <c r="C98" i="172"/>
  <c r="E97" i="172"/>
  <c r="C97" i="172"/>
  <c r="E96" i="172"/>
  <c r="C96" i="172"/>
  <c r="E95" i="172"/>
  <c r="C95" i="172"/>
  <c r="E94" i="172"/>
  <c r="C94" i="172"/>
  <c r="E93" i="172"/>
  <c r="C93" i="172"/>
  <c r="E92" i="172"/>
  <c r="C92" i="172"/>
  <c r="E91" i="172"/>
  <c r="C91" i="172"/>
  <c r="E90" i="172"/>
  <c r="C90" i="172"/>
  <c r="F89" i="172"/>
  <c r="J69" i="172"/>
  <c r="E69" i="172"/>
  <c r="C69" i="172"/>
  <c r="E68" i="172"/>
  <c r="C68" i="172"/>
  <c r="F68" i="172" s="1"/>
  <c r="E67" i="172"/>
  <c r="C67" i="172"/>
  <c r="E66" i="172"/>
  <c r="C66" i="172"/>
  <c r="F66" i="172" s="1"/>
  <c r="E65" i="172"/>
  <c r="C65" i="172"/>
  <c r="E64" i="172"/>
  <c r="C64" i="172"/>
  <c r="F64" i="172" s="1"/>
  <c r="E63" i="172"/>
  <c r="C63" i="172"/>
  <c r="E62" i="172"/>
  <c r="C62" i="172"/>
  <c r="E61" i="172"/>
  <c r="C61" i="172"/>
  <c r="E60" i="172"/>
  <c r="C60" i="172"/>
  <c r="F60" i="172" s="1"/>
  <c r="E59" i="172"/>
  <c r="C59" i="172"/>
  <c r="E58" i="172"/>
  <c r="F58" i="172" s="1"/>
  <c r="C58" i="172"/>
  <c r="E57" i="172"/>
  <c r="C57" i="172"/>
  <c r="E56" i="172"/>
  <c r="C56" i="172"/>
  <c r="F56" i="172" s="1"/>
  <c r="E55" i="172"/>
  <c r="C55" i="172"/>
  <c r="E54" i="172"/>
  <c r="C54" i="172"/>
  <c r="E53" i="172"/>
  <c r="C53" i="172"/>
  <c r="E52" i="172"/>
  <c r="C52" i="172"/>
  <c r="F52" i="172" s="1"/>
  <c r="E51" i="172"/>
  <c r="C51" i="172"/>
  <c r="E50" i="172"/>
  <c r="F50" i="172" s="1"/>
  <c r="C50" i="172"/>
  <c r="E49" i="172"/>
  <c r="C49" i="172"/>
  <c r="E48" i="172"/>
  <c r="C48" i="172"/>
  <c r="F48" i="172" s="1"/>
  <c r="E47" i="172"/>
  <c r="C47" i="172"/>
  <c r="E46" i="172"/>
  <c r="C46" i="172"/>
  <c r="E45" i="172"/>
  <c r="C45" i="172"/>
  <c r="E44" i="172"/>
  <c r="C44" i="172"/>
  <c r="F44" i="172" s="1"/>
  <c r="E43" i="172"/>
  <c r="F43" i="172" s="1"/>
  <c r="E30" i="114"/>
  <c r="E29" i="114"/>
  <c r="B43" i="114"/>
  <c r="E43" i="114" s="1"/>
  <c r="B44" i="114"/>
  <c r="E44" i="114" s="1"/>
  <c r="B45" i="114"/>
  <c r="E45" i="114" s="1"/>
  <c r="B46" i="114"/>
  <c r="E46" i="114" s="1"/>
  <c r="B47" i="114"/>
  <c r="E47" i="114" s="1"/>
  <c r="B48" i="114"/>
  <c r="E48" i="114" s="1"/>
  <c r="B49" i="114"/>
  <c r="E49" i="114" s="1"/>
  <c r="B50" i="114"/>
  <c r="E50" i="114" s="1"/>
  <c r="B51" i="114"/>
  <c r="E51" i="114" s="1"/>
  <c r="B52" i="114"/>
  <c r="E52" i="114" s="1"/>
  <c r="B53" i="114"/>
  <c r="E53" i="114" s="1"/>
  <c r="B54" i="114"/>
  <c r="E54" i="114" s="1"/>
  <c r="B55" i="114"/>
  <c r="E55" i="114" s="1"/>
  <c r="B56" i="114"/>
  <c r="E56" i="114" s="1"/>
  <c r="B57" i="114"/>
  <c r="E57" i="114" s="1"/>
  <c r="B58" i="114"/>
  <c r="E58" i="114" s="1"/>
  <c r="B59" i="114"/>
  <c r="E59" i="114" s="1"/>
  <c r="B60" i="114"/>
  <c r="E60" i="114" s="1"/>
  <c r="B61" i="114"/>
  <c r="E61" i="114" s="1"/>
  <c r="B62" i="114"/>
  <c r="E62" i="114" s="1"/>
  <c r="I43" i="114"/>
  <c r="F43" i="114"/>
  <c r="I42" i="114"/>
  <c r="F42" i="114"/>
  <c r="B42" i="114"/>
  <c r="E42" i="114" s="1"/>
  <c r="I41" i="114"/>
  <c r="F41" i="114"/>
  <c r="B41" i="114"/>
  <c r="E41" i="114" s="1"/>
  <c r="I40" i="114"/>
  <c r="F40" i="114"/>
  <c r="B40" i="114"/>
  <c r="E40" i="114" s="1"/>
  <c r="I39" i="114"/>
  <c r="F39" i="114"/>
  <c r="B39" i="114"/>
  <c r="E39" i="114" s="1"/>
  <c r="I38" i="114"/>
  <c r="F38" i="114"/>
  <c r="B38" i="114"/>
  <c r="E38" i="114" s="1"/>
  <c r="I37" i="114"/>
  <c r="F37" i="114"/>
  <c r="B37" i="114"/>
  <c r="E37" i="114" s="1"/>
  <c r="I36" i="114"/>
  <c r="F36" i="114"/>
  <c r="B36" i="114"/>
  <c r="E36" i="114" s="1"/>
  <c r="I35" i="114"/>
  <c r="F35" i="114"/>
  <c r="B35" i="114"/>
  <c r="E35" i="114" s="1"/>
  <c r="I34" i="114"/>
  <c r="F34" i="114"/>
  <c r="B34" i="114"/>
  <c r="E34" i="114" s="1"/>
  <c r="I33" i="114"/>
  <c r="F33" i="114"/>
  <c r="B33" i="114"/>
  <c r="E33" i="114" s="1"/>
  <c r="I32" i="114"/>
  <c r="F32" i="114"/>
  <c r="B32" i="114"/>
  <c r="E32" i="114" s="1"/>
  <c r="I31" i="114"/>
  <c r="F31" i="114"/>
  <c r="B31" i="114"/>
  <c r="E31" i="114" s="1"/>
  <c r="I30" i="114"/>
  <c r="F30" i="114"/>
  <c r="F29" i="114"/>
  <c r="F34" i="133"/>
  <c r="C33" i="133"/>
  <c r="F33" i="133" s="1"/>
  <c r="G14" i="93"/>
  <c r="G15" i="93"/>
  <c r="G13" i="93"/>
  <c r="K12" i="26"/>
  <c r="K13" i="26"/>
  <c r="K15" i="26"/>
  <c r="K16" i="26"/>
  <c r="K19" i="26"/>
  <c r="K20" i="26"/>
  <c r="K21" i="26"/>
  <c r="K11" i="26"/>
  <c r="J12" i="26"/>
  <c r="J13" i="26"/>
  <c r="J15" i="26"/>
  <c r="L15" i="26" s="1"/>
  <c r="J16" i="26"/>
  <c r="L16" i="26" s="1"/>
  <c r="J19" i="26"/>
  <c r="J20" i="26"/>
  <c r="L20" i="26" s="1"/>
  <c r="J21" i="26"/>
  <c r="L21" i="26" s="1"/>
  <c r="J11" i="26"/>
  <c r="H12" i="26"/>
  <c r="H13" i="26"/>
  <c r="H17" i="26"/>
  <c r="I17" i="26" s="1"/>
  <c r="H18" i="26"/>
  <c r="I18" i="26" s="1"/>
  <c r="K18" i="26" s="1"/>
  <c r="H19" i="26"/>
  <c r="H20" i="26"/>
  <c r="H21" i="26"/>
  <c r="H11" i="26"/>
  <c r="F12" i="26"/>
  <c r="F13" i="26"/>
  <c r="F14" i="26"/>
  <c r="F15" i="26"/>
  <c r="F16" i="26"/>
  <c r="F17" i="26"/>
  <c r="F18" i="26"/>
  <c r="F19" i="26"/>
  <c r="F20" i="26"/>
  <c r="F21" i="26"/>
  <c r="F11" i="26"/>
  <c r="G17" i="171"/>
  <c r="F17" i="171"/>
  <c r="H16" i="171"/>
  <c r="G16" i="171"/>
  <c r="F16" i="171"/>
  <c r="G15" i="171"/>
  <c r="F15" i="171"/>
  <c r="G14" i="171"/>
  <c r="F14" i="171"/>
  <c r="B14" i="171"/>
  <c r="B15" i="171" s="1"/>
  <c r="B16" i="171" s="1"/>
  <c r="B17" i="171" s="1"/>
  <c r="G13" i="171"/>
  <c r="F13" i="171"/>
  <c r="F14" i="93"/>
  <c r="F15" i="93"/>
  <c r="F13" i="93"/>
  <c r="B14" i="93"/>
  <c r="B15" i="93" s="1"/>
  <c r="G10" i="138"/>
  <c r="G12" i="138" s="1"/>
  <c r="G14" i="138" s="1"/>
  <c r="L10" i="135"/>
  <c r="L12" i="135"/>
  <c r="L13" i="135"/>
  <c r="L14" i="135"/>
  <c r="H12" i="135"/>
  <c r="J12" i="137"/>
  <c r="L12" i="137" s="1"/>
  <c r="J11" i="137"/>
  <c r="L11" i="137" s="1"/>
  <c r="J10" i="137"/>
  <c r="L10" i="137" s="1"/>
  <c r="I12" i="114"/>
  <c r="I13" i="114"/>
  <c r="I14" i="114"/>
  <c r="I15" i="114"/>
  <c r="I16" i="114"/>
  <c r="I17" i="114"/>
  <c r="I18" i="114"/>
  <c r="I19" i="114"/>
  <c r="I20" i="114"/>
  <c r="I21" i="114"/>
  <c r="I22" i="114"/>
  <c r="I23" i="114"/>
  <c r="I24" i="114"/>
  <c r="I11" i="114"/>
  <c r="F18" i="170"/>
  <c r="F10" i="170"/>
  <c r="B13" i="157"/>
  <c r="D13" i="157" s="1"/>
  <c r="B11" i="157"/>
  <c r="D11" i="157" s="1"/>
  <c r="D12" i="157"/>
  <c r="H14" i="160"/>
  <c r="F14" i="160"/>
  <c r="G14" i="160"/>
  <c r="E11" i="160"/>
  <c r="E12" i="160"/>
  <c r="E13" i="160"/>
  <c r="G13" i="151"/>
  <c r="G12" i="151"/>
  <c r="G11" i="151"/>
  <c r="C11" i="151"/>
  <c r="B12" i="151" s="1"/>
  <c r="C12" i="151" s="1"/>
  <c r="B13" i="151" s="1"/>
  <c r="C13" i="151" s="1"/>
  <c r="G12" i="159"/>
  <c r="G13" i="159"/>
  <c r="G11" i="159"/>
  <c r="C11" i="159"/>
  <c r="B12" i="159" s="1"/>
  <c r="C12" i="159" s="1"/>
  <c r="B13" i="159" s="1"/>
  <c r="C13" i="159" s="1"/>
  <c r="L13" i="159"/>
  <c r="N13" i="159" s="1"/>
  <c r="L14" i="159"/>
  <c r="N14" i="159" s="1"/>
  <c r="L12" i="159"/>
  <c r="N12" i="159" s="1"/>
  <c r="G11" i="169"/>
  <c r="G14" i="169" s="1"/>
  <c r="G16" i="169" s="1"/>
  <c r="E11" i="158"/>
  <c r="F11" i="158" s="1"/>
  <c r="I20" i="158"/>
  <c r="I19" i="158"/>
  <c r="H16" i="158"/>
  <c r="F12" i="25"/>
  <c r="F13" i="25"/>
  <c r="F14" i="25"/>
  <c r="F15" i="25"/>
  <c r="F16" i="25"/>
  <c r="F11" i="25"/>
  <c r="M10" i="158"/>
  <c r="M11" i="158"/>
  <c r="M12" i="158"/>
  <c r="M9" i="158"/>
  <c r="N17" i="158"/>
  <c r="N16" i="158"/>
  <c r="C11" i="90"/>
  <c r="G13" i="132"/>
  <c r="G11" i="132"/>
  <c r="I11" i="132"/>
  <c r="I13" i="131"/>
  <c r="D30" i="166"/>
  <c r="E30" i="166" s="1"/>
  <c r="B30" i="166"/>
  <c r="D29" i="166"/>
  <c r="B29" i="166"/>
  <c r="D28" i="166"/>
  <c r="B28" i="166"/>
  <c r="D27" i="166"/>
  <c r="B27" i="166"/>
  <c r="D26" i="166"/>
  <c r="E26" i="166" s="1"/>
  <c r="B26" i="166"/>
  <c r="D25" i="166"/>
  <c r="B25" i="166"/>
  <c r="D24" i="166"/>
  <c r="B24" i="166"/>
  <c r="D23" i="166"/>
  <c r="B23" i="166"/>
  <c r="D22" i="166"/>
  <c r="E22" i="166" s="1"/>
  <c r="B22" i="166"/>
  <c r="B21" i="166"/>
  <c r="E21" i="166" s="1"/>
  <c r="E20" i="166"/>
  <c r="F19" i="166"/>
  <c r="F17" i="166"/>
  <c r="D17" i="166"/>
  <c r="E17" i="166" s="1"/>
  <c r="F16" i="166"/>
  <c r="D16" i="166"/>
  <c r="E16" i="166" s="1"/>
  <c r="F15" i="166"/>
  <c r="D15" i="166"/>
  <c r="E15" i="166" s="1"/>
  <c r="F14" i="166"/>
  <c r="D14" i="166"/>
  <c r="E14" i="166" s="1"/>
  <c r="F13" i="166"/>
  <c r="D13" i="166"/>
  <c r="E13" i="166" s="1"/>
  <c r="F12" i="166"/>
  <c r="D12" i="166"/>
  <c r="E12" i="166" s="1"/>
  <c r="F11" i="166"/>
  <c r="D11" i="166"/>
  <c r="E11" i="166" s="1"/>
  <c r="F10" i="166"/>
  <c r="D10" i="166"/>
  <c r="E10" i="166" s="1"/>
  <c r="F9" i="166"/>
  <c r="E9" i="166"/>
  <c r="F11" i="114"/>
  <c r="D51" i="153"/>
  <c r="B51" i="153"/>
  <c r="D52" i="153"/>
  <c r="B52" i="153"/>
  <c r="D53" i="153"/>
  <c r="B53" i="153"/>
  <c r="D54" i="153"/>
  <c r="B54" i="153"/>
  <c r="D40" i="153"/>
  <c r="E40" i="153" s="1"/>
  <c r="D41" i="153"/>
  <c r="B41" i="153"/>
  <c r="D42" i="153"/>
  <c r="B42" i="153"/>
  <c r="D43" i="153"/>
  <c r="B43" i="153"/>
  <c r="D44" i="153"/>
  <c r="B44" i="153"/>
  <c r="D45" i="153"/>
  <c r="B45" i="153"/>
  <c r="D46" i="153"/>
  <c r="B46" i="153"/>
  <c r="D47" i="153"/>
  <c r="B47" i="153"/>
  <c r="D48" i="153"/>
  <c r="B48" i="153"/>
  <c r="D49" i="153"/>
  <c r="B49" i="153"/>
  <c r="D50" i="153"/>
  <c r="B50" i="153"/>
  <c r="B12" i="114"/>
  <c r="E12" i="114" s="1"/>
  <c r="B13" i="114"/>
  <c r="E13" i="114" s="1"/>
  <c r="B14" i="114"/>
  <c r="E14" i="114" s="1"/>
  <c r="B15" i="114"/>
  <c r="E15" i="114" s="1"/>
  <c r="B16" i="114"/>
  <c r="E16" i="114" s="1"/>
  <c r="B17" i="114"/>
  <c r="E17" i="114" s="1"/>
  <c r="B18" i="114"/>
  <c r="E18" i="114" s="1"/>
  <c r="B19" i="114"/>
  <c r="E19" i="114" s="1"/>
  <c r="B20" i="114"/>
  <c r="E20" i="114" s="1"/>
  <c r="B21" i="114"/>
  <c r="E21" i="114" s="1"/>
  <c r="B22" i="114"/>
  <c r="E22" i="114" s="1"/>
  <c r="B23" i="114"/>
  <c r="E23" i="114" s="1"/>
  <c r="B24" i="114"/>
  <c r="E24" i="114" s="1"/>
  <c r="F12" i="114"/>
  <c r="F13" i="114"/>
  <c r="F14" i="114"/>
  <c r="F15" i="114"/>
  <c r="F16" i="114"/>
  <c r="F17" i="114"/>
  <c r="F18" i="114"/>
  <c r="F19" i="114"/>
  <c r="F20" i="114"/>
  <c r="F21" i="114"/>
  <c r="F22" i="114"/>
  <c r="F23" i="114"/>
  <c r="F24" i="114"/>
  <c r="F10" i="114"/>
  <c r="E9" i="165"/>
  <c r="D10" i="165"/>
  <c r="B10" i="165"/>
  <c r="D11" i="165"/>
  <c r="B11" i="165"/>
  <c r="D12" i="165"/>
  <c r="B12" i="165"/>
  <c r="D13" i="165"/>
  <c r="B13" i="165"/>
  <c r="D14" i="165"/>
  <c r="B14" i="165"/>
  <c r="D15" i="165"/>
  <c r="B15" i="165"/>
  <c r="D16" i="165"/>
  <c r="B16" i="165"/>
  <c r="D17" i="165"/>
  <c r="B17" i="165"/>
  <c r="K32" i="161"/>
  <c r="L32" i="161" s="1"/>
  <c r="M32" i="161" s="1"/>
  <c r="J11" i="25"/>
  <c r="H17" i="161"/>
  <c r="G17" i="161"/>
  <c r="E11" i="161"/>
  <c r="E17" i="161" s="1"/>
  <c r="E10" i="160"/>
  <c r="E10" i="158"/>
  <c r="F10" i="158" s="1"/>
  <c r="D10" i="157"/>
  <c r="E10" i="156"/>
  <c r="F10" i="156" s="1"/>
  <c r="F11" i="156" s="1"/>
  <c r="H20" i="155"/>
  <c r="E20" i="155"/>
  <c r="H19" i="155"/>
  <c r="E19" i="155"/>
  <c r="H18" i="155"/>
  <c r="E18" i="155"/>
  <c r="I18" i="155" s="1"/>
  <c r="H17" i="155"/>
  <c r="E17" i="155"/>
  <c r="H16" i="155"/>
  <c r="E16" i="155"/>
  <c r="H15" i="155"/>
  <c r="E15" i="155"/>
  <c r="F9" i="134"/>
  <c r="I9" i="134" s="1"/>
  <c r="I10" i="134" s="1"/>
  <c r="F16" i="91"/>
  <c r="I16" i="91" s="1"/>
  <c r="E30" i="148"/>
  <c r="D19" i="148"/>
  <c r="D20" i="148"/>
  <c r="B13" i="148"/>
  <c r="B14" i="148"/>
  <c r="B19" i="148"/>
  <c r="B20" i="148"/>
  <c r="D27" i="148"/>
  <c r="B27" i="148"/>
  <c r="D26" i="148"/>
  <c r="B26" i="148"/>
  <c r="D25" i="148"/>
  <c r="B25" i="148"/>
  <c r="D24" i="148"/>
  <c r="B24" i="148"/>
  <c r="D23" i="148"/>
  <c r="B23" i="148"/>
  <c r="D22" i="148"/>
  <c r="B22" i="148"/>
  <c r="D21" i="148"/>
  <c r="B21" i="148"/>
  <c r="D15" i="148"/>
  <c r="B15" i="148"/>
  <c r="D14" i="148"/>
  <c r="D13" i="148"/>
  <c r="E12" i="148"/>
  <c r="E21" i="143"/>
  <c r="G21" i="143" s="1"/>
  <c r="E17" i="143"/>
  <c r="G17" i="143" s="1"/>
  <c r="E13" i="143"/>
  <c r="G13" i="143" s="1"/>
  <c r="J14" i="25"/>
  <c r="C40" i="133"/>
  <c r="F40" i="133" s="1"/>
  <c r="C39" i="133"/>
  <c r="F39" i="133" s="1"/>
  <c r="C38" i="133"/>
  <c r="F38" i="133" s="1"/>
  <c r="C37" i="133"/>
  <c r="F37" i="133" s="1"/>
  <c r="C36" i="133"/>
  <c r="F36" i="133" s="1"/>
  <c r="C35" i="133"/>
  <c r="F35" i="133" s="1"/>
  <c r="C32" i="133"/>
  <c r="F32" i="133" s="1"/>
  <c r="C31" i="133"/>
  <c r="F31" i="133" s="1"/>
  <c r="C30" i="133"/>
  <c r="F30" i="133" s="1"/>
  <c r="C29" i="133"/>
  <c r="F29" i="133"/>
  <c r="C28" i="133"/>
  <c r="F28" i="133" s="1"/>
  <c r="C27" i="133"/>
  <c r="F27" i="133" s="1"/>
  <c r="C26" i="133"/>
  <c r="F26" i="133" s="1"/>
  <c r="C25" i="133"/>
  <c r="F25" i="133" s="1"/>
  <c r="C24" i="133"/>
  <c r="C23" i="133"/>
  <c r="C22" i="133"/>
  <c r="F22" i="133" s="1"/>
  <c r="F24" i="133" s="1"/>
  <c r="C21" i="133"/>
  <c r="F21" i="133" s="1"/>
  <c r="C20" i="133"/>
  <c r="F20" i="133" s="1"/>
  <c r="C19" i="133"/>
  <c r="F19" i="133" s="1"/>
  <c r="C18" i="133"/>
  <c r="F18" i="133" s="1"/>
  <c r="C17" i="133"/>
  <c r="F17" i="133" s="1"/>
  <c r="C16" i="133"/>
  <c r="F16" i="133" s="1"/>
  <c r="C15" i="133"/>
  <c r="F15" i="133" s="1"/>
  <c r="C14" i="133"/>
  <c r="F14" i="133" s="1"/>
  <c r="C13" i="133"/>
  <c r="F13" i="133" s="1"/>
  <c r="C12" i="133"/>
  <c r="F12" i="133" s="1"/>
  <c r="C11" i="133"/>
  <c r="F11" i="133" s="1"/>
  <c r="C10" i="133"/>
  <c r="F10" i="133" s="1"/>
  <c r="C9" i="133"/>
  <c r="F9" i="133" s="1"/>
  <c r="F8" i="133"/>
  <c r="G14" i="131"/>
  <c r="G13" i="131"/>
  <c r="G10" i="90"/>
  <c r="J10" i="90" s="1"/>
  <c r="G11" i="90"/>
  <c r="J11" i="90" s="1"/>
  <c r="G12" i="90"/>
  <c r="K14" i="26"/>
  <c r="F15" i="91"/>
  <c r="I15" i="91" s="1"/>
  <c r="K14" i="25"/>
  <c r="L14" i="25" s="1"/>
  <c r="H16" i="25"/>
  <c r="M16" i="27"/>
  <c r="M13" i="27"/>
  <c r="M14" i="27"/>
  <c r="M15" i="27"/>
  <c r="M12" i="27"/>
  <c r="I18" i="27"/>
  <c r="K16" i="27"/>
  <c r="G16" i="27"/>
  <c r="K15" i="27"/>
  <c r="G15" i="27"/>
  <c r="K14" i="27"/>
  <c r="G14" i="27"/>
  <c r="G13" i="27"/>
  <c r="K12" i="27"/>
  <c r="G12" i="27"/>
  <c r="H15" i="25"/>
  <c r="H14" i="25"/>
  <c r="H12" i="25"/>
  <c r="K11" i="25"/>
  <c r="L11" i="25" s="1"/>
  <c r="H11" i="25"/>
  <c r="J16" i="25"/>
  <c r="K16" i="25"/>
  <c r="L16" i="25" s="1"/>
  <c r="J15" i="25"/>
  <c r="K15" i="25"/>
  <c r="L15" i="25" s="1"/>
  <c r="J13" i="25"/>
  <c r="L13" i="25"/>
  <c r="J12" i="25"/>
  <c r="K12" i="25"/>
  <c r="L12" i="25" s="1"/>
  <c r="M12" i="159"/>
  <c r="L11" i="26"/>
  <c r="J14" i="26"/>
  <c r="H14" i="135"/>
  <c r="H13" i="135"/>
  <c r="F30" i="173"/>
  <c r="F38" i="173"/>
  <c r="F35" i="172"/>
  <c r="F103" i="172"/>
  <c r="F125" i="172"/>
  <c r="C12" i="90"/>
  <c r="E54" i="153" l="1"/>
  <c r="F29" i="172"/>
  <c r="F34" i="173"/>
  <c r="F42" i="173"/>
  <c r="H43" i="173"/>
  <c r="H35" i="173"/>
  <c r="H27" i="173"/>
  <c r="H19" i="173"/>
  <c r="E33" i="153"/>
  <c r="M14" i="159"/>
  <c r="E38" i="166"/>
  <c r="E40" i="166"/>
  <c r="F97" i="172"/>
  <c r="F113" i="172"/>
  <c r="F119" i="172"/>
  <c r="F121" i="172"/>
  <c r="F123" i="172"/>
  <c r="F127" i="172"/>
  <c r="F130" i="172"/>
  <c r="F132" i="172"/>
  <c r="F144" i="172"/>
  <c r="H39" i="173"/>
  <c r="H23" i="173"/>
  <c r="F94" i="172"/>
  <c r="F133" i="172"/>
  <c r="E28" i="166"/>
  <c r="F75" i="172"/>
  <c r="F79" i="172"/>
  <c r="F81" i="172"/>
  <c r="F83" i="172"/>
  <c r="F85" i="172"/>
  <c r="F87" i="172"/>
  <c r="F12" i="172"/>
  <c r="F16" i="172"/>
  <c r="F22" i="172"/>
  <c r="F24" i="172"/>
  <c r="F28" i="172"/>
  <c r="F136" i="172"/>
  <c r="F73" i="172"/>
  <c r="F10" i="172"/>
  <c r="F14" i="172"/>
  <c r="F18" i="172"/>
  <c r="F15" i="173"/>
  <c r="F19" i="173"/>
  <c r="F23" i="173"/>
  <c r="E12" i="153"/>
  <c r="E16" i="153"/>
  <c r="E20" i="153"/>
  <c r="E34" i="153"/>
  <c r="E13" i="148"/>
  <c r="F61" i="172"/>
  <c r="F65" i="172"/>
  <c r="F69" i="172"/>
  <c r="F92" i="172"/>
  <c r="F32" i="173"/>
  <c r="F36" i="173"/>
  <c r="F40" i="173"/>
  <c r="H31" i="173"/>
  <c r="H15" i="173"/>
  <c r="G14" i="159"/>
  <c r="F46" i="172"/>
  <c r="F54" i="172"/>
  <c r="F62" i="172"/>
  <c r="F93" i="172"/>
  <c r="E37" i="166"/>
  <c r="F111" i="172"/>
  <c r="I19" i="155"/>
  <c r="E21" i="146"/>
  <c r="F95" i="172"/>
  <c r="F115" i="172"/>
  <c r="G14" i="132"/>
  <c r="G15" i="132" s="1"/>
  <c r="F90" i="172"/>
  <c r="E20" i="146"/>
  <c r="E10" i="165"/>
  <c r="E49" i="153"/>
  <c r="E45" i="153"/>
  <c r="E41" i="153"/>
  <c r="E23" i="166"/>
  <c r="E29" i="166"/>
  <c r="F141" i="172"/>
  <c r="F12" i="173"/>
  <c r="F14" i="173"/>
  <c r="F16" i="173"/>
  <c r="F20" i="173"/>
  <c r="F22" i="173"/>
  <c r="F28" i="173"/>
  <c r="H42" i="173"/>
  <c r="H38" i="173"/>
  <c r="H34" i="173"/>
  <c r="H30" i="173"/>
  <c r="H26" i="173"/>
  <c r="H22" i="173"/>
  <c r="H18" i="173"/>
  <c r="H14" i="173"/>
  <c r="E13" i="153"/>
  <c r="E15" i="153"/>
  <c r="E17" i="153"/>
  <c r="E19" i="153"/>
  <c r="E21" i="153"/>
  <c r="E27" i="153"/>
  <c r="E31" i="153"/>
  <c r="E29" i="153"/>
  <c r="E20" i="148"/>
  <c r="I16" i="155"/>
  <c r="L19" i="26"/>
  <c r="L12" i="26"/>
  <c r="F40" i="172"/>
  <c r="F36" i="172"/>
  <c r="E159" i="174"/>
  <c r="F159" i="174" s="1"/>
  <c r="J17" i="25"/>
  <c r="I15" i="155"/>
  <c r="F118" i="172"/>
  <c r="F126" i="172"/>
  <c r="F129" i="172"/>
  <c r="F131" i="172"/>
  <c r="F150" i="172"/>
  <c r="F152" i="172"/>
  <c r="F15" i="172"/>
  <c r="F31" i="172"/>
  <c r="F33" i="172"/>
  <c r="F38" i="172"/>
  <c r="E22" i="148"/>
  <c r="E53" i="153"/>
  <c r="E25" i="166"/>
  <c r="F39" i="172"/>
  <c r="F29" i="173"/>
  <c r="F33" i="173"/>
  <c r="F37" i="173"/>
  <c r="F41" i="173"/>
  <c r="H41" i="173"/>
  <c r="H37" i="173"/>
  <c r="H29" i="173"/>
  <c r="H21" i="173"/>
  <c r="H13" i="173"/>
  <c r="J18" i="26"/>
  <c r="L18" i="26" s="1"/>
  <c r="I17" i="155"/>
  <c r="E15" i="165"/>
  <c r="E11" i="165"/>
  <c r="E48" i="153"/>
  <c r="E44" i="153"/>
  <c r="F102" i="172"/>
  <c r="E27" i="166"/>
  <c r="F134" i="172"/>
  <c r="F31" i="173"/>
  <c r="F35" i="173"/>
  <c r="F39" i="173"/>
  <c r="F43" i="173"/>
  <c r="H33" i="173"/>
  <c r="H25" i="173"/>
  <c r="H17" i="173"/>
  <c r="M13" i="159"/>
  <c r="G18" i="131"/>
  <c r="G20" i="131" s="1"/>
  <c r="E15" i="148"/>
  <c r="F105" i="172"/>
  <c r="F107" i="172"/>
  <c r="F109" i="172"/>
  <c r="F77" i="172"/>
  <c r="E14" i="165"/>
  <c r="E24" i="166"/>
  <c r="H22" i="26"/>
  <c r="L13" i="26"/>
  <c r="F149" i="172"/>
  <c r="M18" i="27"/>
  <c r="F42" i="133"/>
  <c r="F44" i="133" s="1"/>
  <c r="F17" i="25"/>
  <c r="F99" i="172"/>
  <c r="F101" i="172"/>
  <c r="F148" i="172"/>
  <c r="G16" i="139"/>
  <c r="G18" i="139" s="1"/>
  <c r="E25" i="114"/>
  <c r="F45" i="172"/>
  <c r="F138" i="172"/>
  <c r="F140" i="172"/>
  <c r="E77" i="174"/>
  <c r="E165" i="174" s="1"/>
  <c r="F110" i="172"/>
  <c r="F78" i="172"/>
  <c r="F13" i="172"/>
  <c r="F17" i="172"/>
  <c r="F19" i="172"/>
  <c r="F21" i="172"/>
  <c r="F27" i="172"/>
  <c r="A3" i="267"/>
  <c r="A3" i="264"/>
  <c r="A3" i="266"/>
  <c r="A3" i="312"/>
  <c r="K17" i="26"/>
  <c r="J17" i="26"/>
  <c r="L17" i="26" s="1"/>
  <c r="H12" i="173"/>
  <c r="H16" i="173"/>
  <c r="H20" i="173"/>
  <c r="H24" i="173"/>
  <c r="H28" i="173"/>
  <c r="H32" i="173"/>
  <c r="H36" i="173"/>
  <c r="H40" i="173"/>
  <c r="J12" i="90"/>
  <c r="J13" i="90" s="1"/>
  <c r="J15" i="90" s="1"/>
  <c r="J17" i="90" s="1"/>
  <c r="F98" i="172"/>
  <c r="F100" i="172"/>
  <c r="F139" i="172"/>
  <c r="F26" i="172"/>
  <c r="E24" i="153"/>
  <c r="E26" i="153"/>
  <c r="E36" i="174"/>
  <c r="E163" i="174" s="1"/>
  <c r="G18" i="27"/>
  <c r="G14" i="151"/>
  <c r="F16" i="93"/>
  <c r="F18" i="93" s="1"/>
  <c r="F91" i="172"/>
  <c r="F145" i="172"/>
  <c r="F147" i="172"/>
  <c r="F74" i="172"/>
  <c r="F76" i="172"/>
  <c r="F32" i="172"/>
  <c r="F24" i="173"/>
  <c r="K18" i="27"/>
  <c r="F12" i="158"/>
  <c r="F22" i="26"/>
  <c r="E63" i="114"/>
  <c r="F63" i="114" s="1"/>
  <c r="F49" i="172"/>
  <c r="F51" i="172"/>
  <c r="F53" i="172"/>
  <c r="F57" i="172"/>
  <c r="F59" i="172"/>
  <c r="F114" i="172"/>
  <c r="F84" i="172"/>
  <c r="F86" i="172"/>
  <c r="I18" i="91"/>
  <c r="F67" i="172"/>
  <c r="F116" i="172"/>
  <c r="H15" i="135"/>
  <c r="H17" i="135" s="1"/>
  <c r="L14" i="26"/>
  <c r="E27" i="148"/>
  <c r="E16" i="165"/>
  <c r="E12" i="165"/>
  <c r="E50" i="153"/>
  <c r="E46" i="153"/>
  <c r="E42" i="153"/>
  <c r="E51" i="153"/>
  <c r="M13" i="158"/>
  <c r="M15" i="158" s="1"/>
  <c r="F106" i="172"/>
  <c r="F108" i="172"/>
  <c r="F122" i="172"/>
  <c r="F124" i="172"/>
  <c r="F137" i="172"/>
  <c r="F153" i="172"/>
  <c r="F82" i="172"/>
  <c r="F23" i="172"/>
  <c r="E14" i="146"/>
  <c r="E12" i="146"/>
  <c r="D20" i="157"/>
  <c r="E52" i="153"/>
  <c r="D14" i="157"/>
  <c r="E149" i="174"/>
  <c r="F149" i="174" s="1"/>
  <c r="E113" i="174"/>
  <c r="E166" i="174" s="1"/>
  <c r="E19" i="146"/>
  <c r="E41" i="166"/>
  <c r="L16" i="137"/>
  <c r="L17" i="137" s="1"/>
  <c r="L19" i="137" s="1"/>
  <c r="H17" i="25"/>
  <c r="G23" i="143"/>
  <c r="E14" i="148"/>
  <c r="E21" i="148"/>
  <c r="E23" i="148"/>
  <c r="E25" i="148" s="1"/>
  <c r="E26" i="148"/>
  <c r="E19" i="148"/>
  <c r="I20" i="155"/>
  <c r="E17" i="165"/>
  <c r="E13" i="165"/>
  <c r="E47" i="153"/>
  <c r="E43" i="153"/>
  <c r="N18" i="158"/>
  <c r="F18" i="171"/>
  <c r="F20" i="171" s="1"/>
  <c r="F47" i="172"/>
  <c r="F55" i="172"/>
  <c r="F63" i="172"/>
  <c r="F96" i="172"/>
  <c r="F104" i="172"/>
  <c r="F112" i="172"/>
  <c r="F120" i="172"/>
  <c r="F135" i="172"/>
  <c r="F143" i="172"/>
  <c r="F151" i="172"/>
  <c r="F72" i="172"/>
  <c r="F80" i="172"/>
  <c r="F11" i="172"/>
  <c r="F20" i="172"/>
  <c r="F25" i="172"/>
  <c r="F30" i="172"/>
  <c r="F37" i="172"/>
  <c r="E25" i="153"/>
  <c r="F13" i="170"/>
  <c r="E22" i="146"/>
  <c r="E18" i="146"/>
  <c r="E15" i="146"/>
  <c r="E13" i="146"/>
  <c r="E11" i="146"/>
  <c r="F20" i="170"/>
  <c r="F25" i="170"/>
  <c r="E44" i="174"/>
  <c r="E164" i="174" s="1"/>
  <c r="L17" i="25"/>
  <c r="F44" i="173" l="1"/>
  <c r="M14" i="158"/>
  <c r="D21" i="157"/>
  <c r="D23" i="157" s="1"/>
  <c r="E31" i="166"/>
  <c r="E33" i="166" s="1"/>
  <c r="E42" i="166" s="1"/>
  <c r="E44" i="166" s="1"/>
  <c r="I22" i="155"/>
  <c r="L22" i="26"/>
  <c r="F154" i="172"/>
  <c r="F27" i="170"/>
  <c r="F29" i="170" s="1"/>
  <c r="E35" i="153"/>
  <c r="E55" i="153"/>
  <c r="E56" i="153" s="1"/>
  <c r="E58" i="153" s="1"/>
  <c r="F88" i="172"/>
  <c r="F128" i="172"/>
  <c r="J22" i="26"/>
  <c r="E23" i="146"/>
  <c r="E25" i="146" s="1"/>
  <c r="F24" i="146" s="1"/>
  <c r="F23" i="146" s="1"/>
  <c r="E18" i="165"/>
  <c r="E20" i="165" s="1"/>
  <c r="E64" i="114"/>
  <c r="F41" i="172"/>
  <c r="E28" i="148"/>
  <c r="E161" i="174"/>
  <c r="F155" i="172" l="1"/>
  <c r="F45" i="173" s="1"/>
  <c r="F46" i="173" s="1"/>
  <c r="E168" i="174"/>
  <c r="F64" i="114"/>
  <c r="E167" i="174"/>
  <c r="E169" i="174" s="1"/>
  <c r="F161" i="174"/>
  <c r="G48" i="173" l="1"/>
  <c r="F48" i="173"/>
  <c r="F50" i="173" s="1"/>
  <c r="H50" i="173" s="1"/>
  <c r="F169" i="174"/>
  <c r="E171" i="174"/>
  <c r="G52" i="173" l="1"/>
  <c r="F35" i="22" l="1"/>
  <c r="I35" i="22"/>
  <c r="F34" i="22"/>
  <c r="I34" i="22"/>
  <c r="F38" i="22" l="1"/>
  <c r="F36" i="22" l="1"/>
  <c r="I43" i="22"/>
  <c r="F37" i="22" l="1"/>
  <c r="F44" i="22" l="1"/>
  <c r="F45" i="22" s="1"/>
  <c r="F46" i="22" s="1"/>
  <c r="I55" i="22" l="1"/>
  <c r="F58" i="359" l="1"/>
  <c r="F61" i="359" s="1"/>
  <c r="F62" i="359" s="1"/>
  <c r="F8" i="359"/>
  <c r="F11" i="359" s="1"/>
  <c r="F12" i="359" s="1"/>
  <c r="C18" i="359"/>
  <c r="F18" i="359" s="1"/>
  <c r="F21" i="359" s="1"/>
  <c r="F22" i="359" s="1"/>
  <c r="E56" i="22" l="1"/>
  <c r="F56" i="22" s="1"/>
  <c r="E52" i="22"/>
  <c r="F52" i="22" s="1"/>
  <c r="E51" i="22"/>
  <c r="F51" i="22" s="1"/>
  <c r="C48" i="359"/>
  <c r="F48" i="359" s="1"/>
  <c r="F51" i="359" s="1"/>
  <c r="F52" i="359" s="1"/>
  <c r="C28" i="359"/>
  <c r="E55" i="22" l="1"/>
  <c r="F55" i="22" s="1"/>
  <c r="C38" i="359"/>
  <c r="F38" i="359" s="1"/>
  <c r="F41" i="359" s="1"/>
  <c r="F42" i="359" s="1"/>
  <c r="F28" i="359"/>
  <c r="F31" i="359" s="1"/>
  <c r="F32" i="359" s="1"/>
  <c r="E54" i="22" l="1"/>
  <c r="F54" i="22" s="1"/>
  <c r="E53" i="22"/>
  <c r="F53" i="22" s="1"/>
  <c r="F57" i="22" l="1"/>
  <c r="F58" i="22" s="1"/>
  <c r="F59" i="22" s="1"/>
</calcChain>
</file>

<file path=xl/sharedStrings.xml><?xml version="1.0" encoding="utf-8"?>
<sst xmlns="http://schemas.openxmlformats.org/spreadsheetml/2006/main" count="36148" uniqueCount="12336">
  <si>
    <t>DESCRIPTION</t>
  </si>
  <si>
    <t>Quantity</t>
  </si>
  <si>
    <t>Unit</t>
  </si>
  <si>
    <t>Item No.</t>
  </si>
  <si>
    <t>Compaction of Natural Ground</t>
  </si>
  <si>
    <t>Rate (Rs)</t>
  </si>
  <si>
    <t>Each</t>
  </si>
  <si>
    <t>TOTAL UP TO DATE</t>
  </si>
  <si>
    <t>THIS BILL</t>
  </si>
  <si>
    <t>BOQ</t>
  </si>
  <si>
    <t>Project Manager</t>
  </si>
  <si>
    <t>Quantity Surveyor</t>
  </si>
  <si>
    <t>Resident Engineer</t>
  </si>
  <si>
    <t>AMOUNT (Rs.)</t>
  </si>
  <si>
    <t>PREVIOUS BILL</t>
  </si>
  <si>
    <t>BILL OF QUANTITIES</t>
  </si>
  <si>
    <t>Amount</t>
  </si>
  <si>
    <t>BILL NO : 6 ANCILLARY WORKS</t>
  </si>
  <si>
    <t>Road sign (any size) double pedestal 4" * 2" * 0.25" * 11' long without reflection sheet &amp; lettering. Supply and fixing at site with PCC 1:3:6 max 3' depth</t>
  </si>
  <si>
    <t>Road sign (not exceeding 1 m2) without reflection sheet &amp; lettering Supply  with PCC 1:3:6 upto max 3' depth</t>
  </si>
  <si>
    <t>P &amp; E at site RCC km stone</t>
  </si>
  <si>
    <t>m2</t>
  </si>
  <si>
    <t>m3</t>
  </si>
  <si>
    <t>Nos</t>
  </si>
  <si>
    <t>16-03-a</t>
  </si>
  <si>
    <t>16-04-b</t>
  </si>
  <si>
    <t>Grooving in Existing BT road of size 4x4 cm @ 2 meter c/c</t>
  </si>
  <si>
    <t>03-60-a</t>
  </si>
  <si>
    <t>06-05-i</t>
  </si>
  <si>
    <t>Plain cement cncrete including placing, compacting, finishing and curing (Ratio 1:4:8)</t>
  </si>
  <si>
    <t>06-05-h</t>
  </si>
  <si>
    <t>06-05-f</t>
  </si>
  <si>
    <t>Plain cement cncrete including placing, compacting, finishing and curing (Ratio 1:3:6))</t>
  </si>
  <si>
    <t>06-06-a-03</t>
  </si>
  <si>
    <t>RCC in roof slab , beam, column &amp; other structural members</t>
  </si>
  <si>
    <t>06-07-c</t>
  </si>
  <si>
    <t>03-60-d</t>
  </si>
  <si>
    <t>Structural backfill using granular material brought from out side</t>
  </si>
  <si>
    <t>tonne</t>
  </si>
  <si>
    <t>Structural Excavation in common Material</t>
  </si>
  <si>
    <t>Random rubble masonery 1:6 C.S mortar</t>
  </si>
  <si>
    <t>03-60-c</t>
  </si>
  <si>
    <t>16-44</t>
  </si>
  <si>
    <t>19-13-b-03</t>
  </si>
  <si>
    <t>19-26</t>
  </si>
  <si>
    <t>Structural Excavation(Drain) in common Material</t>
  </si>
  <si>
    <t>Common backfill in drain available at site</t>
  </si>
  <si>
    <t>Plain cement cncrete including placing, compacting, finishing and curing (Ratio 1:2:4))</t>
  </si>
  <si>
    <t>Providing and laying expainsion joints of neoprene strip 4" x 1/4" and platic bitumen</t>
  </si>
  <si>
    <t>Provide &amp; weave GI wire netting for wire crates 6" x 6" mesh : 8 SWG wire</t>
  </si>
  <si>
    <t>Supllying stone and stone filling in GI wire crate and its sewing, excluding cost of crates</t>
  </si>
  <si>
    <t>m</t>
  </si>
  <si>
    <t>16-17-a</t>
  </si>
  <si>
    <t>16-16-a</t>
  </si>
  <si>
    <t>13-31</t>
  </si>
  <si>
    <t>Pavement marking using CR paint with glass Beads as per specipications</t>
  </si>
  <si>
    <t>16-19-c-03</t>
  </si>
  <si>
    <t>Supply and fixing cat eyes single as specified</t>
  </si>
  <si>
    <t>NOWSHERA-MANKISHARIF MALANG BABA ROAD</t>
  </si>
  <si>
    <t>Consulting Associates (C.A).</t>
  </si>
  <si>
    <t>16-15-a</t>
  </si>
  <si>
    <t>Supply and fabricate M.S reinforcement for cement concrete (Deformed Bars)</t>
  </si>
  <si>
    <t>BILL NO : 5 DRAINAGE AND ANTI EROSION WORKS</t>
  </si>
  <si>
    <t>BILL NO : 3 CULVERTS+INLETS+OUTLETS</t>
  </si>
  <si>
    <t>BILL NO : 4 RETAINING WALLS</t>
  </si>
  <si>
    <t>SUMMARY OF BILLS</t>
  </si>
  <si>
    <t>Roadway Excavation in Surplus/ Unsuitable Common Material</t>
  </si>
  <si>
    <t>Rs</t>
  </si>
  <si>
    <t>Total : Carried over to Summary</t>
  </si>
  <si>
    <t>Amount (Rs)</t>
  </si>
  <si>
    <t xml:space="preserve">Granular Sub Base Course Using Pit Run Gravel </t>
  </si>
  <si>
    <t xml:space="preserve">M/S Rustam Khan &amp; Co. </t>
  </si>
  <si>
    <t>Contractor :  M/S Rustam Khan &amp; Co. .</t>
  </si>
  <si>
    <t xml:space="preserve">M/S Rustam Khan &amp; Company . </t>
  </si>
  <si>
    <t>Revised</t>
  </si>
  <si>
    <t xml:space="preserve"> B. O. Q</t>
  </si>
  <si>
    <t>Qty</t>
  </si>
  <si>
    <t xml:space="preserve"> QTY</t>
  </si>
  <si>
    <t>Water Bound Macadam Base Course</t>
  </si>
  <si>
    <t xml:space="preserve">M/S Rustam Khan &amp; Company. </t>
  </si>
  <si>
    <t>08-01-d-03</t>
  </si>
  <si>
    <r>
      <t xml:space="preserve">Consultants : Consulting Associates (C.A) </t>
    </r>
    <r>
      <rPr>
        <sz val="10"/>
        <rFont val="Arial"/>
        <family val="2"/>
      </rPr>
      <t>.</t>
    </r>
  </si>
  <si>
    <t>Measurement Sheet</t>
  </si>
  <si>
    <t>RD</t>
  </si>
  <si>
    <t>Description</t>
  </si>
  <si>
    <t>Length</t>
  </si>
  <si>
    <t>Quantity   (Cum)</t>
  </si>
  <si>
    <t xml:space="preserve"> Consulting Associates (C.A) </t>
  </si>
  <si>
    <t>Total</t>
  </si>
  <si>
    <t>No</t>
  </si>
  <si>
    <t>Previous Paid Quantity</t>
  </si>
  <si>
    <t xml:space="preserve">Consultant  : CONSULTING ASSOCIATES (C.A) </t>
  </si>
  <si>
    <t>Government of KPK Frontier Highways Authority Peshawar.</t>
  </si>
  <si>
    <t>MANKI SHARIF MALANG BABA ROAD DISTT NOWSHERA</t>
  </si>
  <si>
    <t>S.No</t>
  </si>
  <si>
    <t>Width</t>
  </si>
  <si>
    <t>Height</t>
  </si>
  <si>
    <t>Quantity  (Cum)</t>
  </si>
  <si>
    <t>H1</t>
  </si>
  <si>
    <t>H2</t>
  </si>
  <si>
    <t>NOWSHERA-MANKI SHARIF MALANG BABA ROAD</t>
  </si>
  <si>
    <t xml:space="preserve">Pay Item No 06-05-h Plain cement cncrete including placing, compacting, finishing and curing (Ratio 1:3:6)) </t>
  </si>
  <si>
    <t>Bill No 4. RETAINING WALLS</t>
  </si>
  <si>
    <t>Pay Item No .06-05-I Plain cement concrete including placing , compacting, finishing &amp; curing (Ratio 1:4:8)</t>
  </si>
  <si>
    <t>Side</t>
  </si>
  <si>
    <t>Avge Width</t>
  </si>
  <si>
    <t>Sec-1</t>
  </si>
  <si>
    <t>Sec-2</t>
  </si>
  <si>
    <t>PCC 1:4:8</t>
  </si>
  <si>
    <t>Pay Item No. 08-01-d-03 Random rubble masonary in 1:6 C.S Mortar</t>
  </si>
  <si>
    <t>Area-1</t>
  </si>
  <si>
    <t>Area-2</t>
  </si>
  <si>
    <t>Avge Area</t>
  </si>
  <si>
    <t>Retaining Walls RRM</t>
  </si>
  <si>
    <t>RRM in 1:6</t>
  </si>
  <si>
    <t>Net Quantity</t>
  </si>
  <si>
    <t>Bill No 5. Drainage and Anti Erosion Works</t>
  </si>
  <si>
    <t>Pay Item No. 06-05-h Plain cement concrete including placing , compacting, finishing &amp; curing (Ratio 1:2:4)</t>
  </si>
  <si>
    <t>Hieght</t>
  </si>
  <si>
    <t>From</t>
  </si>
  <si>
    <t>To</t>
  </si>
  <si>
    <t>Rigid Pavement</t>
  </si>
  <si>
    <t>PCC 1:2:4</t>
  </si>
  <si>
    <t xml:space="preserve"> Consulting Associates (C.A) .</t>
  </si>
  <si>
    <t>GOVERNMENT OF KPK FRONTIER HIGHWAYS  AUTHORITY</t>
  </si>
  <si>
    <t>Station</t>
  </si>
  <si>
    <t>Pay Item No. 06-05-i Plain cement concrete including placing , compacting, finishing &amp; curing (Ratio 1:4:8)</t>
  </si>
  <si>
    <t xml:space="preserve">Bill No : 1.  Earth Work </t>
  </si>
  <si>
    <t>Pay item no: 03-61-b Formation of embakement from roadway excavation in rock material requiring blasting and compaction of embakment by power roller</t>
  </si>
  <si>
    <t>Dist      (M)</t>
  </si>
  <si>
    <t>Area            (SM)</t>
  </si>
  <si>
    <t>Avg. Area        (SM)</t>
  </si>
  <si>
    <t>Volume                (CM)</t>
  </si>
  <si>
    <t>INTERIM PAYMENT CERTIFICATE NO. 08</t>
  </si>
  <si>
    <t>L/S</t>
  </si>
  <si>
    <t>R/S</t>
  </si>
  <si>
    <t>Consultant  : CONSULTING ASSOCIATES (C.A)</t>
  </si>
  <si>
    <t xml:space="preserve"> Pay item No:16-04-b Water Bound Macadam </t>
  </si>
  <si>
    <t>Net Total</t>
  </si>
  <si>
    <r>
      <t xml:space="preserve">Bill No : 2.  </t>
    </r>
    <r>
      <rPr>
        <sz val="12"/>
        <rFont val="Arial"/>
        <family val="2"/>
      </rPr>
      <t xml:space="preserve">Sub-Base &amp; Base Course </t>
    </r>
  </si>
  <si>
    <r>
      <t xml:space="preserve">Consultant  : </t>
    </r>
    <r>
      <rPr>
        <b/>
        <sz val="12"/>
        <rFont val="Arial"/>
        <family val="2"/>
      </rPr>
      <t xml:space="preserve"> Consulting Associates (C.A).</t>
    </r>
  </si>
  <si>
    <r>
      <t>Contractors  :Rustam Khan</t>
    </r>
    <r>
      <rPr>
        <b/>
        <sz val="12"/>
        <rFont val="Arial"/>
        <family val="2"/>
      </rPr>
      <t xml:space="preserve"> &amp; Company </t>
    </r>
    <r>
      <rPr>
        <sz val="12"/>
        <rFont val="Arial"/>
        <family val="2"/>
      </rPr>
      <t xml:space="preserve">. </t>
    </r>
  </si>
  <si>
    <t>Slab Culvert 1+850</t>
  </si>
  <si>
    <t>Pay item no 06-07-c Supply &amp; Fabricate M.S reinforcement for cement concrete(Deformed bars).</t>
  </si>
  <si>
    <t>BARBENDING SCHEDULE  (06-07-c)---   (Reinforcement Grade 40)</t>
  </si>
  <si>
    <t>Location:</t>
  </si>
  <si>
    <t>Dia mm</t>
  </si>
  <si>
    <t>Bar Mark</t>
  </si>
  <si>
    <t>Shape</t>
  </si>
  <si>
    <t>No of Bars</t>
  </si>
  <si>
    <t>Total No of Bars</t>
  </si>
  <si>
    <t>Length(m)</t>
  </si>
  <si>
    <t>Total Length(m)</t>
  </si>
  <si>
    <t>Unit Weight  (Kg/m)</t>
  </si>
  <si>
    <t>Total Weight</t>
  </si>
  <si>
    <t>Pos(1)</t>
  </si>
  <si>
    <t>x</t>
  </si>
  <si>
    <t>Pos(2)</t>
  </si>
  <si>
    <t>Total Weight (Kg)</t>
  </si>
  <si>
    <t>Total Weight (Ton)</t>
  </si>
  <si>
    <t>Pay item No 06-06-a-03 RCC in roof slab , beam, column &amp; other structural members</t>
  </si>
  <si>
    <t xml:space="preserve"> Pay item No 06-05-f  Plain cement cncrete including placing, compacting, finishing and curing (Ratio 1:2:4)</t>
  </si>
  <si>
    <t>RCC Parapet Wall</t>
  </si>
  <si>
    <t>Slab Culvert 2+359</t>
  </si>
  <si>
    <t>Slab Culvert 2+502</t>
  </si>
  <si>
    <t>PCC 1:3:6</t>
  </si>
  <si>
    <r>
      <t>Contractors  :</t>
    </r>
    <r>
      <rPr>
        <b/>
        <sz val="12"/>
        <rFont val="Arial"/>
        <family val="2"/>
      </rPr>
      <t>M/S Rustam Khan &amp; Co</t>
    </r>
    <r>
      <rPr>
        <sz val="12"/>
        <rFont val="Arial"/>
        <family val="2"/>
      </rPr>
      <t xml:space="preserve">. </t>
    </r>
  </si>
  <si>
    <t xml:space="preserve"> Consulting Associates (C.A)</t>
  </si>
  <si>
    <t xml:space="preserve"> Pay item No: 16-03-a- Granular Sub-Base.</t>
  </si>
  <si>
    <t>Deduction For Culverts 2+359, 2+502</t>
  </si>
  <si>
    <t>Deduct Previous Paid Quantity</t>
  </si>
  <si>
    <t>Pay Item no-03-60-c Structural Backfill using  common material available at site</t>
  </si>
  <si>
    <t>Pay item no-03-60-d Structural backfill using granular material brought from out side</t>
  </si>
  <si>
    <t>Culvert</t>
  </si>
  <si>
    <r>
      <t xml:space="preserve">Bill No : 2.  </t>
    </r>
    <r>
      <rPr>
        <sz val="12"/>
        <rFont val="Arial"/>
        <family val="2"/>
      </rPr>
      <t>Sub-Base , Base Course and Surface Course</t>
    </r>
  </si>
  <si>
    <t xml:space="preserve"> Pay item No:16-61 Bitumenous Prime Coat </t>
  </si>
  <si>
    <t>Area(m2)</t>
  </si>
  <si>
    <t>Structural backfill using common material available at site</t>
  </si>
  <si>
    <t>S/No</t>
  </si>
  <si>
    <t>Descrition</t>
  </si>
  <si>
    <t>Location</t>
  </si>
  <si>
    <t>Length (M)</t>
  </si>
  <si>
    <t>Trees Measurement</t>
  </si>
  <si>
    <t>Girth 150-300mm</t>
  </si>
  <si>
    <t>Girth 300-600mm</t>
  </si>
  <si>
    <t>Girth over 600mm</t>
  </si>
  <si>
    <t>Representative</t>
  </si>
  <si>
    <t>Req No</t>
  </si>
  <si>
    <t>Removal of trees,  inculiding removel of stump &amp; backfilling with sand.</t>
  </si>
  <si>
    <t>Removal Of Trees</t>
  </si>
  <si>
    <t>Pakhtunkhwa Highways Authority Peshawar.</t>
  </si>
  <si>
    <t xml:space="preserve">Government of Khyber Pakhtunkhwa </t>
  </si>
  <si>
    <t>ADDITIONAL WORK FROM NOWSHERA GT ROAD TO ARMOUR COLONY &amp; LINK ROAD OF LATIF ABAD MANKI SHARIF NOWSHERA</t>
  </si>
  <si>
    <t xml:space="preserve"> Subgrade Preparation in Earth Cut.</t>
  </si>
  <si>
    <t>Pay Item No                03-62-a</t>
  </si>
  <si>
    <t>W            (M)</t>
  </si>
  <si>
    <t>Avg.W        (M)</t>
  </si>
  <si>
    <t>Quantity                (SM)</t>
  </si>
  <si>
    <t>Pay Item No                16-61</t>
  </si>
  <si>
    <t xml:space="preserve">Nos of Trees </t>
  </si>
  <si>
    <t xml:space="preserve">Consulting Associates (C.A) </t>
  </si>
  <si>
    <r>
      <t>Contractors  :</t>
    </r>
    <r>
      <rPr>
        <b/>
        <sz val="10"/>
        <rFont val="Arial"/>
        <family val="2"/>
      </rPr>
      <t>M/S Rustam Khan &amp; Co</t>
    </r>
    <r>
      <rPr>
        <sz val="10"/>
        <rFont val="Arial"/>
        <family val="2"/>
      </rPr>
      <t xml:space="preserve">. </t>
    </r>
  </si>
  <si>
    <t>0+900</t>
  </si>
  <si>
    <t>1+550</t>
  </si>
  <si>
    <t>Previous Paid</t>
  </si>
  <si>
    <t>Sub-Total</t>
  </si>
  <si>
    <t>CSR 2009</t>
  </si>
  <si>
    <t xml:space="preserve">Bill No : 2.  Sub-Base &amp; Base Course </t>
  </si>
  <si>
    <r>
      <t xml:space="preserve">Bill No : 2.  </t>
    </r>
    <r>
      <rPr>
        <sz val="11"/>
        <rFont val="Arial"/>
        <family val="2"/>
      </rPr>
      <t xml:space="preserve">Sub-Base &amp; Base Course </t>
    </r>
  </si>
  <si>
    <t>Pay Item No                03-59-a</t>
  </si>
  <si>
    <t>Pay Item No                03-58</t>
  </si>
  <si>
    <t>Paid</t>
  </si>
  <si>
    <t>Total of This Bill</t>
  </si>
  <si>
    <t>Thickness</t>
  </si>
  <si>
    <t>LINK ROAD LATIF ABAD</t>
  </si>
  <si>
    <t>This Bill Quantity m3</t>
  </si>
  <si>
    <t>Top W</t>
  </si>
  <si>
    <t>Bed W</t>
  </si>
  <si>
    <t>Avge W</t>
  </si>
  <si>
    <t>Avg H</t>
  </si>
  <si>
    <t>Non BOQ Item 03-60-c</t>
  </si>
  <si>
    <t>W</t>
  </si>
  <si>
    <t>D</t>
  </si>
  <si>
    <t>Bed Fill</t>
  </si>
  <si>
    <t>Bill No : 3.  Culverts</t>
  </si>
  <si>
    <t>Bill No : 4.  Retaining Walls</t>
  </si>
  <si>
    <t>From RD</t>
  </si>
  <si>
    <t>To RD</t>
  </si>
  <si>
    <t>3+313</t>
  </si>
  <si>
    <t>3+363.7</t>
  </si>
  <si>
    <t>Avg Area</t>
  </si>
  <si>
    <t>Net For Road way Embayment</t>
  </si>
  <si>
    <t>Pay item no-03-60-a Structural  excavation for foundation of culverts, abutments and wing walls, inlets and outlets in common material</t>
  </si>
  <si>
    <t>Deduction of Back Fill Quantity (Retaining Wall)</t>
  </si>
  <si>
    <t>Consulting Associates (C.A)</t>
  </si>
  <si>
    <t xml:space="preserve"> Total of This bill</t>
  </si>
  <si>
    <t xml:space="preserve"> Total of This Bill</t>
  </si>
  <si>
    <t>Total of Bill # 4</t>
  </si>
  <si>
    <t>Total of This bill</t>
  </si>
  <si>
    <t xml:space="preserve">  Total of This Bill</t>
  </si>
  <si>
    <t>Pay item no 08-01-d-01 Random rubble  masonry in 1:4 c/s mortar</t>
  </si>
  <si>
    <t>Link Road Latif Abad</t>
  </si>
  <si>
    <t>Link Road Shama Chowk</t>
  </si>
  <si>
    <t>GT Road To Armour Colony</t>
  </si>
  <si>
    <t>This Bill Total Quantity M2</t>
  </si>
  <si>
    <t xml:space="preserve"> Pay item No:16-12-b Asphalt Wearing Course (Asphalt Batch Plant Hot Mixed)</t>
  </si>
  <si>
    <t>Total Up to Date</t>
  </si>
  <si>
    <t>Total Up To Date Quantity m3</t>
  </si>
  <si>
    <t>GT ROAD TO ARMOUR COLONY</t>
  </si>
  <si>
    <t>Total up to Date</t>
  </si>
  <si>
    <t xml:space="preserve">Total of This Bill </t>
  </si>
  <si>
    <t>23.83 With held IPC 2</t>
  </si>
  <si>
    <t>Area(m3)</t>
  </si>
  <si>
    <t>This Bill Total Quantity M3</t>
  </si>
  <si>
    <t>Total Up To Date Quantity M3</t>
  </si>
  <si>
    <t>Paid Quantity m3</t>
  </si>
  <si>
    <t>Link Road Latif Abad in trench</t>
  </si>
  <si>
    <t>Sub - Total</t>
  </si>
  <si>
    <t>Link Road Latif Abad in carriageway</t>
  </si>
  <si>
    <t>Witheld Quantity @25% for FDT 2nd Layer</t>
  </si>
  <si>
    <t>Consulting Associates (C.A) .</t>
  </si>
  <si>
    <t>Total ( A )</t>
  </si>
  <si>
    <t>Sub-Total ( A )</t>
  </si>
  <si>
    <t>Sub Total ( A )</t>
  </si>
  <si>
    <t xml:space="preserve">Paid Quantity </t>
  </si>
  <si>
    <t>Total Quantity A + B For This Bill m2</t>
  </si>
  <si>
    <t>Avg Width</t>
  </si>
  <si>
    <t>Sub - Total ( C )</t>
  </si>
  <si>
    <t xml:space="preserve">Sub - Total </t>
  </si>
  <si>
    <t>INTERIM PAYMENT CERTIFICATE NO. 04</t>
  </si>
  <si>
    <t>Sub Total (B)</t>
  </si>
  <si>
    <t>Total up to Date Quantity  m2</t>
  </si>
  <si>
    <t>Total Up To Date Quantity</t>
  </si>
  <si>
    <t>Paid in This Section</t>
  </si>
  <si>
    <t>Sub-Total (B)</t>
  </si>
  <si>
    <t>Total of This Bill  A + B</t>
  </si>
  <si>
    <t>Total Up to Date Quantity m2</t>
  </si>
  <si>
    <t>Clearing &amp; Grubbing</t>
  </si>
  <si>
    <t>Sub Total</t>
  </si>
  <si>
    <t>Sub-Total Quantity ( A )</t>
  </si>
  <si>
    <t>Sub-Total Quantity ( B )</t>
  </si>
  <si>
    <t>Sub-Total Quantity ( C )</t>
  </si>
  <si>
    <t>Sub-Total Quantity ( D )</t>
  </si>
  <si>
    <t>Sub-Total Quantity ( E )</t>
  </si>
  <si>
    <t>Total up To Date  Quantity m3</t>
  </si>
  <si>
    <t>Net Quantity For This Bill m3</t>
  </si>
  <si>
    <t>Total Up To Date  Quantity  A + B</t>
  </si>
  <si>
    <t>Total Up To Date m2</t>
  </si>
  <si>
    <t>Paid Quantity  m2</t>
  </si>
  <si>
    <t>Net Quantity for This Bill m2</t>
  </si>
  <si>
    <t>Withheld Quantity m2</t>
  </si>
  <si>
    <t>Net Quantity  ( A ) For This Bill m2</t>
  </si>
  <si>
    <t xml:space="preserve"> </t>
  </si>
  <si>
    <t xml:space="preserve"> IMPROVEMENT AND EXTENSION OF NOWSHERA-MANKISHARIF MALANG BABA ROAD</t>
  </si>
  <si>
    <t>Copy Consultant</t>
  </si>
  <si>
    <t>Consultant  : Consulting  Associates (C.A).</t>
  </si>
  <si>
    <t>Location:__________</t>
  </si>
  <si>
    <t>Date____________________</t>
  </si>
  <si>
    <t xml:space="preserve">Contractors  :M/S Rustam Khan &amp; Co. </t>
  </si>
  <si>
    <t>Compressive Strength</t>
  </si>
  <si>
    <t>Class of Concrete____________</t>
  </si>
  <si>
    <t>Date of 7 Days</t>
  </si>
  <si>
    <t>Dail Read</t>
  </si>
  <si>
    <t>Area</t>
  </si>
  <si>
    <t>Avge</t>
  </si>
  <si>
    <t>Specification</t>
  </si>
  <si>
    <t>Date Of 28 Days</t>
  </si>
  <si>
    <t>Contractor</t>
  </si>
  <si>
    <t>Consultant</t>
  </si>
  <si>
    <t>Lab Technician:___________________</t>
  </si>
  <si>
    <t>Lab Technician:______________</t>
  </si>
  <si>
    <t xml:space="preserve">ADDITIONAL WORK FROM NOWSHERA GT ROAD TO ARMOUR COLONY &amp; LINK ROAD OF LATIF ABAD MANKI SHARIF </t>
  </si>
  <si>
    <t>Consultants : Consulting Associates (C.A) .</t>
  </si>
  <si>
    <t>Section:</t>
  </si>
  <si>
    <t>Rate of Application for M.C-70</t>
  </si>
  <si>
    <t>Date</t>
  </si>
  <si>
    <t>A)</t>
  </si>
  <si>
    <t>Station @</t>
  </si>
  <si>
    <t>B)</t>
  </si>
  <si>
    <t>Weight of sheet + M.C 70</t>
  </si>
  <si>
    <t>C)</t>
  </si>
  <si>
    <t>Weight of sheet (g)</t>
  </si>
  <si>
    <t>D)</t>
  </si>
  <si>
    <t>Weight of M.C 70</t>
  </si>
  <si>
    <t>E)</t>
  </si>
  <si>
    <t>Area of Sheet (m2)</t>
  </si>
  <si>
    <t>F)</t>
  </si>
  <si>
    <t>Temprature of M.C 70</t>
  </si>
  <si>
    <t>G)</t>
  </si>
  <si>
    <t>Sp. Gravity of M.C 70</t>
  </si>
  <si>
    <t>H)</t>
  </si>
  <si>
    <t>M.C 70 by wt (kg/m2)</t>
  </si>
  <si>
    <t>I)</t>
  </si>
  <si>
    <t>M.C 70 rate (Ltr/m2)</t>
  </si>
  <si>
    <t>J)</t>
  </si>
  <si>
    <t>Required rate of application (Ltr/m2)</t>
  </si>
  <si>
    <t>Remarks</t>
  </si>
  <si>
    <t>Material Engineer:___________________</t>
  </si>
  <si>
    <t>Material Engineer:____________</t>
  </si>
  <si>
    <t>Sub-Total ( B )Link Road of Latif Abad</t>
  </si>
  <si>
    <t>Sub-Total ( A ) GT Road To Armour Colony</t>
  </si>
  <si>
    <t>Withheld Quantity m3 Due to quantity Excess from BOQ</t>
  </si>
  <si>
    <t>Link Road Of Latif Abad</t>
  </si>
  <si>
    <t>Thick</t>
  </si>
  <si>
    <t xml:space="preserve">Link Road Latif Abad  Total Quantity ( F  ) </t>
  </si>
  <si>
    <t>Sub - Total of 1st Layer ( B )</t>
  </si>
  <si>
    <t>Sub - Total of 1st Layer ( A )</t>
  </si>
  <si>
    <t>Sub - Total ( E - 1st Page )</t>
  </si>
  <si>
    <t>Sub - Total ( E - 2nd Page )</t>
  </si>
  <si>
    <t>Link Road Latif Abad Sub-Total Quantity ( F )</t>
  </si>
  <si>
    <t>Total Quantity ( E )</t>
  </si>
  <si>
    <t>INTERIM PAYMENT CERTIFICATE NO. 05</t>
  </si>
  <si>
    <t>Sub - Total ( D )</t>
  </si>
  <si>
    <t>H</t>
  </si>
  <si>
    <t xml:space="preserve">Sub-Total </t>
  </si>
  <si>
    <t>Abutment Walls R/S</t>
  </si>
  <si>
    <t>Abutment Walls L/S</t>
  </si>
  <si>
    <t>Extension of Slab Culvert  RD 0+675</t>
  </si>
  <si>
    <t>Bed Slab R/S</t>
  </si>
  <si>
    <t>Bed Slab L/S</t>
  </si>
  <si>
    <t>RCC Slab R/S</t>
  </si>
  <si>
    <t>Culvert Extention</t>
  </si>
  <si>
    <t>RCC Slab L/S</t>
  </si>
  <si>
    <t>Paid up to IPC # 04</t>
  </si>
  <si>
    <t>Dedection of culvert qty m³=area 3.5 x .6 qty 2.1 m³</t>
  </si>
  <si>
    <t>Link Road of Latif Abad</t>
  </si>
  <si>
    <t>Sub-Total A</t>
  </si>
  <si>
    <t>Sub-Total B</t>
  </si>
  <si>
    <t>Total Up To Date Quantity m² A+B</t>
  </si>
  <si>
    <t>Paid Quantity Up to IPC # 04</t>
  </si>
  <si>
    <t>0+670</t>
  </si>
  <si>
    <t>INTERIM PAYMENT CERTIFICATE NO. 01</t>
  </si>
  <si>
    <t>RD From</t>
  </si>
  <si>
    <t>Dist (M)</t>
  </si>
  <si>
    <t>M/S Naimatullah Durrani &amp; Sons</t>
  </si>
  <si>
    <t>Creative Consultant</t>
  </si>
  <si>
    <t>Total:</t>
  </si>
  <si>
    <t>Bill No : 4.  Structure</t>
  </si>
  <si>
    <t>Wedth (m)</t>
  </si>
  <si>
    <t>Depth (m)</t>
  </si>
  <si>
    <t>Req #</t>
  </si>
  <si>
    <t>Thickness (m)</t>
  </si>
  <si>
    <t>Pay Item No 06-05-h Plain cement cncrete including placing, compacting, finishing and curing (Ratio 1:3:6)</t>
  </si>
  <si>
    <t>CONSTRUCTION OF SURVICE ROAD ALONG WITH WESTERN BYPASS.                                                                               PACKAGE - III (RIGHT SIDE Km 0+000~8+700)</t>
  </si>
  <si>
    <t xml:space="preserve">CONSTRUCTION OF SURVICE ROAD ALONG WESTERN BYPASS. PACKAGE - III (RIGHT SIDE Km 0+000~8+700) </t>
  </si>
  <si>
    <t>CONSTRUCTION OF SURVICE ROAD ALONG WESTERN BYPASS. PACKAGE - III (RIGHT SIDE Km 0+000~8+700)</t>
  </si>
  <si>
    <t xml:space="preserve">CONSTRUCTION OF SURVICE ROAD ALONG WESTERN BYPASS.                                                                               PACKAGE - III (RIGHT SIDE Km 0+000~8+700) </t>
  </si>
  <si>
    <t>Avg Width (m)</t>
  </si>
  <si>
    <t xml:space="preserve">Bill No: 1.  Earth Work </t>
  </si>
  <si>
    <t>Say</t>
  </si>
  <si>
    <t>S #</t>
  </si>
  <si>
    <t>TO RD</t>
  </si>
  <si>
    <t>Net Distance (m)</t>
  </si>
  <si>
    <t xml:space="preserve">Pay Item No              </t>
  </si>
  <si>
    <t>Avg W</t>
  </si>
  <si>
    <t>T</t>
  </si>
  <si>
    <t>"Measurement Sheet"</t>
  </si>
  <si>
    <t>Length (m)</t>
  </si>
  <si>
    <t>Width (m)</t>
  </si>
  <si>
    <t>16-06</t>
  </si>
  <si>
    <t>06-07-b</t>
  </si>
  <si>
    <t>16-23-b</t>
  </si>
  <si>
    <t>Reinforced Concrete Pipe Culvert (AASHTO M-170) Dia: 610mm</t>
  </si>
  <si>
    <t>M</t>
  </si>
  <si>
    <t>16-65-a</t>
  </si>
  <si>
    <t>16-63-a</t>
  </si>
  <si>
    <t>Rd To</t>
  </si>
  <si>
    <t>Total Quantity</t>
  </si>
  <si>
    <t>L</t>
  </si>
  <si>
    <t>L/S W</t>
  </si>
  <si>
    <t>R/S W</t>
  </si>
  <si>
    <t>Details of Quantities</t>
  </si>
  <si>
    <t xml:space="preserve">Total Slab Culverts   </t>
  </si>
  <si>
    <t>Total Length (m)</t>
  </si>
  <si>
    <t>Nos of Culvert</t>
  </si>
  <si>
    <t>Pay item no-08-01-d-03</t>
  </si>
  <si>
    <t>Pay Item No</t>
  </si>
  <si>
    <t>S m</t>
  </si>
  <si>
    <t>L (m)</t>
  </si>
  <si>
    <t>Dismantling of Stone masonry in cement mortar</t>
  </si>
  <si>
    <t>04--03</t>
  </si>
  <si>
    <t>Volume                (SM)</t>
  </si>
  <si>
    <t>D/D</t>
  </si>
  <si>
    <t>Dismantling : Plain Cement Concrete 1:3:6</t>
  </si>
  <si>
    <t>Dismantling : Plain Cement Concrete 1:4:8</t>
  </si>
  <si>
    <t>04--19-b</t>
  </si>
  <si>
    <t>04--19-a</t>
  </si>
  <si>
    <t>Bill No: 2</t>
  </si>
  <si>
    <t>Bill No: 6</t>
  </si>
  <si>
    <t>Dismantling RCC, separating reinforcement, cleaning &amp;
straightening the same</t>
  </si>
  <si>
    <t>04--20</t>
  </si>
  <si>
    <t>Tonne</t>
  </si>
  <si>
    <t xml:space="preserve">Total </t>
  </si>
  <si>
    <t>Total Quantity (m3)</t>
  </si>
  <si>
    <t>D/d of Pipe Quantity</t>
  </si>
  <si>
    <t>Parapit Walls</t>
  </si>
  <si>
    <t>R/S Width</t>
  </si>
  <si>
    <t>L/S Width</t>
  </si>
  <si>
    <t>Total Width</t>
  </si>
  <si>
    <t>03-62-a</t>
  </si>
  <si>
    <t>Dia (mm)</t>
  </si>
  <si>
    <t>ENGINEER COST  ESTIMATE</t>
  </si>
  <si>
    <t>Cut Length (m)</t>
  </si>
  <si>
    <t>Total Length</t>
  </si>
  <si>
    <t>Total Weight (kgs)</t>
  </si>
  <si>
    <t>Tons</t>
  </si>
  <si>
    <t>Pay Item No =</t>
  </si>
  <si>
    <t>Total  Quantity (m3)</t>
  </si>
  <si>
    <t>Cost in Millions</t>
  </si>
  <si>
    <r>
      <t>M</t>
    </r>
    <r>
      <rPr>
        <vertAlign val="superscript"/>
        <sz val="14"/>
        <rFont val="Times New Roman"/>
        <family val="1"/>
      </rPr>
      <t>2</t>
    </r>
  </si>
  <si>
    <t>GOVERNMENT OF KHYBER PAKHTUNKHWA</t>
  </si>
  <si>
    <t>Total Nos of Culverts</t>
  </si>
  <si>
    <t>06-36-a</t>
  </si>
  <si>
    <t>PCC 1:3:6 in mass concrete less formwork using 50% boulders</t>
  </si>
  <si>
    <t>06-38-b</t>
  </si>
  <si>
    <t>Total  Quantity (m2)</t>
  </si>
  <si>
    <t>16-62</t>
  </si>
  <si>
    <t>Subgrade Preparation in Earth Cut</t>
  </si>
  <si>
    <t>04-19-b</t>
  </si>
  <si>
    <t>Total Quantity M2</t>
  </si>
  <si>
    <t>W/ Walls</t>
  </si>
  <si>
    <t>Grand Total</t>
  </si>
  <si>
    <t xml:space="preserve">  Grand Total Quantity=</t>
  </si>
  <si>
    <t>16-12-b</t>
  </si>
  <si>
    <t>Asphaltic Wearing Course (Asphalt Batch Plant Hot Mixed)</t>
  </si>
  <si>
    <t xml:space="preserve"> #</t>
  </si>
  <si>
    <t>Bill No: 3</t>
  </si>
  <si>
    <t>16-07</t>
  </si>
  <si>
    <t>Total Quantity M3</t>
  </si>
  <si>
    <t>Dismantling stone masonry in lime or cement mortar</t>
  </si>
  <si>
    <t xml:space="preserve"> Distance (m)</t>
  </si>
  <si>
    <t>Distance (m)</t>
  </si>
  <si>
    <t>Depth</t>
  </si>
  <si>
    <t>Pipe Culvert Parapit Walls</t>
  </si>
  <si>
    <t>Dismantling : BRICK WORKS</t>
  </si>
  <si>
    <t xml:space="preserve"> Width (m)</t>
  </si>
  <si>
    <t>Ad  Ramps + Chowk Quantity M3</t>
  </si>
  <si>
    <t>NSI</t>
  </si>
  <si>
    <t>Bill No: 1</t>
  </si>
  <si>
    <t>Area (m2)</t>
  </si>
  <si>
    <t>BILL # 5 Dains</t>
  </si>
  <si>
    <t>16-19-a-02</t>
  </si>
  <si>
    <t>Supply and Fixing aluminium alloy road studs as per specs Large,strip 146x30mm, 171 beads: Bi-direction.</t>
  </si>
  <si>
    <t>10--45</t>
  </si>
  <si>
    <t>P/F Precast Concrete 7000 psi TUFF Tiles over bed of 2" thick sand &amp; 4" thick brick ballast comp</t>
  </si>
  <si>
    <t>16-78-a</t>
  </si>
  <si>
    <t>16-58-b</t>
  </si>
  <si>
    <t>03-59-a</t>
  </si>
  <si>
    <t>03-61-a</t>
  </si>
  <si>
    <t>Dismantling RCC, separating reinforcement, cleaning &amp; straightening the same</t>
  </si>
  <si>
    <t>Reinforced Concrete Pipe Culvert (AASHTO M-170) Dia: 910mm</t>
  </si>
  <si>
    <t>16-23-d</t>
  </si>
  <si>
    <t>16-56</t>
  </si>
  <si>
    <t>Providing and filling sand behind abutment of bridges, culverts.</t>
  </si>
  <si>
    <t>16-78-b</t>
  </si>
  <si>
    <t>Metal Guard Rail End Pieces as per NHA (604b)</t>
  </si>
  <si>
    <t>16-78-c</t>
  </si>
  <si>
    <t>Steel Post of Metal Guard Rail as per NHA (604d)</t>
  </si>
  <si>
    <t>Metal Guard Rail End Pieces as per NHA (604a)</t>
  </si>
  <si>
    <t>Subgrade Preparation on Existing Road</t>
  </si>
  <si>
    <t>Subgrade Preparation in Rock Cut</t>
  </si>
  <si>
    <t>03-59-c</t>
  </si>
  <si>
    <t>03-62-c</t>
  </si>
  <si>
    <t>PAKHTUNKHWA HIGHWAYS AUTHORITY PESHAWAR</t>
  </si>
  <si>
    <t>06-05-F</t>
  </si>
  <si>
    <t>04--46</t>
  </si>
  <si>
    <t>Providing and Laying stone pitching for top layer only : On slope</t>
  </si>
  <si>
    <t>19-28-a</t>
  </si>
  <si>
    <t>03-62-b</t>
  </si>
  <si>
    <t>M3</t>
  </si>
  <si>
    <t xml:space="preserve">RCC Pipe 610 </t>
  </si>
  <si>
    <t>Chowk Areas</t>
  </si>
  <si>
    <t>Ad  Ramps + Chowk Quantity M3 5 %</t>
  </si>
  <si>
    <t>Built Up Area</t>
  </si>
  <si>
    <t>16-12-a</t>
  </si>
  <si>
    <t>16-25-b Confirmatory boring, SPT's samples and lab tests, bore hole logs and report in granvelly soil</t>
  </si>
  <si>
    <t>S no</t>
  </si>
  <si>
    <t>Pile Depth</t>
  </si>
  <si>
    <t>Confirmatory Bore</t>
  </si>
  <si>
    <t>Upstream side  of Bridge</t>
  </si>
  <si>
    <t>Net Quantity (Meter)</t>
  </si>
  <si>
    <t>Item No 03-09-b Excavation in shingle or gravel formation &amp; rock not required blast underessed 50m lead wt</t>
  </si>
  <si>
    <t>S No</t>
  </si>
  <si>
    <t>Hieght (m)</t>
  </si>
  <si>
    <t>Qty (m3)</t>
  </si>
  <si>
    <t>Pile Cap</t>
  </si>
  <si>
    <t>Abutment "A"</t>
  </si>
  <si>
    <t>Abutment "B"</t>
  </si>
  <si>
    <t>Total Qty</t>
  </si>
  <si>
    <t>Item No 16-28-b Boring for cast in place RCC piles in gravely soil Dia 660 to 910 mm</t>
  </si>
  <si>
    <t>Test Pile</t>
  </si>
  <si>
    <t xml:space="preserve">Working Pile </t>
  </si>
  <si>
    <t>Item No 06-06-a-02 RCC in roof slab,beam, column and other structural member Type (1:1.5:3</t>
  </si>
  <si>
    <t>X Section Area of (m2)</t>
  </si>
  <si>
    <t>Test Pile Dia 750 mm</t>
  </si>
  <si>
    <t xml:space="preserve"> Test Pile</t>
  </si>
  <si>
    <t>Working Pile</t>
  </si>
  <si>
    <t xml:space="preserve">Abutment "A" </t>
  </si>
  <si>
    <t xml:space="preserve">Abutment "B" </t>
  </si>
  <si>
    <t>Net Quantity (M3)</t>
  </si>
  <si>
    <t>06-06-a-03 RCC in roof slab, beam, column &amp; other structural members. Insitu or precast type C (1:2:4)</t>
  </si>
  <si>
    <t>Sr.no</t>
  </si>
  <si>
    <t>Remark</t>
  </si>
  <si>
    <t>Pile cap of Abutment area A&amp;B</t>
  </si>
  <si>
    <t>Both Abutment  Wall Concrete</t>
  </si>
  <si>
    <t>Front Wall</t>
  </si>
  <si>
    <t>a</t>
  </si>
  <si>
    <t>Front wall Abt A &amp; B</t>
  </si>
  <si>
    <t>b</t>
  </si>
  <si>
    <t>Chair Beam of  Abt A &amp; B</t>
  </si>
  <si>
    <t>Counterfort wall # 01 Abt A &amp; B</t>
  </si>
  <si>
    <t>ist Portion of Abt A &amp; B</t>
  </si>
  <si>
    <t>2nd Portion of Abt A &amp; B</t>
  </si>
  <si>
    <t>(1.50+0.675)/2=1.037</t>
  </si>
  <si>
    <t>Counter Fort wall # 02 Abt A &amp; B</t>
  </si>
  <si>
    <t>CF-2 upto Chair Beam</t>
  </si>
  <si>
    <t>CF-2 above  Chair Beam</t>
  </si>
  <si>
    <t>Wing Wall Abt A &amp; B</t>
  </si>
  <si>
    <t>Upto Chair Beam</t>
  </si>
  <si>
    <t>Braikat wall</t>
  </si>
  <si>
    <t>Traingle portion</t>
  </si>
  <si>
    <t>(3.355+2.350)/2=2.853</t>
  </si>
  <si>
    <t>Rectangle portion</t>
  </si>
  <si>
    <t>Block wall</t>
  </si>
  <si>
    <t>Toal</t>
  </si>
  <si>
    <t>Grand Total Ton</t>
  </si>
  <si>
    <t>Grand Total kg</t>
  </si>
  <si>
    <t>G 60</t>
  </si>
  <si>
    <t>G 40</t>
  </si>
  <si>
    <t>Total Qty (kg)</t>
  </si>
  <si>
    <t>Qty per member (kg)</t>
  </si>
  <si>
    <t xml:space="preserve">Description </t>
  </si>
  <si>
    <t>Item No 06-07-b Supply and fabricate MS reinforcement ( Hot rolled deformed bars) G 60 &amp; G 40</t>
  </si>
  <si>
    <t>16-30-a S&amp;f Neoprene bearing pad as specs &amp; design.</t>
  </si>
  <si>
    <t>Length (cm)</t>
  </si>
  <si>
    <t>Width (cm)</t>
  </si>
  <si>
    <t>Hieght (cm)</t>
  </si>
  <si>
    <t>Qty (cm3)</t>
  </si>
  <si>
    <t>Bearing Pad</t>
  </si>
  <si>
    <t>06-05-I :Plain Cement concrete including placing, compacting finishing &amp; curing (Ratio 1:4:8)</t>
  </si>
  <si>
    <t>16-75-d Galvanized sheath for 10 to 12 wires 0.5" strand cable.</t>
  </si>
  <si>
    <t>Nos of Girder</t>
  </si>
  <si>
    <t>Per Girder</t>
  </si>
  <si>
    <t>Height (m)</t>
  </si>
  <si>
    <t xml:space="preserve">Quantity </t>
  </si>
  <si>
    <t>Girder</t>
  </si>
  <si>
    <t xml:space="preserve">Top &amp; Bottom </t>
  </si>
  <si>
    <t>Total  Quantity</t>
  </si>
  <si>
    <t>16-74-a Supply of high tensile pre-stressed concrete steel wire strand Grade 270K 0.5" dia packed in standard reeless/weldless coils of two 2000kgs cloth.</t>
  </si>
  <si>
    <t>Weight per Meter (Kg/M)</t>
  </si>
  <si>
    <t>Total Weight (tone)</t>
  </si>
  <si>
    <t>Item No 06-06-c-01 RCC i/c precast/ prestressed in slab, beam,column,lintel,Girder ect (1:1:2 )</t>
  </si>
  <si>
    <t>No,s</t>
  </si>
  <si>
    <t>Quantity (cum)</t>
  </si>
  <si>
    <t>RCC Girder</t>
  </si>
  <si>
    <t xml:space="preserve">16-36 Launch girders in place, incl, lifting &amp; handli any number of time incl. temporary works comp </t>
  </si>
  <si>
    <t xml:space="preserve">Girder Lounching </t>
  </si>
  <si>
    <t xml:space="preserve">Quantity (m) </t>
  </si>
  <si>
    <t xml:space="preserve">16-37 Stressing Cables of high Tensile steel wire Strands </t>
  </si>
  <si>
    <t>Sressing Cables</t>
  </si>
  <si>
    <t>16-38 Inject cement grout in sheath pipe after stressing</t>
  </si>
  <si>
    <t>Girder 04 Nos</t>
  </si>
  <si>
    <t>Top &amp; Bottom Sheath</t>
  </si>
  <si>
    <t xml:space="preserve"> Quantity of One Girder</t>
  </si>
  <si>
    <t xml:space="preserve"> Quantity of 04  Girder</t>
  </si>
  <si>
    <t>16-39 Cut Off projecting wire ends of cables &amp; make good anchorage recess with 1:2:4 cem. Conc.</t>
  </si>
  <si>
    <t>Girder end</t>
  </si>
  <si>
    <t xml:space="preserve"> Quantity of Four Girder</t>
  </si>
  <si>
    <t>16-40 supply and place in position MS expansion joint assemblies &amp; as specified &amp; as per drawing.</t>
  </si>
  <si>
    <t>Angle Iron 80 x 80 x 6 mm</t>
  </si>
  <si>
    <t>B/w Bridge &amp; Approch slab</t>
  </si>
  <si>
    <t>Weight per Meter</t>
  </si>
  <si>
    <t>Ms Plate 100 x 6 mm</t>
  </si>
  <si>
    <t>Weight (Kg) (A)</t>
  </si>
  <si>
    <t>Total Weight (B)</t>
  </si>
  <si>
    <t>Total Weight (Kg) (A+B)</t>
  </si>
  <si>
    <t>16-41 supply and place in position galvanised steel drain scuppers in deck slab as specified &amp; as per specs/drawing.</t>
  </si>
  <si>
    <t>Deck  Slab</t>
  </si>
  <si>
    <t xml:space="preserve">Right Side </t>
  </si>
  <si>
    <t xml:space="preserve">Left  Side </t>
  </si>
  <si>
    <t>Net Qty (Nos)</t>
  </si>
  <si>
    <t>16-43 S &amp; F polystrene fill in expansion joints &amp; under diaphragms at transoms.</t>
  </si>
  <si>
    <t>B/w Girder head &amp; Back wall both side  abutment</t>
  </si>
  <si>
    <t>Expention Joint</t>
  </si>
  <si>
    <t>Net Qty (M3)</t>
  </si>
  <si>
    <t>06-06-a-03 RCC in roof slab, beam, column &amp; other structural members, insitu or precast type C  (1:2:4).</t>
  </si>
  <si>
    <t>Center Diaphragm</t>
  </si>
  <si>
    <t>End Diaphragm</t>
  </si>
  <si>
    <t>Deck Slab</t>
  </si>
  <si>
    <t xml:space="preserve">Foot Path </t>
  </si>
  <si>
    <t>Approch Slab</t>
  </si>
  <si>
    <t>Portion A</t>
  </si>
  <si>
    <t>Portion B</t>
  </si>
  <si>
    <t>Portion C (Toe )</t>
  </si>
  <si>
    <t>(500+300)/2=400</t>
  </si>
  <si>
    <t xml:space="preserve">Extra for F.Path below </t>
  </si>
  <si>
    <t>Foot Path of Approch slab</t>
  </si>
  <si>
    <t>Net Qty  (M3)</t>
  </si>
  <si>
    <t xml:space="preserve">Guard Rail Post </t>
  </si>
  <si>
    <t xml:space="preserve">Guard Rail </t>
  </si>
  <si>
    <t xml:space="preserve">Guard Rail Post of Approch slab </t>
  </si>
  <si>
    <t xml:space="preserve">Guard Rail  of Approch slab </t>
  </si>
  <si>
    <t xml:space="preserve">Back wall  of Approch slab </t>
  </si>
  <si>
    <t>Slab Steel</t>
  </si>
  <si>
    <t>Girder Steel</t>
  </si>
  <si>
    <t>As per Drawing</t>
  </si>
  <si>
    <t>16-55 Providing and laying PVC  Pipe (b) 8" dia in foot path of bridge for utilities.</t>
  </si>
  <si>
    <t>Aproach Slab</t>
  </si>
  <si>
    <t>Net Qty of (Meter)</t>
  </si>
  <si>
    <t>16-72-cJack Anchorage for 10 to 12 Wires 0.5" strand (Comprising Trumpet,Stressing Blocks &amp; Wedges Complete. Boring for cast in place RCC piles in Rock Dia 750 mm</t>
  </si>
  <si>
    <t xml:space="preserve">Quantity (Nos) </t>
  </si>
  <si>
    <t>Item No 06-07-b Supply and fabricate MS reinforcement ( Hot rolled deformed bars) G 60 &amp; 40</t>
  </si>
  <si>
    <t>Pay Item No             03-49-a</t>
  </si>
  <si>
    <t>Width (M)</t>
  </si>
  <si>
    <t xml:space="preserve">Quantity (M2) </t>
  </si>
  <si>
    <t>Total Quantity (1 Decare = 1000 M2)</t>
  </si>
  <si>
    <t>Total Quantity (Decares)</t>
  </si>
  <si>
    <t xml:space="preserve">16-44 Premoulded Joint Filter 30 mm Tick with Bitmastic Joint Seal </t>
  </si>
  <si>
    <t>Net Qty (M)</t>
  </si>
  <si>
    <t xml:space="preserve"> Back wall both side  abutment</t>
  </si>
  <si>
    <t>Pay Item # 16-34</t>
  </si>
  <si>
    <t>Pay Item # 16-35</t>
  </si>
  <si>
    <t>H/Depth (m)</t>
  </si>
  <si>
    <t>Qty (Set)</t>
  </si>
  <si>
    <t xml:space="preserve">Total Qty </t>
  </si>
  <si>
    <t>No of Girders</t>
  </si>
  <si>
    <t>Item No 03-60-d Structural Backfill using Granular Material brought from outside</t>
  </si>
  <si>
    <t>Item No 03-60-a Structural Excavation in Common Material</t>
  </si>
  <si>
    <t>Bill No:2</t>
  </si>
  <si>
    <t>Spacing in (mm)</t>
  </si>
  <si>
    <t>Nos in Each</t>
  </si>
  <si>
    <t>Total Nos</t>
  </si>
  <si>
    <r>
      <t>Unit Weight (Kg/cm</t>
    </r>
    <r>
      <rPr>
        <b/>
        <vertAlign val="superscript"/>
        <sz val="10"/>
        <rFont val="Arial"/>
        <family val="2"/>
      </rPr>
      <t>2)</t>
    </r>
  </si>
  <si>
    <t>Bar Shape</t>
  </si>
  <si>
    <t>Main Bars (Up) Slab</t>
  </si>
  <si>
    <t>Main Bars (Down) Slab</t>
  </si>
  <si>
    <t xml:space="preserve">Sub Total Quantity </t>
  </si>
  <si>
    <t>Kgs</t>
  </si>
  <si>
    <t>03-11-a</t>
  </si>
  <si>
    <t>Rock Excavation, dressing &amp; disposal up to 50m Soft Rock, slate, shale, schist or lateriate</t>
  </si>
  <si>
    <t>Sub Total:</t>
  </si>
  <si>
    <t>BILL # 4a CULVERTS</t>
  </si>
  <si>
    <t>Height/ Depth (m)</t>
  </si>
  <si>
    <t>Quantity (m3)</t>
  </si>
  <si>
    <t>Wing Walls</t>
  </si>
  <si>
    <t>BILL # 4a CULVERTS+INLETS+OUTLETS</t>
  </si>
  <si>
    <t>BILL # 4a (Approach Culverts)</t>
  </si>
  <si>
    <t>Spacing (mm)</t>
  </si>
  <si>
    <t>Cut Length of Each Bars(m)</t>
  </si>
  <si>
    <t>No of Item</t>
  </si>
  <si>
    <t>Total length (m)</t>
  </si>
  <si>
    <t>Unit wt (kg/m)</t>
  </si>
  <si>
    <t>Total wt (kg)</t>
  </si>
  <si>
    <t>Total wt (Ton)</t>
  </si>
  <si>
    <t>Slab Long T/B Bars</t>
  </si>
  <si>
    <t xml:space="preserve"> Slab Short T/B Bars</t>
  </si>
  <si>
    <t>Short Bottom Slab Bars</t>
  </si>
  <si>
    <t>Walls Short Bars</t>
  </si>
  <si>
    <t>Top Slab Bottom Bars</t>
  </si>
  <si>
    <t>Hook Bars</t>
  </si>
  <si>
    <t>Perapit Wall Long Bars</t>
  </si>
  <si>
    <t>Wing Walls Details</t>
  </si>
  <si>
    <t>Bar K</t>
  </si>
  <si>
    <t>Bar L</t>
  </si>
  <si>
    <t>Bar M</t>
  </si>
  <si>
    <t>Bars H &amp; J</t>
  </si>
  <si>
    <t>Bottom Slab for Wing Walls</t>
  </si>
  <si>
    <t>Bars A</t>
  </si>
  <si>
    <t xml:space="preserve">Bars B bottom </t>
  </si>
  <si>
    <t>Bars D Top</t>
  </si>
  <si>
    <t>Bars G</t>
  </si>
  <si>
    <t xml:space="preserve"> Bars E</t>
  </si>
  <si>
    <t xml:space="preserve"> Bars H</t>
  </si>
  <si>
    <t xml:space="preserve"> Bars J</t>
  </si>
  <si>
    <t>Bars K,L</t>
  </si>
  <si>
    <t>Bars C</t>
  </si>
  <si>
    <t>Sub Total Weight:</t>
  </si>
  <si>
    <t>Chair Bars</t>
  </si>
  <si>
    <t>E</t>
  </si>
  <si>
    <t>J</t>
  </si>
  <si>
    <t>Grand Total Weight:</t>
  </si>
  <si>
    <t>Pay item no- 502a</t>
  </si>
  <si>
    <t>Dia 610 mm i/d</t>
  </si>
  <si>
    <t xml:space="preserve">Total Approach Culverts   </t>
  </si>
  <si>
    <t>Length Left Side (m)</t>
  </si>
  <si>
    <t>Length Right Side (m)</t>
  </si>
  <si>
    <t>Volume L/S               (CM)</t>
  </si>
  <si>
    <t>Volume R/S               (CM)</t>
  </si>
  <si>
    <t>Locations</t>
  </si>
  <si>
    <t>Avg Height (m)</t>
  </si>
  <si>
    <t>Volume                (SM) R/S</t>
  </si>
  <si>
    <t>404a</t>
  </si>
  <si>
    <t>Pay item no-104 a ii</t>
  </si>
  <si>
    <t>Filling in Lawn</t>
  </si>
  <si>
    <t>Stay Portion</t>
  </si>
  <si>
    <r>
      <t>Ad  Ramps + Curves Widening Quantity M</t>
    </r>
    <r>
      <rPr>
        <b/>
        <vertAlign val="superscript"/>
        <sz val="10"/>
        <color rgb="FF002060"/>
        <rFont val="Arial"/>
        <family val="2"/>
      </rPr>
      <t>3</t>
    </r>
  </si>
  <si>
    <t xml:space="preserve">Ad  Ramps + Curves Widening Quantity M3 </t>
  </si>
  <si>
    <t>Total Width (m)</t>
  </si>
  <si>
    <t>Catch Basan</t>
  </si>
  <si>
    <t>Catch Basen</t>
  </si>
  <si>
    <t>PCC Shoots</t>
  </si>
  <si>
    <t>wall Long T/B Bars</t>
  </si>
  <si>
    <t>Ring Bars</t>
  </si>
  <si>
    <t xml:space="preserve"> Swall out SideShort T/B Bars</t>
  </si>
  <si>
    <t>TOTAL FOR ONE NO 3X3 CULVERT=</t>
  </si>
  <si>
    <t>TOTAL FOR ONE NO 1X1 CULVERT=</t>
  </si>
  <si>
    <t>TOTAL FOR ONE NO 1.5X1.5 CULVERT=</t>
  </si>
  <si>
    <t xml:space="preserve"> Slab Long T/B Bars</t>
  </si>
  <si>
    <t xml:space="preserve"> wall Long T/B Bars</t>
  </si>
  <si>
    <t xml:space="preserve"> Wall Short T/B Bars</t>
  </si>
  <si>
    <t>Wall Short Bars</t>
  </si>
  <si>
    <t xml:space="preserve">CULVERT SIZE (2000 X 1500) mm  </t>
  </si>
  <si>
    <t>CULVERT SIZE (1500 X 1500) mm RD.</t>
  </si>
  <si>
    <t xml:space="preserve">CULVERT SIZE (1000 X 1000) mm </t>
  </si>
  <si>
    <t xml:space="preserve">CULVERT SIZE (3000 X 3000) mm </t>
  </si>
  <si>
    <t>TOTAL FOR ONE NO 2X1.5 CULVERT=</t>
  </si>
  <si>
    <t xml:space="preserve">CULVERT SIZE (2000 X2000) mm </t>
  </si>
  <si>
    <t>TOTAL FOR ONE NO 2X2 CULVERT=</t>
  </si>
  <si>
    <t>Wall Long Bars</t>
  </si>
  <si>
    <t>00+000</t>
  </si>
  <si>
    <t>Length  (m)</t>
  </si>
  <si>
    <t>Sides</t>
  </si>
  <si>
    <t>08-02-d-02</t>
  </si>
  <si>
    <t xml:space="preserve">15% Extra </t>
  </si>
  <si>
    <t>BILL # 4a (Pipe Culverts)</t>
  </si>
  <si>
    <t>Metal Guard Rail as per NHA (604a)</t>
  </si>
  <si>
    <t xml:space="preserve">MARKET RATE SYSTEM 2017 KHYBER PAKHTUNKHWA
</t>
  </si>
  <si>
    <t xml:space="preserve"> As on  Jan-Mar (QTR-1)  2017</t>
  </si>
  <si>
    <t>Item Code</t>
  </si>
  <si>
    <t xml:space="preserve"> Rate (British System)</t>
  </si>
  <si>
    <t>Rate (Metric System)</t>
  </si>
  <si>
    <t xml:space="preserve">Unit </t>
  </si>
  <si>
    <t>Labour</t>
  </si>
  <si>
    <t>Composite</t>
  </si>
  <si>
    <t>01-01-a</t>
  </si>
  <si>
    <t>Carriage of 100 cft / 5 tonne of all materials by truck or other means : 1st: 50 meter</t>
  </si>
  <si>
    <t>50 Meter</t>
  </si>
  <si>
    <t>50 m</t>
  </si>
  <si>
    <t>01-01-b</t>
  </si>
  <si>
    <t>Carriage of 100 cft / 5 tonne of all materials by truck or other means : 2nd 50 meter</t>
  </si>
  <si>
    <t>01-01-c</t>
  </si>
  <si>
    <t>Carriage of 100 cft / 5 tonne of all materials by truck or other means : 3rd to 5th 50 meter</t>
  </si>
  <si>
    <t>01-01-d</t>
  </si>
  <si>
    <t>Carriage of 100 cft / 5 tonne of all materials by truck or other means : 250 to 1000 meter</t>
  </si>
  <si>
    <t>250 Meter</t>
  </si>
  <si>
    <t>250 m</t>
  </si>
  <si>
    <t>01-01-e</t>
  </si>
  <si>
    <t>Carriage of 100 cft / 5 tonne of all materials by truck or other means : 1st kilometer</t>
  </si>
  <si>
    <t>km</t>
  </si>
  <si>
    <t>01-01-f</t>
  </si>
  <si>
    <t>Carriage of 100 cft / 5 tonne of all materials by truck or other means : 2nd -5th kilometer</t>
  </si>
  <si>
    <t>01-01-g</t>
  </si>
  <si>
    <t>Carriage of 100 cft / 5 tonne of all materials by truck or other means : 6th to 10th kilometer</t>
  </si>
  <si>
    <t>01-01-h</t>
  </si>
  <si>
    <t>Carriage of 100 cft / 5 tonne of all materials by truck or other means : 11th &amp; subsequent ilometer</t>
  </si>
  <si>
    <t>01-02-a</t>
  </si>
  <si>
    <t>Carriage of 1000 Nos. bricks or load upto 3 tonne by truck etc : 1st 50 meter</t>
  </si>
  <si>
    <t>01-02-b</t>
  </si>
  <si>
    <t>Carriage of 1000 Nos. bricks or load upto 3 tonne by truck etc : 2nd 50 meter</t>
  </si>
  <si>
    <t>01-02-c</t>
  </si>
  <si>
    <t>Carriage of 1000 Nos. bricks or load upto 3 tonne by truck etc : 3rd to 5th 50 meter</t>
  </si>
  <si>
    <t>01-02-d</t>
  </si>
  <si>
    <t>Carriage of 1000 Nos. bricks or load upto 3 tonne by truck etc : 250 - 1000 meter</t>
  </si>
  <si>
    <t>01-02-e</t>
  </si>
  <si>
    <t>Carriage of 1000 Nos. bricks or load upto 3 tonne by truck etc : 1st kilometer</t>
  </si>
  <si>
    <t>01-02-f</t>
  </si>
  <si>
    <t>Carriage of 1000 Nos. bricks or load upto 3 tonne by truck etc : 2nd - 5th kilometer</t>
  </si>
  <si>
    <t>01-02-g</t>
  </si>
  <si>
    <t>Carriage of 1000 Nos. bricks or load upto 3 tonne by truck etc : 6th - 10th kilometer</t>
  </si>
  <si>
    <t>01-02-h</t>
  </si>
  <si>
    <t>Carriage of 1000 Nos. bricks or load upto 3 tonne by truck etc : 11th &amp; subsequent kilometer</t>
  </si>
  <si>
    <t>01-03-a</t>
  </si>
  <si>
    <t>Carriage of cement(bag), bitumen/lubricants (drum) by truck or other means : 1st 50 meter</t>
  </si>
  <si>
    <t>Tonne/50 M</t>
  </si>
  <si>
    <t>tonne/50</t>
  </si>
  <si>
    <t>01-03-b</t>
  </si>
  <si>
    <t>Carriage of cement (bag) bitumen/lubricant (drum) by truck or other means : 2nd 50 meter</t>
  </si>
  <si>
    <t>01-03-c</t>
  </si>
  <si>
    <t>Carriage of cement (bag), bitumen/lubricant (drum) by truck or other means : 3rd to 5th 50 meter</t>
  </si>
  <si>
    <t>01-03-d</t>
  </si>
  <si>
    <t>Carriage of cement(bag), bitumen/lubricant (drum) by truck or other means : 250 to 1000 meter</t>
  </si>
  <si>
    <t>Tonne/250 M</t>
  </si>
  <si>
    <t>t/250m</t>
  </si>
  <si>
    <t>01-03-e</t>
  </si>
  <si>
    <t>Carriage of cement(bags), bitumen/lubricant (drum) by truck or other means : 1st kilometer</t>
  </si>
  <si>
    <t>Tonne/1 K</t>
  </si>
  <si>
    <t>tonne/km</t>
  </si>
  <si>
    <t>01-03-f</t>
  </si>
  <si>
    <t>Carriage of cement(bag), bitumen/lubricant (drum) by truck or other means : 2nd - 5th kilometer</t>
  </si>
  <si>
    <t>01-03-g</t>
  </si>
  <si>
    <t>Carriage of cement(bag), bitumen/lubricant (drum) by truck or other means : 6th - 10th kilometer</t>
  </si>
  <si>
    <t>01-03-h</t>
  </si>
  <si>
    <t>Carriage of cement(bag), bitumen/lubricant (drum) by truck or other means : 11th &amp; subsequent km</t>
  </si>
  <si>
    <t>01-04-a</t>
  </si>
  <si>
    <t>Carriage of 100cft of sarkanda, pilchi, frash etc by road or boat : 1st 50 meter</t>
  </si>
  <si>
    <t>01-04-b</t>
  </si>
  <si>
    <t>Carriage of 100cft of sarkanda, pilchi, frash etc by road or boat : 2nd 50 meter</t>
  </si>
  <si>
    <t>01-04-c</t>
  </si>
  <si>
    <t>Carriage of 100cft of sarkanda, pichi, frash etc by road or boat : 3rd to 5th kilometer</t>
  </si>
  <si>
    <t>01-04-d</t>
  </si>
  <si>
    <t>Carriage of 100cft of sarkanda, pilchi, frash etc by road or boat : 250 to 1000 meter</t>
  </si>
  <si>
    <t>01-04-e</t>
  </si>
  <si>
    <t>Carriage of 100cft of sarkanda, pichi, frash etc by road or boat : 1st kilometer</t>
  </si>
  <si>
    <t>01-04-f</t>
  </si>
  <si>
    <t>Carriage of 100cft of sarkanda, pilchi, frash etc by road or boat : 2nd - 5th kilometer</t>
  </si>
  <si>
    <t>01-04-g</t>
  </si>
  <si>
    <t>Carriage of 100cft of sarkanda, pilchi, frash etc by road or boat : 6th - 10th kilometer</t>
  </si>
  <si>
    <t>01-04-h</t>
  </si>
  <si>
    <t>Carriage of 100cft of sarkanda, pilchi, frash etc by road or boat : 11th &amp; subsequent kilometer</t>
  </si>
  <si>
    <t>01-05-a</t>
  </si>
  <si>
    <t>Carriage of small consignments upto 250kg 1st 50 meter</t>
  </si>
  <si>
    <t>01-05-b</t>
  </si>
  <si>
    <t>Carriage of small consigmnments upto 250 kg 2nd 50 meter</t>
  </si>
  <si>
    <t>01-05-c</t>
  </si>
  <si>
    <t>Carriage of small consignments upto 250 kg 3rd to 5th 50 meters</t>
  </si>
  <si>
    <t>01-05-d</t>
  </si>
  <si>
    <t>Carriage of small consignments upto 250 kg 250 - 1000 meter</t>
  </si>
  <si>
    <t>01-05-e</t>
  </si>
  <si>
    <t>Carriage of small consignments upto 250 kg 1st kilometer</t>
  </si>
  <si>
    <t>01-05-f</t>
  </si>
  <si>
    <t>Carriage of small consignments upto 250 kg 2nd to 5th kilometer</t>
  </si>
  <si>
    <t>01-05-g</t>
  </si>
  <si>
    <t>Carriage of small consignments upto 250 kg 6th to 10th kilometer</t>
  </si>
  <si>
    <t>01-05-h</t>
  </si>
  <si>
    <t>Carriage of small consignments upto 250 kg 11th &amp; subsequent kilometer</t>
  </si>
  <si>
    <t>01-06-a</t>
  </si>
  <si>
    <t>Carriage of consignments (odd job) Coolie load</t>
  </si>
  <si>
    <t>01-06-b</t>
  </si>
  <si>
    <t>Carriage of consignments (odd job) Donkey load</t>
  </si>
  <si>
    <t>01-06-c</t>
  </si>
  <si>
    <t>Carriage of consignments (odd job) Cart Load</t>
  </si>
  <si>
    <t>01-06-d</t>
  </si>
  <si>
    <t>Carriage of consignments (odd job) Camel load</t>
  </si>
  <si>
    <t>01-07-a</t>
  </si>
  <si>
    <t>Hire Charges of Truck</t>
  </si>
  <si>
    <t>Day</t>
  </si>
  <si>
    <t>01-07-b</t>
  </si>
  <si>
    <t>Hire charges of Tractor with trolley</t>
  </si>
  <si>
    <t>01-07-c</t>
  </si>
  <si>
    <t>Hire charges of Tractor without trolley</t>
  </si>
  <si>
    <t>01-08-a</t>
  </si>
  <si>
    <t>Hand shunting loaded railway wagons Upto 500 meter</t>
  </si>
  <si>
    <t>01-08-b</t>
  </si>
  <si>
    <t>Hand shunting loaded railway wagons Upto 1 kilometer</t>
  </si>
  <si>
    <t>01-08-c</t>
  </si>
  <si>
    <t>Hand shunting loaded railway wagons Upto 2 kilometer</t>
  </si>
  <si>
    <t>01-08-d</t>
  </si>
  <si>
    <t>Hand shunting loaded railway wagons 3rd &amp; subsequent kilometer</t>
  </si>
  <si>
    <t>01-09-a</t>
  </si>
  <si>
    <t>Hand shunting empty railway wagons Upto 500 meter</t>
  </si>
  <si>
    <t>01-09-b</t>
  </si>
  <si>
    <t>Hand shunting empty railway wagons Upto 1 kilometer</t>
  </si>
  <si>
    <t>01-09-c</t>
  </si>
  <si>
    <t>Hand shunting empty railway wagons Upto 2 kilometer</t>
  </si>
  <si>
    <t>01-09-d</t>
  </si>
  <si>
    <t>Hand shunting empty railway wagons 3rd &amp; subsequent kilometer</t>
  </si>
  <si>
    <t>02-01</t>
  </si>
  <si>
    <t>Load into or unload from railway wagons within 50m shingle, sand, ballast, tiles, etc, laid &amp; stacked</t>
  </si>
  <si>
    <t>100 cft</t>
  </si>
  <si>
    <t>02-02-a</t>
  </si>
  <si>
    <t>Load into or unload from railway wagons within 50m laid &amp; stacked : Bricks 10" size</t>
  </si>
  <si>
    <t>1000 No.</t>
  </si>
  <si>
    <t>02-02-b</t>
  </si>
  <si>
    <t>Load into or unload from railway wagons within 50m laid &amp; stacked : Bricks 9" or smaller size</t>
  </si>
  <si>
    <t>02-03</t>
  </si>
  <si>
    <t>Load into or unload from railway wagons, cement in bags and stacking within 50m.</t>
  </si>
  <si>
    <t>100 No.</t>
  </si>
  <si>
    <t>02-04</t>
  </si>
  <si>
    <t>Load into or unload from railway wagons, empty cement bags and stacking</t>
  </si>
  <si>
    <t>02-05</t>
  </si>
  <si>
    <t>Load into or unload from railway wagons and stacking white lime in bags</t>
  </si>
  <si>
    <t>02-06</t>
  </si>
  <si>
    <t>Load into or unload from railway wagons structural steel, RS joists, rails, rail fastenings etc</t>
  </si>
  <si>
    <t>02-07</t>
  </si>
  <si>
    <t>Load into or unload from 45 gallon drums full, into or from railway wagons,lead upto 50m</t>
  </si>
  <si>
    <t>02-08</t>
  </si>
  <si>
    <t>Loading or unloading packages of all sorts upto 50 kg.</t>
  </si>
  <si>
    <t>02-09-a</t>
  </si>
  <si>
    <t>Load or unload sleepers other than wooden, incl stacking, lead upto 50 m : Broad gauge</t>
  </si>
  <si>
    <t>02-09-b</t>
  </si>
  <si>
    <t>Load or unload sleepers other than wooden, including stacking, lead upto 50 m : Metre gauge &amp;</t>
  </si>
  <si>
    <t>-</t>
  </si>
  <si>
    <t>DELETED</t>
  </si>
  <si>
    <t>02-10</t>
  </si>
  <si>
    <t>Load or unload timber logs or shuttering into or from railway wagons, including stacking within 50m</t>
  </si>
  <si>
    <t>02-11</t>
  </si>
  <si>
    <t>Loading or unloading bhoosa in railway wagons lead upto 50 m.</t>
  </si>
  <si>
    <t>02-12</t>
  </si>
  <si>
    <t>Load or unload timber scrap or wooden plugs into or from railway wagons &amp; stacking within 50m</t>
  </si>
  <si>
    <t>02-13</t>
  </si>
  <si>
    <t>Load or unload pitching stone/spawl from railway wagons of any guage including clearing 1.5m away</t>
  </si>
  <si>
    <t>02-14</t>
  </si>
  <si>
    <t>Loading or unloading building stone including clearing away 1.5m from rails</t>
  </si>
  <si>
    <t>02-15-a</t>
  </si>
  <si>
    <t>Unloading oil,bitumen or tar etc : Crude Oil (to be pumped from tank wagon into tank)</t>
  </si>
  <si>
    <t>1000 ltr</t>
  </si>
  <si>
    <t>02-15-b</t>
  </si>
  <si>
    <t>Unloading oil,bitumen or tar etc Crude oil (drained by gravity)</t>
  </si>
  <si>
    <t>02-15-c</t>
  </si>
  <si>
    <t>Unloading oil,bitumen or tar etc Crude oil materials from railway wagons</t>
  </si>
  <si>
    <t>Ton</t>
  </si>
  <si>
    <t>02-15-d</t>
  </si>
  <si>
    <t>Unloading oil, bitumen or tar etc : Fuel Oil from tank into empty drums including stacking within 50 m</t>
  </si>
  <si>
    <t>02-15-e</t>
  </si>
  <si>
    <t>Unloading oil,bitumen or tar etc Petrol (2 gallon tin)</t>
  </si>
  <si>
    <t>02-15-f</t>
  </si>
  <si>
    <t>Unloading oil, bitumen or tar etc Kerosine oil (4 gallon tin)</t>
  </si>
  <si>
    <t>02-15-g</t>
  </si>
  <si>
    <t>Unloading oil,bitumen or tar etc Tar &amp; Bitumen in drums with carriage upto 1 km</t>
  </si>
  <si>
    <t>02-16-a</t>
  </si>
  <si>
    <t>Removing and stacking within 50m. lead Stone, spawl, brick bats, shingle, sand, lime etc</t>
  </si>
  <si>
    <t>02-16-b</t>
  </si>
  <si>
    <t>Removing and stacking within 50m. lead Bricks</t>
  </si>
  <si>
    <t>02-16-c</t>
  </si>
  <si>
    <t>Removing and stacking within 50m. lead Broad gauge wooden sleepers</t>
  </si>
  <si>
    <t>02-16-d</t>
  </si>
  <si>
    <t>Removing and stacking within 50m. lead Metre gauge or narrow guage wooden sleepers</t>
  </si>
  <si>
    <t>02-16-e</t>
  </si>
  <si>
    <t>Removing and stacking within 50m. lead Rails, girders, pipes, cement etc.</t>
  </si>
  <si>
    <t>02-16-f</t>
  </si>
  <si>
    <t>Removing and stacking within 50m. lead Bridge and crossing timbers, etc.</t>
  </si>
  <si>
    <t>02-17</t>
  </si>
  <si>
    <t>Load into wagons girders, rails, MS bars, pipes etc. including 50m lead &amp; stacking inside wagons</t>
  </si>
  <si>
    <t>02-18</t>
  </si>
  <si>
    <t>Unload from wagons girders, rails, MS bars, girder etc. including 50m lead but excluding stacking</t>
  </si>
  <si>
    <t>02-19</t>
  </si>
  <si>
    <t>Load into wagons wooden baord guage sleepers including 50m lead &amp; stacking</t>
  </si>
  <si>
    <t>02-20</t>
  </si>
  <si>
    <t>Unload wooden broad gauge sleepers from wagons including 50m lead and stacking</t>
  </si>
  <si>
    <t>02-21</t>
  </si>
  <si>
    <t>Loading metre gauge or narrow guage wooden sleepers including 50m lead &amp; stack inside wagons</t>
  </si>
  <si>
    <t>02-22</t>
  </si>
  <si>
    <t>Unloading metre gauge or narrow guage wooden sleepers including 50m lead but excluding stacking</t>
  </si>
  <si>
    <t>02-23</t>
  </si>
  <si>
    <t>Loading bridge and crossing timber including 50m lead &amp; stacking</t>
  </si>
  <si>
    <t>02-24</t>
  </si>
  <si>
    <t>Unloading bridge and crossing timbers including 50m lead but excluding stacking</t>
  </si>
  <si>
    <t>02-25</t>
  </si>
  <si>
    <t>Load or unload bitumen, asphalt, tar in drums, into or from railway wagons, lead upto 50m</t>
  </si>
  <si>
    <t>03-01-a</t>
  </si>
  <si>
    <t>Earth excavation undressed upto single throw of kassi phaorah or shovel etc : in ashes, sand, soft soil or silt clearance</t>
  </si>
  <si>
    <t>1000 Cft</t>
  </si>
  <si>
    <t>03-01-b</t>
  </si>
  <si>
    <t>Earth excavation undressed upto single throw of kassi phaorah or shove etc : in ordinary soil,</t>
  </si>
  <si>
    <t>03-02</t>
  </si>
  <si>
    <t>Earth excavation in ashes, sand &amp; soft soil or silt clearance, undressed lead upto 25m.</t>
  </si>
  <si>
    <t>03-03-a</t>
  </si>
  <si>
    <t>Bed clearance and dressing slopes of drains including removing of weeds and roots etc. Excavated material undressed within 25m</t>
  </si>
  <si>
    <t>03-03-b</t>
  </si>
  <si>
    <t>Bed clearance and dressing slopes of drains including removing of weeds and roots etc. Excavated material dressed within 25m lead</t>
  </si>
  <si>
    <t>03-04-a</t>
  </si>
  <si>
    <t>Borrowpit excavation undressed lead upto 50m in Ordinary soil</t>
  </si>
  <si>
    <t>03-04-b</t>
  </si>
  <si>
    <t>Borrowpit excavation undressed lead upto 50m in Hard soil</t>
  </si>
  <si>
    <t>03-04-c</t>
  </si>
  <si>
    <t>Borrowpit excavation undressed lead upto 50m in shingle/gravel formation</t>
  </si>
  <si>
    <t>03-05-a</t>
  </si>
  <si>
    <t>Embankment formation in ordinary soil &amp; compaction by mechanical means at optimum  moistures content to 95% to 100% max. modified. AASHTO dry density (borrow area)</t>
  </si>
  <si>
    <t>03-05-b</t>
  </si>
  <si>
    <t>Embankment formation in ordinary soil &amp; compaction by mechanical means at optimum moistures content to 90% max. modified AASHTO dry density (borrow area)</t>
  </si>
  <si>
    <t>03-05-c</t>
  </si>
  <si>
    <t>Embankment formation in ordinary soil &amp; compaction by mechanical means at optimum moistures content to 85% max. modified AASHTO dry density (borrow area)</t>
  </si>
  <si>
    <t>03-06-a</t>
  </si>
  <si>
    <t>Earth fill in lawns including dressing &amp; compaction with earth available from cutting/excavation</t>
  </si>
  <si>
    <t>03-06-b</t>
  </si>
  <si>
    <t>Earth fill in lawns including dressing &amp; compaction with  suitable earth borrowed.</t>
  </si>
  <si>
    <t>03-07-a</t>
  </si>
  <si>
    <t>Earth excavation in open cut upto 1.5m depth for drains etc &amp; disposal : in Ordinary Soil</t>
  </si>
  <si>
    <t>03-07-b</t>
  </si>
  <si>
    <t>Earth excavation in open cut upto 1.5m depth for drains etc &amp; disposal : in Hard Soil</t>
  </si>
  <si>
    <t>03-07-c</t>
  </si>
  <si>
    <t>Earth excavation in open cut upto 1.5m depth for drains etc &amp; disposal : in Very hard Soil</t>
  </si>
  <si>
    <t>03-07-d</t>
  </si>
  <si>
    <t>Earth excavation in open cut upto 1.5m depth for drains etc &amp; disposal : in Gravel &amp; shingle</t>
  </si>
  <si>
    <t>03-08-a</t>
  </si>
  <si>
    <t>Earth excavation in open cut 1.5m - 3m depth for S.W.Drains etc &amp; disposal : in Ordinary Soil</t>
  </si>
  <si>
    <t>03-08-b</t>
  </si>
  <si>
    <t>Earth excavation in open cut 1.5m - 3m depth for S.W.Drains etc &amp; disposal : in Hard Soil</t>
  </si>
  <si>
    <t>03-08-c</t>
  </si>
  <si>
    <t>Earth excavation in open cut 1.5m - 3m depth for S.W.Drains etc &amp; disposal : in Very Hard Soil</t>
  </si>
  <si>
    <t>03-08-d</t>
  </si>
  <si>
    <t>Earth excavation in open cut 1.5m - 3m depth for drains etc &amp; disposal : in Gravel &amp; shingle</t>
  </si>
  <si>
    <t>03-09-a</t>
  </si>
  <si>
    <t>Excavation in shingle or gravel formation &amp; rock not requiring blast, undressed, 50m lead : Dry</t>
  </si>
  <si>
    <t>03-09-b</t>
  </si>
  <si>
    <t>Excavation in shingle or gravel formation &amp; rock not requiring blast, undressed, 50m lead : Wet</t>
  </si>
  <si>
    <t>03-09-c</t>
  </si>
  <si>
    <t>Excavation in shingle or gravel formation &amp; rock not req. blast, undressed, 50m lead : in Flowing Water</t>
  </si>
  <si>
    <t>03-10-a</t>
  </si>
  <si>
    <t>Earth excavation in irrigation channels/drains &amp; disposal upto 25m. &amp; dressing : in Ordinary Soil</t>
  </si>
  <si>
    <t>03-10-b</t>
  </si>
  <si>
    <t>Earth excavation in irrigation channels/drains &amp; disposal upto 25m. &amp; dressing : in Hard Soil</t>
  </si>
  <si>
    <t>03-10-c</t>
  </si>
  <si>
    <t>Earth excavation in irrigation channels/drains &amp; disposal upto 25m. &amp; dressing : in Very Hard Soil</t>
  </si>
  <si>
    <t>03-10-d</t>
  </si>
  <si>
    <t>Earth excavation in irrigation channels/drains &amp; disposal upto 25m. &amp; dressing : in Shingle/Gravel</t>
  </si>
  <si>
    <t>03-11-b</t>
  </si>
  <si>
    <t>Rock Excavation, dressing &amp; disposal up to 50m Medium hard rock, requiring occasional blasting</t>
  </si>
  <si>
    <t>03-12-a</t>
  </si>
  <si>
    <t>Excavation in hard rock requiring blasting and disposal upto 25m &amp; dressing : Grade I</t>
  </si>
  <si>
    <t>03-12-b</t>
  </si>
  <si>
    <t>Excavation in hard rock requiring blasting and disposal upto 25m &amp; dressing : Grade II</t>
  </si>
  <si>
    <t>03-12-c</t>
  </si>
  <si>
    <t>Excavation in hard rock requiring blasting and disposal upto 25m &amp; dressing : Grade III</t>
  </si>
  <si>
    <t>03-12-d</t>
  </si>
  <si>
    <t>Excavation in hard rock requiring blasting and disposal upto 25m &amp; dressing : Grade IV</t>
  </si>
  <si>
    <t>03-12-e</t>
  </si>
  <si>
    <t>Excavation in hard rock requiring blasting and disposal upto 25m &amp; dressing : Grade V</t>
  </si>
  <si>
    <t>03-12-f</t>
  </si>
  <si>
    <t>Excavation in hard rock requiring blasting and disposal upto 25m &amp; dressing : Grade VI</t>
  </si>
  <si>
    <t>03-13-a</t>
  </si>
  <si>
    <t>Excavation in hard rock requiring blasting but blasting prohibited, dispose &amp; dress within 25 m : Grade I</t>
  </si>
  <si>
    <t>03-13-b</t>
  </si>
  <si>
    <t>Excavation in hard rock requiring blasting where blasting prohibited, dispose &amp; dress within 25 m : Grade II</t>
  </si>
  <si>
    <t>03-13-c</t>
  </si>
  <si>
    <t>Excavation in hard rock requiring blasting where blasting prohibited, dispose &amp; dress within 25 m: Grade III</t>
  </si>
  <si>
    <t>03-13-d</t>
  </si>
  <si>
    <t>Excavation in hard rock requiring blasting where blasting prohibited, dispose &amp; dress within 25 m: Grade IV</t>
  </si>
  <si>
    <t>03-13-e</t>
  </si>
  <si>
    <t>Excavation in hard rock requiring blasting where blasting prohibited, dispose &amp; dress within 25 m: Grade V</t>
  </si>
  <si>
    <t>03-13-f</t>
  </si>
  <si>
    <t>Excavation in hard rock requiring blasting where blasting prohibited, dispose &amp; dress within 25 m: Grade VI</t>
  </si>
  <si>
    <t>03-14-a</t>
  </si>
  <si>
    <t>Rehandling of earthwork Lead upto a single throw of kassi, shovel, phaorah</t>
  </si>
  <si>
    <t>03-14-b</t>
  </si>
  <si>
    <t>Rehandling of earthwork upto a lead of 25 m.</t>
  </si>
  <si>
    <t>03-15</t>
  </si>
  <si>
    <t>Rehandling of gravel work or excavated rock, lead upto 25m.</t>
  </si>
  <si>
    <t>03-16-a</t>
  </si>
  <si>
    <t>Filling, watering and ramming earth under floor with surplus earth from foundation, etc</t>
  </si>
  <si>
    <t>03-16-b</t>
  </si>
  <si>
    <t>Filling, watering and ramming earth under floor with earth excavated from outside lead upto 50m</t>
  </si>
  <si>
    <t>03-17-a</t>
  </si>
  <si>
    <t>Extra for every 25 m extra lead or part thereof for earthwork soft, ordinary, hard &amp; very hard.</t>
  </si>
  <si>
    <t>03-17-b</t>
  </si>
  <si>
    <t>Extra for every 25 m extra lead or part thereof for gravel, shingle or rock.</t>
  </si>
  <si>
    <t>03-18-a</t>
  </si>
  <si>
    <t>Transportation of earth all types beyond 250 m and upto 500 m.</t>
  </si>
  <si>
    <t>03-18-b</t>
  </si>
  <si>
    <t>Transportation of earth all types for every 100m extra lead beyond 500m upto 1.5 km.</t>
  </si>
  <si>
    <t>03-18-c</t>
  </si>
  <si>
    <t>Transportation of earth all types for every 500m extra lead beyond 1.5 km. upto 8 km.</t>
  </si>
  <si>
    <t>03-18-d</t>
  </si>
  <si>
    <t>Transportation of earth all types for every 1 km extra lead or part thereof beyond 8 km.</t>
  </si>
  <si>
    <t>03-19-a</t>
  </si>
  <si>
    <t>Dressing &amp; levelling earth to designed sections Ashes, sand, silt or soft soil upto cut or fill 6 inches</t>
  </si>
  <si>
    <t>03-19-b</t>
  </si>
  <si>
    <t>Dressing &amp; levelling earth to designed sections Ordinary or hard soil upto cut or fill 6 inches</t>
  </si>
  <si>
    <t>03-19-c</t>
  </si>
  <si>
    <t>Dressing &amp; levelling earth to designed section Gravel work or soft rock not requiring blasting upto cut or fill 6 inches</t>
  </si>
  <si>
    <t>03-20</t>
  </si>
  <si>
    <t>Dowel dressing</t>
  </si>
  <si>
    <t>1 Chain</t>
  </si>
  <si>
    <t>03-21</t>
  </si>
  <si>
    <t>Dressing slopes of banks or ground surface</t>
  </si>
  <si>
    <t>1000 Sft</t>
  </si>
  <si>
    <t>03-22</t>
  </si>
  <si>
    <t>Dressing of earthwork (done by machinery or otherwise &amp; left undressed) to designed section</t>
  </si>
  <si>
    <t>03-23-a</t>
  </si>
  <si>
    <t>Excavation in foundation of building, bridges etc complete : in sand, ashes or loose soil</t>
  </si>
  <si>
    <t>03-23-b</t>
  </si>
  <si>
    <t>Excavation in foundation of building, bridges etc complete : in ordinary soil</t>
  </si>
  <si>
    <t>03-23-c</t>
  </si>
  <si>
    <t>Excavation in foundation of building, bridges etc complete : in hard soil or soft murum</t>
  </si>
  <si>
    <t>03-23-d</t>
  </si>
  <si>
    <t>Excavation in foundation of building, bridges etc complete : in shingle/gravel</t>
  </si>
  <si>
    <t>03-24</t>
  </si>
  <si>
    <t>Cutting hard rock such as granite, ballast, hard lime etc with chisels/hammers for small foundation</t>
  </si>
  <si>
    <t>03-25</t>
  </si>
  <si>
    <t>Extra for excavaton requiring shoring</t>
  </si>
  <si>
    <t>03-26-a</t>
  </si>
  <si>
    <t>Mixing &amp; moistening of earthwork to OMC in layers for compaction etc complete.</t>
  </si>
  <si>
    <t>03-26-b-01</t>
  </si>
  <si>
    <t>Compaction by rolling with animal driven roller or hand rammed : Soft or sandy soil</t>
  </si>
  <si>
    <t>03-26-b-02</t>
  </si>
  <si>
    <t>Compaction by rolling with animal driven roller or hand rammed : Ordinary soil</t>
  </si>
  <si>
    <t>03-26-b-03</t>
  </si>
  <si>
    <t>Compaction by rolling with animal driven roller or hand rammed : Hard soil</t>
  </si>
  <si>
    <t>03-26-b-04</t>
  </si>
  <si>
    <t>Compaction by rolling with animal driven roller or hand rammed : Admixture of shingle</t>
  </si>
  <si>
    <t>03-26-c</t>
  </si>
  <si>
    <t>Ramming earthwork (all types of soil)</t>
  </si>
  <si>
    <t>03-26-d</t>
  </si>
  <si>
    <t>Ramming earthwork behind retaining wall</t>
  </si>
  <si>
    <t>03-27-a</t>
  </si>
  <si>
    <t>Compaction of earth with power road roller 95% to 100% max. mod. AASHTO dry density.</t>
  </si>
  <si>
    <t>03-27-b</t>
  </si>
  <si>
    <t>Compaction of earth with power road roller 90% max. mod. AASHTO dry density</t>
  </si>
  <si>
    <t>03-27-c</t>
  </si>
  <si>
    <t>Compaction of earth with power road roller 85% max. mod. AASHTO dry density</t>
  </si>
  <si>
    <t>03-28</t>
  </si>
  <si>
    <t>Extra for wet earthwork</t>
  </si>
  <si>
    <t>03-29</t>
  </si>
  <si>
    <t>Extra for slush or daldal including dewatering</t>
  </si>
  <si>
    <t>03-30</t>
  </si>
  <si>
    <t>Extra for puddling.</t>
  </si>
  <si>
    <t>03-31</t>
  </si>
  <si>
    <t>Earthwork on small rain water drains, along canal banks, roads, drains, etc complete</t>
  </si>
  <si>
    <t>Rft</t>
  </si>
  <si>
    <t>03-32</t>
  </si>
  <si>
    <t>Filling and Compacting Soil, Earth and Boulders behind retaining walls.</t>
  </si>
  <si>
    <t>03-33</t>
  </si>
  <si>
    <t>Dag belling 75 mm deep.</t>
  </si>
  <si>
    <t>2500 Rft</t>
  </si>
  <si>
    <t>03-34</t>
  </si>
  <si>
    <t>Turfing slopes of banks or lawns with grass sods including ploughing, laying, setting &amp; watering.</t>
  </si>
  <si>
    <t>03-35-a</t>
  </si>
  <si>
    <t>Berm cutting : Lead upto single throw of phaorah or shovel, without dressing.</t>
  </si>
  <si>
    <t>03-35-b</t>
  </si>
  <si>
    <t>Berm cutting : Upto 25 m lead (including dressing).</t>
  </si>
  <si>
    <t>03-36-a</t>
  </si>
  <si>
    <t>Berm trimming both sides of channels Upto 1 m depth</t>
  </si>
  <si>
    <t>Mile</t>
  </si>
  <si>
    <t>03-36-b</t>
  </si>
  <si>
    <t>Berm trimming both sides of channels Over 1m to 1.5m depth</t>
  </si>
  <si>
    <t>03-36-c</t>
  </si>
  <si>
    <t>Berm trimming both sides of channels Over 1.5m to 2.5m depth</t>
  </si>
  <si>
    <t>03-37-a</t>
  </si>
  <si>
    <t>Ploughing and levelling borrow pits Upto 1m depth</t>
  </si>
  <si>
    <t>Acre</t>
  </si>
  <si>
    <t>ha</t>
  </si>
  <si>
    <t>03-37-b</t>
  </si>
  <si>
    <t>Ploughing and levelling borrow pits Exceeding 1m depth</t>
  </si>
  <si>
    <t>03-38-a-01</t>
  </si>
  <si>
    <t>Making boundary or service roads complete in unploughed land : From 3 m to 6 m wide</t>
  </si>
  <si>
    <t>Chain</t>
  </si>
  <si>
    <t>03-38-a-02</t>
  </si>
  <si>
    <t>Making boundary or service roads complete in unploughed land : Over 6 m to 12 m wide</t>
  </si>
  <si>
    <t>03-38-b-01</t>
  </si>
  <si>
    <t>Making boundary or service roads complete in ploughed land : From 3 m to 6m wide</t>
  </si>
  <si>
    <t>03-38-b-02</t>
  </si>
  <si>
    <t>Making boundary or service roads complete in ploughed land : Over 6 m to 12 m wide</t>
  </si>
  <si>
    <t>03-39-a</t>
  </si>
  <si>
    <t>Earthwork by boats, Digging and loading into boats, upto 25m lead</t>
  </si>
  <si>
    <t>03-39-b</t>
  </si>
  <si>
    <t>Earthwork by boats, including hire of boats Carriage by boats upto 250m.</t>
  </si>
  <si>
    <t>03-39-c</t>
  </si>
  <si>
    <t>Earthwork by boats, including hiring of boats Extra for every additional 50m beyond 250m</t>
  </si>
  <si>
    <t>03-39-d</t>
  </si>
  <si>
    <t>Earthwork by boats, Unloading earth from boats</t>
  </si>
  <si>
    <t>03-40</t>
  </si>
  <si>
    <t>Unloading earth from BG trucks and clearing 1.5m from rail</t>
  </si>
  <si>
    <t>03-41</t>
  </si>
  <si>
    <t>Earthwork by tramway, digging and loading in trucks, upto 25m lead</t>
  </si>
  <si>
    <t>03-42</t>
  </si>
  <si>
    <t>Unloading earth from BG trucks and spreading upto 5m from rail</t>
  </si>
  <si>
    <t>03-43</t>
  </si>
  <si>
    <t>Supplying clean and screened river or pit sand within 150m including removal of loose earth or overburden.</t>
  </si>
  <si>
    <t>03-44-a</t>
  </si>
  <si>
    <t>Excavation in open cut for sewers &amp; manhole except shingle, gravel &amp; rock : Upto 2m.</t>
  </si>
  <si>
    <t>03-44-b</t>
  </si>
  <si>
    <t>Excavation in open cut for sewers &amp; manholes except shingle, gravel &amp; rock : 2m to 5m</t>
  </si>
  <si>
    <t>03-44-c</t>
  </si>
  <si>
    <t>Excavation in open cut for sewers &amp; manholes except shingle, gravel &amp; rock : Below 5m depth</t>
  </si>
  <si>
    <t>03-45-a</t>
  </si>
  <si>
    <t>Trench Excavation in open cutting below water level for sewers &amp; manholes : Upto 1 .25m depth</t>
  </si>
  <si>
    <t>03-45-b</t>
  </si>
  <si>
    <t>Trench Excavation in open cutting below water level for sewers &amp; manholes : 1 .25m to 2.5m depth</t>
  </si>
  <si>
    <t>03-45-c</t>
  </si>
  <si>
    <t>Trench Excavation in open cutting below water level for sewers &amp; manholes : Exceeding 2.5m depth</t>
  </si>
  <si>
    <t>03-46</t>
  </si>
  <si>
    <t>Excavation of trench in all kinds of soils except cutting in rock for pilelines upto 1.5m depth</t>
  </si>
  <si>
    <t>03-48-a</t>
  </si>
  <si>
    <t>Uprooting stump and removing within 50 m upto 2 m girth</t>
  </si>
  <si>
    <t>03-48-b</t>
  </si>
  <si>
    <t>Uprooting stump and removing within 50 m above 2 m girth</t>
  </si>
  <si>
    <t>03-48-c</t>
  </si>
  <si>
    <t>Uprooting stump and removing within 50 m upto 2 m girth including sand filling and trinches</t>
  </si>
  <si>
    <t>03-48-d</t>
  </si>
  <si>
    <t>Uprooting stump and removing within 50 m above 2 m girth including sand filling and trinches</t>
  </si>
  <si>
    <t>03-49-a</t>
  </si>
  <si>
    <t>Jungle clearance and removing within 50m Light Jungle</t>
  </si>
  <si>
    <t>Decare</t>
  </si>
  <si>
    <t>03-49-b</t>
  </si>
  <si>
    <t>Jungle clearance and removing within 50m Thick Jungle</t>
  </si>
  <si>
    <t>03-50</t>
  </si>
  <si>
    <t>Uprooting sarkanda growth &amp; disposal within 50m</t>
  </si>
  <si>
    <t>03-51</t>
  </si>
  <si>
    <t>Ploughing 3 times</t>
  </si>
  <si>
    <t>03-52</t>
  </si>
  <si>
    <t>Levelling, dressing and making lawns</t>
  </si>
  <si>
    <t>03-53</t>
  </si>
  <si>
    <t>Turfing of lawn with Dacca Grass</t>
  </si>
  <si>
    <t>03-54</t>
  </si>
  <si>
    <t>Clearance of shingle, gravel including sand, soft soil and silt deposits in channel bed upto 25m</t>
  </si>
  <si>
    <t>03-55-a</t>
  </si>
  <si>
    <t>Clearance of choked up syphon including dewatering Upto 1.25m dia</t>
  </si>
  <si>
    <t>100 Ft</t>
  </si>
  <si>
    <t>03-55-b</t>
  </si>
  <si>
    <t>Clearance of choked up syphon including dewatering Exceeding 1 .25m dia</t>
  </si>
  <si>
    <t>03-56</t>
  </si>
  <si>
    <t>03-57-a</t>
  </si>
  <si>
    <t>Removal of Tree : Girth 150mm - 300mm including removal of stump &amp; backfilling with sand</t>
  </si>
  <si>
    <t>03-57-b</t>
  </si>
  <si>
    <t>Removal of Tree : Girth 300mm - 600mm including removal of stump &amp; backfilling with sand</t>
  </si>
  <si>
    <t>03-57-c</t>
  </si>
  <si>
    <t>Removal of Tree : Girth over 600mm including removal of stump &amp; backfilling with sand</t>
  </si>
  <si>
    <t>03-58</t>
  </si>
  <si>
    <t>Roadway Excavation in Surplus / Unsuitable Common Material</t>
  </si>
  <si>
    <t>Roadway Excavation in Surplus / Unsuitable Rock (Medium) Material requiring blasting</t>
  </si>
  <si>
    <t>Structural Excavation in Common Material</t>
  </si>
  <si>
    <t>03-60-b</t>
  </si>
  <si>
    <t>Structural Excavation in Rock Material requiring blasting</t>
  </si>
  <si>
    <t>Structural backfill using Common Material available at site.</t>
  </si>
  <si>
    <t>Structural Backfill using Granular Material brought from outside</t>
  </si>
  <si>
    <t>Formation of Embankment from Roadway Excavation in Common Material including compaction by power roller.</t>
  </si>
  <si>
    <t>03-61-b</t>
  </si>
  <si>
    <t>Formation of Embankment from Roadway Excavation in Rock Material requiring blasting and compaction of embankment by power roller.</t>
  </si>
  <si>
    <t>03-61-c</t>
  </si>
  <si>
    <t>Formation of Embankment from Borrow Excavation in Common Material including compaction by power roller.</t>
  </si>
  <si>
    <t>03-61-d</t>
  </si>
  <si>
    <t>Formation of Embankment from Roadway Excavation in granular Material including  compaction by power roller.</t>
  </si>
  <si>
    <t>03-63-a</t>
  </si>
  <si>
    <t>Earthwork by mechanical means in drains and irrigation channels in DRY soil dressed to designed section, grades profile/with excavated material, disposed off within 50 feet (15.2 m) lead and dressed as directed.</t>
  </si>
  <si>
    <t>03-63-b</t>
  </si>
  <si>
    <t>Earthwork by mechanical means in drains and irrigation channels in DRY &amp; WET soil dressed to designed section, grades profile/with excavated material, disposed off within 50 feet (15.2 m) lead and dressed as directed.</t>
  </si>
  <si>
    <t>03-63-c</t>
  </si>
  <si>
    <t>Earthwork by mechanical means in drains and irrigation channels in WET &amp; SLUSH soil dressed to designed section, grades profile/with excavated material, disposed off within 50 feet (15.2 m) lead and dressed as directed.</t>
  </si>
  <si>
    <t>03-63-d</t>
  </si>
  <si>
    <t>Earthwork by mechanical means in drains and irrigation channels in SLUSH soil dressed to designed section, grades profile/with excavated material, disposed off within 50 feet (15.2 m) lead and dressed as directed.</t>
  </si>
  <si>
    <t>03-63-e</t>
  </si>
  <si>
    <t>Earthwork by mechanical means in drains and irrigation  channels in DRY &amp; WET to that of SLUSH (1:2) soil dressed to designed section, grades profile/with excavated material, disposed off within 50 feet (15.2 m) lead and dressed as directed.</t>
  </si>
  <si>
    <t>03-63-f</t>
  </si>
  <si>
    <t>Earthwork by mechanical means in drains and irrigation channels in BORROW AREA soil dressed to designed section, grades profile/with excavated material, disposed off within 50 feet (15.2 m) lead and dressed as directed.</t>
  </si>
  <si>
    <t>03-63-g</t>
  </si>
  <si>
    <t>Earthwork by mechanical means in drains and irrigation channels in UNDER WATER soil dressed to designed section, grades profile/with excavated material, disposed off within 50 feet (15.2 m) lead and dressed as directed.</t>
  </si>
  <si>
    <t>03-64</t>
  </si>
  <si>
    <t>Provide, place and compact impervious clay core in dam  embakement of specified grading, permiability i/c leveling dressing and hauage obtaining 95% modified ASHTO dry  density</t>
  </si>
  <si>
    <t>100 Cft</t>
  </si>
  <si>
    <t>03-65</t>
  </si>
  <si>
    <t>Provide , Place &amp; compact shoulder material (sandy / silty gravel) in Dam Embankment, of specified grading, leveling  / dressing i/c haulage for obtaining of 95% modified ASHTHO dry density.</t>
  </si>
  <si>
    <t>03-66</t>
  </si>
  <si>
    <t>Provide , Place &amp; compact Fine Filter in chimney drain vertical / horizantol on downstream of clay core</t>
  </si>
  <si>
    <t>03-67</t>
  </si>
  <si>
    <t>Provide , Place &amp; compact Coarse Filter (well graded gravel) in chimney drain vertical / horizantol on downstream of fine filter i/c leveling, moistening etc</t>
  </si>
  <si>
    <t>03-68</t>
  </si>
  <si>
    <t>Excavation for core trench of Dam Embankment/Spillway/Intake &amp; Outlet Structure and Irrigation System upto a minimum depth of 35 ft in common soil including removing of excavated material bymachinery in 1 KM radius</t>
  </si>
  <si>
    <t>03-68-a</t>
  </si>
  <si>
    <t>Excavation for core trench of Dam Embankment/Spillway/Intake &amp; Outlet Structure and Irrigation System upto a minimum depth of 35 ft in shingle gravel including removing of excavated material by machinery in 1 KM radius</t>
  </si>
  <si>
    <t>03-68-b</t>
  </si>
  <si>
    <t>Excavation for core trench of Dam Embankment/Spillway/Intake &amp; Outlet Structure and Irrigation System upto design depth in Soft Rock/Shale requiring 20% blasting i/c removing of material from outside of the structure area.</t>
  </si>
  <si>
    <t>03-68-c</t>
  </si>
  <si>
    <t>Excavation for core trench of Dam Embankment/Spillway/Intake &amp; Outlet Structure and Irrigation System upto design depth in Medium Hard Rock requiring 50% blasting i/c removing of material from outside of the structure area.</t>
  </si>
  <si>
    <t>03-68-d</t>
  </si>
  <si>
    <t>Excavation for core trench of Dam Embankment/Spillway/Intake &amp; Outlet Structure and Irrigation System upto design depth in Hard Rock requiring 75% blasting i/c removing of material from outside of the structure area.</t>
  </si>
  <si>
    <t>04-01</t>
  </si>
  <si>
    <t>Dismantling dry stone masonry</t>
  </si>
  <si>
    <t>04-02</t>
  </si>
  <si>
    <t>Dismantling stone masonry in mud mortar</t>
  </si>
  <si>
    <t>04-03</t>
  </si>
  <si>
    <t>04-04-a</t>
  </si>
  <si>
    <t>Dismantling dry stone or spawl pitching</t>
  </si>
  <si>
    <t>04-04-b</t>
  </si>
  <si>
    <t>Dismantling stone or spawl pitching (mud grouted)</t>
  </si>
  <si>
    <t>04-05</t>
  </si>
  <si>
    <t>Dismantling stone or spawl pitching and apron in silted condition</t>
  </si>
  <si>
    <t>04-06</t>
  </si>
  <si>
    <t>Dismantling stone pitching, cement or lime grouted</t>
  </si>
  <si>
    <t>04-07-a</t>
  </si>
  <si>
    <t>Dismantling stone in Wooden crates</t>
  </si>
  <si>
    <t>04-07-b</t>
  </si>
  <si>
    <t>Dismantling stone in Wire crates</t>
  </si>
  <si>
    <t>04-08</t>
  </si>
  <si>
    <t>Dismantling stone ware drain including base concrete</t>
  </si>
  <si>
    <t>04-09</t>
  </si>
  <si>
    <t>Dismantling mud/pise walling</t>
  </si>
  <si>
    <t>04-10</t>
  </si>
  <si>
    <t>Dismantling sun dried brick masonry</t>
  </si>
  <si>
    <t>04-11</t>
  </si>
  <si>
    <t>Dismantling dry brick masonry</t>
  </si>
  <si>
    <t>04-12</t>
  </si>
  <si>
    <t>Dismantling brick work in mud mortar</t>
  </si>
  <si>
    <t>04-13</t>
  </si>
  <si>
    <t>Dismantling brick work in lime or cement mortar</t>
  </si>
  <si>
    <t>04-14</t>
  </si>
  <si>
    <t>Dismantling cement block masonry</t>
  </si>
  <si>
    <t>04-15</t>
  </si>
  <si>
    <t>Dismantling Dhajji walling</t>
  </si>
  <si>
    <t>04-16</t>
  </si>
  <si>
    <t>Dismantling mud concrete</t>
  </si>
  <si>
    <t>04-17</t>
  </si>
  <si>
    <t>Dismantling lime concrete</t>
  </si>
  <si>
    <t>04-18</t>
  </si>
  <si>
    <t>Dismantling lime or cement concrete, under water</t>
  </si>
  <si>
    <t>04-19-a</t>
  </si>
  <si>
    <t>04-19-c</t>
  </si>
  <si>
    <t>Dismantling : Plain Cement Concrete 1:2:4</t>
  </si>
  <si>
    <t>04-19-d</t>
  </si>
  <si>
    <t>Dismantling : Cement Concrete with brick aggregate</t>
  </si>
  <si>
    <t>04-19-e</t>
  </si>
  <si>
    <t>Dismantling : DPC of cement concrete 1.5" thick and clearing the site</t>
  </si>
  <si>
    <t>100 Sft</t>
  </si>
  <si>
    <t>04-20</t>
  </si>
  <si>
    <t>04-21</t>
  </si>
  <si>
    <t>Dismantling sirki sarkanda or thached roofing supported on battens or ballies</t>
  </si>
  <si>
    <t>04-22-a</t>
  </si>
  <si>
    <t>Dismantling 1st class tile roofing</t>
  </si>
  <si>
    <t>04-22-b</t>
  </si>
  <si>
    <t>Dismantling 2nd class tile roofing</t>
  </si>
  <si>
    <t>04-23</t>
  </si>
  <si>
    <t>Dismantling from any height, asbestos sheets &amp; ridge coping</t>
  </si>
  <si>
    <t>04-24</t>
  </si>
  <si>
    <t>Dismantling roof of wooden planks &amp; battens from any height</t>
  </si>
  <si>
    <t>04-25</t>
  </si>
  <si>
    <t>Dismantling wooden ceiling above 20' height in difficult position including lifting along live wire</t>
  </si>
  <si>
    <t>04-26</t>
  </si>
  <si>
    <t>Dismantling jack arch roofing, including removing joists</t>
  </si>
  <si>
    <t>04-27</t>
  </si>
  <si>
    <t>Dismantling RB roof complete with mud and mud plaster including reinforcement complete</t>
  </si>
  <si>
    <t>04-28-a</t>
  </si>
  <si>
    <t>Stripping and stacking: Slate or tiles from the truss roofing</t>
  </si>
  <si>
    <t>04-28-b</t>
  </si>
  <si>
    <t>Stripping and stacking: GI sheet roofing</t>
  </si>
  <si>
    <t>04-29</t>
  </si>
  <si>
    <t>Extra for dismantling CI sheet roof above 20 ft. in dificult position including lifting along live wire</t>
  </si>
  <si>
    <t>04-30</t>
  </si>
  <si>
    <t>Dismantling slates or tiles including battens, purlins and planking</t>
  </si>
  <si>
    <t>04-31</t>
  </si>
  <si>
    <t>Dismantling brick or flagged flooring without concrete foundation</t>
  </si>
  <si>
    <t>04-32</t>
  </si>
  <si>
    <t>Dismantling plank or wooden block flooring etc</t>
  </si>
  <si>
    <t>04-33-a</t>
  </si>
  <si>
    <t>Disjointing RCC pipes inside trench &amp; removing pipes &amp; stacking outside : 6" to 12" diameter</t>
  </si>
  <si>
    <t>100 Rft</t>
  </si>
  <si>
    <t>04-33-b</t>
  </si>
  <si>
    <t>Disjointing RCC pipes inside trench &amp; removing pipes &amp; stacking outside : 13" to 24" diameter</t>
  </si>
  <si>
    <t>04-33-c</t>
  </si>
  <si>
    <t>Disjointing RCC pipes inside trench &amp; removing pipes &amp; stacking outside : 25" to 36" diameter</t>
  </si>
  <si>
    <t>04-33-d</t>
  </si>
  <si>
    <t>Disjointing RCC pipes inside trench &amp; removing pipes &amp; stacking outside : Over 36" diameter</t>
  </si>
  <si>
    <t>04-34</t>
  </si>
  <si>
    <t>Removing door with chowkat</t>
  </si>
  <si>
    <t>04-35</t>
  </si>
  <si>
    <t>Removing windows and sky lights with chowkat</t>
  </si>
  <si>
    <t>04-36</t>
  </si>
  <si>
    <t>Removing ventilators and wooden sunshades</t>
  </si>
  <si>
    <t>04-37-a</t>
  </si>
  <si>
    <t>Dismantling: Woden beams up to 12' in length</t>
  </si>
  <si>
    <t>04-37-b</t>
  </si>
  <si>
    <t>Dismantling: Wooden beams from 12.1' to 23' length</t>
  </si>
  <si>
    <t>04-37-c</t>
  </si>
  <si>
    <t>Dismantling: Wooden partiton Jaffry Work etc</t>
  </si>
  <si>
    <t>600 Sft</t>
  </si>
  <si>
    <t>04-37-d</t>
  </si>
  <si>
    <t>Dismantling: Wooden trusses</t>
  </si>
  <si>
    <t>5 Cwt</t>
  </si>
  <si>
    <t>100 Kg</t>
  </si>
  <si>
    <t>04-37-e</t>
  </si>
  <si>
    <t>Dismantling: Wooden palisade fencing</t>
  </si>
  <si>
    <t>50 Rft</t>
  </si>
  <si>
    <t>04-38</t>
  </si>
  <si>
    <t>Dismantling iron work of trusses, sheds, water tanks, etc excluding cutting of rivets</t>
  </si>
  <si>
    <t>04-39</t>
  </si>
  <si>
    <t>Dismantling rolled steel beams or iron rails etc.</t>
  </si>
  <si>
    <t>12 Cwt</t>
  </si>
  <si>
    <t>04-40</t>
  </si>
  <si>
    <t>Dismantling iron latrine</t>
  </si>
  <si>
    <t>04-41</t>
  </si>
  <si>
    <t>Dismantling tees, bends or sluice valves upto 12" i/d</t>
  </si>
  <si>
    <t xml:space="preserve">Each/25mm </t>
  </si>
  <si>
    <t>Ea/25mm D</t>
  </si>
  <si>
    <t>04-42-a</t>
  </si>
  <si>
    <t>Dismantling water column : BG</t>
  </si>
  <si>
    <t>04-42-b</t>
  </si>
  <si>
    <t>Dismantling water column : MG or NG</t>
  </si>
  <si>
    <t>04-43</t>
  </si>
  <si>
    <t>Dismantling all type of wire fencing, including rolling wire into bundles and collecting material</t>
  </si>
  <si>
    <t>230 Rft</t>
  </si>
  <si>
    <t>04-44</t>
  </si>
  <si>
    <t xml:space="preserve">Dismantling wire netting of tennis courts and frame work </t>
  </si>
  <si>
    <t>04-45</t>
  </si>
  <si>
    <t>Dismantling cloth ceiling and supporting timber</t>
  </si>
  <si>
    <t>04-46</t>
  </si>
  <si>
    <t>Dismantling and removing road metalling</t>
  </si>
  <si>
    <t>04-47</t>
  </si>
  <si>
    <t>Dismantling &amp; removing road pavement etc including screening &amp; stacking of by-products upto 50m.</t>
  </si>
  <si>
    <t>04-48-a</t>
  </si>
  <si>
    <t>Removing from walls: Mud plaster</t>
  </si>
  <si>
    <t>500 Sft</t>
  </si>
  <si>
    <t>04-48-b</t>
  </si>
  <si>
    <t>Removing from walls: Cement or lime plaster</t>
  </si>
  <si>
    <t>250 Sft</t>
  </si>
  <si>
    <t>04-49-a</t>
  </si>
  <si>
    <t>Scraping : White wash or colour wash</t>
  </si>
  <si>
    <t>04-49-b</t>
  </si>
  <si>
    <t>Scraping : Ordinary distemper, oil bound distemper or paint off wall</t>
  </si>
  <si>
    <t>04-50</t>
  </si>
  <si>
    <t>Dismantling glazed or accoustics tiles etc</t>
  </si>
  <si>
    <t>04-51</t>
  </si>
  <si>
    <t>Scraping boulders.</t>
  </si>
  <si>
    <t>04-52</t>
  </si>
  <si>
    <t>Cleaning mortar of old stones to be used in masonry</t>
  </si>
  <si>
    <t>04-53</t>
  </si>
  <si>
    <t>Dismantling light, fan and call bell point including casing, capping/strip open type complete</t>
  </si>
  <si>
    <t>Point</t>
  </si>
  <si>
    <t>04-54</t>
  </si>
  <si>
    <t>Dismantling plug point &amp; making good damaged surface (building portion)</t>
  </si>
  <si>
    <t>04-55-a</t>
  </si>
  <si>
    <t>Dismantle GI/MS conduit/GI flexible/PVC pipes or conduit wiring of all sizes : On surface</t>
  </si>
  <si>
    <t>04-55-b</t>
  </si>
  <si>
    <t>Dismantle GI/MS conduit/GI flexible/PVC pipes or conduit wiring of all sizes : Recessed in wall</t>
  </si>
  <si>
    <t>05-01</t>
  </si>
  <si>
    <t>Lime Sand Mortar 1 : 2 (one Lime: 2 Sand)</t>
  </si>
  <si>
    <t>05-02</t>
  </si>
  <si>
    <t>Lime Sand Mortar 1 : 3 (one Lime: 3 Sand)</t>
  </si>
  <si>
    <t>05-03</t>
  </si>
  <si>
    <t>Lime Surkhi Mortar 1 : 1-1/2 (one Lime: 1-1/2 Surkhi)</t>
  </si>
  <si>
    <t>05-04</t>
  </si>
  <si>
    <t>Lime Surkhi Mortar 1 : 2 (one Lime: 2 Surkhi)</t>
  </si>
  <si>
    <t>05-05</t>
  </si>
  <si>
    <t>Lime Surkhi Mortar 1 : 3 (one Lime: 3 Surkhi)</t>
  </si>
  <si>
    <t>05-06</t>
  </si>
  <si>
    <t>Lime Sand And Surkhi Mortar 1 : 1 : 1 (one Lime: 1 Sand And : 1 Surkhi)</t>
  </si>
  <si>
    <t>05-07</t>
  </si>
  <si>
    <t>Lime Sand And Surkhi Mortar 1 : 2 : 1 (one Lime: 2 Sand And : 1 Surkhi)</t>
  </si>
  <si>
    <t>05-08</t>
  </si>
  <si>
    <t xml:space="preserve">Lime, Cement And Sand Mortar 1 : 1 : 3 (one Lime: One Cement And : 3 Sand) </t>
  </si>
  <si>
    <t>05-09</t>
  </si>
  <si>
    <t>Lime, Cement And Sand Mortar 1 : 1 : 4 (one Lime: One Cement And : 4 Sand)</t>
  </si>
  <si>
    <t>05-10</t>
  </si>
  <si>
    <t>Lime, Cement And Sand Mortar 1 : 1 : 5 (one Lime: One Cement And : 5 Sand)</t>
  </si>
  <si>
    <t>05-11</t>
  </si>
  <si>
    <t>Lime, Cement And Sand Mortar 1 : 1 : 6 (one Lime: One Cement And : 6 Sand)</t>
  </si>
  <si>
    <t>05-12</t>
  </si>
  <si>
    <t>Lime, Cement And Sand Mortar 1 : 1 : 7 (one Lime: One Cement And : 7sand)</t>
  </si>
  <si>
    <t>05-13</t>
  </si>
  <si>
    <t>Lime, Cement And Sand Mortar 1 : 1 : 8 (one Lime: One Cement And : 8 Sand)</t>
  </si>
  <si>
    <t>05-14</t>
  </si>
  <si>
    <t>Lime, Cement And Sand Mortar 1 : 1 : 9 (one Lime: One Cement And : 9 Sand)</t>
  </si>
  <si>
    <t>05-15</t>
  </si>
  <si>
    <t>Lime, Cement And Sand Mortar 1 : 1 : 10 (one Lime: One Cement And : 10 Sand)</t>
  </si>
  <si>
    <t>05-16</t>
  </si>
  <si>
    <t>Cement, Lime And and Mortar 1 : 2 : 6 (one Cement: 2 Lime And : 6 Sand)</t>
  </si>
  <si>
    <t>05-17</t>
  </si>
  <si>
    <t>Cement, Lime And Sand Mortar 1 : 2 : 9 (one Cement: 2 Lime And : 9 Sand)</t>
  </si>
  <si>
    <t>05-18</t>
  </si>
  <si>
    <t>Cement Sand Mortar 1 : 1 (one Cement: One Sand)</t>
  </si>
  <si>
    <t>05-19</t>
  </si>
  <si>
    <t>Cement Sand Mortar 1 : 1-1/2 (one Cement: 1-1/2 Sand)</t>
  </si>
  <si>
    <t>05-20</t>
  </si>
  <si>
    <t>Cement Sand Mortar 1 : 2 (one Cement: 2 Sand)</t>
  </si>
  <si>
    <t>05-21</t>
  </si>
  <si>
    <t>Cement Sand Mortar 1 : 2-1/2 (one Cement: 2-1/2 Sand)</t>
  </si>
  <si>
    <t>05-22</t>
  </si>
  <si>
    <t>Cement Sand Mortar 1 : 3 (one Cement: 3 Sand)</t>
  </si>
  <si>
    <t>05-23</t>
  </si>
  <si>
    <t>Cement Sand Mortar 1 : 4 (one Cement: 4 Sand)</t>
  </si>
  <si>
    <t>05-24</t>
  </si>
  <si>
    <t>Cement Sand Mortar 1 : 5 (one Cement: 5 Sand)</t>
  </si>
  <si>
    <t>05-25</t>
  </si>
  <si>
    <t>Cement Sand Mortar 1 : 6 (one Cement: 6 Sand)</t>
  </si>
  <si>
    <t>05-26</t>
  </si>
  <si>
    <t>Cement Sand Mortar 1 : 7 (one Cement: 7 Sand)</t>
  </si>
  <si>
    <t>05-27</t>
  </si>
  <si>
    <t>Cement Sand Mortar 1 : 8 (one Cement: 8 Sand)</t>
  </si>
  <si>
    <t>05-28</t>
  </si>
  <si>
    <t>Clay Mortar.</t>
  </si>
  <si>
    <t>05-29</t>
  </si>
  <si>
    <t>Clay Mortar Mixed With Chipped Bhoosa Or Straw.</t>
  </si>
  <si>
    <t>05-30</t>
  </si>
  <si>
    <t>Clay Mortar Mixed With Cow-dung 1 : 1 (1 Clay: 1 Cow Dung).</t>
  </si>
  <si>
    <t>200 Cft</t>
  </si>
  <si>
    <t>05-31</t>
  </si>
  <si>
    <t>White Cement And Sand Mortar1 : 3 (1 White Cement 3 Sand)</t>
  </si>
  <si>
    <t>05-32</t>
  </si>
  <si>
    <t>Coloured Cement Mortar Made By Mixing White Cement And Pigment Of Approved Shade (1 White Cement Mixed With Pigment Of Approved Shade: 2 Sand)</t>
  </si>
  <si>
    <t>05-33</t>
  </si>
  <si>
    <t>White Cement And Sand Mortar1 : 2 (1 White Cement 2 Sand)</t>
  </si>
  <si>
    <t>05-34</t>
  </si>
  <si>
    <t>Coloured Cement Mortar Made By Mixing Grey Cement And Pigment Of Approved Shade (1 Grey Cement Mixed With Pigment Of Approved Shade: 2 Sand)</t>
  </si>
  <si>
    <t>06-01</t>
  </si>
  <si>
    <t>Mud concrete in foundation using brick ballast or stone ballast 1.5" gauge to 2" guage</t>
  </si>
  <si>
    <t>06-02</t>
  </si>
  <si>
    <t>Dry rammed shingle brick ballast or stone ballast 1.5" to 2" guage</t>
  </si>
  <si>
    <t>06-03-a</t>
  </si>
  <si>
    <t>Cement Concrete (brick/stone ballast, 1.5" to 2"/nullah shingle well graded and cleaned) in foundation &amp; plinth (Ratio 1:3:6)</t>
  </si>
  <si>
    <t>06-03-b</t>
  </si>
  <si>
    <t>Cement Concrete (brick/stone ballast, 1.5" to 2"/nullah shingle well graded and cleaned) in foundation &amp; plinth (Ratio 1:4:8)</t>
  </si>
  <si>
    <t>06-03-c</t>
  </si>
  <si>
    <t>Cement Concrete (brick/stone ballast, 1.5" to 2"/nullah  shingle well graded and cleaned) in foundation &amp; plinth (Ratio 1:5:10)</t>
  </si>
  <si>
    <t>06-03-d</t>
  </si>
  <si>
    <t>Cement Concrete (brick/stone ballast, 1.5" to 2"/nullah shingle well graded and cleaned) in foundation &amp; plinth (Ratio 1:6:12)</t>
  </si>
  <si>
    <t>06-03-e</t>
  </si>
  <si>
    <t>Cement Concrete (brick/stone ballast, 1.5" to 2"/nullah shingle well graded and cleaned) in foundation &amp; plinth (Ratio 1:6:18)</t>
  </si>
  <si>
    <t>06-03-f</t>
  </si>
  <si>
    <t>Cement Concrete (brick/stone ballast, 1.5" to 2"/nullah shingle well graded and cleaned) in foundation &amp; plinth (Ratio 1:7:20)</t>
  </si>
  <si>
    <t>06-04-a</t>
  </si>
  <si>
    <t>Extra on Item 3 above, for sedimentation tank or filter beds in PHE works (in bed)</t>
  </si>
  <si>
    <t>06-04-b</t>
  </si>
  <si>
    <t>Extra on Item 3 above, for sedimentation tank or filter beds in PHE works (On slope)</t>
  </si>
  <si>
    <t>06-05-a</t>
  </si>
  <si>
    <t>Plain Cement Conrete including placing, compacting, finishing &amp; curing (Ratio 1:1:2)</t>
  </si>
  <si>
    <t>06-05-b</t>
  </si>
  <si>
    <t>Plain Cement Concrete including placing, compacting, finishing &amp; curing (Ratio 1:1.5:1.5)</t>
  </si>
  <si>
    <t>06-05-c</t>
  </si>
  <si>
    <t>Plain Cement Concrete including placing, compacting, finishing &amp; curing (Ratio 1:1.5:3)</t>
  </si>
  <si>
    <t>06-05-d</t>
  </si>
  <si>
    <t>Plain Cement Concrete including placing, compacting, finishing &amp; curing (Ratio 1:2:3)</t>
  </si>
  <si>
    <t>06-05-e</t>
  </si>
  <si>
    <t>Plain Cement Concrete including placing, compacting, finishing &amp; curing (Ratio 1:3:3)</t>
  </si>
  <si>
    <t>Plain Cement Concrete including placing, compacting, finishing &amp; curing (Ratio 1:2:4)</t>
  </si>
  <si>
    <t>06-05-g</t>
  </si>
  <si>
    <t>Plain Cement Concrete including placing, compacting, finishing &amp; curing (Ratio 1:2:6)</t>
  </si>
  <si>
    <t xml:space="preserve">Plain Cement Concrete including placing, compacting, finishing &amp; curing (Ratio 1:3:6) </t>
  </si>
  <si>
    <t>Plain Cement Concrete including placing, compacting, finishing &amp; curing (Ratio 1:4:8)</t>
  </si>
  <si>
    <t>06-06-a-01</t>
  </si>
  <si>
    <t>RCC in roof slab, beam, column &amp; other structural members, insitu or precast. Type A (1:1:2).</t>
  </si>
  <si>
    <t>06-06-a-02</t>
  </si>
  <si>
    <t>RCC in roof slab, beam, column &amp; other structural members, insitu or precast. Type B (1:1.5:3)</t>
  </si>
  <si>
    <t>RCC in roof slab, beam, column &amp; other structural members, insitu or precast. Type C (1:2:4)</t>
  </si>
  <si>
    <t>06-06-b-01</t>
  </si>
  <si>
    <t>RCC in raft foundation slab, base slab of column &amp; ret. wall etc, not including in 06-06. Type A (1:1:2)</t>
  </si>
  <si>
    <t>06-06-b-02</t>
  </si>
  <si>
    <t>RCC in raft foundation slab, base slab of column &amp; ret. wall etc, not including in 06-06 Type B (1:1.5:3)</t>
  </si>
  <si>
    <t>06-06-b-03</t>
  </si>
  <si>
    <t>RCC in raft foundation slab, base slab of column &amp; ret. wall etc, not including in 06-06. Type C(1 :2:4)</t>
  </si>
  <si>
    <t>06-06-c-01</t>
  </si>
  <si>
    <t>RCC including Precast/Prestressed in slab, beam, column, lintel, girder, etc. Type A (1:1:2)</t>
  </si>
  <si>
    <t>06-06-c-02</t>
  </si>
  <si>
    <t>RCC including Precast/Prestressed in slab, beam. column, lintels, girder, etc. Type B (1:1.5:3)</t>
  </si>
  <si>
    <t>06-06-c-03</t>
  </si>
  <si>
    <t>RCC including Precast/Prestressed slab, column, beam, lintel, girder etc. Type C (1:2:4).</t>
  </si>
  <si>
    <t>06-06-d-01</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</si>
  <si>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t>
  </si>
  <si>
    <t>06-06-d-02</t>
  </si>
  <si>
    <t>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t>
  </si>
  <si>
    <t>06-06-d-03</t>
  </si>
  <si>
    <t>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t>
  </si>
  <si>
    <t>06-06-e</t>
  </si>
  <si>
    <t>Add extra labour for RCC in 2nd &amp; subsequent storeys</t>
  </si>
  <si>
    <t>06-07-a</t>
  </si>
  <si>
    <t>Supply &amp; fabricate M.S. reinforcement for cement concrete (Plain bars)</t>
  </si>
  <si>
    <t>Cwt</t>
  </si>
  <si>
    <t>Supply &amp; fabricate M.S. reinforcement for cement concrete (Hot rolled deformed bars Grade 60)</t>
  </si>
  <si>
    <t>Supply &amp; fabricate M.S. reinforcement for cement concrete (Hot rolled deformed bars Grade 40)</t>
  </si>
  <si>
    <t>06-08</t>
  </si>
  <si>
    <t>Supplying &amp; fixing high tensile steel wire in prestressing cables in precast girders.</t>
  </si>
  <si>
    <t>06-09</t>
  </si>
  <si>
    <t>Precast cement concrete solid or face blocks 1:2:4, including cost of templates.</t>
  </si>
  <si>
    <t>06-10</t>
  </si>
  <si>
    <t>Precast cem. concrete hollow blocks 1:2:4, including cost of templates &amp; constructing wall thereof</t>
  </si>
  <si>
    <t>06-11</t>
  </si>
  <si>
    <t>Provide &amp; fix ornamental cement jali 1:2:4 2" thick without steel.</t>
  </si>
  <si>
    <t>06-12-a</t>
  </si>
  <si>
    <t>Extra labour for laying concrete (plain or reinforced) From 20' upto 40' height</t>
  </si>
  <si>
    <t>06-12-b</t>
  </si>
  <si>
    <t>Extra labour for laying concrete (plain or reinforced) For every extra10' height</t>
  </si>
  <si>
    <t>06-13</t>
  </si>
  <si>
    <t>Extra labour for work of weirs, rails or bridges, syphons &amp; concreting in superstructure</t>
  </si>
  <si>
    <t>06-14</t>
  </si>
  <si>
    <t>RCC spout, 2.5'x6"x5", including fixing in position</t>
  </si>
  <si>
    <t>06-15</t>
  </si>
  <si>
    <t>Making holes upto 3" dia, 18" depth in cement concrete or stone masonry walls and repairing</t>
  </si>
  <si>
    <t>06-16</t>
  </si>
  <si>
    <t>Extra labour for skipping concrete in wells</t>
  </si>
  <si>
    <t>06-17-a</t>
  </si>
  <si>
    <t>Nicking cement concrete surface.</t>
  </si>
  <si>
    <t>06-17-b</t>
  </si>
  <si>
    <t>Nicking lime concrete surface.</t>
  </si>
  <si>
    <t>06-18-a</t>
  </si>
  <si>
    <t>Prepare, water and ramming surface for laying concrete (for Headworks only) Horizontal floor</t>
  </si>
  <si>
    <t>06-18-b</t>
  </si>
  <si>
    <t>Prepare, water and ramming surface for laying concrete (for Headworks only) Glacis and crest</t>
  </si>
  <si>
    <t>06-18-c</t>
  </si>
  <si>
    <t>Prepare, water and ramming surface for laying concrete (for Headworks only) inverted filters</t>
  </si>
  <si>
    <t>06-19</t>
  </si>
  <si>
    <t>Providing and fixing 6" wide GI sheet 18 SWG. stopper to expansion joint.</t>
  </si>
  <si>
    <t>06-20</t>
  </si>
  <si>
    <t>Fill expansion joints with bitumen, sand &amp; saw dust in Ratio 1:2:2</t>
  </si>
  <si>
    <t>06-21-a</t>
  </si>
  <si>
    <t>Filling expansion joints with bitumen</t>
  </si>
  <si>
    <t>06-21-b</t>
  </si>
  <si>
    <t>Laying Asphaltic Mixture in Expansion Joints</t>
  </si>
  <si>
    <t>06-22-a-01</t>
  </si>
  <si>
    <t>Damp proof course of cem. conc. 1:2:4 including bitumen coat, 1 layer polythene &amp; 1 coat bitumen (1.5" thick)</t>
  </si>
  <si>
    <t>06-22-a-02</t>
  </si>
  <si>
    <t>Damp proof course of cem. conc. 1:2:4 including bitumen coat, 1 layer polythene &amp; 1 coat bitumen (2" thick)</t>
  </si>
  <si>
    <t>06-22-a-03</t>
  </si>
  <si>
    <t>Damp proof course of cem. conc. 1:2:4 including bitumen coat, 1 layer polythene &amp; 1 coat bitumen (3" thick)</t>
  </si>
  <si>
    <t>06-22-b-01</t>
  </si>
  <si>
    <t>Damp proof course of cem. conc. 1:2:4 including bitumen coat, 1 layer polythene &amp; 2 coats bitumen (1.5" thick)</t>
  </si>
  <si>
    <t>06-22-b-02</t>
  </si>
  <si>
    <t>Damp proof course of cem. conc. 1:2:4 including bitumen coat, 1 layer polythene &amp; 2 coats bitumen (2" thick)</t>
  </si>
  <si>
    <t>06-22-b-03</t>
  </si>
  <si>
    <t>Damp proof course of cem. conc. 1:2:4 including bitumen coat, 1 layer polythene &amp; 2 coats bitumen (3" thick)</t>
  </si>
  <si>
    <t>06-23-a-01</t>
  </si>
  <si>
    <t>Damp proof course in c/s plaster, 1 layer polythene, 1 coat bitumen Ratio 1:4 (0.5" thick)</t>
  </si>
  <si>
    <t>06-23-a-02</t>
  </si>
  <si>
    <t>Damp proof course in c/s plaster, 1 layer polythene, 1 coat bitumen Ratio 1:4 (0.75" thick)</t>
  </si>
  <si>
    <t>06-23-a-03</t>
  </si>
  <si>
    <t>Damp proof course in c/s plaster, 1 layer polythene, 1 coat bitumen Ratio 1:3 (0.5" thick)</t>
  </si>
  <si>
    <t>06-23-a-04</t>
  </si>
  <si>
    <t>Damp proof course in c/s plaster, 1 layer polythene, 1 coat bitumen Ratio 1:3 (0.75" thick)</t>
  </si>
  <si>
    <t>06-23-a-05</t>
  </si>
  <si>
    <t>Damp proof course in c/s plaster, 1 layer polythene, 1 coat bitumen Ratio 1:2 (0.5" thick)</t>
  </si>
  <si>
    <t>06-23-a-06</t>
  </si>
  <si>
    <t>Damp proof course in c/s plaster, 1 layer polythene, 1 coat bitumen Ratio 1:2 (0.75" thick)</t>
  </si>
  <si>
    <t>06-23-b-01</t>
  </si>
  <si>
    <t>Damp proof course in c/s plaster, 1 layer polythene, 2 coats bitumen Ratio 1:4 (0.5" thick)</t>
  </si>
  <si>
    <t>06-23-b-02</t>
  </si>
  <si>
    <t>Damp proof course in c/s plaster, 1 layer polythene, 2 coats bitumen Ratio 1:4 (0.75" thick)</t>
  </si>
  <si>
    <t>06-23-b-03</t>
  </si>
  <si>
    <t>Damp proof course in c/s plaster, 1 layer polythene, 2 coats bitumen Ratio 1:3 (0.5" thick)</t>
  </si>
  <si>
    <t>06-23-b-04</t>
  </si>
  <si>
    <t>Damp proof course in c/s plaster, 1 layer polythene, 2 coats bitumen Ratio 1:3 (0.75" thick)</t>
  </si>
  <si>
    <t>06-23-b-05</t>
  </si>
  <si>
    <t>Damp proof course in c/s plaster, 1 layer polythene, 2 coats bitumen Ratio 1:2 (0.5" thick)</t>
  </si>
  <si>
    <t>06-23-b-06</t>
  </si>
  <si>
    <t>Damp proof course in c/s plaster, 1 layer polythene, 2 coats bitumen Ratio 1:2 (0.75" thick)</t>
  </si>
  <si>
    <t>06-24-a-01</t>
  </si>
  <si>
    <t>V. Damp proof c/s plaster, 1 layer polythene 1 coat bitumen Ratio 1:4 (0.5" thick)</t>
  </si>
  <si>
    <t>06-24-a-02</t>
  </si>
  <si>
    <t>V. Damp proof c/s plaster, 1 layer polythene 1 coat bitumen Ratio 1:4 (0.75" thick)</t>
  </si>
  <si>
    <t>06-24-a-03</t>
  </si>
  <si>
    <t>V. Damp proof c/s plaster, 1 layer polythene 1 coat bitumen Ratio 1:3 (0.5" thick)</t>
  </si>
  <si>
    <t>06-24-a-04</t>
  </si>
  <si>
    <t>V. Damp proof c/s plaster, 1 layer polythene 1 coat bitumen Ratio 1:3 (0.75" thick)</t>
  </si>
  <si>
    <t>06-24-a-05</t>
  </si>
  <si>
    <t>V. Damp proof c/s plaster, 1 layer polythene 1 coat bitumen Ratio 1:2 (0.5" thick)</t>
  </si>
  <si>
    <t>06-24-a-06</t>
  </si>
  <si>
    <t>V. Damp proof c/s plaster, 1 layer polythene 1 coat bitumen Ratio 1:2 (0.75" thick)</t>
  </si>
  <si>
    <t>06-24-b-01</t>
  </si>
  <si>
    <t>V. Damp proof c/s plaster, 1 layer polythene 2 coats bitumen Ratio 1:4 (0.5" thick)</t>
  </si>
  <si>
    <t>06-24-b-02</t>
  </si>
  <si>
    <t>V. Damp proof c/s plaster, 1 layer polythene 2 coats bitumen Ratio 1:4 (0.75" thick)</t>
  </si>
  <si>
    <t>06-24-b-03</t>
  </si>
  <si>
    <t>V. Damp proof c/s plaster, 1 layer polythene 2 coats bitumen Ratio 1:3 (0.5" thick)</t>
  </si>
  <si>
    <t>06-24-b-04</t>
  </si>
  <si>
    <t>V. Damp proof c/s plaster, 1 layer polythene 2 coats bitumen Ratio 1:3 (0.75" thick)</t>
  </si>
  <si>
    <t>06-24-b-05</t>
  </si>
  <si>
    <t>V. Damp proof c/s plaster, 1 layer polythene 2 coats bitumen Ratio 1:2 (0.5" thick)</t>
  </si>
  <si>
    <t>06-24-b-06</t>
  </si>
  <si>
    <t>V. Damp proof c/s plaster, 1 layer polythene 2 coats bitumen Ratio 1:2 (0.75" thick)</t>
  </si>
  <si>
    <t>06-25</t>
  </si>
  <si>
    <t>Grouting concrete between the grooves of gates including shuttering</t>
  </si>
  <si>
    <t>06-26</t>
  </si>
  <si>
    <t>Chisel dressing concrete surface on sides of grooves</t>
  </si>
  <si>
    <t>06-27</t>
  </si>
  <si>
    <t>Laying and ramming dry ballast or kankar</t>
  </si>
  <si>
    <t>06-28</t>
  </si>
  <si>
    <t>Hoisting &amp; placing in position RCC shelves</t>
  </si>
  <si>
    <t>100 No</t>
  </si>
  <si>
    <t>06-29-a</t>
  </si>
  <si>
    <t>Breaking brick ballast, screening &amp; stacking 2" ring</t>
  </si>
  <si>
    <t>06-29-b</t>
  </si>
  <si>
    <t>Breaking brick ballast, screening &amp; stacking 1.5" ring</t>
  </si>
  <si>
    <t>06-29-c</t>
  </si>
  <si>
    <t>Breaking brick ballast, screening &amp; stacking 1" ring</t>
  </si>
  <si>
    <t>06-29-d</t>
  </si>
  <si>
    <t>Breaking brick ballast, screening &amp; stacking. Jhama ballast 3/4" ring</t>
  </si>
  <si>
    <t>06-30</t>
  </si>
  <si>
    <t>Supply &amp; fix broken glasses on court yard walls, including 1:3:6 cement concrete coping</t>
  </si>
  <si>
    <t>06-31</t>
  </si>
  <si>
    <t>Crushing stone ballast by machine</t>
  </si>
  <si>
    <t>06-32-a</t>
  </si>
  <si>
    <t>Breaking stone ballast screened &amp; stacked 2" ring</t>
  </si>
  <si>
    <t>06-32-b</t>
  </si>
  <si>
    <t>Breaking stone ballast screened &amp; stacked 1.5" ring</t>
  </si>
  <si>
    <t>06-32-c</t>
  </si>
  <si>
    <t>Breaking stone ballast screened &amp; stacked 1" ring</t>
  </si>
  <si>
    <t>06-32-d</t>
  </si>
  <si>
    <t>Breaking stone ballast screened &amp; stacked 0.5" ring</t>
  </si>
  <si>
    <t>06-32-e</t>
  </si>
  <si>
    <t>Breaking stone ballast screened &amp; stacked 1/8" to 1/4" ring</t>
  </si>
  <si>
    <t>06-33</t>
  </si>
  <si>
    <t>Screening and stacking stone ballast, shingle or bajri etc</t>
  </si>
  <si>
    <t>06-34</t>
  </si>
  <si>
    <t>Washing ballast, bajri or shingle</t>
  </si>
  <si>
    <t>06-35</t>
  </si>
  <si>
    <t>Erecting and carting sun shades of precast RCC (upto 5"x 2.5")</t>
  </si>
  <si>
    <t>06-36-b</t>
  </si>
  <si>
    <t>PCC 1:3:6 in mass concrete less formwork using 40% boulders</t>
  </si>
  <si>
    <t>06-36-c</t>
  </si>
  <si>
    <t>PCC 1:3:6 in mass concrete less formwork using 30% boulders</t>
  </si>
  <si>
    <t>06-37-a</t>
  </si>
  <si>
    <t>PCC 1:4:8 in mass concrete less formwork using 50% boulders</t>
  </si>
  <si>
    <t>06-37-b</t>
  </si>
  <si>
    <t>PCC 1:4:8 in mass concrete less formwork using 40% boulders</t>
  </si>
  <si>
    <t>06-37-c</t>
  </si>
  <si>
    <t>PCC 1:4:8 in mass concrete less formwork using 30% boulders</t>
  </si>
  <si>
    <t>06-38-a</t>
  </si>
  <si>
    <t>Errecting &amp; removing formwork to concrete in any shape / position (Horizontal)</t>
  </si>
  <si>
    <t>Errecting &amp; removing formwork to concrete in any shape / position (Vertical)</t>
  </si>
  <si>
    <t>06-39-a</t>
  </si>
  <si>
    <t>Errection and removal of steel Form work for RCC or Plain Concrete horizontal</t>
  </si>
  <si>
    <t>06-39-b</t>
  </si>
  <si>
    <t>Errection and removal of steel Form work for RCC or Plain Concrete vertical</t>
  </si>
  <si>
    <t>06-40-a</t>
  </si>
  <si>
    <t>Class A1 concrete in reinforcement/non reinforcement concrete structure with minimum cylinder compressive strength 3000 psi on 28 days other than concrete in water and piles with consistency range in slump 25-75 mm with water cement ratio 0.58</t>
  </si>
  <si>
    <t>06-40-b</t>
  </si>
  <si>
    <t xml:space="preserve">Class A2 cement concrete for concrete place under water with minimum cylinder compressive strength 3500 psi on 28 days with consistency range in slump 100-150 mm with water cement ratio 0.58 </t>
  </si>
  <si>
    <t>06-40-c</t>
  </si>
  <si>
    <t>Class A3 cement concrete for concrete in pile with minimum cylinder compressive strenght 4000 psi on 28 days other than concrete in water and piles with consistency range in slump 100-150 mm with water cement ratio 0.58</t>
  </si>
  <si>
    <t>06-40-d</t>
  </si>
  <si>
    <t>Class B concrete for concrete in pile specified works only with minimum cylinder compressive strenght 2418 psi on 28 days and consistency range in slump 25-75 mm with water cement ratio 0.65</t>
  </si>
  <si>
    <t>06-40-e</t>
  </si>
  <si>
    <t>Class C concrete for concrete for cribbing or otherwise specified in special provision with minimum cylinder  compressive strength 3000 psi on 28 days and consistency range in slump 25-75 mm with water cement ratio 0.58</t>
  </si>
  <si>
    <t>06-40-f</t>
  </si>
  <si>
    <t>Class D1 concrete for concrete in pre-stressed &amp; post tensioned with minimum cylinder compressive strength 4978.12 psi on 28 days and consistency range in slump 50-100 mm with water cement ratio 0.40</t>
  </si>
  <si>
    <t>06-40-g</t>
  </si>
  <si>
    <t>Class D2 concrete for concrete in pre-stressed &amp; post tensioned with minimum cylinder compressive strength 6045 psi on 28 days and consistency range in slump 50-100 mm with water cement ratio 0.40</t>
  </si>
  <si>
    <t>06-40-h</t>
  </si>
  <si>
    <t>Class D3 concrete for concrete in pre-stressed &amp; post  tensioned with minimum cylinder compressive strength 7112 psi on 28 days and consistency range in slump 50-100 mm with water cement ratio 0.40</t>
  </si>
  <si>
    <t>06-40-i</t>
  </si>
  <si>
    <t>Class Y concrete for concrete use as filler in steel grid, Bridge floor, in then reinforced section etc with minimum cylinder compressive strength 2575 psi on 28 days and consistency range in slump 50-100 mm with water cement ratio 0.58</t>
  </si>
  <si>
    <t>06-40-j</t>
  </si>
  <si>
    <t>Lean concrete for use as thin layer under neath footings with cylinder compressive strength of 1423 psi on 28 days.</t>
  </si>
  <si>
    <t>07-01-a</t>
  </si>
  <si>
    <t>Pacca brickwork in mud mortar in buildings in foundation and plinth</t>
  </si>
  <si>
    <t>07-01-b</t>
  </si>
  <si>
    <t>Pacca brickwork in mud mortar in buildings in ground floor</t>
  </si>
  <si>
    <t>07-02-a</t>
  </si>
  <si>
    <t>Add extra labour on Item 07-01 for brickwork in First floor</t>
  </si>
  <si>
    <t>07-02-b</t>
  </si>
  <si>
    <t>Add extra labour on Item 07-01 for brickwork in Second floor</t>
  </si>
  <si>
    <t>07-02-c</t>
  </si>
  <si>
    <t>Add extra labour on Item 07-01 for brickwork in Third floor</t>
  </si>
  <si>
    <t>07-02-d</t>
  </si>
  <si>
    <t>Add extra labour on Item 07-01 for brickwork in Fourth &amp; subsequent floors.</t>
  </si>
  <si>
    <t>07-03-a</t>
  </si>
  <si>
    <t>Pacca brick work in mud mortar other than building Upto 20 ft. height</t>
  </si>
  <si>
    <t>07-03-b</t>
  </si>
  <si>
    <t>Pacca brick work in mud mortar other than building Extra labour for each 5 ft. addl. height or part</t>
  </si>
  <si>
    <t>07-04-a-01</t>
  </si>
  <si>
    <t>Pacca brick work in foundation and plinth in Cement, sand mortar 1:2</t>
  </si>
  <si>
    <t>07-04-a-02</t>
  </si>
  <si>
    <t>Pacca brick work in foundation and plinth in Cement, sand mortar 1:3</t>
  </si>
  <si>
    <t>07-04-a-03</t>
  </si>
  <si>
    <t>Pacca brick work in foundation and plinth in Cement, sand mortar 1:4</t>
  </si>
  <si>
    <t>07-04-a-04</t>
  </si>
  <si>
    <t>Pacca brick work in foundation and plinth in Cement, sand mortar 1:5</t>
  </si>
  <si>
    <t>07-04-a-05</t>
  </si>
  <si>
    <t>Pacca brick work in foundation and plinth in Cement, sand mortar 1:6</t>
  </si>
  <si>
    <t>07-04-a-06</t>
  </si>
  <si>
    <t>Pacca brick work in foundation and plinth in Cement, sand  mortar 1:7</t>
  </si>
  <si>
    <t>07-04-a-07</t>
  </si>
  <si>
    <t>Pacca brick work in foundation and plinth in Cement, sand mortar 1:8</t>
  </si>
  <si>
    <t>07-04-b-01</t>
  </si>
  <si>
    <t>Pacca brick work in foundation and plinth in Lime, cement, sand mortar 1:1:6</t>
  </si>
  <si>
    <t>07-04-b-02</t>
  </si>
  <si>
    <t>Pacca brick work in foundation and plinth in Lime, cement, sand mortar 1:1:7</t>
  </si>
  <si>
    <t>07-04-b-03</t>
  </si>
  <si>
    <t>Pacca brick work in foundation and plinth in Lime, cement, sand mortar 1:1:8</t>
  </si>
  <si>
    <t>07-04-b-04</t>
  </si>
  <si>
    <t>Pacca brick work in foundation and plinth in Lime, cement, sand mortar 1:1:9</t>
  </si>
  <si>
    <t>07-04-b-05</t>
  </si>
  <si>
    <t>Pacca brick work in foundation and plinth in Lime, cement, sand mortar 1:1:10</t>
  </si>
  <si>
    <t>07-04-c</t>
  </si>
  <si>
    <t>Pacca brick work in foundation and plinth in Lime, sand mortar 1:2</t>
  </si>
  <si>
    <t>07-04-c-01</t>
  </si>
  <si>
    <t>Pacca brick work in foundation and plinth in lime, sand, surkhi 1:1:1</t>
  </si>
  <si>
    <t>07-04-c-02</t>
  </si>
  <si>
    <t>Pacca brick work in foundation and plinth in lime, coarse cinder.</t>
  </si>
  <si>
    <t>07-04-c-03</t>
  </si>
  <si>
    <t>Pacca brick work in foundation and plinth in lime, surkhi mortar 2:3</t>
  </si>
  <si>
    <t>07-04-c-04</t>
  </si>
  <si>
    <t>Pacca brick work in foundation and plinth in lime, surkhi mortar 1:2</t>
  </si>
  <si>
    <t>07-04-c-05</t>
  </si>
  <si>
    <t>Pacca brick work in foundation and plinth in lime, surkhi mortar 1:3</t>
  </si>
  <si>
    <t>07-05-a-01</t>
  </si>
  <si>
    <t>Pacca brick work in ground floor Cement, sand mortar 1:2</t>
  </si>
  <si>
    <t>07-05-a-02</t>
  </si>
  <si>
    <t>Pacca brick work in ground floor Cement, sand mortar 1:3</t>
  </si>
  <si>
    <t>07-05-a-03</t>
  </si>
  <si>
    <t>Pacca brick work in ground floor Cement, sand mortar 1:4</t>
  </si>
  <si>
    <t>07-05-a-04</t>
  </si>
  <si>
    <t>Pacca brick work in ground floor Cement, sand mortar 1:5</t>
  </si>
  <si>
    <t>07-05-a-05</t>
  </si>
  <si>
    <t>Pacca brick work in ground floor Cement, sand mortar 1:6</t>
  </si>
  <si>
    <t>07-05-a-06</t>
  </si>
  <si>
    <t>Pacca brick work in ground floor Cement, sand mortar 1:7</t>
  </si>
  <si>
    <t>07-05-a-07</t>
  </si>
  <si>
    <t>Pacca brick work in ground floor Cement, sand mortar 1:8</t>
  </si>
  <si>
    <t>07-05-b-01</t>
  </si>
  <si>
    <t>Pacca brick work in ground floor Lime, cement, sand mortar 1:1:6</t>
  </si>
  <si>
    <t>07-05-b-02</t>
  </si>
  <si>
    <t>Pacca brick work in ground floor Lime, cement, sand mortar 1:1:7</t>
  </si>
  <si>
    <t>07-05-b-03</t>
  </si>
  <si>
    <t>Pacca brick work in ground floor Lime, cement, sand mortar 1:1:8</t>
  </si>
  <si>
    <t>07-05-b-04</t>
  </si>
  <si>
    <t>Pacca brick work in ground floor Lime, cement, sand mortar 1:1:9</t>
  </si>
  <si>
    <t>07-05-b-05</t>
  </si>
  <si>
    <t>Pacca brick work in ground floor Lime, cement, sand mortar 1:1:10</t>
  </si>
  <si>
    <t>07-05-c</t>
  </si>
  <si>
    <t>Pacca brick work in ground floor Lime, sand mortar 1:2</t>
  </si>
  <si>
    <t>07-05-c-01</t>
  </si>
  <si>
    <t>Pacca brick work in foundation and plinth in lime, sand, surkhi 1:1:1.</t>
  </si>
  <si>
    <t>07-05-c-02</t>
  </si>
  <si>
    <t>Pacca brick work in Ground floor lime, coarse cinder.</t>
  </si>
  <si>
    <t>07-05-c-03</t>
  </si>
  <si>
    <t>Pacca brick work in Ground floor lime, surkhi mortar 2:3</t>
  </si>
  <si>
    <t>07-05-c-04</t>
  </si>
  <si>
    <t>Pacca brick work in Ground floor lime, surkhi mortar 1:2</t>
  </si>
  <si>
    <t>07-05-c-05</t>
  </si>
  <si>
    <t>Pacca brick work in Ground floor lime, surkhi mortar 1:3</t>
  </si>
  <si>
    <t>07-06-a</t>
  </si>
  <si>
    <t>Add extra labour on item No.07-05 for brick work in First floor</t>
  </si>
  <si>
    <t>07-06-b</t>
  </si>
  <si>
    <t>Add extra labour on item No.07-05 for brick work in in Second floor</t>
  </si>
  <si>
    <t>07-06-c</t>
  </si>
  <si>
    <t>Add extra labour on item No.07-05 for brick work in Third floor</t>
  </si>
  <si>
    <t>07-06-d</t>
  </si>
  <si>
    <t>Add extra labour on item No.07-05 for brick work in in Fourth &amp; subsequent floors.</t>
  </si>
  <si>
    <t>07-07-a-01</t>
  </si>
  <si>
    <t>Pacca brick work other than building upto 10 ft. height : Cement, sand mortar 1:2</t>
  </si>
  <si>
    <t>07-07-a-02</t>
  </si>
  <si>
    <t>Pacca brick work other than building upto 10 ft. height : Cement, sand mortar 1:3</t>
  </si>
  <si>
    <t>07-07-a-03</t>
  </si>
  <si>
    <t>Pacca brick work other than building upto 10 ft. height : Cement, sand mortar 1:4</t>
  </si>
  <si>
    <t>07-07-a-04</t>
  </si>
  <si>
    <t>Pacca brick work other than building upto 10 ft. height : Cement, sand mortar 1:5</t>
  </si>
  <si>
    <t>07-07-a-05</t>
  </si>
  <si>
    <t>Pacca brick work other than building upto 10 ft. height : Cement, sand mortar 1:6</t>
  </si>
  <si>
    <t>07-07-a-06</t>
  </si>
  <si>
    <t>Pacca brick work other than building upto 10 ft. height : Cement, sand mortar 1:7</t>
  </si>
  <si>
    <t>07-07-a-07</t>
  </si>
  <si>
    <t>Pacca brick work other than building upto 10 ft. height : Cement, sand mortar 1:8</t>
  </si>
  <si>
    <t>07-07-b-01</t>
  </si>
  <si>
    <t>Pacca brick work other than building upto 10 ft. height : Lime, cement, sand mortar 1:1:6</t>
  </si>
  <si>
    <t>07-07-b-02</t>
  </si>
  <si>
    <t>Pacca brick work other than building upto 10 ft. height : Lime, cement, sand mortar 1:1:7</t>
  </si>
  <si>
    <t>07-07-b-03</t>
  </si>
  <si>
    <t>Pacca brick work other than building upto 10 ft. height : Lime, cement, sand mortar 1:1:8</t>
  </si>
  <si>
    <t>07-07-b-04</t>
  </si>
  <si>
    <t>Pacca brick work other than building upto 10 ft. height : Lime, cement, sand mortar 1:1:9</t>
  </si>
  <si>
    <t>07-07-b-05</t>
  </si>
  <si>
    <t>Pacca brick work other than building upto 10 ft. height : Lime, cement, sand mortar 1:1:10</t>
  </si>
  <si>
    <t>07-07-c</t>
  </si>
  <si>
    <t>Pacca brick work other than building upto 10 ft. height : Lime, sand mortar 1:2</t>
  </si>
  <si>
    <t>07-07-c-01</t>
  </si>
  <si>
    <t>Pacca brick work in other than building upto 10 ft height in lime, sand, surkhi 1:1:1</t>
  </si>
  <si>
    <t>07-07-c-02</t>
  </si>
  <si>
    <t>Pacca brick work in other than building upto 10 ft height in lime, coarse cinder 1:1</t>
  </si>
  <si>
    <t>07-07-c-03</t>
  </si>
  <si>
    <t>Pacca brick work in other than building upto 10 ft height in lime, surkhi mortar 2:3</t>
  </si>
  <si>
    <t>07-07-c-04</t>
  </si>
  <si>
    <t>Pacca brick work in other than building upto 10 ft height in lime, surkhi mortar 1:2</t>
  </si>
  <si>
    <t>07-07-c-05</t>
  </si>
  <si>
    <t>Pacca brick work in other than building upto 10 ft height in lime, surkhi mortar 1:3</t>
  </si>
  <si>
    <t>07-08</t>
  </si>
  <si>
    <t>Add extra labour on item No. 07-07 for every 10 ft. additional height, or part thereof</t>
  </si>
  <si>
    <t>07-09</t>
  </si>
  <si>
    <t>Extra labour for arch work in brick masonry, including labour for centring and decentring</t>
  </si>
  <si>
    <t>07-10</t>
  </si>
  <si>
    <t>Extra for pacca brick work in steining of wells or any other circular masonry.</t>
  </si>
  <si>
    <t>07-11</t>
  </si>
  <si>
    <t>Extra labour for profile &amp; flared walls</t>
  </si>
  <si>
    <t>07-12-a</t>
  </si>
  <si>
    <t>Extra labour for pacca brick work in pier/abutment From 10 ft.to 20 ft. height.</t>
  </si>
  <si>
    <t>07-12-b</t>
  </si>
  <si>
    <t>Extra labour for pacca brick work in pier/abutment Exceeding 20 ft height.</t>
  </si>
  <si>
    <t>07-13</t>
  </si>
  <si>
    <t>Extra for face work (half brick thick) using special bricks instead of first class bricks.</t>
  </si>
  <si>
    <t>07-14</t>
  </si>
  <si>
    <t>Reinforced brick work in lintel of openings, laid in 1:3 cement mortar complete</t>
  </si>
  <si>
    <t>07-15-a</t>
  </si>
  <si>
    <t>Extra for dressing or chamfering bricks for Special architectural bricks</t>
  </si>
  <si>
    <t>07-15-b</t>
  </si>
  <si>
    <t>Extra for dressing or chamfering bricks for all other purposes.</t>
  </si>
  <si>
    <t>07-16-a</t>
  </si>
  <si>
    <t>Perf. pacca brick wall 1/2 brick thick in ground floor : Mud mortar</t>
  </si>
  <si>
    <t>07-16-b-01</t>
  </si>
  <si>
    <t>Perf. pacca brick wall 1/2 brick thick in ground floor : Cement, sand mortar 1:2</t>
  </si>
  <si>
    <t>07-16-b-02</t>
  </si>
  <si>
    <t>Perf. pacca brick wall 1/2 brick thick in ground floor : Cement, sand mortar 1:3</t>
  </si>
  <si>
    <t>07-16-b-03</t>
  </si>
  <si>
    <t>Perf. pacca brick wall 1/2 brick thick in ground floor : Cement, sand mortar 1:4</t>
  </si>
  <si>
    <t>07-16-b-04</t>
  </si>
  <si>
    <t>Perf. pacca brick wall 1/2 brick thick in ground floor : Cement, sand mortar 1:5</t>
  </si>
  <si>
    <t>07-16-b-05</t>
  </si>
  <si>
    <t>Perf. pacca brick wall 1/2 brick thick in ground floor : Cement, sand mortar 1:6</t>
  </si>
  <si>
    <t>07-16-b-06</t>
  </si>
  <si>
    <t>Perf. pacca brick wall 1/2 brick thick in ground floor : Cement, sand mortar 1:7</t>
  </si>
  <si>
    <t>07-16-b-07</t>
  </si>
  <si>
    <t>Perf. pacca brick wall 1/2 brick thick in ground floor : Cement, sand mortar 1:8</t>
  </si>
  <si>
    <t>07-16-c-01</t>
  </si>
  <si>
    <t>Perf. pacca brick wall 1/2 brick thick in ground floor : Lime, cement, sand mortar 1:1:6</t>
  </si>
  <si>
    <t>07-16-c-02</t>
  </si>
  <si>
    <t>Perf. pacca brick wall 1/2 brick thick in ground floor : Lime, cement, sand mortar 1:1:7</t>
  </si>
  <si>
    <t>07-16-c-03</t>
  </si>
  <si>
    <t xml:space="preserve">Perf. pacca brick wall 1/2 brick thick in ground floor :  Lime, cement, sand mortar 1:1:8 </t>
  </si>
  <si>
    <t>07-16-c-04</t>
  </si>
  <si>
    <t>Perf. pacca brick wall 1/2 brick thick in ground floor :  Lime, cement, sand mortar 1:1:9</t>
  </si>
  <si>
    <t>07-16-c-05</t>
  </si>
  <si>
    <t>Perf. pacca brick wall 1/2 brick thick in ground floor : Lime, cement, sand mortar 1:1:10</t>
  </si>
  <si>
    <t>07-16-d</t>
  </si>
  <si>
    <t>Perf. pacca brick wall 1/2 brick thick in ground floor : Lime, sand mortar 1:2</t>
  </si>
  <si>
    <t>07-17-a</t>
  </si>
  <si>
    <t>Add extra labour on item No. 07-16 for pacca brick work in First floor</t>
  </si>
  <si>
    <t>07-17-b</t>
  </si>
  <si>
    <t>Add extra labour on item No. 07-16 for pacca brick work in Second floor</t>
  </si>
  <si>
    <t>07-17-c</t>
  </si>
  <si>
    <t>Add extra labour on item No. 07-16 for pacca brick work in Third floor</t>
  </si>
  <si>
    <t>07-17-d</t>
  </si>
  <si>
    <t>Add extra labour on item No. 07-16 for pacca brick work in Fourth &amp; subsequent floors.</t>
  </si>
  <si>
    <t>07-18-a</t>
  </si>
  <si>
    <t>Perf. pacca brick wall 1 brick thick in ground floor : Mud mortar</t>
  </si>
  <si>
    <t>07-18-b-01</t>
  </si>
  <si>
    <t>Perf. pacca brick wall 1 brick thick in ground floor :Cement, sand mortar 1:2</t>
  </si>
  <si>
    <t>07-18-b-02</t>
  </si>
  <si>
    <t>Perf. pacca brick wall 1 brick thick in ground floor :Cement, sand mortar 1:3</t>
  </si>
  <si>
    <t>07-18-b-03</t>
  </si>
  <si>
    <t>Perf. pacca brick wall 1 brick thick in ground floor :Cement, sand mortar 1:4</t>
  </si>
  <si>
    <t>07-18-b-04</t>
  </si>
  <si>
    <t>Perf. pacca brick wall 1 brick thick in ground floor :Cement, sand mortar 1:5</t>
  </si>
  <si>
    <t>07-18-b-05</t>
  </si>
  <si>
    <t>Perf. pacca brick wall 1 brick thick in ground floor : Cement, sand mortar 1:6</t>
  </si>
  <si>
    <t>07-18-b-06</t>
  </si>
  <si>
    <t>Perf. pacca brick wall 1 brick thick in ground floor :Cement, sand mortar 1:7</t>
  </si>
  <si>
    <t>07-18-b-07</t>
  </si>
  <si>
    <t>Perf. pacca brick wall 1 brick thick in ground floor :Cement, sand mortar 1:8</t>
  </si>
  <si>
    <t>07-18-c-01</t>
  </si>
  <si>
    <t>Perf. pacca brick wall 1 brick thick in ground floor : Lime,cement, sand mortar 1:1:6</t>
  </si>
  <si>
    <t>07-18-c-02</t>
  </si>
  <si>
    <t>Perf. pacca brick wall 1 brick thick in ground floor : Lime, cement, sand mortar 1:1:7</t>
  </si>
  <si>
    <t>07-18-c-03</t>
  </si>
  <si>
    <t>Perf. pacca brick wall 1 brick thick in ground floor : Lime, cement, sand mortar 1:1:8</t>
  </si>
  <si>
    <t>07-18-c-04</t>
  </si>
  <si>
    <t>Perf. pacca brick wall 1 brick thick in ground floor : Lime, cement, sand mortar 1:1:9</t>
  </si>
  <si>
    <t>07-18-c-05</t>
  </si>
  <si>
    <t>Perf. pacca brick wall 1 brick thick in ground floor : Lime, cement, sand mortar 1:1:10</t>
  </si>
  <si>
    <t>07-18-d</t>
  </si>
  <si>
    <t>Perf. pacca brick wall 1 brick thick in ground floor : Lime, sand mortar 1:2</t>
  </si>
  <si>
    <t>07-19-a</t>
  </si>
  <si>
    <t>Add extra labour on item No. 07-18 for perf. pacca brick work in First floor</t>
  </si>
  <si>
    <t>07-19-b</t>
  </si>
  <si>
    <t>Add extra labour on item No. 07-18 for perf. pacca brick work in Second floor</t>
  </si>
  <si>
    <t>07-19-c</t>
  </si>
  <si>
    <t>Add extra labour on item No. 07-18 for perf. pacca brick work in Third floor</t>
  </si>
  <si>
    <t>07-19-d</t>
  </si>
  <si>
    <t>Add extra labour on item No. 07-18 for perf. pacca brck work in Fourth &amp; subsequent floors</t>
  </si>
  <si>
    <t>07-20-a</t>
  </si>
  <si>
    <t>Fire brick masonry in fire-clay mortar Upto 20 ft. height including all charges</t>
  </si>
  <si>
    <t>07-20-b</t>
  </si>
  <si>
    <t>Fire brick masonry in fire-clay mortar. Extra for every 5 ft. additional height, or part thereof</t>
  </si>
  <si>
    <t>07-21-a</t>
  </si>
  <si>
    <t>1st class brick wall laid in 1:3 c/s mortar reinfd 4.5" thick wall with hoop iron bonding 6" apart</t>
  </si>
  <si>
    <t>07-21-b</t>
  </si>
  <si>
    <t>1st class brick wall laid in 1:3 c/s mortar reinfd 4.5" thick wall with hoop iron bonding 12" apart</t>
  </si>
  <si>
    <t>07-21-c</t>
  </si>
  <si>
    <t>1st class brick wall laid in 1:3 c/s mortar reinfd 3" thick wall with hoop iron bonding 6" apart</t>
  </si>
  <si>
    <t>07-21-d</t>
  </si>
  <si>
    <t>1st class brick wall laid in 1:3 c/s mortar reinfd 3" thick wall with hoop iron banding 12" apart</t>
  </si>
  <si>
    <t>07-22</t>
  </si>
  <si>
    <t>Ghilafi work (1.5 brick thick wall)</t>
  </si>
  <si>
    <t>07-23</t>
  </si>
  <si>
    <t>Dry brick pitching</t>
  </si>
  <si>
    <t>07-24</t>
  </si>
  <si>
    <t>Sun dried bricks in mud mortar</t>
  </si>
  <si>
    <t>07-25</t>
  </si>
  <si>
    <t>Pise wall (mud walling)</t>
  </si>
  <si>
    <t>07-26-a</t>
  </si>
  <si>
    <t>Eave brick moulded in 1:3 c/s mortar 3" thick drip course cornice</t>
  </si>
  <si>
    <t>07-26-b</t>
  </si>
  <si>
    <t>Eave brick moulded in 1:3 c/s mortar 4.5" thick drip course cornice</t>
  </si>
  <si>
    <t>07-26-c</t>
  </si>
  <si>
    <t>Eave brick moulded in 1:3 c/s mortar 4.5" thick eave brick with back brick</t>
  </si>
  <si>
    <t>07-27-a</t>
  </si>
  <si>
    <t>Laying dressed or moulded brick cornices in c/s mortar,plaster or paint (1 brick)</t>
  </si>
  <si>
    <t>07-27-b</t>
  </si>
  <si>
    <t>Laying dressed or moulded brick cornices c/s mortar, plaster or paint (2 brick)</t>
  </si>
  <si>
    <t>07-27-c</t>
  </si>
  <si>
    <t>Laying dressed or moulded brick cornices c/s mortar, plaster or paint (3 brick)</t>
  </si>
  <si>
    <t>07-27-d</t>
  </si>
  <si>
    <t>Laying dressed or moulded brick cornices c/s mortar, plaster or paint (4 brick)</t>
  </si>
  <si>
    <t>07-28</t>
  </si>
  <si>
    <t>Cleaning bricks dismantled from kacha pacca masonry</t>
  </si>
  <si>
    <t>07-29</t>
  </si>
  <si>
    <t>Scraping bricks dismantled from pacca masonry</t>
  </si>
  <si>
    <t>07-30</t>
  </si>
  <si>
    <t>Supplying and filling sand under floor or plugging in wells</t>
  </si>
  <si>
    <t>07-31</t>
  </si>
  <si>
    <t>Provide &amp; lay 2" thick &amp; 15" projected tile band, laid in 1:2 c/s mortar</t>
  </si>
  <si>
    <t>07-32-a</t>
  </si>
  <si>
    <t>First class brick tiles clad by laying tiles in stretcher course, in cement sand mortar 1:3</t>
  </si>
  <si>
    <t>07-32-b</t>
  </si>
  <si>
    <t>First class brick tiles clad by laying tiles in stretcher course, in cement sand mortar 1:4</t>
  </si>
  <si>
    <t>07-33</t>
  </si>
  <si>
    <t>Chamfering sides of head regulators and masonry walls to increase width</t>
  </si>
  <si>
    <t>07-34</t>
  </si>
  <si>
    <t>Replacing kallar eaten bricks</t>
  </si>
  <si>
    <t>07-35</t>
  </si>
  <si>
    <t>Repairing corners of bridges &amp; other hydraulic masonry works</t>
  </si>
  <si>
    <t>07-36</t>
  </si>
  <si>
    <t>Extra labour for drains of bath rooms etc</t>
  </si>
  <si>
    <t>07-37</t>
  </si>
  <si>
    <t>Maroo corners</t>
  </si>
  <si>
    <t>07-38-a</t>
  </si>
  <si>
    <t>Masonry with Facing/Machine/Special Bricks in cement sand mortar 1:2 upto 10 ft. height</t>
  </si>
  <si>
    <t>100Cft</t>
  </si>
  <si>
    <t>07-38-b</t>
  </si>
  <si>
    <t>Masonry using Facing/Machine/Special bricks in cement sand mortar 1:3 upto 10 ft. height</t>
  </si>
  <si>
    <t>07-38-c</t>
  </si>
  <si>
    <t>Masonry using Facing/Machine/Special bricks in cement sand mortar 1:4 upto 10 ft. height</t>
  </si>
  <si>
    <t>07-39</t>
  </si>
  <si>
    <t>Add extra labour on Item 07-38 for every 10 ft additional height or part thereof</t>
  </si>
  <si>
    <t>07-40</t>
  </si>
  <si>
    <t>Masonry with Machine/Special Bricks in 1:3 c/s mortar in circular core wall of Overhead Reservoir</t>
  </si>
  <si>
    <t>07-41-a</t>
  </si>
  <si>
    <t>Hollow Block Masonry in walls upto 20 feet height in 1:2 cement sand mortar using Hollow Block 16"x8"x8" factory manufactured with 1.5" wall thickness and strenght of 1900 psi.</t>
  </si>
  <si>
    <t>07-41-b</t>
  </si>
  <si>
    <t>Hollow Block Masonry in walls upto 20 feet height in 1:3 cement sand mortar using Hollow Block 16"x8"x8" factory manufactured with 1.5" wall thickness and strenght of 1900 psi.</t>
  </si>
  <si>
    <t>07-41-c</t>
  </si>
  <si>
    <t>Hollow Block Masonry in walls upto 20 feet height in 1:4 cement sand mortar using Hollow Block 16"x8"x8" factory manufactured with 1.5" wall thickness and strenght of 1900 psi.</t>
  </si>
  <si>
    <t>07-41-d</t>
  </si>
  <si>
    <t>Hollow Block Masonry in walls upto 20 feet height in 1:5 cement sand mortar using Hollow Block 16"x8"x8" factory manufactured with 1.5" wall thickness and strenght of 1900 psi.</t>
  </si>
  <si>
    <t>07-41-e</t>
  </si>
  <si>
    <t>Hollow Block Masonry in walls upto 20 feet height in 1:6 cement sand mortar using Hollow Block 16"x8"x8" factory manufactured with 1.5" wall thickness and strenght of 1900 psi.</t>
  </si>
  <si>
    <t>07-41-f</t>
  </si>
  <si>
    <t>Hollow Block Masonry in walls upto 20 feet height in 1:7  cement sand mortar using Hollow Block 16"x8"x8" factory manufactured with 1.5" wall thickness and strenght of 1900 psi.</t>
  </si>
  <si>
    <t>07-41-g</t>
  </si>
  <si>
    <t>Hollow Block Masonry in walls upto 20 feet height in 1:8 cement sand mortar using Hollow Block 16"x8"x8" factory manufactured with 1.5" wall thickness and strenght of 1900 psi.</t>
  </si>
  <si>
    <t>07-42-a</t>
  </si>
  <si>
    <t>Hollow Block Masonry in walls upto 20 feet height in 1:2 cement sand mortar using Hollow Block 16"x8"x6" factory  manufactured with 1.5" wall thickness and strenght of 1900 psi.</t>
  </si>
  <si>
    <t>07-42-b</t>
  </si>
  <si>
    <t>Hollow Block Masonry in walls upto 20 feet height in 1:3 cement sand mortar using Hollow Block 16"x8"x6" factory manufactured with 1.5" wall thickness and strenght of 1900 psi.</t>
  </si>
  <si>
    <t>07-42-c</t>
  </si>
  <si>
    <t>Hollow Block Masonry in walls upto 20 feet height in 1:4 cement sand mortar using Hollow Block 16"x8"x6" factory manufactured with 1.5" wall thickness and strenght of 1900 psi.</t>
  </si>
  <si>
    <t>07-42-d</t>
  </si>
  <si>
    <t xml:space="preserve">Hollow Block Masonry in walls upto 20 feet height in 1:5 cement sand mortar using Hollow Block 16"x8"x6" factory manufactured with 1.5" wall thickness and strenght of 1900 psi. </t>
  </si>
  <si>
    <t>07-42-e</t>
  </si>
  <si>
    <t>Hollow Block Masonry in walls upto 20 feet height in 1:6 cement sand mortar using Hollow Block 16"x8"x6" factory manufactured with 1.5" wall thickness and strenght of 1900 psi.</t>
  </si>
  <si>
    <t>07-42-f</t>
  </si>
  <si>
    <t>Hollow Block Masonry in walls upto 20 feet height in 1:7 cement sand mortar using Hollow Block 16"x8"x6" factory manufactured with 1.5" wall thickness and strenght of 1900 psi.</t>
  </si>
  <si>
    <t>07-42-g</t>
  </si>
  <si>
    <t>Hollow Block Masonry in walls upto 20 feet height in 1:8 cement sand mortar using Hollow Block 16"x8"x6" factory manufactured with 1.5" wall thickness and strenght of 1900 psi.</t>
  </si>
  <si>
    <t>07-43-a</t>
  </si>
  <si>
    <t xml:space="preserve">Hollow Block Masonry in walls upto 20 feet height in 1:2 cement sand mortar using Hollow Block 16"x8"x4" factory manufactured with 1.25" wall thickness and strenght of </t>
  </si>
  <si>
    <t>07-43-b</t>
  </si>
  <si>
    <t>Hollow Block Masonry in walls upto 20 feet height in 1:3 cement sand mortar using Hollow Block 16"x8"x4" factory manufactured with 1.25" wall thickness and strenght of</t>
  </si>
  <si>
    <t>07-43-c</t>
  </si>
  <si>
    <t>Hollow Block Masonry in walls upto 20 feet height in 1:4 cement sand mortar using Hollow Block 16"x8"x4" factory manufactured with 1.25" wall thickness and strenght of 1900 psi.</t>
  </si>
  <si>
    <t>07-43-d</t>
  </si>
  <si>
    <t>Hollow Block Masonry in walls upto 20 feet height in 1:5 cement sand mortar using Hollow Block 16"x8"x4" factory manufactured with 1.25" wall thickness and strenght of 1900 psi.</t>
  </si>
  <si>
    <t>07-43-e</t>
  </si>
  <si>
    <t>Hollow Block Masonry in walls upto 20 feet height in 1:6 cement sand mortar using Hollow Block 16"x8"x4" factory manufactured with 1.25" wall thickness and strenght of 1900 psi.</t>
  </si>
  <si>
    <t>07-43-f</t>
  </si>
  <si>
    <t>Hollow Block Masonry in walls upto 20 feet height in 1:7 cement sand mortar using Hollow Block 16"x8"x4" factory manufactured with 1.25" wall thickness and strenght of 1900 psi.</t>
  </si>
  <si>
    <t>07-43-g</t>
  </si>
  <si>
    <t>Hollow Block Masonry in walls upto 20 feet height in 1:8 cement sand mortar using Hollow Block 16"x8"x4" factory manufactured with 1.25" wall thickness and strenght of 1900 psi.</t>
  </si>
  <si>
    <t>07-44-a</t>
  </si>
  <si>
    <t>Solid Block Masonry in walls upto 20 feet height in 1:2 cement sand mortar using 16"x8"x8" factory manufactured solid blocks with strength of 2100 psi.</t>
  </si>
  <si>
    <t>07-44-b</t>
  </si>
  <si>
    <t>Solid Block Masonry in walls upto 20 feet height in 1:3 cement sand mortar using 16"x8"x8" factory manufactured solid blocks with strength of 2100 psi.</t>
  </si>
  <si>
    <t>07-44-c</t>
  </si>
  <si>
    <t>Solid Block Masonry in walls upto 20 feet height in 1:4 cement sand mortar using 16"x8"x8" factory manufactured solid blocks with strength of 2100 psi.</t>
  </si>
  <si>
    <t>07-44-d</t>
  </si>
  <si>
    <t xml:space="preserve">Solid Block Masonry in walls upto 20 feet height in 1:5 cement sand mortar using 16"x8"x8" factory manufactured solid blocks with strength of 2100 psi. </t>
  </si>
  <si>
    <t>07-44-e</t>
  </si>
  <si>
    <t xml:space="preserve">Solid Block Masonry in walls upto 20 feet height in 1:6 cement sand mortar using 16"x8"x8" factory manufactured solid blocks with strength of 2100 psi. </t>
  </si>
  <si>
    <t>07-44-f</t>
  </si>
  <si>
    <t xml:space="preserve">Solid Block Masonry in walls upto 20 feet height in 1:7 cement sand mortar using 16"x8"x8" factory manufactured solid blocks with strength of 2100 psi. </t>
  </si>
  <si>
    <t>07-44-g</t>
  </si>
  <si>
    <t xml:space="preserve">Solid Block Masonry in walls upto 20 feet height in 1:8 cement sand mortar using 16"x8"x8" factory manufactured solid blocks with strength of 2100 psi. </t>
  </si>
  <si>
    <t>07-45-a</t>
  </si>
  <si>
    <t xml:space="preserve">Solid Block Masonry in walls upto 20 feet height in 1:2 cement sand mortar using 16"x8"x6" factory manufactured solid blocks with strength of 1900 psi. </t>
  </si>
  <si>
    <t>07-45-b</t>
  </si>
  <si>
    <t xml:space="preserve">Solid Block Masonry in walls upto 20 feet height in 1:3 cement sand mortar using 16"x8"x6" factory manufactured solid blocks with strength of 1900 psi. </t>
  </si>
  <si>
    <t>07-45-c</t>
  </si>
  <si>
    <t>Solid Block Masonry in walls upto 20 feet height in 1:4 cement sand mortar using 16"x8"x6" factory manufactured solid blocks with strength of 1900 psi.</t>
  </si>
  <si>
    <t>07-45-d</t>
  </si>
  <si>
    <t xml:space="preserve">Solid Block Masonry in walls upto 20 feet height in 1:5 cement sand mortar using 16"x8"x6" factory manufactured solid blocks with strength of 1900 psi. </t>
  </si>
  <si>
    <t>07-45-e</t>
  </si>
  <si>
    <t>Solid Block Masonry in walls upto 20 feet height in 1:6 cement sand mortar using 16"x8"x6" factory manufactured solid blocks with strength of 1900 psi.</t>
  </si>
  <si>
    <t>07-45-f</t>
  </si>
  <si>
    <t>Solid Block Masonry in walls upto 20 feet height in 1:7 cement sand mortar using 16"x8"x6" factory manufactured solid blocks with strength of 1900 psi.</t>
  </si>
  <si>
    <t>07-45-g</t>
  </si>
  <si>
    <t xml:space="preserve">Solid Block Masonry in walls upto 20 feet height in 1:8 cement sand mortar using 16"x8"x6" factory manufactured solid blocks with strength of 1900 psi. </t>
  </si>
  <si>
    <t>07-46-a</t>
  </si>
  <si>
    <t>Solid Block Masonry in walls upto 20 feet height in 1:2 cement sand mortar using 16"x8"x4" factory manufactured solid blocks with strength of 1800 psi.</t>
  </si>
  <si>
    <t>07-46-b</t>
  </si>
  <si>
    <t>Solid Block Masonry in walls upto 20 feet height in 1:3 cement sand mortar using 16"x8"x4" factory manufactured solid blocks with strength of 1800 psi.</t>
  </si>
  <si>
    <t>07-46-c</t>
  </si>
  <si>
    <t>Solid Block Masonry in walls upto 20 feet height in 1:4 cement sand mortar using 16"x8"x4" factory manufactured solid blocks with strength of 1800 psi.</t>
  </si>
  <si>
    <t>07-46-d</t>
  </si>
  <si>
    <t>Solid Block Masonry in walls upto 20 feet height in 1:5 cement sand mortar using 16"x8"x4" factory manufactured solid blocks with strength of 1800 psi.</t>
  </si>
  <si>
    <t>07-46-e</t>
  </si>
  <si>
    <t xml:space="preserve">Solid Block Masonry in walls upto 20 feet height in 1:6 cement sand mortar using 16"x8"x4" factory manufactured solid blocks with strength of 1800 psi. </t>
  </si>
  <si>
    <t>07-46-f</t>
  </si>
  <si>
    <t>Solid Block Masonry in walls upto 20 feet height in 1:7 cement sand mortar using 16"x8"x4" factory manufactured solid blocks with strength of 1800 psi.</t>
  </si>
  <si>
    <t>07-46-g</t>
  </si>
  <si>
    <t>Solid Block Masonry in walls upto 20 feet height in 1:8 cement sand mortar using 16"x8"x4" factory manufactured solid blocks with strength of 1800 psi.</t>
  </si>
  <si>
    <t>08-01-a</t>
  </si>
  <si>
    <t>Random rubble masonry in foundn. &amp; plinth Dry masonry.</t>
  </si>
  <si>
    <t>08-01-b</t>
  </si>
  <si>
    <t>Random rubble masonry in foundn. &amp; plinth in mud mortar</t>
  </si>
  <si>
    <t>08-01-c-01</t>
  </si>
  <si>
    <t>Random rubble masonry (Un coursed) in foundn. &amp; plinth in lime, sand mortar 1:2</t>
  </si>
  <si>
    <t>08-01-c-02</t>
  </si>
  <si>
    <t>Random rubble masonry (Un coursed) in foundn. &amp; plinth in lime, sand mortar, Surkhi Ratio 1:1:1</t>
  </si>
  <si>
    <t>08-01-c-03</t>
  </si>
  <si>
    <t>Random rubble masonry (Un coursed) in foundn. &amp; plinth in lime, Surkhi Ratio 1:2</t>
  </si>
  <si>
    <t>08-01-d-01</t>
  </si>
  <si>
    <t>Random rubble masonry in foundn. &amp; plinth in cement, sand mortar : Ratio 1:3</t>
  </si>
  <si>
    <t>08-01-d-02</t>
  </si>
  <si>
    <t>Random rubble masonry in foundn. &amp; plinth in cement, sand mortar : Ratio 1:4</t>
  </si>
  <si>
    <t>Random rubble masonry in foundn. &amp; plinth in cement, sand mortar : Ratio 1:6</t>
  </si>
  <si>
    <t>08-01-d-04</t>
  </si>
  <si>
    <t>Random rubble masonry in foundn. &amp; plinth in cement, sand mortar : Ratio 1:8</t>
  </si>
  <si>
    <t>08-02-a</t>
  </si>
  <si>
    <t>Coursed rubble masonry in foundn. &amp; plinth dry masonry.</t>
  </si>
  <si>
    <t>08-02-b</t>
  </si>
  <si>
    <t>Coursed rubble masonry in foundn. &amp; plinth in mud mortar</t>
  </si>
  <si>
    <t>08-02-c-01</t>
  </si>
  <si>
    <t>Coursed rubble masonry (Hammer Dressed) in foundn. &amp; plinth in lime, sand mortar 1:2</t>
  </si>
  <si>
    <t>08-02-c-02</t>
  </si>
  <si>
    <t>Coursed rubble masonry (Hammer Dressed) in foundn. &amp; plinth in lime, sand mortar, Surkhi Ratio 1:1:1</t>
  </si>
  <si>
    <t>08-02-c-03</t>
  </si>
  <si>
    <t>Coursed rubble masonry (Hammer Dressed) in foundn. &amp; plinth in lime, Surkhi Ratio 1:2</t>
  </si>
  <si>
    <t>08-02-d-01</t>
  </si>
  <si>
    <t>Coursed rubble masonry (Hammer Dressed) in foundn. &amp; plinth in cement,sand mortar : Ratio 1:3</t>
  </si>
  <si>
    <t>Coursed rubble masonry (Hammer Dressed) in foundn. &amp; plinth in cement,sand mortar : Ratio 1:4</t>
  </si>
  <si>
    <t>08-02-d-03</t>
  </si>
  <si>
    <t>Coursed rubble masonry (Hammer Dressed) in foundn. &amp;  plinth in cement,sand mortar : Ratio 1:6</t>
  </si>
  <si>
    <t>08-02-d-04</t>
  </si>
  <si>
    <t>Coursed rubble masonry (Hammer Dressed) in foundn. &amp; plinth in cement,sand mortar : Ratio 1:8</t>
  </si>
  <si>
    <t>08-03-a</t>
  </si>
  <si>
    <t>Random rubble masonry in ground floor Dry masonry.</t>
  </si>
  <si>
    <t>08-03-b</t>
  </si>
  <si>
    <t>Random rubble masonry in ground floor in mud mortar</t>
  </si>
  <si>
    <t>08-03-c-01</t>
  </si>
  <si>
    <t>Random rubble masonry in ground floor in lime, sand mortar 1:2</t>
  </si>
  <si>
    <t>08-03-c-02</t>
  </si>
  <si>
    <t>Random rubble masonry in ground floor in lime, sand mortar, Surkhi Ratio 1:1:1</t>
  </si>
  <si>
    <t>08-03-c-03</t>
  </si>
  <si>
    <t>Random rubble masonry in ground floor in lime, Surkhi Ratio 1:2</t>
  </si>
  <si>
    <t>08-03-d-01</t>
  </si>
  <si>
    <t>Random rubble masonry in ground floor in cement,sand mortar : Ratio 1:3</t>
  </si>
  <si>
    <t>08-03-d-02</t>
  </si>
  <si>
    <t>Random rubble masonry in ground floor in cement,sand mortar : Ratio 1:4</t>
  </si>
  <si>
    <t>08-03-d-03</t>
  </si>
  <si>
    <t>Random rubble masonry in ground floor in cement,sand mortar : Ratio 1:6</t>
  </si>
  <si>
    <t>08-03-d-04</t>
  </si>
  <si>
    <t>Random rubble masonry in ground floor in cement,sand mortar : Ratio 1:8</t>
  </si>
  <si>
    <t>08-04-a</t>
  </si>
  <si>
    <t>Coursed rubble masonry in ground floor Dry masonry.</t>
  </si>
  <si>
    <t>08-04-b</t>
  </si>
  <si>
    <t>Coursed rubble masonry in ground floor in mud mortar</t>
  </si>
  <si>
    <t>08-04-c-01</t>
  </si>
  <si>
    <t>Coursed rubble masonry in ground floor in lime, sand mortar 1:2</t>
  </si>
  <si>
    <t>08-04-c-02</t>
  </si>
  <si>
    <t>Coursed rubble masonry in ground floor in lime, sand mortar, Surkhi Ratio 1:1:1</t>
  </si>
  <si>
    <t>08-04-c-03</t>
  </si>
  <si>
    <t>Coursed rubble masonry in ground floor in lime, Surkhi Ratio 1:2</t>
  </si>
  <si>
    <t>08-04-d-01</t>
  </si>
  <si>
    <t>Coursed rubble masonry in ground floor in cement,sand mortar : Ratio 1:3</t>
  </si>
  <si>
    <t>08-04-d-02</t>
  </si>
  <si>
    <t>Coursed rubble masonry in ground floor in cement,sand mortar : Ratio 1:4</t>
  </si>
  <si>
    <t>08-04-d-03</t>
  </si>
  <si>
    <t>Coursed rubble masonry in ground floor in cement,sand mortar : Ratio 1:6</t>
  </si>
  <si>
    <t>08-04-d-04</t>
  </si>
  <si>
    <t>Coursed rubble masonry in ground floor in cement,sand mortar : Ratio 1:8</t>
  </si>
  <si>
    <t>08-05-a-01</t>
  </si>
  <si>
    <t>Ashlar block masonry in ground floor in lime, sand mortar 1:2</t>
  </si>
  <si>
    <t>08-05-a-02</t>
  </si>
  <si>
    <t>Ashlar block masonry in ground floor in lime, sand mortar, Surkhi Ratio 1:1:1</t>
  </si>
  <si>
    <t>08-05-a-03</t>
  </si>
  <si>
    <t>Ashlar block masonry in ground floor in lime, Surkhi Ratio 1:2</t>
  </si>
  <si>
    <t>08-05-b-01</t>
  </si>
  <si>
    <t>Ashlar block masonry in ground floor in cement,sand mortar : Ratio 1:3</t>
  </si>
  <si>
    <t>08-05-b-02</t>
  </si>
  <si>
    <t>Ashlar block masonry in ground floor in cement,sand mortar : Ratio 1:4</t>
  </si>
  <si>
    <t>08-05-b-03</t>
  </si>
  <si>
    <t>Ashlar block masonry in ground floor in cement,sand mortar : Ratio 1:6</t>
  </si>
  <si>
    <t>08-06-a-01</t>
  </si>
  <si>
    <t>Ashlar fine masonry in ground floor in lime, sand mortar 1:2</t>
  </si>
  <si>
    <t>08-06-a-02</t>
  </si>
  <si>
    <t>Ashlar fine masonry in ground floor in lime, sand mortar, Surkhi Ratio 1:1:1</t>
  </si>
  <si>
    <t>08-06-a-03</t>
  </si>
  <si>
    <t>Ashlar fine masonry in ground floor in lime, Surkhi Ratio 1:2</t>
  </si>
  <si>
    <t>08-06-b-01</t>
  </si>
  <si>
    <t>Ashlar fine masonry in ground floor in cement,sand mortar : Ratio 1:3</t>
  </si>
  <si>
    <t>08-06-b-02</t>
  </si>
  <si>
    <t>Ashlar fine masonry in ground floor in cement,sand mortar : Ratio 1:4</t>
  </si>
  <si>
    <t>08-06-b-03</t>
  </si>
  <si>
    <t>Ashlar fine masonry in ground floor in cement,sand mortar : Ratio 1:6</t>
  </si>
  <si>
    <t>08-07-a</t>
  </si>
  <si>
    <t>Extra labour on items 08-03-a-01 to 08-06-b-03 for work in First floor</t>
  </si>
  <si>
    <t>08-07-b</t>
  </si>
  <si>
    <t>Extra labour on items 08-03-a-01 to 08-06-b-03 for work in Second floor</t>
  </si>
  <si>
    <t>08-07-c</t>
  </si>
  <si>
    <t>Extra labour on items 08-03-a-01 to 08-06-b-03 for work in Third floor</t>
  </si>
  <si>
    <t>08-07-d</t>
  </si>
  <si>
    <t>Extra labour on items 08-03-a-01 to 08-06-b-03 for work in Fourth &amp; subsequent floors</t>
  </si>
  <si>
    <t>08-08</t>
  </si>
  <si>
    <t>Extra labour on items 08-03-a-01 to 08-06-b-03 for every 5' additional height, other than building</t>
  </si>
  <si>
    <t>08-09</t>
  </si>
  <si>
    <t>Extra labour for arch work in stone masonry including centring &amp; decentring etc.</t>
  </si>
  <si>
    <t>08-10-a</t>
  </si>
  <si>
    <t>Extra labour for coping &amp; caps etc</t>
  </si>
  <si>
    <t>08-10-b</t>
  </si>
  <si>
    <t>Extra labour for cornice &amp; string course</t>
  </si>
  <si>
    <t>08-11-a</t>
  </si>
  <si>
    <t>Dressing stones : Hammer dressed</t>
  </si>
  <si>
    <t>08-11-b</t>
  </si>
  <si>
    <t>Dressing stones : Rough tooled dressed</t>
  </si>
  <si>
    <t>08-11-c</t>
  </si>
  <si>
    <t>Dressing stones : Chisel dressed</t>
  </si>
  <si>
    <t>08-11-d</t>
  </si>
  <si>
    <t>Dressing stones : Fine dressed</t>
  </si>
  <si>
    <t>08-12</t>
  </si>
  <si>
    <t>Dhajji walling 5"x5" thick deodar framing with stone laid in 1:6 c/s mortar &amp; 1:4 c/s plaster</t>
  </si>
  <si>
    <t>08-13</t>
  </si>
  <si>
    <t>Provide &amp; fix stone blocks from 2 cft. to 6 cft. each, including lift upto 20 ft.</t>
  </si>
  <si>
    <t>08-14</t>
  </si>
  <si>
    <t>Providing and fixing stone blocks, under 2 cft. each, including lift upto 20 ft.</t>
  </si>
  <si>
    <t>08-15</t>
  </si>
  <si>
    <t>Provide &amp; lay stone/boulder dry hand packed as filling behind retaining walls or in pitching</t>
  </si>
  <si>
    <t>09-01</t>
  </si>
  <si>
    <t>First class tile roofing including earth, mud plaster, gobri leeping, cement plaster etc complete.</t>
  </si>
  <si>
    <t>09-02</t>
  </si>
  <si>
    <t>Second class tile roofing consisting of 4" earth and 1" mud plaster with gobri leeping etc.</t>
  </si>
  <si>
    <t>09-03</t>
  </si>
  <si>
    <t>Covering mud roof with coal tar and fine sand.</t>
  </si>
  <si>
    <t>09-04-a</t>
  </si>
  <si>
    <t>Filling spaces in between wooden battens over beams, filled with deodar wood pieces</t>
  </si>
  <si>
    <t>09-04-b</t>
  </si>
  <si>
    <t>Filling spaces in between RCC battens, filled with PCC block 1:3:6</t>
  </si>
  <si>
    <t>09-04-c</t>
  </si>
  <si>
    <t>Filling spaces in between spacers filled with bricks</t>
  </si>
  <si>
    <t>09-05</t>
  </si>
  <si>
    <t>Single layer of tiles 10"x5"x1.25" laid over 4" earth and 1" mud plaster on top of RCC roof slab.</t>
  </si>
  <si>
    <t>09-06-a</t>
  </si>
  <si>
    <t>Jack arch roof 4.5" thick laid in 1:5 c/s mortar a) cement concrete in haunches 1:6:12</t>
  </si>
  <si>
    <t>09-06-b</t>
  </si>
  <si>
    <t>Jack arch roof 4.5" thick laid in 1:5 c/s mortar b) cement concrete in haunches 1:3:6</t>
  </si>
  <si>
    <t>09-07-a</t>
  </si>
  <si>
    <t>Jack arch roofing 4.5"thick laid in 1:5 c/s mortar complete Cement concrete in haunches 1:6:12.</t>
  </si>
  <si>
    <t>09-07-b</t>
  </si>
  <si>
    <t>Jack arch roofing 4.5"thick laid in 1:5 cement mortar,</t>
  </si>
  <si>
    <t>09-08</t>
  </si>
  <si>
    <t>including complete. Cement concrete in haunches 1:3:6 Extra for vaulted jack arch roofing</t>
  </si>
  <si>
    <t>09-09</t>
  </si>
  <si>
    <t>Jack arch roofing of shingle &amp; cement concrete 1:3:6, 4.5"</t>
  </si>
  <si>
    <t>09-10-a</t>
  </si>
  <si>
    <t>at crown &amp; 1/2" cem. plaster complete Earth filling over roof including watering, ramming etc 3" thick earth filling and 1" mud plaster</t>
  </si>
  <si>
    <t>09-10-b</t>
  </si>
  <si>
    <t>Earth filling over roof including watering, ramming etc 4"</t>
  </si>
  <si>
    <t>09-11</t>
  </si>
  <si>
    <t>thick earth filling and 1" mud plaster 1/8" thick gobri leeping on roofs or floors</t>
  </si>
  <si>
    <t>09-12</t>
  </si>
  <si>
    <t>2 coats of bitumen laid hot using 34 lbs. for %sft over roof</t>
  </si>
  <si>
    <t>09-13-a</t>
  </si>
  <si>
    <t>&amp; blinded with sand at 1 cft per % sft Supply &amp; fix corrugated GI sheet with GI bolts, nuts, limpet etc. complete : 20 BWG</t>
  </si>
  <si>
    <t>09-13-b</t>
  </si>
  <si>
    <t>Supply &amp; fix corrugated GI sheet with GI bolts, nuts,</t>
  </si>
  <si>
    <t>09-13-c</t>
  </si>
  <si>
    <t>limpet etc. complete : 22 BWG Supply &amp; fix corrugated GI sheet with GI bolts, nuts,</t>
  </si>
  <si>
    <t>09-14</t>
  </si>
  <si>
    <t>limpet etc. complete : 24 BWG Khassi parnalas in c/s mortar 1:2, 12" outside width</t>
  </si>
  <si>
    <t>09-15</t>
  </si>
  <si>
    <t>finished smooth with a floating coat Khuras on roof 2'x2'x6"</t>
  </si>
  <si>
    <t>09-16</t>
  </si>
  <si>
    <t>Bottom khuras of brick masonry in c/s mortar 1:6,4'x2'x4.5" over 3" cem. concrete 1:4:8</t>
  </si>
  <si>
    <t>09-17-a</t>
  </si>
  <si>
    <t>Plain GI sheets 22 SWG rain water down pipe a) 4" diameter down pipe</t>
  </si>
  <si>
    <t>09-17-b</t>
  </si>
  <si>
    <t>Plain GI sheets 22 SWG rain water down pipe b) 5" diameter down pipe</t>
  </si>
  <si>
    <t>09-18</t>
  </si>
  <si>
    <t xml:space="preserve">Plain galvanized iron sheet flashing, 22 guage </t>
  </si>
  <si>
    <t>09-19-a</t>
  </si>
  <si>
    <t>Cast iron rain water down pipe fixed in position excluding heads &amp; shoes : 4" dia</t>
  </si>
  <si>
    <t>09-19-b</t>
  </si>
  <si>
    <t>Cast iron rain water down pipe fixed in position excluding heads &amp; shoes : 3" dia</t>
  </si>
  <si>
    <t>09-20</t>
  </si>
  <si>
    <t>Heads for cast iron rain water down pipe fixed in place including cost of clamp holdfast and painting</t>
  </si>
  <si>
    <t>09-21</t>
  </si>
  <si>
    <t>Shoes, bends or offsets for cast iron ran water down pipe, including fixing &amp; painting</t>
  </si>
  <si>
    <t>09-22</t>
  </si>
  <si>
    <t>Plain GI sheet spouts fixed in position, including paint</t>
  </si>
  <si>
    <t>09-23</t>
  </si>
  <si>
    <t>Laying 1/2" thick deodar ceiling complete, including sawing, planing &amp; fixing</t>
  </si>
  <si>
    <t>09-24-a</t>
  </si>
  <si>
    <t>Flat sheet roof with GI plain sheets, including batten rolls, screws, clips etc : 22 BWG</t>
  </si>
  <si>
    <t>09-24-b</t>
  </si>
  <si>
    <t>Flat sheet roof with GI plain sheets, including batten rolls, screws, clips etc : 24 BWG</t>
  </si>
  <si>
    <t>09-25</t>
  </si>
  <si>
    <t>Asbestos cement corrugated sheet roofing including overlaps, GI hooks, bolts, nuts etc</t>
  </si>
  <si>
    <t>09-26</t>
  </si>
  <si>
    <t>Extra labour for erection of GI sheets, flat sheet or asbestos sheet roofing above 20' height</t>
  </si>
  <si>
    <t>09-27</t>
  </si>
  <si>
    <t>Fixing asbestos cement sheet ridges and valleys 1/4" thick</t>
  </si>
  <si>
    <t>100 RFT</t>
  </si>
  <si>
    <t>09-28-a</t>
  </si>
  <si>
    <t>Plain GI sheet ridging including fixture complete 6" lap &amp; 18" overall of 22 gauge GI sheet ridging</t>
  </si>
  <si>
    <t>09-28-b</t>
  </si>
  <si>
    <t>Plain GI sheet ridging including fixture complete 9" lap &amp; 24" overall, of 24 gauge GI sheet ridging</t>
  </si>
  <si>
    <t>09-28-c</t>
  </si>
  <si>
    <t>Plain GI sheet ridging including fixture complete 12" lap &amp; 30 overall, of 22 gauge GI sheet ridging</t>
  </si>
  <si>
    <t>09-29</t>
  </si>
  <si>
    <t>Plain 22 gauge GI sheet gutter semi circular 8" diameter</t>
  </si>
  <si>
    <t>09-30</t>
  </si>
  <si>
    <t>Fixing water spouse or parnala.</t>
  </si>
  <si>
    <t>09-31</t>
  </si>
  <si>
    <t>Making masonry ventilators in c/s mortar 1:4</t>
  </si>
  <si>
    <t>09-32</t>
  </si>
  <si>
    <t>Making drip course 2"x1/2" under RCC slab edges in outer opening, in c/s mortar 1:2</t>
  </si>
  <si>
    <t>09-33</t>
  </si>
  <si>
    <t>Supply and laying of twin GI sheet 20 SWG painted with bitumen &amp; polythene fim complete</t>
  </si>
  <si>
    <t>09-34-a</t>
  </si>
  <si>
    <t>Provide &amp; lay roof insulation complete with Thermopore sheet 1/2" thick</t>
  </si>
  <si>
    <t>Sft</t>
  </si>
  <si>
    <t>09-34-b</t>
  </si>
  <si>
    <t>Provide &amp; lay roof insulation complete with Thermopore sheet 3/4" thick</t>
  </si>
  <si>
    <t>09-34-c</t>
  </si>
  <si>
    <t>Provide &amp; lay roof insulation complete with Thermopore sheet 1" thick</t>
  </si>
  <si>
    <t>09-35</t>
  </si>
  <si>
    <t>Providing and fixing AC rain water down pipe 4" dia, with shoe, tee, bend &amp; clamp etc</t>
  </si>
  <si>
    <t>09-36-a</t>
  </si>
  <si>
    <t xml:space="preserve">Making jharries in existing brick masonry For slabs upto 6" thick </t>
  </si>
  <si>
    <t>09-36-b</t>
  </si>
  <si>
    <t>Making jharries in existing brick masonry For slabs  exceeding 6" to 12" thick</t>
  </si>
  <si>
    <t>09-37-a</t>
  </si>
  <si>
    <t>Making recess in existing brick masonry a) upto 1.0' height of girder or beam</t>
  </si>
  <si>
    <t>09-37-b</t>
  </si>
  <si>
    <t>Making recess in existing brick masonry b) for every 6" additional height or part thereof</t>
  </si>
  <si>
    <t>09-38</t>
  </si>
  <si>
    <t>Hoisting RS Beams &amp; wooden beams and placing in position</t>
  </si>
  <si>
    <t>09-39</t>
  </si>
  <si>
    <t>Hoisting and placing in position sahl ballies, over roof</t>
  </si>
  <si>
    <t>09-40-a</t>
  </si>
  <si>
    <t>Hoist precast RCC/pre-stressed conc. battens a) From 5' to 6' long</t>
  </si>
  <si>
    <t>09-40-b</t>
  </si>
  <si>
    <t>Hoist precast RCC/pre-stressed conc. battens b) Over 6' to 7' long</t>
  </si>
  <si>
    <t>09-40-c</t>
  </si>
  <si>
    <t>Hoist precast RCC/pre-stressed conc. battens c) Over 7' to 8' long</t>
  </si>
  <si>
    <t>09-40-d</t>
  </si>
  <si>
    <t>Hoist precast RCC/pre-stressed conc. battens d) Over 8' to 9' long</t>
  </si>
  <si>
    <t>09-40-e</t>
  </si>
  <si>
    <t>Hoist precast RCC/pre-stressed conc. battens e) Exceeding 9' length</t>
  </si>
  <si>
    <t>09-41-a</t>
  </si>
  <si>
    <t>Hoisting and placing in position RCC troughs Upto 10' in length</t>
  </si>
  <si>
    <t>09-41-b</t>
  </si>
  <si>
    <t>Hoisting and placing in position RCC troughs Upto 11' in length</t>
  </si>
  <si>
    <t>09-41-c</t>
  </si>
  <si>
    <t>Hoisting and placing in position RCC troughs Upto 12' in length</t>
  </si>
  <si>
    <t>09-41-d</t>
  </si>
  <si>
    <t>Hoisting and placing in position RCC troughs Upto 13' in length</t>
  </si>
  <si>
    <t>09-41-e</t>
  </si>
  <si>
    <t>Hoisting and placing in position RCC troughs Upto 14' in length</t>
  </si>
  <si>
    <t>09-41-f</t>
  </si>
  <si>
    <t>Hoisting and placing in position RCC troughs Upto 15' in length</t>
  </si>
  <si>
    <t>09-41-g</t>
  </si>
  <si>
    <t>Hoisting and placing in position RCC troughs Upto 16' in length</t>
  </si>
  <si>
    <t>09-41-h</t>
  </si>
  <si>
    <t>Hoisting and placing in position RCC troughs Upto 17' in length</t>
  </si>
  <si>
    <t>09-41-i</t>
  </si>
  <si>
    <t>Hoisting and placing in position RCC troughs Upto 18' in length</t>
  </si>
  <si>
    <t>09-41-j</t>
  </si>
  <si>
    <t>Hoisting and placing in position RCC troughs Upto 19' in length</t>
  </si>
  <si>
    <t>09-41-k</t>
  </si>
  <si>
    <t>Hoisting and placing in position RCC troughs Upto 20' in length</t>
  </si>
  <si>
    <t>09-42-a</t>
  </si>
  <si>
    <t>Hoist &amp; place in position RCC inverted battens Upto 10' span</t>
  </si>
  <si>
    <t>09-42-b</t>
  </si>
  <si>
    <t>Hoist &amp; place in position RCC inverted battens Upto 12' span</t>
  </si>
  <si>
    <t>09-42-c</t>
  </si>
  <si>
    <t>Hoist &amp; place in position RCC inverted battens Upto 13' span</t>
  </si>
  <si>
    <t>09-42-d</t>
  </si>
  <si>
    <t>Hoist &amp; place in position RCC inverted battens Upto 14' span</t>
  </si>
  <si>
    <t>09-42-e</t>
  </si>
  <si>
    <t>Hoist &amp; place in position RCC inverted battens Upto 15' span</t>
  </si>
  <si>
    <t>09-42-f</t>
  </si>
  <si>
    <t>Hoist &amp; place in position RCC inverted battens Upto 16' span</t>
  </si>
  <si>
    <t>09-42-g</t>
  </si>
  <si>
    <t>Hoist &amp; place in position RCC inverted battens Upto 18' span</t>
  </si>
  <si>
    <t>09-42-h</t>
  </si>
  <si>
    <t>Hoist &amp; place in position RCC inverted battens Upto 20'  span</t>
  </si>
  <si>
    <t>09-43</t>
  </si>
  <si>
    <t>RCC spout including fixing in position, with top and bottom khuras</t>
  </si>
  <si>
    <t>09-44</t>
  </si>
  <si>
    <t>P/F Burnt Brick Tile Roofing over Tee Iron and Steel Girder, in 1:6 c/s mortar (12' max span)</t>
  </si>
  <si>
    <t>09-45</t>
  </si>
  <si>
    <t>Providing and Laying Prestressed Roof of Slab/Girder, 2" thick PCC 1:2:4 with chicken mesh, polythene, mud, tar</t>
  </si>
  <si>
    <t>10-01</t>
  </si>
  <si>
    <t>Laying murum flooring complete as per specs</t>
  </si>
  <si>
    <t>10-02</t>
  </si>
  <si>
    <t>Earth flooring 6" thick consolidated layer of moistened earth, including ramming</t>
  </si>
  <si>
    <t>10-03-a</t>
  </si>
  <si>
    <t>Provide, lay, water &amp; ram clean coarse sand under floor / brick paving, complete</t>
  </si>
  <si>
    <t>10-03-b</t>
  </si>
  <si>
    <t>Provide, lay, water &amp; ram brick ballast 1.5" to 2" guage mixed with 25% sand for floor foundations</t>
  </si>
  <si>
    <t>10-04</t>
  </si>
  <si>
    <t>Mud floor of 6" thick consolidated layer of moist earth &amp; finished off with 1" mud plaster</t>
  </si>
  <si>
    <t>10-05</t>
  </si>
  <si>
    <t>Dry brick paving laid flat,sand grouted, including prep. Of bed, by 1/2" thick mud plaster</t>
  </si>
  <si>
    <t>10-06</t>
  </si>
  <si>
    <t>Dry brick on edge paving, sand grouted, including prep. Of bed, by 1/2" thick mud plaster</t>
  </si>
  <si>
    <t>10-07</t>
  </si>
  <si>
    <t xml:space="preserve">Grouting 4.5" dry brick work with cement sand mortar 1:5 </t>
  </si>
  <si>
    <t>10-08</t>
  </si>
  <si>
    <t>Flat brick flooring laid in 1:6 c/s mortar over a bed of 3/4" thick cement mortar 1:6</t>
  </si>
  <si>
    <t>10-09</t>
  </si>
  <si>
    <t>Brick on edge flooring, laid in 1:6 c/s mortar, over a bed of 3/4" thick cement mortar 1:6</t>
  </si>
  <si>
    <t>10-10</t>
  </si>
  <si>
    <t>Brick tiles (12"x6"x2") laid in 1:6 c/s mortar, over a bed of 3/4" thick c/s mortar 1:6</t>
  </si>
  <si>
    <t>10-11</t>
  </si>
  <si>
    <t>Brick tiles (9"x4.5"x1.5") laid flat in 1:3 c/s mortar over a bed of 3/4" thick cement mortar 1:6</t>
  </si>
  <si>
    <t>10-12</t>
  </si>
  <si>
    <t>Cement tiles (8"x8"x3/4") laid flat in 1:2 c/s mortar, over 3/4" thick bed of c/s mortar 1:2</t>
  </si>
  <si>
    <t>10-13-a</t>
  </si>
  <si>
    <t>Cement concrete tiles laid in 1:2 c/s mortar over 3/4" thick bed of c/s mortar 1:2 : 12" x 12" x 1"</t>
  </si>
  <si>
    <t>10-13-b</t>
  </si>
  <si>
    <t>Cement concrete tiles laid in 1:2 c/s mortar over 3/4" thick bed of c/s mortar 1:2 : 9" x 9" x 3/4"</t>
  </si>
  <si>
    <t>10-13-c</t>
  </si>
  <si>
    <t>Cement concrete tiles laid in 1:2 c/s mortar over 3/4" thick bed of c/s mortar 1:2 : 6" x 6" x 3/4"</t>
  </si>
  <si>
    <t>10-14</t>
  </si>
  <si>
    <t>Coloured cement tile (8"x8"x3/4") of dark shade laid flat in 1:2 c/s mortar over 3/4" mortar bed</t>
  </si>
  <si>
    <t>10-15-a</t>
  </si>
  <si>
    <t>Provide &amp; lay topping of concrete 1:2:4, including surface finishing &amp; dividing in panels : 1" thick.</t>
  </si>
  <si>
    <t>10-15-b</t>
  </si>
  <si>
    <t>Provide &amp; lay topping of concrete 1:2:4, including surface finishing &amp; dividing in panels: 1.5" thick</t>
  </si>
  <si>
    <t>10-15-c</t>
  </si>
  <si>
    <t>10-15-d</t>
  </si>
  <si>
    <t>Provide &amp; lay topping of concrete 1:2:4, including surface finishing &amp; dividing in panels : 1.75" thick</t>
  </si>
  <si>
    <t>10-15-e</t>
  </si>
  <si>
    <t>Provide &amp; lay topping of concrete 1:2:4, including surface finishing &amp; dividing in panels : 2" thick</t>
  </si>
  <si>
    <t>10-15-f</t>
  </si>
  <si>
    <t>Provide &amp; lay topping of concrete 1:2:4, including surface finishing &amp; dividing in panels: 2.25" thick</t>
  </si>
  <si>
    <t>10-15-g</t>
  </si>
  <si>
    <t>Provide &amp; lay topping of concrete 1:2:4, including surface finishing &amp; dividing in panels: 2.5" thick</t>
  </si>
  <si>
    <t>10-15-h</t>
  </si>
  <si>
    <t>Provide &amp; lay topping of concrete 1:2:4, including surface finishing &amp; dividing in panels: 2.75" thick</t>
  </si>
  <si>
    <t>10-15-i</t>
  </si>
  <si>
    <t>Provide &amp; lay topping of concrete 1:2:4, including surface finishing &amp; dividing in panels : 3" thick</t>
  </si>
  <si>
    <t>10-16-a</t>
  </si>
  <si>
    <t>Provide &amp; laying conglomerate floor (two coat work) with top layer of 1/2" thick wearing surface of one part of cement 2 parts of stone chips passing 3/16" sieve over bottom layer of cement concrete (1:3:6) including surface finishing &amp; dividing in panels: 1.5" thick</t>
  </si>
  <si>
    <t>10-16-b</t>
  </si>
  <si>
    <t>Provide &amp; laying conglomerate floor (two coat work) with top layer of 1/2" thick wearing surface of one part of cement 2 parts of stone chips passing 3/16" sieve over bottom layer of cement concrete (1:3:6) including surface finishing &amp; dividing in panels: 1.75" thick</t>
  </si>
  <si>
    <t>10-16-c</t>
  </si>
  <si>
    <t>Provide &amp; laying conglomerate floor (two coat work) with top layer of 1/2" thick wearing surface of one part of cement 2 parts of stone chips passing 3/16" sieve over bottom layer of cement concrete (1:3:6) including surface finishing &amp; dividing in panels : 2" thick</t>
  </si>
  <si>
    <t>10-17</t>
  </si>
  <si>
    <t>Add extra in cement concrete floor topping if finished with pigment and polishing</t>
  </si>
  <si>
    <t>10-18</t>
  </si>
  <si>
    <t>Extra labour for each storey above ground for mosaic, conglomerate, tiles, stone &amp; wood floor.</t>
  </si>
  <si>
    <t>10-19-a</t>
  </si>
  <si>
    <t>Flag stone flooring in lime mortar 1:2, over 3/4" bedding : 2" thick</t>
  </si>
  <si>
    <t>10-19-b</t>
  </si>
  <si>
    <t>Flag stone flooring in lime mortar 1:2, over 3/4" bedding : 3" thick</t>
  </si>
  <si>
    <t>10-20-a</t>
  </si>
  <si>
    <t>Asphalt floor, including base preparation, remelting, setting out &amp; finish : 1" thick topping</t>
  </si>
  <si>
    <t>10-20-b</t>
  </si>
  <si>
    <t>Asphalt floor, including base preparation, remelting, setting out &amp; finish : 1/2" thick topping</t>
  </si>
  <si>
    <t>10-20-c</t>
  </si>
  <si>
    <t>Asphalt floor, including base preparation, remelting, setting out &amp; finish : 1/4" thick topping</t>
  </si>
  <si>
    <t>10-21-a</t>
  </si>
  <si>
    <t>1.375" thick mosaic flooring, including rubbing and polishing complete : Using grey cement</t>
  </si>
  <si>
    <t>10-21-b</t>
  </si>
  <si>
    <t>1.375" thick mosaic flooring, including rubbing and polishing complete : Using white cement</t>
  </si>
  <si>
    <t>10-22-a</t>
  </si>
  <si>
    <t>1.5" thick mosaic flooring, including rubbing &amp; polishing complete : Using grey cement</t>
  </si>
  <si>
    <t>10-22-b</t>
  </si>
  <si>
    <t>1.5" thick mosaic flooring, including rubbing &amp; polishing complete : Using white cement</t>
  </si>
  <si>
    <t>10-23</t>
  </si>
  <si>
    <t>Laying floor of mosaic marble chips tiles of approved shade including finishing complete</t>
  </si>
  <si>
    <t>10-24</t>
  </si>
  <si>
    <t>Lay floor of white glazed tile 1/4" thick in white cement 1:2 over 3/4" thick cement mortar 1:2</t>
  </si>
  <si>
    <t>10-25</t>
  </si>
  <si>
    <t>Lay floor of approved coloured glazed tiles 1/4" thick laid in white cement &amp; pigment complete</t>
  </si>
  <si>
    <t>10-26-a</t>
  </si>
  <si>
    <t>Provide &amp; lay marble fine dressed stone flooring on surface in white cement complete: 3/4" thick (Badel, Silky black, Sunny white, Sunny Grey or eq)</t>
  </si>
  <si>
    <t>10-26-b</t>
  </si>
  <si>
    <t>Provide &amp; lay marble fine dressed stone flooring on surface in white cement complete: 1" thick (Badel, Silky black, Sunny white, Sunny Grey or eq)</t>
  </si>
  <si>
    <t>10-26-c</t>
  </si>
  <si>
    <t xml:space="preserve">Provide &amp; lay marble fine dressed stone flooring on surface in white cement complete: 1/2" thick (Badel, Silky black, Sunny white, Sunny Grey or eq) </t>
  </si>
  <si>
    <t>10-26-d</t>
  </si>
  <si>
    <t>Providing and Laying marble fine dressed stone 4-5 feet and 12" wide 1" thick for stairs steps.</t>
  </si>
  <si>
    <t>10-26-e</t>
  </si>
  <si>
    <t>Providing and Laying marble fine dressed stone 7x1.5 feet and 1" thick for stairs steps.</t>
  </si>
  <si>
    <t>10-26-f</t>
  </si>
  <si>
    <t>Providing and fixing glazed tile colour printed border 2" wide.</t>
  </si>
  <si>
    <t>10-26-g</t>
  </si>
  <si>
    <t>Providing and fixing glazed tile colour printed border 3" wide</t>
  </si>
  <si>
    <t>10-26-h</t>
  </si>
  <si>
    <t>Providing and fixing glazed tile colour printed border 4" wide</t>
  </si>
  <si>
    <t>10-27</t>
  </si>
  <si>
    <t>Rubbing and polishing old grit/mosaic floor, including repairing voids, uneven surface, complete.</t>
  </si>
  <si>
    <t>10-28</t>
  </si>
  <si>
    <t>Rubbing &amp; polishing grit floor, including repairing voids,uneen surface, complete.</t>
  </si>
  <si>
    <t>10-29</t>
  </si>
  <si>
    <t>Cleaning and washing mosaic or marble floor with caustic soda mixture</t>
  </si>
  <si>
    <t>10-30</t>
  </si>
  <si>
    <t>Shisham wood boarding or strip flooring 3/4" thick including 2 coats of bitumen laid hot complete</t>
  </si>
  <si>
    <t>10-31</t>
  </si>
  <si>
    <t>Deodar wood boarding or strip flooring 3/4" thick
including 2 coats of bitumen laid hot complete</t>
  </si>
  <si>
    <t>10-32</t>
  </si>
  <si>
    <t>Teak wood boarding or strip flooring 1/2" thick including 2 coats of bitumen laid hot complete</t>
  </si>
  <si>
    <t>10-33</t>
  </si>
  <si>
    <t>Shisham wood block flooring 1" thick out to required size, fixed on a layer of bitumen base</t>
  </si>
  <si>
    <t>10-34</t>
  </si>
  <si>
    <t>Teak wood block 1" thick cut to required size, fixed on a layer of asphalt bitumen laid on base</t>
  </si>
  <si>
    <t>10-35-a</t>
  </si>
  <si>
    <t>Laying wooden paving of hard wood on edge in coal tar &amp; asphalt : Shisham wood</t>
  </si>
  <si>
    <t>10-35-b</t>
  </si>
  <si>
    <t>Laying wooden paving of hard wood on edge in coal tar &amp; asphalt : Kikar wood</t>
  </si>
  <si>
    <t>10-36-a</t>
  </si>
  <si>
    <t>Tile skirting laid in 1:2 c/s mortar over 3/4" thick cement mortar 1:2 complete : Cement tiles</t>
  </si>
  <si>
    <t>10-36-b</t>
  </si>
  <si>
    <t>Tile skirting laid in 1:2 c/s mortar over 3/4" thick cement mortar 1:2 complete : Mosaic tiles</t>
  </si>
  <si>
    <t>10-37-a</t>
  </si>
  <si>
    <t>Provide grey cement skirting 3/8" thick complete 1:2 cement, sand mortar</t>
  </si>
  <si>
    <t>10-37-b</t>
  </si>
  <si>
    <t>Provide grey cement skirting 3/8" thick complete 1:3 cement, sand mortar</t>
  </si>
  <si>
    <t>10-37-c</t>
  </si>
  <si>
    <t>Provide grey cement skirting 3/8" thick complete Extra if skirting or dado is finished with pigment</t>
  </si>
  <si>
    <t>10-38-a</t>
  </si>
  <si>
    <t>Glazed tile 1/4" thick dado jointed in white cement complete : White Plain tiles</t>
  </si>
  <si>
    <t>10-38-b</t>
  </si>
  <si>
    <t>Glazed tile 1/4" thick dado jointed in white cement complete : Coloured Plain tiles</t>
  </si>
  <si>
    <t>10-38-c</t>
  </si>
  <si>
    <t>Glazed tile 1/4" thick dado jointed in white cement complete : Printed tiles</t>
  </si>
  <si>
    <t>10-39</t>
  </si>
  <si>
    <t>Glazed tile dado 1/4" thick in pigment over 1:2 c/s mortar 3/4" thick including finishing complete</t>
  </si>
  <si>
    <t>10-40-a-01</t>
  </si>
  <si>
    <t>Mosaic dado or skirting complete as per specs Using grey cement : 3/8" thick</t>
  </si>
  <si>
    <t>10-40-a-02</t>
  </si>
  <si>
    <t>Mosaic dado or skirting complete as per specs Using grey cement : 1/2" thick</t>
  </si>
  <si>
    <t>10-40-b-01</t>
  </si>
  <si>
    <t>Mosaic dado or skirting complete as per specs Using white cement : 3/8" thick including grinding and polishing</t>
  </si>
  <si>
    <t>10-40-b-02</t>
  </si>
  <si>
    <t>Mosaic dado or skirting complete as per specs Using white cement : 1/2" thick including grinding and polishing</t>
  </si>
  <si>
    <t>10-41-a</t>
  </si>
  <si>
    <t xml:space="preserve">Provide &amp; lay marble fine dressed and polished stone dado or skirting in white cement complete : 3/8" thick (Badel, Silky black, Sunny white, Sunny Grey or eq) </t>
  </si>
  <si>
    <t>10-41-b</t>
  </si>
  <si>
    <t xml:space="preserve">Provide &amp; lay marble fine dressed and polished stone dado or skirting in white cement complete : 1/2" thick (Badel, Silky black, Sunny white, Sunny Grey or eq) </t>
  </si>
  <si>
    <t>10-42</t>
  </si>
  <si>
    <t>Rubber flooring, consisting of 12"x12"x1/8" rubber tiles laid on firm foundation.</t>
  </si>
  <si>
    <t>10-43-a</t>
  </si>
  <si>
    <t>Provide &amp; fix glass strip 1.5" wide for dividing the floors into panels : 5mm thick</t>
  </si>
  <si>
    <t>10-43-b</t>
  </si>
  <si>
    <t>Provide &amp; fix glass strip 1.5" wide for dividing the floors into panels : 3mm thick</t>
  </si>
  <si>
    <t>10-43-c</t>
  </si>
  <si>
    <t>Providing and Fixing marble strip 1.5 inch wide 3/8 inch thick for dividing the floor into panels</t>
  </si>
  <si>
    <t>10-43-d</t>
  </si>
  <si>
    <t>Providing and Fixing marble strip 2" wide and 3/8" thick for dividing the floor into panels</t>
  </si>
  <si>
    <t>10-44</t>
  </si>
  <si>
    <t>P/F Vinyl Tiles or Vinyl Sheet flooring over firm foundation</t>
  </si>
  <si>
    <t>10-45</t>
  </si>
  <si>
    <t>10-46-a</t>
  </si>
  <si>
    <t>P/F Ceramic Floor Tiles (Emco, National or eq) Size : 12" x 12"</t>
  </si>
  <si>
    <t>10-46-b</t>
  </si>
  <si>
    <t>P/F Ceramic Floor Tiles (Emco, National or eq) Size 20" x 20"</t>
  </si>
  <si>
    <t>10-47</t>
  </si>
  <si>
    <t>Burnt brick (1st class) pavement on edge grouted with sand including preparation of bed</t>
  </si>
  <si>
    <t>10-48-a</t>
  </si>
  <si>
    <t>Porceline tile floor 1/4" thick laid cement 1:2 or 3/4" thick cement mortar 1:2 (Local Master Tiles)</t>
  </si>
  <si>
    <t>10-48-b</t>
  </si>
  <si>
    <t>Porceline tile floor 1/4" thick laid cement 1:2 over 3/4" thick cement mortar 1:2 (Imported Tiles)</t>
  </si>
  <si>
    <t>10-48-c</t>
  </si>
  <si>
    <t>Granitto tile floor 1/4" thick laid cement 1:2 or 3/4" thick cement mortar 1:2 (Imported Tiles UAE) 24"x24"</t>
  </si>
  <si>
    <t>10-48-d</t>
  </si>
  <si>
    <t>Granitto tile floor 1/4" thick laid cement 1:2 or 3/4" thick cement mortar 1:2 (Imported Tiles UAE) 16"x16"</t>
  </si>
  <si>
    <t>10-49-a</t>
  </si>
  <si>
    <t>Providing and Laying marble fine dressed stone flooring on surface in white cement complete using indian green marble 12"x12"x3/4" thick</t>
  </si>
  <si>
    <t>10-49-b</t>
  </si>
  <si>
    <t>Providing and Laying marble fine dressed stone flooring on surface in white cement complete using Trevera marble 12"x12"x3/4" thick</t>
  </si>
  <si>
    <t>10-49-c</t>
  </si>
  <si>
    <t>Providing and Laying marble fine dressed stone flooring on surface in white cement complete using Botocina marble 12"x12"x3/4" thick</t>
  </si>
  <si>
    <t>10-49-d</t>
  </si>
  <si>
    <t xml:space="preserve">Providing and Laying marble fine dressed stone flooring on surface in white cement complete using Veroona/Lasbela marble 12"x12"x3/4" thick </t>
  </si>
  <si>
    <t>10-50</t>
  </si>
  <si>
    <t>Chemical polishing of marble floor/Dado</t>
  </si>
  <si>
    <t>10-51</t>
  </si>
  <si>
    <t>Replaced coloured glass panes of sizes upto 4 mm thickness with iron, nails and putty including removing broken ones if required in all floors.</t>
  </si>
  <si>
    <t>11-01-a</t>
  </si>
  <si>
    <t>Mud plaster on walls (excluding gobri leeping) upto 20' height : 1/2" thick</t>
  </si>
  <si>
    <t>11-01-b</t>
  </si>
  <si>
    <t>Mud plaster on walls (excluding gobri leeping) upto 20' height : 1" thick</t>
  </si>
  <si>
    <t>11-02-a</t>
  </si>
  <si>
    <t>Mud plaster on floor / roof (excluding gobri leeping) upto 20' height : 1/2" thick.</t>
  </si>
  <si>
    <t>11-02-b</t>
  </si>
  <si>
    <t>Mud plaster on floor / roof (excluding gobri leeping) upto 20' height : 1" thick</t>
  </si>
  <si>
    <t>11-03-a</t>
  </si>
  <si>
    <t>Cement lime plaster 1:7:12 (c/l/s) upto 20' height 1/4" thick</t>
  </si>
  <si>
    <t>11-03-b</t>
  </si>
  <si>
    <t>Cement lime plaster 1:7:12 (c/l/s) upto 20' height 1/2" thick</t>
  </si>
  <si>
    <t>11-04-a</t>
  </si>
  <si>
    <t>Cement Neru plaster 1:2 (c/s) upto 20' height 1/4" thick</t>
  </si>
  <si>
    <t>11-04-b</t>
  </si>
  <si>
    <t>Cement Neru plaster 1:2 (c/s) upto 20' height 1/2" thick</t>
  </si>
  <si>
    <t>11-05</t>
  </si>
  <si>
    <t>2" stucco cement plaster 1:2:4 (c/s/shingle) upto 20' height</t>
  </si>
  <si>
    <t>11-06-a</t>
  </si>
  <si>
    <t>Provide/lay machine sprayed plaster 1/2" thick using cement &amp; zero guage chips : Ratio 1:1</t>
  </si>
  <si>
    <t>11-06-b</t>
  </si>
  <si>
    <t>Provide/lay machine sprayed plaster 1/2" thick using cement &amp; zero guage chips : Ratio 1:1.5</t>
  </si>
  <si>
    <t>11-06-c</t>
  </si>
  <si>
    <t>Provide/lay machine sprayed plaster 1/2" thick using cement &amp; zero guage chips : Ratio 1:2</t>
  </si>
  <si>
    <t>11-07-a</t>
  </si>
  <si>
    <t>Cement plaster 1:2, upto 20' height 3/8" thick</t>
  </si>
  <si>
    <t>11-07-b</t>
  </si>
  <si>
    <t>Cement plaster 1:2, upto 20' height 1/2" thick</t>
  </si>
  <si>
    <t>11-07-c</t>
  </si>
  <si>
    <t>Cement plaster 1:2, upto 20' height 3/4" thick</t>
  </si>
  <si>
    <t>11-08-a</t>
  </si>
  <si>
    <t>Cement plaster 1:3 upto 20' height 3/8" thick</t>
  </si>
  <si>
    <t>11-08-b</t>
  </si>
  <si>
    <t>Cement plaster 1:3 upto 20' height 1/2" thick</t>
  </si>
  <si>
    <t>11-08-c</t>
  </si>
  <si>
    <t>Cement plaster 1:3 upto 20' height 3/4" thick</t>
  </si>
  <si>
    <t>11-09-a</t>
  </si>
  <si>
    <t>Cement plaster 1:4 upto 20' height 3/8" thick</t>
  </si>
  <si>
    <t>11-09-b</t>
  </si>
  <si>
    <t>Cement plaster 1:4 upto 20' height 1/2" thick</t>
  </si>
  <si>
    <t>11-09-c</t>
  </si>
  <si>
    <t>Cement plaster 1:4 upto 20' height 3/4" thick</t>
  </si>
  <si>
    <t>11-10-a</t>
  </si>
  <si>
    <t>Cement plaster 3/8" thick under soffit of RCC roof slabs only upto 20' height : (1:2)</t>
  </si>
  <si>
    <t>11-10-b</t>
  </si>
  <si>
    <t>Cement plaster 3/8" thick under soffit of RCC roof slabs only upto 20' height : (1:3)</t>
  </si>
  <si>
    <t>11-10-c</t>
  </si>
  <si>
    <t>Cement plaster 3/8" thick under soffit of RCC roof slabs only upto 20' height : (1:4)</t>
  </si>
  <si>
    <t>11-11-a</t>
  </si>
  <si>
    <t>Cement plaster 1:5, upto 20' height 3/8" thick</t>
  </si>
  <si>
    <t>11-11-b</t>
  </si>
  <si>
    <t>Cement plaster 1:5, upto 20' height 1/2" thick</t>
  </si>
  <si>
    <t>11-11-c</t>
  </si>
  <si>
    <t>Cement Plaster 1:5, upto 20' height 3/4" thick</t>
  </si>
  <si>
    <t>11-12-a</t>
  </si>
  <si>
    <t>Cement plaster 1:6, upto 20' height 3/8" thick</t>
  </si>
  <si>
    <t>11-12-b</t>
  </si>
  <si>
    <t>Cement plaster 1:6, upto 20' height 1/2" thick</t>
  </si>
  <si>
    <t>11-12-c</t>
  </si>
  <si>
    <t>Cement plaster 1:6, upto 20' height 3/4" thick</t>
  </si>
  <si>
    <t>11-13</t>
  </si>
  <si>
    <t>Applying floating coat of cement 1/32" thick</t>
  </si>
  <si>
    <t>11-14</t>
  </si>
  <si>
    <t>Lime pointing flush upto 20' height, including racking joints in lime sand mortar 1:2</t>
  </si>
  <si>
    <t>11-16-a</t>
  </si>
  <si>
    <t>Cement pointing flush, upto 20' height Ratio 1:2</t>
  </si>
  <si>
    <t>11-16-b</t>
  </si>
  <si>
    <t>Cement pointing flush, upto 20' height Ratio 1:3</t>
  </si>
  <si>
    <t>11-17-a</t>
  </si>
  <si>
    <t>Cement pointing 1:2 flush, on floor</t>
  </si>
  <si>
    <t>11-18-a</t>
  </si>
  <si>
    <t>Cement pointing struck joints, on walls, upto 20' height : Ratio 1:2</t>
  </si>
  <si>
    <t>11-18-b</t>
  </si>
  <si>
    <t>Cement pointing struck joints, on walls, upto 20' height : Ratio 1:3</t>
  </si>
  <si>
    <t>11-19-a</t>
  </si>
  <si>
    <t>Pointing flush on stone work, upto 20' height in lime sand mortar 1:2 (lime, sand)</t>
  </si>
  <si>
    <t>11-19-c-01</t>
  </si>
  <si>
    <t>Pointing flush on stone work, upto 20' height On stone work raised : in lime sand mortar 1:2</t>
  </si>
  <si>
    <t>11-19-c-02</t>
  </si>
  <si>
    <t>Pointing flush on stone work, upto 20' height On stone work raised : in c/s mortar 1:3</t>
  </si>
  <si>
    <t>11-20</t>
  </si>
  <si>
    <t>Racking and washing joints of stone masonry (old work)</t>
  </si>
  <si>
    <t>11-22</t>
  </si>
  <si>
    <t>Priming coat of chalk under distemper</t>
  </si>
  <si>
    <t>11-23-a-01</t>
  </si>
  <si>
    <t>Distempering New surface : one coat</t>
  </si>
  <si>
    <t>11-23-a-02</t>
  </si>
  <si>
    <t>Distempering New surface : Two coats</t>
  </si>
  <si>
    <t>11-23-a-03</t>
  </si>
  <si>
    <t>Distempering New surface : Three coats</t>
  </si>
  <si>
    <t>11-23-b-01</t>
  </si>
  <si>
    <t>Distempering Old surface : One coat</t>
  </si>
  <si>
    <t>11-24-a-02</t>
  </si>
  <si>
    <t>Colour washing: New surface : Two coats</t>
  </si>
  <si>
    <t>11-24-b-01</t>
  </si>
  <si>
    <t>Colour washing: Old surface : One coat</t>
  </si>
  <si>
    <t>11-24-b-02</t>
  </si>
  <si>
    <t>Colour washing: Old surface : Two coats</t>
  </si>
  <si>
    <t>11-25-a-01</t>
  </si>
  <si>
    <t>White washing: New surface : One coat</t>
  </si>
  <si>
    <t>11-25-a-02</t>
  </si>
  <si>
    <t>White washing: New surface : Two coats</t>
  </si>
  <si>
    <t>11-25-a-03</t>
  </si>
  <si>
    <t>White washing: New surface : Three coats</t>
  </si>
  <si>
    <t>11-25-b-01</t>
  </si>
  <si>
    <t>White washing: Old surface : One coat</t>
  </si>
  <si>
    <t>11-25-b-02</t>
  </si>
  <si>
    <t>White washing: Old surface : Two coats</t>
  </si>
  <si>
    <t>11-26-a</t>
  </si>
  <si>
    <t>Gobri leeping: On walls</t>
  </si>
  <si>
    <t>11-26-b</t>
  </si>
  <si>
    <t>Gobri leeping: Over roofs</t>
  </si>
  <si>
    <t>11-27</t>
  </si>
  <si>
    <t>Striking joints of burnt brick in lime or cement mortar</t>
  </si>
  <si>
    <t>11-28</t>
  </si>
  <si>
    <t>Extra for lime, mud or cement plaster &amp; pointing from 20' &amp; above for each additional 10' height</t>
  </si>
  <si>
    <t>11-29</t>
  </si>
  <si>
    <t>Caulking joints of sleeper wall, with sand and coaltar</t>
  </si>
  <si>
    <t>11-30</t>
  </si>
  <si>
    <t>Caulking joints of sleepers, with mud and chopped straw</t>
  </si>
  <si>
    <t>11-31</t>
  </si>
  <si>
    <t>Extra cost of labour &amp; material for red oxide pigment in cement pointing to match bricks</t>
  </si>
  <si>
    <t>11-32-a</t>
  </si>
  <si>
    <t>Provide grooved c/s plaster 1:3 over existing plastered &amp; roughened surface 3/8" thick</t>
  </si>
  <si>
    <t>11-32-b</t>
  </si>
  <si>
    <t>Provide grooved c/s plaster 1:3 over existing plastered &amp; roughened surface 1/2" thick</t>
  </si>
  <si>
    <t>11-32-c</t>
  </si>
  <si>
    <t xml:space="preserve">Providing ornamental plaster 3/4" thick with (1:3) cement sand mortar on walls, columns chajja and slabs finished smooth including all charges for Labour and Material. </t>
  </si>
  <si>
    <t>11-32-d</t>
  </si>
  <si>
    <t>Providing ornamental moulding of approved design in column with base/top and nosing and shade of lintle or pediments in cement mortar(1 :3) 1-1/8" thick(1 feet under coat x 1/8" finish layer) including all charges for curing/finishing complete</t>
  </si>
  <si>
    <t>11-33</t>
  </si>
  <si>
    <t>Provide &amp; fit expanded metal edge bead for corners, with nails on both sides of edges</t>
  </si>
  <si>
    <t>11-34-a</t>
  </si>
  <si>
    <t>Petty repairs to Fire Place</t>
  </si>
  <si>
    <t>11-34-b</t>
  </si>
  <si>
    <t>Petty repairs to Verandah</t>
  </si>
  <si>
    <t>11-34-c</t>
  </si>
  <si>
    <t>Petty repairs to Room upto 100 sft area</t>
  </si>
  <si>
    <t>11-34-d</t>
  </si>
  <si>
    <t>Petty repairs to Room exceeding 100 sft area</t>
  </si>
  <si>
    <t>11-35</t>
  </si>
  <si>
    <t>Extra labour for white washing, priming etc. from 20' height &amp; above for every extra 10' height.</t>
  </si>
  <si>
    <t>m3 / coat</t>
  </si>
  <si>
    <t>11-36</t>
  </si>
  <si>
    <t>Providing and fixing of clad stones over 1/2" c/s mortar 1:1 incl curing etc.</t>
  </si>
  <si>
    <t>11-37</t>
  </si>
  <si>
    <t>Supply &amp; apply acrylic wall coating 10 to 12mm thick of approved quality over plastered surface.</t>
  </si>
  <si>
    <t>11-38</t>
  </si>
  <si>
    <t>P/F Ceramic Exterior Finish Tiles over 1/2" cement sand mortar 1:1 including curing complete.</t>
  </si>
  <si>
    <t>11-39-a</t>
  </si>
  <si>
    <t>Providing and fixing Chakwal tiles red colour in 1:3 cement mortar complete.</t>
  </si>
  <si>
    <t>11-39-b</t>
  </si>
  <si>
    <t>Providing and fixing Chakwal tiles white colour in 1:3 cement mortar complete.</t>
  </si>
  <si>
    <t>12-01-a</t>
  </si>
  <si>
    <t xml:space="preserve">Plain wood work sawn, wrought, planed &amp; fixed in position, including nails &amp; screws : Deodar wood </t>
  </si>
  <si>
    <t>Cft</t>
  </si>
  <si>
    <t>12-01-b</t>
  </si>
  <si>
    <t xml:space="preserve">Plain wood work sawn, wrought, planed &amp; fixed in position, including nails &amp; screws : Shisham wood </t>
  </si>
  <si>
    <t>12-02-a</t>
  </si>
  <si>
    <t>Plain woodwork for regulation karries or needles etc. complete as per specs : Deodar wood</t>
  </si>
  <si>
    <t>12-02-b</t>
  </si>
  <si>
    <t>Plain woodwork for regulation karries or needles etc. complete as per specs : Shisham wood</t>
  </si>
  <si>
    <t>12-03-a</t>
  </si>
  <si>
    <t>1st class teak wood wrought joinery in doors &amp; windows, panelled or glazed complete : 2" thick</t>
  </si>
  <si>
    <t>12-03-b</t>
  </si>
  <si>
    <t>1st class teak wood wrought joinery in doors &amp; windows, panelled or glazed complete : 1.75" thick</t>
  </si>
  <si>
    <t>12-03-c</t>
  </si>
  <si>
    <t>1st class teak wood wrought joinery in doors &amp; windows, panelled or glazed complete : 1.5" thick</t>
  </si>
  <si>
    <t>12-04-a-01</t>
  </si>
  <si>
    <t>1st class teak wood wrought joinery Teak wood frame 1.75" thick w/o spring/hinge.</t>
  </si>
  <si>
    <t>12-04-a-02</t>
  </si>
  <si>
    <t>1st class teak wood wrought joinery Teak wood frame 1.75" thick w/o spring/hinge</t>
  </si>
  <si>
    <t>12-04-b-01</t>
  </si>
  <si>
    <t>1st Class Teak Wood Wrought Joinery : Teak Wood framing 1.5" thick w/ wire guaze w/o springs</t>
  </si>
  <si>
    <t>12-04-b-02</t>
  </si>
  <si>
    <t>1st Class Teak Wood wrought joinery : Teak Wood framing 1.5" thick w/ wire guaze w/ springs</t>
  </si>
  <si>
    <t>12-04-c</t>
  </si>
  <si>
    <t>1st class teak wood wrought joinery GI wire guaze 22 SWG, fixed to chowkat</t>
  </si>
  <si>
    <t>12-04-d</t>
  </si>
  <si>
    <t>1st class teak wood wrought joinery GI wire guaze 22 SWG, fixed on teak wood frame</t>
  </si>
  <si>
    <t>12-05</t>
  </si>
  <si>
    <t>Provide &amp; fix exp. metal 1/2"-3/4" mesh, 16 guage fixed to chowkat, with 1" teak wood cover strips</t>
  </si>
  <si>
    <t>12-06</t>
  </si>
  <si>
    <t>Provide &amp; fix expanded metal 1/2" to 3/4", 16 guage fixed  to chowkat with 1" cover moulding</t>
  </si>
  <si>
    <t>12-07-a</t>
  </si>
  <si>
    <t>First class deodar wood wrought joinery in doors and windows etc. complete : 2" thick</t>
  </si>
  <si>
    <t>12-07-b</t>
  </si>
  <si>
    <t>First class deodar wood wrought joinery in doors and windows etc. complete : 1-3/4" thick</t>
  </si>
  <si>
    <t>12-07-c</t>
  </si>
  <si>
    <t>First class deodar wood wrought joinery in doors and windows etc. complete : 1.5" thick</t>
  </si>
  <si>
    <t>12-08-a</t>
  </si>
  <si>
    <t>Deodar wood framed, braced &amp; battened doors &amp; windows : 2.25" thick, 1.25" battens &amp; 1" planks</t>
  </si>
  <si>
    <t>12-08-b</t>
  </si>
  <si>
    <t>Deodar wood framed, braced &amp; battened doors &amp; windows : 1.75" thick, 1" battens &amp; 3/4" planks</t>
  </si>
  <si>
    <t>12-09</t>
  </si>
  <si>
    <t>1" thick battened doors &amp; windows fitted in position, complete with iron fittings</t>
  </si>
  <si>
    <t>12-10</t>
  </si>
  <si>
    <t>Deodar wood battened ledged &amp; braced doors &amp; windows 2.25" thick complete</t>
  </si>
  <si>
    <t>12-11-a</t>
  </si>
  <si>
    <t>Deodar wood doors framed with braces &amp; 22 SWG GI sheet facing on one side complete</t>
  </si>
  <si>
    <t>12-11-b</t>
  </si>
  <si>
    <t>Deodar wood doors framed with braces &amp; 22 SWG GI sheet facing on both sides complete</t>
  </si>
  <si>
    <t>12-12-a</t>
  </si>
  <si>
    <t>Partal wood doors framed with braces &amp; 22 SWG GI sheet facing on one side complete</t>
  </si>
  <si>
    <t>12-12-b</t>
  </si>
  <si>
    <t>Partal wood doors framed with braces &amp; 22 SWG GI sheet facing on both sides complete</t>
  </si>
  <si>
    <t>12-13-a-01</t>
  </si>
  <si>
    <t>First class deodar wood wrought joinery work Deodar wood frame 1-3/4" thick w/o springs</t>
  </si>
  <si>
    <t>12-13-a-02</t>
  </si>
  <si>
    <t>First class deodar wood wrought joinery work Deodar wood frame 13/4" thick with springs</t>
  </si>
  <si>
    <t>12-13-b-01</t>
  </si>
  <si>
    <t>First class deodar wood wrought joinery work Deodar wood frame 1.5" thick w/o springs</t>
  </si>
  <si>
    <t>12-13-b-02</t>
  </si>
  <si>
    <t>First class deodar wood wrought joinery work Deodar wood frame 1" thick with springs</t>
  </si>
  <si>
    <t>12-13-c</t>
  </si>
  <si>
    <t>First class deodar wood wrought joinery work GI wire guaze fixed to chowkat with 3/4" strip</t>
  </si>
  <si>
    <t>12-13-d</t>
  </si>
  <si>
    <t>First class deodar wood wrought joinery work GI wire guaze fixed to chowkat with 1/2" strip</t>
  </si>
  <si>
    <t>12-14</t>
  </si>
  <si>
    <t>Making and fixing trellis doors &amp; windows of deodar wood complete.</t>
  </si>
  <si>
    <t>12-15-a</t>
  </si>
  <si>
    <t>Provide &amp; fix MS chowkat of doors, windows etc MS angle iron 1.5"x1.5"x1/4" welded with MS flat</t>
  </si>
  <si>
    <t>12-15-b</t>
  </si>
  <si>
    <t>Provide &amp; fix MS chowkat of doors, windows etc MS tee iron 1.5"x 1.5"x 1/4" welded with MS flat</t>
  </si>
  <si>
    <t>12-16</t>
  </si>
  <si>
    <t>Extra for providing &amp; fixing iron double spring hinges with brass fittings including finger plate etc</t>
  </si>
  <si>
    <t>12-17-a</t>
  </si>
  <si>
    <t>P/F brass spring hinges to wire gauzed door.</t>
  </si>
  <si>
    <t>12-17-b</t>
  </si>
  <si>
    <t>P/F hydraulic Door Closer (Best Quality)</t>
  </si>
  <si>
    <t>12-18-a-01</t>
  </si>
  <si>
    <t>Providing and fixing sliding bolt to doors Iron sliding bolts : 10" long</t>
  </si>
  <si>
    <t>12-18-a-02</t>
  </si>
  <si>
    <t>Providing and fixing sliding bolt to doors Iron sliding bolts : 12" long</t>
  </si>
  <si>
    <t>12-18-b-01</t>
  </si>
  <si>
    <t>Providing and fixing sliding bolt to doors CP sliding bolts : 10" long</t>
  </si>
  <si>
    <t>12-18-b-02</t>
  </si>
  <si>
    <t>Providing and fixing sliding bolt to doors CP sliding bolts : 12" long</t>
  </si>
  <si>
    <t>12-18-c-01</t>
  </si>
  <si>
    <t>Providing and fixing sliding bolt to doors Brass sliding bolts : 10" long</t>
  </si>
  <si>
    <t>12-18-c-02</t>
  </si>
  <si>
    <t>Providing and fixing sliding bolt to doors Brass sliding bolts : 12" long</t>
  </si>
  <si>
    <t>12-19-a</t>
  </si>
  <si>
    <t>Extra for brass fittings to doors &amp; windows Deodar panelled, panelled+glazed or fully glazed</t>
  </si>
  <si>
    <t>12-19-b</t>
  </si>
  <si>
    <t>Extra for brass fittings to doors &amp; windows Deodar wood wire guazed shutters</t>
  </si>
  <si>
    <t>12-20-a-01</t>
  </si>
  <si>
    <t>Extra for providing/fixing approved quality Rim locks : Imported</t>
  </si>
  <si>
    <t>12-20-a-02</t>
  </si>
  <si>
    <t>Extra for providing/fixing approved quality Rim locks : Local</t>
  </si>
  <si>
    <t>12-20-b-01</t>
  </si>
  <si>
    <t>12-20-b-02</t>
  </si>
  <si>
    <t>12-21-a</t>
  </si>
  <si>
    <t>Provide &amp; fix exp. metal 1/2"-3/4"mesh 16 gauge Fixed to chowkat with 1" deodar wood strip etc</t>
  </si>
  <si>
    <t>12-21-b</t>
  </si>
  <si>
    <t>Provide &amp; fix exp. metal 1/2"-3/4"mesh 16 gauge Fixed with 1" cover mould &amp; screws including frame</t>
  </si>
  <si>
    <t>12-22-a</t>
  </si>
  <si>
    <t>Provide &amp; fix deodar wood almirah 9"-12" depth including boxing with back, shelves, shutters etc</t>
  </si>
  <si>
    <t>12-22-b</t>
  </si>
  <si>
    <t>Provide &amp; fix deodar wood almirah 9"-12" depth With shelves, shutters etc w/o boxing &amp; back</t>
  </si>
  <si>
    <t>12-23-a</t>
  </si>
  <si>
    <t>Provide &amp; fix wooden box type wardrobe 22" deep Partal wood boxing &amp; deodar wood shelves etc</t>
  </si>
  <si>
    <t>12-23-b</t>
  </si>
  <si>
    <t>Provide &amp; fix wooden box type wardrobe 22" deep Deodar wood boxing &amp; deodar shelves etc</t>
  </si>
  <si>
    <t>12-24-a</t>
  </si>
  <si>
    <t>Provide &amp; fix chowkat for doors, windows &amp; CS windows, including holdfast etc : Teak wood</t>
  </si>
  <si>
    <t>12-24-b</t>
  </si>
  <si>
    <t>Provide &amp; fix chowkat for doors, windows &amp; CS windows, including holdfast etc : Shisham wood</t>
  </si>
  <si>
    <t>12-24-c</t>
  </si>
  <si>
    <t>Provide &amp; fix chowkat for doors, windows &amp; CS windows, including holdfast etc : Deodar wood</t>
  </si>
  <si>
    <t>12-25-a</t>
  </si>
  <si>
    <t>Make &amp; fix deodar planking in eave boards etc planed on both sides complete : 1" thick</t>
  </si>
  <si>
    <t>12-25-b</t>
  </si>
  <si>
    <t>Make &amp; fix deodar planking in eave boards etc planed on both sides complete : 3/4" thick</t>
  </si>
  <si>
    <t>12-25-c</t>
  </si>
  <si>
    <t>Make &amp; fix deodar planking in eave boards etc planed on both sides complete : 1/2" thick</t>
  </si>
  <si>
    <t>12-26-a</t>
  </si>
  <si>
    <t>Make &amp; fix deodar wood shelves, incl brackets 1" thick</t>
  </si>
  <si>
    <t>12-26-b</t>
  </si>
  <si>
    <t>Make &amp; fix deodar wood shelves, incl brackets 1.5" thick</t>
  </si>
  <si>
    <t>12-26-c</t>
  </si>
  <si>
    <t>Make &amp; fix deodar wood shelves, incl brackets 2" thick</t>
  </si>
  <si>
    <t>12-27-a</t>
  </si>
  <si>
    <t>Make &amp; fix cleats for doors &amp; windows including hinges and screws.</t>
  </si>
  <si>
    <t>12-27-b</t>
  </si>
  <si>
    <t>Make &amp; fix cleats with brass hooks for roof ventilators</t>
  </si>
  <si>
    <t>1 No</t>
  </si>
  <si>
    <t>no</t>
  </si>
  <si>
    <t>12-27-c</t>
  </si>
  <si>
    <t>Make &amp; fix Door stops of 1.5" dia rubber block</t>
  </si>
  <si>
    <t>12-27-d</t>
  </si>
  <si>
    <t>Make &amp; fix GI hook with clamps for doors</t>
  </si>
  <si>
    <t>12-28-a</t>
  </si>
  <si>
    <t>Teak wood railing of any shape &amp; design including bends, corners, polishing etc complete</t>
  </si>
  <si>
    <t>12-28-b</t>
  </si>
  <si>
    <t>Shisham wood railing of any shape &amp; design including bends, corners, polishing etc complete</t>
  </si>
  <si>
    <t>12-29</t>
  </si>
  <si>
    <t>Deodar wood dado or picture rail 3"x1.5" as per approved design, including moulding etc. complete</t>
  </si>
  <si>
    <t>12-30-a</t>
  </si>
  <si>
    <t>Sawing wood by hand : Soft wood (deodar, kail or chir)</t>
  </si>
  <si>
    <t>12-30-b</t>
  </si>
  <si>
    <t>Sawing wood by hand : Hard wood (shisham, kikar, teak or sahl)</t>
  </si>
  <si>
    <t>12-31-a</t>
  </si>
  <si>
    <t>Sawing wood by machine : Soft Wood</t>
  </si>
  <si>
    <t>12-31-b</t>
  </si>
  <si>
    <t>Sawing wood by machine : Hard Wood</t>
  </si>
  <si>
    <t>12-32</t>
  </si>
  <si>
    <t>Making and fixing sun-shade of deodar wood including fixing brackets</t>
  </si>
  <si>
    <t>12-33</t>
  </si>
  <si>
    <t>Making and fixing 1" thick kail or chir wooden notice board with frame</t>
  </si>
  <si>
    <t>12-34</t>
  </si>
  <si>
    <t>Making deodar punkha pole 10'x6"x6"</t>
  </si>
  <si>
    <t>12-35</t>
  </si>
  <si>
    <t>Dismantling and refixing eave boards</t>
  </si>
  <si>
    <t>12-36</t>
  </si>
  <si>
    <t>Wooden stair-cases complete 2'-3' wide frame 1.5" thick planks of deodar wood including hand rails</t>
  </si>
  <si>
    <t>12-37-a-01</t>
  </si>
  <si>
    <t>Providing and fixing partition including framework : Sheet on one side of frame : Hard board</t>
  </si>
  <si>
    <t>12-37-a-02</t>
  </si>
  <si>
    <t>Providing and fixing partition including framework : Sheet on one side of frame : Ply wood 1/4" thick</t>
  </si>
  <si>
    <t>12-37-a-03</t>
  </si>
  <si>
    <t>Providing and fixing partition including framework : Sheet on one side of frame : Masonite</t>
  </si>
  <si>
    <t>12-37-b-01</t>
  </si>
  <si>
    <t>Providing and fixing partition including framework : Sheets on both sides of frame : Hard board</t>
  </si>
  <si>
    <t>12-37-b-02</t>
  </si>
  <si>
    <t>Providing and fixing partition including framework : Sheets on both sides of frame : Ply wood 1/4"</t>
  </si>
  <si>
    <t>12-37-b-03</t>
  </si>
  <si>
    <t>Providing and fixing partition including framework : Sheets on both sides of frame : Masonite</t>
  </si>
  <si>
    <t>12-38-a</t>
  </si>
  <si>
    <t>Providing and fixing ceiling, including frame work : Hard board</t>
  </si>
  <si>
    <t>12-38-b</t>
  </si>
  <si>
    <t>Providing and fixing ceiling, including frame work : Chip Board</t>
  </si>
  <si>
    <t>12-38-c</t>
  </si>
  <si>
    <t>Providing and fixing ceiling, including frame work : Ply wood 1/4" thick</t>
  </si>
  <si>
    <t>12-38-d</t>
  </si>
  <si>
    <t>Providing and fixing ceiling, including frame work : Masonite</t>
  </si>
  <si>
    <t>12-39-a-01</t>
  </si>
  <si>
    <t>Provide &amp; fix, thermorpore false ceiling complete Deodar wood frame panelling : 3/4" thick</t>
  </si>
  <si>
    <t>12-39-a-02</t>
  </si>
  <si>
    <t>Provide &amp; fix, thermorpore false ceiling complete Deodar wood frame panelling : 1" thick</t>
  </si>
  <si>
    <t>12-39-b-01</t>
  </si>
  <si>
    <t>Provide &amp; fix, thermorpore false ceiling complete Partal wood frame panelling : 3/4" thick</t>
  </si>
  <si>
    <t>12-39-b-02</t>
  </si>
  <si>
    <t>Provide &amp; fix, thermorpore false ceiling complete Partal wood frame panelling : 1" thick</t>
  </si>
  <si>
    <t>12-40</t>
  </si>
  <si>
    <t>Supply and Fixing accoustic miller fibre tile ceiling fixed with aluminium tee hung by GI wire fixed in roof</t>
  </si>
  <si>
    <t>12-41-a</t>
  </si>
  <si>
    <t>Fixing Door including chowkats</t>
  </si>
  <si>
    <t>12-41-b</t>
  </si>
  <si>
    <t>Fixing Windows including chowkats</t>
  </si>
  <si>
    <t>12-42-a</t>
  </si>
  <si>
    <t>Glazing with panes (16-18 oz) including cost of putty</t>
  </si>
  <si>
    <t>12-42-b</t>
  </si>
  <si>
    <t>Glazing with panes (16-18 oz) using deodar wooden fillets &amp; putty</t>
  </si>
  <si>
    <t>12-42-c</t>
  </si>
  <si>
    <t>Glazing with panes (24-26 oz) using putty &amp; deodar wooden fillets</t>
  </si>
  <si>
    <t>12-43-a</t>
  </si>
  <si>
    <t>Cutting to required size &amp; fixing glass panes with putty.</t>
  </si>
  <si>
    <t>12-43-b</t>
  </si>
  <si>
    <t>Cutting to required size &amp; fixing glass panes Using deodar wood fillets &amp; putty</t>
  </si>
  <si>
    <t>12-44-a</t>
  </si>
  <si>
    <t>Glazing with plate glass 6 mm thick including cost of deodar wood fillet &amp; putty : Upto 0.75 m2</t>
  </si>
  <si>
    <t>12-44-b</t>
  </si>
  <si>
    <t>Glazing with plate glass 6 mm thick including cost of deodar wood fillet &amp; putty : 0.75m2 to 2.25 m2</t>
  </si>
  <si>
    <t>12-45-a</t>
  </si>
  <si>
    <t>1.5" thick deodar doors &amp; windows, chowkat of MS angle iron 1.5"x1.5"x1/4" welded with MS flat</t>
  </si>
  <si>
    <t>12-45-b</t>
  </si>
  <si>
    <t>1.5" thick deodar doors &amp; windows, chowkat of MS tee iron 1.5"x 1.5"x 1/4" welded with MS flat</t>
  </si>
  <si>
    <t>12-46-a</t>
  </si>
  <si>
    <t>1.5" thick hollow flush door/window, chowkat of MS angle iron 1.5"x1.5"x1/4" welded with MS flat</t>
  </si>
  <si>
    <t>12-46-b</t>
  </si>
  <si>
    <t>1.5" thick hollow flush door/window, chowkat of MS tee iron 1.5"x 1.5"x 1/4" welded with MS flat</t>
  </si>
  <si>
    <t>12-47</t>
  </si>
  <si>
    <t>Panelled door of MS sheet with forged door leaves of MS sheet 22 SWG etc complete</t>
  </si>
  <si>
    <t>12-48</t>
  </si>
  <si>
    <t>24 SWG aluminium kick plate 4" high, on bottom rail of flush doors of commercial ply</t>
  </si>
  <si>
    <t>12-49</t>
  </si>
  <si>
    <t>Curtain railing to doors &amp; windows comprising TOSO-elite Japanese railing or equiv. including paint</t>
  </si>
  <si>
    <t>12-50</t>
  </si>
  <si>
    <t>MS flat 1/2"x1/8" grill in windows of approved design including painting 3 coats, complete</t>
  </si>
  <si>
    <t>12-51</t>
  </si>
  <si>
    <t>Provide &amp; fix GI wire gauze 22 SWG, 12x12 mesh per sq. in, fixed to steel window complete</t>
  </si>
  <si>
    <t>12-52-a</t>
  </si>
  <si>
    <t>Hollow flush door 1.5"-2" thick including iron mongery excluding chowkat &amp; lock : Teak veneered</t>
  </si>
  <si>
    <t>12-52-b</t>
  </si>
  <si>
    <t>Hollow flush door 1.5"-2" thick including iron mongery excluding chowkat &amp; lock : Shisham veneered</t>
  </si>
  <si>
    <t>12-52-c</t>
  </si>
  <si>
    <t>Hollow flush door 1.5"-2" thick including iron mongery excluding chowkat &amp; lock : Deodar veneered</t>
  </si>
  <si>
    <t>12-52-d</t>
  </si>
  <si>
    <t>Hollow flush door 1.5"-2" thick including iron mongery excluding chowkat &amp; lock : Commercial eneered</t>
  </si>
  <si>
    <t>12-53-a-01</t>
  </si>
  <si>
    <t>Supply and Fixing aluminium door/window, Economy model Sliding window</t>
  </si>
  <si>
    <t>12-53-a-02</t>
  </si>
  <si>
    <t>Supply and Fixing aluminium door/window, Economy model Hinges window</t>
  </si>
  <si>
    <t>12-53-a-03</t>
  </si>
  <si>
    <t>Supply and Fixing aluminium door/window, Economy model Fixed louver in door frame</t>
  </si>
  <si>
    <t>12-53-a-04</t>
  </si>
  <si>
    <t>Supply and Fixing aluminium door/window, Economy model Fixed louver in 2" frame</t>
  </si>
  <si>
    <t>12-53-b-01</t>
  </si>
  <si>
    <t>Supply and Fixing aluminium door/window, Deluxe 3" sect. Sliding window</t>
  </si>
  <si>
    <t>12-53-b-02</t>
  </si>
  <si>
    <t>Supply and Fixing aluminium door/window, Deluxe 3" sect. Hinges window</t>
  </si>
  <si>
    <t>12-53-b-03</t>
  </si>
  <si>
    <t>Supply and Fixing aluminium door/window, Deluxe 3" sect. Fixed glazing</t>
  </si>
  <si>
    <t>12-53-b-04</t>
  </si>
  <si>
    <t>Supply and Fixing aluminium door/window, Deluxe 3" sect. Fixed arch</t>
  </si>
  <si>
    <t>12-53-b-05</t>
  </si>
  <si>
    <t>Supply and Fixing aluminium door/window, Deluxe 3" sect. Fixed louvers</t>
  </si>
  <si>
    <t>12-53-b-06</t>
  </si>
  <si>
    <t>Supply and Fixing aluminium door/window, Deluxe 3" sect. Sliding door</t>
  </si>
  <si>
    <t>12-53-b-07</t>
  </si>
  <si>
    <t>Supply and Fixing aluminium door/window, Deluxe 3" sect. Swing door single action (short handle)</t>
  </si>
  <si>
    <t>12-53-b-08</t>
  </si>
  <si>
    <t>Supply and Fixing aluminium door/window, Deluxe 3" sect. Swing door single action (long handle)</t>
  </si>
  <si>
    <t>12-53-b-09</t>
  </si>
  <si>
    <t>Supply and Fixing aluminium door/window, Deluxe 3" sect. Swing door double action (short handle)</t>
  </si>
  <si>
    <t>12-53-b-10</t>
  </si>
  <si>
    <t>12-53-c-01</t>
  </si>
  <si>
    <t>Supply and Fixing aluminium door/window, Deluxe 3.5" sect. Sliding window</t>
  </si>
  <si>
    <t>12-53-c-02</t>
  </si>
  <si>
    <t>Supply and Fixing aluminium door/window, Deluxe 3.5" sect. Hinges window</t>
  </si>
  <si>
    <t>12-53-c-03</t>
  </si>
  <si>
    <t>Supply and Fixing aluminium door/window, Deluxe 3.5" sect. Fixed glazing</t>
  </si>
  <si>
    <t>12-53-c-04</t>
  </si>
  <si>
    <t>Supply and Fixing aluminium door/window, Deluxe 3.5" sect. Fixed arch</t>
  </si>
  <si>
    <t>12-53-c-05</t>
  </si>
  <si>
    <t>Supply and Fixing aluminium door/window, Deluxe 3.5" sect. Sliding door</t>
  </si>
  <si>
    <t>12-53-c-06</t>
  </si>
  <si>
    <t>Supply and Fixing aluminium door/window, Deluxe 3.5" sect. Swing door single action (short handle)</t>
  </si>
  <si>
    <t>12-53-c-07</t>
  </si>
  <si>
    <t>Supply and Fixing aluminium door/window, Deluxe 3.5" sect. Swing door single action (long handle)</t>
  </si>
  <si>
    <t>12-53-d-01</t>
  </si>
  <si>
    <t>Supply and Fixing aluminium door/window, Premium 4" sect. Sliding window</t>
  </si>
  <si>
    <t>12-53-d-02</t>
  </si>
  <si>
    <t>Supply and Fixing aluminium door/window, Premium 4" sect. Hinges window</t>
  </si>
  <si>
    <t>12-53-d-03</t>
  </si>
  <si>
    <t>Supply and Fixing aluminium door/window, Premium 4" sect. Fixed glazing</t>
  </si>
  <si>
    <t>12-53-d-04</t>
  </si>
  <si>
    <t>Supply and Fixing aluminium door/window, Premium 4" sect. Fixed arch</t>
  </si>
  <si>
    <t>12-53-d-05</t>
  </si>
  <si>
    <t>Supply and Fixing aluminium door/window, Premium 4" sect. Sliding door</t>
  </si>
  <si>
    <t>12-53-d-06</t>
  </si>
  <si>
    <t>Supply and Fixing aluminium door/window, Premium 4" sect. Swing door single action (short handle)</t>
  </si>
  <si>
    <t>12-53-d-07</t>
  </si>
  <si>
    <t>Supply and Fixing aluminium door/window, Premium 4" sect. Swing door single action (long handle)</t>
  </si>
  <si>
    <t>12-53-d-08</t>
  </si>
  <si>
    <t>Supply and Fixing aluminium door/window, Premium 4" sect. Swing door double action (short handle)</t>
  </si>
  <si>
    <t>12-53-d-09</t>
  </si>
  <si>
    <t>Supply and Fixing aluminium door/window, Premium 4" sect. Swing door double action (long handle)</t>
  </si>
  <si>
    <t>12-53-e-01</t>
  </si>
  <si>
    <t>Supply and Fixing aluminium door/window. Other items : Fly screen shutter for Deluxe model</t>
  </si>
  <si>
    <t>12-53-e-02</t>
  </si>
  <si>
    <t>Supply and Fixing aluminium door/window. Other items : Fly screen shutter for Premium model</t>
  </si>
  <si>
    <t>12-53-e-03</t>
  </si>
  <si>
    <t>Supply and Fixing aluminium door/window. Other items : Fly screen shutter with separate outer frame</t>
  </si>
  <si>
    <t>12-54-a-01</t>
  </si>
  <si>
    <t>Supply and Fixing aluminium bronze/black. Economy model Sliding window</t>
  </si>
  <si>
    <t>12-54-a-02</t>
  </si>
  <si>
    <t>Supply and Fixing aluminium bronze/black. Economy model Hinges window</t>
  </si>
  <si>
    <t>12-54-a-03</t>
  </si>
  <si>
    <t>Supply and Fixing aluminium bronze/black. Economy model Fixed louver in door frame</t>
  </si>
  <si>
    <t>12-54-a-04</t>
  </si>
  <si>
    <t>Supply and Fixing aluminium bronze/black. Economy model Fixed louver in 2" frame</t>
  </si>
  <si>
    <t>12-54-b-01</t>
  </si>
  <si>
    <t>Supply and Fixing aluminium bronze/black. Deluxe 3" sect. Sliding window</t>
  </si>
  <si>
    <t>12-54-b-02</t>
  </si>
  <si>
    <t>Supply and Fixing aluminium bronze/black. Deluxe 3" sect. Hinges window</t>
  </si>
  <si>
    <t>12-54-b-03</t>
  </si>
  <si>
    <t>Supply and Fixing aluminium bronze/black. Deluxe 3" sect. Fixed glazing</t>
  </si>
  <si>
    <t>12-54-b-04</t>
  </si>
  <si>
    <t>Supply and Fixing aluminium bronze/black. Deluxe 3" sect. Fixed arch</t>
  </si>
  <si>
    <t>12-54-b-05</t>
  </si>
  <si>
    <t>Supply and Fixing aluminium bronze/black. Deluxe 3" sect. Fixed louvers</t>
  </si>
  <si>
    <t>12-54-b-06</t>
  </si>
  <si>
    <t>Supply and Fixing aluminium bronze/black. Deluxe 3" sect. Sliding door</t>
  </si>
  <si>
    <t>12-54-b-07</t>
  </si>
  <si>
    <t>Supply and Fixing aluminium bronze/black. Deluxe 3" sect. Swing door single action (short handle)</t>
  </si>
  <si>
    <t>12-54-b-08</t>
  </si>
  <si>
    <t>Supply and Fixing aluminium bronze/black. Deluxe 3" sect. Swing door single action (long handle)</t>
  </si>
  <si>
    <t>12-54-b-09</t>
  </si>
  <si>
    <t>Supply and Fixing aluminium bronze/black. Deluxe 3" sect. Swing door double action (short handle)</t>
  </si>
  <si>
    <t>12-54-b-10</t>
  </si>
  <si>
    <t>Supply and Fixing aluminium bronze/black. Deluxe 3" sect. Swing door double action (long handle)</t>
  </si>
  <si>
    <t>12-54-c-01</t>
  </si>
  <si>
    <t>Supply and Fixing aluminium bronze/black. Deluxe 3.5" sect. Sliding window</t>
  </si>
  <si>
    <t>12-54-c-02</t>
  </si>
  <si>
    <t>Supply and Fixing aluminium bronze/black. Deluxe 3.5" sect. Hinges window</t>
  </si>
  <si>
    <t>12-54-c-03</t>
  </si>
  <si>
    <t>Supply and Fixing aluminium bronze/black. Deluxe 3.5" sect. Fixed glazing</t>
  </si>
  <si>
    <t>12-54-c-04</t>
  </si>
  <si>
    <t>Supply and Fixing aluminium bronze/black. Deluxe 3.5" sect. Fixed arch</t>
  </si>
  <si>
    <t>12-54-c-05</t>
  </si>
  <si>
    <t>Supply and Fixing aluminium bronze/black. Deluxe 3.5" sect. Sliding door</t>
  </si>
  <si>
    <t>12-54-c-06</t>
  </si>
  <si>
    <t>Supply and Fixing aluminium bronze/black. Deluxe 3.5" sect. Swing door single action (short handle)</t>
  </si>
  <si>
    <t>12-54-c-07</t>
  </si>
  <si>
    <t>Supply and Fixing aluminium bronze/black. Deluxe 3.5" sect. Swing door single action (long handle)</t>
  </si>
  <si>
    <t>12-54-d-01</t>
  </si>
  <si>
    <t>Supply and Fixing aluminium bronze/black. Premium 4" sect. Sliding window</t>
  </si>
  <si>
    <t>12-54-d-02</t>
  </si>
  <si>
    <t>Supply and Fixing aluminium bronze/black. Premium 4" sect. Hinges window</t>
  </si>
  <si>
    <t>12-54-d-03</t>
  </si>
  <si>
    <t>Supply and Fixing aluminium bronze/black. Premium 4" sect. Fixed glazing</t>
  </si>
  <si>
    <t>12-54-d-04</t>
  </si>
  <si>
    <t>Supply and Fixing aluminium bronze/black. Premium 4" sect. Fixed arch</t>
  </si>
  <si>
    <t>12-54-d-05</t>
  </si>
  <si>
    <t>Supply and Fixing aluminium bronze/black. Premium 4" sect. Sliding door</t>
  </si>
  <si>
    <t>12-54-d-06</t>
  </si>
  <si>
    <t>Supply and Fixing aluminium bronze/black. Premium 4" sect. Swing door single action (short handle)</t>
  </si>
  <si>
    <t>12-54-d-07</t>
  </si>
  <si>
    <t>Supply and Fixing aluminium bronze/black. Premium 4" sect. Swing door single action (long handle)</t>
  </si>
  <si>
    <t>12-54-d-08</t>
  </si>
  <si>
    <t>Supply and Fixing aluminium bronze/black. Premium 4" sect. Swing door double action (short handle)</t>
  </si>
  <si>
    <t>12-54-d-09</t>
  </si>
  <si>
    <t>Supply and Fixing aluminium bronze/black. Premium 4" sect. Swing door double action (long handle)</t>
  </si>
  <si>
    <t>12-54-e-01</t>
  </si>
  <si>
    <t>Supply and Fixing aluminium bronze/black. Other items : Fly screen shutter for Deluxe model</t>
  </si>
  <si>
    <t>12-54-e-02</t>
  </si>
  <si>
    <t>Supply and Fixing aluminium bronze/black. Other items : Fly screen shutter for Premium model</t>
  </si>
  <si>
    <t>12-54-e-03</t>
  </si>
  <si>
    <t>Supply and Fixing aluminium bronze/black. Other items : Fly screen shutter with separate outer frame</t>
  </si>
  <si>
    <t>12-55-a</t>
  </si>
  <si>
    <t>Wall Panelling over 0.5" thick chipboard &amp; wood frame (2"x0.75") 2'x2' grid : Sheesham Ply</t>
  </si>
  <si>
    <t>12-55-b</t>
  </si>
  <si>
    <t>Wall Panelling over 0.5" thick chipboard &amp; wood frame (2"x0.75") 2'x2'grid : Lamination Sheet</t>
  </si>
  <si>
    <t>12-55-c</t>
  </si>
  <si>
    <t>Wall Panelling over 0.5" thick chipboard &amp; wood frame (2"x0.75") 2'x2' grid : Commercial Ply</t>
  </si>
  <si>
    <t>12-56-a</t>
  </si>
  <si>
    <t>Supply and Fixing MS Sheet 16 guage(10x20 feet) box type chowkats including fixing in position with all charges for Hold fast, Hinges and Painting etc</t>
  </si>
  <si>
    <t>12-56-b</t>
  </si>
  <si>
    <t>Wood plastic composite door patio door leap delux (laker coated)</t>
  </si>
  <si>
    <t>12-56-c</t>
  </si>
  <si>
    <t>Wood plastic composite door patio door leap premium grade ( UV coated )</t>
  </si>
  <si>
    <t>12-56-d</t>
  </si>
  <si>
    <t>Wood plastic composite door patio door with frame and beading deluxe grade (laker coated)</t>
  </si>
  <si>
    <t>12-56-e</t>
  </si>
  <si>
    <t>Wood plastic composite patio door with frame and beading premium grade(UV coated)</t>
  </si>
  <si>
    <t>12-57-a</t>
  </si>
  <si>
    <t>Wood plastic composite door bukhara flush door steppe type</t>
  </si>
  <si>
    <t>12-57-b</t>
  </si>
  <si>
    <t>Wood plastic composite door rock type single side door</t>
  </si>
  <si>
    <t>12-57-c</t>
  </si>
  <si>
    <t>Wood plastic composite door rock type double side door</t>
  </si>
  <si>
    <t>12-58</t>
  </si>
  <si>
    <t>Wood plastic composite door image type single side with frame and beading</t>
  </si>
  <si>
    <t>12-59</t>
  </si>
  <si>
    <t>Wood plastic composite door carving type single side with frame and beading</t>
  </si>
  <si>
    <t>12-60-a</t>
  </si>
  <si>
    <t>Composite windows deluxe grade (laker coated)</t>
  </si>
  <si>
    <t>12-60-b</t>
  </si>
  <si>
    <t>Composite windows premium grade (UV coated)</t>
  </si>
  <si>
    <t>12-61-a</t>
  </si>
  <si>
    <t>Wood Plastic Fly Screen Delux Grade</t>
  </si>
  <si>
    <t>12-61-b</t>
  </si>
  <si>
    <t>Wood Plastic Screen Premium Grade</t>
  </si>
  <si>
    <t>12-61-c</t>
  </si>
  <si>
    <t>Wood Plastic Screen Door Frame Only</t>
  </si>
  <si>
    <t>12-61-d</t>
  </si>
  <si>
    <t>Wood Plastic Screen Beading Smaller</t>
  </si>
  <si>
    <t>12-61-e</t>
  </si>
  <si>
    <t>Wood Plastic Screen Beading larger</t>
  </si>
  <si>
    <t>12-62-a</t>
  </si>
  <si>
    <t>Kitchen Floor Cabinet as per MES Design/Specification..</t>
  </si>
  <si>
    <t>12-62-b</t>
  </si>
  <si>
    <t>Kitchen Wall Cabinet as per MES Design/Specification.</t>
  </si>
  <si>
    <t>12-62-c</t>
  </si>
  <si>
    <t>Providing and Fixing Sink Cabinet as per MES Design/Specification.</t>
  </si>
  <si>
    <t>12-63</t>
  </si>
  <si>
    <t>Supply and fixing UPVC Flush doors with 60mm wide frame 2-2.5mm wall thickness inclusive of all accessories and galvanized iron support in any available Plain colour</t>
  </si>
  <si>
    <t>12-64</t>
  </si>
  <si>
    <t>Supply and fixing UPVC Fancy doors with 60mm wide frame 2-2.5mm wall thickness inclusive of all accessories and galvanized iron support in any available Plain colour</t>
  </si>
  <si>
    <t>12-65</t>
  </si>
  <si>
    <t>Supply and fixing UPVC Fancy doors with 60mm wide frame 2-2.5mm wall thickness inclusive of all accessories and galvanized iron support in Wood texture.</t>
  </si>
  <si>
    <t>12-66</t>
  </si>
  <si>
    <t>Supply and fixing UPVC Partially glazed doors with 60mm wide frame 2-2.5mm wall thickness inclusive of all accessories and galvanized iron support in any available Plain colour</t>
  </si>
  <si>
    <t>12-67</t>
  </si>
  <si>
    <t>Supply and fixing UPVC Full glazed doors with 60mm wide frame 2-2.5mm wall thickness inclusive of all accessories and galvanized iron support in any available Plain colour</t>
  </si>
  <si>
    <t>12-68</t>
  </si>
  <si>
    <t>Supply and fixing UPVC full glazed sliding windows with 80mm wide frame 2-2.2mm wall thicknesses inclusive of all accessories and galvanized iron support in any available plain colour I/c fly screen shutter without glass pan.</t>
  </si>
  <si>
    <t>12-69</t>
  </si>
  <si>
    <t>Supply and fixing UPVC full glazed sliding windows with 80mm wide frame 2-2.2mm wall thicknesses inclusive of all accessories and galvanized iron support in any available plain colour without fly screen shutter and without glazing.</t>
  </si>
  <si>
    <t>12-70</t>
  </si>
  <si>
    <t>Supply and fixing UPVC full glazed openable windows with 60mm wide frame 2-2.2mm wall thicknesses inclusive of all accessories and galvanized iron support in any available plain colour without glass pans.</t>
  </si>
  <si>
    <t>12-71</t>
  </si>
  <si>
    <t>Supply and fixing UPVC full glazed Fixed windows with 80mm wide frame 2-2.2mm wall thicknesses inclusive of all accessories and galvanized iron support in any available plain colour without glass pans.</t>
  </si>
  <si>
    <t>12-72</t>
  </si>
  <si>
    <t>Supply and fixing UPVC full glazed sliding windows with 80mm wide frame 2-2.2mm wall thicknesses inclusive of all accessories and galvanized iron support in wooden texture I/c fly screen shutter without glass pan.</t>
  </si>
  <si>
    <t>12-73</t>
  </si>
  <si>
    <t>Supply and fixing UPVC full glazed sliding windows with 80mm wide frame 2-2.2mm wall thicknesses inclusive of all accessories and galvanized iron support in wooden texture without fly screen shutter without glazing</t>
  </si>
  <si>
    <t>12-74</t>
  </si>
  <si>
    <t>Supply and fixing UPVC full glazed openable windows with 60mm wide frame 2-2.2mm wall thicknesses inclusive of all accessories and galvanized iron support in wooden texture without glass panes</t>
  </si>
  <si>
    <t>12-75</t>
  </si>
  <si>
    <t>Supply and fixing UPVC full glazed fixed windows with 80mm wide frame 2-2.2mm wall thicknesses inclusive of all accessories and galvanized iron support in wooden texture without glass panes</t>
  </si>
  <si>
    <t>12-76</t>
  </si>
  <si>
    <t>Supply and fixing UPVC full glazed fixed lowvers windows with 80mm wide frame 2-2.2mm wall thicknesses inclusive of all accessories and galvanized iron support in any available plain colours without glass panes</t>
  </si>
  <si>
    <t>13-01</t>
  </si>
  <si>
    <t>Cleaning painted woodwork with oil &amp; water</t>
  </si>
  <si>
    <t>13-02</t>
  </si>
  <si>
    <t>Oiling woodwork with boiled linseed oil</t>
  </si>
  <si>
    <t>13-03</t>
  </si>
  <si>
    <t>Brushing &amp; scraping blisters of old paints from woodwork</t>
  </si>
  <si>
    <t>13-04</t>
  </si>
  <si>
    <t>Scraping, brushing and removing old paint, from metal surface</t>
  </si>
  <si>
    <t>13-05-a-01</t>
  </si>
  <si>
    <t>Painting old corrugated surfaces, pent roofing etc. with oil paint : First coat</t>
  </si>
  <si>
    <t>13-05-a-02</t>
  </si>
  <si>
    <t>Painting old corrugated surfaces, pent roofing etc. with oil paint : Each subsequent coat</t>
  </si>
  <si>
    <t>13-05-b-01</t>
  </si>
  <si>
    <t>Painting old surfaces : Sashes, fanlights, doors or windows : First coat</t>
  </si>
  <si>
    <t>13-05-b-02</t>
  </si>
  <si>
    <t>Painting old surfaces : Sashes, fanlights, doors or windows : Each subsequent coat</t>
  </si>
  <si>
    <t>13-05-c-01</t>
  </si>
  <si>
    <t>Painting old surfaces : Doors / windows any type First coat</t>
  </si>
  <si>
    <t>13-05-c-02</t>
  </si>
  <si>
    <t>Painting old surfaces : Doors / windows any type Each subsequent coat</t>
  </si>
  <si>
    <t>13-05-d-01</t>
  </si>
  <si>
    <t>Painting old surfaces : Guard bars, gratings, railing &amp; similar open work : First coat</t>
  </si>
  <si>
    <t>13-05-d-02</t>
  </si>
  <si>
    <t>Painting old surfaces : Guard bars, gratings, railing &amp; similar work : Each subsequent coat</t>
  </si>
  <si>
    <t>13-05-e-01</t>
  </si>
  <si>
    <t>Painting old surfaces : Fillets, framing, skirting pipes, etc. less than 6" girth : First coat</t>
  </si>
  <si>
    <t>13-05-e-02</t>
  </si>
  <si>
    <t>Painting old surfaces : Fillets, framing, skirting pipes, etc. less than 6" girth : Each subseq. coat</t>
  </si>
  <si>
    <t>13-05-f-01</t>
  </si>
  <si>
    <t>Painting old surfaces : Small detached articles Not exceeding 1 sft : First coat</t>
  </si>
  <si>
    <t>13-05-f-02</t>
  </si>
  <si>
    <t>Painting old surfaces : Small detached articles Not exceeding 1 sft : Each subsequent coat</t>
  </si>
  <si>
    <t>13-05-g-01</t>
  </si>
  <si>
    <t>Painting old surfaces : Small detached articles 1sft-3sft area : First coat</t>
  </si>
  <si>
    <t>13-05-g-02</t>
  </si>
  <si>
    <t>Painting old surfaces : Small detached articles 1sft-3sft area : Each subsequent coat</t>
  </si>
  <si>
    <t>13-06-a-01</t>
  </si>
  <si>
    <t>Prepare &amp; Paint new corrugated surface, pent roofing etc : Priming coat</t>
  </si>
  <si>
    <t>13-06-a-02</t>
  </si>
  <si>
    <t>Prepare &amp; Paint new corrugated surface, pent roofing etc : Each subsequent coat of paint</t>
  </si>
  <si>
    <t>13-06-b-01</t>
  </si>
  <si>
    <t>Prepare &amp; Paint new surface, sashes, doors &amp; windows etc : Priming coat</t>
  </si>
  <si>
    <t>13-06-b-02</t>
  </si>
  <si>
    <t>Prepare &amp; Paint new surface, sashes, doors &amp; windows etc : Each subsequent coat of paint</t>
  </si>
  <si>
    <t>13-06-c-01</t>
  </si>
  <si>
    <t>Prepare &amp; Paint new surface, doors &amp; windows Priming coat.</t>
  </si>
  <si>
    <t>13-06-c-02</t>
  </si>
  <si>
    <t>Prepare &amp; Paint new surface, doors &amp; windows Each subsequent coat of paint</t>
  </si>
  <si>
    <t>13-06-d-01</t>
  </si>
  <si>
    <t>Prepare &amp; Paint new surfaces of guard bars, railing &amp; similar open work : Priming coat</t>
  </si>
  <si>
    <t>13-06-d-02</t>
  </si>
  <si>
    <t>Prepare &amp; Paint new surfaces of guard bars, railing &amp; similar work : Each subsequent coat</t>
  </si>
  <si>
    <t>13-06-e-01</t>
  </si>
  <si>
    <t>Prepare &amp; Paint new surface of fillets, framing, skirtings etc : Priming coat</t>
  </si>
  <si>
    <t>13-06-e-02</t>
  </si>
  <si>
    <t>Prepare &amp; Paint new surface of fillets, framing, skirtings etc : Each subsequent coat of paint</t>
  </si>
  <si>
    <t>13-06-f-01</t>
  </si>
  <si>
    <t>Prepare &amp; Paint new surface of small detached articles upto 1 sft : Priming coat</t>
  </si>
  <si>
    <t>13-06-f-02</t>
  </si>
  <si>
    <t>Prepare &amp; Paint new surface of small detached articles upto 1 sft : Each subsequent coat</t>
  </si>
  <si>
    <t>13-06-g-01</t>
  </si>
  <si>
    <t>Prepare &amp; paint surf. of small detached articles 1sft - 3sft area : Priming coat</t>
  </si>
  <si>
    <t>13-06-g-02</t>
  </si>
  <si>
    <t>Prepare &amp; paint surf. of small detached articles 1sft - 3sft area : Subsequent coat of paint</t>
  </si>
  <si>
    <t>13-06-h</t>
  </si>
  <si>
    <t>Extra for knotting &amp; stopping to prime coat on new surface of wood</t>
  </si>
  <si>
    <t>13-06-i</t>
  </si>
  <si>
    <t>Providing and applying 3 coats of approved type of Plastic emulsion paint to Plastic surface as per manufucture specification.</t>
  </si>
  <si>
    <t>13-07-a</t>
  </si>
  <si>
    <t>Khanki mixture, applied hot to barrage gates First coat</t>
  </si>
  <si>
    <t>2000 Sft</t>
  </si>
  <si>
    <t>13-07-b</t>
  </si>
  <si>
    <t>Khanki mixture, applied hot to barrage gates Second coat</t>
  </si>
  <si>
    <t>13-08-a</t>
  </si>
  <si>
    <t>French polishing complete: On new work</t>
  </si>
  <si>
    <t>13-08-b</t>
  </si>
  <si>
    <t>French polishing complete: On old work</t>
  </si>
  <si>
    <t>13-09-a</t>
  </si>
  <si>
    <t>Varnishing wood work, including cleaning &amp; preparing surface : First coat.</t>
  </si>
  <si>
    <t>13-09-b</t>
  </si>
  <si>
    <t>Varnishing wood work, including cleaning &amp; preparing surface : Second coat</t>
  </si>
  <si>
    <t>13-09-c</t>
  </si>
  <si>
    <t>Varnishing wood work, including cleaning &amp; preparing surface : Third coat.</t>
  </si>
  <si>
    <t>13-10-a</t>
  </si>
  <si>
    <t>Bitumen coating to plastered / cement concrete surface : 20 Ibs. per 100 sft.</t>
  </si>
  <si>
    <t>13-10-b</t>
  </si>
  <si>
    <t>Bitumen coating to plastered / cement concrete surface : 14 Ibs. per 100 sft.</t>
  </si>
  <si>
    <t>13-10-c</t>
  </si>
  <si>
    <t>Bitumen coating to plastered / cement concrete surface : 10 Ibs. per 100 sft.</t>
  </si>
  <si>
    <t>13-11</t>
  </si>
  <si>
    <t>Writing letters or figures</t>
  </si>
  <si>
    <t>13-12-a</t>
  </si>
  <si>
    <t>Coaltar paint applied hot: First coat</t>
  </si>
  <si>
    <t>13-12-b</t>
  </si>
  <si>
    <t>Coaltar paint applied hot: Second coat</t>
  </si>
  <si>
    <t>13-13-a</t>
  </si>
  <si>
    <t>Solignum paint applied hot: First coat</t>
  </si>
  <si>
    <t>13-13-b</t>
  </si>
  <si>
    <t>Solignum paint applied hot: Second coat</t>
  </si>
  <si>
    <t>13-14-a</t>
  </si>
  <si>
    <t>Creosote paint applied hot: First coat</t>
  </si>
  <si>
    <t>13-14-b</t>
  </si>
  <si>
    <t>Creosote paint applied hot: Second coat</t>
  </si>
  <si>
    <t>13-15</t>
  </si>
  <si>
    <t>Burning off or rubbing down with pumice stone, old paint from wood work</t>
  </si>
  <si>
    <t>13-16</t>
  </si>
  <si>
    <t>Removing with caustic soda,old paint from wood work</t>
  </si>
  <si>
    <t>13-17</t>
  </si>
  <si>
    <t>Painting distance marks with white ground and black letterin on both faces</t>
  </si>
  <si>
    <t>13-18</t>
  </si>
  <si>
    <t>Painting two feet wide gauges, reading to 1/10th of a foot.</t>
  </si>
  <si>
    <t>13-19</t>
  </si>
  <si>
    <t>Painting sounding rods and other guages, reading to 1/10th of a foot</t>
  </si>
  <si>
    <t>13-20</t>
  </si>
  <si>
    <t>Painting levelling staves</t>
  </si>
  <si>
    <t>13-21-a</t>
  </si>
  <si>
    <t>Painting &amp; lettering (2 coats) on both sides with syn. enamel paint : Mile/km posts</t>
  </si>
  <si>
    <t>13-21-b</t>
  </si>
  <si>
    <t>Painting &amp; lettering (2 coats) on both sides with syn. enamel paint : Furlong or 1/10 km posts</t>
  </si>
  <si>
    <t>13-21-c</t>
  </si>
  <si>
    <t>Painting &amp; lettering (2 coats) on both sides with syn. enamel paint : Sign posts</t>
  </si>
  <si>
    <t>13-22</t>
  </si>
  <si>
    <t>Removing paint or varnish from wall</t>
  </si>
  <si>
    <t>13-23-a</t>
  </si>
  <si>
    <t>Scraing of Khanki paint from barrage gates</t>
  </si>
  <si>
    <t>13-23-b</t>
  </si>
  <si>
    <t>Scraping of Aluminium paint from barrage headworks</t>
  </si>
  <si>
    <t>13-24</t>
  </si>
  <si>
    <t>Painting letters with shade</t>
  </si>
  <si>
    <t>letter</t>
  </si>
  <si>
    <t>13-25</t>
  </si>
  <si>
    <t>Scraping rust from old rails or girders</t>
  </si>
  <si>
    <t>13-26</t>
  </si>
  <si>
    <t>Chiselling old paint from brick work</t>
  </si>
  <si>
    <t>13-27</t>
  </si>
  <si>
    <t>Cleaning glasses with chalk and spirit etc</t>
  </si>
  <si>
    <t>13-28</t>
  </si>
  <si>
    <t>Cleaning and oiling rafter or rolled steel beams</t>
  </si>
  <si>
    <t>13-29</t>
  </si>
  <si>
    <t>Cleaning and painting punkha poles, including fixing hooks</t>
  </si>
  <si>
    <t>13-30-a</t>
  </si>
  <si>
    <t>Preparing surface and painting with emulsion paint : First coat</t>
  </si>
  <si>
    <t>13-30-b</t>
  </si>
  <si>
    <t>Preparing surface and painting with emulsion paint : 2nd &amp; each subsequent coat.</t>
  </si>
  <si>
    <t>Pavement Marking using Reflective Chlorinated Rubber Paint with Glass Beads as per specification</t>
  </si>
  <si>
    <t>13-33</t>
  </si>
  <si>
    <t>Repainting of ceiling fan (all sizes &amp; types) incl painting of blades, canopy etc with syn. enamel</t>
  </si>
  <si>
    <t>Job</t>
  </si>
  <si>
    <t>13-34</t>
  </si>
  <si>
    <t>Repainting of iron poles with cross arms, with bitumen or other approved paint</t>
  </si>
  <si>
    <t>13-35-a</t>
  </si>
  <si>
    <t>Repainting of pipes and specials of GI, MS or PVC conduit etc : Upto 1.5" i/d</t>
  </si>
  <si>
    <t>13-35-b</t>
  </si>
  <si>
    <t>Repainting of pipes and specials of GI, MS or PVC conduit etc : From 1.5" to 2" i/d</t>
  </si>
  <si>
    <t>13-35-c</t>
  </si>
  <si>
    <t>Repainting of pipes and specials of GI, MS or PVC conduit etc : From 2" to 4" i/d</t>
  </si>
  <si>
    <t>13-36</t>
  </si>
  <si>
    <t>Repainting main switches &amp; branch distribution boards of all sizes &amp; types with approved paint</t>
  </si>
  <si>
    <t>13-37</t>
  </si>
  <si>
    <t>Extra labour for painting, varnishing etc from 20' height &amp; above, for every additional 10'.</t>
  </si>
  <si>
    <t>100/coat</t>
  </si>
  <si>
    <t>13-38-a</t>
  </si>
  <si>
    <t>Preparing surface &amp; painting with snowcem / weathershield paint : First coat</t>
  </si>
  <si>
    <t>13-38-b</t>
  </si>
  <si>
    <t>Preparing surface &amp; painting with snowcem / weathershield paint : 2nd &amp; subsequent coats</t>
  </si>
  <si>
    <t>14-01-a</t>
  </si>
  <si>
    <t>Providing and Fixing glazed earthen ware WC European type excluding cost of seat &amp; cover : White</t>
  </si>
  <si>
    <t>14-01-b</t>
  </si>
  <si>
    <t>Providing and Fixing glazed earthen ware WC European type excluding cost of seat &amp; cover : Coloured</t>
  </si>
  <si>
    <t>14-02-a</t>
  </si>
  <si>
    <t>Providing and Fixing double seat &amp; cover only : Bakelite</t>
  </si>
  <si>
    <t>14-02-b</t>
  </si>
  <si>
    <t>Providing and Fixing double seat &amp; cover only : Plastic</t>
  </si>
  <si>
    <t>14-03-a</t>
  </si>
  <si>
    <t>Providing and Fixing glazed earthen ware WC squatting type with built-in foot rests : White</t>
  </si>
  <si>
    <t>14-03-b</t>
  </si>
  <si>
    <t>Providing and Fixing glazed earthen ware WC squatting type with built-in foot rests : Coloured</t>
  </si>
  <si>
    <t>14-04</t>
  </si>
  <si>
    <t>Providing and Fixing white glazed earthernware WC squatting type with separate foot rests</t>
  </si>
  <si>
    <t>14-05-a-01</t>
  </si>
  <si>
    <t>Providing and Fixing glazed earthen ware WHB complete Size 22"x16" : White with pedestal</t>
  </si>
  <si>
    <t>14-05-a-02</t>
  </si>
  <si>
    <t>Providing and Fixing glazed earthen ware WHB complete Size 22"x16" : Coloured with pedestal</t>
  </si>
  <si>
    <t>14-05-a-03</t>
  </si>
  <si>
    <t>Providing and Fixing glazed earthen ware WHB complete Size 22"x16" : White without pedestal</t>
  </si>
  <si>
    <t>14-05-a-04</t>
  </si>
  <si>
    <t>Providing and Fixing glazed earthen ware WHB complete Size 22"x16' : Coloured without pedestal</t>
  </si>
  <si>
    <t>14-05-b-01</t>
  </si>
  <si>
    <t>Providing and Fixing glazed earthen ware WHB complete Size 25"x18" : White with pedestal</t>
  </si>
  <si>
    <t>14-05-b-02</t>
  </si>
  <si>
    <t>Providing and Fixing glazed earthen ware WHB complete Size 25"x18" : Coloured with pedestal</t>
  </si>
  <si>
    <t>14-05-b-03</t>
  </si>
  <si>
    <t>Providing and Fixing glazed earthen ware WHB complete Size 25"x18" : White without pedestal</t>
  </si>
  <si>
    <t>14-05-b-04</t>
  </si>
  <si>
    <t>Providing and Fixing glazed earthen ware WHB complete Size 25"x18" : Coloured without pedestal</t>
  </si>
  <si>
    <t>14-06-a</t>
  </si>
  <si>
    <t>Providing and Fixing stainless steel sink with drain board size 48"x24", including set of brackets, waste pipe etc</t>
  </si>
  <si>
    <t>14-06-b</t>
  </si>
  <si>
    <t>Providing and fixing stainless steel sink with drain board size 18"x36" including set of brackets, waste pipe etc</t>
  </si>
  <si>
    <t>14-06-c</t>
  </si>
  <si>
    <t>Providing and fixing stainless steel sink with drain board size 18"x48" including set of brackets, waste pipe etc</t>
  </si>
  <si>
    <t>14-06-d</t>
  </si>
  <si>
    <t>Providing and fixing stainless steel sink with drain board size 20"x60" including set of brackets, waste pipe etc</t>
  </si>
  <si>
    <t>14-06-e</t>
  </si>
  <si>
    <t>Providing and fixing stainless steel sink with drain board size 20"x72" including set of brackets, waste pipe etc</t>
  </si>
  <si>
    <t>14-07</t>
  </si>
  <si>
    <t>Providing and Fixing terrazzo concrete sink 25"x18", with drain board of mosaic, including set of brackets etc</t>
  </si>
  <si>
    <t>14-08-a</t>
  </si>
  <si>
    <t>Providing and Fixing glazed earthen ware sink including set of brackets, waste pipe etc : 25"x18"</t>
  </si>
  <si>
    <t>14-08-b</t>
  </si>
  <si>
    <t>14-09</t>
  </si>
  <si>
    <t xml:space="preserve">Providing and Fixing white glazed earthernware flat back urinal </t>
  </si>
  <si>
    <t>14-10-a</t>
  </si>
  <si>
    <t>Providing and Fixing glazed earthen ware low down flushing cistern 3 gallons capacity : White</t>
  </si>
  <si>
    <t>14-10-b</t>
  </si>
  <si>
    <t>Providing and Fixing glazed earthen ware low down flushing cistern 3 gallons capacity : Coloured</t>
  </si>
  <si>
    <t>14-11</t>
  </si>
  <si>
    <t>Providing and Fixing white enamelled CI low down flushing cistern (3 gallons capacity) including CP water connection</t>
  </si>
  <si>
    <t>14-12-a</t>
  </si>
  <si>
    <t>Providing and Fixing cast iron high level flushing cistern, including high level flushing cistern including CP : 3 gallons</t>
  </si>
  <si>
    <t>14-12-b</t>
  </si>
  <si>
    <t>Providing and Fixing cast iron high level flushing cistern, including high level flushing cistern including CP : 1 gallon</t>
  </si>
  <si>
    <t>14-13</t>
  </si>
  <si>
    <t>Providing and Fixing CP soap dish.</t>
  </si>
  <si>
    <t>14-14-a</t>
  </si>
  <si>
    <t>Providing and Fixing glazed earthen ware soap dish White</t>
  </si>
  <si>
    <t>14-14-b</t>
  </si>
  <si>
    <t>Providing and Fixing glazed earthen ware soap dish Coloured</t>
  </si>
  <si>
    <t>14-15</t>
  </si>
  <si>
    <t>Providing and Fixing CP toilet paper holder</t>
  </si>
  <si>
    <t>14-16-a</t>
  </si>
  <si>
    <t>Providing and Fixing CP towel rail : 24" long, 3/4" dia</t>
  </si>
  <si>
    <t>14-16-b</t>
  </si>
  <si>
    <t>Providing and Fixing CP towel rail : 20" long, 1/2" dia</t>
  </si>
  <si>
    <t>14-17</t>
  </si>
  <si>
    <t>Providing and Fixing best quality 5mm mirror 22"x16" size</t>
  </si>
  <si>
    <t>14-18-a</t>
  </si>
  <si>
    <t>Providing and Fixing best quality 5mm glass shelf 24"x5" With chromium plated brackets &amp; railing</t>
  </si>
  <si>
    <t>14-18-b</t>
  </si>
  <si>
    <t>Providing and Fixing best quality 5mm glass shelf 24"x5" Glass shelf only, w/o chromium plated bracke</t>
  </si>
  <si>
    <t>14-19-a</t>
  </si>
  <si>
    <t>Providing and Fixing glazed earthen ware shelf 24"x5" with CP brackets &amp; railing of : 24" length, 3/4" dia</t>
  </si>
  <si>
    <t>14-19-b</t>
  </si>
  <si>
    <t>Providing and Fixing glazed earthen ware shelf 24"x5" with CP brackets &amp; railing of : 20" length, 1/2" dia</t>
  </si>
  <si>
    <t>14-20-a</t>
  </si>
  <si>
    <t>Providing and Fixing Plastic soap dish.</t>
  </si>
  <si>
    <t>14-20-b</t>
  </si>
  <si>
    <t>Providing and Fixing Plastic toilet paper holder.</t>
  </si>
  <si>
    <t>14-20-c</t>
  </si>
  <si>
    <t>Providing and Fixing Plastic towel rail.</t>
  </si>
  <si>
    <t>14-20-d</t>
  </si>
  <si>
    <t>Providing and Fixing Plastic shelf 24"x5" with</t>
  </si>
  <si>
    <t>14-21-a</t>
  </si>
  <si>
    <t>Providing and Fixing CP pillar-cock, heavy type : 3/4"</t>
  </si>
  <si>
    <t>14-21-b</t>
  </si>
  <si>
    <t>Providing and Fixing CP pillar-cock, heavy type : 1/2"</t>
  </si>
  <si>
    <t>14-22-a</t>
  </si>
  <si>
    <t>Providing and Fixing CP stop-cock, heavy type : 3/4"</t>
  </si>
  <si>
    <t>14-22-b</t>
  </si>
  <si>
    <t>Providing and Fixing CP stop-cock, heavy type : 1/2"</t>
  </si>
  <si>
    <t>14-23</t>
  </si>
  <si>
    <t>Providing and Fixing underground stop-cock 1/2" with CP cover</t>
  </si>
  <si>
    <t>14-24-a</t>
  </si>
  <si>
    <t>Providing and Fixing CP bib-cock, heavy type : 3/4"</t>
  </si>
  <si>
    <t>14-24-b</t>
  </si>
  <si>
    <t>Providing and Fixing CP bib-cock, heavy type : 1/2"</t>
  </si>
  <si>
    <t>14-25</t>
  </si>
  <si>
    <t>Providing and Fixing 1/2" CP tee stop cock</t>
  </si>
  <si>
    <t>14-26-a</t>
  </si>
  <si>
    <t>Providing and Fixing CP shower rose : 1/2"x4"</t>
  </si>
  <si>
    <t>14-26-b</t>
  </si>
  <si>
    <t>Providing and Fixing CP shower rose : 3/4"x6"</t>
  </si>
  <si>
    <t>14-27</t>
  </si>
  <si>
    <t>Providing and Fixing CP mixing valve for WHB, sink or shower</t>
  </si>
  <si>
    <t>14-28-a</t>
  </si>
  <si>
    <t>Providing and Fixing gun metal peet / gate valve (screwed) 1¬" dia</t>
  </si>
  <si>
    <t>14-28-b</t>
  </si>
  <si>
    <t>Providing and Fixing gun metal peet / gate valve (screwed) 1«" dia</t>
  </si>
  <si>
    <t>14-28-c</t>
  </si>
  <si>
    <t>Providing and Fixing gun metal peet / gate valve (screwed) 2" dia</t>
  </si>
  <si>
    <t>14-28-d</t>
  </si>
  <si>
    <t>Providing and Fixing gun metal peet / gate valve (screwed) 2«" dia</t>
  </si>
  <si>
    <t>14-28-e</t>
  </si>
  <si>
    <t>Providing and Fixing gun metal peet / gate valve (screwed) 3" dia</t>
  </si>
  <si>
    <t>14-29-a</t>
  </si>
  <si>
    <t>Providing and Fixing CP or brass oxidized swan-neck cock 1/2" dia : Single way</t>
  </si>
  <si>
    <t>14-29-b</t>
  </si>
  <si>
    <t>Providing and Fixing CP or brass oxidized swan-neck cock 1/2" dia : Double way</t>
  </si>
  <si>
    <t>14-29-c</t>
  </si>
  <si>
    <t>Providing and Fixing CP or brass oxidized swan-neck cock 1/2" dia : Three way</t>
  </si>
  <si>
    <t>14-30-a</t>
  </si>
  <si>
    <t>Providing and Fixing brass union 1/2" dia</t>
  </si>
  <si>
    <t>14-30-b</t>
  </si>
  <si>
    <t>Providing and Fixing brass union 3/4" dia</t>
  </si>
  <si>
    <t>14-31-a</t>
  </si>
  <si>
    <t>Providing and Fixing CI floor trap including CI grating &amp; concrete chamber all round : 4"x2"</t>
  </si>
  <si>
    <t>14-31-b</t>
  </si>
  <si>
    <t>Providing and Fixing CI floor trap including CI grating &amp; concrete chamber all round : 4"x3"</t>
  </si>
  <si>
    <t>14-32-a</t>
  </si>
  <si>
    <t>Providing and Fixing 'P' trap including GI grating &amp; PCC chamber 4" of cast iron</t>
  </si>
  <si>
    <t>14-32-b</t>
  </si>
  <si>
    <t>Providing and Fixing 'P' trap including GI grating &amp; PCC chamber 4" glazed</t>
  </si>
  <si>
    <t>14-33</t>
  </si>
  <si>
    <t>Providing and Fixing 4" gully trap with PCC, including masonry chamber 1'x1' and PVC grating 6"x6"</t>
  </si>
  <si>
    <t>14-34-a-01</t>
  </si>
  <si>
    <t>Providing and fitting CI soil pipe with : Lead &amp; yarn caulked joint : 4" dia.</t>
  </si>
  <si>
    <t>14-34-a-02</t>
  </si>
  <si>
    <t>Providing and fitting CI soil pipe with : Lead &amp; yarn caulked joint : 2" dia.</t>
  </si>
  <si>
    <t>14-34-b-01</t>
  </si>
  <si>
    <t>Providing and fitting CI soil pipe with : Cement caulked joint : 4" dia</t>
  </si>
  <si>
    <t>14-34-b-02</t>
  </si>
  <si>
    <t>Providing and fitting CI soil pipe with : Cement caulked joint : 2" dia</t>
  </si>
  <si>
    <t>14-35-a</t>
  </si>
  <si>
    <t>Providing and Fixing AC soil pipe with cement caulked joint including all specials : 1¬" i/d</t>
  </si>
  <si>
    <t>14-35-b</t>
  </si>
  <si>
    <t>Providing and Fixing AC soil pipe with cement caulked joint including all specials : 3¬" i/d</t>
  </si>
  <si>
    <t>14-35-c</t>
  </si>
  <si>
    <t>Providing and Fixing AC soil pipe with cement caulked joint including all specials : 4" i/d</t>
  </si>
  <si>
    <t>14-35-d</t>
  </si>
  <si>
    <t>Providing and Fixing AC soil pipe with cement caulked joint including all specials : 6" i/d</t>
  </si>
  <si>
    <t>14-36-a</t>
  </si>
  <si>
    <t>Providing and Fixing CI specials, such as tees, bends etc,Lead caulked joint.</t>
  </si>
  <si>
    <t>14-36-b</t>
  </si>
  <si>
    <t>Providing and Fixing CI specials, such as tees, bends etc Cement caulked joint</t>
  </si>
  <si>
    <t>14-37-a</t>
  </si>
  <si>
    <t>Supply and Fixing CI manhole cover with frame etc complete 12" dia.</t>
  </si>
  <si>
    <t>14-37-b</t>
  </si>
  <si>
    <t>Supply and Fixing CI manhole cover with frame etc complete 18" dia</t>
  </si>
  <si>
    <t>14-37-c</t>
  </si>
  <si>
    <t>Supply and Fixing CI manhole cover with frame etc complete 24" dia</t>
  </si>
  <si>
    <t>14-37-d</t>
  </si>
  <si>
    <t>Providing &amp; Fixing Steel manhole cover with frame 18"x18" full heavy duty</t>
  </si>
  <si>
    <t>14-38</t>
  </si>
  <si>
    <t>Providing and Fixing RCC pipe 4" dia, including laying &amp; jointing in trenches</t>
  </si>
  <si>
    <t>14-39-a</t>
  </si>
  <si>
    <t>Providing and Fixing brass stop/bib cock : 1/2" dia</t>
  </si>
  <si>
    <t>14-39-b</t>
  </si>
  <si>
    <t>Providing and Fixing brass stop/bib cock : 3/4" dia</t>
  </si>
  <si>
    <t>14-40</t>
  </si>
  <si>
    <t>Hoisting &amp; Placing in position precast RC latrine seat</t>
  </si>
  <si>
    <t>14-41-a</t>
  </si>
  <si>
    <t>Providing and Fixing CP waste coupling : 1.25"</t>
  </si>
  <si>
    <t>14-41-b</t>
  </si>
  <si>
    <t>Providing and Fixing CP waste coupling : 1.5"</t>
  </si>
  <si>
    <t>14-42-a</t>
  </si>
  <si>
    <t>Providing and Fixing rubber plug with chain : 1.25"</t>
  </si>
  <si>
    <t>14-42-b</t>
  </si>
  <si>
    <t>Providing and Fixing rubber plug with chain : 1.5"</t>
  </si>
  <si>
    <t>14-43-a</t>
  </si>
  <si>
    <t>Providing and Fixing waste pipe of PVC : 1.25"</t>
  </si>
  <si>
    <t>14-43-b</t>
  </si>
  <si>
    <t>Providing and Fixing waste pipe of PVC : 1.5"</t>
  </si>
  <si>
    <t>14-44-a</t>
  </si>
  <si>
    <t>Providing and Fixing flushing bend of PVC : 1.25"</t>
  </si>
  <si>
    <t>14-44-b</t>
  </si>
  <si>
    <t>Providing and Fixing flushing bend of PVC : 1.5"</t>
  </si>
  <si>
    <t>14-45-a</t>
  </si>
  <si>
    <t>Providing and Fixing CP bottle trough with waste pipe : 1.25" i/d.</t>
  </si>
  <si>
    <t>14-45-b</t>
  </si>
  <si>
    <t>Providing and Fixing CP bottle trough with waste pipe : 1.5" i/d.</t>
  </si>
  <si>
    <t>14-46-a</t>
  </si>
  <si>
    <t>Providing and Fixing angle iron brackets for : WHB and cistern.</t>
  </si>
  <si>
    <t>14-46-b</t>
  </si>
  <si>
    <t>Providing and Fixing angle iron brackets for : Sink</t>
  </si>
  <si>
    <t>14-47-a</t>
  </si>
  <si>
    <t>Providing and Fixing 1/2" dia connection including check nuts etc Plastic rubber connection</t>
  </si>
  <si>
    <t>14-47-b</t>
  </si>
  <si>
    <t>Providing and Fixing 1/2" dia connection including check nuts etc Copper connection</t>
  </si>
  <si>
    <t>14-47-c</t>
  </si>
  <si>
    <t>Providing and Fixing 1/2" dia connection including check nuts etc CP connection</t>
  </si>
  <si>
    <t>14-48-a</t>
  </si>
  <si>
    <t xml:space="preserve">Providing and Fixing brass ball float valve 1/2" dia </t>
  </si>
  <si>
    <t>14-48-b</t>
  </si>
  <si>
    <t>Providing and Fixing brass ball float valve 3/4" dia</t>
  </si>
  <si>
    <t>14-48-c</t>
  </si>
  <si>
    <t>Providing and Fixing brass ball float valve 1" dia</t>
  </si>
  <si>
    <t>14-48-d</t>
  </si>
  <si>
    <t>Providing and Fixing brass ball float valve 1.25" dia</t>
  </si>
  <si>
    <t>14-48-e</t>
  </si>
  <si>
    <t>Providing and Fixing brass ball float valve 1.5" dia</t>
  </si>
  <si>
    <t>14-48-f</t>
  </si>
  <si>
    <t>Providing and Fixing brass ball float valve 2" dia</t>
  </si>
  <si>
    <t>14-49-a</t>
  </si>
  <si>
    <t>Providing and Fixing 4" dia MS high pressure seamwelded pipe &amp; specials complete : 2" dia</t>
  </si>
  <si>
    <t>14-49-b</t>
  </si>
  <si>
    <t>Providing and Fixing 4" dia MS high pressure seamwelded pipe &amp; specials complete : 1" dia</t>
  </si>
  <si>
    <t>14-50-a</t>
  </si>
  <si>
    <t>Providing and Fixing Audco type valve : 4" dia</t>
  </si>
  <si>
    <t>14-50-b</t>
  </si>
  <si>
    <t>Providing and Fixing Audco type valve : 2" dia</t>
  </si>
  <si>
    <t>14-50-c</t>
  </si>
  <si>
    <t>Providing and Fixing Audco type valve : 1" dia</t>
  </si>
  <si>
    <t>14-51-a</t>
  </si>
  <si>
    <t>Providing and Fixing pressure regulator : No. 103</t>
  </si>
  <si>
    <t>14-51-b</t>
  </si>
  <si>
    <t>Providing and Fixing pressure regulator : No. 043</t>
  </si>
  <si>
    <t>14-51-c</t>
  </si>
  <si>
    <t>Providing and Fixing pressure regulator : People type</t>
  </si>
  <si>
    <t>14-52-a</t>
  </si>
  <si>
    <t>Providing and Fixing high pressure flange type valve : 4" dia</t>
  </si>
  <si>
    <t>14-52-b</t>
  </si>
  <si>
    <t>Providing and Fixing high pressure flange type valve : 2" dia</t>
  </si>
  <si>
    <t>14-52-c</t>
  </si>
  <si>
    <t>Providing and Fixing high pressure flange type valve : 1"dia</t>
  </si>
  <si>
    <t>14-53</t>
  </si>
  <si>
    <t>Providing and Fixing nipple or bush 1/4" to 3/8" i/d</t>
  </si>
  <si>
    <t>14-54-a</t>
  </si>
  <si>
    <t>Providing and Fixing eclipse cock : 1" dia</t>
  </si>
  <si>
    <t>14-54-b</t>
  </si>
  <si>
    <t>Providing and Fixing eclipse cock : 3/4" dia</t>
  </si>
  <si>
    <t>14-55-a</t>
  </si>
  <si>
    <t>Providing and Fixing GI pipe(light) &amp; including specials complete 2" dia</t>
  </si>
  <si>
    <t>14-55-b</t>
  </si>
  <si>
    <t>Providing and Fixing GI pipe(light) &amp; including specials complete 1.5" dia</t>
  </si>
  <si>
    <t>14-55-c</t>
  </si>
  <si>
    <t>Providing and Fixing GI pipe(light) &amp; including specials complete 1.25" dia</t>
  </si>
  <si>
    <t>14-55-d</t>
  </si>
  <si>
    <t>Providing and Fixing GI pipe(light) &amp; including specials complete 1" dia</t>
  </si>
  <si>
    <t>14-55-e</t>
  </si>
  <si>
    <t>Providing and Fixing GI pipe(light) &amp; including specials complete 3/4" dia</t>
  </si>
  <si>
    <t>14-55-f</t>
  </si>
  <si>
    <t>Providing and Fixing GI pipe(light) &amp; including specials complete 1/2" dia</t>
  </si>
  <si>
    <t>14-56-a</t>
  </si>
  <si>
    <t>Providing and Fixing oxidized gas cock : 1" dia.</t>
  </si>
  <si>
    <t>14-56-b</t>
  </si>
  <si>
    <t>Providing and Fixing oxidized gas cock : 3/4" dia.</t>
  </si>
  <si>
    <t>14-56-c</t>
  </si>
  <si>
    <t>Providing and Fixing oxidized gas cock : 1/2" dia.</t>
  </si>
  <si>
    <t>14-57-a</t>
  </si>
  <si>
    <t>Providing and Fixing brass gas cock : 1/2" dia</t>
  </si>
  <si>
    <t>14-57-b</t>
  </si>
  <si>
    <t>Providing and Fixing brass gas cock : 3/4" dia</t>
  </si>
  <si>
    <t>14-58-a</t>
  </si>
  <si>
    <t>Providing and Fixing 1/4" CP or oxidized gas cock Single way</t>
  </si>
  <si>
    <t>14-58-b</t>
  </si>
  <si>
    <t>Providing and Fixing 1/4" CP or oxidized gas cock Two way</t>
  </si>
  <si>
    <t>14-58-c</t>
  </si>
  <si>
    <t>Providing and Fixing 1/4" CP or oxidized gas cock Three way</t>
  </si>
  <si>
    <t>14-59-a</t>
  </si>
  <si>
    <t>Providing and Fixing approved best quality light burners Single</t>
  </si>
  <si>
    <t>14-59-b</t>
  </si>
  <si>
    <t>Providing and Fixing approved best quality light burners Double</t>
  </si>
  <si>
    <t>14-60-a</t>
  </si>
  <si>
    <t>Providing and Fixing approved best quality gas room heaters Single pannel</t>
  </si>
  <si>
    <t>14-60-b</t>
  </si>
  <si>
    <t>Providing and Fixing approved best quality gas room heaters Double pannel.</t>
  </si>
  <si>
    <t>14-61-a</t>
  </si>
  <si>
    <t>Providing and Fixing approved best quality cooking range with 2 burners &amp; oven</t>
  </si>
  <si>
    <t>14-61-b</t>
  </si>
  <si>
    <t>Providing and Fixing approved best quality cooking range with 2 burners, oven &amp; rostary</t>
  </si>
  <si>
    <t>14-61-c</t>
  </si>
  <si>
    <t>Providing and Fixing approved best quality cooking range with 3 burners, oven &amp; hot case</t>
  </si>
  <si>
    <t>14-61-d</t>
  </si>
  <si>
    <t>Providing and Fixing approved best quality cooking range with 3 burners, oven, hot case &amp; roastary</t>
  </si>
  <si>
    <t>14-61-e</t>
  </si>
  <si>
    <t>Providing and Fixing approved best quality cooking range with 5 burners, oven, hot case &amp; roastary</t>
  </si>
  <si>
    <t>14-62-a</t>
  </si>
  <si>
    <t>Providing and Fixing approved best quality gas water heaters 20 gallons capacity</t>
  </si>
  <si>
    <t>14-62-b</t>
  </si>
  <si>
    <t>Providing and Fixing approved best quality gas water heaters 30 gallons capacity</t>
  </si>
  <si>
    <t>14-62-c</t>
  </si>
  <si>
    <t>Providing and Fixing approved best quality gas water heaters 50 gallons capacity</t>
  </si>
  <si>
    <t>14-63-a</t>
  </si>
  <si>
    <t>Providing and Fixing gas cross burners : 6" Size</t>
  </si>
  <si>
    <t>14-63-b</t>
  </si>
  <si>
    <t>Providing and Fixing gas cross burners : 9" Size</t>
  </si>
  <si>
    <t>14-63-c</t>
  </si>
  <si>
    <t>Providing and Fixing gas cross burners : 12" Size</t>
  </si>
  <si>
    <t>14-64-a</t>
  </si>
  <si>
    <t>Providing and Fixing gas nozzle star burner with injector 12" nozzle</t>
  </si>
  <si>
    <t>14-64-b</t>
  </si>
  <si>
    <t>Providing and Fixing gas nozzle star burner with injector 18" nozzle</t>
  </si>
  <si>
    <t>14-64-c</t>
  </si>
  <si>
    <t>Providing and Fixing gas nozzle star burner with injector 24" nozzle</t>
  </si>
  <si>
    <t>14-64-d</t>
  </si>
  <si>
    <t>Providing and Fixing gas nozzle star burner with injector 32" nozzle</t>
  </si>
  <si>
    <t>14-65</t>
  </si>
  <si>
    <t>Providing and Fixing flue pipe for gas room heater any type/make</t>
  </si>
  <si>
    <t>14-66</t>
  </si>
  <si>
    <t>Providing and Fixing gas twin burners with stand complete Imperial make</t>
  </si>
  <si>
    <t>14-67</t>
  </si>
  <si>
    <t>Providing and Fixing angle iron frame wall type brackets for gas room heater</t>
  </si>
  <si>
    <t>Pair</t>
  </si>
  <si>
    <t>14-68-a</t>
  </si>
  <si>
    <t>Providing and Fixing gas tandoor complete : 24" nozzle</t>
  </si>
  <si>
    <t>14-68-b</t>
  </si>
  <si>
    <t>Providing and Fixing gas tandoor complete : 32" nozzle</t>
  </si>
  <si>
    <t>14-68-c</t>
  </si>
  <si>
    <t>Providing and Fixing gas tandoor complete : 48" nozzle</t>
  </si>
  <si>
    <t>14-69-a-01</t>
  </si>
  <si>
    <t>P/F Fibre Glass Water Tank (Shalimar/Spectrum) 300 gallons</t>
  </si>
  <si>
    <t>14-69-a-02</t>
  </si>
  <si>
    <t>P/F Fibre Glass Water Tank (Sepctrum/Shalimar) 400 gallons</t>
  </si>
  <si>
    <t>14-69-b-01</t>
  </si>
  <si>
    <t>P/F Polyethylene Water Tank (Super Tuff) 200 gallons (Horizontal)</t>
  </si>
  <si>
    <t>14-69-b-02</t>
  </si>
  <si>
    <t>Supplying and Fixing Polyethylene Water Tank (Super Tuff) 400 gallons (Vertical)</t>
  </si>
  <si>
    <t>14-69-b-03</t>
  </si>
  <si>
    <t>P/F Polyethylene Water Tank (Super Tuff) 500 gallons (Vertical)</t>
  </si>
  <si>
    <t>14-69-b-04</t>
  </si>
  <si>
    <t>P/F Polyethylene Water Tank (Super Tuff) 1000 gallons (Vertical)</t>
  </si>
  <si>
    <t>14-69-b-05</t>
  </si>
  <si>
    <t>P/F Polyethylene Water Tank (Super Tuff) 1500 gallons (Vertical)</t>
  </si>
  <si>
    <t>14-70-a</t>
  </si>
  <si>
    <t>Providing and Fixing of pipe type B nikasi system including testing in all respect 110 mm (using dadex, or eq)</t>
  </si>
  <si>
    <t>14-70-b</t>
  </si>
  <si>
    <t>Providing and Fixing of pipe type B nikasi system including testing in all respect 75 mm (using dadex, or eq)</t>
  </si>
  <si>
    <t>14-71-a</t>
  </si>
  <si>
    <t>Providing and Fixing of poly dex high pressure PPR(green including testing ect complete 25 mm (including all special ect)</t>
  </si>
  <si>
    <t>14-71-b</t>
  </si>
  <si>
    <t>Providing and Fixing of poly dex high pressure PPR(green including testing ect complete 20 mm (including all special ect)</t>
  </si>
  <si>
    <t>14-72-a</t>
  </si>
  <si>
    <t>Providing of plumbing tape insulation on G.I pipe complete 1/2" dia</t>
  </si>
  <si>
    <t>20 Rft</t>
  </si>
  <si>
    <t>14-72-b</t>
  </si>
  <si>
    <t>Providing of plumbing tape insulation on G.I pipe complete 3/4" dia</t>
  </si>
  <si>
    <t>14-72-c</t>
  </si>
  <si>
    <t>Providing of plumbing tape insulation on G.I pipe complete 1" dia</t>
  </si>
  <si>
    <t>14-72-d</t>
  </si>
  <si>
    <t>Providing of plumbing tape insulation on G.I pipe complete 1.5" dia</t>
  </si>
  <si>
    <t>14-72-e</t>
  </si>
  <si>
    <t>Providing of plumbing tape insulation on G.I pipe complete 2" dia</t>
  </si>
  <si>
    <t>14-72-f</t>
  </si>
  <si>
    <t>Providing of plumbing tape insulation on G.I pipe complete 2.5" dia</t>
  </si>
  <si>
    <t>14-73-a</t>
  </si>
  <si>
    <t>Providing of thermal insulation of high density (64kg/m3) fiber glass pipe insulation faced with aluminium foil for chilled/hot water piping complete 1/2" dia</t>
  </si>
  <si>
    <t>14-73-b</t>
  </si>
  <si>
    <t xml:space="preserve">Providing of thermal insulation of high density (64kg/m3) fiber glass pipe insulation faced with aluminium foil for chilled/hot water piping complete 3/4" dia </t>
  </si>
  <si>
    <t>14-73-c</t>
  </si>
  <si>
    <t xml:space="preserve">Providing of thermal insulation of high density (64kg/m3) fiber glass pipe insulation faced with aluminium foil for chilled/hot water piping complete 1" dia </t>
  </si>
  <si>
    <t>14-73-d</t>
  </si>
  <si>
    <t>Providing of thermal insulation of high density (64kg/m3) fiber glass pipe insulation faced with aluminium foil for chilled/hot water piping complete 1.5" dia</t>
  </si>
  <si>
    <t>14-73-e</t>
  </si>
  <si>
    <t>Providing of thermal insulation of high density (64kg/m3)fiber glass pipe insulation faced with aluminium foil for chilled/hot water piping complete 2" dia</t>
  </si>
  <si>
    <t>14-73-f</t>
  </si>
  <si>
    <t>Providing of thermal insulation of high density (64kg/m3) fiber glass pipe insulation faced with aluminium foil for chilled/hot water piping complete 2.5" dia</t>
  </si>
  <si>
    <t>14-73-g</t>
  </si>
  <si>
    <t>Providing of thermal insulation of high density (64kg/m3) fiber glass pipe insulation faced with aluminium foil for chilled/hot water piping complete 3" dia</t>
  </si>
  <si>
    <t>14-74-a</t>
  </si>
  <si>
    <t>Providing and Fixing Gas water Geyser "Singer" 30 gallons SG 35 DLX with imported (American) Thermostat</t>
  </si>
  <si>
    <t>14-74-b</t>
  </si>
  <si>
    <t>Providing and Fixing Gas water Geyser "Singer" 35 gallons SG 35 DLX with imported (American) Thermostat</t>
  </si>
  <si>
    <t>14-75-a</t>
  </si>
  <si>
    <t>Providing &amp; Fixing "Singer" Cooking Range Model 307 (3Burners Black), Bigger size</t>
  </si>
  <si>
    <t>14-75-b</t>
  </si>
  <si>
    <t>Providing &amp; Fixing "Singer" Cooking Range Model 308 (3 Burners Black), Smaller size</t>
  </si>
  <si>
    <t>14-76</t>
  </si>
  <si>
    <t>Providing &amp; Fixing "Singer" Cooking Range Model 310 (3 Burners White)</t>
  </si>
  <si>
    <t>14-77</t>
  </si>
  <si>
    <t>Providing &amp; Fixing "Singer" Cooking Range Model 312 (5 Burners), (Automatic)</t>
  </si>
  <si>
    <t>14-78</t>
  </si>
  <si>
    <t>Supply and Fixing low level plastic flushing cistern.</t>
  </si>
  <si>
    <t>14-79-a</t>
  </si>
  <si>
    <t>Supply and fixing of 0.5 HP Monoblock water pump 1 .25"x1" single phase upto 72 ft head (Deen Pump Type  SE) i/c all accessories.</t>
  </si>
  <si>
    <t>14-79-b</t>
  </si>
  <si>
    <t>Supply and fixing of 1.0 HP Monoblock water pump 1 .25"x1" single phase upto 90 ft head (Deen Pump Type SE) i/c all accessories.</t>
  </si>
  <si>
    <t>14-79-c</t>
  </si>
  <si>
    <t>Supply and fixing of 1.0 HP Monoblock water pump 1 .25"x1" single phase upto 88 ft head (Deen Pump Type DE-S2) i/c all accessories.</t>
  </si>
  <si>
    <t>14-79-d</t>
  </si>
  <si>
    <t>Supply and fixing of 1.5 HP Monoblock water pump 1.25"x1" single phase upto 130 ft head (Deen Pump Type DE-S2) i/c all accessories.</t>
  </si>
  <si>
    <t>14-80-a</t>
  </si>
  <si>
    <t>Supply and fixing of 2.0 HP Monoblock water pump 1.5"x1.25" 3 stage model DE-S3 (DEENS' PUMPS) single phase for 150 ft head with all accessories.</t>
  </si>
  <si>
    <t>14-80-b</t>
  </si>
  <si>
    <t>Supply and fixing of 2.0 HP Monoblock water pump 1.5"x1.5" 4 stage model DE-S4 (DEENS' PUMPS) single phase for 190 ft head with all accessories.</t>
  </si>
  <si>
    <t>14-80-c</t>
  </si>
  <si>
    <t>Supply and fixing of 2.0 HP Monoblock water pump 2"x2" size 1 stage SE model (DEENS' PUMPS) single phase for 65 ft head with all accessories and fittings.</t>
  </si>
  <si>
    <t>14-81-a</t>
  </si>
  <si>
    <t>Supply and fixing of 3.0 HP Monoblock water pump 1.5"x1.5" size 5 stage DE-S5 model (DEENS' PUMPS) single phase for 220 ft head with all accessories</t>
  </si>
  <si>
    <t>14-81-b</t>
  </si>
  <si>
    <t>Supply and fixing of 3.0 HP Monoblock water pump 1.5"x1.25" size 6 stage DE-S6 model (DEENS' PUMPS) single phase for 260 ft head with all accessories</t>
  </si>
  <si>
    <t>14-81-c</t>
  </si>
  <si>
    <t>Supply and fixing of 4.0 HP Monoblock water pump 1.5"x1.25" size 7 stage DN-S7 model (DEENS' PUMPS) single phase for 300 ft head with all accessories</t>
  </si>
  <si>
    <t>14-81-d</t>
  </si>
  <si>
    <t>Supply and fixing of 3.0 HP Monoblock water pump 2.5"x2" size 2 stage DE-S2 model (DEENS' PUMPS) single phase for 100 ft head with all accessories</t>
  </si>
  <si>
    <t>14-81-e</t>
  </si>
  <si>
    <t>Supply and fixing of 4.0 HP Monoblock water pump 1.5"x2" size 3 stage DN-S3 model (DEENS' PUMPS) single phase for 130 ft head with all accessories</t>
  </si>
  <si>
    <t>14-81-f</t>
  </si>
  <si>
    <t>Supply and fixing of 4.0 HP Monoblock water pump 1.5"x2" size 4 stage DN-S4 model (DEENS' PUMPS) single phase for 160 ft head with all accessories</t>
  </si>
  <si>
    <t>14-81-g</t>
  </si>
  <si>
    <t>Supply and fixing of 3.0 HP Monoblock water pump 3"x3" size 1 stage P.P model (DEENS' PUMPS) single phase for 60 ft head with all accessories</t>
  </si>
  <si>
    <t>14-81-h</t>
  </si>
  <si>
    <t>Supply and fixing of 4.0 HP Monoblock water pump 3"x2.5" size 1stage P.P model (DEENS' PUMPS) single phase for 60 ft head with all accessories</t>
  </si>
  <si>
    <t>14-82-a</t>
  </si>
  <si>
    <t>Supply and fixing of 1.0 HP Deep well water pump 1"x1" size 1stage Jet S-1 model (DEENS' PUMPS) single phase for 60 ft suction and upto 60 ft head with all accessories</t>
  </si>
  <si>
    <t>14-82-b</t>
  </si>
  <si>
    <t>Supply and fixing of 2.0 HP Deep well water pump 1"x1" size 2 stage Jet S-2 model (DEENS' PUMPS) single phase for 80 ft suction and upto 80 ft head with all accessories</t>
  </si>
  <si>
    <t>14-82-c</t>
  </si>
  <si>
    <t>Supply and fixing of 3.0 HP Deep well water pump 1"x1" size 3 stage Jet S-3 model (DEENS' PUMPS) single phase for 120 ft suction and upto 120 ft head with all accessories</t>
  </si>
  <si>
    <t>14-82-d</t>
  </si>
  <si>
    <t>Supply and fixing of 4.0 HP Deep well water pump 1"x1" size 4 stage Jet S-4 model (DEENS' PUMPS) single phase for 160 ft suction and upto 160 ft head with all accessories</t>
  </si>
  <si>
    <t>14-83</t>
  </si>
  <si>
    <t>Providing &amp; Fixing Solar Geysers 35 gallons capacity (aproduct of Enercon, National Energy Conservation Centre Islamabad)</t>
  </si>
  <si>
    <t>15-01-a-01</t>
  </si>
  <si>
    <t>Supply and Erection MS conduit pipe for wiring purpose comp. On surface including clamps etc: 1/2" i/d</t>
  </si>
  <si>
    <t>15-01-a-02</t>
  </si>
  <si>
    <t>Supply and Erection MS conduit pipe for wiring purpose comp. On surface including clamps etc: 3/4" i/d</t>
  </si>
  <si>
    <t>15-01-a-03</t>
  </si>
  <si>
    <t>Supply and Erection MS conduit pipe for wiring purpose comp. On surface including clamps etc: 1" i/d</t>
  </si>
  <si>
    <t>15-01-a-04</t>
  </si>
  <si>
    <t>Supply and Erection MS conduit pipe for wiring purpose comp. On surface including clamps etc: 1.25" i/d</t>
  </si>
  <si>
    <t>15-01-a-05</t>
  </si>
  <si>
    <t>Supply and Erection MS conduit pipe for wiring purpose comp. On surface including clamps etc: 1.5" i/d</t>
  </si>
  <si>
    <t>15-01-a-06</t>
  </si>
  <si>
    <t>Supply and Erection MS conduit pipe for wiring purpose comp. On surface including clamps etc: 2" i/d</t>
  </si>
  <si>
    <t>15-01-b-01</t>
  </si>
  <si>
    <t>Supply and Erection MS conduit pipe for wiring purpose comp. Recessed in walls including chase etc : 1/2" i/d</t>
  </si>
  <si>
    <t>15-01-b-02</t>
  </si>
  <si>
    <t>Supply and Erection MS conduit pipe for wiring purpose comp. Recessed in walls including chase etc : 3/4" i/d</t>
  </si>
  <si>
    <t>15-01-b-03</t>
  </si>
  <si>
    <t>Supply and Erection MS conduit pipe for wiring purpose comp. Recessed in walls including chase etc : 1" i/d</t>
  </si>
  <si>
    <t>15-01-b-04</t>
  </si>
  <si>
    <t>Supply and Erection MS conduit pipe for wiring purpose comp. Recessed in walls including chase etc : 1.25" i/d</t>
  </si>
  <si>
    <t>15-01-b-05</t>
  </si>
  <si>
    <t>Supply and Erection MS conduit pipe for wiring purpose comp. Recessed in walls including chase etc : 1.5" i/d</t>
  </si>
  <si>
    <t>15-01-b-06</t>
  </si>
  <si>
    <t>Supply and Erection MS conduit pipe for wiring purpose comp. Recessed in walls including chase etc : 2" i/d</t>
  </si>
  <si>
    <t>15-02-a-01</t>
  </si>
  <si>
    <t>Supply and Erection PVC pipe for wiring purpose complete On surface including clamps etc: 1/2" i/d</t>
  </si>
  <si>
    <t>15-02-a-02</t>
  </si>
  <si>
    <t>Supply and Erection PVC pipe for wiring purpose complete On surface including clamps etc: 3/4" i/d</t>
  </si>
  <si>
    <t>15-02-a-03</t>
  </si>
  <si>
    <t>Supply and Erection PVC pipe for wiring purpose complete On surface including clamps etc: 1" i/d</t>
  </si>
  <si>
    <t>15-02-a-04</t>
  </si>
  <si>
    <t>Supply and Erection PVC pipe for wiring purpose complete On surface including clamps etc: 1.25" i/d</t>
  </si>
  <si>
    <t>15-02-a-05</t>
  </si>
  <si>
    <t>Supply and Erection PVC pipe for wiring purpose complete On surface including clamps etc: 1.5" i/d</t>
  </si>
  <si>
    <t>15-02-a-06</t>
  </si>
  <si>
    <t>Supply and Erection PVC pipe for wiring purpose complete On surface including clamps etc: 2" i/d</t>
  </si>
  <si>
    <t>15-02-a-07</t>
  </si>
  <si>
    <t>Supply and Erection PVC pipe for wiring purpose complete On surface including clamps etc: 3" i/d</t>
  </si>
  <si>
    <t>15-02-a-08</t>
  </si>
  <si>
    <t>Supply and Erection PVC pipe for wiring purpose complete On surface including clamps etc: 4" i/d</t>
  </si>
  <si>
    <t>15-02-b-01</t>
  </si>
  <si>
    <t>Supply and Erection PVC pipe for wiring purpose complete Recessed in walls including chase etc : 1/2" i/d</t>
  </si>
  <si>
    <t>15-02-b-02</t>
  </si>
  <si>
    <t>Supply and Erection PVC pipe for wiring purpose complete Recessed in walls including chase etc : 3/4" i/d</t>
  </si>
  <si>
    <t>15-02-b-03</t>
  </si>
  <si>
    <t>Supply and Erection PVC pipe for wiring purpose complete Recessed in walls including chase etc : 1" i/d</t>
  </si>
  <si>
    <t>15-02-b-04</t>
  </si>
  <si>
    <t>Supply and Erection PVC pipe for wiring purpose complete Recessed in walls including chase etc : 1.25" i/d</t>
  </si>
  <si>
    <t>15-02-b-05</t>
  </si>
  <si>
    <t>Supply and Erection PVC pipe for wiring purpose complete Recessed in walls including chase etc : 1.5" i/d</t>
  </si>
  <si>
    <t>15-02-b-06</t>
  </si>
  <si>
    <t>Supply and Erection PVC pipe for wiring purpose complete Recessed in walls including chase etc : 2" i/d</t>
  </si>
  <si>
    <t>15-02-b-07</t>
  </si>
  <si>
    <t>Supply and Erection PVC pipe for wiring purpose complete Recessed in walls including chase etc : 3" i/d</t>
  </si>
  <si>
    <t>15-02-b-08</t>
  </si>
  <si>
    <t>Supply and Erection PVC pipe for wiring purpose complete Recessed in walls including chase etc : 4" i/d</t>
  </si>
  <si>
    <t>15-03-a</t>
  </si>
  <si>
    <t>Supply and Erection GI flexible pipe for wiring purpose complete 1/2" i/d</t>
  </si>
  <si>
    <t>15-03-b</t>
  </si>
  <si>
    <t>Supply and Erection GI flexible pipe for wiring purpose complete 3/4" i/d</t>
  </si>
  <si>
    <t>15-03-c</t>
  </si>
  <si>
    <t>Supply and Erection GI flexible pipe for wiring purpose complete 1" i/d</t>
  </si>
  <si>
    <t>15-03-d</t>
  </si>
  <si>
    <t>Supply and Erection GI flexible pipe for wiring purpose complete 1.25" i/d</t>
  </si>
  <si>
    <t>15-03-e</t>
  </si>
  <si>
    <t>Supply and Erection GI flexible pipe for wiring purpose complete 1.5" i/d</t>
  </si>
  <si>
    <t>15-03-f</t>
  </si>
  <si>
    <t xml:space="preserve">Supply and Erection GI flexible pipe for wiring purpose complete 2" i/d </t>
  </si>
  <si>
    <t>15-03-g</t>
  </si>
  <si>
    <t>Supply and Erection GI flexible pipe for wiring purpose complete 3" i/d</t>
  </si>
  <si>
    <t>15-04-a</t>
  </si>
  <si>
    <t>Supply and Erection Sahl wood strip batten for wiring complete 1/2" i/d</t>
  </si>
  <si>
    <t>15-04-b</t>
  </si>
  <si>
    <t>Supply and Erection Sahl wood strip batten for wiring complete 3/4" i/d</t>
  </si>
  <si>
    <t>15-04-c</t>
  </si>
  <si>
    <t>Supply and Erection Sahl wood strip batten for wiring complete 1" i/d</t>
  </si>
  <si>
    <t>15-05-a</t>
  </si>
  <si>
    <t>Supply and Erection single core PVC insulated copper conductor 250/440 V grade cable : 3/0.029"</t>
  </si>
  <si>
    <t>15-05-b</t>
  </si>
  <si>
    <t>Supply and Erection single core PVC insulated copper conductor 250/440 V grade cable : 3/0.036"</t>
  </si>
  <si>
    <t>15-05-c</t>
  </si>
  <si>
    <t>Supply and Erection single core PVC insulated copper conductor 250/440 V grade cable : 7/0.029"</t>
  </si>
  <si>
    <t>15-05-d</t>
  </si>
  <si>
    <t>Supply and Erection single core PVC insulated copper conductor 250/440 V grade cable : 7/0.036"</t>
  </si>
  <si>
    <t>15-05-e</t>
  </si>
  <si>
    <t>Supply and Erection single core PVC insulated copper conductor 250/440 V grade cable : 7/0.044"</t>
  </si>
  <si>
    <t>15-05-f</t>
  </si>
  <si>
    <t>Supply and Erection single core PVC insulated copper conductor 250/440 V grade cable : 7/0.064"</t>
  </si>
  <si>
    <t>15-05-g</t>
  </si>
  <si>
    <t>Supply and Erection single core PVC insulated copper conductor 250/440 V grade cable : 19/0.064"</t>
  </si>
  <si>
    <t>15-06-a</t>
  </si>
  <si>
    <t>Supply and Erection single core PVC insulated+sheathed copper conductor 250/440 V grade cable : 3/0.029"</t>
  </si>
  <si>
    <t>15-06-b</t>
  </si>
  <si>
    <t>Supply and Erection single core PVC insulated+sheathed copper conductor 250/440 V grade cable : 3/0.036"</t>
  </si>
  <si>
    <t>15-06-c</t>
  </si>
  <si>
    <t>Supply and Erection single core PVC insulated+sheathed copper conductor 250/440 V grade cable : 7/0.029"</t>
  </si>
  <si>
    <t>15-06-d</t>
  </si>
  <si>
    <t>Supply and Erection single core PVC insulated+sheathed copper conductor 250/440 V grade cable : 7/0.036"</t>
  </si>
  <si>
    <t>15-06-e</t>
  </si>
  <si>
    <t>Supply and Erection single core PVC insulated+sheathed copper conductor 250/440 V grade cable : 7/0.044"</t>
  </si>
  <si>
    <t>15-06-f</t>
  </si>
  <si>
    <t>Supply and Erection single core PVC insulated+sheathed copper conductor 250/440 V grade cable : 7/0.064"</t>
  </si>
  <si>
    <t>15-07-a</t>
  </si>
  <si>
    <t>Supply and Erection single core PVC insulated &amp; sheathed copper conductor, 660/1 100V cable : 7/0.064"</t>
  </si>
  <si>
    <t>15-07-b</t>
  </si>
  <si>
    <t>Supply and Erection single core PVC insulated &amp; sheathed copper conductor, 660/1 100V cable : 19/0.052"</t>
  </si>
  <si>
    <t>15-07-c</t>
  </si>
  <si>
    <t>Supply and Erection single core PVC insulated &amp; sheathed copper conductor, 660/1 100V cable : 19/0.064"</t>
  </si>
  <si>
    <t>15-07-d</t>
  </si>
  <si>
    <t>Supply and Erection single core PVC insulated &amp; sheathed copper conductor, 660/1 100V cable : 19/0.083"</t>
  </si>
  <si>
    <t>15-07-e</t>
  </si>
  <si>
    <t>Supply and Erection single core PVC insulated &amp; sheathed copper conductor, 660/1 100V cable : 37/0.072"</t>
  </si>
  <si>
    <t>15-07-f</t>
  </si>
  <si>
    <t>Supply and Erection single core PVC insulated &amp; sheathed copper conductor, 660/1 100V cable : 37/0.083"</t>
  </si>
  <si>
    <t>15-07-g</t>
  </si>
  <si>
    <t>Supply and Erection single core PVC insulated &amp; sheathed copper conductor, 660/1 100V cable : 37/0.103"</t>
  </si>
  <si>
    <t>15-08-a</t>
  </si>
  <si>
    <t>Supply and Erection twin core PVC insulated &amp; sheathed copper conductor 250/440 V grade cable : 3/0.029"</t>
  </si>
  <si>
    <t>15-08-b</t>
  </si>
  <si>
    <t>Supply and Erection twin core PVC insulated &amp; sheathed copper conductor 250/440 V grade cable : 3/0.036"</t>
  </si>
  <si>
    <t>15-08-c</t>
  </si>
  <si>
    <t>Supply and Erection twin core PVC insulated &amp; sheathed copper conductor 250/440 V grade cable : 7/0.029"</t>
  </si>
  <si>
    <t>15-08-d</t>
  </si>
  <si>
    <t>Supply and Erection twin core PVC insulated &amp; sheathed copper conductor 250/440 V grade cable : 7/0.036"</t>
  </si>
  <si>
    <t>15-08-e</t>
  </si>
  <si>
    <t>Supply and Erection twin core PVC insulated &amp; sheathed copper conductor 250/440 V grade cable : 7/0.044"</t>
  </si>
  <si>
    <t>15-08-f</t>
  </si>
  <si>
    <t>Supply and Erection twin core PVC insulated &amp; sheathed copper conductor 250/440 V grade cable : 7/0.064"</t>
  </si>
  <si>
    <t>15-09-a</t>
  </si>
  <si>
    <t>Supply and Erection MS sheet box of 16 SWG, 4"deep with 3/16" thick bakelite sheet top etc. complete : 4"x4"</t>
  </si>
  <si>
    <t>15-09-b</t>
  </si>
  <si>
    <t>Supply and Erection MS sheet box of 16 SWG, 4"deep with 3/16" thick bakelite sheet top etc. complete : 7"x4"</t>
  </si>
  <si>
    <t>15-09-c</t>
  </si>
  <si>
    <t>Supply and Erection MS sheet box of 16 SWG, 4"deep with 3/16" thick bakelite sheet top etc. complete : 9"x4"</t>
  </si>
  <si>
    <t>15-09-d</t>
  </si>
  <si>
    <t>Supply and Erection MS sheet box of 16 SWG, 4"deep with 3/16" thick bakelite sheet top etc. complete : 8"x10"</t>
  </si>
  <si>
    <t>15-09-e</t>
  </si>
  <si>
    <t>Supply and Erection MS sheet box of 16 SWG, 4"deep with 3/16" thick bakelite sheet top etc. complete : 10"x12"</t>
  </si>
  <si>
    <t>15-09-f</t>
  </si>
  <si>
    <t>Supply and Erection MS sheet box of 16 SWG, 4"deep with 3/16" thick bakelite sheet top etc. complete : 12"x14"</t>
  </si>
  <si>
    <t>15-10-a</t>
  </si>
  <si>
    <t xml:space="preserve">Supply and Erection Sahl wood board, 1.75" deep : 3" dia </t>
  </si>
  <si>
    <t>15-10-b</t>
  </si>
  <si>
    <t>Supply and Erection Sahl wood board, 1.75" deep : 4"x4"</t>
  </si>
  <si>
    <t>15-10-c</t>
  </si>
  <si>
    <t>Supply and Erection Sahl wood board, 1.75" deep : 7"x4"</t>
  </si>
  <si>
    <t>15-10-d</t>
  </si>
  <si>
    <t>Supply and Erection Sahl wood board, 1.75" deep : 8"x10"</t>
  </si>
  <si>
    <t>15-10-e</t>
  </si>
  <si>
    <t>Supply and Erection Sahl wood board, 1.75" deep : 10"x12"</t>
  </si>
  <si>
    <t>15-10-f</t>
  </si>
  <si>
    <t>Supply and Erection Sahl wood board, 1.75" deep : 12"x14"</t>
  </si>
  <si>
    <t>15-11-a-01</t>
  </si>
  <si>
    <t>Supply and Erection of iron/aluminium clad, 500V main switch Double pole : 15/20 Amp.</t>
  </si>
  <si>
    <t>15-11-a-02</t>
  </si>
  <si>
    <t>Supply and Erection of iron/aluminium clad, 500V main switch Double pole : 30/35 Amp</t>
  </si>
  <si>
    <t>15-11-a-03</t>
  </si>
  <si>
    <t>Supply and Erection iron/aluminium clad 500 volts main switch Double Pole : 60/65 Amp</t>
  </si>
  <si>
    <t>15-11-a-04</t>
  </si>
  <si>
    <t>Supply and Erection iron/aluminium clad 500 volts main switch Double Pole : 100 Amp</t>
  </si>
  <si>
    <t>15-11-b-01</t>
  </si>
  <si>
    <t>Supply and Erection of iron/aluminium clad, 500V main switch Triple pole with neutral link : 15/20 Amp.</t>
  </si>
  <si>
    <t>15-11-b-02</t>
  </si>
  <si>
    <t>Supply and Erection of iron/aluminium clad, 500V main switch Triple pole with neutral link : 30/35 Amp.</t>
  </si>
  <si>
    <t>15-11-b-03</t>
  </si>
  <si>
    <t>Supply and Erection of iron/aluminium clad, 500V main switch Triple pole with neutral link : 60/65 Amp.</t>
  </si>
  <si>
    <t>15-11-b-04</t>
  </si>
  <si>
    <t>Supply and Erection of iron/aluminium clad, 500V main switch Triple pole with neutral link : 100 Amp.</t>
  </si>
  <si>
    <t>15-12-a</t>
  </si>
  <si>
    <t>Supply and Erection or iron/aluminium clad, 500V main switch with triple pole, complete : 60 Amp.</t>
  </si>
  <si>
    <t>15-12-b</t>
  </si>
  <si>
    <t>Supply and Erection or iron/aluminium clad, 500V main switch with triple pole, complete : 100 Amp.</t>
  </si>
  <si>
    <t>15-12-c</t>
  </si>
  <si>
    <t>Supply and Erection or iron/aluminium clad, 500V main switch with triple pole, complete : 200 Amp.</t>
  </si>
  <si>
    <t>15-12-d</t>
  </si>
  <si>
    <t>Supply and Erection or iron/aluminium clad, 500V main switch with triple pole, complete : 300 Amp.</t>
  </si>
  <si>
    <t>15-12-e</t>
  </si>
  <si>
    <t>Supply and Erection or iron/aluminium clad, 500V main switch with triple pole, complete : 500 Amp.</t>
  </si>
  <si>
    <t>15-13</t>
  </si>
  <si>
    <t>Supply and Erection plain pendent lamp holder, complete with bakelite lamp holder &amp; flexible twin wire of 2m.</t>
  </si>
  <si>
    <t>15-14</t>
  </si>
  <si>
    <t>Supply and Erection 9" long swan neck plain brass/steel/brass oxidised bracket lamp holder, complete</t>
  </si>
  <si>
    <t>15-15</t>
  </si>
  <si>
    <t>Supply and Erection wall/pole type bracket with double cover water tight reflector, flexible wire &amp; brass holder</t>
  </si>
  <si>
    <t>15-16</t>
  </si>
  <si>
    <t>Supply and Erection call bell 220/250V, fixed on Sahl wood board 7"x4"</t>
  </si>
  <si>
    <t>15-17</t>
  </si>
  <si>
    <t>Supply and Erection bell push or bed switch, with 5m. Twin flexible wire 23/0.0076"</t>
  </si>
  <si>
    <t>15-18-a</t>
  </si>
  <si>
    <t>Supply and Erection switches 10/15 Amp : Open type</t>
  </si>
  <si>
    <t>15-18-b</t>
  </si>
  <si>
    <t>Supply and Erection switches 10/15 Amp : Recessed type</t>
  </si>
  <si>
    <t>15-19-a</t>
  </si>
  <si>
    <t>Supply and Erection 3 pin 10/15 Amp. wall socket : Open type</t>
  </si>
  <si>
    <t>15-19-b</t>
  </si>
  <si>
    <t>Supply and Erection 3 pin 10/15 Amp. wall socket : Recessed</t>
  </si>
  <si>
    <t>15-20-a</t>
  </si>
  <si>
    <t>Supply and Erection 3 pin switch &amp; plug combined recessed type : 5 Amp</t>
  </si>
  <si>
    <t>15-20-b</t>
  </si>
  <si>
    <t>Supply and Erection 3 pin switch &amp; plug combined recessed type : 10/15 Amp</t>
  </si>
  <si>
    <t>15-21</t>
  </si>
  <si>
    <t>Supply and Erection 3 pin 10/15 Amp. wall socket with shoe open type</t>
  </si>
  <si>
    <t>15-22-a</t>
  </si>
  <si>
    <t>Supply and Erection button holder/angle holder Bakelite large size</t>
  </si>
  <si>
    <t>15-22-b</t>
  </si>
  <si>
    <t>Supply and Erection button holder/angle holder Brass</t>
  </si>
  <si>
    <t>15-23-a</t>
  </si>
  <si>
    <t>Supply and Erection porcelain fuses (china made) with plastic sheet base on angle iron board : 10/15 Amp.</t>
  </si>
  <si>
    <t>15-23-b</t>
  </si>
  <si>
    <t>Supply and Erection porcelain fuses (china made) with plastic sheet base on angle iron board : 30 Amp.</t>
  </si>
  <si>
    <t>15-23-c</t>
  </si>
  <si>
    <t>Supply and Erection porcelain fuses (china made) with plastic sheet base on angle iron board : 60 Amp.</t>
  </si>
  <si>
    <t>15-23-d</t>
  </si>
  <si>
    <t>Supply and Erection porcelain fuses (china made) with plastic sheet base on angle iron baord : 100 Amp.</t>
  </si>
  <si>
    <t>15-23-e</t>
  </si>
  <si>
    <t>Supply and Erection porcelain fuses (china made) with plastic sheet base on angle iron board : 200 Amp.</t>
  </si>
  <si>
    <t>15-24-a</t>
  </si>
  <si>
    <t>Supply and Erection tube light, including rod, choke etc complete Double rod (80 watts) with 2 chokes &amp; 2 starters</t>
  </si>
  <si>
    <t>Set</t>
  </si>
  <si>
    <t>15-24-b</t>
  </si>
  <si>
    <t>Supply and Erection tube light, including rod, choke etc complete Single rod (40 watts) with 1 choke &amp; 1 starter</t>
  </si>
  <si>
    <t>15-24-c</t>
  </si>
  <si>
    <t>Supply and Erection tube light, including rod, choke etc complete Round tube (10 watt) 1 choke +1 starter w/o cover</t>
  </si>
  <si>
    <t>15-25</t>
  </si>
  <si>
    <t>Supply and Erection girder clamp hook, 5/8" dia.for hanging ceiling fans</t>
  </si>
  <si>
    <t>15-26-a</t>
  </si>
  <si>
    <t>Supply and Erection circuit breaker (imported) on sahl wood board complete : 2/5/15 Amp.</t>
  </si>
  <si>
    <t>15-26-b</t>
  </si>
  <si>
    <t>Supply and Erection circuit breaker (imported) on sahl wood board complete : 20/25/3 0 Amp.</t>
  </si>
  <si>
    <t>15-27</t>
  </si>
  <si>
    <t>Supply and Erection stay for house service pipe, erected with straining screws and 7/14 SWG stay wire</t>
  </si>
  <si>
    <t>15-28</t>
  </si>
  <si>
    <t>Supply and Erection of house service pipe Henley or pole, type 2" dia. erected to install insulated wire etc</t>
  </si>
  <si>
    <t>15-29</t>
  </si>
  <si>
    <t>Supply and Erection shackle/pin insulator, medium size</t>
  </si>
  <si>
    <t>15-30</t>
  </si>
  <si>
    <t>Supply and Erection bare copper conductor wire, No. 2 to 16 SWG, including binding wire No. 16 SWG</t>
  </si>
  <si>
    <t>kg</t>
  </si>
  <si>
    <t>15-31</t>
  </si>
  <si>
    <t>Supply and Erection GI wire of sizes, including binding wire No. 16 SWG for support of rubber wire, pole to pole</t>
  </si>
  <si>
    <t>15-32-a</t>
  </si>
  <si>
    <t>Wiring overhead line in 2 single core, PVC insulated cable with GI wire #8 SWG : 3/0.029"</t>
  </si>
  <si>
    <t>15-32-b</t>
  </si>
  <si>
    <t>Wiring overhead line in 2 single core, PVC insulated cable with GI wire #8 SWG : 7/0.029"</t>
  </si>
  <si>
    <t>15-32-c</t>
  </si>
  <si>
    <t>Wiring overhead line in 2 single core, PVC insulated cable with GI wire #8 SWG : 7/0.036"</t>
  </si>
  <si>
    <t>15-32-d</t>
  </si>
  <si>
    <t>Wiring overhead line in 2 single core, PVC insulated cable with GI wire #8 SWG : 7/0.044"</t>
  </si>
  <si>
    <t>15-33</t>
  </si>
  <si>
    <t>Supply and Erection street light pole bracket 1.25" GI pipe 2m. long, complete with 2 pole clamps</t>
  </si>
  <si>
    <t>15-34</t>
  </si>
  <si>
    <t>Supply and Fixing dust &amp; weather proof street light fitting with reflector, 400W mercury vapour lamp etc comp.</t>
  </si>
  <si>
    <t>15-35-a</t>
  </si>
  <si>
    <t>Supply and Erection pole mounted street light complete for fitting 125/250 W mercury lamp : GEC make</t>
  </si>
  <si>
    <t>15-35-b</t>
  </si>
  <si>
    <t>Supply and Erection pole mounted street light complete for fitting 125/250 W mercury lamp : Philips make</t>
  </si>
  <si>
    <t>15-36-a</t>
  </si>
  <si>
    <t>Supply and Fixing 125 W mercury vapour lamp with choke</t>
  </si>
  <si>
    <t>15-36-b</t>
  </si>
  <si>
    <t>Supply and Fixing 250 W mercury vapour lamp with choke</t>
  </si>
  <si>
    <t>15-36-c</t>
  </si>
  <si>
    <t>Supply and Fixing 400 W mercury vapour lamp with choke</t>
  </si>
  <si>
    <t>15-37</t>
  </si>
  <si>
    <t>Supply and Fixing mercury sodium lamp 360 Sunlux 400 W complete with choke</t>
  </si>
  <si>
    <t>15-38</t>
  </si>
  <si>
    <t>Supply and Fixing mercury blended lamp 160 W</t>
  </si>
  <si>
    <t>15-39</t>
  </si>
  <si>
    <t>Supply and Erection MS angle lattice structure pole 36' long 14"sq at base &amp; 8"sq. at top for elec. Distribution.</t>
  </si>
  <si>
    <t>15-40-a-01</t>
  </si>
  <si>
    <t>Supply and Fixing GI tubular street light pole, 8' of 5" dia, 7' 4" dia, 5' of 3" dia, Single arm of 5' of 1.5" dia</t>
  </si>
  <si>
    <t>15-40-a-02</t>
  </si>
  <si>
    <t>Supply and Fixing GI tubular street light pole, 8' of 5" dia, 7' 4" dia, 5' of 3" dia, Double arm of 5' of 1.5" dia</t>
  </si>
  <si>
    <t>15-40-b-01</t>
  </si>
  <si>
    <t>Supply and Fixing GI tubular street light pole, 8' of 4" dia, 7' 3" dia, 5' of 2" dia, Single arm of 5' of 1.5" dia</t>
  </si>
  <si>
    <t>15-40-b-02</t>
  </si>
  <si>
    <t>Supply and Fixing GI tubular street light pole, 8' of 4" dia, 7' 3" dia, 5' of 2" dia, Double arm of 5' of 1.5" dia</t>
  </si>
  <si>
    <t>15-40-b-03</t>
  </si>
  <si>
    <t>Providing street light poles of 40 ft height without arms including fixing complete.</t>
  </si>
  <si>
    <t>each</t>
  </si>
  <si>
    <t>15-41</t>
  </si>
  <si>
    <t>Earthing of iron clad/aluminium switches etc with GI wire #8 SWG in GI pipe 0.5" dia.</t>
  </si>
  <si>
    <t>15-42</t>
  </si>
  <si>
    <t>Supply and Erection 2'x2'x1/8" copper plate including rivetting to copper tape &amp; placing in mixture of salt etc</t>
  </si>
  <si>
    <t>15-43-a</t>
  </si>
  <si>
    <t>Supply and Erection copper tape, including copper stapple &amp; copper nails etc : Size 1.5"x1/8"</t>
  </si>
  <si>
    <t>15-43-b</t>
  </si>
  <si>
    <t>Supply and Erection copper tape, including copper stapple &amp; copper nails etc : Size 2"x1/8"</t>
  </si>
  <si>
    <t>15-44</t>
  </si>
  <si>
    <t>Supply and Erection 1" dia &amp; 1m long lightening conductor copper rod with 5 spikes ball &amp; base etc.</t>
  </si>
  <si>
    <t>15-45</t>
  </si>
  <si>
    <t>Wiring of light/fan/call-bell point in 3/0.029 PVC insulated &amp; sheathed cable on sahl wood strip</t>
  </si>
  <si>
    <t>15-46</t>
  </si>
  <si>
    <t>Wiring of 2/3-pin 5-Amp plug point in 3/0.029 PVC insulated &amp; sheathed cable on sahl wood</t>
  </si>
  <si>
    <t>15-47-a</t>
  </si>
  <si>
    <t>Wiring of main &amp; sub-main in 2 single core PVC insulated &amp; sheathed cable : 3/0.029</t>
  </si>
  <si>
    <t>15-47-b</t>
  </si>
  <si>
    <t>Wiring of main &amp; sub-main in 2 single core PVC insulated &amp; sheathed cable : 7/0.029</t>
  </si>
  <si>
    <t>15-47-c</t>
  </si>
  <si>
    <t>Wiring of main &amp; sub-main in 2 single core PVC insulated &amp; sheathed cable : 7/0.044</t>
  </si>
  <si>
    <t>15-47-d</t>
  </si>
  <si>
    <t>Wiring of main &amp; sub-main in 2 single core PVC insulated &amp; sheathed cable : 7/0.064</t>
  </si>
  <si>
    <t>15-48-a</t>
  </si>
  <si>
    <t>Wiring of sub main/earthing in 1 single core PVC insulated &amp; sheathed cable : 3/0.029</t>
  </si>
  <si>
    <t>15-48-b</t>
  </si>
  <si>
    <t>Wiring of sub main/earthing in 1 single core PVC insulated &amp; sheathed cable : 7/0.029</t>
  </si>
  <si>
    <t>15-48-c</t>
  </si>
  <si>
    <t>Wiring of sub main/earthing in 1 single core PVC insulated &amp; sheathed cable : 7/0.044</t>
  </si>
  <si>
    <t>15-48-d</t>
  </si>
  <si>
    <t>Wiring of sub main/earthing in 1 single core PVC insulated &amp; sheathed cable : 7/0.064</t>
  </si>
  <si>
    <t>15-49</t>
  </si>
  <si>
    <t>Wiring of light point in 3/0.029 PVC insulated sheathed cable on sahl wood strip batten</t>
  </si>
  <si>
    <t>15-50</t>
  </si>
  <si>
    <t>Wiring of light/fan/call-bell point in 3/0.029 PVC insulated bare cable in PVC pipe recessed</t>
  </si>
  <si>
    <t>15-51</t>
  </si>
  <si>
    <t>Wiring of 2/3-pin 5-Amp. plug point in 3/0.029 PVC insulated bare cable in PVC pipe recessed</t>
  </si>
  <si>
    <t>15-52</t>
  </si>
  <si>
    <t>Wiring of light point in 3/0.029 PVC insulated bare cable in PVC pipe recessed in wall comp.</t>
  </si>
  <si>
    <t>15-53</t>
  </si>
  <si>
    <t>Special earthing of iron/metal clad switches etc with copper wire No. 8 SWG in GI pipe 1/2" dia</t>
  </si>
  <si>
    <t>15-54</t>
  </si>
  <si>
    <t>Supply and Erection enclosed switch of bakelite DP (China) 15/30 Amp. fixed on wooden board complete</t>
  </si>
  <si>
    <t>15-55-a</t>
  </si>
  <si>
    <t>Supply and erection of fancy wall type bracket with brass holder &amp; fancy shade : Single</t>
  </si>
  <si>
    <t>15-55-b</t>
  </si>
  <si>
    <t>Supply and erection of fancy wall type bracket with brass holder &amp; fancy shade : Double</t>
  </si>
  <si>
    <t>15-56-a</t>
  </si>
  <si>
    <t>Supply and Erection white round globe with holder, gallery &amp; 100 Watt bulb complete : 6" dia.</t>
  </si>
  <si>
    <t>15-56-b</t>
  </si>
  <si>
    <t>Supply and Erection white round globe with holder, gallery &amp; 100 Watt bulb complete : 8" dia.</t>
  </si>
  <si>
    <t>15-56-c</t>
  </si>
  <si>
    <t>Supply and Erection white round globe with holder, gallery &amp; 100 Watt bulb complete : 10" dia.</t>
  </si>
  <si>
    <t>15-57-a</t>
  </si>
  <si>
    <t>Supply and Erection white flat globe with holder, gallery &amp; 100 W bulb complete : 8" dia</t>
  </si>
  <si>
    <t>15-57-b</t>
  </si>
  <si>
    <t>Supply and Erection white flat globe with holder, gallery &amp; 100 W bulb complete : 10" dia</t>
  </si>
  <si>
    <t>15-57-c</t>
  </si>
  <si>
    <t>Supply and Erection white flat globe with holder, gallery &amp; 100 W bulb complete : 12" dia</t>
  </si>
  <si>
    <t>15-58</t>
  </si>
  <si>
    <t>Supply and Erection white round globe 6" dia with angle type bakelite gallery, holder &amp; 60-W bulb complete</t>
  </si>
  <si>
    <t>15-59</t>
  </si>
  <si>
    <t>Supply and Erection 1' long strip light fitting comp. with cover of opalescent perspex in plain finish 10-Watt</t>
  </si>
  <si>
    <t>15-60</t>
  </si>
  <si>
    <t>Supply and Erection double fluorescent tube light fitting 2 No. 4' long, 40-W with 2 chokes &amp; starters complete</t>
  </si>
  <si>
    <t>15-61-a</t>
  </si>
  <si>
    <t>Supply and Erection fluorescent tube light fitting including 4' rod, choke, starter, flexible wire etc : Single</t>
  </si>
  <si>
    <t>15-61-b</t>
  </si>
  <si>
    <t>Supply and Erection fluorescent tube light fitting including 4' rod, choke, starter, flexible wire etc : Double</t>
  </si>
  <si>
    <t>15-62</t>
  </si>
  <si>
    <t>Supply and Erection porch-light fitting round/square type with gallery, holder &amp; 40 W bulb</t>
  </si>
  <si>
    <t>15-63-a</t>
  </si>
  <si>
    <t>Supply and Erection gate-light fitting complete with holder &amp; 160-Watt mercury blended lamp: Small</t>
  </si>
  <si>
    <t>15-63-b</t>
  </si>
  <si>
    <t>Supply and Erection gate-light fitting complete with holder &amp; 160-Watt mercury blended lamp: Medium</t>
  </si>
  <si>
    <t>15-63-c</t>
  </si>
  <si>
    <t>Supply and Erection gate-light fitting complete with holder &amp; 160-Watt mercury blended lamp: Large</t>
  </si>
  <si>
    <t>15-64-a</t>
  </si>
  <si>
    <t>Supply and Erection garden-light fitting with holder and 160 W mercury blended lamp &amp; choke : 1 8" dia.</t>
  </si>
  <si>
    <t>15-64-b</t>
  </si>
  <si>
    <t>Supply and Erection garden-light fitting with holder and 160 W mercury blended lamp &amp; choke : 19" dia</t>
  </si>
  <si>
    <t>15-64-c</t>
  </si>
  <si>
    <t>Supply and Erection garden-light fitting with holder and 160 W mercury blended lamp &amp; choke : 22" dia</t>
  </si>
  <si>
    <t>15-65-a</t>
  </si>
  <si>
    <t>Supply and Erection garden-light fitting with porcelain holder 125 W mercury vapour lamp &amp; choke : 18" dia.</t>
  </si>
  <si>
    <t>15-65-b</t>
  </si>
  <si>
    <t>Supply and Erection garden-light fitting with porcelain holder 125 W mercury vapour lamp &amp; choke : 19" dia</t>
  </si>
  <si>
    <t>15-65-c</t>
  </si>
  <si>
    <t>Supply and Erection garden-light fitting with porcelain holder 125 W mercury vapour lamp &amp; choke : 22" dia</t>
  </si>
  <si>
    <t>15-66-a</t>
  </si>
  <si>
    <t>Supply and Erection flood-light fitting with holder, complete 14" dia with 500-W lamp</t>
  </si>
  <si>
    <t>15-66-b</t>
  </si>
  <si>
    <t>Supply and Erection flood-light fitting with holder, complete 19«" dia with 1000-W lamp</t>
  </si>
  <si>
    <t>15-67</t>
  </si>
  <si>
    <t>Making hole in wall with necessary masonry work for exhaust fan any size complete</t>
  </si>
  <si>
    <t>15-68-a</t>
  </si>
  <si>
    <t>Supply and Erection best quality AC ceiling fan complete with GI rod, canopy, blades &amp; regulator : 36" sweep.</t>
  </si>
  <si>
    <t>15-68-b</t>
  </si>
  <si>
    <t>Supply and Erection best quality AC ceiling fan complete with GI rod, canopy, blades &amp; regulator : 48" sweep</t>
  </si>
  <si>
    <t>15-68-c</t>
  </si>
  <si>
    <t>Supply and Erection best quality AC ceiling fan complete with GI rod, canopy, blades &amp; regulator : 56" sweep</t>
  </si>
  <si>
    <t>15-69-a</t>
  </si>
  <si>
    <t>Supply and Erection best quality exhaust fan complete with shutter &amp; regulator : 12"sweep</t>
  </si>
  <si>
    <t>15-69-b</t>
  </si>
  <si>
    <t>Supply and Erection best quality exhaust fan complete with shutter &amp; regulator : 16"sweep</t>
  </si>
  <si>
    <t>15-69-c</t>
  </si>
  <si>
    <t>Supply and Erection best quality exhaust fan complete with shutter &amp; regulator : 18"sweep</t>
  </si>
  <si>
    <t>15-70-a</t>
  </si>
  <si>
    <t>Supply and Erection transpower auto circuit breaker 3-phase, 400V fungus moisture proofing : 30 Amp.</t>
  </si>
  <si>
    <t>15-70-b</t>
  </si>
  <si>
    <t>Supply and Erection transpower auto circuit breaker 3-phase, 400V fungus moisture proofing : 60 Amp.</t>
  </si>
  <si>
    <t>15-70-c</t>
  </si>
  <si>
    <t>Supply and Erection transpower auto circuit breaker 3-phase, 400V fungus moisture proofing : 100 Amp.</t>
  </si>
  <si>
    <t>15-71-a</t>
  </si>
  <si>
    <t>Supply and Erection single phase imported auto circuit breaker 6 Amp.</t>
  </si>
  <si>
    <t>15-71-b</t>
  </si>
  <si>
    <t>Supply and Erection single phase imported auto circuit breaker 15 Amp.</t>
  </si>
  <si>
    <t>15-71-c</t>
  </si>
  <si>
    <t>Supply and Erection single phase imported auto circuit breaker 20 Amp.</t>
  </si>
  <si>
    <t>15-71-d</t>
  </si>
  <si>
    <t>Supply and Erection single phase imported auto circuit breaker 30 Amp.</t>
  </si>
  <si>
    <t>15-72-a</t>
  </si>
  <si>
    <t>Supply and Erection of bus bars for 500 volts 3 phase AC S/W 4 copper bars 40 Amp with bar size 1 1/2" X 1/8"</t>
  </si>
  <si>
    <t>15-72-b</t>
  </si>
  <si>
    <t>Supply and Erection of bus bars 500 volts 3 phase AC supply with 4 copper bars - 100 Amp with bar size1 1 1/2" X 1/8"</t>
  </si>
  <si>
    <t>15-72-c</t>
  </si>
  <si>
    <t>Supply and Erection of bus bars 500 volts 3 phase AC supply with 4 copper bars - 200 Amp with bar size 2"X 1/8"</t>
  </si>
  <si>
    <t>15-72-d</t>
  </si>
  <si>
    <t>Supply and Erection of bus bars 500 volts 3 phase AC supply with 4 copper bars - 300 Amp with bar zise 2" X 3/16"</t>
  </si>
  <si>
    <t>15-72-e</t>
  </si>
  <si>
    <t>Supply and Erection of bus bars 500 volts 3 phase AC supply with 4 copper bars - 500 Amp with zise 2" X 1/4"</t>
  </si>
  <si>
    <t>15-73-a</t>
  </si>
  <si>
    <t>Supply and Erection of bracket of channel 3" X 1 1/2" X 1/4" section 2' long for 2 lines</t>
  </si>
  <si>
    <t>15-73-b</t>
  </si>
  <si>
    <t>Supply and Erection of bracket of MS channel 3" X 1 1/2" X 1/4" Section:- 4' long for 4 lines</t>
  </si>
  <si>
    <t>15-74</t>
  </si>
  <si>
    <t>Supply and Erection of anchor rod honley type for poles i/e clamps &amp; 7/13 SWG stay wire straning screws PCC 1:3:6.</t>
  </si>
  <si>
    <t>15-75-a</t>
  </si>
  <si>
    <t>Supply and Erection cubical type factory fabricated floor/wall mounting steel main board comp. : On surface</t>
  </si>
  <si>
    <t>SFT</t>
  </si>
  <si>
    <t>15-75-b</t>
  </si>
  <si>
    <t>Supply and Erection cubical type factory fabricated floor/wall mounting steel main board comp. : Recessed</t>
  </si>
  <si>
    <t>15-76-a</t>
  </si>
  <si>
    <t>Flouresent tube lights fitting 2.5x2.5 feet square type suitable for fixing in recess or direct on complete with 4 Nos 2 ft 20 watts tubes, chokes, starters, holders complete in all respect in steel body.</t>
  </si>
  <si>
    <t>15-76-b</t>
  </si>
  <si>
    <t>Supply and Fixing of fluoresent tube fitting rectanglular box types housing made of 22 SWG stave enamelled steel sheet having spring load inner frame attachement with acrylic or polythene complete with 2 No 4 ft 40 watts.</t>
  </si>
  <si>
    <t>15-77-a</t>
  </si>
  <si>
    <t xml:space="preserve">Supply and Fixing electric AC exhuast/fresh air circulation(double way) 220/230 single phase plastic frame body and blade complete 8"x8" </t>
  </si>
  <si>
    <t>15-77-b</t>
  </si>
  <si>
    <t>Supply and Fixing electric AC exhuast/fresh air circulation(double way) 220/230 single phase plastic frame body and blade complete 10"x10" .</t>
  </si>
  <si>
    <t>15-77-c</t>
  </si>
  <si>
    <t>Supply and fixing electric AC exhaust/fresh air circulation(Double way) 220/23 0 single phase plastic frame body and blade complete 12"x12"</t>
  </si>
  <si>
    <t>15-78</t>
  </si>
  <si>
    <t>Supply and Fixing bracket fan pak made complete</t>
  </si>
  <si>
    <t>15-79-a</t>
  </si>
  <si>
    <t>Supply and Fixing PVC conduit for surface wiring (dura duct) 1/2" including all charges for nail screws etc</t>
  </si>
  <si>
    <t>15-79-b</t>
  </si>
  <si>
    <t>PVC conduit for surface wiring (dura duct) 1" including all charges for nail screws etc complete</t>
  </si>
  <si>
    <t>15-79-c</t>
  </si>
  <si>
    <t>PVC conduit for surface wiring (dura duct) 1.5" including all charges for nail screws etc complete</t>
  </si>
  <si>
    <t>15-79-d</t>
  </si>
  <si>
    <t xml:space="preserve">PVC conduit for surface wiring (dura duct) 2" including all charges for nail screws etc complete </t>
  </si>
  <si>
    <t>15-80</t>
  </si>
  <si>
    <t>Supply and Fixing dimmer switch complete</t>
  </si>
  <si>
    <t>15-81</t>
  </si>
  <si>
    <t>Supply and Fixing 20 Amp power plug</t>
  </si>
  <si>
    <t>15-82</t>
  </si>
  <si>
    <t>Supply and Fixing Asia porcelin power plug 30 Amp</t>
  </si>
  <si>
    <t>15-83</t>
  </si>
  <si>
    <t>Supply and fixing light plug 10 Amp</t>
  </si>
  <si>
    <t>15-84</t>
  </si>
  <si>
    <t>Supply and fitting of capacitor 2.2 uf for ceiling fans</t>
  </si>
  <si>
    <t>15-85</t>
  </si>
  <si>
    <t>Supply and fitting of ball bearing of size 6201, 6202 or 6203 for ceiling fans</t>
  </si>
  <si>
    <t>15-86</t>
  </si>
  <si>
    <t>Supply and erection of cut out, bakelite open type</t>
  </si>
  <si>
    <t>15-87</t>
  </si>
  <si>
    <t>Supply and erection of cut out bakelite Recessed type cut out</t>
  </si>
  <si>
    <t>15-88</t>
  </si>
  <si>
    <t>Supply and erection of kit kat 500 volts 15/20 Amp</t>
  </si>
  <si>
    <t>15-89</t>
  </si>
  <si>
    <t>Supply and erection of kit kat 500 volts 30/35 Amp</t>
  </si>
  <si>
    <t>15-90</t>
  </si>
  <si>
    <t>Supply and erection of kit kat 500 volts 60/65 Amp</t>
  </si>
  <si>
    <t>15-91</t>
  </si>
  <si>
    <t>Supply and erection of kit kat 500 volts 100 Amp</t>
  </si>
  <si>
    <t>15-92</t>
  </si>
  <si>
    <t>Supply and erection of kit kat 500 volts 200 Amp</t>
  </si>
  <si>
    <t>15-93</t>
  </si>
  <si>
    <t>Supply and erection of kit kat 500 volts 300 Amp</t>
  </si>
  <si>
    <t>15-94</t>
  </si>
  <si>
    <t>Supply and erection of kit kat 500 volts 400 Amp</t>
  </si>
  <si>
    <t>15-95-a</t>
  </si>
  <si>
    <t>Providing &amp; Fixing Honda Generator EP 2500ex, 2.2 KVA Petrol driven.</t>
  </si>
  <si>
    <t>15-95-b</t>
  </si>
  <si>
    <t>Providing &amp; Fixing Honda Generator EP 2500ex, 2.2 KVA Petrol-cum-Gas driven</t>
  </si>
  <si>
    <t>15-95-c</t>
  </si>
  <si>
    <t>Providing &amp; Fixing Honda Generator EP 2800ex, 3.1 KVA Petrol-cum-Gas driven.</t>
  </si>
  <si>
    <t>15-95-d</t>
  </si>
  <si>
    <t>Providing &amp; Fixing Honda Generator EP 2800ex, 3.1 KVA Petrol driven.</t>
  </si>
  <si>
    <t>16-01</t>
  </si>
  <si>
    <t>Providing and Laying sub-base course of brick on edge 4.5" thick including compaction to required camber &amp; grade</t>
  </si>
  <si>
    <t>16-02</t>
  </si>
  <si>
    <t>Providing and Laying sub-base course of brick aggregate,including compaction to required camber, grade &amp; density.</t>
  </si>
  <si>
    <t>Granular Sub Base Course using Pit Run Gravel</t>
  </si>
  <si>
    <t>16-03-b</t>
  </si>
  <si>
    <t>Granular Sub Base Using Crushed Stone Aggregate</t>
  </si>
  <si>
    <t>16-04-a</t>
  </si>
  <si>
    <t>Aggregate Base Course</t>
  </si>
  <si>
    <t>16-05</t>
  </si>
  <si>
    <t>Providing and Laying road edging of 3" wide &amp; 9" deep brick on end, complete</t>
  </si>
  <si>
    <t>Bitumenous Prime Coat</t>
  </si>
  <si>
    <t>Bitumenous Tack Coat</t>
  </si>
  <si>
    <t>16-08-a</t>
  </si>
  <si>
    <t>Single bitumenous Surface Treatment</t>
  </si>
  <si>
    <t>16-08-b</t>
  </si>
  <si>
    <t>Double bitumenous Surface Treatment</t>
  </si>
  <si>
    <t>16-08-c</t>
  </si>
  <si>
    <t>Triple bitumenous Surface Treatment</t>
  </si>
  <si>
    <t>16-09-a</t>
  </si>
  <si>
    <t>Resurfacing of road complete with per 100sft : 22 Ibs. bitumen, 2.5"cft bajri/crush aggregate</t>
  </si>
  <si>
    <t>16-09-b</t>
  </si>
  <si>
    <t>Resurfacing of road complete with per 100sft : 20 Ibs. bitumen, 2"cft bajri/crush aggregate</t>
  </si>
  <si>
    <t>16-10</t>
  </si>
  <si>
    <t>Scarifying/Dismantling old road surface, including removal of debris within one chain (NHA specified)</t>
  </si>
  <si>
    <t>16-11-a</t>
  </si>
  <si>
    <t>Dense Graded Hot Bitmac (Mobile Asphalt Mixer) 1" Thick, without prime coat or tack coat</t>
  </si>
  <si>
    <t>16-11-b</t>
  </si>
  <si>
    <t>Dense Graded Hot Bitmac (Mobile Asphalt Mixer) 1.5" Thick</t>
  </si>
  <si>
    <t>16-11-c</t>
  </si>
  <si>
    <t>Dense Graded Hot Bitmac (Mobile Asphalt Mixer) 2" Thick</t>
  </si>
  <si>
    <t>Asphaltic Base Course (Asphalt Batch Plant Hot Mixed)</t>
  </si>
  <si>
    <t>16-12-c</t>
  </si>
  <si>
    <t>Carriage of asphalt concrete from asphalt batch plant to the site of work by dump trucks.</t>
  </si>
  <si>
    <t>Mile/Ton</t>
  </si>
  <si>
    <t>km/Ton</t>
  </si>
  <si>
    <t>16-13</t>
  </si>
  <si>
    <t>Providing RCC railing on bridges (3 feet high)</t>
  </si>
  <si>
    <t>16-14</t>
  </si>
  <si>
    <t>Providing and fixing GI pipe railing (3 feet high)</t>
  </si>
  <si>
    <t>100 Rft/3ro</t>
  </si>
  <si>
    <t>m/3rows</t>
  </si>
  <si>
    <t>P&amp;E at site : RCC km stone</t>
  </si>
  <si>
    <t>16-15-b</t>
  </si>
  <si>
    <t>P&amp;E at site : RCC 1/10th km stone.</t>
  </si>
  <si>
    <t>16-15-c</t>
  </si>
  <si>
    <t>P&amp;E at site : RCC boundry pillar.</t>
  </si>
  <si>
    <t>Road signs (not exceeding 1 m2) without reflection sheet &amp; lettering : Supply and Fixing at site with PCC 1:3:6 upto max 3' depth.</t>
  </si>
  <si>
    <t>16-16-b</t>
  </si>
  <si>
    <t>Road signs (not exceeding 1 m2) without reflection sheet &amp; lettering : Supply to the C&amp;W store/site of work</t>
  </si>
  <si>
    <t>Road sign (any size) double pedestal 4"x2"x0.25" 11' long without reflection sheet &amp; lettering: Supply and Fixing at site with PCC 1:3:6 max 3' depth.</t>
  </si>
  <si>
    <t>16-17-b</t>
  </si>
  <si>
    <t>Road sign (any size) double pedestal 4"x2"x0.25" 11' long without reflection sheet &amp; lettering: Supply to the C&amp;W store/site of work</t>
  </si>
  <si>
    <t>16-18-a</t>
  </si>
  <si>
    <t>Supply and Fixing reflective sheet on MS/aluminium road signs etc including lettering : Diamond grade.</t>
  </si>
  <si>
    <t>16-18-b</t>
  </si>
  <si>
    <t>Supply and Fixing reflective sheet on MS/aluminium road signs etc including lettering : High intensity grade</t>
  </si>
  <si>
    <t>16-18-c</t>
  </si>
  <si>
    <t>Supply and Fixing reflective sheet on MS/aluminium road signs etc including lettering : Engineering grade</t>
  </si>
  <si>
    <t>16-19-a-01</t>
  </si>
  <si>
    <t>Supply and Fixing aluminium alloy road studs as per specs Large, strip 146x30mm, 171 beads: Uni-direction</t>
  </si>
  <si>
    <t>Supply and Fixing aluminium alloy road studs as per specs Large, strip 146x30mm, 171 beads: Bi-direction</t>
  </si>
  <si>
    <t>16-19-b-01</t>
  </si>
  <si>
    <t>Supply and Fixing aluminium alloy road studs as per specs Medium, strip 1 14x1 8mm, 74 beads: Uni-direction</t>
  </si>
  <si>
    <t>16-19-b-02</t>
  </si>
  <si>
    <t>Supply and Fixing aluminium alloy road studs as per specs Medium, strip 1 14x1 8mm, 74 beads: Bi-direction</t>
  </si>
  <si>
    <t>16-19-c-01</t>
  </si>
  <si>
    <t>Supply and Fixing aluminium alloy road studs as per specs Small, strip 75x14mm, 43 beads: Uni-directional</t>
  </si>
  <si>
    <t>16-19-c-02</t>
  </si>
  <si>
    <t>Supply and Fixing aluminium alloy road studs as per specs Small, strip 75x14mm, 43 beads: Bi-directional</t>
  </si>
  <si>
    <t>Supply &amp; Fixing Cat Eye single as specified</t>
  </si>
  <si>
    <t>16-20</t>
  </si>
  <si>
    <t>Providing and Fixing gantry of structural steel sections as per design / drawings including foundation complete.</t>
  </si>
  <si>
    <t>16-21</t>
  </si>
  <si>
    <t>Providing and Laying dry brick pavement/soling in streets etc including prep, water, compaction &amp; sand cushion.</t>
  </si>
  <si>
    <t>16-22</t>
  </si>
  <si>
    <t>Supply &amp; spreading 1"-1.5" guage shingle on road surface including compaction.</t>
  </si>
  <si>
    <t>16-23-a</t>
  </si>
  <si>
    <t>Reinforced Concrete Pipe Culvert (AASHTO M-170) Dia: 460mm</t>
  </si>
  <si>
    <t>16-23-c</t>
  </si>
  <si>
    <t>Reinforced Concrete Pipe Culvert (AASHTO M-170) Dia:760mm</t>
  </si>
  <si>
    <t>16-23-e</t>
  </si>
  <si>
    <t>Reinforced Concrete Pipe Culvert (AASHTO M-170) Dia: 1070mm</t>
  </si>
  <si>
    <t>16-23-f</t>
  </si>
  <si>
    <t>Reinforced Concrete Pipe Culvert (AASHTO M-170) Dia:1220mm</t>
  </si>
  <si>
    <t>16-23-g</t>
  </si>
  <si>
    <t>Reinforced Concrete Pipe Culvert (AASHTO M-170) Dia: 1520mm</t>
  </si>
  <si>
    <t>16-24</t>
  </si>
  <si>
    <t>Granular Material in Bed to RCC Pipe Culvert</t>
  </si>
  <si>
    <t>16-25-a</t>
  </si>
  <si>
    <t>Confirmatory Boring including SPT's, samples, lab test bore-hole logs &amp; Report : Alluvial Soils.</t>
  </si>
  <si>
    <t>16-25-b</t>
  </si>
  <si>
    <t>Confirmatory Boring including SPT's, samples, lab test,bore-hole logs, report : in Gravelly Soil.</t>
  </si>
  <si>
    <t>16-26-a</t>
  </si>
  <si>
    <t>Pile Load Testing : Max Load up to 240 tonne</t>
  </si>
  <si>
    <t>16-26-b</t>
  </si>
  <si>
    <t>Pile Load Testing : Max Load 240 - 300 tonne</t>
  </si>
  <si>
    <t>16-26-c</t>
  </si>
  <si>
    <t>Pile Load Testing : Max Load 300 - 360 tonne</t>
  </si>
  <si>
    <t>16-26-d</t>
  </si>
  <si>
    <t>Pile Load Testing : Max Load 360 - 600 tonne</t>
  </si>
  <si>
    <t>16-27-a</t>
  </si>
  <si>
    <t>Boring for Cast-in-place RCC Piles in Alluvial Soils : Dia up to 760mm</t>
  </si>
  <si>
    <t>16-27-b</t>
  </si>
  <si>
    <t>Boring for Cast-in-place RCC Piles in Alluvial Soils : Dia 760 - 1220 mm.</t>
  </si>
  <si>
    <t>16-27-c</t>
  </si>
  <si>
    <t>Boring for Cast-in-place RCC Piles in Alluvial Soils : Dia 1220 - 2000 mm</t>
  </si>
  <si>
    <t>16-28-a</t>
  </si>
  <si>
    <t>Boring for Cast-in-place RCC Piles in Gravelly Soils : Dia up to 660mm</t>
  </si>
  <si>
    <t>16-28-b</t>
  </si>
  <si>
    <t>Boring for Cast-in-place RCC Piles in Gravelly Soils : Dia 660 - 910 mm</t>
  </si>
  <si>
    <t>16-29</t>
  </si>
  <si>
    <t>Supply fabricate &amp; install welded MS lining in piles of thickness as per specs/drwg</t>
  </si>
  <si>
    <t>16-30-a</t>
  </si>
  <si>
    <t xml:space="preserve">Supply and Fixing Neoprene Bearing Pad as per specs &amp; design </t>
  </si>
  <si>
    <t>Cubic Inch</t>
  </si>
  <si>
    <t>cm3</t>
  </si>
  <si>
    <t>16-30-b</t>
  </si>
  <si>
    <t>Supply and Fixing Steel Bearing Pads as per specs &amp; design</t>
  </si>
  <si>
    <t>16-34</t>
  </si>
  <si>
    <t>Supply and Fixing spirally wound sheath of 50mm dia. For pre-stressing of cables in precast conc. girders</t>
  </si>
  <si>
    <t>16-35</t>
  </si>
  <si>
    <t>Supply and Fixing stressing anchorages for high tensile steel wire cables in precast girders</t>
  </si>
  <si>
    <t>16-36</t>
  </si>
  <si>
    <t>Launching girders in place, including lifting &amp; handli any number of time including temporary works comp</t>
  </si>
  <si>
    <t>Ft</t>
  </si>
  <si>
    <t>16-37</t>
  </si>
  <si>
    <t>Stressing Cable of High Tensile Steel Wire Strands</t>
  </si>
  <si>
    <t>16-38</t>
  </si>
  <si>
    <t>Inject Cement Grout in Sheath Pipe after stressing</t>
  </si>
  <si>
    <t>16-39</t>
  </si>
  <si>
    <t>Cut off projecting wire ends of cables &amp; make good anchorage recess with 1:2:4 cem. conc.</t>
  </si>
  <si>
    <t>16-40</t>
  </si>
  <si>
    <t>Supply and place in position MS expansion joint assemblies as specified &amp; as per drawing</t>
  </si>
  <si>
    <t>16-41</t>
  </si>
  <si>
    <t>Supply and place in position galvanised steel 3" dia drain scuppers in deck slab as per specs/drwg</t>
  </si>
  <si>
    <t>16-42</t>
  </si>
  <si>
    <t>Providing and Fixing rain water outlet of AC pipe</t>
  </si>
  <si>
    <t>16-43</t>
  </si>
  <si>
    <t>Supply and Fixing polystrene fill in expansion joints &amp; under diaphragms at transoms.</t>
  </si>
  <si>
    <t>Providing and Laying expansion joint of neoprene strip 4"x1/4" and plastic bitumen</t>
  </si>
  <si>
    <t>16-46</t>
  </si>
  <si>
    <t>Repair to cracks to reinforced or plain cement concrete work by grouting with cement gun in (1:2) cement sand mortar including cutting the chase of required size.</t>
  </si>
  <si>
    <t>16-47</t>
  </si>
  <si>
    <t>Dismantling bitumen carpet of any description from existing roads surface including its removal and disposal within 3 chains lead as desired.</t>
  </si>
  <si>
    <t>16-48</t>
  </si>
  <si>
    <t>Removing the existing worn out bitumanious surface having pot holes and ruts in patches of regular shape brushing and re-carpeting with 1" thick (consolidated) asphalt macadam as per specifications.</t>
  </si>
  <si>
    <t>16-49</t>
  </si>
  <si>
    <t xml:space="preserve">Providing and Laying 1" thick(consolidated) asphalt macadam with liquid asphalt (cut backs) of any approved grade with premixed sand seal coat, as specified. </t>
  </si>
  <si>
    <t>16-50</t>
  </si>
  <si>
    <t>Removing the existing worn out bitumanious surface pot holes and ruts in patches of regular shape brushing and re-carpeting with 2" thick(consolidated) asphalt macadam as per specificaiton complete</t>
  </si>
  <si>
    <t>16-51</t>
  </si>
  <si>
    <t xml:space="preserve">Providing and Laying 2" thick (consolidated) asphalt macadam with liquid asphalt(cut backs) of approved grade with precoated bajri seal coat as specified. </t>
  </si>
  <si>
    <t>16-52</t>
  </si>
  <si>
    <t>Removing of existing worn out bitumanious surface pot holes and ruts in patches and re-carpeting with 3" thick(consolidated) asphalt macadam as per specifiedcomplete including disposal of excavated stuff
within one chain.</t>
  </si>
  <si>
    <t>16-53</t>
  </si>
  <si>
    <t xml:space="preserve">Providing and Laying 3" thick (consolidated) asphalt macadam with liquid asphalt(cut backs) of approved grade with precoated bajri seal coat as specified. </t>
  </si>
  <si>
    <t>16-54</t>
  </si>
  <si>
    <t>Surface dressing with bituman 80/100 or any other approved grade on a primary coat of liquid asphalt (cut backs) of any approved grade primer at 22lbs&amp;bituman at 35lbs with 5cft of 1/2 standard size bajri per %sft of road surface complete with rolling.</t>
  </si>
  <si>
    <t>16-55</t>
  </si>
  <si>
    <t>Providing and Laying PVC pipe (b) 8" dia in foot path of bridge for utilities.</t>
  </si>
  <si>
    <t>10 Rft</t>
  </si>
  <si>
    <t>16-57</t>
  </si>
  <si>
    <t>Formation of shoulder with permeable material less than 7 % from 200 seive and P.I less than 4 as specified by NHA</t>
  </si>
  <si>
    <t>16-58-a</t>
  </si>
  <si>
    <t>Cold Milling of asphalt concrete 0-70 mm</t>
  </si>
  <si>
    <t>Cold Milling of asphalt concrete 0-50 mm</t>
  </si>
  <si>
    <t>16-58-c</t>
  </si>
  <si>
    <t>Cold Milling of asphalt concrete 0-30 mm</t>
  </si>
  <si>
    <t>16-59</t>
  </si>
  <si>
    <t>Seal Coat / Pad Coat</t>
  </si>
  <si>
    <t>16-60</t>
  </si>
  <si>
    <t>Providing and Laying Asphalt concrete in pot holes/ deep patching upto 30 cm including ramming completel</t>
  </si>
  <si>
    <t>16-61</t>
  </si>
  <si>
    <t>Grooving in existing BT road of size 4x4 cm @ 2 meter c/c.</t>
  </si>
  <si>
    <t>Leveling dressing and compaction with power roller of existing base coarse layer after asphalt scarification.</t>
  </si>
  <si>
    <t>Providing and fixing kerb stone (12"x18"x6") in cement sand mortar 1:3 in center media or round about as specified.</t>
  </si>
  <si>
    <t>16-63-b</t>
  </si>
  <si>
    <t>Providing and fixing kerb stone (12"x14"x6") in cement sand mortar 1:3 in center media or round about as specified.</t>
  </si>
  <si>
    <t>16-63-c</t>
  </si>
  <si>
    <t>Providing and fixing kerb stone (12"x12"x6") in cement sand mortar 1:3 in center media or round about as specified.</t>
  </si>
  <si>
    <t>16-64</t>
  </si>
  <si>
    <t>Bailing out water by Mechanical mean.</t>
  </si>
  <si>
    <t>Pavement marking in reflective thermoplast paint with glass beads for line 15 cm width.</t>
  </si>
  <si>
    <t>16-65-b</t>
  </si>
  <si>
    <t>Pavement marking in reflective thermoplast paint with glass beads for line 20 cm width.</t>
  </si>
  <si>
    <t>16-66-a</t>
  </si>
  <si>
    <t>Pavement marking in non-reflective thermoplast paint for line 15 cm width.</t>
  </si>
  <si>
    <t>16-66-b</t>
  </si>
  <si>
    <t>Pavement marking in non-reflective thermoplast paint for line 20 cm width.</t>
  </si>
  <si>
    <t>16-67-a</t>
  </si>
  <si>
    <t>Pavement marking in reflective chlorinated rubber paint with glass beads for line 15 cm width.</t>
  </si>
  <si>
    <t>16-67-b</t>
  </si>
  <si>
    <t>Pavement marking in reflective chlorinated rubber paint with glass beads for line 20 cm width.</t>
  </si>
  <si>
    <t>16-68-a</t>
  </si>
  <si>
    <t>Pavement marking in reflective chlorinated rubber paint for line 15 cm width.</t>
  </si>
  <si>
    <t>16-68-b</t>
  </si>
  <si>
    <t>Pavement marking in reflective chlorinated rubber paint for line 20 cm width.</t>
  </si>
  <si>
    <t>16-69</t>
  </si>
  <si>
    <t>Providing &amp; laying stone soling in water logged area including granular filling &amp; compaction complete.</t>
  </si>
  <si>
    <t>16-70</t>
  </si>
  <si>
    <t>Tucking and chipping of road surface before hot surface dressing over existing road.</t>
  </si>
  <si>
    <t>16-71</t>
  </si>
  <si>
    <t>Leveling course on existing surface of road.</t>
  </si>
  <si>
    <t>16-72-a</t>
  </si>
  <si>
    <t>Jack Anchorage For 20 to 24 Wires 0.5" Strand  (Comprising Trumpet, Stressing Block &amp; Wedges Complete).</t>
  </si>
  <si>
    <t>16-72-b</t>
  </si>
  <si>
    <t>Jack Anchorage For 16 to 19 Wires 0.5" Strand (Comprising Trumpet, Stressing Block &amp; Wedges Complete).</t>
  </si>
  <si>
    <t>16-72-c</t>
  </si>
  <si>
    <t>Jack Anchorage For 10 to 12 Wires 0.5" Strand (Comprising Trumpet, Stressing Block &amp; Wedges Complete).</t>
  </si>
  <si>
    <t>16-72-d</t>
  </si>
  <si>
    <t>Jack Anchorage For 13 to 15 Wires 0.5" Strand (Comprising Trumpet, Stressing Block &amp; Wedges Complete)</t>
  </si>
  <si>
    <t>16-72-e</t>
  </si>
  <si>
    <t>Jack Anchorage For 8 to 9 Wires 0.5" Strand (Comprising Trumpet, Stressing Block &amp; Wedges Complete)</t>
  </si>
  <si>
    <t>16-72-f</t>
  </si>
  <si>
    <t>Jack Anchorage For 5 to 7 Wires 0.5" Strand (Comprising Trumpet, Stressing Block &amp; Wedges Complete)</t>
  </si>
  <si>
    <t>16-72-g</t>
  </si>
  <si>
    <t>Jack Anchorage For upto 4 Wires 0.5" Strand (Comprising Trumpet, Stressing Block &amp; Wedges Complete)</t>
  </si>
  <si>
    <t>16-73-a</t>
  </si>
  <si>
    <t>Un-galvanized Sheath for 20 to 24 Wires 0.5" Strand Cable</t>
  </si>
  <si>
    <t>16-73-b</t>
  </si>
  <si>
    <t>Un-galvanized Sheath for 16 to 19 Wires 0.5" Strand Cable</t>
  </si>
  <si>
    <t>16-73-c</t>
  </si>
  <si>
    <t>Un-galvanized Sheath for 13 to 15 Wires 0.5" Strand Cable</t>
  </si>
  <si>
    <t>16-73-d</t>
  </si>
  <si>
    <t>Un-galvanized Sheath for 10 to 12 Wires 0.5" Strand Cable</t>
  </si>
  <si>
    <t>16-73-e</t>
  </si>
  <si>
    <t>Un-galvanized Sheath for 8 to 9 Wires 0.5" Strand Cable</t>
  </si>
  <si>
    <t>16-73-f</t>
  </si>
  <si>
    <t>Un-galvanized Sheath for 5 to 7 Wires 0.5" Strand Cable</t>
  </si>
  <si>
    <t>16-73-g</t>
  </si>
  <si>
    <t>Un-galvanized Sheath for upto 4 Wires 0.5" Strand Cable</t>
  </si>
  <si>
    <t>16-73-h</t>
  </si>
  <si>
    <t>Stressing and Grouting for Cables upto 24/0.5" (Single End Stressing).</t>
  </si>
  <si>
    <t>16-73-i</t>
  </si>
  <si>
    <t>Stressing and Grouting for Cables ranging from 13/0.5" to 24/.05" (Single End Stressing).</t>
  </si>
  <si>
    <t>16-73-j</t>
  </si>
  <si>
    <t>Stressing and Grouting for Cable below 13/0.5" (Single End Stressing).</t>
  </si>
  <si>
    <t>16-74-a</t>
  </si>
  <si>
    <t>Supply of High Tensile Pre-stressed concrete steel wire strand Grade 270K 0.5" dia. Packed in standard reeless/weldless coils of two 2000 kgs approximately binded and wraped in Hessian Cloth.</t>
  </si>
  <si>
    <t>ton</t>
  </si>
  <si>
    <t>16-74-b</t>
  </si>
  <si>
    <t>Supply of P.C Steel wire Dia 7 mm and 8 mm. Packed in reeless coils of 600 kgs to 800kgs properly binded.</t>
  </si>
  <si>
    <t>16-74-c</t>
  </si>
  <si>
    <t>Supply of P.C Steel wire Dia 4 mm and 5 mm. Packed in reeless coils of 600 kgs to 800kgs properly binded.</t>
  </si>
  <si>
    <t>16-75-a</t>
  </si>
  <si>
    <t>Galvanized Sheath for 20 to 24 Wires 0.5" Strand Cable</t>
  </si>
  <si>
    <t>16-75-b</t>
  </si>
  <si>
    <t>Galvanized Sheath for 16 to 19 Wires 0.5" Strand Cable</t>
  </si>
  <si>
    <t>16-75-c</t>
  </si>
  <si>
    <t>Galvanized Sheath for 13 to 15 Wires 0.5" Strand Cable</t>
  </si>
  <si>
    <t>16-75-d</t>
  </si>
  <si>
    <t>Galvanized Sheath for 10 to 12 Wires 0.5" Strand Cable</t>
  </si>
  <si>
    <t>16-75-e</t>
  </si>
  <si>
    <t>Galvanized Sheath for 8 to 9 Wires 0.5" Strand Cable</t>
  </si>
  <si>
    <t>16-75-f</t>
  </si>
  <si>
    <t>Galvanized Sheath for 5 to 7 Wires 0.5" Strand Cable</t>
  </si>
  <si>
    <t>16-75-g</t>
  </si>
  <si>
    <t>Galvanized Sheath for upto 4 Wires 0.5" Strand Cable</t>
  </si>
  <si>
    <t>16-76-a</t>
  </si>
  <si>
    <t>Precast Reinfored Concrete Kerb New Jersy Barrier for Median (Double Face)</t>
  </si>
  <si>
    <t>8 Rft</t>
  </si>
  <si>
    <t>16-76-b</t>
  </si>
  <si>
    <t>Precast Reinforced Concrete Kerb New Jersy Barrier for Bridge (Single Face)</t>
  </si>
  <si>
    <t>16-77</t>
  </si>
  <si>
    <t>Repair to pot holes including cleaning, brushing, removal of loose material and filling of the same with clean stone of size 0.75" to 1.5" with hot bitumen manual compaction with rammer (water bound 3% biutmen)</t>
  </si>
  <si>
    <t>17-01-a</t>
  </si>
  <si>
    <t>Formation, dressing and preparing sub-grade in bed</t>
  </si>
  <si>
    <t>17-01-b</t>
  </si>
  <si>
    <t>Formation, dressing and preparing sub-grade On slope</t>
  </si>
  <si>
    <t>17-02</t>
  </si>
  <si>
    <t>Stabilized layer of cement, sand mortar 1:30 2" thick on slope</t>
  </si>
  <si>
    <t>17-03-a</t>
  </si>
  <si>
    <t>1/2" thick plaster of cement, sand motar 1:10 in bed</t>
  </si>
  <si>
    <t>17-03-b</t>
  </si>
  <si>
    <t>1/2" thick plaster of cement, sand motar 1:10 On slope</t>
  </si>
  <si>
    <t>17-04-a</t>
  </si>
  <si>
    <t>1«" thick plaster of cement, sand mortar 1:6 in bed</t>
  </si>
  <si>
    <t>17-04-b</t>
  </si>
  <si>
    <t>1«" thick plaster of cement, sand mortar 1:6 On slope</t>
  </si>
  <si>
    <t>17-05-a</t>
  </si>
  <si>
    <t>3/8" thick plaster of cement, sand mortar 1:3 in bed</t>
  </si>
  <si>
    <t>17-05-b</t>
  </si>
  <si>
    <t>3/8" thick plaster of cement, sand mortar 1:3 On slope</t>
  </si>
  <si>
    <t>17-06-a</t>
  </si>
  <si>
    <t>Lining with Brick tiles 12"x6"x2", in c/s mortar 1:6 over a layer of 1/8" thick c/s mortar 1:6 (in bed)</t>
  </si>
  <si>
    <t>17-06-b</t>
  </si>
  <si>
    <t>Lining with Brick tiles 12"x6"x2", in c/s mortar 1:6 over a layer of 1/8" thick c/s mortar 1:6 (On slope)</t>
  </si>
  <si>
    <t>17-07-a</t>
  </si>
  <si>
    <t>Lining with Brick tiles 12"x6"x2", in c/s mortar 1:3 over a layer of 1/8" thick c/s mortar 1:3 (in bed)</t>
  </si>
  <si>
    <t>17-07-b</t>
  </si>
  <si>
    <t>Lining with Brick tiles 12"x6"x2", in c/s mortar 1:3 over a layer of 1/8" thick c/s mortar 1:3 (On slope)</t>
  </si>
  <si>
    <t>17-08-a</t>
  </si>
  <si>
    <t>Lining with bricks 9"x4.5"x3" (First Class) in c/s mort. 1:6 ove a layer of 1/8" thick c/s mortar 1:6 (in bed)</t>
  </si>
  <si>
    <t>17-08-b</t>
  </si>
  <si>
    <t>Lining with bricks 9"x4.5"x3" (First Class), in c/s mort. 1:6 over a layer of 1/8" thick c/s mortar 1:6 (On slope)</t>
  </si>
  <si>
    <t>17-09-a</t>
  </si>
  <si>
    <t>Lining with bricks 9"x4.5"x3" (First Class), in c/s mort. 1:3 over a layer of 1/8" thick c/s mortar 1:3 (in bed)</t>
  </si>
  <si>
    <t>17-09-b</t>
  </si>
  <si>
    <t>Lining with bricks 9"x4.5"x3" (First Class), in c/s mort. 1:3 over a layer of 1/8" thick c/s mortar 1:3 (On slope)</t>
  </si>
  <si>
    <t>17-10-a-01</t>
  </si>
  <si>
    <t>4" thick PCC lining, using washed screened &amp; graded stone aggregate : in bed : Ratio 1:2:4</t>
  </si>
  <si>
    <t>17-10-a-02</t>
  </si>
  <si>
    <t>4" thick PCC lining, using washed screened &amp; graded stone aggregate : in bed : Ratio 1:3:6</t>
  </si>
  <si>
    <t>17-10-a-03</t>
  </si>
  <si>
    <t>4" thick PCC lining, using washed screened &amp; graded stone aggregate : in bed : Ratio 1:4:8</t>
  </si>
  <si>
    <t>17-10-b-01</t>
  </si>
  <si>
    <t>4" thick PCC lining, using washed screened &amp; graded stone aggregate : On slope : Ratio 1:2:4</t>
  </si>
  <si>
    <t>17-10-b-02</t>
  </si>
  <si>
    <t>4" thick PCC lining, using washed screened &amp; graded stone aggregate : On slope : Ratio 1:3:6</t>
  </si>
  <si>
    <t>17-10-b-03</t>
  </si>
  <si>
    <t>4" thick PCC lining, using washed screened &amp; graded stone aggregate : On slope : Ratio 1:4:8</t>
  </si>
  <si>
    <t>17-11-a</t>
  </si>
  <si>
    <t>Providing and Laying PCC SEGMENTS in PRECAST Lining (PARABOLA TYPE) TYPE A</t>
  </si>
  <si>
    <t>17-11-b</t>
  </si>
  <si>
    <t>PROVIDinG AND LAYin PCC SEGMENTS in PRECAST Lining (PARABOLA TYPE) TYPE B</t>
  </si>
  <si>
    <t>17-11-c</t>
  </si>
  <si>
    <t>Providing and Laying PCC segments in Precast lining (Parabola type) Type C</t>
  </si>
  <si>
    <t>17-11-d</t>
  </si>
  <si>
    <t>Providing and Laying PCC segments in Precast lining (Parabola type) Type D</t>
  </si>
  <si>
    <t>17-11-e</t>
  </si>
  <si>
    <t>Providing and Laying PCC segments in Precast lining (Parabola type) Type SPL D</t>
  </si>
  <si>
    <t>17-11-f</t>
  </si>
  <si>
    <t>Providing and Laying PCC segments in Precast lining (Parabola type) Type e</t>
  </si>
  <si>
    <t>18-01</t>
  </si>
  <si>
    <t>Cutting Ransome &amp; Larson piles.</t>
  </si>
  <si>
    <t>Cut</t>
  </si>
  <si>
    <t>18-02</t>
  </si>
  <si>
    <t>Cutting universal piles</t>
  </si>
  <si>
    <t>18-03-a</t>
  </si>
  <si>
    <t>Driving steel piles to depth of: Upto 15'</t>
  </si>
  <si>
    <t>18-03-b</t>
  </si>
  <si>
    <t>Driving steel piles to depth of: More than 15' to 25'</t>
  </si>
  <si>
    <t>18-03-c</t>
  </si>
  <si>
    <t>Driving steel piles to depth of: More than 25' to 30'</t>
  </si>
  <si>
    <t>18-04</t>
  </si>
  <si>
    <t>Dolleying piles upto 5'</t>
  </si>
  <si>
    <t>18-05</t>
  </si>
  <si>
    <t>Drilling holes in piles by hand</t>
  </si>
  <si>
    <t>18-06</t>
  </si>
  <si>
    <t>Raising and lowering machine</t>
  </si>
  <si>
    <t>18-07-a</t>
  </si>
  <si>
    <t>Turning Machine : 90</t>
  </si>
  <si>
    <t>18-07-b</t>
  </si>
  <si>
    <t>Turning Machine : 135</t>
  </si>
  <si>
    <t>18-07-c</t>
  </si>
  <si>
    <t>Turning Machine : 180</t>
  </si>
  <si>
    <t>18-08</t>
  </si>
  <si>
    <t>Travelling machine (light)</t>
  </si>
  <si>
    <t>50 meter</t>
  </si>
  <si>
    <t>18-09</t>
  </si>
  <si>
    <t>Loading and unloading piles</t>
  </si>
  <si>
    <t>18-10</t>
  </si>
  <si>
    <t>Carriage of piling machine under different conditions</t>
  </si>
  <si>
    <t>18-11</t>
  </si>
  <si>
    <t>Erecting piling machines</t>
  </si>
  <si>
    <t>18-12</t>
  </si>
  <si>
    <t>Dismantling piling machine</t>
  </si>
  <si>
    <t>19-01</t>
  </si>
  <si>
    <t>Cutting pilchi, frash or sarkanda including carriage within 1.5km.</t>
  </si>
  <si>
    <t>19-02</t>
  </si>
  <si>
    <t>Weaving matresses</t>
  </si>
  <si>
    <t>19-03-a</t>
  </si>
  <si>
    <t>Supply &amp; fill used synthetic fibre/plastic bags 1 .25cft capacity with sand or earth, sewing &amp; stacking : in dry</t>
  </si>
  <si>
    <t>19-03-b</t>
  </si>
  <si>
    <t>Supply &amp; fill used synthetic fibre/plastic bags 1.25cft capacity with sand or earth, sewing &amp; stacking : Under water.</t>
  </si>
  <si>
    <t>19-03-c</t>
  </si>
  <si>
    <t>Supply &amp; fill used cotton bags 1.25 cft capacity with sand or earth, sewing &amp; stacking : in dry</t>
  </si>
  <si>
    <t>19-03-d</t>
  </si>
  <si>
    <t>Supply &amp; fill used cotton bags 1.25 cft capacity with sand or earth, sewing &amp; stacking : Under Water</t>
  </si>
  <si>
    <t>19-04-a</t>
  </si>
  <si>
    <t>Supply &amp; fill new synthetic fibre/plastic bags 4-5cft capacity with sand or earth,sewing, stacking : in dry</t>
  </si>
  <si>
    <t>19-04-b</t>
  </si>
  <si>
    <t>Supply &amp; fill new synthetic fibre/plastic bags 4-5cft capacity with sand or earth,sewing, stacking : Under water</t>
  </si>
  <si>
    <t>19-04-c</t>
  </si>
  <si>
    <t>Supply &amp; fill used cotton bags 4-5 cft capacity with sand or earth, sewing &amp; stacking : in dry</t>
  </si>
  <si>
    <t>19-04-d</t>
  </si>
  <si>
    <t>Supply &amp; fill used cotton bags 4-5 cft capacity with sand or earth, sewing &amp; stacking : Under Water</t>
  </si>
  <si>
    <t>19-05-a</t>
  </si>
  <si>
    <t>Carriage of synthetic fibre/plastic bags 1.25 cft capacity filled with sand / earth : 1st 50 m</t>
  </si>
  <si>
    <t>19-05-b</t>
  </si>
  <si>
    <t>Carriage of synthetic fibre/plastic bags 1.25 cft capacity filled with sand / earth : 2nd &amp; 3rd 50 m</t>
  </si>
  <si>
    <t>100No/50m</t>
  </si>
  <si>
    <t>100No/50</t>
  </si>
  <si>
    <t>19-05-c</t>
  </si>
  <si>
    <t>Carriage of synthetic fibre/plastic bags 1.25 cft capacity filled with sand / earth : 4th and subsequent 50 m</t>
  </si>
  <si>
    <t>19-06-a</t>
  </si>
  <si>
    <t>Carriage of new synthetic fibre/plastic bags 4-5 cft capacity filled with sand/earth : 1st 50 m</t>
  </si>
  <si>
    <t>19-06-b</t>
  </si>
  <si>
    <t>Carriage of new synthetic fibre/plastic bags 4-5 cft capacity filled with sand/earth : 2nd &amp; 3rd 50 m</t>
  </si>
  <si>
    <t>19-06-c</t>
  </si>
  <si>
    <t>Carriage of new synthetic fibre/plastic bags 4-5 cft capacity filled with sand/earth : 4th &amp; subsequent 50 m</t>
  </si>
  <si>
    <t>19-07-a</t>
  </si>
  <si>
    <t>Rolling matresses to river edge &amp; floating, after unrolling with area : Upto 200 m2</t>
  </si>
  <si>
    <t>19-07-b</t>
  </si>
  <si>
    <t>Rolling matresses to river edge &amp; floating, after unrolling with area : Over 200 to 250 m2</t>
  </si>
  <si>
    <t>19-07-c</t>
  </si>
  <si>
    <t>Rolling matresses to river edge &amp; floating, after unrolling with area : Over 250 m2</t>
  </si>
  <si>
    <t>19-08</t>
  </si>
  <si>
    <t>Sewing empty cement bags in sheets</t>
  </si>
  <si>
    <t>19-09</t>
  </si>
  <si>
    <t>Making compact round pilchi, frash or sarkanda round bundles of specified size for the work.</t>
  </si>
  <si>
    <t>19-10</t>
  </si>
  <si>
    <t>Launching the bundles mentioned in Item 19-09 above &amp; placing in position</t>
  </si>
  <si>
    <t>19-11-a</t>
  </si>
  <si>
    <t>Supply within 150m (500 feet) : Boulders 9" and above</t>
  </si>
  <si>
    <t>19-11-b</t>
  </si>
  <si>
    <t>Supply within 150m (500 feet) : Over size shingle 3" to 9"</t>
  </si>
  <si>
    <t>19-11-c</t>
  </si>
  <si>
    <t>Supply within 150m (500 feet): Mixed graded shingle</t>
  </si>
  <si>
    <t>19-12</t>
  </si>
  <si>
    <t>Supplying munj or patha trungers (6" mesh to hold 3 cft) stones/boulders</t>
  </si>
  <si>
    <t>19-13-a-01</t>
  </si>
  <si>
    <t>Provide &amp; weave GI wire netting for wire crates 6"x9" mesh : 15 SWG wire</t>
  </si>
  <si>
    <t>19-13-a-02</t>
  </si>
  <si>
    <t>Provide &amp; weave GI wire netting for wire crates 6"x9" mesh : 10 SWG wire</t>
  </si>
  <si>
    <t>19-13-a-03</t>
  </si>
  <si>
    <t>Provide &amp; weave GI wire netting for wire crates 6"x9" mesh : 8 SWG wire</t>
  </si>
  <si>
    <t>19-13-b-01</t>
  </si>
  <si>
    <t>Provide &amp; weave GI wire netting for wire crates 6"x6" mesh : 15 SWG wire</t>
  </si>
  <si>
    <t>19-13-b-02</t>
  </si>
  <si>
    <t>Provide &amp; weave GI wire netting for wire crates 6"x6" mesh : 10 SWG wire</t>
  </si>
  <si>
    <t>Provide &amp; weave GI wire netting for wire crates 6"x6" mesh : 8 SWG wire</t>
  </si>
  <si>
    <t>19-13-c-01</t>
  </si>
  <si>
    <t>Provide &amp; weave GI wire netting for wire crates 4"x6" mesh : 15 SWG wire</t>
  </si>
  <si>
    <t>19-13-c-02</t>
  </si>
  <si>
    <t>Provide &amp; weave GI wire netting for wire crates 4"x6" mesh : 10 SWG wire</t>
  </si>
  <si>
    <t>19-13-c-03</t>
  </si>
  <si>
    <t>Provide &amp; weave GI wire netting for wire crates 4"x6" mesh : 8 SWG wire</t>
  </si>
  <si>
    <t>19-14</t>
  </si>
  <si>
    <t>Providing and Laying shingle on top of bund, including handling of materials within 100 m.</t>
  </si>
  <si>
    <t>19-15-a</t>
  </si>
  <si>
    <t>Supply &amp; dump at site, without boat, including handling within 100m : Stone or boulder</t>
  </si>
  <si>
    <t>19-15-a-01</t>
  </si>
  <si>
    <t>Supply &amp; dump at site, without boat, including handling within 100m : boulders</t>
  </si>
  <si>
    <t>19-15-b</t>
  </si>
  <si>
    <t>Supply &amp; dump at site, without boat, including handling within 100m : Shingle or spawls</t>
  </si>
  <si>
    <t>19-15-c</t>
  </si>
  <si>
    <t>Supply &amp; dump at site, without boat, including handling within 100m : Brick bats</t>
  </si>
  <si>
    <t>19-16-a</t>
  </si>
  <si>
    <t>Supplying and dumping by boat, including loading within 1 00m lead : Stone or boulder</t>
  </si>
  <si>
    <t>19-16-b</t>
  </si>
  <si>
    <t>Supplying and dumping by boat, including loading within 100m lead : Shingle or spawls</t>
  </si>
  <si>
    <t>19-16-c</t>
  </si>
  <si>
    <t>Supplying and dumping by boat, including loading within 100m lead : Brick bats</t>
  </si>
  <si>
    <t>19-17-a</t>
  </si>
  <si>
    <t>Provide &amp; fill brick bats in crates, excluding cost of crates : without hand packing.</t>
  </si>
  <si>
    <t>19-17-b</t>
  </si>
  <si>
    <t>Provide &amp; fill brick bats in crates, excluding cost of crates : with hand packing.</t>
  </si>
  <si>
    <t>19-18-a</t>
  </si>
  <si>
    <t>Supply &amp; fill bricks in wire crates including sewing crates, excl cost of crates : Stone or boulder</t>
  </si>
  <si>
    <t>19-18-b</t>
  </si>
  <si>
    <t>Supply &amp; fill bricks in wire crates including sewing crates, excl cost of crates : Shingle or spawls</t>
  </si>
  <si>
    <t>19-19</t>
  </si>
  <si>
    <t>Extra for anchoring boat for dumping by boats or tipping crates</t>
  </si>
  <si>
    <t>19-20</t>
  </si>
  <si>
    <t>Extra for tipping crates (in addition to achoring boats)</t>
  </si>
  <si>
    <t>19-21</t>
  </si>
  <si>
    <t>Pilchi revetment, including carriage upto 1.5 km</t>
  </si>
  <si>
    <t>19-22</t>
  </si>
  <si>
    <t>Surface protection with pilchi matresses including carriage upto 1.5 km.</t>
  </si>
  <si>
    <t>19-23</t>
  </si>
  <si>
    <t>Pilchi, sarkanda or frash pitching on slopes, incl supply within 1.5 km, pegging &amp; tying with wire</t>
  </si>
  <si>
    <t>19-24-a</t>
  </si>
  <si>
    <t>P&amp;E groynes, vertical wooden stakes 7"-12" dia Upto 1.5 m high, single row of stakes at 0.3m</t>
  </si>
  <si>
    <t>19-24-b</t>
  </si>
  <si>
    <t>P&amp;E groynes, vertical wooden stakes 7"-12" dia Upto 3 m high, double row of stakes at 0.6m</t>
  </si>
  <si>
    <t>19-25</t>
  </si>
  <si>
    <t>Providing and Laying stone pithcing/filling, dry hand packed in pitching &amp; aprons</t>
  </si>
  <si>
    <t>Supplying stone and stone filling in GI wire crate and its sewing, excluding cost of crates</t>
  </si>
  <si>
    <t>19-27</t>
  </si>
  <si>
    <t>Providing and Laying stone pitching with hammer dressed stones on surface, laid in courses</t>
  </si>
  <si>
    <t>19-28-b</t>
  </si>
  <si>
    <t>Providing and Laying stone pitching for top layer only : On level</t>
  </si>
  <si>
    <t>19-29-a</t>
  </si>
  <si>
    <t>Providing and Laying stone or spawl filling : On slope</t>
  </si>
  <si>
    <t>19-29-b</t>
  </si>
  <si>
    <t>Providing and Laying stone or spawl filling : On level</t>
  </si>
  <si>
    <t>19-30-a</t>
  </si>
  <si>
    <t>Providing and Laying grouted stone pitching, in 1:8 c/s mortar Top layer on slope</t>
  </si>
  <si>
    <t>19-30-b</t>
  </si>
  <si>
    <t>Providing and Laying grouted stone pitching, in 1:8 c/s mortar Top layer on level</t>
  </si>
  <si>
    <t>19-30-c</t>
  </si>
  <si>
    <t>Providing and Laying grouted stone pitching, in 1:8 c/s mortar Stone pitching/filling on slope or on level</t>
  </si>
  <si>
    <t>19-31-a</t>
  </si>
  <si>
    <t>Grouting stone pitching or apron etc, in : Cement, sand mortar 1:3</t>
  </si>
  <si>
    <t>19-31-b</t>
  </si>
  <si>
    <t>Grouting stone pitching or apron etc, in : Cement, sand mortar 1:8</t>
  </si>
  <si>
    <t>19-32</t>
  </si>
  <si>
    <t>Sand grouting in stone apron, with high pressure hose</t>
  </si>
  <si>
    <t>19-33</t>
  </si>
  <si>
    <t>Grouting stone filling or pitching with bajri</t>
  </si>
  <si>
    <t>19-34</t>
  </si>
  <si>
    <t>Remove stone &amp; repitching hand packed, on slopes or level, making good damaged portion</t>
  </si>
  <si>
    <t>19-35</t>
  </si>
  <si>
    <t>Collect &amp; stack boulders from nullah beds or loose shale etc within 100m lead</t>
  </si>
  <si>
    <t>19-36</t>
  </si>
  <si>
    <t>Levelling and dressing stone filling under blocks and grouting with shingle</t>
  </si>
  <si>
    <t>19-37</t>
  </si>
  <si>
    <t>Grouting jharies between blocks with bajri</t>
  </si>
  <si>
    <t>19-38-a</t>
  </si>
  <si>
    <t>Breaking stone into spawls and stacking</t>
  </si>
  <si>
    <t>19-38-b</t>
  </si>
  <si>
    <t>Stone pitching with hammer dressed stone on surface laid in courses including carriage of material with in 91.50 (300 feet) meters.</t>
  </si>
  <si>
    <t>19-38-c</t>
  </si>
  <si>
    <t xml:space="preserve">Stone pitching hand packed with surface levelled off to the correct section with hammer dressed stone and voids filled in 1:8 cement mortar in floors of bridges and along banks and in aprons etc including 91.50 meter lead. </t>
  </si>
  <si>
    <t>19-38-d</t>
  </si>
  <si>
    <t>Removing stone and repitching, hand packed on slopes after making good damage slope.</t>
  </si>
  <si>
    <t>19-38-e</t>
  </si>
  <si>
    <t>Collecting and stacking boulders from nullah beds or loose shale from any other site, within 91.50 (300 feet) meter lead</t>
  </si>
  <si>
    <t>19-38-f-01</t>
  </si>
  <si>
    <t xml:space="preserve">Stone pitching for top layer only on slop </t>
  </si>
  <si>
    <t>19-38-f-02</t>
  </si>
  <si>
    <t>Stone pitching for top layer only on Bed</t>
  </si>
  <si>
    <t>19-38-g-01</t>
  </si>
  <si>
    <t>Laying stone or spawl filling. a)on level</t>
  </si>
  <si>
    <t>19-38-g-02</t>
  </si>
  <si>
    <t>Laying stone or spawl filling. a)on slop</t>
  </si>
  <si>
    <t>19-39-a</t>
  </si>
  <si>
    <t>Fix floating spurs, with material from canal plantation within 1 km : Upto 2' FS depth</t>
  </si>
  <si>
    <t>19-39-b</t>
  </si>
  <si>
    <t>Fix floating spurs, with material from canal plantation within 1 km : Over 2' to 3' FS depth</t>
  </si>
  <si>
    <t>19-39-c</t>
  </si>
  <si>
    <t>Fix floating spurs, with material from canal plantation within 1 km : Over 3' to 4' FS depth</t>
  </si>
  <si>
    <t>19-39-d</t>
  </si>
  <si>
    <t>Fix floating spurs, with material from canal plantation within 1 km : Exceeding 4' depth</t>
  </si>
  <si>
    <t>19-40-a-01</t>
  </si>
  <si>
    <t>Stake &amp; bush from canal plantation etc : Pegs 3.5' long, 3"-6" dia: Unsharpened within 1km</t>
  </si>
  <si>
    <t>19-40-a-02</t>
  </si>
  <si>
    <t>Stake &amp; bush from canal plantation etc : Pegs 3.5' long, 3"-6" dia: Sharpening one end</t>
  </si>
  <si>
    <t>19-40-a-03</t>
  </si>
  <si>
    <t>Stake &amp; bush from canal plantation etc : Pegs 3.5' long, 3"-6" dia: Driving 1' below ground</t>
  </si>
  <si>
    <t>19-40-a-04</t>
  </si>
  <si>
    <t>Stake &amp; bush from canal plantation etc : Pegs 3.5' long, 3"-6" dia: Tying with munj, patha ban</t>
  </si>
  <si>
    <t>19-40-a-05</t>
  </si>
  <si>
    <t>Stake &amp; bush from canal plantation etc : Pegs 3.5' long, 3"-6" dia: Wattle+intertwine brushwood</t>
  </si>
  <si>
    <t>19-40-b-01</t>
  </si>
  <si>
    <t>Stake &amp; bush from canal plantation etc : Pegs 4' long, 3"-6" dia: Unsharpened within 1km</t>
  </si>
  <si>
    <t>19-40-b-02</t>
  </si>
  <si>
    <t>Stake &amp; bush from canal plantation etc : Pegs 4' long, 3"-6" dia: Sharpening one end</t>
  </si>
  <si>
    <t>19-40-b-03</t>
  </si>
  <si>
    <t>Stake &amp; bush from canal plantation etc : Pegs 4' long, 3"-6" dia: Driving 1.25' below ground</t>
  </si>
  <si>
    <t>19-40-b-04</t>
  </si>
  <si>
    <t>Stake &amp; bush from canal plantation etc : Pegs 4' long, 3"-6" dia: Tying with munj, patha ban</t>
  </si>
  <si>
    <t>19-40-b-05</t>
  </si>
  <si>
    <t>Stake &amp; bush from canal plantation etc : Pegs 4' long, 3"-6" dia: Wattle+intertwine brushwood</t>
  </si>
  <si>
    <t>19-40-c-01</t>
  </si>
  <si>
    <t>Stake &amp; bush from canal plantation etc : Pegs 5' long, 3"-6" dia: Unsharpened within 1km</t>
  </si>
  <si>
    <t>19-40-c-02</t>
  </si>
  <si>
    <t>Stake &amp; bush from canal plantation etc : Pegs 5' long, 3"-6" dia: Sharpening one end</t>
  </si>
  <si>
    <t>19-40-c-03</t>
  </si>
  <si>
    <t>Stake &amp; bush from canal plantation etc : Pegs 5' long, 3"-6" dia: Driving 1.5' below ground</t>
  </si>
  <si>
    <t>19-40-c-04</t>
  </si>
  <si>
    <t>Stake &amp; bush from canal plantation etc : Pegs 5' long, 3"-6" dia: Tying with munj, patha ban</t>
  </si>
  <si>
    <t>19-40-c-05</t>
  </si>
  <si>
    <t>Stake &amp; bush from canal plantation etc : Pegs 5' long, 3"-6" dia: Wattle+intertwine brushwood</t>
  </si>
  <si>
    <t>19-40-d-01</t>
  </si>
  <si>
    <t>Stake &amp; bush from canal plantation etc : Pegs 6' long, 3"-6" dia: Unsharpened within 1km</t>
  </si>
  <si>
    <t>19-40-d-02</t>
  </si>
  <si>
    <t>Stake &amp; bush from canal plantation etc : Pegs 6' long, 3"-6" dia: Sharpening one end</t>
  </si>
  <si>
    <t>19-40-d-03</t>
  </si>
  <si>
    <t>Stake &amp; bush from canal plantation etc : Pegs 6' long, 3"-6" dia: Driving 1.75' below ground</t>
  </si>
  <si>
    <t>19-40-d-04</t>
  </si>
  <si>
    <t>Stake &amp; bush from canal plantation etc : Pegs 6' long, 3"-6" dia: Tying with munj, patha ban</t>
  </si>
  <si>
    <t>19-40-d-05</t>
  </si>
  <si>
    <t>Stake &amp; bush from canal plantation etc : Pegs 6' long, 3"-6" dia: Wattle+intertwine brushwood</t>
  </si>
  <si>
    <t>19-40-e-01</t>
  </si>
  <si>
    <t>Stake &amp; bush from canal plantation etc : Pegs 8' long, 4"-8" dia: Unsharpened within 1km</t>
  </si>
  <si>
    <t>19-40-e-02</t>
  </si>
  <si>
    <t>Stake &amp; bush from canal plantation etc : Pegs 8' long, 4"-8" dia: Sharpening one end</t>
  </si>
  <si>
    <t>19-40-e-03</t>
  </si>
  <si>
    <t>Stake &amp; bush from canal plantation etc : Pegs 8' long, 4"-8" dia: Driving 2' below ground</t>
  </si>
  <si>
    <t>19-40-e-04</t>
  </si>
  <si>
    <t>Stake &amp; bush from canal plantation etc : Pegs 8' long, 4"-8" dia: Tying with munj, patha ban</t>
  </si>
  <si>
    <t>19-40-e-05</t>
  </si>
  <si>
    <t>Stake &amp; bush from canal plantation etc : Pegs 8' long, 4"-8" dia: Wattle+intertwine brushwood</t>
  </si>
  <si>
    <t>19-41-a-01</t>
  </si>
  <si>
    <t>Stake, market bamboo, bush from any source 8'-10' long, 2.5"-5" dia : Supply bamboo</t>
  </si>
  <si>
    <t>19-41-a-02</t>
  </si>
  <si>
    <t>Stake, market bamboo, bush from any source 8'-10' long, 2.5"-5" dia : Sharpen one end</t>
  </si>
  <si>
    <t>19-41-a-03</t>
  </si>
  <si>
    <t>Stake, market bamboo, bush from any source 8'-10' long, 2.5"-5" dia : Driving bamboo 2.5'</t>
  </si>
  <si>
    <t>19-41-a-04</t>
  </si>
  <si>
    <t>Stake, market bamboo, bush from any source 8'-10' long, 2.5"-5" dia : Tying bamboo with wire</t>
  </si>
  <si>
    <t>19-41-a-05</t>
  </si>
  <si>
    <t>Stake, market bamboo, bush from any source 8'-10' long, 2.5"-5" dia : Wattle &amp; intertwine.</t>
  </si>
  <si>
    <t>19-41-b-01</t>
  </si>
  <si>
    <t>Stake, market bamboo, bush from any source 10'-12' long, 2.5"-5" dia : Supply bamboo</t>
  </si>
  <si>
    <t>19-41-b-02</t>
  </si>
  <si>
    <t>Stake, market bamboo, bush from any source 10'-12' long, 2.5"-5" dia : Sharpen one end</t>
  </si>
  <si>
    <t>19-41-b-03</t>
  </si>
  <si>
    <t>Stake, market bamboo, bush from any source 10'-12' long, 2.5"-5" dia : Driving bamboo 2.75'</t>
  </si>
  <si>
    <t>19-41-b-04</t>
  </si>
  <si>
    <t>Stake, market bamboo, bush from any source 10'-12' long, 2.5"-5" dia : Tying bamboo with wire</t>
  </si>
  <si>
    <t>19-41-b-05</t>
  </si>
  <si>
    <t>Stake, market bamboo, bush from any source 10'-12' long, 2.5"-5" dia : Wattle &amp; intertwine</t>
  </si>
  <si>
    <t>19-41-c-01</t>
  </si>
  <si>
    <t>Stake, market bamboo, bush from any source 12'-14' long, 2.5"-5" dia : Supply bamboo</t>
  </si>
  <si>
    <t>19-41-c-02</t>
  </si>
  <si>
    <t>Stake, market bamboo, bush from any source 12'-14' long, 2.5"-5" dia : Sharpen one end</t>
  </si>
  <si>
    <t>19-41-c-03</t>
  </si>
  <si>
    <t>Stake, market bamboo, bush from any source 12'-14' long, 2.5"-5" dia : Driving bamboo 3.5'</t>
  </si>
  <si>
    <t>19-41-c-04</t>
  </si>
  <si>
    <t>Stake, market bamboo, bush from any source 12'-14' long, 2.5"-5" dia : Tying bamboo with wire</t>
  </si>
  <si>
    <t>19-41-c-05</t>
  </si>
  <si>
    <t>Stake, market bamboo, bush from any source 12'-14' long, 2.5"-5" dia : Wattle &amp; intertwine</t>
  </si>
  <si>
    <t>19-41-d-01</t>
  </si>
  <si>
    <t>Stake, market bamboo, bush from any source 14'-16' long, 2.5"-5" dia : Supply bamboo</t>
  </si>
  <si>
    <t>19-41-d-02</t>
  </si>
  <si>
    <t>Stake, market bamboo, bush from any source 14'-16' long, 2.5"-5" dia : Sharpen one end</t>
  </si>
  <si>
    <t>19-41-d-03</t>
  </si>
  <si>
    <t>Stake, market bamboo, bush from any source 14'-16' long, 2.5"-5" dia : Driving bamboo 4'</t>
  </si>
  <si>
    <t>19-41-d-04</t>
  </si>
  <si>
    <t>Stake, market bamboo, bush from any source 14'-16' long, 2.5"-5" dia : Tying bamboo with wire</t>
  </si>
  <si>
    <t>19-41-d-05</t>
  </si>
  <si>
    <t>Stake, market bamboo, bush from any source 14'-16' long, 2.5"-5" dia : Wattle &amp; intertwine.</t>
  </si>
  <si>
    <t>19-41-e-01</t>
  </si>
  <si>
    <t>Stake, market bamboo, bush from any source 16'-20' long, 2.5"-5" dia : Supply bamboo</t>
  </si>
  <si>
    <t>19-41-e-02</t>
  </si>
  <si>
    <t>Stake, market bamboo, bush from any source 16'-20' long, 2.5"-5" dia : Sharpen one end</t>
  </si>
  <si>
    <t>19-41-e-03</t>
  </si>
  <si>
    <t>Stake, market bamboo, bush from any source 16'-20' long, 2.5"-5" dia : Driving bamboo 4'</t>
  </si>
  <si>
    <t>19-41-e-04</t>
  </si>
  <si>
    <t>Stake, market bamboo, bush from any source 16'-20' long, 2.5"-5" dia : Tying bamboo with wire</t>
  </si>
  <si>
    <t>19-41-e-05</t>
  </si>
  <si>
    <t>Stake, market bamboo, bush from any source 16'-20' long, 2.5"-5" dia : Wattle &amp; intertwine</t>
  </si>
  <si>
    <t>19-42</t>
  </si>
  <si>
    <t>Cut &amp; supply brushwood from canal plantation or from any other source, within 1.5 km.</t>
  </si>
  <si>
    <t>19-43</t>
  </si>
  <si>
    <t>Filling brush wood only, thoroughly packed</t>
  </si>
  <si>
    <t>19-44</t>
  </si>
  <si>
    <t>Covering road 10' to 12' wide, with 3" sarkanda or jungle, upto 50m lead</t>
  </si>
  <si>
    <t>19-45</t>
  </si>
  <si>
    <t>Gachi pitching 1' thick</t>
  </si>
  <si>
    <t>19-46</t>
  </si>
  <si>
    <t>Gachi pitching done with silt clearance and berm dressing</t>
  </si>
  <si>
    <t>19-47</t>
  </si>
  <si>
    <t>Filter granular backfill behind retaining wall (stone/boulder filling upto one meter to prevent choking of weep holes).</t>
  </si>
  <si>
    <t>20-01-a</t>
  </si>
  <si>
    <t>Earthwork for Outlets : Exc/Refill/Ram/Puddle Upto 50 cusecs channel discharge.</t>
  </si>
  <si>
    <t>20-01-b</t>
  </si>
  <si>
    <t>Earthwork for outlets : Exc/Refill/Ram/Puddle 51-100 cusecs channel discharge</t>
  </si>
  <si>
    <t>20-01-c</t>
  </si>
  <si>
    <t>Earthwork for outlets : Exc/Refill/Ram/Puddle 101-200 cusecs channel discharge</t>
  </si>
  <si>
    <t>20-01-d</t>
  </si>
  <si>
    <t>Earthwork for outlets : Exc/Refill/Ram/Puddle 201-350 cusecs channel discharge</t>
  </si>
  <si>
    <t>20-01-e</t>
  </si>
  <si>
    <t>Earthwork for Outlets : Ex/Refill/Ram/Puddle Over 350 cusecs channel discharge</t>
  </si>
  <si>
    <t>20-02-a</t>
  </si>
  <si>
    <t xml:space="preserve">Dismantling outlets: Old types such as KGO's orfices, etc </t>
  </si>
  <si>
    <t>20-02-b</t>
  </si>
  <si>
    <t>Dismantling outlets: APM or OF, 'H' upto 2.0 ft.</t>
  </si>
  <si>
    <t>20-02-c</t>
  </si>
  <si>
    <t>Dismantling outlets: APM or OF, 'H' from 2.1-3.0ft</t>
  </si>
  <si>
    <t>20-02-d</t>
  </si>
  <si>
    <t>Dismantling outlets: APM or OF, 'H' above 3.0 ft</t>
  </si>
  <si>
    <t>20-02-e</t>
  </si>
  <si>
    <t>Dismantling outlets: Tail cluster bifurcation</t>
  </si>
  <si>
    <t>20-02-f</t>
  </si>
  <si>
    <t>Dismantling outlets: Tail cluster trifurcation</t>
  </si>
  <si>
    <t>20-02-g</t>
  </si>
  <si>
    <t>Dismantling outlets: Tail cluster quardification</t>
  </si>
  <si>
    <t>20-03</t>
  </si>
  <si>
    <t>Making temporary APM brick block &amp; fixing at site</t>
  </si>
  <si>
    <t>20-04</t>
  </si>
  <si>
    <t>Dismantling walls, taking out temporary APM brick block, fixing iron block &amp; rebuilding walls</t>
  </si>
  <si>
    <t>20-05</t>
  </si>
  <si>
    <t>Dismantling walls &amp; fitting iron block of OF outlet</t>
  </si>
  <si>
    <t>20-06-a</t>
  </si>
  <si>
    <t>Constructing, watching &amp; removing bund for outlet built in running water : Upto 3' depth</t>
  </si>
  <si>
    <t>20-06-b</t>
  </si>
  <si>
    <t>Constructing, watching &amp; removing bund for outlet built in running water : Over 3' depth</t>
  </si>
  <si>
    <t>20-07</t>
  </si>
  <si>
    <t>Adjusting "B" of tail cluster by dismantling and rebuilding throat walls</t>
  </si>
  <si>
    <t>20-08</t>
  </si>
  <si>
    <t>Adjusting "Y" of an APM outlet, including dismantling and rebuilding</t>
  </si>
  <si>
    <t>20-09-a</t>
  </si>
  <si>
    <t>Extra labour in fixing APM and OF outlet blocks Depth exceeding 5.0'</t>
  </si>
  <si>
    <t>20-09-b</t>
  </si>
  <si>
    <t>Extra labour in fixing APM and OF outlet blocks Depth more than 4.0' to 5.0'</t>
  </si>
  <si>
    <t>20-09-c</t>
  </si>
  <si>
    <t>Extra labour in fixing APM and OF outlet blocks Depth more than 3.0' to 4.0'</t>
  </si>
  <si>
    <t>20-09-d</t>
  </si>
  <si>
    <t>Extra labour in fixing APM and OF outlet blocks Depth more than 2.0' to 3.0'</t>
  </si>
  <si>
    <t>20-09-e</t>
  </si>
  <si>
    <t>Extra labour in fixing APM and OF outlet blocks Depth upto 2.0'</t>
  </si>
  <si>
    <t>20-10</t>
  </si>
  <si>
    <t>Repairing damaged reducing collar of hume pipe outlets</t>
  </si>
  <si>
    <t>20-11</t>
  </si>
  <si>
    <t>Laying iron pipes for outlets.</t>
  </si>
  <si>
    <t>20-12</t>
  </si>
  <si>
    <t>Water allowance for constructing outlets or culverts, when canal water not flowing.</t>
  </si>
  <si>
    <t>20-13</t>
  </si>
  <si>
    <t>Hoisting and placing RC slab or stone in position on outlets or WC culverts</t>
  </si>
  <si>
    <t>20-14-a</t>
  </si>
  <si>
    <t>Fixing pipe outlet, including backfilling of earth &amp; puddling : Portion under bank</t>
  </si>
  <si>
    <t>20-14-b</t>
  </si>
  <si>
    <t>Fixing pipe outlet, including backfilling of earth &amp; puddling : Portion under road, beyond bank</t>
  </si>
  <si>
    <t>20-15-a</t>
  </si>
  <si>
    <t>Removing pipe outlet,refilling earth &amp; puddling Portion under bank</t>
  </si>
  <si>
    <t>20-15-b</t>
  </si>
  <si>
    <t>Removing pipe outlet,refilling earth &amp; puddling Portion under road, beyond</t>
  </si>
  <si>
    <t>20-16-a</t>
  </si>
  <si>
    <t>Changing pipe outlets by removing one pipe &amp; replacing : Portion under bank</t>
  </si>
  <si>
    <t>20-16-b</t>
  </si>
  <si>
    <t>Changing pipe outlets by removing one pipe &amp; replacing : Portion under road, beyond</t>
  </si>
  <si>
    <t>21-01-a-01</t>
  </si>
  <si>
    <t>Excavate well in dry &amp; dispose of soil within 50m in ordinary soil or sand : Upto 1.5 m depth</t>
  </si>
  <si>
    <t>21-01-a-02</t>
  </si>
  <si>
    <t>Excavate well in dry &amp; dispose of soil within 50m in ordinary soil or sand : 1.5 to 3 m depth</t>
  </si>
  <si>
    <t>21-01-a-03</t>
  </si>
  <si>
    <t>Excavate well in dry &amp; dispose of soil within 50m in ordinary soil or sand : 3 to 4.5 m depth</t>
  </si>
  <si>
    <t>21-01-a-04</t>
  </si>
  <si>
    <t>Excavate well in dry &amp; dispose of soil within 50m in ordinary soil or sand : 4.5 to 6 m depth</t>
  </si>
  <si>
    <t>21-01-b-01</t>
  </si>
  <si>
    <t>Excavate well in dry &amp; dispose of soil within 50m in hard soil : Upto 1.5 m depth</t>
  </si>
  <si>
    <t>21-01-b-02</t>
  </si>
  <si>
    <t>Excavate well in dry &amp; dispose of soil within 50m in hard soil : Above 1.5 to 3 m depth</t>
  </si>
  <si>
    <t>21-01-b-03</t>
  </si>
  <si>
    <t>Excavate well in dry &amp; dispose of soil within 50m in hard soil : Above 3 to 4.5 m depth</t>
  </si>
  <si>
    <t>21-01-b-04</t>
  </si>
  <si>
    <t>Excavate well in dry &amp; dispose of soil within 50m in hard soil : Above 4.5 to 6 m depth</t>
  </si>
  <si>
    <t>21-01-c-01</t>
  </si>
  <si>
    <t>Excavate well in dry &amp; dispose of soil within 50m in hard strata like shingle : Upto 1.5 m depth</t>
  </si>
  <si>
    <t>21-01-c-02</t>
  </si>
  <si>
    <t>Excavate well in dry &amp; dispose of soil within 50m in hard strata like shingle :1.5 to 3 m depth</t>
  </si>
  <si>
    <t>21-01-c-03</t>
  </si>
  <si>
    <t>Excavate well in dry &amp; dispose of soil within 50m in hard strata like shingle : 3 to 4.5 m depth</t>
  </si>
  <si>
    <t>21-01-c-04</t>
  </si>
  <si>
    <t>Excavate well in dry &amp; dispose of soil within 50m in hard strata like shingle : 4.5 to 6 m depth</t>
  </si>
  <si>
    <t>21-02-a-01</t>
  </si>
  <si>
    <t>Dry sinking of well &amp; disposal of soil within 50m in ordinary soil : 3 to 4.5 m depth</t>
  </si>
  <si>
    <t>21-02-a-02</t>
  </si>
  <si>
    <t>Dry sinking of well &amp; disposal of soil within 50m in ordinary soil : 4.5 to 6 m depth</t>
  </si>
  <si>
    <t>21-02-a-03</t>
  </si>
  <si>
    <t>Dry sinking of well &amp; disposal of soil within 50m in ordinary soil : 6 to 7.5 m depth</t>
  </si>
  <si>
    <t>21-02-a-04</t>
  </si>
  <si>
    <t>Dry sinking of well &amp; disposal of soil within 50m in ordinary soil : 7.5 to 9 m depth</t>
  </si>
  <si>
    <t>21-02-a-05</t>
  </si>
  <si>
    <t>Dry sinking of well &amp; disposal of soil within 50m in ordinary soil : 9 to 10.5 m depth</t>
  </si>
  <si>
    <t>21-02-a-06</t>
  </si>
  <si>
    <t>Dry sinking of well &amp; disposal of soil within 50m in ordinary soil : 10.5 to 12 m depth</t>
  </si>
  <si>
    <t>21-02-a-07</t>
  </si>
  <si>
    <t>Dry sinking of well &amp; disposal of soil within 50m in ordinary soil : 12 to 13.5 m depth</t>
  </si>
  <si>
    <t>21-02-a-08</t>
  </si>
  <si>
    <t>Dry sinking of well &amp; disposal of soil within 50m in ordinary soil : Exceeding 13.5 m depth</t>
  </si>
  <si>
    <t>21-02-b-01</t>
  </si>
  <si>
    <t>Dry sinking of well &amp; disposal of soil within 50m in hard soil : 3 to 4.5 m depth</t>
  </si>
  <si>
    <t>21-02-b-02</t>
  </si>
  <si>
    <t>Dry sinking of well &amp; disposal of soil within 50m in hard soil : 4.5 to 6 m depth</t>
  </si>
  <si>
    <t>21-02-b-03</t>
  </si>
  <si>
    <t>Dry sinking of well &amp; disposal of soil within 50m in hard soil : 6 to 7.5 m depth</t>
  </si>
  <si>
    <t>21-02-b-04</t>
  </si>
  <si>
    <t>Dry sinking of well &amp; disposal of soil within 50m in hard soil : 7.5 to 9 m depth</t>
  </si>
  <si>
    <t>21-02-b-05</t>
  </si>
  <si>
    <t>Dry sinking of well &amp; disposal of soil within 50m in hard soil : 9 to 10.5 m depth</t>
  </si>
  <si>
    <t>21-02-b-06</t>
  </si>
  <si>
    <t>Dry sinking of well &amp; disposal of soil within 50m in hard soil : 10.5 to 12 m depth</t>
  </si>
  <si>
    <t>21-02-b-07</t>
  </si>
  <si>
    <t>Dry sinking of well &amp; disposal of soil within 50m in hard soil : 12 to 13.5 m depth</t>
  </si>
  <si>
    <t>21-02-b-08</t>
  </si>
  <si>
    <t>Dry sinking of well &amp; disposal of soil within 50m in hard soil : Exceeding 13.5 m depth</t>
  </si>
  <si>
    <t>21-02-c-01</t>
  </si>
  <si>
    <t>Dry sinking of well &amp; disposal of soil within 50m in hard strata like shingle : 3 to 4.5 m depth</t>
  </si>
  <si>
    <t>21-02-c-02</t>
  </si>
  <si>
    <t>Dry sinking of well &amp; disposal of soil within 50m in hard strata like shingle : 4.5 to 6 m depth</t>
  </si>
  <si>
    <t>21-02-c-03</t>
  </si>
  <si>
    <t>Dry sinking of well &amp; disposal of soil within 50m in hard strata like shingle : 6 to 7.5 m depth</t>
  </si>
  <si>
    <t>21-02-c-04</t>
  </si>
  <si>
    <t>Dry sinking of well &amp; disposal of soil within 50m in hard strata like shingle : 7.5 to 9 m depth</t>
  </si>
  <si>
    <t>21-02-c-05</t>
  </si>
  <si>
    <t>Dry sinking of well &amp; disposal of soil within 50m in hard strata like shingle : 9 to 10.5 m depth</t>
  </si>
  <si>
    <t>21-02-c-06</t>
  </si>
  <si>
    <t>Dry sinking of well &amp; disposal of soil within 50m in hard strata like shingle : 10.5 to 12 m depth</t>
  </si>
  <si>
    <t>21-02-c-07</t>
  </si>
  <si>
    <t>Dry sinking of well &amp; disposal of soil within 50m in hard strata like shingle : 12 to 13.5 m depth</t>
  </si>
  <si>
    <t>21-02-c-08</t>
  </si>
  <si>
    <t>Dry sinking of well &amp; disposal of soil within 50m in hard strata like shingle : Over 13.5 m depth</t>
  </si>
  <si>
    <t>21-03-a-01</t>
  </si>
  <si>
    <t>Wet sinking of well for depths below spring level Upto 1.5 m depth</t>
  </si>
  <si>
    <t>21-03-a-02</t>
  </si>
  <si>
    <t>Wet sinking of well for depths below spring level Above 1.5 to 3 m depth</t>
  </si>
  <si>
    <t>21-03-a-03</t>
  </si>
  <si>
    <t>Wet sinking of well for depths below spring level Above 3 to 4.5 m depth</t>
  </si>
  <si>
    <t>21-03-a-04</t>
  </si>
  <si>
    <t>Wet sinking of well for depths below spring level Above 4.5 to 6 m depth</t>
  </si>
  <si>
    <t>21-03-a-05</t>
  </si>
  <si>
    <t>Wet sinking of well for depths below spring level Above 6 to 7.5 m depth</t>
  </si>
  <si>
    <t>21-03-a-06</t>
  </si>
  <si>
    <t>Wet sinking of well for depths below spring level Above 7.5 to 9 m depth</t>
  </si>
  <si>
    <t>21-03-a-07</t>
  </si>
  <si>
    <t>Wet sinking of well for depths below spring level Above 9 to 10.5 m depth</t>
  </si>
  <si>
    <t>21-03-a-08</t>
  </si>
  <si>
    <t>Wet sinking of well for depths below spring level Above 10.5 to 12 m depth</t>
  </si>
  <si>
    <t>21-03-a-09</t>
  </si>
  <si>
    <t>Wet sinking of well for depths below spring level Above 12 to 13.5 m depth</t>
  </si>
  <si>
    <t>21-03-a-10</t>
  </si>
  <si>
    <t>Wet sinking of well for depths below spring level Exceeding 13.5 m depth</t>
  </si>
  <si>
    <t>21-03-b-01</t>
  </si>
  <si>
    <t>Wet sinking of well for depths below spring level in cohesive soil : Upto 1.5 m depth</t>
  </si>
  <si>
    <t>21-03-b-02</t>
  </si>
  <si>
    <t>Wet sinking of well for depths below spring level in cohesive soil : 1.5 to 3 m depth</t>
  </si>
  <si>
    <t>21-03-b-03</t>
  </si>
  <si>
    <t>Wet sinking of well for depths below spring level in cohesive soil : Above 3 to 4.5 m depth</t>
  </si>
  <si>
    <t>21-03-b-04</t>
  </si>
  <si>
    <t>Wet sinking of well for depths below spring level in cohesive soil : Above 4.5 to 6 m depth</t>
  </si>
  <si>
    <t>21-03-b-05</t>
  </si>
  <si>
    <t>Wet sinking of well for depths below spring level in cohesive soil : Above 6 to 7.5 m depth</t>
  </si>
  <si>
    <t>21-03-b-06</t>
  </si>
  <si>
    <t>Wet sinking of well for depths below spring level in cohesive soil : Above 7.5 to 9 m depth</t>
  </si>
  <si>
    <t>21-03-b-07</t>
  </si>
  <si>
    <t>Wet sinking of well for depths below spring level in cohesive soil : Above 9 to 10.5 m depth</t>
  </si>
  <si>
    <t>21-03-b-08</t>
  </si>
  <si>
    <t>Wet sinking of well for depths below spring level in cohesive soil : Above 10.5 to 12 m depth</t>
  </si>
  <si>
    <t>21-03-b-09</t>
  </si>
  <si>
    <t>Wet sinking of well for depths below spring level in cohesive soil : Above 12 to 13.5 m depth</t>
  </si>
  <si>
    <t>21-03-b-10</t>
  </si>
  <si>
    <t>Wet sinking of well for depths below spring level in cohesive soil : Exceeding 13.5 m depth</t>
  </si>
  <si>
    <t>21-03-c-01</t>
  </si>
  <si>
    <t>Wet sinking of well for depths below spring level in shingle/gravel etc : Upto 1.5 m depth</t>
  </si>
  <si>
    <t>21-03-c-02</t>
  </si>
  <si>
    <t>Wet sinking of well for depths below spring level in shingle/gravel etc : 1.5 to 3 m depth</t>
  </si>
  <si>
    <t>21-03-c-03</t>
  </si>
  <si>
    <t>Wet sinking of well for depths below spring level in shingle/gravel etc : 3 to 4.5 m depth</t>
  </si>
  <si>
    <t>21-03-c-04</t>
  </si>
  <si>
    <t>Wet sinking of well for depths below spring level in shingle/gravel etc : 4.5 to 6 m depth</t>
  </si>
  <si>
    <t>21-03-c-05</t>
  </si>
  <si>
    <t>Wet sinking of well for depths below spring level in shingle/gravel etc : 6 to 7.5 m depth</t>
  </si>
  <si>
    <t>21-03-c-06</t>
  </si>
  <si>
    <t>Wet sinking of well for depths below spring level in shingle/gravel etc : 7.5 to 9 m depth</t>
  </si>
  <si>
    <t>21-03-c-07</t>
  </si>
  <si>
    <t>Wet sinking of well for depths below spring level in shingle/gravel etc : 9 to 10.5 m depth</t>
  </si>
  <si>
    <t>21-03-c-08</t>
  </si>
  <si>
    <t>Wet sinking of well for depths below spring level in shingle/gravel etc : 10.5 to 12 m depth</t>
  </si>
  <si>
    <t>21-03-c-09</t>
  </si>
  <si>
    <t>Wet sinking of well for depths below spring level in shingle/gravel etc : 12 to 13.5 m depth</t>
  </si>
  <si>
    <t>21-03-c-10</t>
  </si>
  <si>
    <t>Wet sinking of well for depths below spring level in shingle/gravel etc : Exceeding 13.5 m depth</t>
  </si>
  <si>
    <t>21-04</t>
  </si>
  <si>
    <t>Making &amp; fixing in position, kikar wood well curb</t>
  </si>
  <si>
    <t>21-05</t>
  </si>
  <si>
    <t>Laying well curb in position only</t>
  </si>
  <si>
    <t>21-06-a</t>
  </si>
  <si>
    <t>Providing &amp; laying RCC well curb in position, using coarse sand : Ratio 1:1.5:3</t>
  </si>
  <si>
    <t>21-06-b</t>
  </si>
  <si>
    <t>Providing &amp; laying RCC well curb in position, using coarse sand : Ratio 1:2:4.</t>
  </si>
  <si>
    <t>21-07</t>
  </si>
  <si>
    <t>Providing and fixing structural steel for cutting edge</t>
  </si>
  <si>
    <t>22-01-a-01</t>
  </si>
  <si>
    <t>Tega formed of pacca bricks on end, laid in and over c/s mortar : 3" thick : Ratio 1:3</t>
  </si>
  <si>
    <t>22-01-a-02</t>
  </si>
  <si>
    <t>Tega formed of pacca bricks on end, laid in and over c/s mortar : 3" thick : Ratio 1:5</t>
  </si>
  <si>
    <t>22-01-b-01</t>
  </si>
  <si>
    <t>Tega formed of pacca bricks on end, laid in and over c/s mortar : 4.5" thick : Ratio 1:3</t>
  </si>
  <si>
    <t>22-01-b-02</t>
  </si>
  <si>
    <t>Tega formed of pacca bricks on end, laid in and over c/s mortar : 4.5" thick : Ratio 1:5</t>
  </si>
  <si>
    <t>22-02-a</t>
  </si>
  <si>
    <t>Pacca flat brick 3" thick, laid in reimbursement, in c/s mortar, on sides of drains etc : Ratio 1:3</t>
  </si>
  <si>
    <t>22-02-b</t>
  </si>
  <si>
    <t>Pacca flat brick 3" thick, laid in reimbursement, in c/s mortar, on sides of drains etc : Ratio 1:5</t>
  </si>
  <si>
    <t>22-02-c</t>
  </si>
  <si>
    <t>Pacca flat brick 3" thick, laid in reimbursement, in c/s mortar, on sides of drains etc : Ratio 1:6</t>
  </si>
  <si>
    <t>22-03-a</t>
  </si>
  <si>
    <t>Pacca brick on edge, laid in reimbursement, in c/s mortar, on sides of drains etc : Ratio 1:3</t>
  </si>
  <si>
    <t>22-03-b</t>
  </si>
  <si>
    <t>Pacca brick on edge, laid in reimbursement, in c/s mortar, on sides of drains etc : Ratio 1:5</t>
  </si>
  <si>
    <t>22-03-c</t>
  </si>
  <si>
    <t>Pacca brick on edge, laid in reimbursement, in c/s mortar, on sides of drains etc : Ratio 1:6</t>
  </si>
  <si>
    <t>22-04-a</t>
  </si>
  <si>
    <t>Pacca flat brick, Herring bond pitching in c/s mortar laid to line, grade, slope etc : Ratio 1:3</t>
  </si>
  <si>
    <t>22-04-b</t>
  </si>
  <si>
    <t>Pacca flat brick, Herring bond pitching in c/s mortar laid to line, grade, slope etc : Ratio 1:5</t>
  </si>
  <si>
    <t>22-04-c</t>
  </si>
  <si>
    <t>Pacca flat brick, Herring bond pitching in c/s mortar laid to line, grade, slope etc : Ratio 1:6</t>
  </si>
  <si>
    <t>22-05-a</t>
  </si>
  <si>
    <t>Construct Punjab standard drains, of cement concrete 1:1.5:3, complete : Type I.</t>
  </si>
  <si>
    <t>22-05-b</t>
  </si>
  <si>
    <t>Construct Punjab standard drains, of cement concrete 1:1.5:3, complete : Type II</t>
  </si>
  <si>
    <t>22-05-c</t>
  </si>
  <si>
    <t>Construct Punjab standard drains, of cement concrete 1:1.5:3, complete : Type III</t>
  </si>
  <si>
    <t>22-05-d</t>
  </si>
  <si>
    <t>Construct Punjab standard drains, of cement concrete 1:1.5:3, complete : Type IV</t>
  </si>
  <si>
    <t>22-05-e</t>
  </si>
  <si>
    <t>Construct Punjab standard drains, of cement concrete 1:1.5:3, complete : Type V</t>
  </si>
  <si>
    <t>22-05-f</t>
  </si>
  <si>
    <t>Construct Punjab standard drains, of cement concrete 1:1.5:3, complete : Type VI</t>
  </si>
  <si>
    <t>22-05-g</t>
  </si>
  <si>
    <t>Construct Punjab standard drains, of cement concrete 1:1.5:3, complete : Type VII</t>
  </si>
  <si>
    <t>22-05-h</t>
  </si>
  <si>
    <t>Construct Punjab standard drains, of cement concrete 1:1.5:3, complete : Type VIII</t>
  </si>
  <si>
    <t>22-05-i</t>
  </si>
  <si>
    <t>Construct Punjab standard drains, of cement concrete 1:1.5:3, complete : Type IX</t>
  </si>
  <si>
    <t>22-05-j</t>
  </si>
  <si>
    <t>Construct Punjab standard drains, of cement concrete 1:1.5:3, complete : Type X</t>
  </si>
  <si>
    <t>22-05-k</t>
  </si>
  <si>
    <t>Construct Punjab standard drains, of cement concrete 1:1.5:3, complete : Type XI</t>
  </si>
  <si>
    <t>22-05-l</t>
  </si>
  <si>
    <t>Construct Punjab standard drains, of cement concrete 1:1.5:3, complete : Type XII</t>
  </si>
  <si>
    <t>22-06-a</t>
  </si>
  <si>
    <t>Laying RC hume pipes in position including jointing 6" to 12" dia</t>
  </si>
  <si>
    <t>22-06-b</t>
  </si>
  <si>
    <t>Laying RC hume pipes in position including jointing 12" to 24" dia</t>
  </si>
  <si>
    <t>22-06-c</t>
  </si>
  <si>
    <t>Laying RC hume pipes in position including jointing 24" to 36" dia</t>
  </si>
  <si>
    <t>23-01-a</t>
  </si>
  <si>
    <t xml:space="preserve">Providing and Laying RCC pipe, moulded with cement concrete 1:1.5:3, including cost of reinforcement, testing etc : 4" dia: </t>
  </si>
  <si>
    <t>23-01-b</t>
  </si>
  <si>
    <t>Providing and Laying RCC pipe, moulded with cement concrete 1:1.5:3, including cost of reinforcement, testing etc : 6" dia:</t>
  </si>
  <si>
    <t>23-01-c</t>
  </si>
  <si>
    <t>Providing and Laying RCC pipe, moulded with cement concrete 1:1.5:3, including cost of reinforcement, testing etc : 9" dia:</t>
  </si>
  <si>
    <t>23-02-a</t>
  </si>
  <si>
    <t>Providing and Laying non-reinforced concrete pipe, moulded with cement concrete 1:1.5:3 complete : 4" internal diameter</t>
  </si>
  <si>
    <t>23-02-b</t>
  </si>
  <si>
    <t>Providing and Laying non-reinforced concrete pipe, moulded with cement concrete 1:1.5:3 complete : 6" i/d</t>
  </si>
  <si>
    <t>23-02-c</t>
  </si>
  <si>
    <t>Providing and Laying non-reinforced concrete pipe, moulded with cement concrete : 9" i/d wall thickness 1".</t>
  </si>
  <si>
    <t>23-03-a-01</t>
  </si>
  <si>
    <t>Providing and Laying RCC pipe sewers complete As per ASTM C-76-79, Class II : 12" i/d, Wall B</t>
  </si>
  <si>
    <t>23-03-a-02</t>
  </si>
  <si>
    <t>Providing and Laying RCC pipe sewers complete As per ASTM C-76-79, Class II : 15" i/d, Wall B</t>
  </si>
  <si>
    <t>23-03-a-03</t>
  </si>
  <si>
    <t>Providing and Laying RCC pipe sewers complete As per ASTM C-76-79, Class II : 18" i/d, Wall B</t>
  </si>
  <si>
    <t>23-03-a-04</t>
  </si>
  <si>
    <t>Providing and Laying RCC pipe sewers complete As per ASTM C-76-79, Class II : 21" i/d, Wall B</t>
  </si>
  <si>
    <t>23-03-a-05</t>
  </si>
  <si>
    <t>Providing and Laying RCC pipe sewers complete As per ASTM C-76-79, Class II : 24" i/d, Wall B</t>
  </si>
  <si>
    <t>23-03-a-06</t>
  </si>
  <si>
    <t>Providing and Laying RCC pipe sewers complete As per ASTM C-76-79, Class II : 27" i/d, Wall B</t>
  </si>
  <si>
    <t>23-03-a-07</t>
  </si>
  <si>
    <t>Providing and Laying RCC pipe sewers complete As per ASTM C-76-79, Class II : 30" i/d, Wall B</t>
  </si>
  <si>
    <t>23-03-a-08</t>
  </si>
  <si>
    <t>Providing and Laying RCC pipe sewers complete As per ASTM C-76-79, Class II : 33" i/d, Wall B</t>
  </si>
  <si>
    <t>23-03-a-09</t>
  </si>
  <si>
    <t>Providing and Laying RCC pipe sewers complete As per ASTM C-76-79, Class II : 36" i/d, Wall B</t>
  </si>
  <si>
    <t>23-03-a-10</t>
  </si>
  <si>
    <t>Providing and Laying RCC pipe sewers complete As per ASTM C-76-79, Class II : 42" i/d, Wall B</t>
  </si>
  <si>
    <t>23-03-a-11</t>
  </si>
  <si>
    <t>Providing and Laying RCC pipe sewers complete As per ASTM C-76-79, Class II : 48" i/d, Wall B</t>
  </si>
  <si>
    <t>23-03-a-12</t>
  </si>
  <si>
    <t>Providing and Laying RCC pipe sewers complete As per ASTM C-76-79, Class II : 54" i/d, Wall B</t>
  </si>
  <si>
    <t>23-03-a-13</t>
  </si>
  <si>
    <t>Providing and Laying RCC pipe sewers complete As per ASTM C-76-79, Class II : 60" i/d, Wall B</t>
  </si>
  <si>
    <t>23-03-a-14</t>
  </si>
  <si>
    <t>Providing and Laying RCC pipe sewers complete As per ASTM C-76-79, Class II : 66" i/d, Wall B</t>
  </si>
  <si>
    <t>23-03-a-15</t>
  </si>
  <si>
    <t>Providing and Laying RCC pipe sewers complete As per ASTM C-76-79, Class II : 72" i/d, Wall B</t>
  </si>
  <si>
    <t>23-03-b-01</t>
  </si>
  <si>
    <t>Providing and Laying RCC pipe sewers complete As per ASTM C-76-79, Class III : 12" i/d, Wall B</t>
  </si>
  <si>
    <t>23-03-b-02</t>
  </si>
  <si>
    <t>Providing and Laying RCC pipe sewers complete As per ASTM C-76-79, Class III : 15" i/d, Wall B</t>
  </si>
  <si>
    <t>23-03-b-03</t>
  </si>
  <si>
    <t>Providing and Laying RCC pipe sewers complete As per ASTM C-76-79, Class III : 18" i/d, Wall B</t>
  </si>
  <si>
    <t>23-03-b-04</t>
  </si>
  <si>
    <t>Providing and Laying RCC pipe sewers complete As per  ASTM C-76-79, Class III : 21" i/d, Wall B</t>
  </si>
  <si>
    <t>23-03-b-05</t>
  </si>
  <si>
    <t>Providing and Laying RCC pipe sewers complete As per ASTM C-76-79, Class III : 24" i/d, Wall B</t>
  </si>
  <si>
    <t>23-03-b-06</t>
  </si>
  <si>
    <t>Providing and Laying RCC pipe sewers complete As per ASTM C-76-79, Class III : 27" i/d, Wall B</t>
  </si>
  <si>
    <t>23-03-b-07</t>
  </si>
  <si>
    <t>Providing and Laying RCC pipe sewers complete As per ASTM C-76-79, Class III : 30" i/d, Wall B</t>
  </si>
  <si>
    <t>23-03-b-08</t>
  </si>
  <si>
    <t>Providing and Laying RCC pipe sewers complete As per ASTM C-76-79, Class III : 33" i/d, Wall B</t>
  </si>
  <si>
    <t>23-03-b-09</t>
  </si>
  <si>
    <t>Providing and Laying RCC pipe sewers complete As per ASTM C-76-79, Class III : 36" i/d, Wall B</t>
  </si>
  <si>
    <t>23-03-b-10</t>
  </si>
  <si>
    <t>Providing and Laying RCC pipe sewers complete As per ASTM C-76-79, Class III : 42" i/d, Wall B</t>
  </si>
  <si>
    <t>23-03-b-11</t>
  </si>
  <si>
    <t>Providing and Laying RCC pipe sewers complete As per ASTM C-76-79, Class III : 48" i/d, Wall B</t>
  </si>
  <si>
    <t>23-03-b-12</t>
  </si>
  <si>
    <t>Providing and Laying RCC pipe sewers complete As per ASTM C-76-79, Class III : 54" i/d, Wall B</t>
  </si>
  <si>
    <t>23-03-b-13</t>
  </si>
  <si>
    <t>Providing and Laying RCC pipe sewers complete As per ASTM C-76-79, Class III : 60" i/d, Wall B</t>
  </si>
  <si>
    <t>23-03-b-14</t>
  </si>
  <si>
    <t>Providing and Laying RCC pipe sewers complete As per ASTM C-76-79, Class III : 66" i/d, Wall B</t>
  </si>
  <si>
    <t>23-03-b-15</t>
  </si>
  <si>
    <t>Providing and Laying RCC pipe sewers complete As per ASTM C-76-79, Class III : 72" i/d, Wall B</t>
  </si>
  <si>
    <t>23-03-c-01</t>
  </si>
  <si>
    <t>Providing and Laying RCC pipe sewers complete As per ASTM C-76-79, Class IV : 12" i/d, Wall B</t>
  </si>
  <si>
    <t>23-03-c-02</t>
  </si>
  <si>
    <t>Providing and Laying RCC pipe sewers complete As per ASTM C-76-79, Class IV : 15" i/d, Wall B</t>
  </si>
  <si>
    <t>23-03-c-03</t>
  </si>
  <si>
    <t>Providing and Laying RCC pipe sewers complete As per ASTM C-76-79, Class IV : 18" i/d, Wall B</t>
  </si>
  <si>
    <t>23-03-c-04</t>
  </si>
  <si>
    <t>Providing and Laying RCC pipe sewers complete As per ASTM C-76-79, Class IV : 21" i/d, Wall B</t>
  </si>
  <si>
    <t>23-03-c-05</t>
  </si>
  <si>
    <t>Providing and Laying RCC pipe sewers complete As per ASTM C-76-79, Class IV : 24" i/d, Wall B</t>
  </si>
  <si>
    <t>23-03-c-06</t>
  </si>
  <si>
    <t>Providing and Laying RCC pipe sewers complete As per ASTM C-76-79, Class IV : 27" i/d, Wall B</t>
  </si>
  <si>
    <t>23-03-c-07</t>
  </si>
  <si>
    <t>Providing and Laying RCC pipe sewers complete As per ASTM C-76-79, Class IV : 30" i/d, Wall B</t>
  </si>
  <si>
    <t>23-03-c-08</t>
  </si>
  <si>
    <t>Providing and Laying RCC pipe sewers complete As per ASTM C-76-79, Class IV : 33" i/d, Wall B</t>
  </si>
  <si>
    <t>23-03-c-09</t>
  </si>
  <si>
    <t>Providing and Laying RCC pipe sewers complete As per ASTM C-76-79, Class IV : 36" i/d, Wall B</t>
  </si>
  <si>
    <t>23-03-c-10</t>
  </si>
  <si>
    <t>Providing and Laying RCC pipe sewers complete As per ASTM C-76-79, Class IV : 42" i/d, Wall B</t>
  </si>
  <si>
    <t>23-03-c-11</t>
  </si>
  <si>
    <t>Providing and Laying RCC pipe sewers complete As per ASTM C-76-79, Class IV : 48" i/d, Wall B</t>
  </si>
  <si>
    <t>23-03-c-12</t>
  </si>
  <si>
    <t>Providing and Laying RCC pipe sewers complete As per ASTM C-76-79, Class IV : 54" i/d, Wall B</t>
  </si>
  <si>
    <t>23-03-c-13</t>
  </si>
  <si>
    <t>Providing and Laying RCC pipe sewers complete As per ASTM C-76-79, Class IV : 60" i/d, Wall B</t>
  </si>
  <si>
    <t>23-03-c-14</t>
  </si>
  <si>
    <t>Providing and Laying RCC pipe sewers complete As per ASTM C-76-79, Class IV : 66" i/d, Wall B</t>
  </si>
  <si>
    <t>23-03-c-15</t>
  </si>
  <si>
    <t>Providing and Laying RCC pipe sewers complete As per ASTM C-76-79, Class IV : 72" i/d, Wall B</t>
  </si>
  <si>
    <t>23-04-a</t>
  </si>
  <si>
    <t>Lowering of sub-soil water table by tubewells Upto 1 ft below SSWL.</t>
  </si>
  <si>
    <t>23-04-b</t>
  </si>
  <si>
    <t>Lowering of sub-soil water table by tubewells 0 - 2 ft below SSWL.</t>
  </si>
  <si>
    <t>23-04-c</t>
  </si>
  <si>
    <t>Lowering of sub-soil water table by tubewell 0 - 3 ft below SSWL</t>
  </si>
  <si>
    <t>23-04-d</t>
  </si>
  <si>
    <t>Lowering of sub-soil water table by tubewells 0 - 4 ft below SSWL</t>
  </si>
  <si>
    <t>23-04-e</t>
  </si>
  <si>
    <t>Lowering of sub-soil water table by tubewells 0 - 5 ft below SSWL</t>
  </si>
  <si>
    <t>23-04-f</t>
  </si>
  <si>
    <t>Lowering of sub-soil water table by tubewells 0 - 6 ft below SSWL</t>
  </si>
  <si>
    <t>23-04-g</t>
  </si>
  <si>
    <t>Lowering of sub-soil water table by tubewells 0 - 7 ft below SSWL</t>
  </si>
  <si>
    <t>23-04-h</t>
  </si>
  <si>
    <t>Lowering of sub-soil water table by tubewells 0 - 8 ft below SSWL</t>
  </si>
  <si>
    <t>23-04-i</t>
  </si>
  <si>
    <t>Lowering of sub-soil water table by tubewells 0 - 9 ft below SSWL</t>
  </si>
  <si>
    <t>23-04-j</t>
  </si>
  <si>
    <t>Lowering of sub-soil water table by tubewells 0 - 10 ft below SSWL</t>
  </si>
  <si>
    <t>23-04-k</t>
  </si>
  <si>
    <t>Lowering of sub-soil water table by tubewells 0 - 11 ft below SSWL</t>
  </si>
  <si>
    <t>23-04-l</t>
  </si>
  <si>
    <t>Lowering of sub-soil water table by tubewells 0 - 12 ft below SSWL</t>
  </si>
  <si>
    <t>23-05-a</t>
  </si>
  <si>
    <t>Constructing gully grating chamber complete With CI gully trap,weighing 81 lbs. frame hinged.</t>
  </si>
  <si>
    <t>23-05-b</t>
  </si>
  <si>
    <t>Constructing gully grating chamber complete Concrete gully trap</t>
  </si>
  <si>
    <t>23-06</t>
  </si>
  <si>
    <t>Fixing manhole frame and cover in RCC slab, including carriage to site</t>
  </si>
  <si>
    <t>23-07</t>
  </si>
  <si>
    <t>Providing and Fixing 3" thick RCC manhole cover, 22" dia with tee shaped CI frame of 20" clear i/d complete</t>
  </si>
  <si>
    <t>23-08-a</t>
  </si>
  <si>
    <t>RCC manhole cover 22" dia with: Tee shaped CI frame, 22" i/d complete</t>
  </si>
  <si>
    <t>23-08-b</t>
  </si>
  <si>
    <t>RCC manhole cover 22" dia with: 3"x3"x1/4" angle iron frame, 22" i/d complete</t>
  </si>
  <si>
    <t>23-09-a</t>
  </si>
  <si>
    <t>Providing and Fixing CI ventilating shaft of 9" i/d, painted with bitumenous paint complete : 18 ft. long</t>
  </si>
  <si>
    <t>23-09-b</t>
  </si>
  <si>
    <t>Providing and Fixing CI ventilating shaft of 9" i/d, painted with bitumenous paint complete : 24 ft. long</t>
  </si>
  <si>
    <t>23-09-c</t>
  </si>
  <si>
    <t>Providing and Fixing CI ventilating shaft of 9" i/d, painted with bitumenous paint complete : 30 ft. long</t>
  </si>
  <si>
    <t>23-09-d</t>
  </si>
  <si>
    <t>Providing and Fixing CI ventilating shaft of 9" i/d, painted with bitumenous paint complete : 36 ft. long</t>
  </si>
  <si>
    <t>23-10</t>
  </si>
  <si>
    <t>Septic Tank (int.Size: 7'x2'x5') complete</t>
  </si>
  <si>
    <t>23-11</t>
  </si>
  <si>
    <t>Soakage Pit (6'dia x 15' deep) complete</t>
  </si>
  <si>
    <t>24-01</t>
  </si>
  <si>
    <t>Mobilization of plant, equipment and camping arrangements etc &amp; demobilization after completion</t>
  </si>
  <si>
    <t>24-02-a-01</t>
  </si>
  <si>
    <t>Tubewell boring in all soils except shingle/rock From ground upto 100' below ground : 3" i/d</t>
  </si>
  <si>
    <t>24-02-a-02</t>
  </si>
  <si>
    <t>Tubewell boring in all soils except shingle/rock From ground upto 100' below ground : 4" i/d</t>
  </si>
  <si>
    <t>24-02-a-03</t>
  </si>
  <si>
    <t>Tubewell boring in all soils except shingle/rock From ground upto 100' below ground : 5" i/d</t>
  </si>
  <si>
    <t>24-02-a-04</t>
  </si>
  <si>
    <t>Tubewell boring in all soils except shingle/rock From ground upto 100' below ground : 6" i/d</t>
  </si>
  <si>
    <t>24-02-a-05</t>
  </si>
  <si>
    <t>Tubewell boring in all soils except shingle/rock From ground upto 100' below ground : 8" i/d</t>
  </si>
  <si>
    <t>24-02-a-06</t>
  </si>
  <si>
    <t>Tubewell boring in all soils except shingle/rock From ground upto 100' below ground : 10" i/d</t>
  </si>
  <si>
    <t>24-02-a-07</t>
  </si>
  <si>
    <t>Tubewell boring in all soils except shingle/rock From ground upto 100' below ground : 12" i/d</t>
  </si>
  <si>
    <t>24-02-a-08</t>
  </si>
  <si>
    <t>Tubewell boring in all soils except shingle/rock From ground upto 100' below ground : 15" i/d</t>
  </si>
  <si>
    <t>24-02-a-09</t>
  </si>
  <si>
    <t>Tubewell boring in all soils except shingle/rock From ground upto 100' below ground : 18" i/d</t>
  </si>
  <si>
    <t>24-02-b-01</t>
  </si>
  <si>
    <t>Tubewell boring in all soils except shingle/rock From 100' to 200' below ground : 5" i/d</t>
  </si>
  <si>
    <t>24-02-b-02</t>
  </si>
  <si>
    <t>Tubewell boring in all soils except shingle/rock From 100' to 200' below ground : 6" i/d</t>
  </si>
  <si>
    <t>24-02-b-03</t>
  </si>
  <si>
    <t>Tubewell boring in all soils except shingle/rock From 100' to 200' below ground : 8" i/d</t>
  </si>
  <si>
    <t>24-02-b-04</t>
  </si>
  <si>
    <t>Tubewell boring in all soils except shingle/rock From 100' to 200' below ground : 10" i/d</t>
  </si>
  <si>
    <t>24-02-b-05</t>
  </si>
  <si>
    <t>Tubewell boring in all soils except shingle/rock From 100' to 200' below ground : 12" i/d</t>
  </si>
  <si>
    <t>24-02-b-06</t>
  </si>
  <si>
    <t>Tubewell boring in all soils except shingle/rock From 100' to 200' below ground : 15" i/d</t>
  </si>
  <si>
    <t>24-02-b-07</t>
  </si>
  <si>
    <t>Tubewell boring in all soils except shingle/rock From 100' to 200' below ground : 18" i/d</t>
  </si>
  <si>
    <t>24-02-c-01</t>
  </si>
  <si>
    <t>Tubewell boring in all soils except shingle/rock From 200' to 300' below ground : 5" i/d</t>
  </si>
  <si>
    <t>24-02-c-02</t>
  </si>
  <si>
    <t>Tubewell boring in all soils except shingle/rock From 200' to 300' below ground : 6" i/d</t>
  </si>
  <si>
    <t>24-02-c-03</t>
  </si>
  <si>
    <t>Tubewell boring in all soils except shingle/rock From 200' to 300' below ground : 8" i/d</t>
  </si>
  <si>
    <t>24-02-c-04</t>
  </si>
  <si>
    <t>Tubewell boring in all soils except shingle/rock From 200' to 300' below ground : 10" i/d</t>
  </si>
  <si>
    <t>24-02-c-05</t>
  </si>
  <si>
    <t>Tubewell boring in all soils except shingle/rock From 200' to 300' below ground : 12" i/d</t>
  </si>
  <si>
    <t>24-02-c-06</t>
  </si>
  <si>
    <t>Tubewell boring in all soils except shingle/rock From 200' to 300' below ground : 15" i/d</t>
  </si>
  <si>
    <t>24-02-c-07</t>
  </si>
  <si>
    <t>Tubewell boring in all soils except shingle/rock From 200' to 300' below ground : 18" i/d</t>
  </si>
  <si>
    <t>24-02-d-01</t>
  </si>
  <si>
    <t>Tubewell boring in all soils except shingle/rock From 300' to 400' below ground : 8" i/d</t>
  </si>
  <si>
    <t>24-02-d-02</t>
  </si>
  <si>
    <t>Tubewell boring in all soils except shingle/rock From 300' to 400' below ground : 10" i/d</t>
  </si>
  <si>
    <t>24-02-d-03</t>
  </si>
  <si>
    <t>Tubewell boring in all soils except shingle/rock From 300' to 400' below ground : 12" i/d</t>
  </si>
  <si>
    <t>24-02-d-04</t>
  </si>
  <si>
    <t>Tubewell boring in all soils except shingle/rock From 300' to 400' below ground : 15" i/d</t>
  </si>
  <si>
    <t>24-02-d-05</t>
  </si>
  <si>
    <t>Tubewell boring in all soils except shingle/rock From 300' to 400' below ground : 18" i/d</t>
  </si>
  <si>
    <t>24-03-a-01</t>
  </si>
  <si>
    <t>Rotary drilling except in shingle, gravel &amp; rock From ground to 250' below ground : 5"-18" i/d</t>
  </si>
  <si>
    <t>24-03-a-02</t>
  </si>
  <si>
    <t>Rotary drilling except in shingle, gravel &amp; rock From ground to 250' below ground : 20"-26" i/d</t>
  </si>
  <si>
    <t>24-03-b-01</t>
  </si>
  <si>
    <t>Rotary drilling except in shingle, gravel &amp; rock Exceeding 250' below ground : 5"-18" i/d</t>
  </si>
  <si>
    <t>24-03-b-02</t>
  </si>
  <si>
    <t>Rotary drilling except in shingle, gravel &amp; rock Exceeding 250' below ground : 20"-26" i/d</t>
  </si>
  <si>
    <t>24-04-a-01</t>
  </si>
  <si>
    <t>Boring for tubewell in shingle, gravel &amp; rock From ground to 200' below ground : 12"-18" i/d</t>
  </si>
  <si>
    <t>24-04-a-02</t>
  </si>
  <si>
    <t>Boring for tubewell in shingle, gravel &amp; rock From ground to 200' below ground : 20"-26" i/d</t>
  </si>
  <si>
    <t>24-04-b-01</t>
  </si>
  <si>
    <t>Boring for tubewell in shingle, gravel &amp; rock Over 200' depth below ground : 12"-18" i/d</t>
  </si>
  <si>
    <t>24-04-b-02</t>
  </si>
  <si>
    <t>Boring for tubewell in shingle, gravel &amp; rock Over 200' depth below ground : 20"-26" i/d</t>
  </si>
  <si>
    <t>24-05</t>
  </si>
  <si>
    <t>Providing strong substantially built box of deodar 4'x2«'x9", with compartments &amp; lock</t>
  </si>
  <si>
    <t>24-06</t>
  </si>
  <si>
    <t>Furnishing sample of water from bore hole</t>
  </si>
  <si>
    <t>Per set</t>
  </si>
  <si>
    <t>24-07-a</t>
  </si>
  <si>
    <t>Providing and installing brass strainer in tubewell bore hole 6" i/d, 3/16" thick</t>
  </si>
  <si>
    <t>24-07-b</t>
  </si>
  <si>
    <t>Providing and installing brass strainer in tubewell bore hole 8" i/d, 3/16" thick</t>
  </si>
  <si>
    <t>24-07-c</t>
  </si>
  <si>
    <t>Providing and installing brass strainer in tubewell bore hole 10" i/d 3/16" thick</t>
  </si>
  <si>
    <t>24-07-d</t>
  </si>
  <si>
    <t>Providing and installing brass strainer in tubewell bore hole 10" i/d, 1/4" thick</t>
  </si>
  <si>
    <t>24-07-e</t>
  </si>
  <si>
    <t>Providing and installing brass strainer in tubewell bore hole 12" i/d, 1/4" thick</t>
  </si>
  <si>
    <t>24-08-a</t>
  </si>
  <si>
    <t>Providing and installing MS bail plug in tubewell bore hole 6" i/d, 2 ft. long</t>
  </si>
  <si>
    <t>24-08-b</t>
  </si>
  <si>
    <t>Providing and installing MS bail plug in tubewell bore hole 8" i/d, 2 ft. long</t>
  </si>
  <si>
    <t>24-08-c</t>
  </si>
  <si>
    <t>Providing and installing MS bail plug in tubewell bore hole 10" i/d, 2 ft. long</t>
  </si>
  <si>
    <t>24-08-d</t>
  </si>
  <si>
    <t>Providing and installing MS bail plug in tubewell bore hole 12" i/d, 2 ft. long</t>
  </si>
  <si>
    <t>24-09-a-01</t>
  </si>
  <si>
    <t>Providing and installing PVC strainer, in tubewell borehole comp. BSS Class 'B' working pressure : 6" i/d</t>
  </si>
  <si>
    <t>24-09-a-02</t>
  </si>
  <si>
    <t>Providing and installing PVC strainer, in tubewell borehole comp. BSS Class 'B' working pressure : 8" i/d</t>
  </si>
  <si>
    <t>24-09-a-03</t>
  </si>
  <si>
    <t>Providing and installing PVC strainer, in tubewell borehole comp. BSS Class 'B' working pressure : 10" i/d</t>
  </si>
  <si>
    <t>24-09-a-04</t>
  </si>
  <si>
    <t>Providing and installing PVC strainer, in tubewell borehole comp. BSS Class 'B' working pressure : 12" i/d</t>
  </si>
  <si>
    <t>24-09-b-01</t>
  </si>
  <si>
    <t>Providing and installing PVC strainer, in tubewell borehole comp. BSS Class 'C' working pressure : 6" i/d</t>
  </si>
  <si>
    <t>24-09-b-02</t>
  </si>
  <si>
    <t>Providing and installing PVC strainer, in tubewell borehole comp. BSS Class 'C' working pressure : 8" i/d</t>
  </si>
  <si>
    <t>24-09-b-03</t>
  </si>
  <si>
    <t>Providing and installing PVC strainer, in tubewell borehole comp. BSS Class 'C' working pressure : 10" i/d</t>
  </si>
  <si>
    <t>24-09-b-04</t>
  </si>
  <si>
    <t>Providing and installing PVC strainer, in tubewell borehole comp. BSS Class 'C' working pressure : 12" i/d</t>
  </si>
  <si>
    <t>24-09-c-01</t>
  </si>
  <si>
    <t>Providing and installing PVC strainer, in tubewell borehole comp. BSS Class 'D' working pressure : 6" i/d</t>
  </si>
  <si>
    <t>24-09-c-02</t>
  </si>
  <si>
    <t>Providing and installing PVC strainer, in tubewell borehole comp. BSS Class 'D' working pressure : 8" i/d</t>
  </si>
  <si>
    <t>24-09-c-03</t>
  </si>
  <si>
    <t>Providing and installing PVC strainer, in tubewell borehole comp. BSS Class 'D' working pressure : 10" i/d</t>
  </si>
  <si>
    <t>24-09-c-04</t>
  </si>
  <si>
    <t>Providing and installing PVC strainer, in tubewell borehole comp. BSS Class 'D' working pressure : 12" i/d</t>
  </si>
  <si>
    <t>24-10-a-01</t>
  </si>
  <si>
    <t>Providing and installing PVC pipe with wooden bail plug in tubewell BSS Class 'B' working pressure : 6" i/d : 2' long</t>
  </si>
  <si>
    <t>24-10-a-02</t>
  </si>
  <si>
    <t>Providing and installing PVC pipe with wooden bail plug in tubewell BSS Class 'B' working pressure : 8" i/d : 2' long</t>
  </si>
  <si>
    <t>24-10-a-03</t>
  </si>
  <si>
    <t>Providing and installing PVC pipe with wooden bail plug in tubewell BSS Class 'B' working pressure : 10" i/d : 2' long</t>
  </si>
  <si>
    <t>24-10-a-04</t>
  </si>
  <si>
    <t>Providing and installing PVC pipe with wooden bail plug in tubewell BSS Class 'B' working pressure : 12" i/d : 2' long</t>
  </si>
  <si>
    <t>24-10-b-01</t>
  </si>
  <si>
    <t>Providing and installing PVC pipe with wooden bail plug  in tubewell BSS Class 'C' working pressure : 6" i/d : 2' long</t>
  </si>
  <si>
    <t>24-10-b-02</t>
  </si>
  <si>
    <t>Providing and installing PVC pipe with wooden bail plug in tubewell BSS Class 'C' working pressure : 8" i/d : 2' long</t>
  </si>
  <si>
    <t>24-10-b-03</t>
  </si>
  <si>
    <t>Providing and installing PVC pipe with wooden bail plug in tubewell BSS Class 'C' working pressure : 10" i/d : 2' long</t>
  </si>
  <si>
    <t>24-10-b-04</t>
  </si>
  <si>
    <t>Providing and installing PVC pipe with wooden bail plug in tubewell BSS Class 'C' working pressure : 12" i/d : 2' long</t>
  </si>
  <si>
    <t>24-10-c-01</t>
  </si>
  <si>
    <t>Providing and installing PVC pipe with wooden bail plug in tubewell BSS Class 'D' working pressure : 6" i/d : 2' long</t>
  </si>
  <si>
    <t>24-10-c-02</t>
  </si>
  <si>
    <t>Providing and installing PVC pipe with wooden bail plug in tubewell BSS Class 'D' working pressure : 8" i/d : 2' long</t>
  </si>
  <si>
    <t>24-10-c-03</t>
  </si>
  <si>
    <t>Providing and installing PVC pipe with wooden bail plug in tubewell BSS Class 'D' working pressure : 10" i/d : 2' long</t>
  </si>
  <si>
    <t>24-10-c-04</t>
  </si>
  <si>
    <t>Providing and installing PVC pipe with wooden bail plug in tubewell BSS Class 'D' working pressure : 12" i/d : 2' long</t>
  </si>
  <si>
    <t>24-11-a</t>
  </si>
  <si>
    <t>Providing and installing MS blind pipe socket/welded joint MS reducer in tubewell borehole : 6" i/d, 3/16" thick</t>
  </si>
  <si>
    <t>24-11-b</t>
  </si>
  <si>
    <t>Providing and installing MS blind pipe socket/welded joint MS reducer in tubewell borehole : 8" i/d, 3/16" thick</t>
  </si>
  <si>
    <t>24-11-c</t>
  </si>
  <si>
    <t>Providing and installing MS blind pipe socket/welded joint MS reducer in tubewell borehole : 10" i/d 3/16" thick</t>
  </si>
  <si>
    <t>24-11-d</t>
  </si>
  <si>
    <t>Providing and installing MS blind pipe socket/welded joint MS reducer in tubewell borehole : 12" i/d, 1/4" thick</t>
  </si>
  <si>
    <t>24-12-a-01</t>
  </si>
  <si>
    <t>Providing and installing PVC blind pipe in tubewell with strainer BSS Class 'B' working pressure : 6" i/d</t>
  </si>
  <si>
    <t>24-12-a-02</t>
  </si>
  <si>
    <t>Providing and installing PVC blind pipe in tubewell with strainer BSS Class 'B' working pressure : 8" i/d</t>
  </si>
  <si>
    <t>24-12-a-03</t>
  </si>
  <si>
    <t>Providing and installing PVC blind pipe in tubewell with strainer BSS Class 'B' working pressure : 10" i/d</t>
  </si>
  <si>
    <t>24-12-a-04</t>
  </si>
  <si>
    <t>Providing and installing PVC blind pipe in tubewell with strainer BSS Class 'B' working pressure : 12" i/d</t>
  </si>
  <si>
    <t>24-12-b-01</t>
  </si>
  <si>
    <t>Providing and installing PVC blind pipe in tubewell with strainer BSS Class 'C' working pressure : 6" i/d</t>
  </si>
  <si>
    <t>24-12-b-02</t>
  </si>
  <si>
    <t>Providing and installing PVC blind pipe in tubewell with strainer BSS Class 'C' working pressure : 8" i/d</t>
  </si>
  <si>
    <t>24-12-b-03</t>
  </si>
  <si>
    <t>Providing and installing PVC blind pipe in tubewell with strainer BSS Class 'C' working pressure : 10" i/d</t>
  </si>
  <si>
    <t>24-12-b-04</t>
  </si>
  <si>
    <t>Providing and installing PVC blind pipe in tubewell with strainer BSS Class 'C' working pressure : 12" i/d</t>
  </si>
  <si>
    <t>24-12-c-01</t>
  </si>
  <si>
    <t>Providing and installing PVC blind pipe in tubewell with strainer BSS Class 'D' working pressure : 6" i/d</t>
  </si>
  <si>
    <t>24-12-c-02</t>
  </si>
  <si>
    <t>Providing and installing PVC blind pipe in tubewell with strainer BSS Class 'D' working pressure : 8" i/d</t>
  </si>
  <si>
    <t>24-12-c-03</t>
  </si>
  <si>
    <t>Providing and installing PVC blind pipe in tubewell with strainer BSS Class 'D' working pressure : 10" i/d</t>
  </si>
  <si>
    <t>24-12-c-04</t>
  </si>
  <si>
    <t>Providing and installing PVC blind pipe in tubewell with strainer BSS Class 'D' working pressure : 12" i/d</t>
  </si>
  <si>
    <t>24-13-a</t>
  </si>
  <si>
    <t>Test &amp; develop tubewell of size 6" i/d &amp; above continuously : Upto 1.5 cusecs discharge.</t>
  </si>
  <si>
    <t>Hour</t>
  </si>
  <si>
    <t>24-13-b</t>
  </si>
  <si>
    <t>Test &amp; develop tubewell of size 6" i/d &amp; above continuously : Over 1.5 cusecs discharge with DNT unit</t>
  </si>
  <si>
    <t>24-14</t>
  </si>
  <si>
    <t>Shrouding with graded pack grave 3/8" to 1/8" around tubewell in bore hole.</t>
  </si>
  <si>
    <t>24-15-a</t>
  </si>
  <si>
    <t>Providing and Laying cut, joint, test &amp; disinfect, CI pipeline in trenches, complete : 3" i/d.</t>
  </si>
  <si>
    <t>24-15-b</t>
  </si>
  <si>
    <t>Providing and Laying cut, joint, test &amp; disinfect, CI pipeline in trenches, complete : 4" i/d.</t>
  </si>
  <si>
    <t>24-15-c</t>
  </si>
  <si>
    <t>Providing and Laying cut, joint, test &amp; disinfect, CI pipeline in trenches, complete : 6" i/d</t>
  </si>
  <si>
    <t>24-15-d</t>
  </si>
  <si>
    <t>Providing and Laying cut, joint, test &amp; disinfect, CI pipeline in trenches. complete : 8" i/d</t>
  </si>
  <si>
    <t>24-15-e</t>
  </si>
  <si>
    <t>Providing and Laying cut, joint, test &amp; disinfect, CI pipeline in trenches, complete : 10" i/d</t>
  </si>
  <si>
    <t>24-15-f</t>
  </si>
  <si>
    <t>Providing and Laying  cut,  joint, test &amp; disinfect, CI pipeline in trenches, complete : 12" i/d</t>
  </si>
  <si>
    <t>24-16-a-01</t>
  </si>
  <si>
    <t>Providing and Laying  cut, joint, test &amp; disinfect GI pipeline Using heavy quality GI Pipe : 4" Dia</t>
  </si>
  <si>
    <t>24-16-a-02</t>
  </si>
  <si>
    <t>Providing and Laying  cut, joint, test &amp; disinfect GI pipeline Using heavy quality GI Pipe : 6" Dia</t>
  </si>
  <si>
    <t>24-16-a-03</t>
  </si>
  <si>
    <t>Providing and Laying  cut, joint, test &amp; disinfect GI pipeline Using heavy quality GI Pipe : 8" Dia</t>
  </si>
  <si>
    <t>24-16-b-01</t>
  </si>
  <si>
    <t>Providing and Laying  cut, joint, test &amp; disinfect GI pipeline Using medium quality GI Pipe : 4" Dia</t>
  </si>
  <si>
    <t>24-16-b-02</t>
  </si>
  <si>
    <t>Providing and Laying  cut, joint, test &amp; disinfect GI pipeline Using medium quality GI Pipe : 6" Dia</t>
  </si>
  <si>
    <t>24-16-b-03</t>
  </si>
  <si>
    <t>Providing and Laying  cut, joint, test &amp; disinfect GI pipeline Using medium quality GI Pipe : 8" Dia</t>
  </si>
  <si>
    <t>24-16-c-01</t>
  </si>
  <si>
    <t>Providing and Laying  cut, joint, test &amp; disinfect GI pipeline Using light quality GI Pipe : 1/2" i/d</t>
  </si>
  <si>
    <t>24-16-c-02</t>
  </si>
  <si>
    <t>Providing and Laying  cut, joint, test &amp; disinfect GI pipeline Using light quality GI Pipe : 3/4" i/d</t>
  </si>
  <si>
    <t>24-16-c-03</t>
  </si>
  <si>
    <t>Providing and Laying  cut, joint, test &amp; disinfect GI pipeline Using light quality GI Pipe : 1" i/d</t>
  </si>
  <si>
    <t>24-16-c-04</t>
  </si>
  <si>
    <t>Providing and Laying  cut, joint, test &amp; disinfect GI pipeline Using light quality GI Pipe : 1.25" i/d</t>
  </si>
  <si>
    <t>24-16-c-05</t>
  </si>
  <si>
    <t>Providing and Laying  cut, joint, test &amp; disinfect GI pipeline Using light quality GI Pipe : 1.5" i/d</t>
  </si>
  <si>
    <t>24-16-c-06</t>
  </si>
  <si>
    <t>Providing and Laying  cut, joint, test &amp; disinfect GI pipeline Using light quality GI Pipe : 2" i/d</t>
  </si>
  <si>
    <t>24-16-c-07</t>
  </si>
  <si>
    <t>Providing and Laying  cut, joint, test &amp; disinfect GI pipeline Using light quality GI Pipe : 2.5" i/d</t>
  </si>
  <si>
    <t>24-16-c-08</t>
  </si>
  <si>
    <t>Providing and Laying  cut, joint, test &amp; disinfect GI pipeline Using light quality GI Pipe : 3" i/d</t>
  </si>
  <si>
    <t>24-16-c-09</t>
  </si>
  <si>
    <t>Providing and Laying  cut, joint, test &amp; disinfect GI pipeline Using light quality GI Pipe : 4" i/d</t>
  </si>
  <si>
    <t>24-17-a-01</t>
  </si>
  <si>
    <t>Providing and Laying  cut, joint, test &amp; disinfect AC pipeline BSS Class 'B'working pressure : 3" i/d</t>
  </si>
  <si>
    <t>24-17-a-02</t>
  </si>
  <si>
    <t>Providing and Laying  cut, joint, test &amp; disinfect AC pipeline BSS Class 'B'working pressure : 4" i/d</t>
  </si>
  <si>
    <t>24-17-a-03</t>
  </si>
  <si>
    <t>Providing and Laying  cut, joint, test &amp; disinfect AC pipeline BSS Class 'B'working pressure : 6" i/d</t>
  </si>
  <si>
    <t>24-17-a-04</t>
  </si>
  <si>
    <t>Providing and Laying  cut, joint, test &amp; disinfect AC pipeline BSS Class 'B'working pressure : 8" i/d</t>
  </si>
  <si>
    <t>24-17-a-05</t>
  </si>
  <si>
    <t>Providing and Laying  cut, joint, test &amp; disinfect AC pipeline BSS Class 'B'working pressure : 10" i/d</t>
  </si>
  <si>
    <t>24-17-a-06</t>
  </si>
  <si>
    <t>Providing and Laying  cut, joint, test &amp; disinfect AC pipeline BSS Class 'B'working pressure : 12" i/d</t>
  </si>
  <si>
    <t>24-17-a-07</t>
  </si>
  <si>
    <t>Providing and Laying  cut, joint, test &amp; disinfect AC pipeline BSS Class 'B'working pressure : 14" i/d</t>
  </si>
  <si>
    <t>24-17-a-08</t>
  </si>
  <si>
    <t>Providing and Laying  cut, joint, test &amp; disinfect AC pipeline BSS Class 'B'working pressure : 16" i/d</t>
  </si>
  <si>
    <t>24-17-a-09</t>
  </si>
  <si>
    <t>Providing and Laying  cut, joint, test &amp; disinfect AC pipeline BSS Class 'B'working pressure : 18" i/d</t>
  </si>
  <si>
    <t>24-17-a-10</t>
  </si>
  <si>
    <t>Providing and Laying  cut, joint, test &amp; disinfect AC pipeline BSS Class 'B'working pressure : 20" i/d</t>
  </si>
  <si>
    <t>24-17-a-11</t>
  </si>
  <si>
    <t>Providing and Laying  cut, joint, test &amp; disinfect AC pipeline BSS Class 'B'working pressure : 24" i/d</t>
  </si>
  <si>
    <t>24-17-b-01</t>
  </si>
  <si>
    <t>Providing and Laying  cut, joint, test &amp; disinfect AC pipeline BSS Class 'C'working pressure : 3" i/d</t>
  </si>
  <si>
    <t>24-17-b-02</t>
  </si>
  <si>
    <t>Providing and Laying  cut, joint, test &amp; disinfect AC pipeline BSS Class 'C'working pressure : 4" i/d</t>
  </si>
  <si>
    <t>24-17-b-03</t>
  </si>
  <si>
    <t>Providing and Laying  cut, joint, test &amp; disinfect AC pipeline BSS Class 'C'working pressure : 6" i/d</t>
  </si>
  <si>
    <t>24-17-b-04</t>
  </si>
  <si>
    <t>Providing and Laying  cut, joint, test &amp; disinfect AC pipeline BSS Class 'C'working pressure : 8" i/d</t>
  </si>
  <si>
    <t>24-17-b-05</t>
  </si>
  <si>
    <t>Providing and Laying  cut, joint, test &amp; disinfect AC pipeline BSS Class 'C'working pressure : 10" i/d</t>
  </si>
  <si>
    <t>24-17-b-06</t>
  </si>
  <si>
    <t>Providing and Laying  cut, joint, test &amp; disinfect AC pipeline BSS Class 'C'working pressure : 12" i/d</t>
  </si>
  <si>
    <t>24-17-b-07</t>
  </si>
  <si>
    <t>Providing and Laying  cut, joint, test &amp; disinfect AC pipeline BSS Class 'C'working pressure : 14" i/d</t>
  </si>
  <si>
    <t>24-17-b-08</t>
  </si>
  <si>
    <t>Providing and Laying  cut, joint, test &amp; disinfect AC pipeline BSS Class 'C'working pressure : 16" i/d</t>
  </si>
  <si>
    <t>24-17-b-09</t>
  </si>
  <si>
    <t>Providing and Laying  cut, joint, test &amp; disinfect AC pipeline BSS Class 'C'working pressure : 18" i/d</t>
  </si>
  <si>
    <t>24-17-b-10</t>
  </si>
  <si>
    <t>Providing and Laying  cut, joint, test &amp; disinfect AC pipeline BSS Class 'C'working pressure : 20" i/d</t>
  </si>
  <si>
    <t>24-17-b-11</t>
  </si>
  <si>
    <t>Providing and Laying  cut, joint, test &amp; disinfect AC pipeline BSS Class 'C'working pressure : 24" i/d</t>
  </si>
  <si>
    <t>24-17-c-01</t>
  </si>
  <si>
    <t>Providing and Laying  cut, joint, test &amp; disinfect AC pipeline BSS Class 'D'working pressure : 3" i/d</t>
  </si>
  <si>
    <t>24-17-c-02</t>
  </si>
  <si>
    <t>Providing and Laying  cut, joint, test &amp; disinfect AC pipeline BSS Class 'D'working pressure : 4" i/d</t>
  </si>
  <si>
    <t>24-17-c-03</t>
  </si>
  <si>
    <t>Providing and Laying  cut, joint, test &amp; disinfect AC pipeline BSS Class 'D'working pressure : 6" i/d</t>
  </si>
  <si>
    <t>24-17-c-04</t>
  </si>
  <si>
    <t>Providing and Laying  cut, joint, test &amp; disinfect AC pipeline BSS Class 'D'working pressure : 8" i/d</t>
  </si>
  <si>
    <t>24-17-c-05</t>
  </si>
  <si>
    <t>Providing and Laying  cut, joint, test &amp; disinfect AC pipeline BSS Class 'D'working pressure : 10" i/d</t>
  </si>
  <si>
    <t>24-17-c-06</t>
  </si>
  <si>
    <t>Providing and Laying  cut, joint, test &amp; disinfect AC pipeline BSS Class 'D'working pressure : 12" i/d</t>
  </si>
  <si>
    <t>24-17-c-07</t>
  </si>
  <si>
    <t>Providing and Laying  cut, joint, test &amp; disinfect AC pipeline BSS Class 'D'working pressure : 14" i/d</t>
  </si>
  <si>
    <t>24-17-c-08</t>
  </si>
  <si>
    <t>Providing and Laying  cut, joint, test &amp; disinfect AC pipeline BSS Class 'D'working pressure : 16" i/d</t>
  </si>
  <si>
    <t>24-17-c-09</t>
  </si>
  <si>
    <t>Providing and Laying  cut, joint, test &amp; disinfect AC pipeline BSS Class 'D'working pressure : 18" i/d</t>
  </si>
  <si>
    <t>24-17-c-10</t>
  </si>
  <si>
    <t>Providing and Laying  cut, joint, test &amp; disinfect AC pipeline BSS Class 'D'working pressure : 20" i/d</t>
  </si>
  <si>
    <t>24-17-c-11</t>
  </si>
  <si>
    <t>Providing and Laying  cut, joint, test &amp; disinfect AC pipeline BSS Class 'D'working pressure : 24" i/d</t>
  </si>
  <si>
    <t>24-18-a-01</t>
  </si>
  <si>
    <t>Providing and Laying  cut, joint, test, disinfect PVC pipeline BSS Class 'B'working pressure : 3" i/d</t>
  </si>
  <si>
    <t>24-18-a-02</t>
  </si>
  <si>
    <t>Providing and Laying  cut, joint, test, disinfect PVC pipeline BSS Class 'B'working pressure : 4" i/d</t>
  </si>
  <si>
    <t>24-18-a-03</t>
  </si>
  <si>
    <t>Providing and Laying  cut, joint, test, disinfect PVC pipeline BSS Class 'B'working pressure : 6" i/d</t>
  </si>
  <si>
    <t>24-18-a-04</t>
  </si>
  <si>
    <t>Providing and Laying  cut, joint, test, disinfect PVC pipeline BSS Class 'B'working pressure : 8" i/d</t>
  </si>
  <si>
    <t>24-18-a-05</t>
  </si>
  <si>
    <t>Providing and Laying  cut, joint, test, disinfect PVC pipeline BSS Class 'B'working pressure : 10" i/d</t>
  </si>
  <si>
    <t>24-18-a-06</t>
  </si>
  <si>
    <t>Providing and Laying  cut, joint, test, disinfect PVC pipeline BSS Class 'B'working pressure : 12" i/d</t>
  </si>
  <si>
    <t>24-18-b-01</t>
  </si>
  <si>
    <t>Providing and Laying  cut, joint, test, disinfect PVC pipeline BSS Class 'C'working pressure : 2.5" i/d</t>
  </si>
  <si>
    <t>24-18-b-02</t>
  </si>
  <si>
    <t>Providing and Laying  cut, joint, test, disinfect PVC pipeline BSS Class 'C'working pressure : 3" i/d</t>
  </si>
  <si>
    <t>24-18-b-03</t>
  </si>
  <si>
    <t>Providing and Laying  cut, joint, test, disinfect PVC pipeline BSS Class 'C'working pressure : 4" i/d</t>
  </si>
  <si>
    <t>24-18-b-04</t>
  </si>
  <si>
    <t>Providing and Laying  cut, joint, test, disinfect PVC pipeline BSS Class 'C'working pressure : 6" i/d</t>
  </si>
  <si>
    <t>24-18-b-05</t>
  </si>
  <si>
    <t>Providing and Laying  cut, joint, test, disinfect PVC pipeline BSS Class 'C'working pressure : 8" i/d</t>
  </si>
  <si>
    <t>24-18-b-06</t>
  </si>
  <si>
    <t>Providing and Laying  cut, joint, test, disinfect PVC pipeline BSS Class 'C'working pressure : 10" i/d</t>
  </si>
  <si>
    <t>24-18-b-07</t>
  </si>
  <si>
    <t>Providing and Laying  cut, joint, test, disinfect PVC pipeline BSS Class 'C'working pressure : 12" i/d</t>
  </si>
  <si>
    <t>24-18-c-01</t>
  </si>
  <si>
    <t>Providing and Laying  cut, joint, test, disinfect PVC pipeline BSS Class 'D' working pressure : 1.25" i/d</t>
  </si>
  <si>
    <t>24-18-c-02</t>
  </si>
  <si>
    <t>Providing and Laying  cut, joint, test, disinfect PVC pipeline BSS Class 'D' working pressure : 1.5" i/d</t>
  </si>
  <si>
    <t>24-18-c-03</t>
  </si>
  <si>
    <t>Providing and Laying  cut, joint, test, disinfect PVC pipeline BSS Class 'D' working pressure : 2" i/d</t>
  </si>
  <si>
    <t>24-18-c-04</t>
  </si>
  <si>
    <t>Providing and Laying  cut, joint, test, disinfect PVC pipeline BSS Class 'D' working pressure : 2.5" i/d</t>
  </si>
  <si>
    <t>24-18-c-05</t>
  </si>
  <si>
    <t>Providing and Laying  cut, joint, test, disinfect PVC pipeline BSS Class 'D' working pressure : 3" i/d</t>
  </si>
  <si>
    <t>24-18-c-06</t>
  </si>
  <si>
    <t>Providing and Laying  cut, joint, test, disinfect PVC pipeline BSS Class 'D' working pressure : 4" i/d</t>
  </si>
  <si>
    <t>24-18-c-07</t>
  </si>
  <si>
    <t>Providing and Laying  cut, joint, test, disinfect PVC pipeline BSS Class 'D' working pressure : 6" i/d</t>
  </si>
  <si>
    <t>24-18-c-08</t>
  </si>
  <si>
    <t>Providing and Laying  cut, joint, test, disinfect PVC pipeline BSS Class 'D' working pressure : 8" i/d</t>
  </si>
  <si>
    <t>24-18-c-09</t>
  </si>
  <si>
    <t>Providing and Laying  cut, joint, test, disinfect PVC pipeline BSS Class 'D' working pressure : 10" i/d</t>
  </si>
  <si>
    <t>24-18-c-10</t>
  </si>
  <si>
    <t>Providing and Laying  cut, joint, test, disinfect PVC pipeline BSS Class 'D' working pressure : 12" i/d</t>
  </si>
  <si>
    <t>24-18-d-01</t>
  </si>
  <si>
    <t>Providing and Laying  cut, joint, test, disinfect PVC pipeline BSS Class 'E' working pressure : 3/4" i/d</t>
  </si>
  <si>
    <t>24-18-d-02</t>
  </si>
  <si>
    <t>Providing and Laying  cut, joint, test, disinfect PVC pipeline BSS Class 'E' working pressure : 1" i/d</t>
  </si>
  <si>
    <t>24-19-a-01</t>
  </si>
  <si>
    <t>Providing and Fixing CI specials of BSS class 'B', 'C' &amp; 'D'CISS specials, with spigot &amp; socket : 3"-6" i/d</t>
  </si>
  <si>
    <t>24-19-a-02</t>
  </si>
  <si>
    <t>Providing and Fixing CI specials of BSS class 'B', 'C' &amp; 'D'CISS specials, with spigot &amp; socket :   8"-12" i/d</t>
  </si>
  <si>
    <t>24-19-b-01</t>
  </si>
  <si>
    <t>Providing and Fixing CI specials of BSS class 'B', 'C' &amp; 'D'CI flanged specials with flanged joint : 3"-6" i/d</t>
  </si>
  <si>
    <t>24-19-b-02</t>
  </si>
  <si>
    <t>Providing and Fixing CI specials of BSS class 'B', 'C' &amp; 'D'CI flanged specials with flanged joint : 8"-12" i/</t>
  </si>
  <si>
    <t>24-19-c-01</t>
  </si>
  <si>
    <t>Providing and Fixing CI specials of BSS class 'B', 'C' &amp; 'D'CI specials with tyton joints : 3"-6" i/d</t>
  </si>
  <si>
    <t>24-19-c-02</t>
  </si>
  <si>
    <t>Providing and Fixing CI specials of BSS class 'B', 'C' &amp; 'D'CI specials with tyton joints : 8"-12" i/d</t>
  </si>
  <si>
    <t>24-20-a</t>
  </si>
  <si>
    <t>Providing and Fixing CI specials of BSS Class 'B', 'C' &amp; 'D'working pressure for AC pipe line : 3" to 6" i/d</t>
  </si>
  <si>
    <t>24-20-b</t>
  </si>
  <si>
    <t>Providing and Fixing CI specials of BSS Class 'B', 'C' &amp; 'D'working pressure for AC pipe line : 8" to 18" i/d</t>
  </si>
  <si>
    <t>24-21-a</t>
  </si>
  <si>
    <t>Providing and Fixing sluice valve, BSS quality/weight,Class 'B' working pressure for CI &amp; AC pipe line : 3" i/d</t>
  </si>
  <si>
    <t>24-21-b</t>
  </si>
  <si>
    <t>Providing and Fixing sluice valve, BSS quality/weight,Class 'B' working pressure for CI &amp; AC pipe line : 4" i/d</t>
  </si>
  <si>
    <t>24-21-c</t>
  </si>
  <si>
    <t>Providing and Fixing sluice valve, BSS quality/weight,Class 'B' working pressure for CI &amp; AC pipe line : 6" i/d</t>
  </si>
  <si>
    <t>24-21-d</t>
  </si>
  <si>
    <t>Providing and Fixing sluice valve, BSS quality/weight,Class 'B' working pressure for CI &amp; AC pipe line : 8" i/d</t>
  </si>
  <si>
    <t>24-21-e</t>
  </si>
  <si>
    <t>Providing and Fixing sluice valve, BSS quality/weight,Class 'B' working pressure for CI &amp; AC pipe line : 10" i/d</t>
  </si>
  <si>
    <t>24-21-f</t>
  </si>
  <si>
    <t>Providing and Fixing sluice valve, BSS quality/weight,Class 'B' working pressure for CI &amp; AC pipe line : 12" i/d</t>
  </si>
  <si>
    <t>24-22-a</t>
  </si>
  <si>
    <t>Providing and Fixing sluice valve of BSS quality weightfor GI &amp; PVC pipe line including jointing material : 3" i/d</t>
  </si>
  <si>
    <t>24-22-b</t>
  </si>
  <si>
    <t>Providing and Fixing sluice valve of BSS quality weightfor GI &amp; PVC pipe line including jointing material : 4" i/d</t>
  </si>
  <si>
    <t>24-22-c</t>
  </si>
  <si>
    <t>Providing and Fixing sluice valve of BSS quality weightfor GI &amp; PVC pipe line including jointing material : 6" i/d</t>
  </si>
  <si>
    <t>24-22-d</t>
  </si>
  <si>
    <t>Providing and Fixing sluice valve of BSS quality weightfor GI &amp; PVC pipe line including jointing material : 8" i/d</t>
  </si>
  <si>
    <t>24-22-e</t>
  </si>
  <si>
    <t>Providing and Fixing sluice valve of BSS quality weightfor GI &amp; PVC pipe line including jointing material : 10" i/d</t>
  </si>
  <si>
    <t>24-22-f</t>
  </si>
  <si>
    <t>Providing and Fixing sluice valve of BSS quality weightfor GI &amp; PVC pipe line including jointing material : 12" i/d</t>
  </si>
  <si>
    <t>24-22-g</t>
  </si>
  <si>
    <t>Providing and Fixing sluice valve of BSS quality weight for GI &amp; PVC pipe line including jointing material : 15" i/d</t>
  </si>
  <si>
    <t>24-22-h</t>
  </si>
  <si>
    <t>Providing and Fixing sluice valve of BSS quality weight for GI &amp; PVC pipe line including jointing material : 18" i/d</t>
  </si>
  <si>
    <t>24-23</t>
  </si>
  <si>
    <t>Providing and Fixing fire hydrants BSS quality and weightof 2.5" dia (including cost of jointing material)</t>
  </si>
  <si>
    <t>24-24-a</t>
  </si>
  <si>
    <t>Providing and Fixing air valve 2«" i/d of BSS quality andweight complete with jointing material : Single</t>
  </si>
  <si>
    <t>24-24-b</t>
  </si>
  <si>
    <t>Providing and Fixing air valve 2«" i/d of BSS quality andweight complete with jointing material : Double</t>
  </si>
  <si>
    <t>24-25-a</t>
  </si>
  <si>
    <t>Providing and Fixing CI flanges 5/8" thick on pipesincluding turning, facing &amp; fitting etc complete : 3" to 6"i/d</t>
  </si>
  <si>
    <t>24-25-b</t>
  </si>
  <si>
    <t>Providing and Fixing CI flanges 5/8" thick on pipesincluding turning, facing &amp; fitting etc complete : 8" to 12"i/d</t>
  </si>
  <si>
    <t>24-26-a-01</t>
  </si>
  <si>
    <t>Providing and installing  PVC bends BSS Class 'B'workingpressure : 2" i/d</t>
  </si>
  <si>
    <t>24-26-a-02</t>
  </si>
  <si>
    <t>Providing and installing  PVC bends BSS Class 'B'workingpressure : 3" i/d</t>
  </si>
  <si>
    <t>24-26-a-03</t>
  </si>
  <si>
    <t>Providing and installing  PVC bends BSS Class 'B'workingpressure : 4" i/d</t>
  </si>
  <si>
    <t>24-26-a-04</t>
  </si>
  <si>
    <t>Providing and installing  PVC bends BSS Class 'B'workingpressure : 6" i/d</t>
  </si>
  <si>
    <t>24-26-a-05</t>
  </si>
  <si>
    <t>Providing and installing  PVC bends BSS Class 'B'workingpressure : 8" i/d</t>
  </si>
  <si>
    <t>24-26-a-06</t>
  </si>
  <si>
    <t>Providing and installing  PVC bends BSS Class 'B'workingpressure : 10" i/d</t>
  </si>
  <si>
    <t>24-26-a-07</t>
  </si>
  <si>
    <t>Providing and installing  PVC bends BSS Class 'B'workingpressure : 12" i/d</t>
  </si>
  <si>
    <t>24-26-b-01</t>
  </si>
  <si>
    <t>Providing and installing  PVC bends BSS Class 'C'workingpressure : 2" i/d</t>
  </si>
  <si>
    <t>24-26-b-02</t>
  </si>
  <si>
    <t>Providing and installing  PVC bends BSS Class 'C'workingpressure : 3" i/d</t>
  </si>
  <si>
    <t>24-26-b-03</t>
  </si>
  <si>
    <t>Providing and installing  PVC bends BSS Class 'C'workingpressure : 4" i/d</t>
  </si>
  <si>
    <t>24-26-b-04</t>
  </si>
  <si>
    <t>Providing and installing  PVC bends BSS Class 'C'workingpressure : 6" i/d</t>
  </si>
  <si>
    <t>24-26-b-05</t>
  </si>
  <si>
    <t>Providing and installing  PVC bends BSS Class 'C'workingpressure : 8" i/d</t>
  </si>
  <si>
    <t>24-26-b-06</t>
  </si>
  <si>
    <t>Providing and installing  PVC bends BSS Class 'C'workingpressure : 10" i/d</t>
  </si>
  <si>
    <t>24-26-b-07</t>
  </si>
  <si>
    <t>Providing and installing  PVC bends BSS Class 'C'workingpressure : 12" i/d</t>
  </si>
  <si>
    <t>24-26-c-01</t>
  </si>
  <si>
    <t>Providing and installing  PVC bends BSS Class 'D'workingpressure : 2" i/d</t>
  </si>
  <si>
    <t>24-26-c-02</t>
  </si>
  <si>
    <t>Providing and installing  PVC bends BSS Class 'D'workingpressure : 3" i/d</t>
  </si>
  <si>
    <t>24-26-c-03</t>
  </si>
  <si>
    <t>Providing and installing  PVC bends BSS Class 'D'workingpressure : 4" i/d</t>
  </si>
  <si>
    <t>24-26-c-04</t>
  </si>
  <si>
    <t>Providing and installing  PVC bends BSS Class 'D'workingpressure : 6" i/d</t>
  </si>
  <si>
    <t>24-26-c-05</t>
  </si>
  <si>
    <t>Providing and installing  PVC bends BSS Class 'D'workingpressure : 8" i/d</t>
  </si>
  <si>
    <t>24-26-c-06</t>
  </si>
  <si>
    <t>Providing and installing  PVC bends BSS Class 'D'workingpressure : 10" i/d</t>
  </si>
  <si>
    <t>24-26-c-07</t>
  </si>
  <si>
    <t>Providing and installing  PVC bends BSS Class 'D'workingpressure : 12" i/d</t>
  </si>
  <si>
    <t>24-27-a-01</t>
  </si>
  <si>
    <t>Providing and installing  PVC tees BSS Class 'B'workingpressure : 2" i/d</t>
  </si>
  <si>
    <t>24-27-a-02</t>
  </si>
  <si>
    <t>Providing and installing  PVC tees BSS Class 'B'workingpressure : 3" i/d</t>
  </si>
  <si>
    <t>24-27-a-03</t>
  </si>
  <si>
    <t>Providing and installing  PVC tees BSS Class 'B'workingpressure : 4" i/d</t>
  </si>
  <si>
    <t>24-27-a-04</t>
  </si>
  <si>
    <t>Providing and installing  PVC tees BSS Class 'B'workingpressure : 6" i/d</t>
  </si>
  <si>
    <t>24-27-a-05</t>
  </si>
  <si>
    <t>Providing and installing  PVC tees BSS Class 'B'workingpressure : 8" i/d</t>
  </si>
  <si>
    <t>24-27-a-06</t>
  </si>
  <si>
    <t>Providing and installing  PVC tees BSS Class 'B'workingpressure : 10" i/d</t>
  </si>
  <si>
    <t>24-27-a-07</t>
  </si>
  <si>
    <t>Providing and installing  PVC tees BSS Class 'B'workingpressure : 12" i/d</t>
  </si>
  <si>
    <t>24-27-b-01</t>
  </si>
  <si>
    <t>Providing and installing  PVC tees BSS Class 'C'workingpressure : 2" i/d</t>
  </si>
  <si>
    <t>24-27-b-02</t>
  </si>
  <si>
    <t>Providing and installing  PVC tees BSS Class 'C'workingpressure : 3" i/d</t>
  </si>
  <si>
    <t>24-27-b-03</t>
  </si>
  <si>
    <t>Providing and installing  PVC tees BSS Class 'C'workingpressure : 4" i/d</t>
  </si>
  <si>
    <t>24-27-b-04</t>
  </si>
  <si>
    <t>Providing and installing  PVC tees BSS Class 'C'workingpressure : 6" i/d</t>
  </si>
  <si>
    <t>24-27-b-05</t>
  </si>
  <si>
    <t>Providing and installing  PVC tees BSS Class 'C'workingpressure : 8" i/d</t>
  </si>
  <si>
    <t>24-27-b-06</t>
  </si>
  <si>
    <t>Providing and installing  PVC tees BSS Class 'C'workingpressure : 10" i/d</t>
  </si>
  <si>
    <t>24-27-b-07</t>
  </si>
  <si>
    <t>Providing and installing  PVC tees BSS Class 'C'workingpressure : 12" i/d</t>
  </si>
  <si>
    <t>24-27-c-01</t>
  </si>
  <si>
    <t>Providing and installing  PVC tees BSS Class 'D'workingpressure : 2" i/d</t>
  </si>
  <si>
    <t>24-27-c-02</t>
  </si>
  <si>
    <t>Providing and installing  PVC tees BSS Class 'D'workingpressure : 3" i/d</t>
  </si>
  <si>
    <t>24-27-c-03</t>
  </si>
  <si>
    <t>Providing and installing  PVC tees BSS Class 'D'workingpressure : 4" i/d</t>
  </si>
  <si>
    <t>24-27-c-04</t>
  </si>
  <si>
    <t>Providing and installing  PVC tees BSS Class 'D'workingpressure : 6" i/d</t>
  </si>
  <si>
    <t>24-27-c-05</t>
  </si>
  <si>
    <t>Providing and installing  PVC tees BSS Class 'D'workingpressure : 8" i/d</t>
  </si>
  <si>
    <t>24-27-c-06</t>
  </si>
  <si>
    <t>Providing and installing  PVC tees BSS Class 'D'workingpressure : 10" i/d</t>
  </si>
  <si>
    <t>24-27-c-07</t>
  </si>
  <si>
    <t>Providing and installing  PVC tees BSS Class 'D'workingpressure : 12" i/d</t>
  </si>
  <si>
    <t>24-28-a-01</t>
  </si>
  <si>
    <t>Providing and installing  PVC sockets BSS ClassB'working pressure : 2" i/d</t>
  </si>
  <si>
    <t>24-28-a-02</t>
  </si>
  <si>
    <t>Providing and installing  PVC sockets BSS ClassB'working pressure : 3" i/d</t>
  </si>
  <si>
    <t>24-28-a-03</t>
  </si>
  <si>
    <t>Providing and installing  PVC sockets BSS ClassB'working pressure : 4" i/d</t>
  </si>
  <si>
    <t>24-28-a-04</t>
  </si>
  <si>
    <t>Providing and installing  PVC sockets BSS ClassB'working pressure : 6" i/d</t>
  </si>
  <si>
    <t>24-28-a-05</t>
  </si>
  <si>
    <t>Providing and installing  PVC sockets BSS ClassB'working pressure : 8" i/d</t>
  </si>
  <si>
    <t>24-28-a-06</t>
  </si>
  <si>
    <t>Providing and installing  PVC sockets BSS ClassB'working pressure : 10" i/d</t>
  </si>
  <si>
    <t>24-28-a-07</t>
  </si>
  <si>
    <t>Providing and installing  PVC sockets BSS ClassB'working pressure : 12" i/d</t>
  </si>
  <si>
    <t>24-28-b-01</t>
  </si>
  <si>
    <t>Providing and installing  PVC sockets BSS ClassC'working pressure : 2" i/d</t>
  </si>
  <si>
    <t>24-28-b-02</t>
  </si>
  <si>
    <t>Providing and installing  PVC sockets BSS ClassC'working pressure : 3" i/d</t>
  </si>
  <si>
    <t>24-28-b-03</t>
  </si>
  <si>
    <t>Providing and installing  PVC sockets BSS ClassC'working pressure : 4" i/d</t>
  </si>
  <si>
    <t>24-28-b-04</t>
  </si>
  <si>
    <t>Providing and installing  PVC sockets BSS ClassC'working pressure : 6" i/d</t>
  </si>
  <si>
    <t>24-28-b-05</t>
  </si>
  <si>
    <t>Providing and installing  PVC sockets BSS ClassC'working pressure : 8" i/d</t>
  </si>
  <si>
    <t>24-28-b-06</t>
  </si>
  <si>
    <t>Providing and installing  PVC sockets BSS ClassC'working pressure : 10" i/d</t>
  </si>
  <si>
    <t>24-28-b-07</t>
  </si>
  <si>
    <t>Providing and installing  PVC sockets BSS ClassC'working pressure : 12" i/d</t>
  </si>
  <si>
    <t>24-28-c-01</t>
  </si>
  <si>
    <t>Providing and installing  PVC sockets BSS ClassD'working pressure : 2" i/d</t>
  </si>
  <si>
    <t>24-28-c-02</t>
  </si>
  <si>
    <t>Providing and installing  PVC sockets BSS ClassD'working pressure : 3" i/d</t>
  </si>
  <si>
    <t>24-28-c-03</t>
  </si>
  <si>
    <t>Providing and installing  PVC sockets BSS ClassD'working pressure : 4" i/d</t>
  </si>
  <si>
    <t>24-28-c-04</t>
  </si>
  <si>
    <t>Providing and installing  PVC sockets BSS ClassD'working pressure : 6" i/d</t>
  </si>
  <si>
    <t>24-28-c-05</t>
  </si>
  <si>
    <t>Providing and installing  PVC sockets BSS ClassD'working pressure : 8" i/d</t>
  </si>
  <si>
    <t>24-28-c-06</t>
  </si>
  <si>
    <t>Providing and installing  PVC sockets BSS ClassD'working pressure : 10" i/d</t>
  </si>
  <si>
    <t>24-28-c-07</t>
  </si>
  <si>
    <t>Providing and installing  PVC sockets BSS ClassD'working pressure : 12" i/d</t>
  </si>
  <si>
    <t>24-29-a-01</t>
  </si>
  <si>
    <t>Providing and installing  PVC tappered core BSS ClassB'working pressure : 2" i/d</t>
  </si>
  <si>
    <t>24-29-a-02</t>
  </si>
  <si>
    <t>Providing and installing  PVC tappered core BSS ClassB'working pressure : 3" i/d</t>
  </si>
  <si>
    <t>24-29-a-03</t>
  </si>
  <si>
    <t>Providing and installing  PVC tappered core BSS ClassB'working pressure : 4" i/d</t>
  </si>
  <si>
    <t>24-29-a-04</t>
  </si>
  <si>
    <t>Providing and installing  PVC tappered core BSS ClassB'working pressure : 6" i/d</t>
  </si>
  <si>
    <t>24-29-a-05</t>
  </si>
  <si>
    <t>Providing and installing  PVC tappered core BSS ClassB'working pressure : 8" i/d</t>
  </si>
  <si>
    <t>24-29-a-06</t>
  </si>
  <si>
    <t>Providing and installing  PVC tappered core BSS ClassB'working pressure : 10" i/d</t>
  </si>
  <si>
    <t>24-29-a-07</t>
  </si>
  <si>
    <t>Providing and installing  PVC tappered core BSS ClassB'working pressure : 12" i/d</t>
  </si>
  <si>
    <t>24-29-b-01</t>
  </si>
  <si>
    <t>Providing and installing  PVC tappered core BSS ClassC'working pressure : 2" i/d</t>
  </si>
  <si>
    <t>24-29-b-02</t>
  </si>
  <si>
    <t>Providing and installing  PVC tappered core BSS ClassC'working pressure : 3" i/d</t>
  </si>
  <si>
    <t>24-29-b-03</t>
  </si>
  <si>
    <t>Providing and installing  PVC tappered core BSS ClassC'working pressure : 4" i/d</t>
  </si>
  <si>
    <t>24-29-b-04</t>
  </si>
  <si>
    <t>Providing and installing  PVC tappered core BSS ClassC'working pressure : 6" i/d</t>
  </si>
  <si>
    <t>24-29-b-05</t>
  </si>
  <si>
    <t>Providing and installing  PVC tappered core BSS ClassC'working pressure : 8" i/d</t>
  </si>
  <si>
    <t>24-29-b-06</t>
  </si>
  <si>
    <t>Providing and installing  PVC tappered core BSS ClassC'working pressure : 10" i/d</t>
  </si>
  <si>
    <t>24-29-b-07</t>
  </si>
  <si>
    <t>Providing and installing  PVC tappered core BSS ClassC'working pressure : 12" i/d</t>
  </si>
  <si>
    <t>24-29-c-01</t>
  </si>
  <si>
    <t>Providing and installing  PVC tappered core BSS ClassD'working pressure : 2" i/d</t>
  </si>
  <si>
    <t>24-29-c-02</t>
  </si>
  <si>
    <t>Providing and installing  PVC tappered core BSS ClassD'working pressure : 3" i/d</t>
  </si>
  <si>
    <t>24-29-c-03</t>
  </si>
  <si>
    <t>Providing and installing  PVC tappered core BSS ClassD'working pressure : 4" i/d</t>
  </si>
  <si>
    <t>24-29-c-04</t>
  </si>
  <si>
    <t>Providing and installing  PVC tappered core BSS ClassD'working pressure : 6" i/d</t>
  </si>
  <si>
    <t>24-29-c-05</t>
  </si>
  <si>
    <t>Providing and installing  PVC tappered core BSS ClassD'working pressure : 8" i/d</t>
  </si>
  <si>
    <t>24-29-c-06</t>
  </si>
  <si>
    <t>Providing and installing  PVC tappered core BSS ClassD'working pressure : 10" i/d</t>
  </si>
  <si>
    <t>24-29-c-07</t>
  </si>
  <si>
    <t>Providing and installing  PVC tappered core BSS ClassD'working pressure : 12" i/d</t>
  </si>
  <si>
    <t>24-30-a-01</t>
  </si>
  <si>
    <t>Providing and Laying  HDPE pipe Din-/Din-/ISO-4427incl testing &amp; disinfect complete (20mm dia)</t>
  </si>
  <si>
    <t>24-30-a-02</t>
  </si>
  <si>
    <t>Providing and Laying  HDPE pipeDin-8074/Din-8075/ISO-4427 including testing &amp; disinfectcomplete (25mm dia)</t>
  </si>
  <si>
    <t>24-30-a-03</t>
  </si>
  <si>
    <t>Providing and Laying  HDPE pipeDin-8074/Din-8075/ISO-4427 incl testing &amp; disinfectcomplete (32mm dia)</t>
  </si>
  <si>
    <t>24-30-a-04</t>
  </si>
  <si>
    <t>Providing and Laying  HDPE pipeDin-8074/Din-8075/ISO-4427 including testing &amp; disinfectcomplete (40mm dia)</t>
  </si>
  <si>
    <t>24-30-a-05</t>
  </si>
  <si>
    <t>Providing and Laying  HDPE pipeDin-8074/Din-8075/ISO-4427 including testing &amp; disinfectcomplete (50mm dia)</t>
  </si>
  <si>
    <t>24-30-a-06</t>
  </si>
  <si>
    <t>Providing and Laying  HDPE pipeDin-8074/Din-8075/ISO-4427 incl testing &amp; disinfectcomplete (75mm dia)</t>
  </si>
  <si>
    <t>24-30-a-07</t>
  </si>
  <si>
    <t>Providing and Laying  HDPE pipeDin-8074/Din-8075/ISO-4427 including testing &amp; disinfectcomplete (110mm dia)</t>
  </si>
  <si>
    <t>24-30-b-01</t>
  </si>
  <si>
    <t>Providing and installing  HDPE Socket 20mm dia</t>
  </si>
  <si>
    <t>24-30-b-02</t>
  </si>
  <si>
    <t>Providing and installing  HDPE Socket 25mm dia</t>
  </si>
  <si>
    <t>24-30-b-03</t>
  </si>
  <si>
    <t>Providing and installing  HDPE Socket 32mm dia</t>
  </si>
  <si>
    <t>24-30-b-04</t>
  </si>
  <si>
    <t>Providing and installing  HDPE Socket 40mm dia</t>
  </si>
  <si>
    <t>24-30-b-05</t>
  </si>
  <si>
    <t>Providing and installing  HDPE Socket 50mm dia</t>
  </si>
  <si>
    <t>24-30-b-06</t>
  </si>
  <si>
    <t>Providing and installing  HDPE Socket 75mm dia</t>
  </si>
  <si>
    <t>24-30-b-07</t>
  </si>
  <si>
    <t>Providing and installing  HDPE Socket 110mm dia</t>
  </si>
  <si>
    <t>24-30-c-01</t>
  </si>
  <si>
    <t>Providing and installing  HDPE Tee 20mm dia</t>
  </si>
  <si>
    <t>24-30-c-02</t>
  </si>
  <si>
    <t>Providing and installing  HDPE Tee 25mm dia</t>
  </si>
  <si>
    <t>24-30-c-03</t>
  </si>
  <si>
    <t>Providing and installing  HDPE Tee 32mm dia</t>
  </si>
  <si>
    <t>24-30-c-04</t>
  </si>
  <si>
    <t>Providing and installing  HDPE Tee 40mm dia</t>
  </si>
  <si>
    <t>24-30-c-05</t>
  </si>
  <si>
    <t>Providing and installing  HDPE Tee 50mm dia</t>
  </si>
  <si>
    <t>24-30-c-06</t>
  </si>
  <si>
    <t>Providing and installing  HDPE Tee 75mm dia</t>
  </si>
  <si>
    <t>24-30-c-07</t>
  </si>
  <si>
    <t>Providing and installing  HDPE Tee 110mm dia</t>
  </si>
  <si>
    <t>24-30-d-01</t>
  </si>
  <si>
    <t>Providing and installing  HDPE bend 20mm dia</t>
  </si>
  <si>
    <t>24-30-d-02</t>
  </si>
  <si>
    <t>Providing and installing  HDPE bend 25mm dia</t>
  </si>
  <si>
    <t>24-30-d-03</t>
  </si>
  <si>
    <t>Providing and installing  HDPE bend 32mm dia</t>
  </si>
  <si>
    <t>24-30-d-04</t>
  </si>
  <si>
    <t>Providing and installing  HDPE bend 40mm dia</t>
  </si>
  <si>
    <t>24-30-d-05</t>
  </si>
  <si>
    <t>Providing and installing  HDPE bend 50mm dia</t>
  </si>
  <si>
    <t>24-30-d-06</t>
  </si>
  <si>
    <t>Providing and installing  HDPE bend 75mm dia</t>
  </si>
  <si>
    <t>24-30-d-07</t>
  </si>
  <si>
    <t>Providing and installing  HDPE bend 110mm dia</t>
  </si>
  <si>
    <t>24-30-e-01</t>
  </si>
  <si>
    <t>Providing and installing  HDPE adaptor 20mm</t>
  </si>
  <si>
    <t>24-30-e-02</t>
  </si>
  <si>
    <t>Providing and installing  HDPE adaptor 25mm</t>
  </si>
  <si>
    <t>24-30-e-03</t>
  </si>
  <si>
    <t>Providing and installing  HDPE adaptor 32mm</t>
  </si>
  <si>
    <t>24-30-e-04</t>
  </si>
  <si>
    <t>Providing and installing  HDPE adaptor 40mm</t>
  </si>
  <si>
    <t>24-30-e-05</t>
  </si>
  <si>
    <t>Providing and installing  HDPE adaptor 50mm</t>
  </si>
  <si>
    <t>24-30-e-06</t>
  </si>
  <si>
    <t>Providing and installing  HDPE adaptor 75mm</t>
  </si>
  <si>
    <t>24-30-e-07</t>
  </si>
  <si>
    <t>Providing and installing  HDPE adaptor 110mm</t>
  </si>
  <si>
    <t>24-31-a</t>
  </si>
  <si>
    <t>S/H/J G.I. Flanged Pipe 18" i/d 6.35mm thick</t>
  </si>
  <si>
    <t>24-31-b</t>
  </si>
  <si>
    <t>S/H/J G.I. Flanged Pipe 16" i/d 6.35mm thick</t>
  </si>
  <si>
    <t>24-31-c</t>
  </si>
  <si>
    <t>S/H/J G.I. Flanged Pipe 12" i/d 6.35mm thick</t>
  </si>
  <si>
    <t>24-31-d</t>
  </si>
  <si>
    <t>S/H/J G.I. Flanged Pipe 10" i/d 6.35mm thick</t>
  </si>
  <si>
    <t>24-31-e</t>
  </si>
  <si>
    <t>S/H/J G.I. Flanged Pipe 8" i/d 5mm thick</t>
  </si>
  <si>
    <t>24-31-f</t>
  </si>
  <si>
    <t>S/H/J G.I. Flanged Pipe 6" i/d 5mm thick</t>
  </si>
  <si>
    <t>24-31-g</t>
  </si>
  <si>
    <t>S/H/J G.I. Flanged Pipe 4" i/d 5mm thick</t>
  </si>
  <si>
    <t>24-32-a</t>
  </si>
  <si>
    <t>S/H/J MS Flanged Pipe 18" i/d 6.35mm thick</t>
  </si>
  <si>
    <t>24-32-b</t>
  </si>
  <si>
    <t>S/H/J MS Flanged Pipe 16" i/d 6.35mm thick</t>
  </si>
  <si>
    <t>24-32-c</t>
  </si>
  <si>
    <t>S/H/J MS Flanged Pipe 12" i/d 6.35mm</t>
  </si>
  <si>
    <t>24-32-d</t>
  </si>
  <si>
    <t>S/H/J MS Flanged Pipe 10" i/d 6.35mm thick</t>
  </si>
  <si>
    <t>24-32-e</t>
  </si>
  <si>
    <t>S/H/J MS Flanged Pipe 8" i/d 5mm thick</t>
  </si>
  <si>
    <t>24-32-f</t>
  </si>
  <si>
    <t>S/H/J MS Flanged Pipe 6" i/d 5mm thick</t>
  </si>
  <si>
    <t>24-32-g</t>
  </si>
  <si>
    <t>S/H/J MS Flanged Pipe 4" i/d 5mm thick</t>
  </si>
  <si>
    <t>24-33</t>
  </si>
  <si>
    <t>Supplying and Fixing  MS manhole cover of 0.25" thicksheet &amp; angle iron frame 2"x2"x0.25" with lock complete</t>
  </si>
  <si>
    <t>24-34</t>
  </si>
  <si>
    <t>Supplying and Fixing  flat iron (2"x3/8") ladder for OHR,holes @ 15" c/c, steps of MS bars 5/8" i/d &amp; paint compl</t>
  </si>
  <si>
    <t>24-35</t>
  </si>
  <si>
    <t>Supplying and Fixing  C.I. vent pipe for storage tanksincluding jally etc</t>
  </si>
  <si>
    <t>24-36-a</t>
  </si>
  <si>
    <t>Supplying and Fixing  MS cap of 3/16" thick sheet : 10" i/d</t>
  </si>
  <si>
    <t>24-36-b</t>
  </si>
  <si>
    <t>Supplying and Fixing  MS Cap of 3/16" thick sheet : 8" i/d</t>
  </si>
  <si>
    <t>24-36-c</t>
  </si>
  <si>
    <t>Supplying and Fixing  MS Cap of 3/16" thick sheet : 6" i/d</t>
  </si>
  <si>
    <t>24-38-a</t>
  </si>
  <si>
    <t>Supplying and Fixing  Flanged Expansion Joints BSS2035: 18" i/d</t>
  </si>
  <si>
    <t>24-38-b</t>
  </si>
  <si>
    <t>Supplying and Fixing  Flanged Expansion Joint BS-2035 :16" i/d</t>
  </si>
  <si>
    <t>24-38-c</t>
  </si>
  <si>
    <t>Supplying and Fixing  Flanged Expansion Joint BS-2035 :12" i/d</t>
  </si>
  <si>
    <t>24-38-d</t>
  </si>
  <si>
    <t>Supplying and Fixing  Flanged Expansion Joint BSS-2035: 10" i/d</t>
  </si>
  <si>
    <t>24-38-e</t>
  </si>
  <si>
    <t>Supplying and Fixing  Flanged Expansion Joint BSS 2035: 8" i/d</t>
  </si>
  <si>
    <t>24-38-f</t>
  </si>
  <si>
    <t>Supplying and Fixing  Flanged Expansion Joints BSS 2035: 6" i/d</t>
  </si>
  <si>
    <t>24-38-g</t>
  </si>
  <si>
    <t>Supplying and Fixing  Flanged Expansion Joint BSS-2035: 4" i/d</t>
  </si>
  <si>
    <t>24-39-a</t>
  </si>
  <si>
    <t>Supplying and Fixing  MS Suspension Clamp 3/8" thickfor housing pipe : 18" i/d</t>
  </si>
  <si>
    <t>24-39-b</t>
  </si>
  <si>
    <t>Supplying and Fixing  MS Suspension Clamp 3/8" thickfor housing pipe : 16" i/d</t>
  </si>
  <si>
    <t>24-39-c</t>
  </si>
  <si>
    <t>Supplying and Fixing  MS Suspension Clamp 3/8" thickfor housing pipe : 12" i/d</t>
  </si>
  <si>
    <t>24-39-d</t>
  </si>
  <si>
    <t>Supplying and Fixing  MS Suspension Clamp 3/8" thickfor housing pipe : 10" i/d</t>
  </si>
  <si>
    <t>24-39-e</t>
  </si>
  <si>
    <t>Supplying and Fixing  MS Suspension Clamp 3/8" thickfor housing pipe : 8" i/d</t>
  </si>
  <si>
    <t>24-39-f</t>
  </si>
  <si>
    <t>Supplying and Fixing  MS Suspension Clamp 3/8" thickfor housing pipe : 6" i/d</t>
  </si>
  <si>
    <t>24-39-g</t>
  </si>
  <si>
    <t>Supplying and Fixing  MS Suspension Clamp 3/8" thickfor housing pipe : 4" i/d</t>
  </si>
  <si>
    <t>24-40</t>
  </si>
  <si>
    <t>Supplying and Fixing  PVC Water Stopper 8" wide 3/8"thick</t>
  </si>
  <si>
    <t>24-41</t>
  </si>
  <si>
    <t>Conducting Elec: Resistivity survey of the area andfurnishing its reports.</t>
  </si>
  <si>
    <t>24-42</t>
  </si>
  <si>
    <t>Logging of bore hole with electrical equipment andfurnishing reports.</t>
  </si>
  <si>
    <t>job</t>
  </si>
  <si>
    <t>24-43</t>
  </si>
  <si>
    <t>Providing and lowering pezu meter 1.25" GI pipe includingall accessories.</t>
  </si>
  <si>
    <t>24-44</t>
  </si>
  <si>
    <t>P&amp;L Reflux valves (C.I) of BSS quality/weight includingjointing material 3" i/d-6" i/d.</t>
  </si>
  <si>
    <t>24-45-a</t>
  </si>
  <si>
    <t>Laying cut, joint, test &amp; disinfect of 8"i/d of GI pipe lineincluding cost of welding, excavation and fillingcompaction etc complete.</t>
  </si>
  <si>
    <t>joint</t>
  </si>
  <si>
    <t>24-45-b</t>
  </si>
  <si>
    <t>Laying cut, joint, test &amp; disinfect of 6"i/d of GI pipe lineincluding cost of welding, excavation and fillingcompaction etc complete.</t>
  </si>
  <si>
    <t>24-45-c</t>
  </si>
  <si>
    <t>Laying cut, joint, test &amp; disinfect of 4"i/d of GI pipe lineincluding cost of welding, excavation and fillingcompaction etc complete.</t>
  </si>
  <si>
    <t>24-45-d</t>
  </si>
  <si>
    <t>Laying cut, joint, test &amp; disinfect of 3"i/d of GI pipe lineincluding cost of welding, excavation and fillingcompaction etc complete.</t>
  </si>
  <si>
    <t>Joint</t>
  </si>
  <si>
    <t>24-46</t>
  </si>
  <si>
    <t>Testing of soil for bearing capacity &amp; chemical contentsupto any depth.</t>
  </si>
  <si>
    <t>24-47</t>
  </si>
  <si>
    <t>Supply and Fixing Affridev type hand pump upto 170 Feet</t>
  </si>
  <si>
    <t>24-48-a</t>
  </si>
  <si>
    <t>Supply and Fixing Voltage Regulator 20 KVA</t>
  </si>
  <si>
    <t>24-48-b</t>
  </si>
  <si>
    <t>Supply and Fixing Voltage Regulator 25 KVA</t>
  </si>
  <si>
    <t>24-48-c</t>
  </si>
  <si>
    <t>Supply and Fixing Voltage Regulator 30 KV</t>
  </si>
  <si>
    <t>24-48-d</t>
  </si>
  <si>
    <t>Supply and Fixing Voltage Regulator 50 KVA</t>
  </si>
  <si>
    <t>24-48-e</t>
  </si>
  <si>
    <t>Supply and Fixing Voltage Regulator 75 KVA</t>
  </si>
  <si>
    <t>24-48-f</t>
  </si>
  <si>
    <t>Supply and Fixing Voltage Regulator 100 KVA</t>
  </si>
  <si>
    <t>24-49-a</t>
  </si>
  <si>
    <t>Providing and Fixing Brass peet / gate valve 1" dia</t>
  </si>
  <si>
    <t>24-49-b</t>
  </si>
  <si>
    <t>Providing and Fixing Brass peet / gate valve 1.25" dia</t>
  </si>
  <si>
    <t>24-49-c</t>
  </si>
  <si>
    <t>Providing and Fixing Brass peet / gate valve 1.5" dia</t>
  </si>
  <si>
    <t>24-49-d</t>
  </si>
  <si>
    <t>Providing and Fixing Brass peet / gate valve 2" dia</t>
  </si>
  <si>
    <t>24-49-e</t>
  </si>
  <si>
    <t>Providing and Fixing Brass peet / gate valve 2.5" dia</t>
  </si>
  <si>
    <t>24-49-f</t>
  </si>
  <si>
    <t>Providing and Fixing Brass peet / gate valve 3" dia</t>
  </si>
  <si>
    <t>24-49-g</t>
  </si>
  <si>
    <t>Providing and Fixing Brass peet / gate valve 4" dia</t>
  </si>
  <si>
    <t>25-01</t>
  </si>
  <si>
    <t>Laying, linking and packing tramway line</t>
  </si>
  <si>
    <t>25-02</t>
  </si>
  <si>
    <t>Dismantling tramway track</t>
  </si>
  <si>
    <t>25-03</t>
  </si>
  <si>
    <t>Laying, linking of  BG track, including packing,straightening and levelling</t>
  </si>
  <si>
    <t>25-04</t>
  </si>
  <si>
    <t>Linking points and crossings, complete with fastenings</t>
  </si>
  <si>
    <t>25-05</t>
  </si>
  <si>
    <t>Bending or straightening BG rail with jim crow</t>
  </si>
  <si>
    <t>25-06</t>
  </si>
  <si>
    <t>Fixing street lamp posts</t>
  </si>
  <si>
    <t>25-07</t>
  </si>
  <si>
    <t>Binding ends of sleepers and timbers of all sizes &amp; kinds,including spreading &amp; restacking</t>
  </si>
  <si>
    <t>25-08</t>
  </si>
  <si>
    <t>Opening stacks of sleepers &amp; timber of all kinds and sizes,including spreading for inspection</t>
  </si>
  <si>
    <t>25-09</t>
  </si>
  <si>
    <t>Small iron work, such as gusset plates, knees, bends,stirrups, straps, rings etc excluding erection</t>
  </si>
  <si>
    <t>25-10</t>
  </si>
  <si>
    <t>Fabrication of heavy steel work with angle, tees, sheet ironetc for making trusses, girders etc</t>
  </si>
  <si>
    <t>25-11</t>
  </si>
  <si>
    <t>Erection and fitting in position iron trusses, staging ofwater tanks, etc</t>
  </si>
  <si>
    <t>25-12</t>
  </si>
  <si>
    <t>Fixing corrugated iron sheet including rivetting, etc</t>
  </si>
  <si>
    <t>25-13</t>
  </si>
  <si>
    <t>Erecting corrugated iron sheet tanks, upto 20' height</t>
  </si>
  <si>
    <t>25-14</t>
  </si>
  <si>
    <t>Erecting rolled steel beams or old rails, in roof etc, erection&amp; fixing in position</t>
  </si>
  <si>
    <t>25-15</t>
  </si>
  <si>
    <t>Erecting rolled steel beams or rails, erection for posts etc(other than in roofs)</t>
  </si>
  <si>
    <t>25-16</t>
  </si>
  <si>
    <t>Making bolts &amp; nuts of iron rods</t>
  </si>
  <si>
    <t>25-17-a</t>
  </si>
  <si>
    <t>Cutting rails,rolled steel joist &amp; beams, with hacksaw :Upto 6" size</t>
  </si>
  <si>
    <t>Each cut</t>
  </si>
  <si>
    <t>25-17-b</t>
  </si>
  <si>
    <t>Cutting rails,rolled steel joist &amp; beams, with hacksaw :Above 6" size</t>
  </si>
  <si>
    <t>25-18</t>
  </si>
  <si>
    <t>Cutting rails or rolled steel beams of size below 6" with jim</t>
  </si>
  <si>
    <t>25-19</t>
  </si>
  <si>
    <t>Bending rolled steel beams or rails</t>
  </si>
  <si>
    <t>Per Bend</t>
  </si>
  <si>
    <t>25-20</t>
  </si>
  <si>
    <t>Drilling holes,in plates upto 1/2" thick per inch dia. or partthereof</t>
  </si>
  <si>
    <t>Each hole</t>
  </si>
  <si>
    <t>25-21</t>
  </si>
  <si>
    <t>Extra for drilling holes in plates over 1/2" thick per inchdia, or part thereof</t>
  </si>
  <si>
    <t>25-22</t>
  </si>
  <si>
    <t>Rivetting 1/8" dia</t>
  </si>
  <si>
    <t>25-23</t>
  </si>
  <si>
    <t>Cutting out Rivets, all sizes.</t>
  </si>
  <si>
    <t>25-24</t>
  </si>
  <si>
    <t>Fitting and erection of gutters of sheet iron</t>
  </si>
  <si>
    <t>25-25</t>
  </si>
  <si>
    <t>Cutting and fixing iron bars, for barred windows</t>
  </si>
  <si>
    <t>25-26</t>
  </si>
  <si>
    <t>Cutting GI sheets of 2'-8" wide.</t>
  </si>
  <si>
    <t>25-27</t>
  </si>
  <si>
    <t>Notching web or foot of rail posts for housing rail beams</t>
  </si>
  <si>
    <t>25-28</t>
  </si>
  <si>
    <t>Hoop iron netted trellis work fixed with nails</t>
  </si>
  <si>
    <t>25-29</t>
  </si>
  <si>
    <t>Fixing zinc, iron or  GI sheet on table tops</t>
  </si>
  <si>
    <t>25-30</t>
  </si>
  <si>
    <t>Making and fixing steel grated doors, complete withlocking arrangements &amp; angle iron frame</t>
  </si>
  <si>
    <t>25-31</t>
  </si>
  <si>
    <t>Making and fixing steel grated door, with 1/16" thicksheeting, including angle iron frame &amp; lock</t>
  </si>
  <si>
    <t>25-32</t>
  </si>
  <si>
    <t>Making and fixing grating in opening, including fixing atsite with flat iron 2"x3/8" and 3/4" sq. bars</t>
  </si>
  <si>
    <t>25-33</t>
  </si>
  <si>
    <t>Providing and Fixing terrace railing of 2" i/d conduit pipe16 SWG welded with 5/8"x5/8" sq bar 2.75' high complete</t>
  </si>
  <si>
    <t>25-34</t>
  </si>
  <si>
    <t>Providing and Fixing collapsible gate made of 2"x2"x1/4"tee iron at top &amp; bottom, lock etc complete</t>
  </si>
  <si>
    <t>25-35</t>
  </si>
  <si>
    <t>Providing and Fixing 24 SWG GI sheet rolling shutter ofsteel frame of MS channel 2"x1.25"x1/8"  complete</t>
  </si>
  <si>
    <t>25-36</t>
  </si>
  <si>
    <t>Providing and Fixing MS angle iron 1«"x1«"x1/4" edgeprotector nozing of steps of stairs, complete</t>
  </si>
  <si>
    <t>25-37</t>
  </si>
  <si>
    <t>Providing and Fixing stair railing of 2.5" i/d GI pipe,welded with 5/8"x5/8" MS bars 2'-9" high, fixed in eachstep</t>
  </si>
  <si>
    <t>25-38</t>
  </si>
  <si>
    <t>Providing and Fixing GI wire gauze 24 SWG, 12x12meshes per sq.in., fixed to steel windows or doors etc</t>
  </si>
  <si>
    <t>25-39-a-01</t>
  </si>
  <si>
    <t>Providing and Fixing steel windows with openable glazedpanels Without wire guaze : Glass pane 2mm thick</t>
  </si>
  <si>
    <t>25-39-a-02</t>
  </si>
  <si>
    <t>Providing and Fixing steel windows with openable glazedpanels Without wire gauze : Glass pane 2.5mm thick</t>
  </si>
  <si>
    <t>25-39-a-03</t>
  </si>
  <si>
    <t>Providing and Fixing steel windows with openable glazedpanels Without wire gauze : Glass pane 3mm thick</t>
  </si>
  <si>
    <t>25-39-a-04</t>
  </si>
  <si>
    <t>Providing and Fixing steel windows with openable glazedpanels Without wire gauze : Glass pane 4mm thick</t>
  </si>
  <si>
    <t>25-39-a-05</t>
  </si>
  <si>
    <t>Providing and Fixing steel windows with openable glazedpanels Without wire gauze : Glass pane 5mm thick</t>
  </si>
  <si>
    <t>25-39-b-01</t>
  </si>
  <si>
    <t>Providing and Fixing steel windows with openable glazedpanels With 22 SWG wire gauze : Glass pane 2mm</t>
  </si>
  <si>
    <t>25-39-b-02</t>
  </si>
  <si>
    <t>Providing and Fixing steel windows with openable glazedpanels With 22 SWG wire gauze : Glass pane 2.5mm</t>
  </si>
  <si>
    <t>25-39-b-03</t>
  </si>
  <si>
    <t>Providing and Fixing steel windows with openable glazedpanels With 22 SWG wire gauze : Glass pane 3mm</t>
  </si>
  <si>
    <t>25-39-b-04</t>
  </si>
  <si>
    <t>Providing and Fixing steel windows with openable glazedpanels With 22 SWG wire gauze : Glass pane 4mm</t>
  </si>
  <si>
    <t>25-39-b-05</t>
  </si>
  <si>
    <t>Providing and Fixing steel windows with openable glazedpanels With 22 SWG wire gauze : Glass pane 5mm</t>
  </si>
  <si>
    <t>25-40</t>
  </si>
  <si>
    <t>Supply and Fixing iron grating for fire place</t>
  </si>
  <si>
    <t>25-41</t>
  </si>
  <si>
    <t>Providing and Fixing angle iron railing, using2.5"x2.5"x3/8" angle iron post 4.5'long, 5'to 6" apart,complete</t>
  </si>
  <si>
    <t>25-42</t>
  </si>
  <si>
    <t>Providing and Fixing barbed wire fencing of1.5"x1.5"x3/16" angle iron post 3.25' long, 5 to 6 ft. centreto centre</t>
  </si>
  <si>
    <t>25-43</t>
  </si>
  <si>
    <t>Providing and Fixing barbed wire fencing on compoundwall of 1.5"x1.5"x3/16" angle iron post 3' long, 4' apart</t>
  </si>
  <si>
    <t>25-46</t>
  </si>
  <si>
    <t>Supplying and Fixing   18SWG Steel Almirah, 12" maxdepth including box shelves, back, shelves, lock, spraypaint complete.</t>
  </si>
  <si>
    <t>25-47-a</t>
  </si>
  <si>
    <t>Supplying and Fixing   18 SWG MS Sheet Door with angleiron frame (1.5"x1.5"x1/8"), bolt, hinges, paint etccomplete</t>
  </si>
  <si>
    <t>25-47-b</t>
  </si>
  <si>
    <t>Supplying and Fixing   18 SWG MS Sheet Gate with angleiron frame (2"x2"x3/16") with side window, lock, paintingetc</t>
  </si>
  <si>
    <t>26-01</t>
  </si>
  <si>
    <t>Supplying bamboo jhandies 10' to 12' with iron shoes andflags 15" square</t>
  </si>
  <si>
    <t>26-02</t>
  </si>
  <si>
    <t>Supplying wooden pegs for levelling 1.5" square 6" long</t>
  </si>
  <si>
    <t>26-03</t>
  </si>
  <si>
    <t>Supplying wooden pegs for alignment, 2" to 3" square, 9"long</t>
  </si>
  <si>
    <t>26-04</t>
  </si>
  <si>
    <t>Fixing enamelled iron gauges flush with masonry includingcost of hooks</t>
  </si>
  <si>
    <t>26-05</t>
  </si>
  <si>
    <t>Supply &amp; fix boundry pillars in position, including diggingpits</t>
  </si>
  <si>
    <t>26-06</t>
  </si>
  <si>
    <t>Fixing main line type distance mark in position includingmaking 1:3:6 cement concrete base block</t>
  </si>
  <si>
    <t>26-07-a</t>
  </si>
  <si>
    <t>Boring and fixing 1.5" dia pressure pipe in ordinary soil</t>
  </si>
  <si>
    <t>26-07-b</t>
  </si>
  <si>
    <t>Boring and fixing 1.5 dia pressure pipe in clay</t>
  </si>
  <si>
    <t>26-07-c</t>
  </si>
  <si>
    <t>Boring and fixing 1.5" dia pressure pipe in shingle</t>
  </si>
  <si>
    <t>26-08</t>
  </si>
  <si>
    <t>Repairs to hand pump, pulling out &amp; refitting</t>
  </si>
  <si>
    <t>26-09</t>
  </si>
  <si>
    <t>Fixing hand pump (machine only)</t>
  </si>
  <si>
    <t>26-10-a</t>
  </si>
  <si>
    <t>Washing of Durries / Synthetic Matting</t>
  </si>
  <si>
    <t>26-10-b</t>
  </si>
  <si>
    <t>Washing of Bed Sheets</t>
  </si>
  <si>
    <t>26-10-c</t>
  </si>
  <si>
    <t>Washing of Table Cloth / Napkins / Dusters etc</t>
  </si>
  <si>
    <t>26-11-a</t>
  </si>
  <si>
    <t>Recaning of chairs/stools : With plastic cane.</t>
  </si>
  <si>
    <t>26-11-b</t>
  </si>
  <si>
    <t>Recaning of chairs/stools : With willow cane.</t>
  </si>
  <si>
    <t>26-12</t>
  </si>
  <si>
    <t>Sweeping chimneys</t>
  </si>
  <si>
    <t>26-13</t>
  </si>
  <si>
    <t>Cleaning of water tanks upto 400 gallons capacity</t>
  </si>
  <si>
    <t>26-14</t>
  </si>
  <si>
    <t>Supplying manure</t>
  </si>
  <si>
    <t>Cart load</t>
  </si>
  <si>
    <t>26-15</t>
  </si>
  <si>
    <t>Spraying anti-termite liquid mixed with water in the ratioof 1:40</t>
  </si>
  <si>
    <t>100 Sft/spr</t>
  </si>
  <si>
    <t>26-16-a</t>
  </si>
  <si>
    <t>Providing and Fixing barbed wire fencing with 4 horizontal&amp; 2 cross wires : Without PCC base</t>
  </si>
  <si>
    <t>26-16-b</t>
  </si>
  <si>
    <t>Providing and Fixing barbed wire fencing with 4 horizontal&amp; 2 cross wires : With PCC 1:4:8 base 12"x12"x21"</t>
  </si>
  <si>
    <t>26-17</t>
  </si>
  <si>
    <t>Making notice board 1/2" thick of c/s mortar 1:3 with2"x1/2" beading</t>
  </si>
  <si>
    <t>26-18</t>
  </si>
  <si>
    <t>Binding office books/registers.</t>
  </si>
  <si>
    <t>26-19</t>
  </si>
  <si>
    <t>Cutting of Pipes upto 2" Dia</t>
  </si>
  <si>
    <t>Per Cut</t>
  </si>
  <si>
    <t>26-20</t>
  </si>
  <si>
    <t>Cutting of Pipes above 2" Dia upto 4" dia</t>
  </si>
  <si>
    <t>Description of Item</t>
  </si>
  <si>
    <t>Unit Rate (Rs)</t>
  </si>
  <si>
    <t>A</t>
  </si>
  <si>
    <t>Laboratory Test Equipments</t>
  </si>
  <si>
    <t>1.</t>
  </si>
  <si>
    <t>Balance</t>
  </si>
  <si>
    <t>i</t>
  </si>
  <si>
    <t>Digital Balance. Cap 400g * 0.01gm GE 412 (Germany)</t>
  </si>
  <si>
    <t>ii</t>
  </si>
  <si>
    <t>iii</t>
  </si>
  <si>
    <t>Digital Balance 30kg. *1g (China)</t>
  </si>
  <si>
    <t>iv</t>
  </si>
  <si>
    <t>Calibration of Digital Balance</t>
  </si>
  <si>
    <t>2.</t>
  </si>
  <si>
    <t>G.M.M.Apparatus comprises of (USA)</t>
  </si>
  <si>
    <t>Vacuum Pycnometer, (USA)</t>
  </si>
  <si>
    <t>Vacuum Pump electric (USA)</t>
  </si>
  <si>
    <t>3.</t>
  </si>
  <si>
    <t>Standard Bitumen Penetrometer comprises of: (Imported)</t>
  </si>
  <si>
    <t>Standard Penetration Needle</t>
  </si>
  <si>
    <t>Weight 50 GR</t>
  </si>
  <si>
    <t>Weight 100 GR</t>
  </si>
  <si>
    <t xml:space="preserve">Automatic Dial Penetrometer Frame </t>
  </si>
  <si>
    <t>v</t>
  </si>
  <si>
    <t>Tin dia 55 x 35mm</t>
  </si>
  <si>
    <t>vi</t>
  </si>
  <si>
    <t>Tin dia 70 x 45mm</t>
  </si>
  <si>
    <t>4.</t>
  </si>
  <si>
    <t>Ring and ball apparatus. (ELE)</t>
  </si>
  <si>
    <t>5.</t>
  </si>
  <si>
    <t>Hot plate for softening point (Italy)</t>
  </si>
  <si>
    <t>6.</t>
  </si>
  <si>
    <t>Extraction Machine 3000g (Local)</t>
  </si>
  <si>
    <t>7.</t>
  </si>
  <si>
    <t>Filter Paper for extraction machine (Italy)</t>
  </si>
  <si>
    <t>8.</t>
  </si>
  <si>
    <t>Sand Equivalent Test Set.</t>
  </si>
  <si>
    <t xml:space="preserve"> Sand Equivalet set. (USA)
</t>
  </si>
  <si>
    <t>Stock Solution. (Local)</t>
  </si>
  <si>
    <t>9.</t>
  </si>
  <si>
    <t>Sand Cone Set Complete with the following:-</t>
  </si>
  <si>
    <t>Sand Cone 6" Dia</t>
  </si>
  <si>
    <t>Base Plate</t>
  </si>
  <si>
    <t>Plastic Bottle</t>
  </si>
  <si>
    <t>10.</t>
  </si>
  <si>
    <t>Chisel 12" (Local)</t>
  </si>
  <si>
    <t>11.</t>
  </si>
  <si>
    <t>Hammer 2.2lbs.(Local)</t>
  </si>
  <si>
    <t>12.</t>
  </si>
  <si>
    <t>Labotary Chowkidar</t>
  </si>
  <si>
    <t>15000</t>
  </si>
  <si>
    <t>13.</t>
  </si>
  <si>
    <t>Labotary Helper</t>
  </si>
  <si>
    <t>14.</t>
  </si>
  <si>
    <t>Laboratory Office</t>
  </si>
  <si>
    <t>25000</t>
  </si>
  <si>
    <t>15.</t>
  </si>
  <si>
    <t>Wooden Box (Local)</t>
  </si>
  <si>
    <t>Digital Balance. Cap 7000g * 0.1gm GE 7101(Germany)</t>
  </si>
  <si>
    <t>CBR Loading press motorized
(ELE)</t>
  </si>
  <si>
    <t>Penetration Piston (ELE)</t>
  </si>
  <si>
    <t>Penetration Gauge.(ELE)</t>
  </si>
  <si>
    <t>Bracket &amp;amp; Adoter for CBR Penetratin.(ELE)</t>
  </si>
  <si>
    <t>Proving Ring 50KN.(ELE)</t>
  </si>
  <si>
    <t>CBR Mould 6" dia with collar, Base plate. (Local)</t>
  </si>
  <si>
    <t>Filter paper 6" (Whatman)</t>
  </si>
  <si>
    <t>vii</t>
  </si>
  <si>
    <t>Swell plate (Local)</t>
  </si>
  <si>
    <t>viii</t>
  </si>
  <si>
    <t>Surcharge Weight Annular (Local)</t>
  </si>
  <si>
    <t>ix</t>
  </si>
  <si>
    <t>Surcharge Weight slotted (Local)</t>
  </si>
  <si>
    <t>Tripod attachment (Local)</t>
  </si>
  <si>
    <t>xi</t>
  </si>
  <si>
    <t>Dial indicator (Japan)</t>
  </si>
  <si>
    <t>xii</t>
  </si>
  <si>
    <t>Spacer Disc (Local)</t>
  </si>
  <si>
    <t>xiii</t>
  </si>
  <si>
    <t>Straight Edge. (Local)</t>
  </si>
  <si>
    <t>xiv</t>
  </si>
  <si>
    <t>Calibration Charges of CBR Machine</t>
  </si>
  <si>
    <t>B</t>
  </si>
  <si>
    <t>Seives</t>
  </si>
  <si>
    <t>i.</t>
  </si>
  <si>
    <t xml:space="preserve">Sieves 12 " dia of size 3 ",2-1/2",2" ,1-1/2", 1",
3/4 ",1/2",3/8".# 4 ,Pan and cover (USA)
</t>
  </si>
  <si>
    <t xml:space="preserve">8" dia Sieves of size 3/4" , 1/2" , 3/8".#.4,8,10, 
16, 30, 40, 50, 100 &amp;amp;  200 ,Pan and cover (ELE)
</t>
  </si>
  <si>
    <t>Wet Washing Sieve 8" dia # 200.(USA)</t>
  </si>
  <si>
    <t>Atter berg Limit</t>
  </si>
  <si>
    <t>Liquid Limit Set. As per ASTM D-4318</t>
  </si>
  <si>
    <t>Liquid Limit Device Motorized (022-T0031/F 1)</t>
  </si>
  <si>
    <t>Grooving Tool. (022-T0032/A 1)</t>
  </si>
  <si>
    <t>China dish 250 cc (China)</t>
  </si>
  <si>
    <t>Spatula 4" (Local)</t>
  </si>
  <si>
    <t>Glass Cylinder 100 cc (Pyrex)</t>
  </si>
  <si>
    <t xml:space="preserve"> Moisture Can 70 mm * 25 mm (Local)</t>
  </si>
  <si>
    <t>Plastic Limit Set As per ASTM D-4318 (MATEST)</t>
  </si>
  <si>
    <t xml:space="preserve"> Plastic Limit Plate.</t>
  </si>
  <si>
    <t xml:space="preserve"> China Dish </t>
  </si>
  <si>
    <t>Spatula 4"</t>
  </si>
  <si>
    <t xml:space="preserve">Glass Cylinder  25 cc </t>
  </si>
  <si>
    <t>Moisture Can 50 mm * 25 mm</t>
  </si>
  <si>
    <t>Rod comparator.</t>
  </si>
  <si>
    <t>Plastic Carrying Case.</t>
  </si>
  <si>
    <t>Digital oven ,Capacity 108 Ltr.Memmert (Germany)</t>
  </si>
  <si>
    <t>Speedy Moisture Content</t>
  </si>
  <si>
    <t xml:space="preserve">i </t>
  </si>
  <si>
    <t>Speedy Moisture Tester 20g ,20% (USA)</t>
  </si>
  <si>
    <t>Calcium Carbide (Local)</t>
  </si>
  <si>
    <t xml:space="preserve">Modified Procter test </t>
  </si>
  <si>
    <t>Modified Compaction Hammer. 10 lbs.(Gal) (ELE)</t>
  </si>
  <si>
    <t>Modified Compaction Mould 6" dia(Galvanized) (ELE)</t>
  </si>
  <si>
    <t>C</t>
  </si>
  <si>
    <t>SUMMARY OF LABORATORY COST BILL # 07</t>
  </si>
  <si>
    <t>R/S Width (m)</t>
  </si>
  <si>
    <t>L/S Width (m)</t>
  </si>
  <si>
    <t xml:space="preserve"> Length (m)</t>
  </si>
  <si>
    <t>Pay item no   06-05-h</t>
  </si>
  <si>
    <t>Pay item no-06-05-f</t>
  </si>
  <si>
    <t xml:space="preserve">Pipe Culvert </t>
  </si>
  <si>
    <t>Pipe Culverts</t>
  </si>
  <si>
    <t>03-71-a</t>
  </si>
  <si>
    <t>03-66-a</t>
  </si>
  <si>
    <t>03-67-a-i</t>
  </si>
  <si>
    <t>06-07-a-03</t>
  </si>
  <si>
    <t>06-08-b</t>
  </si>
  <si>
    <t>03-67-d</t>
  </si>
  <si>
    <t>03-67-c</t>
  </si>
  <si>
    <t>06-46-b</t>
  </si>
  <si>
    <t>16-88-a</t>
  </si>
  <si>
    <t xml:space="preserve">Metal Guard Rail </t>
  </si>
  <si>
    <t>16-88-b</t>
  </si>
  <si>
    <t xml:space="preserve">Metal Guard Rail End Pieces </t>
  </si>
  <si>
    <t>16-88-c</t>
  </si>
  <si>
    <t xml:space="preserve">Steel Post of Metal Guard Rail </t>
  </si>
  <si>
    <t>16-21-a</t>
  </si>
  <si>
    <t>03-71-b</t>
  </si>
  <si>
    <t>03-66-b</t>
  </si>
  <si>
    <t>03-66-c</t>
  </si>
  <si>
    <t>03-66-d</t>
  </si>
  <si>
    <t>Providing &amp; laying R.C.C. pipe sewers, moulded with cement concrete 1:1-1/2:3 conforming to ASTM pecification C-76-79, Class II, Wall B, including carriage, lowering in trenches to correct alignment and grade, jointing with rubber ring, cutting pipes where necessary, testing etc. complete:-24" i/d wall thickness 3"</t>
  </si>
  <si>
    <t>Engineer's Cost Estimate</t>
  </si>
  <si>
    <t>Pile Load Testing : Max Load 241 - 300 tonne</t>
  </si>
  <si>
    <t>Confirmatory Boring including SPT's, samples, lab test, bore-hole logs, report : in Gravelly Soil</t>
  </si>
  <si>
    <t>16-34-b</t>
  </si>
  <si>
    <t>16-32-b</t>
  </si>
  <si>
    <t>16-36-c</t>
  </si>
  <si>
    <t>06-07-a-02</t>
  </si>
  <si>
    <t>03-25-d</t>
  </si>
  <si>
    <t>16-38-a</t>
  </si>
  <si>
    <t>Jack Anchorage For 10 to 12 Wires 0.5" Strand (Comprising Trumpet, Stressing Block &amp; Wedges Complete)</t>
  </si>
  <si>
    <t>16-86-d</t>
  </si>
  <si>
    <t>16-83-c</t>
  </si>
  <si>
    <t>16-85-a</t>
  </si>
  <si>
    <t>06-07-a-01</t>
  </si>
  <si>
    <t>16-65</t>
  </si>
  <si>
    <t>D/d</t>
  </si>
  <si>
    <t>TOTAL FOR 7 NOs 3X3 CULVERTS=</t>
  </si>
  <si>
    <t xml:space="preserve">CULVERT SIZE (2000 X 1000) mm  </t>
  </si>
  <si>
    <t>TOTAL FOR ONE NO 2X1 CULVERT=</t>
  </si>
  <si>
    <t xml:space="preserve">Extra </t>
  </si>
  <si>
    <t>TOTAL FOR 2 NO 1.5X1.5 CULVERT=</t>
  </si>
  <si>
    <t>TOTAL FOR 3 NOS 2X1.5 CULVERT=</t>
  </si>
  <si>
    <t>Item No 06-08-b</t>
  </si>
  <si>
    <t>Pay item no-03-67-d</t>
  </si>
  <si>
    <t>Pay Item No.             06-46-b</t>
  </si>
  <si>
    <t>16-22-a + 16-19-a</t>
  </si>
  <si>
    <t>16-22-a + 16-18-b</t>
  </si>
  <si>
    <t>Road sign (any size) double pedestal 4"x2"x0.25" 11' long without reflection sheet &amp; lettering: Supply and Fixing at site with PCC1:3:6 max 3' depth + Supply and Fixing reflective sheet on MS/aluminium road signs etc including lettering :
Diamond grade</t>
  </si>
  <si>
    <t>Road signs (not exceeding 1 m2) Including reflection sheet &amp; lettering : supplying and fixing at site with PCC 1:3:6 up to maximum 3' depth + Supply and Fixing reflective sheet on MS/aluminium road signs etc including lettering :
Diamond grade</t>
  </si>
  <si>
    <t>16-77-a</t>
  </si>
  <si>
    <t>00+098 Box Culvert</t>
  </si>
  <si>
    <t>01+875 Box Culvert</t>
  </si>
  <si>
    <t>02+525 Box Culvert</t>
  </si>
  <si>
    <t>04+450 Box Culvert</t>
  </si>
  <si>
    <t>04+675 Box Culvert</t>
  </si>
  <si>
    <t>05+100 Box Culvert</t>
  </si>
  <si>
    <t>05+525 Box Culvert</t>
  </si>
  <si>
    <t>03+163 Box Culvert</t>
  </si>
  <si>
    <t>03+290 Box Culvert</t>
  </si>
  <si>
    <t>03+960 Box Culvert</t>
  </si>
  <si>
    <t>04+650 Box Culvert</t>
  </si>
  <si>
    <t>05+260 Box Culvert</t>
  </si>
  <si>
    <t>06+040 Box Culvert</t>
  </si>
  <si>
    <t>06+391 Box Culvert</t>
  </si>
  <si>
    <t>06+800 Box Culvert</t>
  </si>
  <si>
    <t>06+995 Box Culvert</t>
  </si>
  <si>
    <t>07+110 Box Culvert</t>
  </si>
  <si>
    <t>07+785 Box Culvert</t>
  </si>
  <si>
    <t>08+272 Box Culvert</t>
  </si>
  <si>
    <t>08+962 Box Culvert</t>
  </si>
  <si>
    <t>09+464 Box Culvert</t>
  </si>
  <si>
    <t>09+928 Box Culvert</t>
  </si>
  <si>
    <t>10+380 Box Culvert</t>
  </si>
  <si>
    <t>11+188 Box Culvert</t>
  </si>
  <si>
    <t>17 Nos Pipe Culverts</t>
  </si>
  <si>
    <t xml:space="preserve">Pay item no-23-03-a-05 , </t>
  </si>
  <si>
    <t>TOTAL FOR 10 NO 1X1 CULVERT=</t>
  </si>
  <si>
    <t>TOTAL FOR 03 NOS 2X2 CULVERT=</t>
  </si>
  <si>
    <t>TOTAL FOR 01 NO 2X1 CULVERT=</t>
  </si>
  <si>
    <t>Avg Thickness (m)</t>
  </si>
  <si>
    <t>16-20-a</t>
  </si>
  <si>
    <t>16-20-b</t>
  </si>
  <si>
    <t>16-20-c</t>
  </si>
  <si>
    <t>16-20-d</t>
  </si>
  <si>
    <t>Turfing slopes of banks or lawns with grass sods including ploughing, laying, setting &amp; watering</t>
  </si>
  <si>
    <t>Calculation Sheet</t>
  </si>
  <si>
    <t xml:space="preserve">No of Culverts </t>
  </si>
  <si>
    <t>Item #</t>
  </si>
  <si>
    <t>Descripation</t>
  </si>
  <si>
    <t>107a</t>
  </si>
  <si>
    <t>Structure Excavation in Common Material.</t>
  </si>
  <si>
    <t>Bed</t>
  </si>
  <si>
    <t>Cutoff Wall</t>
  </si>
  <si>
    <t>Grouted Rip Rap</t>
  </si>
  <si>
    <t>Total =</t>
  </si>
  <si>
    <t>CM</t>
  </si>
  <si>
    <t>Net Total =</t>
  </si>
  <si>
    <t>401f</t>
  </si>
  <si>
    <t>Lean Concrete</t>
  </si>
  <si>
    <t>401a ii</t>
  </si>
  <si>
    <t>Concrete Class  'A 3' (ON GROUND)</t>
  </si>
  <si>
    <t>Area=</t>
  </si>
  <si>
    <t>509d</t>
  </si>
  <si>
    <t>107d</t>
  </si>
  <si>
    <t>Granular Backfill Type "A".</t>
  </si>
  <si>
    <t>Wing Wall</t>
  </si>
  <si>
    <t>404b</t>
  </si>
  <si>
    <t>Steel</t>
  </si>
  <si>
    <t>SUMMARY OF QUANTITIES</t>
  </si>
  <si>
    <t>Deacription</t>
  </si>
  <si>
    <t>Quantity of Box Culvert</t>
  </si>
  <si>
    <t>Quantity of Pipe Culvert</t>
  </si>
  <si>
    <r>
      <t xml:space="preserve">Structural Excavation in </t>
    </r>
    <r>
      <rPr>
        <b/>
        <sz val="10"/>
        <rFont val="Arial"/>
        <family val="2"/>
      </rPr>
      <t>common Material</t>
    </r>
  </si>
  <si>
    <r>
      <t>M</t>
    </r>
    <r>
      <rPr>
        <vertAlign val="superscript"/>
        <sz val="10"/>
        <rFont val="Arial"/>
        <family val="2"/>
      </rPr>
      <t>3</t>
    </r>
  </si>
  <si>
    <t>401aii</t>
  </si>
  <si>
    <r>
      <rPr>
        <b/>
        <sz val="10"/>
        <rFont val="Arial"/>
        <family val="2"/>
      </rPr>
      <t>Lean Concrete</t>
    </r>
    <r>
      <rPr>
        <sz val="10"/>
        <rFont val="Arial"/>
        <family val="2"/>
      </rPr>
      <t/>
    </r>
  </si>
  <si>
    <t>Reinforcement as per  AASHTO M 31 Grade 60</t>
  </si>
  <si>
    <t>502 b</t>
  </si>
  <si>
    <t>Concrete Class 'B' in Bedding and Encasement of Concrete Pipe Culvert</t>
  </si>
  <si>
    <t>SIW 25</t>
  </si>
  <si>
    <t>Plum Concrete (Class 'B' with 40% Boulders)</t>
  </si>
  <si>
    <t>501f</t>
  </si>
  <si>
    <t>AASHTO M 170, Class II Reinforced Concrete Pipe Dia: 910 mm</t>
  </si>
  <si>
    <t>501d</t>
  </si>
  <si>
    <t>AASHTO M 170, Class II Reinforced Concrete Pipe Dia: 610 mm</t>
  </si>
  <si>
    <t>AASHTO M 170, Class II Reinforced Concrete Pipe Dia: 450 mm</t>
  </si>
  <si>
    <t>Pipe Culvert @ 910 mm Dia</t>
  </si>
  <si>
    <t>502b</t>
  </si>
  <si>
    <t>Round Concrete</t>
  </si>
  <si>
    <t>Deduct Pipe @ 900 mm dia</t>
  </si>
  <si>
    <t>Parapet Wall</t>
  </si>
  <si>
    <t>401 a ii</t>
  </si>
  <si>
    <t>Both Side</t>
  </si>
  <si>
    <t>501 f</t>
  </si>
  <si>
    <t>Pipe Culvert</t>
  </si>
  <si>
    <t>Pipe Culvert @ 610 mm Dia</t>
  </si>
  <si>
    <t>Pipe Culvert @ 450 mm Dia</t>
  </si>
  <si>
    <t>Pipe Culvert @ 300 mm Dia</t>
  </si>
  <si>
    <t>Deduct Pipe @ 300 mm dia</t>
  </si>
  <si>
    <t>AASHTO M 170, Class II Reinforced Concrete Pipe Dia: 300 mm</t>
  </si>
  <si>
    <t>PIPE CULVERTS</t>
  </si>
  <si>
    <t>Abutment</t>
  </si>
  <si>
    <t>Slab</t>
  </si>
  <si>
    <t>Launching girders in place, including lifting &amp; handling if any</t>
  </si>
  <si>
    <t>Boring with temporary casing in any type of Rock (till appropriate degree of socket &amp; RQD value not less than 90%) for 720-1220 mm diameter pile.</t>
  </si>
  <si>
    <t>16-36-d</t>
  </si>
  <si>
    <t>03-70-e</t>
  </si>
  <si>
    <t>06-25-h</t>
  </si>
  <si>
    <t>16-29-a-iii</t>
  </si>
  <si>
    <t xml:space="preserve">R.C.C. Pipe Culvert AASHTO M 170 Dia 310mm </t>
  </si>
  <si>
    <t>16-29-b-i</t>
  </si>
  <si>
    <t>16-29-d-i</t>
  </si>
  <si>
    <t>19-30-d</t>
  </si>
  <si>
    <t>16-14-b</t>
  </si>
  <si>
    <t>06-48-j</t>
  </si>
  <si>
    <t>06-49-a</t>
  </si>
  <si>
    <t>16-31</t>
  </si>
  <si>
    <t>06-49-b</t>
  </si>
  <si>
    <t>06-44-c</t>
  </si>
  <si>
    <t>03-63</t>
  </si>
  <si>
    <t>03-64-a</t>
  </si>
  <si>
    <t>03-64-b</t>
  </si>
  <si>
    <t>16-05-b</t>
  </si>
  <si>
    <t>06-48-c</t>
  </si>
  <si>
    <t>16-25-c-06</t>
  </si>
  <si>
    <t>16-25-a-02</t>
  </si>
  <si>
    <t>06-24-a</t>
  </si>
  <si>
    <t>06-47-b</t>
  </si>
  <si>
    <t>16-29-d-ii</t>
  </si>
  <si>
    <t xml:space="preserve">Slab Culvert </t>
  </si>
  <si>
    <t xml:space="preserve">RD 7+180 </t>
  </si>
  <si>
    <t>Catch Pit</t>
  </si>
  <si>
    <t xml:space="preserve">RD 17+640 </t>
  </si>
  <si>
    <t>RD 19+035</t>
  </si>
  <si>
    <t>RD 20+685</t>
  </si>
  <si>
    <t>Abutment &amp; Pier Bed</t>
  </si>
  <si>
    <t>Avg/W</t>
  </si>
  <si>
    <t>RD 7+180</t>
  </si>
  <si>
    <t>Pier Wall Ist Step</t>
  </si>
  <si>
    <t>Pier Wall 2nd Step</t>
  </si>
  <si>
    <t>RD 17+640</t>
  </si>
  <si>
    <t>Abutment Cap</t>
  </si>
  <si>
    <t>Pier Cap</t>
  </si>
  <si>
    <t>SLAB &amp; PIPE CULVERTS</t>
  </si>
  <si>
    <t>16-66</t>
  </si>
  <si>
    <t>10-57-e</t>
  </si>
  <si>
    <t>04-20-b-i</t>
  </si>
  <si>
    <t>16-30</t>
  </si>
  <si>
    <t>06-48-f</t>
  </si>
  <si>
    <t>16-14-a</t>
  </si>
  <si>
    <t>MRS CELL COMMUNICATION &amp; WORKS DEPARTMENT</t>
  </si>
  <si>
    <t>MRS CELL FINANCE DEPARTMENT</t>
  </si>
  <si>
    <t>MARKET RATE SYSTEM - 2021</t>
  </si>
  <si>
    <t>Spec. 
No.</t>
  </si>
  <si>
    <t>Carriage of 100 cft / 5 tonne of all materials by truck or other means 1st 30 meter</t>
  </si>
  <si>
    <t>164 Rft</t>
  </si>
  <si>
    <t>1 , 1.5</t>
  </si>
  <si>
    <t>Carriage of 100 cft / 5 tonne of all materials by truck or other means 2nd 30 meter</t>
  </si>
  <si>
    <t>Carriage of 100 cft / 5 tonne of all materials by truck or other means 3rd to 12th 30 meter</t>
  </si>
  <si>
    <t>Carriage of 100 cft / 5 tonne of all materials by truck or other means 1st 1/4 mile</t>
  </si>
  <si>
    <t>800 Rft</t>
  </si>
  <si>
    <t>250 meter</t>
  </si>
  <si>
    <t>Carriage of 100 cft / 5 tonne of all materials by truck or other means 2nd and subsequent 1/4 mile upto 1 mile (1.6 km)</t>
  </si>
  <si>
    <t>0.6 Mile</t>
  </si>
  <si>
    <t>1 Km</t>
  </si>
  <si>
    <t>Carriage of 100 cft / 5 tonne of all materials by truck or other means 2nd mile (1.61 -3.2 km)</t>
  </si>
  <si>
    <t>1 Mile</t>
  </si>
  <si>
    <t>1.61 km</t>
  </si>
  <si>
    <t>Carriage of 100 cft / 5 tonne of all materials by truck or other means 3rd mile (3.21-4.8 km)</t>
  </si>
  <si>
    <t>Carriage of 100 cft / 5 tonne of all materials by truck or other means 4th mile (4.81-6.4 km)</t>
  </si>
  <si>
    <t>Carriage of 1000 Nos. bricks or load upto 3 tonne by truck etc : 1st 30 meter</t>
  </si>
  <si>
    <t>Carriage of 1000 Nos. bricks or load upto 3 tonne by truck etc : 2nd 30 meter</t>
  </si>
  <si>
    <t>Carriage of 1000 Nos. bricks or load upto 3 tonne by truck etc : 3rd to 12th 30 meter</t>
  </si>
  <si>
    <t>Carriage of 1000 Nos. bricks or load upto 3 tonne by truck etc : 1st 1/4 mile (400 m)</t>
  </si>
  <si>
    <t>Carriage of 1000 Nos. bricks or load upto 3 tonne by truck etc : 2nd and subsequent 1/4 mile (400 m) upto 1 mile (1.6 km)</t>
  </si>
  <si>
    <t>1 km</t>
  </si>
  <si>
    <t>Carriage of 1000 Nos. bricks or load upto 3 tonne by truck etc : 2nd mile (1.61 -3.2 km)</t>
  </si>
  <si>
    <t>Carriage of 1000 Nos. bricks or load upto 3 tonne by truck etc : 3rd mile (3.21-4.8 km)</t>
  </si>
  <si>
    <t>Carriage of 1000 Nos. bricks or load upto 3 tonne by truck etc : 4th mile (4.81-6.4 km)</t>
  </si>
  <si>
    <t>Carriage of 100 nos, 50 kg cement bags : 1st 30 meter</t>
  </si>
  <si>
    <t>Carriage of 100 nos, 50 kg cement bags : 2nd 30 meter</t>
  </si>
  <si>
    <t>Carriage of 100 nos, 50 kg cement bags : 3rd to 12th 30 meter</t>
  </si>
  <si>
    <t>Carriage of 100 nos, 50 kg cement bags : 1st 1/4 mile</t>
  </si>
  <si>
    <t>Carriage of 100 nos, 50 kg cement bags : 2nd and subsequent 1/4 mile (400 m) upto 1 mile (1.6 km)</t>
  </si>
  <si>
    <t>Carriage of 100 nos, 50 kg cement bags : 2nd mile (1.61 -3.2 km)</t>
  </si>
  <si>
    <t>Carriage of 100 nos, 50 kg cement bags : 3rd mile (3.21-4.8 km)</t>
  </si>
  <si>
    <t>Carriage of 100 nos, 50 kg cement bags : 4th mile (4.81-6.4 km)</t>
  </si>
  <si>
    <t>Carriage of bitumen, tar or other lubricants in drums : 1st mile ( 1st 1.6 km)</t>
  </si>
  <si>
    <t>Carriage of bitumen, tar or other lubricants in drums : 2nd mile (1.6-3.2 km).</t>
  </si>
  <si>
    <t>Carriage of bitumen, tar or other lubricants in drums : 3rd &amp; subsequent mile (3.2 km and beyond)</t>
  </si>
  <si>
    <t xml:space="preserve">For consignment weighing over </t>
  </si>
  <si>
    <t>Carriage of small consignments upto 250 kg 250 -1000 meter</t>
  </si>
  <si>
    <t>01-06-e</t>
  </si>
  <si>
    <t>01-06-f</t>
  </si>
  <si>
    <t>01-06-g</t>
  </si>
  <si>
    <t>01-06-h</t>
  </si>
  <si>
    <t>1 , 1.4</t>
  </si>
  <si>
    <t>01-07-d</t>
  </si>
  <si>
    <t xml:space="preserve">a) This item shall be allowed with </t>
  </si>
  <si>
    <t>01-10-a</t>
  </si>
  <si>
    <t>01-10-b</t>
  </si>
  <si>
    <t>01-10-c</t>
  </si>
  <si>
    <t>01-10-d</t>
  </si>
  <si>
    <t>Load into or unload from railway wagons within 30m shingle, sand, ballast, tiles, etc, laid &amp; stacked</t>
  </si>
  <si>
    <t xml:space="preserve">2.1, 2.2 , </t>
  </si>
  <si>
    <t>Load into or unload from railway wagons within 30m laid &amp; stacked : Bricks 10" size</t>
  </si>
  <si>
    <t>Load into or unload from railway wagons within 30m laid &amp; stacked : Bricks 9" or smaller size</t>
  </si>
  <si>
    <t>Load into or unload from railway wagons, cement in bags and stacking within 30m.</t>
  </si>
  <si>
    <t>Load into or unload from 45 gallon drums full, into or from railway wagons,lead upto 30m</t>
  </si>
  <si>
    <t>Load or unload sleepers other than wooden, incl stacking, lead upto 30m : Broad gauge</t>
  </si>
  <si>
    <t>Load or unload sleepers other than wooden, including stacking, lead upto 30m : Metre gauge</t>
  </si>
  <si>
    <t>Load or unload timber logs or shuttering into or from railway wagons, including stacking within 30m</t>
  </si>
  <si>
    <t>Loading or unloading bhoosa in railway wagons lead upto 30m.</t>
  </si>
  <si>
    <t>Load or unload timber scrap or wooden plugs into or from railway wagons &amp; stacking within 30m</t>
  </si>
  <si>
    <t>1000 Ltr</t>
  </si>
  <si>
    <t xml:space="preserve">The rate include checking and </t>
  </si>
  <si>
    <t>Unloading oil, bitumen or tar etc : Fuel Oil from tank into empty drums including stacking within 30m</t>
  </si>
  <si>
    <t>Unloading and stacking within 30m. lead Stone, spawl, brick bats, shingle, sand, lime etc</t>
  </si>
  <si>
    <t>Unloading and stacking within 30m. lead Bricks</t>
  </si>
  <si>
    <t>Unloading and stacking within 30m. lead Broad gauge wooden sleepers</t>
  </si>
  <si>
    <t>Unloading and stacking within 30m. lead Metre gauge or narrow guage wooden sleepers</t>
  </si>
  <si>
    <t>Unloading and stacking within 30m. lead Rails, girders, pipes, cement etc.</t>
  </si>
  <si>
    <t>Unloading and stacking within 30m. lead Bridge and crossing timbers, etc.</t>
  </si>
  <si>
    <t>Load into wagons girders, rails, MS bars, pipes etc. including 30m lead &amp; stacking inside wagons</t>
  </si>
  <si>
    <t>Unload from wagons girders, rails, MS bars, girder etc. including 30m lead but excluding stacking</t>
  </si>
  <si>
    <t>Load into wagons wooden broad guage sleepers including 30m lead &amp; stacking</t>
  </si>
  <si>
    <t>Unload wooden broad gauge sleepers from wagons including 30m lead and stacking</t>
  </si>
  <si>
    <t>Loading metre gauge or narrow guage wooden sleepers including 30m lead &amp; stack inside wagons</t>
  </si>
  <si>
    <t>Unloading metre gauge or narrow guage wooden sleepers including 30m lead but excluding stacking</t>
  </si>
  <si>
    <t>Loading bridge and crossing timber including 30m lead &amp; stacking</t>
  </si>
  <si>
    <t>Unloading bridge and crossing timbers including 30m lead but excluding stacking</t>
  </si>
  <si>
    <t>2.1 , 2.2</t>
  </si>
  <si>
    <t>Load and unload bitumen, asphalt, tar in drums, into or from railway wagons, lead upto 30m</t>
  </si>
  <si>
    <t xml:space="preserve">3.2.4.1 , </t>
  </si>
  <si>
    <t>3.2.4.1</t>
  </si>
  <si>
    <t>03-02-a</t>
  </si>
  <si>
    <t>Earth excavation in ashes, sand &amp; soft soil or silt clearance, undressed lead upto 15m.</t>
  </si>
  <si>
    <t>03-02-b</t>
  </si>
  <si>
    <t>Earth excavation in ashes, sand, shingle &amp; soft soil or silt clearance by mechanical means undressed lead upto 15m.</t>
  </si>
  <si>
    <t>Excavate Unsuitable Common Material</t>
  </si>
  <si>
    <t>3.9.5</t>
  </si>
  <si>
    <t>Excavate Unsuitable Hard Rock Material</t>
  </si>
  <si>
    <t>03-03-c</t>
  </si>
  <si>
    <t>Excavate Unsuitable Medium Rock Material</t>
  </si>
  <si>
    <t>03-03-d</t>
  </si>
  <si>
    <t>Excavate Unsuitable Soft Material</t>
  </si>
  <si>
    <t>03-03-e</t>
  </si>
  <si>
    <t>Excavate Surplus Common Material</t>
  </si>
  <si>
    <t>03-03-f</t>
  </si>
  <si>
    <t>Excavate Surplus Hard Rock Material</t>
  </si>
  <si>
    <t>03-03-g</t>
  </si>
  <si>
    <t>Excavate Surplus Medium Rock Material</t>
  </si>
  <si>
    <t>03-03-h</t>
  </si>
  <si>
    <t>Excavate Surplus Soft Rock Material</t>
  </si>
  <si>
    <t>Bed clearance and dressing slopes of drains including removing of weeds and roots etc. Excavated material undressed within 15m</t>
  </si>
  <si>
    <t xml:space="preserve">The rate is aplicable where the </t>
  </si>
  <si>
    <t>Bed clearance and dressing slopes of drains including removing of weeds and roots etc. Excavated material dressed within 15m lead</t>
  </si>
  <si>
    <t>Borrowpit excavation undressed lead upto 30m in Ordinary soil</t>
  </si>
  <si>
    <t>3.2.1.2</t>
  </si>
  <si>
    <t>Borrowpit excavation undressed lead upto 30m in Hard soil</t>
  </si>
  <si>
    <t>Borrowpit excavation undressed lead upto 30m in shingle/gravel formation</t>
  </si>
  <si>
    <t>Embankment formation in ordinary soil &amp; compaction by mechanical means at optimum moistures content to 95% to 100% max. modified. AASHTO dry density (borrow area).</t>
  </si>
  <si>
    <t xml:space="preserve">3.3.1 , </t>
  </si>
  <si>
    <t xml:space="preserve">The rate includes hire charges of </t>
  </si>
  <si>
    <t>Embankment formation in ordinary soil &amp; compaction by mechanical means at optimum moistures content to 90% max. modified AASHTO dry density (borrow area).</t>
  </si>
  <si>
    <t>03-06-c</t>
  </si>
  <si>
    <t>Embankment formation in ordinary soil &amp; compaction by mechanical means at optimum moistures content to 85% max. modified AASHTO dry density (borrow area).</t>
  </si>
  <si>
    <t>Earth fill in lawns including dressing &amp; compaction with suitable earth borrowed.</t>
  </si>
  <si>
    <t>03-08</t>
  </si>
  <si>
    <t>Furnishing And Planting Of Trees Including Maintenance For 2 Years</t>
  </si>
  <si>
    <t xml:space="preserve">3.2.4, </t>
  </si>
  <si>
    <t>03-09-d</t>
  </si>
  <si>
    <t>Earth excavation in open cut 1.5m - 3m depth for Surface Water Drains etc &amp; disposal : in Ordinary Soil</t>
  </si>
  <si>
    <t>Earth excavation in open cut 1.5m - 3m depth for Surface Water Drains etc &amp; disposal : in Hard Soil</t>
  </si>
  <si>
    <t xml:space="preserve">3.2.4 , </t>
  </si>
  <si>
    <t>Earth excavation in open cut 1.5m - 3m depth for Surface Water Drains etc &amp; disposal : in Very Hard Soil</t>
  </si>
  <si>
    <t>03-11-c</t>
  </si>
  <si>
    <t>3.2 , 3.6</t>
  </si>
  <si>
    <t xml:space="preserve">Tools and plants shall be the </t>
  </si>
  <si>
    <t xml:space="preserve">a) Tools and plants required shall </t>
  </si>
  <si>
    <t xml:space="preserve">b) Reduce the rate by 8 % if the </t>
  </si>
  <si>
    <t>03-14-c</t>
  </si>
  <si>
    <t>03-14-d</t>
  </si>
  <si>
    <t>03-14-e</t>
  </si>
  <si>
    <t>03-14-f</t>
  </si>
  <si>
    <t>03-15-a</t>
  </si>
  <si>
    <t>03-15-b</t>
  </si>
  <si>
    <t>03-15-c</t>
  </si>
  <si>
    <t>03-15-d</t>
  </si>
  <si>
    <t>03-15-e</t>
  </si>
  <si>
    <t>03-15-f</t>
  </si>
  <si>
    <t>3.2 , 3.13</t>
  </si>
  <si>
    <t>03-17</t>
  </si>
  <si>
    <t xml:space="preserve">3.10 , </t>
  </si>
  <si>
    <t>Selected Fill Material under Footings</t>
  </si>
  <si>
    <t>3.2.5</t>
  </si>
  <si>
    <t>Provide and Fill River Bed Filter Material For Widening Portion.</t>
  </si>
  <si>
    <t>Filling, watering and ramming earth under floor with earth excavated from outside lead upto 30m</t>
  </si>
  <si>
    <t>Extra for every 15 m extra lead or part thereof for earthwork soft, ordinary, hard &amp; very hard</t>
  </si>
  <si>
    <t xml:space="preserve">This rate shall be aplicable upto </t>
  </si>
  <si>
    <t>Extra for every 15 m extra lead or part thereof for gravel, shingle or rock.</t>
  </si>
  <si>
    <t>03-20-a</t>
  </si>
  <si>
    <t xml:space="preserve">This rate will be paid in addition to </t>
  </si>
  <si>
    <t>03-20-b</t>
  </si>
  <si>
    <t>03-20-c</t>
  </si>
  <si>
    <t>03-20-d</t>
  </si>
  <si>
    <t>03-21-a</t>
  </si>
  <si>
    <t>03-21-b</t>
  </si>
  <si>
    <t>03-21-c</t>
  </si>
  <si>
    <t xml:space="preserve">This rate is in addition to </t>
  </si>
  <si>
    <t>03-23</t>
  </si>
  <si>
    <t xml:space="preserve">a) To be paid only when </t>
  </si>
  <si>
    <t xml:space="preserve">b) The surface area dressed is to be </t>
  </si>
  <si>
    <t>03-25-a</t>
  </si>
  <si>
    <t xml:space="preserve">3.2.2 , </t>
  </si>
  <si>
    <t>03-25-b</t>
  </si>
  <si>
    <t>03-25-c</t>
  </si>
  <si>
    <t>03-26</t>
  </si>
  <si>
    <t xml:space="preserve">Tools and plants required shall be </t>
  </si>
  <si>
    <t>03-27</t>
  </si>
  <si>
    <t xml:space="preserve">Composite rate includes material, </t>
  </si>
  <si>
    <t>03-28-a</t>
  </si>
  <si>
    <t>Mixing &amp; moistening of earthwork to OMC in layers for compaction etc complete</t>
  </si>
  <si>
    <t>3.10.2</t>
  </si>
  <si>
    <t xml:space="preserve">The rate does not include hire </t>
  </si>
  <si>
    <t>03-28-b-01</t>
  </si>
  <si>
    <t>03-28-b-02</t>
  </si>
  <si>
    <t>03-28-b-03</t>
  </si>
  <si>
    <t>03-28-b-04</t>
  </si>
  <si>
    <t>03-28-c</t>
  </si>
  <si>
    <t>03-28-d</t>
  </si>
  <si>
    <t>03-29-a</t>
  </si>
  <si>
    <t>Compaction of earth with power road roller 95% to 100% max. mod. AASHTO dry density</t>
  </si>
  <si>
    <t>3.9 , 3.3.3</t>
  </si>
  <si>
    <t xml:space="preserve">The rate alslo inlcude hire charges </t>
  </si>
  <si>
    <t>03-29-b</t>
  </si>
  <si>
    <t>03-29-c</t>
  </si>
  <si>
    <t>Earthwork on small rain water drains, along canal banks,roads, drains, etc complete</t>
  </si>
  <si>
    <t>3.9.6</t>
  </si>
  <si>
    <t>03-34-a</t>
  </si>
  <si>
    <t>Filling and Compacting Soil, Earth and Boulders behind retaining walls (Available material)</t>
  </si>
  <si>
    <t>16.8.13.2</t>
  </si>
  <si>
    <t>03-34-b</t>
  </si>
  <si>
    <t>Filling and Compacting Soil, Earth and Boulders behind retaining walls by mechanical means (Available material)</t>
  </si>
  <si>
    <t>03-35</t>
  </si>
  <si>
    <t>Supply and spreading stone aggregate size 3/4"</t>
  </si>
  <si>
    <t>03-36</t>
  </si>
  <si>
    <t>P/L Stone soling under foundation including consolidation etc.</t>
  </si>
  <si>
    <t>03-37</t>
  </si>
  <si>
    <t>3.9.1.8</t>
  </si>
  <si>
    <t xml:space="preserve">Dag belling for layout of borrow </t>
  </si>
  <si>
    <t>03-38</t>
  </si>
  <si>
    <t>Berm cutting : Lead upto single throw of phaorah or shovel, without dressing</t>
  </si>
  <si>
    <t>16.2.6</t>
  </si>
  <si>
    <t>Berm cutting : Upto 25 m lead (including dressing)</t>
  </si>
  <si>
    <t>03-40-a</t>
  </si>
  <si>
    <t>03-40-b</t>
  </si>
  <si>
    <t>03-40-c</t>
  </si>
  <si>
    <t>Dressing Of Berm Without Extra Material</t>
  </si>
  <si>
    <t>16.2.6.3</t>
  </si>
  <si>
    <t>03-42-a</t>
  </si>
  <si>
    <t>Area ploughed bo be measured</t>
  </si>
  <si>
    <t>03-42-b</t>
  </si>
  <si>
    <t>03-43-a-01</t>
  </si>
  <si>
    <t>03-43-a-02</t>
  </si>
  <si>
    <t>03-43-b-01</t>
  </si>
  <si>
    <t>03-43-b-02</t>
  </si>
  <si>
    <t>1.4 , 2.1</t>
  </si>
  <si>
    <t>For ordinary soil</t>
  </si>
  <si>
    <t>03-44-d</t>
  </si>
  <si>
    <t>1.4 , 2.2</t>
  </si>
  <si>
    <t>03-45</t>
  </si>
  <si>
    <t>03-47</t>
  </si>
  <si>
    <t>03-48</t>
  </si>
  <si>
    <t xml:space="preserve">The rate include a) Removal of top </t>
  </si>
  <si>
    <t>Excavation in open cut for sewers &amp; manhole except shingle, gravel &amp; rock : Upto 2m</t>
  </si>
  <si>
    <t xml:space="preserve">a) The rate does not include back </t>
  </si>
  <si>
    <t>03-49-c</t>
  </si>
  <si>
    <t>03-50-a</t>
  </si>
  <si>
    <t>Trench Excavation in open cutting below water level for sewers &amp; manholes : Upto 1.25m depth</t>
  </si>
  <si>
    <t xml:space="preserve">The rate does not include back </t>
  </si>
  <si>
    <t>03-50-b</t>
  </si>
  <si>
    <t>Trench Excavation in open cutting below water level for sewers &amp; manholes : 1.25m to 2.5m depth</t>
  </si>
  <si>
    <t>03-50-c</t>
  </si>
  <si>
    <t>3.10.2.3</t>
  </si>
  <si>
    <t>03-52-a</t>
  </si>
  <si>
    <t>03-52-b</t>
  </si>
  <si>
    <t>03-52-c</t>
  </si>
  <si>
    <t>03-52-d</t>
  </si>
  <si>
    <t>Uprooting stump and removing within 50 m above 2 m girth including sand filling and trenches</t>
  </si>
  <si>
    <t>03-53-a</t>
  </si>
  <si>
    <t>3.7.1.3</t>
  </si>
  <si>
    <t>03-53-b</t>
  </si>
  <si>
    <t>3.1.4</t>
  </si>
  <si>
    <t>03-55</t>
  </si>
  <si>
    <t>Stripping</t>
  </si>
  <si>
    <t>03-57</t>
  </si>
  <si>
    <t>Excavation and Clearance of shingle, gravel including sand, soft soil and silt deposits in channel bed upto 25m</t>
  </si>
  <si>
    <t>03-59-b</t>
  </si>
  <si>
    <t>Excavation and Clearance of shingle, gravel including sand, soft soil and silt deposits by mechanical means in channel bed upto 25m</t>
  </si>
  <si>
    <t>03-60</t>
  </si>
  <si>
    <t>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t>
  </si>
  <si>
    <t>Clearance of choked up syphon including dewatering Exceeding 1.25m dia</t>
  </si>
  <si>
    <t>03-62</t>
  </si>
  <si>
    <t>Clearing and Grubbing by mechanical means</t>
  </si>
  <si>
    <t>3.9.4</t>
  </si>
  <si>
    <t>Roadway Excavation in Surplus / Unsuitable Rock (Hard) Material requiring blasting.</t>
  </si>
  <si>
    <t>Roadway Excavation in Surplus / Unsuitable Rock (Soft) Material</t>
  </si>
  <si>
    <t xml:space="preserve">3.9.6 , </t>
  </si>
  <si>
    <t>03-67-a</t>
  </si>
  <si>
    <t>Structural Excavation in Common Material by mechanical means</t>
  </si>
  <si>
    <t>Structural Excavation In Common Material</t>
  </si>
  <si>
    <t>03-67-a-ii</t>
  </si>
  <si>
    <t>Structural Excavation In Common Material Below Water Level</t>
  </si>
  <si>
    <t>03-67-b-i</t>
  </si>
  <si>
    <t>Structural Excavation In Hard Rock Material by mechanical means requiring blasting</t>
  </si>
  <si>
    <t>03-67-b-ii</t>
  </si>
  <si>
    <t>Structural Excavation In Medium Rock Material</t>
  </si>
  <si>
    <t>03-67-b-iii</t>
  </si>
  <si>
    <t>Structural Excavation In Soft Rock Material</t>
  </si>
  <si>
    <t>03-67-e</t>
  </si>
  <si>
    <t>Structural Backfill using Common Material brought from outside</t>
  </si>
  <si>
    <t>Granular Backfill</t>
  </si>
  <si>
    <t>Common Backfill</t>
  </si>
  <si>
    <t>03-69</t>
  </si>
  <si>
    <t>Filter Layer Of Granular Material</t>
  </si>
  <si>
    <t>03-70-a</t>
  </si>
  <si>
    <t>Formation of Embankment from Roadway Excavation in Common Material including compaction Modified AASHTO 90% by power roller.</t>
  </si>
  <si>
    <t>3.9.7</t>
  </si>
  <si>
    <t>03-70-b</t>
  </si>
  <si>
    <t>Formation of Embankment from Roadway Excavation in Rock Material requiring blasting and compaction Modified AASHTO 95% of embankment by power roller.</t>
  </si>
  <si>
    <t>03-70-c</t>
  </si>
  <si>
    <t>Formation of Embankment from Borrow Excavation in Common Material including compaction Modified AASHTO 90% by power roller.</t>
  </si>
  <si>
    <t>03-70-d</t>
  </si>
  <si>
    <t>Formation of Embankment from Roadway Excavation in granular Material including compaction Modified AASHTO 90% by power roller.</t>
  </si>
  <si>
    <t>Formation of Embankment from Roadway excavation in common Material</t>
  </si>
  <si>
    <t>03-70-f</t>
  </si>
  <si>
    <t>Formation Of Embankment From Roadway Excavation In Hard Rock Material</t>
  </si>
  <si>
    <t>03-70-g</t>
  </si>
  <si>
    <t>Formation Of Embankment From Roadway Excavation In Medium Rock Material</t>
  </si>
  <si>
    <t>03-70-h</t>
  </si>
  <si>
    <t>Formation Of Embankment From Roadway Excavation In Soft Rock Material</t>
  </si>
  <si>
    <t>03-70-i</t>
  </si>
  <si>
    <t>Formation Of Embankment From Borrow Excavation In Common Material</t>
  </si>
  <si>
    <t>03-70-j</t>
  </si>
  <si>
    <t>Formation Of Embankment From Structural Excavation In Common Material</t>
  </si>
  <si>
    <t>03-70-k</t>
  </si>
  <si>
    <t>Formation Of Embankment From Structural Excavation In Any Type Of Rock Material Hard Rock)</t>
  </si>
  <si>
    <t>Subgrade Preparation In Earth Cut ; Mod. AASHTO 95%</t>
  </si>
  <si>
    <t>16.2.1.1.3</t>
  </si>
  <si>
    <t>Subgrade Preparation in Rock Cut ; Mod. AASHTO 95%</t>
  </si>
  <si>
    <t>16.2.1.1.1</t>
  </si>
  <si>
    <t>03-71-c-i</t>
  </si>
  <si>
    <t>Subgrade Preparation on Existing Road ; Mod. AASHTO 95%</t>
  </si>
  <si>
    <t>16.2.1</t>
  </si>
  <si>
    <t>03-71-c-ii</t>
  </si>
  <si>
    <t>Subgrade Preparation in Existing Road Without Any Fill ; Mod. AASHTO 95%</t>
  </si>
  <si>
    <t>03-72-a</t>
  </si>
  <si>
    <t>3.6 , 3.12</t>
  </si>
  <si>
    <t>03-72-b</t>
  </si>
  <si>
    <t>03-72-c</t>
  </si>
  <si>
    <t>03-72-d</t>
  </si>
  <si>
    <t>03-72-e</t>
  </si>
  <si>
    <t>Earthwork by mechanical means in drains and irrigation channels in DRY &amp; WET to that of SLUSH (1:2) soil dressed to designed section, grades profile/with excavated material, disposed off within 50 feet (15.2 m) lead and dressed as directed.</t>
  </si>
  <si>
    <t>03-72-f</t>
  </si>
  <si>
    <t>03-72-g</t>
  </si>
  <si>
    <t>03-73</t>
  </si>
  <si>
    <t>Provide, place and compact impervious clay core in dam embankment of specified grading, permiability i/c leveling dressing and hauage obtaining 95% modified AASHTO dry density</t>
  </si>
  <si>
    <t>03-74</t>
  </si>
  <si>
    <t>Provide , Place &amp; compact shoulder material (sandy / silty gravel) in Dam Embankment, of specified grading, leveling/ dressing i/c haulage for obtaining of 95% modified AASHTHO dry density.</t>
  </si>
  <si>
    <t>03-75</t>
  </si>
  <si>
    <t>03-76</t>
  </si>
  <si>
    <t>03-77</t>
  </si>
  <si>
    <t>Excavation for core trench of Dam Embankment/Spillway/Intake &amp; Outlet Structure and Irrigation System upto a minimum depth of 35 ft in common soil including removing of excavated material by machinery in 1 KM radius</t>
  </si>
  <si>
    <t xml:space="preserve">3.3 , </t>
  </si>
  <si>
    <t>03-78-a</t>
  </si>
  <si>
    <t>03-78-b</t>
  </si>
  <si>
    <t>03-78-c</t>
  </si>
  <si>
    <t>03-78-d</t>
  </si>
  <si>
    <t>4.1 , 4.4.3</t>
  </si>
  <si>
    <t xml:space="preserve">Add extra 13%, 32% and 51% on </t>
  </si>
  <si>
    <t>4.1 , 4.4</t>
  </si>
  <si>
    <t>04-20-a</t>
  </si>
  <si>
    <t>Dismantling Of Structures And Obstructions</t>
  </si>
  <si>
    <t>04-20-b-ii</t>
  </si>
  <si>
    <t>Demolition of existing damaged Bridge and placing of useful materials</t>
  </si>
  <si>
    <t xml:space="preserve">4.1, 4.4 , </t>
  </si>
  <si>
    <t>Dismantling brick or flagged flooring without522concrete foundation</t>
  </si>
  <si>
    <t>04-34-a</t>
  </si>
  <si>
    <t>04-34-b</t>
  </si>
  <si>
    <t>04-34-c</t>
  </si>
  <si>
    <t>04-34-d</t>
  </si>
  <si>
    <t>04-34-e</t>
  </si>
  <si>
    <t>04-37</t>
  </si>
  <si>
    <t>Each/25mm</t>
  </si>
  <si>
    <t xml:space="preserve">Ea/25mm </t>
  </si>
  <si>
    <t>04-39-a</t>
  </si>
  <si>
    <t>04-39-b</t>
  </si>
  <si>
    <t>Dismantling wire netting of tennis courts and frame work</t>
  </si>
  <si>
    <t>04-42</t>
  </si>
  <si>
    <t>3.9.3</t>
  </si>
  <si>
    <t>3.9.2</t>
  </si>
  <si>
    <t>04-45-a</t>
  </si>
  <si>
    <t>04-45-b</t>
  </si>
  <si>
    <t>04-48</t>
  </si>
  <si>
    <t>04-49</t>
  </si>
  <si>
    <t>04-51-a</t>
  </si>
  <si>
    <t>04-51-b</t>
  </si>
  <si>
    <t>Lime, Cement And Sand Mortar 1 : 1 : 3 (one Lime: One Cement And : 3 Sand)</t>
  </si>
  <si>
    <t>5.2.4</t>
  </si>
  <si>
    <t>Lime, Cement And Sand Mortar 1 : 1 : 10 (one Lime: One Cement and : 10 Sand)</t>
  </si>
  <si>
    <t>Cement, Lime And Sand Mortar 1 : 2 : 6 (one Cement: 2 Lime And : 6 Sand)</t>
  </si>
  <si>
    <t>5.2.2</t>
  </si>
  <si>
    <t>5.2.1</t>
  </si>
  <si>
    <t>6.1.4.8</t>
  </si>
  <si>
    <t xml:space="preserve">6.1.4, </t>
  </si>
  <si>
    <t xml:space="preserve">6.1.4, 6.3 </t>
  </si>
  <si>
    <t>Cement Concrete (brick/stone ballast, 1.5" to 2"/nullah shingle well graded and cleaned) in foundation &amp; plinth (Ratio 1:5:10)</t>
  </si>
  <si>
    <t>Cement Concrete (brick/stone ballast, 1.5" to5222"/nullah shingle well graded and cleaned) in foundation &amp; plinth (Ratio 1:6:12)</t>
  </si>
  <si>
    <t>6.3 , 6.2</t>
  </si>
  <si>
    <t>Extra on Item 3 above, for sedimentation tank or522filter beds in PHE works (in bed)</t>
  </si>
  <si>
    <t>Plain Cement Conrete including placingcompacting, finishing &amp; curing (Ratio 1:1:2)</t>
  </si>
  <si>
    <t xml:space="preserve">6.1.3, 6.2, </t>
  </si>
  <si>
    <t>Plain Cement Concrete including placingcompacting, finishing &amp; curing (Ratio 1:1.5:1.5)</t>
  </si>
  <si>
    <t>Plain Cement Concrete including placingcompacting, finishing &amp; curing (Ratio 1:1.5:3)</t>
  </si>
  <si>
    <t>Plain Cement Concrete including placing, compacting,finishing &amp; curing (Ratio 1:2:6)</t>
  </si>
  <si>
    <t>Plain Cement Concrete including placing, compacting, finishing &amp; curing (Ratio 1:3:6)</t>
  </si>
  <si>
    <t>06-06</t>
  </si>
  <si>
    <t>Shotcrete (100 mm) thickness, grade B-25 as per specifications</t>
  </si>
  <si>
    <t>RCC in roof slab, beam, column &amp; other structural members, insitu or precast. (1:1:2)</t>
  </si>
  <si>
    <t>RCC in roof slab, beam, column &amp; other structural members, insitu or precast. (1:1.5:3)</t>
  </si>
  <si>
    <t>RCC in roof slab, beam, column &amp; other structural members, insitu or precast. (1:2:4)</t>
  </si>
  <si>
    <t>06-07-b-01</t>
  </si>
  <si>
    <t>RCC in raft foundation slab, base slab of column &amp; ret. wall etc, not including in 06-06. (1:1:2)</t>
  </si>
  <si>
    <t>06-07-b-02</t>
  </si>
  <si>
    <t>RCC in raft foundation slab, base slab of column &amp; ret.wall etc, not including in 06-06 (1:1.5:3)</t>
  </si>
  <si>
    <t>06-07-b-03</t>
  </si>
  <si>
    <t>RCC in raft foundation slab, base slab of column &amp; ret. wall etc, not including in 06-06. (1:2:4)</t>
  </si>
  <si>
    <t>06-07-c-01</t>
  </si>
  <si>
    <t>RCC including Precast/Prestressed in slab, beam, column, lintel, girder, etc. (1:1:2)</t>
  </si>
  <si>
    <t>06-07-c-02</t>
  </si>
  <si>
    <t>RCC including Precast/Prestressed in slab, beam. column, lintels, girder, etc. (1:1.5:3)</t>
  </si>
  <si>
    <t>06-07-c-03</t>
  </si>
  <si>
    <t>RCC including Precast/Prestressed slab, column, beam, lintel, girder etc. (1:2:4).</t>
  </si>
  <si>
    <t>06-07-d-01</t>
  </si>
  <si>
    <t>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t>
  </si>
  <si>
    <t>06-07-d-03</t>
  </si>
  <si>
    <t>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t>
  </si>
  <si>
    <t>06-07-d-04</t>
  </si>
  <si>
    <t>Reinforced Concrete Slope Protection 20 cm522Thick Excluding Reinforcement</t>
  </si>
  <si>
    <t>06-07-d-05</t>
  </si>
  <si>
    <t>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t>
  </si>
  <si>
    <t>16.7.6</t>
  </si>
  <si>
    <t>06-07-e</t>
  </si>
  <si>
    <t>06-08-a</t>
  </si>
  <si>
    <t>06-08-c</t>
  </si>
  <si>
    <t>Supplying &amp; fixing high tensile steel (Grade522250-270)wire in prestressing cables in precast girders</t>
  </si>
  <si>
    <t>6.17.1</t>
  </si>
  <si>
    <t>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t>
  </si>
  <si>
    <t>Kg</t>
  </si>
  <si>
    <t xml:space="preserve">The rate includes wastage &amp; </t>
  </si>
  <si>
    <t>Precast cement concrete solid or face blocks 1:2:4including cost of templates.</t>
  </si>
  <si>
    <t xml:space="preserve">6.12 , </t>
  </si>
  <si>
    <t>Providing, Making of arch design minaret in522octagonal shape of brick masonry, RCC work using and making temporary matrix and omamental work complete in all respects</t>
  </si>
  <si>
    <t xml:space="preserve">6.3, 6.19 , </t>
  </si>
  <si>
    <t>P/F of cement concrete railing i/e cement concrete522Pillars, (Goblet Design) 18" Height PCC/Brick base and top of 12" width and 3/4" thick plastering finishing complete</t>
  </si>
  <si>
    <t xml:space="preserve">6.3, 7.2 , </t>
  </si>
  <si>
    <t>06-16-a</t>
  </si>
  <si>
    <t>06-16-b</t>
  </si>
  <si>
    <t>06-17</t>
  </si>
  <si>
    <t>06-18</t>
  </si>
  <si>
    <t>06-20-a</t>
  </si>
  <si>
    <t>06-20-b</t>
  </si>
  <si>
    <t>06-21-c</t>
  </si>
  <si>
    <t>06-22</t>
  </si>
  <si>
    <t>06-23</t>
  </si>
  <si>
    <t>06-24-b</t>
  </si>
  <si>
    <t>06-25-a</t>
  </si>
  <si>
    <t>Providing and fixing of 2" thick Extruded Polystyrene at expansion joints and in roof insulation.</t>
  </si>
  <si>
    <t>9.15.8</t>
  </si>
  <si>
    <t>06-25-b</t>
  </si>
  <si>
    <t>Providing and fixing 1.5'' x 3/4 '' Expansion Joint with one component polyurethane fuel sealant including 40 mm Baker Rod and one coat of primer but without Aluminum or steel cover.</t>
  </si>
  <si>
    <t>06-25-c</t>
  </si>
  <si>
    <t>Providing and fixing 2'' x 1 '' Expansion Joint with one component polyurethane fuel sealant including 50 mm Baker Rod and one coat of primer but without Aluminum or steel cover.</t>
  </si>
  <si>
    <t>06-25-d</t>
  </si>
  <si>
    <t>Providing and fixing 4.89 kg/sq.m aluminum sheet covering of approved shape and design to expansion joints of roof slabs with slotted holes with wooden gutties and screws.</t>
  </si>
  <si>
    <t>06-25-e</t>
  </si>
  <si>
    <t>Providing and fixing 4.89 kg/sq.m. aluminum sheet covering of approved shape and design to expansion joints in walls and columns including providing clamps and fixing with screws and rawal plugs or wooden gutties including making slotted holes.</t>
  </si>
  <si>
    <t>06-25-f</t>
  </si>
  <si>
    <t>Providing and applying polysulphide sealant of colour in expansion joint</t>
  </si>
  <si>
    <t>06-25-g</t>
  </si>
  <si>
    <t>Provide &amp; Fix Multiflex Expansion Joints Complete in all Respects</t>
  </si>
  <si>
    <t>Providing and Fixing Expansion Joint with two Extruded Aluminum Alloy Sections for 50 mm Movement of imported approved quality</t>
  </si>
  <si>
    <t>06-25-i</t>
  </si>
  <si>
    <t>Providing and Fixing Expansion Joint with Cast Aluminum Alloy Triangular Teeth for 110 mm Movement</t>
  </si>
  <si>
    <t>06-25-j</t>
  </si>
  <si>
    <t>Providing and fixing ribbed polyvinyle chloride (PVC) water stops 8" (203 mm) wide in vertical (Walls/Columns) or horizontal (Floors/Slabs) expansion joints including cutting and jointing etc. complete in all floors .</t>
  </si>
  <si>
    <t>06-25-k</t>
  </si>
  <si>
    <t>Providing and Fixing Steel Expansion Joints of approved better quality</t>
  </si>
  <si>
    <t>16.6.8</t>
  </si>
  <si>
    <t>06-25-l</t>
  </si>
  <si>
    <t>Providing and laying Steel or Metal Bearing Devices</t>
  </si>
  <si>
    <t>06-25-m</t>
  </si>
  <si>
    <t>Providing and Fixing Neoprene Rubber Joint Filler 12mm thick with Bitumastic Joint Seal</t>
  </si>
  <si>
    <t>16.6.8.2.1</t>
  </si>
  <si>
    <t>06-26-a-01</t>
  </si>
  <si>
    <t>6.20.1</t>
  </si>
  <si>
    <t>06-26-a-02</t>
  </si>
  <si>
    <t>06-26-a-03</t>
  </si>
  <si>
    <t>06-26-b-01</t>
  </si>
  <si>
    <t>06-26-b-02</t>
  </si>
  <si>
    <t>06-26-b-03</t>
  </si>
  <si>
    <t>06-27-a-01</t>
  </si>
  <si>
    <t>6.20.2</t>
  </si>
  <si>
    <t>06-27-a-02</t>
  </si>
  <si>
    <t>06-27-a-03</t>
  </si>
  <si>
    <t>06-27-a-04</t>
  </si>
  <si>
    <t>06-27-a-05</t>
  </si>
  <si>
    <t>06-27-a-06</t>
  </si>
  <si>
    <t>06-27-b-01</t>
  </si>
  <si>
    <t>06-27-b-02</t>
  </si>
  <si>
    <t>06-27-b-03</t>
  </si>
  <si>
    <t>06-27-b-04</t>
  </si>
  <si>
    <t>06-27-b-05</t>
  </si>
  <si>
    <t>06-27-b-06</t>
  </si>
  <si>
    <t>Providing and laying polythene sheet 0.005" thick (0.05mm 500gauge) under cement concete.</t>
  </si>
  <si>
    <t>9.14.3.4</t>
  </si>
  <si>
    <t>06-29</t>
  </si>
  <si>
    <t>Type I Water Proofing Treatment behind wall</t>
  </si>
  <si>
    <t>9.14.6</t>
  </si>
  <si>
    <t>06-30-a-01</t>
  </si>
  <si>
    <t>06-30-a-02</t>
  </si>
  <si>
    <t>06-30-a-03</t>
  </si>
  <si>
    <t>06-30-a-04</t>
  </si>
  <si>
    <t>06-30-a-05</t>
  </si>
  <si>
    <t>06-30-a-06</t>
  </si>
  <si>
    <t>06-30-b-01</t>
  </si>
  <si>
    <t>06-30-b-02</t>
  </si>
  <si>
    <t>06-30-b-03</t>
  </si>
  <si>
    <t>06-30-b-04</t>
  </si>
  <si>
    <t>06-30-b-05</t>
  </si>
  <si>
    <t>06-30-b-06</t>
  </si>
  <si>
    <t>06-32</t>
  </si>
  <si>
    <t>8.1.3.2.d</t>
  </si>
  <si>
    <t>Benches Providing fixing 4 seated white or coloured light shade marble mosaic benches (5-1/2 ft. x 1-1/2 ft. x 1-3/4 ft.) (1676 mm x 533 mm x 457 mm) without back in white cement including cartage, loading and unloading etc. complete .</t>
  </si>
  <si>
    <t>10.9.3</t>
  </si>
  <si>
    <t>06-36-d</t>
  </si>
  <si>
    <t>06-37</t>
  </si>
  <si>
    <t>06-38</t>
  </si>
  <si>
    <t>6.1.4.8.1</t>
  </si>
  <si>
    <t>06-39-c</t>
  </si>
  <si>
    <t>06-39-d</t>
  </si>
  <si>
    <t>06-39-e</t>
  </si>
  <si>
    <t>Breaking stone ballast screened &amp; stacked 1/8 to 1/4" ring</t>
  </si>
  <si>
    <t>06-40</t>
  </si>
  <si>
    <t>06-41</t>
  </si>
  <si>
    <t>06-42</t>
  </si>
  <si>
    <t>06-43-a</t>
  </si>
  <si>
    <t>S/F of pre cast slab of size 2'-6'' x 1'-6'' x 3'' with 3/8'' dia steel (Main &amp; distribution) @ 4'' c/c complete on drain.</t>
  </si>
  <si>
    <t>06-43-b</t>
  </si>
  <si>
    <t>S/F of pre cast slab of size 3' x 1'-6'' x 3'' with 3/8'' dia steel (Main &amp; distribution) @ 4'' c/c complete on drain.</t>
  </si>
  <si>
    <t>06-43-c</t>
  </si>
  <si>
    <t>S/F of pre cast slab of size 3' x 2' x 3'' with 3/8'' dia steel (Main &amp; distribution) @ 4'' c/c complete on drain.</t>
  </si>
  <si>
    <t>06-43-d</t>
  </si>
  <si>
    <t>S/F of pre cast slab of size 4' x 1'-6'' x 4'' with steel of Main bars 1/2'' dia @ 3''c/c and Distribution bars 3/8'' dia @ 4'' c/c complete on drain.</t>
  </si>
  <si>
    <t>06-43-e</t>
  </si>
  <si>
    <t>S/F of pre cast slab of size 5'-6'' x 1'-6'' x 4'' with steel of Main bars 1/2'' dia @ 3''c/c and Distribution bars 3/8'' dia @ 4'' c/c complete on drain.</t>
  </si>
  <si>
    <t>06-43-f</t>
  </si>
  <si>
    <t>S/F of pre cast slab of size 6' x 1'-6'' x 4'' with steel of Main bars 1/2'' dia @ 3''c/c and Distribution bars 3/8'' dia @ 4'' c/c complete on drain.</t>
  </si>
  <si>
    <t>06-43-g</t>
  </si>
  <si>
    <t>S/F of pre cast slab of size 7' x 1'-6'' x 4'' with steel of Main bars 1/2'' dia @ 3''c/c and Distribution bars 3/8'' dia @ 4'' c/c complete on drain.</t>
  </si>
  <si>
    <t>06-44-a</t>
  </si>
  <si>
    <t xml:space="preserve">6.25, 6.11 </t>
  </si>
  <si>
    <t>06-44-b</t>
  </si>
  <si>
    <t>06-45-a</t>
  </si>
  <si>
    <t>06-45-b</t>
  </si>
  <si>
    <t>06-45-c</t>
  </si>
  <si>
    <t>06-46-a</t>
  </si>
  <si>
    <t>Erecting &amp; removing formwork to concrete in any shape / position (Horizontal)</t>
  </si>
  <si>
    <t>Erecting &amp; removing formwork to concrete in any shape / position (Vertical)</t>
  </si>
  <si>
    <t>06-47-a</t>
  </si>
  <si>
    <t>Erection and removal of steel Form work for RCC or Plain Concrete (Horizontal)</t>
  </si>
  <si>
    <t>Erection and removal of steel Form work for RCC or Plain Concrete (vertical)</t>
  </si>
  <si>
    <t>06-47-c</t>
  </si>
  <si>
    <t>Erection and removal of Form work with M.S.Pipe Scaffolding &amp; Plywood Sheet for RCC or Plain Concrete (horizontal)</t>
  </si>
  <si>
    <t>06-47-d</t>
  </si>
  <si>
    <t>Erection and removal of Form work with M.S.Pipe Scaffolding &amp; Plywood Sheet for RCC or Plain Concrete (Vertical)</t>
  </si>
  <si>
    <t>06-48-a</t>
  </si>
  <si>
    <t>6.1.3 , 6.3</t>
  </si>
  <si>
    <t>06-48-b</t>
  </si>
  <si>
    <t>Class A2 cement concrete for concrete place under water with minimum cylinder compressive strength 3500 psi on 28 days with consistency range in slump 100-150 mm with water cement ratio 0.58</t>
  </si>
  <si>
    <t>06-48-d</t>
  </si>
  <si>
    <t>06-48-e</t>
  </si>
  <si>
    <t>Class C concrete for concrete for cribbing or otherwise specified in special provision with minimum cylinder compressive strength 3000 psi on 28 days and consistency range in slump 25-75 mm with water cement ratio 0.58</t>
  </si>
  <si>
    <t>06-48-g</t>
  </si>
  <si>
    <t>06-48-h</t>
  </si>
  <si>
    <t>Class D3 concrete for concrete in pre-stressed &amp; post tensioned with minimum cylinder compressive strength 7112 psi on 28 days and consistency range in slump 50-100 mm with water cement ratio 0.40</t>
  </si>
  <si>
    <t>06-48-i</t>
  </si>
  <si>
    <t>6.1.3</t>
  </si>
  <si>
    <t>Concrete Class A1</t>
  </si>
  <si>
    <t>Concrete Class B</t>
  </si>
  <si>
    <t>06-49-c</t>
  </si>
  <si>
    <t>Concrete Class C</t>
  </si>
  <si>
    <t>06-49-d</t>
  </si>
  <si>
    <t>Concrete Class D1</t>
  </si>
  <si>
    <t>06-49-e</t>
  </si>
  <si>
    <t>Concrete Class Y</t>
  </si>
  <si>
    <t>06-49-f</t>
  </si>
  <si>
    <t>Lean concrete</t>
  </si>
  <si>
    <t>06-50-a</t>
  </si>
  <si>
    <t>Precast Concrete, Class A1</t>
  </si>
  <si>
    <t xml:space="preserve">6.1.3 , </t>
  </si>
  <si>
    <t>06-50-b</t>
  </si>
  <si>
    <t>Providing &amp; Fixing of Precast Precast Boundary Wall Columns (6" x 6" x 10'), Horizontal Precast Planks (2" x 12" x 8'), Horizontal Coloured Strip (2" x 12" x 8') and Concrete Column Cap (9" x 9"), Excavation, P.C.C (1:4:8), P.C.C (1:2:4) with back filling, complete in all respects.</t>
  </si>
  <si>
    <t>1st class brickwork in mud mortar in buildings in522foundation and plinth</t>
  </si>
  <si>
    <t xml:space="preserve">5.2.1, 7.2 </t>
  </si>
  <si>
    <t>1st class brickwork in mud mortar in buildings in522ground floor</t>
  </si>
  <si>
    <t>Add extra on Item 07-01 for brickwork in First floor</t>
  </si>
  <si>
    <t>Add extra on Item 07-01 for brickwork in Second floor</t>
  </si>
  <si>
    <t>Add extra on Item 07-01 for brickwork in Third floor</t>
  </si>
  <si>
    <t>Add extra on Item 07-01 for brickwork in Fourth &amp; subsequent floors.</t>
  </si>
  <si>
    <t>1st class brick work in mud mortar other than522building Upto 20 ft. height</t>
  </si>
  <si>
    <t>1st class brick work in mud mortar other than522building Extra labour for each 5 ft. addl. height or part</t>
  </si>
  <si>
    <t>1st class brick work in foundation and plinth in522Cement, sand mortar 1:2</t>
  </si>
  <si>
    <t>1st class brick work in foundation and plinth in522Cement, sand mortar 1:3</t>
  </si>
  <si>
    <t xml:space="preserve">7.1, 7.2 , </t>
  </si>
  <si>
    <t>1st class brick work in foundation and plinth in522Cement, sand mortar 1:4</t>
  </si>
  <si>
    <t xml:space="preserve">5.2.2, 7.2 </t>
  </si>
  <si>
    <t>1st class brick work in foundation and plinth in522Cement, sand mortar 1:5</t>
  </si>
  <si>
    <t>1st class brick work in foundation and plinth in522Cement, sand mortar 1:6</t>
  </si>
  <si>
    <t>1st class brick work in foundation and plinth in522Cement, sand mortar 1:7</t>
  </si>
  <si>
    <t>1st class brick work in foundation and plinth in522Cement, sand mortar 1:8</t>
  </si>
  <si>
    <t>1st class brick work in foundation and plinth in522Lime, cement,sand mortar 1:1:6</t>
  </si>
  <si>
    <t xml:space="preserve">5.2.4, 7.2 </t>
  </si>
  <si>
    <t>1st class brick work in foundation and plinth in522Lime, cement, sand mortar 1:1:7</t>
  </si>
  <si>
    <t>1st class brick work in foundation and plinth in522Lime, cement, sand mortar 1:1:8</t>
  </si>
  <si>
    <t>1st class brick work in foundation and plinth in522Lime, cement, sand mortar 1:1:9</t>
  </si>
  <si>
    <t>1st class brick work in foundation and plinth in Lime, cement, sand mortar 1:1:10</t>
  </si>
  <si>
    <t>1st class brick work in foundation and plinth in Lime, sand mortar 1:2</t>
  </si>
  <si>
    <t xml:space="preserve">5.2.3, 7.2 </t>
  </si>
  <si>
    <t>1st class brick work in foundation and plinth in lime, sand, surkhi 1:1:1</t>
  </si>
  <si>
    <t>1st class brick work in foundation and plinth in lime, coarse cinder.</t>
  </si>
  <si>
    <t>1st class brick work in foundation and plinth in lime, surkhi mortar 2:3</t>
  </si>
  <si>
    <t>1st class brick work in foundation and plinth in lime, surkhi mortar 1:2</t>
  </si>
  <si>
    <t>1st class brick work in foundation and plinth in lime, surkhi mortar 1:3</t>
  </si>
  <si>
    <t>1st class brick work in ground floor Cement, sand mortar 1:2</t>
  </si>
  <si>
    <t>1st class brick work in ground floor Cement, sand mortar 1:3</t>
  </si>
  <si>
    <t>1st class brick work in ground floor Cement, sand mortar 1:4</t>
  </si>
  <si>
    <t>1st class brick work in ground floor Cement, sand mortar 1:5</t>
  </si>
  <si>
    <t>1st class brick work in ground floor Cement, sand mortar 1:6</t>
  </si>
  <si>
    <t>1st class brick work in ground floor Cement, sand mortar 1:7</t>
  </si>
  <si>
    <t>1st class brick work in ground floor Cement, sand mortar 1:8</t>
  </si>
  <si>
    <t>1st class brick work in ground floor Lime, cement, sand mortar 1:1:6</t>
  </si>
  <si>
    <t>1st class brick work in ground floor Lime, cement, sand mortar 1:1:7</t>
  </si>
  <si>
    <t>1st class brick work in ground floor Lime, cement, sand mortar 1:1:8</t>
  </si>
  <si>
    <t>1st class brick work in ground floor Lime, cement, sand mortar 1:1:9</t>
  </si>
  <si>
    <t>1st class brick work in ground floor Lime, cement, sand mortar 1:1:10</t>
  </si>
  <si>
    <t>1st class brick work in ground floor Lime, sand522mortar 1:2</t>
  </si>
  <si>
    <t>1st class brick work in foundation and plinth in522lime, sand, surkhi 1:1:1.</t>
  </si>
  <si>
    <t>1st class brick work in Ground floor lime, coarse522cinder.</t>
  </si>
  <si>
    <t>1st class brick work in Ground floor lime, surkhi522mortar 2:3</t>
  </si>
  <si>
    <t>1st class brick work in Ground floor lime, surkhi522mortar 1:2</t>
  </si>
  <si>
    <t>1st class brick work in Ground floor lime, surkhi522mortar 1:3</t>
  </si>
  <si>
    <t>Add extra on item No.07-05 for brick work in First floor</t>
  </si>
  <si>
    <t>Add extra on item No.07-05 for brick work in in Second floor</t>
  </si>
  <si>
    <t>Add extra on item No.07-05 for brick work in Third floor</t>
  </si>
  <si>
    <t>Add extra on item No.07-05 for brick work in in Fourth &amp; subsequent floors.</t>
  </si>
  <si>
    <t>1st class brick work other than building upto 10 ft.522height : Cement, sand mortar 1:2</t>
  </si>
  <si>
    <t>1st class brick work other than building upto 10 ft.522height : Cement, sand mortar 1:3</t>
  </si>
  <si>
    <t>1st class brick work other than building upto 10 ft.522height : Cement, sand mortar 1:4</t>
  </si>
  <si>
    <t>1st class brick work other than building upto 10 ft.522height : Cement, sand mortar 1:5</t>
  </si>
  <si>
    <t>1st class brick work other than building upto 10 ft.522height : Cement, sand mortar 1:6</t>
  </si>
  <si>
    <t>1st class brick work other than building upto 10 ft.522height : Cement, sand mortar 1:7</t>
  </si>
  <si>
    <t>1st class brick work other than building upto 10 ft.522height : Cement, sand mortar 1:8</t>
  </si>
  <si>
    <t>1st class brick work other than building upto 10 ft.522height : Lime, cement, sand mortar 1:1:6</t>
  </si>
  <si>
    <t>1st class brick work other than building upto 10 ft.522height : Lime, cement, sand mortar 1:1:7</t>
  </si>
  <si>
    <t>1st class brick work other than building upto 10 ft.522height : Lime, cement, sand mortar 1:1:8</t>
  </si>
  <si>
    <t>1st class brick work other than building upto 10 ft.522height : Lime, cement, sand mortar 1:1:9</t>
  </si>
  <si>
    <t>1st class brick work other than building upto 10 ft.522height : Lime, cement, sand mortar 1:1:10</t>
  </si>
  <si>
    <t>1st class brick work other than building upto 10 ft.522height : Lime, sand mortar 1:2</t>
  </si>
  <si>
    <t>1st class brick work in other than building upto 10522ft height in lime, sand, surkhi 1:1:1</t>
  </si>
  <si>
    <t>1st class brick work in other than building upto 10522ft height in lime, coarse cinder 1:1</t>
  </si>
  <si>
    <t>1st class brick work in other than building upto 10522ft height in lime, surkhi mortar 2:3</t>
  </si>
  <si>
    <t>1st class brick work in other than building upto 10522ft height in lime, surkhi mortar 1:2</t>
  </si>
  <si>
    <t>1st class brick work in other than building upto 10522ft height in lime, surkhi mortar 1:3</t>
  </si>
  <si>
    <t>Add extra on item No. 07-07 for every 10 ft. additional height, or part thereof</t>
  </si>
  <si>
    <t>Extra for 1st class brick work in steining of wells or any other circular masonry.</t>
  </si>
  <si>
    <t>Extra labour for 1st class brick work in pier/abutment From 10 ft.to 20 ft. height.</t>
  </si>
  <si>
    <t>Extra labour for 1st class brick work in pier/abutment Exceeding 20 ft height.</t>
  </si>
  <si>
    <t>Extra for face work (half brick thick) using special522bricks instead of first class bricks.</t>
  </si>
  <si>
    <t xml:space="preserve">This item is to be executed only on </t>
  </si>
  <si>
    <t>Reinforced brick work in lintel of openings, laid in5221:3 cement mortar complete</t>
  </si>
  <si>
    <t xml:space="preserve">5.2.2 , </t>
  </si>
  <si>
    <t>Perf. 1st class brick wall 1/2 brick thick in ground floor : Mud mortar</t>
  </si>
  <si>
    <t>5.2.1 , 7.1</t>
  </si>
  <si>
    <t>Perf. 1st class brick wall 1/2 brick thick in ground522floor : Cement, sand mortar 1:2</t>
  </si>
  <si>
    <t>Perf. 1st class brick wall 1/2 brick thick in ground522floor : Cement, sand mortar 1:3</t>
  </si>
  <si>
    <t>Perf. 1st class brick wall 1/2 brick thick in ground522floor : Cement, sand mortar 1:4</t>
  </si>
  <si>
    <t>Perf. 1st class brick wall 1/2 brick thick in ground522floor : Cement, sand mortar 1:5</t>
  </si>
  <si>
    <t>Perf. 1st class brick wall 1/2 brick thick in ground522floor : Cement, sand mortar 1:6</t>
  </si>
  <si>
    <t>Perf. 1st class brick wall 1/2 brick thick in ground522floor : Cement, sand mortar 1:7</t>
  </si>
  <si>
    <t>Perf. 1st class brick wall 1/2 brick thick in ground522floor : Cement, sand mortar 1:8</t>
  </si>
  <si>
    <t>Perf. 1st class brick wall 1/2 brick thick in ground522floor : Lime, cement, sand mortar 1:1:6</t>
  </si>
  <si>
    <t>Perf. 1st class brick wall 1/2 brick thick in ground522floor : Lime, cement, sand mortar 1:1:7</t>
  </si>
  <si>
    <t>Perf. 1st class brick wall 1/2 brick thick in ground522floor : Lime, cement, sand mortar 1:1:8</t>
  </si>
  <si>
    <t>Perf. 1st class brick wall 1/2 brick thick in ground522floor : Lime, cement, sand mortar 1:1:9</t>
  </si>
  <si>
    <t>Perf. 1st class brick wall 1/2 brick thick in ground522floor : Lime, cement, sand mortar 1:1:10</t>
  </si>
  <si>
    <t>Perf. 1st class brick wall 1/2 brick thick in ground522floor : Lime, sand mortar 1:2</t>
  </si>
  <si>
    <t>Add extra on item No. 07-16 for 1st class brick work in First floor</t>
  </si>
  <si>
    <t>Add extra on item No. 07-16 for 1st class brick work in Second floor</t>
  </si>
  <si>
    <t>Add extra on item No. 07-16 for 1st class brick work in Third floor</t>
  </si>
  <si>
    <t>Add extra on item No. 07-16 for 1st class brick work in Fourth &amp; subsequent floors.</t>
  </si>
  <si>
    <t>Perf. 1st class brick wall 1 brick thick in ground floor : Mud mortar</t>
  </si>
  <si>
    <t>Perf. 1st class brick wall 1 brick thick in ground floor : Cement, sand mortar 1:2</t>
  </si>
  <si>
    <t>5.2.2 , 7.2</t>
  </si>
  <si>
    <t>Perf. 1st class brick wall 1 brick thick in ground floor : Cement, sand mortar 1:3</t>
  </si>
  <si>
    <t>Perf. 1st class brick wall 1 brick thick in ground floor : Cement, sand mortar 1:4</t>
  </si>
  <si>
    <t>Perf. 1st class brick wall 1 brick thick in ground floor : Cement, sand mortar 1:5</t>
  </si>
  <si>
    <t>Perf. 1st class brick wall 1 brick thick in ground floor : Cement, sand mortar 1:6</t>
  </si>
  <si>
    <t>Perf. 1st class brick wall 1 brick thick in ground floor : Cement, sand mortar 1:7</t>
  </si>
  <si>
    <t>Perf. 1st class brick wall 1 brick thick in ground floor : Cement, sand mortar 1:8</t>
  </si>
  <si>
    <t>Perf. 1st class brick wall 1 brick thick in ground floor : Lime, cement, sand mortar 1:1:6</t>
  </si>
  <si>
    <t>5.2.4 , 7.2</t>
  </si>
  <si>
    <t>Perf. 1st class brick wall 1 brick thick in ground floor : Lime, cement, sand mortar 1:1:7</t>
  </si>
  <si>
    <t>Perf. 1st class brick wall 1 brick thick in ground floor : Lime, cement, sand mortar 1:1:8</t>
  </si>
  <si>
    <t>Perf. 1st class brick wall 1 brick thick in ground floor : Lime, cement, sand mortar 1:1:9</t>
  </si>
  <si>
    <t>Perf. 1st class brick wall 1 brick thick in ground floor : Lime, cement, sand mortar 1:1:10</t>
  </si>
  <si>
    <t>Perf. 1st class brick wall 1 brick thick in ground floor : Lime, sand mortar 1:2</t>
  </si>
  <si>
    <t>Add extra on item No. 07-18 for perf. 1st class brick work in First floor</t>
  </si>
  <si>
    <t>Add extra on item No. 07-18 for perf. 1st class brick work in Second floor</t>
  </si>
  <si>
    <t>Add extra on item No. 07-18 for perf. 1st class brick work in Third floor</t>
  </si>
  <si>
    <t>Add extra on item No. 07-18 for perf. 1st class brck work in Fourth &amp; subsequent floors</t>
  </si>
  <si>
    <t>7.2 , 7.3.4</t>
  </si>
  <si>
    <t>Fire brick masonry in fire-clay mortar. Extra for522every 5 ft. additional height, or part thereof</t>
  </si>
  <si>
    <t xml:space="preserve">5, 7.2 , </t>
  </si>
  <si>
    <t>1st class brick wall laid in 1:3 c/s mortar reinfd5224.5" thick wall with hoop iron bonding 6" apart</t>
  </si>
  <si>
    <t xml:space="preserve">5.2.2, </t>
  </si>
  <si>
    <t>1st class brick wall laid in 1:3 c/s mortar reinfd 3" thick</t>
  </si>
  <si>
    <t>07-23-a</t>
  </si>
  <si>
    <t>7.1 , 7.2</t>
  </si>
  <si>
    <t>07-23-b</t>
  </si>
  <si>
    <t>Brick Paving (Single Course)</t>
  </si>
  <si>
    <t>16.3.19</t>
  </si>
  <si>
    <t>07-23-c</t>
  </si>
  <si>
    <t>Brick Paving (Double Course)</t>
  </si>
  <si>
    <t>Laying dressed or moulded brick cornices in c/s mortar, plaster or paint (1 brick)</t>
  </si>
  <si>
    <t>Scraping bricks dismantled from 1st class masonry</t>
  </si>
  <si>
    <t>First class brick tiles clad by laying tiles in522stretcher course, in cement sand mortar 1:3</t>
  </si>
  <si>
    <t xml:space="preserve">5.2.2, 7.7 </t>
  </si>
  <si>
    <t>First class brick tiles clad by laying tiles in522stretcher course, in cement sand mortar 1:4</t>
  </si>
  <si>
    <t>Chamfering sides of head regulators and masonry522walls to increase width</t>
  </si>
  <si>
    <t>24.3.6.24.</t>
  </si>
  <si>
    <t>Payable in addition to brickwork</t>
  </si>
  <si>
    <t>07-36-a</t>
  </si>
  <si>
    <t>Masonry with Facing/Special Bricks in cement sand mortar 1:2 upto 10 ft. height (4-1/2'' thick)</t>
  </si>
  <si>
    <t>07-36-b</t>
  </si>
  <si>
    <t>Masonry using Facing/Special bricks in cement sand mortar 1:3 upto 10 ft. height (4-1/2'' thick)</t>
  </si>
  <si>
    <t>07-36-c</t>
  </si>
  <si>
    <t>Masonry using Facing/Special bricks in cement sand mortar 1:4 upto 10 ft. height (4-1/2'' thick)</t>
  </si>
  <si>
    <t>Add extra on Item 07-38 for every 10 ft additional height or part thereof</t>
  </si>
  <si>
    <t>07-38</t>
  </si>
  <si>
    <t>Masonry with /Special Bricks in 1:3 c/s mortar in circular core wall of Overhead Reservoir</t>
  </si>
  <si>
    <t>07-39-a</t>
  </si>
  <si>
    <t>Providing and Fixing Face Work with Brick Tiles (Gutka) of size 2'' x 2'' x 9'' on interior, exterior wall with cement sand mortar 1:3 including ties and scaffolding complete in all respects.</t>
  </si>
  <si>
    <t>07-39-b</t>
  </si>
  <si>
    <t>Providing and Fixing Face Work with Brick Tiles (Gutka) of size 3'' x 3'' x 9'' on interior, exterior wall with cement sand mortar 1:3 including ties and scaffolding complete in all respects.</t>
  </si>
  <si>
    <t>07-40-a</t>
  </si>
  <si>
    <t>Hollow Block Masonry in walls upto 20 feet height in 1:2 cement sand mortar using Hollow Block 16"x8"x8" factory manufactured with 1.5" wall thickness and strenght of 1200 psi.</t>
  </si>
  <si>
    <t>07-40-b</t>
  </si>
  <si>
    <t>Hollow Block Masonry in walls upto 20 feet height in 1:3 cement sand mortar using Hollow Block 16"x8"x8" factory manufactured with 1.5" wall thickness and strenght of 1200 psi.</t>
  </si>
  <si>
    <t>07-40-c</t>
  </si>
  <si>
    <t>Hollow Block Masonry in walls upto 20 feet height in 1:4 cement sand mortar using Hollow Block 16"x8"x8" factory manufactured with 1.5" wall thickness and strenght of 1200 psi.</t>
  </si>
  <si>
    <t>07-40-d</t>
  </si>
  <si>
    <t>Hollow Block Masonry in walls upto 20 feet height in 1:5 cement sand mortar using Hollow Block 16"x8"x8" factory manufactured with 1.5" wall thickness and strenght of 1200 psi.</t>
  </si>
  <si>
    <t>07-40-e</t>
  </si>
  <si>
    <t>Hollow Block Masonry in walls upto 20 feet height in 1:6cement sand mortar using Hollow Block 16"x8"x8" factory manufactured with 1.5" wall thickness and strenght of 1200 psi.</t>
  </si>
  <si>
    <t>07-40-f</t>
  </si>
  <si>
    <t>Hollow Block Masonry in walls upto 20 feet height in 1:7 cement sand mortar using Hollow Block 16"x8"x8" factory manufactured with 1.5" wall thickness and strenght of 1200 psi.</t>
  </si>
  <si>
    <t>07-40-g</t>
  </si>
  <si>
    <t>Hollow Block Masonry in walls upto 20 feet height in 1:8 cement sand mortar using Hollow Block 16"x8"x8" factory manufactured with 1.5" wall thickness and strenght of 1200 psi.</t>
  </si>
  <si>
    <t>Hollow Block Masonry in walls upto 20 feet height in 1:2 cement sand mortar using Hollow Block 16"x8"x6" factory manufactured with 1.5" wall thickness and strenght of 1200 psi.</t>
  </si>
  <si>
    <t>Hollow Block Masonry in walls upto 20 feet height in 1:3 cement sand mortar using Hollow Block 16"x8"x6" factory manufactured with 1.5" wall thickness and strenght of 1200 psi.</t>
  </si>
  <si>
    <t>Hollow Block Masonry in walls upto 20 feet height in 1:4 cement sand mortar using Hollow Block 16"x8"x6" factory manufactured with 1.5" wall thickness and strenght of 1200 psi.</t>
  </si>
  <si>
    <t>Hollow Block Masonry in walls upto 20 feet height in 1:5 cement sand mortar using Hollow Block 16"x8"x6" factory manufactured with 1.5" wall thickness and strenght of 1200 psi.</t>
  </si>
  <si>
    <t>Hollow Block Masonry in walls upto 20 feet height in 1:6 cement sand mortar using Hollow Block 16"x8"x6" factory manufactured with 1.5" wall thickness and strenght of 1200 psi.</t>
  </si>
  <si>
    <t>Hollow Block Masonry in walls upto 20 feet height in 1:7 cement sand mortar using Hollow Block 16"x8"x6" factory manufactured with 1.5" wall thickness and strenght of 1200 psi.</t>
  </si>
  <si>
    <t>Hollow Block Masonry in walls upto 20 feet height in 1:8 cement sand mortar using Hollow Block 16"x8"x6" factory manufactured with 1.5" wall thickness and strenght of 1200 psi.</t>
  </si>
  <si>
    <t>Hollow Block Masonry in walls upto 20 feet height in 1:2 cement sand mortar using Hollow Block 16"x8"x4" factory manufactured with 1.25" wall thickness and strenght of 1200 psi.</t>
  </si>
  <si>
    <t>Hollow Block Masonry in walls upto 20 feet height in 1:3 cement sand mortar using Hollow Block 16"x8"x4" factory manufactured with 1.25" wall thickness and strenght of 1200 psi.</t>
  </si>
  <si>
    <t>Hollow Block Masonry in walls upto 20 feet height in 1:4 cement sand mortar using Hollow Block 16"x8"x4" factory manufactured with 1.25" wall thickness and strenght of 1200 psi.</t>
  </si>
  <si>
    <t>Hollow Block Masonry in walls upto 20 feet height in 1:5 cement sand mortar using Hollow Block 16"x8"x4" factory manufactured with 1.25" wall thickness and strenght of 1200 psi.</t>
  </si>
  <si>
    <t>Hollow Block Masonry in walls upto 20 feet height in 1:6 cement sand mortar using Hollow Block 16"x8"x4" factory manufactured with 1.25" wall thickness and strenght of 1200 psi.</t>
  </si>
  <si>
    <t>Hollow Block Masonry in walls upto 20 feet height in 1:7 cement sand mortar using Hollow Block 16"x8"x4" factory manufactured with 1.25" wall thickness and strenght of 1200 psi.</t>
  </si>
  <si>
    <t>Hollow Block Masonry in walls upto 20 feet height in 1:8 cement sand mortar using Hollow Block 16"x8"x4" factory manufactured with 1.25" wall thickness and strenght of 1200 psi.</t>
  </si>
  <si>
    <t>Solid Block Masonry in walls upto 20 feet height in 1:5 cement sand mortar using 16"x8"x8" factory manufactured solid blocks with strength of 2100 psi.</t>
  </si>
  <si>
    <t>Solid Block Masonry in walls upto 20 feet height in 1:6 cement sand mortar using 16"x8"x8" factory manufactured solid blocks with strength of 2100 psi.</t>
  </si>
  <si>
    <t>Solid Block Masonry in walls upto 20 feet height in 1:7 cement sand mortar using 16"x8"x8" factory manufactured solid blocks with strength of 2100 psi.</t>
  </si>
  <si>
    <t>Solid Block Masonry in walls upto 20 feet height in 1:8 cement sand mortar using 16"x8"x8" factory manufactured solid blocks with strength of 2100 psi.</t>
  </si>
  <si>
    <t>Solid Block Masonry in walls upto 20 feet height in 1:2 cement sand mortar using 16"x8"x6" factory manufactured solid blocks with strength of 1900 psi.</t>
  </si>
  <si>
    <t>Solid Block Masonry in walls upto 20 feet height in 1:3 cement sand mortar using 16"x8"x6" factory manufactured solid blocks with strength of 1900 psi.</t>
  </si>
  <si>
    <t>Solid Block Masonry in walls upto 20 feet height in 1:5 cement sand mortar using 16"x8"x6" factory manufactured solid blocks with strength of 1900 psi.</t>
  </si>
  <si>
    <t>Solid Block Masonry in walls upto 20 feet height in 1:8 cement sand mortar using 16"x8"x6" factory manufactured solid blocks with strength of 1900 psi.</t>
  </si>
  <si>
    <t>Solid Block Masonry in walls upto 20 feet height in 1:6 cement sand mortar using 16"x8"x4" factory manufactured solid blocks with strength of 1800 psi.</t>
  </si>
  <si>
    <t xml:space="preserve">5.2.3 , </t>
  </si>
  <si>
    <t xml:space="preserve">5.2.1 , </t>
  </si>
  <si>
    <t>Coursed rubble masonry (Hammer Dressed) in foundn. &amp; plinth in cement,sand mortar : Ratio 1:6</t>
  </si>
  <si>
    <t>Stone Masonry Random Dry</t>
  </si>
  <si>
    <t>Stone Masonry Random With Mortar Class-A</t>
  </si>
  <si>
    <t>08-04-c</t>
  </si>
  <si>
    <t>Stone Masonry Dressed Uncoursed Dry</t>
  </si>
  <si>
    <t>08-04-d</t>
  </si>
  <si>
    <t>Stone Masonry Dressed Uncoursed With Mortar</t>
  </si>
  <si>
    <t>08-04-e</t>
  </si>
  <si>
    <t>Roll Pointing</t>
  </si>
  <si>
    <t>08-04-f</t>
  </si>
  <si>
    <t>Stone Masonary Dressed Coursed With Mortar</t>
  </si>
  <si>
    <t>08-05-a</t>
  </si>
  <si>
    <t>Coursed rubble masonry in ground floor Dry</t>
  </si>
  <si>
    <t>08-05-b</t>
  </si>
  <si>
    <t>masonry. Coursed rubble masonry in ground floor in mud mortar</t>
  </si>
  <si>
    <t>08-05-c-01</t>
  </si>
  <si>
    <t>08-05-c-02</t>
  </si>
  <si>
    <t>08-05-c-03</t>
  </si>
  <si>
    <t>08-05-d-01</t>
  </si>
  <si>
    <t>08-05-d-02</t>
  </si>
  <si>
    <t>08-05-d-03</t>
  </si>
  <si>
    <t>Coursed rubble masonry in ground floor in522cement,sand mortar : Ratio 1:6</t>
  </si>
  <si>
    <t>08-05-d-04</t>
  </si>
  <si>
    <t>Coursed rubble masonry in ground floor in522cement,sand mortar : Ratio 1:8</t>
  </si>
  <si>
    <t>5.2.3 , 8.3</t>
  </si>
  <si>
    <t>5.2.2 , 8.3</t>
  </si>
  <si>
    <t>08-07-a-01</t>
  </si>
  <si>
    <t>08-07-a-02</t>
  </si>
  <si>
    <t>08-07-a-03</t>
  </si>
  <si>
    <t>08-07-b-01</t>
  </si>
  <si>
    <t>08-07-b-02</t>
  </si>
  <si>
    <t>08-07-b-03</t>
  </si>
  <si>
    <t>08-08-a</t>
  </si>
  <si>
    <t>08-08-b</t>
  </si>
  <si>
    <t>08-08-c</t>
  </si>
  <si>
    <t>08-08-d</t>
  </si>
  <si>
    <t>08-12-a</t>
  </si>
  <si>
    <t>8.2.6</t>
  </si>
  <si>
    <t xml:space="preserve">a) This rate of dressing shall be </t>
  </si>
  <si>
    <t>08-12-b</t>
  </si>
  <si>
    <t>8.2.5</t>
  </si>
  <si>
    <t xml:space="preserve">b) In case of masonry, dressing is </t>
  </si>
  <si>
    <t>08-12-c</t>
  </si>
  <si>
    <t>8.2.4</t>
  </si>
  <si>
    <t xml:space="preserve">c) Only dressed surface of stone </t>
  </si>
  <si>
    <t>08-12-d</t>
  </si>
  <si>
    <t>8.2.3</t>
  </si>
  <si>
    <t>Dhajji walling 5"x5" thick deodar framing with522stone laid in 1:6 c/s mortar &amp; 1:4 c/s plaster</t>
  </si>
  <si>
    <t>8.1.7</t>
  </si>
  <si>
    <t>08-16</t>
  </si>
  <si>
    <t xml:space="preserve">8.16 , </t>
  </si>
  <si>
    <t>08-17</t>
  </si>
  <si>
    <t>Provide and laying Dry Stone Pitching complete in all respect</t>
  </si>
  <si>
    <t>8.17.3</t>
  </si>
  <si>
    <t>08-18</t>
  </si>
  <si>
    <t>Provide and laying Grouted Stone Pitching With Bitumen Joints complete in all respect</t>
  </si>
  <si>
    <t>8.17.4</t>
  </si>
  <si>
    <t>First class tile roofing including earth, mud plaster, gobri leeping, cement plaster etc complete</t>
  </si>
  <si>
    <t>Second class tile roofing consisting of 4" earth and 1" mud plaster with gobri leeping etc</t>
  </si>
  <si>
    <t>ditto</t>
  </si>
  <si>
    <t>Provide &amp; laying of Kaprail tile 6"X9" on roof top including cost of weathershield complete:</t>
  </si>
  <si>
    <t>100 sft</t>
  </si>
  <si>
    <t>9.1.4.7</t>
  </si>
  <si>
    <t>09-04</t>
  </si>
  <si>
    <t>Covering mud roof with coal tar and fine sand</t>
  </si>
  <si>
    <t>09-05-a</t>
  </si>
  <si>
    <t>9.2.4</t>
  </si>
  <si>
    <t>09-05-b</t>
  </si>
  <si>
    <t>09-05-c</t>
  </si>
  <si>
    <t>09-06</t>
  </si>
  <si>
    <t>Single layer of tiles 10"x5"x1.25" laid over 4" earth and 1" mud plaster on top of RC roof slab</t>
  </si>
  <si>
    <t>9.15.3</t>
  </si>
  <si>
    <t xml:space="preserve">a) For steel part and its erection </t>
  </si>
  <si>
    <t>09-08-a</t>
  </si>
  <si>
    <t>Jack arch roofing 4.5"thick laid in 1:5 c/s mortar complete. Cement concrete in haunches 1:6:12</t>
  </si>
  <si>
    <t>09-08-b</t>
  </si>
  <si>
    <t>Jack arch roofing 4.5"thick laid in 1:5 cement mortar, including complete. Cement concrete in haunches 1:3:6</t>
  </si>
  <si>
    <t>Extra for vaulted jack arch roofing</t>
  </si>
  <si>
    <t>09-10</t>
  </si>
  <si>
    <t>Jack arch roofing of shingle &amp; cement concrete 1:3:6, 4.5" at crown &amp; 1/2" cem. plaster complete</t>
  </si>
  <si>
    <t>09-11-a</t>
  </si>
  <si>
    <t>Earth filling over roof including watering, ramming etc 3" thick earth filling and 1" mud plaster</t>
  </si>
  <si>
    <t>9.15.4</t>
  </si>
  <si>
    <t>09-11-b</t>
  </si>
  <si>
    <t>Earth filling over roof including watering, ramming etc 4" thick earth filling and 1" mud plaster</t>
  </si>
  <si>
    <t>1/8" thick gobri leeping on roofs or floors</t>
  </si>
  <si>
    <t>09-13</t>
  </si>
  <si>
    <t>2 coats of bitumen laid hot using 34 lbs. for %sft over roof &amp; blinded with sand at 1 cft per % sft</t>
  </si>
  <si>
    <t>9.14.3</t>
  </si>
  <si>
    <t>09-14-a</t>
  </si>
  <si>
    <t>Supply &amp; fix corrugated GI sheet with GI bolts, nuts, limpet etc. complete : 20 BWG</t>
  </si>
  <si>
    <t>09-14-b</t>
  </si>
  <si>
    <t>Supply &amp; fix corrugated GI sheet with GI bolts, nuts, limpet etc. complete : 22 BWG</t>
  </si>
  <si>
    <t>09-14-c</t>
  </si>
  <si>
    <t>Supply &amp; fix corrugated GI sheet with GI bolts, nuts, limpet etc. complete : 24 BWG</t>
  </si>
  <si>
    <t>Khassi parnalas in c/s mortar 1:2, 12" outside width finished smooth with a floating coat</t>
  </si>
  <si>
    <t>9.11.2.2</t>
  </si>
  <si>
    <t>Khuras on roof 2'x2'x6"</t>
  </si>
  <si>
    <t>9.11.1</t>
  </si>
  <si>
    <t>09-17</t>
  </si>
  <si>
    <t>09-18-a</t>
  </si>
  <si>
    <t>09-18-b</t>
  </si>
  <si>
    <t>09-19</t>
  </si>
  <si>
    <t>Plain galvanized iron sheet flashing, 22 guage</t>
  </si>
  <si>
    <t>09-20-a</t>
  </si>
  <si>
    <t>09-20-b</t>
  </si>
  <si>
    <t>9.11.3</t>
  </si>
  <si>
    <t>Laying 1/2" thick deodar wood ceiling complete, including sawing, planing &amp; fixing</t>
  </si>
  <si>
    <t>Laying 1/2" thick biar wood ceiling complete, including sawing, planing &amp; fixing</t>
  </si>
  <si>
    <t>09-24-c</t>
  </si>
  <si>
    <t>Laying 1/2" thick partal wood ceiling complete, including sawing, planing &amp; fixing</t>
  </si>
  <si>
    <t>09-25-a</t>
  </si>
  <si>
    <t>09-25-b</t>
  </si>
  <si>
    <t>`</t>
  </si>
  <si>
    <t>09-28</t>
  </si>
  <si>
    <t>09-29-a</t>
  </si>
  <si>
    <t>09-29-b</t>
  </si>
  <si>
    <t>09-29-c</t>
  </si>
  <si>
    <t>16.6.11</t>
  </si>
  <si>
    <t>09-34</t>
  </si>
  <si>
    <t>09-35-a</t>
  </si>
  <si>
    <t>09-35-b</t>
  </si>
  <si>
    <t>09-35-c</t>
  </si>
  <si>
    <t>09-36</t>
  </si>
  <si>
    <t>Making jharries in existing brick masonry For slabs upto 6" thick</t>
  </si>
  <si>
    <t xml:space="preserve">Rate shall be increased by 1.5 </t>
  </si>
  <si>
    <t>Making jharries in existing brick masonry For slabs exceeding 6" to 12" thick</t>
  </si>
  <si>
    <t>09-38-a</t>
  </si>
  <si>
    <t>09-38-b</t>
  </si>
  <si>
    <t>09-40</t>
  </si>
  <si>
    <t>Hoisting and placing in position RCC troughs522Upto 10' in length</t>
  </si>
  <si>
    <t xml:space="preserve">Applicable only to roof troughs </t>
  </si>
  <si>
    <t>09-42-i</t>
  </si>
  <si>
    <t>09-42-j</t>
  </si>
  <si>
    <t>09-42-k</t>
  </si>
  <si>
    <t>09-43-a</t>
  </si>
  <si>
    <t>09-43-b</t>
  </si>
  <si>
    <t>09-43-c</t>
  </si>
  <si>
    <t>09-43-d</t>
  </si>
  <si>
    <t>09-43-e</t>
  </si>
  <si>
    <t>09-43-f</t>
  </si>
  <si>
    <t>09-43-g</t>
  </si>
  <si>
    <t>09-43-h</t>
  </si>
  <si>
    <t>Hoist &amp; place in position RCC inverted battens Upto 20' span</t>
  </si>
  <si>
    <t>09-46</t>
  </si>
  <si>
    <t xml:space="preserve">6.17 , </t>
  </si>
  <si>
    <t>10.4.3</t>
  </si>
  <si>
    <t>Grouting 4.5" dry brick work with cement sand mortar 1:5</t>
  </si>
  <si>
    <t>Brick tiles (12"x6"x1.5") laid in 1:6 c/s mortar, over a bed of 3/4" thick c/s mortar 1:6</t>
  </si>
  <si>
    <t>10-13</t>
  </si>
  <si>
    <t>Cement concrete tiles laid in 1:2 c/s mortar over 3/4" thick bed of c/s mortar 1:2 : 18" x 12" x 1"</t>
  </si>
  <si>
    <t>100sft</t>
  </si>
  <si>
    <t>10-14-a</t>
  </si>
  <si>
    <t>10-14-b</t>
  </si>
  <si>
    <t>10-14-c</t>
  </si>
  <si>
    <t>10-14-d</t>
  </si>
  <si>
    <t>10-14-e</t>
  </si>
  <si>
    <t>Provide &amp; lay topping of concrete 1:2:4, including522surface finishing &amp; dividing in panels : 1" thick</t>
  </si>
  <si>
    <t xml:space="preserve">10.4 , </t>
  </si>
  <si>
    <t xml:space="preserve">If glass strips are used for </t>
  </si>
  <si>
    <t>Provide &amp; lay topping of concrete 1:2:4, including522surface finishing &amp; dividing in panels: 1.5" thick</t>
  </si>
  <si>
    <t>Provide &amp; lay topping of concrete 1:2:4, including522surface finishing &amp; dividing in panels : 1.75" thick</t>
  </si>
  <si>
    <t>Provide &amp; lay topping of concrete 1:2:4, including522surface finishing &amp; dividing in panels : 2" thick</t>
  </si>
  <si>
    <t>Provide &amp; lay topping of concrete 1:2:4, including522surface finishing &amp; dividing in panels: 2.25" thick</t>
  </si>
  <si>
    <t>Provide &amp; lay topping of concrete 1:2:4, including522surface finishing &amp; dividing in panels: 2.75" thick</t>
  </si>
  <si>
    <t>Provide &amp; lay topping of concrete 1:2:4, including522surface finishing &amp; dividing in panels : 3" thick</t>
  </si>
  <si>
    <t>Extra labour for each storey above ground for522mosaic, conglomerate, tiles, stone &amp; wood floor</t>
  </si>
  <si>
    <t xml:space="preserve">Applicable to item No 10-08 to </t>
  </si>
  <si>
    <t>Asphalt floor, remelting, setting out &amp; finish : 1" thick topping</t>
  </si>
  <si>
    <t>Asphalt floor, remelting, setting out &amp; finish : 1/2" thick topping</t>
  </si>
  <si>
    <t>Asphalt floor, remelting, setting out &amp; finish : 1/4" thick topping</t>
  </si>
  <si>
    <t>Lay floor of white glazed tile of size 6'' x 6'' x 1/4" in white cement 1:2 over 3/4" thick cement mortar 1:2 Lay floor of approved coloured glazed tiles 6'' x 6'' x 1/4" laid in white cement &amp; pigment complete</t>
  </si>
  <si>
    <t>Lay floor of approved coloured glazed tiles 6'' x 6'' x 1/4\" laid in white cement &amp; pigment complete</t>
  </si>
  <si>
    <t>10-26-a-i</t>
  </si>
  <si>
    <t>Provide &amp; lay marble fine dressed stone flooring on surface in white cement complete: 3/8" thick 12 x 12 Super Sunny White Marble</t>
  </si>
  <si>
    <t>10-26-a-ii</t>
  </si>
  <si>
    <t>Provide &amp; lay marble fine dressed stone flooring on surface in white cement complete: 3/8" thick 12 x 12 Sunny White Marble</t>
  </si>
  <si>
    <t>10-26-a-iii</t>
  </si>
  <si>
    <t>Provide &amp; lay marble fine dressed stone flooring on surface in white cement complete: 3/8" thick 12 x 12 Sunny Grey Marble</t>
  </si>
  <si>
    <t>10-26-a-iv</t>
  </si>
  <si>
    <t>Provide &amp; lay marble fine dressed stone flooring on surface in white cement complete: 3/8" thick 12 x 12 Sunny Black Marble</t>
  </si>
  <si>
    <t>10-26-b-i</t>
  </si>
  <si>
    <t>Provide &amp; lay marble fine dressed stone flooring on surface in white cement complete: 0.5" thick 12 x 12 Super Sunny White Marble</t>
  </si>
  <si>
    <t>10-26-b-ii</t>
  </si>
  <si>
    <t>Provide &amp; lay marble fine dressed stone flooring on surface in white cement complete: 0.5" thick 12 x 12 Sunny White Marble</t>
  </si>
  <si>
    <t>10-26-b-iii</t>
  </si>
  <si>
    <t>Provide &amp; lay marble fine dressed stone flooring on surface in white cement complete: 0.5" thick 12 x 12 Sunny Grey Marble</t>
  </si>
  <si>
    <t>10-26-b-iv</t>
  </si>
  <si>
    <t>Provide &amp; lay marble fine dressed stone flooring on surface in white cement complete: 0.5" thick 12 x 12 Sunny Black Marble</t>
  </si>
  <si>
    <t>10-26-c-i</t>
  </si>
  <si>
    <t>Provide &amp; lay marble fine dressed stone flooring on surface in white cement complete: 3/4" thick 12 x 12 Super Sunny White Marble</t>
  </si>
  <si>
    <t>10-26-c-ii</t>
  </si>
  <si>
    <t>Provide &amp; lay marble fine dressed stone flooring on surface in white cement complete: 3/4" thick 12 x 12 Sunny White Marble</t>
  </si>
  <si>
    <t>10-26-c-iii</t>
  </si>
  <si>
    <t>Provide &amp; lay marble fine dressed stone flooring on surface in white cement complete: 3/4" thick 12 x 12 Sunny Grey Marble</t>
  </si>
  <si>
    <t>10-26-c-iv</t>
  </si>
  <si>
    <t>Provide &amp; lay marble fine dressed stone flooring on surface in white cement complete: 3/4" thick 12 x 12 Sunny Black Marble</t>
  </si>
  <si>
    <t>10-26-d-i</t>
  </si>
  <si>
    <t>Provide &amp; lay marble fine dressed stone flooring on surface in white cement complete: 0.875" thick 12 x 12 Super Sunny White Marble</t>
  </si>
  <si>
    <t>10-26-d-ii</t>
  </si>
  <si>
    <t>Provide &amp; lay marble fine dressed stone flooring on surface in white cement complete: 0.875" thick 12 x 12 Sunny White Marble</t>
  </si>
  <si>
    <t>10-26-d-iii</t>
  </si>
  <si>
    <t>Provide &amp; lay marble fine dressed stone flooring on surface in white cement complete: 0.875" thick 12 x 12 Sunny Grey Marble</t>
  </si>
  <si>
    <t>10-26-d-iv</t>
  </si>
  <si>
    <t>Provide &amp; lay marble fine dressed stone flooring on surface in white cement complete: 0.875" thick 12 x 12 Sunny Black Marble</t>
  </si>
  <si>
    <t>Providing and Laying marble fine dressed stone 4-5 feet and 12" wide 1" thick for stairs steps</t>
  </si>
  <si>
    <t>Providing and fixing glazed tile colour printed border 2" wide</t>
  </si>
  <si>
    <t>10-26-i</t>
  </si>
  <si>
    <t xml:space="preserve">10.7.3.9 , </t>
  </si>
  <si>
    <t>Deodar wood boarding or strip flooring 3/4" thick including 2 coats of bitumen laid hot complete</t>
  </si>
  <si>
    <t>10-33-a</t>
  </si>
  <si>
    <t>10-33-b</t>
  </si>
  <si>
    <t>10-34-a</t>
  </si>
  <si>
    <t>10-34-b</t>
  </si>
  <si>
    <t>10-35-c</t>
  </si>
  <si>
    <t>Providing and fixing of Corian of any size on Tops of Approved Design in any colour, shade and pattern.</t>
  </si>
  <si>
    <t>Providing and fixing of Textured Corian of any size on Tops of Approved Design in any colour, shade and pattern.</t>
  </si>
  <si>
    <t>10-37</t>
  </si>
  <si>
    <t>Providing and Fixing of Marble Vanity for Wash Hand Basin of Imported approved quality</t>
  </si>
  <si>
    <t>100Sft</t>
  </si>
  <si>
    <t>Providing and Laying 1" Thick Super White Marble Slab Exceeding 12"x12" size Kitchen Top in White Cement including all labour for Grinding and Polishing.</t>
  </si>
  <si>
    <t>Providing and Laying 1" Thick Badal Marble Slab Exceeding 12"x12" size Kitchen Top in White Cement including all labour for Grinding and Polishing.</t>
  </si>
  <si>
    <t>10-39-a</t>
  </si>
  <si>
    <t>10-39-b</t>
  </si>
  <si>
    <t>10-39-c</t>
  </si>
  <si>
    <t>10-40</t>
  </si>
  <si>
    <t>10-41-a-01</t>
  </si>
  <si>
    <t>10.12.3.1</t>
  </si>
  <si>
    <t>10-41-a-02</t>
  </si>
  <si>
    <t>10-41-b-01</t>
  </si>
  <si>
    <t>10-41-b-02</t>
  </si>
  <si>
    <t>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t>
  </si>
  <si>
    <t>10-43</t>
  </si>
  <si>
    <t>Providing and Fixing of glazed tiles skirting etc complete imported approved quality (20"x20")</t>
  </si>
  <si>
    <t>Providing and laying 1/2" thick Parlinou marble in dado / skirting with matching colour mortar in joints set over 1/2" thick rough cast 1:4 cement sand plaster.</t>
  </si>
  <si>
    <t>10-45-a-i</t>
  </si>
  <si>
    <t>Provide &amp; lay marble fine dressed stone dado or skirting in white cement complete: 3/8" thick 12 x 12 Super Sunny White Marble</t>
  </si>
  <si>
    <t>10-45-a-ii</t>
  </si>
  <si>
    <t>Provide &amp; lay marble fine dressed stone dado or skirting in white cement complete: 3/8" thick 12 x 12 Sunny White Marble</t>
  </si>
  <si>
    <t>10-45-a-iii</t>
  </si>
  <si>
    <t>Provide &amp; lay marble fine dressed stone dado or skirting in white cement complete: 3/8" thick 12 x 12 Sunny Grey Marble</t>
  </si>
  <si>
    <t>10-45-a-iv</t>
  </si>
  <si>
    <t>Provide &amp; lay marble fine dressed stone dado or skirting in white cement complete: 3/8" thick 12 x 12 Sunny Black Marble</t>
  </si>
  <si>
    <t>10-45-b-i</t>
  </si>
  <si>
    <t>Provide &amp; lay marble fine dressed stone dado or skirting in white cement complete: 0.5" thick 12 x 12 Super Sunny White Marble</t>
  </si>
  <si>
    <t>10-45-b-ii</t>
  </si>
  <si>
    <t>Provide &amp; lay marble fine dressed stone dado or skirting in white cement complete: 0.5" thick 12 x 12 Sunny White Marble</t>
  </si>
  <si>
    <t>10-45-b-iii</t>
  </si>
  <si>
    <t>Provide &amp; lay marble fine dressed stone dado or skirting in white cement complete: 0.5" thick 12 x 12 Sunny Grey Marble</t>
  </si>
  <si>
    <t>10-45-b-iv</t>
  </si>
  <si>
    <t>Provide &amp; lay marble fine dressed stone dado or skirting in white cement complete: 0.5" thick 12 x 12 Sunny Black Marble</t>
  </si>
  <si>
    <t>10-45-c-i</t>
  </si>
  <si>
    <t>Provide &amp; lay marble fine dressed stone dado or skirting in white cement complete: 3/4" thick 12 x 12 Super Sunny White Marble</t>
  </si>
  <si>
    <t>10-45-c-ii</t>
  </si>
  <si>
    <t>Provide &amp; lay marble fine dressed stone dado or skirting in white cement complete: 3/4" thick 12 x 12 Sunny White Marble</t>
  </si>
  <si>
    <t>10-45-c-iii</t>
  </si>
  <si>
    <t>Provide &amp; lay marble fine dressed stone dado or skirting in white cement complete: 3/4" thick 12 x 12 Sunny Grey Marble</t>
  </si>
  <si>
    <t>10-45-c-iv</t>
  </si>
  <si>
    <t>Provide &amp; lay marble fine dressed stone dado or skirting in white cement complete: 3/4" thick 12 x 12 Sunny Black Marble</t>
  </si>
  <si>
    <t>10-45-d-i</t>
  </si>
  <si>
    <t>Provide &amp; lay marble fine dressed stone dado or skirting in white cement complete: 0.875" thick 12 x 12 Super Sunny White Marble</t>
  </si>
  <si>
    <t>10-45-d-ii</t>
  </si>
  <si>
    <t>Provide &amp; lay marble fine dressed stone dado or skirting in white cement complete: 0.875" thick 12 x 12 Sunny White Marble</t>
  </si>
  <si>
    <t>10-45-d-iii</t>
  </si>
  <si>
    <t>Provide &amp; lay marble fine dressed stone dado or skirting in white cement complete: 0.875" thick 12 x 12 Sunny Grey Marble</t>
  </si>
  <si>
    <t>10-45-d-iv</t>
  </si>
  <si>
    <t>Provide &amp; lay marble fine dressed stone dado or skirting in white cement complete: 0.875" thick 12 x 12 Sunny Black Marble</t>
  </si>
  <si>
    <t>10-46</t>
  </si>
  <si>
    <t>Rubber flooring, consisting of 12"x12"x1/8" rubber tiles laid on firm foundation</t>
  </si>
  <si>
    <t xml:space="preserve">The cost of base for rubber floor is </t>
  </si>
  <si>
    <t>10-47-a</t>
  </si>
  <si>
    <t>10.10.3.2</t>
  </si>
  <si>
    <t>10-47-b</t>
  </si>
  <si>
    <t>10-47-c</t>
  </si>
  <si>
    <t>10-47-d</t>
  </si>
  <si>
    <t>10-48</t>
  </si>
  <si>
    <t>Providing and Fixing Vinyl Tiles or Vinyl Sheet flooring over firm foundation</t>
  </si>
  <si>
    <t>Providing and Fixing Precast Concrete 7000 psi TUFF Tiles over bed of 2" thick sand &amp; 4" thick brick ballast comp</t>
  </si>
  <si>
    <t>Providing and Fixing Precast Concrete 7000 psi TUFF Tiles over bed of 2" thick sand</t>
  </si>
  <si>
    <t>10-50-a</t>
  </si>
  <si>
    <t>Providing and Fixing Ceramic Floor Tiles of approved quality of Size : 12" x 12"</t>
  </si>
  <si>
    <t>10-50-b</t>
  </si>
  <si>
    <t>Providing and Fixing Ceramic Floor Tiles of approved quality of Size 20" x 20"</t>
  </si>
  <si>
    <t>Providing and Fixing of Ceramic Tiles 12"x24" of Imported Approved Quality with jointing and finishing</t>
  </si>
  <si>
    <t>10-52</t>
  </si>
  <si>
    <t>Providing and Fixing of Fancy design bath room tile of size 12'' x 12'' in cement sand mortar 1 : 2 with finishing of joints in white cement / Readymade filler complete in all respect</t>
  </si>
  <si>
    <t>10-53</t>
  </si>
  <si>
    <t>Providing and Fixing of Spanish Tiles border 12" long apprti colour best quality</t>
  </si>
  <si>
    <t>10-54</t>
  </si>
  <si>
    <t>Providing and Fixing of Glazed tiles Plain/ Printed Border (Spanish) of Fancy design</t>
  </si>
  <si>
    <t>10-55-a</t>
  </si>
  <si>
    <t>Providing and Fixing of Spanish Floor Tile Water Touch 20" x 20"</t>
  </si>
  <si>
    <t>10-55-b</t>
  </si>
  <si>
    <t>Providing and Fixing of Spanish Floor Tile Water Touch 24" x 24"</t>
  </si>
  <si>
    <t>10-55-c</t>
  </si>
  <si>
    <t>Providing and Fixing of Spanish Floor Tile Water Touch 21" x 21"</t>
  </si>
  <si>
    <t>10-55-d</t>
  </si>
  <si>
    <t>Providing and Fixing of Spanish bathrooms Tile 8" x 20"</t>
  </si>
  <si>
    <t>10-55-e</t>
  </si>
  <si>
    <t>Providing and Fixing of Spanish bathrooms Tile 10" x 20"</t>
  </si>
  <si>
    <t>10-55-f</t>
  </si>
  <si>
    <t>Providing and Fixing of Spanish bathrooms Tile 10"x30"</t>
  </si>
  <si>
    <t>10-55-g</t>
  </si>
  <si>
    <t>Providing and Fixing of Porcelain Floor Tile 24" x 24" of approved quality</t>
  </si>
  <si>
    <t>10-55-h</t>
  </si>
  <si>
    <t>Providing and Fixing of Porcelain Floor Tile 16" x 16" of approved quality</t>
  </si>
  <si>
    <t>10-55-i</t>
  </si>
  <si>
    <t>Providing and Fixing of Porcelain Floor Tile 12" x 12" of approved quality</t>
  </si>
  <si>
    <t>10-55-j</t>
  </si>
  <si>
    <t>Providing and Fixing of Bath Room Tiles 12"x18" of approved quality</t>
  </si>
  <si>
    <t>10-55-k</t>
  </si>
  <si>
    <t>Providing and Fixing of Bath Room Tiles Border 12" x 3" of approved quality</t>
  </si>
  <si>
    <t>10-55-l</t>
  </si>
  <si>
    <t>Providing and Fixing of Bathroom tiles 10" x 20" of imported approved quality</t>
  </si>
  <si>
    <t>10-55-m</t>
  </si>
  <si>
    <t>Providing and Fixing of Bathrooms tile Border 12" x 3" of imported approved quality</t>
  </si>
  <si>
    <t>10-55-n</t>
  </si>
  <si>
    <t>Providing and Fixing of Floor Tiles 24" x 24" of imported approved quality (Mat Flushed)</t>
  </si>
  <si>
    <t>10-55-o</t>
  </si>
  <si>
    <t>Providing and Fixing of Floor Tiles 24" x 24" of imported approved quality (Polished)</t>
  </si>
  <si>
    <t>10-55-p</t>
  </si>
  <si>
    <t>Providing and Fixing of Ceramic Tile 16"x16"</t>
  </si>
  <si>
    <t>10-55-q</t>
  </si>
  <si>
    <t>Providing and Fixing of Ceramic Tile 8"x12" White</t>
  </si>
  <si>
    <t>10-56</t>
  </si>
  <si>
    <t>10-57-a</t>
  </si>
  <si>
    <t>Dry Rip Rap Class A</t>
  </si>
  <si>
    <t>16.7.9</t>
  </si>
  <si>
    <t>10-57-b</t>
  </si>
  <si>
    <t>Rip Rap, Class B</t>
  </si>
  <si>
    <t>10-57-c</t>
  </si>
  <si>
    <t>Rip Rap, Class C</t>
  </si>
  <si>
    <t>10-57-d</t>
  </si>
  <si>
    <t>Rip Rap, Class D</t>
  </si>
  <si>
    <t>Grouted Rip Rap, Class A</t>
  </si>
  <si>
    <t>10-57-f</t>
  </si>
  <si>
    <t>Grouted Rip Rap, Class B</t>
  </si>
  <si>
    <t>10-57-g</t>
  </si>
  <si>
    <t>Grouted Rip Rap, Class C</t>
  </si>
  <si>
    <t>10-57-h</t>
  </si>
  <si>
    <t>Grouted Rip Rap, Class D</t>
  </si>
  <si>
    <t>10-58-a</t>
  </si>
  <si>
    <t>Porcelain tile floor of size 12'' x 12'' x 1/4'' laid cement 1:2 or 3/4" thick cement mortar 1:2 of approved quality</t>
  </si>
  <si>
    <t>10-58-b</t>
  </si>
  <si>
    <t>Porcelain tile floor of size 12''x24''x1/4" laid cement 1:2 over 3/4" thick cement mortar 1:2 of imported approved quality</t>
  </si>
  <si>
    <t>10-58-c</t>
  </si>
  <si>
    <t>Providing and Fixing of porcelain full body tiles 20" x 20" x 3/8 of approved colour of shade, joint using spacers in white cement with pigment laid on base of CM 1:2 etc complete in all respects</t>
  </si>
  <si>
    <t>10-58-d</t>
  </si>
  <si>
    <t>Providng and fixing of Porcelain Tiles (24" x 48") on the facade with the help of mechanical clamp Including all fittings as required complete in all respects</t>
  </si>
  <si>
    <t>10-59-a</t>
  </si>
  <si>
    <t>Granite tile floor 1/4" thick laid cement 1:2 or 3/4" thick cement mortar 1:2 (Imported approved quality) 24"x24"</t>
  </si>
  <si>
    <t>10-59-b</t>
  </si>
  <si>
    <t>Granite tile floor 1/4" thick laid cement 1:2 or 3/4" thick cement mortar 1:2 (Imported approved quality) 16"x16"</t>
  </si>
  <si>
    <t>10-60-a</t>
  </si>
  <si>
    <t>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</si>
  <si>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10-60-b</t>
  </si>
  <si>
    <t>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</si>
  <si>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10-60-c</t>
  </si>
  <si>
    <t>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</si>
  <si>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10-60-d</t>
  </si>
  <si>
    <t>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</si>
  <si>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10-60-e</t>
  </si>
  <si>
    <t>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</si>
  <si>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10-60-f</t>
  </si>
  <si>
    <t>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</si>
  <si>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10-60-g</t>
  </si>
  <si>
    <t>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</si>
  <si>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10-60-h</t>
  </si>
  <si>
    <t>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</si>
  <si>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10-60-i</t>
  </si>
  <si>
    <t>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t>
  </si>
  <si>
    <t>10-61-a</t>
  </si>
  <si>
    <t>10-61-b</t>
  </si>
  <si>
    <t>10-61-c</t>
  </si>
  <si>
    <t>Providing and Laying marble fine dressed stone flooring on surface in white cement complete using Botecina marble 12"x12"x3/4" thick</t>
  </si>
  <si>
    <t>10-61-d</t>
  </si>
  <si>
    <t>Providing and Laying marble fine dressed stone flooring on surface in white cement complete using Veroona/Lasbela marble 12"x12"x3/4" thick</t>
  </si>
  <si>
    <t>10-61-e</t>
  </si>
  <si>
    <t>Provide &amp; lay Parlinou marble fine dressed stone flooring on surface with matching colour mortar in joints complete: 3/4" thick including machine grinding, rubbing, finishing, polishing etc. complete in all respects.</t>
  </si>
  <si>
    <t>10-62</t>
  </si>
  <si>
    <t>Providing and Fixing of architecture design flooring including 1" thick flate gravel stone slabs with river fine pebble stones in cement sand mortar (1:2) complete in all respects</t>
  </si>
  <si>
    <t>10-63</t>
  </si>
  <si>
    <t>Providing and Fixing of 1/2" thick flat Gravel stone tiles in cement sand mortar with finishing of joints in cement sand complete</t>
  </si>
  <si>
    <t>10-64</t>
  </si>
  <si>
    <t>10.7.3.9</t>
  </si>
  <si>
    <t>10-65</t>
  </si>
  <si>
    <t>10-66</t>
  </si>
  <si>
    <t>Providing and Fixing of glass panes 8mm imported</t>
  </si>
  <si>
    <t>10-67</t>
  </si>
  <si>
    <t>11.1.10</t>
  </si>
  <si>
    <t>Mud plaster on floor / roof (excluding gobri leeping) upto 20' height : 1/2" thick</t>
  </si>
  <si>
    <t xml:space="preserve">Add extra 13%, 32% and 51% </t>
  </si>
  <si>
    <t>11.1.5</t>
  </si>
  <si>
    <t>11.1.13</t>
  </si>
  <si>
    <t>11.1.3</t>
  </si>
  <si>
    <t xml:space="preserve">The rate be allowed only on </t>
  </si>
  <si>
    <t xml:space="preserve">i) This item shall be applicable to </t>
  </si>
  <si>
    <t xml:space="preserve">ii) The thickness of the plaster will </t>
  </si>
  <si>
    <t>11-15</t>
  </si>
  <si>
    <t>Lime pointing struck joints on walls, upto 20' height including racking joints, in lime sand mortar 1:2</t>
  </si>
  <si>
    <t>11-17</t>
  </si>
  <si>
    <t>11-19-b</t>
  </si>
  <si>
    <t>Pointing flush on stone work, upto 20' height in cement sand mortar 1:3</t>
  </si>
  <si>
    <t>11-20-a</t>
  </si>
  <si>
    <t>11-20-b</t>
  </si>
  <si>
    <t>Providing and applying wall putty of 2mm thickness over plastered surface to prepare the surface even and smooth complete.</t>
  </si>
  <si>
    <t>11-21-a-01</t>
  </si>
  <si>
    <t>Distempering New surface : One coat</t>
  </si>
  <si>
    <t>11-21-a-02</t>
  </si>
  <si>
    <t>11-21-a-03</t>
  </si>
  <si>
    <t>11-21-b-01</t>
  </si>
  <si>
    <t>11-21-b-02</t>
  </si>
  <si>
    <t>Distempering Old surface : Two coats</t>
  </si>
  <si>
    <t>11-22-a-01</t>
  </si>
  <si>
    <t>Colour washing: New surface : One coat</t>
  </si>
  <si>
    <t>11-22-a-02</t>
  </si>
  <si>
    <t>11-22-b-01</t>
  </si>
  <si>
    <t>11-22-b-02</t>
  </si>
  <si>
    <t>11-23-b-02</t>
  </si>
  <si>
    <t>11-24-a</t>
  </si>
  <si>
    <t xml:space="preserve">9.2.10 , </t>
  </si>
  <si>
    <t>11-24-b</t>
  </si>
  <si>
    <t>11-25</t>
  </si>
  <si>
    <t>Striking joints of burnt brick in lime or cement522mortar</t>
  </si>
  <si>
    <t>7.1.14</t>
  </si>
  <si>
    <t>11-26</t>
  </si>
  <si>
    <t>Caulking joints of sleepers, with mud and chopped522straw</t>
  </si>
  <si>
    <t>11-30-a</t>
  </si>
  <si>
    <t>11-30-b</t>
  </si>
  <si>
    <t>11-30-c</t>
  </si>
  <si>
    <t>Providing ornamental plaster 3/4" thick with (1:3) cement sand mortar on walls, columns chajja and slabs finished smooth including all charges for Labour and Material.</t>
  </si>
  <si>
    <t>11.1.6</t>
  </si>
  <si>
    <t>11-30-d</t>
  </si>
  <si>
    <t>Extra labour for Design plaster including cost of scaffolding up to any height complete in all respects.</t>
  </si>
  <si>
    <t>11.1.7</t>
  </si>
  <si>
    <t>11-30-e</t>
  </si>
  <si>
    <t>Providing ornamental moulding of approved design in column with base/top and nosing and shade of lintle or pediments in cement mortar(1:3) 1-1/8" thick(1 feet under coat x 1/8" finish layer) including all charges for curing/finishing complete</t>
  </si>
  <si>
    <t>Provide &amp; fix expanded metal edge bead for corners, with nails on both sides of edges</t>
  </si>
  <si>
    <t>11-32</t>
  </si>
  <si>
    <t>Extra labour for white washing, priming etc. from 20' height &amp; above for every extra 10' height</t>
  </si>
  <si>
    <t xml:space="preserve">The will be taken from the floor, </t>
  </si>
  <si>
    <t>12.16.4</t>
  </si>
  <si>
    <t>11-34</t>
  </si>
  <si>
    <t>Supply &amp; apply acrylic wall coating 2mm thick of approved quality over plastered surface</t>
  </si>
  <si>
    <t>13.12.2</t>
  </si>
  <si>
    <t xml:space="preserve">The rate of plastering over walls is </t>
  </si>
  <si>
    <t>Providing and laying of Wall Paper (Imported) of approved quality, shade and color including all other fitting requirements complete in all respects.</t>
  </si>
  <si>
    <t>P/F Ceramic Exterior Finish Tiles over 1/2" cement sand mortar 1:1 including curing complete</t>
  </si>
  <si>
    <t>12.16.3</t>
  </si>
  <si>
    <t>11-37-a</t>
  </si>
  <si>
    <t>11-37-b</t>
  </si>
  <si>
    <t>Plain wood work sawn, wrought, planed &amp; fixed in position, including nails &amp; screws : Deodar wood</t>
  </si>
  <si>
    <t>Plain wood work sawn, wrought, planed &amp; fixed in position, including nails &amp; screws : Shisham wood</t>
  </si>
  <si>
    <t>1st class teak wood wrought joinery Teak wood frame 1.75" thick with wire guaze witho spring/hinge</t>
  </si>
  <si>
    <t xml:space="preserve">a) This also includes the cost of </t>
  </si>
  <si>
    <t>1st Class Teak Wood Wrought Joinery : Teak Wood framing 1.5" thick with wire guaze witho springs</t>
  </si>
  <si>
    <t xml:space="preserve">12.11 , </t>
  </si>
  <si>
    <t>1st Class Teak Wood wrought joinery : Teak Wood framing 1.5" thick with wire guaze with springs</t>
  </si>
  <si>
    <t>12-05-a</t>
  </si>
  <si>
    <t>P/F of 1-3/4" thick teak wood joinery readymade brazillian door fully painted both sides facing complete in all respects</t>
  </si>
  <si>
    <t xml:space="preserve">12.3 , </t>
  </si>
  <si>
    <t>12-05-b</t>
  </si>
  <si>
    <t>P/F of 1-1/2'' thick teak wood joinery readymade brazillian door fully painted both sides facing complete in all respects</t>
  </si>
  <si>
    <t>12.2.1.21</t>
  </si>
  <si>
    <t>12-07</t>
  </si>
  <si>
    <t>Provide &amp; fix expanded metal 1/2" to 3/4", 16 guage fixed to chowkat with 1" teak wood cover moulding</t>
  </si>
  <si>
    <t>12-08-c</t>
  </si>
  <si>
    <t>12-10-a</t>
  </si>
  <si>
    <t>12-10-b</t>
  </si>
  <si>
    <t>12-11</t>
  </si>
  <si>
    <t>1" thick battened door and windows fitted in position, complete with iron fittings</t>
  </si>
  <si>
    <t>12-12</t>
  </si>
  <si>
    <t>12-13-a</t>
  </si>
  <si>
    <t>12-13-b</t>
  </si>
  <si>
    <t>12-14-a</t>
  </si>
  <si>
    <t>12-14-b</t>
  </si>
  <si>
    <t>12-15</t>
  </si>
  <si>
    <t>Supply &amp; fixing of First class deodar wood shutters 2'' thick fully glazed with 5mm glass of approved quality and approved brass hinges, tower bolts, deodar wood beading complete in all respect</t>
  </si>
  <si>
    <t>Provding and fixing of Duca engineered door 2" thick made of partal soft wood, MDF and solid mohagany wood including chowkat, architrave, all required fittings i.e. hinges, handles, locks bolts and including mohagany polish complete in all respects.</t>
  </si>
  <si>
    <t xml:space="preserve">12.1 , </t>
  </si>
  <si>
    <t>12-17-a-01</t>
  </si>
  <si>
    <t>First class deodar wood wrought joinery work Deodar wood frame 1-3/4" thick with wire guaze without springs</t>
  </si>
  <si>
    <t>12-17-a-02</t>
  </si>
  <si>
    <t>First class deodar wood wrought joinery work Deodar wood frame 13/4" thick with wire guaze with springs</t>
  </si>
  <si>
    <t>12-17-b-01</t>
  </si>
  <si>
    <t>First class deodar wood wrought joinery work Deodar wood frame 1.5" thick with wire guaze without springs</t>
  </si>
  <si>
    <t>12-17-b-02</t>
  </si>
  <si>
    <t>First class deodar wood wrought joinery work Deodar wood frame 1" thick with wire guaze with springs</t>
  </si>
  <si>
    <t>12-17-c</t>
  </si>
  <si>
    <t>First class deodar wood wrought joinery work GI522wire guaze fixed to chowkat with 3/4" strip</t>
  </si>
  <si>
    <t>12-17-d</t>
  </si>
  <si>
    <t>First class deodar wood wrought joinery work GI522wire guaze fixed to chowkat with 1/2" strip</t>
  </si>
  <si>
    <t>12-18</t>
  </si>
  <si>
    <t>Provide &amp; fix MS chowkat of doors, windows etc522MS angle iron 1.5"x1.5"x1/4" welded with MS flat</t>
  </si>
  <si>
    <t xml:space="preserve">12.2 , </t>
  </si>
  <si>
    <t>Provide &amp; fix MS chowkat of doors, windows etc522MS tee iron 1.5"x 1.5"x 1/4" welded with MS flat</t>
  </si>
  <si>
    <t>12-20</t>
  </si>
  <si>
    <t xml:space="preserve">12.8.2.2 , </t>
  </si>
  <si>
    <t>12-22-a-01</t>
  </si>
  <si>
    <t>12.19.9</t>
  </si>
  <si>
    <t>12-22-a-02</t>
  </si>
  <si>
    <t>12-22-b-01</t>
  </si>
  <si>
    <t>12-22-b-02</t>
  </si>
  <si>
    <t>12-22-c-01</t>
  </si>
  <si>
    <t>12-22-c-02</t>
  </si>
  <si>
    <t>12-24-a-01</t>
  </si>
  <si>
    <t>12-24-a-02</t>
  </si>
  <si>
    <t>12-24-b-01</t>
  </si>
  <si>
    <t>12-24-b-02</t>
  </si>
  <si>
    <t xml:space="preserve">12.1.2, </t>
  </si>
  <si>
    <t>Provide &amp; fix deodar wood almirah 9"-12" depth522With shelves, shutters etc witho boxing &amp; back</t>
  </si>
  <si>
    <t>Provide &amp; fix wooden box type wardrobe 22" deep522Partal wood boxing &amp; deodar wood shelves etc</t>
  </si>
  <si>
    <t>Provide &amp; fix wooden box type wardrobe 22" deep522Deodar wood boxing &amp; deodar shelves etc</t>
  </si>
  <si>
    <t>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t>
  </si>
  <si>
    <t>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t>
  </si>
  <si>
    <t>12-29-a</t>
  </si>
  <si>
    <t>Provide &amp; fix chowkat for doors, windows &amp; CS windows, including holdfast etc : Teak wood 2" thick</t>
  </si>
  <si>
    <t>12.2.1.5</t>
  </si>
  <si>
    <t>12-29-b</t>
  </si>
  <si>
    <t>Provide &amp; fix chowkat for doors, windows &amp; CS windows, including holdfast etc : Shisham wood 2" thick</t>
  </si>
  <si>
    <t>12-29-c</t>
  </si>
  <si>
    <t>Provide &amp; fix chowkat for doors, windows &amp; CS windows, including holdfast etc : Deodar wood 2" thick</t>
  </si>
  <si>
    <t>12-30-c</t>
  </si>
  <si>
    <t>12-31-c</t>
  </si>
  <si>
    <t>12-32-a</t>
  </si>
  <si>
    <t>12-32-b</t>
  </si>
  <si>
    <t>12-33-a</t>
  </si>
  <si>
    <t>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</si>
  <si>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12-33-b</t>
  </si>
  <si>
    <t>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</si>
  <si>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12-33-c</t>
  </si>
  <si>
    <t>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t>
  </si>
  <si>
    <t>12-34-a</t>
  </si>
  <si>
    <t>Providing and fixing 1/2" (13mm) thick First class Shisham wood panelling in framework 3"x1.5" (75mmx38mm) of same wood on walls, jambs, skirting, cornice, chair rails and archivolt fixed on framed Shisham wood backing with rawl plugs or screws but excluding the cost of polishing as required.</t>
  </si>
  <si>
    <t>12-34-b</t>
  </si>
  <si>
    <t>Providing and fixing 1/2" (13mm) thick First class Deodar wood panelling in framework 3"x1.5" (75mmx38mm) of same wood on walls, jambs, skirting, cornice, chair rails and archivolt fixed on framed deodar wood backing with rawl plugs or screws but excluding the cost of polishing as required.</t>
  </si>
  <si>
    <t>12-36-a</t>
  </si>
  <si>
    <t xml:space="preserve">4.6.2 , </t>
  </si>
  <si>
    <t>12-36-b</t>
  </si>
  <si>
    <t>12-37-a</t>
  </si>
  <si>
    <t>12-37-b</t>
  </si>
  <si>
    <t>12-38</t>
  </si>
  <si>
    <t>12-39</t>
  </si>
  <si>
    <t>12-41-a-01</t>
  </si>
  <si>
    <t>12-41-a-02</t>
  </si>
  <si>
    <t>12-41-a-03</t>
  </si>
  <si>
    <t>Providing and fixing partition including framework : Sheet on one side of frame : Masonite 5/16’’</t>
  </si>
  <si>
    <t>12-41-b-01</t>
  </si>
  <si>
    <t>Providing and fixing partition including framework : Sheets on both sides of frame : Hard board 5/16’’</t>
  </si>
  <si>
    <t>12-41-b-02</t>
  </si>
  <si>
    <t>12-41-b-03</t>
  </si>
  <si>
    <t>Providing and fixing partition including framework : Sheets on both sides of frame : Masonite 5/16’’</t>
  </si>
  <si>
    <t>Providing and fixing ceiling, including frame work : Hard board 5/16’’</t>
  </si>
  <si>
    <t>Providing and fixing ceiling, including frame work : Chip Board 1/2’’</t>
  </si>
  <si>
    <t>Providing and fixing ceiling, including frame work522: Ply wood 1/4" thick</t>
  </si>
  <si>
    <t>12-42-d</t>
  </si>
  <si>
    <t>Providing and fixing ceiling, including frame work522: Masonite 5/16''</t>
  </si>
  <si>
    <t>12-43-a-01</t>
  </si>
  <si>
    <t>Provide &amp; fix, thermorpore false ceiling complete522Deodar wood frame panelling : 3/4" thick</t>
  </si>
  <si>
    <t>12-43-a-02</t>
  </si>
  <si>
    <t>12-43-b-01</t>
  </si>
  <si>
    <t>12-43-b-02</t>
  </si>
  <si>
    <t>Providing and fixing 1/2" thick Medium Density Fibreboard (Lasani) ceiling of required shape fixed with screws and nails perforated in corners if required but excluding the cost of frame in ground floor upto 14 ft high including guffing.</t>
  </si>
  <si>
    <t>Providing and fixing 3/4'' thick Medium Density Fibreboard (Lasani) ceiling of required shape fixed with screws and nails perforated in corners if required but excluding the cost of frame in ground floor upto 14 ft high including guffing.</t>
  </si>
  <si>
    <t>12-45</t>
  </si>
  <si>
    <t>P/F of plaster of paris tile of size 2' x 2' x 1'' false ceiling with finishing of joints complete</t>
  </si>
  <si>
    <t>P/F of plaster of paris Gola (Comer) 8" width ornamental design with finishing of joints complete</t>
  </si>
  <si>
    <t>P/F of plaster Gola (Comer) 2" width ornamental design with finishing of joints complete</t>
  </si>
  <si>
    <t>Supply and Fixing accoustic mineral fibre tile ceiling fixed with aluminium tee hung by GI wire fixed in roof</t>
  </si>
  <si>
    <t>12-48-a</t>
  </si>
  <si>
    <t>12-48-b</t>
  </si>
  <si>
    <t>12-49-a</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</si>
  <si>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t>
  </si>
  <si>
    <t>12-49-b</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</si>
  <si>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t>
  </si>
  <si>
    <t>12-49-c</t>
  </si>
  <si>
    <t>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t>
  </si>
  <si>
    <t>12-50-a</t>
  </si>
  <si>
    <t>12-50-b</t>
  </si>
  <si>
    <t>12-50-c</t>
  </si>
  <si>
    <t>12-51-a</t>
  </si>
  <si>
    <t>12-51-b</t>
  </si>
  <si>
    <t>12-53-a</t>
  </si>
  <si>
    <t>Providing and Fixing of 4 Way Structural Glazing in Aluminum Section of Thickness 2mm, Brackets, Anchor Bolts, Hardware, Silicon, Gasket. 6mm Clear Low E Glass Tempered + 12mm Air Gap + 5mm Clear Glass Tempered. As per U-Value: 1.8 SC: 0.62 LT: 65%</t>
  </si>
  <si>
    <t>12-53-b</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</si>
  <si>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</si>
  <si>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12-53-c</t>
  </si>
  <si>
    <t>Providing and Fixing of Tempered Glass with Aluminium of Thickness 2mm, SS Spider (Grade 202), M.S Plates with Powder Coating, Floor Hinge (GCC), Patch Fitting, Handle, Local, Silicone. 6mm Clear Low E Glass Tempered + 12mm Air Gap + 5mm Clear Glass Ghani Tempered. (U-Value: 1.8 SC: 0.62 LT: 65%)</t>
  </si>
  <si>
    <t>12-54-a</t>
  </si>
  <si>
    <t>1.5" thick deodar doors &amp; windows, chowkat of522MS angle iron 1.5"x1.5"x1/4" welded with MS flat</t>
  </si>
  <si>
    <t>12-54-b</t>
  </si>
  <si>
    <t>1.5" thick deodar doors &amp; windows, chowkat of522MS tee iron 1.5"x 1.5"x 1/4" welded with MS flat</t>
  </si>
  <si>
    <t>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t>
  </si>
  <si>
    <t>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t>
  </si>
  <si>
    <t>Providing and fixing of Teak wood joinery (factory made) complete in all respects including chowkat and frame and fittings complete in all respects.</t>
  </si>
  <si>
    <t>Providing and fixing single leaf steel door with frame fully panelled with M.S sheet 16 gauge (1.59mm) painted with two coats of red oxide paint with brass fitting of approved make including cost of fabrication, iron lugs, cutting holes and making good the damages to walls.</t>
  </si>
  <si>
    <t>Providing and fixing double leaf steel door with frame fully panelled with M.S sheet 16 gauge (1.59mm) painted with two coats of red oxide paint with brass fitting of approved make including cost of fabrication, iron lugs, cutting holes and making good the damages to walls.</t>
  </si>
  <si>
    <t>12.19.19</t>
  </si>
  <si>
    <t>Providing and Fixing of Aluminium Cladding of approved color &amp; design including all necessary fittings, angles, tees etc. complete in all respects</t>
  </si>
  <si>
    <t>12-59-a</t>
  </si>
  <si>
    <t>12-59-b</t>
  </si>
  <si>
    <t>Providing and fixing of Aluminium Cladding including all necessary fittings, scaffolding sft etc complete in all respects.</t>
  </si>
  <si>
    <t>sft</t>
  </si>
  <si>
    <t>12-60</t>
  </si>
  <si>
    <t>Curtain railing to doors &amp; windows comprising railing of approved quality including paint</t>
  </si>
  <si>
    <t>12.19.26</t>
  </si>
  <si>
    <t>12-61</t>
  </si>
  <si>
    <t>MS flat 1/2"x1/8" grill in windows of approved design</t>
  </si>
  <si>
    <t>12.2.1.20</t>
  </si>
  <si>
    <t>12-62</t>
  </si>
  <si>
    <t>12-63-a</t>
  </si>
  <si>
    <t>Hollow flush door 2" thick including iron mongery excluding chowkat &amp; lock : Teak veneered</t>
  </si>
  <si>
    <t>12-63-b</t>
  </si>
  <si>
    <t>Hollow flush door 2" thick including iron mongery excluding chowkat &amp; lock : Shisham veneered</t>
  </si>
  <si>
    <t>12-63-c</t>
  </si>
  <si>
    <t>Hollow flush door 2" thick including iron mongery excluding chowkat &amp; lock : Deodar veneered</t>
  </si>
  <si>
    <t>12-63-d</t>
  </si>
  <si>
    <t>Hollow flush door 2" thick including iron mongery excluding chowkat &amp; lock : Commercial veneered</t>
  </si>
  <si>
    <t>12-64-a-01</t>
  </si>
  <si>
    <t>Supply and Fixing aluminium door/window , Economy model (Gauge1.2 mm) Sliding window</t>
  </si>
  <si>
    <t>12-64-a-02</t>
  </si>
  <si>
    <t>Supply and Fixing aluminium door/window, Economy model (Gauge1.2 mm) Hinges window</t>
  </si>
  <si>
    <t>12-64-a-03</t>
  </si>
  <si>
    <t>Supply and Fixing aluminium door/window, Economy model (Gauge1.2 mm) Fixed louver in door frame</t>
  </si>
  <si>
    <t>12-64-a-04</t>
  </si>
  <si>
    <t>Supply and Fixing aluminium door/window, Economy model (Gauge1.2 mm) Fixed louver in 2" frame</t>
  </si>
  <si>
    <t>12-64-b-01</t>
  </si>
  <si>
    <t>Supply and Fixing aluminium door/window, Deluxe model (Gauge1.6 mm) 3" sect. Sliding window</t>
  </si>
  <si>
    <t>12-64-b-02</t>
  </si>
  <si>
    <t>Supply and Fixing aluminium door/window, Deluxe model (Gauge1.6 mm) 3" sect. Hinges window</t>
  </si>
  <si>
    <t>12-64-b-03</t>
  </si>
  <si>
    <t>Supply and Fixing aluminium door/window, Deluxe model (Gauge1.6 mm) 3" sect. Fixed glazing</t>
  </si>
  <si>
    <t>12-64-b-04</t>
  </si>
  <si>
    <t>Supply and Fixing aluminium door/window, Deluxe model (Gauge1.6 mm) 3" sect. Fixed arch</t>
  </si>
  <si>
    <t>12-64-b-05</t>
  </si>
  <si>
    <t>Supply and Fixing aluminium door/window, Deluxe (Gauge1.6 mm) 3" sect. Fixed louvers</t>
  </si>
  <si>
    <t>12-64-b-06</t>
  </si>
  <si>
    <t>Supply and Fixing aluminium door/window, Deluxe model (Gauge1.6 mm) 3" sect. Sliding door</t>
  </si>
  <si>
    <t>12-64-b-07</t>
  </si>
  <si>
    <t>Supply and Fixing aluminium door/window, Deluxe model (Gauge1.6 mm) 3" sect. Swing door single action (short handle)</t>
  </si>
  <si>
    <t>12-64-b-08</t>
  </si>
  <si>
    <t>Supply and Fixing aluminium door/window, Deluxe model (Gauge1.6 mm) 3" sect. Swing door single action (long handle)</t>
  </si>
  <si>
    <t>12-64-b-09</t>
  </si>
  <si>
    <t>Supply and Fixing aluminium door/window, Deluxe model (Gauge1.6 mm) 3" sect. Swing door double action (short handle)</t>
  </si>
  <si>
    <t>12-64-b-10</t>
  </si>
  <si>
    <t>Supply and Fixing aluminium door/window, Deluxe model (Gauge1.6 mm) 3" sect. Swing door double action (long handle)</t>
  </si>
  <si>
    <t>12-64-c-01</t>
  </si>
  <si>
    <t>Supply and Fixing aluminium door/window, Deluxe model (Gauge1.6 mm) 3.5" sect. Sliding window</t>
  </si>
  <si>
    <t>12-64-c-02</t>
  </si>
  <si>
    <t>Supply and Fixing aluminium door/window, Deluxe model (Gauge1.6 mm) 3.5" sect. Hinges window</t>
  </si>
  <si>
    <t>12-64-c-03</t>
  </si>
  <si>
    <t>Supply and Fixing aluminium door/window, Deluxe model (Gauge1.6 mm) 3.5" sect. Fixed glazing</t>
  </si>
  <si>
    <t>12-64-c-04</t>
  </si>
  <si>
    <t>Supply and Fixing aluminium door/window, Deluxe model (Gauge1.6 mm) 3.5" sect. Fixed arch</t>
  </si>
  <si>
    <t>12-64-c-05</t>
  </si>
  <si>
    <t>Supply and Fixing aluminium door/window, Deluxe model (Gauge1.6 mm) 3.5" sect. Sliding door</t>
  </si>
  <si>
    <t>12-64-c-06</t>
  </si>
  <si>
    <t>Supply and Fixing aluminium door/window, Deluxe model (Gauge1.6 mm) 3.5" sect. Swing door single action (short handle)</t>
  </si>
  <si>
    <t>12-64-c-07</t>
  </si>
  <si>
    <t>Supply and Fixing aluminium door/window, Deluxe model (Gauge1.6 mm) 3.5" sect. Swing door single action (long handle)</t>
  </si>
  <si>
    <t>12-64-d-01</t>
  </si>
  <si>
    <t>Supply and Fixing aluminium door/window, Premium model (Gauge 2 mm) 4" sect. Sliding window</t>
  </si>
  <si>
    <t>12-64-d-02</t>
  </si>
  <si>
    <t>Supply and Fixing aluminium door/window, Premium model (Gauge 2 mm) 4" sect. Hinges window</t>
  </si>
  <si>
    <t>12-64-d-03</t>
  </si>
  <si>
    <t>Supply and Fixing aluminium door/window, Premium model (Gauge 2 mm) 4" sect. Fixed glazing</t>
  </si>
  <si>
    <t>12-64-d-04</t>
  </si>
  <si>
    <t>Supply and Fixing aluminium door/window, Premium model (Gauge 2 mm) 4" sect. Fixed arch</t>
  </si>
  <si>
    <t>12-64-d-05</t>
  </si>
  <si>
    <t>Supply and Fixing aluminium door/window, Premium model (Gauge 2 mm) 4" sect. Sliding door</t>
  </si>
  <si>
    <t>12-64-d-06</t>
  </si>
  <si>
    <t>Supply and Fixing aluminium door/window, Premium model (Gauge 2 mm) 4" sect. Swing door single action (short handle)</t>
  </si>
  <si>
    <t>12-64-d-07</t>
  </si>
  <si>
    <t>Supply and Fixing aluminium door/window, Premium model (Gauge 2 mm) 4" sect. Swing door single action (long handle)</t>
  </si>
  <si>
    <t>12-64-d-08</t>
  </si>
  <si>
    <t>Supply and Fixing aluminium door/window, Premium model (Gauge 2 mm) 4" sect. Swing door double action (short handle)</t>
  </si>
  <si>
    <t>12-64-d-09</t>
  </si>
  <si>
    <t>Supply and Fixing aluminium door/window, Premium model (Gauge 2 mm) 4" sect. Swing door double action (long handle)</t>
  </si>
  <si>
    <t>12-64-e-01</t>
  </si>
  <si>
    <t>Supply and Fixing aluminium door/window. Other items : Fly screen shutter for Deluxe model (Gauge 1.6 mm)</t>
  </si>
  <si>
    <t>12-64-e-02</t>
  </si>
  <si>
    <t>Supply and Fixing aluminium door/window. Other items : Fly screen shutter for Premium model (Gauge 2 mm)</t>
  </si>
  <si>
    <t>12-64-e-03</t>
  </si>
  <si>
    <t>12-65-a-01</t>
  </si>
  <si>
    <t>Supply and Fixing aluminium bronze/black. Economy model (Gauge 1.2 mm)Sliding window</t>
  </si>
  <si>
    <t>12-65-a-02</t>
  </si>
  <si>
    <t>Supply and Fixing aluminium bronze/black. Economy model (Gauge 1.2 mm) Hinges window</t>
  </si>
  <si>
    <t>12-65-a-03</t>
  </si>
  <si>
    <t>Supply and Fixing aluminium bronze/black. Economy model (Gauge 1.2 mm) Fixed louver in door frame</t>
  </si>
  <si>
    <t>12-65-a-04</t>
  </si>
  <si>
    <t>Supply and Fixing aluminium bronze/black. Economy model (Gauge 1.2 mm) Fixed louver in 2" frame</t>
  </si>
  <si>
    <t>12-65-b-01</t>
  </si>
  <si>
    <t>Supply and Fixing aluminium bronze/black. Deluxe model (Gauge 1.6 mm) 3" sect. Sliding window</t>
  </si>
  <si>
    <t>12-65-b-02</t>
  </si>
  <si>
    <t>Supply and Fixing aluminium bronze/black. Deluxe model (Gauge 1.6 mm) 3" sect. Hinges window</t>
  </si>
  <si>
    <t>12-65-b-03</t>
  </si>
  <si>
    <t>Supply and Fixing aluminium bronze/black. Deluxe model (Gauge 1.6 mm) 3" sect. Fixed glazing</t>
  </si>
  <si>
    <t>12-65-b-04</t>
  </si>
  <si>
    <t>Supply and Fixing aluminium bronze/black. Deluxe model (Gauge 1.6 mm) 3" sect. Fixed arch</t>
  </si>
  <si>
    <t>12-65-b-05</t>
  </si>
  <si>
    <t>Supply and Fixing aluminium bronze/black. Deluxe model (Gauge 1.6 mm) 3" sect. Fixed louvers</t>
  </si>
  <si>
    <t>12-65-b-06</t>
  </si>
  <si>
    <t>Supply and Fixing aluminium bronze/black. Deluxe model (Gauge 1.6 mm) 3" sect. Sliding door</t>
  </si>
  <si>
    <t>12-65-b-07</t>
  </si>
  <si>
    <t>Supply and Fixing aluminium bronze/black. Deluxe model (Gauge 1.6 mm) 3" sect. Swing door single action (short handle)</t>
  </si>
  <si>
    <t>12-65-b-08</t>
  </si>
  <si>
    <t>Supply and Fixing aluminium bronze/black. Deluxe model (Gauge 1.6 mm) 3" sect. Swing door single action (long handle)</t>
  </si>
  <si>
    <t>12-65-b-09</t>
  </si>
  <si>
    <t>Supply and Fixing aluminium bronze/black. Deluxe model (Gauge 1.6 mm) 3" sect. Swing door double action (short handle)</t>
  </si>
  <si>
    <t>12-65-b-10</t>
  </si>
  <si>
    <t>Supply and Fixing aluminium bronze/black. Deluxe model (Gauge 1.6 mm) 3" sect. Swing door double action (long handle)</t>
  </si>
  <si>
    <t>12-65-c-01</t>
  </si>
  <si>
    <t>Supply and Fixing aluminium bronze/black. Deluxe model (Gauge 1.6 mm) 3.5" sect. Sliding window</t>
  </si>
  <si>
    <t>12-65-c-02</t>
  </si>
  <si>
    <t>Supply and Fixing aluminium bronze/black. Deluxe model (Gauge 1.6 mm) 3.5" sect. Hinges window</t>
  </si>
  <si>
    <t>12-65-c-03</t>
  </si>
  <si>
    <t>Supply and Fixing aluminium bronze/black. Deluxe model (Gauge 1.6 mm) 3.5" sect. Fixed glazing</t>
  </si>
  <si>
    <t>12-65-c-04</t>
  </si>
  <si>
    <t>Supply and Fixing aluminium bronze/black. Deluxe model (Gauge 1.6 mm) 3.5" sect. Fixed arch</t>
  </si>
  <si>
    <t>12-65-c-05</t>
  </si>
  <si>
    <t>Supply and Fixing aluminium bronze/black. Deluxe model (Gauge 1.6 mm) 3.5" sect. Sliding door</t>
  </si>
  <si>
    <t>12-65-c-06</t>
  </si>
  <si>
    <t>Supply and Fixing aluminium bronze/black. Deluxe model (Gauge 1.6 mm) 3.5" sect. Swing door single action (short handle)</t>
  </si>
  <si>
    <t>12-65-c-07</t>
  </si>
  <si>
    <t>Supply and Fixing aluminium bronze/black. Deluxe model (Gauge 1.6 mm) 3.5" sect. Swing door single action (long handle)</t>
  </si>
  <si>
    <t>12-65-d-01</t>
  </si>
  <si>
    <t>Supply and Fixing aluminium bronze/black. Premium model (Gauge 2 mm) 4" sect. Sliding window</t>
  </si>
  <si>
    <t>12-65-d-02</t>
  </si>
  <si>
    <t>Supply and Fixing aluminium bronze/black. Premium model (Gauge 2 mm) 4" sect. Hinges window</t>
  </si>
  <si>
    <t>12-65-d-03</t>
  </si>
  <si>
    <t>Supply and Fixing aluminium bronze/black. Premium model (Gauge 2 mm) 4" sect. Fixed glazing</t>
  </si>
  <si>
    <t>12-65-d-04</t>
  </si>
  <si>
    <t>Supply and Fixing aluminium bronze/black. Premium model (Gauge 2mm) 4" sect. Fixed arch</t>
  </si>
  <si>
    <t>12-65-d-05</t>
  </si>
  <si>
    <t>Supply and Fixing aluminium bronze/black. Premium model (Gauge 2mm) 4" sect. Sliding door</t>
  </si>
  <si>
    <t>12-65-d-06</t>
  </si>
  <si>
    <t>Supply and Fixing aluminium bronze/black. Premium model (Gauge 2mm) 4" sect. Swing door single action (short handle)</t>
  </si>
  <si>
    <t>12-65-d-07</t>
  </si>
  <si>
    <t>Supply and Fixing aluminium bronze/black. Premium model (Gauge 2 mm) 4" sect. Swing door single action (long handle)</t>
  </si>
  <si>
    <t>12-65-d-08</t>
  </si>
  <si>
    <t>Supply and Fixing aluminium bronze/black. Premium model (Gauge 2mm) 4" sect. Swing door double action (short handle)</t>
  </si>
  <si>
    <t>12-65-d-09</t>
  </si>
  <si>
    <t>Supply and Fixing aluminium bronze/black. Premium model (Gauge 2 mm) 4" sect. Swing door double action (long handle)</t>
  </si>
  <si>
    <t>12-65-e-01</t>
  </si>
  <si>
    <t>Supply and Fixing aluminium bronze/black. Other items : Fly screen shutter for Deluxe model (Gauge 1.6 mm)</t>
  </si>
  <si>
    <t>12-65-e-02</t>
  </si>
  <si>
    <t>Supply and Fixing aluminium bronze/black. Other items : Fly screen shutter for Premium model (Gauge 2mm)</t>
  </si>
  <si>
    <t>12-65-e-03</t>
  </si>
  <si>
    <t>Supply and Fixing of double glazed aluminium (color as approved) Premium model (Gauge 2 mm) 4" sect. Sliding window, including all necessary fittngs and fly screen shutters complete.</t>
  </si>
  <si>
    <t xml:space="preserve">12.12 , </t>
  </si>
  <si>
    <t>12-67-a</t>
  </si>
  <si>
    <t>12.23.3</t>
  </si>
  <si>
    <t>12-67-b</t>
  </si>
  <si>
    <t>12-67-c</t>
  </si>
  <si>
    <t>Providing and fixing PVC wall Panelling 9'' wide and 10 ft long including all accessories of approved design in any color, shade and pattern in ground floor.</t>
  </si>
  <si>
    <t>12-69-a</t>
  </si>
  <si>
    <t>Providing and fixing with sunken iron screws over existing base of iron or wood First class deodar wood moulding as hand rails, studs, lathe etc. of approved design 4 to 6 sq.inch in cross section as required.</t>
  </si>
  <si>
    <t>12-69-b</t>
  </si>
  <si>
    <t>Providing and fixing with sunken iron screws over existing base of iron or wood First class shisham wood moulding as hand rails, studs, lathe etc. of approved design 4 to 6 sq.inch in cross section as required.</t>
  </si>
  <si>
    <t>12.23.4</t>
  </si>
  <si>
    <t>12-70-a</t>
  </si>
  <si>
    <t>Supply and Fixing MS Sheet 16 guage(10'' x 2'') box type chowkats including fixing in position with all charges for Hold fast, Hinges and Painting etc</t>
  </si>
  <si>
    <t>12-70-b</t>
  </si>
  <si>
    <t>12-70-c</t>
  </si>
  <si>
    <t>12-70-d</t>
  </si>
  <si>
    <t>12-70-e</t>
  </si>
  <si>
    <t>12-71-a</t>
  </si>
  <si>
    <t>Wood plastic composite door Leaf only bukhara, flush or steppe type</t>
  </si>
  <si>
    <t>12-71-b</t>
  </si>
  <si>
    <t>Wood plastic composite door Leaf rock type single side</t>
  </si>
  <si>
    <t>12-71-c</t>
  </si>
  <si>
    <t>Wood plastic composite door rock type single type with frame and beading</t>
  </si>
  <si>
    <t>12-72-a</t>
  </si>
  <si>
    <t>12-72-b</t>
  </si>
  <si>
    <t>12-73-a</t>
  </si>
  <si>
    <t>Providing and fixing First class deodar wood projected beading upto one sq.inch.(6.5sq.cm.) wide in section, designed, fixed around the panels of doors, windows of any description.</t>
  </si>
  <si>
    <t>12-73-b</t>
  </si>
  <si>
    <t>Providing and fixing First class teak wood projected beading upto one sq.inch.(6.5sq.cm.) wide in section, designed, fixed around the panels of doors, windows of any description.</t>
  </si>
  <si>
    <t>12-73-c</t>
  </si>
  <si>
    <t>Providing and fixing First class shisham wood projected beading upto one sq.inch.(6.5sq.cm.) wide in section, designed, fixed around the panels of doors, windows of any description.</t>
  </si>
  <si>
    <t>12-74-a</t>
  </si>
  <si>
    <t>Composite windows deluxe grade (lacquer coated)</t>
  </si>
  <si>
    <t>12-74-b</t>
  </si>
  <si>
    <t>12-75-a</t>
  </si>
  <si>
    <t>12-75-b</t>
  </si>
  <si>
    <t>12-75-c</t>
  </si>
  <si>
    <t>12-75-d</t>
  </si>
  <si>
    <t>12-75-e</t>
  </si>
  <si>
    <t>12-76-a</t>
  </si>
  <si>
    <t>Providing and fixing of Plastic propylene Seating "Chairs" without legs , Complete in all respects.</t>
  </si>
  <si>
    <t>12-76-b</t>
  </si>
  <si>
    <t>Providing and fixing Pre-Fabricated double wall with insulation building structure,including all types of doors, windows, roof and all other necssary/required fittings as required complete in all respects</t>
  </si>
  <si>
    <t>12-76-c</t>
  </si>
  <si>
    <t>Providing &amp; Fixing of Glass Block Masonry Work having size 8"x8"x3" including white cement etc, Complete in all respects.</t>
  </si>
  <si>
    <t>12-77</t>
  </si>
  <si>
    <t>Making of Kitchen Cabinet 8'x3' make up from Veneer board (MEDIUM DENSITY) Laminated on both sides, and hanging on wall, i/c all hardwares</t>
  </si>
  <si>
    <t>12-78-a</t>
  </si>
  <si>
    <t>12-78-b</t>
  </si>
  <si>
    <t>12-78-c</t>
  </si>
  <si>
    <t>12-79</t>
  </si>
  <si>
    <t>12-80</t>
  </si>
  <si>
    <t>12-81</t>
  </si>
  <si>
    <t>12-82</t>
  </si>
  <si>
    <t>12-83</t>
  </si>
  <si>
    <t>12-84</t>
  </si>
  <si>
    <t>Providing &amp; fixing uPVC white color full body doors with UPVC frame and chowkat including, locks and all hardware fittings, etc. complete in all respects</t>
  </si>
  <si>
    <t>12-85</t>
  </si>
  <si>
    <t>12-86</t>
  </si>
  <si>
    <t>12-87</t>
  </si>
  <si>
    <t>12-88</t>
  </si>
  <si>
    <t>12-89</t>
  </si>
  <si>
    <t>12-90</t>
  </si>
  <si>
    <t>Supply and fixing UPVC full glazed sliding windows with 80mm wide frame 2-2.2mm wall thicknesses inclusive of all accessories and galvanized iron support in wooden texture without fly screen shutter without glazing.</t>
  </si>
  <si>
    <t>12-91</t>
  </si>
  <si>
    <t>12-92</t>
  </si>
  <si>
    <t>12-93</t>
  </si>
  <si>
    <t>Supply and Fixing of UPVC Windows (color as approved) Premium quality Sliding window, including all necessary fittngs and fly screen shutters complete.</t>
  </si>
  <si>
    <t>12-94</t>
  </si>
  <si>
    <t>13-02-a-01</t>
  </si>
  <si>
    <t xml:space="preserve">13.1.8 , </t>
  </si>
  <si>
    <t>13-02-a-02</t>
  </si>
  <si>
    <t>13-02-b-01</t>
  </si>
  <si>
    <t xml:space="preserve">13.1, 13.2 </t>
  </si>
  <si>
    <t>13-02-b-02</t>
  </si>
  <si>
    <t>13-02-c-01</t>
  </si>
  <si>
    <t>13-02-c-02</t>
  </si>
  <si>
    <t>13-02-d-01</t>
  </si>
  <si>
    <t>13-02-d-02</t>
  </si>
  <si>
    <t>13-02-e-01</t>
  </si>
  <si>
    <t>13-02-e-02</t>
  </si>
  <si>
    <t>Painting old surfaces : Fillets, framing, skirting pipes, etc. less than 6" girth : Each subseq. Coat</t>
  </si>
  <si>
    <t>13-02-f-01</t>
  </si>
  <si>
    <t>13-02-f-02</t>
  </si>
  <si>
    <t>13-02-g-01</t>
  </si>
  <si>
    <t>13-02-g-02</t>
  </si>
  <si>
    <t>13-03-a-01</t>
  </si>
  <si>
    <t>13-03-a-02</t>
  </si>
  <si>
    <t>13-03-b-01</t>
  </si>
  <si>
    <t>13-03-b-02</t>
  </si>
  <si>
    <t>13-03-c-01</t>
  </si>
  <si>
    <t>Prepare &amp; Paint new surface, doors &amp; windows Priming coat</t>
  </si>
  <si>
    <t>13-03-c-02</t>
  </si>
  <si>
    <t>13-03-d-01</t>
  </si>
  <si>
    <t>13-03-d-02</t>
  </si>
  <si>
    <t>13-03-e-01</t>
  </si>
  <si>
    <t>13-03-e-02</t>
  </si>
  <si>
    <t>13-03-f-01</t>
  </si>
  <si>
    <t>13-03-f-02</t>
  </si>
  <si>
    <t>13-03-g-01</t>
  </si>
  <si>
    <t>13-03-g-02</t>
  </si>
  <si>
    <t>Prepare &amp; paint surf. of small detached articles 1 sft - 3 sft area : Subsequent coat of paint</t>
  </si>
  <si>
    <t>13-03-h</t>
  </si>
  <si>
    <t>13.1.6</t>
  </si>
  <si>
    <t>13-03-i</t>
  </si>
  <si>
    <t>13-04-a</t>
  </si>
  <si>
    <t>13-04-b</t>
  </si>
  <si>
    <t>13-05-a</t>
  </si>
  <si>
    <t>13-05-b</t>
  </si>
  <si>
    <t>13-06</t>
  </si>
  <si>
    <t>Applying lacquer polish to wood work of any type</t>
  </si>
  <si>
    <t>Varnishing wood work, including cleaning &amp; preparing surface : First coat</t>
  </si>
  <si>
    <t>13-07-c</t>
  </si>
  <si>
    <t>Varnishing wood work, including cleaning &amp; preparing surface : Third coat</t>
  </si>
  <si>
    <t>13-08-c</t>
  </si>
  <si>
    <t>13-09</t>
  </si>
  <si>
    <t>13-11-a</t>
  </si>
  <si>
    <t>13-11-b</t>
  </si>
  <si>
    <t>13-13</t>
  </si>
  <si>
    <t>13-14</t>
  </si>
  <si>
    <t>13.1.7</t>
  </si>
  <si>
    <t>13-17-a</t>
  </si>
  <si>
    <t>13-17-b</t>
  </si>
  <si>
    <t>13-17-c</t>
  </si>
  <si>
    <t>Preparing surface &amp; applying Texture Painting complete</t>
  </si>
  <si>
    <t>Paint on Concrete work (Kerb stone, Barrier)</t>
  </si>
  <si>
    <t>Painting to clay flower posts/vase of various sizes of required colour</t>
  </si>
  <si>
    <t>13.1.5</t>
  </si>
  <si>
    <t>13-21</t>
  </si>
  <si>
    <t>13-22-a</t>
  </si>
  <si>
    <t>13-22-b</t>
  </si>
  <si>
    <t xml:space="preserve">11.6 , </t>
  </si>
  <si>
    <t>13-23</t>
  </si>
  <si>
    <t>16.8.8</t>
  </si>
  <si>
    <t>Extra labour for painting, varnishing etc from 20' height &amp; above, for every additional 10'</t>
  </si>
  <si>
    <t>100 Sft/coat</t>
  </si>
  <si>
    <t xml:space="preserve">The height will be taken from the </t>
  </si>
  <si>
    <t>13-25-a</t>
  </si>
  <si>
    <t xml:space="preserve">13.1.5 , </t>
  </si>
  <si>
    <t>13-25-b</t>
  </si>
  <si>
    <t>Providing and Fixing glazed earthen ware WC European type of approved make/size excluding cost of seat &amp; cover, complete in all respects: White</t>
  </si>
  <si>
    <t xml:space="preserve">14.4, </t>
  </si>
  <si>
    <t>Providing and Fixing glazed earthen ware WC European type of approved make/size excluding cost of seat &amp; cover, complete in all respects: Coloured</t>
  </si>
  <si>
    <t xml:space="preserve">14.4 , </t>
  </si>
  <si>
    <t>Providing and Fixing Double Seat &amp; Cover only : Bakelite</t>
  </si>
  <si>
    <t>Providing and fitting glazed earthenware water closet (WC), squatter type (orisa pattern) combined with foot rest. complete in all respects : White</t>
  </si>
  <si>
    <t>Providing and Fixing glazed earthen ware WC squatting type with built-in foot rests complete in all respects : Coloured</t>
  </si>
  <si>
    <t>Providing and Fixing white glazed earthernware WC squatting type with separate foot rests, complete in all respects</t>
  </si>
  <si>
    <t>Providing and Fixing glazed earthen ware wash hand basin (WHB) complete size 56x40 cm (22"x16"), including bracket set, waste coupling, complete in all respects: White with pedestal (Best Quality)</t>
  </si>
  <si>
    <t>Providing and Fixing glazed earthen ware wash hand basin (WHB) complete size 56x40 cm (22"x16"), including bracket set, waste coupling, complete in all respects: Colour with pedestal (Best Quality)</t>
  </si>
  <si>
    <t>Providing and Fixing glazed earthen ware wash hand basin (WHB) complete size 56x40 cm (22"x16"), including bracket set, waste coupling, complete in all respects: White without pedestal (Best Quality)</t>
  </si>
  <si>
    <t>Providing and Fixing glazed earthen ware wash hand basin (WHB) complete size 56x40 cm (22"x16"), including bracket set, waste coupling, complete in all respects: Coloured without pedestal. (Best Quality)</t>
  </si>
  <si>
    <t>14-05-a-05</t>
  </si>
  <si>
    <t>Providing and Fixing glazed earthen ware wash hand basin (WHB) complete size 56x40 cm (22"x16"), including bracket set, waste coupling, complete in all respects: White with pedestal (Normal Quality)</t>
  </si>
  <si>
    <t>14-05-a-06</t>
  </si>
  <si>
    <t>Providing and Fixing glazed earthen ware wash hand basin (WHB) complete size 56x40 cm (22"x16"), including bracket set, waste coupling, complete in all respects: Colour with pedestal (Normal Quality)</t>
  </si>
  <si>
    <t>14-05-a-07</t>
  </si>
  <si>
    <t>Providing and Fixing glazed earthen ware wash hand basin (WHB) complete size 56x40 cm (22"x16"), including bracket set, waste coupling, complete in all respects: White without pedestal (Normal Quality)</t>
  </si>
  <si>
    <t>14-05-a-08</t>
  </si>
  <si>
    <t>Providing and Fixing glazed earthen ware wash hand basin (WHB) complete size 56x40 cm (22"x16"), including bracket set, waste coupling, complete in all respects: Coloured without pedestal. (Normal Quality)</t>
  </si>
  <si>
    <t>Providing and Fixing glazed earthen ware wash hand basin (WHB) complete size 63x45 cm (25"x18"), including bracket set, waste coupling, complete in all respects: White with pedestal-(Normal Quality)</t>
  </si>
  <si>
    <t>Providing and Fixing glazed earthen ware wash hand basin (WHB) complete size 63x45 cm (25"x18"), including bracket set, waste coupling, complete in all respects: Coloured with pedestal -(Best Quality)</t>
  </si>
  <si>
    <t>Providing and Fixing glazed earthen ware wash hand basin (WHB) complete size 63x45 cm (25"x18"), including bracket set, waste coupling, complete in all respects: White without pedestal. (Normal Quality)</t>
  </si>
  <si>
    <t>Providing and Fixing glazed earthen ware wash hand basin (WHB) complete size 63x45 cm (25"x18"), including bracket set, waste coupling, complete in all respects: Coloured without pedestal. (Best Quality)</t>
  </si>
  <si>
    <t>Providing and Fixing stainless steel sink with drain board size (120 x 60 cm) 48"x24", including set of brackets, waste pipe etc - (Best Quality)</t>
  </si>
  <si>
    <t>Providing and fixing stainless steel sink with drain board size (90x45 cm) 36"x18" including set of brackets, waste pipe etc (Best Quality)</t>
  </si>
  <si>
    <t>Providing and fixing stainless steel sink with drain board size (120x45 cm) 48"x18" including set of brackets, waste pipe etc (Best Quality)</t>
  </si>
  <si>
    <t>Providing and fixing stainless steel sink with drain board size(152x 50 cm) 60"x20" including set of brackets, waste pipe etc (Best Quality)</t>
  </si>
  <si>
    <t>Providing and fixing stainless steel sink with drain board size (182x 50 cm) 20"x72" including set of brackets, waste pipe etc (Best Quality)</t>
  </si>
  <si>
    <t>Providing and Fixing glazed earthen ware sink (60x 45 cm) 24"x15" including set of bracket set, waste pipe and waste coupling.</t>
  </si>
  <si>
    <t>Providing and Fixing glazed earthen ware sink 25"x18" including set of bracket set, waste pipe and waste coupling.</t>
  </si>
  <si>
    <t>Providing and Fixing white glazed earthernware flat back urinal complete in all respects</t>
  </si>
  <si>
    <t>14-100</t>
  </si>
  <si>
    <t>Supply and Fixing of Ball cock : 1/2" dia</t>
  </si>
  <si>
    <t xml:space="preserve">14.7.21 , </t>
  </si>
  <si>
    <t>14-101</t>
  </si>
  <si>
    <t>Supply and fixing of conduit pipe curtain railing coloured with ends head brackets and runner complete</t>
  </si>
  <si>
    <t xml:space="preserve">14.6 , </t>
  </si>
  <si>
    <t>14-102</t>
  </si>
  <si>
    <t>Providing &amp; Fixing of SHOWER SET locally made complete with concealed T-STOP COCK for cold and hot water supply with mixer, swivel shower rose, long bib cock etc Complete in all respect.</t>
  </si>
  <si>
    <t>14-103</t>
  </si>
  <si>
    <t>Providing, making &amp; Fixing of of shower cabin of 8mm glass (Irosted &amp; design) fixed with stainless steel brackets complete in all respects</t>
  </si>
  <si>
    <t>14-104-a</t>
  </si>
  <si>
    <t>Supply and Fixing of CP floor Truff Jalli with Grating 8"x8" complete</t>
  </si>
  <si>
    <t>14-104-b</t>
  </si>
  <si>
    <t>Supply and Fixing of CP floor Truff Jalli with Grating 6"x6" complete</t>
  </si>
  <si>
    <t>14-105</t>
  </si>
  <si>
    <t>Supply and fixing of Glass Pane 5 mm Black colour best quality imported</t>
  </si>
  <si>
    <t>14.4, 14.5</t>
  </si>
  <si>
    <t>14-106</t>
  </si>
  <si>
    <t>Providing and fixing chromium plated (CP) double angle cock, heavy duty of approved quality</t>
  </si>
  <si>
    <t>14-107</t>
  </si>
  <si>
    <t>Providing and Fixing 3" x 1 1/2" tubular pipe for support on shed</t>
  </si>
  <si>
    <t xml:space="preserve">14.6.2 , </t>
  </si>
  <si>
    <t>14-108</t>
  </si>
  <si>
    <t>Providing and Fixing low level plastic flushing cistern 3 gallons (13.63) liters capacity, complete in all respects</t>
  </si>
  <si>
    <t>14.7.3</t>
  </si>
  <si>
    <t>14-109</t>
  </si>
  <si>
    <t>Supply of Thermostat for Sui Gas water heater</t>
  </si>
  <si>
    <t>Providing and Fixing glazed earthen ware low down flushing cistern 3 gallons (13.63 Liters) capacity including bracket set, copper connection, etc. complete in all respects: White</t>
  </si>
  <si>
    <t>Providing and Fixing glazed earthen ware low down flushing cistern 3 gallons (13.63 Liters) capacity including bracket set, copper connection, etc. complete in all respects: Coloured</t>
  </si>
  <si>
    <t>14-10-c</t>
  </si>
  <si>
    <t>Providing and Fixing Plastic low down flushing cistern 3 gallons (13.63 Liters) capacity including bracket set, copper connection, etc. complete in all respects: White (Best Quality)</t>
  </si>
  <si>
    <t>Providing and Fixing white enamelled cast iron (CI) low down flushing cistern 3 gallons (13.63 liters) capacity including bracket set, copper connection etc. complete in all respects.</t>
  </si>
  <si>
    <t>14-110-a</t>
  </si>
  <si>
    <t>Supply of pilot light for Sui Gas water heater of approved qualily</t>
  </si>
  <si>
    <t>14-110-b</t>
  </si>
  <si>
    <t>Supply of Pilot pipe of copper for Sui Gas water heater of Approved Quality</t>
  </si>
  <si>
    <t>14-111</t>
  </si>
  <si>
    <t>Supply of spindle valve for Sui Gas heater</t>
  </si>
  <si>
    <t>14-112</t>
  </si>
  <si>
    <t>Supply of flue pipe for sui gas water heater any-type and make</t>
  </si>
  <si>
    <t>14-113</t>
  </si>
  <si>
    <t>Providing and Fixing PVC rubber pipe complete: 1/2" dia (light)</t>
  </si>
  <si>
    <t xml:space="preserve">14.6.3 , </t>
  </si>
  <si>
    <t>14-114</t>
  </si>
  <si>
    <t>Supply of themocouple for sui gas water heater</t>
  </si>
  <si>
    <t>14-115-a</t>
  </si>
  <si>
    <t>Supply of Burner (Triple) approved quality and design</t>
  </si>
  <si>
    <t>14-115-b</t>
  </si>
  <si>
    <t>Providing and Fixing of Suigas Burner (Double) Stainless steel best quality</t>
  </si>
  <si>
    <t>14-116</t>
  </si>
  <si>
    <t>Supply &amp; Installation of Heat Reflector of Brass sheet for fire place</t>
  </si>
  <si>
    <t>14-117</t>
  </si>
  <si>
    <t>Supply/Installation &amp; making of Brass beading for fire place i/c cutting, bending &amp; polishing of the same complete in all respect</t>
  </si>
  <si>
    <t>14-118</t>
  </si>
  <si>
    <t>Supply/Installation &amp; making of coal tray with gas fitting for fire place</t>
  </si>
  <si>
    <t>14-119</t>
  </si>
  <si>
    <t>Replacement of Rail cocks &amp; knobs system with heavy duty ball valves with specials to over come the'leakage of heavy pressure gas'for cooking range/oven.</t>
  </si>
  <si>
    <t>14.7.221</t>
  </si>
  <si>
    <t>14-120</t>
  </si>
  <si>
    <t>Providing and Fixing stainless steel ball float valve of approved quality: 1/2" (13 mm) dia</t>
  </si>
  <si>
    <t>14.7.21</t>
  </si>
  <si>
    <t>14-121</t>
  </si>
  <si>
    <t>Filling of Fire Extinguisher including all fittings complete in all respects.</t>
  </si>
  <si>
    <t>14-122</t>
  </si>
  <si>
    <t>Supply and Fixing of suigas nab with screw</t>
  </si>
  <si>
    <t>14-123-a</t>
  </si>
  <si>
    <t>Providing and installing GI Bend 1/2" dia</t>
  </si>
  <si>
    <t>14-123-b</t>
  </si>
  <si>
    <t>Providing and installing GI Bend 3/4" dia</t>
  </si>
  <si>
    <t>14-124</t>
  </si>
  <si>
    <t>Replacement of G.I water tenk new for water geezer 30/35 gallens</t>
  </si>
  <si>
    <t>14-125</t>
  </si>
  <si>
    <t>Supply and fixing of 2-1/2 gallon capacity low level cistern Pak made (B/Quality)</t>
  </si>
  <si>
    <t>14-126</t>
  </si>
  <si>
    <t>Supply &amp; fixing of floor trough with gritting complete as per approved design</t>
  </si>
  <si>
    <t>14-127</t>
  </si>
  <si>
    <t>Providing and Fixing of Drawers / Almirah lock 808/505 best quality</t>
  </si>
  <si>
    <t>14-128</t>
  </si>
  <si>
    <t>Providing and Fixing of hydraulic Door Closer heavy (Best Quality).</t>
  </si>
  <si>
    <t>14-129</t>
  </si>
  <si>
    <t>Providing and Fixing of Brass sliding bolts 10" long (heavy) best quality</t>
  </si>
  <si>
    <t>Providing and Fixing cast iron (CI) high level flushing cistern 3 gallons (13.63 liters) capacity including bracket set, copper connection etc. complete in all respects.</t>
  </si>
  <si>
    <t>Providing and Fixing cast iron (CI) high level flushing cistern 1 gallons (4.55 liters) capacity including bracket set, copper connection etc. complete in all respects.</t>
  </si>
  <si>
    <t>Providing and fixing choricum plated soap dish complete.</t>
  </si>
  <si>
    <t>14-130</t>
  </si>
  <si>
    <t>Providing and Fixing of looking glass of approved quality</t>
  </si>
  <si>
    <t>14.7.9</t>
  </si>
  <si>
    <t>14-131</t>
  </si>
  <si>
    <t>Providing and Fixing of curtain ends (crystal) design.</t>
  </si>
  <si>
    <t>14-132</t>
  </si>
  <si>
    <t>Supply and Fixing of Bath sol (Best Quality)</t>
  </si>
  <si>
    <t>14-133</t>
  </si>
  <si>
    <t>Supply and Fixing of vast coupling with mixing rod &amp; cap (Golden) imported quality</t>
  </si>
  <si>
    <t>14-134</t>
  </si>
  <si>
    <t>Supply and Fixing of Tarpal</t>
  </si>
  <si>
    <t>14-135</t>
  </si>
  <si>
    <t>Supply and Fixing of MS Pipe 2" dia</t>
  </si>
  <si>
    <t xml:space="preserve">14.6.4 , </t>
  </si>
  <si>
    <t>14-136</t>
  </si>
  <si>
    <t>Supply and Fixing of steel sink heavy gauge double hole (6'x 1.5')</t>
  </si>
  <si>
    <t>14.7.16</t>
  </si>
  <si>
    <t>14-137</t>
  </si>
  <si>
    <t>Supply &amp; fixing of Syphone for flush tanki (Best Quality)</t>
  </si>
  <si>
    <t>14-138</t>
  </si>
  <si>
    <t>Supply &amp; fixing of coiling Rose best quality</t>
  </si>
  <si>
    <t>14-139</t>
  </si>
  <si>
    <t>Providing and fixing of approved quality and manufacturer best design Fire Extinguisher including all fittings complete in all respects.</t>
  </si>
  <si>
    <t>14-140</t>
  </si>
  <si>
    <t>Passenger Elevator/Lift Providing and fixing of Passenger Lift (Elevator) of approved manufacturer including all fittings complete in all respects .</t>
  </si>
  <si>
    <t>14-141-a</t>
  </si>
  <si>
    <t>P/L approved quality UPVC pipes for water supply and gas supply i/c fitting, cutting, jointing, jointing material making holes in walls and filling the same with 1:4 CSM, excavation and back filling : 3" dia</t>
  </si>
  <si>
    <t>14-141-b</t>
  </si>
  <si>
    <t>P/L approved quality UPVC pipes for water supply and gas supply i/c fitting, cutting, jointing, jointing material making holes in walls and filling the same with 1:4 CSM, excavation and back filling. : 4" dia</t>
  </si>
  <si>
    <t>14-142</t>
  </si>
  <si>
    <t>Supplying and fixing, bath tub Complete with all acceries of approved quality / make.</t>
  </si>
  <si>
    <t>14.7.17</t>
  </si>
  <si>
    <t>14-143</t>
  </si>
  <si>
    <t>Providing and fixing 2" dia PVC gravel feed pipe including Sanitary seal to min. 20ft depth from top level of tube well, complete in all respects.</t>
  </si>
  <si>
    <t>14-144-a</t>
  </si>
  <si>
    <t>Supplying and Fixing UPVC soil waste and vent pipe class B : 6" dia</t>
  </si>
  <si>
    <t>14-144-b</t>
  </si>
  <si>
    <t>Supplying and Fixing UPVC soil waste and vent pipe class B : 4" dia</t>
  </si>
  <si>
    <t>14-144-c</t>
  </si>
  <si>
    <t>Supplying and Fixing UPVC soil waste and vent pipe class B : 3" dia</t>
  </si>
  <si>
    <t>14-144-d</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</si>
  <si>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t>
  </si>
  <si>
    <t>14-144-e</t>
  </si>
  <si>
    <t>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t>
  </si>
  <si>
    <t>14-145-a</t>
  </si>
  <si>
    <t>Providing and fixing Fire Extinguisher of approved quality and manufacturer best design including all fittings complete in all respects. : 6kg</t>
  </si>
  <si>
    <t>14-145-b</t>
  </si>
  <si>
    <t>Providing and fixing Fire Extinguisher of approved quality and manufacturer best design including all fittings complete in all respects. : 2kg</t>
  </si>
  <si>
    <t>14-146</t>
  </si>
  <si>
    <t>Fire Hose cabinet with 30 meter Hose Reel and Nozzle Complete with accessories</t>
  </si>
  <si>
    <t>14-147</t>
  </si>
  <si>
    <t>Providing &amp; Fixing of uPVC Floor Drain of dia 5" with P-Trap of approved quality with M.S Grating of 5 Inches dia hole with minimum outlet of drain should be 3 Inches complete in all respect.</t>
  </si>
  <si>
    <t>14-148</t>
  </si>
  <si>
    <t>Providing and Fixing Electrically Operated drinking water cooler of 100 gallons storage capacity with DX COIL based on R134,compressor and air-cooled condenser with storage tank of S/S 314 with TAPS including TRIPP LET FILTER complete in all respects</t>
  </si>
  <si>
    <t>14-149</t>
  </si>
  <si>
    <t>Providing and fixing of RCC pipe for power cable, including excavation, sand bedding, back-filling, accessories, manholes, etc. in the followinq sizes: 150 mm dia</t>
  </si>
  <si>
    <t>Providing and Fixing glazed earthenware soap dish complete: White</t>
  </si>
  <si>
    <t>Providing and fixing glazed earthenware soap dish complete: Coloured</t>
  </si>
  <si>
    <t>Providing and Fixing CP (chromium plated) toilet paper holder complete</t>
  </si>
  <si>
    <t>14-150</t>
  </si>
  <si>
    <t>Supply and fixing 25mm dia baker rod in expansion joint</t>
  </si>
  <si>
    <t>14-151</t>
  </si>
  <si>
    <t>Providing and applying polysulphide sealant of and colour in expansion joint</t>
  </si>
  <si>
    <t>14-152</t>
  </si>
  <si>
    <t>Supply and Fixing of NES-GAS Electric Water Cooler 45 Gallons (Local)</t>
  </si>
  <si>
    <t>14-153-a</t>
  </si>
  <si>
    <t>Providing and fixing of tempered glass of approved quality and color including all flitting complete in all respects a) 5 mm Thick</t>
  </si>
  <si>
    <t>14-153-b</t>
  </si>
  <si>
    <t>Providing and fixing of tempered glass of approved quality and color including all fiitting complete in all respects b) 8 mm Thick</t>
  </si>
  <si>
    <t>14-153-c</t>
  </si>
  <si>
    <t>Providing and fixing of tempered glass of approved quality and color including all fiitting complete in all respects c) 12mm Thick</t>
  </si>
  <si>
    <t>14-154</t>
  </si>
  <si>
    <t>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t>
  </si>
  <si>
    <t xml:space="preserve">14.6.2, </t>
  </si>
  <si>
    <t>14-155</t>
  </si>
  <si>
    <t>Galvanised MS ladder rings 3/4" dia inside and outside water tanks; Each rung of 12" width, 6" projected outside the wall and 6" embeded in RCC on both ends; including all necessary works for complete installation.</t>
  </si>
  <si>
    <t>14-156</t>
  </si>
  <si>
    <t>Bitumen coated cast Iron grating cover with frame conforming to BS-497, on catchpits, including all fittings for complete installation. 24"x24" (70 KG)</t>
  </si>
  <si>
    <t>14-157</t>
  </si>
  <si>
    <t>P-Trap (uPVC) for squatting type WC.</t>
  </si>
  <si>
    <t>14-158</t>
  </si>
  <si>
    <t>Grab bar (ROCA make) with W.C of special person's toilet including all fittings with complete installation.</t>
  </si>
  <si>
    <t>14-159</t>
  </si>
  <si>
    <t>Undercounter Vanity type wash hand basin of approved make, colour, size, shape and quality, including jointing and sealing material, etc. with all accessories for complete installation.</t>
  </si>
  <si>
    <t>14.7.4</t>
  </si>
  <si>
    <t>14-160-a</t>
  </si>
  <si>
    <t>Supply and installation of Electric Water Heaters522of following capacity, including check valve at inlet and all accessories for complete installation. 10 Gallons</t>
  </si>
  <si>
    <t>14-160-b</t>
  </si>
  <si>
    <t>Electric water coolers of 40 gallons capacityincluding inlet and outlet connections, gate valve on inlet, electric connection upto power socket, and all other accessories for complete installation.</t>
  </si>
  <si>
    <t>14-161</t>
  </si>
  <si>
    <t>Triple water filter (10") including inlet and outlet522connections, power supply, and all accessories for complete installation.</t>
  </si>
  <si>
    <t>14-162-a</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</si>
  <si>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t>
  </si>
  <si>
    <t>14-162-b</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</si>
  <si>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t>
  </si>
  <si>
    <t>14-162-c</t>
  </si>
  <si>
    <t>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t>
  </si>
  <si>
    <t>14-163-a</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</si>
  <si>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t>
  </si>
  <si>
    <t>14-163-b</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</si>
  <si>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t>
  </si>
  <si>
    <t>14-163-c</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</si>
  <si>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t>
  </si>
  <si>
    <t>14-163-d</t>
  </si>
  <si>
    <t>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t>
  </si>
  <si>
    <t>14-164</t>
  </si>
  <si>
    <t>uPVC Multi Floor Trap (110x75mm) including522strainer; supports; making required number of connections; breaking concrete or masonry work &amp; then making it good; etc.</t>
  </si>
  <si>
    <t>14-165-a</t>
  </si>
  <si>
    <t>uPVC floor Cleanout including 2 No. 45o elbowstransition pipe, SS screwed plug/cover assembly jointed air-tight with pipe, breaking concrete or masonry work &amp; then making it good, etc. complete in all respects. (i) 3" dia</t>
  </si>
  <si>
    <t>14-165-b</t>
  </si>
  <si>
    <t>uPVC floor Cleanout including 2 No. 45o elbowstransition pipe, SS screwed plug/cover assembly jointed air-tight with pipe, breaking concrete or masonry work &amp; then making it good, etc. complete in all respects. (ii) 4" dia</t>
  </si>
  <si>
    <t>14-166</t>
  </si>
  <si>
    <t>Supply &amp; installation of cast iron roof drain, including strainer, flashing material, and all accessories for complete installation, as per specifications. 4 inches dia</t>
  </si>
  <si>
    <t>14.6.1</t>
  </si>
  <si>
    <t>14-167-a</t>
  </si>
  <si>
    <t>Brass/Bronze Gate valves on water supply pipesconforming to BS standards of approved quality,including jointing arrangement of pipes on bothends of valves; nuts, bolts etc. complete in all respects, of following internal diameters. (i) 3/4 "</t>
  </si>
  <si>
    <t>14-167-b</t>
  </si>
  <si>
    <t>Brass/Bronze Gate valves on water supply pipes, conforming to BS standards of approved quality, including jointing arrangement of pipes on both ends of valves; nuts, bolts etc. complete in all respects, of following internal diameters. (i) 1-1/2 "</t>
  </si>
  <si>
    <t>14-168</t>
  </si>
  <si>
    <t>Brass/Bronze swing type check valves on water supply pipes, conforming to BS standards, including jointing arrangement of pipes on both ends of valves; nuts, bolts etc. complete in all respects, of following internal diameters. (i) 1-1/4 "</t>
  </si>
  <si>
    <t>14-169</t>
  </si>
  <si>
    <t>Air relief valves, of approved make (Italy or equivalent), including jointing arrangement with pipe; nuts, bolts etc. complete in all respects. (i) 3/4 "</t>
  </si>
  <si>
    <t>Providing and Fixing chromium plated (CP) towel rail complete: 60 cm (24") long and 2 cm (3/4") dia</t>
  </si>
  <si>
    <t>Providing and fixing chromium plated (CP) towel rail complete: 50 cm (20") long and 1.5 cm (1/2") dia</t>
  </si>
  <si>
    <t>14-170</t>
  </si>
  <si>
    <t>Cowel on vent pipes of the following diameter. (i) 3"</t>
  </si>
  <si>
    <t>14-171-a</t>
  </si>
  <si>
    <t>Suppling and fixing of bell mouth with collar including testing of joint, complete in all respects as specified. 3" dia</t>
  </si>
  <si>
    <t>14-171-b</t>
  </si>
  <si>
    <t>Suppling and fixing of bell mouth with collar including testing of joint, complete in all respects as specified. 4" dia</t>
  </si>
  <si>
    <t>14-172-a</t>
  </si>
  <si>
    <t>Supplying and fixing of Dry Chemical Powder Fire Extinguisher 6Kg Capacity complete in all respect</t>
  </si>
  <si>
    <t>14-172-b</t>
  </si>
  <si>
    <t>Supplying and fixing of Foam Type fire extinguishers capacity 12 liters complete in all respect</t>
  </si>
  <si>
    <t>14-173</t>
  </si>
  <si>
    <t>Providing &amp; Laying 150 Micron thick Polythene Sheet as per instructions of the Engineer-in-Charge, Complete in all respects.</t>
  </si>
  <si>
    <t>14-174</t>
  </si>
  <si>
    <t>8" dia. MS filter Screen pipe of 4.5mm thickness &amp; 1/16" slot opening</t>
  </si>
  <si>
    <t>14-175</t>
  </si>
  <si>
    <t>Provifing and fixing of teek wood water level522gauge of approved quality complete in all repects.</t>
  </si>
  <si>
    <t>14-176</t>
  </si>
  <si>
    <t>Providing and fixing sluice valve of BSS quality (BS 5163) and weight Class 'B' for Cast Iron &amp;522AC pipe line (including cost of jointing material):-a) 2.5" (75 mm) dia of Valve</t>
  </si>
  <si>
    <t xml:space="preserve">24.3.5.6.2 </t>
  </si>
  <si>
    <t>14-177-a</t>
  </si>
  <si>
    <t>Providing and Fixing Sonex Wall Shower Set522151/153 C.P</t>
  </si>
  <si>
    <t>14-177-b</t>
  </si>
  <si>
    <t>Providing and Fixing Sonex Wall Shower Set5224021/4023 C.P</t>
  </si>
  <si>
    <t>14-177-c</t>
  </si>
  <si>
    <t>Providing and Fixing Best Quality Wall Shower522Set 981/83 C.P</t>
  </si>
  <si>
    <t>14-177-d</t>
  </si>
  <si>
    <t>Providing and Fixing Best Quality Wall Shower522Set 671/73 C.P</t>
  </si>
  <si>
    <t>14-17-a</t>
  </si>
  <si>
    <t>Providing and fixing best quality looking glass 5 mm thick neatly fitted on masonry wall etc. as per instruction of Engineer In-charge complete. Mirror 60 x 45 cm (24"x18") size</t>
  </si>
  <si>
    <t>14-17-b</t>
  </si>
  <si>
    <t>Providing and fixing best quality looking glass 5 mm thick neatly fitted with bracket as per instruction of Engineer In-charge complete</t>
  </si>
  <si>
    <t>14-17-c</t>
  </si>
  <si>
    <t>Providing and fixing 30" x 24" (750mm x 600mm) looking mirror of Imported glass complete with plastic frame of standared size &amp; c.p screws</t>
  </si>
  <si>
    <t>14-17-d</t>
  </si>
  <si>
    <t>Providing and fixing 22" x 16" looking mirror of Imported glass complete with Aluminum frame of standared size &amp; c.p screws.</t>
  </si>
  <si>
    <t>Providing and fixing best quality 5mm glass shelf (60 x 13) cm 24"x5" complete: With chromium plated brackets &amp; railing</t>
  </si>
  <si>
    <t>Providing and fixing best quality 5mm glass shelf (60 x 13) cm 24"x5" complete: Without chromium plated brackets &amp; railing</t>
  </si>
  <si>
    <t>Providing and fixing glazed earthenware shelf (60x13 cm) 24"x5" without chorium plated (CP) brackets &amp; railing : White</t>
  </si>
  <si>
    <t>Providing and fixing glazed earthenware shelf (60x13 cm) 24"x5" with chorium plated (CP) brackets &amp; railing : Coloured</t>
  </si>
  <si>
    <t>Providing and fixing plastic soap dish complete.</t>
  </si>
  <si>
    <t>Providing and fixing superior quality plastic toilet paper holder.</t>
  </si>
  <si>
    <t>Providing and fixing superior quality plastic towel rail.</t>
  </si>
  <si>
    <t>Providing and Fixing superior quality plastic shelf 60 x 13 cm (24"x5") with bracket</t>
  </si>
  <si>
    <t>Providing and fixing chromium plated (CP) pillar-cock, heavy duty of approved quality : 2 cm (3/4")</t>
  </si>
  <si>
    <t>Providing and fixing chromium plated (CP) pillar-cock, heavy duty of approved quality : 1.5 cm (1/2")</t>
  </si>
  <si>
    <t>14-21-c</t>
  </si>
  <si>
    <t>Providing and fixing chromium plated (CP) double bib cock, heavy duty of approved quality : 1.5 cm (1/2")</t>
  </si>
  <si>
    <t>Providing and fixing chromium plated CP stop-cock, heavy type : 2 cm (3/4")</t>
  </si>
  <si>
    <t>Providing and fixing chromium plated CP stop-cock, heavy type : 1.5 cm (1/2")</t>
  </si>
  <si>
    <t>Providing and fixing underground stop-cock 1.5 cm (1/2") with chormium plated (CP) cover of approved quality.</t>
  </si>
  <si>
    <t>Providing and fixing chromium plated (CP) bib-cock heavy duty of approved quality : 2 cm 3/4"</t>
  </si>
  <si>
    <t>Providing and fixing chromium plated (CP) bib-cock heavy duty of approved quality : 1.5 cm 1/2"</t>
  </si>
  <si>
    <t>14-25-a</t>
  </si>
  <si>
    <t>Providing and fixing chromium plated (CP) tee stop cock 1.5 cm (1/2") of approved quality</t>
  </si>
  <si>
    <t>14-25-b</t>
  </si>
  <si>
    <t>Providing and fixing chromium plated (CP) tee stop cock 2 cm (3/4") of approved quality</t>
  </si>
  <si>
    <t>Providing and fixing chorimum plated (CP) shower rose complete : Size 1/2"x4" (15 mm x 100 mm) (Best Quality)</t>
  </si>
  <si>
    <t>Providing and fixing chorimum plated (CP) shower rose : Size 3/4"x6" (20mm x 150 mm) (Best Quality)</t>
  </si>
  <si>
    <t>14-26-c</t>
  </si>
  <si>
    <t>Providing and fixing chorimum plated (CP) shower rose : Size 3/4"x6" (20mm x 150 mm) (Normal Quality)</t>
  </si>
  <si>
    <t>14-27-a</t>
  </si>
  <si>
    <t>Providing and fixing chorimum plated (CP) mixing valve for wash hand basin (WHB), sink or shower of approved (Best) quality</t>
  </si>
  <si>
    <t>14-27-b</t>
  </si>
  <si>
    <t>Providing and fixing chorimum plated (CP) mixing valve for wash hand basin (WHB), sink or shower of approved (Normal) quality</t>
  </si>
  <si>
    <t>Providing and fixing gun metal peet / gate valve (screwed) 32 mm (1-1/4") dia of approved quality.</t>
  </si>
  <si>
    <t>Providing and fixing gun metal peet / gate valve (screwed) 40 mm 1-1/2" dia of approved quality.</t>
  </si>
  <si>
    <t>Providing and fixing gun metal peet / gate valve (screwed) 50 mm (1-3/4") dia of approved quality.</t>
  </si>
  <si>
    <t>Providing and fixing gun metal peet / gate valve (screwed) 50 mm &amp; 63 mm (2") dia of approved quality.</t>
  </si>
  <si>
    <t>Providing and Fixing gun metal peet / gate valve (screwed) 75 mm (3") dia of approved quality</t>
  </si>
  <si>
    <t>14-28-f</t>
  </si>
  <si>
    <t>Providing and fixing gun metal peet / gate valve (screwed) 20 mm (3/4") dia of approved quality.</t>
  </si>
  <si>
    <t>14-28-g</t>
  </si>
  <si>
    <t>Providing and fixing gun metal peet / gate valve (screwed) 25 mm (1") dia of approved quality.</t>
  </si>
  <si>
    <t>Providing and fixing chorimum plated (CP) or brass oxidized swan-neck cock 12 mm (1/2") dia of approved quality: Single way</t>
  </si>
  <si>
    <t>Providing and fixing chorimum plated (CP) or brass oxidized swan-neck cock 1/2" dia : Double way</t>
  </si>
  <si>
    <t>Providing and Fixing chorimum plated (CP) or brass oxidized swan-neck cock 1/2" dia : Three way</t>
  </si>
  <si>
    <t>Providing and fixing union brass (15 mm ) 1/2" dia of approved quality.</t>
  </si>
  <si>
    <t>Providing and fixing union brass 20mm (3/4") dia of approved quality.</t>
  </si>
  <si>
    <t>14-30-c</t>
  </si>
  <si>
    <t>Providing and fixing union brass 2-1/2" dia of approved quality.</t>
  </si>
  <si>
    <t>14-30-d</t>
  </si>
  <si>
    <t>Providing and fixing union brass 3" dia of approved quality.</t>
  </si>
  <si>
    <t>Providing and Fixing cast iron (CI) floor trap of approved quality including CI grating &amp; concrete chamber all round : 4"x2" (100mm x 50 mm)</t>
  </si>
  <si>
    <t>Providing and Fixing cast iron (CI) floor trap approved quality including CI grating &amp; concrete chamber all round : 4"x3" (100 mm x 75 mm)</t>
  </si>
  <si>
    <t>Providing and Fixing 'P' trap of approved quality including GI grating &amp; PCC chamber 4" (100 mm) of cast iron (Best Quality)</t>
  </si>
  <si>
    <t>Providing and Fixing 'P' trap of approved quality including GI grating &amp; PCC chamber 4" (100 mm) glazed</t>
  </si>
  <si>
    <t>Providing and Fixing 4" gully trap of approved quality including cement concrete cost of PVC grating 6" x6" (150 x 150 mm) and masonry chamber 12"x12" (300 x 300 mm).</t>
  </si>
  <si>
    <t>Providing and fitting cast iron (CI) soil pipe including all specials complete in all respects with : Lead &amp; yarn caulked joint : 4" dia.</t>
  </si>
  <si>
    <t>Providing and fitting cast iron (CI) soil pipe including all specials, complete in all respects with : Lead &amp; yarn caulked joint : 2" dia.</t>
  </si>
  <si>
    <t>Providing and fitting cast iron (CI) soil pipe including all specials complete in all respects with : Cement caulked joint : 4" dia</t>
  </si>
  <si>
    <t>Providing and fitting cast iron (CI) soil pipe including all specials complete in all respects with : Cement caulked joint : 2" dia</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</si>
  <si>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</si>
  <si>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</si>
  <si>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</si>
  <si>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t>
  </si>
  <si>
    <t>14-35-e</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</si>
  <si>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t>
  </si>
  <si>
    <t>14-35-f</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</si>
  <si>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t>
  </si>
  <si>
    <t>14-35-g</t>
  </si>
  <si>
    <t>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t>
  </si>
  <si>
    <t>Providing and Fixing cast iron (CI) specials, such as tees, bends, collar cross etc: Lead caulked joint</t>
  </si>
  <si>
    <t>Providing and Fixing cast iron (CI) specials, such as tees, bends, collar cross etc: Cement caulked joint</t>
  </si>
  <si>
    <t>Supply and Fixing cast iron (CI) manhole cover with frame etc (Heavy Type) of approved quality complete: 12" (300 mm) dia</t>
  </si>
  <si>
    <t>Supply and Fixing cast iron (CI) manhole cover with frame etc (Heavey Type) of approved quality complete: 18" (455 mm) dia</t>
  </si>
  <si>
    <t>Supply and Fixing cast iron (CI) manhole cover with frame etc (Heavey Type) of approved quality complete: 24" (610 mm) dia</t>
  </si>
  <si>
    <t>14-37-e</t>
  </si>
  <si>
    <t>Supply and Fixing Plastic manhole cover with frame etc (Heavy Type) of approved quality complete: 12" (300 mm) dia</t>
  </si>
  <si>
    <t>14-37-f</t>
  </si>
  <si>
    <t>Supply and Fixing Plastic manhole cover with frame etc (Heavey Type) of approved quality complete: 18" (455 mm) dia</t>
  </si>
  <si>
    <t>14-37-g</t>
  </si>
  <si>
    <t>Supply and Fixing Plastic manhole cover with frame etc (Heavey Type) of approved quality complete: 24" (610 mm) dia</t>
  </si>
  <si>
    <t>Providing laying, cutting, jointing and testing of R.C.C pipe 4" (100mm) dia in cement concrete, laid in trenches as per specification complete in all respects.and Fixing RCC pipe 4" dia, including laying &amp; jointing in trenches</t>
  </si>
  <si>
    <t>RFT</t>
  </si>
  <si>
    <t>Providing and Fixing brass stop/bib cock of approved quality: 1/2" (13 mm) dia</t>
  </si>
  <si>
    <t>Providing and Fixing brass stop/bib cock of approved quality: 3/4" (20 mm) dia</t>
  </si>
  <si>
    <t>14.4, 14.8</t>
  </si>
  <si>
    <t>Providing and Fixing chromium plated (CP) waste coupling of approved quality : 1.25" (32 mm)</t>
  </si>
  <si>
    <t>Providing and fixing chromium plated CP waste coupling of approved quality : 1.5" (40 mm)</t>
  </si>
  <si>
    <t>Providing and fixing rubber plug with chain of approved quality: 1.25" (32mm)</t>
  </si>
  <si>
    <t>Providing and Fixing rubber plug with chain of approved quality : 1.5" (40 mm)</t>
  </si>
  <si>
    <t>Providing and fixing waste pipe of PVC of approved quality : 1.25" (32 mm)</t>
  </si>
  <si>
    <t>Providing and fixing waste pipe of PVC of approved quality : 1.5" (40 mm)</t>
  </si>
  <si>
    <t>Providing and fixing flushing bend of PVC of approved quality: 1.25" (32 mm)</t>
  </si>
  <si>
    <t>Providing and fixing flushing bend of PVC of approved quality: 1.5" (40 mm)</t>
  </si>
  <si>
    <t>Providing and fixing chromium plated (CP) bottle trough / trap of approved quality with waste pipe complete : 1.25" (32 mm) i/d</t>
  </si>
  <si>
    <t>Providing and Fixing chromium plated CP bottle trough/trap of approved quality with waste pipe : 1.5" (40 mm) i/d</t>
  </si>
  <si>
    <t>Providing and Fixing angle iron brackets for : Wash hand basin (WHB ) and cistern</t>
  </si>
  <si>
    <t>Providing and Fixing angle iron brackets for :Sink</t>
  </si>
  <si>
    <t>Providing and Fixing 1/2" (12 mm) dia connection including check nuts etc of approved quality: Plastic rubber connection</t>
  </si>
  <si>
    <t>Providing and Fixing 1/2" (12 mm) dia connection including check nuts etc of approved quality: Copper connection</t>
  </si>
  <si>
    <t>Providing and Fixing 1/2" dia connection including check nuts etc chorimum plated (CP) connection</t>
  </si>
  <si>
    <t>Providing and Fixing brass ball float valve of approved quality: 1/2" (13 mm) dia</t>
  </si>
  <si>
    <t>Providing and Fixing brass ball float valve of approved quality: 3/4" dia</t>
  </si>
  <si>
    <t>Providing and Fixing brass ball float valve of approved quality: 1" (25 mm) dia</t>
  </si>
  <si>
    <t>Providing and Fixing brass ball float valve of approved quality: 1.25" dia</t>
  </si>
  <si>
    <t>Providing and Fixing brass ball float valve of approved quality:1.5" (40 mm) dia</t>
  </si>
  <si>
    <t>Providing and Fixing brass ball float valve of approved quality: 2" (50 mm) dia</t>
  </si>
  <si>
    <t>Providing and Fixing MS high pressure seamwelded pipe &amp; specials complete : 2" dia</t>
  </si>
  <si>
    <t>Providing and Fixing MS high pressure steal welded pipe &amp; specials complete : 1" dia</t>
  </si>
  <si>
    <t>Providing and Fixing high pressure flange type valve : 1" dia</t>
  </si>
  <si>
    <t>Providing and fixing eclipse cock : 1" dia</t>
  </si>
  <si>
    <t>Providing and fixing eclipse cock : 3/4" dia</t>
  </si>
  <si>
    <t>Providing and Fixing GI pipe &amp; including specials complete 2" dia (light)</t>
  </si>
  <si>
    <t>Providing and Fixing GI pipe &amp; including specials complete: 1.5" dia (light)</t>
  </si>
  <si>
    <t>Providing and Fixing GI pipe &amp; including specials complete: 1.25" dia (light)</t>
  </si>
  <si>
    <t>Providing and Fixing GI pipe &amp; including specials complete 1" dia (light)</t>
  </si>
  <si>
    <t>Providing and Fixing GI pipe &amp; including specials complete: 3/4" dia (light)</t>
  </si>
  <si>
    <t>Providing and Fixing GI pipe &amp; including specials complete: 1/2" dia (light)</t>
  </si>
  <si>
    <t>Providing and Fixing oxidized gas cock : 1/2" dia</t>
  </si>
  <si>
    <t>Providing and fixing brass gas cock : 1/2" dia (13 mm)</t>
  </si>
  <si>
    <t>Providing and Fixing brass gas cock : 3/4" (20 mm) dia</t>
  </si>
  <si>
    <t>Providing and Fixing 1/4" chorimum plated (CP) or oxidized gas cock: Single way</t>
  </si>
  <si>
    <t>Providing and Fixing 1/4" chorimum plated (CP) or oxidized gas cock Two way</t>
  </si>
  <si>
    <t>Providing and Fixing 1/4" chorimum plated (CP) or oxidized gas cock: Three way</t>
  </si>
  <si>
    <t>Providing and Fixing approved best quality light burners: Single</t>
  </si>
  <si>
    <t>Providing and Fixing approved best quality light burners: Double</t>
  </si>
  <si>
    <t>Providing and Fixing approved best quality gas room heaters complete in all respects: Single pannel</t>
  </si>
  <si>
    <t>Providing and Fixing approved best quality gas room heaters complete in all respects: Double pannel</t>
  </si>
  <si>
    <t>Providing and Fixing approved best quality cooking range with: Two (02) Burners &amp; Oven</t>
  </si>
  <si>
    <t>Providing and Fixing approved best quality cooking range with Two (02) burners, oven &amp; rostary</t>
  </si>
  <si>
    <t>Providing and Fixing approved best quality cooking range with three (03) burners, oven &amp; hot case</t>
  </si>
  <si>
    <t>Providing and Fixing approved best quality gas water heaters: 20 gallons capacity</t>
  </si>
  <si>
    <t>Providing and Fixing approved best quality gas water heaters: 30 gallons capacity</t>
  </si>
  <si>
    <t>Providing and Fixing gas cross burners : 6" (150 mm) Size</t>
  </si>
  <si>
    <t>Providing and Fixing gas cross burners : 9" (225 mm) Size</t>
  </si>
  <si>
    <t>Providing and Fixing gas cross burners : 12" (300 mm) Size</t>
  </si>
  <si>
    <t>Providing and Fixing gas nozzle star burner with injector: 12" (300 mm ) nozzle</t>
  </si>
  <si>
    <t>Providing and Fixing gas nozzle star burner with injector:18" (450 mm) nozzle</t>
  </si>
  <si>
    <t>Providing and Fixing gas nozzle star burner with injector: 24" (600 mm) nozzle</t>
  </si>
  <si>
    <t>Providing and Fixing gas nozzle star burner with injector: 32" (900 mm) nozzle</t>
  </si>
  <si>
    <t>Providing and Fixing gas twin burners with stand complete (Imperial make)</t>
  </si>
  <si>
    <t>Providing and fixing Fibre Glass , corrosion resistant, UV stablized WaterTank : 300 gallons</t>
  </si>
  <si>
    <t>Providing and fixing Fibre Glass , corrosion resistant, UV stablized WaterTank : 400 gallons</t>
  </si>
  <si>
    <t>Supplying and Fixing Polyethylene Water Tank made from food grade FDA Certified raw material, 3 layers UV stablized, inert with water, anti-fungus and anti-bacterial and have a service life of more than 10 years : 200 gallons (Horizontal)</t>
  </si>
  <si>
    <t>Supplying and Fixing Polyethylene Water Tank made from food grade FDA Certified raw material, 3 layers UV stablized, inert with water, anti-fungus and anti-bacterial and have a service life of more than 10 years : 400 gallons (Vertical)</t>
  </si>
  <si>
    <t>Supplying and Fixing Polyethylene Water Tank made from food grade FDA Certified raw material, 3 layers UV stablized, inert with water, anti-fungus and anti-bacterial and have a service life of more than 10 years : 500 gallons (Vertical)</t>
  </si>
  <si>
    <t>Supplying and Fixing Polyethylene Water Tank made from food grade FDA Certified raw material, 3 layers UV stablized, inert with water, anti-fungus and anti-bacterial and have a service life of more than 10 years : 1000 gallons (Vertical)</t>
  </si>
  <si>
    <t>Supplying and Fixing Polyethylene Water Tank made from food grade FDA Certified raw material, 3 layers UV stablized, inert with water, anti-fungus and anti-bacterial and have a service life of more than 10 years : 1500 gallons (Vertical)</t>
  </si>
  <si>
    <t>Providing and Fixing of pipe type B nikasi system including testing in all respect 110 mm</t>
  </si>
  <si>
    <t>Providing and Fixing of pipe type B nikasi system including testing in all respect 75 mm</t>
  </si>
  <si>
    <t>Providing and Fixing of polydex high pressure PPR (green including testing ect complete 25 mm(including all special etc)</t>
  </si>
  <si>
    <t>Providing and Fixing of polydex high pressure PPR (green including testing ect complete 20 mm(including all special etc)</t>
  </si>
  <si>
    <t>Providing of thermal insulation of high density (64kg/m3) fiber glass pipe insulation faced with aluminium foil for chilled/hot water piping complete: 1/2" dia</t>
  </si>
  <si>
    <t>Providing of thermal insulation of high density (64kg/m3) fiber glass pipe insulation faced with aluminium foil for chilled/hot water piping complete: 3/4" dia</t>
  </si>
  <si>
    <t>Providing of thermal insulation of high density (64kg/m3) fiber glass pipe insulation faced with aluminium foil for chilled/hot water piping complete 1" dia</t>
  </si>
  <si>
    <t>Providing of thermal insulation of high density (64kg/m3) fiber glass pipe insulation faced with aluminium foil for chilled/hot water piping complete: 1.5" dia</t>
  </si>
  <si>
    <t>Providing of thermal insulation of high density (64kg/m3) fiber glass pipe insulation faced with aluminium foil for chilled/hot water piping complete: 2" dia</t>
  </si>
  <si>
    <t>Providing of thermal insulation of high density (64kg/m3) fiber glass pipe insulation faced with aluminium foil for chilled/hot water piping complete: 3" dia</t>
  </si>
  <si>
    <t>Providing and Fixing in positioin Gas water with fittings including thermostat, safety valve etc:- 30 Gallon SG 35 Best Quality</t>
  </si>
  <si>
    <t>Providing and Fixing in positioin Gas water with fittings including thermostat, safety valve etc:- 35 Gallon SG 35 Best Quality</t>
  </si>
  <si>
    <t>14-74-c</t>
  </si>
  <si>
    <t>Providing and Fixing in positioin Wooden water geyser with fittings : 30 Gallon Best Quality</t>
  </si>
  <si>
    <t>Providing &amp; Fixing of approved quality Cooking Range Model 307 (3 Burners Black), Bigger size</t>
  </si>
  <si>
    <t>Providing &amp; Fixing of approved quality Cooking Range Model 308 (3 Burners Black), Smaller size</t>
  </si>
  <si>
    <t>Providing &amp; Fixing of approved quality Cooking Range Model 310 (3 Burners White)</t>
  </si>
  <si>
    <t>Providing &amp; Fixing of approved quality Cooking Range Model 312 (5 Burners), Automatic)</t>
  </si>
  <si>
    <t>Supply and fixing of 0.5 HP Monoblock water pump 1.25"x1" single phase upto 72 ft head (Type SE) i/c all accessories</t>
  </si>
  <si>
    <t>Supply and fixing of 1.0 HP Monoblock water pump 1.25"x1" single phase upto 90 ft head (Type SE) i/c all accessories</t>
  </si>
  <si>
    <t>Supply and fixing of 1.0 HP Monoblock water pump 1.25"x1" single phase upto 88 ft head (Type DE-S2) i/c all accessories.</t>
  </si>
  <si>
    <t>Supply and fixing of 1.5 HP Monoblock water pump 1.25"x1" single phase upto 130 ft head (Type DE-S2) i/c all accessories</t>
  </si>
  <si>
    <t>Supply and fixing of 2.0 HP Monoblock water pump 1.5"x1.25" 3 stage model DE-S3 (Deen Pump) single phase for 150 ft head with all accessories</t>
  </si>
  <si>
    <t>Supply and fixing of 2.0 HP Monoblock water pump 1.5"x1.5" 4 stage model DE-S4 single phase for 190 ft head with all accessories</t>
  </si>
  <si>
    <t>Supply and fixing of 2.0 HP Monoblock water pump 2"x2" size 1 stage SE model single phase for 65 ft head with all accessories and fittings.</t>
  </si>
  <si>
    <t>Supply and fixing of 3.0 HP Monoblock water pump 1.5"x1.5" size 5 stage DE-S5 model single phase for 220 ft head with all accessories</t>
  </si>
  <si>
    <t>Supply and fixing of 3.0 HP Monoblock water pump 1.5"x1.25" size 6 stage DE-S6 model single phase for 260 ft head with all accessories</t>
  </si>
  <si>
    <t>Supply and fixing of 4.0 HP Monoblock water pump 1.5"x1.25" size 7 stage DN-S7 model single phase for 300 ft head with all accessories</t>
  </si>
  <si>
    <t>Supply and fixing of 3.0 HP Monoblock water pump 2.5"x2" size 2 stage DE-S2 model single phase for 100 ft head with all accessories</t>
  </si>
  <si>
    <t>Supply and fixing of 4.0 HP Monoblock water pump 1.5"x2" size 3= stage DN-S3 model single phase for 130 ft head with all accessories</t>
  </si>
  <si>
    <t>Supply and fixing of 4.0 HP Monoblock water pump 1.5"x2" size 4 stage DN-S4 model single phase for 160 ft head with all accessories</t>
  </si>
  <si>
    <t>Supply and fixing of 3.0 HP Monoblock water pump 3"x3" size 1 stage P.P model single phase for 60 ft head with all accessories</t>
  </si>
  <si>
    <t>Supply and fixing of 4.0 HP Monoblock water pump 3"x2.5" size 1stage P.P model single phase for 60 ft head with all accessories</t>
  </si>
  <si>
    <t>Supply and fixing of 1.0 HP Deep well water pump 1"x1" size 1stage Jet S-1 model single phase for 60 ft suction and upto 60 ft head with all accessories</t>
  </si>
  <si>
    <t>Supply and fixing of 2.0 HP Deep well water pump 1"x1" size 2 stage Jet S-2 model single phase for 80 ft suction and upto 80 ft head with all accessories</t>
  </si>
  <si>
    <t>Supply and fixing of 3.0 HP Deep well water pump 1"x1" size 3 stage Jet S-3 model single phase for 120 ft suction and upto 120 ft head with all accessories</t>
  </si>
  <si>
    <t>Supply and fixing of 4.0 HP Deep well water pump 1"x1" size 4 stage Jet S-4 model single phase for 160 ft suction and upto 160 ft head with all accessories</t>
  </si>
  <si>
    <t>Providing &amp; Fixing Solar Geysers 35 gallons capacity (a product of Enercon, National Energy Conservation Centre Islamabad and equivalent)</t>
  </si>
  <si>
    <t>14-84-a-01</t>
  </si>
  <si>
    <t>Furnish and install of G.I Union : 6" dia</t>
  </si>
  <si>
    <t>14-84-a-02</t>
  </si>
  <si>
    <t>Furnish and install of G.I Socket : 6" dia</t>
  </si>
  <si>
    <t>14-84-a-03</t>
  </si>
  <si>
    <t>Furnish and install of G.I Tee : 6" dia</t>
  </si>
  <si>
    <t>14-84-a-04</t>
  </si>
  <si>
    <t>Furnish and install of G.I Elbow : 6" dia</t>
  </si>
  <si>
    <t>14-84-b-01</t>
  </si>
  <si>
    <t>Furnish and install of G.I Union : 4" dia</t>
  </si>
  <si>
    <t>14-84-b-02</t>
  </si>
  <si>
    <t>Furnish and install of G.I Socket : 4" dia</t>
  </si>
  <si>
    <t>14-84-b-03</t>
  </si>
  <si>
    <t>Furnish and install of G.I Tee : 4" dia</t>
  </si>
  <si>
    <t>14-84-b-04</t>
  </si>
  <si>
    <t>Furnish and install of G.I Elbow : 4" dia</t>
  </si>
  <si>
    <t>14-84-c-01</t>
  </si>
  <si>
    <t>Furnish and install of G.I Union : 3" dia</t>
  </si>
  <si>
    <t>14-84-c-02</t>
  </si>
  <si>
    <t>Furnish and install of G.I Socket : 3" dia</t>
  </si>
  <si>
    <t>14-84-c-03</t>
  </si>
  <si>
    <t>Furnish and install of G.I Tee : 3" dia</t>
  </si>
  <si>
    <t>14-84-c-04</t>
  </si>
  <si>
    <t>Furnish and install of G.I Elbow : 3" dia</t>
  </si>
  <si>
    <t>14-84-d-01</t>
  </si>
  <si>
    <t>Furnish and install of G.I Union : 2.5" dia</t>
  </si>
  <si>
    <t>14-84-d-02</t>
  </si>
  <si>
    <t>Furnish and install of G.I Socket : 2.5" dia</t>
  </si>
  <si>
    <t>14-84-d-03</t>
  </si>
  <si>
    <t>Furnish and install of G.I Tee : 2.5" dia</t>
  </si>
  <si>
    <t>14-84-d-04</t>
  </si>
  <si>
    <t>Furnish and install of G.I Elbow : 2.5" dia</t>
  </si>
  <si>
    <t>14-84-e-01</t>
  </si>
  <si>
    <t>Furnish and install of G.I Union : 2" dia</t>
  </si>
  <si>
    <t>14-84-e-02</t>
  </si>
  <si>
    <t>Furnish and install of G.I Socket : 2" dia</t>
  </si>
  <si>
    <t>14-84-e-03</t>
  </si>
  <si>
    <t>Furnish and install of G.I Tee : 2" dia</t>
  </si>
  <si>
    <t>14-84-e-04</t>
  </si>
  <si>
    <t>Furnish and install of G.I Elbow : 2" dia</t>
  </si>
  <si>
    <t>14-84-f-01</t>
  </si>
  <si>
    <t>Furnish and install of G.I Union : 1.5" dia</t>
  </si>
  <si>
    <t>14-84-f-02</t>
  </si>
  <si>
    <t>Furnish and install of G.I Socket : 1.5" dia</t>
  </si>
  <si>
    <t>14-84-f-03</t>
  </si>
  <si>
    <t>Furnish and install of Tee : 1.5" dia</t>
  </si>
  <si>
    <t>14-84-f-04</t>
  </si>
  <si>
    <t>Furnish and install of G.I Elbow : 1.5" dia</t>
  </si>
  <si>
    <t>14-84-g-01</t>
  </si>
  <si>
    <t>Furnish and install of G.I Union : 1.25" dia</t>
  </si>
  <si>
    <t>14-84-g-02</t>
  </si>
  <si>
    <t>Furnish and install of G.I Socket : 1.25" dia</t>
  </si>
  <si>
    <t>14-84-g-03</t>
  </si>
  <si>
    <t>Furnish and install of G.I Tee : 1.25" dia</t>
  </si>
  <si>
    <t>14-84-g-04</t>
  </si>
  <si>
    <t>Furnish and install of G.I Elbow : 1.25" dia</t>
  </si>
  <si>
    <t>14-84-h-01</t>
  </si>
  <si>
    <t>Furnish and install of G.I Union : 1" dia</t>
  </si>
  <si>
    <t>14-84-h-02</t>
  </si>
  <si>
    <t>Furnish and install of G.I Socket : 1" dia</t>
  </si>
  <si>
    <t>14-84-h-03</t>
  </si>
  <si>
    <t>Furnish and install of G.I Tee : 1" dia</t>
  </si>
  <si>
    <t>14-84-h-04</t>
  </si>
  <si>
    <t>Furnish and install of G.I Elbow : 1" dia</t>
  </si>
  <si>
    <t>14-85-a</t>
  </si>
  <si>
    <t>Supply &amp; fixing of brass foot valve of the following sizes i/c require fittings complete. 2" dia</t>
  </si>
  <si>
    <t>14-85-b</t>
  </si>
  <si>
    <t>Supply &amp; fixing of brass foot valve of the following sizes i/c require fittings complete. 2.5" dia</t>
  </si>
  <si>
    <t>14-85-c</t>
  </si>
  <si>
    <t>Supply &amp; fixing of brass foot valve of the following sizes i/c require fittings complete. 3" dia</t>
  </si>
  <si>
    <t>14-85-d</t>
  </si>
  <si>
    <t>Supply &amp; fixing of brass foot valve of the following sizes i/c require fittings complete. 4" dia</t>
  </si>
  <si>
    <t>14-85-f</t>
  </si>
  <si>
    <t>Supply &amp; fixing of brass foot valve of the following sizes i/c require fittings complete. 6" dia</t>
  </si>
  <si>
    <t>14-86</t>
  </si>
  <si>
    <t>Providing &amp; fixing chromium plated double bib-cock with Muslim Shower of approved quality Complete is all respects.</t>
  </si>
  <si>
    <t xml:space="preserve">14.7.18 , </t>
  </si>
  <si>
    <t>14-87</t>
  </si>
  <si>
    <t>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t>
  </si>
  <si>
    <t xml:space="preserve">14.7.6 , </t>
  </si>
  <si>
    <t>14-88</t>
  </si>
  <si>
    <t>Providing and Fixing glazed earthen ware wash hand basin (WHB) complete size 56x40 cm (22"x16"), including bracket set, waste coupling,chromium plated CP stop-cock 1/2") complete in all respects: White with pedestal</t>
  </si>
  <si>
    <t xml:space="preserve">14.7 , </t>
  </si>
  <si>
    <t>14-89-a</t>
  </si>
  <si>
    <t>Providing and fixing stainless steel bowel sink 15" x20" including set of brackets, waste pipe etc</t>
  </si>
  <si>
    <t>14-89-b</t>
  </si>
  <si>
    <t>Providing and Fixing stainless steel bowel 17"x14", including set of brackets, waste pipe etc</t>
  </si>
  <si>
    <t>14-89-c</t>
  </si>
  <si>
    <t>Providing and Fixing stainless steel bowel 18"x15", including set of brackets, waste pipe etc</t>
  </si>
  <si>
    <t>14-90-a</t>
  </si>
  <si>
    <t>Providing and installing GI Tee 1/2" dia</t>
  </si>
  <si>
    <t>14-90-b</t>
  </si>
  <si>
    <t>Providing and installing GI Tee 3/4" dia</t>
  </si>
  <si>
    <t>14-91-a</t>
  </si>
  <si>
    <t>Providing and installing GI Union1/2" dia</t>
  </si>
  <si>
    <t>14-91-b</t>
  </si>
  <si>
    <t>Providing and installing GI Union 3/4" dia</t>
  </si>
  <si>
    <t>14-91-c</t>
  </si>
  <si>
    <t>Providing and installing GI Union 1" dia</t>
  </si>
  <si>
    <t>14-91-d</t>
  </si>
  <si>
    <t>Providing and installing GI Union 1-1/2" dia</t>
  </si>
  <si>
    <t>14-91-e</t>
  </si>
  <si>
    <t>Providing and installing GI Union 2" dia</t>
  </si>
  <si>
    <t>14-91-f</t>
  </si>
  <si>
    <t>Providing and installing GI Union 2-1/2" dia</t>
  </si>
  <si>
    <t>14-91-g</t>
  </si>
  <si>
    <t>Providing and installing GI Union 3" dia</t>
  </si>
  <si>
    <t>14-91-h</t>
  </si>
  <si>
    <t>Providing and installing GI Union 4" dia</t>
  </si>
  <si>
    <t>14-93-a</t>
  </si>
  <si>
    <t>Supply &amp; fixing of cast iron (CI) foot valve of the following sizes i/c require fittings complete. 2" dia</t>
  </si>
  <si>
    <t xml:space="preserve">14.6.1, </t>
  </si>
  <si>
    <t>14-93-b</t>
  </si>
  <si>
    <t>Supply &amp; fixing of cast iron (CI) foot valve of the following sizes i/c require fittings complete. 2.5" dia</t>
  </si>
  <si>
    <t>14-93-c</t>
  </si>
  <si>
    <t>Supply &amp; fixing of cast iron (CI) foot valve of the following sizes i/c require fittings complete. 3" dia</t>
  </si>
  <si>
    <t>14-93-d</t>
  </si>
  <si>
    <t>Supply &amp; fixing of cast iron foot valve of the following sizes i/c require fittings complete. 4" dia</t>
  </si>
  <si>
    <t>14-93-f</t>
  </si>
  <si>
    <t>Supply &amp; fixing of Cast Iron (CI) foot valve of the following sizes i/c require fittings complete. 6" dia</t>
  </si>
  <si>
    <t>14-94-a</t>
  </si>
  <si>
    <t>Making connection with the existing system G.I pipe line including cutting the pipe for providing &amp; fixing required fittings : 6" dia</t>
  </si>
  <si>
    <t>14-94-b</t>
  </si>
  <si>
    <t>Making connection with the existing system G.I pipe line including cutting the pipe for providing &amp; fixing required fittings: 4" dia</t>
  </si>
  <si>
    <t>14-94-c</t>
  </si>
  <si>
    <t>Making connection with the existing system G.I pipe line including cutting the pipe for providing &amp; fixing required fittings : 3" dia</t>
  </si>
  <si>
    <t>14-94-d</t>
  </si>
  <si>
    <t>Making connection with the existing system G.I pipe line including cutting the pipe for providing &amp; fixing required fittings : 2.5" dia</t>
  </si>
  <si>
    <t>14-94-e</t>
  </si>
  <si>
    <t>Making connection with the existing system G.I pipe line including cutting the pipe for providing &amp; fixing required fittings : 2" dia</t>
  </si>
  <si>
    <t>14-94-f</t>
  </si>
  <si>
    <t>Making connection with the existing system G.I pipe line including cutting the pipe for providing &amp; fixing required fittings : 1.5" dia</t>
  </si>
  <si>
    <t>14-94-g</t>
  </si>
  <si>
    <t>Making connection with the existing system G.I pipe line including cutting the pipe for providing &amp; fixing required fittings : 1.25" dia</t>
  </si>
  <si>
    <t>14-94-h</t>
  </si>
  <si>
    <t>Making connection with the existing system G.I pipe line including cutting the pipe for providing &amp; fixing required fittings : 1" dia</t>
  </si>
  <si>
    <t>14-95-a</t>
  </si>
  <si>
    <t>Making connection with the existing system PVC pipe line including cutting the pipe for providing &amp; fixing required fittings : 6" dia</t>
  </si>
  <si>
    <t xml:space="preserve">14.6.3, </t>
  </si>
  <si>
    <t>14-95-b</t>
  </si>
  <si>
    <t>Making connection with the existing system PVC pipe line including cutting the pipe for providing &amp; fixing required fittings : 4" dia</t>
  </si>
  <si>
    <t>14-95-c</t>
  </si>
  <si>
    <t>Making connection with the existing system PVC pipe line including cutting the pipe for providing &amp; fixing required fittings :3" dia</t>
  </si>
  <si>
    <t>14-95-d</t>
  </si>
  <si>
    <t>Making connection with the existing system PVC pipe line including cutting the pipe for providing &amp; fixing required fittings : 2.5" dia</t>
  </si>
  <si>
    <t>14-95-e</t>
  </si>
  <si>
    <t>Making connection with the existing system PVC pipe line including cutting the pipe for providing &amp; fixing required fittings : 2" dia</t>
  </si>
  <si>
    <t>14-95-f</t>
  </si>
  <si>
    <t>Making connection with the existing system PVC pipe line including cutting the pipe for providing &amp; fixing required fittings : 1.5" dia</t>
  </si>
  <si>
    <t>14-96-a</t>
  </si>
  <si>
    <t>Supply of 1" dia PVC special heavy gauge pipe.</t>
  </si>
  <si>
    <t>14.6.3</t>
  </si>
  <si>
    <t>14-96-b</t>
  </si>
  <si>
    <t>Supply of 3/4" dia PVC special heavy gauge pipe.</t>
  </si>
  <si>
    <t>14-97</t>
  </si>
  <si>
    <t>Supply of Polythene sheet of approved quality</t>
  </si>
  <si>
    <t>14.4, 14.6</t>
  </si>
  <si>
    <t>14-98-a</t>
  </si>
  <si>
    <t>Supply and fixing MS Pipe 4" i/d 5mm thick</t>
  </si>
  <si>
    <t>14-98-b</t>
  </si>
  <si>
    <t>S/H/J MS Pipe 1.5" i/d 5mm thick</t>
  </si>
  <si>
    <t>14-98-c</t>
  </si>
  <si>
    <t>S/H/J MS Pipe 3" i/d 5mm thick</t>
  </si>
  <si>
    <t>14-99</t>
  </si>
  <si>
    <t>Supply and Fixing of Chromium Plated tower bolt : 6" to 9"</t>
  </si>
  <si>
    <t>14.7, 14.8</t>
  </si>
  <si>
    <t>Supply and Erection MS conduit pipe for wiring purpose comp. on surface including clamps etc: 1/2" i/d</t>
  </si>
  <si>
    <t>15.2.3</t>
  </si>
  <si>
    <t>15.2.4</t>
  </si>
  <si>
    <t>15.2.5</t>
  </si>
  <si>
    <t>Supply and Erection GI flexible pipe for wiring purpose complete 2" i/d</t>
  </si>
  <si>
    <t>Supply and Erection Sahl wood strip batten for wiring complete 1/2"</t>
  </si>
  <si>
    <t>15.2.6</t>
  </si>
  <si>
    <t>Supply and Erection Sahl wood strip batten for wiring complete 3/4"</t>
  </si>
  <si>
    <t>Supply and Erection Sahl wood strip batten for wiring complete 1"</t>
  </si>
  <si>
    <t>Supply and Erection single core PVC insulated copper conductor 250/440 V grade cable : 3/0.029" 1/2" i/d</t>
  </si>
  <si>
    <t>15.3.1</t>
  </si>
  <si>
    <t>Supply and Erection single core PVC insulated &amp; sheathed copper conductor, 660/1100V cable : 7/0.064"</t>
  </si>
  <si>
    <t>Supply and Erection single core PVC insulated &amp; sheathed copper conductor, 660/1100V cable : 19/0.052"</t>
  </si>
  <si>
    <t>Supply and Erection single core PVC insulated &amp; sheathed copper conductor, 660/1100V cable : 19/0.064"</t>
  </si>
  <si>
    <t>Supply and Erection single core PVC insulated &amp; sheathed copper conductor, 660/1100V cable : 19/0.083"</t>
  </si>
  <si>
    <t>Supply and Erection single core PVC insulated &amp; sheathed copper conductor, 660/1100V cable : 37/0.072"</t>
  </si>
  <si>
    <t>Supply and Erection single core PVC insulated &amp; sheathed copper conductor, 660/1100V cable : 37/0.083"</t>
  </si>
  <si>
    <t>Supply and Erection single core PVC insulated &amp; sheathed copper conductor, 660/1100V cable : 37/0.103"</t>
  </si>
  <si>
    <t xml:space="preserve">15.3.1, </t>
  </si>
  <si>
    <t>15-100-a</t>
  </si>
  <si>
    <t>Supply &amp; erection of 25 KVA, 11/0.4 KV Transformer</t>
  </si>
  <si>
    <t>15-100-b</t>
  </si>
  <si>
    <t>Supply &amp; erection of 50 KVA, 11/0.4 KV Transformer</t>
  </si>
  <si>
    <t>15-100-c</t>
  </si>
  <si>
    <t>Supply &amp; erection of 100 KVA, 11/0.4 KV Transformer</t>
  </si>
  <si>
    <t>15-100-d</t>
  </si>
  <si>
    <t>Supply &amp; erection of 200 KVA, 11/0.4 KV Transformer</t>
  </si>
  <si>
    <t>15-101-a</t>
  </si>
  <si>
    <t>Supply &amp; erection of Steel-X-Arm with braces</t>
  </si>
  <si>
    <t>15-101-b</t>
  </si>
  <si>
    <t>Supply &amp; erection of Steel-x-Arm / D-Fitting</t>
  </si>
  <si>
    <t>15-102</t>
  </si>
  <si>
    <t>Supply &amp; erection of Stay set Complete</t>
  </si>
  <si>
    <t>15.2.10</t>
  </si>
  <si>
    <t>15-103</t>
  </si>
  <si>
    <t>Supply &amp; erection of Stay Wire</t>
  </si>
  <si>
    <t>15-104</t>
  </si>
  <si>
    <t>Supply &amp; erection of Eye Nut</t>
  </si>
  <si>
    <t>15-105-a</t>
  </si>
  <si>
    <t>Supply &amp; erection of Earth Rod</t>
  </si>
  <si>
    <t>15.11.6</t>
  </si>
  <si>
    <t>15-105-b</t>
  </si>
  <si>
    <t>Supply &amp; erection of Earthing wire GSL 6 mm</t>
  </si>
  <si>
    <t>15.12.1</t>
  </si>
  <si>
    <t>15-105-c</t>
  </si>
  <si>
    <t>Drilling of earth bore 3" dia 70 to 80 ft. deep or up to permanent water table, back filling, ramming, complete in all respect. grounding bores shall be made at 6 to 8 feet away from foundation and distance between earth bore shall not be less than 10 feet</t>
  </si>
  <si>
    <t>15-105-d</t>
  </si>
  <si>
    <t>Supply at site, hoisting and installation of Single Arm Pole</t>
  </si>
  <si>
    <t>15.6.6</t>
  </si>
  <si>
    <t>15-105-e</t>
  </si>
  <si>
    <t>Supply, Installation &amp; Connecting up of earth electrodes with 600mm x 600mm x 3.2mm conductors to main earth bar including all accessories, in 50mm dia G.I. pipe / PVC pipe class D/E up inspection chamber, heavy duty C.I. Cover etc.</t>
  </si>
  <si>
    <t>15-105-f</t>
  </si>
  <si>
    <t>Supply and errection of Grounding connecting points</t>
  </si>
  <si>
    <t>15.18.8</t>
  </si>
  <si>
    <t>15-105-g</t>
  </si>
  <si>
    <t>Providing &amp; fixing of main earth bar, with 80mm x50mm x.20mm copper bar with terminals, insulator supports, lugs, bolts, etc. including bonding to rebars of structure.</t>
  </si>
  <si>
    <t>15-105-h</t>
  </si>
  <si>
    <t>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t>
  </si>
  <si>
    <t>15-105-i</t>
  </si>
  <si>
    <t>Construction of water tight brick type Grounding inspection pit.</t>
  </si>
  <si>
    <t>15-106</t>
  </si>
  <si>
    <t>Supply, installation, testing &amp; commissioning of Lightning Protection System</t>
  </si>
  <si>
    <t>15-107</t>
  </si>
  <si>
    <t>15-108</t>
  </si>
  <si>
    <t>Supply &amp; erection of double Arming Bolt</t>
  </si>
  <si>
    <t>15-109</t>
  </si>
  <si>
    <t>Supply &amp; erection of D-Bracket along with cotter522pin</t>
  </si>
  <si>
    <t>Supply and Erection Sahl wood board, 1.75" deep : 3"x3" dia</t>
  </si>
  <si>
    <t>15-110-a</t>
  </si>
  <si>
    <t>Supply &amp; erection of double pole platform for transformers</t>
  </si>
  <si>
    <t>15-110-b</t>
  </si>
  <si>
    <t>Supply &amp; erection of Single pole platform for transformers</t>
  </si>
  <si>
    <t>15-111</t>
  </si>
  <si>
    <t>Supply &amp; erection of drop out cutouts</t>
  </si>
  <si>
    <t>15-112-a</t>
  </si>
  <si>
    <t>Supply &amp; erection of dead end clamp</t>
  </si>
  <si>
    <t>15-112-b</t>
  </si>
  <si>
    <t>15-112-c</t>
  </si>
  <si>
    <t>15-113-a</t>
  </si>
  <si>
    <t>Supply &amp; erection of PG Connector</t>
  </si>
  <si>
    <t>15-113-b</t>
  </si>
  <si>
    <t>15-113-c</t>
  </si>
  <si>
    <t>15-114-a</t>
  </si>
  <si>
    <t>Supply &amp; erection of Loop dead end clamp</t>
  </si>
  <si>
    <t>15-114-b</t>
  </si>
  <si>
    <t>15-115-a</t>
  </si>
  <si>
    <t>Supply &amp; erection of double arm GI round conical pole, hot dipped galvanized (80 microns) 12 meters long overall thickness 4 mm, base dia 180 mm and top dia 62 with plate arrangement 450mm x 450mm x 25mm, complete in all respects.</t>
  </si>
  <si>
    <t>15-115-b</t>
  </si>
  <si>
    <t>Supply &amp; erection of Single arm GI round conical pole, hot dipped galvanized (80 microns) 12 meters long overall thickness 4 mm, base dia 180 mm and top dia 62 with plate arrangement 450mm x 450mm x 25mm, complete in all respects.</t>
  </si>
  <si>
    <t>15-115-c</t>
  </si>
  <si>
    <t>Supply &amp; erection of Double arm GI round conical pole, hot dipped galvanized (80 microns) 10 meters long overall thickness 4 mm, base dia 180 mm and top dia 62 with plate arrangement 450mm x 450mm x 25mm, complete in all respects.</t>
  </si>
  <si>
    <t>15-115-e</t>
  </si>
  <si>
    <t>Supply &amp; erection of Double arm GI round conical pole, hot dipped galvanized (80 microns) 12 meters long overall thickness 5 mm, base dia 200 mm and top dia 100 with plate arrangement 450mm x 450mm x 25mm, complete in all respects.</t>
  </si>
  <si>
    <t>15-115-f</t>
  </si>
  <si>
    <t>Supply &amp; erection of Single arm GI round conical pole, hot dipped galvanized (microns) 10 meters long overall thickness 5 mm, base dia 200 mm and top dia 100 with plate arrangement 450mm x 450mm x 25mm, complete in all respects.</t>
  </si>
  <si>
    <t>15-116</t>
  </si>
  <si>
    <t>Supply &amp; erection of Timer TB 438</t>
  </si>
  <si>
    <t>15-117</t>
  </si>
  <si>
    <t>Supply &amp; erection of Magnetic contactor</t>
  </si>
  <si>
    <t>15-118</t>
  </si>
  <si>
    <t>Providing and laying pipe at a depth of 2-1/2'</t>
  </si>
  <si>
    <t>15-119</t>
  </si>
  <si>
    <t>Supply &amp; erection of 2" PVC pipe flexible (weather proof)</t>
  </si>
  <si>
    <t>Meter</t>
  </si>
  <si>
    <t xml:space="preserve">15.4.1, </t>
  </si>
  <si>
    <t>15-11-b-05</t>
  </si>
  <si>
    <t>Supply &amp; Erection of 200 Amp Main switch</t>
  </si>
  <si>
    <t>15.4.5</t>
  </si>
  <si>
    <t>15-11-b-06</t>
  </si>
  <si>
    <t>Supply &amp; Erection of Change over switch 100 Amp</t>
  </si>
  <si>
    <t>15-11-b-07</t>
  </si>
  <si>
    <t>Supply &amp; Erection of Change over switch 200 Amp</t>
  </si>
  <si>
    <t>15-11-b-08</t>
  </si>
  <si>
    <t>Supply &amp; Erection of Change over switch 600 Amp</t>
  </si>
  <si>
    <t>15-11-b-09</t>
  </si>
  <si>
    <t>Supply &amp; Erection of Change over switch 500 Amp</t>
  </si>
  <si>
    <t>15-11-b-10</t>
  </si>
  <si>
    <t>Supply &amp; Erection of 600 Amp main switch</t>
  </si>
  <si>
    <t>15-11-b-11</t>
  </si>
  <si>
    <t>Supply &amp; Erection of 400 Amp main switch</t>
  </si>
  <si>
    <t>15-11-b-12</t>
  </si>
  <si>
    <t>Supply &amp; Erection of 300 Amp main switch</t>
  </si>
  <si>
    <t>15-120</t>
  </si>
  <si>
    <t>Supply &amp; erection of weather proof flexible PVC pipe 1.5" dia</t>
  </si>
  <si>
    <t>15-121</t>
  </si>
  <si>
    <t>Supply &amp; erection of DIN rail</t>
  </si>
  <si>
    <t>15-122-a</t>
  </si>
  <si>
    <t>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t>
  </si>
  <si>
    <t>RMtr</t>
  </si>
  <si>
    <t>15-122-b</t>
  </si>
  <si>
    <t>15-122-c</t>
  </si>
  <si>
    <t>15-122-d</t>
  </si>
  <si>
    <t>15.18.1</t>
  </si>
  <si>
    <t>15-122-e</t>
  </si>
  <si>
    <t>15-122-f</t>
  </si>
  <si>
    <t>15-122-g</t>
  </si>
  <si>
    <t>15-122-h</t>
  </si>
  <si>
    <t>15-122-i</t>
  </si>
  <si>
    <t>15-122-j</t>
  </si>
  <si>
    <t>15-122-k</t>
  </si>
  <si>
    <t>15-123-a</t>
  </si>
  <si>
    <t>Supply &amp; erection of 3 Core Cable PVC/PVC '3 core 2.5 sqmm Cu/PVC/PVC</t>
  </si>
  <si>
    <t>15-123-b</t>
  </si>
  <si>
    <t>Supply &amp; erection of 3 CORE FLXIBLE POWER CABLE 1.5 mm2</t>
  </si>
  <si>
    <t>15-124-a</t>
  </si>
  <si>
    <t>Supply &amp; erection of 2x10 mm2 Copper Cable</t>
  </si>
  <si>
    <t>15-124-b</t>
  </si>
  <si>
    <t>Supply &amp; erection of 2 core 1.5mmsq Fire Resistant cable</t>
  </si>
  <si>
    <t>15-125</t>
  </si>
  <si>
    <t>Supply &amp; erection of Flexible Copper Cable 1x4 mm2</t>
  </si>
  <si>
    <t>15-126-a</t>
  </si>
  <si>
    <t>15-126-b</t>
  </si>
  <si>
    <t>15-126-c</t>
  </si>
  <si>
    <t>15-126-d</t>
  </si>
  <si>
    <t>15-126-e</t>
  </si>
  <si>
    <t>Supply and installation of four core copper conducter PVC/PVC power cable (BS6400,BS6346,BS7629) in apropriete size of GI cable tray and PVC condute surface mounted completed in all respect.</t>
  </si>
  <si>
    <t xml:space="preserve">15.4.5, </t>
  </si>
  <si>
    <t>15-127-a</t>
  </si>
  <si>
    <t>Supply at site, installation, testing and commissioning of the One gang light control switches 10 Amps, 250Volts one way, including appropriate size concealed MS, powder coated back box, complete in all respects.</t>
  </si>
  <si>
    <t>15-127-b</t>
  </si>
  <si>
    <t>Supply at site, installation, testing and commissioning of Two gang light control switches 10 Amps, 250Volts one way, including appropriate size concealed MS, powder coated back box, complete in all respects.</t>
  </si>
  <si>
    <t>15-127-c</t>
  </si>
  <si>
    <t>Supply at site, installation, testing and commissioning of Three gang light control switches 10 Amps, 250Volts one way, including appropriate size concealed MS, powder coated back box, complete in all respects.</t>
  </si>
  <si>
    <t>15-127-d</t>
  </si>
  <si>
    <t>Supply at site, installation, testing and commissioning of Four gang light control switches 10 Amps, 250Volts one way, including appropriate size concealed MS, powder coated back box, complete in all respects.</t>
  </si>
  <si>
    <t>15-127-e</t>
  </si>
  <si>
    <t>Supply at site, installation, testing and commissioning of Five gang light control switches 10 Amps, 250Volts one way, including appropriate size concealed MS, powder coated back box, complete in all respects.</t>
  </si>
  <si>
    <t>15-127-f</t>
  </si>
  <si>
    <t>Supply at site, installation, testing and commissioning ofSix gang light control switches 10 Amps, 250Volts one way, including appropriate size concealed MS, powder coated back box, complete in all respects.</t>
  </si>
  <si>
    <t>15-127-g</t>
  </si>
  <si>
    <t>Supply at site, installation, testing and commissioning of the Eight gang light control switches 10 Amps, 250Volts one way, including appropriate size concealed MS, powder coated back box, complete in all respects.</t>
  </si>
  <si>
    <t>15-127-h</t>
  </si>
  <si>
    <t>Supply at site, installation, testing and commissioning of One gang light control switches 10 Amps, 250Volts two way, including appropriate size concealed MS, powder coated back box, complete in all respects.</t>
  </si>
  <si>
    <t>15-127-i</t>
  </si>
  <si>
    <t>Supply at site, installation, testing and commissioning of 2 &amp; 3 pin switched socket unit 5/10 Amps, 250Volts, round pin including appropriate size MS, powder coated back box, complete in all respects.</t>
  </si>
  <si>
    <t>15-127-j</t>
  </si>
  <si>
    <t>Supply at site, installation, testing and commissioning of 3 pin switched socket unit 13/15 Amps, 250Volts, round pin including appropriate size MS, powder coated back box, complete in all respects.</t>
  </si>
  <si>
    <t>15-127-k</t>
  </si>
  <si>
    <t>Supply at site, installation, testing and commissioning of 3 pin switched socket unit 20 Amps, 250Volts, round pin including appropriate size MS, powder coated back box, complete in all respects.</t>
  </si>
  <si>
    <t>15-127-l</t>
  </si>
  <si>
    <t>Supply at site, installation, testing and commissioning of Push Button 10 Amps, 250Volts, including appropriate size MS, powder coated back box, complete in all respects.</t>
  </si>
  <si>
    <t>15.4.7</t>
  </si>
  <si>
    <t>15-127-m</t>
  </si>
  <si>
    <t>Supply at site, installation, testing and commissioning of Fan Dimmer with switch/ MS, powder coated back box with all associated accessories, complete in all respects.</t>
  </si>
  <si>
    <t>15.4.12</t>
  </si>
  <si>
    <t>15-127-n</t>
  </si>
  <si>
    <t>Supply at site, installation, testing and commissioning of DP switch 20 Amps with neon indication lamp complete with MS, powder coated back box, complete in all respects.</t>
  </si>
  <si>
    <t>15-127-o</t>
  </si>
  <si>
    <t>Supply at site, installation, testing and commissioning of Three Pin 220 V 05/10 Amp Switch socket, complete in all respects.</t>
  </si>
  <si>
    <t>15-127-p</t>
  </si>
  <si>
    <t>Supply at site, installation, testing and commissioning of Three Pin 220 V 20 Amps Switch socket, complete in all respects.</t>
  </si>
  <si>
    <t>15-127-q</t>
  </si>
  <si>
    <t>Supply at site, installation, testing and commissioning of Three Pin Universal Switch socket, complete in all respects.</t>
  </si>
  <si>
    <t>15.4.6</t>
  </si>
  <si>
    <t>15-128-a</t>
  </si>
  <si>
    <t>Supply and installation of Flush Face Plate One Way Switch 220V 10 Amps Switch, complete in all respects</t>
  </si>
  <si>
    <t>15-128-b</t>
  </si>
  <si>
    <t>Supply and installation of Flush Face Plate Two Way Switch 220V 10 Amps switch, complete in all respects</t>
  </si>
  <si>
    <t>15-129-a</t>
  </si>
  <si>
    <t>Supply &amp;. Installation of flush type switch (Single pole 220V 5 amps switch 1 way) manufactured by fixed over sheet including appropriate size outlet box of 16SWG black enameled MS sheet recessed in wall, column etc. complete in all respects</t>
  </si>
  <si>
    <t>15-129-b</t>
  </si>
  <si>
    <t>Supply &amp;. Installation of flush type switch (Single pole 220V 10 amps switch 2 way) manufactured by fixed over sheet including appropriate size outlet box of 16SWG black enameled MS sheet recessed in wall, column etc. complete in all respects</t>
  </si>
  <si>
    <t>15-129-c</t>
  </si>
  <si>
    <t>Supply &amp;. Installation of flush type switch (2-Pin 10 amps 220 V Switch Socket) manufactured by fixed over sheet including appropriate size outlet box of 16SWG black enameled MS sheet recessed in wall, column etc. complete in all respects</t>
  </si>
  <si>
    <t>15-12-f</t>
  </si>
  <si>
    <t>Supply &amp; Erection of Brass Bar 5000 Amp</t>
  </si>
  <si>
    <t>15.4.25</t>
  </si>
  <si>
    <t>15-12-g</t>
  </si>
  <si>
    <t>Supply &amp; Erection of Brass Bar3000 Amp</t>
  </si>
  <si>
    <t>Supply and Erection plain pendent lamp holder, complete with bakelite lamp holder &amp; flexible twin wire of 2m</t>
  </si>
  <si>
    <t>15.4.15</t>
  </si>
  <si>
    <t>15-130-a</t>
  </si>
  <si>
    <t>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t>
  </si>
  <si>
    <t>15-130-b</t>
  </si>
  <si>
    <t>Supply, installation, testing and commissioning of Mixer Amplifier (240W); 6 MIC Input; complete in all respects.</t>
  </si>
  <si>
    <t>15.16.3</t>
  </si>
  <si>
    <t>15-130-c</t>
  </si>
  <si>
    <t>Supply, installation, testing and commissioning of Power Amplifier</t>
  </si>
  <si>
    <t>15-130-d</t>
  </si>
  <si>
    <t>Supply and installation of plena easy line 120 Watt mixer amplifier</t>
  </si>
  <si>
    <t>15-130-e</t>
  </si>
  <si>
    <t>Supply, installation, testing &amp; commissioning of Back Ground Music Player</t>
  </si>
  <si>
    <t>15-130-f</t>
  </si>
  <si>
    <t>Supply, installation, testing &amp; commissioning of Goose Neck Microphone</t>
  </si>
  <si>
    <t>15.16.4</t>
  </si>
  <si>
    <t>15-130-g</t>
  </si>
  <si>
    <t>Supply, installation, testing &amp; commissioning of Table Stand Microphone</t>
  </si>
  <si>
    <t>15-130-h</t>
  </si>
  <si>
    <t>Supply, installation, testing &amp; commissioning of Cordless MIC with Receivers</t>
  </si>
  <si>
    <t>15-130-i</t>
  </si>
  <si>
    <t>Supply, installation, testing &amp; commissioning of Ceiling Mount Speakers</t>
  </si>
  <si>
    <t>15.16.7</t>
  </si>
  <si>
    <t>15-130-j</t>
  </si>
  <si>
    <t>Supply, installation, testing &amp; commissioning of Wall Mount Speakers</t>
  </si>
  <si>
    <t>15-130-k</t>
  </si>
  <si>
    <t>15-130-l</t>
  </si>
  <si>
    <t>Supply, installation, testing &amp; commissioning of Column Loud Speakers</t>
  </si>
  <si>
    <t>15-130-m</t>
  </si>
  <si>
    <t>Supplying, installation, wiring, connection of speaker cable 37/0.0076 flexible cable for Audio speaker and pre laid 3A" PVC conduit</t>
  </si>
  <si>
    <t>15-130-n</t>
  </si>
  <si>
    <t>Supply, connecting, testing &amp; commissioning of recessed mounting 8" dia Speaker having cylinderical shape 5W operating voltage 12V suitable for PA system, complete in all respects.</t>
  </si>
  <si>
    <t>15-131-a</t>
  </si>
  <si>
    <t>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t>
  </si>
  <si>
    <t>15-131-b</t>
  </si>
  <si>
    <t>Supply, installation, testing &amp; commissioning of Analogue Addressable Manual Call Point / Pull Station with Base and Back Box with Key UL Listed complete in all respects.</t>
  </si>
  <si>
    <t>15-131-c</t>
  </si>
  <si>
    <t>Supply, installation, testing &amp; commissioning of Analogue Addressable Sounder with Flasher, 24 VDC, Mounting Base and with Base and Back Box with Key UL Listed complete in all respects.</t>
  </si>
  <si>
    <t>15-131-d</t>
  </si>
  <si>
    <t>Supply, installation, testing &amp; commissioning of Analogue Addressable Optical Smoke Detector with Base; 24 VDC; UL LISTED, low voltage, solid state, Not Radio Active type, uni-polar and dual chamber with LED alarm indication to be installed on RCC slab, complete in all respects.</t>
  </si>
  <si>
    <t>15.17.4</t>
  </si>
  <si>
    <t>15-131-e</t>
  </si>
  <si>
    <t>Supply, installation, testing &amp; commissioning of Addressable Heat Detector</t>
  </si>
  <si>
    <t>15-131-f</t>
  </si>
  <si>
    <t>Supply, installation, testing &amp; commissioning of Wall mounted Sounder of Bosh or Honeywell by UK completed in all respect .</t>
  </si>
  <si>
    <t>15-131-g</t>
  </si>
  <si>
    <t>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t>
  </si>
  <si>
    <t>15.17.8</t>
  </si>
  <si>
    <t>15-131-h</t>
  </si>
  <si>
    <t>Supply, installation, connecting, testing and commissioning of conventional type Fire Alarm Control Panel (FACP) having 2 zone conventional type Honeywell or equivalent</t>
  </si>
  <si>
    <t>15-132</t>
  </si>
  <si>
    <t>Supply, installation, testing &amp; commissioning of Beam Detector, TX-RX, 50 meter Range, complete in all respects.</t>
  </si>
  <si>
    <t>15-133</t>
  </si>
  <si>
    <t>Supply, installation, testing &amp; commissioning of522input module</t>
  </si>
  <si>
    <t xml:space="preserve">15.16.4 , </t>
  </si>
  <si>
    <t>15-134</t>
  </si>
  <si>
    <t>Supply, installation, testing &amp; commissioning of Manual call Point of Bosh or Honeywell by UK completed in all respect.</t>
  </si>
  <si>
    <t>15-135-a</t>
  </si>
  <si>
    <t>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t>
  </si>
  <si>
    <t>15-135-b</t>
  </si>
  <si>
    <t>15-135-c</t>
  </si>
  <si>
    <t>15-135-d</t>
  </si>
  <si>
    <t>15-135-e</t>
  </si>
  <si>
    <t>15-136-a</t>
  </si>
  <si>
    <t>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t>
  </si>
  <si>
    <t>15-136-b</t>
  </si>
  <si>
    <t>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t>
  </si>
  <si>
    <t>15-136-c</t>
  </si>
  <si>
    <t>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t>
  </si>
  <si>
    <t>15-136-d</t>
  </si>
  <si>
    <t>Supply and erection of Cable for Voice Communication System from communication rack to each work station / outlet in 25mm PVC conduit / channel as per drawing including termination, tagging at both ends, complete in all respects</t>
  </si>
  <si>
    <t>15-136-e</t>
  </si>
  <si>
    <t>Supply, installation, testing and commissioning of Wireless Access Point (AP); 802.11 A/G/N; DUAL BAND, complete in all respects</t>
  </si>
  <si>
    <t>15-136-f</t>
  </si>
  <si>
    <t>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t>
  </si>
  <si>
    <t>15-136-g</t>
  </si>
  <si>
    <t>15-136-h</t>
  </si>
  <si>
    <t>Supply, Installation, testing and commissioning of 42 port DATA cabinet with 3 no’s cabinet tray, 4 no’s power socket and with flexi glass door</t>
  </si>
  <si>
    <t>15-136-i</t>
  </si>
  <si>
    <t>15.20.4</t>
  </si>
  <si>
    <t>15-137-a</t>
  </si>
  <si>
    <t>Supply and installation from computer outlet to 30 port patch panel with CAT-6 DATA cable run in PVC conduit and complete in all respectsin walls including chase etc : 1.25\" i/d</t>
  </si>
  <si>
    <t>15-137-b</t>
  </si>
  <si>
    <t>Supply and installation, testing and commissioning of 30 port data patch panel surfaces mounted and complete in all respects</t>
  </si>
  <si>
    <t>15-137-c</t>
  </si>
  <si>
    <t xml:space="preserve">Supply and installation of 30 ports 10/100-2  gaga uplink ports data switch(CISCQ2960-24 TTL) </t>
  </si>
  <si>
    <t>15-138-a-01</t>
  </si>
  <si>
    <t xml:space="preserve">Supply and Installation of 10-Pair Telephone Junction Box with back mounting frame and connection strip Recessed in wall Type where shown on drawings, made of 16 SWG M.S. Sheet with hinged door. Completed in all respects </t>
  </si>
  <si>
    <t>15-138-a-02</t>
  </si>
  <si>
    <t xml:space="preserve">Supply and Installation of 25-Pair Telephone Junction Box with back mounting frame and connection strip Recessed in wall Type where shown on drawings, made of 16 SWG M.S. Sheet with hinged door. Completed in all respects </t>
  </si>
  <si>
    <t>15-138-a-03</t>
  </si>
  <si>
    <t>Supply and Installation of 50-Pair Telephone Junction Box with back mounting frame and connection strip Recessed in wall Type where shown on drawings, made of 16 SWG M.S. Sheet with hinged door. Completed in all respects</t>
  </si>
  <si>
    <t>15-138-a-04</t>
  </si>
  <si>
    <t>Supply and Installation of 100-Pair Telephone Junction Box with back mounting frame and connection strip Recessed in wall Type where shown on drawings, made of 16 SWG M.S. Sheet with hinged door. Completed in all respects</t>
  </si>
  <si>
    <t>15-138-b</t>
  </si>
  <si>
    <t>Supply and Installation of 500-Pair Telephone Junction Box with back mounting frame and connection strip Recessed in wall Type where shown on drawings, made of 16 SWG M.S. Sheet with hinged door. Completed in all respects</t>
  </si>
  <si>
    <t>15-138-c-01</t>
  </si>
  <si>
    <t>Supply and Installation, testing and commissioning of 24-ports 10/100-2 giga uplink ports DATA switch completed in all respects</t>
  </si>
  <si>
    <t>15-138-c-02</t>
  </si>
  <si>
    <t>Supply and Installation, testing and commissioning of 48-ports 10/100-2 giga uplink ports DATA switch, complete in all respects</t>
  </si>
  <si>
    <t>15-138-d</t>
  </si>
  <si>
    <t>Supply, installation, connecting, testing and commissioning of 15 -Pair telephone cable Pony Japan make or equivalent complete in all respects</t>
  </si>
  <si>
    <t>15-138-e-01</t>
  </si>
  <si>
    <t>Supply, Installation, testing and commissioning of Single Port Data outlet of 1 x RJ-45 I/Os for Cat-6 cable and with 16 SWG back box, complete in all respects</t>
  </si>
  <si>
    <t>15.4.19</t>
  </si>
  <si>
    <t>15-138-e-02</t>
  </si>
  <si>
    <t>Supply, Installation, testing and commissioning of Dual Port Data outlet of 1 x RJ-45 I/Os for Cat-6 cable and with 16 SWG back box completed in all respects</t>
  </si>
  <si>
    <t>15-138-f</t>
  </si>
  <si>
    <t>Supply, Installation, testing and commissioning of Patch Cord CAT-6, 1m for computer complete in all respects</t>
  </si>
  <si>
    <t>15-138-g</t>
  </si>
  <si>
    <t>Supply and Erection of 3M Cat-6 Cable in 3/4",1"pvc conduit, complete in all respect</t>
  </si>
  <si>
    <t>15-138-h</t>
  </si>
  <si>
    <t>Supply at site, testing, installation &amp; commissioning of 12 Port Cat-3 Telephone Patch Panel installed in Data Cabinet</t>
  </si>
  <si>
    <t>15-138-i</t>
  </si>
  <si>
    <t>Supply and Installation of Single Port Telephone outlet of CAT-5,1 x RJ-45 I/Os and back box of 16 SWG, complete in all respects</t>
  </si>
  <si>
    <t>15-138-j</t>
  </si>
  <si>
    <t>Supply and Installation of Double Port Telephone outlet of CAT-5,1 x RJ-45 I/Os and back box of 16 SWG, complete in all respects</t>
  </si>
  <si>
    <t>15-138-k-01</t>
  </si>
  <si>
    <t>Supply installation, connection, testing and Commissioning of Telephone Exchange comparising 4 Trunk lines, 12 Digital Estentions, 200 Auto Dial Extention and attendeant console with UPS builtin 16+ 34 Kx-Txa 600.</t>
  </si>
  <si>
    <t>15-138-k-02</t>
  </si>
  <si>
    <t>Supply and Installation of Telephone Exchange with 16 Trunk and 300 Extensions with UPS Built-in 16+304 KX-TDA 600, Consol Set, CLI Card, UPS Cable with Batteries, complete in all respects</t>
  </si>
  <si>
    <t>15-138-l</t>
  </si>
  <si>
    <t>Supply and Installation of DT 364 Consol Set complaeted with all respect</t>
  </si>
  <si>
    <t>15.7.4</t>
  </si>
  <si>
    <t>15-138-m</t>
  </si>
  <si>
    <t>Supply and Installation of KX-TDA 0193CLI Card for 16 Trunk complated with all respect</t>
  </si>
  <si>
    <t>15-138-n</t>
  </si>
  <si>
    <t>Supply and Installation of SKX-A228UPS Cable with Batteries.Copmlated wih all respect</t>
  </si>
  <si>
    <t>15-138-o</t>
  </si>
  <si>
    <t>Supply, installation, connecting, testing and commissioning of Duplex telephone outlets F C C standard</t>
  </si>
  <si>
    <t>15-138-p</t>
  </si>
  <si>
    <t>Supply, installation, connecting, testing and commissioning of Telephone distribution board having 1 x 1 5 cair termination block</t>
  </si>
  <si>
    <t>15-138-q</t>
  </si>
  <si>
    <t>Supply, installation, connecting, testing and commissioning of PABX suitable for 4 line &amp; 15 extension</t>
  </si>
  <si>
    <t>15-138-r</t>
  </si>
  <si>
    <t>Providing &amp; fixing 3 pair telephone cable (Pony make) in already installed conduit</t>
  </si>
  <si>
    <t>15-138-s-01</t>
  </si>
  <si>
    <t>Supply &amp; Erection of Telephone vrire 1 Pair</t>
  </si>
  <si>
    <t>Yard</t>
  </si>
  <si>
    <t>15-138-s-02</t>
  </si>
  <si>
    <t>Supply &amp; Erection of Telephone vrire 2 Pair</t>
  </si>
  <si>
    <t>15-138-t</t>
  </si>
  <si>
    <t>Providing fixing of telephone termination box including sheet steel back box, complete in all respects</t>
  </si>
  <si>
    <t>15-138-u</t>
  </si>
  <si>
    <t>Providing &amp; fixing polycarbonate flame retardant digital telephone socket with lancy " lovory" gang plate fixed on die fabricate powder coated metal board recessed in wall or column including connecting</t>
  </si>
  <si>
    <t>15-138-v</t>
  </si>
  <si>
    <t>Supply &amp; Erection of telephone point with socket complete</t>
  </si>
  <si>
    <t>15-139-a</t>
  </si>
  <si>
    <t>Supply and Installation of Outdoor True Day &amp; Night Color Camera 1/3" CCD, 530TVL, 0 Lux, 49 IR LEDs, 2.8 to 10mm Auto Iris Varifocal Lens, IP66 Rating Outdoor Weatherproof Housing, DC12V/ AC24V, PAL, HCD-92534X-Honyewell completed in all respect</t>
  </si>
  <si>
    <t>15.20.2</t>
  </si>
  <si>
    <t>15-139-b</t>
  </si>
  <si>
    <t>Supply and Installation of True Day &amp; Night Color Indoor Camera 1/3" CCD, 550TVL, Color 0.3Lux &amp; B/W 0.002Lux, Day/Night, DC12V/ AC24V, PAL, HCC-690P completed in all respect</t>
  </si>
  <si>
    <t>15-139-c</t>
  </si>
  <si>
    <t>Supply, Installation, Testing and Commissioning of Wall bracket box Camera, type PoE I.P camera with day and night feature having 1.3MP Resolution with live/recording quality of min 15 fps, Varifocal Lens 2.8-12mm, along with all mounting accessories complete in all respect</t>
  </si>
  <si>
    <t>15-139-d</t>
  </si>
  <si>
    <t>Supply and Installation of Indoor Dome Camera,1/3" CCD, 550TV lines, 0.1lx (F2.0),Internal Sync., AWB / BLC / AGC Mirror On-Off Control, varifocal lens 3.6mm, Gray color case, DC12V, PAL, HDC-890P-36 completed in all respect</t>
  </si>
  <si>
    <t>15-139-e</t>
  </si>
  <si>
    <t>Supply of Installation Indoor, Outdoor Dome IR Camera,1/3"CCD, 530TV lines, IR LEDs, 0.1lx (F2.0),Internal Sync., AWB / BLC / AGC Mirror On-Off Control, varifocal lens 3.6mm, Gray color case, DC12V, PAL, HDC-515PI-36 completed in all respect</t>
  </si>
  <si>
    <t>15-139-f</t>
  </si>
  <si>
    <t>Supply Installation of 32-Channel Digital Video Recorder, real time display 400ips andwith Built-in DVD writer,XtraStor/MPEG4 compression,1TB,HDD,SATA port with remoteviewing and management software HNDR-E1648L-N-D-E,Honyewell.complated with all respect</t>
  </si>
  <si>
    <t>15-139-g</t>
  </si>
  <si>
    <t>Supply, installation, Testing and commissioning of INDOOR DOME CAMERA; 2.0 MP FULL HD 1080P; 1/2.7" CMOS PROGRESSIVE SCAN; 3-10 mm VARIFOCAL DC IRIS LENS; WDR &gt; 100 dB; PoE; 12 VDC complete in all respects.</t>
  </si>
  <si>
    <t>15-139-h</t>
  </si>
  <si>
    <t>Supply, installation, Testing and commissioning of CAMERA DOME; 1/2.7" PS CMOS; 1.3 Mp HD-720P; 3-10 mm DC I V/F LENS; 76 DB WDR; PoE; 12 VDC. complete in all respects.</t>
  </si>
  <si>
    <t>15-139-i</t>
  </si>
  <si>
    <t>Supply and Installation of Video Management and Recording System including media converter</t>
  </si>
  <si>
    <t>15-139-j</t>
  </si>
  <si>
    <t>Supply and installation of 16 input to 01 output digital multiplexer for CCTV system complete in all respect</t>
  </si>
  <si>
    <t>15-139-k</t>
  </si>
  <si>
    <t>Installation and Cabling (RG-11 Coaxial Cable through approved 3A" PVC conduit)</t>
  </si>
  <si>
    <t>15-139-l</t>
  </si>
  <si>
    <t>Supply and installation of 32" LCD monitor of best quality</t>
  </si>
  <si>
    <t>15.20.6</t>
  </si>
  <si>
    <t>15-139-m</t>
  </si>
  <si>
    <t>Supply &amp; fixing of 1/3M Color Dome Cameras equipped with following charactaristics. Built in Varifocal Lens (4.0mm - 9.0mm) Back Light Compensation Built-in Flickerless Hiqh Resolution more than 470TV line 0.4 Lux at F1" 2 Compact Design Approval: FCC, CE</t>
  </si>
  <si>
    <t>15-139-n</t>
  </si>
  <si>
    <t>Supply, installation, connecting, testing &amp; commissioning of ceiling mounting Fixed position super high resolution color Dome Camera Day/ Night with Dynamic rang 12mm varifocal autoirise lens, 12/24V dual operating voltage, complete in all respects</t>
  </si>
  <si>
    <t>15-139-o</t>
  </si>
  <si>
    <t>Supply, installation, connecting, testing &amp; commissioning of High-sensitivity, 1/3" Ex-View HAD CCD color Camera Day/ Night (outdoor), 12//24V dual perating voltage with Motorized gear box, complete in all respects or equivalent,</t>
  </si>
  <si>
    <t>15-139-p</t>
  </si>
  <si>
    <t>Supply, installation, connecting, testing &amp; commissioning of CCTV Digital vidio recorder "DVR" equipment, suitable for 16 channel, including power supply distributer 12 volts with color 22" LCD, complete in all respects</t>
  </si>
  <si>
    <t>15-140-a</t>
  </si>
  <si>
    <t>Supply, installation, testing and commissioning of Patch Panel 12 Port Loaded with RJ-45 I/Os Suitable for CAT-VI FTP CABLE; Rack Mount , complete in all respects.</t>
  </si>
  <si>
    <t>15-140-b</t>
  </si>
  <si>
    <t>Supply, installation, testing and commissioning of Patch Panel 24 Port Loaded with RJ-45 I/Os Suitable for CAT-VI FTP CABLE; Rack Mount, complete in all respects.</t>
  </si>
  <si>
    <t>15-141-a</t>
  </si>
  <si>
    <t>Supply, installation, testing and commissioning of Cable Manager / Organizer</t>
  </si>
  <si>
    <t>15-141-b</t>
  </si>
  <si>
    <t>Supply, installation, Testing and commissioning of UTP Cat-6a Patch Cords 1m (Supports 10 Giga Network) to be Installed in Data Cabinets</t>
  </si>
  <si>
    <t>15.18.6</t>
  </si>
  <si>
    <t>15-141-c</t>
  </si>
  <si>
    <t>Supply, installation, Testing and commissioning of UTP Cat-6a Patch Cords 3m (Supports 10 Giga Network) to be Installed in Data Cabinets</t>
  </si>
  <si>
    <t>15-142-a</t>
  </si>
  <si>
    <t>Supply, installation, Testing and commissioning of Single Shutter / Port with 1x RJ-45 I/O &amp; Back Box, complete in all respects.</t>
  </si>
  <si>
    <t>15-142-b</t>
  </si>
  <si>
    <t>Supply, installation, Testing and commissioning of Double Shutter / Port with 1x RJ-45 I/O &amp; Back Box, complete in all respects</t>
  </si>
  <si>
    <t>15-142-c</t>
  </si>
  <si>
    <t>Supply and installion of Computer single port face plate CAT-6 RJ-JACK with appropriate MS 16SWG enameled back box recessed in wall, column etc... complete in all respects in walls including chase etc : 1.5" i/d</t>
  </si>
  <si>
    <t>15-142-d</t>
  </si>
  <si>
    <t>Supply and installion of Computer double port face plate CAT-6 RJ-JACK with appropriate MS 16SWG Orange enameled back box recessed in wall, column etc.complete in all respects</t>
  </si>
  <si>
    <t>15-142-e</t>
  </si>
  <si>
    <t>Supply and Installation, testing and commissioning of 42 port DATA cabinet with 3 no's cabinet tray, 4 No's power socket and with flexi glass door l</t>
  </si>
  <si>
    <t>15.16.10</t>
  </si>
  <si>
    <t>15-143-a</t>
  </si>
  <si>
    <t>Supply, installation, testing and commissioning of the following Fiber Optic Cables to be installed in conduits, cable trays and dura duct including cost of all necessary accessories/ materials complete in all respects.</t>
  </si>
  <si>
    <t>15-143-b</t>
  </si>
  <si>
    <t>15-143-c</t>
  </si>
  <si>
    <t>15-143-d</t>
  </si>
  <si>
    <t>Supply, installation, testing and commissioning of the following Fiber Optic Patch cord to be installed in conduits, cable trays and dura duct including cost of all necessary accessories/ materials complete in all respects.</t>
  </si>
  <si>
    <t>15-143-e</t>
  </si>
  <si>
    <t>15-143-f</t>
  </si>
  <si>
    <t>15-144-a</t>
  </si>
  <si>
    <t>Supply and Installation of 0.5 to 1mm2 Cat-5 cable laid in 1", 1-1/2" or 2" pvc conduit or Cable Tray, complete in all respects including clamps etc: 1.25" i/d</t>
  </si>
  <si>
    <t>15-144-b</t>
  </si>
  <si>
    <t>15-144-c</t>
  </si>
  <si>
    <t>15-144-d</t>
  </si>
  <si>
    <t>15-144-e</t>
  </si>
  <si>
    <t>15-145</t>
  </si>
  <si>
    <t>Supply, installation, testing and commissioning of the ODF; 12 Port Loaded with 6x Pigtails Multimode Tray &amp; Other Accessories, Rack Mount 1U Form Factor, complete in all respects.</t>
  </si>
  <si>
    <t>15-146</t>
  </si>
  <si>
    <t>Supply, installation, testing and commissioning of OFC Patch Cord; 3m; Multi Mode; Duplex Type, complete in all respects.</t>
  </si>
  <si>
    <t>15-147</t>
  </si>
  <si>
    <t>Supply, Installation, Testing and Commissioning of Colour 59" HD Colour LED Monitor with wall Hanging, complete in all respects</t>
  </si>
  <si>
    <t>15-148</t>
  </si>
  <si>
    <t>Supply, Installation, Testing and Commissioning of Core-i7; 8 GB RAM; 1 TB HDD; KB Mouse DVD R/W; Windows Graphic Card 4G Internal Tower Type PC (Computer), complete in all respects</t>
  </si>
  <si>
    <t>15-149</t>
  </si>
  <si>
    <t>Supply at site , insallation, testing and commissioning of Polycarbonate junction box (250x250x150)mm to facilitate connection of incoming and outgoing cables of maximum size 35sqmm complete with terminal blocks,cables glands, one 6A Sp MCB , complete in all respects.</t>
  </si>
  <si>
    <t>15-150</t>
  </si>
  <si>
    <t>Supply, installation of Rubber mat 3 feet wide x 1/4" thick to be placed all long the length of Main Panel Board in L.T. Panel Room</t>
  </si>
  <si>
    <t>15-151</t>
  </si>
  <si>
    <t>Supply, installation of Buckets made of M.S. sheet to be hung on hooks and filled with sand as per Electric Inspectors requirements.</t>
  </si>
  <si>
    <t>15-152</t>
  </si>
  <si>
    <t>Supply of electric shock chart fixed on wooden board and hang on wall as per the requirement of Electrical Inspector.</t>
  </si>
  <si>
    <t>15-153</t>
  </si>
  <si>
    <t>supply,Insatallation, testing &amp; commisioning of Single Phase KWH Energy Meters from Main Service of LT Line to each building Complete in all respect</t>
  </si>
  <si>
    <t>15-154-a</t>
  </si>
  <si>
    <t>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</si>
  <si>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15-154-b</t>
  </si>
  <si>
    <t>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t>
  </si>
  <si>
    <t>15-154-c</t>
  </si>
  <si>
    <t>15-155-a</t>
  </si>
  <si>
    <t>Supply, installation, connecting, testing &amp; commissioning of flush type 5Amp 3-pin switch &amp; socket outlet with 3 pin switch and socket combine unit with neon bulb fixed on plastic or fiber top covered, including 14 SWG metal board with earth</t>
  </si>
  <si>
    <t>15-155-b</t>
  </si>
  <si>
    <t>Supply, installation, connecting, testing &amp; commissioning of flush type 13 Amps 3-pin (Duplex) outlet with 3 pin switch and socket combine unit with neon bulb fixed on plastic or fiber top covered, including 14 SWG metal board with earth</t>
  </si>
  <si>
    <t>15-155-c</t>
  </si>
  <si>
    <t>Supply, installation, connecting, testing &amp; commissioning of flush type 13 Amps 3-pin simplex outlet with 3 pin switch and socket combine unit with neon bulb fixed on plastic or fiber top covered, including 14 SWG metal board with earth</t>
  </si>
  <si>
    <t>15-155-d</t>
  </si>
  <si>
    <t>Supply, installation, connecting, testing &amp; commissioning of flush type following 16 Amps Soko type switch &amp; socket with 3 pin switch and socket combine unit with neon bulb fixed on plastic or fiber top covered, including 14 SWG metal board with earth</t>
  </si>
  <si>
    <t>15-155-e</t>
  </si>
  <si>
    <t>Supply, installation, connecting, testing &amp; commissioning of flush type 20 Amps Soko type switch &amp; socket with 3 pin switch and socket combine unit with neon bulb fixed on plastic or fiber top covered, including 14 SWG metal board with earth</t>
  </si>
  <si>
    <t>15-156</t>
  </si>
  <si>
    <t>Supply, Installation, Connecting, testing and commissioning of 400 watt Fan dimmer, polycarbonate flame retardant with fancy gang plate fixed on die fabricated poweder coated metal board recessed in wall or column , complete in all respects.</t>
  </si>
  <si>
    <t>15-157-a</t>
  </si>
  <si>
    <t>Providing and fixing of 3/4" dia PVC conduit as raceway, clipped to the surface or concealed in structure, or under floor including all accessories bends, boxes, etc as required for street light + telephone + power cable.</t>
  </si>
  <si>
    <t>15-157-b</t>
  </si>
  <si>
    <t>Providing and fixing of 1" dia PVC conduit as raceway, clipped to the surface or concealed in structure, or under floor including all accessories bends, boxes, etc.as required for street light + telephone + power cable.</t>
  </si>
  <si>
    <t>15-157-c</t>
  </si>
  <si>
    <t>Providing and fixing of 1-1/4" dia PVC conduit as raceway, clipped to the surface or concealed in structure, or under floor including all accessories bends, boxes, as required for street light + telephone + power cable.</t>
  </si>
  <si>
    <t>15-157-d</t>
  </si>
  <si>
    <t>Providing and fixing of 1-1/2" dia PVC conduit as raceway, clipped to the surface or concealed in structure, or under floor including all accessories bends, boxes, etc sizes as required for street light + telephone + power cable.</t>
  </si>
  <si>
    <t>15-158</t>
  </si>
  <si>
    <t>Providing and fixing of 150 mm dia RCC pipe for power cable, including excavation, sand bedding, back-filling, accessories, manholes, etc</t>
  </si>
  <si>
    <t>15-159</t>
  </si>
  <si>
    <t>Supply, Installation of Short-circuit ratings to IEC 947-2, Icuta at 415 V All components (ELCBs, Contractors et.) with backup protection &amp; incoming MCB suitable backup protection of ELECBs DBs of incoming size 100A or less may be Divided with cascading</t>
  </si>
  <si>
    <t>15.4.1</t>
  </si>
  <si>
    <t>15-160</t>
  </si>
  <si>
    <t>Supply, Installation, connecting, testing &amp; commissioning of Floor mounted following submain distribution board SMDB (Block 7-11) power &amp; HVAC complete with all metering with indication lamps complete in all respects.</t>
  </si>
  <si>
    <t>15-161</t>
  </si>
  <si>
    <t>Supply, Installation, connecting, testing &amp; commissioning of Floor mounted following submain distribution board SMDB (Block 7-11) as required for lighting, power &amp; HVAC as per revise: sngle line diagram, complete with all metering with indication lamps complete in all respects</t>
  </si>
  <si>
    <t>15-162-a</t>
  </si>
  <si>
    <t>Supply, Installation, connecting, testing &amp; commissioning of wall mounted LPDB-B7-B1, LPDB-B7-B1/1 Distribution Boards, compes with all metering with indication lamps complete win all respects</t>
  </si>
  <si>
    <t>15-162-b</t>
  </si>
  <si>
    <t>Supply, Installation, connecting, testing &amp; commissioning of wall mounted LPDB-B7-G1, LPDB-B7-F1, LPDB-B"-31 Distribution Boards, compes with all metering with indication lamps complete win all respects</t>
  </si>
  <si>
    <t>15-162-c</t>
  </si>
  <si>
    <t>Supply, Installation, connecting, testing &amp; commissioning of wall mounted ACDB-B7-G1, ACDB-B7-F1 Distribution Boards, compes with all metering with indication lamps complete win all respects</t>
  </si>
  <si>
    <t>15-162-d</t>
  </si>
  <si>
    <t>Supply, Installation, connecting, testing &amp; commissioning of wall mounted LPDB-B8-B1 Distribution Boards, compes with all metering with indication lamps complete win all respects</t>
  </si>
  <si>
    <t>15-162-e</t>
  </si>
  <si>
    <t>Supply, Installation, connecting, testing &amp; commissioning of wall mounted LPDB-B8-G1, LPDB-B8-F1, LPDB-3:-31 Distribution Boards, compes with all metering with indication lamps complete win all respects</t>
  </si>
  <si>
    <t>15-162-f</t>
  </si>
  <si>
    <t>Supply, Installation, connecting, testing &amp; commissioning of wall mounted LPDB-B8-S1/1, LPDB-B8-S1/2 Distribution Boards, compes with all metering with indication lamps complete win all respects</t>
  </si>
  <si>
    <t>15-162-g</t>
  </si>
  <si>
    <t>Supply, Installation, connecting, testing &amp; commissioning of wall mounted ACDB-B8-G1, ACDB-B8-F1. ACDB-5--51 Distribution Boards, compes with all metering with indication lamps complete win all respects</t>
  </si>
  <si>
    <t>15-162-h</t>
  </si>
  <si>
    <t>Supply, Installation, connecting, testing &amp; commissioning of wall mounted LPDB-B9-G1, LPDB-B9-F1, LPDB-EAS1 Distribution Boards, compes with all metering with indication lamps complete win all respects</t>
  </si>
  <si>
    <t>15-162-i</t>
  </si>
  <si>
    <t>Supply, Installation, connecting, testing &amp; commissioning of wall mounted ACDB-B9-F1, ACDB-B9-S1 Distribution Boards, compes with all metering with indication lamps complete win all respects</t>
  </si>
  <si>
    <t>15-162-j</t>
  </si>
  <si>
    <t>Supply, Installation, connecting, testing &amp; commissioning of wall mounted LPDB-B10-G1, LPDB-B10-F1, LPD5-510-S1 Distribution Boards, compes with all metering with indication lamps complete win all respects</t>
  </si>
  <si>
    <t>15-162-k</t>
  </si>
  <si>
    <t>Supply, Installation, connecting, testing &amp; commissioning of wall mounted ACDB-B10-G1, ACDB-B10-F1, ACD5-510-S1 Distribution Boards, compes with all metering with indication lamps complete win all respects</t>
  </si>
  <si>
    <t>15-162-l</t>
  </si>
  <si>
    <t>Supply, Installation, connecting, testing &amp; commissioning of wall mounted LPDB-B11-G1, LPDB-B11-F1 Distribution Boards, compes with all metering with indication lamps complete win all respects</t>
  </si>
  <si>
    <t>15-162-m</t>
  </si>
  <si>
    <t>Supply, Installation, connecting, testing &amp; commissioning of wall mounted ACDB-B11-G1, ACDB-B11-F1 Distribution Boards, compes with all metering with indication lamps complete win all respects</t>
  </si>
  <si>
    <t>15-163</t>
  </si>
  <si>
    <t>Supply, Installation &amp; Connecting up of floor or wall mounted Sub-main Distribution Board equipment SMDB comprising of Ammeter, Volt meter equiped with Ct's Pt's and selector switches.</t>
  </si>
  <si>
    <t>15-164</t>
  </si>
  <si>
    <t>Supply, installation, &amp; connecting of Insect killer</t>
  </si>
  <si>
    <t>15-165-a</t>
  </si>
  <si>
    <t>Supply, installation, of 3/4" dia PVC Conduit for NURSE CALL SYSTEM 1 CALL BELLS</t>
  </si>
  <si>
    <t>15-165-b</t>
  </si>
  <si>
    <t>Supply, installation, &amp; connecting of 1.5 sq.m 4 core PVC Cable for NURSE CALL SYSTEM 1 CALL BELLS</t>
  </si>
  <si>
    <t>15-166-a</t>
  </si>
  <si>
    <t>Providing and fixing of 10 zone panel for nurse call system</t>
  </si>
  <si>
    <t>15-166-b</t>
  </si>
  <si>
    <t>Providing and fixing of 20 zone panel nurse call system</t>
  </si>
  <si>
    <t>15-166-c</t>
  </si>
  <si>
    <t>Providing and fixing Door light indicator unit</t>
  </si>
  <si>
    <t>15-166-d</t>
  </si>
  <si>
    <t>Providing and fixing of S0X1.5mm sq. twisted Telephone Cable</t>
  </si>
  <si>
    <t>15-167</t>
  </si>
  <si>
    <t>Providing and fixing of call bells with push buttons including wiring and all accessories</t>
  </si>
  <si>
    <t>15-168</t>
  </si>
  <si>
    <t>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t>
  </si>
  <si>
    <t>15-169</t>
  </si>
  <si>
    <t>Supply and fixing of Ready Made Fancy Sheet light plug (5-10 Amp) with PVC box complete in all aspects</t>
  </si>
  <si>
    <t>Supply and Erection bell push or bed switch, with 5m. twin flexible wire 23/0.0076"</t>
  </si>
  <si>
    <t>15-170-a</t>
  </si>
  <si>
    <t>Precurement and Fixing of 10 Pin Kit with sheet</t>
  </si>
  <si>
    <t>15-170-b</t>
  </si>
  <si>
    <t>Precurement and Fixing of 08 Pin Kit with sheet</t>
  </si>
  <si>
    <t>15-170-c</t>
  </si>
  <si>
    <t>Precurement and Fixing of 06 Pin Kit with sheet</t>
  </si>
  <si>
    <t>15-170-d</t>
  </si>
  <si>
    <t>Precurement and Fixing of 04 Pin Kit with sheet</t>
  </si>
  <si>
    <t>15-170-e</t>
  </si>
  <si>
    <t>Precurement and Fixing of03 Pin Kit with sheet</t>
  </si>
  <si>
    <t>15-170-f</t>
  </si>
  <si>
    <t>Precurement and Fixing of 02 Pin Kit with sheet</t>
  </si>
  <si>
    <t>15-170-g</t>
  </si>
  <si>
    <t>Precurement and Fixing of 01 Pin Kit with sheet</t>
  </si>
  <si>
    <t>15-171</t>
  </si>
  <si>
    <t>Supply &amp; fixinng of China Kit for TV</t>
  </si>
  <si>
    <t>15-172</t>
  </si>
  <si>
    <t>Supply and installation of Fan dimmer switch Clipcal made</t>
  </si>
  <si>
    <t>15.5.1</t>
  </si>
  <si>
    <t>15-173</t>
  </si>
  <si>
    <t>Supply and installation of Bell Press</t>
  </si>
  <si>
    <t>15-174</t>
  </si>
  <si>
    <t>Supply &amp; Erection of 12 volt bulb with transformer</t>
  </si>
  <si>
    <t>15-175</t>
  </si>
  <si>
    <t>Supply &amp; Erection of TV/satellite cable complete</t>
  </si>
  <si>
    <t>15-176</t>
  </si>
  <si>
    <t>Supply &amp; Erection of Telephone point with socket complete</t>
  </si>
  <si>
    <t>15-177</t>
  </si>
  <si>
    <t>Supply &amp; Erection of Telephone socket</t>
  </si>
  <si>
    <t>15-178</t>
  </si>
  <si>
    <t>Supply &amp; Erection of TV socket</t>
  </si>
  <si>
    <t>15-179</t>
  </si>
  <si>
    <t>Supply &amp; Erection of Power Plug 15 Amp complete in all aspects</t>
  </si>
  <si>
    <t>15-180</t>
  </si>
  <si>
    <t>Supply &amp; Erection of Swimming Pool Cascado lights direct 120/150 watt complete</t>
  </si>
  <si>
    <t>15-181</t>
  </si>
  <si>
    <t>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t>
  </si>
  <si>
    <t>15-182</t>
  </si>
  <si>
    <t>Provide &amp; connect 14" color TV Monitor equiped with following charactaristics Microphone &amp; Speaker built in for one way audio VCR Connect for VCR record &amp; play Horizontal resolution 420V linees NTSL/PAL Free voltage (90-260VAC, 50/60Hz) Approved UL,CE,CSA,DHHA Computer Networks</t>
  </si>
  <si>
    <t>15-183</t>
  </si>
  <si>
    <t>Supply, installation, connecting, testing, and comissioning of duplex computer outlet with RJ522series</t>
  </si>
  <si>
    <t>15-184</t>
  </si>
  <si>
    <t>Acrylic boxes for 4"x4" Switchboard Complete with all aspects</t>
  </si>
  <si>
    <t>15-185</t>
  </si>
  <si>
    <t>Acrylic boxes for 7"x4" Switchboard Complete with all aspects</t>
  </si>
  <si>
    <t>15-186</t>
  </si>
  <si>
    <t>Acrylic boxes for 8"x10" Switchboard Complete with all aspects</t>
  </si>
  <si>
    <t>15-187</t>
  </si>
  <si>
    <t>Supply &amp; Erection of Acrylic or bakolite sheet 7 40 , 4x4</t>
  </si>
  <si>
    <t>15-188</t>
  </si>
  <si>
    <t>Supply &amp; Erection of bakolite sheet 4 x 2</t>
  </si>
  <si>
    <t>15-189</t>
  </si>
  <si>
    <t>Supply &amp; Erection of PVC board 7" x 4" with all aspects</t>
  </si>
  <si>
    <t>15-190</t>
  </si>
  <si>
    <t>Supply &amp; Erection ofExtention Board complete in all aspects</t>
  </si>
  <si>
    <t>15-191</t>
  </si>
  <si>
    <t>Supply &amp; Erection of glow starter</t>
  </si>
  <si>
    <t>15-192</t>
  </si>
  <si>
    <t>Supply &amp; Erection of Brass bulb holder</t>
  </si>
  <si>
    <t>15-193</t>
  </si>
  <si>
    <t>Supply &amp; Erection of Insulation tape</t>
  </si>
  <si>
    <t>15-194</t>
  </si>
  <si>
    <t>Supply &amp; Erection of Volt meter (heavy duty)</t>
  </si>
  <si>
    <t>15-195</t>
  </si>
  <si>
    <t>Supply &amp; Erection of Capacitor 3.5 for ceiling fan</t>
  </si>
  <si>
    <t>15-196</t>
  </si>
  <si>
    <t>Supply &amp; Erection of TV Cable</t>
  </si>
  <si>
    <t>15-197</t>
  </si>
  <si>
    <t>Supply &amp; Erection of Remote Cell</t>
  </si>
  <si>
    <t>15-198</t>
  </si>
  <si>
    <t>Supply &amp; Erection of Ding Dong call bell best quality</t>
  </si>
  <si>
    <t>15-199</t>
  </si>
  <si>
    <t>Supply &amp; Erection of Starter for Motor pump</t>
  </si>
  <si>
    <t>15-200-a</t>
  </si>
  <si>
    <t>Supply &amp; Installation of ASD strater for 10-20 HP</t>
  </si>
  <si>
    <t>15-200-b</t>
  </si>
  <si>
    <t>Supply &amp; Installation of ASD strater for 21-30 HP</t>
  </si>
  <si>
    <t>15-200-c</t>
  </si>
  <si>
    <t>Supply &amp; Installation of ASD strater for 31-40 HP</t>
  </si>
  <si>
    <t>15-201-a</t>
  </si>
  <si>
    <t>Supply &amp; Installation of DOL strater for 10-20 HP</t>
  </si>
  <si>
    <t>15-201-b</t>
  </si>
  <si>
    <t>Supply &amp; Installation of DOL strater for 21-30 HP</t>
  </si>
  <si>
    <t>15-201-c</t>
  </si>
  <si>
    <t>Supply &amp; Installation of DOL strater for 31-40 HP</t>
  </si>
  <si>
    <t>15-202-a</t>
  </si>
  <si>
    <t>S/Fixing 3-core flexible Copper cable for submersible electric motor 10mm.</t>
  </si>
  <si>
    <t>15-202-b</t>
  </si>
  <si>
    <t>S/Fixing 3-core flexible Copper cable for submersible electric motor 16mm.</t>
  </si>
  <si>
    <t>15-202-c</t>
  </si>
  <si>
    <t>S/Fixing 4-core flexible Aluminium cable for service of transformer to main board (19/64)</t>
  </si>
  <si>
    <t>15-202-d</t>
  </si>
  <si>
    <t>S/Fixing 4-core flexible Aluminium cable for service of transformer to main board (19/83)</t>
  </si>
  <si>
    <t>15-203</t>
  </si>
  <si>
    <t>S/Fixing protector magnet coil in strater</t>
  </si>
  <si>
    <t>15-204-a</t>
  </si>
  <si>
    <t>S/Fixing strater overload relay 10-30 Amp</t>
  </si>
  <si>
    <t>15-204-b</t>
  </si>
  <si>
    <t>S/Fixing strater overload relay 31-60 Amp</t>
  </si>
  <si>
    <t>15-204-c</t>
  </si>
  <si>
    <t>S/Fixing strater overload relay 61-100 Amp</t>
  </si>
  <si>
    <t>15-205-a</t>
  </si>
  <si>
    <t>Repair of Transformer' HT leg (two -step) i/c of carriage from site to workshop &amp; back i/c onstalltion and Testing complete. 100-KVA Trasformer</t>
  </si>
  <si>
    <t>15-205-b</t>
  </si>
  <si>
    <t>Repair of Transformer' LT coil i/c of carriage from site to workshop &amp; back i/c onstalltion and Testing complete. 100-KVA Trasformer</t>
  </si>
  <si>
    <t>15-205-c</t>
  </si>
  <si>
    <t>Repair of Transformer' HT bush i/c of carriage from site to workshop &amp; back i/c onstalltion and Testing complete. 100-KVA Trasformer</t>
  </si>
  <si>
    <t>15-205-d</t>
  </si>
  <si>
    <t>Repair of Transformer' LT bush i/c of carriage from site to workshop &amp; back i/c onstalltion and Testing complete. 100-KVA Trasformer</t>
  </si>
  <si>
    <t>15-206-a</t>
  </si>
  <si>
    <t>Repair of Transformer' HT leg (two -step) i/c of carriage from site to workshop &amp; back i/c onstalltion and Testing complete. 50-KVA Trasformer</t>
  </si>
  <si>
    <t>15-206-b</t>
  </si>
  <si>
    <t>Repair of Transformer' LT Coil i/c of carriage from site to workshop &amp; back i/c onstalltion and Testing complete. 50-KVA Trasformer</t>
  </si>
  <si>
    <t>15-206-c</t>
  </si>
  <si>
    <t>Repair of Transformer' HT bush i/c of carriage from site to workshop &amp; back i/c onstalltion and Testing complete. 50-KVA Trasformer</t>
  </si>
  <si>
    <t>15-206-d</t>
  </si>
  <si>
    <t>Repair of Transformer' LT Bush i/c of carriage from site to workshop &amp; back i/c onstalltion and Testing complete. 50-KVA Trasformer</t>
  </si>
  <si>
    <t>15-206-e</t>
  </si>
  <si>
    <t>Repair of Transformer body i/c of carriage from site to workshop &amp; back i/c onstalltion and Testing complete. 50-KVA Trasformer</t>
  </si>
  <si>
    <t>15-207-a</t>
  </si>
  <si>
    <t>Repair of Transformer' HT leg (two -step) i/c of carriage from site to workshop &amp; back i/c onstalltion and Testing complete. 25-KVA Trasformer</t>
  </si>
  <si>
    <t>15-207-b</t>
  </si>
  <si>
    <t>Repair of Transformer' LT Coil i/c of carriage from site to workshop &amp; back i/c onstalltion and Testing complete. 25-KVA Trasformer</t>
  </si>
  <si>
    <t>15-207-c</t>
  </si>
  <si>
    <t>Repair of Transformer' HT bush i/c of carriage from site to workshop &amp; back i/c onstalltion and Testing complete. 25-KVA Trasformer</t>
  </si>
  <si>
    <t>15-207-d</t>
  </si>
  <si>
    <t>Repair of Transformer' LT bush i/c of carriage from site to workshop &amp; back i/c onstalltion and Testing complete. 25-KVA Trasformer</t>
  </si>
  <si>
    <t>15-207-e</t>
  </si>
  <si>
    <t>Repair of Transformer body i/c of carriage from site to workshop &amp; back i/c onstalltion and Testing complete. 25-KVA Trasformer</t>
  </si>
  <si>
    <t>15-208</t>
  </si>
  <si>
    <t>S/Fixing voltage Regulator plate (Selector) complete in all respect</t>
  </si>
  <si>
    <t>15-209</t>
  </si>
  <si>
    <t>Rweinding of Voltage Regulator Coil stablizer coil</t>
  </si>
  <si>
    <t>15-210</t>
  </si>
  <si>
    <t>Furnish &amp; Install of Volt: meter upt to 500 volt.</t>
  </si>
  <si>
    <t>15-211</t>
  </si>
  <si>
    <t>Furnish &amp; Install of AMP meter up to 100 Amps</t>
  </si>
  <si>
    <t>15-212</t>
  </si>
  <si>
    <t>S/Fixing of control circuit for automatic stabilizer</t>
  </si>
  <si>
    <t>15-213-a</t>
  </si>
  <si>
    <t>S/Fixing trust bearing for i/c disk of 10-25 Hp Submersible moter</t>
  </si>
  <si>
    <t>15-213-b</t>
  </si>
  <si>
    <t>S/Fixing trust bearing for i/c disk of 30-50 Hp Submersible moter</t>
  </si>
  <si>
    <t>15-214-a</t>
  </si>
  <si>
    <t>Furnish &amp; Install of tapper bearing for motor (V.H.S) of 10-25 HP</t>
  </si>
  <si>
    <t>15-214-b</t>
  </si>
  <si>
    <t>Furnish &amp; Install of tapper bearing for 30-50 HP motor (V.H.S)</t>
  </si>
  <si>
    <t>15-215-a</t>
  </si>
  <si>
    <t>Furnish &amp; Install of Ball bearing for 10-25 HP motor (V.H.S)</t>
  </si>
  <si>
    <t>15-215-b</t>
  </si>
  <si>
    <t>Furnish &amp; Install of ball bearing for 30-50 HP motor (V.H.S)</t>
  </si>
  <si>
    <t>15-216</t>
  </si>
  <si>
    <t>Supply and Filling of Transformer Oil.</t>
  </si>
  <si>
    <t>Per Ltr</t>
  </si>
  <si>
    <t>15-217</t>
  </si>
  <si>
    <t>Supply and Fixing of Voltage Regulator 30 KVA</t>
  </si>
  <si>
    <t>15-218</t>
  </si>
  <si>
    <t>Supply and Fixing of Voltage Regulator 50 KVA</t>
  </si>
  <si>
    <t>15-219-a</t>
  </si>
  <si>
    <t>Pump with motor for pressure pump (0.5 HP)</t>
  </si>
  <si>
    <t>15-219-b</t>
  </si>
  <si>
    <t>Pump with motor for pressure pump (1 HP)</t>
  </si>
  <si>
    <t>15-219-c</t>
  </si>
  <si>
    <t>Pump with motor for pressure pump (1.5 HP)</t>
  </si>
  <si>
    <t>15-219-d</t>
  </si>
  <si>
    <t>Pump with motor for pressure pump (2 HP)</t>
  </si>
  <si>
    <t>15-220</t>
  </si>
  <si>
    <t>Supply and fixxing of 50 Litres Electric Geyser</t>
  </si>
  <si>
    <t>15-221</t>
  </si>
  <si>
    <t>Supply &amp; Erection of element for electric water heater</t>
  </si>
  <si>
    <t>15.4.2</t>
  </si>
  <si>
    <t>Supply and Erection porcelain fuses (china made) with plastic sheet base on angle iron board : 100 Amp.</t>
  </si>
  <si>
    <t>Supply and Erection tube light, including rod, choke etc complete Double rod (2x40 watts) with 2 chokes &amp; 2 starters</t>
  </si>
  <si>
    <t>15.6.4</t>
  </si>
  <si>
    <t>Supply and Erection tube light, including rod, choke etc complete Round tube (32 watt) 1 choke + 1 starter w/o cover</t>
  </si>
  <si>
    <t>Supply and Erection circuit breaker (imported) on sahl wood board complete : 20/25/30 Amp.</t>
  </si>
  <si>
    <t>Supply and Erection stay for house service pipe, erected with straining screws and 7/14 SWG stay522wire</t>
  </si>
  <si>
    <t>15-28-a</t>
  </si>
  <si>
    <t>15.9.1</t>
  </si>
  <si>
    <t>Supply and Erection bare copper conductor wire, No. 2 to 16 SWG, including GI binding wire No. 16 SWG</t>
  </si>
  <si>
    <t>Wiring overhead line in 2 single core, PVC522insulated cable with GI wire #8 SWG : 3/0.029"</t>
  </si>
  <si>
    <t xml:space="preserve">15.2.10, </t>
  </si>
  <si>
    <t>Wiring overhead line in 2 single core, PVC522insulated cable with GI wire #8 SWG : 7/0.029"</t>
  </si>
  <si>
    <t>Wiring overhead line in 2 single core, PVC522insulated cable with GI wire #8 SWG : 7/0.036"</t>
  </si>
  <si>
    <t>15.5.6</t>
  </si>
  <si>
    <t>15.6.1</t>
  </si>
  <si>
    <t>Supply and Erection pole mounted street light complete for fitting 125/250 W mercury lamp</t>
  </si>
  <si>
    <t>15-35-c</t>
  </si>
  <si>
    <t>Supply &amp; erection of Road Light fixture with 250 watts Son lamp, ballast and ignitor</t>
  </si>
  <si>
    <t>15.6.5</t>
  </si>
  <si>
    <t>15-35-g</t>
  </si>
  <si>
    <t>Providing and laying of cable route marker cast iron for all sort of Road Light, Street Lights &amp; Boundary Wall lights complete in all respects with all installation material complete</t>
  </si>
  <si>
    <t>15.3.1.5</t>
  </si>
  <si>
    <t>15-36-d</t>
  </si>
  <si>
    <t>Supply and Fixing of Road Light fixture IP 66 with 250 watts Son lamp, ballast and ignitor</t>
  </si>
  <si>
    <t>15-36-e</t>
  </si>
  <si>
    <t>Supply and Fixing SMD Type LED Road light Fixture (120-130 watts)</t>
  </si>
  <si>
    <t>15-36-f</t>
  </si>
  <si>
    <t>Supply and Fixing SMD Type LED Road light Fixture (90-100 watts)</t>
  </si>
  <si>
    <t>15-36-g</t>
  </si>
  <si>
    <t>Supply and Fixing SMD Type LED Road light Fixture (60-70 watts)</t>
  </si>
  <si>
    <t>15-36-h</t>
  </si>
  <si>
    <t>Supply at site, installation and commissioning of Road light fixture LED 72 Watt with 72 Watt LED lamp of approved equivalent including cost of all necessary accessories, complete in all respects</t>
  </si>
  <si>
    <t>15-36-i-1</t>
  </si>
  <si>
    <t>Supply, installation, testing and commissioning of 2x28 Watt fluorescent light fixture, ceiling, recessed, wall mounted made of MS body 22 SWG degreased and derusted with white enameled non yellowing paint. Complete with internal wiring, Grounding terminal , complete in all respects.</t>
  </si>
  <si>
    <t>15-36-i-10</t>
  </si>
  <si>
    <t>Supply, installation, testing and commissioning of 1x6 Watt LED BULKHEAD light fixture, of best quality.</t>
  </si>
  <si>
    <t>15-36-i-11</t>
  </si>
  <si>
    <t>Supply, installation, testing and commissioning of 1x160 Watt, Highbay LED light , complete in all respects.</t>
  </si>
  <si>
    <t>15-36-i-12</t>
  </si>
  <si>
    <t>Supply, installation, testing and commissioning of 3 chip SMD Strip IP-65 rated, complete with12DC drive LED color as per approval of the Engineer</t>
  </si>
  <si>
    <t>15-36-i-13</t>
  </si>
  <si>
    <t>Supply, installation, testing and commissioning of High Purity Aluminum Spinning Reflector Vertical lamp Installation Recessed down light with CFL (1 X 13) watt Energy saver</t>
  </si>
  <si>
    <t>15-36-i-14</t>
  </si>
  <si>
    <t>Supply, installation, testing and commissioning of Recessed Down Light with CFL (1 X 13) watt Energy saver and Convex Frosted Lens IP 54, complete in all respects. .</t>
  </si>
  <si>
    <t>15-36-i-15</t>
  </si>
  <si>
    <t>Supply, installation, testing and commissioning of recessed Dawn Light of best quality with CFL (13-17 watt) Energy saver and with Glass Reflector</t>
  </si>
  <si>
    <t>15-36-i-16</t>
  </si>
  <si>
    <t>Supply, installation, testing and commissioning of Cylindrical Incadescent Up/Down wall light with Dei-cast Aluminium construcation Glass Diffuser ceramic Lampholder IP -44 With (2 x 100) watt ES Par 30 lamp</t>
  </si>
  <si>
    <t>15-36-i-17</t>
  </si>
  <si>
    <t>Supply, installation of outdoor Waterproof Light with 23 watt CFL with Glass Reflector and with 1 Meter G.I pipe Support, complete in all respects.</t>
  </si>
  <si>
    <t>15-36-i-18</t>
  </si>
  <si>
    <t>Supply, installation, testing and commissioning of 1x5 watt reflector surface mounted LED light fixture with frosted lens, complete with driver</t>
  </si>
  <si>
    <t>15-36-i-2</t>
  </si>
  <si>
    <t>Supply, installation, testing and commissioning of 1x28 Watt fluorescent light fixture, ceiling, recessed, wall mounted made of MS body 22 SWG degreased and derusted with white enameled non yellowing paint. Complete with internal wiring, Grounding terminal , complete in all respects.</t>
  </si>
  <si>
    <t>15-36-i-3</t>
  </si>
  <si>
    <t>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t>
  </si>
  <si>
    <t>15-36-i-4</t>
  </si>
  <si>
    <t>Supply, installation, testing and commissioning of 1x36 watt fluorescent light fittings, ceiling, recessed, wall mounted made of MS body 22 SWG degreased and derusted with white enameled non yellowing paint. Complete with internal wiring, Grounding terminal , complete in all respects.</t>
  </si>
  <si>
    <t>15-36-i-5</t>
  </si>
  <si>
    <t>Supply, installation, testing and commissioning of following light fittings, 1x18 Watt Impact Resistant Lamp fixture with Compact Flourescent lamp, complete in all respects.</t>
  </si>
  <si>
    <t>15-36-i-6</t>
  </si>
  <si>
    <t>Supply, installation, testing and commissioning of IP-44 rated, 2x3 Watt up/down light LED Light, complete in all respects.</t>
  </si>
  <si>
    <t>15-36-i-7</t>
  </si>
  <si>
    <t>Supply, installation, testing and commissioning of 1x23 Watt, E-27 base, wall bracket light, complete in all respects.</t>
  </si>
  <si>
    <t>15-36-i-8</t>
  </si>
  <si>
    <t>Supply, installation, testing and commissioning of 2x20 Watt "LED" DC emergency spot light with 3hr backup, complete in all respects.</t>
  </si>
  <si>
    <t>15-36-i-9</t>
  </si>
  <si>
    <t>Supply, installation, testing and commissioning of 1x10 Watt fluorescent exit light</t>
  </si>
  <si>
    <t>15-36-j-1</t>
  </si>
  <si>
    <t>Supply, installation, &amp; connecting up of light Fixture type 'D' surface mounted fluorescent batten fitting (TMS-015/236) with 2 x 36W TLD lamp, complete in all respects</t>
  </si>
  <si>
    <t>15-36-j-10</t>
  </si>
  <si>
    <t>Supply, installation, &amp; connecting up of light fixture TBS-088/236 Recessed Luminaires, with IP 20, complete in all respects</t>
  </si>
  <si>
    <t>15-36-j-11</t>
  </si>
  <si>
    <t>Supply, installation, &amp; connecting up of light fixture TBS-088/418 Recessed Luminaires, with IP 20, complete in all respects</t>
  </si>
  <si>
    <t>15-36-j-12</t>
  </si>
  <si>
    <t>Supply, installation, connecting, testing &amp; commissioning of 10W LED Down Light Fixture suitable for 1300 lux, as per instruction of Engineer, surface mounted circular shape or equivalent.</t>
  </si>
  <si>
    <t>15-36-j-2</t>
  </si>
  <si>
    <t>Supply, installation, &amp; connecting up of light Fixture type 'D' surface mounted fluorescent batten fitting (.TMS-015/236) with 1 x 36W TLD lamp complete in all respects</t>
  </si>
  <si>
    <t>15-36-j-3</t>
  </si>
  <si>
    <t>Supply, installation, &amp; connecting up of light Fixture type 'E' surface mounted fluorescent batten fitting (TMS-012/136) with 1 x 36W TLD farm, complete in all respects</t>
  </si>
  <si>
    <t>15-36-j-4</t>
  </si>
  <si>
    <t>Supply, installation, &amp; connecting up of Industrial reflector 2 x 36W complete in all respects</t>
  </si>
  <si>
    <t>15-36-j-5</t>
  </si>
  <si>
    <t>Supply, installation, &amp; connecting up of light fixture High performance luminar with M2 reflector 1 x 36W, complete in all respects</t>
  </si>
  <si>
    <t>15-36-j-6</t>
  </si>
  <si>
    <t>Supply, installation, &amp; connecting up of light fixture High performance luminar with M2 reflector 2 x 36W, complete in all respects</t>
  </si>
  <si>
    <t>15-36-j-7</t>
  </si>
  <si>
    <t>Supply, installation, &amp; connecting up of light fixture High performance luminar with M6 reflector 2 x 36W, complete in all respects</t>
  </si>
  <si>
    <t>15-36-j-8</t>
  </si>
  <si>
    <t>Supply, installation, &amp; connecting up of lightFixture type T surface mounted fluorescent fitting with 1 x 18W TLD lamp, complete in all respects</t>
  </si>
  <si>
    <t>15-36-j-9</t>
  </si>
  <si>
    <t>Supply, installation, &amp; connecting up of light Fixture type T surface mounted fluorescent fitting with 2 x 18W TLD lamp, complete in all respects</t>
  </si>
  <si>
    <t>15-36-k-01</t>
  </si>
  <si>
    <t>Supply, installation, connecting, testing and commissioning of Surface mounting LED tube light with 2x2000 lumens, complete in all respects</t>
  </si>
  <si>
    <t>15-36-k-02</t>
  </si>
  <si>
    <t>Supply, installation, connecting, testing and commissioning of Surface mounting LED tube light with 1x2000 lumens output and fixture, complete in all respects</t>
  </si>
  <si>
    <t>15-36-k-03</t>
  </si>
  <si>
    <t>Supply, installation, connecting, testing and commissioning of Wall mounted Bulkhead light fixtures with LED retrofit lamp 540 Lumens output, complete in all respects</t>
  </si>
  <si>
    <t>15-36-k-04</t>
  </si>
  <si>
    <t>Supply &amp; errection of down light fixture cylendrical type aluminium reflection with lamp suitable for 1300 Lux, ceiling mounted</t>
  </si>
  <si>
    <t>15-36-l-01</t>
  </si>
  <si>
    <t>Supply &amp; Erection of candle flood light 150 watt complete in all aspects</t>
  </si>
  <si>
    <t>15-36-l-02</t>
  </si>
  <si>
    <t>Supply &amp; Erection of Candle bulb 60 watt(Pin/Scrcw typo)</t>
  </si>
  <si>
    <t>15-36-l-03</t>
  </si>
  <si>
    <t>Supply &amp; Erection of Choke 125 watt</t>
  </si>
  <si>
    <t>15-36-l-04</t>
  </si>
  <si>
    <t>Supply &amp; Erection of choko 20/40 watt</t>
  </si>
  <si>
    <t>15-36-l-05</t>
  </si>
  <si>
    <t>Supply &amp; Erection of Halogen rod 500 watt</t>
  </si>
  <si>
    <t>15-36-l-06</t>
  </si>
  <si>
    <t>Supply &amp; Erection of tube rod 4' long 40 watt</t>
  </si>
  <si>
    <t>15-36-l-07</t>
  </si>
  <si>
    <t>Supply &amp; Erection of Tube rod 2' long 20 watt</t>
  </si>
  <si>
    <t>15-36-l-08</t>
  </si>
  <si>
    <t>Supply &amp; Erection of 15 Watt Incandesent bulb</t>
  </si>
  <si>
    <t>15-36-l-09</t>
  </si>
  <si>
    <t>Supply &amp; Erection of emergency light</t>
  </si>
  <si>
    <t>15-36-m-01</t>
  </si>
  <si>
    <t>Supply &amp; Erection of 400-watt choke</t>
  </si>
  <si>
    <t>15-36-m-02</t>
  </si>
  <si>
    <t>Supply &amp; Erection of Spot light 120 /150 watt complete in all aspects</t>
  </si>
  <si>
    <t>15-36-m-03</t>
  </si>
  <si>
    <t>Supply &amp; Erection of CFL 18 Watt</t>
  </si>
  <si>
    <t>15-36-m-04</t>
  </si>
  <si>
    <t>Supply &amp; Erection of CFL 23 Watt</t>
  </si>
  <si>
    <t>15-36-m-05</t>
  </si>
  <si>
    <t>Supply &amp; Erection of CFL 25 Watt</t>
  </si>
  <si>
    <t>15-36-m-06</t>
  </si>
  <si>
    <t>Supply &amp; Erection of CFL 45 Watt</t>
  </si>
  <si>
    <t>15-36-n</t>
  </si>
  <si>
    <t>Supply &amp; Erection of 150 watt Choke</t>
  </si>
  <si>
    <t>15-36-o</t>
  </si>
  <si>
    <t>Supply &amp; Erection of Light Head cover for street light</t>
  </si>
  <si>
    <t>Supply and Fixing mercury blended lamp 160 W with choke</t>
  </si>
  <si>
    <t>Supply and Erection MS angle lattice structure pole 36' long 14"sq at base &amp; 8"sq. at top for elec. Distribution</t>
  </si>
  <si>
    <t>15.6.7</t>
  </si>
  <si>
    <t>Supply and Fixing GI tubular street light pole, 8' of 5" dia, 7’ 4" dia, 5’ of 3" dia, Single arm of 5’ of 1.5" dia</t>
  </si>
  <si>
    <t>Supply and Fixing GI tubular street light pole, 8’ of 5" dia, 7’ 4" dia, 5’ of 3" dia, Double arm of 5’ of 1.5" dia</t>
  </si>
  <si>
    <t>Supply and Fixing GI tubular street light pole, 8’ of 4" dia, 7’ 3" dia, 5’ of 2" dia, Single arm of 5’ of 1.5" dia</t>
  </si>
  <si>
    <t>Supply and Fixing GI tubular street light pole, 8’ of 4" dia, 7’ 3" dia, 5’ of 2" dia, Double arm of 5’ of 1.5" dia</t>
  </si>
  <si>
    <t>Providing street light poles of 40 ft height without522arms including fixing complete.</t>
  </si>
  <si>
    <t xml:space="preserve">15.6.6, </t>
  </si>
  <si>
    <t>Earthing of iron clad/aluminium switches etc with GI wire #8 SWG in GI pipe 0.5" dia</t>
  </si>
  <si>
    <t>15-42-a</t>
  </si>
  <si>
    <t>Supply and Erection 2’x2’x1/8" copper plate including riveting to copper tape &amp; placing in mixture of salt and charcoal etc</t>
  </si>
  <si>
    <t>15.13.2</t>
  </si>
  <si>
    <t>15-42-b</t>
  </si>
  <si>
    <t>Manhole For LT Cable Pulling</t>
  </si>
  <si>
    <t>15-42-c</t>
  </si>
  <si>
    <t>Supply and Erection of Test clamp</t>
  </si>
  <si>
    <t>15-42-d</t>
  </si>
  <si>
    <t>Supply and Erection of Fixing Clips</t>
  </si>
  <si>
    <t>15-42-e</t>
  </si>
  <si>
    <t>Supply, Installation, Testing and Commissioning of Air terminal or arrester</t>
  </si>
  <si>
    <t>15.14.4</t>
  </si>
  <si>
    <t>15-42-f</t>
  </si>
  <si>
    <t>Supply and Erection of T tape clamps and square tape clamps</t>
  </si>
  <si>
    <t>Supply and Erection copper tape, including copper staple &amp; copper nails/Screw etc : Size 1.5"x1/8"</t>
  </si>
  <si>
    <t>Supply and Erection copper tape, including copper staple &amp; copper nails etc : Size 2"x1/8"</t>
  </si>
  <si>
    <t>Wiring of light/fan/call-bell point in 3/0.029" PVC insulated &amp; sheathed cable on sahl wood strip</t>
  </si>
  <si>
    <t>Wiring of 2/3-pin 5-Amp plug point in 3/0.029" PVC insulated &amp; sheathed cable on sahl wood</t>
  </si>
  <si>
    <t>Wiring of main &amp; sub-main in 2 single core PVC insulated &amp; sheathed cable : 3/0.029"</t>
  </si>
  <si>
    <t>Wiring of main &amp; sub-main in 2 single core PVC insulated &amp; sheathed cable : 7/0.029"</t>
  </si>
  <si>
    <t>Wiring of main &amp; sub-main in 2 single core PVC insulated &amp; sheathed cable : 7/0.044"</t>
  </si>
  <si>
    <t>Wiring of main &amp; sub-main in 2 single core PVC insulated &amp; sheathed cable : 7/0.064"</t>
  </si>
  <si>
    <t>Wiring of sub main/earthing in 1 single core PVC insulated &amp; sheathed cable : 3/0.029"</t>
  </si>
  <si>
    <t>Wiring of sub main/earthing in 1 single core PVC insulated &amp; sheathed cable : 7/0.029"</t>
  </si>
  <si>
    <t>Wiring of sub main/earthing in 1 single core PVC insulated &amp; sheathed cable : 7/0.044"</t>
  </si>
  <si>
    <t>Wiring of sub main/earthing in 1 single core PVC insulated &amp; sheathed cable : 7/0.064"</t>
  </si>
  <si>
    <t>Wiring of light point in 3/0.029" PVC insulated sheathed cable on sahl wood strip batten with two Nos. of two way switches</t>
  </si>
  <si>
    <t>Wiring of light/fan/call-bell point in 3/0.029" PVC insulated bare cable in PVC pipe recessed</t>
  </si>
  <si>
    <t>Wiring of 2/3-pin 5-Amp. plug point in 3/0.029" PVC insulated bare cable in PVC pipe recessed</t>
  </si>
  <si>
    <t>Wiring of light point in 3/0.029" PVC insulated bare cable in PVC pipe recessed in wall comp.</t>
  </si>
  <si>
    <t>15.3.2</t>
  </si>
  <si>
    <t>15-54-a</t>
  </si>
  <si>
    <t>15-54-b</t>
  </si>
  <si>
    <t>Supply &amp; Erection of 5 Amp Piano type switch (ppi)</t>
  </si>
  <si>
    <t>15.5.4</t>
  </si>
  <si>
    <t>15-54-c</t>
  </si>
  <si>
    <t>Supply &amp; Erection of 15 Amp Multi plug</t>
  </si>
  <si>
    <t>15-54-d</t>
  </si>
  <si>
    <t>Supply &amp; Erection of 5 Amp PPI plug</t>
  </si>
  <si>
    <t>15.4.4</t>
  </si>
  <si>
    <t>15-54-e</t>
  </si>
  <si>
    <t>Supply &amp; Erection of 5 Amp PPI switch</t>
  </si>
  <si>
    <t>15-54-f</t>
  </si>
  <si>
    <t>Supply &amp; Erection of 15 Amp Power Plug 3-Pin</t>
  </si>
  <si>
    <t>15.6.3</t>
  </si>
  <si>
    <t>Supply and Erection garden-light fitting with holder and 160 W mercury blended lamp &amp; choke : 18" dia</t>
  </si>
  <si>
    <t>Supply and Erection garden-light fitting with porcelain holder 125 W mercury vapour lamp &amp; choke : 18" dia</t>
  </si>
  <si>
    <t>15-65-d</t>
  </si>
  <si>
    <t>Supply &amp; erection of Garden light fixture with LED 25-30 Watt.</t>
  </si>
  <si>
    <t xml:space="preserve">15.6.3 , </t>
  </si>
  <si>
    <t>15.13.1</t>
  </si>
  <si>
    <t>Supply and Erection best quality AC ceiling fan complete with GI rod, canopy, blades &amp; regulator : 36" sweep</t>
  </si>
  <si>
    <t>15-68-d</t>
  </si>
  <si>
    <t>Supply &amp; Erection of 24" Pedestal fan complete in all aspects</t>
  </si>
  <si>
    <t>15-68-e</t>
  </si>
  <si>
    <t>Supply, installation, testing &amp; commissioning of Direct axial Wall Bracket fan</t>
  </si>
  <si>
    <t>15.5.2</t>
  </si>
  <si>
    <t>15-68-f</t>
  </si>
  <si>
    <t>15.5.3</t>
  </si>
  <si>
    <t>15-69-d</t>
  </si>
  <si>
    <t>Supply &amp; Erection of Exhaust fan(round) upto 6" dia (imported)</t>
  </si>
  <si>
    <t>15.7.12</t>
  </si>
  <si>
    <t>15.14.5</t>
  </si>
  <si>
    <t>Supply and Erection of bus bars 500 volts 3 phase AC supply with 4 copper bars - 300 Amp with bar size 2" X 3/16"</t>
  </si>
  <si>
    <t>Supply and Erection of bus bars 500 volts 3 phase AC supply with 4 copper bars - 500 Amp with size 2" X 1/4"</t>
  </si>
  <si>
    <t>15-72-f</t>
  </si>
  <si>
    <t>Supply &amp; erection of Nut &amp; Bolt (2''x5/8')</t>
  </si>
  <si>
    <t>15-72-g</t>
  </si>
  <si>
    <t>Supply &amp; erection of Nut &amp; Bolt 8'' or 9''x5/8''</t>
  </si>
  <si>
    <t>15-72-h</t>
  </si>
  <si>
    <t>Supply &amp; erection of Nut &amp; Bolt 10''x5/8''</t>
  </si>
  <si>
    <t>15-72-i</t>
  </si>
  <si>
    <t>Supply &amp; erection of galvanized J-bolts</t>
  </si>
  <si>
    <t>15.8.11</t>
  </si>
  <si>
    <t>Supply and Erection of anchor rod honley type for poles i/e clamps &amp; 7/13 SWG stay wire straining screws PCC 1:3:6</t>
  </si>
  <si>
    <t>Fluorescent tube lights fitting 2.5x2.5 feet square type suitable for fixing in recess or direct on complete with 4 Nos 2 ft 20 watts tubes, chokes, starters, holders complete in all respects in steel body.</t>
  </si>
  <si>
    <t>Supply and Fixing of fluorescent tube fitting rectangular box types housing made of 22 SWG stave enameled steel sheet having spring load inner frame attachment with acrylic or polythene complete with 2 No 4 ft 40 watts</t>
  </si>
  <si>
    <t>Supply and Fixing electric AC exhaust/fresh air circulation(double way) 220/230 single phase plastic frame body and blade complete 8"x8"</t>
  </si>
  <si>
    <t>Supply and Fixing electric AC exhaust/fresh air circulation(double way) 220/230 single phase plastic frame body and blade complete 10"x10"</t>
  </si>
  <si>
    <t>Supply and fixing electric AC exhaust/fresh air circulation(Double way) 220/230 single phase plastic frame body and blade complete 12"x12"</t>
  </si>
  <si>
    <t>15-77-d</t>
  </si>
  <si>
    <t>Supply, installation, testing &amp; commissioning of Exhaust Fan 10'' dia with plastic body, fan blades and louvers, complete in all respects</t>
  </si>
  <si>
    <t>15-77-e</t>
  </si>
  <si>
    <t>Supply, installation, testing &amp; commissioning of Exhaust Fan 18'' dia with plastic body, fan blades and louvers, complete in all respects</t>
  </si>
  <si>
    <t>Supply and Fixing of 18" dia Direct axial Wall Bracket fan,1450Rpm, Max 50db sound level Fan shall be made with 99% purity Copper windings</t>
  </si>
  <si>
    <t>Supply and Fixing PVC conduit for surface wiring (dura duct) 1" including all charges for nail screws etc</t>
  </si>
  <si>
    <t>PVC conduit for surface wiring (dura duct) 2" including all charges for nail screws etc complete</t>
  </si>
  <si>
    <t>15-79-e</t>
  </si>
  <si>
    <t>Supply and Erection PVC duct for wiring purpose complete Recessed in walls including chase etc. : 3"x3" I/d</t>
  </si>
  <si>
    <t>15-79-f</t>
  </si>
  <si>
    <t>Supply and Erection PVC duct for wiring purpose complete Recessed in walls including chase etc. : 4"x4" I/d</t>
  </si>
  <si>
    <t>Supply and Fixing Asia porcelain power plug 30 Amp</t>
  </si>
  <si>
    <t>Providing &amp; Fixing Generator 2.2 KVA Petrol driven of best quaity</t>
  </si>
  <si>
    <t>Providing &amp; Fixing Generator , 2.2 KVA Petrol-cum-Gas driven</t>
  </si>
  <si>
    <t>Providing &amp; Fixing Generator, 3.1 KVA Petrol-cum-Gas driven.</t>
  </si>
  <si>
    <t>Providing &amp; Fixing Generator , 3.1 KVA Petrol driven.</t>
  </si>
  <si>
    <t>15-96-a</t>
  </si>
  <si>
    <t>Supply &amp; erection of HT pole 36' High (Spun Type)</t>
  </si>
  <si>
    <t>15-96-b</t>
  </si>
  <si>
    <t>Supply &amp; erection of LT pole 31' High (Spun Type)</t>
  </si>
  <si>
    <t>15-97-a</t>
  </si>
  <si>
    <t>Supply &amp; erection of HT pole 36' High(H-Type)</t>
  </si>
  <si>
    <t>15-97-b</t>
  </si>
  <si>
    <t>Supply &amp; erection LT Pole 31' High (H-Type)</t>
  </si>
  <si>
    <t>15-98-a</t>
  </si>
  <si>
    <t>Supply &amp; stringing of ACSR Osprey Conductor</t>
  </si>
  <si>
    <t>15-98-b</t>
  </si>
  <si>
    <t>Supply &amp; stringing of ACSR Dog Conductor</t>
  </si>
  <si>
    <t>15-98-c</t>
  </si>
  <si>
    <t>Supply &amp; stringing of ACSR Rabbit Conductor (7/0.132")</t>
  </si>
  <si>
    <t>15-98-d</t>
  </si>
  <si>
    <t>Supply &amp; stringing of AAC Wasp Conductor ( 7/0.173")</t>
  </si>
  <si>
    <t>15-98-e</t>
  </si>
  <si>
    <t>Supply &amp; stringing of AAC Ant Conductor ( 7/0.122" )</t>
  </si>
  <si>
    <t>15-99-a</t>
  </si>
  <si>
    <t>Supply &amp; erection of 11 KV Disc Insulator</t>
  </si>
  <si>
    <t>15-99-b</t>
  </si>
  <si>
    <t>Supply &amp; erection of 11 KV Pin Insulator</t>
  </si>
  <si>
    <t>15-99-c</t>
  </si>
  <si>
    <t>Supply &amp; erection of 11 KV pin for Steel-x-arm</t>
  </si>
  <si>
    <t>15-99-d</t>
  </si>
  <si>
    <t>Supply &amp; erection of Spool Insulator</t>
  </si>
  <si>
    <t>Providing and Laying sub-base course of brick on edge 4.5" thick</t>
  </si>
  <si>
    <t>16.3.1</t>
  </si>
  <si>
    <t>The Item has been Deleted</t>
  </si>
  <si>
    <t>Providing and Laying sub-base course of brick aggregate, including compaction to required camber, grade &amp; density</t>
  </si>
  <si>
    <t>16-03</t>
  </si>
  <si>
    <t>Graded Crushed Aggregate Crack-Relief Layer</t>
  </si>
  <si>
    <t>16.3.5</t>
  </si>
  <si>
    <t>16-05-a</t>
  </si>
  <si>
    <t>16.3.2</t>
  </si>
  <si>
    <t>16.3.6</t>
  </si>
  <si>
    <t>16.3.7</t>
  </si>
  <si>
    <t>Reflective Mirrors at Sharp Curves (900 mm dia) with post Complete in all respects</t>
  </si>
  <si>
    <t>16.8.12</t>
  </si>
  <si>
    <t>16-08</t>
  </si>
  <si>
    <t>Providing and Fixing Reflective Sheet Hi-intensity Grade Including Foundation and steel Post complete in all respect</t>
  </si>
  <si>
    <t>100SFT</t>
  </si>
  <si>
    <t>16.4.3</t>
  </si>
  <si>
    <t>16.4.4</t>
  </si>
  <si>
    <t>16-10-a</t>
  </si>
  <si>
    <t>16.4.5</t>
  </si>
  <si>
    <t>16-10-b</t>
  </si>
  <si>
    <t>16-10-c</t>
  </si>
  <si>
    <t>Resurfacing of road complete with per 100sft : 20 Ibs. bitumen, 2 cft bajri/crush aggregate</t>
  </si>
  <si>
    <t>16-12</t>
  </si>
  <si>
    <t>Scarification Of Existing Road Pavement Structure</t>
  </si>
  <si>
    <t>16-13-a</t>
  </si>
  <si>
    <t>Dense Graded Hot Bitmac (Mobile Asphalt Mixer) 1" Thick</t>
  </si>
  <si>
    <t>16.4.13</t>
  </si>
  <si>
    <t>16-13-b</t>
  </si>
  <si>
    <t>16-13-c</t>
  </si>
  <si>
    <t>16.4.8</t>
  </si>
  <si>
    <t xml:space="preserve">The Rate of Item No '16-14-a and </t>
  </si>
  <si>
    <t>16.4.10</t>
  </si>
  <si>
    <t>16-15</t>
  </si>
  <si>
    <t>Providing 3 feet high RCC railing (as per the drawing in specifications) on bridges</t>
  </si>
  <si>
    <t>16.8.6</t>
  </si>
  <si>
    <t>16-16</t>
  </si>
  <si>
    <t>m/3row</t>
  </si>
  <si>
    <t xml:space="preserve">16.8.6 , </t>
  </si>
  <si>
    <t>16.8.15</t>
  </si>
  <si>
    <t xml:space="preserve">The rate is for complete item of </t>
  </si>
  <si>
    <t>16-17-c</t>
  </si>
  <si>
    <t>16.8.14</t>
  </si>
  <si>
    <t>Road signs (not exceeding 1 m2) without reflection sheet &amp; lettering : Supply and Fixing at site with PCC 1:3:6 upto max 3' depth</t>
  </si>
  <si>
    <t>16.8.7</t>
  </si>
  <si>
    <t xml:space="preserve">The cost of pedestal, PCC and </t>
  </si>
  <si>
    <t>16-19-a</t>
  </si>
  <si>
    <t>Road sign (any size) double pedestal 4"x2"x0.25" 11' long without reflection sheet &amp; lettering: Supply and Fixing at site with PCC 1:3:6 max 3' depth</t>
  </si>
  <si>
    <t>16-19-b</t>
  </si>
  <si>
    <t>Traffic Road Sign Cat 1</t>
  </si>
  <si>
    <t>Traffic Road Signs Category 2, Size 900 mm</t>
  </si>
  <si>
    <t>Traffic Road Signs Category 3a</t>
  </si>
  <si>
    <t>Traffic Road Signs Category 3b</t>
  </si>
  <si>
    <t>Overhead Gantry Beam/ Information Sign for Single Carriageway</t>
  </si>
  <si>
    <t>16-21-b</t>
  </si>
  <si>
    <t>Overhead Gantry Beam/ Information Sign for Dual Carriageway</t>
  </si>
  <si>
    <t>16-21-c</t>
  </si>
  <si>
    <t>Overhead Gantry Beam/ Information Sign for Six Lane Carriageway</t>
  </si>
  <si>
    <t>16-21-d</t>
  </si>
  <si>
    <t>Providing and Fixing gantry of structural steel sections as per design / drawings including foundation complete</t>
  </si>
  <si>
    <t>Per Each</t>
  </si>
  <si>
    <t xml:space="preserve">The cost of RCC base for the </t>
  </si>
  <si>
    <t>16-22-a</t>
  </si>
  <si>
    <t>Supply and Fixing reflective sheet on MS/aluminium road signs etc including lettering : Diamond grade</t>
  </si>
  <si>
    <t>16.8.7.2.2</t>
  </si>
  <si>
    <t>16-22-b</t>
  </si>
  <si>
    <t>16-22-c</t>
  </si>
  <si>
    <t>16-23</t>
  </si>
  <si>
    <t>Delineator Bi-directional (Diamond sheet)</t>
  </si>
  <si>
    <t>Plastic 3M Bi Direction</t>
  </si>
  <si>
    <t>16-25-a-01</t>
  </si>
  <si>
    <t>16.8.10</t>
  </si>
  <si>
    <t>16-25-b-01</t>
  </si>
  <si>
    <t>Supply and Fixing aluminium alloy road studs as per specs Medium, strip 114x18mm, 74 beads: Uni-direction</t>
  </si>
  <si>
    <t>16-25-b-02</t>
  </si>
  <si>
    <t>Supply and Fixing aluminium alloy road studs as per specs Medium, strip 114x18mm, 74 beads: Bi-direction</t>
  </si>
  <si>
    <t>16-25-c-01</t>
  </si>
  <si>
    <t>Supply and Fixing aluminium alloy road studs as per specs Small, strip 75 x14mm, 43 beads: Uni-directional</t>
  </si>
  <si>
    <t>16-25-c-02</t>
  </si>
  <si>
    <t>Supply and Fixing aluminium alloy road studs as per specs Small, strip 75 x14mm, 43 beads: Bi-directional</t>
  </si>
  <si>
    <t>16-25-c-03</t>
  </si>
  <si>
    <t>Supply &amp; Fixing of high Quality ( China ) 360 d Glass Road studs ( 4" Dia ) Including fixing at site in all respect</t>
  </si>
  <si>
    <t>16-25-c-04</t>
  </si>
  <si>
    <t>Reflectorized Aluminium Pavement Stud (Raised Profile Type - Single)</t>
  </si>
  <si>
    <t>16-25-c-05</t>
  </si>
  <si>
    <t>Reflectorized Aluminium Pavement Stud (Raised Profile Type - Double)</t>
  </si>
  <si>
    <t>Reflectorized Aluminium Pavement Stud (Flushed Profile Type - Single)</t>
  </si>
  <si>
    <t>16-25-c-07</t>
  </si>
  <si>
    <t>Reflectorized Aluminium Pavement Stud (Flushed Profile Type - Double)</t>
  </si>
  <si>
    <t>16-25-c-08</t>
  </si>
  <si>
    <t>Reflectorized Plastic Pavement Stud (Raised Profile Type - Single)</t>
  </si>
  <si>
    <t>16-25-c-09</t>
  </si>
  <si>
    <t>Reflectorized Plastic Pavement Stud (Raised Profile Type - Double)</t>
  </si>
  <si>
    <t>16-25-c-10</t>
  </si>
  <si>
    <t>Reflectorized Plastic Pavement Stud (Flushed Profile Type - Single)</t>
  </si>
  <si>
    <t>16-25-c-11</t>
  </si>
  <si>
    <t>Reflectorized Plastic Pavement Stud (Flushed Profile Type - Double)</t>
  </si>
  <si>
    <t>16-26</t>
  </si>
  <si>
    <t>Providing and Laying dry brick pavement/soling in streets etc including prep, water, compaction &amp; sand cushion</t>
  </si>
  <si>
    <t>16.3.15</t>
  </si>
  <si>
    <t xml:space="preserve">The nominal thickness of bricks </t>
  </si>
  <si>
    <t>16-27</t>
  </si>
  <si>
    <t>Provide and Lay Polythene Sheet under Rigid Pavement</t>
  </si>
  <si>
    <t>16.5.2.2.3</t>
  </si>
  <si>
    <t>16-28</t>
  </si>
  <si>
    <t>Supply &amp; spreading 1"-1.5" guage shingle on road surface including compaction</t>
  </si>
  <si>
    <t xml:space="preserve">For different thicknesses, rate is to </t>
  </si>
  <si>
    <t>16-29-a-i</t>
  </si>
  <si>
    <t>R.C.C. Pipe Culvert AASHTO M 170 Dia 310</t>
  </si>
  <si>
    <t>16.7.2</t>
  </si>
  <si>
    <t>16-29-a-ii</t>
  </si>
  <si>
    <t>R.C.C. Pipe Culvert Aashto M 170 Dia 380 Mm</t>
  </si>
  <si>
    <t>16-29-b-ii</t>
  </si>
  <si>
    <t>R.C.C. Pipe Culvert Aashto M 170 Dia 610 mm.</t>
  </si>
  <si>
    <t>16-29-c-i</t>
  </si>
  <si>
    <t>Reinforced Concrete Pipe Culvert (AASHTO M-170) Dia: 760mm</t>
  </si>
  <si>
    <t>16-29-c-ii</t>
  </si>
  <si>
    <t>R.C.C. Pipe Culvert Aashto M 170 Dia 760 mm</t>
  </si>
  <si>
    <t>R.C.C. Pipe Culvert Aashto M 170 Dia 910 mm</t>
  </si>
  <si>
    <t>16-29-e-i</t>
  </si>
  <si>
    <t>16-29-e-ii</t>
  </si>
  <si>
    <t>R.C.C. Pipe Culvert Aashto M 170 Dia 1070 mm</t>
  </si>
  <si>
    <t>16-29-f-i</t>
  </si>
  <si>
    <t>Reinforced Concrete Pipe Culvert (AASHTO M-170) Dia: 1220mm</t>
  </si>
  <si>
    <t>16-29-f-ii</t>
  </si>
  <si>
    <t>R.C.C. Pipe Culvert AASHTO M 170 Dia 1220 mm</t>
  </si>
  <si>
    <t>16-29-g-i</t>
  </si>
  <si>
    <t>16-29-g-ii</t>
  </si>
  <si>
    <t>R.C.C. Pipe Culvert Aashto M 170 Dia 1520 mm</t>
  </si>
  <si>
    <t>Concrete Class B in Bedding and Encasement of Concrete Pipe Culvert</t>
  </si>
  <si>
    <t>16.7.3.2.2</t>
  </si>
  <si>
    <t>16-32-a</t>
  </si>
  <si>
    <t>Confirmatory Boring including SPT's, samples, lab test bore-hole logs &amp; Report : Alluvial Soils</t>
  </si>
  <si>
    <t>18.1.4.9</t>
  </si>
  <si>
    <t xml:space="preserve">a) The bore hole dia shall not be </t>
  </si>
  <si>
    <t xml:space="preserve">b) Preparation and submission of </t>
  </si>
  <si>
    <t>16-33</t>
  </si>
  <si>
    <t>Pile Load Test Upto 120 Ton</t>
  </si>
  <si>
    <t>18.1.4.7</t>
  </si>
  <si>
    <t>16-34-a</t>
  </si>
  <si>
    <t>Pile Load Testing : Max Load up to 121-240 tonne</t>
  </si>
  <si>
    <t xml:space="preserve">Rates includes all material, </t>
  </si>
  <si>
    <t>16-34-c</t>
  </si>
  <si>
    <t>Pile Load Testing : Max Load 301 - 360 tonne</t>
  </si>
  <si>
    <t>16-34-d</t>
  </si>
  <si>
    <t>Pile Load Testing : Max Load 361 - 600 tonne</t>
  </si>
  <si>
    <t>16-34-e</t>
  </si>
  <si>
    <t>Pile Load Test Upto 601-900 Ton</t>
  </si>
  <si>
    <t>16-34-f</t>
  </si>
  <si>
    <t>Pile Load test using hydraulic Jack system (601-900) Tonne (Only Kentlage Load test charges)</t>
  </si>
  <si>
    <t>Job.</t>
  </si>
  <si>
    <t>16-34-g</t>
  </si>
  <si>
    <t>Pile load test: (Pre high Strain Dynamic load test as per ASTM D 4945-08 including field data analysis results with report etc complete Max Load 1100 tons</t>
  </si>
  <si>
    <t>16-35-a</t>
  </si>
  <si>
    <t>16-35-b</t>
  </si>
  <si>
    <t>Boring for Cast-in-place RCC Piles in Alluvial Soils : Dia 761 - 1220 mm</t>
  </si>
  <si>
    <t>16-35-c</t>
  </si>
  <si>
    <t>Boring for Cast-in-place RCC Piles in Alluvial Soils : Dia 1221 - 2000 mm</t>
  </si>
  <si>
    <t>18.1.4.2.3</t>
  </si>
  <si>
    <t>16-36-a</t>
  </si>
  <si>
    <t>Boring with temporary casing in gravely subsoil for 760-1220 mm diameter pile.</t>
  </si>
  <si>
    <t>Supply fabricate &amp; install welded MS lining in522piles of thickness as per specs/drwg</t>
  </si>
  <si>
    <t xml:space="preserve">18.1.4.2.2 </t>
  </si>
  <si>
    <t>Supply and Fixing Neoprene Bearing Pad as per specs &amp; design</t>
  </si>
  <si>
    <t>16-38-b</t>
  </si>
  <si>
    <t>Supply and Fixing spirally wound sheath of 50mm dia. For pre-stressing of cables in precast conc. Girders</t>
  </si>
  <si>
    <t>16.6.7</t>
  </si>
  <si>
    <t>16-43-a</t>
  </si>
  <si>
    <t>Providing and fixing GI Steel (Hamp core) Ropes 1/2" dia</t>
  </si>
  <si>
    <t>100Rft</t>
  </si>
  <si>
    <t>16-43-b</t>
  </si>
  <si>
    <t>Providing and fixing GI Steel (Hamp core) Ropes 3/4" dia</t>
  </si>
  <si>
    <t>16-43-c</t>
  </si>
  <si>
    <t>Providing and fixing GI Steel (Hamp core) Ropes 1" dia</t>
  </si>
  <si>
    <t>16-43-d</t>
  </si>
  <si>
    <t>Providing and fixing GI Steel U Grips 1.5" dia</t>
  </si>
  <si>
    <t>16-43-e</t>
  </si>
  <si>
    <t>Providing and fixing GI Steel U Grips 1" dia</t>
  </si>
  <si>
    <t>16-43-f</t>
  </si>
  <si>
    <t>Providing and fixing GI Steel U Grips 3/4" dia</t>
  </si>
  <si>
    <t>16-43-g</t>
  </si>
  <si>
    <t>Providing and fixing GI Steel Thimble plate 1.5" dia</t>
  </si>
  <si>
    <t>16-43-h</t>
  </si>
  <si>
    <t>Providing and fixing GI Steel Thimble plate 1" dia</t>
  </si>
  <si>
    <t>16-43-i</t>
  </si>
  <si>
    <t>Providing and fixing GI Steel Thimble plate 3/4" dia</t>
  </si>
  <si>
    <t>16-43-j</t>
  </si>
  <si>
    <t>Providing and fixing GI Steel Thimble plate 1/2" dia</t>
  </si>
  <si>
    <t>Coupling machine for ropes</t>
  </si>
  <si>
    <t>16-45</t>
  </si>
  <si>
    <t>Saddle plate for ropes</t>
  </si>
  <si>
    <t>16.5.2.3.1</t>
  </si>
  <si>
    <t>Cement Stabilized Sub base</t>
  </si>
  <si>
    <t>16.3.4</t>
  </si>
  <si>
    <t>Liquid Asphalt For Curing Seal, Type Mc-250</t>
  </si>
  <si>
    <t>16.4.12</t>
  </si>
  <si>
    <t>Emulsified Asphalt For Curing Seal, Type SS-1</t>
  </si>
  <si>
    <t>Cement Stabilized Base</t>
  </si>
  <si>
    <t>Repair to cracks to reinforced or plain cement concrete work by grouting with cement gun in (1:2) cement sand mortar including cutting the chase of required size</t>
  </si>
  <si>
    <t>16.6.7.3.9</t>
  </si>
  <si>
    <t>16-52-a</t>
  </si>
  <si>
    <t>Rock SN-Bolts (Grouted Bolts) 25mm dia - 2 m in length including fixing and stregthening etc.</t>
  </si>
  <si>
    <t>16.6.9</t>
  </si>
  <si>
    <t>16-52-b</t>
  </si>
  <si>
    <t>Rock SN-Bolts (Grouted Bolts) 25mm dia - 3 m in length including fixing and stregthening etc.</t>
  </si>
  <si>
    <t>16-52-c</t>
  </si>
  <si>
    <t>Rock SN-Bolts (Grouted Bolts) 25mm dia - 4 m in length including fixing and stregthening etc.</t>
  </si>
  <si>
    <t>16-52-d</t>
  </si>
  <si>
    <t>Rock SN-Bolts (Grouted Bolts) 25mm dia - 5 m in length including fixing and stregthening etc.</t>
  </si>
  <si>
    <t>16.7.12</t>
  </si>
  <si>
    <t>16.7.4</t>
  </si>
  <si>
    <t>16-58</t>
  </si>
  <si>
    <t>16-59-a</t>
  </si>
  <si>
    <t>Deep Patching (0-15 Cm)</t>
  </si>
  <si>
    <t>16-59-b</t>
  </si>
  <si>
    <t>Deep Patching (15-30 Cm)</t>
  </si>
  <si>
    <t>Providing and Laying 1" thick(consolidated) asphalt macadam with liquid asphalt (cut backs) of any approved grade with premixed sand seal coat, as specified.</t>
  </si>
  <si>
    <t>16.4.7</t>
  </si>
  <si>
    <t>16-61-a</t>
  </si>
  <si>
    <t>CUT-BACK ASPHALT FOR BITUMINOUS PRIME COAT</t>
  </si>
  <si>
    <t>16-61-b</t>
  </si>
  <si>
    <t>CUT-BACK ASPHALT FOR BITUMINOUS TACK COAT.</t>
  </si>
  <si>
    <t>Providing and Laying 2" thick (consolidated) asphalt macadam with liquid asphalt(cut backs) of approved grade with precoated bajri seal coat as specified.</t>
  </si>
  <si>
    <t>16-63</t>
  </si>
  <si>
    <t>Providing and Laying 3" thick (consolidated) asphalt macadam with liquid asphalt(cut backs) of approved grade with precoated bajri seal coat as specified.</t>
  </si>
  <si>
    <t>Surface dressing with bitumen 80/100 or any other approved grade on a primary coat of liquid asphalt (cut backs) of any approved grade primer at 22lbs&amp;bituman at 35lbs with 5cft of 1/2 standard size bajri per %sft of road surface complete with rolling.</t>
  </si>
  <si>
    <t>3.9.6.2</t>
  </si>
  <si>
    <t>16-67</t>
  </si>
  <si>
    <t>Formation of shoulder with permeable material Passing less than 7 % from 200 seive and P.I less than 4 as specified.</t>
  </si>
  <si>
    <t>16.2.7</t>
  </si>
  <si>
    <t>16.4.15</t>
  </si>
  <si>
    <t>Cold Milling of asphalt concrete 31-50 mm</t>
  </si>
  <si>
    <t>16-68-c</t>
  </si>
  <si>
    <t>Cold Milling of asphalt concrete 51-70 mm</t>
  </si>
  <si>
    <t>16.4.5.3.9</t>
  </si>
  <si>
    <t>16-72</t>
  </si>
  <si>
    <t xml:space="preserve">3.9.3 , </t>
  </si>
  <si>
    <t>16.8.2</t>
  </si>
  <si>
    <t>Bailing out standing water by Mechanical mean.</t>
  </si>
  <si>
    <t>24.2.2</t>
  </si>
  <si>
    <t>Bailing out running water by Mechanical mean.</t>
  </si>
  <si>
    <t>Cusec</t>
  </si>
  <si>
    <t>Cumec</t>
  </si>
  <si>
    <t>16-77-b</t>
  </si>
  <si>
    <t>16-78</t>
  </si>
  <si>
    <t>Right of Way Marker</t>
  </si>
  <si>
    <t>100 Each</t>
  </si>
  <si>
    <t>16.8.9</t>
  </si>
  <si>
    <t>16-79</t>
  </si>
  <si>
    <t>16-80</t>
  </si>
  <si>
    <t>P/L 1" thick Gravel flat stone slabs in pavement with earth filling in voids</t>
  </si>
  <si>
    <t>16-81</t>
  </si>
  <si>
    <t>Saw Cutting of Asphaltic Layers</t>
  </si>
  <si>
    <t>16.9.4</t>
  </si>
  <si>
    <t>16-82</t>
  </si>
  <si>
    <t>Leveling wearing course on existing surface of road.</t>
  </si>
  <si>
    <t>16.2.1.1.6</t>
  </si>
  <si>
    <t>16-83-a</t>
  </si>
  <si>
    <t>Jack Anchorage For 20 to 24 Wires 0.5" Strand (Comprising Trumpet, Stressing Block &amp; Wedges Complete)</t>
  </si>
  <si>
    <t>16-83-b</t>
  </si>
  <si>
    <t>Jack Anchorage For 16 to 19 Wires 0.5" Strand (Comprising Trumpet, Stressing Block &amp; Wedges Complete)</t>
  </si>
  <si>
    <t>16-83-d</t>
  </si>
  <si>
    <t>16-83-e</t>
  </si>
  <si>
    <t>16-83-f</t>
  </si>
  <si>
    <t>16-83-g</t>
  </si>
  <si>
    <t>16-84-a</t>
  </si>
  <si>
    <t>16-84-b</t>
  </si>
  <si>
    <t>16-84-c</t>
  </si>
  <si>
    <t>16-84-d</t>
  </si>
  <si>
    <t>16-84-e</t>
  </si>
  <si>
    <t>16-84-f</t>
  </si>
  <si>
    <t>16-84-g</t>
  </si>
  <si>
    <t>16-84-h</t>
  </si>
  <si>
    <t>Stressing and Grouting for Cables above 24/0.5" (Single End Stressing).</t>
  </si>
  <si>
    <t>16-84-i</t>
  </si>
  <si>
    <t>16-84-j</t>
  </si>
  <si>
    <t>16-85-b</t>
  </si>
  <si>
    <t>16-85-c</t>
  </si>
  <si>
    <t>16-86-a</t>
  </si>
  <si>
    <t>16-86-b</t>
  </si>
  <si>
    <t>16-86-c</t>
  </si>
  <si>
    <t>16-86-e</t>
  </si>
  <si>
    <t>16-86-f</t>
  </si>
  <si>
    <t>16-86-g</t>
  </si>
  <si>
    <t>16-87-a</t>
  </si>
  <si>
    <t>16-87-b</t>
  </si>
  <si>
    <t>Metal Guard Rail</t>
  </si>
  <si>
    <t>16.8.4</t>
  </si>
  <si>
    <t>Metal Guard Rail End Pieces</t>
  </si>
  <si>
    <t>Steel Post of Metal Guard Rail</t>
  </si>
  <si>
    <t>16-89-a</t>
  </si>
  <si>
    <t>Concrete Beam Guardrail (including522reinforcement)</t>
  </si>
  <si>
    <t>16.8.5</t>
  </si>
  <si>
    <t>16-89-b</t>
  </si>
  <si>
    <t>Concrete Post For Guardrail (Incl. Reinforcement)</t>
  </si>
  <si>
    <t>16.8.5.2.2</t>
  </si>
  <si>
    <t xml:space="preserve">17.3.1, </t>
  </si>
  <si>
    <t xml:space="preserve">1.Rates for all finished work </t>
  </si>
  <si>
    <t>Formation, dressing and preparing sub-grade on slope</t>
  </si>
  <si>
    <t>17.2.5</t>
  </si>
  <si>
    <t>1" thick plaster of cement, sand mortar 1:6 On slope</t>
  </si>
  <si>
    <t>17.3.7</t>
  </si>
  <si>
    <t>4" thick PCC lining, using washed screened &amp; graded/curshed stone aggregate : in bed : Ratio 1:2:4</t>
  </si>
  <si>
    <t xml:space="preserve">17.2.7, </t>
  </si>
  <si>
    <t>4" thick PCC lining, using washed screened &amp; graded/curshed stone aggregate : in bed : Ratio 1:3:6</t>
  </si>
  <si>
    <t>4" thick PCC lining, using washed screened &amp; graded/curshed stone aggregate : in bed : Ratio 1:4:8</t>
  </si>
  <si>
    <t>4" thick PCC lining, using washed screened &amp; graded/curshed stone aggregate : On slope : Ratio 1:2:4</t>
  </si>
  <si>
    <t>4" thick PCC lining, using washed screened &amp; graded/curshed stone aggregate : On slope : Ratio 1:3:6</t>
  </si>
  <si>
    <t>4" thick PCC lining, using washed screened &amp; graded/curshed stone aggregate : On slope : Ratio 1:4:8</t>
  </si>
  <si>
    <t>Providing and laying Pre-cast parabolic segments, moulded with cement concrete 1:1-1/2:3, including lowering in water channels to correct alignment and grade, jointing, finishing where necessary, complete in all respects:- Top width-14" (360mm) &amp; Total Depth- 9"(225mm)</t>
  </si>
  <si>
    <t>17.3.5</t>
  </si>
  <si>
    <t>Providing and laying Pre-cast parabolic segments, moulded with cement concrete 1:1-1/2:3, including lowering in water channels to correct alignment and grade, jointing, finishing where necessary,excluding carriage, complete in all respects:- Top width- 18" (457mm) &amp; Total Depth- 12"(305mm)</t>
  </si>
  <si>
    <t>Providing and laying Pre-cast parabolic segments, moulded with cement concrete 1:1-1/2:3, including lowering in water channels to correct alignment and grade, jointing, finishing where necessary, etc. complete in all respects:- Top width- 24" (600mm) &amp; Total Depth- 14"(360mm)</t>
  </si>
  <si>
    <t>Providing and laying Pre-cast parabolic segments, moulded with cement concrete 1:1-1/2:3,including lowering in water channels to correct alignment and grade, jointing, finishing where necessary, etc. complete in all respects:- Top width- 25.5" (640mm) &amp; Total Depth- 18"(460mm)</t>
  </si>
  <si>
    <t>Providing and laying Pre-cast parabolic segments, moulded with cement concrete 1:1-1/2:3, excluding carriage, lowering in water channels to correct alignment and grade, jointing, finishing where necessary, etc. complete in all respects:-Top width- 27" (675mm) &amp; Total Depth-19"(480mm)</t>
  </si>
  <si>
    <t>Providing and laying Pre-cast parabolic segments, moulded with cement concrete 1:1-1/2:3, excluding carriage, lowering in water channels to correct alignment and grade, jointing, finishing where necessary, etc. complete in all respects:-Top width- 30" (760mm) &amp; Total Depth-21"(525mm)</t>
  </si>
  <si>
    <t>Driving steel piles to depth of: More than 15' to 25’ Driving steel piles to depth of: More than 25' to 30’</t>
  </si>
  <si>
    <t>Dolleying piles upto 5’</t>
  </si>
  <si>
    <t>18-13</t>
  </si>
  <si>
    <t>Hire charges of piling plant with accessories including fuel, pay of operator and other mechanical staff, mobilization, demobilization and idle time</t>
  </si>
  <si>
    <t>per day</t>
  </si>
  <si>
    <t>Cutting pilchi, frash or sarkanda including carriage within one mile. (1.6 km.)</t>
  </si>
  <si>
    <t>Supply &amp; filling used synthetic fibre/plastic bags5221.25cft capacity with sand or earth, sewing &amp;stacking : in dry</t>
  </si>
  <si>
    <t>19.3.4</t>
  </si>
  <si>
    <t xml:space="preserve">The rate does not include supply of </t>
  </si>
  <si>
    <t>Supply &amp; filling used synthetic fibre/plastic bags 1.25cft capacity with sand or earth, sewing &amp; stacking : Under water</t>
  </si>
  <si>
    <t>Supplying and filling used jute bags, 1.25 cft capacity with sand or earth, sewing and stacking: in dry.</t>
  </si>
  <si>
    <t>Supplying and filling used jute bags 1.25 cft capacity with sand or earth, sewing &amp; stacking : Under Water</t>
  </si>
  <si>
    <t>Supply &amp; filling new synthetic fibre/plastic bags 4-5cft capacity with sand or earth,sewing, stacking522: in dry</t>
  </si>
  <si>
    <t>Supply &amp; filling new synthetic fibre/plastic bags 4-5cft capacity with sand or earth,sewing, stacking522: Under water</t>
  </si>
  <si>
    <t>Supply &amp; filling used jute bags 4-5 cft capacity with sand or earth, sewing &amp; stacking : in dry</t>
  </si>
  <si>
    <t>Supply &amp; filling used jute bags 4-5 capacity with sand or earth, sewing &amp; stacking : Under Water</t>
  </si>
  <si>
    <t>Carriage of synthetic fibre/plastic bags 1.25 cft522capacity filled with sand / earth : 2nd &amp; 3rd 50 m</t>
  </si>
  <si>
    <t>Carriage of synthetic fibre/plastic bags 1.25 cft522capacity filled with sand / earth : 4th and subsequent 50 m</t>
  </si>
  <si>
    <t>Carriage of new synthetic fibre/plastic bags 4-5 cft522capacity filled with sand/earth : 1st 50 m</t>
  </si>
  <si>
    <t>Carriage of new synthetic fibre/plastic bags 4-5 cft522capacity filled with sand/earth : 2nd &amp; 3rd 50 m</t>
  </si>
  <si>
    <t>Carriage of new synthetic fibre/plastic bags 4-5 cft522capacity filled with sand/earth : 4th &amp; subsequent 50 m</t>
  </si>
  <si>
    <t>Making compact round pilchi, frash or sarkanda</t>
  </si>
  <si>
    <t xml:space="preserve">19.2.1 , </t>
  </si>
  <si>
    <t>Supply and staking within 150m (500 feet) : Boulders 9" (225 m) and above</t>
  </si>
  <si>
    <t>19.3.2</t>
  </si>
  <si>
    <t>Supply within 150m (500 feet) : Over size shingle5223" to 9"</t>
  </si>
  <si>
    <t xml:space="preserve">19.2.2 , </t>
  </si>
  <si>
    <t>Supply within 150m (500 feet): Mixed graded522shingle</t>
  </si>
  <si>
    <t>Supplying and stacking munj or patha trungers (6" mesh to hold 3 cft) stones/boulders</t>
  </si>
  <si>
    <t>19.2.1</t>
  </si>
  <si>
    <t>19.3.4.9</t>
  </si>
  <si>
    <t>Provide &amp; weave GI wire netting for wire crates 4"x4" mesh : 15 SWG wire</t>
  </si>
  <si>
    <t>Provide &amp; weave GI wire netting for wire crates 4"x4" mesh : 10 SWG wire</t>
  </si>
  <si>
    <t>Provide &amp; weave GI wire netting for wire crates 4"x4" mesh : 8 SWG wire</t>
  </si>
  <si>
    <t>Supply &amp; dump at site, without boat, including handling within 100m : Stone</t>
  </si>
  <si>
    <t>19.3.5.3</t>
  </si>
  <si>
    <t>Supply &amp; dump at site, without boat, including handling within 100m: boulders</t>
  </si>
  <si>
    <t>Supplying and dumping by boat, including loading within 100m lead : Stone or boulder</t>
  </si>
  <si>
    <t>Pilchi revetment, including carriage upto 1.6 km (one mile)</t>
  </si>
  <si>
    <t>Surface protection with pilchi matresses including carriage upto 1.6 km.</t>
  </si>
  <si>
    <t>19.3.5</t>
  </si>
  <si>
    <t>Providing and Laying grouted stone pitching, in 1:6 c/s mortar Stone pitching/filling on slope or on level</t>
  </si>
  <si>
    <t>Grouting stone pitching or apron etc, in : Cement, sand mortar(1:3)</t>
  </si>
  <si>
    <t>Grouting stone pitching or apron etc, in : Cement, sand mortar(1:8)</t>
  </si>
  <si>
    <t>19-31-c</t>
  </si>
  <si>
    <t>Grouting stone pitching or apron etc, in : Cement, sand mortar(1:6)</t>
  </si>
  <si>
    <t>19-31-d</t>
  </si>
  <si>
    <t>Providing and Laying grouted stone pitching, in PCC 1:3:6 on slope or on level</t>
  </si>
  <si>
    <t>Remove stone &amp; repitching hand packed, on522slopes or level, making good damaged portion</t>
  </si>
  <si>
    <t>Collect &amp; stack boulders from nullah beds or loose522shale etc within 100m lead</t>
  </si>
  <si>
    <t>Levelling and dressing stone filling under blocks522and grouting with shingle</t>
  </si>
  <si>
    <t>Stone pitching with hammer dressed stone on522surface laid in courses including carriage of material with in 91.50 (300 feet) meters.</t>
  </si>
  <si>
    <t>Stone pitching hand packed with surface levelled522off to the correct section with hammer dressed stone and voids filled in 1:8 cement mortar in floors of bridges and along banks and in aprons etc including 91.50 meter lead.</t>
  </si>
  <si>
    <t>Removing stone and repitching, hand packed on522slopes after making good damage slope.</t>
  </si>
  <si>
    <t>Stone pitching for top layer only on slope</t>
  </si>
  <si>
    <t>Laying stone or spawl filling. a) on level</t>
  </si>
  <si>
    <t>Laying stone or spawl filling. a) on slope</t>
  </si>
  <si>
    <t>Fix floating spurs, with material from canal plantation within 1 km : Upto 2' FS depth\</t>
  </si>
  <si>
    <t>Fix floating spurs, with material from canal plantation within 1 km: Over 3' to 4' FS depth</t>
  </si>
  <si>
    <t>Fix floating spurs, with material from canal plantation within 1 km: Exceeding 4' depth</t>
  </si>
  <si>
    <t>Stake &amp; bush from canal plantation etc : Pegs 3.5' long, 3"-6" dia:Driving 1' below ground</t>
  </si>
  <si>
    <t>Stake &amp; bush from canal plantation etc : Pegs 4' long, 3"-6" dia:Unsharpened within 1km</t>
  </si>
  <si>
    <t>Stake &amp; bush from canal plantation etc : Pegs 5' long, 3"-6" dia:Driving 1.5' below ground</t>
  </si>
  <si>
    <t>Stake &amp; bush from canal plantation etc : Pegs 6' long, 3"-6" dia:Sharpening one end</t>
  </si>
  <si>
    <t>Stake &amp; bush from canal plantation etc : Pegs 6' long, 3"-6" dia:Driving 1.75' below ground</t>
  </si>
  <si>
    <t>Stake &amp; bush from canal plantation etc : Pegs 8' long, 4"-8" dia:Unsharpened within 1km</t>
  </si>
  <si>
    <t>Stake &amp; bush from canal plantation etc : Pegs 8' long, 4"-8" dia:Sharpening one end</t>
  </si>
  <si>
    <t>Stake &amp; bush from canal plantation etc : Pegs 8' long, 4"-8" dia:Driving 2' below ground</t>
  </si>
  <si>
    <t>Stake &amp; bush from canal plantation etc : Pegs 8' long, 4"-8" dia:Tying with munj, patha ban</t>
  </si>
  <si>
    <t>Stake &amp; bush from canal plantation etc : Pegs 8' long, 4"-8" dia:Wattle+intertwine brushwood</t>
  </si>
  <si>
    <t>Stake, market bamboo, bush from any source 8'-10' long, 2.5"-5" dia: Supply bamboo</t>
  </si>
  <si>
    <t>Stake, market bamboo, bush from any source 8'-10' long, 2.5"-5" dia: Sharpen one end</t>
  </si>
  <si>
    <t>Stake, market bamboo, bush from any source 8'-10' long, 2.5"-5" dia: Driving bamboo 2.5</t>
  </si>
  <si>
    <t>Stake, market bamboo, bush from any source 8'-10' long, 2.5"-5" dia: Tying bamboo with wire</t>
  </si>
  <si>
    <t>Stake, market bamboo, bush from any source 8'-10' long, 2.5"-5" dia: Wattle &amp; intertwine</t>
  </si>
  <si>
    <t>Stake, market bamboo, bush from any source 10'-12' long, 2.5"-5"dia : Supply bamboo</t>
  </si>
  <si>
    <t>Stake, market bamboo, bush from any source 10'-12' long, 2.5"-5"dia : Sharpen one end</t>
  </si>
  <si>
    <t>Stake, market bamboo, bush from any source 10'-12' long, 2.5"-5"dia : Driving bamboo 2.75</t>
  </si>
  <si>
    <t>Stake, market bamboo, bush from any source 10'-12' long, 2.5"-5"dia : Tying bamboo with wire</t>
  </si>
  <si>
    <t>Stake, market bamboo, bush from any source 10'-12' long, 2.5"-5"dia : Wattle &amp; intertwine</t>
  </si>
  <si>
    <t>Stake, market bamboo, bush from any source 12'-14' long, 2.5"-5"dia : Supply bamboo</t>
  </si>
  <si>
    <t>Stake, market bamboo, bush from any source 12'-14' long, 2.5"-5"dia : Sharpen one end</t>
  </si>
  <si>
    <t>Stake, market bamboo, bush from any source 12'-14' long, 2.5"-5"dia : Driving bamboo 3.5</t>
  </si>
  <si>
    <t>Stake, market bamboo, bush from any source 12'-14' long, 2.5"-5"dia : Tying bamboo with wire</t>
  </si>
  <si>
    <t>Stake, market bamboo, bush from any source 12'-14' long, 2.5"-5"dia : Wattle &amp; intertwine</t>
  </si>
  <si>
    <t>Stake, market bamboo, bush from any source 14'-16' long, 2.5"-5"dia : Supply bamboo</t>
  </si>
  <si>
    <t>Stake, market bamboo, bush from any source 14'-16' long, 2.5"-5"dia : Sharpen one end</t>
  </si>
  <si>
    <t>Stake, market bamboo, bush from any source 14'-16' long, 2.5"-5"dia : Driving bamboo 4'</t>
  </si>
  <si>
    <t>Stake, market bamboo, bush from any source 14'-16' long, 2.5"-5"dia : Tying bamboo with wire</t>
  </si>
  <si>
    <t>Stake, market bamboo, bush from any source 14'-16' long, 2.5"-5"dia : Wattle &amp; intertwine</t>
  </si>
  <si>
    <t>Stake, market bamboo, bush from any source 16'-20' long, 2.5"-5"dia : Supply bamboo</t>
  </si>
  <si>
    <t>19.4.2</t>
  </si>
  <si>
    <t>Filter granular backfill behind retaining wall (stone/boulder filling upto one meter to prevent choking of weep holes</t>
  </si>
  <si>
    <t>Earth Work for Outlet excavation, refilling, ramming and Puddling: Channel discharge Upto 50 cusecs</t>
  </si>
  <si>
    <t xml:space="preserve">20.3 , </t>
  </si>
  <si>
    <t>Earth Work for Outlet excavation, refilling, ramming and Puddling b) Channels discharge from 51-100 Cs.</t>
  </si>
  <si>
    <t>Earth Work for Outlet excavation, refilling, ramming and Puddling c) Channels discharge from 101-200 Cs.</t>
  </si>
  <si>
    <t>Earth Work for Outlet excavation, refilling, ramming and Puddling d) Channels discharge from 201-350 Cs.</t>
  </si>
  <si>
    <t>Earth Work for Outlet excavation, refilling, ramming and Puddling e) Channels discharge over 350 Cs.</t>
  </si>
  <si>
    <t>Dismantling outlets: Old types such as KGO's orfices, etc</t>
  </si>
  <si>
    <t>20.4.1</t>
  </si>
  <si>
    <t>Dismantling outlets: APM or OF, 'H' upto 2.0 ft. (610 mm)</t>
  </si>
  <si>
    <t>Dismantling outlets: APM or OF, 'H' from 2.1 ft. (635mm) to 3.0 ft (915 mm)</t>
  </si>
  <si>
    <t>Dismantling outlets: APM or OF, 'H' above 3.0 ft (915 mm)</t>
  </si>
  <si>
    <t>Dismantling outlets: Tail cluster qualification</t>
  </si>
  <si>
    <t>Making temporary APM brick block &amp; fixing at site.</t>
  </si>
  <si>
    <t xml:space="preserve">20.2.1, </t>
  </si>
  <si>
    <t>Dismantling walls &amp; fitting iron block of O.F outlets</t>
  </si>
  <si>
    <t>Constructing, watching &amp; removing bund for outlet built in running water : Upto 3' (915 mm) depth</t>
  </si>
  <si>
    <t xml:space="preserve">20.2, 20.3 </t>
  </si>
  <si>
    <t>Extra labour in fixing APM and O.F. outlet blocks including dressings of bricks: Depth more than 4.0' to 5.0'</t>
  </si>
  <si>
    <t>Water allowance for constructing outlets or culverts, when canal water is not flowing</t>
  </si>
  <si>
    <t>Hoisting and placing R.C slab or stone in position on outlets or W.C. culverts</t>
  </si>
  <si>
    <t>Fixing pipe outlet, including backfilling of earth &amp; puddling :Portion under road, beyond bank</t>
  </si>
  <si>
    <t>Removing pipe outlet,refilling earth &amp; puddling: Portion under bank</t>
  </si>
  <si>
    <t>Removing pipe outlet,refilling earth &amp; puddling: Portion under road, beyond Bank</t>
  </si>
  <si>
    <t>Changing pipe outlets by removing one pipe &amp; replacing at the same site with another pipe complete with earth and puddling: Portion under bank</t>
  </si>
  <si>
    <t>Changing pipe outlets by removing one pipe &amp; replacing at the same site with another pipe complete with earth and puddling: : Portion under road, beyond Bank</t>
  </si>
  <si>
    <t>Excavate well in dry &amp; dispose of soil within 50m in ordinary soil or sand : 0' (0 m) Upto 5' (1.5 m) depth</t>
  </si>
  <si>
    <t xml:space="preserve">21.3.6 , </t>
  </si>
  <si>
    <t>Excavate well in dry &amp; dispose of soil within 50m in ordinary soil or sand :From 5.1' to 10' (1.530 m to 3.000 m) depth</t>
  </si>
  <si>
    <t>Excavate well in dry &amp; dispose of soil within 50m in ordinary soil or sand : From 10.1' to 15' (3.030 m to 4.500 m) depth</t>
  </si>
  <si>
    <t>Excavate well in dry &amp; dispose of soil within 50m in ordinary soil or sand : From 15.1' to 20' (4.530 m to 6.000 m) depth</t>
  </si>
  <si>
    <t>Excavate well in dry &amp; dispose of soil within 50m in hard soil : From 0' to 5' (0 to 1.500 m) depth</t>
  </si>
  <si>
    <t>Excavate well in dry &amp; dispose of soil within 50m in hard soil : From 5.1' to 10' (1.530 m to 3.000 m) depth</t>
  </si>
  <si>
    <t>Excavate well in dry &amp; dispose of soil within 50m in hard soil : From 10.1' to 15' (3.030 m to 4.500 m) depth</t>
  </si>
  <si>
    <t>Excavate well in dry &amp; dispose of soil within 50m in hard soil : From 15.1' to 20' (4.530 m to 6.000 m) depth</t>
  </si>
  <si>
    <t>Excavate well in dry &amp; dispose of soil within 50m in hard strata like shingle and gravel :From 0' to 5' (0 to 1.500 m) depth</t>
  </si>
  <si>
    <t>Excavate well in dry &amp; dispose of soil within 50m in hard strata like shingle and gravel: From 5.1' to 10' (1.530 m to 3.000 m) depth</t>
  </si>
  <si>
    <t>Excavate well in dry &amp; dispose of soil within 50m in hard strata like shingle : From 10.1' to 15' (3.030 m to 4.500 m) depth</t>
  </si>
  <si>
    <t>Excavate well in dry &amp; dispose of soil within 50m in hard strata like shingle : From 15.1' to 20' (4.530 m to 6.000 m) depth</t>
  </si>
  <si>
    <t>Dry sinking of well &amp; disposal of soil within 50m in ordinary soil : From 10.1' to 15' (3.030 m to 4.500 m) depth</t>
  </si>
  <si>
    <t>Dry sinking of well &amp; disposal of soil within 50m in ordinary soil : From 15.1' to 20' (4.530 m to 6.000 m) depth</t>
  </si>
  <si>
    <t>Dry sinking of well &amp; disposal of soil within 50m in ordinary soil : From 20.1' to 25' (6.030 m to 7.500 m)</t>
  </si>
  <si>
    <t>Dry sinking of well &amp; disposal of soil within 50m in ordinary soil : From 25.1' to 30' (7.530 m to 9.000 m)</t>
  </si>
  <si>
    <t>Dry sinking of well &amp; disposal of soil within 50m in ordinary soil :From 30.1' to 35' (9.05 m to 10.5 m)</t>
  </si>
  <si>
    <t>Dry sinking of well &amp; disposal of soil within 50m in ordinary soil : From 35.1' to 40' (10.530 m to 12.000 m) depth</t>
  </si>
  <si>
    <t>Dry sinking of well &amp; disposal of soil within 50m in ordinary soil : From 40.1' to 45' (12.030 m to 13.500 m) depth</t>
  </si>
  <si>
    <t>Dry sinking of well &amp; disposal of soil within 50m in ordinary soil : From 45.1' (13.530 m) to any depth</t>
  </si>
  <si>
    <t>Dry sinking of well &amp; disposal of soil within 50m in hard Soil : From 10.1' to 15' (3.030 m to 4.500 m) depth</t>
  </si>
  <si>
    <t>Dry sinking of well &amp; disposal of soil within 50m in hard Soil : From 15.1' to 20' (4.530 m to 6.000 m) depth</t>
  </si>
  <si>
    <t>Dry sinking of well &amp; disposal of soil within 50m in hard Soil : From 20.1' to 25' (6.030 m to 7.500 m) depth</t>
  </si>
  <si>
    <t>Dry sinking of well &amp; disposal of soil within 50m in hard Soil :From 25.1' to 30' (7.530 m to 9.000 m) depth</t>
  </si>
  <si>
    <t>Dry sinking of well &amp; disposal of soil within 50m in hard Soil :From 30.1' to 35' (9.1m to 10.68m) depth</t>
  </si>
  <si>
    <t>Dry sinking of well &amp; disposal of soil within 50m in hard Soil :From 35.1' to 40' (10.530 m to 12.000 m) depth 10.5 to 12 m depth</t>
  </si>
  <si>
    <t>Dry sinking of well &amp; disposal of soil within 50m in hard Soil :From 40.1' to 45' (12.030 m to 13.500 m) depth</t>
  </si>
  <si>
    <t>Dry sinking of well &amp; disposal of soil within 50m in hard Soil : From 45.1' (13.530 m) to any depth</t>
  </si>
  <si>
    <t>Dry sinking of well &amp; disposal of soil within 50m in hard Strata like shingle and gravel :From 10.1' to 15' (3.030 m to 4.500 m) depth</t>
  </si>
  <si>
    <t>Dry sinking of well &amp; disposal of soil within 50m in hard Strata like shingle and gravel : From 15.1' to 20' (4.530 m to 6.000 m) depth</t>
  </si>
  <si>
    <t>Dry sinking of well &amp; disposal of soil within 50m in hard Strata like shingle and gravel : From 20.1' to 25' 6.030 m to 7.500 m) depth</t>
  </si>
  <si>
    <t>Dry sinking of well &amp; disposal of soil within 50m in hard Strata like shingle and gravel: From 25.1' to 30' (7.530 m to 9.000 m) depth</t>
  </si>
  <si>
    <t>Dry sinking of well &amp; disposal of soil within 50m in hard Strata like shingle and gravel : From 30.1' to 35' (9.030 m to 10.500 m) depth</t>
  </si>
  <si>
    <t>Dry sinking of well &amp; disposal of soil within 50m in hard Strata like shingle and gravel: From 35.1' to 40' (10.530 m to 12.000 m) depth</t>
  </si>
  <si>
    <t>Dry sinking of well &amp; disposal of soil within 50m in hard Strata like shingle : From 40.1' to 45' (12.030 m to 13.500 m) depth</t>
  </si>
  <si>
    <t>Dry sinking of well &amp; disposal of soil within 50m in hard Strata like shingle : From 45.1' (13.530 m) to any depth</t>
  </si>
  <si>
    <t>Wet sinking of well, in ordinary soil (value of C upto 5), for depths below spring level, as per specification, including charges of machinery, shoring, kentledge and removal of excavated spoil within one chain:-Upto 1.5 m depth</t>
  </si>
  <si>
    <t>Wet sinking of well, in ordinary soil (value of C upto 5), for depths below spring level, as per specification, including charges of machinery, shoring, kentledge and removal of excavated spoil within one chain:- Above 1.5 to 3 m depth</t>
  </si>
  <si>
    <t>Wet sinking of well, in ordinary soil (value of C upto 5), for depths below spring level, as per specification, including charges of machinery, shoring, kentledge and removal of excavated spoil within one chain:-Above 3 to 4.5 m depth</t>
  </si>
  <si>
    <t>Wet sinking of well, in ordinary soil (value of C upto 5), for depths below spring level, as per specification, including charges of machinery, shoring, kentledge and removal of excavated spoil within one chain:-Above 4.5 to 6 m depth</t>
  </si>
  <si>
    <t>Wet sinking of well, in ordinary soil (value of C upto 5), for depths below spring level, as per specification, including charges of machinery, shoring, kentledge and removal of excavated spoil within one chain:- Above 6 to 7.5 m depth</t>
  </si>
  <si>
    <t>Wet sinking of well, in ordinary soil (value of C upto 5), for depths below spring level, as per specification, including charges of machinery, shoring, kentledge and removal of excavated spoil within one chain:- Above 7.5 to 9 m depth</t>
  </si>
  <si>
    <t>Wet sinking of well, in ordinary soil (value of C upto 5), for depths below spring level, as per specification, including charges of machinery, shoring, kentledge and removal of excavated spoil within one chain:-Above 9 to 10.5 m depth</t>
  </si>
  <si>
    <t>Wet sinking of well, in ordinary soil (value of C upto 5), for depths below spring level, as per specification, including charges of machinery, shoring, kentledge and removal of excavated spoil within one chain:-Above 10.5 to 12 m depth</t>
  </si>
  <si>
    <t>Wet sinking of well, in ordinary soil (value of C upto 5), for depths below spring level, as per specification, including charges of machinery, shoring, kentledge and removal of excavated spoil within one chain:- Above 12 to 13.5 m depth</t>
  </si>
  <si>
    <t>Wet sinking of well, in ordinary soil (value of C upto 5), for depths below spring level, as per specification, including charges of machinery, shoring, kentledge and removal of excavated spoil within one chain:-Exceeding 13.5 m depth</t>
  </si>
  <si>
    <t>Wet sinking of well, in cohesive soil (value of C more than 5), for depths below spring levelas per specification, including charges of mchinery, shoring, kentledge and removal of excavated spoil within one chain:-Upto 1.5 m depth</t>
  </si>
  <si>
    <t>Wet sinking of well, in cohesive soil (value of C more than 5), for depths below spring levelas per specification, including charges of mchinery, shoring, kentledge and removal of excavated spoil within one chain:- Above 1.5 to 3 m depth</t>
  </si>
  <si>
    <t>Wet sinking of well, in cohesive soil (value of C more than 5), for depths below spring levelas per specification, including charges of mchinery, shoring, kentledge and removal of excavated spoil within one chain:- Above 3 to 4.5 m depth</t>
  </si>
  <si>
    <t>Wet sinking of well, in cohesive soil (value of C more than 5), for depths below spring levelas per specification, including charges of mchinery, shoring, kentledge and removal of excavated spoil within one chain:- Above 4.5 to 6 m depth</t>
  </si>
  <si>
    <t>Wet sinking of well, in cohesive soil (value of C more than 5), for depths below spring levelas per specification, including charges of mchinery, shoring, kentledge and removal of excavated spoil within one chain:- Above 6 to 7.5 m depth</t>
  </si>
  <si>
    <t>Wet sinking of well, in cohesive soil (value of C more than 5), for depths below spring levelas per specification, including charges of mchinery, shoring, kentledge and removal of excavated spoil within one chain:- : Above 7.5 to 9 m depth</t>
  </si>
  <si>
    <t>Wet sinking of well, in cohesive soil (value of C more than 5), for depths below spring levelas per specification, including charges of mchinery, shoring, kentledge and removal of excavated spoil within one chain:- : Above 9 to 10.5 m depth</t>
  </si>
  <si>
    <t>Wet sinking of well, in cohesive soil (value of C more than 5), for depths below spring levelas per specification, including charges of mchinery, shoring, kentledge and removal of excavated spoil within one chain:- Above 10.5 to 12 m depth</t>
  </si>
  <si>
    <t>Wet sinking of well, in cohesive soil (value of C more than 5), for depths below spring levelas per specification, including charges of mchinery, shoring, kentledge and removal of excavated spoil within one chain:- Above 12 to 13.5 m depth</t>
  </si>
  <si>
    <t>Wet sinking of well, in cohesive soil (value of C more than 5), for depths below spring levelas per specification, including charges of mchinery, shoring, kentledge and removal of excavated spoil within one chain:- Exceeding 13.5 m depth</t>
  </si>
  <si>
    <t>Wet sinking of well, in shingle, or gravel etc. for depths below spring level as per specification including charges of machinery, shoring, kentledge and removal of excavated spoil within one chain:-Upto 1.5 m depth</t>
  </si>
  <si>
    <t>Wet sinking of well, in shingle, or gravel etc. for depths below spring level as per specification including charges of machinery, shoring, kentledge and removal of excavated spoil within one chain: Above 1.5m to 3 m depth</t>
  </si>
  <si>
    <t>Wet sinking of well, in shingle, or gravel etc. for depths below spring level as per specification including charges of machinery, shoring, kentledge and removal of excavated spoil within one chain: Above 3 to 4.5 m depth</t>
  </si>
  <si>
    <t>Wet sinking of well, in shingle, or gravel etc. for depths below spring level as per specification including charges of machinery, shoring, kentledge and removal of excavated spoil within one chain: Above 4.5 to 6 m depth</t>
  </si>
  <si>
    <t>Wet sinking of well, in shingle, or gravel etc. for depths below spring level as per specification including charges of machinery, shoring, kentledge and removal of excavated spoil within one chain: Above 6 to 7.5 m depth</t>
  </si>
  <si>
    <t>Wet sinking of well, in shingle, or gravel etc. for depths below spring level as per specification including charges of machinery, shoring, kentledge and removal of excavated spoil within one chain: Above 7.5 to 9 m depth</t>
  </si>
  <si>
    <t>Wet sinking of well, in shingle, or gravel etc. for depths below spring level as per specification including charges of machinery, shoring, kentledge and removal of excavated spoil within one chain: Above 9 m to 10.5 m depth</t>
  </si>
  <si>
    <t>Wet sinking of well, in shingle, or gravel etc. for depths below spring level as per specification including charges of machinery, shoring, kentledge and removal of excavated spoil within one chain: Above 10.5 m to 12 m depth</t>
  </si>
  <si>
    <t>Wet sinking of well, in shingle, or gravel etc. for depths below spring level as per specification including charges of machinery, shoring, kentledge and removal of excavated spoil within one chain: Above 12 to 13.5 m depth</t>
  </si>
  <si>
    <t>Wet sinking of well, in shingle, or gravel etc. for depths below spring level as per specification including charges of machinery, shoring, kentledge and removal of excavated spoil within one chain: Exceeding 13.5m to any depth</t>
  </si>
  <si>
    <t>deleteted from pdf mrs</t>
  </si>
  <si>
    <t>Providing, making and laying R.C.C. well curb in position, using coarse sand for concrete, including all kinds of forms, moulds, curing, shuttering, rendering and finishing the exposed surface, (including screening &amp; washing of aggregate : Ratio 1: P/2: 3</t>
  </si>
  <si>
    <t xml:space="preserve">21.2.1, </t>
  </si>
  <si>
    <t>Providing, making and laying R.C.C. well curb in position, using coarse sand for concrete, including all kinds of forms, moulds, curing, shuttering, rendering and finishing the exposed surface, (including screening &amp; washing of aggregate: Ratio 1:2:4</t>
  </si>
  <si>
    <t>Providing and fixing structural steel cutting edge for well curb.</t>
  </si>
  <si>
    <t>Tega formed of burnt bricks on end, laid in and over cement sand mortar projecting to a height of not more than 6" (150mm) top of drain along the property side where required, laid to lines, grades, slopes and shape according to the engineer's drawing. i) 3" thick : Ratio 1:3</t>
  </si>
  <si>
    <t xml:space="preserve">22.3.2 , </t>
  </si>
  <si>
    <t>Tega formed of burnt bricks on end, laid in and over cement sand mortar projecting to a height of not more than 6" (150mm) top of drain along the property side where required, laid to lines, grades, slopes and shape according to the engineer's drawing. (ii) 3" thick : Ratio 1:5</t>
  </si>
  <si>
    <t>Tega formed of burnt bricks on end, laid in and over cement sand mortar projecting to a height of not more than 6" (150mm) top of drain along the property side where required, laid to lines, grades, slopes and shape according to the engineer's drawing. (i) 4.5" thick : Ratio 1:3</t>
  </si>
  <si>
    <t>Tega formed of burnt bricks on end, laid in and over cement sand mortar projecting to a height of not more than 6" (150mm) top of drain along the property side where required, laid to lines, grades, slopes and shape according to the engineer's drawing. (ii) 4.5" thick : Ratio 1:5</t>
  </si>
  <si>
    <t>burnt flat brick 3" (75mm) thick, laid in reimbursement, in cement, sand mortar on sides of drains and in other works where required. All joints to be completely filled and struck flush. (i) Ratio 1:3</t>
  </si>
  <si>
    <t>burnt flat brick 3" (75mm) thick, laid in reimbursement, in cement, sand mortar on sides of drains and in other works where required. All joints to be completely filled and struck flush. (ii) Ratio 1:5</t>
  </si>
  <si>
    <t>burnt flat brick 3" (75mm) thick, laid in reimbursement, in cement, sand mortar on sides of drains and in other works where required. All joints to be completely filled and struck flush. (iii) Ratio 1:6</t>
  </si>
  <si>
    <t>burnt brick on edge, laid in reimbursement, in cement, sand mortar on sides of drains and in other works where required. All joints to be completely filled and struck flush. (i) Ratio 1:3</t>
  </si>
  <si>
    <t>burnt brick on edge, laid in reimbursement, in cement, sand mortar on sides of drains and in other works where required. All joints to be completely filled and struck flush. (ii) Ratio 1:5</t>
  </si>
  <si>
    <t>burnt brick on edge, laid in reimbursement, in cement, sand mortar on sides of drains and in other works where required. All joints to be completely filled and struck flush. (iii) Ratio 1:6</t>
  </si>
  <si>
    <t>burnt flat brick, herring bond pitching in cement, sand mortar laid to lines, grades, shapes and slopes as per Engineer's Drawing. (i) Ratio 1:3</t>
  </si>
  <si>
    <t>burnt flat brick, herring bond pitching in cement, sand mortar laid to lines, grades, shapes and slopes as per Engineer's Drawing. (ii) Ratio 1:5</t>
  </si>
  <si>
    <t>burnt flat brick, herring bond pitching in cement, sand mortar laid to lines, grades, shapes and slopes as per Engineer's Drawing. (ii) Ratio 1:6</t>
  </si>
  <si>
    <t>Construct PHE Standard Drains, of cement concrete 1:1.5:3, complete : Type I</t>
  </si>
  <si>
    <t xml:space="preserve">22.3 , </t>
  </si>
  <si>
    <t>Construct PHE Standard Drains, of cement concrete 1:1.5:3, complete : Type II</t>
  </si>
  <si>
    <t>Construct PHE Standard Drains, of cement concrete 1:1.5:3, complete : Type III</t>
  </si>
  <si>
    <t>Construct PHE Standard Drains, of cement concrete 1:1.5:3, complete : Type IV</t>
  </si>
  <si>
    <t>Construct PHE Standard Drains, of cement522concrete 1:1.5:3, complete : Type V</t>
  </si>
  <si>
    <t>Construct PHE Standard Drains, of cement522concrete 1:1.5:3, complete : Type VI</t>
  </si>
  <si>
    <t>Construct PHE Standard Drains, of cement522concrete 1:1.5:3, complete : Type VII</t>
  </si>
  <si>
    <t>Construct PHE Standard Drains, of cement522concrete 1:1.5:3, complete : Type VIII</t>
  </si>
  <si>
    <t>Construct PHE Standard Drains, of cement522concrete 1:1.5:3, complete : Type IX</t>
  </si>
  <si>
    <t>Construct PHE Standard Drains, of cement522concrete 1:1.5:3, complete : Type X</t>
  </si>
  <si>
    <t>Construct PHE Standard Drains, of cement522concrete 1:1.5:3, complete : Type XI</t>
  </si>
  <si>
    <t>Construct PHE Standard Drains, of cement522concrete 1:1.5:3, complete : Type XII</t>
  </si>
  <si>
    <t>Supply and Laying of RC hume pipes in position522including jointing 6" to 12" dia</t>
  </si>
  <si>
    <t>Supply and Laying of RC hume pipes in position522including jointing 12" to 24" dia</t>
  </si>
  <si>
    <t>Supply and Laying of RC hume pipes in position522including jointing 24" to 36" dia</t>
  </si>
  <si>
    <t>22-07</t>
  </si>
  <si>
    <t>Supply of pre cast concrete new jersey barrier of  10 ft length, 2 ft base width, 6" top width and 32" height.</t>
  </si>
  <si>
    <t>6.1.3, 6.2,</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</si>
  <si>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t>
  </si>
  <si>
    <t xml:space="preserve">23.4 , </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</si>
  <si>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t>
  </si>
  <si>
    <t>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</si>
  <si>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t>
  </si>
  <si>
    <t>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t>
  </si>
  <si>
    <t>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</si>
  <si>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</si>
  <si>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</si>
  <si>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</si>
  <si>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</si>
  <si>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</si>
  <si>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</si>
  <si>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</si>
  <si>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</si>
  <si>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</si>
  <si>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</si>
  <si>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</si>
  <si>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</si>
  <si>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</si>
  <si>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t>
  </si>
  <si>
    <t>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t>
  </si>
  <si>
    <t>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</si>
  <si>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</si>
  <si>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</si>
  <si>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</si>
  <si>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</si>
  <si>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</si>
  <si>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</si>
  <si>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</si>
  <si>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</si>
  <si>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</si>
  <si>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</si>
  <si>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</si>
  <si>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</si>
  <si>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t>
  </si>
  <si>
    <t>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</si>
  <si>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</si>
  <si>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</si>
  <si>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</si>
  <si>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</si>
  <si>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</si>
  <si>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</si>
  <si>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</si>
  <si>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</si>
  <si>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</si>
  <si>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</si>
  <si>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</si>
  <si>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</si>
  <si>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t>
  </si>
  <si>
    <t>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t>
  </si>
  <si>
    <t>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t>
  </si>
  <si>
    <t xml:space="preserve">(i) This rate shall be payable, in </t>
  </si>
  <si>
    <t>Lowering of sub soil water table along sewer line for laying of pipe sewer in trenches complete in all respects. Upto 1 ft below SSWL</t>
  </si>
  <si>
    <t>Lowering of sub soil water table, by installation of tubewells along sewer line for laying of pipe sewer in trenches complete in all respects. 0 - 2 ft below SSWL</t>
  </si>
  <si>
    <t xml:space="preserve">(ii) The grant of these rates shall be </t>
  </si>
  <si>
    <t>Lowering of sub soil water table, by installation of tubewells along sewer line for laying of pipe sewer in trenches complete in all respects. 0 - 3 ft below SSWL</t>
  </si>
  <si>
    <t>Lowering of sub soil water table, by installation of tubewells along sewer line for laying of pipe sewer in trenches complete in all respects. 0 - 4 ft below SSWL</t>
  </si>
  <si>
    <t>Lowering of sub soil water table, by installation of tubewells along sewer line for laying of pipe sewer in trenches complete in all respects. 0 - 5 ft below SSWL</t>
  </si>
  <si>
    <t>Lowering of sub soil water table, by installation of tubewells along sewer line for laying of pipe sewer in trenches complete in all respects. 0 - 6 ft below SSWL</t>
  </si>
  <si>
    <t>Lowering of sub soil water table, by installation of tubewells along sewer line for laying of pipe sewer in trenches complete in all respects. 0 - 7 ft below SSWL</t>
  </si>
  <si>
    <t>Lowering of sub soil water table, by installation of tubewells along sewer line for laying of pipe sewer in trenches complete in all respects.0 - 8 ft below SSWL</t>
  </si>
  <si>
    <t>Lowering of sub soil water table, by installation of522tubewells along sewer line for laying of pipe sewer in trenches complete in all respects. 0 - 9 ft below SSWL</t>
  </si>
  <si>
    <t>Lowering of sub soil water table, by installation of522tubewells along sewer line for laying of pipe sewer in trenches complete in all respects. 0 - 10 ft below SSWL</t>
  </si>
  <si>
    <t>Lowering of sub soil water table, by installation of tubewells along sewer line for laying of pipe sewer in trenches complete in all respects. 0 - 11 ft below SSWL</t>
  </si>
  <si>
    <t>Lowering of sub soil water table, by installation of522tubewells along sewer line for laying of pipe sewer in trenches complete in all respects. 0 - 12 ft below SSWL</t>
  </si>
  <si>
    <t>Constructing gully grating chamber complete With522CI gully trap,weighing 81 lbs. frame hinged</t>
  </si>
  <si>
    <t>Constructing gully grating chamber complete522Concrete gully trap</t>
  </si>
  <si>
    <t>RCC manhole cover 22" dia with: Tee shaped CI522frame, 22" i/d complete</t>
  </si>
  <si>
    <t>RCC manhole cover 22" dia with: 3"x3"x1/4"522angle iron frame, 22" i/d complete</t>
  </si>
  <si>
    <t>Providing and Fixing CI ventilating shaft of 9" i/d, painted with bitumenous paint complete : 30 ft. Long</t>
  </si>
  <si>
    <t>Providing and Fixing CI ventilating shaft of 9" i/d, painted with bitumenous paint complete : 36 ft. Long</t>
  </si>
  <si>
    <t>Septic Tank (int.Size: 7'x2'x5') complete.</t>
  </si>
  <si>
    <t>24-01-a</t>
  </si>
  <si>
    <t>24-01-b</t>
  </si>
  <si>
    <t>Subsequent mobilization in the same project area</t>
  </si>
  <si>
    <t>24-01-c</t>
  </si>
  <si>
    <t>Mobilization of equipment for drilling of small bore upto 8" dia</t>
  </si>
  <si>
    <t>Drilling of Bore holes for tube well in all types of522soil and soft rock except hard rock from groundlevel upto 328 ft depth (0m to 100m), includingsinking, collection of 100 % corings and withdrawing of pipe, complete as per specifications.: Dia of Bore 3" (75 mm) i/d</t>
  </si>
  <si>
    <t xml:space="preserve">24.2.1, </t>
  </si>
  <si>
    <t>Drilling of Bore holes for tube well in all types of522soil and soft rock except hard rock from groundlevel upto 328 ft depth (0m to 100m), includingsinking, collection of 100 % corings and withdrawing of pipe, complete as per specifications.: Dia of Bore 4" (100 mm) i/d</t>
  </si>
  <si>
    <t>Drilling of Bore holes for tube well in all types of522soil and soft rock except hard rock from groundlevel upto 328 ft depth (0m to 100m), includingsinking, collection of 100 % corings and withdrawing of pipe, complete as per specifications.: Dia of Bore 5" (125 mm) i/d</t>
  </si>
  <si>
    <t>Drilling of Bore holes for tube well in all types of522soil and soft rock except hard rock from groundlevel upto 328 ft depth (0m to 100m), includingsinking, collection of 100 % corings and withdrawing of pipe, complete as per specifications.: Dia of Bore 6" (150 mm) i/d</t>
  </si>
  <si>
    <t>Drilling of Bore holes for tube well in all types of522soil and soft rock except hard rock from groundlevel upto 328 ft depth (0m to 100m), includingsinking, collection of 100 % corings and withdrawing of pipe, complete as per specifications.: Dia of Bore 8" (200 mm) i/d</t>
  </si>
  <si>
    <t>Drilling of Bore holes for tube well in all types of522soil and soft rock except hard rock from groundlevel upto 328 ft depth (0m to 100m), includingsinking, collection of 100 % corings and withdrawing of pipe, complete as per specifications.: Dia of Bore 10" (250 mm) i/d</t>
  </si>
  <si>
    <t>Drilling of Bore holes for tube well in all types of522soil and soft rock except hard rock from groundlevel upto 328 ft depth (0m to 100m), includingsinking, collection of 100 % corings and withdrawing of pipe, complete as per specifications.: Dia of Bore 12" (300 mm) i/d</t>
  </si>
  <si>
    <t>Drilling of Bore holes for tube well in all types of522soil and soft rock except hard rock from groundlevel upto 328 ft depth (0m to 100m), includingsinking, collection of 100 % corings and withdrawing of pipe, complete as per specifications.: Dia of Bore 15" (375 mm) i/d</t>
  </si>
  <si>
    <t>Drilling of Bore holes for tube well in all types of522soil and soft rock except hard rock from groundlevel upto 328 ft depth (0m to 100m), includingsinking, collection of 100 % corings and withdrawing of pipe, complete as per specifications.: Dia of Bore 18" (450 mm) i/d</t>
  </si>
  <si>
    <t>24-02-a-10</t>
  </si>
  <si>
    <t>Drilling of Bore holes for tube well in all types of522soil and soft rock except hard rock from groundlevel upto 328 ft depth (0m to 100m), includingsinking, collection of 100 % corings and withdrawing of pipe, complete as per specifications.: Dia of Bore 18"(450 mm) to 20" (500 mm) i/d</t>
  </si>
  <si>
    <t>24-02-a-11</t>
  </si>
  <si>
    <t>Drilling of Bore holes for tube well in all types of522soil and soft rock except hard rock from groundlevel upto 328 ft depth (0m to 100m), includingsinking, collection of 100 % corings and withdrawing of pipe, complete as per specifications.: Dia of Bore 20"(500 mm) to 26" (650 mm) i/d</t>
  </si>
  <si>
    <t>Drilling of Bore holes for tube well in all types of522soil and soft rock except hard rock from a depth of328.1 ft to 656 ft (100.1m to 200 m) depth,including sinking, collection of 100 % corings and withdrawing of pipe, complete as per specifications.: 5" (125 mm) i/d</t>
  </si>
  <si>
    <t>Drilling of Bore holes for tube well in all types of522soil and soft rock except hard rock from a depth of328.1 ft to 656 ft (100.1m to 200 m) depth,including sinking, collection of 100 % corings and withdrawing of pipe, complete as per specifications.: 6" (150 mm) i/d</t>
  </si>
  <si>
    <t>Drilling of Bore holes for tube well in all types of522soil and soft rock except hard rock from a depth of328.1 ft to 656 ft (100.1m to 200 m) depth,including sinking, collection of 100 % corings and withdrawing of pipe, complete as per specifications.: 8" (200 mm) i/d</t>
  </si>
  <si>
    <t>Drilling of Bore holes for tube well in all types of522soil and soft rock except hard rock from a depth of328.1 ft to 656 ft (100.1m to 200 m) depth,including sinking, collection of 100 % corings and withdrawing of pipe, complete as per specifications.: 10" (250 mm) i/d</t>
  </si>
  <si>
    <t>Drilling of Bore holes for tube well in all types of522soil and soft rock except hard rock from a depth of328.1 ft to 656 ft (100.1m to 200 m) depth,including sinking, collection of 100 % corings and withdrawing of pipe, complete as per specifications.: 12" (300 mm) i/d</t>
  </si>
  <si>
    <t>Drilling of Bore holes for tube well in all types of522soil and soft rock except hard rock from a depth of328.1 ft to 656 ft (100.1m to 200 m) depth,including sinking, collection of 100 % corings and withdrawing of pipe, complete as per specifications.: 15" (375 mm) i/d</t>
  </si>
  <si>
    <t>Drilling of Bore holes for tube well in all types of522soil and soft rock except hard rock from a depth of328.1 ft to 656 ft (100.1m to 200 m) depth,including sinking, collection of 100 % corings and withdrawing of pipe, complete as per specifications.: 18" (450 mm) i/d</t>
  </si>
  <si>
    <t>24-02-b-08</t>
  </si>
  <si>
    <t>Drilling of Bore holes for tube well in all types of522soil and soft rock except hard rock from a depth of328.1 ft to 656 ft (100.1m to 200 m) depth,including sinking, collection of 100 % corings and withdrawing of pipe, complete as per specifications.: 18" (450 mm) to 20" (500 mm) i/d</t>
  </si>
  <si>
    <t>24-02-b-09</t>
  </si>
  <si>
    <t>Drilling of Bore holes for tube well in all types of522soil and soft rock except hard rock from a depth of328.1 ft to 656 ft (100.1m to 200 m) depth,including sinking, collection of 100 % corings and withdrawing of pipe, complete as per specifications.: 20" (600 mm) to 26" (650 mm) i/d</t>
  </si>
  <si>
    <t>Drilling of Bore holes for tube well in all types of522soil and soft rock except hard rock from a depth of656.1 ft to 984 ft (200.1 m to 300 m) depth,including sinking, collection of 100 % corings and withdrawing of pipe, complete as per specifications.: 6" (150mm) i/d</t>
  </si>
  <si>
    <t>Drilling of Bore holes for tube well in all types of522soil and soft rock except hard rock from a depth of656.1 ft to 984 ft (200.1 m to 300 m) depth,including sinking, collection of 100 % corings and withdrawing of pipe, complete as per specifications.: 8" (200mm) i/d</t>
  </si>
  <si>
    <t>Drilling of Bore holes for tube well in all types of522soil and soft rock except hard rock from a depth of656.1 ft to 984 ft (200.1 m to 300 m) depth,including sinking, collection of 100 % corings and withdrawing of pipe, complete as per specifications.: 10" (250 mm) i/d</t>
  </si>
  <si>
    <t>Drilling of Bore holes for tube well in all types of522soil and soft rock except hard rock from a depth of656.1 ft to 984 ft (200.1 m to 300 m) depth,including sinking, collection of 100 % corings and withdrawing of pipe, complete as per specifications.: 12" (300 mm) i/d</t>
  </si>
  <si>
    <t>Drilling of Bore holes for tube well in all types of522soil and soft rock except hard rock from a depth of656.1 ft to 984 ft (200.1 m to 300 m) depth,including sinking, collection of 100 % corings and withdrawing of pipe, complete as per specifications.: 15" (375 mm) i/d</t>
  </si>
  <si>
    <t>Drilling of Bore holes for tube well in all types of522soil and soft rock except hard rock from a depth of656.1 ft to 984 ft (200.1 m to 300 m) depth,including sinking, collection of 100 % corings and withdrawing of pipe, complete as per specifications.: 18" (450 mm) i/d</t>
  </si>
  <si>
    <t>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t>
  </si>
  <si>
    <t>24-02-c-08</t>
  </si>
  <si>
    <t>Drilling of Bore holes for tube well in all types of522soil and soft rock except hard rock from a depth of656.1 ft to 984 ft (200.1 m to 300 m) depth,including sinking, collection of 100 % corings and withdrawing of pipe, complete as per specifications.: Above 20" (450 mm) upto 26" (500 mm) i/d</t>
  </si>
  <si>
    <t>Drilling of Bore holes for tubewell in all types of522soil and soft rock except hard rock from a depth of984 ft to 1312 ft (300.1m to 400 m) depth,including sinking, collection of 100 % corings and withdrawing of pipe, complete as per specifications.: 8" (200 mm) i/d</t>
  </si>
  <si>
    <t>Drilling of Bore holes for tube well in all types of522soil and soft rock except hard rock from a depth of984 ft to 1312 ft (300.1m to 400 m) depth,including sinking, collection of 100 % corings and withdrawing of pipe, complete as per specifications.: 10" (250 mm) i/d</t>
  </si>
  <si>
    <t>Drilling of Bore holes for tube well in all types of522soil and soft rock except hard rock from a depth of984 ft to 1312 ft (300.1m to 400 m) depth,including sinking, collection of 100 % corings and withdrawing of pipe, complete as per specifications.: 12" (250 mm) i/d</t>
  </si>
  <si>
    <t>Drilling of Bore holes for tube well in all types of522soil and soft rock except hard rock from a depth of984 ft to 1312 ft (300.1m to 400 m) depth,including sinking, collection of 100 % corings and withdrawing of pipe, complete as per specifications.: 15" (375 mm) i/d</t>
  </si>
  <si>
    <t>Drilling of Bore holes for tube well in all types of522soil and soft rock except hard rock from a depth of984 ft to 1312 ft (300.1m to 400 m) depth,including sinking, collection of 100 % corings and withdrawing of pipe, complete as per specifications.: 18" (450 mm) i/d</t>
  </si>
  <si>
    <t>24-02-d-06</t>
  </si>
  <si>
    <t>Drilling of Bore holes for tube well in all types of522soil and soft rock except hard rock from a depth of984 ft to 1312 ft (300.1m to 400 m) depth,including sinking, collection of 100 % corings and withdrawing of pipe, complete as per specifications.: Above 18" (450 mm) upto 20" (500 mm) i/d</t>
  </si>
  <si>
    <t>24-02-d-07</t>
  </si>
  <si>
    <t>Drilling of Bore holes for tube well in all types of522soil and soft rock except hard rock from a depth of984 ft to 1312 ft (300.1m to 400 m) depth,including sinking, collection of 100 % corings and withdrawing of pipe, complete as per specifications.: Above 20" (500 mm) upto 26" (650 mm) i/d</t>
  </si>
  <si>
    <t>24-02-e-01</t>
  </si>
  <si>
    <t>Drilling of Bore holes for tube well in all types of522soil and soft rock except hard rock from a depth1312 ft and beyond (upto any depth) (400.1m andbeyond) depth, including sinking, collection of 100 % corings and withdrawing of pipe, complete as per specifications.: 8" (200 mm) i/d</t>
  </si>
  <si>
    <t>24-02-e-02</t>
  </si>
  <si>
    <t>Drilling of Bore holes for tube well in all types of522soil and soft rock except hard rock from a depth1312 ft and beyond (upto any depth) (300.1m andbeyond) depth, including sinking, collection of 100 % corings and withdrawing of pipe, complete as per specifications.: 10" (250 mm) i/d</t>
  </si>
  <si>
    <t>24-02-e-03</t>
  </si>
  <si>
    <t>Drilling of Bore holes for tube well in all types of522soil and soft rock except hard rock from a depth1312 ft and beyond (upto any depth) (300.1m andbeyond) depth, including sinking, collection of 100 % corings and withdrawing of pipe, complete as per specifications.: 12" (250 mm) i/d</t>
  </si>
  <si>
    <t>24-02-e-04</t>
  </si>
  <si>
    <t>Drilling of Bore holes for tube well in all types of522soil and soft rock except hard rock from a depth1312 ft and beyond (upto any depth) (300.1m andbeyond) depth, including sinking, collection of 100 % corings and withdrawing of pipe, complete as per specifications.: 15" (375 mm) i/d</t>
  </si>
  <si>
    <t>24-02-e-05</t>
  </si>
  <si>
    <t>Drilling of Bore holes for tube well in all types of522soil and soft rock except hard rock from a depth1312 ft and beyond (upto any depth) (300.1m andbeyond) depth, including sinking, collection of 100 % corings and withdrawing of pipe, complete as per specifications.: 18" (450 mm) i/d</t>
  </si>
  <si>
    <t>24-02-e-06</t>
  </si>
  <si>
    <t>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t>
  </si>
  <si>
    <t>24-02-e-07</t>
  </si>
  <si>
    <t>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</si>
  <si>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3" (75 mm) i/d</t>
  </si>
  <si>
    <t>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t>
  </si>
  <si>
    <t>24-03-a-03</t>
  </si>
  <si>
    <t>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t>
  </si>
  <si>
    <t>24-03-a-04</t>
  </si>
  <si>
    <t>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t>
  </si>
  <si>
    <t>24-03-a-05</t>
  </si>
  <si>
    <t>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t>
  </si>
  <si>
    <t>24-03-a-06</t>
  </si>
  <si>
    <t>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t>
  </si>
  <si>
    <t>24-03-a-07</t>
  </si>
  <si>
    <t>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t>
  </si>
  <si>
    <t>24-03-a-08</t>
  </si>
  <si>
    <t>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t>
  </si>
  <si>
    <t>24-03-a-09</t>
  </si>
  <si>
    <t>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t>
  </si>
  <si>
    <t>24-03-a-10</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</si>
  <si>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t>
  </si>
  <si>
    <t>24-03-a-11</t>
  </si>
  <si>
    <t>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</si>
  <si>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6" (150 mm) i/d</t>
  </si>
  <si>
    <t>Drilling of Bore holes for tube well in hard rock522having unconfirmed compressive strength of 50MPa and above from a depth of 328 ft to 656 ft(100 m to 200 m) depth, including sinking, collection of 100 % corings and withdrawing of pipe, complete as per specifications.: 8" (200 mm) i/d</t>
  </si>
  <si>
    <t>24-03-b-03</t>
  </si>
  <si>
    <t>Drilling of Bore holes for tube well in hard rock522having unconfirmed compressive strength of 50MPa and above from a depth of 328 ft to 656 ft(100 m to 200 m) depth, including sinking, collection of 100 % corings and withdrawing of pipe, complete as per specifications.: 10" (250 mm) i/d</t>
  </si>
  <si>
    <t>24-03-b-04</t>
  </si>
  <si>
    <t>Drilling of Bore holes for tube well in hard rock522having unconfirmed compressive strength of 50MPa and above from a depth of 328 ft to 656 ft(100 m to 200 m) depth, including sinking, collection of 100 % corings and withdrawing of pipe, complete as per specifications.: 12" (300 mm) i/d</t>
  </si>
  <si>
    <t>24-03-b-05</t>
  </si>
  <si>
    <t>Drilling of Bore holes for tube well in hard rock522having unconfirmed compressive strength of 50MPa and above from a depth of 328 ft to 656 ft(100 m to 200 m) depth, including sinking, collection of 100 % corings and withdrawing of pipe, complete as per specifications.: 15" (375 mm) i/d</t>
  </si>
  <si>
    <t>24-03-b-06</t>
  </si>
  <si>
    <t>Drilling of Bore holes for tube well in hard rock522having unconfirmed compressive strength of 50MPa and above from a depth of 328 ft to 656 ft(100 m to 200 m) depth, including sinking, collection of 100 % corings and withdrawing of pipe, complete as per specifications.: 18" (450 mm) i/d</t>
  </si>
  <si>
    <t>24-03-b-07</t>
  </si>
  <si>
    <t>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t>
  </si>
  <si>
    <t>24-03-b-08</t>
  </si>
  <si>
    <t>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t>
  </si>
  <si>
    <t>24-03-c-01</t>
  </si>
  <si>
    <t>Drilling of Bore holes for tube well in hard rock522having unconfirmed compressive strength of 50MPa from a depth of 656 ft to 984 ft (200 m to300 m) depth, including sinking, collection of 100 % corings and withdrawing of pipe, complete as per specifications.: 6" (150mm) i/d</t>
  </si>
  <si>
    <t>24-03-c-02</t>
  </si>
  <si>
    <t>Drilling of Bore holes for tube well in hard rock522having unconfirmed compressive strength of 50MPa from a depth of 656.1 ft to 984 ft (200.1 mto 300 m) depth, including sinking, collection of 100 % corings and withdrawing of pipe, complete as per specifications.: 8" (200mm) i/d</t>
  </si>
  <si>
    <t>24-03-c-03</t>
  </si>
  <si>
    <t>Drilling of Bore holes for tube well in hard rock522having unconfirmed compressive strength of 50MPa from a depth of 656 ft to 984 ft (200 m to300 m) depth, including sinking, collection of 100 % corings and withdrawing of pipe, complete as per specifications.: 10" (250 mm) i/d</t>
  </si>
  <si>
    <t>24-03-c-04</t>
  </si>
  <si>
    <t>Drilling of Bore holes for tube well in hard rock522having unconfirmed compressive strength of 50MPa from a depth of 656 ft to 984 ft (200 m to300 m) depth, including sinking, collection of 100 % corings and withdrawing of pipe, complete as per specifications.: 12" (300 mm) i/d</t>
  </si>
  <si>
    <t>24-03-c-05</t>
  </si>
  <si>
    <t>Drilling of Bore holes for tube well in hard rock522having unconfirmed compressive strength of 50MPa from a depth of 656 ft to 984 ft (200 m to300 m) depth, including sinking, collection of 100 % corings and withdrawing of pipe, complete as per specifications.: 15" (375 mm) i/d</t>
  </si>
  <si>
    <t>24-03-c-06</t>
  </si>
  <si>
    <t>Drilling of Bore holes for tube well in hard rock522having unconfirmed compressive strength of 50MPa from a depth of 656 ft to 984 ft (200 m to300 m) depth, including sinking, collection of 100 % corings and withdrawing of pipe, complete as per specifications.: 18" (450 mm) i/d</t>
  </si>
  <si>
    <t>24-03-c-07</t>
  </si>
  <si>
    <t>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t>
  </si>
  <si>
    <t>24-03-c-08</t>
  </si>
  <si>
    <t>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t>
  </si>
  <si>
    <t>24-03-d-01</t>
  </si>
  <si>
    <t>Drilling of Bore holes for tubewell in hard rock522having unconfirmed compressive strength of 50MPa and above from a depth of 984 ft to 1312 ft(300 m to 400 m) depth, including sinking, collection of 100 % corings and withdrawing of pipe, complete as per specifications.: 8" (200 mm) i/d</t>
  </si>
  <si>
    <t>24-03-d-02</t>
  </si>
  <si>
    <t>Drilling of Bore holes for tubewell in hard rock522having unconfirmed compressive strength of 50MPa and above from a depth of 984 ft to 1312 ft(300 m to 400 m) depth, including sinking, collection of 100 % corings and withdrawing of pipe, complete as per specifications.: 10" (250 mm) i/d</t>
  </si>
  <si>
    <t>24-03-d-03</t>
  </si>
  <si>
    <t>Drilling of Bore holes for tubewell in hard rock522having unconfirmed compressive strength of 50MPa and above from a depth of 984 ft to 1312 ft(300 m to 400 m) depth, including sinking, collection of 100 % corings and withdrawing of pipe, complete as per specifications.: 12" (250 mm) i/d</t>
  </si>
  <si>
    <t>24-03-d-04</t>
  </si>
  <si>
    <t>Drilling of Bore holes for tubewell in hard rock522having unconfirmed compressive strength of 50MPa and above from a depth of 984 ft to 1312 ft(300 m to 400 m) depth, including sinking, collection of 100 % corings and withdrawing of pipe, complete as per specifications.: 15" (375 mm) i/d</t>
  </si>
  <si>
    <t>24-03-d-05</t>
  </si>
  <si>
    <t>Drilling of Bore holes for tubewell in hard rock522having unconfirmed compressive strength of 50MPa and above from a depth of 984 ft to 1312 ft(300 m to 400 m) depth, including sinking, collection of 100 % corings and withdrawing of pipe, complete as per specifications.: 18" (450 mm) i/d</t>
  </si>
  <si>
    <t>24-03-d-06</t>
  </si>
  <si>
    <t>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t>
  </si>
  <si>
    <t>24-03-d-07</t>
  </si>
  <si>
    <t>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t>
  </si>
  <si>
    <t>24-03-e-01</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</si>
  <si>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t>
  </si>
  <si>
    <t>24-03-e-02</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</si>
  <si>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t>
  </si>
  <si>
    <t>24-03-e-03</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</si>
  <si>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t>
  </si>
  <si>
    <t>24-03-e-04</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</si>
  <si>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t>
  </si>
  <si>
    <t>24-03-e-05</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</si>
  <si>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t>
  </si>
  <si>
    <t>24-03-e-06</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</si>
  <si>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t>
  </si>
  <si>
    <t>24-03-e-07</t>
  </si>
  <si>
    <t>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t>
  </si>
  <si>
    <t>24-04</t>
  </si>
  <si>
    <t>Providing strong box of deodar wood 4' x 2^' x 9" with compartments, lock and locking arrangement,and preserving in it the corings / samples of strata collected from bore hole and supply to the approved soil testing laboratory for testing.</t>
  </si>
  <si>
    <t>24.2.2.1.7</t>
  </si>
  <si>
    <t>Collection and submission at approved water testing laboratory of two water samples in bottles from each bore hole for testing.</t>
  </si>
  <si>
    <t>24-06-a</t>
  </si>
  <si>
    <t>Providing and installing Stainless Steel Strainer of approved make \ quality in tubewell bore hole, including socket, special sockets, studs etc. complete as per specification:-6" (150 mm) Nominal Pipe Size (NPS) 3/16" (5 mm) thick</t>
  </si>
  <si>
    <t xml:space="preserve">24.2.2.2  , </t>
  </si>
  <si>
    <t>24-06-b</t>
  </si>
  <si>
    <t>Providing and installing Stainless Steel Strainer of approved make \ quality in tubewell bore hole, including socket, special sockets, studs etc. complete as per specification:-8" (200 mm) Nominal Pipe Size (NPS) 3/16" (5 mm) thick</t>
  </si>
  <si>
    <t>24-06-c</t>
  </si>
  <si>
    <t>Providing and installing Stainless Steel Strainer of approved make \ quality in tubewell bore hole, including socket, special sockets, studs etc. complete as per specification:-10" (250 mm) Nominal Pipe Size (NPS) 3/16" (5 mm) thick</t>
  </si>
  <si>
    <t>24-06-d</t>
  </si>
  <si>
    <t>Providing and installing Stainless Steel Strainer of approved make \ quality in tubewell bore hole, including socket, special sockets, studs etc. complete as per specification:-10" (250 mm) Nominal Pipe Size (NPS) 1/4" (6 mm) thick</t>
  </si>
  <si>
    <t>24-06-e</t>
  </si>
  <si>
    <t>Providing and installing Stainless Steel Strainer of approved make \ quality in tubewell bore hole, including socket, special sockets, studs etc. complete as per specification:-12" (300 mm) Nominal Pipe Size (NPS) 1/4" (6 mm) thick</t>
  </si>
  <si>
    <t>Providing and installing Brass Strainer of approved make \ quality in tubewell bore hole, including socket, special sockets, studs etc. complete as per specification:-6" (150 mm) Nominal Pipe Size (NPS) 3/16" (5 mm) thick</t>
  </si>
  <si>
    <t>Providing and installing Brass Strainer of approved make \ quality in tubewell bore hole, including socket, special sockets, studs etc. complete as per specification:-8" (200 mm) Nominal Pipe Size (NPS) 3/16" (5 mm) thick</t>
  </si>
  <si>
    <t>Providing and installing Brass Strainer of approved make \ quality in tubewell bore hole, including socket, special sockets, studs etc. complete as per specification:-10" (250 mm) Nominal Pipe Size (NPS) 3/16" (5 mm) thick</t>
  </si>
  <si>
    <t>Providing and installing Brass Strainer of approved make \ quality in tubewell bore hole, including socket, special sockets, studs etc. complete as per specification:-10" (250 mm) Nominal Pipe Size (NPS) 1/4" (6 mm) thick</t>
  </si>
  <si>
    <t>Providing and installing Brass Strainer of approved make \ quality in tubewell bore hole, including socket, special sockets, studs etc. complete as per specification:-12" (300 mm) Nominal Pipe Size (NPS) 1/4" (6 mm) thick</t>
  </si>
  <si>
    <t>Providing and installing M.S. Bail plug of approved make / quality in tubewell bore hole complete as per specification:-6" (150 mm) i/d 2 ft (450 mm) long.</t>
  </si>
  <si>
    <t>Providing and installing M.S. Bail plug of approved make / quality in tubewell bore hole complete as per specification:-8" (200 mm) i/d 2 ft (450 mm) long.</t>
  </si>
  <si>
    <t>Providing and installing M.S. Bail plug of approved make / quality in tubewell bore hole complete as per specification:-10" (250 mm) i/d 2 ft (450 mm) long.</t>
  </si>
  <si>
    <t>Providing and installing M.S. Bail plug of approved make / quality in tubewell bore hole complete as per specification:-12" (300 mm) i/d 2 ft (450 mm) long.</t>
  </si>
  <si>
    <t>Providing and installing PVC Strainer BSS Class "B"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</si>
  <si>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specification:- 6" Nominal Pipe Size (NPS) (150mm)</t>
  </si>
  <si>
    <t>Providing and installing PVC Strainer BSS Class "C" of approved make \ quality in tubewell bore hole, including socket, special sockets, studs etc. complete as per specification:-8" Nominal Pipe Size (NPS) (250 mm)</t>
  </si>
  <si>
    <t>Providing and installing PVC Strainer BSS Class "C" of approved make \ quality in tubewell bore hole, including socket, special sockets, studs etc. complete as per specification: 10" Nominal Pipe Size (NPS) (250 mm)</t>
  </si>
  <si>
    <t>Providing and installing PVC Strainer BSS Class "C" of approved make \ quality in tubewell bore hole, including socket, special sockets, studs etc. complete as per specification:12" Nominal Pipe Size (NPS) (300 mm)</t>
  </si>
  <si>
    <t>Providing and installing PVC Strainer BSS Class "D" of approved make \ quality in tubewell bore hole, including socket, special sockets, studs etc. complete as per specification:- 6" Nominal Pipe Size (NPS) (150mm)</t>
  </si>
  <si>
    <t>Providing and installing PVC Strainer BSS Class "D" of approved make \ quality in tubewell bore hole, including socket, special sockets, studs etc. complete as per specification:^" Nominal Pipe Size (NPS) (250 mm)</t>
  </si>
  <si>
    <t>Providing and installing PVC Strainer BSS Class "D" of approved make \ quality in tubewell bore hole, including socket, special sockets, studs etc. complete as per specification: 10" Nominal Pipe Size (NPS) (250 mm)</t>
  </si>
  <si>
    <t>Providing and installing PVC Strainer BSS Class "D" of approved make \ quality in tubewell bore hole, including socket, special sockets, studs etc. complete as per specification:12" Nominal Pipe Size (NPS) (300 mm)</t>
  </si>
  <si>
    <t>24-09-d-01</t>
  </si>
  <si>
    <t>Providing and installing PVC Strainer BSS Class "E" of approved make \ quality in tubewell bore hole, including socket, special sockets, studs etc. complete as per specification: 10" Nominal Pipe Size (NPS) (250 mm)</t>
  </si>
  <si>
    <t>24-09-d-02</t>
  </si>
  <si>
    <t>Providing and installing PVC Strainer BSS Class "E" of approved make \ quality in tubewell bore hole, including socket, special sockets, studs etc. complete as per specification:12" Nominal Pipe Size (NPS) (300 mm)</t>
  </si>
  <si>
    <t>Providing and installing wooden bail plug in tubewell BSS Class 'B' working pressure : 6" Nominal Pipe Size (NPS) (150 mm)</t>
  </si>
  <si>
    <t>Providing and installing wooden bail plug in tubewell BSS Class 'B' working pressure :8" (200 mm) Nominal Pipe Size (NPS)</t>
  </si>
  <si>
    <t>Providing and installing wooden bail plug in tubewell BSS Class 'B' working pressure : 10" (250 mm) Nominal Pipe Size (NPS)</t>
  </si>
  <si>
    <t>Providing and installing wooden bail plug in tubewell BSS Class 'B' working pressure : 12" Nominal Pipe Size (NPS) (300 mm )</t>
  </si>
  <si>
    <t>Providing and installing wooden bail plug in tubewell BSS Class 'C' working pressure : 6" Nominal Pipe Size (NPS)(150 mm)</t>
  </si>
  <si>
    <t>Providing and installing wooden bail plug in tubewell BSS Class 'C' working pressure : 8" (200 mm) Nominal Pipe Size (NPS)</t>
  </si>
  <si>
    <t>Providing and installing wooden bail plug in tubewell BSS Class 'C' working pressure : 10" (250 mm) Nominal Pipe Size (NPS)</t>
  </si>
  <si>
    <t>Providing and installing wooden bail plug in tubewell BSS Class 'C' working pressure : 12" Nominal Pipe Size (NPS) (300 mm )</t>
  </si>
  <si>
    <t>Providing and installing wooden bail plug in tubewell BSS Class 'D' working pressure : 6"Nominal Pipe Size (NPS) (150 mm)</t>
  </si>
  <si>
    <t>Providing and installing wooden bail plug in tubewell BSS Class 'D' working pressure : 8" (200 mm) Nominal Pipe Size (NPS)</t>
  </si>
  <si>
    <t>Providing and installing wooden bail plug in tubewell BSS Class 'D' working pressure : 10" (250 mm) i/d</t>
  </si>
  <si>
    <t>Providing and installing wooden bail plug in tubewell BSS Class 'D' working pressure : 12" Nominal Pipe Size (NPS) (300 mm )</t>
  </si>
  <si>
    <t>24-10-d-01</t>
  </si>
  <si>
    <t>Providing and installing PVC bail plug in tubewell BSS Class 'D' working pressure : 6"Nominal Pipe Size (NPS) (150 mm)</t>
  </si>
  <si>
    <t>24-10-d-02</t>
  </si>
  <si>
    <t>Providing and installing PVC bail plug in tubewell BSS Class 'D' working pressure : 8" (200 mm) Nominal Pipe Size (NPS)</t>
  </si>
  <si>
    <t>24-10-d-03</t>
  </si>
  <si>
    <t>Providing and installing PVC bail plug in tubewell BSS Class 'D' working pressure : 10" (250 mm) i/d</t>
  </si>
  <si>
    <t>24-10-d-04</t>
  </si>
  <si>
    <t>Providing and installing PVC bail plug in tubewell BSS Class 'D' working pressure : 12" Nominal Pipe Size (NPS) (300 mm )</t>
  </si>
  <si>
    <t>Providing and installing M.S. blind pipe of socketed &amp; welded, M.S. reducer (where necessary) of approved make / quality in tubewell bore hole, including jointing/welding with strainer, etc. complete as per specifcation: 6" (150 mm) Nominal Pipe Size (NPS) 3/16" (5 mm) thick</t>
  </si>
  <si>
    <t xml:space="preserve">24.2.2, </t>
  </si>
  <si>
    <t>Providing and installing M.S. blind pipe of522socketed &amp; welded, M.S. reducer (wherenecessary) of approved make / quality in tubewell bore hole, including jointing/welding with strainer,etc. complete as per specifcation: 8" (200 mm) NPS 3/16" (5 mm) thick</t>
  </si>
  <si>
    <t>Providing and installing M.S. blind pipe of522socketed &amp; welded, M.S. reducer (wherenecessary) of approved make / quality in tubewell bore hole, including jointing/welding with strainer,etc. complete as per specifcation: 10" (250 mm) Nominal Pipe Size (NPS) 1/4" (6 mm) thick</t>
  </si>
  <si>
    <t>Providing and installing M.S. blind pipe of522socketed &amp; welded, M.S. reducer (wherenecessary) of approved make / quality in tubewell bore hole, including jointing/welding with strainer,etc. complete as per specifcation: 12" (300 mm) Nominal Pipe Size (NPS) 1/4" (6 mm) thick</t>
  </si>
  <si>
    <t>Providing and installing PVC blind pipe BSS522Class "B" in Tube Well Bore Hole includingSockets and Solvents and jointing with straineretc. complete : 6" Nominal Pipe Size (NPS) (150</t>
  </si>
  <si>
    <t xml:space="preserve">24.2.1.2, </t>
  </si>
  <si>
    <t>Providing and installing PVC blind pipe BSS522Class "C" in Tube Well Bore Hole includingSockets and Solvents and jointing with straineretc. complete : 6" Nominal Pipe Size (NPS) (150</t>
  </si>
  <si>
    <t>Providing and installing PVC blind pipe BSS522Class "C" in Tube Well Bore Hole includingSockets and Solvents and jointing with straineretc. complete : 8" Nominal Pipe Size (NPS) (200</t>
  </si>
  <si>
    <t>Providing and installing PVC blind pipe BSS Class "C" in Tube Well Bore Hole including Sockets and Solvents and jointing with strainer etc. complete : 10" Nominal Pipe Size (NPS) (250 mm)</t>
  </si>
  <si>
    <t>Providing and installing PVC blind pipe BSS Class "C" in Tube Well Bore Hole including Sockets and Solvents and jointing with strainer etc. complete : 12" Nominal Pipe Size (NPS) (300 mm)</t>
  </si>
  <si>
    <t>Providing and installing PVC blind pipe BSS Class "D" in Tube Well Bore Hole including Sockets and Solvents and jointing with strainer etc. complete : 6" Nominal Pipe Size (NPS) (150 mm)</t>
  </si>
  <si>
    <t>Providing and installing PVC blind pipe BSS Class "D" in Tube Well Bore Hole including Sockets and Solvents and jointing with strainer etc. complete : 8" Nominal Pipe Size (NPS) (200 mm)</t>
  </si>
  <si>
    <t>Providing and installing PVC blind pipe BSS Class "D" in Tube Well Bore Hole including Sockets and Solvents and jointing with strainer etc. complete : 10" Nominal Pipe Size (NPS) (250 mm)</t>
  </si>
  <si>
    <t>Providing and installing PVC blind pipe BSS Class "D" in Tube Well Bore Hole including Sockets and Solvents and jointing with strainer etc. complete : 12" Nominal Pipe Size (NPS) (300 mm)</t>
  </si>
  <si>
    <t>Cleaning and washing of tubewell with air compressor in all sizes and depth, 8" i/d and above</t>
  </si>
  <si>
    <t xml:space="preserve">24.2.3.5, </t>
  </si>
  <si>
    <t>Testing and developing of tubewell with DNT unit 8" i/d and above complete as per specifications</t>
  </si>
  <si>
    <t>Shrouding with graded pack gravel 3/8" (10 mm) to 1/8" (3 mm) around tubewell in bore hole complete as per specification:-</t>
  </si>
  <si>
    <t xml:space="preserve">24.2.3.3 , </t>
  </si>
  <si>
    <t>Providing, laying, cutting, jointing, testing and disinfecting grey cast iron spun pipes of approved quality in trenches with spigot and socket, caulked lead joint (BS 416 Part-1), including cost of jointing material, such as lead, yarn, etc. complete as per specifications. : 3" i/d</t>
  </si>
  <si>
    <t xml:space="preserve">24.3.5.1, </t>
  </si>
  <si>
    <t>Providing, laying, cutting, jointing, testing and disinfecting grey cast iron spun pipes of approved quality in trenches with spigot and socket, caulked lead joint (BS 416 Part-1), including cost of jointing material, such as lead, yarn, etc. complete as per specifications : 4" i/d</t>
  </si>
  <si>
    <t>Providing, laying, cutting, jointing, testing and disinfecting grey cast iron spun pipes of approved quality in trenches with spigot and socket, caulked lead joint (BS 416 Part-1), including cost of jointing material, such as lead, yarn, etc. complete as per specifications : 6" i/d</t>
  </si>
  <si>
    <t>Providing, laying, cutting, jointing, testing and disinfecting grey cast iron spun pipes of approved quality in trenches with spigot and socket, caulked lead joint (BS 416 Part-1), including cost of jointing material, such as lead, yarn, etc. complete as per specifications :8" i/d</t>
  </si>
  <si>
    <t>Providing, laying, cutting, jointing, testing and disinfecting grey cast iron spun pipes of approved quality in trenches with spigot and socket, caulked lead joint (BS 416 Part-1), including cost of jointing material, such as lead, yarn, etc. complete as per specifications: 10" i/d</t>
  </si>
  <si>
    <t>Providing, laying, cutting, jointing, testing and disinfecting grey cast iron spun pipes of approved quality in trenches with spigot and socket, caulked lead joint (BS 416 Part-1), including cost of jointing material, such as lead, yarn, etc. complete as per specifications: 12" i/d</t>
  </si>
  <si>
    <t>Providing, laying, cutting, jointing, testing and522disinfecting GI pipeline in trenches, with socketjoint, using GI pipes of EN 10255 - 2004 (Heavy Approved Quality) including specials etc.Complete as per specifications. H" Nominal Pipe Size (NPS)</t>
  </si>
  <si>
    <t xml:space="preserve">24.3.5.3, </t>
  </si>
  <si>
    <t>Providing, laying, cutting, jointing, testing and522disinfecting GI pipeline in trenches, with socketjoint, using GI pipes of EN 10255 - 2004 (Heavy Approved Quality) including specials etc. complete as per specifications. 3/4" Nominal Pipe Size (NPS)</t>
  </si>
  <si>
    <t>Providing, laying, cutting, jointing, testing and522disinfecting GI pipeline in trenches, with socketjoint, using GI pipes of EN 10255 - 2004 (Heavy Approved Quality ) including specials etc.Complete as per specifications 1" Nominal Pipe Size (NPS)</t>
  </si>
  <si>
    <t>24-16-a-04</t>
  </si>
  <si>
    <t>Providing, laying, cutting, jointing, testing and522disinfecting GI pipeline in trenches, with socketjoint, using GI pipes of EN 10255 - 2004 (Heavy Approved Quality ) including specials etc.Complete as per specifications 1/" Nominal Pipe Size (NPS)</t>
  </si>
  <si>
    <t>24-16-a-05</t>
  </si>
  <si>
    <t>Providing, laying, cutting, jointing, testing and522disinfecting GI pipeline in trenches, with socketjoint, using GI pipes of EN 10255 - 2004 (Heavy Approved Quality ) including specials etc.Complete as per specifications 'H/2" Nominal Pipe Size (NPS)</t>
  </si>
  <si>
    <t>24-16-a-06</t>
  </si>
  <si>
    <t>Providing, laying, cutting, jointing, testing and522disinfecting GI pipeline in trenches, with socketjoint, using GI pipes of EN 10255 - 2004 (Heavy Approved Quality ) including specials etc.Complete as per specifications '2" Nominal Pipe Size (NPS)</t>
  </si>
  <si>
    <t>24-16-a-07</t>
  </si>
  <si>
    <t>Providing, laying, cutting, jointing, testing and disinfecting GI pipeline in trenches, with socket joint, using GI pipes of EN 10255 - 2004 (Medium Approved Quality ) including specials etc.Complete as per specifications ’21/" Nominal Pipe Size (NPS)</t>
  </si>
  <si>
    <t>24-16-a-08</t>
  </si>
  <si>
    <t>Providing, laying, cutting, jointing, testing and disinfecting GI pipeline in trenches, with socket joint, using GI pipes of EN 10255 - 2004 (Heavy Approved Quality ) including specials etc.Complete as per specifications 3" Nominal Pipe Size (NPS)</t>
  </si>
  <si>
    <t>24-16-a-09</t>
  </si>
  <si>
    <t>Providing, laying, cutting, jointing, testing and disinfecting GI pipeline in trenches, with socket joint, using GI pipes of EN 10255 - 2004 (Heavy Approved Quality ) including specials etc.Complete as per specifications 4" Nominal Pipe Size (NPS)</t>
  </si>
  <si>
    <t>24-16-a-10</t>
  </si>
  <si>
    <t>Providing, laying, cutting, jointing, testing and disinfecting GI pipeline in trenches, with socket joint, using GI pipes of EN 10255 - 2004 (Heavy Approved Quality ) including specials etc.Complete as per specifications 5" Nominal Pipe Size (NPS)</t>
  </si>
  <si>
    <t>24-16-a-11</t>
  </si>
  <si>
    <t>Providing, laying, cutting, jointing, testing and disinfecting GI pipeline in trenches, with socket joint, using GI pipes of EN 10255 - 2004 (Heavy Approved Quality ) including specials etc.Complete as per specifications 6" Nominal Pipe Size (NPS)</t>
  </si>
  <si>
    <t>24-16-a-12</t>
  </si>
  <si>
    <t>Providing, laying, cutting, jointing, testing and disinfecting GI pipeline in trenches, with socket joint, using GI pipes of EN 10255 - 2004 (Heavy Approved Quality ) including specials etc.Complete as per specifications 8" Nominal Pipe Size (NPS)</t>
  </si>
  <si>
    <t>Providing, laying, cutting, jointing, testing and disinfecting GI pipeline in trenches, with socket joint, using GI pipes of EN 10255 - 2004 (Medium Quality) including specials etc.Complete as per specifications Nominal Pipe Size (NPS)</t>
  </si>
  <si>
    <t>Providing, laying, cutting, jointing, testing and disinfecting GI pipeline in trenches, with socket joint, using GI pipes of EN 10255 - 2004 (Medium Approved Quality ) including specials etc. complete as per specifications. 3/4" Nominal Pipe Size (NPS)</t>
  </si>
  <si>
    <t>Providing, laying, cutting, jointing, testing and disinfecting GI pipeline in trenches, with socket joint, using GI pipes of EN 10255 - 2004 (Medium Approved Quality ) including specials etc.Complete as per specifications 1" Nominal Pipe Size (NPS)</t>
  </si>
  <si>
    <t>24-16-b-04</t>
  </si>
  <si>
    <t>Providing, laying, cutting, jointing, testing and disinfecting GI pipeline in trenches, with socket joint, using GI pipes of EN 10255 - 2004 (Medium Approved Quality ) including specials etc.Complete as per specifications 1W Nominal Pipe Size (NPS)</t>
  </si>
  <si>
    <t>24-16-b-05</t>
  </si>
  <si>
    <t>Providing, laying, cutting, jointing, testing and disinfecting GI pipeline in trenches, with socket joint, using GI pipes of EN 10255 - 2004 (Medium Approved Quality ) including specials etc.Complete as per specifications '1^" Nominal Pipe Size (NPS)</t>
  </si>
  <si>
    <t>24-16-b-06</t>
  </si>
  <si>
    <t>Providing, laying, cutting, jointing, testing and disinfecting GI pipeline in trenches, with socket joint, using GI pipes of EN 10255 - 2004 (Medium Approved Quality ) including specials etc.Complete as per specifications '2" Nominal Pipe Size (NPS)</t>
  </si>
  <si>
    <t>24-16-b-07</t>
  </si>
  <si>
    <t>24-16-b-08</t>
  </si>
  <si>
    <t>Providing, laying, cutting, jointing, testing and disinfecting GI pipeline in trenches, with socket joint, using GI pipes of EN 10255 - 2004 (Medium Approved Quality ) including specials etc.Complete as per specifications 3" Nominal Pipe Size (NPS)</t>
  </si>
  <si>
    <t>24-16-b-09</t>
  </si>
  <si>
    <t>Providing, laying, cutting, jointing, testing and disinfecting GI pipeline in trenches, with socket joint, using GI pipes of EN 10255 - 2004 (Medium Approved Quality ) including specials etc.Complete as per specifications 4" Nominal Pipe Size (NPS)</t>
  </si>
  <si>
    <t>24-16-b-10</t>
  </si>
  <si>
    <t>Providing, laying, cutting, jointing, testing and disinfecting GI pipeline in trenches, with socket joint, using GI pipes of EN 10255 - 2004 (Medium Approved Quality ) including specials etc.Complete as per specifications 5" Nominal Pipe Size (NPS)</t>
  </si>
  <si>
    <t>24-16-b-11</t>
  </si>
  <si>
    <t>Providing, laying, cutting, jointing, testing and disinfecting GI pipeline in trenches, with socket joint, using GI pipes of EN 10255 - 2004 (Medium Approved Quality ) including specials etc.Complete as per specifications 6" Nominal Pipe Size (NPS)</t>
  </si>
  <si>
    <t>Providing, laying, cutting, jointing, testing and disinfecting GI pipeline in trenches, with socket joint, using GI pipes of EN 10255 - 2004 (Approved Light quality ) including specials etc. complete as per specifications. 1/2" Nominal Pipe Size (NPS)</t>
  </si>
  <si>
    <t>Providing, laying, cutting, jointing, testing and522disinfecting GI pipeline in trenches, with socketjoint, using GI pipes of EN 10255 - 2004 (Approved Light quality ) including specials etc. complete as per specifications. 3/4"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</si>
  <si>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</si>
  <si>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1/4" Nominal Pipe Size (NPS)</t>
  </si>
  <si>
    <t>Providing, laying, cutting, jointing, testing and522disinfecting GI pipeline in trenches, with socketjoint, using GI pipes of EN 10255 - 2004 (Approved Light quality ) including specials etc.Complete as per specifications '1/" Nominal Pipe Size (NPS)</t>
  </si>
  <si>
    <t>Providing, laying, cutting, jointing, testing and522disinfecting GI pipeline in trenches, with socketjoint, using GI pipes of EN 10255 - 2004 (Approved Light quality ) including specials etc.Complete as per specifications '2" Nominal Pipe Size (NPS)</t>
  </si>
  <si>
    <t>Providing, laying, cutting, jointing, testing and522disinfecting GI pipeline in trenches, with socketjoint, using GI pipes of EN 10255 - 2004 (Approved Light quality ) including specials etc.Complete as per specifications ’21/2" Nominal Pipe Size (NPS)</t>
  </si>
  <si>
    <t>Providing, laying, cutting, jointing, testing and disinfecting GI pipeline in trenches, with socket joint, using GI pipes of EN 10255 - 2004 (Approved Light quality ) including specials etc.Complete as per specifications 3" Nominal Pipe Size (NPS)</t>
  </si>
  <si>
    <t>Providing, laying, cutting, jointing, testing and disinfecting GI pipeline in trenches, with socket joint, using GI pipes of EN 10255 - 2004 (Approved Light quality ) including specials etc.Complete as per specifications 4" Nominal Pipe Size (NPS)</t>
  </si>
  <si>
    <t>24-16-c-10</t>
  </si>
  <si>
    <t>Providing, laying, cutting, jointing, testing and disinfecting GI pipeline in trenches, with socket joint, using GI pipes of EN 10255 - 2004 (Approved Light quality ) including specials etc.Complete as per specifications 5" Nominal Pipe Size (NPS)</t>
  </si>
  <si>
    <t>24-16-c-11</t>
  </si>
  <si>
    <t>Providing, laying, cutting, jointing, testing and disinfecting GI pipeline in trenches, with socket joint, using GI pipes of EN 10255 - 2004 (Approved Light quality ) including specials etc.Complete as per specifications 6" Nominal Pipe Size (NPS)</t>
  </si>
  <si>
    <t>Providing laying, cutting, jointing, testing &amp; disinfecting AC pipeline of BSS with "B" Class working pressure pipe in trenches with cement joint &amp; rubbering complete in all respect: 3" Nominal Pipe Size (NPS)</t>
  </si>
  <si>
    <t>Providing laying, cutting, jointing, testing &amp; disinfecting AC pipeline of BSS with "B" Class working pressure pipe in trenches with cement joint &amp; rubbering complete in all respect: 4" Nominal Pipe Size (NPS)</t>
  </si>
  <si>
    <t xml:space="preserve">24.3.5.5, </t>
  </si>
  <si>
    <t>Providing laying, cutting, jointing, testing &amp; disinfecting AC pipeline of BSS with "B" Class working pressure pipe in trenches with cement joint &amp; rubbering complete in all respect: 6" Nominal Pipe Size (NPS)</t>
  </si>
  <si>
    <t>Providing laying, cutting, jointing, testing &amp; disinfecting AC pipeline of BSS with "B" Class working pressure pipe in trenches with cement joint &amp; rubbering complete in all respect: 8" Nominal Pipe Size (NPS)</t>
  </si>
  <si>
    <t>Providing laying, cutting, jointing, testing &amp; disinfecting AC pipeline of BSS with "B" Class working pressure pipe in trenches with cement joint &amp; rubbering complete in all respect: 10" Nominal Pipe Size (NPS)</t>
  </si>
  <si>
    <t>Providing laying, cutting, jointing, testing &amp; disinfecting AC pipeline of BSS with "B" Class working pressure pipe in trenches with cement joint &amp; rubbering complete in all respect: 12" Nominal Pipe Size (NPS)</t>
  </si>
  <si>
    <t>Providing laying, cutting, jointing, testing &amp; disinfecting AC pipeline of BSS with "B" Class working pressure pipe in trenches with cement joint &amp; rubbering complete in all respect: 14" Nominal Pipe Size (NPS)</t>
  </si>
  <si>
    <t>Providing laying, cutting, jointing, testing &amp; disinfecting AC pipeline of BSS with "B" Class working pressure pipe in trenches with cement joint &amp; rubbering complete in all respect: 16" Nominal Pipe Size (NPS)</t>
  </si>
  <si>
    <t>Providing laying, cutting, jointing, testing &amp; disinfecting AC pipeline of BSS with "B" Class working pressure pipe in trenches with cement joint &amp; rubbering complete in all respect: 18" Nominal Pipe Size (NPS)</t>
  </si>
  <si>
    <t>Providing laying, cutting, jointing, testing &amp; disinfecting AC pipeline of BSS with "B" Class working pressure pipe in trenches with cement joint &amp; rubbering complete in all respect: 20" Nominal Pipe Size (NPS)</t>
  </si>
  <si>
    <t>Providing laying, cutting, jointing, testing &amp; disinfecting AC pipeline of BSS with "B" Class working pressure pipe in trenches with cement joint &amp; rubbering complete in all respect: 24" Nominal Pipe Size (NPS)</t>
  </si>
  <si>
    <t>Providing laying, cutting, jointing, testing &amp; disinfecting AC pipeline of BSS with "C" Class working pressure pipe in trenches with cement joint &amp; rubbering complete in all respect: 4" Nominal Pipe Size (NPS)</t>
  </si>
  <si>
    <t xml:space="preserve">24.3.6 , </t>
  </si>
  <si>
    <t>Providing laying, cutting, jointing, testing &amp; disinfecting AC pipeline of BSS with "C" Class working pressure pipe in trenches with cement joint &amp; rubbering complete in all respect: 6" Nominal Pipe Size (NPS)</t>
  </si>
  <si>
    <t>Providing laying, cutting, jointing, testing &amp; disinfecting AC pipeline of BSS with "C" Class working pressure pipe in trenches with cement joint &amp; rubbering complete in all respect: 8" Nominal Pipe Size (NPS)</t>
  </si>
  <si>
    <t>Providing laying, cutting, jointing, testing &amp; disinfecting AC pipeline of BSS with "C" Class working pressure pipe in trenches with cement joint &amp; rubbering complete in all respect: 10" Nominal Pipe Size (NPS)</t>
  </si>
  <si>
    <t>Providing laying, cutting, jointing, testing &amp; disinfecting AC pipeline of BSS with "C" Class working pressure pipe in trenches with cement joint &amp; rubbering complete in all respect: 12" Nominal Pipe Size (NPS)</t>
  </si>
  <si>
    <t>Providing laying, cutting, jointing, testing &amp; disinfecting AC pipeline of BSS with "C" Class working pressure pipe in trenches with cement joint &amp; rubbering complete in all respect: 14" Nominal Pipe Size (NPS)</t>
  </si>
  <si>
    <t>Providing laying, cutting, jointing, testing &amp; disinfecting AC pipeline of BSS with "C" Class working pressure pipe in trenches with cement joint &amp; rubbering complete in all respect: 16" Nominal Pipe Size (NPS)</t>
  </si>
  <si>
    <t>Providing laying, cutting, jointing, testing &amp; disinfecting AC pipeline of BSS with "C" Class working pressure pipe in trenches with cement joint &amp; rubbering complete in all respect: 18" Nominal Pipe Size (NPS)</t>
  </si>
  <si>
    <t>Providing laying, cutting, jointing, testing &amp; disinfecting AC pipeline of BSS with "C" Class working pressure pipe in trenches with cement joint &amp; rubbering complete in all respect: 20" Nominal Pipe Size (NPS)</t>
  </si>
  <si>
    <t>Providing laying, cutting, jointing, testing &amp; disinfecting AC pipeline of BSS with "C" Class working pressure pipe in trenches with cement joint &amp; rubbering complete in all respect: 24" Nominal Pipe Size (NPS)</t>
  </si>
  <si>
    <t>Providing laying, cutting, jointing, testing &amp; disinfecting AC pipeline of BSS with "D" Class working pressure pipe in trenches with cement joint &amp; rubbering complete in all respect: 4" Nominal Pipe Size (NPS)</t>
  </si>
  <si>
    <t>Providing laying, cutting, jointing, testing &amp; disinfecting AC pipeline of BSS with "D" Class working pressure pipe in trenches with cement joint &amp; rubbering complete in all respect: 6" Nominal Pipe Size (NPS)</t>
  </si>
  <si>
    <t>Providing laying, cutting, jointing, testing &amp; disinfecting AC pipeline of BSS with "D" Class working pressure pipe in trenches with cement joint &amp; rubbering complete in all respect: 8" Nominal Pipe Size (NPS)</t>
  </si>
  <si>
    <t>Providing laying, cutting, jointing, testing &amp; disinfecting AC pipeline of BSS with "D" Class working pressure pipe in trenches with cement joint &amp; rubbering complete in all respect: 10" Nominal Pipe Size (NPS)</t>
  </si>
  <si>
    <t>Providing laying, cutting, jointing, testing &amp; disinfecting AC pipeline of BSS with "D" Class working pressure pipe in trenches with cement joint &amp; rubbering complete in all respect: 12" Nominal Pipe Size (NPS)</t>
  </si>
  <si>
    <t>Providing laying, cutting, jointing, testing &amp; disinfecting AC pipeline of BSS with "D" Class working pressure pipe in trenches with cement joint &amp; rubbering complete in all respect: 14" Nominal Pipe Size (NPS)</t>
  </si>
  <si>
    <t>Providing laying, cutting, jointing, testing &amp;522disinfecting AC pipeline of BSS with "D" Class working pressure pipe in trenches with cement joint &amp; rubbering complete in all respect: 16" Nominal Pipe Size (NPS)</t>
  </si>
  <si>
    <t>Providing laying, cutting, jointing, testing &amp;522disinfecting AC pipeline of BSS with "D" Class working pressure pipe in trenches with cement joint &amp; rubbering complete in all respect: 18" Nominal Pipe Size (NPS)</t>
  </si>
  <si>
    <t>Providing laying, cutting, jointing, testing &amp;522disinfecting AC pipeline of BSS with "D" Class working pressure pipe in trenches with cement joint &amp; rubbering complete in all respect: 20" Nominal Pipe Size (NPS)</t>
  </si>
  <si>
    <t>Providing laying, cutting, jointing, testing &amp;522disinfecting AC pipeline of BSS with "D" Class working pressure pipe in trenches with cement joint &amp; rubbering complete in all respect: 24"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</si>
  <si>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t>
  </si>
  <si>
    <t xml:space="preserve">24.3.5.4, </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</si>
  <si>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</si>
  <si>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</si>
  <si>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</si>
  <si>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</si>
  <si>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t>
  </si>
  <si>
    <t>24-18-a-07</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</si>
  <si>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</si>
  <si>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</si>
  <si>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</si>
  <si>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</si>
  <si>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</si>
  <si>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</si>
  <si>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</si>
  <si>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t>
  </si>
  <si>
    <t>24-18-b-08</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</si>
  <si>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</si>
  <si>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</si>
  <si>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</si>
  <si>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</si>
  <si>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</si>
  <si>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</si>
  <si>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</si>
  <si>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</si>
  <si>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</si>
  <si>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</si>
  <si>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t>
  </si>
  <si>
    <t>24-18-c-11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</si>
  <si>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</si>
  <si>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</si>
  <si>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t>
  </si>
  <si>
    <t>24-18-d-03</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</si>
  <si>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t>
  </si>
  <si>
    <t>24-18-d-04</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</si>
  <si>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t>
  </si>
  <si>
    <t>24-18-d-05</t>
  </si>
  <si>
    <t>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t>
  </si>
  <si>
    <t>24-18-d-06</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</si>
  <si>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t>
  </si>
  <si>
    <t>24-18-d-07</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</si>
  <si>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t>
  </si>
  <si>
    <t>24-18-d-08</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</si>
  <si>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t>
  </si>
  <si>
    <t>24-18-d-09</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</si>
  <si>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t>
  </si>
  <si>
    <t>24-18-d-10</t>
  </si>
  <si>
    <t>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t>
  </si>
  <si>
    <t>24-18-d-11</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</si>
  <si>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t>
  </si>
  <si>
    <t>24-18-d-12</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</si>
  <si>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t>
  </si>
  <si>
    <t>24-18-d-13</t>
  </si>
  <si>
    <t>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t>
  </si>
  <si>
    <t>Providing and fixing Cast Iron Special of BSS522class " 'B', 'C', 'D' " (such as bend, tee, cross collar,reducer, tail piece, flanged spigot, cap, flangedsocket, taper, angle branch, plug, etc.) for cast iron pipe line, complete.</t>
  </si>
  <si>
    <t>Providing and fixing cast iron special of BSS class522" 'B', 'C', 'D' " (such as bend, tee, cross collar,reducer, tail piece, flanged spigot, cap, flangedsocket, taper, angle branch, plug, etc.) for cast iron pipe line, complete.(a) C.I. Specials with spigot and socket joint. 8" to 12" " i/d</t>
  </si>
  <si>
    <t>Providing and fixing cast iron special of BSS class " 'B', 'C', 'D' " (such as bend, tee, cross collar, reducer, tail piece, flanged spigot, cap, flanged socket, taper, angle branch, plug, etc.) for cast iron pipe line, complete. (b) C.I. Flanged special with flanged joints. 3" to 6" i/d</t>
  </si>
  <si>
    <t>Providing and fixing cast iron special of BSS class " 'B', 'C', 'D' " (such as bend, tee, cross collar, reducer, tail piece, flanged spigot, cap, flanged socket, taper, angle branch, plug, etc.) for cast iron pipe line, complete. (b) C.I. Flanged special with flanged joints. 8" to 12" i/d</t>
  </si>
  <si>
    <t>Providing and fixing cast iron special of BSS class " 'B', 'C', 'D' " (such as bend, tee, cross collar, reducer, tail piece, flanged spigot, cap, flanged socket, taper, angle branch, plug, etc.) for cast iron pipe line, complete. (c) CI specials with tyton joints. 3" to 6" i/d</t>
  </si>
  <si>
    <t>Providing and fixing cast iron special of BSS class " 'B', 'C', 'D' " (such as bend, tee, cross collar, reducer, tail piece, flanged spigot, cap, flanged socket, taper, angle branch, plug, etc.) for cast iron pipe line, complete. (c) CI specials with tyton joints. 8" to 12" i/d</t>
  </si>
  <si>
    <t>Providing and fixing C.I. special of BSS Class "B" (such as bend, tee, cross, collar, reducer, tail piece, flanged socket, flanged spigot, cap, taper, angle branch plug etc.) for AC pipe line with cement joint and rubber ring complete : 3" to 6" i/d</t>
  </si>
  <si>
    <t>Providing and fixing C.I. special of BSS Class "B" (such as bend, tee, cross, collar, reducer, tail piece, flanged socket, flanged spigot, cap, taper, angle branch plug etc.) for AC pipe line with cement joint and rubber ring complete : 8" to 18" i/d</t>
  </si>
  <si>
    <t>Providing and fixing sluice valve of BSS quality (BS 5163) and weight Class 'B' for Cast Iron &amp;522AC pipe line (including cost of jointing material):-a) 3" (75 mm) dia of Valve</t>
  </si>
  <si>
    <t>Providing and fixing sluice valve of BSS quality (BS 5163) and weight Class 'B' for Cast Iron &amp;522AC pipe line (including cost of jointing material):- b) 4" (100 mm) dia of Valve</t>
  </si>
  <si>
    <t>Providing and fixing sluice valve of BSS quality (BS 5163) and weight Class 'B' for Cast Iron &amp;522AC pipe line (including cost of jointing material):- c) 6" (150 mm) dia of Valve</t>
  </si>
  <si>
    <t>Providing and fixing sluice valve of BSS quality (BS 5163) and weight Class 'B' for Cast Iron &amp;522AC pipe line (including cost of jointing material):- d) 8" (200 mm) dia of Valve</t>
  </si>
  <si>
    <t>Providing and fixing sluice valve of BSS quality (BS 5163) and weight Class 'B' for cost iron pipe522line (including cost of jointing material):-d) 10" (250 mm) dia of Valve</t>
  </si>
  <si>
    <t>Providing and fixing sluice valve of BSS quality (BS 5163) and weight Class 'B' for Cast Iron &amp;522AC pipe line (including cost of jointing material):-d) 12" (300 mm) dia of Valve</t>
  </si>
  <si>
    <t>Providing and fixing sluice valve of BSS quality (BS 5163) and weight Class 'B' for GI &amp; PVC522pipeline (including cost of jointing material):-b) 3" (78 mm) dia of Valve</t>
  </si>
  <si>
    <t>Providing and fixing sluice valve of BSS quality (BS 5163) and weight Class 'B' for GI &amp; PVC522pipeline (including cost of jointing material):-b) 4" (100 mm) dia of Valve</t>
  </si>
  <si>
    <t>Providing and fixing sluice valve of BSS quality (BS 5163) and weight Class 'B' for GI &amp; PVC522pipeline (including cost of jointing material):-c) 6" (150 mm) dia of Valve</t>
  </si>
  <si>
    <t>Providing and fixing sluice valve of BSS quality (BS 5163) and weight Class B for GI &amp; PVC522pipeline (including cost of jointing material):-d) 8" (200 mm) dia of Valve</t>
  </si>
  <si>
    <t>Providing and fixing sluice valve of BSS quality (BS 5163) and weight Class B for GI &amp; PVC522pipeline (including cost of jointing material):-d) 10" (250 mm) dia of Valve</t>
  </si>
  <si>
    <t>Providing and fixing sluice valve of BSS quality (BS 5163) and weight Class B for GI &amp; PVC522pipeline (including cost of jointing material):-d) 12" (300 mm) dia of Valve</t>
  </si>
  <si>
    <t>Providing and fixing sluice valve of BSS quality (BS 5163) and weight Class B for GI &amp; PVC522pipeline (including cost of jointing material):-d) 15" (375 mm) dia of Valve</t>
  </si>
  <si>
    <t>Providing and fixing sluice valve of BSS quality (BS 5163) and weight Class B for GI &amp; PVC522pipeline (including cost of jointing material):-d) 18" (450 mm) dia of Valve</t>
  </si>
  <si>
    <t>Providing and fixing, fire hydrants B.S.S. quality and weight of 2-1/2" (65 mm) dia (including cost of jointing material):-</t>
  </si>
  <si>
    <t>24.3.5.6</t>
  </si>
  <si>
    <t>Providing and fixing, air valve 3" dia of B.S.S. quality and weight (BS 1074) complete with jointing material a. Single air valve 3" (75 mm) dia</t>
  </si>
  <si>
    <t>24.3.5.5.3</t>
  </si>
  <si>
    <t>Providing and fixing, air valve (Kitz Japan make or equivalent) 3" dia of B.S.S. quality and weight (BS 1074) complete with jointing material b. Double air valve 3" (75 mm) dia</t>
  </si>
  <si>
    <t>24-25-a-01</t>
  </si>
  <si>
    <t>Providing and fitting MS Flanges 5/8" thick on pipes, including turning, threading, facing and fitting etc., complete in all respects. a. 3"</t>
  </si>
  <si>
    <t>24.3.6.23</t>
  </si>
  <si>
    <t>24-25-a-02</t>
  </si>
  <si>
    <t>Providing and fitting MS Flanges 5/8" thick on pipes, including turning, threading, facing and fitting etc., complete in all respects. b. 4"</t>
  </si>
  <si>
    <t>24-25-a-03</t>
  </si>
  <si>
    <t>Providing and fitting MS Flanges 5/8" thick on pipes, including turning, threading, facing and fitting etc., complete in all respects. C.6"</t>
  </si>
  <si>
    <t>24-25-b-01</t>
  </si>
  <si>
    <t>Providing and fitting MS Flanges 5/8" thick on pipes, including turning, threading, facing and fitting etc., complete in all respects. 8"</t>
  </si>
  <si>
    <t>24-25-b-02</t>
  </si>
  <si>
    <t>Providing and fitting MS Flanges 5/8" thick on pipes, including turning, threading, facing and fitting etc., complete in all respects. 10"</t>
  </si>
  <si>
    <t>24-25-b-03</t>
  </si>
  <si>
    <t>Providing and fitting MS Flanges 5/8" thick on pipes, including turning, threading, facing and fitting etc., complete in all respects. 12"</t>
  </si>
  <si>
    <t>Providing and installing PVC bends BSS Class 'B' working pressure : 2" i/d</t>
  </si>
  <si>
    <t xml:space="preserve">24.3.5.4 , </t>
  </si>
  <si>
    <t>Providing and installing PVC bends BSS Class 'B'working pressure : 3" i/d</t>
  </si>
  <si>
    <t>24.3.5.4,2</t>
  </si>
  <si>
    <t>Providing and installing PVC bends BSS Class 'B'working pressure : 4" i/d</t>
  </si>
  <si>
    <t>Providing and installing PVC bends BSS Class 'B'working pressure : 6" i/d</t>
  </si>
  <si>
    <t>Providing and installing PVC bends BSS Class 'B' working pressure : 8" i/d</t>
  </si>
  <si>
    <t>Providing and installing PVC bends BSS Class 'B'working pressure : 10" i/d</t>
  </si>
  <si>
    <t>Providing and installing PVC bends BSS Class 'B'working pressure : 12" i/d</t>
  </si>
  <si>
    <t>Providing and installing PVC bends BSS Class 'C' working pressure : 2" i/d</t>
  </si>
  <si>
    <t>Providing and installing PVC bends BSS Class 'C'working pressure : 3" i/d</t>
  </si>
  <si>
    <t>Providing and installing PVC bends BSS Class 'C' working pressure : 4" i/d</t>
  </si>
  <si>
    <t>Providing and installing PVC bends BSS Class 'C' working pressure : 6" i/d</t>
  </si>
  <si>
    <t>Providing and installing PVC bends BSS Class 'C' working pressure : 8" i/d</t>
  </si>
  <si>
    <t>Providing and installing PVC bends BSS Class 'C' working pressure : 10" i/d</t>
  </si>
  <si>
    <t>Providing and installing PVC bends BSS Class 'C' working pressure : 12" i/d</t>
  </si>
  <si>
    <t>Providing and installing PVC bends BSS Class 'D' working pressure :2" i/d</t>
  </si>
  <si>
    <t>Providing and installing PVC bends BSS Class 'D' working pressure :3" i/d</t>
  </si>
  <si>
    <t>Providing and installing PVC bends BSS Class 'D' working pressure :4" i/d</t>
  </si>
  <si>
    <t>Providing and installing PVC bends BSS Class 'D' working pressure :6" i/d</t>
  </si>
  <si>
    <t>Providing and installing PVC bends BSS Class 'D' working pressure :8" i/d</t>
  </si>
  <si>
    <t>Providing and installing PVC bends BSS Class 'D' working pressure :10" i/d</t>
  </si>
  <si>
    <t>Providing and installing PVC bends BSS Class 'D' working pressure :12" i/d</t>
  </si>
  <si>
    <t>Providing and installing PVC tees BSS Class 'B' working pressure : 2" i/d</t>
  </si>
  <si>
    <t>Providing and installing PVC tees BSS Class 'B'working pressure : 3" i/d</t>
  </si>
  <si>
    <t>Providing and installing PVC tees BSS Class 'B' working pressure : 4" i/d</t>
  </si>
  <si>
    <t>Providing and installing PVC tees BSS Class 'B'working pressure : 6" i/d</t>
  </si>
  <si>
    <t>Providing and installing PVC tees BSS Class 'B' working pressure : 8" i/d</t>
  </si>
  <si>
    <t>Providing and installing PVC tees BSS Class 'B' working pressure : 10" i/d</t>
  </si>
  <si>
    <t>Providing and installing PVC tees BSS Class 'B' working pressure : 12" i/d</t>
  </si>
  <si>
    <t>Providing and installing PVC tees BSS Class 'C'working pressure : 2" i/d</t>
  </si>
  <si>
    <t>Providing and installing PVC tees BSS Class 'C' working pressure : 3" i/d</t>
  </si>
  <si>
    <t>Providing and installing PVC tees BSS Class 'C' working pressure : 4" i/d</t>
  </si>
  <si>
    <t>Providing and installing PVC tees BSS Class 'C' working pressure : 6" i/d</t>
  </si>
  <si>
    <t>Providing and installing PVC tees BSS Class 'C' working pressure : 8" i/d</t>
  </si>
  <si>
    <t>Providing and installing PVC tees BSS Class 'C' working pressure : 10" i/d</t>
  </si>
  <si>
    <t>Providing and installing PVC tees BSS Class 'C' working pressure : 12" i/d</t>
  </si>
  <si>
    <t>Providing and installing PVC tees BSS Class 'D' working pressure : 2" i/d</t>
  </si>
  <si>
    <t>Providing and installing PVC tees BSS Class 'D' working pressure : 3" i/d</t>
  </si>
  <si>
    <t>Providing and installing PVC tees BSS Class 'D'working pressure : 4" i/d</t>
  </si>
  <si>
    <t>Providing and installing PVC tees BSS Class 'D'working pressure : 6" i/d</t>
  </si>
  <si>
    <t>Providing and installing PVC tees BSS Class 'D'working pressure : 8" i/d</t>
  </si>
  <si>
    <t>Providing and installing PVC tees BSS Class 'D'working pressure : 10" i/d</t>
  </si>
  <si>
    <t>Providing and installing PVC tees BSS Class 'D' working pressure : 12" i/d</t>
  </si>
  <si>
    <t>Providing and installing PVC sockets BSS Class 'B' working pressure : 2" i/d</t>
  </si>
  <si>
    <t>Providing and installing PVC sockets BSS Class 'B' working pressure : 3" i/d</t>
  </si>
  <si>
    <t>Providing and installing PVC sockets BSS Class 'B' working pressure : 4" i/d</t>
  </si>
  <si>
    <t>Providing and installing PVC sockets BSS Class 'B' working pressure : 6" i/d</t>
  </si>
  <si>
    <t>Providing and installing PVC sockets BSS Class 'B' working pressure : 8" i/d</t>
  </si>
  <si>
    <t>Providing and installing PVC sockets BSS Class 'B' working pressure : 10" i/d</t>
  </si>
  <si>
    <t>Providing and installing PVC sockets BSS Class 'B' working pressure : 12" i/d</t>
  </si>
  <si>
    <t>Providing and installing PVC sockets BSS Class 'C' working pressure: 2" i/d</t>
  </si>
  <si>
    <t>Providing and installing PVC sockets BSS Class 'C' working pressure: 3" i/d</t>
  </si>
  <si>
    <t>Providing and installing PVC sockets BSS Class 'C' working pressure: 4" i/d</t>
  </si>
  <si>
    <t>Providing and installing PVC sockets BSS Class 'C' working pressure: 6" i/d</t>
  </si>
  <si>
    <t>Providing and installing PVC sockets BSS Class 'C' working pressure: 8" i/d</t>
  </si>
  <si>
    <t>Providing and installing PVC sockets BSS Class 'C' working pressure: 10" i/d</t>
  </si>
  <si>
    <t>Providing and installing PVC sockets BSS Class 'C' working pressure: 12" i/d</t>
  </si>
  <si>
    <t>Providing and installing PVC sockets BSS Class 'D' working pressure : 2" i/d</t>
  </si>
  <si>
    <t>Providing and installing PVC sockets BSS Class 'D' working pressure : 3" i/d</t>
  </si>
  <si>
    <t>Providing and installing PVC sockets BSS Class 'D'working pressure : 4" i/d</t>
  </si>
  <si>
    <t>Providing and installing PVC sockets BSS Class 'D'working pressure : 6" i/d</t>
  </si>
  <si>
    <t>Providing and installing PVC sockets BSS Class 'D'working pressure : 8" i/d</t>
  </si>
  <si>
    <t>Providing and installing PVC sockets BSS Class 'D' working pressure : 10" i/d</t>
  </si>
  <si>
    <t>Providing and installing PVC sockets BSS Class 'D'working pressure : 12" i/d</t>
  </si>
  <si>
    <t>Providing and installing PVC Tapered core BSS Class 'B'working pressure : 2" i/d</t>
  </si>
  <si>
    <t>Providing and installing PVC Tapered core BSS Class 'B' working pressure : 3" i/d</t>
  </si>
  <si>
    <t>Providing and installing PVC Tapered core BSS Class 'B' working pressure : 4" i/d</t>
  </si>
  <si>
    <t>Providing and installing PVC Tapered core BSS Class 'B' working pressure : 6" i/d</t>
  </si>
  <si>
    <t>Providing and installing PVC Tapered core BSS Class 'B'working pressure : 8" i/d</t>
  </si>
  <si>
    <t>Providing and installing PVC Tapered core BSS Class 'B'working pressure : 10" i/d</t>
  </si>
  <si>
    <t>Providing and installing PVC Tapered core BSS Class 'B' working pressure : 12" i/d</t>
  </si>
  <si>
    <t>Providing and installing PVC Tapered core BSS Class 'C'working pressure : 2" i/d</t>
  </si>
  <si>
    <t>Providing and installing PVC Tapered core BSS Class 'C'working pressure : 3" i/d</t>
  </si>
  <si>
    <t>Providing and installing PVC Tapered core BSS Class 'C'working pressure : 4" i/d</t>
  </si>
  <si>
    <t>Providing and installing PVC Tapered core BSS Class 'C' working pressure : 6" i/d</t>
  </si>
  <si>
    <t>Providing and installing PVC Tapered core BSS Class 'C' working pressure : 8" i/d</t>
  </si>
  <si>
    <t>Providing and installing PVC Tapered core BSS Class 'C' working pressure : 10" i/d</t>
  </si>
  <si>
    <t>Providing and installing PVC Tapered core BSS Class 'C' working pressure : 12" i/d</t>
  </si>
  <si>
    <t>Providing and installing PVC Tapered core BSS Class 'D' working pressure : 2" i/d</t>
  </si>
  <si>
    <t>Providing and installing PVC Tapered core BSS Class 'D' working pressure : 3" i/d</t>
  </si>
  <si>
    <t>Providing and installing PVC Tapered core BSS Class 'D' working pressure : 4" i/d</t>
  </si>
  <si>
    <t>Providing and installing PVC Tapered core BSS Class 'D' working pressure : 6" i/d</t>
  </si>
  <si>
    <t>Providing and installing PVC Tapered core BSS Class 'D' working pressure : 8" i/d</t>
  </si>
  <si>
    <t>Providing and installing PVC Tapered core BSS Class 'D' working pressure : 10" i/d</t>
  </si>
  <si>
    <t>Providing and installing PVC Tapered core BSS Class 'D' working pressure : 12" i/d</t>
  </si>
  <si>
    <t>Providing, laying, cutting, jointing, testing and disinfecting High Density Polyethylene Pipe (HDPE) Din-8074/Din-8075/ISO-4427 in trenches, complete in all respects (40 mm dia) PN-8</t>
  </si>
  <si>
    <t xml:space="preserve">24.3.4, </t>
  </si>
  <si>
    <t>Providing, laying, cutting, jointing, testing and disinfecting High Density Polyethylene Pipe (HDPE) Din-8074/Din-8075/ISO-4427 in trenches, complete in all respects (50 mm dia) PN-8</t>
  </si>
  <si>
    <t>Providing, laying, cutting, jointing, testing and disinfecting High Density Polyethylene Pipe (HDPE) Din-8074/Din-8075/ISO-4427 in trenches, complete in all respects (63 mm dia) PN-8</t>
  </si>
  <si>
    <t>Providing, laying, cutting, jointing, testing and disinfecting High Density Polyethylene Pipe (HDPE) Din-8074/Din-8075/ISO-4427 in trenches, complete in all respects (75 mm dia) PN-8</t>
  </si>
  <si>
    <t>Providing, laying, cutting, jointing, testing and disinfecting High Density Polyethylene Pipe (HDPE) Din-8074/Din-8075/ISO-4427 in trenches, complete in all respects (90 mm dia) PN-8</t>
  </si>
  <si>
    <t>Providing, laying, cutting, jointing, testing and disinfecting High Density Polyethylene Pipe (HDPE) Din-8074/Din-8075/ISO-4427 in trenches, complete in all respects (110 mm dia) PN-8</t>
  </si>
  <si>
    <t>Providing, laying, cutting, jointing, testing and disinfecting High Density Polyethylene Pipe (HDPE) Din-8074/Din-8075/ISO-4427 in trenches, complete in all respects (160 mm dia) PN-8</t>
  </si>
  <si>
    <t>24-30-a-08</t>
  </si>
  <si>
    <t>Providing, laying, cutting, jointing, testing and disinfecting High Density Polyethylene Pipe (HDPE) Din-8074/Din-8075/ISO-4427 in trenches, complete in all respects (200 mm dia) PN-8</t>
  </si>
  <si>
    <t>24-30-a-09</t>
  </si>
  <si>
    <t>Providing, laying, cutting, jointing, testing and disinfecting High Density Polyethylene Pipe (HDPE) Din-8074/Din-8075/ISO-4427 in trenches, complete in all respects (250 mm dia) PN-8</t>
  </si>
  <si>
    <t>24-30-a-10</t>
  </si>
  <si>
    <t>Providing, laying, cutting, jointing, testing and disinfecting High Density Polyethylene Pipe (HDPE) Din-8074/Din-8075/ISO-4427 in trenches, complete in all respects (300 mm dia) PN-8</t>
  </si>
  <si>
    <t>Providing, laying, cutting, jointing, testing and disinfecting High Density Polyethylene Pipe (HDPE) Din-8074/Din-8075/ISO-4427 in trenches, complete in all respects (20mm dia) PN-10</t>
  </si>
  <si>
    <t>Providing, laying, cutting, jointing, testing and disinfecting High Density Polyethylene Pipe (HDPE) Din-8074/Din-8075/ISO-4427 in trenches, complete in all respects (25mm dia) PN-10</t>
  </si>
  <si>
    <t>Providing, laying, cutting, jointing, testing and disinfecting High Density Polyethylene Pipe (HDPE) Din-8074/Din-8075/ISO-4427 in trenches, complete in all respects (32 mm dia) PN-10</t>
  </si>
  <si>
    <t>Providing, laying, cutting, jointing, testing and disinfecting High Density Polyethylene Pipe (HDPE) Din-8074/Din-8075/ISO-4427 in trenches, complete in all respects (40 mm dia) PN-10</t>
  </si>
  <si>
    <t>Providing, laying, cutting, jointing, testing and disinfecting High Density Polyethylene Pipe (HDPE)Din-8074/Din-8075/ISO-4427 in trenches, complete in all respects (50 mm dia) PN-10</t>
  </si>
  <si>
    <t>Providing, laying, cutting, jointing, testing and disinfecting High Density Polyethylene Pipe (HDPE) Din-8074/Din-8075/ISO-4427 in trenches, complete in all respects (63 mm dia) PN-10</t>
  </si>
  <si>
    <t>Providing, laying, cutting, jointing, testing and disinfecting High Density Polyethylene Pipe (HDPE) Din-8074/Din-8075/ISO-4427 in trenches, complete in all respects (75 mm dia) PN-10</t>
  </si>
  <si>
    <t>24-30-b-08</t>
  </si>
  <si>
    <t>Providing, laying, cutting, jointing, testing and disinfecting High Density Polyethylene Pipe (HDPE) Din-8074/Din-8075/ISO-4427 in trenches, complete in all respects (90 mm dia) PN-10</t>
  </si>
  <si>
    <t>24-30-b-09</t>
  </si>
  <si>
    <t>Providing, laying, cutting, jointing, testing and disinfecting High Density Polyethylene Pipe (HDPE) Din-8074/Din-8075/ISO-4427 in trenches, complete in all respects (110 mm dia) PN-10</t>
  </si>
  <si>
    <t>24-30-b-10</t>
  </si>
  <si>
    <t>Providing, laying, cutting, jointing, testing and disinfecting High Density Polyethylene Pipe (HDPE) Din-8074/Din-8075/ISO-4427 in trenches, complete in all respects (160 mm dia) PN-10</t>
  </si>
  <si>
    <t>24-30-b-11</t>
  </si>
  <si>
    <t>Providing, laying, cutting, jointing, testing and disinfecting High Density Polyethylene Pipe (HDPE) Din-8074/Din-8075/ISO-4427 in trenches, complete in all respects (200 mm dia) PN-10</t>
  </si>
  <si>
    <t>24-30-b-12</t>
  </si>
  <si>
    <t>Providing, laying, cutting, jointing, testing and disinfecting High Density Polyethylene Pipe (HDPE) Din-8074/Din-8075/ISO-4427 in trenches, complete in all respects (250 mm dia) PN-10</t>
  </si>
  <si>
    <t>24-30-b-13</t>
  </si>
  <si>
    <t>Providing, laying, cutting, jointing, testing and disinfecting High Density Polyethylene Pipe (HDPE) Din-8074/Din-8075/ISO-4427 in trenches, complete in all respects (300 mm dia) PN-10</t>
  </si>
  <si>
    <t>Providing, laying, cutting, jointing, testing and disinfecting High Density Polyethylene Pipe (HDPE) Din-8074/Din-8075/ISO-4427 in trenches, complete in all respects (20mm dia) PN-12.5</t>
  </si>
  <si>
    <t>Providing, laying, cutting, jointing, testing and disinfecting High Density Polyethylene Pipe (HDPE) Din-8074/Din-8075/ISO-4427 in trenches, complete in all respects (25mm dia) PN-12.5</t>
  </si>
  <si>
    <t>Providing, laying, cutting, jointing, testing and disinfecting High Density Polyethylene Pipe (HDPE) Din-8074/Din-8075/ISO-4427 in trenches, complete in all respects (32 mm dia) PN-12.5</t>
  </si>
  <si>
    <t>Providing, laying, cutting, jointing, testing and disinfecting High Density Polyethylene Pipe (HDPE) Din-8074/Din-8075/ISO-4427 in trenches, complete in all respects (40 mm dia) PN-12.5</t>
  </si>
  <si>
    <t>Providing, laying, cutting, jointing, testing and disinfecting High Density Polyethylene Pipe (HDPE) Din-8074/Din-8075/ISO-4427 in trenches, complete in all respects (50 mm dia) PN-12.5</t>
  </si>
  <si>
    <t>Providing, laying, cutting, jointing, testing and disinfecting High Density Polyethylene Pipe (HDPE) Din-8074/Din-8075/ISO-4427 in trenches, complete in all respects (63 mm dia) PN-12.5</t>
  </si>
  <si>
    <t>Providing, laying, cutting, jointing, testing and disinfecting High Density Polyethylene Pipe (HDPE) Din-8074/Din-8075/ISO-4427 in trenches, complete in all respects (75 mm dia) PN-12.5</t>
  </si>
  <si>
    <t>24-30-c-08</t>
  </si>
  <si>
    <t>Providing, laying, cutting, jointing, testing and disinfecting High Density Polyethylene Pipe (HDPE) Din-8074/Din-8075/ISO-4427 in trenches, complete in all respects (90 mm dia) PN-12.5</t>
  </si>
  <si>
    <t>24-30-c-09</t>
  </si>
  <si>
    <t>Providing, laying, cutting, jointing, testing and disinfecting High Density Polyethylene Pipe (HDPE) Din-8074/Din-8075/ISO-4427 in trenches, complete in all respects (110 mm dia) PN-12.5</t>
  </si>
  <si>
    <t>24-30-c-10</t>
  </si>
  <si>
    <t>Providing, laying, cutting, jointing, testing and disinfecting High Density Polyethylene Pipe (HDPE) Din-8074/Din-8075/ISO-4427 in trenches, complete in all respects (160 mm dia) PN-12.5</t>
  </si>
  <si>
    <t>24-30-c-11</t>
  </si>
  <si>
    <t>Providing, laying, cutting, jointing, testing and disinfecting High Density Polyethylene Pipe (HDPE) Din-8074/Din-8075/ISO-4427 in trenches, complete in all respects (200 mm dia) PN-12.5</t>
  </si>
  <si>
    <t>24-30-c-12</t>
  </si>
  <si>
    <t>Providing, laying, cutting, jointing, testing and disinfecting High Density Polyethylene Pipe (HDPE) Din-8074/Din-8075/ISO-4427 in trenches, complete in all respects (250 mm dia) PN-12.5</t>
  </si>
  <si>
    <t>24-30-c-13</t>
  </si>
  <si>
    <t>Providing, laying, cutting, jointing, testing and disinfecting High Density Polyethylene Pipe (HDPE) Din-8074/Din-8075/ISO-4427 in trenches, complete in all respects (300 mm dia) PN-12.5</t>
  </si>
  <si>
    <t>Providing, laying, cutting, jointing, testing and disinfecting High Density Polyethylene Pipe (HDPE) Din-8074/Din-8075/ISO-4427 in trenches, complete in all respects (20mm dia) PN-16</t>
  </si>
  <si>
    <t>Providing, laying, cutting, jointing, testing and disinfecting High Density Polyethylene Pipe (HDPE) Din-8074/Din-8075/ISO-4427 in trenches, complete in all respects (25mm dia) PN-16</t>
  </si>
  <si>
    <t>Providing, laying, cutting, jointing, testing and disinfecting High Density Polyethylene Pipe (HDPE) Din-8074/Din-8075/ISO-4427 in trenches, complete in all respects (32 mm dia) PN-16</t>
  </si>
  <si>
    <t>Providing, laying, cutting, jointing, testing and disinfecting High Density Polyethylene Pipe (HDPE) Din-8074/Din-8075/ISO-4427 in trenches, complete in all respects (40 mm dia) PN-16</t>
  </si>
  <si>
    <t>Providing, laying, cutting, jointing, testing and disinfecting High Density Polyethylene Pipe (HDPE) Din-8074/Din-8075/ISO-4427 in trenches, complete in all respects (50 mm dia) PN-16</t>
  </si>
  <si>
    <t>Providing, laying, cutting, jointing, testing and disinfecting High Density Polyethylene Pipe (HDPE) Din-8074/Din-8075/ISO-4427 in trenches, complete in all respects (63 mm dia) PN-16</t>
  </si>
  <si>
    <t>Providing, laying, cutting, jointing, testing and disinfecting High Density Polyethylene Pipe (HDPE) Din-8074/Din-8075/ISO-4427 in trenches, complete in all respects (75 mm dia) PN-16</t>
  </si>
  <si>
    <t>24-30-d-08</t>
  </si>
  <si>
    <t>Providing, laying, cutting, jointing, testing and disinfecting High Density Polyethylene Pipe (HDPE) Din-8074/Din-8075/ISO-4427 in trenches, complete in all respects (90 mm dia) PN-16</t>
  </si>
  <si>
    <t>24-30-d-09</t>
  </si>
  <si>
    <t>Providing, laying, cutting, jointing, testing and disinfecting High Density Polyethylene Pipe (HDPE) Din-8074/Din-8075/ISO-4427 in trenches, complete in all respects (110 mm dia) PN-16</t>
  </si>
  <si>
    <t>24-30-d-10</t>
  </si>
  <si>
    <t>Providing, laying, cutting, jointing, testing and disinfecting High Density Polyethylene Pipe (HDPE) Din-8074/Din-8075/ISO-4427 in trenches, complete in all respects (160 mm dia) PN-16</t>
  </si>
  <si>
    <t>24-30-d-11</t>
  </si>
  <si>
    <t>Providing, laying, cutting, jointing, testing and disinfecting High Density Polyethylene Pipe (HDPE) Din-8074/Din-8075/ISO-4427 in trenches, complete in all respects (200 mm dia) PN-16</t>
  </si>
  <si>
    <t>24-30-d-12</t>
  </si>
  <si>
    <t>Providing, laying, cutting, jointing, testing and disinfecting High Density Polyethylene Pipe (HDPE) Din-8074/Din-8075/ISO-4427 in trenches, complete in all respects (250 mm dia) PN-16</t>
  </si>
  <si>
    <t>24-30-d-13</t>
  </si>
  <si>
    <t>Providing, laying, cutting, jointing, testing and disinfecting High Density Polyethylene Pipe (HDPE) Din-8074/Din-8075/ISO-4427 in trenches, complete in all respects (300 mm dia) PN-16</t>
  </si>
  <si>
    <t>Providing and installing HDPE Socket 20mm dia</t>
  </si>
  <si>
    <t>Providing and installing HDPE Socket 25mm dia</t>
  </si>
  <si>
    <t>Providing and installing HDPE Socket 32mm dia</t>
  </si>
  <si>
    <t>Providing and installing HDPE Socket 40mm dia</t>
  </si>
  <si>
    <t>Providing and installing HDPE Socket 50mm dia</t>
  </si>
  <si>
    <t>Providing and installing HDPE Socket 63mm dia</t>
  </si>
  <si>
    <t>Providing and installing HDPE Socket 75mm dia</t>
  </si>
  <si>
    <t>24-30-e-08</t>
  </si>
  <si>
    <t>Providing and installing HDPE Socket 90mm dia</t>
  </si>
  <si>
    <t>24-30-e-09</t>
  </si>
  <si>
    <t>Providing and installing HDPE Socket 110mm dia</t>
  </si>
  <si>
    <t>24-30-e-10</t>
  </si>
  <si>
    <t>Providing and installing HDPE Socket 160mm dia</t>
  </si>
  <si>
    <t>24-30-e-11</t>
  </si>
  <si>
    <t>Providing and installing HDPE Socket 200mm dia</t>
  </si>
  <si>
    <t>24-30-e-12</t>
  </si>
  <si>
    <t>Providing and installing HDPE Socket 250mm dia</t>
  </si>
  <si>
    <t>24-30-e-13</t>
  </si>
  <si>
    <t>Providing and installing HDPE Socket 300mm dia</t>
  </si>
  <si>
    <t>24-30-f-01</t>
  </si>
  <si>
    <t>Providing and installing HDPE Tee 20mm dia</t>
  </si>
  <si>
    <t>24-30-f-02</t>
  </si>
  <si>
    <t>Providing and installing HDPE Tee 25mm dia</t>
  </si>
  <si>
    <t>24-30-f-03</t>
  </si>
  <si>
    <t>Providing and installing HDPE Tee 32mm dia</t>
  </si>
  <si>
    <t>24-30-f-04</t>
  </si>
  <si>
    <t>Providing and installing HDPE Tee 40mm dia</t>
  </si>
  <si>
    <t>24-30-f-05</t>
  </si>
  <si>
    <t>Providing and installing HDPE Tee 50mm dia</t>
  </si>
  <si>
    <t>24-30-f-06</t>
  </si>
  <si>
    <t>Providing and installing HDPE Tee 63mm dia</t>
  </si>
  <si>
    <t>24-30-f-07</t>
  </si>
  <si>
    <t>Providing and installing HDPE Tee 75mm dia</t>
  </si>
  <si>
    <t>24-30-f-08</t>
  </si>
  <si>
    <t>Providing and installing HDPE Tee 90mm dia</t>
  </si>
  <si>
    <t>24-30-f-09</t>
  </si>
  <si>
    <t>Providing and installing HDPE Tee 110mm dia</t>
  </si>
  <si>
    <t>24-30-f-10</t>
  </si>
  <si>
    <t>Providing and installing HDPE Tee 160mm dia</t>
  </si>
  <si>
    <t>24-30-f-11</t>
  </si>
  <si>
    <t>Providing and installing HDPE Tee 200mm dia</t>
  </si>
  <si>
    <t>24-30-f-12</t>
  </si>
  <si>
    <t>Providing and installing HDPE Tee 250mm dia</t>
  </si>
  <si>
    <t>24-30-f-13</t>
  </si>
  <si>
    <t>Providing and installing HDPE Tee 300mm dia</t>
  </si>
  <si>
    <t>24-30-g-01</t>
  </si>
  <si>
    <t>Providing and installing HDPE bend 20mm dia</t>
  </si>
  <si>
    <t>24-30-g-02</t>
  </si>
  <si>
    <t>Providing and installing HDPE bend 25mm dia</t>
  </si>
  <si>
    <t>24-30-g-03</t>
  </si>
  <si>
    <t>Providing and installing HDPE bend 32mm dia</t>
  </si>
  <si>
    <t>24-30-g-04</t>
  </si>
  <si>
    <t>Providing and installing HDPE bend 40mm dia</t>
  </si>
  <si>
    <t>24-30-g-05</t>
  </si>
  <si>
    <t>Providing and installing HDPE bend 50mm dia</t>
  </si>
  <si>
    <t>24-30-g-06</t>
  </si>
  <si>
    <t>Providing and installing HDPE bend 63mm dia</t>
  </si>
  <si>
    <t>24-30-g-07</t>
  </si>
  <si>
    <t>Providing and installing HDPE bend 75mm dia</t>
  </si>
  <si>
    <t>24-30-g-08</t>
  </si>
  <si>
    <t>Providing and installing HDPE bend 90mm dia</t>
  </si>
  <si>
    <t>24-30-g-09</t>
  </si>
  <si>
    <t>Providing and installing HDPE bend 110mm dia</t>
  </si>
  <si>
    <t>24-30-g-10</t>
  </si>
  <si>
    <t>Providing and installing HDPE bend 160mm dia</t>
  </si>
  <si>
    <t>24-30-g-11</t>
  </si>
  <si>
    <t>Providing and installing HDPE bend 200mm dia</t>
  </si>
  <si>
    <t>24-30-g-12</t>
  </si>
  <si>
    <t>Providing and installing HDPE bend 250mm dia</t>
  </si>
  <si>
    <t>24-30-g-13</t>
  </si>
  <si>
    <t>Providing and installing HDPE bend 300mm dia</t>
  </si>
  <si>
    <t>24-30-h-01</t>
  </si>
  <si>
    <t>Providing and installing HDPE adaptor 20mm</t>
  </si>
  <si>
    <t>24-30-h-02</t>
  </si>
  <si>
    <t>Providing and installing HDPE adaptor 25mm</t>
  </si>
  <si>
    <t>24-30-h-03</t>
  </si>
  <si>
    <t>Providing and installing HDPE adaptor 32mm</t>
  </si>
  <si>
    <t>24-30-h-04</t>
  </si>
  <si>
    <t>Providing and installing HDPE adaptor 40mm</t>
  </si>
  <si>
    <t>24-30-h-05</t>
  </si>
  <si>
    <t>Providing and installing HDPE adaptor 50mm</t>
  </si>
  <si>
    <t>24-30-h-06</t>
  </si>
  <si>
    <t>Providing and installing HDPE adaptor 63mm</t>
  </si>
  <si>
    <t>24-30-h-07</t>
  </si>
  <si>
    <t>Providing and installing HDPE adaptor 75mm</t>
  </si>
  <si>
    <t>24-30-h-08</t>
  </si>
  <si>
    <t>Providing and installing HDPE adaptor 90mm</t>
  </si>
  <si>
    <t>24-30-h-09</t>
  </si>
  <si>
    <t>Providing and installing HDPE adaptor 110mm</t>
  </si>
  <si>
    <t>24-30-h-10</t>
  </si>
  <si>
    <t>Providing and installing HDPE adaptor 160mm</t>
  </si>
  <si>
    <t>24-30-h-11</t>
  </si>
  <si>
    <t>Providing and installing HDPE adaptor 200mm</t>
  </si>
  <si>
    <t>24-30-h-12</t>
  </si>
  <si>
    <t>Providing and installing HDPE adaptor 250mm</t>
  </si>
  <si>
    <t>24-30-h-13</t>
  </si>
  <si>
    <t>Providing and installing HDPE adaptor 300mm</t>
  </si>
  <si>
    <t xml:space="preserve">24.3.5.3 , </t>
  </si>
  <si>
    <t>S/H/J G.I. Flanged Pipe 8" i/d 5 mm thick</t>
  </si>
  <si>
    <t>S/H/J G.I. Flanged Pipe 6" i/d 5 mm thick</t>
  </si>
  <si>
    <t>S/H/J G.I. Flanged Pipe 4" i/d 5 mm thick</t>
  </si>
  <si>
    <t>S/H/J MS Flanged Pipe 18" i/d 6.35 mm thick</t>
  </si>
  <si>
    <t>S/H/J MS Flanged Pipe 16" i/d 6.35 mm thick</t>
  </si>
  <si>
    <t>24-33-a</t>
  </si>
  <si>
    <t>Supplying and Fixing MS manhole cover of 0.25" thick sheet &amp; angle iron frame 2'x2'x0.25" with lock complete</t>
  </si>
  <si>
    <t>24-33-b</t>
  </si>
  <si>
    <t>Supplying and fixing, cast iron manhole cover with frame, etc. (Heavey Type) of approved quality complete. 12" (300 mm) dia.</t>
  </si>
  <si>
    <t>24-33-c</t>
  </si>
  <si>
    <t>Supplying and fixing, cast iron manhole cover with frame, etc. (Heavey Type) of approved quality complete. 18" (450 mm) dia.</t>
  </si>
  <si>
    <t>24-33-d</t>
  </si>
  <si>
    <t>Supplying and fixing, cast iron manhole cover with frame, etc. (Heavey Type) of approved quality complete. 24" (600 mm) dia.</t>
  </si>
  <si>
    <t>Supplying and Fixing flat iron (2"x3/8") ladder for OHR, holes @ 15" c/c, steps of MS bars 5/8" i/d &amp; paint compl</t>
  </si>
  <si>
    <t>Supplying and Fixing C.I. vent pipe for storage522tanks including jally etc</t>
  </si>
  <si>
    <t>Supplying and Fixing MS cap of 3/8" thick sheet : 10" i/d</t>
  </si>
  <si>
    <t>Supplying and Fixing MS cap of 3/8" thick sheet : 8" i/d</t>
  </si>
  <si>
    <t>Supplying and Fixing MS cap of 3/8" thick sheet : 6" i/d</t>
  </si>
  <si>
    <t>24-36-d</t>
  </si>
  <si>
    <t>Supplying and Fixing MS cap of 3/8" thick sheet : 4" i/d</t>
  </si>
  <si>
    <t>24-37-a</t>
  </si>
  <si>
    <t>Providing and fixing MS Flanges5223" dia (3/8" Thick)</t>
  </si>
  <si>
    <t>24-37-b</t>
  </si>
  <si>
    <t>Providing and fixing MS Flanges5224" dia (3/8" Thick)</t>
  </si>
  <si>
    <t>24-37-c</t>
  </si>
  <si>
    <t>Providing and fixing MS Flanges5226" dia (3/8" Thick)</t>
  </si>
  <si>
    <t>24-37-d</t>
  </si>
  <si>
    <t>Providing and fixing MS Flanges5228" dia (3/8"Thick)</t>
  </si>
  <si>
    <t>24-37-e</t>
  </si>
  <si>
    <t>Providing and fixing MS Flanges52210" dia (3/8"Thick)</t>
  </si>
  <si>
    <t>Supplying and Fixing Flanged Expansion Joints BSS 2035: 18" i/d</t>
  </si>
  <si>
    <t>24.3.6.2</t>
  </si>
  <si>
    <t>Supplying and Fixing Flanged Expansion Joints BSS 2035: 16" i/d</t>
  </si>
  <si>
    <t>Supplying and Fixing Flanged Expansion Joints BSS 2035: 12" i/d</t>
  </si>
  <si>
    <t>Supplying and Fixing Flanged Expansion Joints BSS 2035: 10" i/d</t>
  </si>
  <si>
    <t>Supplying and Fixing Flanged Expansion Joints BSS 2035: 8" i/d</t>
  </si>
  <si>
    <t>Supplying and Fixing Flanged Expansion Joints BSS 2035: 6" i/d</t>
  </si>
  <si>
    <t>Supplying and Fixing Flanged Expansion Joints BSS 2035: 4" i/d</t>
  </si>
  <si>
    <t>Supplying and Fixing MS Suspension Clamp 3/8" thick for housing pipe : 18" i/d</t>
  </si>
  <si>
    <t>24.3.6.13.</t>
  </si>
  <si>
    <t>Supplying and Fixing MS Suspension Clamp 3/8" thick for housing pipe : 16" i/d</t>
  </si>
  <si>
    <t>Supplying and Fixing MS Suspension Clamp 3/8" thick for housing pipe : 12" i/d</t>
  </si>
  <si>
    <t>Supplying and Fixing MS Suspension Clamp 3/8" thick for housing pipe : 10" i/d</t>
  </si>
  <si>
    <t>Supplying and Fixing MS Suspension Clamp 3/8" thick for housing pipe : 8" i/d</t>
  </si>
  <si>
    <t>Supplying and Fixing MS Suspension Clamp 3/8" thick for housing pipe : 6" i/d</t>
  </si>
  <si>
    <t>Supplying and Fixing MS Suspension Clamp 3/8"522thick for housingpipe : 4" i/d</t>
  </si>
  <si>
    <t>Supplying and Fixing PVC Water Stopper 8" wide 3/8" thick. Providing and fixing PVC water stopper 8" wide 3/8" thick in verticle (Wall/Column) or horizontal (Floor/Slab) expansion joint inclusing cutting and jointing complete in all respects.</t>
  </si>
  <si>
    <t>Conducting Elec: Resistivity survey of the area and furnishing its reports.</t>
  </si>
  <si>
    <t>Logging of bore hole with electrical equipment and furnishing reports.</t>
  </si>
  <si>
    <t>Providing and lowering pezu meter 1.25" GI pipe522including allaccessories.</t>
  </si>
  <si>
    <t>P&amp;L Reflux valves (C.I) of BSS quality/weight including jointing material 3" i/d-6" i/d.</t>
  </si>
  <si>
    <t>24.3.5.6.6</t>
  </si>
  <si>
    <t>Laying cut, joint, test &amp; disinfect of 8"i/d of GI522pipe line including cost of welding, excavation and filling compaction etc complete.</t>
  </si>
  <si>
    <t>Laying cut, joint, test &amp; disinfect of 6"i/d of GI522pipe line including cost of welding, excavation and filling compaction etc complete.</t>
  </si>
  <si>
    <t>Laying cut, joint, test &amp; disinfect of 4"i/d of GI522pipe line including cost of welding, excavation and filling compaction etc complete.</t>
  </si>
  <si>
    <t>Laying cut, joint, test &amp; disinfect of 3"i/d of GI522pipe line including cost of welding, excavation and filling compaction etc complete.</t>
  </si>
  <si>
    <t>24-45-e</t>
  </si>
  <si>
    <t>Laying cut, joint, test &amp; disinfect of 2-1/2"i/d of522GI pipe line including cost of welding, excavation and filling compaction etc complete.</t>
  </si>
  <si>
    <t>Testing of soil for bearing capacity &amp; chemical contents upto any depth.</t>
  </si>
  <si>
    <t>24-47-a</t>
  </si>
  <si>
    <t>Supply and Fixing Affridev type hand pump with all accessories except riser pipe.</t>
  </si>
  <si>
    <t>24-47-b</t>
  </si>
  <si>
    <t>Supply and Fixing a simple hand pump (Single handle) upto 80 Feet</t>
  </si>
  <si>
    <t>Supply and installation of manually controlled voltage regulator oil cooled with 99.9% copper winding, and independed control regulator on each phase 20-30 KVA</t>
  </si>
  <si>
    <t>Supply and installation of manually controlled voltage regulator oil cooled with 99.9% copper winding, and independed control regulator on each phase 35-50 KVA</t>
  </si>
  <si>
    <t>Supply and installation of manually controlled voltage regulator oil cooled with 99.9% copper winding, and independed control regulator on each phase 60-100 KVA</t>
  </si>
  <si>
    <t>Supply and installation of three phase automatic voltage stabilizers having output volatage of 400 volts ±5%, three phase 99.9% copper wound with protective devices 20-30 KV A</t>
  </si>
  <si>
    <t>Supply and installation of three phase automatic voltage stabilizers having output volatage of 400 volts ±5%, three phase 99.9% copper wound with protective devices 35-50 KVA</t>
  </si>
  <si>
    <t>Supply and installation of three phase automatic voltage stabilizers having output volatage of 400 volts ±5%, three phase 99.9% copper equipped with protective devices 60-100 KV A</t>
  </si>
  <si>
    <t>24.3.5.5.2</t>
  </si>
  <si>
    <t>24-50-a-01</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</si>
  <si>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t>
  </si>
  <si>
    <t>24-50-a-02</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</si>
  <si>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t>
  </si>
  <si>
    <t>24-50-a-03</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</si>
  <si>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t>
  </si>
  <si>
    <t>24-50-a-04</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</si>
  <si>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t>
  </si>
  <si>
    <t>24-50-a-05</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</si>
  <si>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t>
  </si>
  <si>
    <t>24-50-a-06</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</si>
  <si>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t>
  </si>
  <si>
    <t>24-50-a-07</t>
  </si>
  <si>
    <t>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t>
  </si>
  <si>
    <t>24-50-b-01</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</si>
  <si>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t>
  </si>
  <si>
    <t>24-50-b-02</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</si>
  <si>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t>
  </si>
  <si>
    <t>24-50-b-03</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</si>
  <si>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t>
  </si>
  <si>
    <t>24-50-b-04</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</si>
  <si>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t>
  </si>
  <si>
    <t>24-50-b-05</t>
  </si>
  <si>
    <t>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t>
  </si>
  <si>
    <t>24-50-c-01</t>
  </si>
  <si>
    <t>Supply and installation of Submersible Flat Cable made of 99.9% copper, coated with double PVC as per BSS Standards, 3x10 mm2</t>
  </si>
  <si>
    <t>24-50-c-02</t>
  </si>
  <si>
    <t>Supply and installation of Submersible Flat Cable made of 99.9% copper, coated with double PVC as per BSS Standards, 3x16 mm2</t>
  </si>
  <si>
    <t>24-50-c-03</t>
  </si>
  <si>
    <t>Supply and installation of Submersible Flat Cable made of 99.9% copper, coated with double PVC as per BSS Standards, 3x25 mm2</t>
  </si>
  <si>
    <t>24-50-c-04</t>
  </si>
  <si>
    <t>Supply and installation of Submersible Flat Cable made of 99.9% copper, coated with double PVC as per BSS Standards, 3x35 mm2</t>
  </si>
  <si>
    <t>24-51-a</t>
  </si>
  <si>
    <t>Repair of C.I sluice valve/ reflux valve i/c packing sheet, nuts, bolts, spindle etc: complete of the522following size.a) 3" (75 mm) dia of Valve</t>
  </si>
  <si>
    <t>24-51-b</t>
  </si>
  <si>
    <t>Repair of C.I sluice valve/ reflux valve i/c packing sheet, nuts, bolts, spindle etc: complete of the522following size.a) 4" (100 mm) dia of Valve</t>
  </si>
  <si>
    <t>24-51-c</t>
  </si>
  <si>
    <t>Repair of C.I sluice valve/ reflux valve i/c packing sheet, nuts, bolts, spindle etc: complete of the522following size.a) 6" (150 mm) dia of Valve</t>
  </si>
  <si>
    <t>24-52-a</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</si>
  <si>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t>
  </si>
  <si>
    <t xml:space="preserve">24.3.6.25 </t>
  </si>
  <si>
    <t>24-52-b</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</si>
  <si>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t>
  </si>
  <si>
    <t>24-52-c</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</si>
  <si>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t>
  </si>
  <si>
    <t>24-52-d</t>
  </si>
  <si>
    <t>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t>
  </si>
  <si>
    <t>24-53-a</t>
  </si>
  <si>
    <t>Replacement of existing/ GM Peet valve of the following sizes i/c cost of Union Nipple, Sockets etc : 1" dia</t>
  </si>
  <si>
    <t>24.3.5.5.6</t>
  </si>
  <si>
    <t>24-53-b</t>
  </si>
  <si>
    <t>24-53-c</t>
  </si>
  <si>
    <t>24-53-d</t>
  </si>
  <si>
    <t>24-53-e</t>
  </si>
  <si>
    <t>24-54-a</t>
  </si>
  <si>
    <t>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t>
  </si>
  <si>
    <t>24-54-b</t>
  </si>
  <si>
    <t>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t>
  </si>
  <si>
    <t>24-54-c</t>
  </si>
  <si>
    <t>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t>
  </si>
  <si>
    <t>24-54-d</t>
  </si>
  <si>
    <t>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t>
  </si>
  <si>
    <t>24-54-e</t>
  </si>
  <si>
    <t>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t>
  </si>
  <si>
    <t>24-54-f</t>
  </si>
  <si>
    <t>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t>
  </si>
  <si>
    <t>24-54-g</t>
  </si>
  <si>
    <t>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t>
  </si>
  <si>
    <t>24-55-a</t>
  </si>
  <si>
    <t>Supply and Fixing MS Column pipe for Deep well Turbine (DWT) pumps for 4" ( 100 mm) Nominal Pipe Size (NPS), 3/16" thick, 10' length</t>
  </si>
  <si>
    <t>24-55-b</t>
  </si>
  <si>
    <t>Supply and Fixing MS Column pipe for Deep well Turbine (DWT) pumps for 6" ( 100 mm) Nominal Pipe Size (NPS), 3/16" thick, 10' length</t>
  </si>
  <si>
    <t>24-55-c</t>
  </si>
  <si>
    <t>Supply and Fixing MS Column pipe for Deep well Turbine (DWT) pumps for 2.5" ( 63 mm) Nominal Pipe Size (NPS), 3/16" thick, 10' length</t>
  </si>
  <si>
    <t>24-55-d</t>
  </si>
  <si>
    <t>Supply and Fixing MS Column pipe for Deep well Turbine (DWT) pumps for 3" ( 75 mm) Nominal Pipe Size (NPS), 3/16" thick, 10' length</t>
  </si>
  <si>
    <t>24-56-a</t>
  </si>
  <si>
    <t>Supply and Fixing MS Column pipe with flanges for sub,erssible pump : 4" ( 100 mm) Nominal Pipe Size (NPS), 3/16" thick, 10’ length</t>
  </si>
  <si>
    <t>24-56-b</t>
  </si>
  <si>
    <t>Supply and Fixing MS Column pipe with flanges for sub,erssible pump : 3" ( 75 mm) Nominal Pipe Size (NPS), 3/16" thick, 10’ length</t>
  </si>
  <si>
    <t>24-56-c</t>
  </si>
  <si>
    <t>Supply and Fixing MS Column pipe with flanges for sub,erssible pump : 2.5" ( 63 mm) Nominal Pipe Size (NPS), 3/16" thick, 10’ length</t>
  </si>
  <si>
    <t>24-57-a</t>
  </si>
  <si>
    <t>Tubewell Development/yield test with pumping unit minimum 8 hours for tube wells more than 6" dia</t>
  </si>
  <si>
    <t>24-57-b</t>
  </si>
  <si>
    <t>Tubewell Development/yield test with pumping unit minimum 8 hours for tube wells upto 6" dia</t>
  </si>
  <si>
    <t>24-58-a</t>
  </si>
  <si>
    <t>Supply and installation of Column pipe for Bowl Assembly of ASTM53 standard material with stainless steel nut bolts/double galvanized and flanges thickness 20mm, with outside surface epoxy coated, 2.5" size</t>
  </si>
  <si>
    <t>24-58-b</t>
  </si>
  <si>
    <t>Supply and installation of Column pipe for Bowl Assembly of ASTM53 standard material with stainless steel nut bolts/double galvanized and flanges thickness 20mm, with outside surface epoxy coated, 3" size</t>
  </si>
  <si>
    <t>24-58-c</t>
  </si>
  <si>
    <t>Supply and installation of Column pipe for Bowl Assembly of ASTM53 standard material with stainless steel nut bolts/double galvanized and flanges thickness 20mm, with outside surface epoxy coated, 4" size</t>
  </si>
  <si>
    <t>24-58-d</t>
  </si>
  <si>
    <t>Supply and installation of Column pipe for Bowl Assembly of ASTM53 standard material with stainless steel nut bolts/double galvanized and flanges thickness 20mm, with outside surface epoxy coated, 5" size</t>
  </si>
  <si>
    <t>24-59-a</t>
  </si>
  <si>
    <t>Replacement of existing S.S sluice valve for high head lines i.e with pumping machienry and pumping main i/c required fitting (if necessary i/c flanges, packing sheet, bolts &amp; Nuts etc a) 3" (75 mm) dia of Valve</t>
  </si>
  <si>
    <t>24-59-b</t>
  </si>
  <si>
    <t>Replacement of existing S.S sluice valve for high head lines i.e with pumping machienry and pumping main i/c required fitting (if necessary i/c flanges, packing sheet, bolts &amp; Nuts etc b) 4" (100 mm) dia of Valve</t>
  </si>
  <si>
    <t>24-59-c</t>
  </si>
  <si>
    <t>Replacement of existing S.S sluice valve for high head lines i.e with pumping machienry and pumping main i/c required fitting (if necessary i/c flanges, packing sheet, bolts &amp; Nuts etc c) 6" (150 mm) dia of Valve</t>
  </si>
  <si>
    <t>24-60-a</t>
  </si>
  <si>
    <t>Replacement of existing C.I sluice valve for distribution net work AERO Type (Mughal Made original) of requried fittings if necessary i/c flanges, Pakcing sheet, bolts &amp; Nuts etc complete. a) 3" (75 mm) dia of Valve</t>
  </si>
  <si>
    <t>24-60-b</t>
  </si>
  <si>
    <t>Replacement of existing C.I sluice valve for distribution net work AERO Type (Mughal Made original) of requried fittings if necessary i/c flanges, Pakcing sheet, bolts &amp; Nuts etc complete. b) 4" (100 mm) dia of Valve</t>
  </si>
  <si>
    <t>24-60-c</t>
  </si>
  <si>
    <t>Replacement of existing C.I sluice valve for distribution net work AERO Type (Mughal Made original) of requried fittings if necessary i/c flanges, Pakcing sheet, bolts &amp; Nuts etc complete. c) 6" (150 mm) dia of Valve</t>
  </si>
  <si>
    <t>24-61-a</t>
  </si>
  <si>
    <t>Providing and fixing of packing sheet for valves i/c nuts, bolts as required at site complete. c) 6" (150 mm) dia of Valve</t>
  </si>
  <si>
    <t>24-61-b</t>
  </si>
  <si>
    <t>Providing and fixing of packing sheet for valves i/c nuts, bolts as required at site complete. c) 4" (100 mm) dia of Valve</t>
  </si>
  <si>
    <t>24-61-c</t>
  </si>
  <si>
    <t>Providing and fixing of packing sheet for valves i/c nuts, bolts as required at site complete. a) 3" (75 mm) dia of Valve</t>
  </si>
  <si>
    <t>24-61-d</t>
  </si>
  <si>
    <t>Providing and fixing of packing sheet for valves i/c nuts, bolts as required at site complete. a) 2-1/2" (63 mm) dia of Valve</t>
  </si>
  <si>
    <t>24-62</t>
  </si>
  <si>
    <t>Cleaning of reservoirs in any capacity</t>
  </si>
  <si>
    <t>24-63</t>
  </si>
  <si>
    <t>Water quality test Biological / Chemical / Physical paraMeter.</t>
  </si>
  <si>
    <t>24-64</t>
  </si>
  <si>
    <t>Supply and Fixing of Man Hole cover made of Angle iron fram 2'x2' size.</t>
  </si>
  <si>
    <t>24-65-a</t>
  </si>
  <si>
    <t>Supply and Fixing of thrust bearing for Submersible motor (a) (10-25) Hp</t>
  </si>
  <si>
    <t>24-65-b</t>
  </si>
  <si>
    <t>Supply and Fixing of thrust bearing for Submersible motor (b) (30-50) Hp</t>
  </si>
  <si>
    <t>24-66</t>
  </si>
  <si>
    <t>Supply and Fixing of Guide bearing for Electric522motors</t>
  </si>
  <si>
    <t>24-67</t>
  </si>
  <si>
    <t>Supply and Fixing of Stainless steel Top rod for Electric motors.</t>
  </si>
  <si>
    <t>24-68</t>
  </si>
  <si>
    <t>Supply and Fixing Carbon bush (Submercible)</t>
  </si>
  <si>
    <t>24-69-a</t>
  </si>
  <si>
    <t>Supply and Fixing Rubber Bearing for Column shaft 2.5"</t>
  </si>
  <si>
    <t>24-69-b</t>
  </si>
  <si>
    <t>Supply and Fixing Rubber Bearing for Column shaft 4" Supply and Fixing Rubber Bearing for Column</t>
  </si>
  <si>
    <t>24-69-c</t>
  </si>
  <si>
    <t>Supply and Fixing Rubber Bearing for Column 522shaft 5"</t>
  </si>
  <si>
    <t>24-70-a</t>
  </si>
  <si>
    <t>Furnish and install of column pipe socket 4'' dia.</t>
  </si>
  <si>
    <t>24-70-b</t>
  </si>
  <si>
    <t>Furnish and install of column pipe socket 5'' dia.</t>
  </si>
  <si>
    <t>24-71</t>
  </si>
  <si>
    <t>Extraction of Turbine/submersible pump &amp; lowering/ Installation of the same after necessary rapair.</t>
  </si>
  <si>
    <t>24-72-a</t>
  </si>
  <si>
    <t>Providing and fixing G.I Flanges5223" dia (5/8"Thick)</t>
  </si>
  <si>
    <t>24-72-b</t>
  </si>
  <si>
    <t>Providing and fixing G.I Flanges5224" dia (5/8"Thick)</t>
  </si>
  <si>
    <t>24-72-c</t>
  </si>
  <si>
    <t>Providing and fixing G.I Flanges5226" dia (5/8"Thick)</t>
  </si>
  <si>
    <t>24-72-d</t>
  </si>
  <si>
    <t>Providing and fixing G.I Flanges5228" dia (5/8"Thick)</t>
  </si>
  <si>
    <t>24-72-e</t>
  </si>
  <si>
    <t>Providing and fixing G.I Flanges52210" dia (5/8"Thick)</t>
  </si>
  <si>
    <t>24-73</t>
  </si>
  <si>
    <t>Riser Pipe for hand Pump (2" dia PVC Pipes)</t>
  </si>
  <si>
    <t>24-74-a</t>
  </si>
  <si>
    <t>Providing and laying R.C.C pipe moulded with cement concrete 1:1-1/2:3, Class-2, including carriage of pipe from factory to site of work, jointing, cutting pipe where necessary, finishing and testing, etc. for culverts complete:- 6" i/d</t>
  </si>
  <si>
    <t>24-74-b</t>
  </si>
  <si>
    <t>Providing and laying R.C.C pipe moulded with cement concrete 1:1-1/2:3, Class-2, including carriage of pipe from factory to site of work, jointing, cutting pipe where necessary, finishing and testing, etc. for culverts complete:- 9" i/d wall thickness 1".</t>
  </si>
  <si>
    <t>24-74-c</t>
  </si>
  <si>
    <t>Providing and laying R.C.C pipe moulded with cement concrete 1:1-1/2:3, Class-2, including carriage of pipe from factory to site of work, jointing, cutting pipe where necessary, finishing and testing, etc. for culverts complete:-12" i/d, wall thickness 2".</t>
  </si>
  <si>
    <t>24-74-d</t>
  </si>
  <si>
    <t>Providing and laying R.C.C pipe moulded with cement concrete 1:1-1/2:3, Class-2, including carriage of pipe from factory to site of work, jointing, cutting pipe where necessary, finishing and testing, etc. for culverts complete:-18" i/d, wall thickness 2.2".</t>
  </si>
  <si>
    <t>24-74-e</t>
  </si>
  <si>
    <t>Providing and laying R.C.C pipe moulded with cement concrete 1:1-1/2:3, Class-2, including carriage of pipe from factory to site of work, jointing, cutting pipe where necessary, finishing and testing, etc. for culverts complete:-24" i/d, wall thickness 3".</t>
  </si>
  <si>
    <t>24-75</t>
  </si>
  <si>
    <t>Mobilization of plant for pressure pump / Hand Pump</t>
  </si>
  <si>
    <t>24-76-a</t>
  </si>
  <si>
    <t>Providing and Fixing of Submerssible pump with motor for pressure pump5220.5 HP</t>
  </si>
  <si>
    <t>24-76-b</t>
  </si>
  <si>
    <t>Providing and Fixing of Submerssible pump with motor for pressure pump 1 HP</t>
  </si>
  <si>
    <t>24-76-c</t>
  </si>
  <si>
    <t>Providing and Fixing of Submerssible pump with motor for pressure pump 1.5 HP</t>
  </si>
  <si>
    <t>24-76-d</t>
  </si>
  <si>
    <t>Providing and Fixing of Submerssible pump with motor for pressure pump 2 HP</t>
  </si>
  <si>
    <t>24-77-a</t>
  </si>
  <si>
    <t>Steel Rope for pressure pump 3/8" dia</t>
  </si>
  <si>
    <t>24-77-b</t>
  </si>
  <si>
    <t>Steel Rope for pressure pump 1/2" dia</t>
  </si>
  <si>
    <t>24-78-a</t>
  </si>
  <si>
    <t>Steel rope for suspension bridge ( Nallah Crossing) 3/4" dia</t>
  </si>
  <si>
    <t>24-78-b</t>
  </si>
  <si>
    <t>Steel rope for suspension bridge ( Nallah Crossing) 1" dia</t>
  </si>
  <si>
    <t>24-78-c</t>
  </si>
  <si>
    <t>Steel rope for suspension bridge ( Nallah Crossing) 1-1/4" dia</t>
  </si>
  <si>
    <t>24-79</t>
  </si>
  <si>
    <t>Electric Resistivity Survey for tubewell construction complete in all respects (minimum 03 locations).</t>
  </si>
  <si>
    <t>24-80</t>
  </si>
  <si>
    <t>Yield test by using air compressor in test bore.</t>
  </si>
  <si>
    <t>24-81</t>
  </si>
  <si>
    <t>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t>
  </si>
  <si>
    <t>24-82</t>
  </si>
  <si>
    <t>Providing &amp; installation of 20 BHP submersible pumping having a discharge 7000 gallons per hour against a total head of 150 ft i/c cost of all allied accessories, commissioning testing etc, complete in all respects.</t>
  </si>
  <si>
    <t>24-83</t>
  </si>
  <si>
    <t>Site clearance, grubbing and disposal of muddy water to nearest disposal point.</t>
  </si>
  <si>
    <t>1000 SFT</t>
  </si>
  <si>
    <t>24-84</t>
  </si>
  <si>
    <t>Reaming of 15" dia Pilot bore hole, 0m to 360m, without casing pipes including withdrawings the boring pipes, washing the bore by means of pipe cylinder etc. all complete as per direction of engineer in-charge</t>
  </si>
  <si>
    <t>24-85</t>
  </si>
  <si>
    <t>Electrical log (self potential resistivty both short and normal) of test bore holes.</t>
  </si>
  <si>
    <t>24-86</t>
  </si>
  <si>
    <t>Installation of Anchor Bars in spill way &amp; Dam Embankment by using No. 11 bar (11' length) including 3” dia bore-hole along with cement slurry bentonite.</t>
  </si>
  <si>
    <t>24-87</t>
  </si>
  <si>
    <t>Water Pressure Test including drilling and testing for calculation of water losses in bore-hole: 0-30</t>
  </si>
  <si>
    <t>24-88</t>
  </si>
  <si>
    <t>Providing &amp; Fixing of Chain Pulley Block of 3 ton capacity, Complete in all respects.</t>
  </si>
  <si>
    <t>24-89</t>
  </si>
  <si>
    <t>Providing &amp; Fixing unservicable brass bushes for bowel assembly</t>
  </si>
  <si>
    <t xml:space="preserve">25.3 , </t>
  </si>
  <si>
    <t>Laying, linking of BG track, including packing,522straightening and levelling</t>
  </si>
  <si>
    <t>Linking points and crossings, complete with522fastening</t>
  </si>
  <si>
    <t>Binding ends of sleepers and timbers of all sizes &amp;522kinds, including spreading &amp; restacking</t>
  </si>
  <si>
    <t>Opening stacks of sleepers &amp; timber of all kinds and sizes, including spreading for inspection</t>
  </si>
  <si>
    <t>Small iron work, such as gusset plates, knees, bends, stirrups, straps, rings etc excluding erection</t>
  </si>
  <si>
    <t>Fabrication of heavy steel work with angle, tees,522sheet iron etc for making trusses, girders etc</t>
  </si>
  <si>
    <t>Erection and fitting in position iron trusses,522staging of water tanks, etc</t>
  </si>
  <si>
    <t>Fixing corrugated iron sheet including rivetting,522etc24 SWG to 26 SWG</t>
  </si>
  <si>
    <t>Erecting corrugated iron sheet tanks, upto 20'522height</t>
  </si>
  <si>
    <t>Erecting rolled steel beams or old rails, in roof etcerection &amp; fixing in position</t>
  </si>
  <si>
    <t>Erecting rolled steel beams or rails, erection for522posts etc (other than in roofs)</t>
  </si>
  <si>
    <t xml:space="preserve">25.3.2, </t>
  </si>
  <si>
    <t>Cutting rails,rolled steel joist &amp; beams, with522hacksaw : Upto 6" size</t>
  </si>
  <si>
    <t>Cutting rails,rolled steel joist &amp; beams, with hacksaw : Above 6" size</t>
  </si>
  <si>
    <t>Drilling holes,in plates over 1/2" thick per inch dia. or part thereof</t>
  </si>
  <si>
    <t>25.4.2.3</t>
  </si>
  <si>
    <t>Extra for drilling holes in plates upto 1/2" thick per inch dia, or part thereof</t>
  </si>
  <si>
    <t>25.4.5</t>
  </si>
  <si>
    <t xml:space="preserve">25.4.2.2 , </t>
  </si>
  <si>
    <t>25.4.8</t>
  </si>
  <si>
    <t>25.4.2.2</t>
  </si>
  <si>
    <t xml:space="preserve">25.4.4, </t>
  </si>
  <si>
    <t>Fixing zinc, iron or GI sheet on table tops</t>
  </si>
  <si>
    <t>25-30-a</t>
  </si>
  <si>
    <t>Providing and fixing steel grated doors, complete with locking arrangement, angle iron frame 2"x2"x3/8" and 3/4" round bars 4" center to center.</t>
  </si>
  <si>
    <t xml:space="preserve">25.3, </t>
  </si>
  <si>
    <t>25-30-b</t>
  </si>
  <si>
    <t>Providing and fixing steel grated doors, complete522with locking arrangement, angle iron frame2"x2"x3/8" and 1" square bars 4" center to center.</t>
  </si>
  <si>
    <t>Providing and fixing steel grated doors, with5221/16" thick sheeting including angle iron frame2"x2"x3/8" and 3/4" square bars 4" center to centerwith locking arrangement.</t>
  </si>
  <si>
    <t>Providing and fixing grating in opening including522fixing at site with flat iron 2" x 3/8" and 3/4"round bars at 4" center to center.</t>
  </si>
  <si>
    <t>25-33-a</t>
  </si>
  <si>
    <t>Providing and fixing terrace railing 2" i/d conduit pipe 16 SWG, welded with 5/8" x 5/8" square bar 2.75 ft. high fixed at 5" centre to centre, in RCC slab with suitable arrangement, complete in all resppects as per design and drawing.</t>
  </si>
  <si>
    <t>25.7.4</t>
  </si>
  <si>
    <t>25-33-b</t>
  </si>
  <si>
    <t>Providing and fixing steel square pipe size l-l/2" x l-l/2" of 16 gauge including its welding, complete in all respect, as specified</t>
  </si>
  <si>
    <t>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t>
  </si>
  <si>
    <t>Providing and Fixing 24 SWG GI sheet rolling522shutter of steel frame of MS channel 2"x1.25"x1/8" complete</t>
  </si>
  <si>
    <t>Providing and Fixing MS angle iron 1"x1"x1/4"522edge protector nozing of steps of stairs, complete</t>
  </si>
  <si>
    <t>Providing and Fixing stair railing of 2.5" i/d GI522pipe, welded with 5/8"x5/8" MS bars 2'-9" high, fixed in each step</t>
  </si>
  <si>
    <t xml:space="preserve">Providing and Fixing GI wire gauze 24 SWG, (12x12) meshes per sq.in., fixed to steel windows or doors etc, complete in all respects </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</si>
  <si>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</si>
  <si>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</si>
  <si>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</si>
  <si>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t>
  </si>
  <si>
    <t>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t>
  </si>
  <si>
    <t>Providing and Fixing steel windows 18 gauge with openable glazed panels With 22 SWG wire gauze : Glass pane 2mm</t>
  </si>
  <si>
    <t>Providing and Fixing steel windows 18 gauge with openable glazed panels With 22 SWG wire gauze : Glass pane 2.5mm</t>
  </si>
  <si>
    <t>Providing and Fixing steel windows 18 gauge with openable glazed panels With 22 SWG wire gauze : Glass pane 3mm</t>
  </si>
  <si>
    <t>Providing and Fixing steel windows 18 gauge with openable glazed panels With 22 SWG wire gauze : Glass pane 4mm</t>
  </si>
  <si>
    <t>Providing and Fixing steel windows 18 gauge with openable glazed panels With 22 SWG wire gauze : Glass pane 5mm</t>
  </si>
  <si>
    <t>Providing and Fixing steel windows 18 gauge with openable glazed panels With 22 SWG wire gauze :</t>
  </si>
  <si>
    <t>Providing and Fixing angle iron railing with MS Pipe 2" dia at top and at Mid-height, using 2.5"x2.5"x3/8" angle iron post 4.5' long, 5" to 6" apart, complete</t>
  </si>
  <si>
    <t>Providing and fixing barbed wire (12 Guage) fencing consisting of 1.5"x1.5"x3/16" angle iron post 3.25 ft long, 5 to 6 ft centre to centre embedded in cement concrete 1:2:4 base of size 9"x9"x12", and 3 rows of barbed wire, painting posts, etc. complete in all respects.</t>
  </si>
  <si>
    <t>Providing and fixing barbed (22 SWG) wire fence on compound wall, consisting of 1.5"x1.5"x3/16" angle iron post 3 ft long, 4 ft apart embedded in cement concrete 1:2:4 base of size 6"x6"x9", and 4 rows of barbed wire, including binding wire, painting posts, etc. complete in all respects.</t>
  </si>
  <si>
    <t>25-44</t>
  </si>
  <si>
    <t>Supplying and Fixing 18SWG Steel Almirah, 12" max depth including box shelves, back, shelves, lock, spray paint complete</t>
  </si>
  <si>
    <t>25-45-a</t>
  </si>
  <si>
    <t>Supplying and Fixing 18 SWG MS Sheet Door with angle iron frame (1.5"x1.5"x1/8"), bolt, hinges, paint etc complete</t>
  </si>
  <si>
    <t>25-45-b</t>
  </si>
  <si>
    <t>Supplying and Fixing 18 SWG MS Sheet Gate with angle iron frame (2"x2"x3/16") with side window, lock, painting etc</t>
  </si>
  <si>
    <t>Fabrication of Steel Girder 4"x8" (Commercial size) including Erection and fitting in position</t>
  </si>
  <si>
    <t>25.4.2</t>
  </si>
  <si>
    <t>25-47</t>
  </si>
  <si>
    <t>Supply and fixing of fancy type stainless steel chromium plate 2" dia pipes stair railing 3/4" dia pipe fixed on specified space on steps in horizontal positions, complete in all respects</t>
  </si>
  <si>
    <t>25-48</t>
  </si>
  <si>
    <t>Removing &amp; folding design paracutist cloth shade with steel rope size 85'x50' complete in all respects</t>
  </si>
  <si>
    <t>25-49</t>
  </si>
  <si>
    <t>Providing and Fixing of Steel chowkat including GI sheet (heavy gauge) with holdfast embedded in PCC 5" to 6" wide</t>
  </si>
  <si>
    <t>25-50-a</t>
  </si>
  <si>
    <t>Providing and Fixing of Steel Bracket (heavy) for Split Unit outside</t>
  </si>
  <si>
    <t>25-50-b</t>
  </si>
  <si>
    <t>Supply and fixing of steel bracket for curtain pipe</t>
  </si>
  <si>
    <t>25-51</t>
  </si>
  <si>
    <t>Supply and Fixing of Tee Iron (2''x2''x1/8'')</t>
  </si>
  <si>
    <t>25.3.8</t>
  </si>
  <si>
    <t>25-52</t>
  </si>
  <si>
    <t>Providing, making &amp; fixing of Steel manhole cover i/c angle iron (1 1/2" x 1 1/4" x 1/8") frame with M.S. sheet'complete .</t>
  </si>
  <si>
    <t>25-53</t>
  </si>
  <si>
    <t>Providing, making and fixing of steel grill of MS pipe (2"x1") ornamental design i/c cost of paiting complete.</t>
  </si>
  <si>
    <t>25-54</t>
  </si>
  <si>
    <t>Minor repair of steel joinery complete.</t>
  </si>
  <si>
    <t>25-55</t>
  </si>
  <si>
    <t>Supply and Fixing of steel ladder 5' dia upto 15' height with umbrella railing complete in all respect</t>
  </si>
  <si>
    <t>25-56</t>
  </si>
  <si>
    <t>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t>
  </si>
  <si>
    <t>25-57</t>
  </si>
  <si>
    <t>Providing &amp; Fixing of M.S Girder (WF 10x30) Duly painted including red oxide primer, complete in all respects.</t>
  </si>
  <si>
    <t>25-58-a</t>
  </si>
  <si>
    <t>Supply and Fixing of CGI sheets on existing truss frame complete in all respect.</t>
  </si>
  <si>
    <t>25-58-b</t>
  </si>
  <si>
    <t>Providing and fixing of parking shed consisting of CGI Sheet, tubular pipe frame (heavy) quality and circular columns excluding cost of foundation.</t>
  </si>
  <si>
    <t>25-58-c</t>
  </si>
  <si>
    <t>Providing and fixing of parking shed consisting of fiber glass Sheet, tubular pipe frame (heavy) quality and circular columns excluding cost of foundation.</t>
  </si>
  <si>
    <t>25-59</t>
  </si>
  <si>
    <t>Making &amp; Fixing of steel racks 1.5" depth i/e angle iron welding jointing with 3- coats painting complete</t>
  </si>
  <si>
    <t>25-60-a</t>
  </si>
  <si>
    <t>Supply and fixing razor wire (2'-0" dia) consisting of 1-1/2"X1-1/2"X3/16" angle iron Y post 2'-6" long 6' to 8' center to center embedded in concrete block of size 3"X9"X6" (PCC 1:2:4), at top of boundary wall including painting posts etc. Complete in all respects.</t>
  </si>
  <si>
    <t>25-60-b</t>
  </si>
  <si>
    <t>Supply and fixing razor wire (1'-6" dia) consisting of 1-1/2"X1-1/2"X3/16" angle iron Y post 2'-6" long 6' to 8' center to center embedded in concrete block of size 3"X9"X6" (PCC 1:2:4), at top of boundary wall including painting posts etc. Complete in all respects.</t>
  </si>
  <si>
    <t>25-60-c</t>
  </si>
  <si>
    <t>Supply and fixing razor wire (2'-0" dia) consisting of 1-1/2"X1-1/2"X3/16" angle iron Y post 2'-6" long 6' to 8' center to center fixed with bolt anchorage, at top of boundary wall including painting posts etc. Complete in all respects.</t>
  </si>
  <si>
    <t>25-60-d</t>
  </si>
  <si>
    <t>Supply and fixing razor wire (1'-6" dia) consisting of 1-1/2"X1-1/2"X3/16" angle iron Y post 2'-6" long 6' to 8' center to center fixed with bolt anchorage, at top of boundary wall including painting posts etc. Complete in all respects.</t>
  </si>
  <si>
    <t>25-61</t>
  </si>
  <si>
    <t>Supply and fixing of steel door comprising of steel pipe frame of size 1.25" x 2.5" &amp; 1.25" x 2.5" square pipe at lock rail &amp; devider above and below lock rail using 28 SWG plain sheet on both sides injcluding hold fast, hinges &amp; painting complete.</t>
  </si>
  <si>
    <t>26-01-a-01</t>
  </si>
  <si>
    <t>Double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</si>
  <si>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26.6.6</t>
  </si>
  <si>
    <t>26-01-a-02</t>
  </si>
  <si>
    <t>Single arm round conical Pole, hot dipped galvanized (80 microns) 6 meters overall thickness 4mm Arm length 1.5 meters each with OD 60 mm, base dia 150 mm and top dia 75mm with base plate arrangement 350mm x 350 mm x 20mm, 4 No of Stiffners (150mm 75mm 13mm), Complete in all respects</t>
  </si>
  <si>
    <t>26-01-a-03</t>
  </si>
  <si>
    <t>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</si>
  <si>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26-01-a-04</t>
  </si>
  <si>
    <t>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t>
  </si>
  <si>
    <t>26-01-a-05</t>
  </si>
  <si>
    <t>Double arm round conical Pole, hot dipped galvanized 10m overall thickness 5mm Arm length 1.5 meters each with OD 60 mm, base dia 200 mm and top dia 100mm with base plate arrangement 450mm x 450 mm x 25mm, Stiffners size (250mm x 100mm x 20mm), complete in all respects</t>
  </si>
  <si>
    <t>26-01-a-06</t>
  </si>
  <si>
    <t>Single arm round conical Pole, hot dipped galvanized 10m overall thickness 5mm Arm length 1.5 meters each with OD 60 mm, base dia 200 mm and top dia 100mm with base plate arrangement 450mm x 450 mm x 25mm, Stiffners size (250mm x 100mm x 20mm), Complete in all respects</t>
  </si>
  <si>
    <t>26-01-b-01</t>
  </si>
  <si>
    <t>Supply and Erection PVC flexible pipe : 1" i/d</t>
  </si>
  <si>
    <t>26.2.4</t>
  </si>
  <si>
    <t>26-01-b-02</t>
  </si>
  <si>
    <t>Supply and Erection PVC flexible pipe : 1.5" i/d</t>
  </si>
  <si>
    <t>26-01-b-03</t>
  </si>
  <si>
    <t>Supply and Erection PVC flexible pipe : 2" i/d</t>
  </si>
  <si>
    <t>26-01-c-01</t>
  </si>
  <si>
    <t>Supply and Erection of pole mounted SMD type light road light fixture in Aluminium dia cast body with corrosioresisted powder coated finish (30-40 watts) with 12/24V DC LED</t>
  </si>
  <si>
    <t>26-01-c-02</t>
  </si>
  <si>
    <t>Supply and Erection of pole mounted SMD type light road light fixture in Aluminium dia cast body with corrosion resisted powder coated finish (60-70 watts) with 12/24V DC LED</t>
  </si>
  <si>
    <t>26-01-c-03</t>
  </si>
  <si>
    <t>Supply and Erection of pole mounted SMD type light road light fixture in Aluminium dia cast body with corrosion resisted powder coated finish (90-100) with 12/24V DC LED</t>
  </si>
  <si>
    <t>26-01-c-04</t>
  </si>
  <si>
    <t>Supply and Erection of pole mounted SMD type light road light fixture in Aluminium dia cast body with corrosion resisted powder coated finish (120-130) with 12/24V DC LED</t>
  </si>
  <si>
    <t>26-01-c-05</t>
  </si>
  <si>
    <t>Supply and Erection of AC ENERGY EFFICIENT LED LIGHT BULBS (10 W)</t>
  </si>
  <si>
    <t>26-01-c-06</t>
  </si>
  <si>
    <t>Supply and Erection of AC ENERGY EFFICIENT LED LIGHT BULBS (20 W)</t>
  </si>
  <si>
    <t>26-01-c-07</t>
  </si>
  <si>
    <t>Supply and Erection of AC ENERGY EFFICIENT LED LIGHT BULBS (30 W)</t>
  </si>
  <si>
    <t>26.6.1</t>
  </si>
  <si>
    <t>26-01-c-08</t>
  </si>
  <si>
    <t>Supply and Erection of AC ENERGY EFFICIENT LED LIGHT BULBS (50 W)</t>
  </si>
  <si>
    <t>26-01-c-09</t>
  </si>
  <si>
    <t>Supply and Erection of DC ENERGY EFFICIENT LED LIGHT BULBS (100 W)</t>
  </si>
  <si>
    <t>26-01-d-01</t>
  </si>
  <si>
    <t>Supply and Erection of Solar PV Module (Solar Panel) Mono-crystalline A-Grade (per Watt) (As per Approved Specifications)</t>
  </si>
  <si>
    <t>Watt</t>
  </si>
  <si>
    <t>26-01-d-02</t>
  </si>
  <si>
    <t>Supply and Erection of Solar PV Module (Solar Panel) Poly-crystalline A-Grade (per Watt) (As per Approved Specifications)</t>
  </si>
  <si>
    <t>26-01-e-01</t>
  </si>
  <si>
    <t>Supply and Erection of MPPT Solar Light Charge Controller (10 Amps, 12/24 V) with all sort of electronic protections</t>
  </si>
  <si>
    <t>26-01-e-02</t>
  </si>
  <si>
    <t>Supply and Erection of MPPT Solar Light Charge Controller (20 Amps, 12/24 V) with all sort of electronic protections</t>
  </si>
  <si>
    <t>26-01-e-03</t>
  </si>
  <si>
    <t>Supply and Erection of MPPT Solar Light Charge Controller (30Amps, 12/24V) with all sort of electronic protections</t>
  </si>
  <si>
    <t>26-01-e-04</t>
  </si>
  <si>
    <t>Supply and Erection of MPPT Solar Light Charge Controller (40Amps, 12/24V) with all sort of electronic protections</t>
  </si>
  <si>
    <t>26-01-e-05</t>
  </si>
  <si>
    <t>Supply and Erection of MPPT Solar Light Charge Controller (45 Amps, 12/24V) with all sort of electronic protections</t>
  </si>
  <si>
    <t>26-01-f-01</t>
  </si>
  <si>
    <t>Supply and Erection of 12 V VRLA GEL battery per AH</t>
  </si>
  <si>
    <t>AH</t>
  </si>
  <si>
    <t>26-01-f-02</t>
  </si>
  <si>
    <t>Supply and Erection of 12 V VRLA AGM Battery per AH</t>
  </si>
  <si>
    <t>26-01-f-03</t>
  </si>
  <si>
    <t>Supply and Erection of 12 V Lead Carbon Battery per AH</t>
  </si>
  <si>
    <t>26-01-f-04</t>
  </si>
  <si>
    <t>Supply and Erection of 12V OPzV battery per AH</t>
  </si>
  <si>
    <t>26-01-f-05</t>
  </si>
  <si>
    <t>Supply and Erection of 12V OPzS battery per AH</t>
  </si>
  <si>
    <t>26-01-f-06</t>
  </si>
  <si>
    <t>Supply and Erection of 12 V Lithium LiFeP04 battery per AH</t>
  </si>
  <si>
    <t>KWhr</t>
  </si>
  <si>
    <t>kwhr</t>
  </si>
  <si>
    <t>26-01-f-07</t>
  </si>
  <si>
    <t>Supply and Erection of 2 volt 1500 Ah Cell (12 OPzS 1500)</t>
  </si>
  <si>
    <t>ah</t>
  </si>
  <si>
    <t>26-01-g-01</t>
  </si>
  <si>
    <t>Supply and Erection 1x2.5 sq.mm flexible copper cable</t>
  </si>
  <si>
    <t xml:space="preserve">26.2, </t>
  </si>
  <si>
    <t>26-01-g-02</t>
  </si>
  <si>
    <t>Supply and Erection 1x4 sq.mm double insulated flexible copper cable</t>
  </si>
  <si>
    <t>26-01-g-03</t>
  </si>
  <si>
    <t>Supply and Erection 1x6 sq.mm single core (XPLE/XPLO insulated/PCV sheathed) flexible copper cable</t>
  </si>
  <si>
    <t>26-01-g-04</t>
  </si>
  <si>
    <t>Supply and Erection 1x10 sq.mm flexible copper cable</t>
  </si>
  <si>
    <t>26-01-g-05</t>
  </si>
  <si>
    <t>Supply and Erection 1x16 sq.mm Copper cable</t>
  </si>
  <si>
    <t>26-01-g-06</t>
  </si>
  <si>
    <t>Supply and Erection 1x25sq.mm Copper cable</t>
  </si>
  <si>
    <t>26-01-g-07</t>
  </si>
  <si>
    <t>Supply and Erection 1x35 sq.mm Copper cable</t>
  </si>
  <si>
    <t>26-01-g-08</t>
  </si>
  <si>
    <t>Supply and Erection 2x2.5 sq.mm flexible copper cable</t>
  </si>
  <si>
    <t>26-01-g-09</t>
  </si>
  <si>
    <t>Supply and Erection 2x4 sq.mm flexible copper cable</t>
  </si>
  <si>
    <t>26-01-g-10</t>
  </si>
  <si>
    <t>Supply and Erection 2x6 sq.mm flexible copper cable</t>
  </si>
  <si>
    <t>26-01-g-11</t>
  </si>
  <si>
    <t>Supply and Erection 2x10 sq.mm flexible copper cable</t>
  </si>
  <si>
    <t>26-01-g-12</t>
  </si>
  <si>
    <t>Supply and Erection 2x16 sq.mm Copper cable</t>
  </si>
  <si>
    <t>26-01-g-13</t>
  </si>
  <si>
    <t>Supply and Erection 2x25sq.mm Copper cable</t>
  </si>
  <si>
    <t>26-01-g-14</t>
  </si>
  <si>
    <t>Supply and Erection 2x35 sq.mm Copper cable</t>
  </si>
  <si>
    <t>26-01-h-01</t>
  </si>
  <si>
    <t>Supply and Erection MC4 connector (TUV Approved)</t>
  </si>
  <si>
    <t>26-01-h-02</t>
  </si>
  <si>
    <t>Supply and Erection MC4 Branch connector</t>
  </si>
  <si>
    <t>26-01-i-01</t>
  </si>
  <si>
    <t>Supply and Erection of 3 Phase 380V Solar Pump inverter (MPPT)</t>
  </si>
  <si>
    <t>Per Watt</t>
  </si>
  <si>
    <t>26-01-i-02</t>
  </si>
  <si>
    <t>Supply and Erection of single Phase 220V Solar Pump inverter (MPPT)</t>
  </si>
  <si>
    <t>26-01-i-03-a</t>
  </si>
  <si>
    <t>Supply and Erection of GRID TIE INVERTER (ON-Grid Inverter) (0-10 KW)</t>
  </si>
  <si>
    <t>26-01-i-03-b</t>
  </si>
  <si>
    <t>Supply and Erection of GRID TIE INVERTER (ON-Grid Inverter) (10-20 KW)</t>
  </si>
  <si>
    <t>26-01-i-03-c</t>
  </si>
  <si>
    <t>Supply and Erection of GRID TIE INVERTER (ON-Grid Inverter) (20-30 KW)</t>
  </si>
  <si>
    <t>26-01-i-03-d</t>
  </si>
  <si>
    <t>Supply and Erection of GRID TIE INVERTER (ON-Grid Inverter) (above 30 KW)</t>
  </si>
  <si>
    <t>26-01-i-04</t>
  </si>
  <si>
    <t>Supply and Erection of OFF Grid / Hybrid Inverter</t>
  </si>
  <si>
    <t>26-01-j-01</t>
  </si>
  <si>
    <t>Supply and Erection of dV /dT or Sine Filters With Inverter (VFD)</t>
  </si>
  <si>
    <t>26-01-k-01</t>
  </si>
  <si>
    <t>Supply installation and commissioning of DC Submersible (1HP 1200W, 40 meter head)</t>
  </si>
  <si>
    <t>26-01-k-02</t>
  </si>
  <si>
    <t>Supply installation and commissioning of DC Submersible (2HP (2000w), 50 meter head)</t>
  </si>
  <si>
    <t>26-01-k-03</t>
  </si>
  <si>
    <t>Supply installation and commissioning of DC Submersible (3HP (3000w), 100 meter head)</t>
  </si>
  <si>
    <t>26-01-k-04</t>
  </si>
  <si>
    <t>Supply installation and commissioning of DC Submersible (5HP (5000w), 100 meter head)</t>
  </si>
  <si>
    <t>26-01-k-05</t>
  </si>
  <si>
    <t>Supply installation and commissioning of DC Submersible (10 HP (10 kw), 140 meter head)</t>
  </si>
  <si>
    <t>26-01-l-01</t>
  </si>
  <si>
    <t>Supply and Erection of AC ENERGY EFFICIENT CEILING FANS 56 inch, 50 W</t>
  </si>
  <si>
    <t>26-01-l-02</t>
  </si>
  <si>
    <t>Supply and Erection of DC CEILING FANS 48 inch 30-36 W</t>
  </si>
  <si>
    <t>26-01-l-03</t>
  </si>
  <si>
    <t>Supply and Erection of DC PEDISTAL FANS 18 inch 18-30 W</t>
  </si>
  <si>
    <t>26-01-m-01</t>
  </si>
  <si>
    <t>Supply and Erection of hot dipped (80 microns Average) galvanized steel of minimum thickness of 12 SWG / 2.64 mm Channel / Pipe or 8 SWG / 4.06 mm Angle</t>
  </si>
  <si>
    <t>26-01-n-01</t>
  </si>
  <si>
    <t>Supply and Erection of Copper Conductor of 10 AWG</t>
  </si>
  <si>
    <t>15.1.2</t>
  </si>
  <si>
    <t>26-01-n-02</t>
  </si>
  <si>
    <t>Supply and Erection of 1x1 ft 4mm Copper Earthing Plate</t>
  </si>
  <si>
    <t>26-01-n-03</t>
  </si>
  <si>
    <t>Supply and Erection of Stainless Steel Nuts and Bolts</t>
  </si>
  <si>
    <t>26-01-o</t>
  </si>
  <si>
    <t>Supply and Erection of BOX / STAND for Batteries SHS Inverter &amp; Charge Controller</t>
  </si>
  <si>
    <t>26-01-p-01</t>
  </si>
  <si>
    <t>Supply and Erection of INVERTER BASED SPLIT AC (01 Ton)</t>
  </si>
  <si>
    <t>26-01-p-02</t>
  </si>
  <si>
    <t>Supply and Erection of INVERTER BASED SPLIT AC (1.5 Ton)</t>
  </si>
  <si>
    <t>26-01-p-03</t>
  </si>
  <si>
    <t>Supply and Erection of INVERTER BASED SPLIT AC (02 Ton)</t>
  </si>
  <si>
    <t>26-01-q</t>
  </si>
  <si>
    <t>Supply and Erection of SOLAR AUTO TRACKER for 3.6 KW installation</t>
  </si>
  <si>
    <t>26-01-r</t>
  </si>
  <si>
    <t>Supply and Erection of PV MOUNTING FRAME WITH MANUAL TRAKERING</t>
  </si>
  <si>
    <t>kW</t>
  </si>
  <si>
    <t>27-01</t>
  </si>
  <si>
    <t>Repair of leakages in valve of already laid pipe line in trenches / building i/c cost of extractiion / exvacation, complete in all respect of the following sizes. a) 3" to 6" dia of Valve</t>
  </si>
  <si>
    <t>27-02</t>
  </si>
  <si>
    <t>Repair of leakages in valve of already laid pipe line in trenches / building i/c cost of extractiion / exvacation, complete in all respect of the following sizes. a) 1" to 2.5" dia of Valve</t>
  </si>
  <si>
    <t>27-03</t>
  </si>
  <si>
    <t>Removing of existing damaged rusted &amp; chocked G.I pipe from 1/2" to 4 " Nominal Pipe Size (NPS)</t>
  </si>
  <si>
    <t>27-04</t>
  </si>
  <si>
    <t>Repairing &amp; re-fixing of steel main gate i/c hold fast, welding complete in all respects</t>
  </si>
  <si>
    <t>27-05</t>
  </si>
  <si>
    <t>Repair of existing G.I. damaged connection 1/2" to 4" dia i/c required jointing of union,socket,nipple,elbow etc, complete in all respect.</t>
  </si>
  <si>
    <t>27-06</t>
  </si>
  <si>
    <t>Repairing welding of suigas water heater 35-gallons capacity with replacement of Centre pipe and Bottom sheet, complete In all respect i/c carriage etc</t>
  </si>
  <si>
    <t>27-07</t>
  </si>
  <si>
    <t>Replacement of rusted/leaking G.I water tank with new for water geyser 30/35 gallens</t>
  </si>
  <si>
    <t>27-08</t>
  </si>
  <si>
    <t>Removing of glazed earthen ware WC European type of approved make/size including cost of double seat &amp; cover (plastic &amp; bakelite), complete in all respects: All Colours</t>
  </si>
  <si>
    <t>27-09</t>
  </si>
  <si>
    <t>Removing of glazed earthen ware WC squatting type, complete in all respects: All Colours</t>
  </si>
  <si>
    <t>27-10</t>
  </si>
  <si>
    <t>Removing of glazed earthen ware wash hand basin (WHB), complete in all respects: All colours</t>
  </si>
  <si>
    <t>27-100</t>
  </si>
  <si>
    <t>27-101</t>
  </si>
  <si>
    <t>27-102</t>
  </si>
  <si>
    <t>27-103-a</t>
  </si>
  <si>
    <t>27-103-b</t>
  </si>
  <si>
    <t>27-104-a</t>
  </si>
  <si>
    <t>Dismantling removing and stacking of heavy design steel grill from compound wall &amp; re-fixing painting complete.</t>
  </si>
  <si>
    <t>27-104-b</t>
  </si>
  <si>
    <t>Removing, Repairing, re-fixing of wooden joinery i/c replacement of Deodar wooden strips, nail etc.</t>
  </si>
  <si>
    <t>27-104-c</t>
  </si>
  <si>
    <t>Repair of almirah/wardrobe i/c replacement of wooden strips, sheet, hinges where required complete in all respects.</t>
  </si>
  <si>
    <t>12.25.1.3</t>
  </si>
  <si>
    <t>27-105-a</t>
  </si>
  <si>
    <t>Cleaning of choked manhole</t>
  </si>
  <si>
    <t>14.5.6</t>
  </si>
  <si>
    <t>27-105-b</t>
  </si>
  <si>
    <t>Cleaning of septic tank including disposal of waste</t>
  </si>
  <si>
    <t>27-106</t>
  </si>
  <si>
    <t>Preparing surface using chemical and applying lacquer polish finish with 3-coats on existing wooden joinery complete in all respects.</t>
  </si>
  <si>
    <t>27-107</t>
  </si>
  <si>
    <t>Removing, Repairing &amp; Fixing of aluminium joinery i/c opening of frame with rubber packing complete</t>
  </si>
  <si>
    <t>27-108</t>
  </si>
  <si>
    <t>Removing &amp; re-fixing of wooden joinery (doors &amp;522windows) i/e addition and alteration complete</t>
  </si>
  <si>
    <t>27-109-a</t>
  </si>
  <si>
    <t>Removing of existing wire guaze &amp; re-fixing GI wire gauze of 22 guage and 12 mesh per square inch complete in all respects</t>
  </si>
  <si>
    <t>4.1 ,12.12</t>
  </si>
  <si>
    <t>27-109-b</t>
  </si>
  <si>
    <t>Removing of existing wire guaze &amp; re-fixing plastic wire gauze with 22 mesh per square inch complete in all respects</t>
  </si>
  <si>
    <t>27-109-c</t>
  </si>
  <si>
    <t>Removing of existing aluminum wire guaze &amp; re-fixing Aluminum wire gauze of 30 guage and 14 mesh per square inch complete in all respects</t>
  </si>
  <si>
    <t>27-11</t>
  </si>
  <si>
    <t>Removing of stainless steel sink with drain board, complete in all respect.</t>
  </si>
  <si>
    <t>27-110</t>
  </si>
  <si>
    <t>Removing, repairing and re-Fixing of wooden (heavy) sheesham railing i/c rawal bolts, painting complete in all respects</t>
  </si>
  <si>
    <t>27-111</t>
  </si>
  <si>
    <t>Removing and Re-Fixing of aluminium windows</t>
  </si>
  <si>
    <t>27-112-a</t>
  </si>
  <si>
    <t>Repair of aluminium door/windows, fly sutter screen openable door or window R/q handle rubber, silicon complete in all respects</t>
  </si>
  <si>
    <t>27-112-b</t>
  </si>
  <si>
    <t>Repair of wooden wardrobe =of required wooden batten, hinges, hasp staple or commercial ply 3/4" shelf</t>
  </si>
  <si>
    <t>27-112-c</t>
  </si>
  <si>
    <t>Removing, repairing, cleaning, washing of vertical blind curtain &amp; re-fixing complete</t>
  </si>
  <si>
    <t>27-113</t>
  </si>
  <si>
    <t>Repair of doors/windows complete</t>
  </si>
  <si>
    <t>27-114</t>
  </si>
  <si>
    <t>Reinstatement Of Road Surface</t>
  </si>
  <si>
    <t>16.9.5</t>
  </si>
  <si>
    <t>27-115</t>
  </si>
  <si>
    <t>Repair / refixing of kitchen wall cabinet i/c commercial ply, new drawers, fancy handle, shutter etc required for painting.</t>
  </si>
  <si>
    <t>27-116</t>
  </si>
  <si>
    <t>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t>
  </si>
  <si>
    <t>11.1.2.4</t>
  </si>
  <si>
    <t>27-117</t>
  </si>
  <si>
    <t>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t>
  </si>
  <si>
    <t xml:space="preserve">12.2.1.5, </t>
  </si>
  <si>
    <t>27-118</t>
  </si>
  <si>
    <t>Making the opening in brick masonry including dismantling in floor or walls by cutting masonry and making good the damages to walls and jambs complete, to match existing surface i/c disposal of debris to the nearest municipal dumping ground.</t>
  </si>
  <si>
    <t xml:space="preserve">4.5.6, </t>
  </si>
  <si>
    <t>27-119</t>
  </si>
  <si>
    <t>Renewing wooden battens in roofs, including making good the holes in wall and painting with oil type wood preservative of approved brand and manufacture complete, including removal of rubbish to the dumping ground within 30 metres lead:</t>
  </si>
  <si>
    <t>12.4.1.3</t>
  </si>
  <si>
    <t>27-12</t>
  </si>
  <si>
    <t>Removing terrazzo concrete sink, with drain board of mosaic, complete in all respect</t>
  </si>
  <si>
    <t>27-120</t>
  </si>
  <si>
    <t>Raking out joints in lime or cement mortar and preparing the surface for re-pointing or replastering,including disposal of rubbish to the dumping ground within 50 metres lead.</t>
  </si>
  <si>
    <t>11.2.2</t>
  </si>
  <si>
    <t>27-121</t>
  </si>
  <si>
    <t>Removing white or colour wash by scrapping and sand papering and preparing the surface smooth including necessary repairs to scratches etc. complete.</t>
  </si>
  <si>
    <t>27-122</t>
  </si>
  <si>
    <t>Removing distemper, water proofing cement paint and the like by scrapping, sand papering and preparing the surface smooth including necessary repairs to scratches etc. complete.</t>
  </si>
  <si>
    <t>11.8.2</t>
  </si>
  <si>
    <t>27-123</t>
  </si>
  <si>
    <t>Painting on old G.I. sheet with synthetic enamel paint of approved quality of required colour to give an even shade:</t>
  </si>
  <si>
    <t>27-124</t>
  </si>
  <si>
    <t>Providing and fixing deodar wood First class wooden curtain rods 1" to 1.25" (25mm to 32mm) dia with end stay.</t>
  </si>
  <si>
    <t>27-125</t>
  </si>
  <si>
    <t>Providing and fixing 3/4" (19mm) dia. approved Brass tubes with Brass sockets as curtain rods.</t>
  </si>
  <si>
    <t>27-126</t>
  </si>
  <si>
    <t>Providing and fixing 3/4" (19mm) dia. approved Chromium Plated Brass tubes with Chromium Plated Brass sockets as curtain rods.</t>
  </si>
  <si>
    <t>27-127</t>
  </si>
  <si>
    <t>Providing and fixing Chromium Plated curtain rails with double roller runners, clamps, including cost of Chromium Plated brass screws and rawl plugs.</t>
  </si>
  <si>
    <t>27-128</t>
  </si>
  <si>
    <t>Providing and fixing Aluminium curtain rails with double roller runners, clamps, including cost of screws and rawl plugs.</t>
  </si>
  <si>
    <t>27-129-a-i</t>
  </si>
  <si>
    <t>Replacement of existing door lock with new door lock. : Rim Lock (Local)</t>
  </si>
  <si>
    <t>27-129-a-ii</t>
  </si>
  <si>
    <t>Replacement of existing door lock with new door lock. : Heavy Duty Rim Lock</t>
  </si>
  <si>
    <t>27-129-a-iii</t>
  </si>
  <si>
    <t>Replacement of existing door lock with new door handle lock of imported quality heavy duty</t>
  </si>
  <si>
    <t>27-129-c</t>
  </si>
  <si>
    <t>Replacement of existing floor hinges with new floor hinges. : Floor Hinges</t>
  </si>
  <si>
    <t>12.2.1.14</t>
  </si>
  <si>
    <t>27-13</t>
  </si>
  <si>
    <t>Removing chorimum plated (CP) shower rose of approved quality complete : Size 1/2"x4" (15 mm x 100 mm)</t>
  </si>
  <si>
    <t>27-130</t>
  </si>
  <si>
    <t>Replacement of existing brass drawer and cupboard lock with brass screws.</t>
  </si>
  <si>
    <t>12.19.18</t>
  </si>
  <si>
    <t>27-131-a</t>
  </si>
  <si>
    <t>Replacement of existing finger plate with screws. : Aluminium finger plate 6" x 2.25"</t>
  </si>
  <si>
    <t>12.19.25</t>
  </si>
  <si>
    <t>27-131-b</t>
  </si>
  <si>
    <t>Replacement of existing finger plate with screws. : Brass finger plate 6" x 2.25"</t>
  </si>
  <si>
    <t>27-132-a-i</t>
  </si>
  <si>
    <t>Replacement of existing approved helical brass spring hinges 6" (150mm) size with brass screws. : Single action</t>
  </si>
  <si>
    <t>12.19.6</t>
  </si>
  <si>
    <t>27-132-a-ii</t>
  </si>
  <si>
    <t>Replacement of existing helical brass spring hinges 6" (150mm) size with brass screws. : Double action</t>
  </si>
  <si>
    <t>27-132-b-i</t>
  </si>
  <si>
    <t>Replacement of existing helical iron spring hinges 6" (150mm) size with iron screws. : Single action</t>
  </si>
  <si>
    <t>27-132-b-ii</t>
  </si>
  <si>
    <t>Replacement of existing helical iron spring hinges 6" (150mm) size with iron screws. : Double action</t>
  </si>
  <si>
    <t>27-133-a</t>
  </si>
  <si>
    <t>Replacement of existing piano hinges of sheet 3/4" (19mm) wide with brass screws. : Brass piano hinges</t>
  </si>
  <si>
    <t>12.19.7</t>
  </si>
  <si>
    <t>27-133-b</t>
  </si>
  <si>
    <t>Replacement of existing piano hinges of sheet 3/4" (19mm) wide with brass screws. : Iron piano hinges</t>
  </si>
  <si>
    <t>27-134-a-i</t>
  </si>
  <si>
    <t>Replacement of existing parliament hinges with screws. : Brass parliament hinges 5" x 5", 12 SWG</t>
  </si>
  <si>
    <t>12.19.5</t>
  </si>
  <si>
    <t>27-134-a-ii</t>
  </si>
  <si>
    <t>Replacement of existing parliament hinges with screws. : Brass parliament hinges 4" x 4", 12 SWG</t>
  </si>
  <si>
    <t>27-134-b-i</t>
  </si>
  <si>
    <t>Replacement of existing parliament hinges with screws. : Iron parliament hinges 5" x 5", 12 SWG</t>
  </si>
  <si>
    <t>27-134-b-ii</t>
  </si>
  <si>
    <t>Replacement of existing parliament hinges with screws. : Iron parliament hinges 4" x 4", 12 SWG</t>
  </si>
  <si>
    <t>27-135-a</t>
  </si>
  <si>
    <t>Replacement of existing heavy type G.I tee hinges with screws. : Tee hinges 18"</t>
  </si>
  <si>
    <t>12.19.8</t>
  </si>
  <si>
    <t>27-135-b</t>
  </si>
  <si>
    <t>Replacement of existing heavy type G.I tee hinges with screws. : Tee hinges 12"</t>
  </si>
  <si>
    <t>27-135-c</t>
  </si>
  <si>
    <t>Replacement of existing heavy type G.I tee hinges with screws. : Tee hinges 10"</t>
  </si>
  <si>
    <t>27-136-a-i</t>
  </si>
  <si>
    <t>Replacement of existing tower bolts with screws of same metal. : Brass tower bolts of 6" Size</t>
  </si>
  <si>
    <t>12.19.10</t>
  </si>
  <si>
    <t>27-136-a-ii</t>
  </si>
  <si>
    <t>Replacement of existing tower bolts with screws of same metal. : Brass tower bolts of 9" Size</t>
  </si>
  <si>
    <t>27-136-a-iii</t>
  </si>
  <si>
    <t>Replacement of existing tower bolts with screws of same metal. : Brass tower bolts of 12" Size</t>
  </si>
  <si>
    <t>27-136-b-i</t>
  </si>
  <si>
    <t>Replacement of existing tower bolts with screws of same metal. :Chromium plated brass tower bolts of 6" Size</t>
  </si>
  <si>
    <t>27-136-b-ii</t>
  </si>
  <si>
    <t>Replacement of existing tower bolts with screws of same metal. :Chromium plated brass tower bolts of 9" Size</t>
  </si>
  <si>
    <t>27-136-b-iii</t>
  </si>
  <si>
    <t>Replacement of existing tower bolts with screws of same metal. : Chromium plated brass tower bolts of 12" Size</t>
  </si>
  <si>
    <t>27-136-c-i</t>
  </si>
  <si>
    <t>Replacement of existing tower bolts with screws of same metal. : Aluminium tower bolts of 4" Size</t>
  </si>
  <si>
    <t>27-136-c-ii</t>
  </si>
  <si>
    <t>Replacement of existing tower bolts with screws of same metal. : Aluminium tower bolts of 6" Size</t>
  </si>
  <si>
    <t>27-136-c-iii</t>
  </si>
  <si>
    <t>Replacement of existing tower bolts with screws of same metal. : Aluminium tower bolts of 8" Size</t>
  </si>
  <si>
    <t>27-137-a-i</t>
  </si>
  <si>
    <t>Replacement of existing heavy duty safety hasp and staple with necessary screws of the same metal. : Brass hasp and staple of Size 5"</t>
  </si>
  <si>
    <t>27-137-a-ii</t>
  </si>
  <si>
    <t>Replacement of existing heavy duty safety hasp and staple with necessary screws of the same metal. : Brass hasp and staple of Size 4"</t>
  </si>
  <si>
    <t>27-137-a-iii</t>
  </si>
  <si>
    <t>Replacement of existing heavy duty safety hasp and staple with necessary screws of the same metal. : Brass hasp and staple of Size 3"</t>
  </si>
  <si>
    <t>27-137-a-iv</t>
  </si>
  <si>
    <t>Replacement of existing heavy duty safety hasp and staple with necessary screws of the same metal. : Brass hasp and staple of Size 2"</t>
  </si>
  <si>
    <t>27-137-b-i</t>
  </si>
  <si>
    <t>Replacement of existing heavy duty safety hasp and staple with necessary screws of the same metal. : Iron hasp and staple of Size 5"</t>
  </si>
  <si>
    <t>27-137-b-ii</t>
  </si>
  <si>
    <t>Replacement of existing heavy duty safety hasp and staple with necessary screws of the same metal. : Iron hasp and staple of Size 4"</t>
  </si>
  <si>
    <t>27-137-b-iii</t>
  </si>
  <si>
    <t>Replacement of existing heavy duty safety hasp and staple with necessary screws of the same metal. : Iron hasp and staple of Size 3"</t>
  </si>
  <si>
    <t>27-137-b-iv</t>
  </si>
  <si>
    <t>Replacement of existing heavy duty safety hasp and staple with necessary screws of the same metal. : Iron hasp and staple of Size 2"</t>
  </si>
  <si>
    <t>27-137-c-i</t>
  </si>
  <si>
    <t>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t>
  </si>
  <si>
    <t>27-137-c-ii</t>
  </si>
  <si>
    <t>Replacement of existing  heavy duty safety hasp and staple with necessary screws of the same metal. : Chromium plated hasp and staple of Size 4\"</t>
  </si>
  <si>
    <t>27-137-c-iii</t>
  </si>
  <si>
    <t>Replacement of existing heavy duty safety hasp and staple with necessary screws of the same metal. : Chromium plated hasp and staple of Size 3"</t>
  </si>
  <si>
    <t>27-137-c-iv</t>
  </si>
  <si>
    <t>Replacement of existing heavy duty safety hasp and staple with necessary screws of the same metal. : Chromium plated hasp and staple of Size 2"</t>
  </si>
  <si>
    <t>27-14-a</t>
  </si>
  <si>
    <t>Furnishing and Installation thrust bearing for motor (10-25 H.P) (V.H.S.) turbine</t>
  </si>
  <si>
    <t>27-14-b</t>
  </si>
  <si>
    <t>Furnishing and Installation thrust bearing for motor (30-50 H.P) (V.H.S.) turbine</t>
  </si>
  <si>
    <t>27-14-c</t>
  </si>
  <si>
    <t>Furnishing and Installation ball bearing for Hollow Shaft Vertical Elec. / Motor Turbine (10-25 H.P)</t>
  </si>
  <si>
    <t>27-14-d</t>
  </si>
  <si>
    <t>Furnishing and Installation ball bearing for Hollow Shaft Vertical Elec. / Motor Turbine (30-50 H.P)</t>
  </si>
  <si>
    <t>27-15-a</t>
  </si>
  <si>
    <t>Rewinding of Submersible electric motor i/c carriage from site of work and back i/c testing installation complete with all respects: From 0.75 to 20 H.P</t>
  </si>
  <si>
    <t>H.P</t>
  </si>
  <si>
    <t>27-15-b</t>
  </si>
  <si>
    <t>Rewinding of Submersible electric motor i/c carriage from site of work and back i/c testing installation complete with all respects: Above 20 H.P</t>
  </si>
  <si>
    <t>27-16-a</t>
  </si>
  <si>
    <t>Rewinding of turbine electric motor i/c carriage from site of work and back i/c testing installation complete with all respects: From 0.75 to 20 H.P</t>
  </si>
  <si>
    <t>27-16-b</t>
  </si>
  <si>
    <t>Rewinding of turbine electric motor i/c carriage from site of work and back i/c testing installation complete with all respects: Above 20 H.P</t>
  </si>
  <si>
    <t>27-17</t>
  </si>
  <si>
    <t>Supply and fixing of C.T Coil for Ampere meter</t>
  </si>
  <si>
    <t>27-18-a</t>
  </si>
  <si>
    <t>Extraction of Turbine/Submersible Pump &amp; lowering/installation of the same after necessary repair (0 to 200 ft)</t>
  </si>
  <si>
    <t>27-18-b</t>
  </si>
  <si>
    <t>Extraction of Turbine/Submersible Pump &amp; lowering/installation of the same after necessary repair (Above 200 ft)</t>
  </si>
  <si>
    <t>27-19</t>
  </si>
  <si>
    <t>S/Fixing of Top nut any size</t>
  </si>
  <si>
    <t>27-20</t>
  </si>
  <si>
    <t>S/Fixing of Top shaft any size (Turbine/Submersible)</t>
  </si>
  <si>
    <t>27-21</t>
  </si>
  <si>
    <t>S/Fixing of staffing box gland</t>
  </si>
  <si>
    <t>27-22</t>
  </si>
  <si>
    <t>S/Fixing of threaded coupling</t>
  </si>
  <si>
    <t>27-23-a</t>
  </si>
  <si>
    <t>Supply and Fixing for Coloumn Pipe Turbine</t>
  </si>
  <si>
    <t>27-23-b</t>
  </si>
  <si>
    <t>For Stage (Turbine/Submersible)</t>
  </si>
  <si>
    <t>27-24-a</t>
  </si>
  <si>
    <t>Rewinding of Voltage Regulator complete in all respect: 3 coil</t>
  </si>
  <si>
    <t>27-24-b</t>
  </si>
  <si>
    <t>Rewinding of Voltage Regulator coil complete in all respect:</t>
  </si>
  <si>
    <t>No.</t>
  </si>
  <si>
    <t>27-25</t>
  </si>
  <si>
    <t>Repair of Voltage regulator point control machine</t>
  </si>
  <si>
    <t>27-26</t>
  </si>
  <si>
    <t>27-27</t>
  </si>
  <si>
    <t>Replacement of pump shaft stainless steel</t>
  </si>
  <si>
    <t>27-28</t>
  </si>
  <si>
    <t>Replacement of Impellar</t>
  </si>
  <si>
    <t>27-29</t>
  </si>
  <si>
    <t>Supply and Fixing of Column shaft Sleeve 20 to 30 mm</t>
  </si>
  <si>
    <t>27-30</t>
  </si>
  <si>
    <t>Replacement of Column pipe socket 3" to 6" i/d</t>
  </si>
  <si>
    <t>27-31</t>
  </si>
  <si>
    <t>Replacement of column shaft any size</t>
  </si>
  <si>
    <t>27-32</t>
  </si>
  <si>
    <t>Replacement of wearing ring</t>
  </si>
  <si>
    <t>27-33</t>
  </si>
  <si>
    <t>Replacement of studs for intermediate bowl</t>
  </si>
  <si>
    <t>27-34</t>
  </si>
  <si>
    <t>Replacement of nut, bolts of any size</t>
  </si>
  <si>
    <t>27-35</t>
  </si>
  <si>
    <t>Repair/reconditioning of impellars</t>
  </si>
  <si>
    <t>27-36</t>
  </si>
  <si>
    <t>Replacing the Submersible motor thrust bearing and disc</t>
  </si>
  <si>
    <t>27-37</t>
  </si>
  <si>
    <t>Replacing the carbon bushes / steel bushes for submersible motor complete</t>
  </si>
  <si>
    <t>27-38</t>
  </si>
  <si>
    <t>Replacing of brass bush any size</t>
  </si>
  <si>
    <t>27-39</t>
  </si>
  <si>
    <t>Replacing of bearing bushes/houseing</t>
  </si>
  <si>
    <t>27-40</t>
  </si>
  <si>
    <t>Replacing of rubber packing 3" to 6"i/d</t>
  </si>
  <si>
    <t>27-41-a</t>
  </si>
  <si>
    <t>Rewinding of H.T Coil 25 KVA</t>
  </si>
  <si>
    <t>27-41-b</t>
  </si>
  <si>
    <t>Rewinding of H.T Coil 50 KVA</t>
  </si>
  <si>
    <t>27-41-c</t>
  </si>
  <si>
    <t>Rewinding of H.T Coil 100 KVA</t>
  </si>
  <si>
    <t>27-42-a</t>
  </si>
  <si>
    <t>Rewinding of L.T Coil 25 KVA</t>
  </si>
  <si>
    <t>27-42-b</t>
  </si>
  <si>
    <t>Rewinding of L.T Coil 50 KVA</t>
  </si>
  <si>
    <t>27-42-c</t>
  </si>
  <si>
    <t>Rewinding of L.T Coil 100 KVA</t>
  </si>
  <si>
    <t>27-43</t>
  </si>
  <si>
    <t>Replacement of insulator (HT) Bush for 25 to 50 KVA</t>
  </si>
  <si>
    <t>27-44-a</t>
  </si>
  <si>
    <t>Replacement of Transformer L.T bush for 25 to 50 KVA</t>
  </si>
  <si>
    <t>27-44-b</t>
  </si>
  <si>
    <t>Replacement of transfomer link of different KVS</t>
  </si>
  <si>
    <t>27-45</t>
  </si>
  <si>
    <t>Replacement of S-Y-II unit for 25 to 100 KVA</t>
  </si>
  <si>
    <t>27-46</t>
  </si>
  <si>
    <t>Replacement of transformer oil</t>
  </si>
  <si>
    <t>Liter</t>
  </si>
  <si>
    <t>27-47</t>
  </si>
  <si>
    <t>Loading unloading of Transformer asper wapda specification &amp; installation with cariage complete for 25 to 100 KVA</t>
  </si>
  <si>
    <t>27-48</t>
  </si>
  <si>
    <t>Rubber packing 1/32" to 1/16"thick</t>
  </si>
  <si>
    <t>27-49</t>
  </si>
  <si>
    <t>Replacement of gland dori</t>
  </si>
  <si>
    <t>27-50</t>
  </si>
  <si>
    <t>Replacing of Kit kat grips 60 to 200 Amp</t>
  </si>
  <si>
    <t>27-51</t>
  </si>
  <si>
    <t>Replacing of pressure gauge 0 to 500</t>
  </si>
  <si>
    <t>27-52</t>
  </si>
  <si>
    <t>Flexsible conduct pipe 1-1/2" to 2"dia</t>
  </si>
  <si>
    <t>27-53</t>
  </si>
  <si>
    <t>Replacing of clamps 3" to 6"s ize</t>
  </si>
  <si>
    <t>27-54</t>
  </si>
  <si>
    <t>Submersible plate</t>
  </si>
  <si>
    <t>27-55</t>
  </si>
  <si>
    <t>Cutting &amp; threading MS column pipe of various</t>
  </si>
  <si>
    <t>27-56-a</t>
  </si>
  <si>
    <t>Replacing of single core cable of the following gauge (Cupper): PVC Cable 7/064</t>
  </si>
  <si>
    <t>27-56-b</t>
  </si>
  <si>
    <t>Replacing of single core cable of the following gauge (Cupper): PVC Cable 7/052</t>
  </si>
  <si>
    <t>27-56-c</t>
  </si>
  <si>
    <t>Replacing of single core cable of the following gauge (Cupper): PVC Cable 19/052</t>
  </si>
  <si>
    <t>27-56-d</t>
  </si>
  <si>
    <t>Replacing of single core cable of the following gauge (Cupper): PVC Cable 19/064</t>
  </si>
  <si>
    <t>27-57-a</t>
  </si>
  <si>
    <t>Replacing of 3 core submersible cable (cupper) of the following gauge. 14/16mm.</t>
  </si>
  <si>
    <t>27-57-b</t>
  </si>
  <si>
    <t>Replacing of 3 core submersible cable (cupper) of the following gauge. 25 mm</t>
  </si>
  <si>
    <t>27-58-a</t>
  </si>
  <si>
    <t>Replacing of 4 core cable of the following gauge PVC Cable 19/083</t>
  </si>
  <si>
    <t>27-58-b</t>
  </si>
  <si>
    <t>Replacing of 4 core cable of the following gauge PVC Cable 19/064</t>
  </si>
  <si>
    <t>27-59</t>
  </si>
  <si>
    <t>Test &amp; develope tubewell of size 6" &amp; above continously up to 1.5 cuse cs (Air compressor)</t>
  </si>
  <si>
    <t>Hr</t>
  </si>
  <si>
    <t>27-60</t>
  </si>
  <si>
    <t>Disconnection of Illegal water connection, complete in all respects</t>
  </si>
  <si>
    <t>Per Job</t>
  </si>
  <si>
    <t>27-61</t>
  </si>
  <si>
    <t>27-62</t>
  </si>
  <si>
    <t>7.2.1.4</t>
  </si>
  <si>
    <t>27-63</t>
  </si>
  <si>
    <t>27-64</t>
  </si>
  <si>
    <t>Rubbing and polishing old grit/mosaic floorincluding repairing voids, uneven surface,complete</t>
  </si>
  <si>
    <t xml:space="preserve">Reduce the rate by 35 % and 40 % </t>
  </si>
  <si>
    <t>27-65</t>
  </si>
  <si>
    <t>Rubbing &amp; polishing grit floor, including repairing522voids, uneven surface, complete</t>
  </si>
  <si>
    <t>27-66</t>
  </si>
  <si>
    <t>27-67</t>
  </si>
  <si>
    <t>Racking and washing joints of brick masonry (old work)</t>
  </si>
  <si>
    <t>27-68-a</t>
  </si>
  <si>
    <t>27-68-b</t>
  </si>
  <si>
    <t>Petty repairs to Floor</t>
  </si>
  <si>
    <t>27-69-a-i</t>
  </si>
  <si>
    <t>Removing and Fixing new approved heavy safety brass handle with necessary screws of the same metal : 6''-7" Size</t>
  </si>
  <si>
    <t>12.19.20</t>
  </si>
  <si>
    <t>27-69-a-ii</t>
  </si>
  <si>
    <t>Removing and Fixing new approved heavy safety brass handle with necessary screws of the same metal : 5" Size</t>
  </si>
  <si>
    <t>27-69-a-iii</t>
  </si>
  <si>
    <t>Removing and Fixing new approved heavy safety brass handle with necessary screws of the same metal : 4" Size</t>
  </si>
  <si>
    <t>27-69-b-i</t>
  </si>
  <si>
    <t>Removing and Fixing new approved heavy safety iron handle with necessary screws of the same metal : 5" Size</t>
  </si>
  <si>
    <t>27-69-b-ii</t>
  </si>
  <si>
    <t>Removing and Fixing new approved heavy safety iron handle with necessary screws of the same metal : 4" Size</t>
  </si>
  <si>
    <t>27-69-b-iii</t>
  </si>
  <si>
    <t>Removing and Fixing new approved heavy safety iron handle with necessary screws of the same metal : 6''-7" Size (Chromium Plated)</t>
  </si>
  <si>
    <t>27-70-a</t>
  </si>
  <si>
    <t>Prfoviding and Fixing approved curved or circular 5/8" dia rod handle upto 5" size with brass screws522: Brass Handle</t>
  </si>
  <si>
    <t>27-70-b</t>
  </si>
  <si>
    <t>Prfoviding and Fixing approved curved or circular 5/8" dia rod handle upto 4" size with brass screws : Chromium Plated Handle</t>
  </si>
  <si>
    <t>27-71</t>
  </si>
  <si>
    <t>Prfoviding and Fixing approved 6" size Fancy Brass Heavy Type door handle with plate and screws.</t>
  </si>
  <si>
    <t>27-72-a-i</t>
  </si>
  <si>
    <t>Removing and Fixing new approved section hook and eye : Brass 6"</t>
  </si>
  <si>
    <t>27-72-a-ii</t>
  </si>
  <si>
    <t>Removing and Fixing new approved section hook and eye : Brass 4"</t>
  </si>
  <si>
    <t>27-72-b-i</t>
  </si>
  <si>
    <t>Removing and Fixing new approved section hook and eye : Galvanized Iron 6"</t>
  </si>
  <si>
    <t>27-72-b-ii</t>
  </si>
  <si>
    <t>Removing and Fixing new approved section hook and eye : Galvanized Iron 4"</t>
  </si>
  <si>
    <t>27-73</t>
  </si>
  <si>
    <t>Replacement of Aluminum door closer of approved quality</t>
  </si>
  <si>
    <t>12.19.22</t>
  </si>
  <si>
    <t>27-74-a</t>
  </si>
  <si>
    <t>Removing &amp; refixing cleats for doors &amp; windows including hinges and screws.</t>
  </si>
  <si>
    <t>27-74-b</t>
  </si>
  <si>
    <t>Removing &amp; refixing cleats with brass hooks for roof ventilators</t>
  </si>
  <si>
    <t>27-74-c</t>
  </si>
  <si>
    <t>Removing &amp; refixing Door stops of 1.5" dia rubber block</t>
  </si>
  <si>
    <t>27-74-d</t>
  </si>
  <si>
    <t>Removing &amp; refixing GI hook with clamps for doors</t>
  </si>
  <si>
    <t>27-75</t>
  </si>
  <si>
    <t>27-76</t>
  </si>
  <si>
    <t>27-77</t>
  </si>
  <si>
    <t>Removing old paint from woodwork/steel with paint remover</t>
  </si>
  <si>
    <t>13.3.1</t>
  </si>
  <si>
    <t>27-78</t>
  </si>
  <si>
    <t>27-79</t>
  </si>
  <si>
    <t>27-80</t>
  </si>
  <si>
    <t>27-81</t>
  </si>
  <si>
    <t>27-82</t>
  </si>
  <si>
    <t>27-83-a</t>
  </si>
  <si>
    <t>Scraping of Khanki paint from barrage gates</t>
  </si>
  <si>
    <t>27-83-b</t>
  </si>
  <si>
    <t>27-84</t>
  </si>
  <si>
    <t>27-85</t>
  </si>
  <si>
    <t>27-86</t>
  </si>
  <si>
    <t>27-87</t>
  </si>
  <si>
    <t>27-88</t>
  </si>
  <si>
    <t>27-89</t>
  </si>
  <si>
    <t>Repainting of ceiling fan (all sizes &amp; types) incl painting of blades, canopy etc with syn. Enamel</t>
  </si>
  <si>
    <t>27-90</t>
  </si>
  <si>
    <t>Repainting of iron poles with cross arms, with522bitumen or other approved paint</t>
  </si>
  <si>
    <t xml:space="preserve">13.1 , </t>
  </si>
  <si>
    <t>27-91-a</t>
  </si>
  <si>
    <t>Repainting of pipes and specials of GI, MS or522PVC conduit etc : Upto 1.5" i/d</t>
  </si>
  <si>
    <t>27-91-b</t>
  </si>
  <si>
    <t>Repainting of pipes and specials of GI, MS or522PVC conduit etc : From 1.5" to 2" i/d</t>
  </si>
  <si>
    <t>27-91-c</t>
  </si>
  <si>
    <t>Repainting of pipes and specials of GI, MS or522PVC conduit etc : From 2" to 4" i/d</t>
  </si>
  <si>
    <t>27-92</t>
  </si>
  <si>
    <t>Repainting main switches &amp; branch distribution522boards of all sizes &amp; types with approved paint</t>
  </si>
  <si>
    <t>27-93</t>
  </si>
  <si>
    <t>Scarifying old road surface, including removal of debris within one chain</t>
  </si>
  <si>
    <t>27-94</t>
  </si>
  <si>
    <t>27-95</t>
  </si>
  <si>
    <t>27-96</t>
  </si>
  <si>
    <t>Removing the existing worn out bitumanious522surface having pot holes and ruts in patches of regular shape brushing and re-carpeting with 1" thick (consolidated) asphalt macadam as per specifications.</t>
  </si>
  <si>
    <t>27-97</t>
  </si>
  <si>
    <t>27-98</t>
  </si>
  <si>
    <t>Removing of existing worn out bitumanious522surface pot holes and ruts in patches and re-carpeting with 3" thick(consolidated) asphalt macadam as per specifiedcomplete including disposal of excavated stuff within one chain</t>
  </si>
  <si>
    <t>27-99</t>
  </si>
  <si>
    <t>Clarification existing Base/Sub base / ploughed to a specified depth in the drawings, and compacted specified density.</t>
  </si>
  <si>
    <t>28-01</t>
  </si>
  <si>
    <t>Supplying bamboo jhandies 10' to 12' with iron shoes and flags 15" square</t>
  </si>
  <si>
    <t>16.8.16</t>
  </si>
  <si>
    <t>28-02</t>
  </si>
  <si>
    <t>28-03</t>
  </si>
  <si>
    <t>Supplying wooden pegs for alignment, 2" to 3" square, 9" long</t>
  </si>
  <si>
    <t>28-04</t>
  </si>
  <si>
    <t>Fixing enamelled iron gauges flush with masonry including cost of hooks</t>
  </si>
  <si>
    <t>28-05</t>
  </si>
  <si>
    <t>Supply &amp; fix boundry pillars in position, including digging pits</t>
  </si>
  <si>
    <t>28-06</t>
  </si>
  <si>
    <t>Fixing main line type distance mark in position including making 1:3:6 cement concrete base block</t>
  </si>
  <si>
    <t>28-07-a</t>
  </si>
  <si>
    <t>Boring and fixing 1.5" dia pressure pipe in522ordinary soil</t>
  </si>
  <si>
    <t>28-07-b</t>
  </si>
  <si>
    <t>28-07-c</t>
  </si>
  <si>
    <t>28-08</t>
  </si>
  <si>
    <t>28-09-a</t>
  </si>
  <si>
    <t>28-09-b</t>
  </si>
  <si>
    <t>28-09-c</t>
  </si>
  <si>
    <t>28-10</t>
  </si>
  <si>
    <t>28-11</t>
  </si>
  <si>
    <t>Cleaning of water tanks per gallon capacity</t>
  </si>
  <si>
    <t>Per Gallon</t>
  </si>
  <si>
    <t>28-12</t>
  </si>
  <si>
    <t>Cleaning and washing of bath rooms / toilets by using recommended chemicals i/c refilling of joints with grout material.</t>
  </si>
  <si>
    <t>28-13</t>
  </si>
  <si>
    <t>28-14</t>
  </si>
  <si>
    <t>Spraying anti-termite liquid on Wood mixed with water of mixing ratio as per the manufacturer's certified manual (1 Spray = 10 Litre mixture)</t>
  </si>
  <si>
    <t>per spray</t>
  </si>
  <si>
    <t>28-15</t>
  </si>
  <si>
    <t>Pre anti Termite Treatment in the building mixed with water of mixing ratio as per the manufacturer's certified manual</t>
  </si>
  <si>
    <t>3.11.4</t>
  </si>
  <si>
    <t>28-16</t>
  </si>
  <si>
    <t>Post anti Termite Treatment in the building mixed with water of mixing ratio as per the manufacturer's certified manual including boreholes as specified</t>
  </si>
  <si>
    <t>28-17-a</t>
  </si>
  <si>
    <t>Providing and Fixing barbed wire fencing with 4 horizontal &amp; 2 cross wires : Without PCC base</t>
  </si>
  <si>
    <t>16.8.11</t>
  </si>
  <si>
    <t>28-17-b</t>
  </si>
  <si>
    <t>Providing and Fixing barbed wire fencing with 4 horizontal &amp; 2 cross wires : With PCC 1:4:8 base52212"x12"x21"</t>
  </si>
  <si>
    <t>28-18</t>
  </si>
  <si>
    <t>Providing and fixing with steel nails and washers, the chicken wire mesh of approved quality, at joint of concrete and masonry work (4" wide strip) before plastering etc complete.</t>
  </si>
  <si>
    <t>28-19</t>
  </si>
  <si>
    <t>Making notice board 1/2" thick of c/s mortar 1:3 with 2"x1/2" beading</t>
  </si>
  <si>
    <t>28-20</t>
  </si>
  <si>
    <t>28-21</t>
  </si>
  <si>
    <t>24.3.6.4</t>
  </si>
  <si>
    <t>28-22</t>
  </si>
  <si>
    <t>28-23</t>
  </si>
  <si>
    <t>Providing and fixing of 1-1/2" thick Thermopore in cavity wall, including all necessary fittings complete in all respect .</t>
  </si>
  <si>
    <t>28-24</t>
  </si>
  <si>
    <t>Providing and fixing hot dipped galvanized fully glazed fixed steel sky light of Z section 1.25" (32.5 mm) width or as approved by Engineer incharge including iron lugs, cutting holes and making good the damages to walls.</t>
  </si>
  <si>
    <t>28-25</t>
  </si>
  <si>
    <t>Providing and placing of geotextile fabric as shown in the drawings as directed by the Engineer.</t>
  </si>
  <si>
    <t>ENGINEER'S COST  ESTIMATE</t>
  </si>
  <si>
    <t>30+150</t>
  </si>
  <si>
    <t>Thickness on Existing Road (m)</t>
  </si>
  <si>
    <t>Quantity in (m3)</t>
  </si>
  <si>
    <t>Sub Base along WBM on Shoulders</t>
  </si>
  <si>
    <t>MRS 2022 2nd Bi-Annual</t>
  </si>
  <si>
    <t>35+000</t>
  </si>
  <si>
    <t>26+000</t>
  </si>
  <si>
    <t>42+336</t>
  </si>
  <si>
    <t>Pay Item No                106a,108a &amp; 108c</t>
  </si>
  <si>
    <r>
      <rPr>
        <b/>
        <sz val="20"/>
        <rFont val="Times New Roman"/>
        <family val="1"/>
      </rPr>
      <t>F</t>
    </r>
    <r>
      <rPr>
        <b/>
        <sz val="12"/>
        <rFont val="Times New Roman"/>
        <family val="1"/>
      </rPr>
      <t xml:space="preserve">ILL </t>
    </r>
    <r>
      <rPr>
        <b/>
        <sz val="20"/>
        <rFont val="Times New Roman"/>
        <family val="1"/>
      </rPr>
      <t>Q</t>
    </r>
    <r>
      <rPr>
        <b/>
        <sz val="12"/>
        <rFont val="Times New Roman"/>
        <family val="1"/>
      </rPr>
      <t>UANTITY</t>
    </r>
  </si>
  <si>
    <t>Avg Area (m2)</t>
  </si>
  <si>
    <r>
      <t>Quantity  (m</t>
    </r>
    <r>
      <rPr>
        <b/>
        <vertAlign val="superscript"/>
        <sz val="12"/>
        <rFont val="Times New Roman"/>
        <family val="1"/>
      </rPr>
      <t>3</t>
    </r>
    <r>
      <rPr>
        <b/>
        <sz val="12"/>
        <rFont val="Times New Roman"/>
        <family val="1"/>
      </rPr>
      <t>)</t>
    </r>
  </si>
  <si>
    <t>Total Cut Quantity as per X-Sections</t>
  </si>
  <si>
    <t>Total Fill Quantity as per X-Sections</t>
  </si>
  <si>
    <t>Add 15 % Extra for Curves Widening</t>
  </si>
  <si>
    <t>Total Cut Quantity</t>
  </si>
  <si>
    <t>Total Fill Quantity</t>
  </si>
  <si>
    <r>
      <rPr>
        <b/>
        <sz val="20"/>
        <rFont val="Times New Roman"/>
        <family val="1"/>
      </rPr>
      <t>F</t>
    </r>
    <r>
      <rPr>
        <b/>
        <sz val="12"/>
        <rFont val="Times New Roman"/>
        <family val="1"/>
      </rPr>
      <t xml:space="preserve">ormation of </t>
    </r>
    <r>
      <rPr>
        <b/>
        <sz val="20"/>
        <rFont val="Times New Roman"/>
        <family val="1"/>
      </rPr>
      <t>E</t>
    </r>
    <r>
      <rPr>
        <b/>
        <sz val="12"/>
        <rFont val="Times New Roman"/>
        <family val="1"/>
      </rPr>
      <t xml:space="preserve">mbankment from </t>
    </r>
    <r>
      <rPr>
        <b/>
        <sz val="20"/>
        <rFont val="Times New Roman"/>
        <family val="1"/>
      </rPr>
      <t>B</t>
    </r>
    <r>
      <rPr>
        <b/>
        <sz val="12"/>
        <rFont val="Times New Roman"/>
        <family val="1"/>
      </rPr>
      <t xml:space="preserve">orrow </t>
    </r>
    <r>
      <rPr>
        <b/>
        <sz val="20"/>
        <rFont val="Times New Roman"/>
        <family val="1"/>
      </rPr>
      <t>E</t>
    </r>
    <r>
      <rPr>
        <b/>
        <sz val="12"/>
        <rFont val="Times New Roman"/>
        <family val="1"/>
      </rPr>
      <t xml:space="preserve">xcavation in </t>
    </r>
    <r>
      <rPr>
        <b/>
        <sz val="20"/>
        <rFont val="Times New Roman"/>
        <family val="1"/>
      </rPr>
      <t>C</t>
    </r>
    <r>
      <rPr>
        <b/>
        <sz val="12"/>
        <rFont val="Times New Roman"/>
        <family val="1"/>
      </rPr>
      <t xml:space="preserve">ommon </t>
    </r>
    <r>
      <rPr>
        <b/>
        <sz val="20"/>
        <rFont val="Times New Roman"/>
        <family val="1"/>
      </rPr>
      <t>M</t>
    </r>
    <r>
      <rPr>
        <b/>
        <sz val="12"/>
        <rFont val="Times New Roman"/>
        <family val="1"/>
      </rPr>
      <t>aterial (108c)</t>
    </r>
  </si>
  <si>
    <t>Roadway Excavation in Surplus / Unsuitable
Common Material</t>
  </si>
  <si>
    <t>Formation Of Embankment From Roadway
Excavation In Medium Rock Material</t>
  </si>
  <si>
    <t>Formation of Embankment from Roadway
excavation in common Material</t>
  </si>
  <si>
    <t>Formation Of Embankment From Roadway
Excavation In Soft Rock Material</t>
  </si>
  <si>
    <t>D/D of Bridge and Flyover area</t>
  </si>
  <si>
    <t>Ad  Ramps + Curves Widening 10 %</t>
  </si>
  <si>
    <t>Nos Of Structure</t>
  </si>
  <si>
    <t>Nos Of Culverts</t>
  </si>
  <si>
    <t>Height   (m)</t>
  </si>
  <si>
    <t>Culvert Bed 1.5x1.5</t>
  </si>
  <si>
    <t xml:space="preserve">Apron </t>
  </si>
  <si>
    <t>Cutoff Wall Bed</t>
  </si>
  <si>
    <t>Culvert Bed 2x2</t>
  </si>
  <si>
    <t>Culvert Bed 3x3</t>
  </si>
  <si>
    <t>Wall</t>
  </si>
  <si>
    <t>Bannu Link Road  Ramp 1</t>
  </si>
  <si>
    <t>Bannu Link Road  Ramp 2</t>
  </si>
  <si>
    <t>Bannu Link Road  Ramp 3</t>
  </si>
  <si>
    <t>Bannu Link Road  Ramp 4</t>
  </si>
  <si>
    <t xml:space="preserve">Indus Highway Flyover Ramp </t>
  </si>
  <si>
    <t xml:space="preserve">Hakla Motorway  Flyover Ramp </t>
  </si>
  <si>
    <t>2m Hieght</t>
  </si>
  <si>
    <t>3m Hieght</t>
  </si>
  <si>
    <t>3.5m Hieght</t>
  </si>
  <si>
    <t>4m Hieght</t>
  </si>
  <si>
    <t>4.5m Hieght</t>
  </si>
  <si>
    <t>Avg/ Width (m)</t>
  </si>
  <si>
    <t>Add Flyover Ramp Qty</t>
  </si>
  <si>
    <t>Incterchane Ramp Qty</t>
  </si>
  <si>
    <t xml:space="preserve"> Flyover Ramp </t>
  </si>
  <si>
    <t>Bannu Link Road  Ramp</t>
  </si>
  <si>
    <t xml:space="preserve">Motorway Road  Ramp </t>
  </si>
  <si>
    <t>BILL NO:  # 1  EARTH WORK</t>
  </si>
  <si>
    <t>BILL # 2 ROAD WORK (SUB-BASE, BASE AND SURFACE COURSE )</t>
  </si>
  <si>
    <t>Culvert  Bed 4x4</t>
  </si>
  <si>
    <t>Culvert Bed 4x4</t>
  </si>
  <si>
    <t>Culvert p Bed 4x4</t>
  </si>
  <si>
    <t>BILL # 4  ( RETAINING WALLS AND TOE WALLS )</t>
  </si>
  <si>
    <t>Fill</t>
  </si>
  <si>
    <t>04-20-b-I</t>
  </si>
  <si>
    <t xml:space="preserve">KHYBER PAKHTUNKHWA RURAL ROADS DEVELOPMENT PROJECT (KP-RRDP) </t>
  </si>
  <si>
    <t>EARTH WORK DATA</t>
  </si>
  <si>
    <t>Cutt</t>
  </si>
  <si>
    <t>Net Cutt Qty</t>
  </si>
  <si>
    <t>Soil Classification</t>
  </si>
  <si>
    <t>H-Rock</t>
  </si>
  <si>
    <t>M-Rock</t>
  </si>
  <si>
    <t>S-Rock</t>
  </si>
  <si>
    <t>C-Rock</t>
  </si>
  <si>
    <t>PCC DRAIN</t>
  </si>
  <si>
    <t>BILL # 5  (DRAINAGE AND ANTI EROSION WORKS  )</t>
  </si>
  <si>
    <t xml:space="preserve">BILL # 6  ( ANCILLARY WORKS ) </t>
  </si>
  <si>
    <t xml:space="preserve">TOTAL AMOUNT OF CIVIL WORK (A) : </t>
  </si>
  <si>
    <t>GRAND TOTAL AMOUNT (IN MILLIONS) :</t>
  </si>
  <si>
    <t>Ad  Ramps + Curves Widening 8 %</t>
  </si>
  <si>
    <t>C.W</t>
  </si>
  <si>
    <t>Shoulder</t>
  </si>
  <si>
    <t xml:space="preserve"> Total:</t>
  </si>
  <si>
    <t>Add 03 % of Cost Area Factor:</t>
  </si>
  <si>
    <t>5)</t>
  </si>
  <si>
    <t xml:space="preserve">Supply &amp; fabricate M.S. reinforcement for cement concrete (Hot rolled deformed </t>
  </si>
  <si>
    <r>
      <t xml:space="preserve">bars Grade 60) </t>
    </r>
    <r>
      <rPr>
        <b/>
        <sz val="12"/>
        <color theme="1"/>
        <rFont val="Times New Roman"/>
        <family val="1"/>
      </rPr>
      <t>(06-08-b)</t>
    </r>
  </si>
  <si>
    <t>(452.75*2)/100</t>
  </si>
  <si>
    <t>=</t>
  </si>
  <si>
    <t xml:space="preserve"> REHABILITATION, IMPROMENT AND CONSTRUCTION OF ROAD FROM  (DI-1)
</t>
  </si>
  <si>
    <t>BILL # 3 ( SLAB, BOX AND PIPE CULVERTS)</t>
  </si>
  <si>
    <t>GENERAL ABSTRACT OF COST</t>
  </si>
  <si>
    <t>KHYBER PAKTUNKHWA RURAL ACCESSIBILITY PROJECT (KP-RAP WORLD BANK ASSISTED) DISTRICT D I KHAN</t>
  </si>
  <si>
    <t xml:space="preserve">TOTAL AMOUNT (RS.) </t>
  </si>
  <si>
    <t xml:space="preserve">KHYBER PAKTUNKHWA RURAL ACCESSIBILITY PROJECT (KP-RAP WORLD BANK ASSISTED) </t>
  </si>
  <si>
    <t>BILLS OF QUANTITIES</t>
  </si>
  <si>
    <t>Per KM Cost</t>
  </si>
  <si>
    <t>S NO</t>
  </si>
  <si>
    <t>TOTAL AMOUNT IN FIGURES (RS)</t>
  </si>
  <si>
    <t>BILL NO: 1  EARTH WORK</t>
  </si>
  <si>
    <t>BILL NO: 2 ROAD WORK (SUB-BASE, BASE AND SURFACE COURSE )</t>
  </si>
  <si>
    <t>BILL NO: 3 SLAB, BOX AND PIPE CULVERTS</t>
  </si>
  <si>
    <t>BILL NO: 4  RETAINING WALLS AND TOE WALLS</t>
  </si>
  <si>
    <t>BILL NO: 5  DRAINAGE AND ANTI EROSION WORK</t>
  </si>
  <si>
    <t xml:space="preserve">BILL NO: 6 ANCILLARY WORKS  </t>
  </si>
  <si>
    <t xml:space="preserve">TOTAL AMOUNT OF CIVIL WORK: </t>
  </si>
  <si>
    <t xml:space="preserve"> Developmantle</t>
  </si>
  <si>
    <t xml:space="preserve"> TOTAL AMOUNT OF CIVIL WORK IN MILLIONS: </t>
  </si>
  <si>
    <t>Shifting of Utilities</t>
  </si>
  <si>
    <t>Unit Rate (Rs)
in Figures</t>
  </si>
  <si>
    <t>Clearing and Grubbing.</t>
  </si>
  <si>
    <t>SM</t>
  </si>
  <si>
    <t>Compaction of  Natural  Ground.</t>
  </si>
  <si>
    <t>108c</t>
  </si>
  <si>
    <t>Formation of Embankement from Barrow Excavation in Common Material</t>
  </si>
  <si>
    <t>108a</t>
  </si>
  <si>
    <t>Formation of Embankement from Road way excavation in common material</t>
  </si>
  <si>
    <t>106a</t>
  </si>
  <si>
    <t>102a</t>
  </si>
  <si>
    <t xml:space="preserve">Removal of Trees 301 mm to 600 mm Girth </t>
  </si>
  <si>
    <t>EACH</t>
  </si>
  <si>
    <t>102b</t>
  </si>
  <si>
    <t>102c</t>
  </si>
  <si>
    <t xml:space="preserve">Removal of Trees 601 mm or over Girth </t>
  </si>
  <si>
    <t>109a</t>
  </si>
  <si>
    <t xml:space="preserve">Subgrade preparation in  Earth Cut </t>
  </si>
  <si>
    <t xml:space="preserve">Granular Sub Base </t>
  </si>
  <si>
    <t>SIW-9                       206b</t>
  </si>
  <si>
    <t xml:space="preserve">Water Bound Macadam Base with Coarse Agg: Class B </t>
  </si>
  <si>
    <t>302a</t>
  </si>
  <si>
    <t>Cut-Back Asphalt for Bituminous Prime Coat</t>
  </si>
  <si>
    <t>SIW-11</t>
  </si>
  <si>
    <t>Grooving of Exsisting Road Pavement</t>
  </si>
  <si>
    <t>305 a</t>
  </si>
  <si>
    <t>Asphaltic Concrete for Wearing Course (Class A)</t>
  </si>
  <si>
    <t>SIW-10            107a</t>
  </si>
  <si>
    <t>Structural Excavation in Common Material.</t>
  </si>
  <si>
    <t>401a1 (ii)</t>
  </si>
  <si>
    <t>Concrete Class A1 (ON GROUND)</t>
  </si>
  <si>
    <t>R.C.C. Pipe Culvert AASHTO M 170 Class II Dia 610 mm</t>
  </si>
  <si>
    <t>R.C.C. Pipe Culvert AASHTO M 170 Class II Dia 910 mm</t>
  </si>
  <si>
    <t>Concrete Class B in Bedding and Encasement of Concrete Pipe Culvert.</t>
  </si>
  <si>
    <t>CM / Kg</t>
  </si>
  <si>
    <t>SIW-13</t>
  </si>
  <si>
    <t>Providing and filling sand behind abutment of culverts and causeways</t>
  </si>
  <si>
    <t>107e</t>
  </si>
  <si>
    <t xml:space="preserve">401b </t>
  </si>
  <si>
    <t>411b</t>
  </si>
  <si>
    <t>Stone Masonry random with Mortar</t>
  </si>
  <si>
    <t>BILL # 5 ( DRAINAGE AND ANTI EROSION WORK )</t>
  </si>
  <si>
    <t>107 e</t>
  </si>
  <si>
    <t>401a1ii</t>
  </si>
  <si>
    <t>404 b</t>
  </si>
  <si>
    <t>610 c</t>
  </si>
  <si>
    <t xml:space="preserve">Kilometer Post </t>
  </si>
  <si>
    <t>607 a</t>
  </si>
  <si>
    <t>Traffic Road Signs Category 1 Size  75 CM</t>
  </si>
  <si>
    <t>607 b</t>
  </si>
  <si>
    <t>Traffic Road Signs Category 2 Size dia 75 CM</t>
  </si>
  <si>
    <t>607c</t>
  </si>
  <si>
    <t xml:space="preserve">Traffic Road Signs Category 3 (a) </t>
  </si>
  <si>
    <t>607 d</t>
  </si>
  <si>
    <t xml:space="preserve">Traffic Road Signs Category 3 (b) </t>
  </si>
  <si>
    <t>608 h</t>
  </si>
  <si>
    <t>Pavement Marking in reflective TP paint for line of 15 cm width.</t>
  </si>
  <si>
    <t>609 a</t>
  </si>
  <si>
    <t>Reflectorised Pavement Stud (Flush Surface Type Single)</t>
  </si>
  <si>
    <t>BILL # 6a (SCHOOL ZONE UPGRADATION)</t>
  </si>
  <si>
    <t xml:space="preserve">School Zone Upgradation </t>
  </si>
  <si>
    <t>Lump Sump</t>
  </si>
  <si>
    <t>NHA Specification Item No.</t>
  </si>
  <si>
    <t>SIW-15                                                     406a</t>
  </si>
  <si>
    <t>Premoulded Joint Filler 20 mm Thick with Bitumastic joint seal</t>
  </si>
  <si>
    <t>401a1(ii)</t>
  </si>
  <si>
    <t>P.S</t>
  </si>
  <si>
    <t>Sr.No</t>
  </si>
  <si>
    <t>BILL NO: 6a SCHOOL ZONE UP-GRADATION</t>
  </si>
  <si>
    <t>EMERGENCY REHABILITATION/RECONSTRUCTION OF FLOOD DAMAGED ROADS IN DISTRICT DI KHAN</t>
  </si>
  <si>
    <t xml:space="preserve"> Improved Subgrade CBR &gt; 20 %</t>
  </si>
  <si>
    <t>RURAL ACCESS/FLOOD DAMAGED ROADS IN DISTRICT DIKHAN (PACKAGE-VI LOT-02)</t>
  </si>
  <si>
    <t>NHA               Specification Item No.</t>
  </si>
  <si>
    <t>BILL NO: 3 BOX AND PIPE CULVERTS</t>
  </si>
  <si>
    <t>GENERAL ITMES</t>
  </si>
  <si>
    <t>RURAL ACCESS ROADS IN DISTRICT D. I. KHAN</t>
  </si>
  <si>
    <t xml:space="preserve"> DRABAN CHUDWAN RIAD IN DISTRICT D.I. KHAN (TOTAL LENGTH 15.40KM) (KPRAP-DI-3) (PACKAGE-VI LOT-II)</t>
  </si>
  <si>
    <t xml:space="preserve">Removal of Trees 150 mm to 300 mm Girth </t>
  </si>
  <si>
    <t>110</t>
  </si>
  <si>
    <t xml:space="preserve"> Improved Subgrade (CBR&gt;20%)</t>
  </si>
  <si>
    <t>SIW-8</t>
  </si>
  <si>
    <t>BILL # 3 ( BOX AND PIPE CULVERTS)</t>
  </si>
  <si>
    <t xml:space="preserve">CM </t>
  </si>
  <si>
    <t>SIW-10              SIW-13</t>
  </si>
  <si>
    <t>SIW-10                      107e</t>
  </si>
  <si>
    <t>SIW-10            107e</t>
  </si>
  <si>
    <t>BILL # 7 GENERAL ITEMS</t>
  </si>
  <si>
    <t>P.S.</t>
  </si>
  <si>
    <t>Provision of Engineering Testing Laboratory Equipment + Purchasing of Vehicles for Resident Engineers, Assistant Resident Engineers and Support Staffs including Registration, POL, Maintenance and Salaries of Drivers, Utility bills</t>
  </si>
  <si>
    <t>BILL NO: 7 GENERAL ITMES</t>
  </si>
  <si>
    <t xml:space="preserve"> KULACHI TO RORI ROAD DISTRICT DI KHAN  (TOTAL LENGTH 5.100KM) (KPRAP-DIK-R3) (PACKAGE-VI LOT-II)</t>
  </si>
  <si>
    <t>Total Amount (Rs)
in Figures</t>
  </si>
  <si>
    <t xml:space="preserve">  DIK-NR-14                      (L 68 KM)</t>
  </si>
  <si>
    <t>401 a3ii</t>
  </si>
  <si>
    <t xml:space="preserve">Concrete Class A3 (On ground) </t>
  </si>
  <si>
    <t>507 b</t>
  </si>
  <si>
    <t>Rock Fill in Gabions</t>
  </si>
  <si>
    <t>Steel Wire Mesh for Gabion</t>
  </si>
  <si>
    <t>Plum Concrete (Class 'B' with 40% Boulders/ Rock) as per drawing &amp; Engineer's Instructions</t>
  </si>
  <si>
    <t>BILL # 4C (CONSTRUCTION OF RCC BRIDGES)</t>
  </si>
  <si>
    <t xml:space="preserve">SUB STRUCTURE </t>
  </si>
  <si>
    <t>407i</t>
  </si>
  <si>
    <t>Pile Load Tests to 2 times the design load</t>
  </si>
  <si>
    <t>Exploratory/Confirmatory Boring and Soil testing, including soil investigation report</t>
  </si>
  <si>
    <t xml:space="preserve"> Exploratory/Confirmatory Boring </t>
  </si>
  <si>
    <t xml:space="preserve"> Soil testing, / investigation report</t>
  </si>
  <si>
    <t>L.Sum</t>
  </si>
  <si>
    <t>407d</t>
  </si>
  <si>
    <t>401a3 (ii)</t>
  </si>
  <si>
    <t>Providing and filling sand behind abutment of bridges</t>
  </si>
  <si>
    <t>406 e</t>
  </si>
  <si>
    <t>Cu.cm</t>
  </si>
  <si>
    <t>Sub Total (A):</t>
  </si>
  <si>
    <t xml:space="preserve">SUPER STRUCTURE </t>
  </si>
  <si>
    <t>401 d ii</t>
  </si>
  <si>
    <t xml:space="preserve">Concrete Class  'D 2' </t>
  </si>
  <si>
    <t xml:space="preserve">Launching of Girders in place including lifting, handling and temporary works </t>
  </si>
  <si>
    <t>SIW-5</t>
  </si>
  <si>
    <t xml:space="preserve">Galvanized Iron Drain Pipe, 75 mm Diameter </t>
  </si>
  <si>
    <t>401a3 (iii)</t>
  </si>
  <si>
    <t>Concrete Class  'A 3' (ELEVATED)</t>
  </si>
  <si>
    <t xml:space="preserve">Supply and place in position expansion joint assemblies as specified &amp; as per approved drawing                                                                                                                                                                   </t>
  </si>
  <si>
    <t>Prestressing High Tensile Steel Including Sheathing, Anchorages, Assemblies, Grouting and Stressing Complete in All Respect</t>
  </si>
  <si>
    <t>KG</t>
  </si>
  <si>
    <t>PVC Pipe sched. 40 200 mm Dia. for Services.</t>
  </si>
  <si>
    <t>Total: (B):</t>
  </si>
  <si>
    <t>Grand Total:(A+B)</t>
  </si>
  <si>
    <t xml:space="preserve">Elastomeric Bearing Pads &amp; as per approved drawing </t>
  </si>
  <si>
    <t>SIW-10               107e</t>
  </si>
  <si>
    <t>BILL NO: 4c  CONSTRUCTION OF RCC BRIDGES</t>
  </si>
  <si>
    <t>RESTORATION &amp; REHABILITATION OF MAIN DARABAN ROAD TO KOT WALI DAD VIA GARAH KHAN DISTRICT DI KHAN  (TOTAL LENGTH 8.00KM) (RRD-DIK-R7)</t>
  </si>
  <si>
    <t>Grouted Stone Pitching (C.S. 1:6)</t>
  </si>
  <si>
    <t>Cast-in-place, Reinforced Concrete Cylindrical Piles dia 1200 mm</t>
  </si>
  <si>
    <t>Unit Rate (Rs)
in Words</t>
  </si>
  <si>
    <t>SIW-1</t>
  </si>
  <si>
    <t>SIW-1                     206b</t>
  </si>
  <si>
    <t>SIW-5                                                     406a</t>
  </si>
  <si>
    <t xml:space="preserve">  107a</t>
  </si>
  <si>
    <t>SIW-7</t>
  </si>
  <si>
    <t>SIW 8
(Item 511 b)</t>
  </si>
  <si>
    <t>SIW-9</t>
  </si>
  <si>
    <t>SIW 10 
(Item 407)</t>
  </si>
  <si>
    <t>SIW-12</t>
  </si>
  <si>
    <t xml:space="preserve">SIW-14
(Item 405b) </t>
  </si>
  <si>
    <t>SIW 16
(Item 406 c)</t>
  </si>
  <si>
    <t xml:space="preserve">SIW-17
(Item 405) </t>
  </si>
  <si>
    <t>SIW-17</t>
  </si>
  <si>
    <t>SIW-6
 507 a</t>
  </si>
  <si>
    <t xml:space="preserve">GRAND TOTAL: </t>
  </si>
  <si>
    <t xml:space="preserve">GRAND TOTAL [IN WORDS]: </t>
  </si>
  <si>
    <t>S/NO</t>
  </si>
  <si>
    <t>Formation of Embankment from Barrow Excavation in Common Material</t>
  </si>
  <si>
    <t>Formation of Embankment from Roadway excavation in common material</t>
  </si>
  <si>
    <t>Grooving of Existing Road Pavement</t>
  </si>
  <si>
    <t>BILL NO: 2 ROAD WORK (SUB-BASE, BASE AND SURFACE COURSE)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</si>
</sst>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_);_(* \(#,##0.00\);_(* &quot;-&quot;??_);_(@_)"/>
    <numFmt numFmtId="165" formatCode="0.00000"/>
    <numFmt numFmtId="166" formatCode="_(* #,##0_);_(* \(#,##0\);_(* &quot;-&quot;??_);_(@_)"/>
    <numFmt numFmtId="167" formatCode="0;[Red]0"/>
    <numFmt numFmtId="168" formatCode="00\+000"/>
    <numFmt numFmtId="169" formatCode="_-* #,##0.000_-;\-* #,##0.000_-;_-* &quot;-&quot;??_-;_-@_-"/>
    <numFmt numFmtId="170" formatCode="_(* #,##0.000_);_(* \(#,##0.000\);_(* &quot;-&quot;??_);_(@_)"/>
    <numFmt numFmtId="171" formatCode="_-* #,##0.0000_-;\-* #,##0.0000_-;_-* &quot;-&quot;??_-;_-@_-"/>
    <numFmt numFmtId="172" formatCode="0\+000"/>
    <numFmt numFmtId="173" formatCode="00\+000.0"/>
    <numFmt numFmtId="174" formatCode="0.000"/>
    <numFmt numFmtId="175" formatCode="_(* #,##0.0000_);_(* \(#,##0.0000\);_(* &quot;-&quot;??_);_(@_)"/>
    <numFmt numFmtId="176" formatCode="0.0"/>
    <numFmt numFmtId="177" formatCode="&quot;PKR&quot;\ #,##0.00"/>
  </numFmts>
  <fonts count="148" x14ac:knownFonts="1">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u/>
      <sz val="10"/>
      <name val="Arial"/>
      <family val="2"/>
    </font>
    <font>
      <sz val="8"/>
      <name val="Arial"/>
      <family val="2"/>
    </font>
    <font>
      <b/>
      <sz val="11"/>
      <name val="Arial"/>
      <family val="2"/>
    </font>
    <font>
      <sz val="10"/>
      <name val="Arial"/>
      <family val="2"/>
    </font>
    <font>
      <b/>
      <sz val="12"/>
      <name val="Arial"/>
      <family val="2"/>
    </font>
    <font>
      <b/>
      <u/>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2"/>
      <name val="Arial"/>
      <family val="2"/>
    </font>
    <font>
      <sz val="10"/>
      <name val="Arial"/>
      <family val="2"/>
    </font>
    <font>
      <sz val="11"/>
      <name val="Arial"/>
      <family val="2"/>
    </font>
    <font>
      <sz val="10"/>
      <name val="Arial"/>
      <family val="2"/>
    </font>
    <font>
      <b/>
      <u/>
      <sz val="11"/>
      <name val="Arial"/>
      <family val="2"/>
    </font>
    <font>
      <b/>
      <u/>
      <sz val="16"/>
      <name val="Arial"/>
      <family val="2"/>
    </font>
    <font>
      <u/>
      <sz val="11"/>
      <name val="Arial"/>
      <family val="2"/>
    </font>
    <font>
      <b/>
      <u/>
      <sz val="14"/>
      <name val="Arial"/>
      <family val="2"/>
    </font>
    <font>
      <b/>
      <sz val="14"/>
      <name val="Arial"/>
      <family val="2"/>
    </font>
    <font>
      <b/>
      <sz val="20"/>
      <name val="Arial"/>
      <family val="2"/>
    </font>
    <font>
      <b/>
      <sz val="10"/>
      <name val="Times New Roman"/>
      <family val="1"/>
    </font>
    <font>
      <sz val="10"/>
      <name val="Arial"/>
      <family val="2"/>
    </font>
    <font>
      <sz val="12"/>
      <color indexed="22"/>
      <name val="Arial"/>
      <family val="2"/>
    </font>
    <font>
      <u/>
      <sz val="16"/>
      <name val="Arial"/>
      <family val="2"/>
    </font>
    <font>
      <sz val="10"/>
      <name val="Arial"/>
      <family val="2"/>
    </font>
    <font>
      <sz val="10"/>
      <name val="Arial"/>
      <family val="2"/>
    </font>
    <font>
      <b/>
      <sz val="12"/>
      <name val="Times New Roman"/>
      <family val="1"/>
    </font>
    <font>
      <sz val="9"/>
      <name val="Arial"/>
      <family val="2"/>
    </font>
    <font>
      <sz val="8"/>
      <name val="Arial"/>
      <family val="2"/>
    </font>
    <font>
      <b/>
      <sz val="8"/>
      <name val="Arial"/>
      <family val="2"/>
    </font>
    <font>
      <sz val="14"/>
      <name val="Arial"/>
      <family val="2"/>
    </font>
    <font>
      <sz val="10"/>
      <color indexed="8"/>
      <name val="Arial"/>
      <family val="2"/>
    </font>
    <font>
      <b/>
      <sz val="9"/>
      <name val="Arial"/>
      <family val="2"/>
    </font>
    <font>
      <u/>
      <sz val="14"/>
      <name val="Arial"/>
      <family val="2"/>
    </font>
    <font>
      <b/>
      <u/>
      <sz val="8"/>
      <name val="Arial"/>
      <family val="2"/>
    </font>
    <font>
      <u/>
      <sz val="10"/>
      <name val="Arial"/>
      <family val="2"/>
    </font>
    <font>
      <b/>
      <sz val="8"/>
      <name val="Times New Roman"/>
      <family val="1"/>
    </font>
    <font>
      <u/>
      <sz val="9"/>
      <name val="Arial"/>
      <family val="2"/>
    </font>
    <font>
      <b/>
      <u/>
      <sz val="9"/>
      <name val="Arial"/>
      <family val="2"/>
    </font>
    <font>
      <u/>
      <sz val="8"/>
      <name val="Arial"/>
      <family val="2"/>
    </font>
    <font>
      <i/>
      <sz val="10"/>
      <name val="Arial"/>
      <family val="2"/>
    </font>
    <font>
      <b/>
      <u val="singleAccounting"/>
      <sz val="12"/>
      <name val="Arial"/>
      <family val="2"/>
    </font>
    <font>
      <b/>
      <sz val="12"/>
      <color rgb="FF002060"/>
      <name val="Arial"/>
      <family val="2"/>
    </font>
    <font>
      <u/>
      <sz val="14"/>
      <color rgb="FF002060"/>
      <name val="Arial"/>
      <family val="2"/>
    </font>
    <font>
      <sz val="14"/>
      <color rgb="FF002060"/>
      <name val="Arial"/>
      <family val="2"/>
    </font>
    <font>
      <b/>
      <sz val="10"/>
      <color rgb="FF002060"/>
      <name val="Arial"/>
      <family val="2"/>
    </font>
    <font>
      <b/>
      <u/>
      <sz val="12"/>
      <color rgb="FF002060"/>
      <name val="Arial"/>
      <family val="2"/>
    </font>
    <font>
      <sz val="10"/>
      <color rgb="FF002060"/>
      <name val="Arial"/>
      <family val="2"/>
    </font>
    <font>
      <b/>
      <u/>
      <sz val="10"/>
      <color rgb="FF002060"/>
      <name val="Arial"/>
      <family val="2"/>
    </font>
    <font>
      <sz val="8"/>
      <color rgb="FF002060"/>
      <name val="Arial"/>
      <family val="2"/>
    </font>
    <font>
      <sz val="12"/>
      <color rgb="FF002060"/>
      <name val="Arial"/>
      <family val="2"/>
    </font>
    <font>
      <b/>
      <sz val="9"/>
      <color rgb="FF002060"/>
      <name val="Arial"/>
      <family val="2"/>
    </font>
    <font>
      <b/>
      <sz val="8"/>
      <color rgb="FF002060"/>
      <name val="Arial"/>
      <family val="2"/>
    </font>
    <font>
      <sz val="11"/>
      <color rgb="FF002060"/>
      <name val="Arial"/>
      <family val="2"/>
    </font>
    <font>
      <b/>
      <sz val="11"/>
      <name val="Times New Roman"/>
      <family val="1"/>
    </font>
    <font>
      <sz val="12"/>
      <name val="Times New Roman"/>
      <family val="1"/>
    </font>
    <font>
      <sz val="10"/>
      <name val="Times New Roman"/>
      <family val="1"/>
    </font>
    <font>
      <sz val="10"/>
      <color theme="1"/>
      <name val="Calibri"/>
      <family val="2"/>
      <scheme val="minor"/>
    </font>
    <font>
      <b/>
      <i/>
      <sz val="12"/>
      <color theme="1"/>
      <name val="Calibri"/>
      <family val="2"/>
      <scheme val="minor"/>
    </font>
    <font>
      <sz val="12"/>
      <color indexed="8"/>
      <name val="Arial"/>
      <family val="2"/>
    </font>
    <font>
      <b/>
      <u/>
      <sz val="10"/>
      <name val="Times New Roman"/>
      <family val="1"/>
    </font>
    <font>
      <sz val="14"/>
      <name val="Times New Roman"/>
      <family val="1"/>
    </font>
    <font>
      <b/>
      <sz val="14"/>
      <name val="Times New Roman"/>
      <family val="1"/>
    </font>
    <font>
      <u/>
      <sz val="14"/>
      <name val="Times New Roman"/>
      <family val="1"/>
    </font>
    <font>
      <vertAlign val="superscript"/>
      <sz val="14"/>
      <name val="Times New Roman"/>
      <family val="1"/>
    </font>
    <font>
      <b/>
      <sz val="16"/>
      <name val="Times New Roman"/>
      <family val="1"/>
    </font>
    <font>
      <sz val="11"/>
      <name val="Times New Roman"/>
      <family val="1"/>
    </font>
    <font>
      <sz val="10"/>
      <color rgb="FFFF0000"/>
      <name val="Arial"/>
      <family val="2"/>
    </font>
    <font>
      <sz val="14"/>
      <color theme="1"/>
      <name val="Times New Roman"/>
      <family val="1"/>
    </font>
    <font>
      <b/>
      <vertAlign val="superscript"/>
      <sz val="10"/>
      <color rgb="FF002060"/>
      <name val="Arial"/>
      <family val="2"/>
    </font>
    <font>
      <sz val="11"/>
      <color theme="1"/>
      <name val="Times New Roman"/>
      <family val="1"/>
    </font>
    <font>
      <b/>
      <sz val="11"/>
      <color theme="1"/>
      <name val="Times New Roman"/>
      <family val="1"/>
    </font>
    <font>
      <b/>
      <sz val="14"/>
      <color theme="1"/>
      <name val="Times New Roman"/>
      <family val="1"/>
    </font>
    <font>
      <b/>
      <sz val="12"/>
      <color theme="1"/>
      <name val="Times New Roman"/>
      <family val="1"/>
    </font>
    <font>
      <sz val="12"/>
      <color theme="1"/>
      <name val="Times New Roman"/>
      <family val="1"/>
    </font>
    <font>
      <sz val="12"/>
      <color theme="1"/>
      <name val="Arial"/>
      <family val="2"/>
    </font>
    <font>
      <b/>
      <u/>
      <sz val="12"/>
      <name val="Times New Roman"/>
      <family val="1"/>
    </font>
    <font>
      <sz val="13"/>
      <color rgb="FFFF0000"/>
      <name val="Times New Roman"/>
      <family val="1"/>
    </font>
    <font>
      <b/>
      <sz val="16"/>
      <name val="Arial"/>
      <family val="2"/>
    </font>
    <font>
      <b/>
      <vertAlign val="superscript"/>
      <sz val="10"/>
      <name val="Arial"/>
      <family val="2"/>
    </font>
    <font>
      <b/>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u/>
      <sz val="12"/>
      <name val="Times New Roman"/>
      <family val="1"/>
    </font>
    <font>
      <b/>
      <sz val="13"/>
      <color theme="1"/>
      <name val="Calibri"/>
      <family val="2"/>
      <scheme val="minor"/>
    </font>
    <font>
      <vertAlign val="superscript"/>
      <sz val="10"/>
      <name val="Arial"/>
      <family val="2"/>
    </font>
    <font>
      <b/>
      <sz val="10"/>
      <color rgb="FFFF0000"/>
      <name val="Arial"/>
      <family val="2"/>
    </font>
    <font>
      <sz val="11"/>
      <color indexed="8"/>
      <name val="Times New Roman"/>
      <family val="1"/>
    </font>
    <font>
      <b/>
      <sz val="14"/>
      <color indexed="8"/>
      <name val="Times New Roman"/>
      <family val="1"/>
    </font>
    <font>
      <sz val="14"/>
      <color indexed="8"/>
      <name val="Times New Roman"/>
      <family val="1"/>
    </font>
    <font>
      <b/>
      <sz val="11"/>
      <color indexed="8"/>
      <name val="Times New Roman"/>
      <family val="1"/>
    </font>
    <font>
      <b/>
      <sz val="10"/>
      <color theme="1"/>
      <name val="Calibri"/>
      <family val="2"/>
      <scheme val="minor"/>
    </font>
    <font>
      <b/>
      <sz val="20"/>
      <name val="Times New Roman"/>
      <family val="1"/>
    </font>
    <font>
      <b/>
      <vertAlign val="superscript"/>
      <sz val="12"/>
      <name val="Times New Roman"/>
      <family val="1"/>
    </font>
    <font>
      <sz val="12"/>
      <color rgb="FF002060"/>
      <name val="Times New Roman"/>
      <family val="1"/>
    </font>
    <font>
      <b/>
      <sz val="9"/>
      <color rgb="FF002060"/>
      <name val="Times New Roman"/>
      <family val="1"/>
    </font>
    <font>
      <sz val="11"/>
      <color rgb="FF002060"/>
      <name val="Times New Roman"/>
      <family val="1"/>
    </font>
    <font>
      <b/>
      <sz val="16"/>
      <color theme="1"/>
      <name val="Times New Roman"/>
      <family val="1"/>
    </font>
    <font>
      <sz val="16"/>
      <color theme="1"/>
      <name val="Times New Roman"/>
      <family val="1"/>
    </font>
    <font>
      <sz val="10"/>
      <name val="Arial"/>
      <family val="2"/>
    </font>
    <font>
      <sz val="10"/>
      <color rgb="FFFF0000"/>
      <name val="Calibri"/>
      <family val="2"/>
      <scheme val="minor"/>
    </font>
    <font>
      <sz val="11"/>
      <color rgb="FFFF0000"/>
      <name val="Times New Roman"/>
      <family val="1"/>
    </font>
    <font>
      <u/>
      <sz val="12"/>
      <color theme="1"/>
      <name val="Times New Roman"/>
      <family val="1"/>
    </font>
    <font>
      <sz val="26"/>
      <color rgb="FFFF0000"/>
      <name val="Times New Roman"/>
      <family val="1"/>
    </font>
    <font>
      <sz val="14"/>
      <color rgb="FFFF0000"/>
      <name val="Times New Roman"/>
      <family val="1"/>
    </font>
    <font>
      <sz val="10"/>
      <color rgb="FFFF0000"/>
      <name val="Times New Roman"/>
      <family val="1"/>
    </font>
    <font>
      <b/>
      <sz val="14"/>
      <color theme="0"/>
      <name val="Times New Roman"/>
      <family val="1"/>
    </font>
    <font>
      <b/>
      <sz val="14"/>
      <name val="Bookman Old Style"/>
      <family val="1"/>
    </font>
    <font>
      <sz val="10"/>
      <name val="Bookman Old Style"/>
      <family val="1"/>
    </font>
    <font>
      <u/>
      <sz val="14"/>
      <name val="Bookman Old Style"/>
      <family val="1"/>
    </font>
    <font>
      <sz val="14"/>
      <name val="Bookman Old Style"/>
      <family val="1"/>
    </font>
    <font>
      <b/>
      <u/>
      <sz val="10"/>
      <name val="Bookman Old Style"/>
      <family val="1"/>
    </font>
    <font>
      <sz val="26"/>
      <color rgb="FFFF0000"/>
      <name val="Bookman Old Style"/>
      <family val="1"/>
    </font>
    <font>
      <sz val="14"/>
      <color rgb="FFFF0000"/>
      <name val="Bookman Old Style"/>
      <family val="1"/>
    </font>
    <font>
      <sz val="13"/>
      <color rgb="FFFF0000"/>
      <name val="Bookman Old Style"/>
      <family val="1"/>
    </font>
    <font>
      <b/>
      <sz val="12"/>
      <name val="Bookman Old Style"/>
      <family val="1"/>
    </font>
    <font>
      <b/>
      <sz val="14"/>
      <color theme="1"/>
      <name val="Bookman Old Style"/>
      <family val="1"/>
    </font>
    <font>
      <sz val="11"/>
      <name val="Bookman Old Style"/>
      <family val="1"/>
    </font>
    <font>
      <sz val="18"/>
      <name val="Bookman Old Style"/>
      <family val="1"/>
    </font>
    <font>
      <sz val="10"/>
      <color rgb="FFFF0000"/>
      <name val="Bookman Old Style"/>
      <family val="1"/>
    </font>
    <font>
      <sz val="12"/>
      <name val="Bookman Old Style"/>
      <family val="1"/>
    </font>
    <font>
      <b/>
      <sz val="11"/>
      <name val="Bookman Old Style"/>
      <family val="1"/>
    </font>
    <font>
      <b/>
      <sz val="12"/>
      <color theme="1"/>
      <name val="Bookman Old Style"/>
      <family val="1"/>
    </font>
    <font>
      <sz val="11"/>
      <color theme="1"/>
      <name val="Bookman Old Style"/>
      <family val="1"/>
    </font>
    <font>
      <b/>
      <sz val="14"/>
      <color indexed="8"/>
      <name val="Bookman Old Style"/>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4.9989318521683403E-2"/>
        <bgColor indexed="64"/>
      </patternFill>
    </fill>
  </fills>
  <borders count="2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hair">
        <color indexed="64"/>
      </left>
      <right style="double">
        <color indexed="64"/>
      </right>
      <top style="hair">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ashed">
        <color indexed="64"/>
      </top>
      <bottom style="dashed">
        <color indexed="64"/>
      </bottom>
      <diagonal/>
    </border>
    <border>
      <left style="thin">
        <color theme="5"/>
      </left>
      <right style="thin">
        <color theme="5"/>
      </right>
      <top style="medium">
        <color indexed="64"/>
      </top>
      <bottom style="thin">
        <color theme="5"/>
      </bottom>
      <diagonal/>
    </border>
    <border>
      <left style="thin">
        <color theme="5"/>
      </left>
      <right/>
      <top style="medium">
        <color indexed="64"/>
      </top>
      <bottom style="thin">
        <color theme="5"/>
      </bottom>
      <diagonal/>
    </border>
    <border>
      <left style="thin">
        <color theme="5"/>
      </left>
      <right style="thin">
        <color theme="5"/>
      </right>
      <top style="thin">
        <color theme="5"/>
      </top>
      <bottom style="medium">
        <color indexed="64"/>
      </bottom>
      <diagonal/>
    </border>
    <border>
      <left style="thin">
        <color theme="5"/>
      </left>
      <right style="medium">
        <color indexed="64"/>
      </right>
      <top style="medium">
        <color indexed="64"/>
      </top>
      <bottom style="medium">
        <color indexed="64"/>
      </bottom>
      <diagonal/>
    </border>
    <border>
      <left style="thin">
        <color theme="5"/>
      </left>
      <right style="thin">
        <color theme="5"/>
      </right>
      <top/>
      <bottom style="medium">
        <color indexed="64"/>
      </bottom>
      <diagonal/>
    </border>
    <border>
      <left/>
      <right style="thin">
        <color theme="5"/>
      </right>
      <top style="medium">
        <color indexed="64"/>
      </top>
      <bottom style="medium">
        <color indexed="64"/>
      </bottom>
      <diagonal/>
    </border>
    <border>
      <left/>
      <right style="thin">
        <color theme="5"/>
      </right>
      <top/>
      <bottom style="medium">
        <color indexed="64"/>
      </bottom>
      <diagonal/>
    </border>
    <border>
      <left/>
      <right style="thin">
        <color theme="5"/>
      </right>
      <top style="medium">
        <color indexed="64"/>
      </top>
      <bottom style="thin">
        <color theme="5"/>
      </bottom>
      <diagonal/>
    </border>
    <border>
      <left/>
      <right style="thin">
        <color theme="5"/>
      </right>
      <top style="thin">
        <color theme="5"/>
      </top>
      <bottom style="medium">
        <color indexed="64"/>
      </bottom>
      <diagonal/>
    </border>
    <border>
      <left style="medium">
        <color indexed="64"/>
      </left>
      <right style="medium">
        <color indexed="64"/>
      </right>
      <top style="medium">
        <color indexed="64"/>
      </top>
      <bottom style="thin">
        <color theme="5"/>
      </bottom>
      <diagonal/>
    </border>
    <border>
      <left style="medium">
        <color indexed="64"/>
      </left>
      <right style="medium">
        <color indexed="64"/>
      </right>
      <top style="thin">
        <color theme="5"/>
      </top>
      <bottom style="medium">
        <color indexed="64"/>
      </bottom>
      <diagonal/>
    </border>
    <border>
      <left style="thin">
        <color theme="5"/>
      </left>
      <right/>
      <top/>
      <bottom style="medium">
        <color indexed="64"/>
      </bottom>
      <diagonal/>
    </border>
    <border>
      <left style="thin">
        <color theme="5"/>
      </left>
      <right/>
      <top style="thin">
        <color theme="5"/>
      </top>
      <bottom style="medium">
        <color indexed="64"/>
      </bottom>
      <diagonal/>
    </border>
    <border>
      <left/>
      <right/>
      <top style="medium">
        <color indexed="64"/>
      </top>
      <bottom style="thin">
        <color theme="5"/>
      </bottom>
      <diagonal/>
    </border>
    <border>
      <left/>
      <right/>
      <top style="thin">
        <color theme="5"/>
      </top>
      <bottom style="medium">
        <color indexed="64"/>
      </bottom>
      <diagonal/>
    </border>
    <border>
      <left/>
      <right style="thin">
        <color theme="5"/>
      </right>
      <top style="medium">
        <color indexed="64"/>
      </top>
      <bottom style="thin">
        <color indexed="64"/>
      </bottom>
      <diagonal/>
    </border>
    <border>
      <left style="thin">
        <color theme="5"/>
      </left>
      <right style="thin">
        <color theme="5"/>
      </right>
      <top style="medium">
        <color indexed="64"/>
      </top>
      <bottom style="thin">
        <color indexed="64"/>
      </bottom>
      <diagonal/>
    </border>
    <border>
      <left style="thin">
        <color theme="5"/>
      </left>
      <right/>
      <top style="medium">
        <color indexed="64"/>
      </top>
      <bottom style="thin">
        <color indexed="64"/>
      </bottom>
      <diagonal/>
    </border>
    <border>
      <left style="dashed">
        <color indexed="64"/>
      </left>
      <right style="dashed">
        <color indexed="64"/>
      </right>
      <top style="medium">
        <color indexed="64"/>
      </top>
      <bottom style="medium">
        <color indexed="64"/>
      </bottom>
      <diagonal/>
    </border>
    <border>
      <left style="thin">
        <color theme="5"/>
      </left>
      <right style="thin">
        <color theme="5"/>
      </right>
      <top style="medium">
        <color indexed="64"/>
      </top>
      <bottom style="medium">
        <color indexed="64"/>
      </bottom>
      <diagonal/>
    </border>
    <border>
      <left style="thin">
        <color theme="5"/>
      </left>
      <right/>
      <top style="medium">
        <color indexed="64"/>
      </top>
      <bottom style="medium">
        <color indexed="64"/>
      </bottom>
      <diagonal/>
    </border>
    <border>
      <left style="medium">
        <color indexed="64"/>
      </left>
      <right/>
      <top style="thin">
        <color theme="5"/>
      </top>
      <bottom style="medium">
        <color indexed="64"/>
      </bottom>
      <diagonal/>
    </border>
    <border>
      <left/>
      <right style="medium">
        <color indexed="64"/>
      </right>
      <top style="thin">
        <color theme="5"/>
      </top>
      <bottom style="medium">
        <color indexed="64"/>
      </bottom>
      <diagonal/>
    </border>
    <border>
      <left style="medium">
        <color indexed="64"/>
      </left>
      <right/>
      <top style="medium">
        <color indexed="64"/>
      </top>
      <bottom style="thin">
        <color theme="5"/>
      </bottom>
      <diagonal/>
    </border>
    <border>
      <left/>
      <right style="medium">
        <color indexed="64"/>
      </right>
      <top style="medium">
        <color indexed="64"/>
      </top>
      <bottom style="thin">
        <color theme="5"/>
      </bottom>
      <diagonal/>
    </border>
    <border>
      <left style="dashed">
        <color indexed="64"/>
      </left>
      <right style="medium">
        <color indexed="64"/>
      </right>
      <top/>
      <bottom style="dashed">
        <color indexed="64"/>
      </bottom>
      <diagonal/>
    </border>
    <border>
      <left style="medium">
        <color indexed="64"/>
      </left>
      <right style="medium">
        <color indexed="64"/>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top/>
      <bottom style="thin">
        <color theme="5"/>
      </bottom>
      <diagonal/>
    </border>
    <border>
      <left style="medium">
        <color indexed="64"/>
      </left>
      <right/>
      <top/>
      <bottom style="thin">
        <color theme="5"/>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medium">
        <color indexed="64"/>
      </left>
      <right style="thin">
        <color indexed="64"/>
      </right>
      <top style="double">
        <color auto="1"/>
      </top>
      <bottom style="thin">
        <color indexed="64"/>
      </bottom>
      <diagonal/>
    </border>
    <border>
      <left style="thin">
        <color indexed="64"/>
      </left>
      <right style="medium">
        <color indexed="64"/>
      </right>
      <top style="double">
        <color auto="1"/>
      </top>
      <bottom style="thin">
        <color indexed="64"/>
      </bottom>
      <diagonal/>
    </border>
    <border>
      <left style="double">
        <color indexed="64"/>
      </left>
      <right style="thin">
        <color auto="1"/>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auto="1"/>
      </left>
      <right style="double">
        <color auto="1"/>
      </right>
      <top style="dashed">
        <color auto="1"/>
      </top>
      <bottom style="double">
        <color auto="1"/>
      </bottom>
      <diagonal/>
    </border>
    <border>
      <left style="thin">
        <color auto="1"/>
      </left>
      <right style="thin">
        <color auto="1"/>
      </right>
      <top style="dashed">
        <color auto="1"/>
      </top>
      <bottom style="double">
        <color auto="1"/>
      </bottom>
      <diagonal/>
    </border>
    <border>
      <left style="double">
        <color auto="1"/>
      </left>
      <right style="thin">
        <color auto="1"/>
      </right>
      <top style="dashed">
        <color auto="1"/>
      </top>
      <bottom style="double">
        <color auto="1"/>
      </bottom>
      <diagonal/>
    </border>
    <border>
      <left style="thin">
        <color auto="1"/>
      </left>
      <right style="double">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ashed">
        <color auto="1"/>
      </bottom>
      <diagonal/>
    </border>
    <border>
      <left style="thin">
        <color auto="1"/>
      </left>
      <right style="thin">
        <color auto="1"/>
      </right>
      <top style="double">
        <color auto="1"/>
      </top>
      <bottom style="dashed">
        <color auto="1"/>
      </bottom>
      <diagonal/>
    </border>
    <border>
      <left style="thin">
        <color auto="1"/>
      </left>
      <right style="double">
        <color auto="1"/>
      </right>
      <top style="double">
        <color auto="1"/>
      </top>
      <bottom style="dashed">
        <color auto="1"/>
      </bottom>
      <diagonal/>
    </border>
    <border>
      <left style="double">
        <color auto="1"/>
      </left>
      <right style="thin">
        <color auto="1"/>
      </right>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right style="thin">
        <color indexed="64"/>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thin">
        <color theme="5"/>
      </left>
      <right style="thin">
        <color theme="5"/>
      </right>
      <top style="medium">
        <color indexed="64"/>
      </top>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FFFF00"/>
      </left>
      <right style="medium">
        <color rgb="FFFFFF00"/>
      </right>
      <top style="medium">
        <color rgb="FFFFFF00"/>
      </top>
      <bottom style="medium">
        <color rgb="FFFFFF00"/>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dashed">
        <color indexed="64"/>
      </right>
      <top/>
      <bottom/>
      <diagonal/>
    </border>
    <border>
      <left style="thin">
        <color indexed="64"/>
      </left>
      <right/>
      <top/>
      <bottom style="double">
        <color auto="1"/>
      </bottom>
      <diagonal/>
    </border>
    <border>
      <left style="double">
        <color auto="1"/>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thick">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ck">
        <color indexed="64"/>
      </right>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thick">
        <color indexed="64"/>
      </left>
      <right style="medium">
        <color indexed="64"/>
      </right>
      <top style="thick">
        <color indexed="64"/>
      </top>
      <bottom style="medium">
        <color indexed="64"/>
      </bottom>
      <diagonal/>
    </border>
    <border>
      <left style="dashed">
        <color indexed="64"/>
      </left>
      <right style="dashed">
        <color indexed="64"/>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hair">
        <color auto="1"/>
      </top>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style="thick">
        <color indexed="64"/>
      </right>
      <top style="hair">
        <color auto="1"/>
      </top>
      <bottom style="hair">
        <color auto="1"/>
      </bottom>
      <diagonal/>
    </border>
    <border>
      <left style="thick">
        <color indexed="64"/>
      </left>
      <right/>
      <top style="hair">
        <color indexed="64"/>
      </top>
      <bottom/>
      <diagonal/>
    </border>
    <border>
      <left/>
      <right style="thick">
        <color indexed="64"/>
      </right>
      <top style="hair">
        <color auto="1"/>
      </top>
      <bottom/>
      <diagonal/>
    </border>
  </borders>
  <cellStyleXfs count="79">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6" fillId="0" borderId="0" applyFont="0" applyFill="0" applyBorder="0" applyAlignment="0" applyProtection="0"/>
    <xf numFmtId="167" fontId="33" fillId="0" borderId="0" applyFont="0" applyFill="0" applyBorder="0" applyAlignment="0" applyProtection="0"/>
    <xf numFmtId="169" fontId="47" fillId="0" borderId="0" applyFont="0" applyFill="0" applyBorder="0" applyAlignment="0" applyProtection="0"/>
    <xf numFmtId="169" fontId="6" fillId="0" borderId="0" applyFont="0" applyFill="0" applyBorder="0" applyAlignment="0" applyProtection="0"/>
    <xf numFmtId="169" fontId="47" fillId="0" borderId="0" applyFont="0" applyFill="0" applyBorder="0" applyAlignment="0" applyProtection="0"/>
    <xf numFmtId="167"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3" fillId="0" borderId="0" applyFont="0" applyFill="0" applyBorder="0" applyAlignment="0" applyProtection="0"/>
    <xf numFmtId="169" fontId="46" fillId="0" borderId="0" applyFont="0" applyFill="0" applyBorder="0" applyAlignment="0" applyProtection="0"/>
    <xf numFmtId="169" fontId="4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4" fontId="35" fillId="0" borderId="0" applyFont="0" applyFill="0" applyBorder="0" applyAlignment="0" applyProtection="0"/>
    <xf numFmtId="43" fontId="11" fillId="0" borderId="0" applyFont="0" applyFill="0" applyBorder="0" applyAlignment="0" applyProtection="0"/>
    <xf numFmtId="171" fontId="43" fillId="0" borderId="0" applyFont="0" applyFill="0" applyBorder="0" applyAlignment="0" applyProtection="0"/>
    <xf numFmtId="169" fontId="47"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11" fillId="0" borderId="0"/>
    <xf numFmtId="0" fontId="6" fillId="0" borderId="0"/>
    <xf numFmtId="0" fontId="43" fillId="0" borderId="0"/>
    <xf numFmtId="0" fontId="46" fillId="0" borderId="0"/>
    <xf numFmtId="0" fontId="47" fillId="0" borderId="0"/>
    <xf numFmtId="0" fontId="43" fillId="0" borderId="0"/>
    <xf numFmtId="0" fontId="47" fillId="0" borderId="0"/>
    <xf numFmtId="0" fontId="6" fillId="0" borderId="0"/>
    <xf numFmtId="0" fontId="6" fillId="0" borderId="0"/>
    <xf numFmtId="0" fontId="6" fillId="23" borderId="7" applyNumberFormat="0" applyFont="0" applyAlignment="0" applyProtection="0"/>
    <xf numFmtId="0" fontId="28" fillId="20" borderId="8" applyNumberFormat="0" applyAlignment="0" applyProtection="0"/>
    <xf numFmtId="9" fontId="3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6" fillId="0" borderId="0"/>
    <xf numFmtId="9" fontId="122" fillId="0" borderId="0" applyFont="0" applyFill="0" applyBorder="0" applyAlignment="0" applyProtection="0"/>
  </cellStyleXfs>
  <cellXfs count="2479">
    <xf numFmtId="0" fontId="0" fillId="0" borderId="0" xfId="0"/>
    <xf numFmtId="164" fontId="6" fillId="0" borderId="10" xfId="28" applyFont="1" applyBorder="1"/>
    <xf numFmtId="164" fontId="6" fillId="0" borderId="12" xfId="28" applyFont="1" applyBorder="1"/>
    <xf numFmtId="164" fontId="6" fillId="0" borderId="13" xfId="28" applyFont="1" applyBorder="1"/>
    <xf numFmtId="164" fontId="6" fillId="0" borderId="14" xfId="28" applyFont="1" applyBorder="1"/>
    <xf numFmtId="164" fontId="6" fillId="0" borderId="15" xfId="28" applyFont="1" applyBorder="1"/>
    <xf numFmtId="164" fontId="49" fillId="0" borderId="16" xfId="28" applyFont="1" applyFill="1" applyBorder="1" applyAlignment="1">
      <alignment horizontal="right" vertical="center" wrapText="1"/>
    </xf>
    <xf numFmtId="164" fontId="9" fillId="0" borderId="18" xfId="28" applyFont="1" applyBorder="1"/>
    <xf numFmtId="164" fontId="9" fillId="0" borderId="19" xfId="28" applyFont="1" applyBorder="1"/>
    <xf numFmtId="164" fontId="9" fillId="0" borderId="20" xfId="28" applyFont="1" applyBorder="1"/>
    <xf numFmtId="164" fontId="9" fillId="0" borderId="12" xfId="28" applyFont="1" applyBorder="1"/>
    <xf numFmtId="164" fontId="9" fillId="0" borderId="10" xfId="28" applyFont="1" applyBorder="1"/>
    <xf numFmtId="164" fontId="7" fillId="0" borderId="17" xfId="28" applyFont="1" applyBorder="1"/>
    <xf numFmtId="164" fontId="9" fillId="0" borderId="21" xfId="28" applyFont="1" applyFill="1" applyBorder="1"/>
    <xf numFmtId="164" fontId="7" fillId="0" borderId="22" xfId="28" applyFont="1" applyBorder="1" applyAlignment="1">
      <alignment horizontal="right"/>
    </xf>
    <xf numFmtId="164" fontId="7" fillId="0" borderId="23" xfId="28" applyFont="1" applyBorder="1" applyAlignment="1">
      <alignment horizontal="right"/>
    </xf>
    <xf numFmtId="164" fontId="6" fillId="0" borderId="17" xfId="28" applyFont="1" applyFill="1" applyBorder="1" applyAlignment="1">
      <alignment horizontal="center" vertical="center" wrapText="1"/>
    </xf>
    <xf numFmtId="164" fontId="9" fillId="0" borderId="20" xfId="28" applyFont="1" applyBorder="1" applyAlignment="1">
      <alignment horizontal="center" wrapText="1"/>
    </xf>
    <xf numFmtId="164" fontId="14" fillId="0" borderId="17" xfId="28" applyFont="1" applyFill="1" applyBorder="1"/>
    <xf numFmtId="164" fontId="6" fillId="0" borderId="16" xfId="28" applyFont="1" applyFill="1" applyBorder="1" applyAlignment="1">
      <alignment horizontal="center" vertical="center"/>
    </xf>
    <xf numFmtId="164" fontId="6" fillId="0" borderId="24" xfId="28" applyFont="1" applyFill="1" applyBorder="1" applyAlignment="1">
      <alignment horizontal="center" vertical="center"/>
    </xf>
    <xf numFmtId="164" fontId="6" fillId="0" borderId="25" xfId="28" applyFont="1" applyFill="1" applyBorder="1" applyAlignment="1">
      <alignment horizontal="center" vertical="center"/>
    </xf>
    <xf numFmtId="164" fontId="6" fillId="0" borderId="24" xfId="28" applyFont="1" applyBorder="1" applyAlignment="1">
      <alignment horizontal="center"/>
    </xf>
    <xf numFmtId="164" fontId="7" fillId="0" borderId="17" xfId="28" applyFont="1" applyFill="1" applyBorder="1" applyAlignment="1">
      <alignment horizontal="right" vertical="center"/>
    </xf>
    <xf numFmtId="164" fontId="14" fillId="0" borderId="26" xfId="28" applyFont="1" applyFill="1" applyBorder="1"/>
    <xf numFmtId="164" fontId="48" fillId="0" borderId="17" xfId="28" applyFont="1" applyFill="1" applyBorder="1" applyAlignment="1">
      <alignment horizontal="left"/>
    </xf>
    <xf numFmtId="164" fontId="12" fillId="0" borderId="27" xfId="28" applyFont="1" applyFill="1" applyBorder="1" applyAlignment="1">
      <alignment horizontal="right"/>
    </xf>
    <xf numFmtId="164" fontId="12" fillId="0" borderId="17" xfId="28" applyFont="1" applyFill="1" applyBorder="1" applyAlignment="1">
      <alignment horizontal="right" vertical="center"/>
    </xf>
    <xf numFmtId="164" fontId="55" fillId="0" borderId="0" xfId="28" applyFont="1" applyAlignment="1"/>
    <xf numFmtId="164" fontId="52" fillId="0" borderId="0" xfId="28" applyFont="1"/>
    <xf numFmtId="164" fontId="8" fillId="0" borderId="0" xfId="28" applyFont="1" applyAlignment="1">
      <alignment horizontal="center"/>
    </xf>
    <xf numFmtId="164" fontId="11" fillId="0" borderId="0" xfId="28" applyFont="1"/>
    <xf numFmtId="164" fontId="7" fillId="0" borderId="0" xfId="28" applyFont="1" applyAlignment="1"/>
    <xf numFmtId="164" fontId="8" fillId="0" borderId="0" xfId="28" applyFont="1" applyBorder="1" applyAlignment="1">
      <alignment horizontal="center"/>
    </xf>
    <xf numFmtId="164" fontId="0" fillId="0" borderId="0" xfId="28" applyFont="1"/>
    <xf numFmtId="164" fontId="13" fillId="0" borderId="0" xfId="28" applyFont="1" applyBorder="1" applyAlignment="1">
      <alignment horizontal="left"/>
    </xf>
    <xf numFmtId="164" fontId="0" fillId="0" borderId="0" xfId="28" applyFont="1" applyBorder="1"/>
    <xf numFmtId="164" fontId="7" fillId="0" borderId="0" xfId="28" applyFont="1" applyBorder="1" applyAlignment="1">
      <alignment horizontal="left"/>
    </xf>
    <xf numFmtId="164" fontId="8" fillId="0" borderId="0" xfId="28" applyFont="1" applyBorder="1" applyAlignment="1"/>
    <xf numFmtId="164" fontId="7" fillId="0" borderId="33" xfId="28" applyFont="1" applyBorder="1" applyAlignment="1">
      <alignment horizontal="center"/>
    </xf>
    <xf numFmtId="164" fontId="7" fillId="0" borderId="16" xfId="28" applyFont="1" applyBorder="1"/>
    <xf numFmtId="164" fontId="7" fillId="0" borderId="25" xfId="28" applyFont="1" applyBorder="1"/>
    <xf numFmtId="164" fontId="7" fillId="0" borderId="17" xfId="28" applyFont="1" applyBorder="1" applyAlignment="1">
      <alignment horizontal="center"/>
    </xf>
    <xf numFmtId="164" fontId="0" fillId="0" borderId="0" xfId="28" applyFont="1" applyAlignment="1">
      <alignment horizontal="left"/>
    </xf>
    <xf numFmtId="164" fontId="0" fillId="0" borderId="0" xfId="28" applyFont="1" applyAlignment="1"/>
    <xf numFmtId="164" fontId="7" fillId="0" borderId="0" xfId="28" applyFont="1" applyAlignment="1">
      <alignment horizontal="left"/>
    </xf>
    <xf numFmtId="164" fontId="7" fillId="0" borderId="0" xfId="28" applyFont="1" applyAlignment="1">
      <alignment horizontal="center"/>
    </xf>
    <xf numFmtId="164" fontId="11" fillId="0" borderId="0" xfId="28" applyFont="1" applyAlignment="1"/>
    <xf numFmtId="164" fontId="0" fillId="0" borderId="35" xfId="28" applyFont="1" applyBorder="1"/>
    <xf numFmtId="164" fontId="7" fillId="0" borderId="36" xfId="28" applyFont="1" applyBorder="1" applyAlignment="1"/>
    <xf numFmtId="164" fontId="7" fillId="0" borderId="22" xfId="28" applyFont="1" applyBorder="1" applyAlignment="1">
      <alignment horizontal="center"/>
    </xf>
    <xf numFmtId="164" fontId="7" fillId="0" borderId="27" xfId="28" applyFont="1" applyBorder="1" applyAlignment="1">
      <alignment horizontal="center"/>
    </xf>
    <xf numFmtId="164" fontId="7" fillId="0" borderId="37" xfId="28" applyFont="1" applyBorder="1" applyAlignment="1">
      <alignment vertical="center"/>
    </xf>
    <xf numFmtId="164" fontId="7" fillId="0" borderId="37" xfId="28" applyFont="1" applyBorder="1" applyAlignment="1">
      <alignment horizontal="center"/>
    </xf>
    <xf numFmtId="164" fontId="7" fillId="0" borderId="38" xfId="28" applyFont="1" applyBorder="1" applyAlignment="1">
      <alignment horizontal="center"/>
    </xf>
    <xf numFmtId="164" fontId="7" fillId="0" borderId="39" xfId="28" applyFont="1" applyBorder="1" applyAlignment="1">
      <alignment horizontal="center"/>
    </xf>
    <xf numFmtId="164" fontId="9" fillId="0" borderId="40" xfId="28" applyFont="1" applyBorder="1" applyAlignment="1">
      <alignment horizontal="left"/>
    </xf>
    <xf numFmtId="164" fontId="9" fillId="0" borderId="41" xfId="28" applyFont="1" applyBorder="1" applyAlignment="1">
      <alignment vertical="justify"/>
    </xf>
    <xf numFmtId="164" fontId="9" fillId="0" borderId="41" xfId="28" applyFont="1" applyBorder="1" applyAlignment="1">
      <alignment horizontal="center"/>
    </xf>
    <xf numFmtId="164" fontId="9" fillId="0" borderId="41" xfId="28" applyFont="1" applyBorder="1"/>
    <xf numFmtId="164" fontId="9" fillId="0" borderId="42" xfId="28" applyFont="1" applyBorder="1"/>
    <xf numFmtId="164" fontId="9" fillId="0" borderId="43" xfId="28" applyFont="1" applyBorder="1"/>
    <xf numFmtId="164" fontId="9" fillId="0" borderId="40" xfId="28" applyFont="1" applyBorder="1"/>
    <xf numFmtId="164" fontId="9" fillId="0" borderId="24" xfId="28" applyFont="1" applyFill="1" applyBorder="1" applyAlignment="1"/>
    <xf numFmtId="164" fontId="9" fillId="0" borderId="44" xfId="28" applyFont="1" applyBorder="1" applyAlignment="1">
      <alignment horizontal="left"/>
    </xf>
    <xf numFmtId="164" fontId="9" fillId="0" borderId="24" xfId="28" applyFont="1" applyBorder="1" applyAlignment="1">
      <alignment vertical="justify"/>
    </xf>
    <xf numFmtId="164" fontId="9" fillId="0" borderId="24" xfId="28" applyFont="1" applyBorder="1" applyAlignment="1">
      <alignment horizontal="center"/>
    </xf>
    <xf numFmtId="164" fontId="9" fillId="0" borderId="24" xfId="28" applyFont="1" applyBorder="1"/>
    <xf numFmtId="164" fontId="9" fillId="0" borderId="45" xfId="28" applyFont="1" applyBorder="1"/>
    <xf numFmtId="164" fontId="9" fillId="0" borderId="46" xfId="28" applyFont="1" applyBorder="1"/>
    <xf numFmtId="164" fontId="9" fillId="0" borderId="44" xfId="28" applyFont="1" applyBorder="1"/>
    <xf numFmtId="164" fontId="9" fillId="0" borderId="24" xfId="28" applyFont="1" applyFill="1" applyBorder="1" applyAlignment="1">
      <alignment vertical="justify"/>
    </xf>
    <xf numFmtId="164" fontId="0" fillId="0" borderId="47" xfId="28" applyFont="1" applyBorder="1" applyAlignment="1"/>
    <xf numFmtId="164" fontId="0" fillId="0" borderId="48" xfId="28" applyFont="1" applyBorder="1" applyAlignment="1"/>
    <xf numFmtId="164" fontId="0" fillId="0" borderId="49" xfId="28" applyFont="1" applyBorder="1" applyAlignment="1"/>
    <xf numFmtId="164" fontId="0" fillId="0" borderId="50" xfId="28" applyFont="1" applyBorder="1"/>
    <xf numFmtId="164" fontId="0" fillId="0" borderId="51" xfId="28" applyFont="1" applyBorder="1"/>
    <xf numFmtId="164" fontId="0" fillId="0" borderId="47" xfId="28" applyFont="1" applyBorder="1"/>
    <xf numFmtId="164" fontId="0" fillId="0" borderId="22" xfId="28" applyFont="1" applyBorder="1"/>
    <xf numFmtId="164" fontId="7" fillId="0" borderId="17" xfId="28" applyFont="1" applyFill="1" applyBorder="1"/>
    <xf numFmtId="164" fontId="0" fillId="0" borderId="23" xfId="28" applyFont="1" applyBorder="1"/>
    <xf numFmtId="164" fontId="0" fillId="0" borderId="23" xfId="28" applyFont="1" applyBorder="1" applyAlignment="1">
      <alignment horizontal="center"/>
    </xf>
    <xf numFmtId="164" fontId="0" fillId="0" borderId="0" xfId="28" applyFont="1" applyAlignment="1">
      <alignment horizontal="center"/>
    </xf>
    <xf numFmtId="164" fontId="6" fillId="0" borderId="0" xfId="28"/>
    <xf numFmtId="164" fontId="13" fillId="0" borderId="0" xfId="28" applyFont="1" applyBorder="1" applyAlignment="1"/>
    <xf numFmtId="164" fontId="7" fillId="0" borderId="0" xfId="28" applyFont="1" applyBorder="1" applyAlignment="1"/>
    <xf numFmtId="164" fontId="14" fillId="0" borderId="0" xfId="28" applyFont="1" applyBorder="1" applyAlignment="1"/>
    <xf numFmtId="164" fontId="12" fillId="0" borderId="0" xfId="28" applyFont="1" applyBorder="1" applyAlignment="1">
      <alignment horizontal="center"/>
    </xf>
    <xf numFmtId="164" fontId="6" fillId="0" borderId="0" xfId="28" applyAlignment="1">
      <alignment vertical="justify"/>
    </xf>
    <xf numFmtId="164" fontId="7" fillId="0" borderId="28" xfId="28" applyFont="1" applyBorder="1" applyAlignment="1"/>
    <xf numFmtId="164" fontId="7" fillId="0" borderId="17" xfId="28" applyFont="1" applyBorder="1" applyAlignment="1">
      <alignment horizontal="center" vertical="center" wrapText="1"/>
    </xf>
    <xf numFmtId="164" fontId="7" fillId="0" borderId="21" xfId="28" applyFont="1" applyBorder="1" applyAlignment="1">
      <alignment horizontal="center" vertical="center" wrapText="1"/>
    </xf>
    <xf numFmtId="164" fontId="7" fillId="0" borderId="52" xfId="28" applyFont="1" applyBorder="1" applyAlignment="1">
      <alignment horizontal="center" vertical="center" wrapText="1"/>
    </xf>
    <xf numFmtId="164" fontId="7" fillId="0" borderId="53" xfId="28" applyFont="1" applyBorder="1" applyAlignment="1">
      <alignment horizontal="center" vertical="center" wrapText="1"/>
    </xf>
    <xf numFmtId="164" fontId="6" fillId="0" borderId="54" xfId="28" applyBorder="1"/>
    <xf numFmtId="164" fontId="7" fillId="0" borderId="55" xfId="28" applyFont="1" applyBorder="1"/>
    <xf numFmtId="164" fontId="7" fillId="0" borderId="56" xfId="28" applyFont="1" applyBorder="1"/>
    <xf numFmtId="164" fontId="7" fillId="0" borderId="57" xfId="28" applyFont="1" applyBorder="1"/>
    <xf numFmtId="164" fontId="6" fillId="0" borderId="57" xfId="28" applyFont="1" applyBorder="1"/>
    <xf numFmtId="164" fontId="6" fillId="0" borderId="58" xfId="28" applyFont="1" applyBorder="1"/>
    <xf numFmtId="164" fontId="6" fillId="0" borderId="59" xfId="28" applyFont="1" applyBorder="1"/>
    <xf numFmtId="164" fontId="6" fillId="0" borderId="60" xfId="28" applyFont="1" applyBorder="1" applyAlignment="1">
      <alignment horizontal="left"/>
    </xf>
    <xf numFmtId="164" fontId="6" fillId="0" borderId="61" xfId="28" applyFont="1" applyBorder="1" applyAlignment="1">
      <alignment horizontal="left"/>
    </xf>
    <xf numFmtId="164" fontId="6" fillId="0" borderId="62" xfId="28" applyFont="1" applyBorder="1" applyAlignment="1">
      <alignment horizontal="center" vertical="center" wrapText="1"/>
    </xf>
    <xf numFmtId="164" fontId="6" fillId="0" borderId="61" xfId="28" applyFont="1" applyBorder="1" applyAlignment="1">
      <alignment horizontal="center"/>
    </xf>
    <xf numFmtId="164" fontId="6" fillId="0" borderId="63" xfId="28" applyFont="1" applyBorder="1" applyAlignment="1">
      <alignment horizontal="center"/>
    </xf>
    <xf numFmtId="164" fontId="6" fillId="0" borderId="64" xfId="28" applyFont="1" applyBorder="1" applyAlignment="1">
      <alignment horizontal="center"/>
    </xf>
    <xf numFmtId="164" fontId="6" fillId="0" borderId="65" xfId="28" applyFont="1" applyBorder="1" applyAlignment="1">
      <alignment horizontal="left"/>
    </xf>
    <xf numFmtId="164" fontId="6" fillId="0" borderId="66" xfId="28" applyFont="1" applyBorder="1" applyAlignment="1">
      <alignment horizontal="left"/>
    </xf>
    <xf numFmtId="164" fontId="6" fillId="0" borderId="67" xfId="28" applyFont="1" applyBorder="1" applyAlignment="1">
      <alignment horizontal="center"/>
    </xf>
    <xf numFmtId="164" fontId="6" fillId="0" borderId="68" xfId="28" applyFont="1" applyBorder="1" applyAlignment="1">
      <alignment horizontal="center"/>
    </xf>
    <xf numFmtId="164" fontId="7" fillId="0" borderId="69" xfId="28" applyFont="1" applyBorder="1" applyAlignment="1">
      <alignment horizontal="center"/>
    </xf>
    <xf numFmtId="164" fontId="7" fillId="0" borderId="66" xfId="28" applyFont="1" applyBorder="1" applyAlignment="1">
      <alignment horizontal="center"/>
    </xf>
    <xf numFmtId="164" fontId="7" fillId="0" borderId="67" xfId="28" applyFont="1" applyBorder="1" applyAlignment="1">
      <alignment horizontal="center" vertical="center" wrapText="1"/>
    </xf>
    <xf numFmtId="164" fontId="7" fillId="0" borderId="67" xfId="28" applyFont="1" applyBorder="1" applyAlignment="1">
      <alignment horizontal="center"/>
    </xf>
    <xf numFmtId="164" fontId="7" fillId="0" borderId="67" xfId="28" applyFont="1" applyBorder="1"/>
    <xf numFmtId="164" fontId="7" fillId="0" borderId="68" xfId="28" applyFont="1" applyBorder="1" applyAlignment="1">
      <alignment horizontal="center"/>
    </xf>
    <xf numFmtId="164" fontId="6" fillId="0" borderId="70" xfId="28" applyFont="1" applyBorder="1" applyAlignment="1">
      <alignment horizontal="center"/>
    </xf>
    <xf numFmtId="164" fontId="6" fillId="0" borderId="22" xfId="28" applyBorder="1"/>
    <xf numFmtId="164" fontId="6" fillId="0" borderId="71" xfId="28" applyFont="1" applyBorder="1"/>
    <xf numFmtId="164" fontId="6" fillId="0" borderId="72" xfId="28" applyFont="1" applyBorder="1"/>
    <xf numFmtId="164" fontId="6" fillId="0" borderId="73" xfId="28" applyFont="1" applyBorder="1"/>
    <xf numFmtId="164" fontId="12" fillId="0" borderId="27" xfId="28" applyFont="1" applyBorder="1" applyAlignment="1">
      <alignment horizontal="center"/>
    </xf>
    <xf numFmtId="164" fontId="6" fillId="0" borderId="74" xfId="28" applyBorder="1"/>
    <xf numFmtId="164" fontId="6" fillId="0" borderId="0" xfId="28" applyFont="1" applyBorder="1"/>
    <xf numFmtId="164" fontId="6" fillId="0" borderId="0" xfId="28" applyFont="1" applyBorder="1" applyAlignment="1">
      <alignment horizontal="center" vertical="center" wrapText="1"/>
    </xf>
    <xf numFmtId="164" fontId="6" fillId="0" borderId="0" xfId="28" applyBorder="1"/>
    <xf numFmtId="164" fontId="6" fillId="0" borderId="0" xfId="28" applyBorder="1" applyAlignment="1">
      <alignment horizontal="left"/>
    </xf>
    <xf numFmtId="164" fontId="6" fillId="0" borderId="0" xfId="28" applyBorder="1" applyAlignment="1">
      <alignment horizontal="center"/>
    </xf>
    <xf numFmtId="164" fontId="6" fillId="0" borderId="0" xfId="28" applyBorder="1" applyAlignment="1"/>
    <xf numFmtId="164" fontId="6" fillId="0" borderId="75" xfId="28" applyBorder="1" applyAlignment="1"/>
    <xf numFmtId="164" fontId="6" fillId="0" borderId="0" xfId="28" applyFont="1" applyBorder="1" applyAlignment="1">
      <alignment horizontal="center"/>
    </xf>
    <xf numFmtId="164" fontId="7" fillId="0" borderId="0" xfId="28" applyFont="1" applyBorder="1" applyAlignment="1">
      <alignment horizontal="center" vertical="center" wrapText="1"/>
    </xf>
    <xf numFmtId="164" fontId="7" fillId="0" borderId="0" xfId="28" applyFont="1" applyBorder="1" applyAlignment="1">
      <alignment horizontal="center"/>
    </xf>
    <xf numFmtId="164" fontId="7" fillId="0" borderId="0" xfId="28" applyFont="1" applyBorder="1"/>
    <xf numFmtId="164" fontId="6" fillId="0" borderId="0" xfId="28" applyBorder="1" applyAlignment="1">
      <alignment horizontal="right"/>
    </xf>
    <xf numFmtId="164" fontId="42" fillId="0" borderId="0" xfId="28" applyFont="1" applyBorder="1"/>
    <xf numFmtId="164" fontId="42" fillId="0" borderId="0" xfId="28" applyFont="1"/>
    <xf numFmtId="164" fontId="42" fillId="0" borderId="0" xfId="28" applyFont="1" applyBorder="1" applyAlignment="1">
      <alignment horizontal="right"/>
    </xf>
    <xf numFmtId="164" fontId="42" fillId="0" borderId="0" xfId="28" applyFont="1" applyBorder="1" applyAlignment="1">
      <alignment horizontal="left"/>
    </xf>
    <xf numFmtId="164" fontId="55" fillId="0" borderId="0" xfId="28" applyFont="1" applyFill="1" applyAlignment="1"/>
    <xf numFmtId="164" fontId="52" fillId="0" borderId="0" xfId="28" applyFont="1" applyFill="1"/>
    <xf numFmtId="164" fontId="13" fillId="0" borderId="0" xfId="28" applyFont="1" applyFill="1" applyAlignment="1">
      <alignment vertical="center"/>
    </xf>
    <xf numFmtId="164" fontId="52" fillId="0" borderId="0" xfId="28" applyFont="1" applyFill="1" applyAlignment="1">
      <alignment vertical="center"/>
    </xf>
    <xf numFmtId="164" fontId="13" fillId="0" borderId="0" xfId="28" applyFont="1" applyFill="1" applyAlignment="1"/>
    <xf numFmtId="164" fontId="0" fillId="0" borderId="0" xfId="28" applyFont="1" applyFill="1"/>
    <xf numFmtId="164" fontId="13" fillId="0" borderId="0" xfId="28" applyFont="1" applyBorder="1" applyAlignment="1">
      <alignment horizontal="center"/>
    </xf>
    <xf numFmtId="164" fontId="7" fillId="0" borderId="26" xfId="28" applyFont="1" applyBorder="1" applyAlignment="1">
      <alignment horizontal="center" vertical="center" wrapText="1"/>
    </xf>
    <xf numFmtId="164" fontId="7" fillId="0" borderId="76" xfId="28" applyFont="1" applyBorder="1" applyAlignment="1">
      <alignment horizontal="center" vertical="center" wrapText="1"/>
    </xf>
    <xf numFmtId="164" fontId="6" fillId="0" borderId="33" xfId="28" applyBorder="1"/>
    <xf numFmtId="164" fontId="7" fillId="0" borderId="16" xfId="28" applyFont="1" applyBorder="1" applyAlignment="1">
      <alignment horizontal="center"/>
    </xf>
    <xf numFmtId="164" fontId="6" fillId="0" borderId="14" xfId="28" applyFont="1" applyBorder="1" applyAlignment="1">
      <alignment horizontal="center"/>
    </xf>
    <xf numFmtId="164" fontId="34" fillId="0" borderId="12" xfId="28" applyFont="1" applyBorder="1"/>
    <xf numFmtId="164" fontId="34" fillId="0" borderId="24" xfId="28" applyFont="1" applyBorder="1" applyAlignment="1">
      <alignment horizontal="center"/>
    </xf>
    <xf numFmtId="164" fontId="34" fillId="0" borderId="24" xfId="28" applyFont="1" applyBorder="1"/>
    <xf numFmtId="164" fontId="34" fillId="0" borderId="13" xfId="28" applyFont="1" applyBorder="1" applyAlignment="1">
      <alignment horizontal="center"/>
    </xf>
    <xf numFmtId="164" fontId="34" fillId="0" borderId="48" xfId="28" applyFont="1" applyBorder="1"/>
    <xf numFmtId="164" fontId="34" fillId="0" borderId="48" xfId="28" applyFont="1" applyBorder="1" applyAlignment="1">
      <alignment horizontal="center"/>
    </xf>
    <xf numFmtId="164" fontId="34" fillId="0" borderId="77" xfId="28" applyFont="1" applyBorder="1"/>
    <xf numFmtId="164" fontId="34" fillId="0" borderId="19" xfId="28" applyFont="1" applyBorder="1" applyAlignment="1">
      <alignment horizontal="center"/>
    </xf>
    <xf numFmtId="164" fontId="9" fillId="0" borderId="0" xfId="28" applyFont="1" applyBorder="1" applyAlignment="1">
      <alignment horizontal="left"/>
    </xf>
    <xf numFmtId="164" fontId="9" fillId="0" borderId="0" xfId="28" applyFont="1"/>
    <xf numFmtId="164" fontId="9" fillId="0" borderId="0" xfId="28" applyFont="1" applyBorder="1"/>
    <xf numFmtId="164" fontId="9" fillId="0" borderId="0" xfId="28" applyFont="1" applyBorder="1" applyAlignment="1"/>
    <xf numFmtId="164" fontId="9" fillId="0" borderId="0" xfId="28" applyFont="1" applyBorder="1" applyAlignment="1">
      <alignment horizontal="center"/>
    </xf>
    <xf numFmtId="164" fontId="39" fillId="0" borderId="0" xfId="28" applyFont="1" applyBorder="1" applyAlignment="1">
      <alignment horizontal="left"/>
    </xf>
    <xf numFmtId="164" fontId="6" fillId="0" borderId="28" xfId="28" applyBorder="1" applyAlignment="1"/>
    <xf numFmtId="164" fontId="7" fillId="0" borderId="31" xfId="28" applyFont="1" applyBorder="1" applyAlignment="1">
      <alignment horizontal="center" vertical="center" wrapText="1"/>
    </xf>
    <xf numFmtId="164" fontId="7" fillId="0" borderId="30" xfId="28" applyFont="1" applyBorder="1" applyAlignment="1">
      <alignment horizontal="center" vertical="center" wrapText="1"/>
    </xf>
    <xf numFmtId="164" fontId="7" fillId="0" borderId="32" xfId="28" applyFont="1" applyBorder="1" applyAlignment="1">
      <alignment horizontal="center" vertical="center" wrapText="1"/>
    </xf>
    <xf numFmtId="164" fontId="6" fillId="0" borderId="16" xfId="28" applyFont="1" applyBorder="1"/>
    <xf numFmtId="164" fontId="6" fillId="0" borderId="10" xfId="28" applyBorder="1"/>
    <xf numFmtId="164" fontId="7" fillId="0" borderId="41" xfId="28" applyFont="1" applyBorder="1"/>
    <xf numFmtId="164" fontId="6" fillId="0" borderId="24" xfId="28" applyFont="1" applyFill="1" applyBorder="1" applyAlignment="1">
      <alignment horizontal="center"/>
    </xf>
    <xf numFmtId="164" fontId="6" fillId="0" borderId="41" xfId="28" applyFont="1" applyBorder="1"/>
    <xf numFmtId="164" fontId="6" fillId="0" borderId="13" xfId="28" applyFont="1" applyFill="1" applyBorder="1" applyAlignment="1">
      <alignment horizontal="center" wrapText="1"/>
    </xf>
    <xf numFmtId="164" fontId="6" fillId="0" borderId="77" xfId="28" applyBorder="1"/>
    <xf numFmtId="164" fontId="6" fillId="0" borderId="48" xfId="28" applyFont="1" applyFill="1" applyBorder="1" applyAlignment="1">
      <alignment horizontal="center"/>
    </xf>
    <xf numFmtId="164" fontId="6" fillId="0" borderId="24" xfId="28" applyFont="1" applyFill="1" applyBorder="1" applyAlignment="1">
      <alignment horizontal="center" vertical="center" wrapText="1"/>
    </xf>
    <xf numFmtId="164" fontId="6" fillId="0" borderId="48" xfId="28" applyFont="1" applyFill="1" applyBorder="1" applyAlignment="1">
      <alignment horizontal="center" vertical="center"/>
    </xf>
    <xf numFmtId="164" fontId="6" fillId="0" borderId="19" xfId="28" applyFont="1" applyFill="1" applyBorder="1" applyAlignment="1">
      <alignment horizontal="center" vertical="center" wrapText="1"/>
    </xf>
    <xf numFmtId="164" fontId="7" fillId="0" borderId="48" xfId="28" applyFont="1" applyBorder="1"/>
    <xf numFmtId="164" fontId="6" fillId="0" borderId="48" xfId="28" applyFont="1" applyFill="1" applyBorder="1" applyAlignment="1">
      <alignment horizontal="center" vertical="center" wrapText="1"/>
    </xf>
    <xf numFmtId="164" fontId="6" fillId="0" borderId="48" xfId="28" applyFont="1" applyBorder="1" applyAlignment="1">
      <alignment horizontal="center" vertical="center"/>
    </xf>
    <xf numFmtId="164" fontId="6" fillId="0" borderId="13" xfId="28" applyFont="1" applyFill="1" applyBorder="1" applyAlignment="1">
      <alignment horizontal="center" vertical="center" wrapText="1"/>
    </xf>
    <xf numFmtId="164" fontId="6" fillId="0" borderId="23" xfId="28" applyFont="1" applyFill="1" applyBorder="1" applyAlignment="1">
      <alignment horizontal="left"/>
    </xf>
    <xf numFmtId="164" fontId="6" fillId="0" borderId="31" xfId="28" applyFont="1" applyFill="1" applyBorder="1" applyAlignment="1">
      <alignment horizontal="center" vertical="center" wrapText="1"/>
    </xf>
    <xf numFmtId="164" fontId="12" fillId="0" borderId="27" xfId="28" applyFont="1" applyFill="1" applyBorder="1" applyAlignment="1">
      <alignment horizontal="center"/>
    </xf>
    <xf numFmtId="164" fontId="6" fillId="0" borderId="0" xfId="28" applyFont="1" applyBorder="1" applyAlignment="1"/>
    <xf numFmtId="164" fontId="38" fillId="0" borderId="0" xfId="28" applyFont="1" applyAlignment="1">
      <alignment horizontal="center"/>
    </xf>
    <xf numFmtId="164" fontId="34" fillId="0" borderId="0" xfId="28" applyFont="1" applyAlignment="1">
      <alignment horizontal="left"/>
    </xf>
    <xf numFmtId="164" fontId="34" fillId="0" borderId="0" xfId="28" applyFont="1" applyAlignment="1"/>
    <xf numFmtId="164" fontId="34" fillId="0" borderId="0" xfId="28" applyFont="1"/>
    <xf numFmtId="164" fontId="51" fillId="0" borderId="78" xfId="28" applyFont="1" applyBorder="1" applyAlignment="1">
      <alignment horizontal="center" vertical="center" wrapText="1"/>
    </xf>
    <xf numFmtId="164" fontId="7" fillId="0" borderId="79" xfId="28" applyFont="1" applyBorder="1" applyAlignment="1">
      <alignment vertical="center"/>
    </xf>
    <xf numFmtId="164" fontId="9" fillId="0" borderId="41" xfId="28" applyFont="1" applyBorder="1" applyAlignment="1"/>
    <xf numFmtId="164" fontId="9" fillId="0" borderId="42" xfId="28" applyFont="1" applyBorder="1" applyAlignment="1">
      <alignment horizontal="center"/>
    </xf>
    <xf numFmtId="164" fontId="9" fillId="0" borderId="80" xfId="28" applyFont="1" applyBorder="1"/>
    <xf numFmtId="164" fontId="9" fillId="0" borderId="13" xfId="28" applyFont="1" applyBorder="1"/>
    <xf numFmtId="164" fontId="9" fillId="0" borderId="45" xfId="28" applyFont="1" applyBorder="1" applyAlignment="1">
      <alignment horizontal="center"/>
    </xf>
    <xf numFmtId="164" fontId="9" fillId="0" borderId="12" xfId="28" applyFont="1" applyFill="1" applyBorder="1" applyAlignment="1">
      <alignment horizontal="left"/>
    </xf>
    <xf numFmtId="164" fontId="9" fillId="0" borderId="81" xfId="28" applyFont="1" applyBorder="1"/>
    <xf numFmtId="164" fontId="9" fillId="0" borderId="82" xfId="28" applyFont="1" applyBorder="1"/>
    <xf numFmtId="164" fontId="9" fillId="0" borderId="83" xfId="28" applyFont="1" applyBorder="1"/>
    <xf numFmtId="164" fontId="6" fillId="0" borderId="22" xfId="28" applyFont="1" applyBorder="1" applyAlignment="1">
      <alignment horizontal="right"/>
    </xf>
    <xf numFmtId="164" fontId="0" fillId="0" borderId="17" xfId="28" applyFont="1" applyBorder="1"/>
    <xf numFmtId="164" fontId="6" fillId="0" borderId="23" xfId="28" applyFont="1" applyBorder="1" applyAlignment="1">
      <alignment horizontal="right"/>
    </xf>
    <xf numFmtId="164" fontId="7" fillId="0" borderId="22" xfId="28" applyFont="1" applyBorder="1"/>
    <xf numFmtId="164" fontId="7" fillId="0" borderId="29" xfId="28" applyFont="1" applyBorder="1" applyAlignment="1">
      <alignment horizontal="center" vertical="center" wrapText="1"/>
    </xf>
    <xf numFmtId="164" fontId="6" fillId="0" borderId="84" xfId="28" applyFont="1" applyBorder="1"/>
    <xf numFmtId="164" fontId="6" fillId="0" borderId="85" xfId="28" applyFont="1" applyBorder="1" applyAlignment="1">
      <alignment horizontal="center"/>
    </xf>
    <xf numFmtId="164" fontId="6" fillId="0" borderId="61" xfId="28" applyFont="1" applyFill="1" applyBorder="1" applyAlignment="1">
      <alignment horizontal="left"/>
    </xf>
    <xf numFmtId="164" fontId="7" fillId="0" borderId="61" xfId="28" applyFont="1" applyBorder="1" applyAlignment="1">
      <alignment horizontal="center" vertical="center" wrapText="1"/>
    </xf>
    <xf numFmtId="164" fontId="6" fillId="0" borderId="86" xfId="28" applyFont="1" applyBorder="1" applyAlignment="1">
      <alignment horizontal="center"/>
    </xf>
    <xf numFmtId="164" fontId="6" fillId="0" borderId="87" xfId="28" applyFont="1" applyBorder="1" applyAlignment="1">
      <alignment horizontal="center"/>
    </xf>
    <xf numFmtId="164" fontId="12" fillId="0" borderId="17" xfId="28" applyFont="1" applyBorder="1" applyAlignment="1">
      <alignment horizontal="center"/>
    </xf>
    <xf numFmtId="164" fontId="42" fillId="0" borderId="0" xfId="28" applyFont="1" applyBorder="1" applyAlignment="1">
      <alignment horizontal="center"/>
    </xf>
    <xf numFmtId="164" fontId="58" fillId="0" borderId="0" xfId="28" applyFont="1" applyBorder="1" applyAlignment="1">
      <alignment horizontal="left"/>
    </xf>
    <xf numFmtId="164" fontId="6" fillId="0" borderId="88" xfId="28" applyBorder="1"/>
    <xf numFmtId="164" fontId="6" fillId="0" borderId="16" xfId="28" applyFont="1" applyFill="1" applyBorder="1" applyAlignment="1">
      <alignment horizontal="center"/>
    </xf>
    <xf numFmtId="164" fontId="6" fillId="0" borderId="89" xfId="28" applyFont="1" applyFill="1" applyBorder="1" applyAlignment="1">
      <alignment horizontal="center" vertical="center"/>
    </xf>
    <xf numFmtId="164" fontId="6" fillId="0" borderId="24" xfId="28" applyBorder="1"/>
    <xf numFmtId="164" fontId="7" fillId="0" borderId="90" xfId="28" applyFont="1" applyBorder="1" applyAlignment="1">
      <alignment horizontal="center" vertical="center" wrapText="1"/>
    </xf>
    <xf numFmtId="164" fontId="7" fillId="0" borderId="91" xfId="28" applyFont="1" applyBorder="1" applyAlignment="1">
      <alignment horizontal="center" vertical="center" wrapText="1"/>
    </xf>
    <xf numFmtId="164" fontId="7" fillId="0" borderId="92" xfId="28" applyFont="1" applyBorder="1" applyAlignment="1">
      <alignment horizontal="center" vertical="center" wrapText="1"/>
    </xf>
    <xf numFmtId="164" fontId="7" fillId="0" borderId="93" xfId="28" applyFont="1" applyBorder="1" applyAlignment="1">
      <alignment horizontal="center" vertical="center" wrapText="1"/>
    </xf>
    <xf numFmtId="164" fontId="6" fillId="0" borderId="24" xfId="28" applyFont="1" applyBorder="1" applyAlignment="1">
      <alignment horizontal="center" wrapText="1"/>
    </xf>
    <xf numFmtId="164" fontId="6" fillId="0" borderId="16" xfId="28" applyBorder="1"/>
    <xf numFmtId="164" fontId="6" fillId="0" borderId="49" xfId="28" applyFont="1" applyBorder="1" applyAlignment="1">
      <alignment horizontal="center"/>
    </xf>
    <xf numFmtId="164" fontId="6" fillId="0" borderId="94" xfId="28" applyFont="1" applyBorder="1" applyAlignment="1">
      <alignment horizontal="center" wrapText="1"/>
    </xf>
    <xf numFmtId="164" fontId="7" fillId="0" borderId="33" xfId="28" applyFont="1" applyBorder="1" applyAlignment="1">
      <alignment vertical="center"/>
    </xf>
    <xf numFmtId="164" fontId="7" fillId="0" borderId="16" xfId="28" applyFont="1" applyBorder="1" applyAlignment="1">
      <alignment horizontal="center" vertical="center" wrapText="1"/>
    </xf>
    <xf numFmtId="164" fontId="7" fillId="0" borderId="14" xfId="28" applyFont="1" applyBorder="1" applyAlignment="1">
      <alignment horizontal="center" vertical="center" wrapText="1"/>
    </xf>
    <xf numFmtId="164" fontId="7" fillId="0" borderId="95" xfId="28" applyFont="1" applyBorder="1" applyAlignment="1">
      <alignment vertical="center"/>
    </xf>
    <xf numFmtId="164" fontId="6" fillId="0" borderId="25" xfId="28" applyFont="1" applyBorder="1"/>
    <xf numFmtId="164" fontId="6" fillId="0" borderId="41" xfId="28" applyFont="1" applyBorder="1" applyAlignment="1">
      <alignment horizontal="left"/>
    </xf>
    <xf numFmtId="164" fontId="6" fillId="0" borderId="41" xfId="28" applyFont="1" applyBorder="1" applyAlignment="1">
      <alignment horizontal="center"/>
    </xf>
    <xf numFmtId="164" fontId="6" fillId="0" borderId="11" xfId="28" applyFont="1" applyBorder="1" applyAlignment="1">
      <alignment horizontal="center"/>
    </xf>
    <xf numFmtId="164" fontId="6" fillId="0" borderId="24" xfId="28" applyFont="1" applyBorder="1" applyAlignment="1">
      <alignment horizontal="left"/>
    </xf>
    <xf numFmtId="164" fontId="57" fillId="0" borderId="0" xfId="28" applyFont="1" applyFill="1" applyBorder="1" applyAlignment="1">
      <alignment horizontal="left"/>
    </xf>
    <xf numFmtId="164" fontId="8" fillId="0" borderId="0" xfId="28" applyFont="1" applyFill="1" applyBorder="1" applyAlignment="1">
      <alignment horizontal="center"/>
    </xf>
    <xf numFmtId="164" fontId="8" fillId="0" borderId="0" xfId="28" applyFont="1" applyFill="1" applyBorder="1" applyAlignment="1">
      <alignment horizontal="right"/>
    </xf>
    <xf numFmtId="164" fontId="6" fillId="0" borderId="24" xfId="28" applyFont="1" applyBorder="1"/>
    <xf numFmtId="164" fontId="32" fillId="0" borderId="0" xfId="28" applyFont="1" applyFill="1" applyAlignment="1">
      <alignment vertical="center"/>
    </xf>
    <xf numFmtId="164" fontId="14" fillId="0" borderId="0" xfId="28" applyFont="1" applyFill="1" applyAlignment="1">
      <alignment horizontal="center" vertical="center"/>
    </xf>
    <xf numFmtId="164" fontId="6" fillId="0" borderId="96" xfId="28" applyFont="1" applyFill="1" applyBorder="1" applyAlignment="1">
      <alignment horizontal="center" vertical="center"/>
    </xf>
    <xf numFmtId="164" fontId="6" fillId="0" borderId="97" xfId="28" applyFont="1" applyFill="1" applyBorder="1" applyAlignment="1">
      <alignment horizontal="center" vertical="center"/>
    </xf>
    <xf numFmtId="164" fontId="6" fillId="0" borderId="52" xfId="28" applyFont="1" applyFill="1" applyBorder="1" applyAlignment="1">
      <alignment horizontal="center" vertical="center" wrapText="1"/>
    </xf>
    <xf numFmtId="164" fontId="6" fillId="0" borderId="53" xfId="28" applyFont="1" applyFill="1" applyBorder="1" applyAlignment="1">
      <alignment horizontal="center" vertical="center" wrapText="1"/>
    </xf>
    <xf numFmtId="164" fontId="6" fillId="0" borderId="0" xfId="28" applyFont="1" applyFill="1" applyAlignment="1">
      <alignment vertical="center"/>
    </xf>
    <xf numFmtId="164" fontId="7" fillId="0" borderId="33" xfId="28" applyFont="1" applyFill="1" applyBorder="1" applyAlignment="1">
      <alignment horizontal="center" vertical="center" wrapText="1"/>
    </xf>
    <xf numFmtId="164" fontId="7" fillId="0" borderId="98" xfId="28" applyFont="1" applyFill="1" applyBorder="1" applyAlignment="1">
      <alignment horizontal="center" vertical="center" wrapText="1"/>
    </xf>
    <xf numFmtId="164" fontId="6" fillId="0" borderId="98" xfId="28" applyFont="1" applyFill="1" applyBorder="1" applyAlignment="1">
      <alignment horizontal="center" vertical="center" wrapText="1"/>
    </xf>
    <xf numFmtId="164" fontId="6" fillId="0" borderId="16" xfId="28" applyFont="1" applyFill="1" applyBorder="1" applyAlignment="1">
      <alignment horizontal="center" vertical="center" wrapText="1"/>
    </xf>
    <xf numFmtId="164" fontId="6" fillId="0" borderId="14" xfId="28" applyFont="1" applyFill="1" applyBorder="1" applyAlignment="1">
      <alignment horizontal="right" vertical="center"/>
    </xf>
    <xf numFmtId="164" fontId="14" fillId="0" borderId="0" xfId="28" applyFont="1" applyFill="1" applyAlignment="1">
      <alignment vertical="center"/>
    </xf>
    <xf numFmtId="164" fontId="7" fillId="0" borderId="12" xfId="28" applyFont="1" applyFill="1" applyBorder="1" applyAlignment="1">
      <alignment horizontal="center" vertical="center" wrapText="1"/>
    </xf>
    <xf numFmtId="164" fontId="7" fillId="0" borderId="46" xfId="28" applyFont="1" applyFill="1" applyBorder="1" applyAlignment="1">
      <alignment horizontal="center" vertical="center" wrapText="1"/>
    </xf>
    <xf numFmtId="164" fontId="6" fillId="0" borderId="46" xfId="28" applyFont="1" applyFill="1" applyBorder="1" applyAlignment="1">
      <alignment horizontal="center" vertical="center" wrapText="1"/>
    </xf>
    <xf numFmtId="164" fontId="6" fillId="0" borderId="13" xfId="28" applyFont="1" applyFill="1" applyBorder="1" applyAlignment="1">
      <alignment horizontal="right" vertical="center"/>
    </xf>
    <xf numFmtId="164" fontId="6" fillId="0" borderId="12" xfId="28" applyFont="1" applyFill="1" applyBorder="1" applyAlignment="1">
      <alignment horizontal="center" vertical="center" wrapText="1"/>
    </xf>
    <xf numFmtId="164" fontId="12" fillId="0" borderId="17" xfId="28" applyFont="1" applyFill="1" applyBorder="1"/>
    <xf numFmtId="164" fontId="14" fillId="0" borderId="0" xfId="28" applyFont="1" applyFill="1"/>
    <xf numFmtId="164" fontId="9" fillId="0" borderId="10" xfId="28" applyFont="1" applyBorder="1" applyAlignment="1">
      <alignment horizontal="left"/>
    </xf>
    <xf numFmtId="164" fontId="9" fillId="0" borderId="41" xfId="28" applyFont="1" applyBorder="1" applyAlignment="1">
      <alignment horizontal="left" vertical="center" wrapText="1"/>
    </xf>
    <xf numFmtId="164" fontId="9" fillId="0" borderId="11" xfId="28" applyFont="1" applyBorder="1"/>
    <xf numFmtId="164" fontId="9" fillId="0" borderId="12" xfId="28" applyFont="1" applyBorder="1" applyAlignment="1">
      <alignment horizontal="left"/>
    </xf>
    <xf numFmtId="164" fontId="9" fillId="0" borderId="24" xfId="28" applyFont="1" applyFill="1" applyBorder="1" applyAlignment="1">
      <alignment horizontal="left" vertical="center" wrapText="1"/>
    </xf>
    <xf numFmtId="164" fontId="9" fillId="0" borderId="12" xfId="28" applyFont="1" applyBorder="1" applyAlignment="1">
      <alignment horizontal="center" wrapText="1"/>
    </xf>
    <xf numFmtId="164" fontId="11" fillId="0" borderId="0" xfId="28" applyFont="1" applyAlignment="1">
      <alignment horizontal="left"/>
    </xf>
    <xf numFmtId="164" fontId="6" fillId="0" borderId="0" xfId="28" applyFont="1"/>
    <xf numFmtId="164" fontId="45" fillId="0" borderId="0" xfId="28" applyFont="1" applyBorder="1" applyAlignment="1"/>
    <xf numFmtId="164" fontId="14" fillId="0" borderId="0" xfId="28" applyFont="1" applyBorder="1" applyAlignment="1">
      <alignment horizontal="left"/>
    </xf>
    <xf numFmtId="164" fontId="12" fillId="0" borderId="0" xfId="28" applyFont="1" applyBorder="1" applyAlignment="1"/>
    <xf numFmtId="164" fontId="7" fillId="0" borderId="99" xfId="28" applyFont="1" applyBorder="1" applyAlignment="1">
      <alignment horizontal="center" vertical="center" wrapText="1"/>
    </xf>
    <xf numFmtId="164" fontId="7" fillId="0" borderId="100" xfId="28" applyFont="1" applyBorder="1" applyAlignment="1">
      <alignment horizontal="center" vertical="center" wrapText="1"/>
    </xf>
    <xf numFmtId="164" fontId="7" fillId="0" borderId="101" xfId="28" applyFont="1" applyBorder="1" applyAlignment="1">
      <alignment horizontal="center" vertical="center" wrapText="1"/>
    </xf>
    <xf numFmtId="164" fontId="6" fillId="0" borderId="85" xfId="28" applyFont="1" applyBorder="1"/>
    <xf numFmtId="164" fontId="6" fillId="0" borderId="61" xfId="28" applyFont="1" applyBorder="1" applyAlignment="1">
      <alignment horizontal="center" vertical="center" wrapText="1"/>
    </xf>
    <xf numFmtId="164" fontId="6" fillId="0" borderId="102" xfId="28" applyFont="1" applyBorder="1" applyAlignment="1">
      <alignment horizontal="center"/>
    </xf>
    <xf numFmtId="164" fontId="7" fillId="0" borderId="85" xfId="28" applyFont="1" applyBorder="1"/>
    <xf numFmtId="164" fontId="0" fillId="0" borderId="22" xfId="28" applyFont="1" applyBorder="1" applyAlignment="1">
      <alignment horizontal="center"/>
    </xf>
    <xf numFmtId="164" fontId="32" fillId="0" borderId="0" xfId="28" applyFont="1" applyFill="1" applyAlignment="1"/>
    <xf numFmtId="164" fontId="59" fillId="0" borderId="0" xfId="28" applyFont="1" applyFill="1" applyAlignment="1"/>
    <xf numFmtId="164" fontId="61" fillId="0" borderId="0" xfId="28" applyFont="1" applyFill="1" applyAlignment="1">
      <alignment wrapText="1"/>
    </xf>
    <xf numFmtId="164" fontId="47" fillId="0" borderId="0" xfId="28" applyFont="1" applyFill="1"/>
    <xf numFmtId="164" fontId="14" fillId="0" borderId="0" xfId="28" applyFont="1" applyFill="1" applyAlignment="1"/>
    <xf numFmtId="164" fontId="6" fillId="0" borderId="16" xfId="28" applyFont="1" applyBorder="1" applyAlignment="1">
      <alignment horizontal="center"/>
    </xf>
    <xf numFmtId="164" fontId="7" fillId="0" borderId="94" xfId="28" applyFont="1" applyBorder="1"/>
    <xf numFmtId="164" fontId="7" fillId="0" borderId="46" xfId="28" applyFont="1" applyBorder="1" applyAlignment="1">
      <alignment horizontal="center" vertical="center" wrapText="1"/>
    </xf>
    <xf numFmtId="164" fontId="6" fillId="0" borderId="45" xfId="28" applyFont="1" applyBorder="1" applyAlignment="1">
      <alignment horizontal="center"/>
    </xf>
    <xf numFmtId="164" fontId="6" fillId="0" borderId="94" xfId="28" applyFont="1" applyBorder="1" applyAlignment="1">
      <alignment horizontal="center"/>
    </xf>
    <xf numFmtId="164" fontId="6" fillId="0" borderId="94" xfId="28" applyFont="1" applyBorder="1"/>
    <xf numFmtId="164" fontId="6" fillId="0" borderId="46" xfId="28" applyFont="1" applyBorder="1" applyAlignment="1">
      <alignment horizontal="center" vertical="center" wrapText="1"/>
    </xf>
    <xf numFmtId="164" fontId="0" fillId="0" borderId="17" xfId="28" applyFont="1" applyBorder="1" applyAlignment="1">
      <alignment horizontal="center"/>
    </xf>
    <xf numFmtId="164" fontId="7" fillId="0" borderId="27" xfId="28" applyFont="1" applyBorder="1" applyAlignment="1">
      <alignment horizontal="center" vertical="center" wrapText="1"/>
    </xf>
    <xf numFmtId="164" fontId="7" fillId="0" borderId="31" xfId="28" applyFont="1" applyBorder="1"/>
    <xf numFmtId="164" fontId="7" fillId="0" borderId="54" xfId="28" applyFont="1" applyBorder="1" applyAlignment="1"/>
    <xf numFmtId="164" fontId="7" fillId="0" borderId="12" xfId="28" applyFont="1" applyBorder="1" applyAlignment="1">
      <alignment horizontal="center" vertical="center" wrapText="1"/>
    </xf>
    <xf numFmtId="164" fontId="7" fillId="0" borderId="24" xfId="28" applyFont="1" applyBorder="1" applyAlignment="1">
      <alignment horizontal="center" vertical="center" wrapText="1"/>
    </xf>
    <xf numFmtId="164" fontId="0" fillId="0" borderId="24" xfId="28" applyFont="1" applyFill="1" applyBorder="1" applyAlignment="1">
      <alignment horizontal="center"/>
    </xf>
    <xf numFmtId="164" fontId="0" fillId="0" borderId="24" xfId="28" applyFont="1" applyFill="1" applyBorder="1"/>
    <xf numFmtId="164" fontId="0" fillId="0" borderId="24" xfId="28" applyFont="1" applyFill="1" applyBorder="1" applyAlignment="1">
      <alignment horizontal="left"/>
    </xf>
    <xf numFmtId="164" fontId="53" fillId="0" borderId="24" xfId="28" applyFont="1" applyFill="1" applyBorder="1" applyAlignment="1">
      <alignment horizontal="center"/>
    </xf>
    <xf numFmtId="164" fontId="0" fillId="0" borderId="76" xfId="28" applyFont="1" applyBorder="1"/>
    <xf numFmtId="164" fontId="0" fillId="0" borderId="74" xfId="28" applyFont="1" applyBorder="1"/>
    <xf numFmtId="164" fontId="0" fillId="0" borderId="34" xfId="28" applyFont="1" applyBorder="1"/>
    <xf numFmtId="164" fontId="0" fillId="0" borderId="28" xfId="28" applyFont="1" applyBorder="1"/>
    <xf numFmtId="164" fontId="0" fillId="0" borderId="28" xfId="28" applyFont="1" applyBorder="1" applyAlignment="1">
      <alignment horizontal="left"/>
    </xf>
    <xf numFmtId="164" fontId="0" fillId="0" borderId="103" xfId="28" applyFont="1" applyBorder="1"/>
    <xf numFmtId="164" fontId="0" fillId="0" borderId="104" xfId="28" applyFont="1" applyBorder="1"/>
    <xf numFmtId="164" fontId="0" fillId="0" borderId="0" xfId="28" applyFont="1" applyBorder="1" applyAlignment="1">
      <alignment wrapText="1"/>
    </xf>
    <xf numFmtId="164" fontId="57" fillId="0" borderId="0" xfId="28" applyFont="1" applyFill="1" applyAlignment="1"/>
    <xf numFmtId="164" fontId="6" fillId="0" borderId="0" xfId="28" applyFont="1" applyFill="1"/>
    <xf numFmtId="164" fontId="8" fillId="0" borderId="0" xfId="28" applyFont="1" applyFill="1" applyAlignment="1">
      <alignment vertical="center"/>
    </xf>
    <xf numFmtId="164" fontId="8" fillId="0" borderId="0" xfId="28" applyFont="1" applyFill="1" applyAlignment="1"/>
    <xf numFmtId="164" fontId="7" fillId="0" borderId="105" xfId="28" applyFont="1" applyBorder="1" applyAlignment="1">
      <alignment horizontal="center"/>
    </xf>
    <xf numFmtId="164" fontId="6" fillId="0" borderId="69" xfId="28" applyFont="1" applyBorder="1" applyAlignment="1">
      <alignment horizontal="center"/>
    </xf>
    <xf numFmtId="164" fontId="6" fillId="0" borderId="106" xfId="28" applyFont="1" applyBorder="1"/>
    <xf numFmtId="164" fontId="6" fillId="0" borderId="107" xfId="28" applyFont="1" applyBorder="1"/>
    <xf numFmtId="164" fontId="6" fillId="0" borderId="108" xfId="28" applyFont="1" applyBorder="1"/>
    <xf numFmtId="164" fontId="7" fillId="0" borderId="55" xfId="28" applyFont="1" applyBorder="1" applyAlignment="1">
      <alignment horizontal="center"/>
    </xf>
    <xf numFmtId="164" fontId="6" fillId="0" borderId="58" xfId="28" applyFont="1" applyBorder="1" applyAlignment="1">
      <alignment horizontal="center"/>
    </xf>
    <xf numFmtId="164" fontId="6" fillId="0" borderId="84" xfId="28" applyFont="1" applyBorder="1" applyAlignment="1">
      <alignment horizontal="center"/>
    </xf>
    <xf numFmtId="164" fontId="6" fillId="0" borderId="109" xfId="28" applyFont="1" applyBorder="1" applyAlignment="1">
      <alignment horizontal="center"/>
    </xf>
    <xf numFmtId="164" fontId="7" fillId="0" borderId="110" xfId="28" applyFont="1" applyBorder="1" applyAlignment="1">
      <alignment horizontal="center" vertical="center" wrapText="1"/>
    </xf>
    <xf numFmtId="164" fontId="6" fillId="0" borderId="111" xfId="28" applyFont="1" applyBorder="1" applyAlignment="1">
      <alignment horizontal="right"/>
    </xf>
    <xf numFmtId="164" fontId="6" fillId="0" borderId="110" xfId="28" applyFont="1" applyBorder="1" applyAlignment="1">
      <alignment horizontal="right"/>
    </xf>
    <xf numFmtId="164" fontId="6" fillId="0" borderId="112" xfId="28" applyFont="1" applyBorder="1" applyAlignment="1">
      <alignment horizontal="right"/>
    </xf>
    <xf numFmtId="164" fontId="6" fillId="0" borderId="113" xfId="28" applyFont="1" applyBorder="1" applyAlignment="1">
      <alignment horizontal="right"/>
    </xf>
    <xf numFmtId="164" fontId="12" fillId="0" borderId="17" xfId="28" applyFont="1" applyBorder="1" applyAlignment="1">
      <alignment horizontal="right"/>
    </xf>
    <xf numFmtId="164" fontId="6" fillId="0" borderId="16" xfId="28" applyBorder="1" applyAlignment="1">
      <alignment horizontal="center"/>
    </xf>
    <xf numFmtId="164" fontId="6" fillId="0" borderId="24" xfId="28" applyBorder="1" applyAlignment="1">
      <alignment horizontal="center"/>
    </xf>
    <xf numFmtId="164" fontId="6" fillId="0" borderId="24" xfId="28" applyBorder="1" applyAlignment="1">
      <alignment horizontal="center" vertical="center" wrapText="1"/>
    </xf>
    <xf numFmtId="164" fontId="6" fillId="0" borderId="13" xfId="28" applyBorder="1" applyAlignment="1">
      <alignment horizontal="center"/>
    </xf>
    <xf numFmtId="164" fontId="6" fillId="0" borderId="12" xfId="28" applyBorder="1" applyAlignment="1">
      <alignment horizontal="center"/>
    </xf>
    <xf numFmtId="164" fontId="6" fillId="0" borderId="48" xfId="28" applyFont="1" applyBorder="1" applyAlignment="1">
      <alignment horizontal="center"/>
    </xf>
    <xf numFmtId="164" fontId="6" fillId="0" borderId="48" xfId="28" applyBorder="1" applyAlignment="1">
      <alignment horizontal="center"/>
    </xf>
    <xf numFmtId="164" fontId="6" fillId="0" borderId="14" xfId="28" applyBorder="1" applyAlignment="1">
      <alignment horizontal="center"/>
    </xf>
    <xf numFmtId="164" fontId="6" fillId="0" borderId="33" xfId="28" applyFont="1" applyBorder="1" applyAlignment="1">
      <alignment horizontal="center"/>
    </xf>
    <xf numFmtId="164" fontId="6" fillId="0" borderId="12" xfId="28" applyFont="1" applyBorder="1" applyAlignment="1">
      <alignment horizontal="center"/>
    </xf>
    <xf numFmtId="164" fontId="6" fillId="0" borderId="13" xfId="28" applyFont="1" applyBorder="1" applyAlignment="1">
      <alignment horizontal="center"/>
    </xf>
    <xf numFmtId="164" fontId="6" fillId="0" borderId="0" xfId="28" applyFont="1" applyFill="1" applyBorder="1" applyAlignment="1">
      <alignment horizontal="center"/>
    </xf>
    <xf numFmtId="164" fontId="6" fillId="0" borderId="95" xfId="28" applyFont="1" applyBorder="1" applyAlignment="1">
      <alignment horizontal="center"/>
    </xf>
    <xf numFmtId="164" fontId="32" fillId="0" borderId="0" xfId="28" applyFont="1" applyFill="1" applyBorder="1" applyAlignment="1">
      <alignment horizontal="left"/>
    </xf>
    <xf numFmtId="164" fontId="13" fillId="0" borderId="0" xfId="28" applyFont="1" applyFill="1" applyBorder="1" applyAlignment="1">
      <alignment horizontal="center"/>
    </xf>
    <xf numFmtId="164" fontId="13" fillId="0" borderId="0" xfId="28" applyFont="1" applyFill="1" applyBorder="1" applyAlignment="1">
      <alignment horizontal="right"/>
    </xf>
    <xf numFmtId="164" fontId="14" fillId="0" borderId="96" xfId="28" applyFont="1" applyFill="1" applyBorder="1" applyAlignment="1">
      <alignment horizontal="center" vertical="center"/>
    </xf>
    <xf numFmtId="164" fontId="14" fillId="0" borderId="52" xfId="28" applyFont="1" applyFill="1" applyBorder="1" applyAlignment="1">
      <alignment horizontal="center" vertical="center" wrapText="1"/>
    </xf>
    <xf numFmtId="164" fontId="14" fillId="0" borderId="53" xfId="28" applyFont="1" applyFill="1" applyBorder="1" applyAlignment="1">
      <alignment horizontal="center" vertical="center" wrapText="1"/>
    </xf>
    <xf numFmtId="164" fontId="6" fillId="0" borderId="33" xfId="28" applyFont="1" applyFill="1" applyBorder="1" applyAlignment="1">
      <alignment horizontal="center" vertical="center" wrapText="1"/>
    </xf>
    <xf numFmtId="164" fontId="44" fillId="0" borderId="22" xfId="28" applyFont="1" applyFill="1" applyBorder="1"/>
    <xf numFmtId="164" fontId="48" fillId="0" borderId="90" xfId="28" applyFont="1" applyFill="1" applyBorder="1" applyAlignment="1">
      <alignment horizontal="left"/>
    </xf>
    <xf numFmtId="164" fontId="14" fillId="0" borderId="0" xfId="28" applyFont="1" applyFill="1" applyAlignment="1">
      <alignment horizontal="left"/>
    </xf>
    <xf numFmtId="164" fontId="48" fillId="0" borderId="0" xfId="28" applyFont="1" applyFill="1" applyAlignment="1">
      <alignment horizontal="left"/>
    </xf>
    <xf numFmtId="164" fontId="48" fillId="0" borderId="0" xfId="28" applyFont="1" applyFill="1"/>
    <xf numFmtId="164" fontId="47" fillId="0" borderId="0" xfId="28" applyFont="1" applyBorder="1" applyAlignment="1">
      <alignment horizontal="left"/>
    </xf>
    <xf numFmtId="164" fontId="47" fillId="0" borderId="0" xfId="28" applyFont="1" applyBorder="1"/>
    <xf numFmtId="164" fontId="47" fillId="0" borderId="0" xfId="28" applyFont="1" applyBorder="1" applyAlignment="1"/>
    <xf numFmtId="164" fontId="14" fillId="0" borderId="0" xfId="28" applyFont="1" applyFill="1" applyAlignment="1">
      <alignment horizontal="right"/>
    </xf>
    <xf numFmtId="164" fontId="14" fillId="0" borderId="97" xfId="28" applyFont="1" applyFill="1" applyBorder="1" applyAlignment="1">
      <alignment horizontal="center" vertical="center"/>
    </xf>
    <xf numFmtId="164" fontId="58" fillId="0" borderId="0" xfId="28" applyFont="1" applyFill="1" applyAlignment="1">
      <alignment horizontal="left"/>
    </xf>
    <xf numFmtId="164" fontId="9" fillId="0" borderId="0" xfId="28" applyFont="1" applyFill="1" applyAlignment="1">
      <alignment horizontal="right"/>
    </xf>
    <xf numFmtId="164" fontId="36" fillId="0" borderId="0" xfId="28" applyFont="1" applyFill="1" applyBorder="1" applyAlignment="1">
      <alignment horizontal="center"/>
    </xf>
    <xf numFmtId="164" fontId="6" fillId="0" borderId="0" xfId="28" applyFont="1" applyAlignment="1">
      <alignment horizontal="left"/>
    </xf>
    <xf numFmtId="164" fontId="6" fillId="0" borderId="0" xfId="28" applyFont="1" applyAlignment="1"/>
    <xf numFmtId="164" fontId="7" fillId="0" borderId="17" xfId="28" applyFont="1" applyBorder="1" applyAlignment="1">
      <alignment vertical="center"/>
    </xf>
    <xf numFmtId="164" fontId="56" fillId="0" borderId="0" xfId="28" applyFont="1" applyFill="1" applyAlignment="1">
      <alignment vertical="center"/>
    </xf>
    <xf numFmtId="164" fontId="59" fillId="0" borderId="0" xfId="28" applyFont="1" applyFill="1" applyAlignment="1">
      <alignment vertical="center" wrapText="1"/>
    </xf>
    <xf numFmtId="164" fontId="12" fillId="0" borderId="0" xfId="28" applyFont="1" applyFill="1" applyBorder="1" applyAlignment="1">
      <alignment horizontal="left"/>
    </xf>
    <xf numFmtId="164" fontId="14" fillId="0" borderId="29" xfId="28" applyFont="1" applyFill="1" applyBorder="1" applyAlignment="1">
      <alignment horizontal="center" vertical="center"/>
    </xf>
    <xf numFmtId="164" fontId="14" fillId="0" borderId="31" xfId="28" applyFont="1" applyFill="1" applyBorder="1" applyAlignment="1">
      <alignment horizontal="center" vertical="center" wrapText="1"/>
    </xf>
    <xf numFmtId="164" fontId="14" fillId="0" borderId="32" xfId="28" applyFont="1" applyFill="1" applyBorder="1" applyAlignment="1">
      <alignment horizontal="center" vertical="center" wrapText="1"/>
    </xf>
    <xf numFmtId="164" fontId="6" fillId="0" borderId="41" xfId="28" applyFont="1" applyFill="1" applyBorder="1" applyAlignment="1">
      <alignment horizontal="center" vertical="center" wrapText="1"/>
    </xf>
    <xf numFmtId="164" fontId="6" fillId="0" borderId="42" xfId="28" applyFont="1" applyFill="1" applyBorder="1" applyAlignment="1">
      <alignment horizontal="center" vertical="center"/>
    </xf>
    <xf numFmtId="164" fontId="6" fillId="0" borderId="114" xfId="28" applyFont="1" applyFill="1" applyBorder="1" applyAlignment="1">
      <alignment horizontal="center" vertical="center"/>
    </xf>
    <xf numFmtId="164" fontId="6" fillId="0" borderId="45" xfId="28" applyFont="1" applyFill="1" applyBorder="1" applyAlignment="1">
      <alignment horizontal="center" vertical="center"/>
    </xf>
    <xf numFmtId="164" fontId="6" fillId="0" borderId="94" xfId="28" applyFont="1" applyFill="1" applyBorder="1" applyAlignment="1">
      <alignment horizontal="center" vertical="center"/>
    </xf>
    <xf numFmtId="164" fontId="6" fillId="0" borderId="49" xfId="28" applyFont="1" applyFill="1" applyBorder="1" applyAlignment="1">
      <alignment horizontal="center" vertical="center"/>
    </xf>
    <xf numFmtId="164" fontId="6" fillId="0" borderId="115" xfId="28" applyFont="1" applyFill="1" applyBorder="1" applyAlignment="1">
      <alignment horizontal="center" vertical="center"/>
    </xf>
    <xf numFmtId="164" fontId="6" fillId="0" borderId="22" xfId="28" applyFont="1" applyFill="1" applyBorder="1" applyAlignment="1">
      <alignment horizontal="center" vertical="center"/>
    </xf>
    <xf numFmtId="164" fontId="12" fillId="0" borderId="103" xfId="28" applyFont="1" applyFill="1" applyBorder="1" applyAlignment="1">
      <alignment horizontal="center" vertical="center"/>
    </xf>
    <xf numFmtId="164" fontId="7" fillId="0" borderId="54" xfId="28" applyFont="1" applyFill="1" applyBorder="1" applyAlignment="1">
      <alignment horizontal="right" vertical="center"/>
    </xf>
    <xf numFmtId="164" fontId="14" fillId="0" borderId="22" xfId="28" applyFont="1" applyFill="1" applyBorder="1"/>
    <xf numFmtId="164" fontId="14" fillId="0" borderId="23" xfId="28" applyFont="1" applyFill="1" applyBorder="1"/>
    <xf numFmtId="164" fontId="14" fillId="0" borderId="27" xfId="28" applyFont="1" applyFill="1" applyBorder="1"/>
    <xf numFmtId="164" fontId="14" fillId="0" borderId="28" xfId="28" applyFont="1" applyFill="1" applyBorder="1" applyAlignment="1">
      <alignment horizontal="center"/>
    </xf>
    <xf numFmtId="164" fontId="14" fillId="0" borderId="23" xfId="28" applyFont="1" applyFill="1" applyBorder="1" applyAlignment="1">
      <alignment horizontal="center"/>
    </xf>
    <xf numFmtId="164" fontId="14" fillId="0" borderId="90" xfId="28" applyFont="1" applyFill="1" applyBorder="1"/>
    <xf numFmtId="164" fontId="47" fillId="0" borderId="0" xfId="28" applyFont="1" applyBorder="1" applyAlignment="1">
      <alignment horizontal="center"/>
    </xf>
    <xf numFmtId="164" fontId="14" fillId="0" borderId="30" xfId="28" applyFont="1" applyFill="1" applyBorder="1" applyAlignment="1">
      <alignment horizontal="center" vertical="center" wrapText="1"/>
    </xf>
    <xf numFmtId="164" fontId="14" fillId="0" borderId="17" xfId="28" applyFont="1" applyFill="1" applyBorder="1" applyAlignment="1">
      <alignment horizontal="center" vertical="center" wrapText="1"/>
    </xf>
    <xf numFmtId="164" fontId="6" fillId="0" borderId="14" xfId="28" applyFont="1" applyFill="1" applyBorder="1" applyAlignment="1">
      <alignment horizontal="center" vertical="center"/>
    </xf>
    <xf numFmtId="164" fontId="6" fillId="0" borderId="116" xfId="28" applyFont="1" applyFill="1" applyBorder="1" applyAlignment="1">
      <alignment horizontal="center" vertical="center"/>
    </xf>
    <xf numFmtId="164" fontId="6" fillId="0" borderId="13" xfId="28" applyFont="1" applyFill="1" applyBorder="1" applyAlignment="1">
      <alignment horizontal="center" vertical="center"/>
    </xf>
    <xf numFmtId="164" fontId="6" fillId="0" borderId="15" xfId="28" applyFont="1" applyFill="1" applyBorder="1" applyAlignment="1">
      <alignment horizontal="center" vertical="center"/>
    </xf>
    <xf numFmtId="164" fontId="6" fillId="0" borderId="108" xfId="28" applyFont="1" applyFill="1" applyBorder="1" applyAlignment="1">
      <alignment horizontal="center" vertic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wrapText="1"/>
    </xf>
    <xf numFmtId="164" fontId="6" fillId="0" borderId="117" xfId="28" applyFont="1" applyFill="1" applyBorder="1" applyAlignment="1">
      <alignment horizontal="center" vertical="center"/>
    </xf>
    <xf numFmtId="164" fontId="33" fillId="0" borderId="0" xfId="28" applyFont="1" applyFill="1"/>
    <xf numFmtId="164" fontId="7" fillId="0" borderId="0" xfId="28" applyFont="1" applyFill="1" applyBorder="1" applyAlignment="1">
      <alignment horizontal="left"/>
    </xf>
    <xf numFmtId="164" fontId="7" fillId="0" borderId="0" xfId="28" applyFont="1" applyFill="1" applyAlignment="1">
      <alignment vertical="center"/>
    </xf>
    <xf numFmtId="164" fontId="6" fillId="0" borderId="29" xfId="28" applyFont="1" applyFill="1" applyBorder="1" applyAlignment="1">
      <alignment horizontal="center" vertical="center"/>
    </xf>
    <xf numFmtId="164" fontId="6" fillId="0" borderId="32" xfId="28" applyFont="1" applyFill="1" applyBorder="1" applyAlignment="1">
      <alignment horizontal="center" vertical="center" wrapText="1"/>
    </xf>
    <xf numFmtId="164" fontId="33" fillId="0" borderId="41" xfId="28" applyFont="1" applyFill="1" applyBorder="1" applyAlignment="1">
      <alignment horizontal="center" vertical="center" wrapText="1"/>
    </xf>
    <xf numFmtId="164" fontId="33" fillId="0" borderId="41" xfId="28" applyFont="1" applyFill="1" applyBorder="1" applyAlignment="1">
      <alignment horizontal="right" vertical="center" wrapText="1"/>
    </xf>
    <xf numFmtId="164" fontId="33" fillId="0" borderId="11" xfId="28" applyFont="1" applyFill="1" applyBorder="1" applyAlignment="1">
      <alignment horizontal="center" vertical="center"/>
    </xf>
    <xf numFmtId="164" fontId="33" fillId="0" borderId="116" xfId="28" applyFont="1" applyFill="1" applyBorder="1" applyAlignment="1">
      <alignment horizontal="right" vertical="center"/>
    </xf>
    <xf numFmtId="164" fontId="33" fillId="0" borderId="24" xfId="28" applyFont="1" applyFill="1" applyBorder="1" applyAlignment="1">
      <alignment horizontal="center" vertical="center" wrapText="1"/>
    </xf>
    <xf numFmtId="164" fontId="33" fillId="0" borderId="24" xfId="28" applyFont="1" applyFill="1" applyBorder="1" applyAlignment="1">
      <alignment horizontal="right" vertical="center" wrapText="1"/>
    </xf>
    <xf numFmtId="164" fontId="33" fillId="0" borderId="13" xfId="28" applyFont="1" applyFill="1" applyBorder="1" applyAlignment="1">
      <alignment horizontal="center" vertical="center"/>
    </xf>
    <xf numFmtId="164" fontId="33" fillId="0" borderId="94" xfId="28" applyFont="1" applyFill="1" applyBorder="1" applyAlignment="1">
      <alignment horizontal="right" vertical="center"/>
    </xf>
    <xf numFmtId="164" fontId="33" fillId="0" borderId="48" xfId="28" applyFont="1" applyFill="1" applyBorder="1" applyAlignment="1">
      <alignment horizontal="center" vertical="center" wrapText="1"/>
    </xf>
    <xf numFmtId="164" fontId="33" fillId="0" borderId="48" xfId="28" applyFont="1" applyFill="1" applyBorder="1" applyAlignment="1">
      <alignment horizontal="right" vertical="center" wrapText="1"/>
    </xf>
    <xf numFmtId="164" fontId="33" fillId="0" borderId="19" xfId="28" applyFont="1" applyFill="1" applyBorder="1" applyAlignment="1">
      <alignment horizontal="center" vertical="center"/>
    </xf>
    <xf numFmtId="164" fontId="33" fillId="0" borderId="117" xfId="28" applyFont="1" applyFill="1" applyBorder="1" applyAlignment="1">
      <alignment horizontal="right" vertical="center"/>
    </xf>
    <xf numFmtId="164" fontId="7" fillId="0" borderId="22" xfId="28" applyFont="1" applyFill="1" applyBorder="1" applyAlignment="1">
      <alignment horizontal="center" vertical="center" wrapText="1"/>
    </xf>
    <xf numFmtId="164" fontId="12" fillId="0" borderId="0" xfId="28" applyFont="1" applyFill="1" applyAlignment="1">
      <alignment vertical="center"/>
    </xf>
    <xf numFmtId="164" fontId="7" fillId="0" borderId="17" xfId="28" applyFont="1" applyFill="1" applyBorder="1" applyAlignment="1">
      <alignment horizontal="right"/>
    </xf>
    <xf numFmtId="164" fontId="11" fillId="0" borderId="0" xfId="28" applyFont="1" applyFill="1"/>
    <xf numFmtId="164" fontId="9" fillId="0" borderId="0" xfId="28" applyFont="1" applyFill="1" applyBorder="1" applyAlignment="1">
      <alignment horizontal="left"/>
    </xf>
    <xf numFmtId="164" fontId="9" fillId="0" borderId="0" xfId="28" applyFont="1" applyFill="1" applyBorder="1"/>
    <xf numFmtId="164" fontId="9" fillId="0" borderId="0" xfId="28" applyFont="1" applyFill="1" applyBorder="1" applyAlignment="1"/>
    <xf numFmtId="164" fontId="33" fillId="0" borderId="25" xfId="28" applyFont="1" applyFill="1" applyBorder="1" applyAlignment="1">
      <alignment horizontal="center" vertical="center" wrapText="1"/>
    </xf>
    <xf numFmtId="164" fontId="33" fillId="0" borderId="15" xfId="28" applyFont="1" applyFill="1" applyBorder="1" applyAlignment="1">
      <alignment horizontal="center" vertical="center"/>
    </xf>
    <xf numFmtId="164" fontId="33" fillId="0" borderId="115" xfId="28" applyFont="1" applyFill="1" applyBorder="1" applyAlignment="1">
      <alignment horizontal="right" vertical="center"/>
    </xf>
    <xf numFmtId="164" fontId="14" fillId="0" borderId="17" xfId="28" applyFont="1" applyFill="1" applyBorder="1" applyAlignment="1">
      <alignment horizontal="right" vertical="center"/>
    </xf>
    <xf numFmtId="164" fontId="6" fillId="0" borderId="0" xfId="28" applyFill="1"/>
    <xf numFmtId="164" fontId="10" fillId="0" borderId="0" xfId="28" applyFont="1" applyFill="1" applyBorder="1" applyAlignment="1">
      <alignment horizontal="left"/>
    </xf>
    <xf numFmtId="164" fontId="34" fillId="0" borderId="0" xfId="28" applyFont="1" applyFill="1" applyBorder="1" applyAlignment="1">
      <alignment vertical="center"/>
    </xf>
    <xf numFmtId="164" fontId="34" fillId="0" borderId="0" xfId="28" applyFont="1" applyFill="1" applyAlignment="1">
      <alignment vertical="center"/>
    </xf>
    <xf numFmtId="164" fontId="6" fillId="0" borderId="22" xfId="28" applyFont="1" applyFill="1" applyBorder="1" applyAlignment="1">
      <alignment horizontal="center" vertical="center" wrapText="1"/>
    </xf>
    <xf numFmtId="164" fontId="51" fillId="0" borderId="29" xfId="28" applyFont="1" applyFill="1" applyBorder="1" applyAlignment="1">
      <alignment horizontal="center" vertical="center"/>
    </xf>
    <xf numFmtId="164" fontId="51" fillId="0" borderId="31" xfId="28" applyFont="1" applyFill="1" applyBorder="1" applyAlignment="1">
      <alignment horizontal="center" vertical="center" wrapText="1"/>
    </xf>
    <xf numFmtId="164" fontId="51" fillId="0" borderId="32" xfId="28" applyFont="1" applyFill="1" applyBorder="1" applyAlignment="1">
      <alignment horizontal="center" vertical="center" wrapText="1"/>
    </xf>
    <xf numFmtId="164" fontId="51" fillId="0" borderId="0" xfId="28" applyFont="1" applyFill="1" applyAlignment="1">
      <alignment vertical="center"/>
    </xf>
    <xf numFmtId="164" fontId="6" fillId="0" borderId="10" xfId="28" applyFont="1" applyFill="1" applyBorder="1" applyAlignment="1">
      <alignment horizontal="center" vertical="center" wrapText="1"/>
    </xf>
    <xf numFmtId="164" fontId="6" fillId="0" borderId="41" xfId="28" applyFont="1" applyFill="1" applyBorder="1" applyAlignment="1">
      <alignment horizontal="center" vertical="center"/>
    </xf>
    <xf numFmtId="164" fontId="51" fillId="0" borderId="18" xfId="28" applyFont="1" applyFill="1" applyBorder="1" applyAlignment="1">
      <alignment horizontal="center" vertical="center" wrapText="1"/>
    </xf>
    <xf numFmtId="164" fontId="6" fillId="0" borderId="34" xfId="28" applyFont="1" applyFill="1" applyBorder="1" applyAlignment="1">
      <alignment horizontal="center" vertical="center" wrapText="1"/>
    </xf>
    <xf numFmtId="164" fontId="14" fillId="0" borderId="0" xfId="28" applyFont="1" applyFill="1" applyBorder="1" applyAlignment="1">
      <alignment horizontal="center"/>
    </xf>
    <xf numFmtId="164" fontId="48" fillId="0" borderId="0" xfId="28" applyFont="1" applyFill="1" applyBorder="1" applyAlignment="1">
      <alignment horizontal="left"/>
    </xf>
    <xf numFmtId="164" fontId="9" fillId="0" borderId="0" xfId="28" applyFont="1" applyFill="1"/>
    <xf numFmtId="164" fontId="44" fillId="0" borderId="0" xfId="28" applyFont="1" applyFill="1"/>
    <xf numFmtId="164" fontId="44" fillId="0" borderId="0" xfId="28" applyFont="1" applyFill="1" applyBorder="1"/>
    <xf numFmtId="164" fontId="7" fillId="0" borderId="0" xfId="28" applyFont="1" applyFill="1" applyBorder="1" applyAlignment="1"/>
    <xf numFmtId="164" fontId="14" fillId="0" borderId="0" xfId="28" applyFont="1" applyFill="1" applyBorder="1" applyAlignment="1"/>
    <xf numFmtId="164" fontId="14" fillId="0" borderId="0" xfId="28" applyFont="1" applyFill="1" applyBorder="1" applyAlignment="1">
      <alignment horizontal="center" vertical="center"/>
    </xf>
    <xf numFmtId="164" fontId="7" fillId="0" borderId="29" xfId="28" applyFont="1" applyFill="1" applyBorder="1" applyAlignment="1">
      <alignment horizontal="center" vertical="center"/>
    </xf>
    <xf numFmtId="164" fontId="7" fillId="0" borderId="30" xfId="28" applyFont="1" applyFill="1" applyBorder="1" applyAlignment="1">
      <alignment horizontal="center" vertical="center" wrapText="1"/>
    </xf>
    <xf numFmtId="164" fontId="7" fillId="0" borderId="17" xfId="28" applyFont="1" applyFill="1" applyBorder="1" applyAlignment="1">
      <alignment horizontal="center" vertical="center" wrapText="1"/>
    </xf>
    <xf numFmtId="164" fontId="7" fillId="0" borderId="21" xfId="28" applyFont="1" applyFill="1" applyBorder="1" applyAlignment="1">
      <alignment horizontal="center" vertical="center" wrapText="1"/>
    </xf>
    <xf numFmtId="164" fontId="7" fillId="0" borderId="31" xfId="28" applyFont="1" applyFill="1" applyBorder="1" applyAlignment="1">
      <alignment horizontal="center" vertical="center" wrapText="1"/>
    </xf>
    <xf numFmtId="164" fontId="7" fillId="0" borderId="32" xfId="28" applyFont="1" applyFill="1" applyBorder="1" applyAlignment="1">
      <alignment horizontal="center" vertical="center" wrapText="1"/>
    </xf>
    <xf numFmtId="164" fontId="33" fillId="0" borderId="41" xfId="28" applyFont="1" applyFill="1" applyBorder="1" applyAlignment="1">
      <alignment horizontal="center" vertical="center"/>
    </xf>
    <xf numFmtId="164" fontId="33" fillId="0" borderId="80" xfId="28" applyFont="1" applyFill="1" applyBorder="1" applyAlignment="1">
      <alignment horizontal="right" vertical="center"/>
    </xf>
    <xf numFmtId="164" fontId="33" fillId="0" borderId="24" xfId="28" applyFont="1" applyFill="1" applyBorder="1" applyAlignment="1">
      <alignment horizontal="center" vertical="center"/>
    </xf>
    <xf numFmtId="164" fontId="33" fillId="0" borderId="83" xfId="28" applyFont="1" applyFill="1" applyBorder="1" applyAlignment="1">
      <alignment horizontal="right" vertical="center"/>
    </xf>
    <xf numFmtId="164" fontId="33" fillId="0" borderId="48" xfId="28" applyFont="1" applyFill="1" applyBorder="1" applyAlignment="1">
      <alignment horizontal="center" vertical="center"/>
    </xf>
    <xf numFmtId="164" fontId="12" fillId="0" borderId="17" xfId="28" applyFont="1" applyFill="1" applyBorder="1" applyAlignment="1">
      <alignment horizontal="right"/>
    </xf>
    <xf numFmtId="164" fontId="12" fillId="0" borderId="90" xfId="28" applyFont="1" applyFill="1" applyBorder="1" applyAlignment="1">
      <alignment horizontal="right"/>
    </xf>
    <xf numFmtId="164" fontId="49" fillId="0" borderId="24" xfId="28" applyFont="1" applyFill="1" applyBorder="1" applyAlignment="1">
      <alignment horizontal="center" vertical="center" wrapText="1"/>
    </xf>
    <xf numFmtId="164" fontId="48" fillId="0" borderId="0" xfId="28" applyFont="1" applyFill="1" applyAlignment="1">
      <alignment horizontal="center"/>
    </xf>
    <xf numFmtId="164" fontId="54" fillId="0" borderId="29" xfId="28" applyFont="1" applyFill="1" applyBorder="1" applyAlignment="1">
      <alignment horizontal="center" vertical="center"/>
    </xf>
    <xf numFmtId="164" fontId="54" fillId="0" borderId="31" xfId="28" applyFont="1" applyFill="1" applyBorder="1" applyAlignment="1">
      <alignment horizontal="center" vertical="center" wrapText="1"/>
    </xf>
    <xf numFmtId="164" fontId="54" fillId="0" borderId="32" xfId="28" applyFont="1" applyFill="1" applyBorder="1" applyAlignment="1">
      <alignment horizontal="center" vertical="center" wrapText="1"/>
    </xf>
    <xf numFmtId="164" fontId="54" fillId="0" borderId="0" xfId="28" applyFont="1" applyFill="1" applyAlignment="1">
      <alignment vertical="center"/>
    </xf>
    <xf numFmtId="164" fontId="49" fillId="0" borderId="16" xfId="28" applyFont="1" applyFill="1" applyBorder="1" applyAlignment="1">
      <alignment horizontal="center" vertical="center" wrapText="1"/>
    </xf>
    <xf numFmtId="164" fontId="49" fillId="0" borderId="14" xfId="28" applyFont="1" applyFill="1" applyBorder="1" applyAlignment="1">
      <alignment horizontal="center" vertical="center" wrapText="1"/>
    </xf>
    <xf numFmtId="164" fontId="49" fillId="0" borderId="13" xfId="28" applyFont="1" applyFill="1" applyBorder="1" applyAlignment="1">
      <alignment horizontal="center" vertical="center" wrapText="1"/>
    </xf>
    <xf numFmtId="164" fontId="14" fillId="0" borderId="27" xfId="28" applyFont="1" applyFill="1" applyBorder="1" applyAlignment="1">
      <alignment horizontal="right"/>
    </xf>
    <xf numFmtId="164" fontId="9" fillId="0" borderId="0" xfId="28" applyFont="1" applyFill="1" applyAlignment="1">
      <alignment horizontal="left"/>
    </xf>
    <xf numFmtId="164" fontId="13" fillId="0" borderId="0" xfId="28" applyFont="1" applyAlignment="1">
      <alignment vertical="center"/>
    </xf>
    <xf numFmtId="164" fontId="52" fillId="0" borderId="0" xfId="28" applyFont="1" applyAlignment="1">
      <alignment vertical="center"/>
    </xf>
    <xf numFmtId="164" fontId="13" fillId="0" borderId="0" xfId="28" applyFont="1" applyAlignment="1"/>
    <xf numFmtId="164" fontId="39" fillId="0" borderId="0" xfId="28" applyFont="1" applyBorder="1" applyAlignment="1"/>
    <xf numFmtId="164" fontId="7" fillId="0" borderId="54" xfId="28" applyFont="1" applyBorder="1" applyAlignment="1">
      <alignment vertical="center" wrapText="1"/>
    </xf>
    <xf numFmtId="164" fontId="7" fillId="0" borderId="108" xfId="28" applyFont="1" applyBorder="1" applyAlignment="1">
      <alignment horizontal="center" vertical="center" wrapText="1"/>
    </xf>
    <xf numFmtId="164" fontId="7" fillId="0" borderId="26" xfId="28" applyFont="1" applyFill="1" applyBorder="1" applyAlignment="1">
      <alignment horizontal="center" vertical="center" wrapText="1"/>
    </xf>
    <xf numFmtId="164" fontId="6" fillId="0" borderId="76" xfId="28" applyFont="1" applyBorder="1" applyAlignment="1">
      <alignment horizontal="center"/>
    </xf>
    <xf numFmtId="164" fontId="6" fillId="0" borderId="74" xfId="28" applyFont="1" applyBorder="1" applyAlignment="1">
      <alignment horizontal="center"/>
    </xf>
    <xf numFmtId="164" fontId="6" fillId="0" borderId="120" xfId="28" applyFont="1" applyBorder="1" applyAlignment="1">
      <alignment horizontal="center"/>
    </xf>
    <xf numFmtId="164" fontId="6" fillId="0" borderId="89" xfId="28" applyFont="1" applyBorder="1" applyAlignment="1">
      <alignment horizontal="center"/>
    </xf>
    <xf numFmtId="164" fontId="6" fillId="0" borderId="54" xfId="28" applyBorder="1" applyAlignment="1">
      <alignment horizontal="center"/>
    </xf>
    <xf numFmtId="164" fontId="49" fillId="0" borderId="22" xfId="28" applyFont="1" applyBorder="1" applyAlignment="1">
      <alignment horizontal="center"/>
    </xf>
    <xf numFmtId="164" fontId="12" fillId="0" borderId="17" xfId="28" applyFont="1" applyBorder="1" applyAlignment="1">
      <alignment horizontal="center" vertical="center"/>
    </xf>
    <xf numFmtId="164" fontId="49" fillId="0" borderId="21" xfId="28" applyFont="1" applyBorder="1" applyAlignment="1">
      <alignment horizontal="center"/>
    </xf>
    <xf numFmtId="164" fontId="49" fillId="0" borderId="31" xfId="28" applyFont="1" applyBorder="1" applyAlignment="1">
      <alignment horizontal="center"/>
    </xf>
    <xf numFmtId="164" fontId="54" fillId="0" borderId="31" xfId="28" applyFont="1" applyBorder="1" applyAlignment="1">
      <alignment horizontal="center"/>
    </xf>
    <xf numFmtId="164" fontId="54" fillId="0" borderId="23" xfId="28" applyFont="1" applyBorder="1" applyAlignment="1">
      <alignment horizontal="center"/>
    </xf>
    <xf numFmtId="164" fontId="12" fillId="0" borderId="22" xfId="28" applyFont="1" applyBorder="1" applyAlignment="1">
      <alignment horizontal="center" vertical="center"/>
    </xf>
    <xf numFmtId="164" fontId="6" fillId="0" borderId="0" xfId="28" applyAlignment="1"/>
    <xf numFmtId="164" fontId="6" fillId="0" borderId="0" xfId="28" applyAlignment="1">
      <alignment horizontal="center"/>
    </xf>
    <xf numFmtId="164" fontId="6" fillId="0" borderId="0" xfId="28" applyFont="1" applyFill="1" applyBorder="1" applyAlignment="1">
      <alignment horizontal="left"/>
    </xf>
    <xf numFmtId="164" fontId="6" fillId="0" borderId="0" xfId="28" applyAlignment="1">
      <alignment horizontal="left"/>
    </xf>
    <xf numFmtId="164" fontId="6" fillId="0" borderId="82" xfId="28" applyFont="1" applyBorder="1" applyAlignment="1">
      <alignment horizontal="center"/>
    </xf>
    <xf numFmtId="164" fontId="6" fillId="0" borderId="121" xfId="28" applyBorder="1" applyAlignment="1">
      <alignment horizontal="center"/>
    </xf>
    <xf numFmtId="164" fontId="6" fillId="0" borderId="114" xfId="28" applyBorder="1" applyAlignment="1">
      <alignment horizontal="center"/>
    </xf>
    <xf numFmtId="164" fontId="6" fillId="0" borderId="122" xfId="28" applyFont="1" applyBorder="1" applyAlignment="1">
      <alignment horizontal="center"/>
    </xf>
    <xf numFmtId="164" fontId="6" fillId="0" borderId="94" xfId="28" applyBorder="1" applyAlignment="1">
      <alignment horizontal="center"/>
    </xf>
    <xf numFmtId="164" fontId="6" fillId="0" borderId="115" xfId="28" applyBorder="1" applyAlignment="1">
      <alignment horizontal="center"/>
    </xf>
    <xf numFmtId="164" fontId="49" fillId="0" borderId="0" xfId="28" applyFont="1" applyBorder="1" applyAlignment="1">
      <alignment horizontal="center"/>
    </xf>
    <xf numFmtId="164" fontId="12" fillId="0" borderId="0" xfId="28" applyFont="1" applyBorder="1" applyAlignment="1">
      <alignment horizontal="center" vertical="center"/>
    </xf>
    <xf numFmtId="164" fontId="54" fillId="0" borderId="0" xfId="28" applyFont="1" applyBorder="1" applyAlignment="1">
      <alignment horizontal="center"/>
    </xf>
    <xf numFmtId="164" fontId="6" fillId="0" borderId="0" xfId="28" applyFont="1" applyFill="1" applyBorder="1" applyAlignment="1"/>
    <xf numFmtId="164" fontId="51" fillId="0" borderId="108" xfId="28" applyFont="1" applyBorder="1" applyAlignment="1">
      <alignment horizontal="center" vertical="center" wrapText="1"/>
    </xf>
    <xf numFmtId="164" fontId="51" fillId="0" borderId="26" xfId="28" applyFont="1" applyFill="1" applyBorder="1" applyAlignment="1">
      <alignment horizontal="center" vertical="center" wrapText="1"/>
    </xf>
    <xf numFmtId="164" fontId="7" fillId="0" borderId="33" xfId="28" applyFont="1" applyBorder="1" applyAlignment="1">
      <alignment horizontal="center" vertical="center" wrapText="1"/>
    </xf>
    <xf numFmtId="164" fontId="51" fillId="0" borderId="16" xfId="28" applyFont="1" applyBorder="1" applyAlignment="1">
      <alignment horizontal="center" vertical="center" wrapText="1"/>
    </xf>
    <xf numFmtId="164" fontId="51" fillId="0" borderId="16" xfId="28" applyFont="1" applyFill="1" applyBorder="1" applyAlignment="1">
      <alignment horizontal="center" vertical="center" wrapText="1"/>
    </xf>
    <xf numFmtId="164" fontId="51" fillId="0" borderId="14" xfId="28" applyFont="1" applyFill="1" applyBorder="1" applyAlignment="1">
      <alignment horizontal="center" vertical="center" wrapText="1"/>
    </xf>
    <xf numFmtId="164" fontId="51" fillId="0" borderId="24" xfId="28" applyFont="1" applyBorder="1" applyAlignment="1">
      <alignment horizontal="center" vertical="center" wrapText="1"/>
    </xf>
    <xf numFmtId="164" fontId="51" fillId="0" borderId="24" xfId="28" applyFont="1" applyFill="1" applyBorder="1" applyAlignment="1">
      <alignment horizontal="center" vertical="center" wrapText="1"/>
    </xf>
    <xf numFmtId="164" fontId="51" fillId="0" borderId="13" xfId="28" applyFont="1" applyFill="1" applyBorder="1" applyAlignment="1">
      <alignment horizontal="center" vertical="center" wrapText="1"/>
    </xf>
    <xf numFmtId="164" fontId="49" fillId="0" borderId="95" xfId="28" applyFont="1" applyBorder="1" applyAlignment="1">
      <alignment horizontal="center"/>
    </xf>
    <xf numFmtId="164" fontId="49" fillId="0" borderId="25" xfId="28" applyFont="1" applyBorder="1" applyAlignment="1">
      <alignment horizontal="center"/>
    </xf>
    <xf numFmtId="164" fontId="54" fillId="0" borderId="25" xfId="28" applyFont="1" applyBorder="1" applyAlignment="1">
      <alignment horizontal="center"/>
    </xf>
    <xf numFmtId="164" fontId="12" fillId="0" borderId="25" xfId="28" applyFont="1" applyBorder="1" applyAlignment="1">
      <alignment horizontal="center" vertical="center"/>
    </xf>
    <xf numFmtId="164" fontId="12" fillId="0" borderId="15" xfId="28" applyFont="1" applyBorder="1" applyAlignment="1">
      <alignment horizontal="center" vertical="center"/>
    </xf>
    <xf numFmtId="164" fontId="6" fillId="0" borderId="31" xfId="28" applyFont="1" applyBorder="1" applyAlignment="1">
      <alignment horizontal="center" vertical="center" wrapText="1"/>
    </xf>
    <xf numFmtId="164" fontId="6" fillId="0" borderId="28" xfId="28" applyFont="1" applyBorder="1" applyAlignment="1"/>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0" fontId="8" fillId="0" borderId="0" xfId="0" applyFont="1" applyAlignment="1">
      <alignment horizontal="center"/>
    </xf>
    <xf numFmtId="0" fontId="7" fillId="0" borderId="0" xfId="0" applyFont="1"/>
    <xf numFmtId="0" fontId="10" fillId="0" borderId="0" xfId="0" applyFont="1" applyAlignment="1">
      <alignment horizontal="center"/>
    </xf>
    <xf numFmtId="0" fontId="13" fillId="0" borderId="0" xfId="64" applyFont="1"/>
    <xf numFmtId="0" fontId="12" fillId="0" borderId="0" xfId="64" applyFont="1"/>
    <xf numFmtId="0" fontId="8" fillId="0" borderId="0" xfId="0" applyFont="1" applyAlignment="1">
      <alignment horizontal="left"/>
    </xf>
    <xf numFmtId="0" fontId="12" fillId="0" borderId="0" xfId="0" applyFont="1" applyAlignment="1">
      <alignment horizontal="center"/>
    </xf>
    <xf numFmtId="0" fontId="7" fillId="0" borderId="0" xfId="0" applyFont="1" applyAlignment="1">
      <alignment horizontal="center"/>
    </xf>
    <xf numFmtId="0" fontId="12" fillId="0" borderId="33" xfId="0" applyFont="1" applyBorder="1" applyAlignment="1">
      <alignment horizontal="left"/>
    </xf>
    <xf numFmtId="0" fontId="12" fillId="0" borderId="16" xfId="0" applyFont="1" applyBorder="1"/>
    <xf numFmtId="0" fontId="12" fillId="0" borderId="14" xfId="0" applyFont="1" applyBorder="1"/>
    <xf numFmtId="0" fontId="14" fillId="0" borderId="12" xfId="0" applyFont="1" applyBorder="1" applyAlignment="1">
      <alignment horizontal="left"/>
    </xf>
    <xf numFmtId="0" fontId="14" fillId="0" borderId="24" xfId="0" applyFont="1" applyBorder="1" applyAlignment="1">
      <alignment horizontal="left"/>
    </xf>
    <xf numFmtId="0" fontId="32" fillId="0" borderId="24" xfId="0" applyFont="1" applyBorder="1" applyAlignment="1">
      <alignment horizontal="center"/>
    </xf>
    <xf numFmtId="0" fontId="14" fillId="0" borderId="24" xfId="0" applyFont="1" applyBorder="1" applyAlignment="1">
      <alignment horizontal="center"/>
    </xf>
    <xf numFmtId="0" fontId="8" fillId="0" borderId="24" xfId="0" applyFont="1" applyBorder="1" applyAlignment="1">
      <alignment horizontal="center"/>
    </xf>
    <xf numFmtId="0" fontId="8" fillId="0" borderId="13" xfId="0" applyFont="1" applyBorder="1" applyAlignment="1">
      <alignment horizontal="center"/>
    </xf>
    <xf numFmtId="0" fontId="32" fillId="0" borderId="24" xfId="0" applyFont="1" applyBorder="1"/>
    <xf numFmtId="0" fontId="8" fillId="0" borderId="24" xfId="0" applyFont="1" applyBorder="1"/>
    <xf numFmtId="0" fontId="8" fillId="0" borderId="13" xfId="0" applyFont="1" applyBorder="1"/>
    <xf numFmtId="0" fontId="14" fillId="0" borderId="12" xfId="0" applyFont="1" applyBorder="1" applyAlignment="1">
      <alignment horizontal="left" vertical="center"/>
    </xf>
    <xf numFmtId="0" fontId="14" fillId="0" borderId="24" xfId="0" applyFont="1" applyBorder="1" applyAlignment="1">
      <alignment horizontal="left" vertical="center"/>
    </xf>
    <xf numFmtId="164" fontId="14" fillId="0" borderId="24" xfId="0" applyNumberFormat="1" applyFont="1" applyBorder="1" applyAlignment="1">
      <alignment horizontal="center" vertical="center"/>
    </xf>
    <xf numFmtId="0" fontId="14" fillId="0" borderId="24" xfId="0" applyFont="1" applyBorder="1" applyAlignment="1">
      <alignment horizontal="center" vertical="center"/>
    </xf>
    <xf numFmtId="0" fontId="7" fillId="0" borderId="24" xfId="0" applyFont="1" applyBorder="1" applyAlignment="1">
      <alignment horizontal="center" vertical="center"/>
    </xf>
    <xf numFmtId="0" fontId="7" fillId="0" borderId="13" xfId="0" applyFont="1" applyBorder="1" applyAlignment="1">
      <alignment horizontal="left" vertical="center"/>
    </xf>
    <xf numFmtId="0" fontId="12" fillId="0" borderId="24" xfId="0" applyFont="1" applyBorder="1" applyAlignment="1">
      <alignment horizontal="left" vertical="center"/>
    </xf>
    <xf numFmtId="164" fontId="14" fillId="0" borderId="24" xfId="0" applyNumberFormat="1" applyFont="1" applyBorder="1"/>
    <xf numFmtId="164" fontId="9" fillId="0" borderId="24" xfId="0" applyNumberFormat="1" applyFont="1" applyBorder="1"/>
    <xf numFmtId="164" fontId="9" fillId="0" borderId="13" xfId="0" applyNumberFormat="1" applyFont="1" applyBorder="1"/>
    <xf numFmtId="0" fontId="14" fillId="0" borderId="95" xfId="0" applyFont="1" applyBorder="1" applyAlignment="1">
      <alignment horizontal="left"/>
    </xf>
    <xf numFmtId="0" fontId="14" fillId="0" borderId="25" xfId="0" applyFont="1" applyBorder="1" applyAlignment="1">
      <alignment horizontal="left"/>
    </xf>
    <xf numFmtId="0" fontId="14" fillId="0" borderId="25" xfId="0" applyFont="1" applyBorder="1" applyAlignment="1">
      <alignment horizontal="left" vertical="center"/>
    </xf>
    <xf numFmtId="164" fontId="14" fillId="0" borderId="25" xfId="0" applyNumberFormat="1" applyFont="1" applyBorder="1"/>
    <xf numFmtId="164" fontId="9" fillId="0" borderId="25" xfId="0" applyNumberFormat="1" applyFont="1" applyBorder="1"/>
    <xf numFmtId="164" fontId="9" fillId="0" borderId="15" xfId="0" applyNumberFormat="1" applyFont="1" applyBorder="1"/>
    <xf numFmtId="0" fontId="14" fillId="0" borderId="0" xfId="0" applyFont="1" applyAlignment="1">
      <alignment horizontal="left"/>
    </xf>
    <xf numFmtId="0" fontId="14" fillId="0" borderId="0" xfId="0" applyFont="1" applyAlignment="1">
      <alignment horizontal="left" vertical="center"/>
    </xf>
    <xf numFmtId="164" fontId="14" fillId="0" borderId="0" xfId="0" applyNumberFormat="1" applyFont="1"/>
    <xf numFmtId="164" fontId="9" fillId="0" borderId="0" xfId="0" applyNumberFormat="1" applyFont="1"/>
    <xf numFmtId="0" fontId="14" fillId="0" borderId="0" xfId="0" applyFont="1" applyAlignment="1">
      <alignment horizontal="center"/>
    </xf>
    <xf numFmtId="0" fontId="12" fillId="0" borderId="0" xfId="0" applyFont="1" applyAlignment="1">
      <alignment horizontal="left" vertical="center"/>
    </xf>
    <xf numFmtId="164" fontId="12" fillId="0" borderId="0" xfId="0" applyNumberFormat="1" applyFont="1"/>
    <xf numFmtId="164" fontId="7" fillId="0" borderId="0" xfId="0" applyNumberFormat="1" applyFont="1"/>
    <xf numFmtId="0" fontId="13" fillId="0" borderId="0" xfId="0" applyFont="1" applyAlignment="1">
      <alignment horizontal="left"/>
    </xf>
    <xf numFmtId="166" fontId="63" fillId="0" borderId="0" xfId="0" applyNumberFormat="1" applyFont="1"/>
    <xf numFmtId="0" fontId="12" fillId="0" borderId="0" xfId="0" applyFont="1" applyAlignment="1">
      <alignment horizontal="left"/>
    </xf>
    <xf numFmtId="166" fontId="12" fillId="0" borderId="0" xfId="0" applyNumberFormat="1" applyFont="1"/>
    <xf numFmtId="0" fontId="14" fillId="0" borderId="0" xfId="0" applyFont="1"/>
    <xf numFmtId="165" fontId="0" fillId="0" borderId="0" xfId="0" applyNumberFormat="1"/>
    <xf numFmtId="0" fontId="12" fillId="0" borderId="0" xfId="0" applyFont="1"/>
    <xf numFmtId="0" fontId="0" fillId="0" borderId="0" xfId="0" applyAlignment="1">
      <alignment horizontal="left"/>
    </xf>
    <xf numFmtId="0" fontId="14" fillId="0" borderId="33" xfId="0" applyFont="1" applyBorder="1" applyAlignment="1">
      <alignment horizontal="left"/>
    </xf>
    <xf numFmtId="0" fontId="52" fillId="0" borderId="16" xfId="0" applyFont="1" applyBorder="1"/>
    <xf numFmtId="0" fontId="55" fillId="0" borderId="16" xfId="0" applyFont="1" applyBorder="1"/>
    <xf numFmtId="0" fontId="14" fillId="0" borderId="16" xfId="0" applyFont="1" applyBorder="1"/>
    <xf numFmtId="0" fontId="14" fillId="0" borderId="14" xfId="0" applyFont="1" applyBorder="1"/>
    <xf numFmtId="0" fontId="32" fillId="0" borderId="13" xfId="0" applyFont="1" applyBorder="1" applyAlignment="1">
      <alignment horizontal="center"/>
    </xf>
    <xf numFmtId="0" fontId="32" fillId="0" borderId="13" xfId="0" applyFont="1" applyBorder="1"/>
    <xf numFmtId="0" fontId="8" fillId="0" borderId="0" xfId="0" applyFont="1"/>
    <xf numFmtId="0" fontId="14" fillId="0" borderId="13"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164" fontId="14" fillId="0" borderId="13" xfId="0" applyNumberFormat="1" applyFont="1" applyBorder="1"/>
    <xf numFmtId="164" fontId="14" fillId="0" borderId="15" xfId="0" applyNumberFormat="1" applyFont="1" applyBorder="1"/>
    <xf numFmtId="0" fontId="14" fillId="0" borderId="81" xfId="0" applyFont="1" applyBorder="1" applyAlignment="1">
      <alignment horizontal="left"/>
    </xf>
    <xf numFmtId="0" fontId="14" fillId="0" borderId="81" xfId="0" applyFont="1" applyBorder="1" applyAlignment="1">
      <alignment horizontal="left" vertical="center"/>
    </xf>
    <xf numFmtId="0" fontId="14" fillId="0" borderId="81" xfId="0" applyFont="1" applyBorder="1"/>
    <xf numFmtId="164" fontId="14" fillId="0" borderId="81" xfId="0" applyNumberFormat="1" applyFont="1" applyBorder="1"/>
    <xf numFmtId="0" fontId="12" fillId="0" borderId="81" xfId="0" applyFont="1" applyBorder="1" applyAlignment="1">
      <alignment horizontal="left" vertical="center"/>
    </xf>
    <xf numFmtId="164" fontId="12" fillId="0" borderId="81" xfId="0" applyNumberFormat="1" applyFont="1" applyBorder="1"/>
    <xf numFmtId="0" fontId="36" fillId="0" borderId="0" xfId="0" applyFont="1"/>
    <xf numFmtId="0" fontId="36" fillId="0" borderId="0" xfId="0" applyFont="1" applyAlignment="1">
      <alignment wrapText="1"/>
    </xf>
    <xf numFmtId="0" fontId="60" fillId="0" borderId="0" xfId="64" applyFont="1"/>
    <xf numFmtId="0" fontId="49" fillId="0" borderId="0" xfId="0" applyFont="1"/>
    <xf numFmtId="170" fontId="12" fillId="0" borderId="103" xfId="28" applyNumberFormat="1" applyFont="1" applyBorder="1" applyAlignment="1">
      <alignment horizontal="center"/>
    </xf>
    <xf numFmtId="168" fontId="6" fillId="0" borderId="10" xfId="28" applyNumberFormat="1" applyFont="1" applyFill="1" applyBorder="1" applyAlignment="1">
      <alignment horizontal="center" vertical="center" wrapText="1"/>
    </xf>
    <xf numFmtId="168" fontId="6" fillId="0" borderId="12" xfId="28" applyNumberFormat="1" applyFont="1" applyFill="1" applyBorder="1" applyAlignment="1">
      <alignment horizontal="center" vertical="center" wrapText="1"/>
    </xf>
    <xf numFmtId="168" fontId="6" fillId="0" borderId="95" xfId="28" applyNumberFormat="1" applyFont="1" applyFill="1" applyBorder="1" applyAlignment="1">
      <alignment horizontal="center" vertical="center" wrapText="1"/>
    </xf>
    <xf numFmtId="168" fontId="33" fillId="0" borderId="10" xfId="28" applyNumberFormat="1" applyFont="1" applyFill="1" applyBorder="1" applyAlignment="1">
      <alignment horizontal="center" vertical="center" wrapText="1"/>
    </xf>
    <xf numFmtId="168" fontId="33" fillId="0" borderId="12" xfId="28" applyNumberFormat="1" applyFont="1" applyFill="1" applyBorder="1" applyAlignment="1">
      <alignment horizontal="center" vertical="center" wrapText="1"/>
    </xf>
    <xf numFmtId="168" fontId="33" fillId="0" borderId="77" xfId="28" applyNumberFormat="1" applyFont="1" applyFill="1" applyBorder="1" applyAlignment="1">
      <alignment horizontal="center" vertical="center" wrapText="1"/>
    </xf>
    <xf numFmtId="170" fontId="33" fillId="0" borderId="11" xfId="28" applyNumberFormat="1" applyFont="1" applyFill="1" applyBorder="1" applyAlignment="1">
      <alignment horizontal="center" vertical="center"/>
    </xf>
    <xf numFmtId="170" fontId="33" fillId="0" borderId="13" xfId="28" applyNumberFormat="1" applyFont="1" applyFill="1" applyBorder="1" applyAlignment="1">
      <alignment horizontal="center" vertical="center"/>
    </xf>
    <xf numFmtId="164" fontId="6" fillId="0" borderId="78" xfId="28" applyFont="1" applyFill="1" applyBorder="1" applyAlignment="1">
      <alignment horizontal="center" vertical="center"/>
    </xf>
    <xf numFmtId="164" fontId="6" fillId="0" borderId="11" xfId="28" applyFont="1" applyFill="1" applyBorder="1" applyAlignment="1">
      <alignment horizontal="center" vertical="center"/>
    </xf>
    <xf numFmtId="164" fontId="0" fillId="0" borderId="0" xfId="28" applyFont="1" applyAlignment="1">
      <alignment vertical="center"/>
    </xf>
    <xf numFmtId="164" fontId="7" fillId="0" borderId="34" xfId="28" applyFont="1" applyBorder="1" applyAlignment="1">
      <alignment horizontal="center" vertical="center" wrapText="1"/>
    </xf>
    <xf numFmtId="164" fontId="12" fillId="0" borderId="17" xfId="28" applyFont="1" applyFill="1" applyBorder="1" applyAlignment="1">
      <alignment horizontal="center"/>
    </xf>
    <xf numFmtId="170" fontId="6" fillId="0" borderId="49" xfId="28" applyNumberFormat="1" applyFont="1" applyBorder="1" applyAlignment="1">
      <alignment horizontal="center"/>
    </xf>
    <xf numFmtId="164" fontId="6" fillId="0" borderId="0" xfId="28" applyAlignment="1">
      <alignment vertical="center"/>
    </xf>
    <xf numFmtId="164" fontId="6" fillId="0" borderId="88" xfId="28" applyBorder="1" applyAlignment="1">
      <alignment vertical="center"/>
    </xf>
    <xf numFmtId="164" fontId="6" fillId="0" borderId="77" xfId="28" applyBorder="1" applyAlignment="1">
      <alignment vertical="center"/>
    </xf>
    <xf numFmtId="170" fontId="6" fillId="0" borderId="123" xfId="28" applyNumberFormat="1" applyFont="1" applyBorder="1" applyAlignment="1">
      <alignment horizontal="center"/>
    </xf>
    <xf numFmtId="164" fontId="6" fillId="0" borderId="42" xfId="28" applyBorder="1" applyAlignment="1">
      <alignment vertical="center"/>
    </xf>
    <xf numFmtId="164" fontId="6" fillId="0" borderId="45" xfId="28" applyBorder="1" applyAlignment="1">
      <alignment vertical="center"/>
    </xf>
    <xf numFmtId="164" fontId="6" fillId="0" borderId="108" xfId="28" applyFont="1" applyFill="1" applyBorder="1" applyAlignment="1">
      <alignment horizontal="center" vertical="center" wrapText="1"/>
    </xf>
    <xf numFmtId="164" fontId="6" fillId="0" borderId="117" xfId="28" applyFont="1" applyFill="1" applyBorder="1" applyAlignment="1">
      <alignment horizontal="center" vertical="center" wrapText="1"/>
    </xf>
    <xf numFmtId="164" fontId="32" fillId="0" borderId="0" xfId="28" applyFont="1" applyFill="1" applyBorder="1" applyAlignment="1">
      <alignment horizontal="left" vertical="center"/>
    </xf>
    <xf numFmtId="164" fontId="13" fillId="0" borderId="0" xfId="28" applyFont="1" applyFill="1" applyBorder="1" applyAlignment="1">
      <alignment horizontal="center" vertical="center"/>
    </xf>
    <xf numFmtId="164" fontId="13" fillId="0" borderId="0" xfId="28" applyFont="1" applyFill="1" applyBorder="1" applyAlignment="1">
      <alignment horizontal="right" vertical="center"/>
    </xf>
    <xf numFmtId="164" fontId="6" fillId="0" borderId="0" xfId="28" applyFont="1" applyAlignment="1">
      <alignment vertical="center"/>
    </xf>
    <xf numFmtId="164" fontId="0" fillId="0" borderId="48" xfId="28" applyFont="1" applyFill="1" applyBorder="1" applyAlignment="1">
      <alignment horizontal="center"/>
    </xf>
    <xf numFmtId="164" fontId="53" fillId="0" borderId="48" xfId="28" applyFont="1" applyFill="1" applyBorder="1" applyAlignment="1">
      <alignment horizontal="center"/>
    </xf>
    <xf numFmtId="164" fontId="0" fillId="0" borderId="48" xfId="28" applyFont="1" applyFill="1" applyBorder="1"/>
    <xf numFmtId="164" fontId="0" fillId="0" borderId="48" xfId="28" applyFont="1" applyFill="1" applyBorder="1" applyAlignment="1">
      <alignment horizontal="left"/>
    </xf>
    <xf numFmtId="164" fontId="0" fillId="0" borderId="16" xfId="28" applyFont="1" applyFill="1" applyBorder="1" applyAlignment="1">
      <alignment horizontal="center"/>
    </xf>
    <xf numFmtId="164" fontId="53" fillId="0" borderId="16" xfId="28" applyFont="1" applyFill="1" applyBorder="1" applyAlignment="1">
      <alignment horizontal="left"/>
    </xf>
    <xf numFmtId="164" fontId="0" fillId="0" borderId="16" xfId="28" applyFont="1" applyFill="1" applyBorder="1"/>
    <xf numFmtId="164" fontId="0" fillId="0" borderId="16" xfId="28" applyFont="1" applyFill="1" applyBorder="1" applyAlignment="1">
      <alignment horizontal="left"/>
    </xf>
    <xf numFmtId="164" fontId="0" fillId="0" borderId="25" xfId="28" applyFont="1" applyFill="1" applyBorder="1" applyAlignment="1">
      <alignment horizontal="center"/>
    </xf>
    <xf numFmtId="164" fontId="53" fillId="0" borderId="25" xfId="28" applyFont="1" applyFill="1" applyBorder="1" applyAlignment="1">
      <alignment horizontal="center"/>
    </xf>
    <xf numFmtId="164" fontId="0" fillId="0" borderId="25" xfId="28" applyFont="1" applyFill="1" applyBorder="1"/>
    <xf numFmtId="164" fontId="0" fillId="0" borderId="25" xfId="28" applyFont="1" applyFill="1" applyBorder="1" applyAlignment="1">
      <alignment horizontal="left"/>
    </xf>
    <xf numFmtId="164" fontId="0" fillId="0" borderId="45" xfId="28" applyFont="1" applyFill="1" applyBorder="1" applyAlignment="1">
      <alignment horizontal="center"/>
    </xf>
    <xf numFmtId="164" fontId="0" fillId="0" borderId="49" xfId="28" applyFont="1" applyFill="1" applyBorder="1" applyAlignment="1">
      <alignment horizontal="center"/>
    </xf>
    <xf numFmtId="164" fontId="0" fillId="0" borderId="78" xfId="28" applyFont="1" applyFill="1" applyBorder="1" applyAlignment="1">
      <alignment horizontal="center"/>
    </xf>
    <xf numFmtId="164" fontId="0" fillId="0" borderId="79" xfId="28" applyFont="1" applyFill="1" applyBorder="1" applyAlignment="1">
      <alignment horizontal="center"/>
    </xf>
    <xf numFmtId="164" fontId="0" fillId="0" borderId="94" xfId="28" applyFont="1" applyFill="1" applyBorder="1" applyAlignment="1">
      <alignment horizontal="center"/>
    </xf>
    <xf numFmtId="164" fontId="0" fillId="0" borderId="117" xfId="28" applyFont="1" applyFill="1" applyBorder="1" applyAlignment="1">
      <alignment horizontal="center"/>
    </xf>
    <xf numFmtId="164" fontId="0" fillId="0" borderId="114" xfId="28" applyFont="1" applyFill="1" applyBorder="1" applyAlignment="1">
      <alignment horizontal="center"/>
    </xf>
    <xf numFmtId="164" fontId="0" fillId="0" borderId="115" xfId="28" applyFont="1" applyFill="1" applyBorder="1" applyAlignment="1">
      <alignment horizontal="center"/>
    </xf>
    <xf numFmtId="164" fontId="0" fillId="0" borderId="41" xfId="28" applyFont="1" applyFill="1" applyBorder="1" applyAlignment="1">
      <alignment horizontal="center"/>
    </xf>
    <xf numFmtId="164" fontId="53" fillId="0" borderId="41" xfId="28" applyFont="1" applyFill="1" applyBorder="1" applyAlignment="1">
      <alignment horizontal="left"/>
    </xf>
    <xf numFmtId="164" fontId="0" fillId="0" borderId="41" xfId="28" applyFont="1" applyFill="1" applyBorder="1"/>
    <xf numFmtId="164" fontId="0" fillId="0" borderId="41" xfId="28" applyFont="1" applyFill="1" applyBorder="1" applyAlignment="1">
      <alignment horizontal="left"/>
    </xf>
    <xf numFmtId="164" fontId="0" fillId="0" borderId="42" xfId="28" applyFont="1" applyFill="1" applyBorder="1" applyAlignment="1">
      <alignment horizontal="center"/>
    </xf>
    <xf numFmtId="164" fontId="0" fillId="0" borderId="116" xfId="28" applyFont="1" applyFill="1" applyBorder="1" applyAlignment="1">
      <alignment horizontal="center"/>
    </xf>
    <xf numFmtId="164" fontId="47" fillId="0" borderId="0" xfId="28" applyFont="1" applyFill="1" applyAlignment="1">
      <alignment vertical="center"/>
    </xf>
    <xf numFmtId="164" fontId="7" fillId="0" borderId="124" xfId="28" applyFont="1" applyBorder="1" applyAlignment="1"/>
    <xf numFmtId="164" fontId="7" fillId="0" borderId="125" xfId="28" applyFont="1" applyBorder="1" applyAlignment="1"/>
    <xf numFmtId="164" fontId="7" fillId="0" borderId="58" xfId="28" applyFont="1" applyBorder="1" applyAlignment="1">
      <alignment horizontal="center" vertical="center" wrapText="1"/>
    </xf>
    <xf numFmtId="168" fontId="6" fillId="0" borderId="16" xfId="28" applyNumberFormat="1" applyFont="1" applyFill="1" applyBorder="1" applyAlignment="1">
      <alignment horizontal="center" vertical="center"/>
    </xf>
    <xf numFmtId="168" fontId="6" fillId="0" borderId="24" xfId="28" applyNumberFormat="1" applyFont="1" applyFill="1" applyBorder="1" applyAlignment="1">
      <alignment horizontal="center" vertical="center"/>
    </xf>
    <xf numFmtId="172" fontId="6" fillId="0" borderId="41" xfId="28" applyNumberFormat="1" applyFont="1" applyFill="1" applyBorder="1" applyAlignment="1">
      <alignment horizontal="center" vertical="center" wrapText="1"/>
    </xf>
    <xf numFmtId="172" fontId="6" fillId="0" borderId="24" xfId="28" applyNumberFormat="1" applyFont="1" applyFill="1" applyBorder="1" applyAlignment="1">
      <alignment horizontal="center" vertical="center" wrapText="1"/>
    </xf>
    <xf numFmtId="172" fontId="6" fillId="0" borderId="48" xfId="28" applyNumberFormat="1" applyFont="1" applyFill="1" applyBorder="1" applyAlignment="1">
      <alignment horizontal="center" vertical="center" wrapText="1"/>
    </xf>
    <xf numFmtId="164" fontId="0" fillId="0" borderId="23" xfId="28" applyFont="1" applyBorder="1" applyAlignment="1">
      <alignment horizontal="left"/>
    </xf>
    <xf numFmtId="164" fontId="0" fillId="0" borderId="27" xfId="28" applyFont="1" applyBorder="1" applyAlignment="1">
      <alignment horizontal="center"/>
    </xf>
    <xf numFmtId="164" fontId="10" fillId="24" borderId="0" xfId="28" applyFont="1" applyFill="1" applyBorder="1" applyAlignment="1">
      <alignment horizontal="left"/>
    </xf>
    <xf numFmtId="164" fontId="36" fillId="24" borderId="0" xfId="28" applyFont="1" applyFill="1" applyBorder="1" applyAlignment="1">
      <alignment horizontal="center"/>
    </xf>
    <xf numFmtId="164" fontId="7" fillId="24" borderId="29" xfId="28" applyFont="1" applyFill="1" applyBorder="1" applyAlignment="1">
      <alignment horizontal="center" vertical="center"/>
    </xf>
    <xf numFmtId="164" fontId="7" fillId="24" borderId="31" xfId="28" applyFont="1" applyFill="1" applyBorder="1" applyAlignment="1">
      <alignment horizontal="center" vertical="center" wrapText="1"/>
    </xf>
    <xf numFmtId="164" fontId="6" fillId="24" borderId="31" xfId="28" applyFont="1" applyFill="1" applyBorder="1" applyAlignment="1">
      <alignment horizontal="center" vertical="center" wrapText="1"/>
    </xf>
    <xf numFmtId="164" fontId="7" fillId="24" borderId="32" xfId="28" applyFont="1" applyFill="1" applyBorder="1" applyAlignment="1">
      <alignment horizontal="center" vertical="center" wrapText="1"/>
    </xf>
    <xf numFmtId="168" fontId="6" fillId="24" borderId="10" xfId="28" applyNumberFormat="1" applyFont="1" applyFill="1" applyBorder="1" applyAlignment="1">
      <alignment horizontal="center" vertical="center" wrapText="1"/>
    </xf>
    <xf numFmtId="164" fontId="6" fillId="24" borderId="41" xfId="28" applyFont="1" applyFill="1" applyBorder="1" applyAlignment="1">
      <alignment horizontal="center" vertical="center" wrapText="1"/>
    </xf>
    <xf numFmtId="170" fontId="49" fillId="24" borderId="89" xfId="28" applyNumberFormat="1" applyFont="1" applyFill="1" applyBorder="1" applyAlignment="1">
      <alignment horizontal="center" vertical="center" wrapText="1"/>
    </xf>
    <xf numFmtId="164" fontId="6" fillId="24" borderId="41" xfId="28" applyFont="1" applyFill="1" applyBorder="1" applyAlignment="1">
      <alignment horizontal="center" vertical="center"/>
    </xf>
    <xf numFmtId="164" fontId="51" fillId="24" borderId="18" xfId="28" applyFont="1" applyFill="1" applyBorder="1" applyAlignment="1">
      <alignment horizontal="center" vertical="center" wrapText="1"/>
    </xf>
    <xf numFmtId="168" fontId="6" fillId="24" borderId="12" xfId="28" applyNumberFormat="1" applyFont="1" applyFill="1" applyBorder="1" applyAlignment="1">
      <alignment horizontal="center" vertical="center" wrapText="1"/>
    </xf>
    <xf numFmtId="164" fontId="6" fillId="24" borderId="24" xfId="28" applyFont="1" applyFill="1" applyBorder="1" applyAlignment="1">
      <alignment horizontal="center" vertical="center" wrapText="1"/>
    </xf>
    <xf numFmtId="170" fontId="6" fillId="24" borderId="24" xfId="28" applyNumberFormat="1" applyFont="1" applyFill="1" applyBorder="1" applyAlignment="1">
      <alignment horizontal="center" vertical="center"/>
    </xf>
    <xf numFmtId="164" fontId="6" fillId="24" borderId="24" xfId="28" applyFont="1" applyFill="1" applyBorder="1" applyAlignment="1">
      <alignment horizontal="center" vertical="center"/>
    </xf>
    <xf numFmtId="164" fontId="6" fillId="24" borderId="13" xfId="28" applyFont="1" applyFill="1" applyBorder="1" applyAlignment="1">
      <alignment horizontal="right" vertical="center"/>
    </xf>
    <xf numFmtId="170" fontId="6" fillId="24" borderId="48" xfId="28" applyNumberFormat="1" applyFont="1" applyFill="1" applyBorder="1" applyAlignment="1">
      <alignment horizontal="center" vertical="center"/>
    </xf>
    <xf numFmtId="164" fontId="6" fillId="24" borderId="48" xfId="28" applyFont="1" applyFill="1" applyBorder="1" applyAlignment="1">
      <alignment horizontal="center" vertical="center"/>
    </xf>
    <xf numFmtId="164" fontId="7" fillId="24" borderId="17" xfId="28" applyFont="1" applyFill="1" applyBorder="1" applyAlignment="1">
      <alignment horizontal="right" vertical="center"/>
    </xf>
    <xf numFmtId="164" fontId="51" fillId="24" borderId="89" xfId="28" applyFont="1" applyFill="1" applyBorder="1" applyAlignment="1">
      <alignment horizontal="center" vertical="center" wrapText="1"/>
    </xf>
    <xf numFmtId="164" fontId="6" fillId="24" borderId="19" xfId="28" applyFont="1" applyFill="1" applyBorder="1" applyAlignment="1">
      <alignment horizontal="right" vertical="center"/>
    </xf>
    <xf numFmtId="164" fontId="49" fillId="24" borderId="24" xfId="28" applyFont="1" applyFill="1" applyBorder="1" applyAlignment="1">
      <alignment horizontal="center" vertical="center" wrapText="1"/>
    </xf>
    <xf numFmtId="164" fontId="6" fillId="24" borderId="11" xfId="28" applyFont="1" applyFill="1" applyBorder="1" applyAlignment="1">
      <alignment horizontal="right" vertical="center"/>
    </xf>
    <xf numFmtId="164" fontId="6" fillId="24" borderId="25" xfId="28" applyFont="1" applyFill="1" applyBorder="1" applyAlignment="1">
      <alignment horizontal="center" vertical="center"/>
    </xf>
    <xf numFmtId="164" fontId="12" fillId="24" borderId="27" xfId="28" applyFont="1" applyFill="1" applyBorder="1" applyAlignment="1">
      <alignment horizontal="right"/>
    </xf>
    <xf numFmtId="164" fontId="44" fillId="24" borderId="0" xfId="28" applyFont="1" applyFill="1"/>
    <xf numFmtId="164" fontId="44" fillId="24" borderId="0" xfId="28" applyFont="1" applyFill="1" applyBorder="1"/>
    <xf numFmtId="164" fontId="14" fillId="24" borderId="0" xfId="28" applyFont="1" applyFill="1"/>
    <xf numFmtId="164" fontId="48" fillId="24" borderId="0" xfId="28" applyFont="1" applyFill="1" applyAlignment="1">
      <alignment horizontal="left"/>
    </xf>
    <xf numFmtId="164" fontId="48" fillId="24" borderId="0" xfId="28" applyFont="1" applyFill="1"/>
    <xf numFmtId="164" fontId="6" fillId="0" borderId="0" xfId="28" applyFont="1" applyBorder="1" applyAlignment="1">
      <alignment horizontal="left"/>
    </xf>
    <xf numFmtId="164" fontId="14" fillId="0" borderId="114" xfId="28" applyFont="1" applyFill="1" applyBorder="1" applyAlignment="1">
      <alignment vertical="center"/>
    </xf>
    <xf numFmtId="164" fontId="14" fillId="0" borderId="94" xfId="28" applyFont="1" applyFill="1" applyBorder="1" applyAlignment="1">
      <alignment vertical="center"/>
    </xf>
    <xf numFmtId="164" fontId="14" fillId="0" borderId="115" xfId="28" applyFont="1" applyFill="1" applyBorder="1" applyAlignment="1">
      <alignment vertical="center"/>
    </xf>
    <xf numFmtId="164" fontId="7" fillId="0" borderId="17" xfId="28" applyFont="1" applyFill="1" applyBorder="1" applyAlignment="1">
      <alignment vertical="center"/>
    </xf>
    <xf numFmtId="164" fontId="7" fillId="0" borderId="96" xfId="28" applyFont="1" applyFill="1" applyBorder="1" applyAlignment="1">
      <alignment horizontal="center" vertical="center"/>
    </xf>
    <xf numFmtId="164" fontId="7" fillId="0" borderId="97" xfId="28" applyFont="1" applyFill="1" applyBorder="1" applyAlignment="1">
      <alignment horizontal="center" vertical="center"/>
    </xf>
    <xf numFmtId="164" fontId="7" fillId="0" borderId="52" xfId="28" applyFont="1" applyFill="1" applyBorder="1" applyAlignment="1">
      <alignment horizontal="center" vertical="center" wrapText="1"/>
    </xf>
    <xf numFmtId="164" fontId="10" fillId="24" borderId="0" xfId="28" applyFont="1" applyFill="1" applyBorder="1" applyAlignment="1"/>
    <xf numFmtId="164" fontId="51" fillId="0" borderId="114" xfId="28" applyFont="1" applyFill="1" applyBorder="1" applyAlignment="1">
      <alignment vertical="center"/>
    </xf>
    <xf numFmtId="164" fontId="51" fillId="0" borderId="94" xfId="28" applyFont="1" applyFill="1" applyBorder="1" applyAlignment="1">
      <alignment vertical="center"/>
    </xf>
    <xf numFmtId="164" fontId="14" fillId="0" borderId="17" xfId="28" applyFont="1" applyFill="1" applyBorder="1" applyAlignment="1">
      <alignment vertical="center"/>
    </xf>
    <xf numFmtId="164" fontId="47" fillId="25" borderId="0" xfId="28" applyFont="1" applyFill="1"/>
    <xf numFmtId="164" fontId="14" fillId="25" borderId="0" xfId="28" applyFont="1" applyFill="1" applyAlignment="1">
      <alignment vertical="center"/>
    </xf>
    <xf numFmtId="164" fontId="13" fillId="25" borderId="0" xfId="28" applyFont="1" applyFill="1" applyBorder="1" applyAlignment="1">
      <alignment horizontal="center"/>
    </xf>
    <xf numFmtId="164" fontId="13" fillId="25" borderId="0" xfId="28" applyFont="1" applyFill="1" applyBorder="1" applyAlignment="1">
      <alignment horizontal="right"/>
    </xf>
    <xf numFmtId="164" fontId="14" fillId="25" borderId="0" xfId="28" applyFont="1" applyFill="1" applyAlignment="1">
      <alignment horizontal="center" vertical="center"/>
    </xf>
    <xf numFmtId="164" fontId="14" fillId="25" borderId="28" xfId="28" applyFont="1" applyFill="1" applyBorder="1" applyAlignment="1"/>
    <xf numFmtId="164" fontId="14" fillId="25" borderId="28" xfId="28" applyFont="1" applyFill="1" applyBorder="1" applyAlignment="1">
      <alignment horizontal="right" vertical="center"/>
    </xf>
    <xf numFmtId="164" fontId="6" fillId="25" borderId="31" xfId="28" applyFont="1" applyFill="1" applyBorder="1" applyAlignment="1">
      <alignment horizontal="center" vertical="center" wrapText="1"/>
    </xf>
    <xf numFmtId="164" fontId="6" fillId="25" borderId="0" xfId="28" applyFont="1" applyFill="1" applyAlignment="1">
      <alignment vertical="center"/>
    </xf>
    <xf numFmtId="164" fontId="7" fillId="25" borderId="54" xfId="28" applyFont="1" applyFill="1" applyBorder="1" applyAlignment="1">
      <alignment horizontal="right" vertical="center"/>
    </xf>
    <xf numFmtId="164" fontId="14" fillId="25" borderId="0" xfId="28" applyFont="1" applyFill="1"/>
    <xf numFmtId="164" fontId="14" fillId="25" borderId="0" xfId="28" applyFont="1" applyFill="1" applyAlignment="1">
      <alignment horizontal="right"/>
    </xf>
    <xf numFmtId="164" fontId="47" fillId="25" borderId="0" xfId="28" applyFont="1" applyFill="1" applyBorder="1"/>
    <xf numFmtId="164" fontId="6" fillId="25" borderId="0" xfId="28" applyFont="1" applyFill="1" applyBorder="1" applyAlignment="1"/>
    <xf numFmtId="164" fontId="6" fillId="25" borderId="114" xfId="28" applyFont="1" applyFill="1" applyBorder="1" applyAlignment="1">
      <alignment vertical="center"/>
    </xf>
    <xf numFmtId="164" fontId="6" fillId="25" borderId="94" xfId="28" applyFont="1" applyFill="1" applyBorder="1" applyAlignment="1">
      <alignment vertical="center"/>
    </xf>
    <xf numFmtId="164" fontId="6" fillId="25" borderId="115" xfId="28" applyFont="1" applyFill="1" applyBorder="1" applyAlignment="1">
      <alignment vertical="center"/>
    </xf>
    <xf numFmtId="164" fontId="6" fillId="25" borderId="17" xfId="28" applyFont="1" applyFill="1" applyBorder="1" applyAlignment="1">
      <alignment vertical="center"/>
    </xf>
    <xf numFmtId="164" fontId="6" fillId="25" borderId="29" xfId="28" applyFont="1" applyFill="1" applyBorder="1" applyAlignment="1">
      <alignment horizontal="center" vertical="center"/>
    </xf>
    <xf numFmtId="164" fontId="6" fillId="25" borderId="32" xfId="28" applyFont="1" applyFill="1" applyBorder="1" applyAlignment="1">
      <alignment horizontal="center" vertical="center" wrapText="1"/>
    </xf>
    <xf numFmtId="164" fontId="12" fillId="25" borderId="0" xfId="28" applyFont="1" applyFill="1" applyBorder="1" applyAlignment="1"/>
    <xf numFmtId="164" fontId="6" fillId="25" borderId="28" xfId="28" applyFont="1" applyFill="1" applyBorder="1" applyAlignment="1"/>
    <xf numFmtId="164" fontId="6" fillId="25" borderId="33" xfId="28" applyFont="1" applyFill="1" applyBorder="1" applyAlignment="1">
      <alignment horizontal="center" vertical="center" wrapText="1"/>
    </xf>
    <xf numFmtId="164" fontId="6" fillId="25" borderId="16" xfId="28" applyFont="1" applyFill="1" applyBorder="1" applyAlignment="1">
      <alignment horizontal="center" vertical="center" wrapText="1"/>
    </xf>
    <xf numFmtId="164" fontId="6" fillId="25" borderId="16" xfId="28" applyFont="1" applyFill="1" applyBorder="1" applyAlignment="1">
      <alignment horizontal="center" vertical="center"/>
    </xf>
    <xf numFmtId="164" fontId="6" fillId="25" borderId="14" xfId="28" applyFont="1" applyFill="1" applyBorder="1" applyAlignment="1">
      <alignment horizontal="right" vertical="center"/>
    </xf>
    <xf numFmtId="164" fontId="6" fillId="25" borderId="12" xfId="28" applyFont="1" applyFill="1" applyBorder="1" applyAlignment="1">
      <alignment horizontal="center" vertical="center" wrapText="1"/>
    </xf>
    <xf numFmtId="164" fontId="6" fillId="25" borderId="24" xfId="28" applyFont="1" applyFill="1" applyBorder="1" applyAlignment="1">
      <alignment horizontal="center" vertical="center" wrapText="1"/>
    </xf>
    <xf numFmtId="164" fontId="6" fillId="25" borderId="24" xfId="28" applyFont="1" applyFill="1" applyBorder="1" applyAlignment="1">
      <alignment horizontal="center" vertical="center"/>
    </xf>
    <xf numFmtId="164" fontId="6" fillId="25" borderId="13" xfId="28" applyFont="1" applyFill="1" applyBorder="1" applyAlignment="1">
      <alignment horizontal="right" vertical="center"/>
    </xf>
    <xf numFmtId="164" fontId="6" fillId="25" borderId="95" xfId="28" applyFont="1" applyFill="1" applyBorder="1" applyAlignment="1">
      <alignment horizontal="center" vertical="center" wrapText="1"/>
    </xf>
    <xf numFmtId="164" fontId="6" fillId="25" borderId="25" xfId="28" applyFont="1" applyFill="1" applyBorder="1" applyAlignment="1">
      <alignment horizontal="center" vertical="center" wrapText="1"/>
    </xf>
    <xf numFmtId="164" fontId="6" fillId="25" borderId="25" xfId="28" applyFont="1" applyFill="1" applyBorder="1" applyAlignment="1">
      <alignment horizontal="center" vertical="center"/>
    </xf>
    <xf numFmtId="164" fontId="6" fillId="25" borderId="15" xfId="28" applyFont="1" applyFill="1" applyBorder="1" applyAlignment="1">
      <alignment horizontal="right" vertical="center"/>
    </xf>
    <xf numFmtId="164" fontId="10" fillId="25" borderId="17" xfId="28" applyFont="1" applyFill="1" applyBorder="1" applyAlignment="1">
      <alignment horizontal="right" vertical="center"/>
    </xf>
    <xf numFmtId="164" fontId="10" fillId="24" borderId="17" xfId="28" applyFont="1" applyFill="1" applyBorder="1" applyAlignment="1">
      <alignment horizontal="right" vertical="center"/>
    </xf>
    <xf numFmtId="164" fontId="7" fillId="0" borderId="12" xfId="28" applyFont="1" applyBorder="1" applyAlignment="1">
      <alignment horizontal="center"/>
    </xf>
    <xf numFmtId="164" fontId="6" fillId="0" borderId="25" xfId="28" applyFont="1" applyBorder="1" applyAlignment="1">
      <alignment horizontal="right"/>
    </xf>
    <xf numFmtId="164" fontId="6" fillId="0" borderId="15" xfId="28" applyFont="1" applyBorder="1" applyAlignment="1">
      <alignment horizontal="right"/>
    </xf>
    <xf numFmtId="164" fontId="7" fillId="0" borderId="16" xfId="28" applyFont="1" applyBorder="1" applyAlignment="1"/>
    <xf numFmtId="164" fontId="7" fillId="0" borderId="24" xfId="28" applyFont="1" applyBorder="1" applyAlignment="1"/>
    <xf numFmtId="164" fontId="7" fillId="0" borderId="16" xfId="28" applyFont="1" applyBorder="1" applyAlignment="1">
      <alignment wrapText="1"/>
    </xf>
    <xf numFmtId="164" fontId="7" fillId="0" borderId="24" xfId="28" applyFont="1" applyBorder="1" applyAlignment="1">
      <alignment wrapText="1"/>
    </xf>
    <xf numFmtId="164" fontId="7" fillId="0" borderId="25" xfId="28" applyFont="1" applyBorder="1" applyAlignment="1">
      <alignment wrapText="1"/>
    </xf>
    <xf numFmtId="164" fontId="6" fillId="0" borderId="0" xfId="28" applyFont="1" applyFill="1" applyAlignment="1">
      <alignment horizontal="center" vertical="center"/>
    </xf>
    <xf numFmtId="164" fontId="57" fillId="0" borderId="0" xfId="28" applyFont="1" applyFill="1" applyAlignment="1">
      <alignment vertical="center"/>
    </xf>
    <xf numFmtId="164" fontId="0" fillId="0" borderId="0" xfId="28" applyFont="1" applyFill="1" applyAlignment="1">
      <alignment vertical="center"/>
    </xf>
    <xf numFmtId="164" fontId="6" fillId="0" borderId="0" xfId="28" applyFill="1" applyAlignment="1">
      <alignment vertical="center"/>
    </xf>
    <xf numFmtId="2" fontId="14" fillId="0" borderId="0" xfId="28" applyNumberFormat="1" applyFont="1" applyFill="1" applyAlignment="1">
      <alignment horizontal="center" vertical="center"/>
    </xf>
    <xf numFmtId="2" fontId="14" fillId="0" borderId="0" xfId="28" applyNumberFormat="1" applyFont="1" applyFill="1" applyAlignment="1">
      <alignment vertical="center"/>
    </xf>
    <xf numFmtId="164" fontId="14" fillId="0" borderId="0" xfId="28" applyFont="1" applyFill="1" applyAlignment="1">
      <alignment horizontal="right" vertical="center"/>
    </xf>
    <xf numFmtId="164" fontId="7" fillId="0" borderId="0" xfId="28" applyFont="1" applyAlignment="1">
      <alignment vertical="center"/>
    </xf>
    <xf numFmtId="164" fontId="65" fillId="0" borderId="0" xfId="28" applyFont="1" applyFill="1" applyBorder="1" applyAlignment="1">
      <alignment vertical="center"/>
    </xf>
    <xf numFmtId="164" fontId="66" fillId="0" borderId="0" xfId="28" applyFont="1" applyFill="1" applyBorder="1" applyAlignment="1">
      <alignment vertical="center"/>
    </xf>
    <xf numFmtId="164" fontId="68" fillId="0" borderId="0" xfId="28" applyFont="1" applyFill="1" applyBorder="1" applyAlignment="1">
      <alignment vertical="center"/>
    </xf>
    <xf numFmtId="164" fontId="69" fillId="0" borderId="0" xfId="28" applyFont="1" applyFill="1" applyBorder="1" applyAlignment="1">
      <alignment vertical="center"/>
    </xf>
    <xf numFmtId="164" fontId="70" fillId="0" borderId="0" xfId="28" applyFont="1" applyFill="1" applyBorder="1" applyAlignment="1">
      <alignment horizontal="center" vertical="center"/>
    </xf>
    <xf numFmtId="164" fontId="70" fillId="0" borderId="0" xfId="28" applyFont="1" applyFill="1" applyBorder="1" applyAlignment="1">
      <alignment horizontal="right" vertical="center"/>
    </xf>
    <xf numFmtId="164" fontId="67" fillId="0" borderId="0" xfId="28" applyFont="1" applyFill="1" applyBorder="1" applyAlignment="1">
      <alignment vertical="center"/>
    </xf>
    <xf numFmtId="164" fontId="72" fillId="0" borderId="0" xfId="28" applyFont="1" applyFill="1" applyBorder="1" applyAlignment="1">
      <alignment horizontal="center" vertical="center"/>
    </xf>
    <xf numFmtId="164" fontId="73" fillId="0" borderId="0" xfId="28" applyFont="1" applyFill="1" applyBorder="1" applyAlignment="1">
      <alignment vertical="center"/>
    </xf>
    <xf numFmtId="164" fontId="72" fillId="0" borderId="0" xfId="28" applyFont="1" applyFill="1" applyBorder="1" applyAlignment="1">
      <alignment vertical="center"/>
    </xf>
    <xf numFmtId="49" fontId="75" fillId="0" borderId="0" xfId="28" applyNumberFormat="1" applyFont="1" applyFill="1" applyBorder="1" applyAlignment="1">
      <alignment horizontal="center" vertical="center" wrapText="1"/>
    </xf>
    <xf numFmtId="164" fontId="72" fillId="0" borderId="0" xfId="28" applyFont="1" applyFill="1" applyBorder="1" applyAlignment="1">
      <alignment horizontal="right" vertical="center"/>
    </xf>
    <xf numFmtId="164" fontId="73" fillId="0" borderId="148" xfId="28" applyFont="1" applyFill="1" applyBorder="1" applyAlignment="1">
      <alignment horizontal="center" vertical="center"/>
    </xf>
    <xf numFmtId="164" fontId="71" fillId="0" borderId="148" xfId="28" applyFont="1" applyFill="1" applyBorder="1" applyAlignment="1">
      <alignment horizontal="center" vertical="center" wrapText="1"/>
    </xf>
    <xf numFmtId="164" fontId="73" fillId="0" borderId="148" xfId="28" applyFont="1" applyFill="1" applyBorder="1" applyAlignment="1">
      <alignment horizontal="center" vertical="center" wrapText="1"/>
    </xf>
    <xf numFmtId="164" fontId="71" fillId="0" borderId="149" xfId="28" applyFont="1" applyFill="1" applyBorder="1" applyAlignment="1">
      <alignment horizontal="center" vertical="center" wrapText="1"/>
    </xf>
    <xf numFmtId="164" fontId="73" fillId="0" borderId="150" xfId="28" applyFont="1" applyFill="1" applyBorder="1" applyAlignment="1">
      <alignment horizontal="center" vertical="center"/>
    </xf>
    <xf numFmtId="164" fontId="69" fillId="0" borderId="153" xfId="28" applyFont="1" applyFill="1" applyBorder="1" applyAlignment="1">
      <alignment vertical="center"/>
    </xf>
    <xf numFmtId="164" fontId="69" fillId="0" borderId="154" xfId="28" applyFont="1" applyFill="1" applyBorder="1" applyAlignment="1">
      <alignment vertical="center"/>
    </xf>
    <xf numFmtId="164" fontId="74" fillId="0" borderId="155" xfId="28" applyFont="1" applyFill="1" applyBorder="1" applyAlignment="1">
      <alignment horizontal="center" vertical="center" wrapText="1"/>
    </xf>
    <xf numFmtId="164" fontId="73" fillId="0" borderId="17" xfId="28" applyFont="1" applyFill="1" applyBorder="1" applyAlignment="1">
      <alignment horizontal="center" vertical="center" wrapText="1"/>
    </xf>
    <xf numFmtId="164" fontId="67" fillId="0" borderId="153" xfId="28" applyFont="1" applyFill="1" applyBorder="1" applyAlignment="1">
      <alignment horizontal="right" vertical="center"/>
    </xf>
    <xf numFmtId="164" fontId="67" fillId="0" borderId="154" xfId="28" applyFont="1" applyFill="1" applyBorder="1" applyAlignment="1">
      <alignment horizontal="right" vertical="center"/>
    </xf>
    <xf numFmtId="164" fontId="67" fillId="0" borderId="158" xfId="28" applyFont="1" applyFill="1" applyBorder="1" applyAlignment="1">
      <alignment horizontal="center" vertical="center" wrapText="1"/>
    </xf>
    <xf numFmtId="164" fontId="7" fillId="0" borderId="0" xfId="28" applyFont="1" applyFill="1" applyBorder="1" applyAlignment="1">
      <alignment vertical="center"/>
    </xf>
    <xf numFmtId="164" fontId="57" fillId="0" borderId="28" xfId="28" applyFont="1" applyFill="1" applyBorder="1" applyAlignment="1">
      <alignment horizontal="left"/>
    </xf>
    <xf numFmtId="164" fontId="8" fillId="0" borderId="28" xfId="28" applyFont="1" applyFill="1" applyBorder="1" applyAlignment="1">
      <alignment horizontal="center"/>
    </xf>
    <xf numFmtId="164" fontId="8" fillId="0" borderId="28" xfId="28" applyFont="1" applyFill="1" applyBorder="1" applyAlignment="1">
      <alignment horizontal="right"/>
    </xf>
    <xf numFmtId="164" fontId="38" fillId="0" borderId="0" xfId="28" applyFont="1" applyFill="1" applyAlignment="1">
      <alignment vertical="center"/>
    </xf>
    <xf numFmtId="164" fontId="77" fillId="0" borderId="0" xfId="28" applyFont="1" applyFill="1" applyBorder="1" applyAlignment="1">
      <alignment horizontal="center" vertical="center"/>
    </xf>
    <xf numFmtId="164" fontId="6" fillId="0" borderId="0" xfId="28" applyFont="1" applyFill="1" applyBorder="1"/>
    <xf numFmtId="164" fontId="78" fillId="0" borderId="0" xfId="28" applyFont="1" applyFill="1" applyBorder="1" applyAlignment="1">
      <alignment horizontal="center"/>
    </xf>
    <xf numFmtId="164" fontId="6" fillId="0" borderId="17"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8" xfId="28" applyFont="1" applyFill="1" applyBorder="1" applyAlignment="1">
      <alignment horizontal="center" vertical="center"/>
    </xf>
    <xf numFmtId="0" fontId="0" fillId="0" borderId="0" xfId="0" applyAlignment="1">
      <alignment vertical="center"/>
    </xf>
    <xf numFmtId="0" fontId="55" fillId="0" borderId="0" xfId="0" applyFont="1"/>
    <xf numFmtId="0" fontId="52" fillId="0" borderId="0" xfId="0" applyFont="1"/>
    <xf numFmtId="0" fontId="13" fillId="0" borderId="0" xfId="0" applyFont="1" applyAlignment="1">
      <alignment vertical="center"/>
    </xf>
    <xf numFmtId="0" fontId="52" fillId="0" borderId="0" xfId="0" applyFont="1" applyAlignment="1">
      <alignment vertical="center"/>
    </xf>
    <xf numFmtId="0" fontId="79" fillId="0" borderId="0" xfId="0" applyFont="1"/>
    <xf numFmtId="0" fontId="7" fillId="0" borderId="29" xfId="58" applyFont="1" applyBorder="1" applyAlignment="1">
      <alignment horizontal="center" vertical="center" wrapText="1"/>
    </xf>
    <xf numFmtId="0" fontId="7" fillId="0" borderId="31" xfId="58" applyFont="1" applyBorder="1" applyAlignment="1">
      <alignment horizontal="center" vertical="center" wrapText="1"/>
    </xf>
    <xf numFmtId="0" fontId="7" fillId="0" borderId="30" xfId="58" applyFont="1" applyBorder="1" applyAlignment="1">
      <alignment horizontal="center" vertical="center" wrapText="1"/>
    </xf>
    <xf numFmtId="0" fontId="7" fillId="0" borderId="17" xfId="58" applyFont="1" applyBorder="1" applyAlignment="1">
      <alignment horizontal="center" vertical="center" wrapText="1"/>
    </xf>
    <xf numFmtId="0" fontId="6" fillId="0" borderId="0" xfId="58"/>
    <xf numFmtId="0" fontId="7" fillId="0" borderId="24" xfId="58"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vertical="center"/>
    </xf>
    <xf numFmtId="0" fontId="0" fillId="0" borderId="0" xfId="0" applyAlignment="1">
      <alignment horizontal="center"/>
    </xf>
    <xf numFmtId="164" fontId="7" fillId="0" borderId="10" xfId="28" applyFont="1" applyBorder="1" applyAlignment="1">
      <alignment horizontal="center"/>
    </xf>
    <xf numFmtId="164" fontId="7" fillId="0" borderId="116" xfId="28" applyFont="1" applyBorder="1" applyAlignment="1">
      <alignment horizontal="center"/>
    </xf>
    <xf numFmtId="164" fontId="7" fillId="0" borderId="0" xfId="28" applyFont="1"/>
    <xf numFmtId="164" fontId="7" fillId="0" borderId="34" xfId="28" applyFont="1" applyBorder="1" applyAlignment="1">
      <alignment horizontal="center"/>
    </xf>
    <xf numFmtId="0" fontId="80" fillId="0" borderId="0" xfId="0" applyFont="1"/>
    <xf numFmtId="164" fontId="60" fillId="0" borderId="0" xfId="28" applyFont="1" applyFill="1" applyAlignment="1">
      <alignment vertical="center"/>
    </xf>
    <xf numFmtId="164" fontId="49" fillId="0" borderId="0" xfId="28" applyFont="1" applyFill="1" applyAlignment="1">
      <alignment vertical="center"/>
    </xf>
    <xf numFmtId="166" fontId="69" fillId="0" borderId="114" xfId="28" applyNumberFormat="1" applyFont="1" applyFill="1" applyBorder="1" applyAlignment="1">
      <alignment vertical="center"/>
    </xf>
    <xf numFmtId="168" fontId="69" fillId="0" borderId="159" xfId="0" applyNumberFormat="1" applyFont="1" applyBorder="1" applyAlignment="1">
      <alignment horizontal="center" vertical="center"/>
    </xf>
    <xf numFmtId="0" fontId="69" fillId="0" borderId="160" xfId="0" applyFont="1" applyBorder="1" applyAlignment="1">
      <alignment horizontal="center" vertical="center"/>
    </xf>
    <xf numFmtId="0"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wrapText="1"/>
    </xf>
    <xf numFmtId="2" fontId="69" fillId="0" borderId="160" xfId="28" applyNumberFormat="1" applyFont="1" applyFill="1" applyBorder="1" applyAlignment="1">
      <alignment horizontal="center" vertical="center"/>
    </xf>
    <xf numFmtId="2" fontId="69" fillId="0" borderId="161" xfId="28" applyNumberFormat="1" applyFont="1" applyFill="1" applyBorder="1" applyAlignment="1">
      <alignment horizontal="center" vertical="center"/>
    </xf>
    <xf numFmtId="164" fontId="69" fillId="0" borderId="114" xfId="28" applyFont="1" applyFill="1" applyBorder="1" applyAlignment="1">
      <alignment horizontal="right" vertical="center"/>
    </xf>
    <xf numFmtId="16" fontId="71" fillId="0" borderId="147" xfId="28" applyNumberFormat="1" applyFont="1" applyFill="1" applyBorder="1" applyAlignment="1">
      <alignment horizontal="center" vertical="center" wrapText="1"/>
    </xf>
    <xf numFmtId="17" fontId="71" fillId="0" borderId="147" xfId="28" applyNumberFormat="1" applyFont="1" applyFill="1" applyBorder="1" applyAlignment="1">
      <alignment horizontal="center" vertical="center" wrapText="1"/>
    </xf>
    <xf numFmtId="166" fontId="69" fillId="0" borderId="17" xfId="28" applyNumberFormat="1" applyFont="1" applyFill="1" applyBorder="1" applyAlignment="1">
      <alignment vertical="center"/>
    </xf>
    <xf numFmtId="173" fontId="6" fillId="0" borderId="162" xfId="0" applyNumberFormat="1" applyFont="1" applyBorder="1" applyAlignment="1">
      <alignment horizontal="center" vertical="center"/>
    </xf>
    <xf numFmtId="0" fontId="69" fillId="0" borderId="163" xfId="0" applyFont="1" applyBorder="1" applyAlignment="1">
      <alignment horizontal="center" vertical="center"/>
    </xf>
    <xf numFmtId="0"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wrapText="1"/>
    </xf>
    <xf numFmtId="2" fontId="69" fillId="0" borderId="163" xfId="28" applyNumberFormat="1" applyFont="1" applyFill="1" applyBorder="1" applyAlignment="1">
      <alignment horizontal="center" vertical="center"/>
    </xf>
    <xf numFmtId="2" fontId="69" fillId="0" borderId="164" xfId="28" applyNumberFormat="1" applyFont="1" applyFill="1" applyBorder="1" applyAlignment="1">
      <alignment horizontal="center" vertical="center"/>
    </xf>
    <xf numFmtId="164" fontId="69" fillId="0" borderId="17" xfId="28" applyFont="1" applyFill="1" applyBorder="1" applyAlignment="1">
      <alignment horizontal="right" vertical="center"/>
    </xf>
    <xf numFmtId="166" fontId="6" fillId="0" borderId="24" xfId="28" applyNumberFormat="1" applyFont="1" applyFill="1" applyBorder="1" applyAlignment="1">
      <alignment horizontal="center" vertical="center"/>
    </xf>
    <xf numFmtId="17" fontId="81" fillId="0" borderId="12" xfId="0" applyNumberFormat="1" applyFont="1" applyBorder="1" applyAlignment="1">
      <alignment horizontal="center" vertical="center" wrapText="1"/>
    </xf>
    <xf numFmtId="174" fontId="69" fillId="0" borderId="160" xfId="28" applyNumberFormat="1" applyFont="1" applyFill="1" applyBorder="1" applyAlignment="1">
      <alignment horizontal="center" vertical="center"/>
    </xf>
    <xf numFmtId="164" fontId="85" fillId="0" borderId="0" xfId="28" applyFont="1" applyAlignment="1">
      <alignment vertical="center"/>
    </xf>
    <xf numFmtId="164" fontId="83" fillId="0" borderId="0" xfId="28" applyFont="1" applyAlignment="1">
      <alignment vertical="center"/>
    </xf>
    <xf numFmtId="164" fontId="82" fillId="0" borderId="0" xfId="28" applyFont="1" applyAlignment="1">
      <alignment vertical="center"/>
    </xf>
    <xf numFmtId="164" fontId="78" fillId="0" borderId="0" xfId="28" applyFont="1" applyAlignment="1">
      <alignment vertical="center"/>
    </xf>
    <xf numFmtId="164" fontId="77" fillId="0" borderId="0" xfId="28" applyFont="1" applyAlignment="1">
      <alignment vertical="center"/>
    </xf>
    <xf numFmtId="164" fontId="83" fillId="0" borderId="0" xfId="28" applyFont="1" applyFill="1" applyAlignment="1">
      <alignment vertical="center"/>
    </xf>
    <xf numFmtId="164" fontId="78" fillId="0" borderId="0" xfId="28" applyFont="1" applyFill="1" applyAlignment="1">
      <alignment vertical="center"/>
    </xf>
    <xf numFmtId="164" fontId="48" fillId="0" borderId="28" xfId="28" applyFont="1" applyFill="1" applyBorder="1" applyAlignment="1">
      <alignment vertical="center"/>
    </xf>
    <xf numFmtId="164" fontId="77" fillId="0" borderId="0" xfId="28" applyFont="1" applyFill="1" applyAlignment="1">
      <alignment vertical="center"/>
    </xf>
    <xf numFmtId="0" fontId="77" fillId="0" borderId="0" xfId="0" applyFont="1" applyAlignment="1">
      <alignment horizontal="center" vertical="center"/>
    </xf>
    <xf numFmtId="0" fontId="77" fillId="0" borderId="0" xfId="0" applyFont="1" applyAlignment="1">
      <alignment horizontal="justify" vertical="center" wrapText="1"/>
    </xf>
    <xf numFmtId="4" fontId="77" fillId="0" borderId="0" xfId="0" applyNumberFormat="1" applyFont="1" applyAlignment="1">
      <alignment horizontal="center" vertical="center"/>
    </xf>
    <xf numFmtId="164" fontId="76" fillId="0" borderId="0" xfId="28" applyFont="1" applyFill="1" applyAlignment="1"/>
    <xf numFmtId="164" fontId="78" fillId="0" borderId="0" xfId="28" applyFont="1" applyFill="1" applyAlignment="1">
      <alignment horizontal="center" vertical="center"/>
    </xf>
    <xf numFmtId="164" fontId="84" fillId="0" borderId="15" xfId="28" applyFont="1" applyFill="1" applyBorder="1" applyAlignment="1">
      <alignment horizontal="center" vertical="center" wrapText="1"/>
    </xf>
    <xf numFmtId="164" fontId="83" fillId="0" borderId="24" xfId="28" applyFont="1" applyFill="1" applyBorder="1" applyAlignment="1">
      <alignment horizontal="center" vertical="center"/>
    </xf>
    <xf numFmtId="4" fontId="83" fillId="0" borderId="24" xfId="0" applyNumberFormat="1" applyFont="1" applyBorder="1" applyAlignment="1">
      <alignment horizontal="center" vertical="center"/>
    </xf>
    <xf numFmtId="4" fontId="83" fillId="0" borderId="41" xfId="0" applyNumberFormat="1" applyFont="1" applyBorder="1" applyAlignment="1">
      <alignment horizontal="center" vertical="center"/>
    </xf>
    <xf numFmtId="164" fontId="83" fillId="0" borderId="41" xfId="28" applyFont="1" applyFill="1" applyBorder="1" applyAlignment="1">
      <alignment horizontal="center" vertical="center"/>
    </xf>
    <xf numFmtId="164" fontId="83" fillId="0" borderId="41" xfId="28" applyFont="1" applyFill="1" applyBorder="1" applyAlignment="1">
      <alignment vertical="center"/>
    </xf>
    <xf numFmtId="0" fontId="83" fillId="0" borderId="24" xfId="0" applyFont="1" applyBorder="1" applyAlignment="1">
      <alignment horizontal="left" vertical="center" wrapText="1"/>
    </xf>
    <xf numFmtId="0" fontId="83" fillId="0" borderId="41" xfId="0" applyFont="1" applyBorder="1" applyAlignment="1">
      <alignment horizontal="left" vertical="center" wrapText="1"/>
    </xf>
    <xf numFmtId="0" fontId="83" fillId="0" borderId="41" xfId="0" applyFont="1" applyBorder="1" applyAlignment="1">
      <alignment horizontal="center" vertical="center" wrapText="1"/>
    </xf>
    <xf numFmtId="164" fontId="67" fillId="0" borderId="157" xfId="28" applyFont="1" applyFill="1" applyBorder="1" applyAlignment="1">
      <alignment horizontal="center" vertical="center" wrapText="1"/>
    </xf>
    <xf numFmtId="164" fontId="7" fillId="0" borderId="24" xfId="28" applyFont="1" applyBorder="1" applyAlignment="1">
      <alignment horizontal="center"/>
    </xf>
    <xf numFmtId="1" fontId="6" fillId="0" borderId="24" xfId="58" applyNumberFormat="1" applyBorder="1" applyAlignment="1">
      <alignment horizontal="center" vertical="center"/>
    </xf>
    <xf numFmtId="174" fontId="6" fillId="0" borderId="24" xfId="58" applyNumberFormat="1" applyBorder="1" applyAlignment="1">
      <alignment horizontal="center" vertical="center"/>
    </xf>
    <xf numFmtId="2" fontId="6" fillId="24" borderId="128" xfId="28" applyNumberFormat="1" applyFont="1" applyFill="1" applyBorder="1" applyAlignment="1">
      <alignment horizontal="center" vertical="center" wrapText="1"/>
    </xf>
    <xf numFmtId="164" fontId="72" fillId="0" borderId="17" xfId="28" applyFont="1" applyFill="1" applyBorder="1" applyAlignment="1">
      <alignment horizontal="center" vertical="center"/>
    </xf>
    <xf numFmtId="164" fontId="67" fillId="0" borderId="165" xfId="28" applyFont="1" applyFill="1" applyBorder="1" applyAlignment="1">
      <alignment horizontal="right" vertical="center"/>
    </xf>
    <xf numFmtId="164" fontId="72" fillId="0" borderId="24" xfId="28" applyFont="1" applyFill="1" applyBorder="1" applyAlignment="1">
      <alignment vertical="center"/>
    </xf>
    <xf numFmtId="164" fontId="72" fillId="0" borderId="115" xfId="28" applyFont="1" applyFill="1" applyBorder="1" applyAlignment="1">
      <alignment vertical="center"/>
    </xf>
    <xf numFmtId="164" fontId="72" fillId="0" borderId="116" xfId="28" applyFont="1" applyFill="1" applyBorder="1" applyAlignment="1">
      <alignment vertical="center"/>
    </xf>
    <xf numFmtId="164" fontId="69" fillId="0" borderId="170" xfId="28" applyFont="1" applyFill="1" applyBorder="1" applyAlignment="1">
      <alignment vertical="center"/>
    </xf>
    <xf numFmtId="164" fontId="67" fillId="0" borderId="174" xfId="28" applyFont="1" applyFill="1" applyBorder="1" applyAlignment="1">
      <alignment horizontal="center" vertical="center" wrapText="1"/>
    </xf>
    <xf numFmtId="164" fontId="67" fillId="0" borderId="175" xfId="28" applyFont="1" applyFill="1" applyBorder="1" applyAlignment="1">
      <alignment horizontal="right" vertical="center"/>
    </xf>
    <xf numFmtId="164" fontId="67" fillId="0" borderId="170" xfId="28" applyFont="1" applyFill="1" applyBorder="1" applyAlignment="1">
      <alignment horizontal="right" vertical="center"/>
    </xf>
    <xf numFmtId="164" fontId="73" fillId="0" borderId="17" xfId="28" applyFont="1" applyFill="1" applyBorder="1" applyAlignment="1">
      <alignment horizontal="center" vertical="center"/>
    </xf>
    <xf numFmtId="164" fontId="67" fillId="0" borderId="26" xfId="28" applyFont="1" applyFill="1" applyBorder="1" applyAlignment="1">
      <alignment vertical="center"/>
    </xf>
    <xf numFmtId="1" fontId="6" fillId="0" borderId="48" xfId="58" applyNumberFormat="1" applyBorder="1" applyAlignment="1">
      <alignment horizontal="center" vertical="center"/>
    </xf>
    <xf numFmtId="174" fontId="6" fillId="0" borderId="48" xfId="58" applyNumberFormat="1" applyBorder="1" applyAlignment="1">
      <alignment horizontal="center" vertical="center"/>
    </xf>
    <xf numFmtId="174" fontId="6" fillId="0" borderId="49" xfId="58" applyNumberFormat="1" applyBorder="1" applyAlignment="1">
      <alignment horizontal="center" vertical="center"/>
    </xf>
    <xf numFmtId="0" fontId="7" fillId="0" borderId="92" xfId="58" applyFont="1" applyBorder="1" applyAlignment="1">
      <alignment horizontal="center" vertical="center" wrapText="1"/>
    </xf>
    <xf numFmtId="0" fontId="7" fillId="0" borderId="93" xfId="58" applyFont="1" applyBorder="1" applyAlignment="1">
      <alignment horizontal="center" vertical="center" wrapText="1"/>
    </xf>
    <xf numFmtId="0" fontId="7" fillId="0" borderId="90" xfId="58" applyFont="1" applyBorder="1" applyAlignment="1">
      <alignment horizontal="center" vertical="center" wrapText="1"/>
    </xf>
    <xf numFmtId="0" fontId="6" fillId="0" borderId="120" xfId="58" applyBorder="1" applyAlignment="1">
      <alignment vertical="center"/>
    </xf>
    <xf numFmtId="0" fontId="6" fillId="0" borderId="20" xfId="58" applyBorder="1" applyAlignment="1">
      <alignment vertical="center"/>
    </xf>
    <xf numFmtId="0" fontId="6" fillId="0" borderId="90" xfId="58" applyBorder="1" applyAlignment="1">
      <alignment vertical="center"/>
    </xf>
    <xf numFmtId="164" fontId="6" fillId="0" borderId="122" xfId="28" applyFont="1" applyBorder="1" applyAlignment="1">
      <alignment horizontal="center" vertical="center"/>
    </xf>
    <xf numFmtId="2" fontId="12" fillId="0" borderId="17" xfId="58" applyNumberFormat="1" applyFont="1" applyBorder="1" applyAlignment="1">
      <alignment horizontal="center" vertical="center"/>
    </xf>
    <xf numFmtId="0" fontId="80" fillId="0" borderId="0" xfId="0" applyFont="1" applyAlignment="1">
      <alignment horizontal="center" vertical="top"/>
    </xf>
    <xf numFmtId="164" fontId="80" fillId="0" borderId="0" xfId="0" applyNumberFormat="1" applyFont="1"/>
    <xf numFmtId="0" fontId="6" fillId="0" borderId="0" xfId="58" applyAlignment="1">
      <alignment horizontal="center" vertical="center"/>
    </xf>
    <xf numFmtId="0" fontId="6" fillId="0" borderId="114" xfId="58" applyBorder="1" applyAlignment="1">
      <alignment horizontal="center" vertical="center"/>
    </xf>
    <xf numFmtId="0" fontId="6" fillId="24" borderId="114" xfId="58" applyFill="1" applyBorder="1" applyAlignment="1">
      <alignment horizontal="center" vertical="center"/>
    </xf>
    <xf numFmtId="164" fontId="7" fillId="0" borderId="90" xfId="28" applyFont="1" applyBorder="1" applyAlignment="1">
      <alignment horizontal="center" vertical="center"/>
    </xf>
    <xf numFmtId="164" fontId="7" fillId="0" borderId="119" xfId="28" applyFont="1" applyFill="1" applyBorder="1" applyAlignment="1">
      <alignment horizontal="center" vertical="center"/>
    </xf>
    <xf numFmtId="164" fontId="7" fillId="0" borderId="92" xfId="28" applyFont="1" applyFill="1" applyBorder="1" applyAlignment="1">
      <alignment horizontal="center" vertical="center" wrapText="1"/>
    </xf>
    <xf numFmtId="164" fontId="7" fillId="0" borderId="118" xfId="28" applyFont="1" applyFill="1" applyBorder="1" applyAlignment="1">
      <alignment horizontal="center" vertical="center" wrapText="1"/>
    </xf>
    <xf numFmtId="166" fontId="6" fillId="0" borderId="17" xfId="28" applyNumberFormat="1" applyFont="1" applyFill="1" applyBorder="1" applyAlignment="1">
      <alignment horizontal="center" vertical="center"/>
    </xf>
    <xf numFmtId="164" fontId="6" fillId="0" borderId="45" xfId="28" applyFont="1" applyBorder="1" applyAlignment="1">
      <alignment horizontal="center" vertical="center"/>
    </xf>
    <xf numFmtId="166" fontId="6" fillId="25" borderId="119" xfId="28" applyNumberFormat="1" applyFont="1" applyFill="1" applyBorder="1" applyAlignment="1">
      <alignment horizontal="center" vertical="center"/>
    </xf>
    <xf numFmtId="164" fontId="6" fillId="25" borderId="92" xfId="28" applyFont="1" applyFill="1" applyBorder="1" applyAlignment="1">
      <alignment horizontal="center" vertical="center" wrapText="1"/>
    </xf>
    <xf numFmtId="0" fontId="6" fillId="25" borderId="92" xfId="28" applyNumberFormat="1" applyFont="1" applyFill="1" applyBorder="1" applyAlignment="1">
      <alignment horizontal="center" vertical="center" wrapText="1"/>
    </xf>
    <xf numFmtId="170" fontId="6" fillId="25" borderId="92" xfId="28" applyNumberFormat="1" applyFont="1" applyFill="1" applyBorder="1" applyAlignment="1">
      <alignment horizontal="center" vertical="center" wrapText="1"/>
    </xf>
    <xf numFmtId="164" fontId="6" fillId="25" borderId="118" xfId="28" applyFont="1" applyFill="1" applyBorder="1" applyAlignment="1">
      <alignment horizontal="right" vertical="center"/>
    </xf>
    <xf numFmtId="164" fontId="6" fillId="25" borderId="24" xfId="28" applyFont="1" applyFill="1" applyBorder="1" applyAlignment="1">
      <alignment horizontal="right" vertical="center"/>
    </xf>
    <xf numFmtId="166" fontId="69" fillId="25" borderId="24" xfId="28" applyNumberFormat="1" applyFont="1" applyFill="1" applyBorder="1" applyAlignment="1">
      <alignment vertical="center"/>
    </xf>
    <xf numFmtId="173" fontId="6" fillId="25" borderId="24" xfId="0" applyNumberFormat="1" applyFont="1" applyFill="1" applyBorder="1" applyAlignment="1">
      <alignment horizontal="center" vertical="center"/>
    </xf>
    <xf numFmtId="0" fontId="69" fillId="25" borderId="24" xfId="0" applyFont="1" applyFill="1" applyBorder="1" applyAlignment="1">
      <alignment horizontal="center" vertical="center"/>
    </xf>
    <xf numFmtId="2" fontId="69" fillId="25" borderId="24" xfId="28" applyNumberFormat="1" applyFont="1" applyFill="1" applyBorder="1" applyAlignment="1">
      <alignment horizontal="center" vertical="center" wrapText="1"/>
    </xf>
    <xf numFmtId="2" fontId="69" fillId="25" borderId="24" xfId="28" applyNumberFormat="1" applyFont="1" applyFill="1" applyBorder="1" applyAlignment="1">
      <alignment horizontal="center" vertical="center"/>
    </xf>
    <xf numFmtId="164" fontId="69" fillId="25" borderId="24" xfId="28" applyFont="1" applyFill="1" applyBorder="1" applyAlignment="1">
      <alignment horizontal="right" vertical="center"/>
    </xf>
    <xf numFmtId="2" fontId="69" fillId="25" borderId="41" xfId="28" applyNumberFormat="1" applyFont="1" applyFill="1" applyBorder="1" applyAlignment="1">
      <alignment horizontal="center" vertical="center" wrapText="1"/>
    </xf>
    <xf numFmtId="2" fontId="69" fillId="25" borderId="41" xfId="28" applyNumberFormat="1" applyFont="1" applyFill="1" applyBorder="1" applyAlignment="1">
      <alignment horizontal="center" vertical="center"/>
    </xf>
    <xf numFmtId="164" fontId="69" fillId="25" borderId="41" xfId="28" applyFont="1" applyFill="1" applyBorder="1" applyAlignment="1">
      <alignment horizontal="right" vertical="center"/>
    </xf>
    <xf numFmtId="0" fontId="6" fillId="25" borderId="24" xfId="58" applyFill="1" applyBorder="1" applyAlignment="1">
      <alignment horizontal="center"/>
    </xf>
    <xf numFmtId="170" fontId="6" fillId="25" borderId="24" xfId="28" applyNumberFormat="1" applyFont="1" applyFill="1" applyBorder="1" applyAlignment="1">
      <alignment horizontal="center" vertical="center" wrapText="1"/>
    </xf>
    <xf numFmtId="0" fontId="69" fillId="25" borderId="41" xfId="28" applyNumberFormat="1" applyFont="1" applyFill="1" applyBorder="1" applyAlignment="1">
      <alignment horizontal="center" vertical="center" wrapText="1"/>
    </xf>
    <xf numFmtId="170" fontId="6" fillId="25" borderId="24" xfId="28" applyNumberFormat="1" applyFont="1" applyFill="1" applyBorder="1" applyAlignment="1">
      <alignment horizontal="center" vertical="center"/>
    </xf>
    <xf numFmtId="17" fontId="6" fillId="0" borderId="17" xfId="28" applyNumberFormat="1" applyFont="1" applyFill="1" applyBorder="1" applyAlignment="1">
      <alignment horizontal="center" vertical="center"/>
    </xf>
    <xf numFmtId="166" fontId="69" fillId="0" borderId="17" xfId="28" applyNumberFormat="1" applyFont="1" applyFill="1" applyBorder="1" applyAlignment="1">
      <alignment horizontal="center" vertical="center"/>
    </xf>
    <xf numFmtId="0" fontId="89" fillId="24" borderId="0" xfId="58" applyFont="1" applyFill="1"/>
    <xf numFmtId="164" fontId="72" fillId="0" borderId="41" xfId="28" applyFont="1" applyFill="1" applyBorder="1" applyAlignment="1">
      <alignment vertical="center"/>
    </xf>
    <xf numFmtId="164" fontId="69" fillId="0" borderId="22" xfId="28" applyFont="1" applyFill="1" applyBorder="1" applyAlignment="1">
      <alignment horizontal="right" vertical="center"/>
    </xf>
    <xf numFmtId="2" fontId="6" fillId="25" borderId="178" xfId="28" applyNumberFormat="1" applyFont="1" applyFill="1" applyBorder="1" applyAlignment="1">
      <alignment horizontal="center" vertical="center" wrapText="1"/>
    </xf>
    <xf numFmtId="2" fontId="6" fillId="25" borderId="24" xfId="28" applyNumberFormat="1" applyFont="1" applyFill="1" applyBorder="1" applyAlignment="1">
      <alignment horizontal="center" vertical="center" wrapText="1"/>
    </xf>
    <xf numFmtId="164" fontId="67" fillId="0" borderId="17" xfId="28" applyFont="1" applyFill="1" applyBorder="1" applyAlignment="1">
      <alignment vertical="center"/>
    </xf>
    <xf numFmtId="0" fontId="7" fillId="25" borderId="24" xfId="58" applyFont="1" applyFill="1" applyBorder="1" applyAlignment="1">
      <alignment horizontal="center" vertical="center" wrapText="1"/>
    </xf>
    <xf numFmtId="1" fontId="6" fillId="25" borderId="24" xfId="58" applyNumberFormat="1" applyFill="1" applyBorder="1" applyAlignment="1">
      <alignment horizontal="center"/>
    </xf>
    <xf numFmtId="174" fontId="6" fillId="25" borderId="24" xfId="58" applyNumberFormat="1" applyFill="1" applyBorder="1" applyAlignment="1">
      <alignment horizontal="center"/>
    </xf>
    <xf numFmtId="174" fontId="6" fillId="25" borderId="45" xfId="58" applyNumberFormat="1" applyFill="1" applyBorder="1" applyAlignment="1">
      <alignment horizontal="center"/>
    </xf>
    <xf numFmtId="174" fontId="6" fillId="25" borderId="24" xfId="58" applyNumberFormat="1" applyFill="1" applyBorder="1" applyAlignment="1">
      <alignment horizontal="center" vertical="center"/>
    </xf>
    <xf numFmtId="164" fontId="7" fillId="0" borderId="42" xfId="28" applyFont="1" applyBorder="1" applyAlignment="1">
      <alignment horizontal="center" vertical="center"/>
    </xf>
    <xf numFmtId="2" fontId="6" fillId="25" borderId="169" xfId="28" applyNumberFormat="1" applyFont="1" applyFill="1" applyBorder="1" applyAlignment="1">
      <alignment horizontal="center" vertical="center" wrapText="1"/>
    </xf>
    <xf numFmtId="164" fontId="6" fillId="25" borderId="94" xfId="28" applyFont="1" applyFill="1" applyBorder="1" applyAlignment="1">
      <alignment horizontal="center"/>
    </xf>
    <xf numFmtId="164" fontId="6" fillId="25" borderId="10" xfId="28" applyFont="1" applyFill="1" applyBorder="1" applyAlignment="1">
      <alignment horizontal="center"/>
    </xf>
    <xf numFmtId="164" fontId="6" fillId="25" borderId="130" xfId="28" applyFont="1" applyFill="1" applyBorder="1" applyAlignment="1">
      <alignment horizontal="center"/>
    </xf>
    <xf numFmtId="164" fontId="6" fillId="25" borderId="121" xfId="28" applyFont="1" applyFill="1" applyBorder="1" applyAlignment="1">
      <alignment horizontal="center"/>
    </xf>
    <xf numFmtId="164" fontId="6" fillId="25" borderId="116" xfId="28" applyFont="1" applyFill="1" applyBorder="1" applyAlignment="1">
      <alignment horizontal="center"/>
    </xf>
    <xf numFmtId="0" fontId="6" fillId="25" borderId="12" xfId="58" applyFill="1" applyBorder="1" applyAlignment="1">
      <alignment horizontal="center"/>
    </xf>
    <xf numFmtId="0" fontId="6" fillId="25" borderId="95" xfId="58" applyFill="1" applyBorder="1" applyAlignment="1">
      <alignment horizontal="center"/>
    </xf>
    <xf numFmtId="0" fontId="6" fillId="25" borderId="25" xfId="58" applyFill="1" applyBorder="1" applyAlignment="1">
      <alignment horizontal="center" vertical="center" wrapText="1"/>
    </xf>
    <xf numFmtId="1" fontId="6" fillId="25" borderId="25" xfId="58" applyNumberFormat="1" applyFill="1" applyBorder="1" applyAlignment="1">
      <alignment horizontal="center"/>
    </xf>
    <xf numFmtId="174" fontId="6" fillId="25" borderId="25" xfId="58" applyNumberFormat="1" applyFill="1" applyBorder="1" applyAlignment="1">
      <alignment horizontal="center"/>
    </xf>
    <xf numFmtId="174" fontId="6" fillId="25" borderId="79" xfId="58" applyNumberFormat="1" applyFill="1" applyBorder="1" applyAlignment="1">
      <alignment horizontal="center"/>
    </xf>
    <xf numFmtId="164" fontId="7" fillId="25" borderId="10" xfId="28" applyFont="1" applyFill="1" applyBorder="1" applyAlignment="1">
      <alignment horizontal="center"/>
    </xf>
    <xf numFmtId="164" fontId="7" fillId="25" borderId="116" xfId="28" applyFont="1" applyFill="1" applyBorder="1" applyAlignment="1">
      <alignment horizontal="center"/>
    </xf>
    <xf numFmtId="164" fontId="7" fillId="0" borderId="0" xfId="28" applyFont="1" applyFill="1" applyBorder="1" applyAlignment="1">
      <alignment vertical="center" wrapText="1"/>
    </xf>
    <xf numFmtId="164" fontId="54" fillId="0" borderId="0" xfId="28" applyFont="1" applyFill="1" applyAlignment="1">
      <alignment vertical="center" wrapText="1"/>
    </xf>
    <xf numFmtId="164" fontId="72" fillId="0" borderId="104" xfId="28" applyFont="1" applyFill="1" applyBorder="1" applyAlignment="1">
      <alignment horizontal="center" vertical="center"/>
    </xf>
    <xf numFmtId="166" fontId="69" fillId="25" borderId="12" xfId="28" applyNumberFormat="1" applyFont="1" applyFill="1" applyBorder="1" applyAlignment="1">
      <alignment vertical="center"/>
    </xf>
    <xf numFmtId="164" fontId="72" fillId="0" borderId="13" xfId="28" applyFont="1" applyFill="1" applyBorder="1" applyAlignment="1">
      <alignment vertical="center"/>
    </xf>
    <xf numFmtId="164" fontId="72" fillId="0" borderId="15" xfId="28" applyFont="1" applyFill="1" applyBorder="1" applyAlignment="1">
      <alignment vertical="center"/>
    </xf>
    <xf numFmtId="164" fontId="67" fillId="0" borderId="54" xfId="28" applyFont="1" applyFill="1" applyBorder="1" applyAlignment="1">
      <alignment horizontal="center" vertical="center"/>
    </xf>
    <xf numFmtId="164" fontId="73" fillId="0" borderId="90" xfId="28" applyFont="1" applyFill="1" applyBorder="1" applyAlignment="1">
      <alignment horizontal="center" vertical="center" wrapText="1"/>
    </xf>
    <xf numFmtId="164" fontId="72" fillId="0" borderId="75" xfId="28" applyFont="1" applyFill="1" applyBorder="1" applyAlignment="1">
      <alignment horizontal="center" vertical="center"/>
    </xf>
    <xf numFmtId="164" fontId="67" fillId="0" borderId="17" xfId="28" applyFont="1" applyFill="1" applyBorder="1" applyAlignment="1">
      <alignment horizontal="center" vertical="center"/>
    </xf>
    <xf numFmtId="164" fontId="7" fillId="0" borderId="119" xfId="28" applyFont="1" applyBorder="1" applyAlignment="1">
      <alignment horizontal="center"/>
    </xf>
    <xf numFmtId="164" fontId="7" fillId="0" borderId="25" xfId="28"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0" fillId="25" borderId="41" xfId="0" applyFill="1" applyBorder="1" applyAlignment="1">
      <alignment horizontal="center" vertical="center"/>
    </xf>
    <xf numFmtId="0" fontId="0" fillId="25" borderId="41" xfId="0" applyFill="1" applyBorder="1" applyAlignment="1">
      <alignment vertical="center"/>
    </xf>
    <xf numFmtId="164" fontId="0" fillId="25" borderId="41" xfId="0" applyNumberFormat="1" applyFill="1" applyBorder="1" applyAlignment="1">
      <alignment horizontal="right" vertical="center"/>
    </xf>
    <xf numFmtId="2" fontId="6" fillId="25" borderId="41" xfId="28" applyNumberFormat="1" applyFont="1" applyFill="1" applyBorder="1" applyAlignment="1">
      <alignment horizontal="center" vertical="center" wrapText="1"/>
    </xf>
    <xf numFmtId="0" fontId="7" fillId="25" borderId="32" xfId="58" applyFont="1" applyFill="1" applyBorder="1" applyAlignment="1">
      <alignment horizontal="center" vertical="center"/>
    </xf>
    <xf numFmtId="0" fontId="7" fillId="0" borderId="31" xfId="0" applyFont="1" applyBorder="1" applyAlignment="1">
      <alignment horizontal="center" vertical="center" wrapText="1"/>
    </xf>
    <xf numFmtId="164" fontId="67" fillId="0" borderId="0" xfId="28" applyFont="1" applyFill="1" applyBorder="1" applyAlignment="1">
      <alignment horizontal="center" vertical="center" wrapText="1"/>
    </xf>
    <xf numFmtId="164" fontId="69" fillId="0" borderId="108" xfId="28" applyFont="1" applyFill="1" applyBorder="1" applyAlignment="1">
      <alignment vertical="center"/>
    </xf>
    <xf numFmtId="164" fontId="67" fillId="0" borderId="108" xfId="28" applyFont="1" applyFill="1" applyBorder="1" applyAlignment="1">
      <alignment horizontal="right" vertical="center"/>
    </xf>
    <xf numFmtId="164" fontId="72" fillId="0" borderId="19" xfId="28" applyFont="1" applyFill="1" applyBorder="1" applyAlignment="1">
      <alignment vertical="center"/>
    </xf>
    <xf numFmtId="164" fontId="67" fillId="0" borderId="54" xfId="28" applyFont="1" applyFill="1" applyBorder="1" applyAlignment="1">
      <alignment horizontal="right" vertical="center"/>
    </xf>
    <xf numFmtId="164" fontId="72" fillId="0" borderId="108" xfId="28" applyFont="1" applyFill="1" applyBorder="1" applyAlignment="1">
      <alignment vertical="center"/>
    </xf>
    <xf numFmtId="0" fontId="6" fillId="0" borderId="0" xfId="0" applyFont="1"/>
    <xf numFmtId="164" fontId="83" fillId="25" borderId="24" xfId="28" applyFont="1" applyFill="1" applyBorder="1" applyAlignment="1">
      <alignment horizontal="center" vertical="center"/>
    </xf>
    <xf numFmtId="176" fontId="69" fillId="0" borderId="163" xfId="28" applyNumberFormat="1" applyFont="1" applyFill="1" applyBorder="1" applyAlignment="1">
      <alignment horizontal="center" vertical="center" wrapText="1"/>
    </xf>
    <xf numFmtId="0" fontId="6" fillId="25" borderId="41" xfId="0" applyFont="1" applyFill="1" applyBorder="1" applyAlignment="1">
      <alignment horizontal="center" vertical="center" wrapText="1"/>
    </xf>
    <xf numFmtId="2" fontId="0" fillId="25" borderId="24" xfId="0" applyNumberFormat="1" applyFill="1" applyBorder="1" applyAlignment="1">
      <alignment vertical="center"/>
    </xf>
    <xf numFmtId="164" fontId="6" fillId="25" borderId="94" xfId="28" applyFont="1" applyFill="1" applyBorder="1" applyAlignment="1">
      <alignment horizontal="center" vertical="center"/>
    </xf>
    <xf numFmtId="164" fontId="6" fillId="25" borderId="114" xfId="28" applyFont="1" applyFill="1" applyBorder="1" applyAlignment="1">
      <alignment horizontal="center" vertical="center"/>
    </xf>
    <xf numFmtId="164" fontId="6" fillId="25" borderId="116" xfId="28" applyFont="1" applyFill="1" applyBorder="1" applyAlignment="1">
      <alignment horizontal="center" vertical="center"/>
    </xf>
    <xf numFmtId="166" fontId="69" fillId="0" borderId="26" xfId="28" applyNumberFormat="1" applyFont="1" applyFill="1" applyBorder="1" applyAlignment="1">
      <alignment vertical="center"/>
    </xf>
    <xf numFmtId="2" fontId="69" fillId="25" borderId="16" xfId="28" applyNumberFormat="1" applyFont="1" applyFill="1" applyBorder="1" applyAlignment="1">
      <alignment horizontal="center" vertical="center"/>
    </xf>
    <xf numFmtId="0" fontId="7" fillId="25" borderId="48" xfId="58" applyFont="1" applyFill="1" applyBorder="1" applyAlignment="1">
      <alignment horizontal="center" vertical="center" wrapText="1"/>
    </xf>
    <xf numFmtId="10" fontId="6" fillId="25" borderId="178" xfId="28" applyNumberFormat="1" applyFont="1" applyFill="1" applyBorder="1" applyAlignment="1">
      <alignment horizontal="center" vertical="center" wrapText="1"/>
    </xf>
    <xf numFmtId="9" fontId="6" fillId="25" borderId="75" xfId="28" applyNumberFormat="1" applyFont="1" applyFill="1" applyBorder="1" applyAlignment="1">
      <alignment horizontal="center" vertical="center" wrapText="1"/>
    </xf>
    <xf numFmtId="164" fontId="7" fillId="25" borderId="41" xfId="0" applyNumberFormat="1" applyFont="1" applyFill="1" applyBorder="1" applyAlignment="1">
      <alignment vertical="center"/>
    </xf>
    <xf numFmtId="174" fontId="6" fillId="25" borderId="92" xfId="28" applyNumberFormat="1" applyFont="1" applyFill="1" applyBorder="1" applyAlignment="1">
      <alignment horizontal="center" vertical="center" wrapText="1"/>
    </xf>
    <xf numFmtId="10" fontId="6" fillId="25" borderId="17" xfId="28" applyNumberFormat="1" applyFont="1" applyFill="1" applyBorder="1" applyAlignment="1">
      <alignment horizontal="center" vertical="center" wrapText="1"/>
    </xf>
    <xf numFmtId="164" fontId="69" fillId="0" borderId="149" xfId="28" applyFont="1" applyFill="1" applyBorder="1" applyAlignment="1">
      <alignment horizontal="center" vertical="center" wrapText="1"/>
    </xf>
    <xf numFmtId="164" fontId="69" fillId="0" borderId="147" xfId="28" applyFont="1" applyFill="1" applyBorder="1" applyAlignment="1">
      <alignment horizontal="center" vertical="center" wrapText="1"/>
    </xf>
    <xf numFmtId="0" fontId="92" fillId="0" borderId="0" xfId="0" applyFont="1"/>
    <xf numFmtId="0" fontId="92" fillId="0" borderId="35" xfId="0" applyFont="1" applyBorder="1" applyAlignment="1">
      <alignment horizontal="center" vertical="center"/>
    </xf>
    <xf numFmtId="0" fontId="92" fillId="0" borderId="35" xfId="0" applyFont="1" applyBorder="1" applyAlignment="1">
      <alignment horizontal="center" vertical="center" wrapText="1"/>
    </xf>
    <xf numFmtId="0" fontId="92" fillId="0" borderId="24" xfId="0" applyFont="1" applyBorder="1" applyAlignment="1">
      <alignment horizontal="center"/>
    </xf>
    <xf numFmtId="0" fontId="92" fillId="0" borderId="24" xfId="0" applyFont="1" applyBorder="1" applyAlignment="1">
      <alignment horizontal="center" vertical="center"/>
    </xf>
    <xf numFmtId="0" fontId="95" fillId="0" borderId="180" xfId="0" applyFont="1" applyBorder="1" applyAlignment="1">
      <alignment horizontal="center" vertical="center"/>
    </xf>
    <xf numFmtId="0" fontId="96" fillId="0" borderId="181" xfId="0" applyFont="1" applyBorder="1" applyAlignment="1">
      <alignment horizontal="center" vertical="center"/>
    </xf>
    <xf numFmtId="0" fontId="96" fillId="0" borderId="35" xfId="0" applyFont="1" applyBorder="1" applyAlignment="1">
      <alignment horizontal="center" vertical="center"/>
    </xf>
    <xf numFmtId="0" fontId="96" fillId="0" borderId="35" xfId="0" applyFont="1" applyBorder="1" applyAlignment="1">
      <alignment horizontal="center" vertical="center" wrapText="1"/>
    </xf>
    <xf numFmtId="0" fontId="96" fillId="0" borderId="182" xfId="0" applyFont="1" applyBorder="1" applyAlignment="1">
      <alignment horizontal="center"/>
    </xf>
    <xf numFmtId="0" fontId="96" fillId="0" borderId="12" xfId="0" applyFont="1" applyBorder="1" applyAlignment="1">
      <alignment horizontal="center" vertical="center"/>
    </xf>
    <xf numFmtId="0" fontId="96" fillId="0" borderId="24" xfId="0" applyFont="1" applyBorder="1" applyAlignment="1">
      <alignment horizontal="center" vertical="center"/>
    </xf>
    <xf numFmtId="174" fontId="95" fillId="0" borderId="24" xfId="0" applyNumberFormat="1" applyFont="1" applyBorder="1" applyAlignment="1">
      <alignment horizontal="center" vertical="center"/>
    </xf>
    <xf numFmtId="0" fontId="96" fillId="0" borderId="13" xfId="0" applyFont="1" applyBorder="1" applyAlignment="1">
      <alignment horizontal="center" vertical="center"/>
    </xf>
    <xf numFmtId="0" fontId="96" fillId="0" borderId="95" xfId="0" applyFont="1" applyBorder="1"/>
    <xf numFmtId="0" fontId="96" fillId="0" borderId="25" xfId="0" applyFont="1" applyBorder="1" applyAlignment="1">
      <alignment horizontal="center"/>
    </xf>
    <xf numFmtId="0" fontId="96" fillId="0" borderId="15" xfId="0" applyFont="1" applyBorder="1" applyAlignment="1">
      <alignment horizontal="center"/>
    </xf>
    <xf numFmtId="0" fontId="92" fillId="0" borderId="138" xfId="0" applyFont="1" applyBorder="1" applyAlignment="1">
      <alignment horizontal="center"/>
    </xf>
    <xf numFmtId="0" fontId="92" fillId="0" borderId="35" xfId="0" applyFont="1" applyBorder="1" applyAlignment="1">
      <alignment horizontal="center"/>
    </xf>
    <xf numFmtId="2" fontId="96" fillId="25" borderId="35" xfId="0" applyNumberFormat="1" applyFont="1" applyFill="1" applyBorder="1" applyAlignment="1">
      <alignment horizontal="center"/>
    </xf>
    <xf numFmtId="0" fontId="96" fillId="25" borderId="35" xfId="0" applyFont="1" applyFill="1" applyBorder="1" applyAlignment="1">
      <alignment horizontal="center"/>
    </xf>
    <xf numFmtId="174" fontId="92" fillId="0" borderId="35" xfId="0" applyNumberFormat="1" applyFont="1" applyBorder="1" applyAlignment="1">
      <alignment horizontal="center"/>
    </xf>
    <xf numFmtId="0" fontId="92" fillId="0" borderId="137" xfId="0" applyFont="1" applyBorder="1" applyAlignment="1">
      <alignment horizontal="center"/>
    </xf>
    <xf numFmtId="0" fontId="92" fillId="0" borderId="44" xfId="0" applyFont="1" applyBorder="1" applyAlignment="1">
      <alignment horizontal="center"/>
    </xf>
    <xf numFmtId="2" fontId="96" fillId="25" borderId="24" xfId="0" applyNumberFormat="1" applyFont="1" applyFill="1" applyBorder="1" applyAlignment="1">
      <alignment horizontal="center"/>
    </xf>
    <xf numFmtId="0" fontId="96" fillId="25" borderId="24" xfId="0" applyFont="1" applyFill="1" applyBorder="1" applyAlignment="1">
      <alignment horizontal="center"/>
    </xf>
    <xf numFmtId="174" fontId="92" fillId="0" borderId="24" xfId="0" applyNumberFormat="1" applyFont="1" applyBorder="1" applyAlignment="1">
      <alignment horizontal="center"/>
    </xf>
    <xf numFmtId="0" fontId="92" fillId="0" borderId="43" xfId="0" applyFont="1" applyBorder="1" applyAlignment="1">
      <alignment horizontal="center"/>
    </xf>
    <xf numFmtId="0" fontId="92" fillId="0" borderId="44" xfId="0" applyFont="1" applyBorder="1"/>
    <xf numFmtId="0" fontId="93" fillId="0" borderId="183" xfId="0" applyFont="1" applyBorder="1" applyAlignment="1">
      <alignment horizontal="center" vertical="center" wrapText="1"/>
    </xf>
    <xf numFmtId="0" fontId="93" fillId="0" borderId="184" xfId="0" applyFont="1" applyBorder="1" applyAlignment="1">
      <alignment horizontal="center" vertical="center"/>
    </xf>
    <xf numFmtId="0" fontId="93" fillId="0" borderId="184" xfId="0" applyFont="1" applyBorder="1" applyAlignment="1">
      <alignment horizontal="center" vertical="center" wrapText="1"/>
    </xf>
    <xf numFmtId="0" fontId="93" fillId="0" borderId="185" xfId="0" applyFont="1" applyBorder="1" applyAlignment="1">
      <alignment horizontal="center" vertical="center"/>
    </xf>
    <xf numFmtId="0" fontId="95" fillId="0" borderId="183" xfId="0" applyFont="1" applyBorder="1" applyAlignment="1">
      <alignment horizontal="center" vertical="center" wrapText="1"/>
    </xf>
    <xf numFmtId="0" fontId="95" fillId="0" borderId="184" xfId="0" applyFont="1" applyBorder="1" applyAlignment="1">
      <alignment horizontal="center" vertical="center"/>
    </xf>
    <xf numFmtId="0" fontId="95" fillId="0" borderId="184" xfId="0" applyFont="1" applyBorder="1" applyAlignment="1">
      <alignment horizontal="center" vertical="center" wrapText="1"/>
    </xf>
    <xf numFmtId="0" fontId="95" fillId="0" borderId="184" xfId="0" applyFont="1" applyBorder="1" applyAlignment="1">
      <alignment horizontal="center" wrapText="1"/>
    </xf>
    <xf numFmtId="0" fontId="95" fillId="0" borderId="185" xfId="0" applyFont="1" applyBorder="1" applyAlignment="1">
      <alignment horizontal="center" vertical="center"/>
    </xf>
    <xf numFmtId="0" fontId="92" fillId="0" borderId="138" xfId="0" applyFont="1" applyBorder="1" applyAlignment="1">
      <alignment horizontal="center" vertical="center"/>
    </xf>
    <xf numFmtId="2" fontId="96" fillId="25" borderId="35" xfId="0" applyNumberFormat="1" applyFont="1" applyFill="1" applyBorder="1" applyAlignment="1">
      <alignment horizontal="center" vertical="center"/>
    </xf>
    <xf numFmtId="0" fontId="96" fillId="25" borderId="35" xfId="0" applyFont="1" applyFill="1" applyBorder="1" applyAlignment="1">
      <alignment horizontal="center" vertical="center"/>
    </xf>
    <xf numFmtId="174" fontId="92" fillId="0" borderId="35" xfId="0" applyNumberFormat="1" applyFont="1" applyBorder="1" applyAlignment="1">
      <alignment horizontal="center" vertical="center"/>
    </xf>
    <xf numFmtId="0" fontId="92" fillId="0" borderId="137" xfId="0" applyFont="1" applyBorder="1" applyAlignment="1">
      <alignment horizontal="center" vertical="center"/>
    </xf>
    <xf numFmtId="0" fontId="92" fillId="0" borderId="44" xfId="0" applyFont="1" applyBorder="1" applyAlignment="1">
      <alignment horizontal="center" vertical="center"/>
    </xf>
    <xf numFmtId="2" fontId="96" fillId="25" borderId="24" xfId="0" applyNumberFormat="1" applyFont="1" applyFill="1" applyBorder="1" applyAlignment="1">
      <alignment horizontal="center" vertical="center"/>
    </xf>
    <xf numFmtId="0" fontId="96" fillId="25" borderId="24" xfId="0" applyFont="1" applyFill="1" applyBorder="1" applyAlignment="1">
      <alignment horizontal="center" vertical="center"/>
    </xf>
    <xf numFmtId="174" fontId="92" fillId="0" borderId="24" xfId="0" applyNumberFormat="1" applyFont="1" applyBorder="1" applyAlignment="1">
      <alignment horizontal="center" vertical="center"/>
    </xf>
    <xf numFmtId="0" fontId="92" fillId="0" borderId="43" xfId="0" applyFont="1" applyBorder="1" applyAlignment="1">
      <alignment horizontal="center" vertical="center"/>
    </xf>
    <xf numFmtId="0" fontId="92" fillId="0" borderId="44" xfId="0" applyFont="1" applyBorder="1" applyAlignment="1">
      <alignment vertical="center"/>
    </xf>
    <xf numFmtId="0" fontId="96" fillId="0" borderId="138" xfId="0" applyFont="1" applyBorder="1" applyAlignment="1">
      <alignment horizontal="center" vertical="center"/>
    </xf>
    <xf numFmtId="174" fontId="96" fillId="0" borderId="35" xfId="0" applyNumberFormat="1" applyFont="1" applyBorder="1" applyAlignment="1">
      <alignment horizontal="center" vertical="center"/>
    </xf>
    <xf numFmtId="0" fontId="96" fillId="0" borderId="137" xfId="0" applyFont="1" applyBorder="1" applyAlignment="1">
      <alignment horizontal="center" vertical="center"/>
    </xf>
    <xf numFmtId="0" fontId="96" fillId="0" borderId="44" xfId="0" applyFont="1" applyBorder="1" applyAlignment="1">
      <alignment horizontal="center" vertical="center"/>
    </xf>
    <xf numFmtId="174" fontId="96" fillId="0" borderId="24" xfId="0" applyNumberFormat="1" applyFont="1" applyBorder="1" applyAlignment="1">
      <alignment horizontal="center" vertical="center"/>
    </xf>
    <xf numFmtId="0" fontId="96" fillId="0" borderId="43" xfId="0" applyFont="1" applyBorder="1" applyAlignment="1">
      <alignment horizontal="center" vertical="center"/>
    </xf>
    <xf numFmtId="0" fontId="96" fillId="0" borderId="44" xfId="0" applyFont="1" applyBorder="1" applyAlignment="1">
      <alignment vertical="center"/>
    </xf>
    <xf numFmtId="0" fontId="95" fillId="0" borderId="44" xfId="0" applyFont="1" applyBorder="1" applyAlignment="1">
      <alignment vertical="center"/>
    </xf>
    <xf numFmtId="0" fontId="95" fillId="0" borderId="24" xfId="0" applyFont="1" applyBorder="1" applyAlignment="1">
      <alignment horizontal="center" vertical="center"/>
    </xf>
    <xf numFmtId="0" fontId="95" fillId="0" borderId="43" xfId="0" applyFont="1" applyBorder="1" applyAlignment="1">
      <alignment horizontal="center" vertical="center"/>
    </xf>
    <xf numFmtId="0" fontId="93" fillId="0" borderId="24" xfId="0" applyFont="1" applyBorder="1" applyAlignment="1">
      <alignment horizontal="center"/>
    </xf>
    <xf numFmtId="0" fontId="96" fillId="0" borderId="13" xfId="0" applyFont="1" applyBorder="1" applyAlignment="1">
      <alignment horizontal="center"/>
    </xf>
    <xf numFmtId="0" fontId="96" fillId="0" borderId="12" xfId="0" applyFont="1" applyBorder="1" applyAlignment="1">
      <alignment horizontal="center"/>
    </xf>
    <xf numFmtId="0" fontId="96" fillId="0" borderId="24" xfId="0" applyFont="1" applyBorder="1" applyAlignment="1">
      <alignment horizontal="center"/>
    </xf>
    <xf numFmtId="174" fontId="95" fillId="0" borderId="24" xfId="0" applyNumberFormat="1" applyFont="1" applyBorder="1" applyAlignment="1">
      <alignment horizontal="center"/>
    </xf>
    <xf numFmtId="0" fontId="95" fillId="0" borderId="186" xfId="0" applyFont="1" applyBorder="1" applyAlignment="1">
      <alignment horizontal="center" vertical="center"/>
    </xf>
    <xf numFmtId="0" fontId="96" fillId="0" borderId="44" xfId="0" applyFont="1" applyBorder="1" applyAlignment="1">
      <alignment horizontal="center"/>
    </xf>
    <xf numFmtId="0" fontId="96" fillId="0" borderId="43" xfId="0" applyFont="1" applyBorder="1" applyAlignment="1">
      <alignment horizontal="center"/>
    </xf>
    <xf numFmtId="0" fontId="96" fillId="0" borderId="139" xfId="0" applyFont="1" applyBorder="1"/>
    <xf numFmtId="0" fontId="96" fillId="0" borderId="37" xfId="0" applyFont="1" applyBorder="1"/>
    <xf numFmtId="174" fontId="96" fillId="0" borderId="37" xfId="0" applyNumberFormat="1" applyFont="1" applyBorder="1" applyAlignment="1">
      <alignment horizontal="center"/>
    </xf>
    <xf numFmtId="0" fontId="96" fillId="0" borderId="39" xfId="0" applyFont="1" applyBorder="1" applyAlignment="1">
      <alignment horizontal="center"/>
    </xf>
    <xf numFmtId="0" fontId="96" fillId="0" borderId="137" xfId="0" applyFont="1" applyBorder="1"/>
    <xf numFmtId="0" fontId="96" fillId="0" borderId="43" xfId="0" applyFont="1" applyBorder="1"/>
    <xf numFmtId="0" fontId="96" fillId="25" borderId="43" xfId="0" applyFont="1" applyFill="1" applyBorder="1"/>
    <xf numFmtId="0" fontId="96" fillId="0" borderId="44" xfId="0" applyFont="1" applyBorder="1"/>
    <xf numFmtId="0" fontId="96" fillId="0" borderId="24" xfId="0" applyFont="1" applyBorder="1"/>
    <xf numFmtId="0" fontId="93" fillId="0" borderId="37" xfId="0" applyFont="1" applyBorder="1" applyAlignment="1">
      <alignment horizontal="center"/>
    </xf>
    <xf numFmtId="174" fontId="95" fillId="0" borderId="37" xfId="0" applyNumberFormat="1" applyFont="1" applyBorder="1" applyAlignment="1">
      <alignment horizontal="center"/>
    </xf>
    <xf numFmtId="0" fontId="96" fillId="0" borderId="39" xfId="0" applyFont="1" applyBorder="1"/>
    <xf numFmtId="0" fontId="95" fillId="0" borderId="183" xfId="0" applyFont="1" applyBorder="1" applyAlignment="1">
      <alignment horizontal="center" vertical="center"/>
    </xf>
    <xf numFmtId="0" fontId="95" fillId="0" borderId="24" xfId="0" applyFont="1" applyBorder="1" applyAlignment="1">
      <alignment horizontal="center" vertical="center" wrapText="1"/>
    </xf>
    <xf numFmtId="0" fontId="95" fillId="25" borderId="24" xfId="0" applyFont="1" applyFill="1" applyBorder="1" applyAlignment="1">
      <alignment horizontal="center" vertical="center" wrapText="1"/>
    </xf>
    <xf numFmtId="0" fontId="96" fillId="25" borderId="24" xfId="0" applyFont="1" applyFill="1" applyBorder="1" applyAlignment="1">
      <alignment vertical="center" wrapText="1"/>
    </xf>
    <xf numFmtId="164" fontId="96" fillId="0" borderId="35" xfId="28" applyFont="1" applyBorder="1" applyAlignment="1">
      <alignment horizontal="center" vertical="center" wrapText="1"/>
    </xf>
    <xf numFmtId="170" fontId="96" fillId="0" borderId="35" xfId="28" applyNumberFormat="1" applyFont="1" applyBorder="1" applyAlignment="1">
      <alignment horizontal="center" vertical="center"/>
    </xf>
    <xf numFmtId="164" fontId="96" fillId="0" borderId="24" xfId="28" applyFont="1" applyBorder="1" applyAlignment="1">
      <alignment horizontal="center" vertical="center"/>
    </xf>
    <xf numFmtId="170" fontId="96" fillId="0" borderId="24" xfId="28" applyNumberFormat="1" applyFont="1" applyBorder="1" applyAlignment="1">
      <alignment horizontal="center" vertical="center"/>
    </xf>
    <xf numFmtId="0" fontId="96" fillId="25" borderId="44" xfId="0" applyFont="1" applyFill="1" applyBorder="1" applyAlignment="1">
      <alignment horizontal="center" vertical="center"/>
    </xf>
    <xf numFmtId="164" fontId="96" fillId="25" borderId="24" xfId="28" applyFont="1" applyFill="1" applyBorder="1" applyAlignment="1">
      <alignment horizontal="center" vertical="center"/>
    </xf>
    <xf numFmtId="170" fontId="96" fillId="25" borderId="24" xfId="28" applyNumberFormat="1" applyFont="1" applyFill="1" applyBorder="1" applyAlignment="1">
      <alignment horizontal="center" vertical="center"/>
    </xf>
    <xf numFmtId="170" fontId="96" fillId="25" borderId="24" xfId="0" applyNumberFormat="1" applyFont="1" applyFill="1" applyBorder="1" applyAlignment="1">
      <alignment horizontal="center" vertical="center" wrapText="1"/>
    </xf>
    <xf numFmtId="170" fontId="96" fillId="25" borderId="24" xfId="0" applyNumberFormat="1" applyFont="1" applyFill="1" applyBorder="1" applyAlignment="1">
      <alignment horizontal="center" vertical="center"/>
    </xf>
    <xf numFmtId="0" fontId="96" fillId="25" borderId="24" xfId="0" applyFont="1" applyFill="1" applyBorder="1" applyAlignment="1">
      <alignment vertical="center"/>
    </xf>
    <xf numFmtId="170" fontId="96" fillId="25" borderId="24" xfId="0" applyNumberFormat="1" applyFont="1" applyFill="1" applyBorder="1" applyAlignment="1">
      <alignment vertical="center"/>
    </xf>
    <xf numFmtId="0" fontId="96" fillId="25" borderId="43" xfId="0" applyFont="1" applyFill="1" applyBorder="1" applyAlignment="1">
      <alignment wrapText="1"/>
    </xf>
    <xf numFmtId="0" fontId="93" fillId="0" borderId="188" xfId="0" applyFont="1" applyBorder="1" applyAlignment="1">
      <alignment horizontal="center" vertical="center"/>
    </xf>
    <xf numFmtId="2" fontId="97" fillId="25" borderId="35" xfId="0" applyNumberFormat="1" applyFont="1" applyFill="1" applyBorder="1" applyAlignment="1">
      <alignment horizontal="center" vertical="center"/>
    </xf>
    <xf numFmtId="0" fontId="97" fillId="25" borderId="35" xfId="0" applyFont="1" applyFill="1" applyBorder="1" applyAlignment="1">
      <alignment horizontal="center" vertical="center"/>
    </xf>
    <xf numFmtId="0" fontId="97" fillId="25" borderId="35" xfId="0" applyFont="1" applyFill="1" applyBorder="1" applyAlignment="1">
      <alignment vertical="center"/>
    </xf>
    <xf numFmtId="0" fontId="92" fillId="0" borderId="24" xfId="0" applyFont="1" applyBorder="1" applyAlignment="1">
      <alignment vertical="center"/>
    </xf>
    <xf numFmtId="0" fontId="92" fillId="0" borderId="43" xfId="0" applyFont="1" applyBorder="1" applyAlignment="1">
      <alignment vertical="center"/>
    </xf>
    <xf numFmtId="174" fontId="92" fillId="0" borderId="37" xfId="0" applyNumberFormat="1" applyFont="1" applyBorder="1" applyAlignment="1">
      <alignment horizontal="center" vertical="center"/>
    </xf>
    <xf numFmtId="0" fontId="93" fillId="0" borderId="183" xfId="0" applyFont="1" applyBorder="1" applyAlignment="1">
      <alignment horizontal="center" vertical="center"/>
    </xf>
    <xf numFmtId="0" fontId="92" fillId="0" borderId="35" xfId="0" applyFont="1" applyBorder="1" applyAlignment="1">
      <alignment vertical="center"/>
    </xf>
    <xf numFmtId="164" fontId="92" fillId="0" borderId="35" xfId="28" applyFont="1" applyBorder="1" applyAlignment="1">
      <alignment horizontal="center" vertical="center"/>
    </xf>
    <xf numFmtId="164" fontId="92" fillId="0" borderId="24" xfId="28" applyFont="1" applyBorder="1" applyAlignment="1">
      <alignment horizontal="center" vertical="center"/>
    </xf>
    <xf numFmtId="0" fontId="92" fillId="0" borderId="139" xfId="0" applyFont="1" applyBorder="1" applyAlignment="1">
      <alignment vertical="center"/>
    </xf>
    <xf numFmtId="0" fontId="92" fillId="0" borderId="37" xfId="0" applyFont="1" applyBorder="1" applyAlignment="1">
      <alignment vertical="center"/>
    </xf>
    <xf numFmtId="0" fontId="92" fillId="0" borderId="39" xfId="0" applyFont="1" applyBorder="1" applyAlignment="1">
      <alignment vertical="center"/>
    </xf>
    <xf numFmtId="164" fontId="94" fillId="0" borderId="0" xfId="0" applyNumberFormat="1" applyFont="1"/>
    <xf numFmtId="164" fontId="94" fillId="0" borderId="0" xfId="0" applyNumberFormat="1" applyFont="1" applyAlignment="1">
      <alignment vertical="center"/>
    </xf>
    <xf numFmtId="164" fontId="94" fillId="0" borderId="0" xfId="0" applyNumberFormat="1" applyFont="1" applyAlignment="1">
      <alignment vertical="center" wrapText="1"/>
    </xf>
    <xf numFmtId="0" fontId="92" fillId="0" borderId="193" xfId="0" applyFont="1" applyBorder="1" applyAlignment="1">
      <alignment horizontal="center"/>
    </xf>
    <xf numFmtId="0" fontId="92" fillId="0" borderId="193" xfId="0" applyFont="1" applyBorder="1"/>
    <xf numFmtId="0" fontId="92" fillId="0" borderId="193" xfId="0" applyFont="1" applyBorder="1" applyAlignment="1">
      <alignment horizontal="center" vertical="center" wrapText="1"/>
    </xf>
    <xf numFmtId="164" fontId="92" fillId="0" borderId="193" xfId="28" applyFont="1" applyBorder="1" applyAlignment="1">
      <alignment horizontal="center"/>
    </xf>
    <xf numFmtId="174" fontId="92" fillId="0" borderId="193" xfId="0" applyNumberFormat="1" applyFont="1" applyBorder="1" applyAlignment="1">
      <alignment horizontal="center"/>
    </xf>
    <xf numFmtId="0" fontId="92" fillId="0" borderId="194" xfId="0" applyFont="1" applyBorder="1" applyAlignment="1">
      <alignment horizontal="center"/>
    </xf>
    <xf numFmtId="0" fontId="92" fillId="0" borderId="24" xfId="0" applyFont="1" applyBorder="1"/>
    <xf numFmtId="164" fontId="92" fillId="0" borderId="24" xfId="28" applyFont="1" applyBorder="1" applyAlignment="1">
      <alignment horizontal="center"/>
    </xf>
    <xf numFmtId="0" fontId="92" fillId="0" borderId="198" xfId="0" applyFont="1" applyBorder="1" applyAlignment="1">
      <alignment horizontal="center"/>
    </xf>
    <xf numFmtId="0" fontId="92" fillId="0" borderId="139" xfId="0" applyFont="1" applyBorder="1"/>
    <xf numFmtId="0" fontId="92" fillId="0" borderId="37" xfId="0" applyFont="1" applyBorder="1"/>
    <xf numFmtId="174" fontId="92" fillId="0" borderId="37" xfId="28" applyNumberFormat="1" applyFont="1" applyBorder="1" applyAlignment="1">
      <alignment horizontal="center"/>
    </xf>
    <xf numFmtId="0" fontId="92" fillId="0" borderId="39" xfId="0" applyFont="1" applyBorder="1"/>
    <xf numFmtId="0" fontId="93" fillId="0" borderId="195" xfId="0" applyFont="1" applyBorder="1" applyAlignment="1">
      <alignment horizontal="center" vertical="center"/>
    </xf>
    <xf numFmtId="0" fontId="93" fillId="0" borderId="196" xfId="0" applyFont="1" applyBorder="1" applyAlignment="1">
      <alignment horizontal="center" vertical="center"/>
    </xf>
    <xf numFmtId="0" fontId="93" fillId="0" borderId="196" xfId="0" applyFont="1" applyBorder="1" applyAlignment="1">
      <alignment horizontal="center" vertical="center" wrapText="1"/>
    </xf>
    <xf numFmtId="0" fontId="93" fillId="0" borderId="196" xfId="0" applyFont="1" applyBorder="1" applyAlignment="1">
      <alignment vertical="center"/>
    </xf>
    <xf numFmtId="0" fontId="93" fillId="0" borderId="197" xfId="0" applyFont="1" applyBorder="1" applyAlignment="1">
      <alignment horizontal="center" vertical="center"/>
    </xf>
    <xf numFmtId="0" fontId="93" fillId="0" borderId="44" xfId="0" applyFont="1" applyBorder="1" applyAlignment="1">
      <alignment horizontal="center"/>
    </xf>
    <xf numFmtId="174" fontId="93" fillId="0" borderId="24" xfId="0" applyNumberFormat="1" applyFont="1" applyBorder="1" applyAlignment="1">
      <alignment horizontal="center"/>
    </xf>
    <xf numFmtId="0" fontId="93" fillId="0" borderId="43" xfId="0" applyFont="1" applyBorder="1" applyAlignment="1">
      <alignment horizontal="center"/>
    </xf>
    <xf numFmtId="0" fontId="92" fillId="0" borderId="198" xfId="0" applyFont="1" applyBorder="1" applyAlignment="1">
      <alignment horizontal="center" vertical="center"/>
    </xf>
    <xf numFmtId="0" fontId="92" fillId="0" borderId="193" xfId="0" applyFont="1" applyBorder="1" applyAlignment="1">
      <alignment horizontal="center" vertical="center"/>
    </xf>
    <xf numFmtId="174" fontId="92" fillId="0" borderId="193" xfId="0" applyNumberFormat="1" applyFont="1" applyBorder="1" applyAlignment="1">
      <alignment horizontal="center" vertical="center"/>
    </xf>
    <xf numFmtId="0" fontId="92" fillId="0" borderId="194" xfId="0" applyFont="1" applyBorder="1" applyAlignment="1">
      <alignment horizontal="center" vertical="center"/>
    </xf>
    <xf numFmtId="0" fontId="95" fillId="0" borderId="196" xfId="0" applyFont="1" applyBorder="1" applyAlignment="1">
      <alignment horizontal="center" vertical="center" wrapText="1"/>
    </xf>
    <xf numFmtId="0" fontId="96" fillId="0" borderId="193" xfId="0" applyFont="1" applyBorder="1" applyAlignment="1">
      <alignment horizontal="center" vertical="center"/>
    </xf>
    <xf numFmtId="0" fontId="93" fillId="0" borderId="44" xfId="0" applyFont="1" applyBorder="1" applyAlignment="1">
      <alignment horizontal="center" vertical="center"/>
    </xf>
    <xf numFmtId="174" fontId="93" fillId="0" borderId="24" xfId="0" applyNumberFormat="1" applyFont="1" applyBorder="1" applyAlignment="1">
      <alignment horizontal="center" vertical="center"/>
    </xf>
    <xf numFmtId="0" fontId="93" fillId="0" borderId="43" xfId="0" applyFont="1" applyBorder="1" applyAlignment="1">
      <alignment horizontal="center" vertical="center"/>
    </xf>
    <xf numFmtId="164" fontId="92" fillId="0" borderId="193" xfId="28" applyFont="1" applyBorder="1" applyAlignment="1">
      <alignment horizontal="center" vertical="center"/>
    </xf>
    <xf numFmtId="0" fontId="93" fillId="0" borderId="24" xfId="0" applyFont="1" applyBorder="1" applyAlignment="1">
      <alignment horizontal="center" vertical="center"/>
    </xf>
    <xf numFmtId="0" fontId="95" fillId="0" borderId="195" xfId="0" applyFont="1" applyBorder="1" applyAlignment="1">
      <alignment horizontal="center" vertical="center"/>
    </xf>
    <xf numFmtId="0" fontId="95" fillId="0" borderId="196" xfId="0" applyFont="1" applyBorder="1" applyAlignment="1">
      <alignment horizontal="center" vertical="center"/>
    </xf>
    <xf numFmtId="0" fontId="95" fillId="0" borderId="197" xfId="0" applyFont="1" applyBorder="1" applyAlignment="1">
      <alignment horizontal="center" vertical="center"/>
    </xf>
    <xf numFmtId="0" fontId="96" fillId="0" borderId="198" xfId="0" applyFont="1" applyBorder="1" applyAlignment="1">
      <alignment horizontal="center"/>
    </xf>
    <xf numFmtId="0" fontId="96" fillId="0" borderId="193" xfId="0" applyFont="1" applyBorder="1" applyAlignment="1">
      <alignment horizontal="center"/>
    </xf>
    <xf numFmtId="164" fontId="96" fillId="0" borderId="193" xfId="28" applyFont="1" applyBorder="1" applyAlignment="1">
      <alignment horizontal="center"/>
    </xf>
    <xf numFmtId="174" fontId="96" fillId="0" borderId="193" xfId="0" applyNumberFormat="1" applyFont="1" applyBorder="1" applyAlignment="1">
      <alignment horizontal="center"/>
    </xf>
    <xf numFmtId="0" fontId="96" fillId="0" borderId="194" xfId="0" applyFont="1" applyBorder="1" applyAlignment="1">
      <alignment horizontal="center"/>
    </xf>
    <xf numFmtId="164" fontId="96" fillId="0" borderId="24" xfId="28" applyFont="1" applyBorder="1" applyAlignment="1">
      <alignment horizontal="center"/>
    </xf>
    <xf numFmtId="174" fontId="96" fillId="0" borderId="24" xfId="0" applyNumberFormat="1" applyFont="1" applyBorder="1" applyAlignment="1">
      <alignment horizontal="center"/>
    </xf>
    <xf numFmtId="0" fontId="96" fillId="0" borderId="24" xfId="0" applyFont="1" applyBorder="1" applyAlignment="1">
      <alignment vertical="center"/>
    </xf>
    <xf numFmtId="164" fontId="96" fillId="0" borderId="193" xfId="28" applyFont="1" applyBorder="1" applyAlignment="1">
      <alignment horizontal="center" vertical="center"/>
    </xf>
    <xf numFmtId="174" fontId="96" fillId="0" borderId="193" xfId="0" applyNumberFormat="1" applyFont="1" applyBorder="1" applyAlignment="1">
      <alignment horizontal="center" vertical="center"/>
    </xf>
    <xf numFmtId="0" fontId="96" fillId="0" borderId="194" xfId="0" applyFont="1" applyBorder="1" applyAlignment="1">
      <alignment horizontal="center" vertical="center"/>
    </xf>
    <xf numFmtId="174" fontId="96" fillId="0" borderId="37" xfId="0" applyNumberFormat="1" applyFont="1" applyBorder="1" applyAlignment="1">
      <alignment horizontal="center" vertical="center"/>
    </xf>
    <xf numFmtId="0" fontId="96" fillId="0" borderId="39" xfId="0" applyFont="1" applyBorder="1" applyAlignment="1">
      <alignment vertical="center"/>
    </xf>
    <xf numFmtId="0" fontId="96" fillId="0" borderId="198" xfId="0" applyFont="1" applyBorder="1" applyAlignment="1">
      <alignment horizontal="center" vertical="center"/>
    </xf>
    <xf numFmtId="0" fontId="96" fillId="0" borderId="24" xfId="0" applyFont="1" applyBorder="1" applyAlignment="1">
      <alignment vertical="center" wrapText="1"/>
    </xf>
    <xf numFmtId="0" fontId="96" fillId="0" borderId="43" xfId="0" applyFont="1" applyBorder="1" applyAlignment="1">
      <alignment vertical="center"/>
    </xf>
    <xf numFmtId="0" fontId="95" fillId="0" borderId="139" xfId="0" applyFont="1" applyBorder="1" applyAlignment="1">
      <alignment vertical="center"/>
    </xf>
    <xf numFmtId="0" fontId="95" fillId="0" borderId="37" xfId="0" applyFont="1" applyBorder="1" applyAlignment="1">
      <alignment vertical="center"/>
    </xf>
    <xf numFmtId="174" fontId="95" fillId="0" borderId="37" xfId="0" applyNumberFormat="1" applyFont="1" applyBorder="1" applyAlignment="1">
      <alignment horizontal="center" vertical="center"/>
    </xf>
    <xf numFmtId="0" fontId="95" fillId="0" borderId="39" xfId="0" applyFont="1" applyBorder="1" applyAlignment="1">
      <alignment vertical="center"/>
    </xf>
    <xf numFmtId="0" fontId="95" fillId="0" borderId="195" xfId="0" applyFont="1" applyBorder="1" applyAlignment="1">
      <alignment horizontal="center" vertical="center" wrapText="1"/>
    </xf>
    <xf numFmtId="0" fontId="95" fillId="0" borderId="197" xfId="0" applyFont="1" applyBorder="1" applyAlignment="1">
      <alignment horizontal="center" vertical="center" wrapText="1"/>
    </xf>
    <xf numFmtId="2" fontId="92" fillId="0" borderId="24" xfId="0" applyNumberFormat="1" applyFont="1" applyBorder="1" applyAlignment="1">
      <alignment horizontal="center" vertical="center"/>
    </xf>
    <xf numFmtId="2" fontId="92" fillId="0" borderId="24" xfId="0" applyNumberFormat="1" applyFont="1" applyBorder="1" applyAlignment="1">
      <alignment horizontal="center"/>
    </xf>
    <xf numFmtId="0" fontId="93" fillId="0" borderId="139" xfId="0" applyFont="1" applyBorder="1" applyAlignment="1">
      <alignment vertical="center"/>
    </xf>
    <xf numFmtId="0" fontId="93" fillId="0" borderId="37" xfId="0" applyFont="1" applyBorder="1" applyAlignment="1">
      <alignment vertical="center"/>
    </xf>
    <xf numFmtId="2" fontId="93" fillId="0" borderId="37" xfId="0" applyNumberFormat="1" applyFont="1" applyBorder="1" applyAlignment="1">
      <alignment horizontal="center" vertical="center"/>
    </xf>
    <xf numFmtId="0" fontId="93" fillId="0" borderId="39" xfId="0" applyFont="1" applyBorder="1" applyAlignment="1">
      <alignment horizontal="center" vertical="center"/>
    </xf>
    <xf numFmtId="0" fontId="92" fillId="0" borderId="24" xfId="0" applyFont="1" applyBorder="1" applyAlignment="1">
      <alignment vertical="center" wrapText="1"/>
    </xf>
    <xf numFmtId="2" fontId="92" fillId="25" borderId="24" xfId="0" applyNumberFormat="1" applyFont="1" applyFill="1" applyBorder="1" applyAlignment="1">
      <alignment horizontal="center" vertical="center"/>
    </xf>
    <xf numFmtId="0" fontId="92" fillId="25" borderId="24" xfId="0" applyFont="1" applyFill="1" applyBorder="1" applyAlignment="1">
      <alignment horizontal="center" vertical="center"/>
    </xf>
    <xf numFmtId="0" fontId="92" fillId="25" borderId="24" xfId="0" applyFont="1" applyFill="1" applyBorder="1" applyAlignment="1">
      <alignment vertical="center"/>
    </xf>
    <xf numFmtId="1" fontId="92" fillId="25" borderId="24" xfId="0" applyNumberFormat="1" applyFont="1" applyFill="1" applyBorder="1" applyAlignment="1">
      <alignment horizontal="center" vertical="center"/>
    </xf>
    <xf numFmtId="174" fontId="93" fillId="0" borderId="37" xfId="0" applyNumberFormat="1" applyFont="1" applyBorder="1" applyAlignment="1">
      <alignment horizontal="center" vertical="center"/>
    </xf>
    <xf numFmtId="0" fontId="92" fillId="0" borderId="24" xfId="0" applyFont="1" applyBorder="1" applyAlignment="1">
      <alignment horizontal="left" vertical="center"/>
    </xf>
    <xf numFmtId="174" fontId="92" fillId="25" borderId="24" xfId="0" applyNumberFormat="1" applyFont="1" applyFill="1" applyBorder="1" applyAlignment="1">
      <alignment horizontal="center" vertical="center"/>
    </xf>
    <xf numFmtId="174" fontId="92" fillId="25" borderId="24" xfId="0" applyNumberFormat="1" applyFont="1" applyFill="1" applyBorder="1" applyAlignment="1">
      <alignment vertical="center"/>
    </xf>
    <xf numFmtId="0" fontId="92" fillId="25" borderId="24" xfId="0" applyFont="1" applyFill="1" applyBorder="1" applyAlignment="1">
      <alignment horizontal="left" vertical="center"/>
    </xf>
    <xf numFmtId="0" fontId="96" fillId="0" borderId="193" xfId="0" applyFont="1" applyBorder="1" applyAlignment="1">
      <alignment horizontal="left" vertical="center"/>
    </xf>
    <xf numFmtId="1"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horizontal="center" vertical="center"/>
    </xf>
    <xf numFmtId="174" fontId="96" fillId="25" borderId="193" xfId="0" applyNumberFormat="1" applyFont="1" applyFill="1" applyBorder="1" applyAlignment="1">
      <alignment vertical="center"/>
    </xf>
    <xf numFmtId="0" fontId="96" fillId="0" borderId="24" xfId="0" applyFont="1" applyBorder="1" applyAlignment="1">
      <alignment horizontal="left" vertical="center"/>
    </xf>
    <xf numFmtId="1"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horizontal="center" vertical="center"/>
    </xf>
    <xf numFmtId="174" fontId="96" fillId="25" borderId="24" xfId="0" applyNumberFormat="1" applyFont="1" applyFill="1" applyBorder="1" applyAlignment="1">
      <alignment vertical="center"/>
    </xf>
    <xf numFmtId="0" fontId="96" fillId="25" borderId="24" xfId="0" applyFont="1" applyFill="1" applyBorder="1" applyAlignment="1">
      <alignment horizontal="left" vertical="center"/>
    </xf>
    <xf numFmtId="0" fontId="95" fillId="25" borderId="24" xfId="0" applyFont="1" applyFill="1" applyBorder="1" applyAlignment="1">
      <alignment horizontal="center" vertical="center"/>
    </xf>
    <xf numFmtId="0" fontId="96" fillId="0" borderId="43" xfId="0" applyFont="1" applyBorder="1" applyAlignment="1">
      <alignment vertical="center" wrapText="1"/>
    </xf>
    <xf numFmtId="0" fontId="96" fillId="25" borderId="24" xfId="0" applyFont="1" applyFill="1" applyBorder="1" applyAlignment="1">
      <alignment horizontal="center" vertical="center" wrapText="1"/>
    </xf>
    <xf numFmtId="174" fontId="92" fillId="25" borderId="24" xfId="0" applyNumberFormat="1" applyFont="1" applyFill="1" applyBorder="1" applyAlignment="1">
      <alignment horizontal="center"/>
    </xf>
    <xf numFmtId="176" fontId="92" fillId="25" borderId="24" xfId="0" applyNumberFormat="1" applyFont="1" applyFill="1" applyBorder="1" applyAlignment="1">
      <alignment horizontal="center"/>
    </xf>
    <xf numFmtId="0" fontId="92" fillId="0" borderId="202" xfId="0" applyFont="1" applyBorder="1" applyAlignment="1">
      <alignment horizontal="center" vertical="center"/>
    </xf>
    <xf numFmtId="0" fontId="92" fillId="0" borderId="203" xfId="0" applyFont="1" applyBorder="1" applyAlignment="1">
      <alignment horizontal="center" vertical="center"/>
    </xf>
    <xf numFmtId="0" fontId="96" fillId="0" borderId="203" xfId="0" applyFont="1" applyBorder="1" applyAlignment="1">
      <alignment horizontal="center" vertical="center"/>
    </xf>
    <xf numFmtId="174" fontId="92" fillId="0" borderId="203" xfId="0" applyNumberFormat="1" applyFont="1" applyBorder="1" applyAlignment="1">
      <alignment horizontal="center" vertical="center"/>
    </xf>
    <xf numFmtId="0" fontId="92" fillId="0" borderId="204" xfId="0" applyFont="1" applyBorder="1" applyAlignment="1">
      <alignment horizontal="center"/>
    </xf>
    <xf numFmtId="0" fontId="92" fillId="0" borderId="203" xfId="0" applyFont="1" applyBorder="1" applyAlignment="1">
      <alignment horizontal="left" vertical="center"/>
    </xf>
    <xf numFmtId="0" fontId="92" fillId="25" borderId="24" xfId="0" applyFont="1" applyFill="1" applyBorder="1" applyAlignment="1">
      <alignment horizontal="left" vertical="center" wrapText="1"/>
    </xf>
    <xf numFmtId="0" fontId="93" fillId="25" borderId="24" xfId="0" applyFont="1" applyFill="1" applyBorder="1" applyAlignment="1">
      <alignment vertical="center"/>
    </xf>
    <xf numFmtId="2" fontId="92" fillId="25" borderId="24" xfId="0" applyNumberFormat="1" applyFont="1" applyFill="1" applyBorder="1" applyAlignment="1">
      <alignment vertical="center"/>
    </xf>
    <xf numFmtId="2" fontId="96" fillId="0" borderId="193" xfId="0" applyNumberFormat="1" applyFont="1" applyBorder="1" applyAlignment="1">
      <alignment horizontal="center" vertical="center"/>
    </xf>
    <xf numFmtId="2" fontId="96" fillId="0" borderId="24" xfId="0" applyNumberFormat="1" applyFont="1" applyBorder="1" applyAlignment="1">
      <alignment horizontal="center" vertical="center"/>
    </xf>
    <xf numFmtId="2" fontId="95" fillId="0" borderId="37" xfId="0" applyNumberFormat="1" applyFont="1" applyBorder="1" applyAlignment="1">
      <alignment horizontal="center" vertical="center"/>
    </xf>
    <xf numFmtId="0" fontId="95" fillId="0" borderId="188" xfId="0" applyFont="1" applyBorder="1" applyAlignment="1">
      <alignment horizontal="center" vertical="center"/>
    </xf>
    <xf numFmtId="0" fontId="96" fillId="0" borderId="208" xfId="0" applyFont="1" applyBorder="1" applyAlignment="1">
      <alignment horizontal="center" vertical="center" wrapText="1"/>
    </xf>
    <xf numFmtId="0" fontId="96" fillId="0" borderId="89" xfId="0" applyFont="1" applyBorder="1" applyAlignment="1">
      <alignment horizontal="center" vertical="center"/>
    </xf>
    <xf numFmtId="0" fontId="95" fillId="0" borderId="44" xfId="0" applyFont="1" applyBorder="1" applyAlignment="1">
      <alignment horizontal="center" vertical="center"/>
    </xf>
    <xf numFmtId="0" fontId="95" fillId="0" borderId="39" xfId="0" applyFont="1" applyBorder="1" applyAlignment="1">
      <alignment horizontal="center" vertical="center"/>
    </xf>
    <xf numFmtId="0" fontId="93" fillId="0" borderId="209" xfId="0" applyFont="1" applyBorder="1" applyAlignment="1">
      <alignment horizontal="center" vertical="center"/>
    </xf>
    <xf numFmtId="0" fontId="93" fillId="0" borderId="210" xfId="0" applyFont="1" applyBorder="1" applyAlignment="1">
      <alignment horizontal="center" vertical="center"/>
    </xf>
    <xf numFmtId="0" fontId="93" fillId="0" borderId="210" xfId="0" applyFont="1" applyBorder="1" applyAlignment="1">
      <alignment horizontal="center" vertical="center" wrapText="1"/>
    </xf>
    <xf numFmtId="0" fontId="93" fillId="0" borderId="210" xfId="0" applyFont="1" applyBorder="1" applyAlignment="1">
      <alignment vertical="center"/>
    </xf>
    <xf numFmtId="0" fontId="93" fillId="0" borderId="211" xfId="0" applyFont="1" applyBorder="1" applyAlignment="1">
      <alignment horizontal="center" vertical="center"/>
    </xf>
    <xf numFmtId="0" fontId="92" fillId="0" borderId="193" xfId="0" applyFont="1" applyBorder="1" applyAlignment="1">
      <alignment vertical="center"/>
    </xf>
    <xf numFmtId="174" fontId="92" fillId="0" borderId="37" xfId="28" applyNumberFormat="1" applyFont="1" applyBorder="1" applyAlignment="1">
      <alignment horizontal="center" vertical="center"/>
    </xf>
    <xf numFmtId="0" fontId="93" fillId="0" borderId="38" xfId="0" applyFont="1" applyBorder="1" applyAlignment="1">
      <alignment horizontal="center" vertical="center"/>
    </xf>
    <xf numFmtId="0" fontId="93" fillId="0" borderId="38" xfId="0" applyFont="1" applyBorder="1" applyAlignment="1">
      <alignment horizontal="center" vertical="center" wrapText="1"/>
    </xf>
    <xf numFmtId="0" fontId="93" fillId="0" borderId="214" xfId="0" applyFont="1" applyBorder="1" applyAlignment="1">
      <alignment horizontal="center" vertical="center"/>
    </xf>
    <xf numFmtId="0" fontId="95" fillId="0" borderId="186" xfId="0" applyFont="1" applyBorder="1" applyAlignment="1">
      <alignment horizontal="center" vertical="center" wrapText="1"/>
    </xf>
    <xf numFmtId="166" fontId="95" fillId="0" borderId="186" xfId="28" applyNumberFormat="1" applyFont="1" applyBorder="1" applyAlignment="1">
      <alignment horizontal="center" vertical="center" wrapText="1"/>
    </xf>
    <xf numFmtId="0" fontId="92" fillId="0" borderId="127" xfId="0" applyFont="1" applyBorder="1" applyAlignment="1">
      <alignment horizontal="center" vertical="center"/>
    </xf>
    <xf numFmtId="2" fontId="92" fillId="0" borderId="127" xfId="0" applyNumberFormat="1" applyFont="1" applyBorder="1" applyAlignment="1">
      <alignment horizontal="center" vertical="center"/>
    </xf>
    <xf numFmtId="174" fontId="92" fillId="0" borderId="127" xfId="0" applyNumberFormat="1" applyFont="1" applyBorder="1" applyAlignment="1">
      <alignment horizontal="center" vertical="center"/>
    </xf>
    <xf numFmtId="174" fontId="95" fillId="0" borderId="127" xfId="0" applyNumberFormat="1" applyFont="1" applyBorder="1" applyAlignment="1">
      <alignment horizontal="center" vertical="center"/>
    </xf>
    <xf numFmtId="2" fontId="48" fillId="0" borderId="0" xfId="28" applyNumberFormat="1" applyFont="1" applyFill="1" applyBorder="1" applyAlignment="1">
      <alignment horizontal="center" vertical="center"/>
    </xf>
    <xf numFmtId="164" fontId="98" fillId="0" borderId="0" xfId="28" applyFont="1" applyFill="1" applyBorder="1" applyAlignment="1">
      <alignment horizontal="center" vertical="center"/>
    </xf>
    <xf numFmtId="164" fontId="48" fillId="0" borderId="29" xfId="28" applyFont="1" applyFill="1" applyBorder="1" applyAlignment="1">
      <alignment horizontal="center" vertical="center"/>
    </xf>
    <xf numFmtId="2" fontId="48" fillId="0" borderId="31" xfId="28" applyNumberFormat="1" applyFont="1" applyFill="1" applyBorder="1" applyAlignment="1">
      <alignment horizontal="center" vertical="center" wrapText="1"/>
    </xf>
    <xf numFmtId="2" fontId="48" fillId="0" borderId="17" xfId="28" applyNumberFormat="1" applyFont="1" applyFill="1" applyBorder="1" applyAlignment="1">
      <alignment horizontal="right" vertical="center"/>
    </xf>
    <xf numFmtId="164" fontId="48" fillId="0" borderId="17" xfId="28" applyFont="1" applyFill="1" applyBorder="1" applyAlignment="1">
      <alignment horizontal="center" vertical="center"/>
    </xf>
    <xf numFmtId="164" fontId="77" fillId="0" borderId="22" xfId="28" applyFont="1" applyFill="1" applyBorder="1" applyAlignment="1">
      <alignment horizontal="center" vertical="center" wrapText="1"/>
    </xf>
    <xf numFmtId="0" fontId="69" fillId="0" borderId="219" xfId="0" applyFont="1" applyBorder="1" applyAlignment="1">
      <alignment horizontal="center" vertical="center"/>
    </xf>
    <xf numFmtId="2" fontId="98" fillId="0" borderId="0" xfId="28" applyNumberFormat="1" applyFont="1" applyFill="1" applyBorder="1" applyAlignment="1">
      <alignment horizontal="center" vertical="center"/>
    </xf>
    <xf numFmtId="2" fontId="48" fillId="0" borderId="30" xfId="28" applyNumberFormat="1" applyFont="1" applyFill="1" applyBorder="1" applyAlignment="1">
      <alignment horizontal="center" vertical="center" wrapText="1"/>
    </xf>
    <xf numFmtId="164" fontId="48" fillId="0" borderId="17" xfId="28" applyFont="1" applyFill="1" applyBorder="1" applyAlignment="1">
      <alignment horizontal="center" vertical="center" wrapText="1"/>
    </xf>
    <xf numFmtId="166" fontId="77" fillId="0" borderId="126" xfId="28" applyNumberFormat="1" applyFont="1" applyFill="1" applyBorder="1" applyAlignment="1">
      <alignment vertical="center"/>
    </xf>
    <xf numFmtId="173" fontId="77" fillId="0" borderId="127" xfId="0" applyNumberFormat="1" applyFont="1" applyBorder="1" applyAlignment="1">
      <alignment horizontal="center" vertical="center"/>
    </xf>
    <xf numFmtId="1" fontId="77" fillId="0" borderId="127" xfId="0" applyNumberFormat="1" applyFont="1" applyBorder="1" applyAlignment="1">
      <alignment horizontal="center" vertical="center"/>
    </xf>
    <xf numFmtId="2" fontId="77" fillId="0" borderId="127" xfId="0" applyNumberFormat="1" applyFont="1" applyBorder="1" applyAlignment="1">
      <alignment horizontal="center" vertical="center"/>
    </xf>
    <xf numFmtId="2" fontId="77" fillId="0" borderId="143" xfId="28" applyNumberFormat="1" applyFont="1" applyFill="1" applyBorder="1" applyAlignment="1">
      <alignment horizontal="right" vertical="center" wrapText="1"/>
    </xf>
    <xf numFmtId="1" fontId="69" fillId="0" borderId="163" xfId="28" applyNumberFormat="1" applyFont="1" applyFill="1" applyBorder="1" applyAlignment="1">
      <alignment horizontal="center" vertical="center" wrapText="1"/>
    </xf>
    <xf numFmtId="176" fontId="69" fillId="0" borderId="219" xfId="28" applyNumberFormat="1" applyFont="1" applyFill="1" applyBorder="1" applyAlignment="1">
      <alignment horizontal="center" vertical="center" wrapText="1"/>
    </xf>
    <xf numFmtId="173" fontId="6" fillId="0" borderId="220" xfId="0" applyNumberFormat="1" applyFont="1" applyBorder="1" applyAlignment="1">
      <alignment horizontal="center" vertical="center"/>
    </xf>
    <xf numFmtId="173" fontId="6" fillId="0" borderId="221" xfId="0" applyNumberFormat="1" applyFont="1" applyBorder="1" applyAlignment="1">
      <alignment horizontal="center" vertical="center"/>
    </xf>
    <xf numFmtId="0" fontId="69" fillId="0" borderId="148" xfId="0" applyFont="1" applyBorder="1" applyAlignment="1">
      <alignment horizontal="center" vertical="center"/>
    </xf>
    <xf numFmtId="0" fontId="69" fillId="0" borderId="148" xfId="28" applyNumberFormat="1" applyFont="1" applyFill="1" applyBorder="1" applyAlignment="1">
      <alignment horizontal="center" vertical="center" wrapText="1"/>
    </xf>
    <xf numFmtId="164" fontId="99" fillId="24" borderId="0" xfId="28" applyFont="1" applyFill="1" applyAlignment="1">
      <alignment horizontal="right" vertical="center" wrapText="1"/>
    </xf>
    <xf numFmtId="164" fontId="84" fillId="25" borderId="17" xfId="28" applyFont="1" applyFill="1" applyBorder="1" applyAlignment="1">
      <alignment vertical="center"/>
    </xf>
    <xf numFmtId="0" fontId="96" fillId="0" borderId="40" xfId="0" applyFont="1" applyBorder="1" applyAlignment="1">
      <alignment horizontal="center" vertical="center"/>
    </xf>
    <xf numFmtId="0" fontId="96" fillId="0" borderId="201" xfId="0" applyFont="1" applyBorder="1"/>
    <xf numFmtId="164" fontId="76" fillId="0" borderId="23" xfId="28" applyFont="1" applyFill="1" applyBorder="1" applyAlignment="1">
      <alignment horizontal="center" vertical="center"/>
    </xf>
    <xf numFmtId="164" fontId="7" fillId="0" borderId="104" xfId="28" applyFont="1" applyFill="1" applyBorder="1" applyAlignment="1">
      <alignment horizontal="center" vertical="center" wrapText="1"/>
    </xf>
    <xf numFmtId="164" fontId="7" fillId="0" borderId="29" xfId="28" applyFont="1" applyFill="1" applyBorder="1" applyAlignment="1">
      <alignment horizontal="center" vertical="center" wrapText="1"/>
    </xf>
    <xf numFmtId="164" fontId="7" fillId="0" borderId="31" xfId="28" applyFont="1" applyFill="1" applyBorder="1" applyAlignment="1">
      <alignment horizontal="center" vertical="center"/>
    </xf>
    <xf numFmtId="0" fontId="12" fillId="0" borderId="17" xfId="0" applyFont="1" applyBorder="1" applyAlignment="1">
      <alignment horizontal="center" vertical="center"/>
    </xf>
    <xf numFmtId="166" fontId="6" fillId="0" borderId="41" xfId="28" applyNumberFormat="1" applyFont="1" applyFill="1" applyBorder="1" applyAlignment="1">
      <alignment horizontal="center" vertical="center"/>
    </xf>
    <xf numFmtId="166" fontId="6" fillId="0" borderId="41" xfId="28" applyNumberFormat="1" applyFont="1" applyFill="1" applyBorder="1" applyAlignment="1">
      <alignment horizontal="left" vertical="center" wrapText="1"/>
    </xf>
    <xf numFmtId="166" fontId="34" fillId="0" borderId="41" xfId="28" applyNumberFormat="1" applyFont="1" applyFill="1" applyBorder="1" applyAlignment="1">
      <alignment horizontal="center" vertical="center" wrapText="1"/>
    </xf>
    <xf numFmtId="0" fontId="34" fillId="0" borderId="41" xfId="28" applyNumberFormat="1" applyFont="1" applyFill="1" applyBorder="1" applyAlignment="1">
      <alignment horizontal="center" vertical="center" wrapText="1"/>
    </xf>
    <xf numFmtId="2" fontId="34" fillId="0" borderId="41" xfId="28" applyNumberFormat="1" applyFont="1" applyFill="1" applyBorder="1" applyAlignment="1">
      <alignment horizontal="center" vertical="center" wrapText="1"/>
    </xf>
    <xf numFmtId="164" fontId="34" fillId="0" borderId="41" xfId="28" applyFont="1" applyFill="1" applyBorder="1" applyAlignment="1">
      <alignment horizontal="center" vertical="center" wrapText="1"/>
    </xf>
    <xf numFmtId="174" fontId="34" fillId="0" borderId="41" xfId="28" applyNumberFormat="1" applyFont="1" applyFill="1" applyBorder="1" applyAlignment="1">
      <alignment horizontal="center" vertical="center" wrapText="1"/>
    </xf>
    <xf numFmtId="164" fontId="34" fillId="0" borderId="42" xfId="28" applyFont="1" applyFill="1" applyBorder="1" applyAlignment="1">
      <alignment horizontal="center" vertical="center"/>
    </xf>
    <xf numFmtId="0" fontId="0" fillId="0" borderId="41" xfId="0" applyBorder="1"/>
    <xf numFmtId="166" fontId="6" fillId="0" borderId="24" xfId="28" applyNumberFormat="1" applyFont="1" applyFill="1" applyBorder="1" applyAlignment="1">
      <alignment horizontal="left" vertical="center" wrapText="1"/>
    </xf>
    <xf numFmtId="0" fontId="0" fillId="0" borderId="24" xfId="0" applyBorder="1"/>
    <xf numFmtId="164" fontId="14" fillId="0" borderId="22" xfId="28" applyFont="1" applyFill="1" applyBorder="1" applyAlignment="1">
      <alignment vertical="center"/>
    </xf>
    <xf numFmtId="164" fontId="84" fillId="0" borderId="0" xfId="28" applyFont="1" applyFill="1" applyBorder="1" applyAlignment="1">
      <alignment horizontal="left"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0" xfId="28" applyFont="1" applyFill="1" applyBorder="1" applyAlignment="1">
      <alignment horizontal="center" vertical="center"/>
    </xf>
    <xf numFmtId="164" fontId="7" fillId="0" borderId="34" xfId="28" applyFont="1" applyFill="1" applyBorder="1" applyAlignment="1">
      <alignment horizontal="center" vertical="center"/>
    </xf>
    <xf numFmtId="164" fontId="90" fillId="27" borderId="17" xfId="28" applyFont="1" applyFill="1" applyBorder="1" applyAlignment="1">
      <alignment horizontal="left" vertical="center" wrapText="1"/>
    </xf>
    <xf numFmtId="0" fontId="7" fillId="0" borderId="29" xfId="58" applyFont="1" applyBorder="1" applyAlignment="1">
      <alignment horizontal="center" vertical="center"/>
    </xf>
    <xf numFmtId="1" fontId="7" fillId="0" borderId="31" xfId="58" applyNumberFormat="1" applyFont="1" applyBorder="1" applyAlignment="1">
      <alignment horizontal="center" vertical="center"/>
    </xf>
    <xf numFmtId="174" fontId="7" fillId="0" borderId="31" xfId="58" applyNumberFormat="1" applyFont="1" applyBorder="1" applyAlignment="1">
      <alignment horizontal="center" vertical="center"/>
    </xf>
    <xf numFmtId="174" fontId="7" fillId="0" borderId="30" xfId="58" applyNumberFormat="1" applyFont="1" applyBorder="1" applyAlignment="1">
      <alignment horizontal="center" vertical="center" wrapText="1"/>
    </xf>
    <xf numFmtId="164" fontId="7" fillId="0" borderId="17" xfId="28" applyFont="1" applyBorder="1" applyAlignment="1">
      <alignment horizontal="center" vertical="center"/>
    </xf>
    <xf numFmtId="0" fontId="6" fillId="25" borderId="41" xfId="58" applyFill="1" applyBorder="1" applyAlignment="1">
      <alignment horizontal="center"/>
    </xf>
    <xf numFmtId="0" fontId="7" fillId="25" borderId="41" xfId="58" applyFont="1" applyFill="1" applyBorder="1" applyAlignment="1">
      <alignment horizontal="center" vertical="center" wrapText="1"/>
    </xf>
    <xf numFmtId="1" fontId="6" fillId="25" borderId="89" xfId="58" applyNumberFormat="1" applyFill="1" applyBorder="1" applyAlignment="1">
      <alignment horizontal="center"/>
    </xf>
    <xf numFmtId="174" fontId="6" fillId="25" borderId="89" xfId="58" applyNumberFormat="1" applyFill="1" applyBorder="1" applyAlignment="1">
      <alignment horizontal="center"/>
    </xf>
    <xf numFmtId="174" fontId="6" fillId="25" borderId="136" xfId="58" applyNumberFormat="1" applyFill="1" applyBorder="1" applyAlignment="1">
      <alignment horizontal="center"/>
    </xf>
    <xf numFmtId="164" fontId="6" fillId="25" borderId="108" xfId="28" applyFont="1" applyFill="1" applyBorder="1" applyAlignment="1">
      <alignment horizontal="center"/>
    </xf>
    <xf numFmtId="0" fontId="6" fillId="25" borderId="48" xfId="58" applyFill="1" applyBorder="1" applyAlignment="1">
      <alignment horizontal="center"/>
    </xf>
    <xf numFmtId="0" fontId="79" fillId="25" borderId="0" xfId="0" applyFont="1" applyFill="1"/>
    <xf numFmtId="0" fontId="12" fillId="0" borderId="0" xfId="0" applyFont="1" applyAlignment="1">
      <alignment horizontal="center" vertical="center"/>
    </xf>
    <xf numFmtId="2" fontId="6" fillId="25" borderId="179" xfId="28" applyNumberFormat="1" applyFont="1" applyFill="1" applyBorder="1" applyAlignment="1">
      <alignment horizontal="center" vertical="center" wrapText="1"/>
    </xf>
    <xf numFmtId="164" fontId="10" fillId="0" borderId="0" xfId="28" applyFont="1" applyFill="1" applyBorder="1" applyAlignment="1">
      <alignment horizontal="center" vertical="center" wrapText="1"/>
    </xf>
    <xf numFmtId="164" fontId="100" fillId="0" borderId="28" xfId="28" applyFont="1" applyFill="1" applyBorder="1" applyAlignment="1">
      <alignment vertical="center"/>
    </xf>
    <xf numFmtId="164" fontId="10" fillId="0" borderId="27" xfId="28" applyFont="1" applyFill="1" applyBorder="1" applyAlignment="1">
      <alignment vertical="center" wrapText="1"/>
    </xf>
    <xf numFmtId="0" fontId="95" fillId="0" borderId="119" xfId="0" applyFont="1" applyBorder="1" applyAlignment="1">
      <alignment horizontal="center" vertical="center"/>
    </xf>
    <xf numFmtId="0" fontId="95" fillId="0" borderId="91" xfId="0" applyFont="1" applyBorder="1" applyAlignment="1">
      <alignment horizontal="center" vertical="center" wrapText="1"/>
    </xf>
    <xf numFmtId="0" fontId="95" fillId="0" borderId="92" xfId="0" applyFont="1" applyBorder="1" applyAlignment="1">
      <alignment horizontal="center" vertical="center"/>
    </xf>
    <xf numFmtId="0" fontId="95" fillId="0" borderId="92" xfId="0" applyFont="1" applyBorder="1" applyAlignment="1">
      <alignment horizontal="center" vertical="center" wrapText="1"/>
    </xf>
    <xf numFmtId="0" fontId="0" fillId="0" borderId="41" xfId="0" applyBorder="1" applyAlignment="1">
      <alignment horizontal="center" vertical="center"/>
    </xf>
    <xf numFmtId="0" fontId="102" fillId="0" borderId="41" xfId="0" applyFont="1" applyBorder="1" applyAlignment="1">
      <alignment horizontal="center" vertical="center"/>
    </xf>
    <xf numFmtId="1" fontId="0" fillId="0" borderId="41" xfId="0" applyNumberFormat="1" applyBorder="1" applyAlignment="1">
      <alignment horizontal="center" vertical="center"/>
    </xf>
    <xf numFmtId="174" fontId="0" fillId="0" borderId="41" xfId="0" applyNumberFormat="1" applyBorder="1" applyAlignment="1">
      <alignment horizontal="center" vertical="center"/>
    </xf>
    <xf numFmtId="174" fontId="92" fillId="0" borderId="41" xfId="0" applyNumberFormat="1" applyFont="1" applyBorder="1" applyAlignment="1">
      <alignment horizontal="center" vertical="center"/>
    </xf>
    <xf numFmtId="0" fontId="0" fillId="0" borderId="24" xfId="0" applyBorder="1" applyAlignment="1">
      <alignment horizontal="center" vertical="center"/>
    </xf>
    <xf numFmtId="174" fontId="0" fillId="0" borderId="24" xfId="0" applyNumberFormat="1" applyBorder="1" applyAlignment="1">
      <alignment horizontal="center" vertical="center"/>
    </xf>
    <xf numFmtId="0" fontId="0" fillId="25" borderId="24" xfId="0" applyFill="1" applyBorder="1" applyAlignment="1">
      <alignment horizontal="center" vertical="center"/>
    </xf>
    <xf numFmtId="0" fontId="102" fillId="25" borderId="24" xfId="0" applyFont="1" applyFill="1" applyBorder="1" applyAlignment="1">
      <alignment horizontal="center" vertical="center"/>
    </xf>
    <xf numFmtId="1" fontId="0" fillId="25" borderId="41" xfId="0" applyNumberFormat="1" applyFill="1" applyBorder="1" applyAlignment="1">
      <alignment horizontal="center" vertical="center"/>
    </xf>
    <xf numFmtId="174" fontId="0" fillId="25" borderId="41" xfId="0" applyNumberFormat="1" applyFill="1" applyBorder="1" applyAlignment="1">
      <alignment horizontal="center" vertical="center"/>
    </xf>
    <xf numFmtId="174" fontId="92" fillId="25" borderId="41" xfId="0" applyNumberFormat="1" applyFont="1" applyFill="1" applyBorder="1" applyAlignment="1">
      <alignment horizontal="center" vertical="center"/>
    </xf>
    <xf numFmtId="1" fontId="0" fillId="25" borderId="24" xfId="0" applyNumberFormat="1" applyFill="1" applyBorder="1" applyAlignment="1">
      <alignment horizontal="center" vertical="center"/>
    </xf>
    <xf numFmtId="174" fontId="0" fillId="25" borderId="24" xfId="0" applyNumberFormat="1" applyFill="1" applyBorder="1" applyAlignment="1">
      <alignment horizontal="center" vertical="center"/>
    </xf>
    <xf numFmtId="0" fontId="0" fillId="25" borderId="24" xfId="0" applyFill="1" applyBorder="1" applyAlignment="1">
      <alignment horizontal="center"/>
    </xf>
    <xf numFmtId="174" fontId="103" fillId="0" borderId="24" xfId="0" applyNumberFormat="1" applyFont="1" applyBorder="1" applyAlignment="1">
      <alignment horizontal="center" vertical="center"/>
    </xf>
    <xf numFmtId="164" fontId="0" fillId="0" borderId="24" xfId="28" applyFont="1" applyBorder="1"/>
    <xf numFmtId="164" fontId="6" fillId="25" borderId="32" xfId="28" applyFont="1" applyFill="1" applyBorder="1" applyAlignment="1">
      <alignment horizontal="center" vertical="center"/>
    </xf>
    <xf numFmtId="170" fontId="6" fillId="25" borderId="41" xfId="28" applyNumberFormat="1" applyFont="1" applyFill="1" applyBorder="1" applyAlignment="1">
      <alignment horizontal="center" vertical="center" wrapText="1"/>
    </xf>
    <xf numFmtId="1" fontId="34" fillId="0" borderId="41" xfId="28" applyNumberFormat="1" applyFont="1" applyFill="1" applyBorder="1" applyAlignment="1">
      <alignment horizontal="center" vertical="center" wrapText="1"/>
    </xf>
    <xf numFmtId="170" fontId="6" fillId="25" borderId="41" xfId="28" applyNumberFormat="1" applyFont="1" applyFill="1" applyBorder="1" applyAlignment="1">
      <alignment horizontal="center" vertical="center"/>
    </xf>
    <xf numFmtId="164" fontId="6" fillId="25" borderId="41" xfId="28" applyFont="1" applyFill="1" applyBorder="1" applyAlignment="1">
      <alignment horizontal="right" vertical="center"/>
    </xf>
    <xf numFmtId="164" fontId="7" fillId="0" borderId="74" xfId="28" applyFont="1" applyFill="1" applyBorder="1" applyAlignment="1">
      <alignment horizontal="center" vertical="center"/>
    </xf>
    <xf numFmtId="174" fontId="6" fillId="25" borderId="41" xfId="58" applyNumberFormat="1" applyFill="1" applyBorder="1" applyAlignment="1">
      <alignment horizontal="center"/>
    </xf>
    <xf numFmtId="1" fontId="6" fillId="25" borderId="41" xfId="58" applyNumberFormat="1" applyFill="1" applyBorder="1" applyAlignment="1">
      <alignment horizontal="center"/>
    </xf>
    <xf numFmtId="174" fontId="6" fillId="25" borderId="42" xfId="58" applyNumberFormat="1" applyFill="1" applyBorder="1" applyAlignment="1">
      <alignment horizontal="center"/>
    </xf>
    <xf numFmtId="0" fontId="6" fillId="25" borderId="33" xfId="58" applyFill="1" applyBorder="1" applyAlignment="1">
      <alignment horizontal="center"/>
    </xf>
    <xf numFmtId="0" fontId="7" fillId="0" borderId="16" xfId="58" applyFont="1" applyBorder="1" applyAlignment="1">
      <alignment horizontal="center" vertical="center" wrapText="1"/>
    </xf>
    <xf numFmtId="1" fontId="6" fillId="0" borderId="16" xfId="58" applyNumberFormat="1" applyBorder="1" applyAlignment="1">
      <alignment horizontal="center"/>
    </xf>
    <xf numFmtId="174" fontId="6" fillId="0" borderId="16" xfId="58" applyNumberFormat="1" applyBorder="1" applyAlignment="1">
      <alignment horizontal="center"/>
    </xf>
    <xf numFmtId="174" fontId="6" fillId="0" borderId="78" xfId="58" applyNumberFormat="1" applyBorder="1" applyAlignment="1">
      <alignment horizontal="center"/>
    </xf>
    <xf numFmtId="164" fontId="6" fillId="0" borderId="130" xfId="28" applyFont="1" applyBorder="1" applyAlignment="1">
      <alignment horizontal="center"/>
    </xf>
    <xf numFmtId="0" fontId="104" fillId="25" borderId="24" xfId="0" applyFont="1" applyFill="1" applyBorder="1" applyAlignment="1">
      <alignment horizontal="center" vertical="center"/>
    </xf>
    <xf numFmtId="0" fontId="105" fillId="25" borderId="24" xfId="0" applyFont="1" applyFill="1" applyBorder="1" applyAlignment="1">
      <alignment horizontal="center" vertical="center"/>
    </xf>
    <xf numFmtId="1" fontId="104" fillId="25" borderId="24" xfId="0" applyNumberFormat="1" applyFont="1" applyFill="1" applyBorder="1" applyAlignment="1">
      <alignment horizontal="center" vertical="center"/>
    </xf>
    <xf numFmtId="174" fontId="104" fillId="25" borderId="24" xfId="0" applyNumberFormat="1" applyFont="1" applyFill="1" applyBorder="1" applyAlignment="1">
      <alignment horizontal="center" vertical="center"/>
    </xf>
    <xf numFmtId="0" fontId="104" fillId="25" borderId="24" xfId="0" applyFont="1" applyFill="1" applyBorder="1" applyAlignment="1">
      <alignment horizontal="center"/>
    </xf>
    <xf numFmtId="0" fontId="104" fillId="25" borderId="41" xfId="0" applyFont="1" applyFill="1" applyBorder="1" applyAlignment="1">
      <alignment horizontal="center" vertical="center"/>
    </xf>
    <xf numFmtId="1" fontId="104" fillId="25" borderId="41" xfId="0" applyNumberFormat="1" applyFont="1" applyFill="1" applyBorder="1" applyAlignment="1">
      <alignment horizontal="center" vertical="center"/>
    </xf>
    <xf numFmtId="174" fontId="88" fillId="25" borderId="41" xfId="0" applyNumberFormat="1" applyFont="1" applyFill="1" applyBorder="1" applyAlignment="1">
      <alignment horizontal="center" vertical="center"/>
    </xf>
    <xf numFmtId="174" fontId="104" fillId="25" borderId="41" xfId="0" applyNumberFormat="1" applyFont="1" applyFill="1" applyBorder="1" applyAlignment="1">
      <alignment horizontal="center" vertical="center"/>
    </xf>
    <xf numFmtId="0" fontId="0" fillId="0" borderId="46" xfId="0" applyBorder="1"/>
    <xf numFmtId="164" fontId="0" fillId="0" borderId="0" xfId="0" applyNumberFormat="1"/>
    <xf numFmtId="0" fontId="0" fillId="0" borderId="20" xfId="0" applyBorder="1"/>
    <xf numFmtId="0" fontId="6" fillId="0" borderId="12" xfId="58" applyBorder="1" applyAlignment="1">
      <alignment horizontal="center"/>
    </xf>
    <xf numFmtId="164" fontId="7" fillId="0" borderId="13" xfId="28" applyFont="1" applyBorder="1"/>
    <xf numFmtId="0" fontId="0" fillId="0" borderId="75" xfId="0" applyBorder="1"/>
    <xf numFmtId="164" fontId="7" fillId="0" borderId="90" xfId="28" applyFont="1" applyBorder="1" applyAlignment="1">
      <alignment horizontal="center"/>
    </xf>
    <xf numFmtId="0" fontId="0" fillId="0" borderId="103" xfId="0" applyBorder="1"/>
    <xf numFmtId="0" fontId="6" fillId="25" borderId="11" xfId="58" applyFill="1" applyBorder="1" applyAlignment="1">
      <alignment horizontal="center" vertical="center"/>
    </xf>
    <xf numFmtId="0" fontId="12" fillId="0" borderId="27" xfId="0" applyFont="1" applyBorder="1" applyAlignment="1">
      <alignment horizontal="center" vertical="center"/>
    </xf>
    <xf numFmtId="0" fontId="95" fillId="0" borderId="118" xfId="0" applyFont="1" applyBorder="1" applyAlignment="1">
      <alignment horizontal="center" vertical="center" wrapText="1"/>
    </xf>
    <xf numFmtId="0" fontId="0" fillId="0" borderId="10" xfId="0" applyBorder="1" applyAlignment="1">
      <alignment horizontal="center" vertical="center"/>
    </xf>
    <xf numFmtId="174" fontId="0" fillId="0" borderId="11" xfId="0" applyNumberFormat="1" applyBorder="1" applyAlignment="1">
      <alignment horizontal="center" vertical="center"/>
    </xf>
    <xf numFmtId="0" fontId="0" fillId="0" borderId="12" xfId="0" applyBorder="1" applyAlignment="1">
      <alignment horizontal="center" vertical="center"/>
    </xf>
    <xf numFmtId="0" fontId="0" fillId="25" borderId="12" xfId="0" applyFill="1" applyBorder="1" applyAlignment="1">
      <alignment horizontal="center" vertical="center"/>
    </xf>
    <xf numFmtId="174" fontId="0" fillId="25" borderId="11" xfId="0" applyNumberFormat="1" applyFill="1" applyBorder="1" applyAlignment="1">
      <alignment horizontal="center" vertical="center"/>
    </xf>
    <xf numFmtId="174" fontId="104" fillId="25" borderId="11" xfId="0" applyNumberFormat="1" applyFont="1" applyFill="1" applyBorder="1" applyAlignment="1">
      <alignment horizontal="center" vertical="center"/>
    </xf>
    <xf numFmtId="164" fontId="0" fillId="0" borderId="12" xfId="28" applyFont="1" applyBorder="1"/>
    <xf numFmtId="164" fontId="6" fillId="25" borderId="13" xfId="28" applyFont="1" applyFill="1" applyBorder="1" applyAlignment="1">
      <alignment horizontal="center" vertical="center"/>
    </xf>
    <xf numFmtId="174" fontId="103" fillId="0" borderId="25" xfId="0" applyNumberFormat="1" applyFont="1" applyBorder="1" applyAlignment="1">
      <alignment horizontal="center" vertical="center"/>
    </xf>
    <xf numFmtId="174" fontId="103" fillId="0" borderId="15" xfId="0" applyNumberFormat="1" applyFont="1" applyBorder="1" applyAlignment="1">
      <alignment horizontal="center" vertical="center"/>
    </xf>
    <xf numFmtId="164" fontId="6" fillId="0" borderId="75" xfId="28" applyFont="1" applyFill="1" applyBorder="1" applyAlignment="1">
      <alignment vertical="center"/>
    </xf>
    <xf numFmtId="0" fontId="6" fillId="0" borderId="17" xfId="58" applyBorder="1" applyAlignment="1">
      <alignment horizontal="center" vertical="center"/>
    </xf>
    <xf numFmtId="0" fontId="0" fillId="30" borderId="0" xfId="0" applyFill="1"/>
    <xf numFmtId="0" fontId="103" fillId="0" borderId="17" xfId="0" applyFont="1" applyBorder="1" applyAlignment="1">
      <alignment horizontal="center" vertical="center"/>
    </xf>
    <xf numFmtId="0" fontId="92" fillId="0" borderId="24" xfId="58" applyFont="1" applyBorder="1" applyAlignment="1">
      <alignment horizontal="left"/>
    </xf>
    <xf numFmtId="0" fontId="92" fillId="0" borderId="0" xfId="58" applyFont="1"/>
    <xf numFmtId="0" fontId="92" fillId="0" borderId="0" xfId="58" applyFont="1" applyAlignment="1">
      <alignment horizontal="center"/>
    </xf>
    <xf numFmtId="0" fontId="83" fillId="0" borderId="24" xfId="0" applyFont="1" applyBorder="1" applyAlignment="1">
      <alignment horizontal="center" vertical="center" wrapText="1"/>
    </xf>
    <xf numFmtId="175" fontId="78" fillId="0" borderId="0" xfId="28" applyNumberFormat="1" applyFont="1" applyAlignment="1">
      <alignment vertical="center"/>
    </xf>
    <xf numFmtId="0" fontId="84" fillId="0" borderId="10" xfId="0" applyFont="1" applyBorder="1" applyAlignment="1">
      <alignment horizontal="center" vertical="top"/>
    </xf>
    <xf numFmtId="49" fontId="84" fillId="0" borderId="12" xfId="0" applyNumberFormat="1" applyFont="1" applyBorder="1" applyAlignment="1">
      <alignment horizontal="center" vertical="center"/>
    </xf>
    <xf numFmtId="0" fontId="83" fillId="0" borderId="24" xfId="0" applyFont="1" applyBorder="1" applyAlignment="1">
      <alignment vertical="center" wrapText="1"/>
    </xf>
    <xf numFmtId="49" fontId="84" fillId="0" borderId="24" xfId="0" applyNumberFormat="1" applyFont="1" applyBorder="1" applyAlignment="1">
      <alignment horizontal="center" vertical="center"/>
    </xf>
    <xf numFmtId="49" fontId="84" fillId="0" borderId="13" xfId="0" applyNumberFormat="1" applyFont="1" applyBorder="1" applyAlignment="1">
      <alignment horizontal="center" vertical="center"/>
    </xf>
    <xf numFmtId="0" fontId="83" fillId="0" borderId="24" xfId="0" applyFont="1" applyBorder="1" applyAlignment="1">
      <alignment vertical="center"/>
    </xf>
    <xf numFmtId="0" fontId="83" fillId="0" borderId="24" xfId="0" applyFont="1" applyBorder="1" applyAlignment="1">
      <alignment horizontal="left" vertical="top"/>
    </xf>
    <xf numFmtId="0" fontId="84" fillId="0" borderId="41" xfId="0" applyFont="1" applyBorder="1" applyAlignment="1">
      <alignment wrapText="1"/>
    </xf>
    <xf numFmtId="0" fontId="83" fillId="0" borderId="24" xfId="0" applyFont="1" applyBorder="1" applyAlignment="1">
      <alignment wrapText="1"/>
    </xf>
    <xf numFmtId="0" fontId="83" fillId="0" borderId="24" xfId="0" applyFont="1" applyBorder="1" applyAlignment="1">
      <alignment horizontal="center" vertical="center"/>
    </xf>
    <xf numFmtId="0" fontId="84" fillId="0" borderId="12" xfId="0" applyFont="1" applyBorder="1" applyAlignment="1">
      <alignment horizontal="center" vertical="top"/>
    </xf>
    <xf numFmtId="0" fontId="84" fillId="0" borderId="24" xfId="0" applyFont="1" applyBorder="1" applyAlignment="1">
      <alignment horizontal="justify" vertical="center" wrapText="1"/>
    </xf>
    <xf numFmtId="0" fontId="83" fillId="0" borderId="24" xfId="0" applyFont="1" applyBorder="1" applyAlignment="1">
      <alignment horizontal="justify" vertical="center" wrapText="1"/>
    </xf>
    <xf numFmtId="0" fontId="84" fillId="0" borderId="24" xfId="0" applyFont="1" applyBorder="1" applyAlignment="1">
      <alignment vertical="center" wrapText="1"/>
    </xf>
    <xf numFmtId="0" fontId="83" fillId="0" borderId="24" xfId="0" applyFont="1" applyBorder="1"/>
    <xf numFmtId="0" fontId="83" fillId="0" borderId="12" xfId="0" applyFont="1" applyBorder="1" applyAlignment="1">
      <alignment horizontal="center" vertical="top"/>
    </xf>
    <xf numFmtId="0" fontId="83" fillId="0" borderId="24" xfId="0" applyFont="1" applyBorder="1" applyAlignment="1">
      <alignment horizontal="left" indent="1"/>
    </xf>
    <xf numFmtId="0" fontId="83" fillId="0" borderId="41" xfId="0" applyFont="1" applyBorder="1" applyAlignment="1">
      <alignment horizontal="center" vertical="center"/>
    </xf>
    <xf numFmtId="2" fontId="83" fillId="0" borderId="24" xfId="0" applyNumberFormat="1" applyFont="1" applyBorder="1" applyAlignment="1">
      <alignment horizontal="center" vertical="center"/>
    </xf>
    <xf numFmtId="2" fontId="83" fillId="0" borderId="13" xfId="0" applyNumberFormat="1" applyFont="1" applyBorder="1" applyAlignment="1">
      <alignment horizontal="center"/>
    </xf>
    <xf numFmtId="2" fontId="83" fillId="0" borderId="13" xfId="0" applyNumberFormat="1" applyFont="1" applyBorder="1" applyAlignment="1">
      <alignment horizontal="center" vertical="center"/>
    </xf>
    <xf numFmtId="0" fontId="6" fillId="0" borderId="24" xfId="0" applyFont="1" applyBorder="1"/>
    <xf numFmtId="0" fontId="6" fillId="0" borderId="13" xfId="0" applyFont="1" applyBorder="1"/>
    <xf numFmtId="0" fontId="83" fillId="0" borderId="48" xfId="0" applyFont="1" applyBorder="1" applyAlignment="1">
      <alignment horizontal="left" vertical="center" wrapText="1" indent="1"/>
    </xf>
    <xf numFmtId="0" fontId="83" fillId="0" borderId="48" xfId="0" applyFont="1" applyBorder="1" applyAlignment="1">
      <alignment horizontal="center" vertical="center"/>
    </xf>
    <xf numFmtId="2" fontId="83" fillId="0" borderId="48" xfId="0" applyNumberFormat="1" applyFont="1" applyBorder="1" applyAlignment="1">
      <alignment horizontal="center" vertical="center"/>
    </xf>
    <xf numFmtId="2" fontId="83" fillId="0" borderId="19" xfId="0" applyNumberFormat="1" applyFont="1" applyBorder="1" applyAlignment="1">
      <alignment horizontal="center" vertical="center"/>
    </xf>
    <xf numFmtId="164" fontId="83" fillId="0" borderId="41" xfId="0" applyNumberFormat="1" applyFont="1" applyBorder="1" applyAlignment="1">
      <alignment horizontal="center" vertical="center"/>
    </xf>
    <xf numFmtId="164" fontId="83" fillId="0" borderId="24" xfId="0" applyNumberFormat="1" applyFont="1" applyBorder="1" applyAlignment="1">
      <alignment horizontal="center" vertical="center"/>
    </xf>
    <xf numFmtId="0" fontId="6" fillId="0" borderId="24" xfId="0" applyFont="1" applyBorder="1" applyAlignment="1">
      <alignment horizontal="center" vertical="center"/>
    </xf>
    <xf numFmtId="0" fontId="83" fillId="0" borderId="24" xfId="0" applyFont="1" applyBorder="1" applyAlignment="1">
      <alignment horizontal="center"/>
    </xf>
    <xf numFmtId="49" fontId="83" fillId="0" borderId="24" xfId="0" applyNumberFormat="1" applyFont="1" applyBorder="1" applyAlignment="1">
      <alignment horizontal="center" vertical="center"/>
    </xf>
    <xf numFmtId="0" fontId="83" fillId="0" borderId="41" xfId="0" applyFont="1" applyBorder="1"/>
    <xf numFmtId="0" fontId="94" fillId="27" borderId="27" xfId="0" applyFont="1" applyFill="1" applyBorder="1" applyAlignment="1">
      <alignment horizontal="center" vertical="center" wrapText="1"/>
    </xf>
    <xf numFmtId="0" fontId="87" fillId="32" borderId="10" xfId="0" applyFont="1" applyFill="1" applyBorder="1" applyAlignment="1">
      <alignment horizontal="center" vertical="top"/>
    </xf>
    <xf numFmtId="0" fontId="87" fillId="32" borderId="41" xfId="0" applyFont="1" applyFill="1" applyBorder="1" applyAlignment="1">
      <alignment horizontal="justify" vertical="center" wrapText="1"/>
    </xf>
    <xf numFmtId="0" fontId="87" fillId="32" borderId="29" xfId="0" applyFont="1" applyFill="1" applyBorder="1" applyAlignment="1">
      <alignment horizontal="center" vertical="center"/>
    </xf>
    <xf numFmtId="0" fontId="87" fillId="32" borderId="32" xfId="0" applyFont="1" applyFill="1" applyBorder="1" applyAlignment="1">
      <alignment horizontal="justify" vertical="center" wrapText="1"/>
    </xf>
    <xf numFmtId="0" fontId="83" fillId="32" borderId="34" xfId="0" applyFont="1" applyFill="1" applyBorder="1" applyAlignment="1">
      <alignment horizontal="center" vertical="center"/>
    </xf>
    <xf numFmtId="0" fontId="83" fillId="32" borderId="28" xfId="0" applyFont="1" applyFill="1" applyBorder="1" applyAlignment="1">
      <alignment horizontal="center" vertical="center"/>
    </xf>
    <xf numFmtId="2" fontId="83" fillId="32" borderId="13" xfId="0" applyNumberFormat="1" applyFont="1" applyFill="1" applyBorder="1" applyAlignment="1">
      <alignment horizontal="center" vertical="center"/>
    </xf>
    <xf numFmtId="0" fontId="87" fillId="32" borderId="10" xfId="0" applyFont="1" applyFill="1" applyBorder="1" applyAlignment="1">
      <alignment horizontal="center" vertical="center"/>
    </xf>
    <xf numFmtId="0" fontId="6" fillId="32" borderId="24" xfId="0" applyFont="1" applyFill="1" applyBorder="1"/>
    <xf numFmtId="0" fontId="6" fillId="32" borderId="24" xfId="0" applyFont="1" applyFill="1" applyBorder="1" applyAlignment="1">
      <alignment horizontal="center" vertical="center"/>
    </xf>
    <xf numFmtId="0" fontId="6" fillId="32" borderId="13" xfId="0" applyFont="1" applyFill="1" applyBorder="1"/>
    <xf numFmtId="0" fontId="84" fillId="0" borderId="12" xfId="0" applyFont="1" applyBorder="1" applyAlignment="1">
      <alignment horizontal="center"/>
    </xf>
    <xf numFmtId="0" fontId="84" fillId="0" borderId="12" xfId="0" applyFont="1" applyBorder="1" applyAlignment="1">
      <alignment horizontal="center" vertical="center"/>
    </xf>
    <xf numFmtId="0" fontId="83" fillId="0" borderId="12" xfId="0" applyFont="1" applyBorder="1" applyAlignment="1">
      <alignment horizontal="center"/>
    </xf>
    <xf numFmtId="0" fontId="83" fillId="0" borderId="12" xfId="0" applyFont="1" applyBorder="1" applyAlignment="1">
      <alignment horizontal="center" vertical="center"/>
    </xf>
    <xf numFmtId="0" fontId="83" fillId="0" borderId="77" xfId="0" applyFont="1" applyBorder="1" applyAlignment="1">
      <alignment horizontal="center" vertical="top"/>
    </xf>
    <xf numFmtId="174" fontId="69" fillId="0" borderId="163" xfId="28" applyNumberFormat="1" applyFont="1" applyFill="1" applyBorder="1" applyAlignment="1">
      <alignment horizontal="center" vertical="center" wrapText="1"/>
    </xf>
    <xf numFmtId="174" fontId="69" fillId="0" borderId="163" xfId="28" applyNumberFormat="1"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Border="1" applyAlignment="1">
      <alignment horizontal="center" vertical="center"/>
    </xf>
    <xf numFmtId="164" fontId="77" fillId="0" borderId="23" xfId="28" applyFont="1" applyFill="1" applyBorder="1" applyAlignment="1">
      <alignment horizontal="center" vertical="center" wrapText="1"/>
    </xf>
    <xf numFmtId="164" fontId="106" fillId="0" borderId="0" xfId="28" applyFont="1" applyFill="1" applyBorder="1" applyAlignment="1">
      <alignment horizontal="left"/>
    </xf>
    <xf numFmtId="164" fontId="98" fillId="0" borderId="0" xfId="28" applyFont="1" applyFill="1" applyBorder="1" applyAlignment="1">
      <alignment horizontal="center"/>
    </xf>
    <xf numFmtId="164" fontId="98" fillId="0" borderId="0" xfId="28" applyFont="1" applyFill="1" applyBorder="1" applyAlignment="1">
      <alignment horizontal="right"/>
    </xf>
    <xf numFmtId="164" fontId="77" fillId="0" borderId="17" xfId="28" applyFont="1" applyFill="1" applyBorder="1" applyAlignment="1">
      <alignment vertical="center"/>
    </xf>
    <xf numFmtId="166" fontId="77" fillId="0" borderId="41" xfId="28" applyNumberFormat="1" applyFont="1" applyFill="1" applyBorder="1" applyAlignment="1">
      <alignment horizontal="center" vertical="center"/>
    </xf>
    <xf numFmtId="166" fontId="77" fillId="0" borderId="41" xfId="28" applyNumberFormat="1" applyFont="1" applyFill="1" applyBorder="1" applyAlignment="1">
      <alignment horizontal="left" vertical="center"/>
    </xf>
    <xf numFmtId="164" fontId="77" fillId="0" borderId="41" xfId="28" applyFont="1" applyFill="1" applyBorder="1" applyAlignment="1">
      <alignment horizontal="right" vertical="center"/>
    </xf>
    <xf numFmtId="164" fontId="48" fillId="0" borderId="118" xfId="28" applyFont="1" applyFill="1" applyBorder="1" applyAlignment="1">
      <alignment horizontal="center" vertical="center" wrapText="1"/>
    </xf>
    <xf numFmtId="164" fontId="48" fillId="0" borderId="93" xfId="28" applyFont="1" applyFill="1" applyBorder="1" applyAlignment="1">
      <alignment horizontal="center" vertical="center" wrapText="1"/>
    </xf>
    <xf numFmtId="2" fontId="77" fillId="0" borderId="41" xfId="28" applyNumberFormat="1" applyFont="1" applyFill="1" applyBorder="1" applyAlignment="1">
      <alignment vertical="center" wrapText="1"/>
    </xf>
    <xf numFmtId="0" fontId="6" fillId="25" borderId="24" xfId="58" applyFill="1" applyBorder="1" applyAlignment="1">
      <alignment horizontal="center" vertical="center"/>
    </xf>
    <xf numFmtId="0" fontId="6" fillId="25" borderId="54" xfId="58" applyFill="1" applyBorder="1" applyAlignment="1">
      <alignment horizontal="center" vertical="center"/>
    </xf>
    <xf numFmtId="170" fontId="88" fillId="0" borderId="0" xfId="28" applyNumberFormat="1" applyFont="1" applyAlignment="1">
      <alignment vertical="center"/>
    </xf>
    <xf numFmtId="170" fontId="88" fillId="0" borderId="0" xfId="28" applyNumberFormat="1" applyFont="1" applyAlignment="1">
      <alignment horizontal="center" vertical="center"/>
    </xf>
    <xf numFmtId="170" fontId="84" fillId="0" borderId="0" xfId="28" applyNumberFormat="1" applyFont="1" applyAlignment="1">
      <alignment horizontal="center" vertical="center"/>
    </xf>
    <xf numFmtId="0" fontId="87" fillId="32" borderId="134" xfId="0" applyFont="1" applyFill="1" applyBorder="1" applyAlignment="1">
      <alignment horizontal="justify" vertical="center" wrapText="1"/>
    </xf>
    <xf numFmtId="0" fontId="87" fillId="32" borderId="28" xfId="0" applyFont="1" applyFill="1" applyBorder="1" applyAlignment="1">
      <alignment horizontal="justify" vertical="center" wrapText="1"/>
    </xf>
    <xf numFmtId="0" fontId="0" fillId="25" borderId="10" xfId="0" applyFill="1" applyBorder="1" applyAlignment="1">
      <alignment horizontal="center" vertical="center"/>
    </xf>
    <xf numFmtId="0" fontId="102" fillId="25" borderId="24" xfId="0" applyFont="1" applyFill="1" applyBorder="1" applyAlignment="1">
      <alignment horizontal="center" vertical="center" wrapText="1"/>
    </xf>
    <xf numFmtId="0" fontId="0" fillId="25" borderId="24" xfId="0" applyFill="1" applyBorder="1"/>
    <xf numFmtId="174" fontId="0" fillId="25" borderId="24" xfId="0" applyNumberFormat="1" applyFill="1" applyBorder="1" applyAlignment="1">
      <alignment horizontal="center"/>
    </xf>
    <xf numFmtId="174" fontId="0" fillId="25" borderId="13" xfId="0" applyNumberFormat="1" applyFill="1" applyBorder="1" applyAlignment="1">
      <alignment horizontal="center"/>
    </xf>
    <xf numFmtId="174" fontId="103" fillId="25" borderId="24" xfId="0" applyNumberFormat="1" applyFont="1" applyFill="1" applyBorder="1" applyAlignment="1">
      <alignment horizontal="center" vertical="center"/>
    </xf>
    <xf numFmtId="174" fontId="103" fillId="25" borderId="13" xfId="0" applyNumberFormat="1" applyFont="1" applyFill="1" applyBorder="1" applyAlignment="1">
      <alignment horizontal="center" vertical="center"/>
    </xf>
    <xf numFmtId="174" fontId="103" fillId="25" borderId="81" xfId="0" applyNumberFormat="1" applyFont="1" applyFill="1" applyBorder="1" applyAlignment="1">
      <alignment horizontal="center" vertical="center"/>
    </xf>
    <xf numFmtId="0" fontId="102" fillId="25" borderId="41" xfId="0" applyFont="1" applyFill="1" applyBorder="1" applyAlignment="1">
      <alignment horizontal="center" vertical="center"/>
    </xf>
    <xf numFmtId="0" fontId="102" fillId="25" borderId="81" xfId="0" applyFont="1" applyFill="1" applyBorder="1" applyAlignment="1">
      <alignment vertical="center"/>
    </xf>
    <xf numFmtId="0" fontId="102" fillId="25" borderId="83" xfId="0" applyFont="1" applyFill="1" applyBorder="1" applyAlignment="1">
      <alignment vertical="center"/>
    </xf>
    <xf numFmtId="0" fontId="0" fillId="25" borderId="12" xfId="0" applyFill="1" applyBorder="1" applyAlignment="1">
      <alignment horizontal="center"/>
    </xf>
    <xf numFmtId="0" fontId="95" fillId="25" borderId="29" xfId="0" applyFont="1" applyFill="1" applyBorder="1" applyAlignment="1">
      <alignment horizontal="center" vertical="center"/>
    </xf>
    <xf numFmtId="0" fontId="95" fillId="25" borderId="21" xfId="0" applyFont="1" applyFill="1" applyBorder="1" applyAlignment="1">
      <alignment horizontal="center" vertical="center"/>
    </xf>
    <xf numFmtId="0" fontId="95" fillId="25" borderId="31" xfId="0" applyFont="1" applyFill="1" applyBorder="1" applyAlignment="1">
      <alignment horizontal="center" vertical="center"/>
    </xf>
    <xf numFmtId="0" fontId="95" fillId="25" borderId="31" xfId="0" applyFont="1" applyFill="1" applyBorder="1" applyAlignment="1">
      <alignment horizontal="center" vertical="center" wrapText="1"/>
    </xf>
    <xf numFmtId="0" fontId="95" fillId="25" borderId="32" xfId="0" applyFont="1" applyFill="1" applyBorder="1" applyAlignment="1">
      <alignment horizontal="center" vertical="center"/>
    </xf>
    <xf numFmtId="0" fontId="102" fillId="25" borderId="24" xfId="0" applyFont="1" applyFill="1" applyBorder="1" applyAlignment="1">
      <alignment vertical="center"/>
    </xf>
    <xf numFmtId="0" fontId="102" fillId="25" borderId="13" xfId="0" applyFont="1" applyFill="1" applyBorder="1" applyAlignment="1">
      <alignment vertical="center"/>
    </xf>
    <xf numFmtId="0" fontId="95" fillId="25" borderId="119" xfId="0" applyFont="1" applyFill="1" applyBorder="1" applyAlignment="1">
      <alignment horizontal="center" vertical="center"/>
    </xf>
    <xf numFmtId="0" fontId="95" fillId="25" borderId="91" xfId="0" applyFont="1" applyFill="1" applyBorder="1" applyAlignment="1">
      <alignment horizontal="center" vertical="center"/>
    </xf>
    <xf numFmtId="0" fontId="95" fillId="25" borderId="92" xfId="0" applyFont="1" applyFill="1" applyBorder="1" applyAlignment="1">
      <alignment horizontal="center" vertical="center"/>
    </xf>
    <xf numFmtId="0" fontId="95" fillId="25" borderId="92" xfId="0" applyFont="1" applyFill="1" applyBorder="1" applyAlignment="1">
      <alignment horizontal="center" vertical="center" wrapText="1"/>
    </xf>
    <xf numFmtId="0" fontId="95" fillId="25" borderId="118" xfId="0" applyFont="1" applyFill="1" applyBorder="1" applyAlignment="1">
      <alignment horizontal="center" vertical="center"/>
    </xf>
    <xf numFmtId="174" fontId="0" fillId="25" borderId="13" xfId="0" applyNumberFormat="1" applyFill="1" applyBorder="1" applyAlignment="1">
      <alignment horizontal="center" vertical="center"/>
    </xf>
    <xf numFmtId="0" fontId="102" fillId="25" borderId="45" xfId="0" applyFont="1" applyFill="1" applyBorder="1" applyAlignment="1">
      <alignment vertical="center"/>
    </xf>
    <xf numFmtId="0" fontId="102" fillId="25" borderId="46" xfId="0" applyFont="1" applyFill="1" applyBorder="1" applyAlignment="1">
      <alignment vertical="center"/>
    </xf>
    <xf numFmtId="0" fontId="102" fillId="25" borderId="24" xfId="0" applyFont="1" applyFill="1" applyBorder="1" applyAlignment="1">
      <alignment horizontal="center"/>
    </xf>
    <xf numFmtId="174" fontId="0" fillId="0" borderId="0" xfId="0" applyNumberFormat="1"/>
    <xf numFmtId="164" fontId="67" fillId="0" borderId="31" xfId="28" applyFont="1" applyFill="1" applyBorder="1" applyAlignment="1">
      <alignment horizontal="right" vertical="center"/>
    </xf>
    <xf numFmtId="172" fontId="96" fillId="0" borderId="24" xfId="0" applyNumberFormat="1" applyFont="1" applyBorder="1" applyAlignment="1">
      <alignment horizontal="center" vertical="center" wrapText="1"/>
    </xf>
    <xf numFmtId="0" fontId="7" fillId="34" borderId="54" xfId="0" applyFont="1" applyFill="1" applyBorder="1"/>
    <xf numFmtId="0" fontId="7" fillId="34" borderId="0" xfId="0" applyFont="1" applyFill="1" applyAlignment="1">
      <alignment horizontal="center"/>
    </xf>
    <xf numFmtId="0" fontId="102" fillId="0" borderId="29" xfId="0" applyFont="1" applyBorder="1" applyAlignment="1">
      <alignment horizontal="center"/>
    </xf>
    <xf numFmtId="0" fontId="102" fillId="0" borderId="31" xfId="0" applyFont="1" applyBorder="1" applyAlignment="1">
      <alignment horizontal="center"/>
    </xf>
    <xf numFmtId="0" fontId="102" fillId="0" borderId="32" xfId="0" applyFont="1" applyBorder="1" applyAlignment="1">
      <alignment horizontal="center"/>
    </xf>
    <xf numFmtId="0" fontId="0" fillId="0" borderId="33" xfId="0" applyBorder="1" applyAlignment="1">
      <alignment horizontal="center" vertical="center"/>
    </xf>
    <xf numFmtId="0" fontId="0" fillId="0" borderId="16" xfId="0" applyBorder="1" applyAlignment="1">
      <alignment horizontal="center"/>
    </xf>
    <xf numFmtId="0" fontId="0" fillId="0" borderId="16" xfId="0" applyBorder="1"/>
    <xf numFmtId="0" fontId="0" fillId="0" borderId="14" xfId="0" applyBorder="1"/>
    <xf numFmtId="0" fontId="104" fillId="0" borderId="24" xfId="0" applyFont="1" applyBorder="1" applyAlignment="1">
      <alignment horizontal="left"/>
    </xf>
    <xf numFmtId="0" fontId="104" fillId="0" borderId="24" xfId="0" applyFont="1" applyBorder="1" applyAlignment="1">
      <alignment horizontal="center"/>
    </xf>
    <xf numFmtId="174" fontId="104" fillId="0" borderId="24" xfId="0" applyNumberFormat="1" applyFont="1" applyBorder="1" applyAlignment="1">
      <alignment horizontal="center"/>
    </xf>
    <xf numFmtId="174" fontId="104" fillId="0" borderId="13" xfId="0" applyNumberFormat="1" applyFont="1" applyBorder="1" applyAlignment="1">
      <alignment horizontal="center"/>
    </xf>
    <xf numFmtId="174" fontId="104" fillId="0" borderId="48" xfId="0" applyNumberFormat="1" applyFont="1" applyBorder="1" applyAlignment="1">
      <alignment horizontal="center"/>
    </xf>
    <xf numFmtId="174" fontId="104" fillId="0" borderId="19" xfId="0" applyNumberFormat="1" applyFont="1" applyBorder="1" applyAlignment="1">
      <alignment horizontal="center"/>
    </xf>
    <xf numFmtId="0" fontId="104" fillId="0" borderId="24" xfId="0" applyFont="1" applyBorder="1"/>
    <xf numFmtId="174" fontId="104" fillId="0" borderId="45" xfId="0" applyNumberFormat="1" applyFont="1" applyBorder="1" applyAlignment="1">
      <alignment horizontal="center"/>
    </xf>
    <xf numFmtId="174" fontId="105" fillId="25" borderId="17" xfId="0" applyNumberFormat="1" applyFont="1" applyFill="1" applyBorder="1" applyAlignment="1">
      <alignment horizontal="center"/>
    </xf>
    <xf numFmtId="174" fontId="105" fillId="0" borderId="17" xfId="0" applyNumberFormat="1" applyFont="1" applyBorder="1" applyAlignment="1">
      <alignment horizontal="center"/>
    </xf>
    <xf numFmtId="0" fontId="0" fillId="0" borderId="95" xfId="0" applyBorder="1" applyAlignment="1">
      <alignment horizontal="center" vertical="center"/>
    </xf>
    <xf numFmtId="0" fontId="104" fillId="0" borderId="25" xfId="0" applyFont="1" applyBorder="1"/>
    <xf numFmtId="174" fontId="104" fillId="0" borderId="79" xfId="0" applyNumberFormat="1" applyFont="1" applyBorder="1" applyAlignment="1">
      <alignment horizontal="center"/>
    </xf>
    <xf numFmtId="174" fontId="105" fillId="34" borderId="17" xfId="0" applyNumberFormat="1" applyFont="1" applyFill="1" applyBorder="1" applyAlignment="1">
      <alignment horizontal="center"/>
    </xf>
    <xf numFmtId="0" fontId="0" fillId="0" borderId="23" xfId="0" applyBorder="1" applyAlignment="1">
      <alignment horizontal="center" vertical="center"/>
    </xf>
    <xf numFmtId="0" fontId="104" fillId="0" borderId="23" xfId="0" applyFont="1" applyBorder="1"/>
    <xf numFmtId="174" fontId="104" fillId="0" borderId="23" xfId="0" applyNumberFormat="1" applyFont="1" applyBorder="1" applyAlignment="1">
      <alignment horizontal="center"/>
    </xf>
    <xf numFmtId="174" fontId="105" fillId="0" borderId="23" xfId="0" applyNumberFormat="1" applyFont="1" applyBorder="1" applyAlignment="1">
      <alignment horizontal="center"/>
    </xf>
    <xf numFmtId="174" fontId="105" fillId="25" borderId="23" xfId="0" applyNumberFormat="1" applyFont="1" applyFill="1" applyBorder="1" applyAlignment="1">
      <alignment horizontal="center"/>
    </xf>
    <xf numFmtId="0" fontId="105" fillId="35" borderId="16" xfId="0" applyFont="1" applyFill="1" applyBorder="1" applyAlignment="1">
      <alignment horizontal="left"/>
    </xf>
    <xf numFmtId="174" fontId="104" fillId="0" borderId="16" xfId="0" applyNumberFormat="1" applyFont="1" applyBorder="1" applyAlignment="1">
      <alignment horizontal="center"/>
    </xf>
    <xf numFmtId="174" fontId="105" fillId="25" borderId="16" xfId="0" applyNumberFormat="1" applyFont="1" applyFill="1" applyBorder="1" applyAlignment="1">
      <alignment horizontal="center"/>
    </xf>
    <xf numFmtId="174" fontId="104" fillId="0" borderId="14" xfId="0" applyNumberFormat="1" applyFont="1" applyBorder="1" applyAlignment="1">
      <alignment horizontal="center"/>
    </xf>
    <xf numFmtId="0" fontId="104" fillId="0" borderId="24" xfId="0" applyFont="1" applyBorder="1" applyAlignment="1">
      <alignment horizontal="left" vertical="center"/>
    </xf>
    <xf numFmtId="174" fontId="105" fillId="24" borderId="17" xfId="0" applyNumberFormat="1" applyFont="1" applyFill="1" applyBorder="1" applyAlignment="1">
      <alignment horizontal="center"/>
    </xf>
    <xf numFmtId="0" fontId="105" fillId="25" borderId="16" xfId="0" applyFont="1" applyFill="1" applyBorder="1" applyAlignment="1">
      <alignment horizontal="left"/>
    </xf>
    <xf numFmtId="174" fontId="105" fillId="0" borderId="14" xfId="0" applyNumberFormat="1" applyFont="1" applyBorder="1" applyAlignment="1">
      <alignment horizontal="center"/>
    </xf>
    <xf numFmtId="174" fontId="105" fillId="36" borderId="17" xfId="0" applyNumberFormat="1" applyFont="1" applyFill="1" applyBorder="1" applyAlignment="1">
      <alignment horizontal="center"/>
    </xf>
    <xf numFmtId="0" fontId="105" fillId="35" borderId="16" xfId="0" applyFont="1" applyFill="1" applyBorder="1"/>
    <xf numFmtId="174" fontId="105" fillId="37" borderId="17" xfId="0" applyNumberFormat="1" applyFont="1" applyFill="1" applyBorder="1" applyAlignment="1">
      <alignment horizontal="center"/>
    </xf>
    <xf numFmtId="10" fontId="104" fillId="0" borderId="25" xfId="0" applyNumberFormat="1" applyFont="1" applyBorder="1" applyAlignment="1">
      <alignment horizontal="center"/>
    </xf>
    <xf numFmtId="174" fontId="105" fillId="38" borderId="17" xfId="0" applyNumberFormat="1" applyFont="1" applyFill="1" applyBorder="1" applyAlignment="1">
      <alignment horizontal="center"/>
    </xf>
    <xf numFmtId="10" fontId="104" fillId="0" borderId="23" xfId="0" applyNumberFormat="1" applyFont="1" applyBorder="1" applyAlignment="1">
      <alignment horizontal="center"/>
    </xf>
    <xf numFmtId="0" fontId="104" fillId="0" borderId="16" xfId="0" applyFont="1" applyBorder="1"/>
    <xf numFmtId="10" fontId="104" fillId="0" borderId="16" xfId="0" applyNumberFormat="1" applyFont="1" applyBorder="1" applyAlignment="1">
      <alignment horizontal="center"/>
    </xf>
    <xf numFmtId="174" fontId="104" fillId="0" borderId="52" xfId="0" applyNumberFormat="1" applyFont="1" applyBorder="1" applyAlignment="1">
      <alignment horizontal="center"/>
    </xf>
    <xf numFmtId="174" fontId="104" fillId="0" borderId="52" xfId="44" applyNumberFormat="1" applyFont="1" applyBorder="1" applyAlignment="1">
      <alignment horizontal="center"/>
    </xf>
    <xf numFmtId="174" fontId="104" fillId="0" borderId="53" xfId="44" applyNumberFormat="1" applyFont="1" applyBorder="1" applyAlignment="1">
      <alignment horizontal="center"/>
    </xf>
    <xf numFmtId="0" fontId="105" fillId="0" borderId="25" xfId="0" applyFont="1" applyBorder="1"/>
    <xf numFmtId="174" fontId="105" fillId="0" borderId="79" xfId="0" applyNumberFormat="1" applyFont="1" applyBorder="1" applyAlignment="1">
      <alignment horizontal="center"/>
    </xf>
    <xf numFmtId="174" fontId="105" fillId="39" borderId="17" xfId="0" applyNumberFormat="1" applyFont="1" applyFill="1" applyBorder="1" applyAlignment="1">
      <alignment horizontal="center"/>
    </xf>
    <xf numFmtId="0" fontId="7" fillId="0" borderId="24" xfId="0" applyFont="1" applyBorder="1" applyAlignment="1">
      <alignment vertical="center"/>
    </xf>
    <xf numFmtId="0" fontId="7" fillId="0" borderId="24" xfId="0" applyFont="1" applyBorder="1" applyAlignment="1">
      <alignment horizontal="center" vertical="center" wrapText="1"/>
    </xf>
    <xf numFmtId="0" fontId="6" fillId="25" borderId="24" xfId="0" applyFont="1" applyFill="1" applyBorder="1" applyAlignment="1">
      <alignment horizontal="center" wrapText="1"/>
    </xf>
    <xf numFmtId="174" fontId="105" fillId="34" borderId="24" xfId="0" applyNumberFormat="1" applyFont="1" applyFill="1" applyBorder="1" applyAlignment="1">
      <alignment horizontal="center"/>
    </xf>
    <xf numFmtId="174" fontId="0" fillId="0" borderId="24" xfId="0" applyNumberFormat="1" applyBorder="1" applyAlignment="1">
      <alignment horizontal="center"/>
    </xf>
    <xf numFmtId="174" fontId="0" fillId="0" borderId="24" xfId="0" applyNumberFormat="1" applyBorder="1"/>
    <xf numFmtId="174" fontId="105" fillId="38" borderId="24" xfId="0" applyNumberFormat="1" applyFont="1" applyFill="1" applyBorder="1" applyAlignment="1">
      <alignment horizontal="center"/>
    </xf>
    <xf numFmtId="0" fontId="6" fillId="36" borderId="24" xfId="0" applyFont="1" applyFill="1" applyBorder="1" applyAlignment="1">
      <alignment horizontal="center"/>
    </xf>
    <xf numFmtId="174" fontId="105" fillId="24" borderId="24" xfId="0" applyNumberFormat="1" applyFont="1" applyFill="1" applyBorder="1" applyAlignment="1">
      <alignment horizontal="center"/>
    </xf>
    <xf numFmtId="174" fontId="105" fillId="39" borderId="24" xfId="0" applyNumberFormat="1" applyFont="1" applyFill="1" applyBorder="1" applyAlignment="1">
      <alignment horizontal="center"/>
    </xf>
    <xf numFmtId="174" fontId="105" fillId="25" borderId="24" xfId="0" applyNumberFormat="1" applyFont="1" applyFill="1" applyBorder="1" applyAlignment="1">
      <alignment horizontal="center"/>
    </xf>
    <xf numFmtId="0" fontId="109" fillId="34" borderId="0" xfId="0" applyFont="1" applyFill="1" applyAlignment="1">
      <alignment horizontal="center"/>
    </xf>
    <xf numFmtId="174" fontId="104" fillId="0" borderId="75" xfId="0" applyNumberFormat="1" applyFont="1" applyBorder="1" applyAlignment="1">
      <alignment horizontal="center"/>
    </xf>
    <xf numFmtId="0" fontId="6" fillId="0" borderId="33" xfId="0" applyFont="1" applyBorder="1" applyAlignment="1">
      <alignment horizontal="center" vertical="center"/>
    </xf>
    <xf numFmtId="0" fontId="104" fillId="0" borderId="0" xfId="0" applyFont="1"/>
    <xf numFmtId="10" fontId="104" fillId="0" borderId="0" xfId="0" applyNumberFormat="1" applyFont="1" applyAlignment="1">
      <alignment horizontal="center"/>
    </xf>
    <xf numFmtId="174" fontId="104" fillId="0" borderId="0" xfId="0" applyNumberFormat="1" applyFont="1" applyAlignment="1">
      <alignment horizontal="center"/>
    </xf>
    <xf numFmtId="174" fontId="105" fillId="0" borderId="0" xfId="0" applyNumberFormat="1" applyFont="1" applyAlignment="1">
      <alignment horizontal="center"/>
    </xf>
    <xf numFmtId="0" fontId="51" fillId="0" borderId="48" xfId="0" applyFont="1" applyBorder="1" applyAlignment="1">
      <alignment horizontal="left" vertical="center" wrapText="1"/>
    </xf>
    <xf numFmtId="174" fontId="105" fillId="25" borderId="0" xfId="0" applyNumberFormat="1" applyFont="1" applyFill="1" applyAlignment="1">
      <alignment horizontal="center"/>
    </xf>
    <xf numFmtId="0" fontId="54" fillId="0" borderId="48" xfId="0" applyFont="1" applyBorder="1" applyAlignment="1">
      <alignment horizontal="left" vertical="center" wrapText="1"/>
    </xf>
    <xf numFmtId="174" fontId="105" fillId="28" borderId="17" xfId="0" applyNumberFormat="1" applyFont="1" applyFill="1" applyBorder="1" applyAlignment="1">
      <alignment horizontal="center"/>
    </xf>
    <xf numFmtId="174" fontId="105" fillId="40" borderId="17" xfId="0" applyNumberFormat="1" applyFont="1" applyFill="1" applyBorder="1" applyAlignment="1">
      <alignment horizontal="center"/>
    </xf>
    <xf numFmtId="0" fontId="54" fillId="24" borderId="48" xfId="0" applyFont="1" applyFill="1" applyBorder="1" applyAlignment="1">
      <alignment horizontal="left" vertical="center" wrapText="1"/>
    </xf>
    <xf numFmtId="174" fontId="105" fillId="41" borderId="17" xfId="0" applyNumberFormat="1" applyFont="1" applyFill="1" applyBorder="1" applyAlignment="1">
      <alignment horizontal="center"/>
    </xf>
    <xf numFmtId="0" fontId="0" fillId="25" borderId="0" xfId="0" applyFill="1"/>
    <xf numFmtId="0" fontId="6" fillId="25" borderId="24" xfId="0" applyFont="1" applyFill="1" applyBorder="1" applyAlignment="1">
      <alignment horizontal="center" vertical="center" wrapText="1"/>
    </xf>
    <xf numFmtId="174" fontId="105" fillId="25" borderId="24" xfId="0" applyNumberFormat="1" applyFont="1" applyFill="1" applyBorder="1" applyAlignment="1">
      <alignment horizontal="center" vertical="center"/>
    </xf>
    <xf numFmtId="174" fontId="0" fillId="0" borderId="24" xfId="0" applyNumberFormat="1" applyBorder="1" applyAlignment="1">
      <alignment vertical="center"/>
    </xf>
    <xf numFmtId="164" fontId="83" fillId="25" borderId="41" xfId="28" applyFont="1" applyFill="1" applyBorder="1" applyAlignment="1">
      <alignment horizontal="center" vertical="center"/>
    </xf>
    <xf numFmtId="2" fontId="0" fillId="0" borderId="0" xfId="0" applyNumberFormat="1"/>
    <xf numFmtId="4" fontId="83" fillId="0" borderId="24" xfId="0" applyNumberFormat="1" applyFont="1" applyBorder="1" applyAlignment="1">
      <alignment horizontal="left" vertical="center" wrapText="1"/>
    </xf>
    <xf numFmtId="0" fontId="0" fillId="0" borderId="74" xfId="0" applyBorder="1" applyAlignment="1">
      <alignment horizontal="center" vertical="center"/>
    </xf>
    <xf numFmtId="0" fontId="104" fillId="0" borderId="74" xfId="0" applyFont="1" applyBorder="1"/>
    <xf numFmtId="174" fontId="104" fillId="0" borderId="74" xfId="0" applyNumberFormat="1" applyFont="1" applyBorder="1" applyAlignment="1">
      <alignment horizontal="center"/>
    </xf>
    <xf numFmtId="174" fontId="105" fillId="0" borderId="74" xfId="0" applyNumberFormat="1" applyFont="1" applyBorder="1" applyAlignment="1">
      <alignment horizontal="center"/>
    </xf>
    <xf numFmtId="174" fontId="105" fillId="25" borderId="74" xfId="0" applyNumberFormat="1" applyFont="1" applyFill="1" applyBorder="1" applyAlignment="1">
      <alignment horizontal="center"/>
    </xf>
    <xf numFmtId="0" fontId="0" fillId="0" borderId="12" xfId="0" applyBorder="1" applyAlignment="1">
      <alignment horizontal="center" vertical="center" wrapText="1"/>
    </xf>
    <xf numFmtId="0" fontId="110" fillId="0" borderId="0" xfId="58" applyFont="1" applyAlignment="1">
      <alignment horizontal="center"/>
    </xf>
    <xf numFmtId="0" fontId="110" fillId="0" borderId="0" xfId="58" applyFont="1"/>
    <xf numFmtId="0" fontId="110" fillId="42" borderId="0" xfId="58" applyFont="1" applyFill="1" applyAlignment="1">
      <alignment horizontal="center"/>
    </xf>
    <xf numFmtId="0" fontId="110" fillId="42" borderId="0" xfId="58" applyFont="1" applyFill="1"/>
    <xf numFmtId="0" fontId="113" fillId="42" borderId="225" xfId="58" applyFont="1" applyFill="1" applyBorder="1" applyAlignment="1">
      <alignment horizontal="center" vertical="center"/>
    </xf>
    <xf numFmtId="0" fontId="113" fillId="42" borderId="226" xfId="58" applyFont="1" applyFill="1" applyBorder="1" applyAlignment="1">
      <alignment horizontal="center" vertical="center"/>
    </xf>
    <xf numFmtId="0" fontId="113" fillId="42" borderId="227" xfId="58" applyFont="1" applyFill="1" applyBorder="1" applyAlignment="1">
      <alignment horizontal="center" vertical="center"/>
    </xf>
    <xf numFmtId="49" fontId="113" fillId="42" borderId="0" xfId="58" applyNumberFormat="1" applyFont="1" applyFill="1" applyAlignment="1">
      <alignment horizontal="center" vertical="center"/>
    </xf>
    <xf numFmtId="0" fontId="113" fillId="42" borderId="0" xfId="58" applyFont="1" applyFill="1" applyAlignment="1">
      <alignment horizontal="center" vertical="center"/>
    </xf>
    <xf numFmtId="0" fontId="113" fillId="42" borderId="0" xfId="58" applyFont="1" applyFill="1" applyAlignment="1">
      <alignment horizontal="center"/>
    </xf>
    <xf numFmtId="0" fontId="110" fillId="0" borderId="26" xfId="58" applyFont="1" applyBorder="1" applyAlignment="1">
      <alignment horizontal="center" vertical="center"/>
    </xf>
    <xf numFmtId="0" fontId="110" fillId="0" borderId="26" xfId="58" applyFont="1" applyBorder="1" applyAlignment="1">
      <alignment vertical="center" wrapText="1"/>
    </xf>
    <xf numFmtId="0" fontId="110" fillId="0" borderId="108" xfId="58" applyFont="1" applyBorder="1" applyAlignment="1">
      <alignment horizontal="center" vertical="center"/>
    </xf>
    <xf numFmtId="0" fontId="110" fillId="0" borderId="108" xfId="58" applyFont="1" applyBorder="1" applyAlignment="1">
      <alignment vertical="center" wrapText="1"/>
    </xf>
    <xf numFmtId="0" fontId="110" fillId="0" borderId="90" xfId="58" applyFont="1" applyBorder="1" applyAlignment="1">
      <alignment horizontal="center" vertical="center"/>
    </xf>
    <xf numFmtId="0" fontId="110" fillId="0" borderId="90" xfId="58" applyFont="1" applyBorder="1" applyAlignment="1">
      <alignment vertical="center" wrapText="1"/>
    </xf>
    <xf numFmtId="4" fontId="83" fillId="0" borderId="24" xfId="0" applyNumberFormat="1" applyFont="1" applyBorder="1" applyAlignment="1">
      <alignment horizontal="left" vertical="center"/>
    </xf>
    <xf numFmtId="0" fontId="79" fillId="0" borderId="222" xfId="0" applyFont="1" applyBorder="1" applyAlignment="1">
      <alignment horizontal="center" wrapText="1"/>
    </xf>
    <xf numFmtId="0" fontId="114" fillId="43" borderId="222" xfId="0" applyFont="1" applyFill="1" applyBorder="1" applyAlignment="1">
      <alignment horizontal="center" vertical="center" wrapText="1"/>
    </xf>
    <xf numFmtId="2" fontId="79" fillId="0" borderId="222" xfId="0" applyNumberFormat="1" applyFont="1" applyBorder="1" applyAlignment="1">
      <alignment horizontal="center" wrapText="1"/>
    </xf>
    <xf numFmtId="2" fontId="79" fillId="0" borderId="223" xfId="0" applyNumberFormat="1" applyFont="1" applyBorder="1" applyAlignment="1">
      <alignment horizontal="center" wrapText="1"/>
    </xf>
    <xf numFmtId="2" fontId="0" fillId="0" borderId="17" xfId="0" applyNumberFormat="1" applyBorder="1"/>
    <xf numFmtId="49" fontId="83" fillId="0" borderId="24" xfId="0" applyNumberFormat="1" applyFont="1" applyBorder="1" applyAlignment="1">
      <alignment horizontal="center" vertical="center" wrapText="1"/>
    </xf>
    <xf numFmtId="164" fontId="98" fillId="0" borderId="0" xfId="28" applyFont="1" applyFill="1" applyBorder="1" applyAlignment="1">
      <alignment horizontal="right" vertical="center"/>
    </xf>
    <xf numFmtId="164" fontId="88" fillId="0" borderId="22" xfId="28" applyFont="1" applyFill="1" applyBorder="1" applyAlignment="1">
      <alignment horizontal="center" vertical="center" wrapText="1"/>
    </xf>
    <xf numFmtId="164" fontId="48" fillId="0" borderId="31" xfId="28" applyFont="1" applyFill="1" applyBorder="1" applyAlignment="1">
      <alignment horizontal="center" vertical="center" wrapText="1"/>
    </xf>
    <xf numFmtId="164" fontId="48" fillId="0" borderId="32" xfId="28" applyFont="1" applyFill="1" applyBorder="1" applyAlignment="1">
      <alignment horizontal="center" vertical="center" wrapText="1"/>
    </xf>
    <xf numFmtId="166" fontId="88" fillId="0" borderId="231" xfId="28" applyNumberFormat="1" applyFont="1" applyFill="1" applyBorder="1" applyAlignment="1">
      <alignment horizontal="center" vertical="center"/>
    </xf>
    <xf numFmtId="172" fontId="96" fillId="0" borderId="10" xfId="0" applyNumberFormat="1" applyFont="1" applyBorder="1" applyAlignment="1">
      <alignment horizontal="center" vertical="center" wrapText="1"/>
    </xf>
    <xf numFmtId="174" fontId="77" fillId="0" borderId="41" xfId="28" applyNumberFormat="1" applyFont="1" applyFill="1" applyBorder="1" applyAlignment="1">
      <alignment horizontal="center" vertical="center" wrapText="1"/>
    </xf>
    <xf numFmtId="174" fontId="77" fillId="0" borderId="18" xfId="28" applyNumberFormat="1" applyFont="1" applyFill="1" applyBorder="1" applyAlignment="1">
      <alignment horizontal="right" vertical="center" wrapText="1"/>
    </xf>
    <xf numFmtId="0" fontId="34" fillId="0" borderId="0" xfId="0" applyFont="1" applyAlignment="1">
      <alignment horizontal="center" vertical="center"/>
    </xf>
    <xf numFmtId="0" fontId="34" fillId="0" borderId="24" xfId="0" applyFont="1" applyBorder="1" applyAlignment="1">
      <alignment horizontal="center" vertical="center"/>
    </xf>
    <xf numFmtId="2" fontId="10" fillId="0" borderId="17" xfId="0" applyNumberFormat="1" applyFont="1" applyBorder="1"/>
    <xf numFmtId="2" fontId="10" fillId="0" borderId="0" xfId="0" applyNumberFormat="1" applyFont="1"/>
    <xf numFmtId="2" fontId="10" fillId="0" borderId="23" xfId="0" applyNumberFormat="1" applyFont="1" applyBorder="1"/>
    <xf numFmtId="2" fontId="77" fillId="0" borderId="24" xfId="28" applyNumberFormat="1" applyFont="1" applyFill="1" applyBorder="1" applyAlignment="1">
      <alignment horizontal="right" vertical="center" wrapText="1"/>
    </xf>
    <xf numFmtId="2" fontId="77"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vertical="center"/>
    </xf>
    <xf numFmtId="2" fontId="48" fillId="0" borderId="24" xfId="28" applyNumberFormat="1" applyFont="1" applyFill="1" applyBorder="1" applyAlignment="1">
      <alignment horizontal="right" vertical="center"/>
    </xf>
    <xf numFmtId="176" fontId="77" fillId="0" borderId="24" xfId="28" applyNumberFormat="1" applyFont="1" applyFill="1" applyBorder="1" applyAlignment="1">
      <alignment horizontal="right" vertical="center" wrapText="1"/>
    </xf>
    <xf numFmtId="2" fontId="0" fillId="0" borderId="24" xfId="0" applyNumberFormat="1" applyBorder="1"/>
    <xf numFmtId="166" fontId="48" fillId="0" borderId="24" xfId="28" applyNumberFormat="1" applyFont="1" applyFill="1" applyBorder="1" applyAlignment="1">
      <alignment horizontal="center" vertical="center"/>
    </xf>
    <xf numFmtId="164" fontId="106" fillId="0" borderId="0" xfId="28" applyFont="1" applyFill="1" applyAlignment="1">
      <alignment vertical="center"/>
    </xf>
    <xf numFmtId="164" fontId="98" fillId="0" borderId="0" xfId="28" applyFont="1" applyFill="1" applyAlignment="1">
      <alignment vertical="center"/>
    </xf>
    <xf numFmtId="164" fontId="117" fillId="0" borderId="0" xfId="28" applyFont="1" applyFill="1" applyBorder="1" applyAlignment="1">
      <alignment horizontal="center" vertical="center"/>
    </xf>
    <xf numFmtId="164" fontId="118" fillId="0" borderId="0" xfId="28" applyFont="1" applyFill="1" applyBorder="1" applyAlignment="1">
      <alignment vertical="center"/>
    </xf>
    <xf numFmtId="173" fontId="92" fillId="0" borderId="24" xfId="0" applyNumberFormat="1" applyFont="1" applyBorder="1" applyAlignment="1">
      <alignment horizontal="center" vertical="center"/>
    </xf>
    <xf numFmtId="1"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wrapText="1"/>
    </xf>
    <xf numFmtId="2" fontId="92" fillId="0" borderId="24" xfId="28" applyNumberFormat="1" applyFont="1" applyFill="1" applyBorder="1" applyAlignment="1">
      <alignment horizontal="center" vertical="center"/>
    </xf>
    <xf numFmtId="10" fontId="92" fillId="25" borderId="24" xfId="28" applyNumberFormat="1" applyFont="1" applyFill="1" applyBorder="1" applyAlignment="1">
      <alignment horizontal="center" vertical="center" wrapText="1"/>
    </xf>
    <xf numFmtId="164" fontId="117" fillId="0" borderId="0" xfId="28" applyFont="1" applyFill="1" applyBorder="1" applyAlignment="1">
      <alignment vertical="center"/>
    </xf>
    <xf numFmtId="170" fontId="117" fillId="0" borderId="0" xfId="28" applyNumberFormat="1" applyFont="1" applyFill="1" applyBorder="1" applyAlignment="1">
      <alignment vertical="center"/>
    </xf>
    <xf numFmtId="49" fontId="119" fillId="0" borderId="0" xfId="28" applyNumberFormat="1" applyFont="1" applyFill="1" applyBorder="1" applyAlignment="1">
      <alignment horizontal="center" vertical="center" wrapText="1"/>
    </xf>
    <xf numFmtId="164" fontId="117" fillId="0" borderId="0" xfId="28" applyFont="1" applyFill="1" applyBorder="1" applyAlignment="1">
      <alignment horizontal="right" vertical="center"/>
    </xf>
    <xf numFmtId="173" fontId="92" fillId="0" borderId="41" xfId="0" applyNumberFormat="1" applyFont="1" applyBorder="1" applyAlignment="1">
      <alignment horizontal="center" vertical="center"/>
    </xf>
    <xf numFmtId="0" fontId="92" fillId="0" borderId="41" xfId="0" applyFont="1" applyBorder="1" applyAlignment="1">
      <alignment horizontal="center" vertical="center"/>
    </xf>
    <xf numFmtId="1"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wrapText="1"/>
    </xf>
    <xf numFmtId="2" fontId="92" fillId="0" borderId="41" xfId="28" applyNumberFormat="1" applyFont="1" applyFill="1" applyBorder="1" applyAlignment="1">
      <alignment horizontal="center" vertical="center"/>
    </xf>
    <xf numFmtId="164" fontId="92" fillId="0" borderId="41" xfId="28" applyFont="1" applyFill="1" applyBorder="1" applyAlignment="1">
      <alignment horizontal="right" vertical="center"/>
    </xf>
    <xf numFmtId="10" fontId="92" fillId="25" borderId="41" xfId="28" applyNumberFormat="1" applyFont="1" applyFill="1" applyBorder="1" applyAlignment="1">
      <alignment horizontal="center" vertical="center" wrapText="1"/>
    </xf>
    <xf numFmtId="10" fontId="92" fillId="25" borderId="48" xfId="28" applyNumberFormat="1" applyFont="1" applyFill="1" applyBorder="1" applyAlignment="1">
      <alignment horizontal="center" vertical="center" wrapText="1"/>
    </xf>
    <xf numFmtId="164" fontId="93" fillId="0" borderId="17" xfId="28" applyFont="1" applyFill="1" applyBorder="1" applyAlignment="1">
      <alignment horizontal="right" vertical="center"/>
    </xf>
    <xf numFmtId="164" fontId="92" fillId="0" borderId="29" xfId="28" applyFont="1" applyFill="1" applyBorder="1" applyAlignment="1">
      <alignment vertical="center"/>
    </xf>
    <xf numFmtId="164" fontId="93" fillId="0" borderId="186" xfId="28" applyFont="1" applyFill="1" applyBorder="1" applyAlignment="1">
      <alignment horizontal="center" vertical="center"/>
    </xf>
    <xf numFmtId="164" fontId="93" fillId="0" borderId="186" xfId="28" applyFont="1" applyFill="1" applyBorder="1" applyAlignment="1">
      <alignment horizontal="center" vertical="center" wrapText="1"/>
    </xf>
    <xf numFmtId="164" fontId="93" fillId="0" borderId="186" xfId="28" applyFont="1" applyFill="1" applyBorder="1" applyAlignment="1">
      <alignment vertical="center"/>
    </xf>
    <xf numFmtId="173" fontId="92" fillId="0" borderId="41" xfId="0" applyNumberFormat="1" applyFont="1" applyBorder="1" applyAlignment="1">
      <alignment horizontal="center" vertical="center" wrapText="1"/>
    </xf>
    <xf numFmtId="174" fontId="92" fillId="0" borderId="41" xfId="28" applyNumberFormat="1" applyFont="1" applyFill="1" applyBorder="1" applyAlignment="1">
      <alignment horizontal="center" vertical="center"/>
    </xf>
    <xf numFmtId="0" fontId="92" fillId="0" borderId="41" xfId="28" applyNumberFormat="1" applyFont="1" applyFill="1" applyBorder="1" applyAlignment="1">
      <alignment horizontal="center" vertical="center" wrapText="1"/>
    </xf>
    <xf numFmtId="172" fontId="92" fillId="0" borderId="41" xfId="0" applyNumberFormat="1" applyFont="1" applyBorder="1" applyAlignment="1">
      <alignment horizontal="center" vertical="center"/>
    </xf>
    <xf numFmtId="172" fontId="92" fillId="0" borderId="24" xfId="0" applyNumberFormat="1" applyFont="1" applyBorder="1" applyAlignment="1">
      <alignment horizontal="center" vertical="center"/>
    </xf>
    <xf numFmtId="0" fontId="92" fillId="25" borderId="41" xfId="28" applyNumberFormat="1" applyFont="1" applyFill="1" applyBorder="1" applyAlignment="1">
      <alignment horizontal="center" vertical="center" wrapText="1"/>
    </xf>
    <xf numFmtId="164" fontId="120" fillId="0" borderId="0" xfId="28" applyFont="1" applyFill="1" applyBorder="1" applyAlignment="1">
      <alignment horizontal="right" vertical="center" wrapText="1"/>
    </xf>
    <xf numFmtId="164" fontId="84" fillId="25" borderId="0" xfId="28" applyFont="1" applyFill="1" applyBorder="1" applyAlignment="1">
      <alignment vertical="center"/>
    </xf>
    <xf numFmtId="164" fontId="92" fillId="0" borderId="0" xfId="28" applyFont="1" applyFill="1" applyBorder="1" applyAlignment="1">
      <alignment vertical="center"/>
    </xf>
    <xf numFmtId="0" fontId="94" fillId="25" borderId="0" xfId="0" applyFont="1" applyFill="1" applyAlignment="1">
      <alignment horizontal="right" vertical="center" wrapText="1"/>
    </xf>
    <xf numFmtId="164" fontId="94" fillId="25" borderId="0" xfId="28" applyFont="1" applyFill="1" applyBorder="1" applyAlignment="1">
      <alignment vertical="center"/>
    </xf>
    <xf numFmtId="164" fontId="83" fillId="0" borderId="24" xfId="28" applyFont="1" applyFill="1" applyBorder="1" applyAlignment="1">
      <alignment vertical="center"/>
    </xf>
    <xf numFmtId="2" fontId="83" fillId="25" borderId="24" xfId="28" applyNumberFormat="1" applyFont="1" applyFill="1" applyBorder="1" applyAlignment="1">
      <alignment horizontal="right" vertical="center"/>
    </xf>
    <xf numFmtId="49" fontId="83" fillId="0" borderId="41" xfId="0" applyNumberFormat="1" applyFont="1" applyBorder="1" applyAlignment="1">
      <alignment horizontal="center" vertical="center" wrapText="1"/>
    </xf>
    <xf numFmtId="4" fontId="83" fillId="0" borderId="41" xfId="0" applyNumberFormat="1" applyFont="1" applyBorder="1" applyAlignment="1">
      <alignment horizontal="left" vertical="center"/>
    </xf>
    <xf numFmtId="164" fontId="48" fillId="0" borderId="16" xfId="28" applyFont="1" applyFill="1" applyBorder="1" applyAlignment="1">
      <alignment horizontal="center" vertical="center" wrapText="1"/>
    </xf>
    <xf numFmtId="164" fontId="84" fillId="0" borderId="25" xfId="28" applyFont="1" applyFill="1" applyBorder="1" applyAlignment="1">
      <alignment horizontal="center" vertical="center" wrapText="1"/>
    </xf>
    <xf numFmtId="0" fontId="83" fillId="0" borderId="48" xfId="0" applyFont="1" applyBorder="1" applyAlignment="1">
      <alignment horizontal="center" vertical="center" wrapText="1"/>
    </xf>
    <xf numFmtId="4" fontId="83" fillId="0" borderId="48" xfId="0" applyNumberFormat="1" applyFont="1" applyBorder="1" applyAlignment="1">
      <alignment horizontal="center" vertical="center"/>
    </xf>
    <xf numFmtId="164" fontId="83" fillId="25" borderId="48" xfId="28" applyFont="1" applyFill="1" applyBorder="1" applyAlignment="1">
      <alignment horizontal="center" vertical="center"/>
    </xf>
    <xf numFmtId="164" fontId="83" fillId="0" borderId="48" xfId="28" applyFont="1" applyFill="1" applyBorder="1" applyAlignment="1">
      <alignment vertical="center"/>
    </xf>
    <xf numFmtId="164" fontId="94" fillId="27" borderId="32" xfId="28" applyFont="1" applyFill="1" applyBorder="1" applyAlignment="1">
      <alignment vertical="center"/>
    </xf>
    <xf numFmtId="4" fontId="83" fillId="0" borderId="41" xfId="0" applyNumberFormat="1" applyFont="1" applyBorder="1" applyAlignment="1">
      <alignment horizontal="left" vertical="center" wrapText="1"/>
    </xf>
    <xf numFmtId="164" fontId="83" fillId="0" borderId="41" xfId="28" applyFont="1" applyFill="1" applyBorder="1" applyAlignment="1">
      <alignment horizontal="center" vertical="center" wrapText="1"/>
    </xf>
    <xf numFmtId="4" fontId="83" fillId="0" borderId="48" xfId="0" applyNumberFormat="1" applyFont="1" applyBorder="1" applyAlignment="1">
      <alignment horizontal="left" vertical="center" wrapText="1"/>
    </xf>
    <xf numFmtId="164" fontId="83" fillId="0" borderId="48" xfId="28" applyFont="1" applyFill="1" applyBorder="1" applyAlignment="1">
      <alignment horizontal="center" vertical="center"/>
    </xf>
    <xf numFmtId="164" fontId="90" fillId="25" borderId="74" xfId="28" applyFont="1" applyFill="1" applyBorder="1" applyAlignment="1">
      <alignment horizontal="left" vertical="center" wrapText="1"/>
    </xf>
    <xf numFmtId="0" fontId="94" fillId="25" borderId="74" xfId="0" applyFont="1" applyFill="1" applyBorder="1" applyAlignment="1">
      <alignment horizontal="right" vertical="center" wrapText="1"/>
    </xf>
    <xf numFmtId="164" fontId="117" fillId="0" borderId="233" xfId="28" applyFont="1" applyFill="1" applyBorder="1" applyAlignment="1">
      <alignment vertical="center"/>
    </xf>
    <xf numFmtId="9" fontId="117" fillId="0" borderId="0" xfId="78" applyFont="1" applyFill="1" applyBorder="1" applyAlignment="1">
      <alignment horizontal="center" vertical="center"/>
    </xf>
    <xf numFmtId="9" fontId="117" fillId="0" borderId="0" xfId="28" applyNumberFormat="1" applyFont="1" applyFill="1" applyBorder="1" applyAlignment="1">
      <alignment vertical="center"/>
    </xf>
    <xf numFmtId="172" fontId="92" fillId="0" borderId="41" xfId="28" applyNumberFormat="1" applyFont="1" applyFill="1" applyBorder="1" applyAlignment="1">
      <alignment horizontal="center" vertical="center" wrapText="1"/>
    </xf>
    <xf numFmtId="4" fontId="123" fillId="0" borderId="222" xfId="0" applyNumberFormat="1" applyFont="1" applyBorder="1" applyAlignment="1">
      <alignment horizontal="left" wrapText="1"/>
    </xf>
    <xf numFmtId="172" fontId="124" fillId="0" borderId="41" xfId="0" applyNumberFormat="1" applyFont="1" applyBorder="1" applyAlignment="1">
      <alignment horizontal="center" vertical="center"/>
    </xf>
    <xf numFmtId="164" fontId="94" fillId="0" borderId="17" xfId="28" applyFont="1" applyFill="1" applyBorder="1" applyAlignment="1">
      <alignment horizontal="right" vertical="center"/>
    </xf>
    <xf numFmtId="164" fontId="90" fillId="0" borderId="29" xfId="28" applyFont="1" applyFill="1" applyBorder="1" applyAlignment="1">
      <alignment vertical="center"/>
    </xf>
    <xf numFmtId="164" fontId="95" fillId="0" borderId="17" xfId="28" applyFont="1" applyFill="1" applyBorder="1" applyAlignment="1">
      <alignment horizontal="right" vertical="center"/>
    </xf>
    <xf numFmtId="164" fontId="96" fillId="0" borderId="29" xfId="28" applyFont="1" applyFill="1" applyBorder="1" applyAlignment="1">
      <alignment vertical="center"/>
    </xf>
    <xf numFmtId="164" fontId="48" fillId="25" borderId="17" xfId="28" applyFont="1" applyFill="1" applyBorder="1" applyAlignment="1">
      <alignment vertical="center"/>
    </xf>
    <xf numFmtId="49" fontId="117" fillId="0" borderId="0" xfId="28" applyNumberFormat="1" applyFont="1" applyFill="1" applyBorder="1" applyAlignment="1">
      <alignment horizontal="center" vertical="center" wrapText="1"/>
    </xf>
    <xf numFmtId="164" fontId="94" fillId="25" borderId="32" xfId="28" applyFont="1" applyFill="1" applyBorder="1" applyAlignment="1">
      <alignment vertical="center"/>
    </xf>
    <xf numFmtId="0" fontId="96" fillId="0" borderId="0" xfId="0" applyFont="1" applyAlignment="1">
      <alignment horizontal="center" vertical="center"/>
    </xf>
    <xf numFmtId="0" fontId="96" fillId="0" borderId="0" xfId="0" applyFont="1" applyAlignment="1">
      <alignment horizontal="left" vertical="center" wrapText="1"/>
    </xf>
    <xf numFmtId="0" fontId="96" fillId="0" borderId="0" xfId="0" applyFont="1" applyAlignment="1">
      <alignment horizontal="left" vertical="center"/>
    </xf>
    <xf numFmtId="0" fontId="96" fillId="0" borderId="0" xfId="0" applyFont="1" applyAlignment="1">
      <alignment vertical="center" wrapText="1"/>
    </xf>
    <xf numFmtId="2" fontId="96" fillId="0" borderId="0" xfId="0" applyNumberFormat="1" applyFont="1" applyAlignment="1">
      <alignment horizontal="center" vertical="center" wrapText="1"/>
    </xf>
    <xf numFmtId="0" fontId="96" fillId="0" borderId="0" xfId="0" applyFont="1" applyAlignment="1">
      <alignment horizontal="center" vertical="center" wrapText="1"/>
    </xf>
    <xf numFmtId="2" fontId="96" fillId="0" borderId="0" xfId="0" applyNumberFormat="1" applyFont="1" applyAlignment="1">
      <alignment horizontal="left" vertical="center" wrapText="1"/>
    </xf>
    <xf numFmtId="0" fontId="96" fillId="0" borderId="0" xfId="0" quotePrefix="1" applyFont="1" applyAlignment="1">
      <alignment horizontal="center" vertical="center"/>
    </xf>
    <xf numFmtId="164" fontId="48" fillId="44" borderId="17" xfId="28" applyFont="1" applyFill="1" applyBorder="1" applyAlignment="1">
      <alignment horizontal="center" vertical="center" wrapText="1"/>
    </xf>
    <xf numFmtId="164" fontId="84" fillId="44" borderId="17" xfId="28" applyFont="1" applyFill="1" applyBorder="1" applyAlignment="1">
      <alignment horizontal="center" vertical="center"/>
    </xf>
    <xf numFmtId="0" fontId="48" fillId="44" borderId="17" xfId="28" applyNumberFormat="1" applyFont="1" applyFill="1" applyBorder="1" applyAlignment="1">
      <alignment horizontal="center" vertical="center" wrapText="1"/>
    </xf>
    <xf numFmtId="164" fontId="84" fillId="28" borderId="17" xfId="28" applyFont="1" applyFill="1" applyBorder="1" applyAlignment="1">
      <alignment vertical="center"/>
    </xf>
    <xf numFmtId="164" fontId="84" fillId="0" borderId="0" xfId="28" applyFont="1" applyAlignment="1">
      <alignment vertical="center" wrapText="1"/>
    </xf>
    <xf numFmtId="166" fontId="126" fillId="24" borderId="0" xfId="28" applyNumberFormat="1" applyFont="1" applyFill="1" applyAlignment="1">
      <alignment horizontal="center" vertical="center"/>
    </xf>
    <xf numFmtId="166" fontId="126" fillId="24" borderId="0" xfId="28" applyNumberFormat="1" applyFont="1" applyFill="1" applyAlignment="1">
      <alignment vertical="center"/>
    </xf>
    <xf numFmtId="164" fontId="127" fillId="24" borderId="0" xfId="28" applyFont="1" applyFill="1" applyAlignment="1">
      <alignment horizontal="center" vertical="center"/>
    </xf>
    <xf numFmtId="166" fontId="88" fillId="0" borderId="0" xfId="28" applyNumberFormat="1" applyFont="1" applyAlignment="1">
      <alignment vertical="center"/>
    </xf>
    <xf numFmtId="164" fontId="88" fillId="0" borderId="0" xfId="28" applyFont="1" applyAlignment="1">
      <alignment horizontal="center" vertical="center"/>
    </xf>
    <xf numFmtId="164" fontId="128" fillId="24" borderId="0" xfId="28" applyFont="1" applyFill="1" applyAlignment="1">
      <alignment horizontal="right" vertical="center"/>
    </xf>
    <xf numFmtId="166" fontId="84" fillId="0" borderId="0" xfId="28" applyNumberFormat="1" applyFont="1" applyAlignment="1">
      <alignment horizontal="center" vertical="center"/>
    </xf>
    <xf numFmtId="164" fontId="84" fillId="0" borderId="0" xfId="28" applyFont="1" applyAlignment="1">
      <alignment horizontal="center" vertical="center"/>
    </xf>
    <xf numFmtId="164" fontId="84" fillId="45" borderId="17" xfId="28" applyFont="1" applyFill="1" applyBorder="1" applyAlignment="1">
      <alignment vertical="center"/>
    </xf>
    <xf numFmtId="0" fontId="88" fillId="25" borderId="12" xfId="0" applyFont="1" applyFill="1" applyBorder="1" applyAlignment="1">
      <alignment horizontal="center" vertical="center" wrapText="1"/>
    </xf>
    <xf numFmtId="0" fontId="88" fillId="0" borderId="24" xfId="0" applyFont="1" applyBorder="1" applyAlignment="1">
      <alignment horizontal="justify" vertical="center" wrapText="1"/>
    </xf>
    <xf numFmtId="164" fontId="94" fillId="27" borderId="17" xfId="28" applyFont="1" applyFill="1" applyBorder="1" applyAlignment="1">
      <alignment vertical="center"/>
    </xf>
    <xf numFmtId="164" fontId="48" fillId="25" borderId="29" xfId="28" applyFont="1" applyFill="1" applyBorder="1" applyAlignment="1">
      <alignment horizontal="center" vertical="center" wrapText="1"/>
    </xf>
    <xf numFmtId="164" fontId="84" fillId="25" borderId="30" xfId="28" applyFont="1" applyFill="1" applyBorder="1" applyAlignment="1">
      <alignment horizontal="center" vertical="center"/>
    </xf>
    <xf numFmtId="164" fontId="84" fillId="25" borderId="17" xfId="28" applyFont="1" applyFill="1" applyBorder="1" applyAlignment="1">
      <alignment horizontal="center" vertical="center" wrapText="1"/>
    </xf>
    <xf numFmtId="0" fontId="84" fillId="25" borderId="238" xfId="28" applyNumberFormat="1" applyFont="1" applyFill="1" applyBorder="1" applyAlignment="1">
      <alignment horizontal="center" vertical="center"/>
    </xf>
    <xf numFmtId="164" fontId="84" fillId="25" borderId="239" xfId="28" applyFont="1" applyFill="1" applyBorder="1" applyAlignment="1">
      <alignment horizontal="left" vertical="center"/>
    </xf>
    <xf numFmtId="177" fontId="94" fillId="0" borderId="240" xfId="28" applyNumberFormat="1" applyFont="1" applyFill="1" applyBorder="1" applyAlignment="1">
      <alignment vertical="center"/>
    </xf>
    <xf numFmtId="0" fontId="84" fillId="25" borderId="241" xfId="28" applyNumberFormat="1" applyFont="1" applyFill="1" applyBorder="1" applyAlignment="1">
      <alignment horizontal="center" vertical="center"/>
    </xf>
    <xf numFmtId="164" fontId="84" fillId="25" borderId="242" xfId="28" applyFont="1" applyFill="1" applyBorder="1" applyAlignment="1">
      <alignment horizontal="left" vertical="center" wrapText="1"/>
    </xf>
    <xf numFmtId="177" fontId="94" fillId="0" borderId="243" xfId="28" applyNumberFormat="1" applyFont="1" applyFill="1" applyBorder="1" applyAlignment="1">
      <alignment vertical="center"/>
    </xf>
    <xf numFmtId="164" fontId="76" fillId="0" borderId="256" xfId="28" applyFont="1" applyFill="1" applyBorder="1" applyAlignment="1">
      <alignment horizontal="center" vertical="center" wrapText="1"/>
    </xf>
    <xf numFmtId="0" fontId="88" fillId="25" borderId="41" xfId="0" applyFont="1" applyFill="1" applyBorder="1" applyAlignment="1">
      <alignment horizontal="center" vertical="center" wrapText="1"/>
    </xf>
    <xf numFmtId="0" fontId="88" fillId="0" borderId="41" xfId="0" applyFont="1" applyBorder="1" applyAlignment="1">
      <alignment horizontal="justify" vertical="center" wrapText="1"/>
    </xf>
    <xf numFmtId="2" fontId="88" fillId="25" borderId="41" xfId="0" applyNumberFormat="1" applyFont="1" applyFill="1" applyBorder="1" applyAlignment="1">
      <alignment horizontal="center" vertical="center"/>
    </xf>
    <xf numFmtId="4" fontId="88" fillId="0" borderId="41" xfId="0" applyNumberFormat="1" applyFont="1" applyBorder="1" applyAlignment="1">
      <alignment horizontal="center" vertical="center" wrapText="1"/>
    </xf>
    <xf numFmtId="164" fontId="88" fillId="0" borderId="41" xfId="28" applyFont="1" applyFill="1" applyBorder="1" applyAlignment="1">
      <alignment vertical="center"/>
    </xf>
    <xf numFmtId="0" fontId="88" fillId="25" borderId="24" xfId="0" applyFont="1" applyFill="1" applyBorder="1" applyAlignment="1">
      <alignment horizontal="center" vertical="center" wrapText="1"/>
    </xf>
    <xf numFmtId="0" fontId="88" fillId="25" borderId="24" xfId="0" applyFont="1" applyFill="1" applyBorder="1" applyAlignment="1">
      <alignment horizontal="justify" vertical="center" wrapText="1"/>
    </xf>
    <xf numFmtId="2" fontId="88" fillId="25" borderId="24" xfId="0" applyNumberFormat="1" applyFont="1" applyFill="1" applyBorder="1" applyAlignment="1">
      <alignment horizontal="center" vertical="center"/>
    </xf>
    <xf numFmtId="4" fontId="88" fillId="25" borderId="24" xfId="0" applyNumberFormat="1" applyFont="1" applyFill="1" applyBorder="1" applyAlignment="1">
      <alignment horizontal="center" vertical="center" wrapText="1"/>
    </xf>
    <xf numFmtId="4" fontId="88" fillId="0" borderId="24" xfId="0" applyNumberFormat="1" applyFont="1" applyBorder="1" applyAlignment="1">
      <alignment horizontal="center" vertical="center" wrapText="1"/>
    </xf>
    <xf numFmtId="164" fontId="88" fillId="0" borderId="24" xfId="28" applyFont="1" applyFill="1" applyBorder="1" applyAlignment="1">
      <alignment vertical="center"/>
    </xf>
    <xf numFmtId="0" fontId="88" fillId="25" borderId="257" xfId="0" applyFont="1" applyFill="1" applyBorder="1" applyAlignment="1">
      <alignment horizontal="center" vertical="center" wrapText="1"/>
    </xf>
    <xf numFmtId="0" fontId="88" fillId="25" borderId="46" xfId="0" applyFont="1" applyFill="1" applyBorder="1" applyAlignment="1">
      <alignment horizontal="center" vertical="center" wrapText="1"/>
    </xf>
    <xf numFmtId="0" fontId="88" fillId="25" borderId="46" xfId="0" quotePrefix="1" applyFont="1" applyFill="1" applyBorder="1" applyAlignment="1">
      <alignment horizontal="center" vertical="center" wrapText="1"/>
    </xf>
    <xf numFmtId="0" fontId="88" fillId="25" borderId="48" xfId="0" applyFont="1" applyFill="1" applyBorder="1" applyAlignment="1">
      <alignment horizontal="left" vertical="center" wrapText="1"/>
    </xf>
    <xf numFmtId="4" fontId="88" fillId="0" borderId="25" xfId="0" applyNumberFormat="1" applyFont="1" applyBorder="1" applyAlignment="1">
      <alignment horizontal="center" vertical="center" wrapText="1"/>
    </xf>
    <xf numFmtId="164" fontId="95" fillId="27" borderId="17" xfId="28" applyFont="1" applyFill="1" applyBorder="1" applyAlignment="1">
      <alignment vertical="center"/>
    </xf>
    <xf numFmtId="0" fontId="88" fillId="25" borderId="10" xfId="0" applyFont="1" applyFill="1" applyBorder="1" applyAlignment="1">
      <alignment horizontal="center" vertical="center" wrapText="1"/>
    </xf>
    <xf numFmtId="0" fontId="88" fillId="25" borderId="41" xfId="0" applyFont="1" applyFill="1" applyBorder="1" applyAlignment="1">
      <alignment horizontal="justify" vertical="center" wrapText="1"/>
    </xf>
    <xf numFmtId="0" fontId="92" fillId="25" borderId="41" xfId="0" applyFont="1" applyFill="1" applyBorder="1" applyAlignment="1">
      <alignment horizontal="center" vertical="center"/>
    </xf>
    <xf numFmtId="4" fontId="88" fillId="25" borderId="41" xfId="0" applyNumberFormat="1" applyFont="1" applyFill="1" applyBorder="1" applyAlignment="1">
      <alignment horizontal="center" vertical="center" wrapText="1"/>
    </xf>
    <xf numFmtId="0" fontId="88" fillId="0" borderId="24" xfId="0" applyFont="1" applyBorder="1" applyAlignment="1">
      <alignment vertical="center" wrapText="1"/>
    </xf>
    <xf numFmtId="0" fontId="88" fillId="0" borderId="24" xfId="0" applyFont="1" applyBorder="1" applyAlignment="1">
      <alignment horizontal="center" vertical="center"/>
    </xf>
    <xf numFmtId="0" fontId="88" fillId="25" borderId="95" xfId="0" applyFont="1" applyFill="1" applyBorder="1" applyAlignment="1">
      <alignment horizontal="center" vertical="center" wrapText="1"/>
    </xf>
    <xf numFmtId="0" fontId="88" fillId="0" borderId="25" xfId="0" applyFont="1" applyBorder="1" applyAlignment="1">
      <alignment horizontal="justify" vertical="center" wrapText="1"/>
    </xf>
    <xf numFmtId="0" fontId="88" fillId="0" borderId="25" xfId="0" applyFont="1" applyBorder="1" applyAlignment="1">
      <alignment horizontal="center" vertical="center"/>
    </xf>
    <xf numFmtId="0" fontId="92" fillId="25" borderId="10" xfId="0" applyFont="1" applyFill="1" applyBorder="1" applyAlignment="1">
      <alignment horizontal="center" vertical="center" wrapText="1"/>
    </xf>
    <xf numFmtId="0" fontId="92" fillId="0" borderId="41" xfId="0" applyFont="1" applyBorder="1" applyAlignment="1">
      <alignment horizontal="justify" vertical="center" wrapText="1"/>
    </xf>
    <xf numFmtId="0" fontId="92" fillId="25" borderId="12" xfId="0" applyFont="1" applyFill="1" applyBorder="1" applyAlignment="1">
      <alignment horizontal="center" vertical="center" wrapText="1"/>
    </xf>
    <xf numFmtId="0" fontId="92" fillId="25" borderId="24" xfId="0" applyFont="1" applyFill="1" applyBorder="1" applyAlignment="1">
      <alignment horizontal="justify" vertical="center" wrapText="1"/>
    </xf>
    <xf numFmtId="4" fontId="88" fillId="25" borderId="25" xfId="0" applyNumberFormat="1" applyFont="1" applyFill="1" applyBorder="1" applyAlignment="1">
      <alignment horizontal="center" vertical="center" wrapText="1"/>
    </xf>
    <xf numFmtId="4" fontId="88" fillId="0" borderId="16" xfId="0" applyNumberFormat="1" applyFont="1" applyBorder="1" applyAlignment="1">
      <alignment horizontal="center" vertical="center" wrapText="1"/>
    </xf>
    <xf numFmtId="164" fontId="84" fillId="0" borderId="0" xfId="28" applyFont="1" applyFill="1" applyBorder="1" applyAlignment="1">
      <alignment vertical="center"/>
    </xf>
    <xf numFmtId="0" fontId="77" fillId="0" borderId="258" xfId="28" applyNumberFormat="1" applyFont="1" applyBorder="1" applyAlignment="1">
      <alignment horizontal="center" vertical="center"/>
    </xf>
    <xf numFmtId="164" fontId="77" fillId="25" borderId="259" xfId="28" applyFont="1" applyFill="1" applyBorder="1" applyAlignment="1">
      <alignment horizontal="left" vertical="center"/>
    </xf>
    <xf numFmtId="164" fontId="77" fillId="0" borderId="259" xfId="28" applyFont="1" applyBorder="1" applyAlignment="1">
      <alignment horizontal="left" vertical="center"/>
    </xf>
    <xf numFmtId="164" fontId="77" fillId="25" borderId="260" xfId="28" applyFont="1" applyFill="1" applyBorder="1" applyAlignment="1">
      <alignment vertical="center"/>
    </xf>
    <xf numFmtId="0" fontId="77" fillId="0" borderId="126" xfId="28" applyNumberFormat="1" applyFont="1" applyBorder="1" applyAlignment="1">
      <alignment horizontal="center" vertical="center"/>
    </xf>
    <xf numFmtId="164" fontId="77" fillId="25" borderId="127" xfId="28" applyFont="1" applyFill="1" applyBorder="1" applyAlignment="1">
      <alignment horizontal="left" vertical="center" wrapText="1"/>
    </xf>
    <xf numFmtId="164" fontId="77" fillId="0" borderId="127" xfId="28" applyFont="1" applyBorder="1" applyAlignment="1">
      <alignment horizontal="left" vertical="center" wrapText="1"/>
    </xf>
    <xf numFmtId="164" fontId="77" fillId="25" borderId="128" xfId="28" applyFont="1" applyFill="1" applyBorder="1" applyAlignment="1">
      <alignment vertical="center"/>
    </xf>
    <xf numFmtId="0" fontId="77" fillId="25" borderId="126" xfId="28" applyNumberFormat="1" applyFont="1" applyFill="1" applyBorder="1" applyAlignment="1">
      <alignment horizontal="center" vertical="center"/>
    </xf>
    <xf numFmtId="164" fontId="77" fillId="25" borderId="127" xfId="28" applyFont="1" applyFill="1" applyBorder="1" applyAlignment="1">
      <alignment horizontal="left" vertical="center"/>
    </xf>
    <xf numFmtId="164" fontId="48" fillId="0" borderId="0" xfId="28" applyFont="1" applyFill="1" applyBorder="1" applyAlignment="1">
      <alignment vertical="center"/>
    </xf>
    <xf numFmtId="0" fontId="83" fillId="25" borderId="95" xfId="0" applyFont="1" applyFill="1" applyBorder="1" applyAlignment="1">
      <alignment horizontal="center" vertical="center" wrapText="1"/>
    </xf>
    <xf numFmtId="0" fontId="83" fillId="0" borderId="25" xfId="0" applyFont="1" applyBorder="1" applyAlignment="1">
      <alignment horizontal="justify" vertical="center" wrapText="1"/>
    </xf>
    <xf numFmtId="0" fontId="90" fillId="0" borderId="25" xfId="0" applyFont="1" applyBorder="1" applyAlignment="1">
      <alignment horizontal="center" vertical="center" wrapText="1"/>
    </xf>
    <xf numFmtId="4" fontId="83" fillId="0" borderId="25" xfId="0" applyNumberFormat="1" applyFont="1" applyBorder="1" applyAlignment="1">
      <alignment horizontal="center" vertical="center" wrapText="1"/>
    </xf>
    <xf numFmtId="164" fontId="83" fillId="0" borderId="15" xfId="28" applyFont="1" applyFill="1" applyBorder="1" applyAlignment="1">
      <alignment vertical="center"/>
    </xf>
    <xf numFmtId="164" fontId="76" fillId="0" borderId="261" xfId="28" applyFont="1" applyFill="1" applyBorder="1" applyAlignment="1">
      <alignment horizontal="center" vertical="center" wrapText="1"/>
    </xf>
    <xf numFmtId="164" fontId="76" fillId="25" borderId="0" xfId="28" applyFont="1" applyFill="1" applyBorder="1" applyAlignment="1">
      <alignment horizontal="center" vertical="center" wrapText="1"/>
    </xf>
    <xf numFmtId="164" fontId="76" fillId="25" borderId="0" xfId="28" applyFont="1" applyFill="1" applyBorder="1" applyAlignment="1">
      <alignment horizontal="center" vertical="center"/>
    </xf>
    <xf numFmtId="164" fontId="76" fillId="0" borderId="0" xfId="28" applyFont="1" applyFill="1" applyBorder="1" applyAlignment="1">
      <alignment horizontal="center" vertical="center" wrapText="1"/>
    </xf>
    <xf numFmtId="164" fontId="76" fillId="0" borderId="75" xfId="28" applyFont="1" applyFill="1" applyBorder="1" applyAlignment="1">
      <alignment horizontal="center" vertical="center" wrapText="1"/>
    </xf>
    <xf numFmtId="0" fontId="88" fillId="25" borderId="12" xfId="0" quotePrefix="1" applyFont="1" applyFill="1" applyBorder="1" applyAlignment="1">
      <alignment horizontal="center" vertical="center" wrapText="1"/>
    </xf>
    <xf numFmtId="2" fontId="88" fillId="25" borderId="25" xfId="0" applyNumberFormat="1" applyFont="1" applyFill="1" applyBorder="1" applyAlignment="1">
      <alignment horizontal="center" vertical="center"/>
    </xf>
    <xf numFmtId="4" fontId="88" fillId="0" borderId="89" xfId="0" applyNumberFormat="1" applyFont="1" applyBorder="1" applyAlignment="1">
      <alignment horizontal="center" vertical="center" wrapText="1"/>
    </xf>
    <xf numFmtId="0" fontId="88" fillId="0" borderId="25" xfId="0" applyFont="1" applyBorder="1" applyAlignment="1">
      <alignment vertical="center" wrapText="1"/>
    </xf>
    <xf numFmtId="0" fontId="92" fillId="0" borderId="25" xfId="0" applyFont="1" applyBorder="1" applyAlignment="1">
      <alignment horizontal="center" vertical="center"/>
    </xf>
    <xf numFmtId="0" fontId="92" fillId="25" borderId="98" xfId="0" applyFont="1" applyFill="1" applyBorder="1" applyAlignment="1">
      <alignment horizontal="center" vertical="center" wrapText="1"/>
    </xf>
    <xf numFmtId="0" fontId="92" fillId="0" borderId="16" xfId="0" applyFont="1" applyBorder="1" applyAlignment="1">
      <alignment horizontal="justify" vertical="center" wrapText="1"/>
    </xf>
    <xf numFmtId="0" fontId="92" fillId="25" borderId="16" xfId="0" applyFont="1" applyFill="1" applyBorder="1" applyAlignment="1">
      <alignment horizontal="center" vertical="center" wrapText="1"/>
    </xf>
    <xf numFmtId="164" fontId="129" fillId="27" borderId="17" xfId="28" applyFont="1" applyFill="1" applyBorder="1" applyAlignment="1">
      <alignment vertical="center"/>
    </xf>
    <xf numFmtId="164" fontId="77" fillId="25" borderId="262" xfId="28" applyFont="1" applyFill="1" applyBorder="1" applyAlignment="1">
      <alignment horizontal="left" vertical="center" wrapText="1"/>
    </xf>
    <xf numFmtId="164" fontId="77" fillId="25" borderId="262" xfId="28" applyFont="1" applyFill="1" applyBorder="1" applyAlignment="1">
      <alignment horizontal="left" vertical="center"/>
    </xf>
    <xf numFmtId="164" fontId="77" fillId="25" borderId="169" xfId="28" applyFont="1" applyFill="1" applyBorder="1" applyAlignment="1">
      <alignment vertical="center"/>
    </xf>
    <xf numFmtId="164" fontId="131" fillId="0" borderId="0" xfId="28" applyFont="1" applyAlignment="1">
      <alignment vertical="center"/>
    </xf>
    <xf numFmtId="164" fontId="130" fillId="0" borderId="0" xfId="28" applyFont="1" applyAlignment="1">
      <alignment vertical="center" wrapText="1"/>
    </xf>
    <xf numFmtId="164" fontId="132" fillId="0" borderId="0" xfId="28" applyFont="1" applyAlignment="1">
      <alignment vertical="center"/>
    </xf>
    <xf numFmtId="164" fontId="133" fillId="0" borderId="0" xfId="28" applyFont="1" applyAlignment="1">
      <alignment vertical="center"/>
    </xf>
    <xf numFmtId="164" fontId="134" fillId="0" borderId="0" xfId="28" applyFont="1" applyAlignment="1">
      <alignment vertical="center"/>
    </xf>
    <xf numFmtId="166" fontId="135" fillId="24" borderId="0" xfId="28" applyNumberFormat="1" applyFont="1" applyFill="1" applyAlignment="1">
      <alignment horizontal="center" vertical="center"/>
    </xf>
    <xf numFmtId="166" fontId="135" fillId="24" borderId="0" xfId="28" applyNumberFormat="1" applyFont="1" applyFill="1" applyAlignment="1">
      <alignment vertical="center"/>
    </xf>
    <xf numFmtId="164" fontId="136" fillId="24" borderId="0" xfId="28" applyFont="1" applyFill="1" applyAlignment="1">
      <alignment horizontal="center" vertical="center"/>
    </xf>
    <xf numFmtId="164" fontId="137" fillId="24" borderId="0" xfId="28" applyFont="1" applyFill="1" applyAlignment="1">
      <alignment horizontal="right" vertical="center" wrapText="1"/>
    </xf>
    <xf numFmtId="166" fontId="140" fillId="0" borderId="0" xfId="28" applyNumberFormat="1" applyFont="1" applyAlignment="1">
      <alignment vertical="center"/>
    </xf>
    <xf numFmtId="170" fontId="140" fillId="0" borderId="0" xfId="28" applyNumberFormat="1" applyFont="1" applyAlignment="1">
      <alignment vertical="center"/>
    </xf>
    <xf numFmtId="164" fontId="140" fillId="0" borderId="0" xfId="28" applyFont="1" applyAlignment="1">
      <alignment horizontal="center" vertical="center"/>
    </xf>
    <xf numFmtId="164" fontId="141" fillId="0" borderId="0" xfId="28" applyFont="1" applyAlignment="1">
      <alignment vertical="center"/>
    </xf>
    <xf numFmtId="164" fontId="142" fillId="24" borderId="0" xfId="28" applyFont="1" applyFill="1" applyAlignment="1">
      <alignment horizontal="right" vertical="center"/>
    </xf>
    <xf numFmtId="166" fontId="130" fillId="0" borderId="0" xfId="28" applyNumberFormat="1" applyFont="1" applyAlignment="1">
      <alignment horizontal="center" vertical="center"/>
    </xf>
    <xf numFmtId="170" fontId="130" fillId="0" borderId="0" xfId="28" applyNumberFormat="1" applyFont="1" applyAlignment="1">
      <alignment horizontal="center" vertical="center"/>
    </xf>
    <xf numFmtId="164" fontId="130" fillId="0" borderId="0" xfId="28" applyFont="1" applyAlignment="1">
      <alignment horizontal="center" vertical="center"/>
    </xf>
    <xf numFmtId="164" fontId="143" fillId="0" borderId="0" xfId="28" applyFont="1" applyAlignment="1">
      <alignment vertical="center"/>
    </xf>
    <xf numFmtId="170" fontId="140" fillId="0" borderId="0" xfId="28" applyNumberFormat="1" applyFont="1" applyAlignment="1">
      <alignment horizontal="center" vertical="center"/>
    </xf>
    <xf numFmtId="175" fontId="131" fillId="0" borderId="0" xfId="28" applyNumberFormat="1" applyFont="1" applyAlignment="1">
      <alignment vertical="center"/>
    </xf>
    <xf numFmtId="164" fontId="133" fillId="0" borderId="0" xfId="28" applyFont="1" applyFill="1" applyAlignment="1">
      <alignment vertical="center"/>
    </xf>
    <xf numFmtId="164" fontId="131" fillId="0" borderId="0" xfId="28" applyFont="1" applyFill="1" applyAlignment="1">
      <alignment vertical="center"/>
    </xf>
    <xf numFmtId="0" fontId="140" fillId="25" borderId="24" xfId="0" applyFont="1" applyFill="1" applyBorder="1" applyAlignment="1">
      <alignment horizontal="justify" vertical="center" wrapText="1"/>
    </xf>
    <xf numFmtId="2" fontId="140" fillId="25" borderId="24" xfId="0" applyNumberFormat="1" applyFont="1" applyFill="1" applyBorder="1" applyAlignment="1">
      <alignment horizontal="center" vertical="center"/>
    </xf>
    <xf numFmtId="4" fontId="140" fillId="25" borderId="24" xfId="0" applyNumberFormat="1" applyFont="1" applyFill="1" applyBorder="1" applyAlignment="1">
      <alignment horizontal="center" vertical="center" wrapText="1"/>
    </xf>
    <xf numFmtId="4" fontId="140" fillId="0" borderId="24" xfId="0" applyNumberFormat="1" applyFont="1" applyBorder="1" applyAlignment="1">
      <alignment horizontal="center" vertical="center" wrapText="1"/>
    </xf>
    <xf numFmtId="0" fontId="140" fillId="25" borderId="257" xfId="0" applyFont="1" applyFill="1" applyBorder="1" applyAlignment="1">
      <alignment horizontal="center" vertical="center" wrapText="1"/>
    </xf>
    <xf numFmtId="0" fontId="140" fillId="0" borderId="24" xfId="0" applyFont="1" applyBorder="1" applyAlignment="1">
      <alignment horizontal="justify" vertical="center" wrapText="1"/>
    </xf>
    <xf numFmtId="0" fontId="146" fillId="25" borderId="24" xfId="0" applyFont="1" applyFill="1" applyBorder="1" applyAlignment="1">
      <alignment horizontal="center" vertical="center"/>
    </xf>
    <xf numFmtId="0" fontId="146" fillId="0" borderId="24" xfId="0" applyFont="1" applyBorder="1" applyAlignment="1">
      <alignment horizontal="center" vertical="center"/>
    </xf>
    <xf numFmtId="0" fontId="140" fillId="0" borderId="24" xfId="0" applyFont="1" applyBorder="1" applyAlignment="1">
      <alignment horizontal="center" vertical="center"/>
    </xf>
    <xf numFmtId="0" fontId="146" fillId="25" borderId="24" xfId="0" applyFont="1" applyFill="1" applyBorder="1" applyAlignment="1">
      <alignment horizontal="justify" vertical="center" wrapText="1"/>
    </xf>
    <xf numFmtId="176" fontId="146" fillId="25" borderId="24" xfId="0" applyNumberFormat="1" applyFont="1" applyFill="1" applyBorder="1" applyAlignment="1">
      <alignment horizontal="center" vertical="center"/>
    </xf>
    <xf numFmtId="0" fontId="140" fillId="25" borderId="24" xfId="0" applyFont="1" applyFill="1" applyBorder="1" applyAlignment="1">
      <alignment horizontal="center" vertical="center"/>
    </xf>
    <xf numFmtId="0" fontId="146" fillId="0" borderId="24" xfId="0" applyFont="1" applyBorder="1" applyAlignment="1">
      <alignment horizontal="justify" vertical="center" wrapText="1"/>
    </xf>
    <xf numFmtId="164" fontId="131" fillId="0" borderId="0" xfId="28" applyFont="1" applyFill="1" applyAlignment="1">
      <alignment horizontal="center" vertical="center"/>
    </xf>
    <xf numFmtId="164" fontId="130" fillId="28" borderId="251" xfId="28" applyFont="1" applyFill="1" applyBorder="1" applyAlignment="1">
      <alignment vertical="center"/>
    </xf>
    <xf numFmtId="164" fontId="130" fillId="45" borderId="251" xfId="28" applyFont="1" applyFill="1" applyBorder="1" applyAlignment="1">
      <alignment vertical="center"/>
    </xf>
    <xf numFmtId="0" fontId="147" fillId="0" borderId="24" xfId="0" applyFont="1" applyBorder="1" applyAlignment="1">
      <alignment horizontal="justify" vertical="center" wrapText="1"/>
    </xf>
    <xf numFmtId="0" fontId="130" fillId="25" borderId="263" xfId="28" applyNumberFormat="1" applyFont="1" applyFill="1" applyBorder="1" applyAlignment="1">
      <alignment horizontal="center" vertical="center"/>
    </xf>
    <xf numFmtId="0" fontId="147" fillId="0" borderId="264" xfId="0" applyFont="1" applyBorder="1" applyAlignment="1">
      <alignment horizontal="justify" vertical="center" wrapText="1"/>
    </xf>
    <xf numFmtId="2" fontId="139" fillId="0" borderId="265" xfId="28" applyNumberFormat="1" applyFont="1" applyFill="1" applyBorder="1" applyAlignment="1">
      <alignment vertical="center"/>
    </xf>
    <xf numFmtId="0" fontId="130" fillId="25" borderId="257" xfId="28" applyNumberFormat="1" applyFont="1" applyFill="1" applyBorder="1" applyAlignment="1">
      <alignment horizontal="center" vertical="center"/>
    </xf>
    <xf numFmtId="2" fontId="139" fillId="0" borderId="266" xfId="28" applyNumberFormat="1" applyFont="1" applyFill="1" applyBorder="1" applyAlignment="1">
      <alignment vertical="center"/>
    </xf>
    <xf numFmtId="0" fontId="130" fillId="25" borderId="267" xfId="28" applyNumberFormat="1" applyFont="1" applyFill="1" applyBorder="1" applyAlignment="1">
      <alignment horizontal="center" vertical="center"/>
    </xf>
    <xf numFmtId="0" fontId="147" fillId="0" borderId="268" xfId="0" applyFont="1" applyBorder="1" applyAlignment="1">
      <alignment horizontal="justify" vertical="center" wrapText="1"/>
    </xf>
    <xf numFmtId="2" fontId="139" fillId="0" borderId="269" xfId="28" applyNumberFormat="1" applyFont="1" applyFill="1" applyBorder="1" applyAlignment="1">
      <alignment vertical="center"/>
    </xf>
    <xf numFmtId="164" fontId="130" fillId="25" borderId="251" xfId="28" applyFont="1" applyFill="1" applyBorder="1" applyAlignment="1">
      <alignment horizontal="center" vertical="center" wrapText="1"/>
    </xf>
    <xf numFmtId="164" fontId="130" fillId="25" borderId="251" xfId="28" applyFont="1" applyFill="1" applyBorder="1" applyAlignment="1">
      <alignment horizontal="center" vertical="center"/>
    </xf>
    <xf numFmtId="164" fontId="144" fillId="0" borderId="251" xfId="28" applyFont="1" applyFill="1" applyBorder="1" applyAlignment="1">
      <alignment horizontal="center" vertical="center" wrapText="1"/>
    </xf>
    <xf numFmtId="164" fontId="140" fillId="25" borderId="24" xfId="28" applyFont="1" applyFill="1" applyBorder="1" applyAlignment="1">
      <alignment horizontal="center" vertical="center" wrapText="1"/>
    </xf>
    <xf numFmtId="164" fontId="140" fillId="0" borderId="24" xfId="28" applyFont="1" applyBorder="1" applyAlignment="1">
      <alignment horizontal="center" vertical="center" wrapText="1"/>
    </xf>
    <xf numFmtId="164" fontId="140" fillId="0" borderId="266" xfId="28" applyFont="1" applyFill="1" applyBorder="1" applyAlignment="1">
      <alignment vertical="center"/>
    </xf>
    <xf numFmtId="0" fontId="146" fillId="25" borderId="257" xfId="0" applyFont="1" applyFill="1" applyBorder="1" applyAlignment="1">
      <alignment horizontal="center" vertical="center" wrapText="1"/>
    </xf>
    <xf numFmtId="0" fontId="131" fillId="25" borderId="257" xfId="0" applyFont="1" applyFill="1" applyBorder="1" applyAlignment="1">
      <alignment horizontal="center" vertical="center" wrapText="1"/>
    </xf>
    <xf numFmtId="164" fontId="138" fillId="25" borderId="251" xfId="28" applyFont="1" applyFill="1" applyBorder="1" applyAlignment="1">
      <alignment horizontal="center" vertical="center" wrapText="1"/>
    </xf>
    <xf numFmtId="164" fontId="139" fillId="27" borderId="251" xfId="28" applyFont="1" applyFill="1" applyBorder="1" applyAlignment="1">
      <alignment vertical="center"/>
    </xf>
    <xf numFmtId="164" fontId="145" fillId="27" borderId="251" xfId="28" applyFont="1" applyFill="1" applyBorder="1" applyAlignment="1">
      <alignment vertical="center"/>
    </xf>
    <xf numFmtId="164" fontId="139" fillId="25" borderId="251" xfId="28" applyFont="1" applyFill="1" applyBorder="1" applyAlignment="1">
      <alignment vertical="center"/>
    </xf>
    <xf numFmtId="0" fontId="140" fillId="25" borderId="263" xfId="0" applyFont="1" applyFill="1" applyBorder="1" applyAlignment="1">
      <alignment horizontal="center" vertical="center" wrapText="1"/>
    </xf>
    <xf numFmtId="0" fontId="140" fillId="25" borderId="264" xfId="0" applyFont="1" applyFill="1" applyBorder="1" applyAlignment="1">
      <alignment horizontal="justify" vertical="center" wrapText="1"/>
    </xf>
    <xf numFmtId="0" fontId="146" fillId="25" borderId="264" xfId="0" applyFont="1" applyFill="1" applyBorder="1" applyAlignment="1">
      <alignment horizontal="center" vertical="center"/>
    </xf>
    <xf numFmtId="164" fontId="140" fillId="25" borderId="264" xfId="28" applyFont="1" applyFill="1" applyBorder="1" applyAlignment="1">
      <alignment horizontal="center" vertical="center" wrapText="1"/>
    </xf>
    <xf numFmtId="4" fontId="140" fillId="25" borderId="264" xfId="0" applyNumberFormat="1" applyFont="1" applyFill="1" applyBorder="1" applyAlignment="1">
      <alignment horizontal="center" vertical="center" wrapText="1"/>
    </xf>
    <xf numFmtId="2" fontId="140" fillId="25" borderId="267" xfId="0" applyNumberFormat="1" applyFont="1" applyFill="1" applyBorder="1" applyAlignment="1">
      <alignment horizontal="center" vertical="center" wrapText="1"/>
    </xf>
    <xf numFmtId="0" fontId="146" fillId="25" borderId="268" xfId="0" applyFont="1" applyFill="1" applyBorder="1" applyAlignment="1">
      <alignment horizontal="justify" vertical="center" wrapText="1"/>
    </xf>
    <xf numFmtId="0" fontId="146" fillId="25" borderId="268" xfId="0" applyFont="1" applyFill="1" applyBorder="1" applyAlignment="1">
      <alignment horizontal="center" vertical="center"/>
    </xf>
    <xf numFmtId="164" fontId="140" fillId="25" borderId="268" xfId="28" applyFont="1" applyFill="1" applyBorder="1" applyAlignment="1">
      <alignment horizontal="center" vertical="center" wrapText="1"/>
    </xf>
    <xf numFmtId="4" fontId="140" fillId="25" borderId="268" xfId="0" applyNumberFormat="1" applyFont="1" applyFill="1" applyBorder="1" applyAlignment="1">
      <alignment horizontal="center" vertical="center" wrapText="1"/>
    </xf>
    <xf numFmtId="0" fontId="140" fillId="25" borderId="263" xfId="0" applyFont="1" applyFill="1" applyBorder="1" applyAlignment="1">
      <alignment horizontal="center" vertical="center"/>
    </xf>
    <xf numFmtId="0" fontId="140" fillId="0" borderId="264" xfId="0" applyFont="1" applyBorder="1" applyAlignment="1">
      <alignment horizontal="justify" vertical="center" wrapText="1"/>
    </xf>
    <xf numFmtId="0" fontId="140" fillId="0" borderId="264" xfId="0" applyFont="1" applyBorder="1" applyAlignment="1">
      <alignment horizontal="center" vertical="center"/>
    </xf>
    <xf numFmtId="164" fontId="140" fillId="0" borderId="264" xfId="28" applyFont="1" applyBorder="1" applyAlignment="1">
      <alignment horizontal="center" vertical="center" wrapText="1"/>
    </xf>
    <xf numFmtId="4" fontId="140" fillId="0" borderId="264" xfId="0" applyNumberFormat="1" applyFont="1" applyBorder="1" applyAlignment="1">
      <alignment horizontal="center" vertical="center" wrapText="1"/>
    </xf>
    <xf numFmtId="0" fontId="140" fillId="25" borderId="267" xfId="0" applyFont="1" applyFill="1" applyBorder="1" applyAlignment="1">
      <alignment horizontal="center" vertical="center" wrapText="1"/>
    </xf>
    <xf numFmtId="0" fontId="140" fillId="25" borderId="268" xfId="0" applyFont="1" applyFill="1" applyBorder="1" applyAlignment="1">
      <alignment horizontal="justify" vertical="center" wrapText="1"/>
    </xf>
    <xf numFmtId="0" fontId="146" fillId="25" borderId="263" xfId="0" applyFont="1" applyFill="1" applyBorder="1" applyAlignment="1">
      <alignment horizontal="center" vertical="center" wrapText="1"/>
    </xf>
    <xf numFmtId="0" fontId="146" fillId="0" borderId="264" xfId="0" applyFont="1" applyBorder="1" applyAlignment="1">
      <alignment horizontal="justify" vertical="center" wrapText="1"/>
    </xf>
    <xf numFmtId="0" fontId="140" fillId="0" borderId="268" xfId="0" applyFont="1" applyBorder="1" applyAlignment="1">
      <alignment horizontal="justify" vertical="center" wrapText="1"/>
    </xf>
    <xf numFmtId="0" fontId="146" fillId="0" borderId="268" xfId="0" applyFont="1" applyBorder="1" applyAlignment="1">
      <alignment horizontal="center" vertical="center"/>
    </xf>
    <xf numFmtId="164" fontId="140" fillId="0" borderId="268" xfId="28" applyFont="1" applyBorder="1" applyAlignment="1">
      <alignment horizontal="center" vertical="center" wrapText="1"/>
    </xf>
    <xf numFmtId="4" fontId="140" fillId="0" borderId="268" xfId="0" applyNumberFormat="1" applyFont="1" applyBorder="1" applyAlignment="1">
      <alignment horizontal="center" vertical="center" wrapText="1"/>
    </xf>
    <xf numFmtId="0" fontId="140" fillId="0" borderId="268" xfId="0" applyFont="1" applyBorder="1" applyAlignment="1">
      <alignment horizontal="center" vertical="center"/>
    </xf>
    <xf numFmtId="2" fontId="140" fillId="25" borderId="264" xfId="0" applyNumberFormat="1" applyFont="1" applyFill="1" applyBorder="1" applyAlignment="1">
      <alignment horizontal="center" vertical="center"/>
    </xf>
    <xf numFmtId="2" fontId="140" fillId="25" borderId="268" xfId="0" applyNumberFormat="1" applyFont="1" applyFill="1" applyBorder="1" applyAlignment="1">
      <alignment horizontal="center" vertical="center"/>
    </xf>
    <xf numFmtId="164" fontId="131" fillId="0" borderId="0" xfId="28" applyFont="1" applyFill="1" applyAlignment="1">
      <alignment horizontal="justify" vertical="center"/>
    </xf>
    <xf numFmtId="164" fontId="55" fillId="0" borderId="0" xfId="28" applyFont="1" applyAlignment="1">
      <alignment horizontal="center"/>
    </xf>
    <xf numFmtId="0" fontId="39" fillId="0" borderId="0" xfId="0" applyFont="1" applyAlignment="1">
      <alignment horizontal="center"/>
    </xf>
    <xf numFmtId="0" fontId="0" fillId="0" borderId="0" xfId="0" applyAlignment="1">
      <alignment horizontal="left"/>
    </xf>
    <xf numFmtId="0" fontId="8" fillId="0" borderId="0" xfId="0" applyFont="1" applyAlignment="1">
      <alignment horizontal="center"/>
    </xf>
    <xf numFmtId="0" fontId="8" fillId="0" borderId="0" xfId="0" applyFont="1" applyAlignment="1">
      <alignment horizontal="center" wrapText="1"/>
    </xf>
    <xf numFmtId="0" fontId="36" fillId="0" borderId="0" xfId="0" applyFont="1" applyAlignment="1">
      <alignment horizontal="center" wrapText="1"/>
    </xf>
    <xf numFmtId="0" fontId="36" fillId="0" borderId="0" xfId="0" applyFont="1" applyAlignment="1">
      <alignment horizontal="center"/>
    </xf>
    <xf numFmtId="164" fontId="48" fillId="28" borderId="17" xfId="28" applyFont="1" applyFill="1" applyBorder="1" applyAlignment="1">
      <alignment horizontal="right" vertical="center" wrapText="1"/>
    </xf>
    <xf numFmtId="164" fontId="84" fillId="0" borderId="0" xfId="28" applyFont="1" applyFill="1" applyAlignment="1">
      <alignment horizontal="center" vertical="center"/>
    </xf>
    <xf numFmtId="167" fontId="84" fillId="0" borderId="0" xfId="33" applyFont="1" applyFill="1" applyAlignment="1">
      <alignment horizontal="center" vertical="center" wrapText="1"/>
    </xf>
    <xf numFmtId="164" fontId="84" fillId="28" borderId="0" xfId="28" applyFont="1" applyFill="1" applyAlignment="1">
      <alignment horizontal="center" vertical="center"/>
    </xf>
    <xf numFmtId="164" fontId="84" fillId="0" borderId="0" xfId="28" applyFont="1" applyBorder="1" applyAlignment="1">
      <alignment horizontal="center" vertical="center"/>
    </xf>
    <xf numFmtId="164" fontId="130" fillId="45" borderId="251" xfId="28" applyFont="1" applyFill="1" applyBorder="1" applyAlignment="1">
      <alignment horizontal="right" vertical="center"/>
    </xf>
    <xf numFmtId="164" fontId="130" fillId="0" borderId="271" xfId="28" applyFont="1" applyFill="1" applyBorder="1" applyAlignment="1">
      <alignment horizontal="center" vertical="center"/>
    </xf>
    <xf numFmtId="164" fontId="130" fillId="0" borderId="272" xfId="28" applyFont="1" applyFill="1" applyBorder="1" applyAlignment="1">
      <alignment horizontal="center" vertical="center"/>
    </xf>
    <xf numFmtId="164" fontId="130" fillId="0" borderId="273" xfId="28" applyFont="1" applyFill="1" applyBorder="1" applyAlignment="1">
      <alignment horizontal="center" vertical="center"/>
    </xf>
    <xf numFmtId="167" fontId="130" fillId="0" borderId="274" xfId="33" applyFont="1" applyFill="1" applyBorder="1" applyAlignment="1">
      <alignment horizontal="center" vertical="center" wrapText="1"/>
    </xf>
    <xf numFmtId="167" fontId="130" fillId="0" borderId="236" xfId="33" applyFont="1" applyFill="1" applyBorder="1" applyAlignment="1">
      <alignment horizontal="center" vertical="center" wrapText="1"/>
    </xf>
    <xf numFmtId="167" fontId="130" fillId="0" borderId="275" xfId="33" applyFont="1" applyFill="1" applyBorder="1" applyAlignment="1">
      <alignment horizontal="center" vertical="center" wrapText="1"/>
    </xf>
    <xf numFmtId="164" fontId="130" fillId="0" borderId="276" xfId="28" applyFont="1" applyFill="1" applyBorder="1" applyAlignment="1">
      <alignment horizontal="center" vertical="center" wrapText="1"/>
    </xf>
    <xf numFmtId="164" fontId="130" fillId="0" borderId="270" xfId="28" applyFont="1" applyFill="1" applyBorder="1" applyAlignment="1">
      <alignment horizontal="center" vertical="center" wrapText="1"/>
    </xf>
    <xf numFmtId="164" fontId="130" fillId="0" borderId="277" xfId="28" applyFont="1" applyFill="1" applyBorder="1" applyAlignment="1">
      <alignment horizontal="center" vertical="center" wrapText="1"/>
    </xf>
    <xf numFmtId="164" fontId="130" fillId="0" borderId="251" xfId="28" applyFont="1" applyBorder="1" applyAlignment="1">
      <alignment horizontal="center" vertical="center"/>
    </xf>
    <xf numFmtId="164" fontId="130" fillId="28" borderId="251" xfId="28" applyFont="1" applyFill="1" applyBorder="1" applyAlignment="1">
      <alignment horizontal="right" vertical="center"/>
    </xf>
    <xf numFmtId="0" fontId="145" fillId="27" borderId="251" xfId="0" applyFont="1" applyFill="1" applyBorder="1" applyAlignment="1">
      <alignment horizontal="right" vertical="center" wrapText="1"/>
    </xf>
    <xf numFmtId="0" fontId="139" fillId="27" borderId="251" xfId="0" applyFont="1" applyFill="1" applyBorder="1" applyAlignment="1">
      <alignment horizontal="right" vertical="center" wrapText="1"/>
    </xf>
    <xf numFmtId="0" fontId="139" fillId="25" borderId="251" xfId="0" applyFont="1" applyFill="1" applyBorder="1" applyAlignment="1">
      <alignment horizontal="right" vertical="center" wrapText="1"/>
    </xf>
    <xf numFmtId="164" fontId="138" fillId="0" borderId="251" xfId="28" applyFont="1" applyFill="1" applyBorder="1" applyAlignment="1">
      <alignment horizontal="left" vertical="center"/>
    </xf>
    <xf numFmtId="164" fontId="130" fillId="25" borderId="251" xfId="28" applyFont="1" applyFill="1" applyBorder="1" applyAlignment="1">
      <alignment horizontal="center" vertical="center" wrapText="1"/>
    </xf>
    <xf numFmtId="164" fontId="130" fillId="25" borderId="251" xfId="28" applyFont="1" applyFill="1" applyBorder="1" applyAlignment="1">
      <alignment horizontal="center" vertical="center"/>
    </xf>
    <xf numFmtId="164" fontId="144" fillId="25" borderId="251" xfId="28" applyFont="1" applyFill="1" applyBorder="1" applyAlignment="1">
      <alignment horizontal="center" vertical="center" wrapText="1"/>
    </xf>
    <xf numFmtId="164" fontId="144" fillId="25" borderId="251" xfId="28" applyFont="1" applyFill="1" applyBorder="1" applyAlignment="1">
      <alignment horizontal="justify" vertical="center"/>
    </xf>
    <xf numFmtId="164" fontId="144" fillId="25" borderId="251" xfId="28" applyFont="1" applyFill="1" applyBorder="1" applyAlignment="1">
      <alignment horizontal="center" vertical="center"/>
    </xf>
    <xf numFmtId="164" fontId="144" fillId="0" borderId="251" xfId="28" applyFont="1" applyFill="1" applyBorder="1" applyAlignment="1">
      <alignment horizontal="center" vertical="center"/>
    </xf>
    <xf numFmtId="164" fontId="145" fillId="0" borderId="251" xfId="28" applyFont="1" applyFill="1" applyBorder="1" applyAlignment="1">
      <alignment horizontal="left" vertical="center"/>
    </xf>
    <xf numFmtId="164" fontId="84" fillId="45" borderId="22" xfId="28" applyFont="1" applyFill="1" applyBorder="1" applyAlignment="1">
      <alignment horizontal="right" vertical="center"/>
    </xf>
    <xf numFmtId="164" fontId="84" fillId="45" borderId="27" xfId="28" applyFont="1" applyFill="1" applyBorder="1" applyAlignment="1">
      <alignment horizontal="right" vertical="center"/>
    </xf>
    <xf numFmtId="164" fontId="84" fillId="0" borderId="234" xfId="28" applyFont="1" applyFill="1" applyBorder="1" applyAlignment="1">
      <alignment horizontal="center" vertical="center"/>
    </xf>
    <xf numFmtId="164" fontId="84" fillId="0" borderId="124" xfId="28" applyFont="1" applyFill="1" applyBorder="1" applyAlignment="1">
      <alignment horizontal="center" vertical="center"/>
    </xf>
    <xf numFmtId="164" fontId="84" fillId="0" borderId="235" xfId="28" applyFont="1" applyFill="1" applyBorder="1" applyAlignment="1">
      <alignment horizontal="center" vertical="center"/>
    </xf>
    <xf numFmtId="167" fontId="84" fillId="0" borderId="60" xfId="33" applyFont="1" applyFill="1" applyBorder="1" applyAlignment="1">
      <alignment horizontal="center" vertical="center" wrapText="1"/>
    </xf>
    <xf numFmtId="167" fontId="84" fillId="0" borderId="236" xfId="33" applyFont="1" applyFill="1" applyBorder="1" applyAlignment="1">
      <alignment horizontal="center" vertical="center" wrapText="1"/>
    </xf>
    <xf numFmtId="167" fontId="84" fillId="0" borderId="237" xfId="33" applyFont="1" applyFill="1" applyBorder="1" applyAlignment="1">
      <alignment horizontal="center" vertical="center" wrapText="1"/>
    </xf>
    <xf numFmtId="164" fontId="84" fillId="0" borderId="60" xfId="28" applyFont="1" applyFill="1" applyBorder="1" applyAlignment="1">
      <alignment horizontal="center" vertical="center" wrapText="1"/>
    </xf>
    <xf numFmtId="164" fontId="84" fillId="0" borderId="236" xfId="28" applyFont="1" applyFill="1" applyBorder="1" applyAlignment="1">
      <alignment horizontal="center" vertical="center" wrapText="1"/>
    </xf>
    <xf numFmtId="164" fontId="84" fillId="0" borderId="237" xfId="28" applyFont="1" applyFill="1" applyBorder="1" applyAlignment="1">
      <alignment horizontal="center" vertical="center" wrapText="1"/>
    </xf>
    <xf numFmtId="164" fontId="84" fillId="0" borderId="34" xfId="28" applyFont="1" applyBorder="1" applyAlignment="1">
      <alignment horizontal="center" vertical="center"/>
    </xf>
    <xf numFmtId="164" fontId="84" fillId="0" borderId="28" xfId="28" applyFont="1" applyBorder="1" applyAlignment="1">
      <alignment horizontal="center" vertical="center"/>
    </xf>
    <xf numFmtId="164" fontId="84" fillId="0" borderId="103" xfId="28" applyFont="1" applyBorder="1" applyAlignment="1">
      <alignment horizontal="center" vertical="center"/>
    </xf>
    <xf numFmtId="164" fontId="84" fillId="28" borderId="22" xfId="28" applyFont="1" applyFill="1" applyBorder="1" applyAlignment="1">
      <alignment horizontal="right" vertical="center"/>
    </xf>
    <xf numFmtId="164" fontId="84" fillId="28" borderId="27" xfId="28" applyFont="1" applyFill="1" applyBorder="1" applyAlignment="1">
      <alignment horizontal="right" vertical="center"/>
    </xf>
    <xf numFmtId="0" fontId="94" fillId="27" borderId="22" xfId="0" applyFont="1" applyFill="1" applyBorder="1" applyAlignment="1">
      <alignment horizontal="right" vertical="center" wrapText="1"/>
    </xf>
    <xf numFmtId="0" fontId="94" fillId="27" borderId="23" xfId="0" applyFont="1" applyFill="1" applyBorder="1" applyAlignment="1">
      <alignment horizontal="right" vertical="center" wrapText="1"/>
    </xf>
    <xf numFmtId="164" fontId="84" fillId="0" borderId="0" xfId="28" applyFont="1" applyFill="1" applyBorder="1" applyAlignment="1">
      <alignment horizontal="left" vertical="center"/>
    </xf>
    <xf numFmtId="164" fontId="48" fillId="0" borderId="22" xfId="28" applyFont="1" applyFill="1" applyBorder="1" applyAlignment="1">
      <alignment horizontal="left" vertical="center"/>
    </xf>
    <xf numFmtId="164" fontId="48" fillId="0" borderId="23" xfId="28" applyFont="1" applyFill="1" applyBorder="1" applyAlignment="1">
      <alignment horizontal="left" vertical="center"/>
    </xf>
    <xf numFmtId="164" fontId="48" fillId="0" borderId="27" xfId="28" applyFont="1" applyFill="1" applyBorder="1" applyAlignment="1">
      <alignment horizontal="left" vertical="center"/>
    </xf>
    <xf numFmtId="0" fontId="95" fillId="27" borderId="22" xfId="0" applyFont="1" applyFill="1" applyBorder="1" applyAlignment="1">
      <alignment horizontal="right" vertical="center" wrapText="1"/>
    </xf>
    <xf numFmtId="0" fontId="95" fillId="27" borderId="23" xfId="0" applyFont="1" applyFill="1" applyBorder="1" applyAlignment="1">
      <alignment horizontal="right" vertical="center" wrapText="1"/>
    </xf>
    <xf numFmtId="164" fontId="84" fillId="25" borderId="244" xfId="28" applyFont="1" applyFill="1" applyBorder="1" applyAlignment="1">
      <alignment horizontal="center" vertical="center" wrapText="1"/>
    </xf>
    <xf numFmtId="164" fontId="84" fillId="25" borderId="245" xfId="28" applyFont="1" applyFill="1" applyBorder="1" applyAlignment="1">
      <alignment horizontal="center" vertical="center" wrapText="1"/>
    </xf>
    <xf numFmtId="164" fontId="84" fillId="25" borderId="246" xfId="28" applyFont="1" applyFill="1" applyBorder="1" applyAlignment="1">
      <alignment horizontal="center" vertical="center" wrapText="1"/>
    </xf>
    <xf numFmtId="164" fontId="84" fillId="25" borderId="247" xfId="28" applyFont="1" applyFill="1" applyBorder="1" applyAlignment="1">
      <alignment horizontal="center" vertical="center" wrapText="1"/>
    </xf>
    <xf numFmtId="164" fontId="84" fillId="25" borderId="248" xfId="28" applyFont="1" applyFill="1" applyBorder="1" applyAlignment="1">
      <alignment horizontal="center" vertical="center" wrapText="1"/>
    </xf>
    <xf numFmtId="164" fontId="84" fillId="25" borderId="249" xfId="28" applyFont="1" applyFill="1" applyBorder="1" applyAlignment="1">
      <alignment horizontal="center" vertical="center" wrapText="1"/>
    </xf>
    <xf numFmtId="164" fontId="84" fillId="25" borderId="247" xfId="28" applyFont="1" applyFill="1" applyBorder="1" applyAlignment="1">
      <alignment horizontal="center" vertical="center"/>
    </xf>
    <xf numFmtId="164" fontId="84" fillId="25" borderId="248" xfId="28" applyFont="1" applyFill="1" applyBorder="1" applyAlignment="1">
      <alignment horizontal="center" vertical="center"/>
    </xf>
    <xf numFmtId="164" fontId="84" fillId="25" borderId="249" xfId="28" applyFont="1" applyFill="1" applyBorder="1" applyAlignment="1">
      <alignment horizontal="center" vertical="center"/>
    </xf>
    <xf numFmtId="164" fontId="76" fillId="25" borderId="250" xfId="28" applyFont="1" applyFill="1" applyBorder="1" applyAlignment="1">
      <alignment horizontal="center" vertical="center" wrapText="1"/>
    </xf>
    <xf numFmtId="164" fontId="76" fillId="25" borderId="255" xfId="28" applyFont="1" applyFill="1" applyBorder="1" applyAlignment="1">
      <alignment horizontal="center" vertical="center" wrapText="1"/>
    </xf>
    <xf numFmtId="164" fontId="76" fillId="25" borderId="251" xfId="28" applyFont="1" applyFill="1" applyBorder="1" applyAlignment="1">
      <alignment horizontal="center" vertical="center"/>
    </xf>
    <xf numFmtId="164" fontId="76" fillId="25" borderId="256" xfId="28" applyFont="1" applyFill="1" applyBorder="1" applyAlignment="1">
      <alignment horizontal="center" vertical="center"/>
    </xf>
    <xf numFmtId="164" fontId="76" fillId="0" borderId="252" xfId="28" applyFont="1" applyFill="1" applyBorder="1" applyAlignment="1">
      <alignment horizontal="center" vertical="center"/>
    </xf>
    <xf numFmtId="164" fontId="76" fillId="0" borderId="253" xfId="28" applyFont="1" applyFill="1" applyBorder="1" applyAlignment="1">
      <alignment horizontal="center" vertical="center"/>
    </xf>
    <xf numFmtId="164" fontId="76" fillId="0" borderId="254" xfId="28" applyFont="1" applyFill="1" applyBorder="1" applyAlignment="1">
      <alignment horizontal="center" vertical="center"/>
    </xf>
    <xf numFmtId="164" fontId="48" fillId="0" borderId="0" xfId="28" applyFont="1" applyFill="1" applyBorder="1" applyAlignment="1">
      <alignment horizontal="left" vertical="center"/>
    </xf>
    <xf numFmtId="0" fontId="129" fillId="27" borderId="22" xfId="0" applyFont="1" applyFill="1" applyBorder="1" applyAlignment="1">
      <alignment horizontal="right" vertical="center" wrapText="1"/>
    </xf>
    <xf numFmtId="0" fontId="129" fillId="27" borderId="23" xfId="0" applyFont="1" applyFill="1" applyBorder="1" applyAlignment="1">
      <alignment horizontal="right" vertical="center" wrapText="1"/>
    </xf>
    <xf numFmtId="164" fontId="87" fillId="0" borderId="0" xfId="28" applyFont="1" applyFill="1" applyAlignment="1">
      <alignment horizontal="center" vertical="center"/>
    </xf>
    <xf numFmtId="167" fontId="87" fillId="0" borderId="0" xfId="33" applyFont="1" applyFill="1" applyAlignment="1">
      <alignment horizontal="center" vertical="center" wrapText="1"/>
    </xf>
    <xf numFmtId="164" fontId="94" fillId="26" borderId="0" xfId="28" applyFont="1" applyFill="1" applyAlignment="1">
      <alignment horizontal="center" vertical="center"/>
    </xf>
    <xf numFmtId="164" fontId="84" fillId="0" borderId="33" xfId="28" applyFont="1" applyFill="1" applyBorder="1" applyAlignment="1">
      <alignment horizontal="center" vertical="center" wrapText="1"/>
    </xf>
    <xf numFmtId="164" fontId="84" fillId="0" borderId="95" xfId="28" applyFont="1" applyFill="1" applyBorder="1" applyAlignment="1">
      <alignment horizontal="center" vertical="center" wrapText="1"/>
    </xf>
    <xf numFmtId="164" fontId="84" fillId="0" borderId="16" xfId="28" applyFont="1" applyFill="1" applyBorder="1" applyAlignment="1">
      <alignment horizontal="center" vertical="center"/>
    </xf>
    <xf numFmtId="164" fontId="84" fillId="0" borderId="25" xfId="28" applyFont="1" applyFill="1" applyBorder="1" applyAlignment="1">
      <alignment horizontal="center" vertical="center"/>
    </xf>
    <xf numFmtId="164" fontId="84" fillId="0" borderId="14" xfId="28" applyFont="1" applyFill="1" applyBorder="1" applyAlignment="1">
      <alignment horizontal="center" vertical="center"/>
    </xf>
    <xf numFmtId="164" fontId="84" fillId="0" borderId="28" xfId="28" applyFont="1" applyFill="1" applyBorder="1" applyAlignment="1">
      <alignment horizontal="left" vertical="center"/>
    </xf>
    <xf numFmtId="0" fontId="94" fillId="27" borderId="29" xfId="0" applyFont="1" applyFill="1" applyBorder="1" applyAlignment="1">
      <alignment horizontal="right" vertical="center" wrapText="1"/>
    </xf>
    <xf numFmtId="0" fontId="94" fillId="27" borderId="31" xfId="0" applyFont="1" applyFill="1" applyBorder="1" applyAlignment="1">
      <alignment horizontal="right" vertical="center" wrapText="1"/>
    </xf>
    <xf numFmtId="0" fontId="94" fillId="27" borderId="21" xfId="0" applyFont="1" applyFill="1" applyBorder="1" applyAlignment="1">
      <alignment horizontal="right" vertical="center" wrapText="1"/>
    </xf>
    <xf numFmtId="0" fontId="94" fillId="25" borderId="29" xfId="0" applyFont="1" applyFill="1" applyBorder="1" applyAlignment="1">
      <alignment horizontal="right" vertical="center" wrapText="1"/>
    </xf>
    <xf numFmtId="0" fontId="94" fillId="25" borderId="31" xfId="0" applyFont="1" applyFill="1" applyBorder="1" applyAlignment="1">
      <alignment horizontal="right" vertical="center" wrapText="1"/>
    </xf>
    <xf numFmtId="164" fontId="48" fillId="0" borderId="22" xfId="28" applyFont="1" applyFill="1" applyBorder="1" applyAlignment="1">
      <alignment horizontal="center" vertical="center"/>
    </xf>
    <xf numFmtId="164" fontId="48" fillId="0" borderId="23" xfId="28" applyFont="1" applyFill="1" applyBorder="1" applyAlignment="1">
      <alignment horizontal="center" vertical="center"/>
    </xf>
    <xf numFmtId="164" fontId="48" fillId="0" borderId="0" xfId="28" applyFont="1" applyFill="1" applyAlignment="1">
      <alignment horizontal="center" vertical="center"/>
    </xf>
    <xf numFmtId="164" fontId="48" fillId="0" borderId="0" xfId="28" applyFont="1" applyFill="1" applyAlignment="1">
      <alignment horizontal="center" vertical="center" wrapText="1"/>
    </xf>
    <xf numFmtId="164" fontId="48" fillId="0" borderId="0" xfId="28" applyFont="1" applyFill="1" applyBorder="1" applyAlignment="1">
      <alignment horizontal="center" vertical="center"/>
    </xf>
    <xf numFmtId="164" fontId="48" fillId="0" borderId="26" xfId="28" applyFont="1" applyFill="1" applyBorder="1" applyAlignment="1">
      <alignment horizontal="center" vertical="center"/>
    </xf>
    <xf numFmtId="164" fontId="48" fillId="0" borderId="90" xfId="28" applyFont="1" applyFill="1" applyBorder="1" applyAlignment="1">
      <alignment horizontal="center" vertical="center"/>
    </xf>
    <xf numFmtId="164" fontId="77" fillId="0" borderId="22" xfId="28" applyFont="1" applyFill="1" applyBorder="1" applyAlignment="1">
      <alignment horizontal="left" vertical="center" wrapText="1"/>
    </xf>
    <xf numFmtId="164" fontId="77" fillId="0" borderId="23" xfId="28" applyFont="1" applyFill="1" applyBorder="1" applyAlignment="1">
      <alignment horizontal="left" vertical="center" wrapText="1"/>
    </xf>
    <xf numFmtId="164" fontId="77" fillId="0" borderId="27" xfId="28" applyFont="1" applyFill="1" applyBorder="1" applyAlignment="1">
      <alignment horizontal="left" vertical="center" wrapText="1"/>
    </xf>
    <xf numFmtId="164" fontId="64" fillId="0" borderId="0" xfId="28" applyFont="1" applyFill="1" applyBorder="1" applyAlignment="1">
      <alignment horizontal="center" vertical="center"/>
    </xf>
    <xf numFmtId="164" fontId="64" fillId="0" borderId="0" xfId="28" applyFont="1" applyFill="1" applyBorder="1" applyAlignment="1">
      <alignment horizontal="center" vertical="center" wrapText="1"/>
    </xf>
    <xf numFmtId="164" fontId="67" fillId="0" borderId="0" xfId="28" applyFont="1" applyFill="1" applyBorder="1" applyAlignment="1">
      <alignment horizontal="center" vertical="center" wrapText="1"/>
    </xf>
    <xf numFmtId="164" fontId="67" fillId="0" borderId="0" xfId="28" applyFont="1" applyFill="1" applyBorder="1" applyAlignment="1">
      <alignment horizontal="center" vertical="center"/>
    </xf>
    <xf numFmtId="164" fontId="67" fillId="0" borderId="153" xfId="28" applyFont="1" applyFill="1" applyBorder="1" applyAlignment="1">
      <alignment horizontal="center" vertical="center"/>
    </xf>
    <xf numFmtId="164" fontId="67" fillId="0" borderId="154" xfId="28" applyFont="1" applyFill="1" applyBorder="1" applyAlignment="1">
      <alignment horizontal="center" vertical="center"/>
    </xf>
    <xf numFmtId="164" fontId="69" fillId="0" borderId="22" xfId="28" applyFont="1" applyFill="1" applyBorder="1" applyAlignment="1">
      <alignment horizontal="center" vertical="center" wrapText="1"/>
    </xf>
    <xf numFmtId="164" fontId="69" fillId="0" borderId="23" xfId="28" applyFont="1" applyFill="1" applyBorder="1" applyAlignment="1">
      <alignment horizontal="center" vertical="center" wrapText="1"/>
    </xf>
    <xf numFmtId="164" fontId="69" fillId="0" borderId="27" xfId="28" applyFont="1" applyFill="1" applyBorder="1" applyAlignment="1">
      <alignment horizontal="center" vertical="center" wrapText="1"/>
    </xf>
    <xf numFmtId="164" fontId="67" fillId="0" borderId="26" xfId="28" applyFont="1" applyFill="1" applyBorder="1" applyAlignment="1">
      <alignment horizontal="center" vertical="center"/>
    </xf>
    <xf numFmtId="164" fontId="67" fillId="0" borderId="90" xfId="28" applyFont="1" applyFill="1" applyBorder="1" applyAlignment="1">
      <alignment horizontal="center" vertical="center"/>
    </xf>
    <xf numFmtId="164" fontId="67" fillId="0" borderId="151" xfId="28" applyFont="1" applyFill="1" applyBorder="1" applyAlignment="1">
      <alignment horizontal="center" vertical="center" wrapText="1"/>
    </xf>
    <xf numFmtId="164" fontId="67" fillId="0" borderId="144" xfId="28" applyFont="1" applyFill="1" applyBorder="1" applyAlignment="1">
      <alignment horizontal="center" vertical="center" wrapText="1"/>
    </xf>
    <xf numFmtId="164" fontId="67" fillId="0" borderId="145" xfId="28" applyFont="1" applyFill="1" applyBorder="1" applyAlignment="1">
      <alignment horizontal="center" vertical="center" wrapText="1"/>
    </xf>
    <xf numFmtId="164" fontId="67" fillId="0" borderId="152" xfId="28" applyFont="1" applyFill="1" applyBorder="1" applyAlignment="1">
      <alignment horizontal="center" vertical="center" wrapText="1"/>
    </xf>
    <xf numFmtId="164" fontId="67" fillId="0" borderId="146" xfId="28" applyFont="1" applyFill="1" applyBorder="1" applyAlignment="1">
      <alignment horizontal="center" vertical="center" wrapText="1"/>
    </xf>
    <xf numFmtId="164" fontId="67" fillId="0" borderId="156" xfId="28" applyFont="1" applyFill="1" applyBorder="1" applyAlignment="1">
      <alignment horizontal="center" vertical="center" wrapText="1"/>
    </xf>
    <xf numFmtId="164" fontId="67" fillId="0" borderId="165" xfId="28" applyFont="1" applyFill="1" applyBorder="1" applyAlignment="1">
      <alignment horizontal="center" vertical="center" wrapText="1"/>
    </xf>
    <xf numFmtId="164" fontId="67" fillId="0" borderId="158" xfId="28" applyFont="1" applyFill="1" applyBorder="1" applyAlignment="1">
      <alignment horizontal="center" vertical="center" wrapText="1"/>
    </xf>
    <xf numFmtId="164" fontId="67" fillId="0" borderId="166" xfId="28" applyFont="1" applyFill="1" applyBorder="1" applyAlignment="1">
      <alignment horizontal="center" vertical="center" wrapText="1"/>
    </xf>
    <xf numFmtId="164" fontId="67" fillId="0" borderId="167" xfId="28" applyFont="1" applyFill="1" applyBorder="1" applyAlignment="1">
      <alignment horizontal="center" vertical="center" wrapText="1"/>
    </xf>
    <xf numFmtId="164" fontId="67" fillId="0" borderId="157" xfId="28" applyFont="1" applyFill="1" applyBorder="1" applyAlignment="1">
      <alignment horizontal="center" vertical="center" wrapText="1"/>
    </xf>
    <xf numFmtId="164" fontId="67" fillId="0" borderId="168" xfId="28" applyFont="1" applyFill="1" applyBorder="1" applyAlignment="1">
      <alignment horizontal="center" vertical="center" wrapText="1"/>
    </xf>
    <xf numFmtId="164" fontId="7" fillId="0" borderId="0" xfId="28" applyFont="1" applyFill="1" applyAlignment="1">
      <alignment horizontal="center" vertical="center"/>
    </xf>
    <xf numFmtId="164" fontId="51" fillId="0" borderId="0" xfId="28" applyFont="1" applyFill="1" applyAlignment="1">
      <alignment horizontal="center" vertical="center" wrapText="1"/>
    </xf>
    <xf numFmtId="164" fontId="67" fillId="0" borderId="171" xfId="28" applyFont="1" applyFill="1" applyBorder="1" applyAlignment="1">
      <alignment horizontal="center" vertical="center" wrapText="1"/>
    </xf>
    <xf numFmtId="164" fontId="67" fillId="0" borderId="172" xfId="28" applyFont="1" applyFill="1" applyBorder="1" applyAlignment="1">
      <alignment horizontal="center" vertical="center" wrapText="1"/>
    </xf>
    <xf numFmtId="164" fontId="67" fillId="0" borderId="173" xfId="28" applyFont="1" applyFill="1" applyBorder="1" applyAlignment="1">
      <alignment horizontal="center" vertical="center" wrapText="1"/>
    </xf>
    <xf numFmtId="164" fontId="67" fillId="0" borderId="28" xfId="28" applyFont="1" applyFill="1" applyBorder="1" applyAlignment="1">
      <alignment horizontal="left" vertical="center"/>
    </xf>
    <xf numFmtId="164" fontId="7" fillId="0" borderId="0" xfId="28" applyFont="1" applyFill="1" applyBorder="1" applyAlignment="1">
      <alignment horizontal="center" vertical="center"/>
    </xf>
    <xf numFmtId="2" fontId="69" fillId="0" borderId="164" xfId="28" applyNumberFormat="1" applyFont="1" applyFill="1" applyBorder="1" applyAlignment="1">
      <alignment horizontal="center" vertical="center" wrapText="1"/>
    </xf>
    <xf numFmtId="2" fontId="69" fillId="0" borderId="23" xfId="28" applyNumberFormat="1" applyFont="1" applyFill="1" applyBorder="1" applyAlignment="1">
      <alignment horizontal="center" vertical="center" wrapText="1"/>
    </xf>
    <xf numFmtId="2" fontId="69" fillId="0" borderId="27" xfId="28" applyNumberFormat="1" applyFont="1" applyFill="1" applyBorder="1" applyAlignment="1">
      <alignment horizontal="center" vertical="center" wrapText="1"/>
    </xf>
    <xf numFmtId="164" fontId="94" fillId="25" borderId="23" xfId="28" applyFont="1" applyFill="1" applyBorder="1" applyAlignment="1">
      <alignment horizontal="left" vertical="center"/>
    </xf>
    <xf numFmtId="0" fontId="84" fillId="32" borderId="134" xfId="0" applyFont="1" applyFill="1" applyBorder="1" applyAlignment="1">
      <alignment horizontal="center" vertical="center"/>
    </xf>
    <xf numFmtId="0" fontId="84" fillId="32" borderId="80" xfId="0" applyFont="1" applyFill="1" applyBorder="1" applyAlignment="1">
      <alignment horizontal="center" vertical="center"/>
    </xf>
    <xf numFmtId="0" fontId="94" fillId="27" borderId="27" xfId="0" applyFont="1" applyFill="1" applyBorder="1" applyAlignment="1">
      <alignment horizontal="right" vertical="center" wrapText="1"/>
    </xf>
    <xf numFmtId="167" fontId="87" fillId="0" borderId="0" xfId="33" applyFont="1" applyFill="1" applyAlignment="1">
      <alignment horizontal="center" vertical="center"/>
    </xf>
    <xf numFmtId="164" fontId="84" fillId="0" borderId="0" xfId="28" applyFont="1" applyFill="1" applyAlignment="1">
      <alignment horizontal="center" vertical="center" wrapText="1"/>
    </xf>
    <xf numFmtId="164" fontId="94" fillId="26" borderId="28" xfId="28" applyFont="1" applyFill="1" applyBorder="1" applyAlignment="1">
      <alignment horizontal="center" vertical="center"/>
    </xf>
    <xf numFmtId="0" fontId="84" fillId="31" borderId="96" xfId="0" applyFont="1" applyFill="1" applyBorder="1" applyAlignment="1">
      <alignment horizontal="center" vertical="center" wrapText="1"/>
    </xf>
    <xf numFmtId="0" fontId="84" fillId="31" borderId="119" xfId="0" applyFont="1" applyFill="1" applyBorder="1" applyAlignment="1">
      <alignment horizontal="center" vertical="center" wrapText="1"/>
    </xf>
    <xf numFmtId="0" fontId="84" fillId="31" borderId="74" xfId="0" applyFont="1" applyFill="1" applyBorder="1" applyAlignment="1">
      <alignment horizontal="center" vertical="center"/>
    </xf>
    <xf numFmtId="0" fontId="84" fillId="31" borderId="28" xfId="0" applyFont="1" applyFill="1" applyBorder="1" applyAlignment="1">
      <alignment horizontal="center" vertical="center"/>
    </xf>
    <xf numFmtId="0" fontId="84" fillId="31" borderId="96" xfId="0" applyFont="1" applyFill="1" applyBorder="1" applyAlignment="1">
      <alignment horizontal="center" vertical="center"/>
    </xf>
    <xf numFmtId="0" fontId="84" fillId="31" borderId="119" xfId="0" applyFont="1" applyFill="1" applyBorder="1" applyAlignment="1">
      <alignment horizontal="center" vertical="center"/>
    </xf>
    <xf numFmtId="0" fontId="84" fillId="31" borderId="52" xfId="0" applyFont="1" applyFill="1" applyBorder="1" applyAlignment="1">
      <alignment horizontal="center" vertical="center" wrapText="1"/>
    </xf>
    <xf numFmtId="0" fontId="84" fillId="31" borderId="92" xfId="0" applyFont="1" applyFill="1" applyBorder="1" applyAlignment="1">
      <alignment horizontal="center" vertical="center" wrapText="1"/>
    </xf>
    <xf numFmtId="0" fontId="84" fillId="31" borderId="53" xfId="0" applyFont="1" applyFill="1" applyBorder="1" applyAlignment="1">
      <alignment horizontal="center" vertical="center" wrapText="1"/>
    </xf>
    <xf numFmtId="0" fontId="84" fillId="31" borderId="118" xfId="0" applyFont="1" applyFill="1" applyBorder="1" applyAlignment="1">
      <alignment horizontal="center" vertical="center" wrapText="1"/>
    </xf>
    <xf numFmtId="164" fontId="120" fillId="0" borderId="17" xfId="28" applyFont="1" applyFill="1" applyBorder="1" applyAlignment="1">
      <alignment horizontal="right" vertical="center" wrapText="1"/>
    </xf>
    <xf numFmtId="173" fontId="92" fillId="0" borderId="24" xfId="0" applyNumberFormat="1" applyFont="1" applyBorder="1" applyAlignment="1">
      <alignment horizontal="center" vertical="center"/>
    </xf>
    <xf numFmtId="164" fontId="121" fillId="0" borderId="136" xfId="28" applyFont="1" applyFill="1" applyBorder="1" applyAlignment="1">
      <alignment horizontal="center" vertical="center" wrapText="1"/>
    </xf>
    <xf numFmtId="164" fontId="121" fillId="0" borderId="0" xfId="28" applyFont="1" applyFill="1" applyBorder="1" applyAlignment="1">
      <alignment horizontal="center" vertical="center" wrapText="1"/>
    </xf>
    <xf numFmtId="0" fontId="48" fillId="0" borderId="0" xfId="28" applyNumberFormat="1" applyFont="1" applyFill="1" applyAlignment="1">
      <alignment horizontal="center" vertical="center" wrapText="1"/>
    </xf>
    <xf numFmtId="164" fontId="48" fillId="0" borderId="23" xfId="28" applyFont="1" applyFill="1" applyBorder="1" applyAlignment="1">
      <alignment horizontal="center" vertical="center" wrapText="1"/>
    </xf>
    <xf numFmtId="164" fontId="48" fillId="0" borderId="22" xfId="28" applyFont="1" applyFill="1" applyBorder="1" applyAlignment="1">
      <alignment horizontal="center" vertical="center" wrapText="1"/>
    </xf>
    <xf numFmtId="164" fontId="48" fillId="0" borderId="26" xfId="28" applyFont="1" applyFill="1" applyBorder="1" applyAlignment="1">
      <alignment horizontal="center" vertical="center" wrapText="1"/>
    </xf>
    <xf numFmtId="164" fontId="48" fillId="0" borderId="90" xfId="28" applyFont="1" applyFill="1" applyBorder="1" applyAlignment="1">
      <alignment horizontal="center" vertical="center" wrapText="1"/>
    </xf>
    <xf numFmtId="166" fontId="48" fillId="0" borderId="24" xfId="28" applyNumberFormat="1" applyFont="1" applyFill="1" applyBorder="1" applyAlignment="1">
      <alignment horizontal="center" vertical="center"/>
    </xf>
    <xf numFmtId="174" fontId="48" fillId="0" borderId="24" xfId="28" applyNumberFormat="1" applyFont="1" applyFill="1" applyBorder="1" applyAlignment="1">
      <alignment horizontal="center" vertical="center" wrapText="1"/>
    </xf>
    <xf numFmtId="2" fontId="48" fillId="0" borderId="24" xfId="28" applyNumberFormat="1" applyFont="1" applyFill="1" applyBorder="1" applyAlignment="1">
      <alignment horizontal="center" vertical="center"/>
    </xf>
    <xf numFmtId="2" fontId="48" fillId="0" borderId="24" xfId="28" applyNumberFormat="1" applyFont="1" applyFill="1" applyBorder="1" applyAlignment="1">
      <alignment horizontal="center" vertical="center" wrapText="1"/>
    </xf>
    <xf numFmtId="2" fontId="77" fillId="0" borderId="45" xfId="28" applyNumberFormat="1" applyFont="1" applyFill="1" applyBorder="1" applyAlignment="1">
      <alignment horizontal="center" vertical="center" wrapText="1"/>
    </xf>
    <xf numFmtId="2" fontId="77" fillId="0" borderId="46" xfId="28" applyNumberFormat="1" applyFont="1" applyFill="1" applyBorder="1" applyAlignment="1">
      <alignment horizontal="center" vertical="center" wrapText="1"/>
    </xf>
    <xf numFmtId="2" fontId="48" fillId="0" borderId="24" xfId="28" applyNumberFormat="1" applyFont="1" applyFill="1" applyBorder="1" applyAlignment="1">
      <alignment horizontal="left" vertical="center" wrapText="1"/>
    </xf>
    <xf numFmtId="164" fontId="117" fillId="0" borderId="0" xfId="28" applyFont="1" applyFill="1" applyBorder="1" applyAlignment="1">
      <alignment horizontal="center" vertical="center"/>
    </xf>
    <xf numFmtId="164" fontId="120" fillId="0" borderId="90" xfId="28" applyFont="1" applyFill="1" applyBorder="1" applyAlignment="1">
      <alignment horizontal="right" vertical="center" wrapText="1"/>
    </xf>
    <xf numFmtId="164" fontId="121" fillId="0" borderId="132" xfId="28" applyFont="1" applyFill="1" applyBorder="1" applyAlignment="1">
      <alignment horizontal="center" vertical="center" wrapText="1"/>
    </xf>
    <xf numFmtId="164" fontId="120" fillId="0" borderId="0" xfId="28" applyFont="1" applyFill="1" applyAlignment="1">
      <alignment horizontal="center" vertical="center"/>
    </xf>
    <xf numFmtId="164" fontId="120" fillId="0" borderId="0" xfId="28" applyFont="1" applyFill="1" applyAlignment="1">
      <alignment horizontal="center" vertical="center" wrapText="1"/>
    </xf>
    <xf numFmtId="164" fontId="94" fillId="0" borderId="17" xfId="28" applyFont="1" applyFill="1" applyBorder="1" applyAlignment="1">
      <alignment horizontal="right" vertical="center" wrapText="1"/>
    </xf>
    <xf numFmtId="164" fontId="95" fillId="0" borderId="17" xfId="28" applyFont="1" applyFill="1" applyBorder="1" applyAlignment="1">
      <alignment horizontal="right" vertical="center" wrapText="1"/>
    </xf>
    <xf numFmtId="164" fontId="94" fillId="0" borderId="90" xfId="28" applyFont="1" applyFill="1" applyBorder="1" applyAlignment="1">
      <alignment horizontal="right" vertical="center" wrapText="1"/>
    </xf>
    <xf numFmtId="164" fontId="95" fillId="0" borderId="90" xfId="28" applyFont="1" applyFill="1" applyBorder="1" applyAlignment="1">
      <alignment horizontal="right" vertical="center" wrapText="1"/>
    </xf>
    <xf numFmtId="164" fontId="120" fillId="0" borderId="22" xfId="28" applyFont="1" applyFill="1" applyBorder="1" applyAlignment="1">
      <alignment horizontal="right" vertical="center" wrapText="1"/>
    </xf>
    <xf numFmtId="164" fontId="120" fillId="0" borderId="23" xfId="28" applyFont="1" applyFill="1" applyBorder="1" applyAlignment="1">
      <alignment horizontal="right" vertical="center" wrapText="1"/>
    </xf>
    <xf numFmtId="164" fontId="120" fillId="0" borderId="27" xfId="28" applyFont="1" applyFill="1" applyBorder="1" applyAlignment="1">
      <alignment horizontal="right" vertical="center" wrapText="1"/>
    </xf>
    <xf numFmtId="0" fontId="0" fillId="0" borderId="22" xfId="0" applyBorder="1" applyAlignment="1">
      <alignment horizontal="right"/>
    </xf>
    <xf numFmtId="0" fontId="0" fillId="0" borderId="23" xfId="0" applyBorder="1" applyAlignment="1">
      <alignment horizontal="right"/>
    </xf>
    <xf numFmtId="0" fontId="0" fillId="0" borderId="27" xfId="0" applyBorder="1" applyAlignment="1">
      <alignment horizontal="right"/>
    </xf>
    <xf numFmtId="0" fontId="79" fillId="0" borderId="228" xfId="0" applyFont="1" applyBorder="1" applyAlignment="1">
      <alignment horizontal="right" wrapText="1"/>
    </xf>
    <xf numFmtId="0" fontId="79" fillId="0" borderId="229" xfId="0" applyFont="1" applyBorder="1" applyAlignment="1">
      <alignment horizontal="right" wrapText="1"/>
    </xf>
    <xf numFmtId="0" fontId="79" fillId="0" borderId="230" xfId="0" applyFont="1" applyBorder="1" applyAlignment="1">
      <alignment horizontal="right" wrapText="1"/>
    </xf>
    <xf numFmtId="164" fontId="67" fillId="0" borderId="22" xfId="28" applyFont="1" applyFill="1" applyBorder="1" applyAlignment="1">
      <alignment horizontal="center" vertical="center"/>
    </xf>
    <xf numFmtId="164" fontId="67" fillId="0" borderId="23" xfId="28" applyFont="1" applyFill="1" applyBorder="1" applyAlignment="1">
      <alignment horizontal="center" vertical="center"/>
    </xf>
    <xf numFmtId="164" fontId="67" fillId="0" borderId="27" xfId="28" applyFont="1" applyFill="1" applyBorder="1" applyAlignment="1">
      <alignment horizontal="center" vertical="center"/>
    </xf>
    <xf numFmtId="164" fontId="73" fillId="0" borderId="164" xfId="28" applyFont="1" applyFill="1" applyBorder="1" applyAlignment="1">
      <alignment horizontal="center" vertical="center" wrapText="1"/>
    </xf>
    <xf numFmtId="164" fontId="73" fillId="0" borderId="23" xfId="28" applyFont="1" applyFill="1" applyBorder="1" applyAlignment="1">
      <alignment horizontal="center" vertical="center" wrapText="1"/>
    </xf>
    <xf numFmtId="164" fontId="73" fillId="0" borderId="27" xfId="28" applyFont="1" applyFill="1" applyBorder="1" applyAlignment="1">
      <alignment horizontal="center" vertical="center" wrapText="1"/>
    </xf>
    <xf numFmtId="174" fontId="69" fillId="0" borderId="164" xfId="28" applyNumberFormat="1" applyFont="1" applyFill="1" applyBorder="1" applyAlignment="1">
      <alignment horizontal="center" vertical="center" wrapText="1"/>
    </xf>
    <xf numFmtId="174" fontId="69" fillId="0" borderId="23" xfId="28" applyNumberFormat="1" applyFont="1" applyFill="1" applyBorder="1" applyAlignment="1">
      <alignment horizontal="center" vertical="center" wrapText="1"/>
    </xf>
    <xf numFmtId="174" fontId="69" fillId="0" borderId="27" xfId="28" applyNumberFormat="1" applyFont="1" applyFill="1" applyBorder="1" applyAlignment="1">
      <alignment horizontal="center" vertical="center" wrapText="1"/>
    </xf>
    <xf numFmtId="164" fontId="7" fillId="0" borderId="0" xfId="28" applyFont="1" applyAlignment="1">
      <alignment horizontal="center" vertical="center"/>
    </xf>
    <xf numFmtId="164" fontId="0" fillId="0" borderId="0" xfId="28" applyFont="1" applyAlignment="1">
      <alignment horizontal="center" vertical="center"/>
    </xf>
    <xf numFmtId="164" fontId="7" fillId="0" borderId="0" xfId="28" applyFont="1" applyAlignment="1">
      <alignment horizontal="center" vertical="center" wrapText="1"/>
    </xf>
    <xf numFmtId="0" fontId="0" fillId="0" borderId="77" xfId="0" applyBorder="1" applyAlignment="1">
      <alignment horizontal="center" vertical="center" wrapText="1"/>
    </xf>
    <xf numFmtId="0" fontId="0" fillId="0" borderId="88" xfId="0" applyBorder="1" applyAlignment="1">
      <alignment horizontal="center" vertical="center" wrapText="1"/>
    </xf>
    <xf numFmtId="0" fontId="0" fillId="0" borderId="10" xfId="0" applyBorder="1" applyAlignment="1">
      <alignment horizontal="center" vertical="center" wrapText="1"/>
    </xf>
    <xf numFmtId="174" fontId="105" fillId="0" borderId="17" xfId="0" applyNumberFormat="1" applyFont="1" applyBorder="1" applyAlignment="1">
      <alignment horizontal="center"/>
    </xf>
    <xf numFmtId="0" fontId="40" fillId="0" borderId="0" xfId="0" applyFont="1" applyAlignment="1">
      <alignment horizontal="center"/>
    </xf>
    <xf numFmtId="0" fontId="12" fillId="0" borderId="0" xfId="0" applyFont="1" applyAlignment="1">
      <alignment horizontal="center"/>
    </xf>
    <xf numFmtId="0" fontId="6" fillId="25" borderId="24" xfId="0" applyFont="1" applyFill="1" applyBorder="1" applyAlignment="1">
      <alignment horizontal="left" wrapText="1"/>
    </xf>
    <xf numFmtId="0" fontId="7" fillId="25" borderId="24" xfId="0" applyFont="1" applyFill="1" applyBorder="1" applyAlignment="1">
      <alignment horizontal="left" wrapText="1"/>
    </xf>
    <xf numFmtId="0" fontId="7" fillId="0" borderId="24" xfId="0" applyFont="1" applyBorder="1" applyAlignment="1">
      <alignment horizontal="center" vertical="center"/>
    </xf>
    <xf numFmtId="0" fontId="6" fillId="25" borderId="24" xfId="0" applyFont="1" applyFill="1" applyBorder="1" applyAlignment="1">
      <alignment horizontal="left" vertical="center" wrapText="1"/>
    </xf>
    <xf numFmtId="164" fontId="32" fillId="25" borderId="0" xfId="0" applyNumberFormat="1" applyFont="1" applyFill="1" applyAlignment="1">
      <alignment horizontal="center" vertical="center"/>
    </xf>
    <xf numFmtId="164" fontId="32" fillId="25" borderId="0" xfId="0" applyNumberFormat="1" applyFont="1" applyFill="1" applyAlignment="1">
      <alignment horizontal="center" vertical="center" wrapText="1"/>
    </xf>
    <xf numFmtId="164" fontId="8" fillId="25" borderId="0" xfId="0" applyNumberFormat="1" applyFont="1" applyFill="1" applyAlignment="1">
      <alignment horizontal="center" vertical="center" wrapText="1"/>
    </xf>
    <xf numFmtId="0" fontId="12" fillId="25" borderId="0" xfId="0" applyFont="1" applyFill="1" applyAlignment="1">
      <alignment horizontal="center" vertical="center"/>
    </xf>
    <xf numFmtId="0" fontId="7" fillId="25" borderId="0" xfId="0" applyFont="1" applyFill="1" applyAlignment="1">
      <alignment horizontal="left"/>
    </xf>
    <xf numFmtId="0" fontId="103" fillId="0" borderId="0" xfId="0" applyFont="1" applyAlignment="1">
      <alignment horizontal="center" vertical="center"/>
    </xf>
    <xf numFmtId="0" fontId="107" fillId="33" borderId="0" xfId="0" applyFont="1" applyFill="1" applyAlignment="1">
      <alignment horizontal="center"/>
    </xf>
    <xf numFmtId="0" fontId="103" fillId="0" borderId="0" xfId="0" applyFont="1" applyAlignment="1">
      <alignment horizontal="right" vertical="center"/>
    </xf>
    <xf numFmtId="0" fontId="102" fillId="35" borderId="16" xfId="0" applyFont="1" applyFill="1" applyBorder="1" applyAlignment="1">
      <alignment horizontal="left"/>
    </xf>
    <xf numFmtId="0" fontId="105" fillId="35" borderId="78" xfId="0" applyFont="1" applyFill="1" applyBorder="1" applyAlignment="1">
      <alignment horizontal="center" wrapText="1"/>
    </xf>
    <xf numFmtId="0" fontId="105" fillId="35" borderId="133" xfId="0" applyFont="1" applyFill="1" applyBorder="1" applyAlignment="1">
      <alignment horizontal="center" wrapText="1"/>
    </xf>
    <xf numFmtId="0" fontId="105" fillId="35" borderId="98" xfId="0" applyFont="1" applyFill="1" applyBorder="1" applyAlignment="1">
      <alignment horizontal="center" wrapText="1"/>
    </xf>
    <xf numFmtId="0" fontId="12" fillId="0" borderId="0" xfId="0" applyFont="1" applyAlignment="1">
      <alignment horizontal="center" vertical="center"/>
    </xf>
    <xf numFmtId="164" fontId="32" fillId="0" borderId="0" xfId="0" applyNumberFormat="1" applyFont="1" applyAlignment="1">
      <alignment horizontal="center" vertical="center"/>
    </xf>
    <xf numFmtId="0" fontId="7" fillId="0" borderId="28" xfId="0" applyFont="1" applyBorder="1" applyAlignment="1">
      <alignment horizontal="left"/>
    </xf>
    <xf numFmtId="0" fontId="7" fillId="0" borderId="0" xfId="0" applyFont="1" applyAlignment="1">
      <alignment horizontal="left"/>
    </xf>
    <xf numFmtId="164" fontId="56" fillId="0" borderId="0" xfId="0" applyNumberFormat="1" applyFont="1" applyAlignment="1">
      <alignment horizontal="center" vertical="center" wrapText="1"/>
    </xf>
    <xf numFmtId="164" fontId="32" fillId="0" borderId="0" xfId="0" applyNumberFormat="1" applyFont="1" applyAlignment="1">
      <alignment horizontal="center" wrapText="1"/>
    </xf>
    <xf numFmtId="0" fontId="7" fillId="0" borderId="45" xfId="0" applyFont="1" applyBorder="1" applyAlignment="1">
      <alignment horizontal="center" vertical="center"/>
    </xf>
    <xf numFmtId="0" fontId="7" fillId="0" borderId="81" xfId="0" applyFont="1" applyBorder="1" applyAlignment="1">
      <alignment horizontal="center" vertical="center"/>
    </xf>
    <xf numFmtId="0" fontId="7" fillId="0" borderId="46" xfId="0" applyFont="1" applyBorder="1" applyAlignment="1">
      <alignment horizontal="center" vertical="center"/>
    </xf>
    <xf numFmtId="164" fontId="32" fillId="0" borderId="0" xfId="0" applyNumberFormat="1" applyFont="1" applyAlignment="1">
      <alignment horizontal="center"/>
    </xf>
    <xf numFmtId="164" fontId="7" fillId="0" borderId="79" xfId="28" applyFont="1" applyBorder="1" applyAlignment="1">
      <alignment horizontal="center" vertical="center" wrapText="1"/>
    </xf>
    <xf numFmtId="164" fontId="7" fillId="0" borderId="141" xfId="28" applyFont="1" applyBorder="1" applyAlignment="1">
      <alignment horizontal="center" vertical="center" wrapText="1"/>
    </xf>
    <xf numFmtId="164" fontId="7" fillId="0" borderId="142" xfId="28"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2" fontId="6" fillId="25" borderId="176" xfId="28" applyNumberFormat="1" applyFont="1" applyFill="1" applyBorder="1" applyAlignment="1">
      <alignment horizontal="center" vertical="center" wrapText="1"/>
    </xf>
    <xf numFmtId="2" fontId="6" fillId="25" borderId="177" xfId="28" applyNumberFormat="1" applyFont="1" applyFill="1" applyBorder="1" applyAlignment="1">
      <alignment horizontal="center" vertical="center" wrapText="1"/>
    </xf>
    <xf numFmtId="0" fontId="6" fillId="25" borderId="26" xfId="58" applyFill="1" applyBorder="1" applyAlignment="1">
      <alignment horizontal="center" vertical="center"/>
    </xf>
    <xf numFmtId="0" fontId="6" fillId="25" borderId="90" xfId="58" applyFill="1" applyBorder="1" applyAlignment="1">
      <alignment horizontal="center" vertical="center"/>
    </xf>
    <xf numFmtId="164" fontId="7" fillId="0" borderId="93" xfId="28" applyFont="1" applyBorder="1" applyAlignment="1">
      <alignment horizontal="center" vertical="center" wrapText="1"/>
    </xf>
    <xf numFmtId="164" fontId="7" fillId="0" borderId="28" xfId="28" applyFont="1" applyBorder="1" applyAlignment="1">
      <alignment horizontal="center" vertical="center" wrapText="1"/>
    </xf>
    <xf numFmtId="0" fontId="32" fillId="0" borderId="0" xfId="0" applyFont="1" applyAlignment="1">
      <alignment horizontal="center"/>
    </xf>
    <xf numFmtId="0" fontId="32" fillId="0" borderId="0" xfId="0" applyFont="1" applyAlignment="1">
      <alignment horizontal="center" wrapText="1"/>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7" xfId="0" applyFont="1" applyFill="1" applyBorder="1" applyAlignment="1">
      <alignment horizontal="center" vertical="center"/>
    </xf>
    <xf numFmtId="0" fontId="102" fillId="25" borderId="81" xfId="0" applyFont="1" applyFill="1" applyBorder="1" applyAlignment="1">
      <alignment horizontal="center" vertical="center"/>
    </xf>
    <xf numFmtId="0" fontId="102" fillId="25" borderId="83" xfId="0" applyFont="1" applyFill="1" applyBorder="1" applyAlignment="1">
      <alignment horizontal="center" vertical="center"/>
    </xf>
    <xf numFmtId="0" fontId="103" fillId="25" borderId="82" xfId="0" applyFont="1" applyFill="1" applyBorder="1" applyAlignment="1">
      <alignment horizontal="right" vertical="center"/>
    </xf>
    <xf numFmtId="0" fontId="103" fillId="25" borderId="81" xfId="0" applyFont="1" applyFill="1" applyBorder="1" applyAlignment="1">
      <alignment horizontal="right" vertical="center"/>
    </xf>
    <xf numFmtId="0" fontId="95" fillId="25" borderId="82" xfId="0" applyFont="1" applyFill="1" applyBorder="1" applyAlignment="1">
      <alignment horizontal="center" vertical="center"/>
    </xf>
    <xf numFmtId="0" fontId="95" fillId="25" borderId="81" xfId="0" applyFont="1" applyFill="1" applyBorder="1" applyAlignment="1">
      <alignment horizontal="center" vertical="center"/>
    </xf>
    <xf numFmtId="0" fontId="95" fillId="25" borderId="83" xfId="0" applyFont="1" applyFill="1" applyBorder="1" applyAlignment="1">
      <alignment horizontal="center" vertical="center"/>
    </xf>
    <xf numFmtId="0" fontId="102" fillId="25" borderId="82" xfId="0" applyFont="1" applyFill="1" applyBorder="1" applyAlignment="1">
      <alignment horizontal="center" vertical="center"/>
    </xf>
    <xf numFmtId="164" fontId="40" fillId="0" borderId="0" xfId="28" applyFont="1" applyFill="1" applyAlignment="1">
      <alignment horizontal="center" vertical="center"/>
    </xf>
    <xf numFmtId="164" fontId="40" fillId="0" borderId="0" xfId="28" applyFont="1" applyFill="1" applyAlignment="1">
      <alignment horizontal="center" vertical="center" wrapText="1"/>
    </xf>
    <xf numFmtId="164" fontId="100" fillId="0" borderId="22" xfId="28" applyFont="1" applyFill="1" applyBorder="1" applyAlignment="1">
      <alignment horizontal="center" vertical="center"/>
    </xf>
    <xf numFmtId="164" fontId="100" fillId="0" borderId="23" xfId="28" applyFont="1" applyFill="1" applyBorder="1" applyAlignment="1">
      <alignment horizontal="center" vertical="center"/>
    </xf>
    <xf numFmtId="164" fontId="100" fillId="0" borderId="27" xfId="28" applyFont="1" applyFill="1" applyBorder="1" applyAlignment="1">
      <alignment horizontal="center" vertical="center"/>
    </xf>
    <xf numFmtId="0" fontId="95" fillId="29" borderId="121" xfId="0" applyFont="1" applyFill="1" applyBorder="1" applyAlignment="1">
      <alignment horizontal="center" vertical="center"/>
    </xf>
    <xf numFmtId="0" fontId="95" fillId="29" borderId="134" xfId="0" applyFont="1" applyFill="1" applyBorder="1" applyAlignment="1">
      <alignment horizontal="center" vertical="center"/>
    </xf>
    <xf numFmtId="0" fontId="95" fillId="29" borderId="80" xfId="0" applyFont="1" applyFill="1" applyBorder="1" applyAlignment="1">
      <alignment horizontal="center" vertical="center"/>
    </xf>
    <xf numFmtId="164" fontId="100" fillId="0" borderId="22" xfId="28" applyFont="1" applyFill="1" applyBorder="1" applyAlignment="1">
      <alignment horizontal="center" vertical="center" wrapText="1"/>
    </xf>
    <xf numFmtId="164" fontId="100" fillId="0" borderId="23" xfId="28" applyFont="1" applyFill="1" applyBorder="1" applyAlignment="1">
      <alignment horizontal="center" vertical="center" wrapText="1"/>
    </xf>
    <xf numFmtId="164" fontId="100" fillId="0" borderId="27" xfId="28" applyFont="1" applyFill="1" applyBorder="1" applyAlignment="1">
      <alignment horizontal="center" vertical="center" wrapText="1"/>
    </xf>
    <xf numFmtId="0" fontId="103" fillId="0" borderId="82" xfId="0" applyFont="1" applyBorder="1" applyAlignment="1">
      <alignment horizontal="right" vertical="center"/>
    </xf>
    <xf numFmtId="0" fontId="103" fillId="0" borderId="81" xfId="0" applyFont="1" applyBorder="1" applyAlignment="1">
      <alignment horizontal="right" vertical="center"/>
    </xf>
    <xf numFmtId="0" fontId="6" fillId="25" borderId="24" xfId="58" applyFill="1" applyBorder="1" applyAlignment="1">
      <alignment horizontal="center" vertical="center"/>
    </xf>
    <xf numFmtId="0" fontId="103" fillId="0" borderId="129" xfId="0" applyFont="1" applyBorder="1" applyAlignment="1">
      <alignment horizontal="right" vertical="center"/>
    </xf>
    <xf numFmtId="0" fontId="103" fillId="0" borderId="141" xfId="0" applyFont="1" applyBorder="1" applyAlignment="1">
      <alignment horizontal="right" vertical="center"/>
    </xf>
    <xf numFmtId="0" fontId="103" fillId="25" borderId="46" xfId="0" applyFont="1" applyFill="1" applyBorder="1" applyAlignment="1">
      <alignment horizontal="right" vertical="center"/>
    </xf>
    <xf numFmtId="0" fontId="102" fillId="25" borderId="24" xfId="0" applyFont="1" applyFill="1" applyBorder="1" applyAlignment="1">
      <alignment horizontal="center" vertical="center"/>
    </xf>
    <xf numFmtId="0" fontId="102" fillId="25" borderId="45" xfId="0" applyFont="1" applyFill="1" applyBorder="1" applyAlignment="1">
      <alignment horizontal="center" vertical="center"/>
    </xf>
    <xf numFmtId="0" fontId="102" fillId="25" borderId="46" xfId="0" applyFont="1" applyFill="1" applyBorder="1" applyAlignment="1">
      <alignment horizontal="center" vertical="center"/>
    </xf>
    <xf numFmtId="164" fontId="6" fillId="25" borderId="82" xfId="28" applyFont="1" applyFill="1" applyBorder="1" applyAlignment="1">
      <alignment horizontal="center" vertical="center" wrapText="1"/>
    </xf>
    <xf numFmtId="164" fontId="6" fillId="25" borderId="81" xfId="28" applyFont="1" applyFill="1" applyBorder="1" applyAlignment="1">
      <alignment horizontal="center" vertical="center" wrapText="1"/>
    </xf>
    <xf numFmtId="164" fontId="6" fillId="25" borderId="83" xfId="28" applyFont="1" applyFill="1" applyBorder="1" applyAlignment="1">
      <alignment horizontal="center" vertical="center" wrapText="1"/>
    </xf>
    <xf numFmtId="164" fontId="7" fillId="0" borderId="129" xfId="28" applyFont="1" applyBorder="1" applyAlignment="1">
      <alignment horizontal="center" vertical="center" wrapText="1"/>
    </xf>
    <xf numFmtId="164" fontId="6" fillId="0" borderId="22" xfId="0" applyNumberFormat="1" applyFont="1" applyBorder="1" applyAlignment="1">
      <alignment horizontal="center" vertical="center" wrapText="1"/>
    </xf>
    <xf numFmtId="164" fontId="6" fillId="25" borderId="130" xfId="28" applyFont="1" applyFill="1" applyBorder="1" applyAlignment="1">
      <alignment horizontal="center" vertical="center" wrapText="1"/>
    </xf>
    <xf numFmtId="164" fontId="6" fillId="25" borderId="133" xfId="28" applyFont="1" applyFill="1" applyBorder="1" applyAlignment="1">
      <alignment horizontal="center" vertical="center" wrapText="1"/>
    </xf>
    <xf numFmtId="164" fontId="6" fillId="25" borderId="131" xfId="28" applyFont="1" applyFill="1" applyBorder="1" applyAlignment="1">
      <alignment horizontal="center" vertical="center" wrapText="1"/>
    </xf>
    <xf numFmtId="0" fontId="12" fillId="0" borderId="22" xfId="58" applyFont="1" applyBorder="1" applyAlignment="1">
      <alignment horizontal="center" vertical="center" wrapText="1"/>
    </xf>
    <xf numFmtId="0" fontId="12" fillId="0" borderId="23" xfId="58" applyFont="1" applyBorder="1" applyAlignment="1">
      <alignment horizontal="center" vertical="center" wrapText="1"/>
    </xf>
    <xf numFmtId="0" fontId="6" fillId="25" borderId="22" xfId="58" applyFill="1" applyBorder="1" applyAlignment="1">
      <alignment horizontal="center" vertical="center"/>
    </xf>
    <xf numFmtId="0" fontId="6" fillId="25" borderId="23" xfId="58" applyFill="1" applyBorder="1" applyAlignment="1">
      <alignment horizontal="center" vertical="center"/>
    </xf>
    <xf numFmtId="0" fontId="6" fillId="25" borderId="21" xfId="58" applyFill="1" applyBorder="1" applyAlignment="1">
      <alignment horizontal="center" vertical="center"/>
    </xf>
    <xf numFmtId="164" fontId="6" fillId="25" borderId="78" xfId="28" applyFont="1" applyFill="1" applyBorder="1" applyAlignment="1">
      <alignment horizontal="center" vertical="center" wrapText="1"/>
    </xf>
    <xf numFmtId="164" fontId="6" fillId="25" borderId="45" xfId="28" applyFont="1" applyFill="1" applyBorder="1" applyAlignment="1">
      <alignment horizontal="center" vertical="center" wrapText="1"/>
    </xf>
    <xf numFmtId="164" fontId="7" fillId="25" borderId="79" xfId="28" applyFont="1" applyFill="1" applyBorder="1" applyAlignment="1">
      <alignment horizontal="center" vertical="center" wrapText="1"/>
    </xf>
    <xf numFmtId="164" fontId="7" fillId="25" borderId="141" xfId="28" applyFont="1" applyFill="1" applyBorder="1" applyAlignment="1">
      <alignment horizontal="center" vertical="center" wrapText="1"/>
    </xf>
    <xf numFmtId="164" fontId="7" fillId="25" borderId="142" xfId="28" applyFont="1" applyFill="1" applyBorder="1" applyAlignment="1">
      <alignment horizontal="center" vertical="center" wrapText="1"/>
    </xf>
    <xf numFmtId="164" fontId="32" fillId="0" borderId="0" xfId="0" applyNumberFormat="1" applyFont="1" applyAlignment="1">
      <alignment horizontal="center" vertical="center" wrapText="1"/>
    </xf>
    <xf numFmtId="0" fontId="6" fillId="0" borderId="23" xfId="0" applyFont="1" applyBorder="1" applyAlignment="1">
      <alignment horizontal="left" vertical="center" wrapText="1"/>
    </xf>
    <xf numFmtId="0" fontId="6" fillId="0" borderId="27" xfId="0" applyFont="1" applyBorder="1" applyAlignment="1">
      <alignment horizontal="left" vertical="center" wrapText="1"/>
    </xf>
    <xf numFmtId="0" fontId="7" fillId="0" borderId="0" xfId="0" applyFont="1" applyAlignment="1">
      <alignment horizontal="center"/>
    </xf>
    <xf numFmtId="164" fontId="7" fillId="24" borderId="22" xfId="28" applyFont="1" applyFill="1" applyBorder="1" applyAlignment="1">
      <alignment horizontal="center" vertical="center" wrapText="1"/>
    </xf>
    <xf numFmtId="164" fontId="7" fillId="24" borderId="23" xfId="28" applyFont="1" applyFill="1" applyBorder="1" applyAlignment="1">
      <alignment horizontal="center" vertical="center" wrapText="1"/>
    </xf>
    <xf numFmtId="164" fontId="12" fillId="24" borderId="22" xfId="28" applyFont="1" applyFill="1" applyBorder="1" applyAlignment="1">
      <alignment horizontal="center"/>
    </xf>
    <xf numFmtId="164" fontId="12" fillId="24" borderId="23" xfId="28" applyFont="1" applyFill="1" applyBorder="1" applyAlignment="1">
      <alignment horizontal="center"/>
    </xf>
    <xf numFmtId="164" fontId="12" fillId="24" borderId="27" xfId="28" applyFont="1" applyFill="1" applyBorder="1" applyAlignment="1">
      <alignment horizontal="center"/>
    </xf>
    <xf numFmtId="164" fontId="12" fillId="0" borderId="0" xfId="28" applyFont="1" applyFill="1" applyAlignment="1">
      <alignment horizontal="center"/>
    </xf>
    <xf numFmtId="164" fontId="7" fillId="0" borderId="0" xfId="28" applyFont="1" applyFill="1" applyAlignment="1">
      <alignment horizontal="center" vertical="center" wrapText="1"/>
    </xf>
    <xf numFmtId="164" fontId="14" fillId="0" borderId="0" xfId="28" applyFont="1" applyFill="1" applyBorder="1" applyAlignment="1">
      <alignment horizontal="center"/>
    </xf>
    <xf numFmtId="164" fontId="7" fillId="24" borderId="0" xfId="28" applyFont="1" applyFill="1" applyBorder="1" applyAlignment="1">
      <alignment horizontal="left"/>
    </xf>
    <xf numFmtId="164" fontId="10" fillId="25" borderId="22" xfId="28" applyFont="1" applyFill="1" applyBorder="1" applyAlignment="1">
      <alignment horizontal="center" vertical="center" wrapText="1"/>
    </xf>
    <xf numFmtId="164" fontId="10" fillId="25" borderId="23" xfId="28" applyFont="1" applyFill="1" applyBorder="1" applyAlignment="1">
      <alignment horizontal="center" vertical="center" wrapText="1"/>
    </xf>
    <xf numFmtId="164" fontId="10" fillId="25" borderId="27" xfId="28" applyFont="1" applyFill="1" applyBorder="1" applyAlignment="1">
      <alignment horizontal="center" vertical="center" wrapText="1"/>
    </xf>
    <xf numFmtId="164" fontId="40" fillId="25" borderId="0" xfId="28" applyFont="1" applyFill="1" applyAlignment="1">
      <alignment horizontal="center"/>
    </xf>
    <xf numFmtId="164" fontId="7" fillId="25" borderId="0" xfId="28" applyFont="1" applyFill="1" applyAlignment="1">
      <alignment horizontal="center" vertical="center" wrapText="1"/>
    </xf>
    <xf numFmtId="164" fontId="7" fillId="25" borderId="0" xfId="28" applyFont="1" applyFill="1" applyBorder="1" applyAlignment="1">
      <alignment horizontal="center"/>
    </xf>
    <xf numFmtId="164" fontId="10" fillId="24" borderId="22" xfId="28" applyFont="1" applyFill="1" applyBorder="1" applyAlignment="1">
      <alignment horizontal="center" vertical="center" wrapText="1"/>
    </xf>
    <xf numFmtId="164" fontId="10" fillId="24" borderId="23" xfId="28" applyFont="1" applyFill="1" applyBorder="1" applyAlignment="1">
      <alignment horizontal="center" vertical="center" wrapText="1"/>
    </xf>
    <xf numFmtId="164" fontId="10" fillId="24" borderId="27" xfId="28" applyFont="1" applyFill="1" applyBorder="1" applyAlignment="1">
      <alignment horizontal="center" vertical="center" wrapText="1"/>
    </xf>
    <xf numFmtId="164" fontId="6" fillId="0" borderId="28" xfId="28" applyFont="1" applyFill="1" applyBorder="1" applyAlignment="1">
      <alignment horizontal="left" vertical="justify"/>
    </xf>
    <xf numFmtId="164" fontId="34" fillId="0" borderId="0" xfId="28" applyFont="1" applyBorder="1" applyAlignment="1">
      <alignment horizontal="center"/>
    </xf>
    <xf numFmtId="164" fontId="14" fillId="0" borderId="22" xfId="28" applyFont="1" applyFill="1" applyBorder="1" applyAlignment="1">
      <alignment horizontal="center"/>
    </xf>
    <xf numFmtId="164" fontId="14" fillId="0" borderId="23" xfId="28" applyFont="1" applyFill="1" applyBorder="1" applyAlignment="1">
      <alignment horizontal="center"/>
    </xf>
    <xf numFmtId="164" fontId="14" fillId="0" borderId="27" xfId="28" applyFont="1" applyFill="1" applyBorder="1" applyAlignment="1">
      <alignment horizontal="center"/>
    </xf>
    <xf numFmtId="164" fontId="12" fillId="0" borderId="22" xfId="28" applyFont="1" applyBorder="1" applyAlignment="1">
      <alignment horizontal="center"/>
    </xf>
    <xf numFmtId="164" fontId="12" fillId="0" borderId="23" xfId="28" applyFont="1" applyBorder="1" applyAlignment="1">
      <alignment horizontal="center"/>
    </xf>
    <xf numFmtId="164" fontId="12" fillId="0" borderId="27" xfId="28" applyFont="1" applyBorder="1" applyAlignment="1">
      <alignment horizontal="center"/>
    </xf>
    <xf numFmtId="164" fontId="32" fillId="0" borderId="0" xfId="28" applyFont="1" applyFill="1" applyAlignment="1">
      <alignment horizontal="center"/>
    </xf>
    <xf numFmtId="164" fontId="8" fillId="0" borderId="0" xfId="28" applyFont="1" applyFill="1" applyAlignment="1">
      <alignment horizontal="center" vertical="center" wrapText="1"/>
    </xf>
    <xf numFmtId="164" fontId="14" fillId="0" borderId="0" xfId="28" applyFont="1" applyBorder="1" applyAlignment="1">
      <alignment horizontal="center"/>
    </xf>
    <xf numFmtId="164" fontId="39" fillId="0" borderId="0" xfId="28" applyFont="1" applyBorder="1" applyAlignment="1">
      <alignment horizontal="center"/>
    </xf>
    <xf numFmtId="164" fontId="7" fillId="0" borderId="0" xfId="28" applyFont="1" applyBorder="1" applyAlignment="1">
      <alignment horizontal="center"/>
    </xf>
    <xf numFmtId="164" fontId="12" fillId="0" borderId="0" xfId="28" applyFont="1" applyBorder="1" applyAlignment="1">
      <alignment horizontal="center"/>
    </xf>
    <xf numFmtId="164" fontId="7" fillId="0" borderId="132" xfId="28" applyFont="1" applyBorder="1" applyAlignment="1">
      <alignment horizontal="center"/>
    </xf>
    <xf numFmtId="164" fontId="6" fillId="0" borderId="132" xfId="28" applyFont="1" applyBorder="1" applyAlignment="1">
      <alignment horizontal="center"/>
    </xf>
    <xf numFmtId="164" fontId="6" fillId="0" borderId="0" xfId="28" applyFont="1" applyFill="1" applyAlignment="1">
      <alignment horizontal="center" vertical="center" wrapText="1"/>
    </xf>
    <xf numFmtId="164" fontId="7" fillId="0" borderId="31" xfId="28" applyFont="1" applyBorder="1" applyAlignment="1">
      <alignment horizontal="center" vertical="center" wrapText="1"/>
    </xf>
    <xf numFmtId="164" fontId="7" fillId="0" borderId="29" xfId="28" applyFont="1" applyBorder="1" applyAlignment="1">
      <alignment horizontal="center"/>
    </xf>
    <xf numFmtId="164" fontId="7" fillId="0" borderId="31" xfId="28" applyFont="1" applyBorder="1" applyAlignment="1">
      <alignment horizontal="center"/>
    </xf>
    <xf numFmtId="164" fontId="7" fillId="0" borderId="88" xfId="28" applyFont="1" applyBorder="1" applyAlignment="1">
      <alignment horizontal="center" vertical="center" wrapText="1"/>
    </xf>
    <xf numFmtId="164" fontId="7" fillId="0" borderId="30" xfId="28" applyFont="1" applyBorder="1" applyAlignment="1">
      <alignment horizontal="center"/>
    </xf>
    <xf numFmtId="164" fontId="7" fillId="0" borderId="23" xfId="28" applyFont="1" applyBorder="1" applyAlignment="1">
      <alignment horizontal="center"/>
    </xf>
    <xf numFmtId="164" fontId="7" fillId="0" borderId="21" xfId="28" applyFont="1" applyBorder="1" applyAlignment="1">
      <alignment horizontal="center"/>
    </xf>
    <xf numFmtId="164" fontId="7" fillId="0" borderId="27" xfId="28" applyFont="1" applyBorder="1" applyAlignment="1">
      <alignment horizontal="center"/>
    </xf>
    <xf numFmtId="164" fontId="7" fillId="0" borderId="96" xfId="28" applyFont="1" applyBorder="1" applyAlignment="1">
      <alignment horizontal="center" vertical="center" wrapText="1"/>
    </xf>
    <xf numFmtId="164" fontId="7" fillId="0" borderId="119" xfId="28" applyFont="1" applyBorder="1" applyAlignment="1">
      <alignment horizontal="center" vertical="center" wrapText="1"/>
    </xf>
    <xf numFmtId="164" fontId="12" fillId="0" borderId="34" xfId="28" applyFont="1" applyBorder="1" applyAlignment="1">
      <alignment horizontal="center"/>
    </xf>
    <xf numFmtId="164" fontId="12" fillId="0" borderId="28" xfId="28" applyFont="1" applyBorder="1" applyAlignment="1">
      <alignment horizontal="center"/>
    </xf>
    <xf numFmtId="164" fontId="12" fillId="0" borderId="103" xfId="28" applyFont="1" applyBorder="1" applyAlignment="1">
      <alignment horizontal="center"/>
    </xf>
    <xf numFmtId="164" fontId="14" fillId="0" borderId="34" xfId="28" applyFont="1" applyFill="1" applyBorder="1" applyAlignment="1">
      <alignment horizontal="center"/>
    </xf>
    <xf numFmtId="164" fontId="14" fillId="0" borderId="28" xfId="28" applyFont="1" applyFill="1" applyBorder="1" applyAlignment="1">
      <alignment horizontal="center"/>
    </xf>
    <xf numFmtId="164" fontId="12" fillId="0" borderId="22" xfId="28" applyFont="1" applyFill="1" applyBorder="1" applyAlignment="1">
      <alignment horizontal="center" vertical="center" wrapText="1"/>
    </xf>
    <xf numFmtId="164" fontId="12" fillId="0" borderId="23" xfId="28" applyFont="1" applyFill="1" applyBorder="1" applyAlignment="1">
      <alignment horizontal="center" vertical="center" wrapText="1"/>
    </xf>
    <xf numFmtId="164" fontId="12" fillId="0" borderId="27" xfId="28" applyFont="1" applyFill="1" applyBorder="1" applyAlignment="1">
      <alignment horizontal="center" vertical="center" wrapText="1"/>
    </xf>
    <xf numFmtId="164" fontId="62" fillId="0" borderId="28" xfId="28" applyFont="1" applyBorder="1" applyAlignment="1">
      <alignment horizontal="center"/>
    </xf>
    <xf numFmtId="164" fontId="14" fillId="0" borderId="22" xfId="28" applyFont="1" applyFill="1" applyBorder="1" applyAlignment="1">
      <alignment horizontal="center" vertical="center"/>
    </xf>
    <xf numFmtId="164" fontId="14" fillId="0" borderId="23" xfId="28" applyFont="1" applyFill="1" applyBorder="1" applyAlignment="1">
      <alignment horizontal="center" vertical="center"/>
    </xf>
    <xf numFmtId="164" fontId="6" fillId="0" borderId="27" xfId="28" applyFont="1" applyFill="1" applyBorder="1" applyAlignment="1">
      <alignment horizontal="center" vertical="center"/>
    </xf>
    <xf numFmtId="164" fontId="13" fillId="0" borderId="0" xfId="28" applyFont="1" applyBorder="1" applyAlignment="1">
      <alignment horizontal="center"/>
    </xf>
    <xf numFmtId="164" fontId="12" fillId="0" borderId="29" xfId="28" applyFont="1" applyFill="1" applyBorder="1" applyAlignment="1">
      <alignment horizontal="center" vertical="center" wrapText="1"/>
    </xf>
    <xf numFmtId="164" fontId="12" fillId="0" borderId="32" xfId="28" applyFont="1" applyFill="1" applyBorder="1" applyAlignment="1">
      <alignment horizontal="center" vertical="center" wrapText="1"/>
    </xf>
    <xf numFmtId="164" fontId="56" fillId="0" borderId="0" xfId="28" applyFont="1" applyFill="1" applyAlignment="1">
      <alignment horizontal="center" vertical="center"/>
    </xf>
    <xf numFmtId="164" fontId="59" fillId="0" borderId="0" xfId="28" applyFont="1" applyFill="1" applyAlignment="1">
      <alignment horizontal="center" vertical="center" wrapText="1"/>
    </xf>
    <xf numFmtId="164" fontId="7" fillId="0" borderId="17" xfId="28" applyFont="1" applyBorder="1" applyAlignment="1">
      <alignment horizontal="center" vertical="center" wrapText="1"/>
    </xf>
    <xf numFmtId="164" fontId="7" fillId="0" borderId="26" xfId="28" applyFont="1" applyBorder="1" applyAlignment="1">
      <alignment horizontal="center" vertical="center" wrapText="1"/>
    </xf>
    <xf numFmtId="164" fontId="10" fillId="0" borderId="22" xfId="28" applyFont="1" applyBorder="1" applyAlignment="1">
      <alignment horizontal="center" vertical="center" wrapText="1"/>
    </xf>
    <xf numFmtId="164" fontId="10" fillId="0" borderId="23" xfId="28" applyFont="1" applyBorder="1" applyAlignment="1">
      <alignment horizontal="center" vertical="center" wrapText="1"/>
    </xf>
    <xf numFmtId="164" fontId="10" fillId="0" borderId="27" xfId="28" applyFont="1" applyBorder="1" applyAlignment="1">
      <alignment horizontal="center" vertical="center" wrapText="1"/>
    </xf>
    <xf numFmtId="164" fontId="6" fillId="0" borderId="76" xfId="28" applyFont="1" applyBorder="1" applyAlignment="1">
      <alignment horizontal="center" vertical="center" wrapText="1"/>
    </xf>
    <xf numFmtId="164" fontId="7" fillId="0" borderId="104" xfId="28" applyFont="1" applyBorder="1" applyAlignment="1">
      <alignment horizontal="center" vertical="center" wrapText="1"/>
    </xf>
    <xf numFmtId="164" fontId="32" fillId="0" borderId="0" xfId="28" applyFont="1" applyBorder="1" applyAlignment="1">
      <alignment horizontal="center"/>
    </xf>
    <xf numFmtId="164" fontId="56" fillId="0" borderId="0" xfId="28" applyFont="1" applyAlignment="1">
      <alignment horizontal="center" vertical="center"/>
    </xf>
    <xf numFmtId="164" fontId="8" fillId="0" borderId="0" xfId="28" applyFont="1" applyBorder="1" applyAlignment="1">
      <alignment horizontal="left"/>
    </xf>
    <xf numFmtId="164" fontId="56" fillId="0" borderId="0" xfId="28" applyFont="1" applyAlignment="1">
      <alignment horizontal="center" vertical="center" wrapText="1"/>
    </xf>
    <xf numFmtId="164" fontId="12" fillId="0" borderId="22" xfId="28" applyFont="1" applyBorder="1" applyAlignment="1">
      <alignment horizontal="center" vertical="center"/>
    </xf>
    <xf numFmtId="164" fontId="12" fillId="0" borderId="23" xfId="28" applyFont="1" applyBorder="1" applyAlignment="1">
      <alignment horizontal="center" vertical="center"/>
    </xf>
    <xf numFmtId="164" fontId="12" fillId="0" borderId="27" xfId="28" applyFont="1" applyBorder="1" applyAlignment="1">
      <alignment horizontal="center" vertical="center"/>
    </xf>
    <xf numFmtId="164" fontId="7" fillId="0" borderId="22" xfId="28" applyFont="1" applyBorder="1" applyAlignment="1">
      <alignment horizontal="center" vertical="center" wrapText="1"/>
    </xf>
    <xf numFmtId="164" fontId="13" fillId="0" borderId="0" xfId="28" applyFont="1" applyFill="1" applyAlignment="1">
      <alignment horizontal="center"/>
    </xf>
    <xf numFmtId="164" fontId="56" fillId="0" borderId="0" xfId="28" applyFont="1" applyFill="1" applyAlignment="1">
      <alignment horizontal="center" vertical="center" wrapText="1"/>
    </xf>
    <xf numFmtId="164" fontId="7" fillId="0" borderId="23" xfId="28" applyFont="1" applyBorder="1" applyAlignment="1">
      <alignment horizontal="center" vertical="center" wrapText="1"/>
    </xf>
    <xf numFmtId="164" fontId="7" fillId="0" borderId="27" xfId="28" applyFont="1" applyBorder="1" applyAlignment="1">
      <alignment horizontal="center" vertical="center" wrapText="1"/>
    </xf>
    <xf numFmtId="164" fontId="6" fillId="0" borderId="17" xfId="28" applyFont="1" applyBorder="1" applyAlignment="1">
      <alignment horizontal="center" vertical="center" wrapText="1"/>
    </xf>
    <xf numFmtId="164" fontId="32" fillId="0" borderId="0" xfId="28" applyFont="1" applyFill="1" applyBorder="1" applyAlignment="1">
      <alignment horizontal="center"/>
    </xf>
    <xf numFmtId="164" fontId="57" fillId="0" borderId="0" xfId="28" applyFont="1" applyAlignment="1">
      <alignment horizontal="center" vertical="center" wrapText="1"/>
    </xf>
    <xf numFmtId="164" fontId="7" fillId="0" borderId="108" xfId="28" applyFont="1" applyBorder="1" applyAlignment="1">
      <alignment horizontal="center" vertical="center" wrapText="1"/>
    </xf>
    <xf numFmtId="164" fontId="6" fillId="0" borderId="0" xfId="28" applyFont="1" applyFill="1" applyBorder="1" applyAlignment="1">
      <alignment horizontal="left"/>
    </xf>
    <xf numFmtId="164" fontId="13" fillId="0" borderId="0" xfId="28" applyFont="1" applyBorder="1" applyAlignment="1">
      <alignment horizontal="left"/>
    </xf>
    <xf numFmtId="164" fontId="12" fillId="0" borderId="22" xfId="28" applyFont="1" applyFill="1" applyBorder="1" applyAlignment="1">
      <alignment horizontal="center"/>
    </xf>
    <xf numFmtId="164" fontId="12" fillId="0" borderId="23" xfId="28" applyFont="1" applyFill="1" applyBorder="1" applyAlignment="1">
      <alignment horizontal="center"/>
    </xf>
    <xf numFmtId="164" fontId="12" fillId="0" borderId="27" xfId="28" applyFont="1" applyFill="1" applyBorder="1" applyAlignment="1">
      <alignment horizontal="center"/>
    </xf>
    <xf numFmtId="164" fontId="6" fillId="0" borderId="22" xfId="28" applyFont="1" applyFill="1" applyBorder="1" applyAlignment="1">
      <alignment horizontal="center" vertical="center" wrapText="1"/>
    </xf>
    <xf numFmtId="164" fontId="6" fillId="0" borderId="23" xfId="28" applyFont="1" applyFill="1" applyBorder="1" applyAlignment="1">
      <alignment horizontal="center" vertical="center" wrapText="1"/>
    </xf>
    <xf numFmtId="164" fontId="6" fillId="0" borderId="27" xfId="28" applyFont="1" applyFill="1" applyBorder="1" applyAlignment="1">
      <alignment horizontal="center" vertical="center" wrapText="1"/>
    </xf>
    <xf numFmtId="164" fontId="7" fillId="0" borderId="22" xfId="28" applyFont="1" applyFill="1" applyBorder="1" applyAlignment="1">
      <alignment horizontal="center" vertical="center" wrapText="1"/>
    </xf>
    <xf numFmtId="164" fontId="7" fillId="0" borderId="23" xfId="28" applyFont="1" applyFill="1" applyBorder="1" applyAlignment="1">
      <alignment horizontal="center" vertical="center" wrapText="1"/>
    </xf>
    <xf numFmtId="164" fontId="7" fillId="0" borderId="27" xfId="28" applyFont="1" applyFill="1" applyBorder="1" applyAlignment="1">
      <alignment horizontal="center" vertical="center" wrapText="1"/>
    </xf>
    <xf numFmtId="164" fontId="14" fillId="0" borderId="26" xfId="28" applyFont="1" applyFill="1" applyBorder="1" applyAlignment="1">
      <alignment horizontal="center"/>
    </xf>
    <xf numFmtId="164" fontId="48" fillId="0" borderId="17" xfId="28" applyFont="1" applyFill="1" applyBorder="1" applyAlignment="1">
      <alignment horizontal="center"/>
    </xf>
    <xf numFmtId="164" fontId="14" fillId="0" borderId="22" xfId="28" applyFont="1" applyFill="1" applyBorder="1" applyAlignment="1">
      <alignment horizontal="center" vertical="center" wrapText="1"/>
    </xf>
    <xf numFmtId="164" fontId="14" fillId="0" borderId="23" xfId="28" applyFont="1" applyFill="1" applyBorder="1" applyAlignment="1">
      <alignment horizontal="center" vertical="center" wrapText="1"/>
    </xf>
    <xf numFmtId="164" fontId="14" fillId="0" borderId="27" xfId="28" applyFont="1" applyFill="1" applyBorder="1" applyAlignment="1">
      <alignment horizontal="center" vertical="center" wrapText="1"/>
    </xf>
    <xf numFmtId="164" fontId="10" fillId="0" borderId="0" xfId="28" applyFont="1" applyFill="1" applyBorder="1" applyAlignment="1">
      <alignment horizontal="center"/>
    </xf>
    <xf numFmtId="164" fontId="12" fillId="0" borderId="34" xfId="28" applyFont="1" applyFill="1" applyBorder="1" applyAlignment="1">
      <alignment horizontal="center"/>
    </xf>
    <xf numFmtId="164" fontId="12" fillId="0" borderId="28" xfId="28" applyFont="1" applyFill="1" applyBorder="1" applyAlignment="1">
      <alignment horizontal="center"/>
    </xf>
    <xf numFmtId="164" fontId="7" fillId="0" borderId="28" xfId="28" applyFont="1" applyFill="1" applyBorder="1" applyAlignment="1">
      <alignment horizontal="center"/>
    </xf>
    <xf numFmtId="164" fontId="6" fillId="0" borderId="28" xfId="28" applyFont="1" applyFill="1" applyBorder="1" applyAlignment="1">
      <alignment horizontal="center"/>
    </xf>
    <xf numFmtId="164" fontId="7" fillId="0" borderId="34" xfId="28" applyFont="1" applyFill="1" applyBorder="1" applyAlignment="1">
      <alignment horizontal="center" vertical="center" wrapText="1"/>
    </xf>
    <xf numFmtId="164" fontId="7" fillId="0" borderId="28" xfId="28" applyFont="1" applyFill="1" applyBorder="1" applyAlignment="1">
      <alignment horizontal="center" vertical="center" wrapText="1"/>
    </xf>
    <xf numFmtId="164" fontId="7" fillId="0" borderId="103" xfId="28" applyFont="1" applyFill="1" applyBorder="1" applyAlignment="1">
      <alignment horizontal="center" vertical="center" wrapText="1"/>
    </xf>
    <xf numFmtId="164" fontId="10" fillId="0" borderId="22" xfId="28" applyFont="1" applyFill="1" applyBorder="1" applyAlignment="1">
      <alignment horizontal="center"/>
    </xf>
    <xf numFmtId="164" fontId="10" fillId="0" borderId="23" xfId="28" applyFont="1" applyFill="1" applyBorder="1" applyAlignment="1">
      <alignment horizontal="center"/>
    </xf>
    <xf numFmtId="164" fontId="10" fillId="0" borderId="27" xfId="28" applyFont="1" applyFill="1" applyBorder="1" applyAlignment="1">
      <alignment horizontal="center"/>
    </xf>
    <xf numFmtId="164" fontId="10" fillId="0" borderId="28" xfId="28" applyFont="1" applyFill="1" applyBorder="1" applyAlignment="1">
      <alignment horizontal="center"/>
    </xf>
    <xf numFmtId="164" fontId="34" fillId="0" borderId="22" xfId="28" applyFont="1" applyFill="1" applyBorder="1" applyAlignment="1">
      <alignment horizontal="center"/>
    </xf>
    <xf numFmtId="164" fontId="34" fillId="0" borderId="23" xfId="28" applyFont="1" applyFill="1" applyBorder="1" applyAlignment="1">
      <alignment horizontal="center"/>
    </xf>
    <xf numFmtId="164" fontId="34" fillId="0" borderId="27" xfId="28" applyFont="1" applyFill="1" applyBorder="1" applyAlignment="1">
      <alignment horizontal="center"/>
    </xf>
    <xf numFmtId="164" fontId="6" fillId="0" borderId="22" xfId="28" applyFont="1" applyFill="1" applyBorder="1" applyAlignment="1">
      <alignment horizontal="center"/>
    </xf>
    <xf numFmtId="164" fontId="6" fillId="0" borderId="23" xfId="28" applyFont="1" applyFill="1" applyBorder="1" applyAlignment="1">
      <alignment horizontal="center"/>
    </xf>
    <xf numFmtId="164" fontId="6" fillId="0" borderId="27" xfId="28" applyFont="1" applyFill="1" applyBorder="1" applyAlignment="1">
      <alignment horizontal="center"/>
    </xf>
    <xf numFmtId="164" fontId="14" fillId="0" borderId="17" xfId="28" applyFont="1" applyFill="1" applyBorder="1" applyAlignment="1">
      <alignment horizontal="center" vertical="center"/>
    </xf>
    <xf numFmtId="164" fontId="14" fillId="0" borderId="34" xfId="28" applyFont="1" applyFill="1" applyBorder="1" applyAlignment="1">
      <alignment horizontal="center" vertical="center"/>
    </xf>
    <xf numFmtId="164" fontId="14" fillId="0" borderId="28" xfId="28" applyFont="1" applyFill="1" applyBorder="1" applyAlignment="1">
      <alignment horizontal="center" vertical="center"/>
    </xf>
    <xf numFmtId="164" fontId="14" fillId="0" borderId="103" xfId="28" applyFont="1" applyFill="1" applyBorder="1" applyAlignment="1">
      <alignment horizontal="center" vertical="center"/>
    </xf>
    <xf numFmtId="164" fontId="7" fillId="0" borderId="22" xfId="28" applyFont="1" applyFill="1" applyBorder="1" applyAlignment="1">
      <alignment horizontal="center"/>
    </xf>
    <xf numFmtId="164" fontId="7" fillId="0" borderId="23" xfId="28" applyFont="1" applyFill="1" applyBorder="1" applyAlignment="1">
      <alignment horizontal="center"/>
    </xf>
    <xf numFmtId="164" fontId="7" fillId="0" borderId="27" xfId="28" applyFont="1" applyFill="1" applyBorder="1" applyAlignment="1">
      <alignment horizontal="center"/>
    </xf>
    <xf numFmtId="164" fontId="12" fillId="0" borderId="17" xfId="28" applyFont="1" applyFill="1" applyBorder="1" applyAlignment="1">
      <alignment horizontal="center" vertical="center"/>
    </xf>
    <xf numFmtId="164" fontId="14" fillId="0" borderId="27" xfId="28" applyFont="1" applyFill="1" applyBorder="1" applyAlignment="1">
      <alignment horizontal="center" vertical="center"/>
    </xf>
    <xf numFmtId="164" fontId="12" fillId="0" borderId="22" xfId="28" applyFont="1" applyFill="1" applyBorder="1" applyAlignment="1">
      <alignment horizontal="center" vertical="center"/>
    </xf>
    <xf numFmtId="164" fontId="12" fillId="0" borderId="23" xfId="28" applyFont="1" applyFill="1" applyBorder="1" applyAlignment="1">
      <alignment horizontal="center" vertical="center"/>
    </xf>
    <xf numFmtId="164" fontId="6" fillId="0" borderId="23" xfId="28" applyFont="1" applyFill="1" applyBorder="1" applyAlignment="1">
      <alignment horizontal="center" vertical="center"/>
    </xf>
    <xf numFmtId="164" fontId="12" fillId="0" borderId="27" xfId="28" applyFont="1" applyFill="1" applyBorder="1" applyAlignment="1">
      <alignment horizontal="center" vertical="center"/>
    </xf>
    <xf numFmtId="164" fontId="48" fillId="0" borderId="22" xfId="28" applyFont="1" applyFill="1" applyBorder="1" applyAlignment="1">
      <alignment horizontal="center"/>
    </xf>
    <xf numFmtId="164" fontId="48" fillId="0" borderId="23" xfId="28" applyFont="1" applyFill="1" applyBorder="1" applyAlignment="1">
      <alignment horizontal="center"/>
    </xf>
    <xf numFmtId="164" fontId="48" fillId="0" borderId="27" xfId="28" applyFont="1" applyFill="1" applyBorder="1" applyAlignment="1">
      <alignment horizontal="center"/>
    </xf>
    <xf numFmtId="164" fontId="8" fillId="0" borderId="0" xfId="28" applyFont="1" applyBorder="1" applyAlignment="1">
      <alignment horizontal="center"/>
    </xf>
    <xf numFmtId="164" fontId="57" fillId="0" borderId="28" xfId="28" applyFont="1" applyFill="1" applyBorder="1" applyAlignment="1">
      <alignment horizontal="center" vertical="center" wrapText="1"/>
    </xf>
    <xf numFmtId="164" fontId="57" fillId="0" borderId="0" xfId="28" applyFont="1" applyFill="1" applyAlignment="1">
      <alignment horizontal="center" vertical="center"/>
    </xf>
    <xf numFmtId="164" fontId="57" fillId="0" borderId="0" xfId="28" applyFont="1" applyFill="1" applyAlignment="1">
      <alignment horizontal="center" vertical="center" wrapText="1"/>
    </xf>
    <xf numFmtId="164" fontId="55" fillId="0" borderId="0" xfId="28" applyFont="1" applyFill="1" applyAlignment="1">
      <alignment horizontal="center"/>
    </xf>
    <xf numFmtId="164" fontId="14" fillId="0" borderId="28" xfId="28" applyFont="1" applyBorder="1" applyAlignment="1">
      <alignment horizontal="center"/>
    </xf>
    <xf numFmtId="164" fontId="32" fillId="0" borderId="28" xfId="28" applyFont="1" applyFill="1" applyBorder="1" applyAlignment="1">
      <alignment horizontal="center" vertical="center" wrapText="1"/>
    </xf>
    <xf numFmtId="164" fontId="12" fillId="0" borderId="22" xfId="28" applyFont="1" applyBorder="1" applyAlignment="1">
      <alignment horizontal="center" vertical="center" wrapText="1"/>
    </xf>
    <xf numFmtId="164" fontId="12" fillId="0" borderId="23" xfId="28" applyFont="1" applyBorder="1" applyAlignment="1">
      <alignment horizontal="center" vertical="center" wrapText="1"/>
    </xf>
    <xf numFmtId="164" fontId="12" fillId="0" borderId="27" xfId="28" applyFont="1" applyBorder="1" applyAlignment="1">
      <alignment horizontal="center" vertical="center" wrapText="1"/>
    </xf>
    <xf numFmtId="164" fontId="7" fillId="0" borderId="0" xfId="28" applyFont="1" applyBorder="1" applyAlignment="1">
      <alignment horizontal="left"/>
    </xf>
    <xf numFmtId="164" fontId="6" fillId="0" borderId="0" xfId="28" applyFont="1" applyBorder="1" applyAlignment="1">
      <alignment horizontal="left"/>
    </xf>
    <xf numFmtId="164" fontId="7" fillId="0" borderId="78" xfId="28" applyFont="1" applyBorder="1" applyAlignment="1">
      <alignment horizontal="left" vertical="center"/>
    </xf>
    <xf numFmtId="164" fontId="7" fillId="0" borderId="133" xfId="28" applyFont="1" applyBorder="1" applyAlignment="1">
      <alignment horizontal="left" vertical="center"/>
    </xf>
    <xf numFmtId="164" fontId="7" fillId="0" borderId="98" xfId="28" applyFont="1" applyBorder="1" applyAlignment="1">
      <alignment horizontal="left" vertical="center"/>
    </xf>
    <xf numFmtId="164" fontId="57" fillId="0" borderId="0" xfId="28" applyFont="1" applyFill="1" applyAlignment="1">
      <alignment horizontal="center"/>
    </xf>
    <xf numFmtId="164" fontId="9" fillId="0" borderId="0" xfId="28" applyFont="1" applyBorder="1" applyAlignment="1">
      <alignment horizontal="center"/>
    </xf>
    <xf numFmtId="164" fontId="7" fillId="0" borderId="0" xfId="28" applyFont="1" applyBorder="1" applyAlignment="1">
      <alignment horizontal="center" vertical="center"/>
    </xf>
    <xf numFmtId="164" fontId="57" fillId="0" borderId="0" xfId="28" applyFont="1" applyBorder="1" applyAlignment="1">
      <alignment horizontal="left"/>
    </xf>
    <xf numFmtId="164" fontId="6" fillId="0" borderId="134" xfId="28" applyFont="1" applyBorder="1" applyAlignment="1">
      <alignment horizontal="left" vertical="justify"/>
    </xf>
    <xf numFmtId="164" fontId="59" fillId="0" borderId="0" xfId="28" applyFont="1" applyFill="1" applyAlignment="1">
      <alignment horizontal="center"/>
    </xf>
    <xf numFmtId="164" fontId="61" fillId="0" borderId="0" xfId="28" applyFont="1" applyFill="1" applyAlignment="1">
      <alignment horizontal="center" wrapText="1"/>
    </xf>
    <xf numFmtId="164" fontId="7" fillId="0" borderId="17" xfId="28" applyFont="1" applyBorder="1" applyAlignment="1">
      <alignment horizontal="center"/>
    </xf>
    <xf numFmtId="164" fontId="7" fillId="0" borderId="22" xfId="28" applyFont="1" applyBorder="1" applyAlignment="1">
      <alignment horizontal="center"/>
    </xf>
    <xf numFmtId="164" fontId="7" fillId="0" borderId="114" xfId="28" applyFont="1" applyBorder="1" applyAlignment="1">
      <alignment horizontal="center" vertical="center"/>
    </xf>
    <xf numFmtId="164" fontId="7" fillId="0" borderId="115" xfId="28" applyFont="1" applyBorder="1" applyAlignment="1">
      <alignment horizontal="center" vertical="center"/>
    </xf>
    <xf numFmtId="164" fontId="13" fillId="0" borderId="0" xfId="28" applyFont="1" applyAlignment="1">
      <alignment horizontal="center"/>
    </xf>
    <xf numFmtId="164" fontId="38" fillId="0" borderId="0" xfId="28" applyFont="1" applyAlignment="1">
      <alignment horizontal="center"/>
    </xf>
    <xf numFmtId="164" fontId="7" fillId="0" borderId="98" xfId="28" applyFont="1" applyBorder="1" applyAlignment="1">
      <alignment horizontal="center" vertical="center"/>
    </xf>
    <xf numFmtId="164" fontId="7" fillId="0" borderId="135" xfId="28" applyFont="1" applyBorder="1" applyAlignment="1">
      <alignment horizontal="center" vertical="center"/>
    </xf>
    <xf numFmtId="164" fontId="7" fillId="0" borderId="0" xfId="28" applyFont="1" applyAlignment="1">
      <alignment horizontal="left"/>
    </xf>
    <xf numFmtId="164" fontId="56" fillId="0" borderId="0" xfId="28" applyFont="1" applyFill="1" applyAlignment="1">
      <alignment horizontal="left" vertical="center"/>
    </xf>
    <xf numFmtId="164" fontId="6" fillId="0" borderId="28" xfId="28" applyFont="1" applyFill="1" applyBorder="1" applyAlignment="1">
      <alignment horizontal="center" vertical="center" wrapText="1"/>
    </xf>
    <xf numFmtId="164" fontId="7" fillId="0" borderId="16" xfId="28" applyFont="1" applyBorder="1" applyAlignment="1">
      <alignment horizontal="center" vertical="center" wrapText="1"/>
    </xf>
    <xf numFmtId="164" fontId="9" fillId="0" borderId="28" xfId="28" applyFont="1" applyBorder="1" applyAlignment="1">
      <alignment horizontal="left"/>
    </xf>
    <xf numFmtId="164" fontId="6" fillId="0" borderId="28" xfId="28" applyFont="1" applyBorder="1" applyAlignment="1">
      <alignment horizontal="left"/>
    </xf>
    <xf numFmtId="164" fontId="54" fillId="0" borderId="28" xfId="28" applyFont="1" applyBorder="1" applyAlignment="1">
      <alignment horizontal="left" wrapText="1"/>
    </xf>
    <xf numFmtId="164" fontId="12" fillId="0" borderId="17" xfId="28" applyFont="1" applyFill="1" applyBorder="1" applyAlignment="1">
      <alignment horizontal="center"/>
    </xf>
    <xf numFmtId="164" fontId="60" fillId="0" borderId="0" xfId="28" applyFont="1" applyBorder="1" applyAlignment="1">
      <alignment horizontal="center"/>
    </xf>
    <xf numFmtId="164" fontId="6" fillId="0" borderId="0" xfId="28" applyFont="1" applyBorder="1" applyAlignment="1">
      <alignment horizontal="center"/>
    </xf>
    <xf numFmtId="164" fontId="6" fillId="0" borderId="22" xfId="28" applyFont="1" applyBorder="1" applyAlignment="1">
      <alignment horizontal="center" vertical="center"/>
    </xf>
    <xf numFmtId="164" fontId="6" fillId="0" borderId="23" xfId="28" applyFont="1" applyBorder="1" applyAlignment="1">
      <alignment horizontal="center" vertical="center"/>
    </xf>
    <xf numFmtId="164" fontId="6" fillId="0" borderId="27" xfId="28" applyFont="1" applyBorder="1" applyAlignment="1">
      <alignment horizontal="center" vertical="center"/>
    </xf>
    <xf numFmtId="164" fontId="7" fillId="0" borderId="21" xfId="28" applyFont="1" applyBorder="1" applyAlignment="1">
      <alignment horizontal="center" vertical="center" wrapText="1"/>
    </xf>
    <xf numFmtId="164" fontId="7" fillId="0" borderId="30" xfId="28" applyFont="1" applyBorder="1" applyAlignment="1">
      <alignment horizontal="center" vertical="center" wrapText="1"/>
    </xf>
    <xf numFmtId="164" fontId="6" fillId="0" borderId="136" xfId="28" applyFont="1" applyFill="1" applyBorder="1" applyAlignment="1">
      <alignment horizontal="left" vertical="justify"/>
    </xf>
    <xf numFmtId="164" fontId="6" fillId="0" borderId="0" xfId="28" applyFont="1" applyFill="1" applyBorder="1" applyAlignment="1">
      <alignment horizontal="left" vertical="justify"/>
    </xf>
    <xf numFmtId="164" fontId="0" fillId="0" borderId="0" xfId="28" applyFont="1" applyAlignment="1">
      <alignment horizontal="left"/>
    </xf>
    <xf numFmtId="164" fontId="6" fillId="0" borderId="22" xfId="28" applyFont="1" applyBorder="1" applyAlignment="1">
      <alignment horizontal="right"/>
    </xf>
    <xf numFmtId="164" fontId="0" fillId="0" borderId="23" xfId="28" applyFont="1" applyBorder="1" applyAlignment="1">
      <alignment horizontal="right"/>
    </xf>
    <xf numFmtId="164" fontId="0" fillId="0" borderId="27" xfId="28" applyFont="1" applyBorder="1" applyAlignment="1">
      <alignment horizontal="right"/>
    </xf>
    <xf numFmtId="164" fontId="7" fillId="0" borderId="0" xfId="28" applyFont="1" applyAlignment="1">
      <alignment horizontal="right"/>
    </xf>
    <xf numFmtId="164" fontId="39" fillId="0" borderId="132" xfId="28" applyFont="1" applyBorder="1" applyAlignment="1">
      <alignment horizontal="left"/>
    </xf>
    <xf numFmtId="164" fontId="6" fillId="0" borderId="132" xfId="28" applyFont="1" applyBorder="1" applyAlignment="1">
      <alignment horizontal="left"/>
    </xf>
    <xf numFmtId="164" fontId="39" fillId="0" borderId="0" xfId="28" applyFont="1" applyBorder="1" applyAlignment="1">
      <alignment horizontal="left"/>
    </xf>
    <xf numFmtId="164" fontId="6" fillId="0" borderId="22" xfId="28" applyFont="1" applyBorder="1" applyAlignment="1">
      <alignment horizontal="center"/>
    </xf>
    <xf numFmtId="164" fontId="6" fillId="0" borderId="23" xfId="28" applyFont="1" applyBorder="1" applyAlignment="1">
      <alignment horizontal="center"/>
    </xf>
    <xf numFmtId="164" fontId="6" fillId="0" borderId="27" xfId="28" applyFont="1" applyBorder="1" applyAlignment="1">
      <alignment horizontal="center"/>
    </xf>
    <xf numFmtId="164" fontId="34" fillId="0" borderId="0" xfId="28" applyFont="1" applyBorder="1" applyAlignment="1">
      <alignment horizontal="left" vertical="justify"/>
    </xf>
    <xf numFmtId="164" fontId="41" fillId="0" borderId="0" xfId="28" applyFont="1" applyAlignment="1">
      <alignment horizontal="center"/>
    </xf>
    <xf numFmtId="164" fontId="40" fillId="0" borderId="0" xfId="28" applyFont="1" applyAlignment="1">
      <alignment horizontal="center"/>
    </xf>
    <xf numFmtId="164" fontId="6" fillId="0" borderId="0" xfId="28" applyFont="1" applyAlignment="1">
      <alignment horizontal="left"/>
    </xf>
    <xf numFmtId="164" fontId="37" fillId="0" borderId="0" xfId="28" applyFont="1" applyBorder="1" applyAlignment="1">
      <alignment horizontal="left"/>
    </xf>
    <xf numFmtId="164" fontId="7" fillId="0" borderId="138" xfId="28" applyFont="1" applyBorder="1" applyAlignment="1">
      <alignment horizontal="center" vertical="center"/>
    </xf>
    <xf numFmtId="164" fontId="7" fillId="0" borderId="139" xfId="28" applyFont="1" applyBorder="1" applyAlignment="1">
      <alignment horizontal="center" vertical="center"/>
    </xf>
    <xf numFmtId="164" fontId="7" fillId="0" borderId="35" xfId="28" applyFont="1" applyBorder="1" applyAlignment="1">
      <alignment horizontal="center" vertical="center"/>
    </xf>
    <xf numFmtId="164" fontId="7" fillId="0" borderId="37" xfId="28" applyFont="1" applyBorder="1" applyAlignment="1">
      <alignment horizontal="center" vertical="center"/>
    </xf>
    <xf numFmtId="164" fontId="7" fillId="0" borderId="140" xfId="28" applyFont="1" applyBorder="1" applyAlignment="1">
      <alignment horizontal="center"/>
    </xf>
    <xf numFmtId="164" fontId="7" fillId="0" borderId="35" xfId="28" applyFont="1" applyBorder="1" applyAlignment="1">
      <alignment horizontal="center"/>
    </xf>
    <xf numFmtId="164" fontId="7" fillId="0" borderId="137" xfId="28" applyFont="1" applyBorder="1" applyAlignment="1">
      <alignment horizontal="center"/>
    </xf>
    <xf numFmtId="164" fontId="94" fillId="0" borderId="0" xfId="0" applyNumberFormat="1" applyFont="1" applyAlignment="1">
      <alignment horizontal="center" vertical="center"/>
    </xf>
    <xf numFmtId="0" fontId="94" fillId="0" borderId="0" xfId="0" applyFont="1" applyAlignment="1">
      <alignment horizontal="center" vertical="center"/>
    </xf>
    <xf numFmtId="0" fontId="95" fillId="0" borderId="132" xfId="0" applyFont="1" applyBorder="1" applyAlignment="1">
      <alignment horizontal="center" vertical="center" wrapText="1"/>
    </xf>
    <xf numFmtId="0" fontId="95" fillId="0" borderId="24" xfId="0" applyFont="1" applyBorder="1" applyAlignment="1">
      <alignment horizontal="center" vertical="center"/>
    </xf>
    <xf numFmtId="164" fontId="95" fillId="0" borderId="0" xfId="0" applyNumberFormat="1" applyFont="1" applyAlignment="1">
      <alignment horizontal="center" vertical="center" wrapText="1"/>
    </xf>
    <xf numFmtId="0" fontId="95" fillId="0" borderId="0" xfId="0" applyFont="1" applyAlignment="1">
      <alignment horizontal="center" vertical="center" wrapText="1"/>
    </xf>
    <xf numFmtId="0" fontId="95" fillId="0" borderId="24" xfId="0" applyFont="1" applyBorder="1" applyAlignment="1">
      <alignment horizontal="center"/>
    </xf>
    <xf numFmtId="0" fontId="96" fillId="0" borderId="25" xfId="0" applyFont="1" applyBorder="1" applyAlignment="1">
      <alignment horizontal="center"/>
    </xf>
    <xf numFmtId="0" fontId="96" fillId="0" borderId="132" xfId="0" applyFont="1" applyBorder="1" applyAlignment="1">
      <alignment horizontal="center" vertical="center" wrapText="1"/>
    </xf>
    <xf numFmtId="0" fontId="95" fillId="0" borderId="132" xfId="0" applyFont="1" applyBorder="1" applyAlignment="1">
      <alignment vertical="center"/>
    </xf>
    <xf numFmtId="0" fontId="96" fillId="0" borderId="37" xfId="0" applyFont="1" applyBorder="1" applyAlignment="1">
      <alignment horizontal="center"/>
    </xf>
    <xf numFmtId="0" fontId="93" fillId="0" borderId="24" xfId="0" applyFont="1" applyBorder="1" applyAlignment="1">
      <alignment horizontal="center"/>
    </xf>
    <xf numFmtId="0" fontId="96" fillId="0" borderId="45" xfId="0" applyFont="1" applyBorder="1" applyAlignment="1">
      <alignment horizontal="center" vertical="center"/>
    </xf>
    <xf numFmtId="0" fontId="96" fillId="0" borderId="46" xfId="0" applyFont="1" applyBorder="1" applyAlignment="1">
      <alignment horizontal="center" vertical="center"/>
    </xf>
    <xf numFmtId="0" fontId="92" fillId="0" borderId="24" xfId="0" applyFont="1" applyBorder="1" applyAlignment="1">
      <alignment horizontal="center" vertical="center"/>
    </xf>
    <xf numFmtId="0" fontId="93" fillId="0" borderId="192" xfId="0" applyFont="1" applyBorder="1" applyAlignment="1">
      <alignment horizontal="center" vertical="center" wrapText="1"/>
    </xf>
    <xf numFmtId="0" fontId="93" fillId="0" borderId="189" xfId="0" applyFont="1" applyBorder="1" applyAlignment="1">
      <alignment horizontal="center" vertical="center" wrapText="1"/>
    </xf>
    <xf numFmtId="0" fontId="93" fillId="0" borderId="191" xfId="0" applyFont="1" applyBorder="1" applyAlignment="1">
      <alignment horizontal="center" vertical="center"/>
    </xf>
    <xf numFmtId="0" fontId="93" fillId="0" borderId="188" xfId="0" applyFont="1" applyBorder="1" applyAlignment="1">
      <alignment horizontal="center" vertical="center"/>
    </xf>
    <xf numFmtId="0" fontId="93" fillId="0" borderId="190" xfId="0" applyFont="1" applyBorder="1" applyAlignment="1">
      <alignment horizontal="center" vertical="center"/>
    </xf>
    <xf numFmtId="0" fontId="93" fillId="0" borderId="187" xfId="0" applyFont="1" applyBorder="1" applyAlignment="1">
      <alignment horizontal="center" vertical="center"/>
    </xf>
    <xf numFmtId="0" fontId="96" fillId="0" borderId="24" xfId="0" applyFont="1" applyBorder="1" applyAlignment="1">
      <alignment horizontal="center" vertical="center"/>
    </xf>
    <xf numFmtId="164" fontId="94" fillId="0" borderId="0" xfId="0" applyNumberFormat="1" applyFont="1" applyAlignment="1">
      <alignment horizontal="center"/>
    </xf>
    <xf numFmtId="0" fontId="94" fillId="0" borderId="0" xfId="0" applyFont="1" applyAlignment="1">
      <alignment horizontal="center"/>
    </xf>
    <xf numFmtId="164" fontId="94" fillId="0" borderId="0" xfId="0" applyNumberFormat="1" applyFont="1" applyAlignment="1">
      <alignment horizontal="center" vertical="center" wrapText="1"/>
    </xf>
    <xf numFmtId="0" fontId="93" fillId="0" borderId="132" xfId="0" applyFont="1" applyBorder="1" applyAlignment="1">
      <alignment horizontal="center" vertical="center" wrapText="1"/>
    </xf>
    <xf numFmtId="0" fontId="92" fillId="0" borderId="24" xfId="0" applyFont="1" applyBorder="1" applyAlignment="1">
      <alignment horizontal="center"/>
    </xf>
    <xf numFmtId="0" fontId="93" fillId="0" borderId="132" xfId="0" applyFont="1" applyBorder="1" applyAlignment="1">
      <alignment horizontal="center" vertical="center"/>
    </xf>
    <xf numFmtId="0" fontId="92" fillId="0" borderId="37" xfId="0" applyFont="1" applyBorder="1" applyAlignment="1">
      <alignment horizontal="center" vertical="center"/>
    </xf>
    <xf numFmtId="0" fontId="92" fillId="0" borderId="45" xfId="0" applyFont="1" applyBorder="1" applyAlignment="1">
      <alignment horizontal="center"/>
    </xf>
    <xf numFmtId="0" fontId="92" fillId="0" borderId="81" xfId="0" applyFont="1" applyBorder="1" applyAlignment="1">
      <alignment horizontal="center"/>
    </xf>
    <xf numFmtId="0" fontId="92" fillId="0" borderId="46" xfId="0" applyFont="1" applyBorder="1" applyAlignment="1">
      <alignment horizontal="center"/>
    </xf>
    <xf numFmtId="0" fontId="93" fillId="0" borderId="45" xfId="0" applyFont="1" applyBorder="1" applyAlignment="1">
      <alignment horizontal="center"/>
    </xf>
    <xf numFmtId="0" fontId="93" fillId="0" borderId="81" xfId="0" applyFont="1" applyBorder="1" applyAlignment="1">
      <alignment horizontal="center"/>
    </xf>
    <xf numFmtId="0" fontId="93" fillId="0" borderId="46" xfId="0" applyFont="1" applyBorder="1" applyAlignment="1">
      <alignment horizontal="center"/>
    </xf>
    <xf numFmtId="0" fontId="92" fillId="0" borderId="37" xfId="0" applyFont="1" applyBorder="1" applyAlignment="1">
      <alignment horizontal="center"/>
    </xf>
    <xf numFmtId="0" fontId="93" fillId="0" borderId="24" xfId="0" applyFont="1" applyBorder="1" applyAlignment="1">
      <alignment horizontal="center" vertical="center"/>
    </xf>
    <xf numFmtId="164" fontId="95" fillId="0" borderId="24" xfId="0" applyNumberFormat="1" applyFont="1" applyBorder="1" applyAlignment="1">
      <alignment horizontal="center" vertical="center" wrapText="1"/>
    </xf>
    <xf numFmtId="0" fontId="95" fillId="0" borderId="212" xfId="0" applyFont="1" applyBorder="1" applyAlignment="1">
      <alignment horizontal="left" vertical="center" wrapText="1"/>
    </xf>
    <xf numFmtId="0" fontId="95" fillId="0" borderId="213" xfId="0" applyFont="1" applyBorder="1" applyAlignment="1">
      <alignment horizontal="left" vertical="center" wrapText="1"/>
    </xf>
    <xf numFmtId="0" fontId="95" fillId="0" borderId="216" xfId="0" applyFont="1" applyBorder="1" applyAlignment="1">
      <alignment horizontal="center" vertical="center"/>
    </xf>
    <xf numFmtId="0" fontId="95" fillId="0" borderId="217" xfId="0" applyFont="1" applyBorder="1" applyAlignment="1">
      <alignment horizontal="center" vertical="center"/>
    </xf>
    <xf numFmtId="0" fontId="95" fillId="0" borderId="218" xfId="0" applyFont="1" applyBorder="1" applyAlignment="1">
      <alignment horizontal="center" vertical="center"/>
    </xf>
    <xf numFmtId="164" fontId="95" fillId="0" borderId="212" xfId="0" applyNumberFormat="1" applyFont="1" applyBorder="1" applyAlignment="1">
      <alignment horizontal="center" vertical="center" wrapText="1"/>
    </xf>
    <xf numFmtId="0" fontId="95" fillId="0" borderId="215" xfId="0" applyFont="1" applyBorder="1" applyAlignment="1">
      <alignment horizontal="center" vertical="center" wrapText="1"/>
    </xf>
    <xf numFmtId="0" fontId="95" fillId="0" borderId="213" xfId="0" applyFont="1" applyBorder="1" applyAlignment="1">
      <alignment horizontal="center" vertical="center" wrapText="1"/>
    </xf>
    <xf numFmtId="0" fontId="96" fillId="0" borderId="81" xfId="0" applyFont="1" applyBorder="1" applyAlignment="1">
      <alignment horizontal="center" vertical="center"/>
    </xf>
    <xf numFmtId="0" fontId="95" fillId="0" borderId="132" xfId="0" applyFont="1" applyBorder="1" applyAlignment="1">
      <alignment horizontal="center"/>
    </xf>
    <xf numFmtId="0" fontId="96" fillId="0" borderId="24" xfId="0" applyFont="1" applyBorder="1" applyAlignment="1">
      <alignment horizontal="center"/>
    </xf>
    <xf numFmtId="0" fontId="95" fillId="0" borderId="37" xfId="0" applyFont="1" applyBorder="1" applyAlignment="1">
      <alignment horizontal="center" vertical="center"/>
    </xf>
    <xf numFmtId="0" fontId="96" fillId="0" borderId="199" xfId="0" applyFont="1" applyBorder="1" applyAlignment="1">
      <alignment horizontal="center" vertical="center"/>
    </xf>
    <xf numFmtId="0" fontId="96" fillId="0" borderId="200" xfId="0" applyFont="1" applyBorder="1" applyAlignment="1">
      <alignment horizontal="center" vertical="center"/>
    </xf>
    <xf numFmtId="0" fontId="93" fillId="0" borderId="37" xfId="0" applyFont="1" applyBorder="1" applyAlignment="1">
      <alignment horizontal="center" vertical="center"/>
    </xf>
    <xf numFmtId="0" fontId="95" fillId="0" borderId="132" xfId="0" applyFont="1" applyBorder="1" applyAlignment="1">
      <alignment horizontal="center" vertical="center"/>
    </xf>
    <xf numFmtId="0" fontId="96" fillId="0" borderId="45" xfId="0" applyFont="1" applyBorder="1" applyAlignment="1">
      <alignment horizontal="center" vertical="center" wrapText="1"/>
    </xf>
    <xf numFmtId="0" fontId="96" fillId="0" borderId="46" xfId="0" applyFont="1" applyBorder="1" applyAlignment="1">
      <alignment horizontal="center" vertical="center" wrapText="1"/>
    </xf>
    <xf numFmtId="0" fontId="96" fillId="0" borderId="204" xfId="0" applyFont="1" applyBorder="1" applyAlignment="1">
      <alignment horizontal="center" vertical="center" wrapText="1"/>
    </xf>
    <xf numFmtId="0" fontId="96" fillId="0" borderId="201"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6" xfId="0" applyFont="1" applyBorder="1" applyAlignment="1">
      <alignment horizontal="center" vertical="center"/>
    </xf>
    <xf numFmtId="0" fontId="95" fillId="0" borderId="188" xfId="0" applyFont="1" applyBorder="1" applyAlignment="1">
      <alignment horizontal="center" vertical="center"/>
    </xf>
    <xf numFmtId="0" fontId="95" fillId="0" borderId="207" xfId="0" applyFont="1" applyBorder="1" applyAlignment="1">
      <alignment horizontal="center" vertical="center"/>
    </xf>
    <xf numFmtId="0" fontId="95" fillId="0" borderId="187" xfId="0" applyFont="1" applyBorder="1" applyAlignment="1">
      <alignment horizontal="center" vertical="center"/>
    </xf>
    <xf numFmtId="166" fontId="77" fillId="0" borderId="42" xfId="28" applyNumberFormat="1" applyFont="1" applyFill="1" applyBorder="1" applyAlignment="1">
      <alignment horizontal="center" vertical="center" wrapText="1"/>
    </xf>
    <xf numFmtId="166" fontId="77" fillId="0" borderId="134" xfId="28" applyNumberFormat="1" applyFont="1" applyFill="1" applyBorder="1" applyAlignment="1">
      <alignment horizontal="center" vertical="center" wrapText="1"/>
    </xf>
    <xf numFmtId="166" fontId="77" fillId="0" borderId="20" xfId="28" applyNumberFormat="1" applyFont="1" applyFill="1" applyBorder="1" applyAlignment="1">
      <alignment horizontal="center" vertical="center" wrapText="1"/>
    </xf>
    <xf numFmtId="0" fontId="77" fillId="0" borderId="42" xfId="28" applyNumberFormat="1" applyFont="1" applyFill="1" applyBorder="1" applyAlignment="1">
      <alignment horizontal="center" vertical="center" wrapText="1"/>
    </xf>
    <xf numFmtId="0" fontId="77" fillId="0" borderId="20" xfId="28" applyNumberFormat="1" applyFont="1" applyFill="1" applyBorder="1" applyAlignment="1">
      <alignment horizontal="center" vertical="center" wrapText="1"/>
    </xf>
    <xf numFmtId="164" fontId="48" fillId="0" borderId="0" xfId="28" applyFont="1" applyFill="1" applyBorder="1" applyAlignment="1">
      <alignment horizontal="center" vertical="center" wrapText="1"/>
    </xf>
    <xf numFmtId="164" fontId="48" fillId="0" borderId="76" xfId="28" applyFont="1" applyFill="1" applyBorder="1" applyAlignment="1">
      <alignment horizontal="center" vertical="center"/>
    </xf>
    <xf numFmtId="164" fontId="48" fillId="0" borderId="34" xfId="28" applyFont="1" applyFill="1" applyBorder="1" applyAlignment="1">
      <alignment horizontal="center" vertical="center"/>
    </xf>
    <xf numFmtId="164" fontId="77" fillId="0" borderId="76" xfId="28" applyFont="1" applyFill="1" applyBorder="1" applyAlignment="1">
      <alignment horizontal="center" vertical="center"/>
    </xf>
    <xf numFmtId="164" fontId="77" fillId="0" borderId="90" xfId="28" applyFont="1" applyFill="1" applyBorder="1" applyAlignment="1">
      <alignment horizontal="center" vertical="center"/>
    </xf>
    <xf numFmtId="164" fontId="77" fillId="0" borderId="31" xfId="28" applyFont="1" applyFill="1" applyBorder="1" applyAlignment="1">
      <alignment horizontal="center" vertical="center" wrapText="1"/>
    </xf>
    <xf numFmtId="164" fontId="77" fillId="0" borderId="32" xfId="28" applyFont="1" applyFill="1" applyBorder="1" applyAlignment="1">
      <alignment horizontal="center" vertical="center" wrapText="1"/>
    </xf>
    <xf numFmtId="164" fontId="48" fillId="0" borderId="28" xfId="28" applyFont="1" applyFill="1" applyBorder="1" applyAlignment="1">
      <alignment horizontal="center" vertical="center"/>
    </xf>
    <xf numFmtId="164" fontId="48" fillId="0" borderId="91" xfId="28" applyFont="1" applyFill="1" applyBorder="1" applyAlignment="1">
      <alignment horizontal="center" vertical="center"/>
    </xf>
    <xf numFmtId="164" fontId="48" fillId="0" borderId="93" xfId="28" applyFont="1" applyFill="1" applyBorder="1" applyAlignment="1">
      <alignment horizontal="center" vertical="center" wrapText="1"/>
    </xf>
    <xf numFmtId="164" fontId="48" fillId="0" borderId="91" xfId="28" applyFont="1" applyFill="1" applyBorder="1" applyAlignment="1">
      <alignment horizontal="center" vertical="center" wrapText="1"/>
    </xf>
    <xf numFmtId="164" fontId="7" fillId="0" borderId="28" xfId="28" applyFont="1" applyFill="1" applyBorder="1" applyAlignment="1">
      <alignment horizontal="center" vertical="center"/>
    </xf>
    <xf numFmtId="164" fontId="7" fillId="0" borderId="0" xfId="28" applyFont="1" applyFill="1" applyBorder="1" applyAlignment="1">
      <alignment horizontal="center" vertical="center" wrapText="1"/>
    </xf>
    <xf numFmtId="164" fontId="7" fillId="0" borderId="76" xfId="28" applyFont="1" applyFill="1" applyBorder="1" applyAlignment="1">
      <alignment horizontal="center" vertical="center"/>
    </xf>
    <xf numFmtId="164" fontId="7" fillId="0" borderId="34" xfId="28" applyFont="1" applyFill="1" applyBorder="1" applyAlignment="1">
      <alignment horizontal="center" vertical="center"/>
    </xf>
    <xf numFmtId="164" fontId="7" fillId="0" borderId="22" xfId="28" applyFont="1" applyFill="1" applyBorder="1" applyAlignment="1">
      <alignment horizontal="center" vertical="center"/>
    </xf>
    <xf numFmtId="164" fontId="7" fillId="0" borderId="27" xfId="28" applyFont="1" applyFill="1" applyBorder="1" applyAlignment="1">
      <alignment horizontal="center" vertical="center"/>
    </xf>
    <xf numFmtId="166" fontId="7" fillId="0" borderId="33" xfId="28" applyNumberFormat="1" applyFont="1" applyFill="1" applyBorder="1" applyAlignment="1">
      <alignment horizontal="center" vertical="center"/>
    </xf>
    <xf numFmtId="166" fontId="7" fillId="0" borderId="16" xfId="28" applyNumberFormat="1" applyFont="1" applyFill="1" applyBorder="1" applyAlignment="1">
      <alignment horizontal="center" vertical="center"/>
    </xf>
    <xf numFmtId="164" fontId="7" fillId="0" borderId="22" xfId="28" applyFont="1" applyBorder="1" applyAlignment="1">
      <alignment horizontal="right" vertical="center" wrapText="1"/>
    </xf>
    <xf numFmtId="164" fontId="7" fillId="0" borderId="23" xfId="28" applyFont="1" applyBorder="1" applyAlignment="1">
      <alignment horizontal="right" vertical="center" wrapText="1"/>
    </xf>
    <xf numFmtId="164" fontId="7" fillId="0" borderId="27" xfId="28" applyFont="1" applyBorder="1" applyAlignment="1">
      <alignment horizontal="right" vertical="center" wrapText="1"/>
    </xf>
    <xf numFmtId="164" fontId="76" fillId="0" borderId="22" xfId="28" applyFont="1" applyFill="1" applyBorder="1" applyAlignment="1">
      <alignment horizontal="right" vertical="center"/>
    </xf>
    <xf numFmtId="164" fontId="76" fillId="0" borderId="23" xfId="28" applyFont="1" applyFill="1" applyBorder="1" applyAlignment="1">
      <alignment horizontal="right" vertical="center"/>
    </xf>
    <xf numFmtId="164" fontId="7" fillId="0" borderId="0" xfId="0" applyNumberFormat="1" applyFont="1" applyAlignment="1">
      <alignment horizontal="center" vertical="center" wrapText="1"/>
    </xf>
    <xf numFmtId="164" fontId="7" fillId="0" borderId="28" xfId="0" applyNumberFormat="1" applyFont="1" applyBorder="1" applyAlignment="1">
      <alignment horizontal="center" vertical="center" wrapText="1"/>
    </xf>
    <xf numFmtId="164" fontId="7" fillId="0" borderId="26" xfId="28" applyFont="1" applyFill="1" applyBorder="1" applyAlignment="1">
      <alignment horizontal="center" vertical="center"/>
    </xf>
    <xf numFmtId="164" fontId="7" fillId="0" borderId="90" xfId="28" applyFont="1" applyFill="1" applyBorder="1" applyAlignment="1">
      <alignment horizontal="center" vertical="center"/>
    </xf>
    <xf numFmtId="164" fontId="6" fillId="0" borderId="26" xfId="28" applyFont="1" applyFill="1" applyBorder="1" applyAlignment="1">
      <alignment horizontal="center" vertical="center"/>
    </xf>
    <xf numFmtId="164" fontId="6" fillId="0" borderId="90" xfId="28" applyFont="1" applyFill="1" applyBorder="1" applyAlignment="1">
      <alignment horizontal="center" vertical="center"/>
    </xf>
    <xf numFmtId="164" fontId="7" fillId="0" borderId="76" xfId="28" applyFont="1" applyFill="1" applyBorder="1" applyAlignment="1">
      <alignment horizontal="right" vertical="center" wrapText="1"/>
    </xf>
    <xf numFmtId="164" fontId="7" fillId="0" borderId="74" xfId="28" applyFont="1" applyFill="1" applyBorder="1" applyAlignment="1">
      <alignment horizontal="right" vertical="center" wrapText="1"/>
    </xf>
    <xf numFmtId="164" fontId="10" fillId="0" borderId="22" xfId="28" applyFont="1" applyFill="1" applyBorder="1" applyAlignment="1">
      <alignment horizontal="center" vertical="center" wrapText="1"/>
    </xf>
    <xf numFmtId="164" fontId="10" fillId="0" borderId="23" xfId="28" applyFont="1" applyFill="1" applyBorder="1" applyAlignment="1">
      <alignment horizontal="center" vertical="center" wrapText="1"/>
    </xf>
    <xf numFmtId="164" fontId="10" fillId="0" borderId="27" xfId="28" applyFont="1" applyFill="1" applyBorder="1" applyAlignment="1">
      <alignment horizontal="center" vertical="center" wrapText="1"/>
    </xf>
    <xf numFmtId="0" fontId="7" fillId="0" borderId="22" xfId="0" applyFont="1" applyBorder="1" applyAlignment="1">
      <alignment horizontal="left" vertical="center"/>
    </xf>
    <xf numFmtId="0" fontId="7" fillId="0" borderId="23" xfId="0" applyFont="1" applyBorder="1" applyAlignment="1">
      <alignment horizontal="left" vertical="center"/>
    </xf>
    <xf numFmtId="0" fontId="7" fillId="0" borderId="27" xfId="0" applyFont="1" applyBorder="1" applyAlignment="1">
      <alignment horizontal="left" vertical="center"/>
    </xf>
    <xf numFmtId="164" fontId="7" fillId="0" borderId="21" xfId="28" applyFont="1" applyFill="1" applyBorder="1" applyAlignment="1">
      <alignment horizontal="center" vertical="center"/>
    </xf>
    <xf numFmtId="164" fontId="54" fillId="0" borderId="0" xfId="28" applyFont="1" applyFill="1" applyAlignment="1">
      <alignment horizontal="center" vertical="center" wrapText="1"/>
    </xf>
    <xf numFmtId="0" fontId="6" fillId="0" borderId="45" xfId="0" applyFont="1" applyBorder="1" applyAlignment="1">
      <alignment horizontal="center" vertical="center"/>
    </xf>
    <xf numFmtId="0" fontId="0" fillId="0" borderId="81" xfId="0" applyBorder="1" applyAlignment="1">
      <alignment horizontal="center" vertical="center"/>
    </xf>
    <xf numFmtId="0" fontId="0" fillId="0" borderId="46" xfId="0" applyBorder="1" applyAlignment="1">
      <alignment horizontal="center" vertical="center"/>
    </xf>
    <xf numFmtId="164" fontId="7" fillId="0" borderId="134" xfId="28" applyFont="1" applyFill="1" applyBorder="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center" vertical="center"/>
    </xf>
    <xf numFmtId="0" fontId="40" fillId="0" borderId="0" xfId="0" applyFont="1" applyAlignment="1">
      <alignment horizontal="center" wrapText="1"/>
    </xf>
    <xf numFmtId="0" fontId="103" fillId="0" borderId="17" xfId="0" applyFont="1" applyBorder="1" applyAlignment="1">
      <alignment horizontal="center" vertical="center"/>
    </xf>
    <xf numFmtId="164" fontId="121" fillId="0" borderId="232" xfId="28" applyFont="1" applyFill="1" applyBorder="1" applyAlignment="1">
      <alignment horizontal="center" vertical="center" wrapText="1"/>
    </xf>
    <xf numFmtId="0" fontId="111" fillId="0" borderId="0" xfId="58" applyFont="1" applyAlignment="1">
      <alignment horizontal="center"/>
    </xf>
    <xf numFmtId="0" fontId="112" fillId="0" borderId="0" xfId="58" applyFont="1" applyAlignment="1">
      <alignment horizontal="center"/>
    </xf>
    <xf numFmtId="0" fontId="110" fillId="0" borderId="0" xfId="58" applyFont="1" applyAlignment="1">
      <alignment horizontal="center"/>
    </xf>
    <xf numFmtId="49" fontId="113" fillId="42" borderId="224" xfId="58" applyNumberFormat="1" applyFont="1" applyFill="1" applyBorder="1" applyAlignment="1">
      <alignment horizontal="center" vertical="center"/>
    </xf>
    <xf numFmtId="0" fontId="113" fillId="42" borderId="224" xfId="58" applyFont="1" applyFill="1" applyBorder="1" applyAlignment="1">
      <alignment horizontal="center" vertical="center"/>
    </xf>
    <xf numFmtId="0" fontId="113" fillId="42" borderId="224" xfId="58" applyFont="1" applyFill="1" applyBorder="1" applyAlignment="1">
      <alignment horizontal="center" vertical="center" wrapText="1"/>
    </xf>
    <xf numFmtId="0" fontId="125" fillId="0" borderId="0" xfId="0" applyFont="1" applyAlignment="1">
      <alignment horizontal="center" vertical="center" wrapText="1"/>
    </xf>
    <xf numFmtId="0" fontId="96" fillId="0" borderId="0" xfId="0" applyFont="1" applyAlignment="1">
      <alignment horizontal="center" vertical="center"/>
    </xf>
    <xf numFmtId="164" fontId="140" fillId="25" borderId="266" xfId="28" applyFont="1" applyFill="1" applyBorder="1" applyAlignment="1">
      <alignment horizontal="center" vertical="center"/>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10" xfId="30"/>
    <cellStyle name="Comma 2 11" xfId="31"/>
    <cellStyle name="Comma 2 12" xfId="32"/>
    <cellStyle name="Comma 2 13" xfId="33"/>
    <cellStyle name="Comma 2 14" xfId="34"/>
    <cellStyle name="Comma 2 15" xfId="35"/>
    <cellStyle name="Comma 2 2" xfId="36"/>
    <cellStyle name="Comma 2 3" xfId="37"/>
    <cellStyle name="Comma 2 4" xfId="38"/>
    <cellStyle name="Comma 2 5" xfId="39"/>
    <cellStyle name="Comma 2 6" xfId="40"/>
    <cellStyle name="Comma 2 7" xfId="41"/>
    <cellStyle name="Comma 2 8" xfId="42"/>
    <cellStyle name="Comma 2 9" xfId="43"/>
    <cellStyle name="Comma 3" xfId="44"/>
    <cellStyle name="Comma 4" xfId="45"/>
    <cellStyle name="Comma 5" xfId="46"/>
    <cellStyle name="Comma 5 2" xfId="47"/>
    <cellStyle name="Explanatory Text" xfId="48" builtinId="53" customBuiltin="1"/>
    <cellStyle name="Good" xfId="49"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4" builtinId="20" customBuiltin="1"/>
    <cellStyle name="Linked Cell" xfId="55" builtinId="24" customBuiltin="1"/>
    <cellStyle name="Neutral" xfId="56" builtinId="28" customBuiltin="1"/>
    <cellStyle name="Normal" xfId="0" builtinId="0"/>
    <cellStyle name="Normal 2" xfId="57"/>
    <cellStyle name="Normal 2 2" xfId="58"/>
    <cellStyle name="Normal 2 3" xfId="59"/>
    <cellStyle name="Normal 2 4" xfId="60"/>
    <cellStyle name="Normal 2 5" xfId="61"/>
    <cellStyle name="Normal 3" xfId="62"/>
    <cellStyle name="Normal 3 2" xfId="63"/>
    <cellStyle name="Normal 3 2 2" xfId="64"/>
    <cellStyle name="Normal 3 3" xfId="65"/>
    <cellStyle name="Normal 4" xfId="77"/>
    <cellStyle name="Note" xfId="66" builtinId="10" customBuiltin="1"/>
    <cellStyle name="Output" xfId="67" builtinId="21" customBuiltin="1"/>
    <cellStyle name="Percent" xfId="78" builtinId="5"/>
    <cellStyle name="Percent 2" xfId="68"/>
    <cellStyle name="Percent 3" xfId="69"/>
    <cellStyle name="Percent 3 2" xfId="70"/>
    <cellStyle name="Percent 4" xfId="71"/>
    <cellStyle name="Percent 4 2" xfId="72"/>
    <cellStyle name="Percent 5" xfId="73"/>
    <cellStyle name="Title" xfId="74" builtinId="15" customBuiltin="1"/>
    <cellStyle name="Total" xfId="75" builtinId="25" customBuiltin="1"/>
    <cellStyle name="Warning Text" xfId="76" builtinId="11" customBuiltin="1"/>
  </cellStyles>
  <dxfs count="1">
    <dxf>
      <fill>
        <patternFill>
          <bgColor rgb="FFC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9.xml"/><Relationship Id="rId139" Type="http://schemas.openxmlformats.org/officeDocument/2006/relationships/externalLink" Target="externalLinks/externalLink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5.xml"/><Relationship Id="rId135" Type="http://schemas.openxmlformats.org/officeDocument/2006/relationships/externalLink" Target="externalLinks/externalLink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6.xml"/><Relationship Id="rId136" Type="http://schemas.openxmlformats.org/officeDocument/2006/relationships/externalLink" Target="externalLinks/externalLink1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8.xml"/><Relationship Id="rId16" Type="http://schemas.openxmlformats.org/officeDocument/2006/relationships/worksheet" Target="worksheets/sheet16.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89647</xdr:colOff>
      <xdr:row>16</xdr:row>
      <xdr:rowOff>100854</xdr:rowOff>
    </xdr:from>
    <xdr:to>
      <xdr:col>3</xdr:col>
      <xdr:colOff>89647</xdr:colOff>
      <xdr:row>22</xdr:row>
      <xdr:rowOff>324971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4538382" y="6364942"/>
          <a:ext cx="0" cy="2633382"/>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622300</xdr:colOff>
      <xdr:row>42</xdr:row>
      <xdr:rowOff>177800</xdr:rowOff>
    </xdr:from>
    <xdr:to>
      <xdr:col>4</xdr:col>
      <xdr:colOff>774700</xdr:colOff>
      <xdr:row>45</xdr:row>
      <xdr:rowOff>317500</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a:off x="4537075" y="3492500"/>
          <a:ext cx="152400" cy="12827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520700</xdr:colOff>
      <xdr:row>62</xdr:row>
      <xdr:rowOff>88900</xdr:rowOff>
    </xdr:from>
    <xdr:to>
      <xdr:col>4</xdr:col>
      <xdr:colOff>723900</xdr:colOff>
      <xdr:row>68</xdr:row>
      <xdr:rowOff>127000</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a:off x="7512050" y="4899025"/>
          <a:ext cx="203200" cy="1609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xdr:col>
      <xdr:colOff>673100</xdr:colOff>
      <xdr:row>70</xdr:row>
      <xdr:rowOff>50800</xdr:rowOff>
    </xdr:from>
    <xdr:to>
      <xdr:col>4</xdr:col>
      <xdr:colOff>838200</xdr:colOff>
      <xdr:row>76</xdr:row>
      <xdr:rowOff>127000</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a:off x="7664450" y="7185025"/>
          <a:ext cx="165100" cy="15525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1008529</xdr:colOff>
      <xdr:row>20</xdr:row>
      <xdr:rowOff>0</xdr:rowOff>
    </xdr:from>
    <xdr:ext cx="504265" cy="257736"/>
    <xdr:sp macro="" textlink="">
      <xdr:nvSpPr>
        <xdr:cNvPr id="48" name="TextBox 47">
          <a:extLst>
            <a:ext uri="{FF2B5EF4-FFF2-40B4-BE49-F238E27FC236}">
              <a16:creationId xmlns:a16="http://schemas.microsoft.com/office/drawing/2014/main" id="{00000000-0008-0000-2000-000030000000}"/>
            </a:ext>
          </a:extLst>
        </xdr:cNvPr>
        <xdr:cNvSpPr txBox="1"/>
      </xdr:nvSpPr>
      <xdr:spPr>
        <a:xfrm>
          <a:off x="8228479" y="10964956"/>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840441</xdr:colOff>
      <xdr:row>20</xdr:row>
      <xdr:rowOff>0</xdr:rowOff>
    </xdr:from>
    <xdr:ext cx="493059" cy="235324"/>
    <xdr:sp macro="" textlink="">
      <xdr:nvSpPr>
        <xdr:cNvPr id="49" name="TextBox 48">
          <a:extLst>
            <a:ext uri="{FF2B5EF4-FFF2-40B4-BE49-F238E27FC236}">
              <a16:creationId xmlns:a16="http://schemas.microsoft.com/office/drawing/2014/main" id="{00000000-0008-0000-2000-000031000000}"/>
            </a:ext>
          </a:extLst>
        </xdr:cNvPr>
        <xdr:cNvSpPr txBox="1"/>
      </xdr:nvSpPr>
      <xdr:spPr>
        <a:xfrm>
          <a:off x="8060391" y="10372725"/>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851648</xdr:colOff>
      <xdr:row>20</xdr:row>
      <xdr:rowOff>0</xdr:rowOff>
    </xdr:from>
    <xdr:ext cx="425824" cy="212913"/>
    <xdr:sp macro="" textlink="">
      <xdr:nvSpPr>
        <xdr:cNvPr id="50" name="TextBox 49">
          <a:extLst>
            <a:ext uri="{FF2B5EF4-FFF2-40B4-BE49-F238E27FC236}">
              <a16:creationId xmlns:a16="http://schemas.microsoft.com/office/drawing/2014/main" id="{00000000-0008-0000-2000-000032000000}"/>
            </a:ext>
          </a:extLst>
        </xdr:cNvPr>
        <xdr:cNvSpPr txBox="1"/>
      </xdr:nvSpPr>
      <xdr:spPr>
        <a:xfrm>
          <a:off x="8071598" y="7512422"/>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829235</xdr:colOff>
      <xdr:row>20</xdr:row>
      <xdr:rowOff>0</xdr:rowOff>
    </xdr:from>
    <xdr:ext cx="515470" cy="268942"/>
    <xdr:sp macro="" textlink="">
      <xdr:nvSpPr>
        <xdr:cNvPr id="51" name="TextBox 50">
          <a:extLst>
            <a:ext uri="{FF2B5EF4-FFF2-40B4-BE49-F238E27FC236}">
              <a16:creationId xmlns:a16="http://schemas.microsoft.com/office/drawing/2014/main" id="{00000000-0008-0000-2000-000033000000}"/>
            </a:ext>
          </a:extLst>
        </xdr:cNvPr>
        <xdr:cNvSpPr txBox="1"/>
      </xdr:nvSpPr>
      <xdr:spPr>
        <a:xfrm>
          <a:off x="8049185" y="783739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0.20</a:t>
          </a:r>
          <a:endParaRPr lang="en-US" sz="1100"/>
        </a:p>
      </xdr:txBody>
    </xdr:sp>
    <xdr:clientData/>
  </xdr:oneCellAnchor>
  <xdr:oneCellAnchor>
    <xdr:from>
      <xdr:col>12</xdr:col>
      <xdr:colOff>78441</xdr:colOff>
      <xdr:row>20</xdr:row>
      <xdr:rowOff>0</xdr:rowOff>
    </xdr:from>
    <xdr:ext cx="437030" cy="246529"/>
    <xdr:sp macro="" textlink="">
      <xdr:nvSpPr>
        <xdr:cNvPr id="52" name="TextBox 51">
          <a:extLst>
            <a:ext uri="{FF2B5EF4-FFF2-40B4-BE49-F238E27FC236}">
              <a16:creationId xmlns:a16="http://schemas.microsoft.com/office/drawing/2014/main" id="{00000000-0008-0000-2000-000034000000}"/>
            </a:ext>
          </a:extLst>
        </xdr:cNvPr>
        <xdr:cNvSpPr txBox="1"/>
      </xdr:nvSpPr>
      <xdr:spPr>
        <a:xfrm>
          <a:off x="7298391" y="7602070"/>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459441</xdr:colOff>
      <xdr:row>20</xdr:row>
      <xdr:rowOff>0</xdr:rowOff>
    </xdr:from>
    <xdr:ext cx="493059" cy="246530"/>
    <xdr:sp macro="" textlink="">
      <xdr:nvSpPr>
        <xdr:cNvPr id="53" name="TextBox 52">
          <a:extLst>
            <a:ext uri="{FF2B5EF4-FFF2-40B4-BE49-F238E27FC236}">
              <a16:creationId xmlns:a16="http://schemas.microsoft.com/office/drawing/2014/main" id="{00000000-0008-0000-2000-000035000000}"/>
            </a:ext>
          </a:extLst>
        </xdr:cNvPr>
        <xdr:cNvSpPr txBox="1"/>
      </xdr:nvSpPr>
      <xdr:spPr>
        <a:xfrm>
          <a:off x="7679391" y="8106336"/>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1355912</xdr:colOff>
      <xdr:row>20</xdr:row>
      <xdr:rowOff>0</xdr:rowOff>
    </xdr:from>
    <xdr:ext cx="515470" cy="268942"/>
    <xdr:sp macro="" textlink="">
      <xdr:nvSpPr>
        <xdr:cNvPr id="54" name="TextBox 53">
          <a:extLst>
            <a:ext uri="{FF2B5EF4-FFF2-40B4-BE49-F238E27FC236}">
              <a16:creationId xmlns:a16="http://schemas.microsoft.com/office/drawing/2014/main" id="{00000000-0008-0000-2000-000036000000}"/>
            </a:ext>
          </a:extLst>
        </xdr:cNvPr>
        <xdr:cNvSpPr txBox="1"/>
      </xdr:nvSpPr>
      <xdr:spPr>
        <a:xfrm>
          <a:off x="8575862" y="30059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1400737</xdr:colOff>
      <xdr:row>20</xdr:row>
      <xdr:rowOff>0</xdr:rowOff>
    </xdr:from>
    <xdr:ext cx="537882" cy="224118"/>
    <xdr:sp macro="" textlink="">
      <xdr:nvSpPr>
        <xdr:cNvPr id="55" name="TextBox 54">
          <a:extLst>
            <a:ext uri="{FF2B5EF4-FFF2-40B4-BE49-F238E27FC236}">
              <a16:creationId xmlns:a16="http://schemas.microsoft.com/office/drawing/2014/main" id="{00000000-0008-0000-2000-000037000000}"/>
            </a:ext>
          </a:extLst>
        </xdr:cNvPr>
        <xdr:cNvSpPr txBox="1"/>
      </xdr:nvSpPr>
      <xdr:spPr>
        <a:xfrm>
          <a:off x="8620687" y="2585197"/>
          <a:ext cx="537882"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324970</xdr:colOff>
      <xdr:row>20</xdr:row>
      <xdr:rowOff>0</xdr:rowOff>
    </xdr:from>
    <xdr:ext cx="437029" cy="257737"/>
    <xdr:sp macro="" textlink="">
      <xdr:nvSpPr>
        <xdr:cNvPr id="56" name="TextBox 55">
          <a:extLst>
            <a:ext uri="{FF2B5EF4-FFF2-40B4-BE49-F238E27FC236}">
              <a16:creationId xmlns:a16="http://schemas.microsoft.com/office/drawing/2014/main" id="{00000000-0008-0000-2000-000038000000}"/>
            </a:ext>
          </a:extLst>
        </xdr:cNvPr>
        <xdr:cNvSpPr txBox="1"/>
      </xdr:nvSpPr>
      <xdr:spPr>
        <a:xfrm>
          <a:off x="7544920" y="4235824"/>
          <a:ext cx="437029" cy="2577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605117</xdr:colOff>
      <xdr:row>20</xdr:row>
      <xdr:rowOff>0</xdr:rowOff>
    </xdr:from>
    <xdr:ext cx="526678" cy="212911"/>
    <xdr:sp macro="" textlink="">
      <xdr:nvSpPr>
        <xdr:cNvPr id="57" name="TextBox 56">
          <a:extLst>
            <a:ext uri="{FF2B5EF4-FFF2-40B4-BE49-F238E27FC236}">
              <a16:creationId xmlns:a16="http://schemas.microsoft.com/office/drawing/2014/main" id="{00000000-0008-0000-2000-000039000000}"/>
            </a:ext>
          </a:extLst>
        </xdr:cNvPr>
        <xdr:cNvSpPr txBox="1"/>
      </xdr:nvSpPr>
      <xdr:spPr>
        <a:xfrm>
          <a:off x="7825067" y="2551580"/>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549088</xdr:colOff>
      <xdr:row>20</xdr:row>
      <xdr:rowOff>0</xdr:rowOff>
    </xdr:from>
    <xdr:ext cx="481853" cy="235325"/>
    <xdr:sp macro="" textlink="">
      <xdr:nvSpPr>
        <xdr:cNvPr id="58" name="TextBox 57">
          <a:extLst>
            <a:ext uri="{FF2B5EF4-FFF2-40B4-BE49-F238E27FC236}">
              <a16:creationId xmlns:a16="http://schemas.microsoft.com/office/drawing/2014/main" id="{00000000-0008-0000-2000-00003A000000}"/>
            </a:ext>
          </a:extLst>
        </xdr:cNvPr>
        <xdr:cNvSpPr txBox="1"/>
      </xdr:nvSpPr>
      <xdr:spPr>
        <a:xfrm>
          <a:off x="7769038" y="334831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750794</xdr:colOff>
      <xdr:row>20</xdr:row>
      <xdr:rowOff>0</xdr:rowOff>
    </xdr:from>
    <xdr:ext cx="470647" cy="224118"/>
    <xdr:sp macro="" textlink="">
      <xdr:nvSpPr>
        <xdr:cNvPr id="59" name="TextBox 58">
          <a:extLst>
            <a:ext uri="{FF2B5EF4-FFF2-40B4-BE49-F238E27FC236}">
              <a16:creationId xmlns:a16="http://schemas.microsoft.com/office/drawing/2014/main" id="{00000000-0008-0000-2000-00003B000000}"/>
            </a:ext>
          </a:extLst>
        </xdr:cNvPr>
        <xdr:cNvSpPr txBox="1"/>
      </xdr:nvSpPr>
      <xdr:spPr>
        <a:xfrm>
          <a:off x="7970744" y="37612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168088</xdr:colOff>
      <xdr:row>20</xdr:row>
      <xdr:rowOff>0</xdr:rowOff>
    </xdr:from>
    <xdr:ext cx="425823" cy="224119"/>
    <xdr:sp macro="" textlink="">
      <xdr:nvSpPr>
        <xdr:cNvPr id="60" name="TextBox 59">
          <a:extLst>
            <a:ext uri="{FF2B5EF4-FFF2-40B4-BE49-F238E27FC236}">
              <a16:creationId xmlns:a16="http://schemas.microsoft.com/office/drawing/2014/main" id="{00000000-0008-0000-2000-00003C000000}"/>
            </a:ext>
          </a:extLst>
        </xdr:cNvPr>
        <xdr:cNvSpPr txBox="1"/>
      </xdr:nvSpPr>
      <xdr:spPr>
        <a:xfrm>
          <a:off x="7388038" y="6349812"/>
          <a:ext cx="425823" cy="224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0.51</a:t>
          </a:r>
          <a:endParaRPr lang="en-US" sz="1100"/>
        </a:p>
      </xdr:txBody>
    </xdr:sp>
    <xdr:clientData/>
  </xdr:oneCellAnchor>
  <xdr:oneCellAnchor>
    <xdr:from>
      <xdr:col>12</xdr:col>
      <xdr:colOff>549089</xdr:colOff>
      <xdr:row>20</xdr:row>
      <xdr:rowOff>0</xdr:rowOff>
    </xdr:from>
    <xdr:ext cx="560294" cy="212914"/>
    <xdr:sp macro="" textlink="">
      <xdr:nvSpPr>
        <xdr:cNvPr id="61" name="TextBox 60">
          <a:extLst>
            <a:ext uri="{FF2B5EF4-FFF2-40B4-BE49-F238E27FC236}">
              <a16:creationId xmlns:a16="http://schemas.microsoft.com/office/drawing/2014/main" id="{00000000-0008-0000-2000-00003D000000}"/>
            </a:ext>
          </a:extLst>
        </xdr:cNvPr>
        <xdr:cNvSpPr txBox="1"/>
      </xdr:nvSpPr>
      <xdr:spPr>
        <a:xfrm>
          <a:off x="7769039" y="6908987"/>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1075764</xdr:colOff>
      <xdr:row>20</xdr:row>
      <xdr:rowOff>0</xdr:rowOff>
    </xdr:from>
    <xdr:ext cx="437029" cy="201707"/>
    <xdr:sp macro="" textlink="">
      <xdr:nvSpPr>
        <xdr:cNvPr id="62" name="TextBox 61">
          <a:extLst>
            <a:ext uri="{FF2B5EF4-FFF2-40B4-BE49-F238E27FC236}">
              <a16:creationId xmlns:a16="http://schemas.microsoft.com/office/drawing/2014/main" id="{00000000-0008-0000-2000-00003E000000}"/>
            </a:ext>
          </a:extLst>
        </xdr:cNvPr>
        <xdr:cNvSpPr txBox="1"/>
      </xdr:nvSpPr>
      <xdr:spPr>
        <a:xfrm>
          <a:off x="8295714" y="6495488"/>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806824</xdr:colOff>
      <xdr:row>20</xdr:row>
      <xdr:rowOff>0</xdr:rowOff>
    </xdr:from>
    <xdr:ext cx="425824" cy="212911"/>
    <xdr:sp macro="" textlink="">
      <xdr:nvSpPr>
        <xdr:cNvPr id="63" name="TextBox 62">
          <a:extLst>
            <a:ext uri="{FF2B5EF4-FFF2-40B4-BE49-F238E27FC236}">
              <a16:creationId xmlns:a16="http://schemas.microsoft.com/office/drawing/2014/main" id="{00000000-0008-0000-2000-00003F000000}"/>
            </a:ext>
          </a:extLst>
        </xdr:cNvPr>
        <xdr:cNvSpPr txBox="1"/>
      </xdr:nvSpPr>
      <xdr:spPr>
        <a:xfrm>
          <a:off x="8026774" y="6685989"/>
          <a:ext cx="425824"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582705</xdr:colOff>
      <xdr:row>20</xdr:row>
      <xdr:rowOff>0</xdr:rowOff>
    </xdr:from>
    <xdr:ext cx="504265" cy="257736"/>
    <xdr:sp macro="" textlink="">
      <xdr:nvSpPr>
        <xdr:cNvPr id="64" name="TextBox 63">
          <a:extLst>
            <a:ext uri="{FF2B5EF4-FFF2-40B4-BE49-F238E27FC236}">
              <a16:creationId xmlns:a16="http://schemas.microsoft.com/office/drawing/2014/main" id="{00000000-0008-0000-2000-000040000000}"/>
            </a:ext>
          </a:extLst>
        </xdr:cNvPr>
        <xdr:cNvSpPr txBox="1"/>
      </xdr:nvSpPr>
      <xdr:spPr>
        <a:xfrm>
          <a:off x="7802655" y="3084419"/>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750795</xdr:colOff>
      <xdr:row>20</xdr:row>
      <xdr:rowOff>0</xdr:rowOff>
    </xdr:from>
    <xdr:ext cx="470647" cy="224118"/>
    <xdr:sp macro="" textlink="">
      <xdr:nvSpPr>
        <xdr:cNvPr id="65" name="TextBox 64">
          <a:extLst>
            <a:ext uri="{FF2B5EF4-FFF2-40B4-BE49-F238E27FC236}">
              <a16:creationId xmlns:a16="http://schemas.microsoft.com/office/drawing/2014/main" id="{00000000-0008-0000-2000-000041000000}"/>
            </a:ext>
          </a:extLst>
        </xdr:cNvPr>
        <xdr:cNvSpPr txBox="1"/>
      </xdr:nvSpPr>
      <xdr:spPr>
        <a:xfrm>
          <a:off x="7970745" y="424703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4.25</a:t>
          </a:r>
          <a:endParaRPr lang="en-US" sz="1100"/>
        </a:p>
      </xdr:txBody>
    </xdr:sp>
    <xdr:clientData/>
  </xdr:oneCellAnchor>
  <xdr:oneCellAnchor>
    <xdr:from>
      <xdr:col>12</xdr:col>
      <xdr:colOff>437029</xdr:colOff>
      <xdr:row>20</xdr:row>
      <xdr:rowOff>0</xdr:rowOff>
    </xdr:from>
    <xdr:ext cx="481853" cy="235325"/>
    <xdr:sp macro="" textlink="">
      <xdr:nvSpPr>
        <xdr:cNvPr id="66" name="TextBox 65">
          <a:extLst>
            <a:ext uri="{FF2B5EF4-FFF2-40B4-BE49-F238E27FC236}">
              <a16:creationId xmlns:a16="http://schemas.microsoft.com/office/drawing/2014/main" id="{00000000-0008-0000-2000-000042000000}"/>
            </a:ext>
          </a:extLst>
        </xdr:cNvPr>
        <xdr:cNvSpPr txBox="1"/>
      </xdr:nvSpPr>
      <xdr:spPr>
        <a:xfrm>
          <a:off x="7656979" y="4616824"/>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537882</xdr:colOff>
      <xdr:row>20</xdr:row>
      <xdr:rowOff>0</xdr:rowOff>
    </xdr:from>
    <xdr:ext cx="515471" cy="212911"/>
    <xdr:sp macro="" textlink="">
      <xdr:nvSpPr>
        <xdr:cNvPr id="67" name="TextBox 66">
          <a:extLst>
            <a:ext uri="{FF2B5EF4-FFF2-40B4-BE49-F238E27FC236}">
              <a16:creationId xmlns:a16="http://schemas.microsoft.com/office/drawing/2014/main" id="{00000000-0008-0000-2000-000043000000}"/>
            </a:ext>
          </a:extLst>
        </xdr:cNvPr>
        <xdr:cNvSpPr txBox="1"/>
      </xdr:nvSpPr>
      <xdr:spPr>
        <a:xfrm>
          <a:off x="7757832" y="5049369"/>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1299883</xdr:colOff>
      <xdr:row>20</xdr:row>
      <xdr:rowOff>0</xdr:rowOff>
    </xdr:from>
    <xdr:ext cx="515470" cy="268942"/>
    <xdr:sp macro="" textlink="">
      <xdr:nvSpPr>
        <xdr:cNvPr id="68" name="TextBox 67">
          <a:extLst>
            <a:ext uri="{FF2B5EF4-FFF2-40B4-BE49-F238E27FC236}">
              <a16:creationId xmlns:a16="http://schemas.microsoft.com/office/drawing/2014/main" id="{00000000-0008-0000-2000-000044000000}"/>
            </a:ext>
          </a:extLst>
        </xdr:cNvPr>
        <xdr:cNvSpPr txBox="1"/>
      </xdr:nvSpPr>
      <xdr:spPr>
        <a:xfrm>
          <a:off x="8519833" y="502695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504266</xdr:colOff>
      <xdr:row>20</xdr:row>
      <xdr:rowOff>0</xdr:rowOff>
    </xdr:from>
    <xdr:ext cx="515471" cy="212911"/>
    <xdr:sp macro="" textlink="">
      <xdr:nvSpPr>
        <xdr:cNvPr id="69" name="TextBox 68">
          <a:extLst>
            <a:ext uri="{FF2B5EF4-FFF2-40B4-BE49-F238E27FC236}">
              <a16:creationId xmlns:a16="http://schemas.microsoft.com/office/drawing/2014/main" id="{00000000-0008-0000-2000-000045000000}"/>
            </a:ext>
          </a:extLst>
        </xdr:cNvPr>
        <xdr:cNvSpPr txBox="1"/>
      </xdr:nvSpPr>
      <xdr:spPr>
        <a:xfrm>
          <a:off x="7724216" y="5493684"/>
          <a:ext cx="515471"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1299882</xdr:colOff>
      <xdr:row>20</xdr:row>
      <xdr:rowOff>0</xdr:rowOff>
    </xdr:from>
    <xdr:ext cx="515470" cy="268942"/>
    <xdr:sp macro="" textlink="">
      <xdr:nvSpPr>
        <xdr:cNvPr id="70" name="TextBox 69">
          <a:extLst>
            <a:ext uri="{FF2B5EF4-FFF2-40B4-BE49-F238E27FC236}">
              <a16:creationId xmlns:a16="http://schemas.microsoft.com/office/drawing/2014/main" id="{00000000-0008-0000-2000-000046000000}"/>
            </a:ext>
          </a:extLst>
        </xdr:cNvPr>
        <xdr:cNvSpPr txBox="1"/>
      </xdr:nvSpPr>
      <xdr:spPr>
        <a:xfrm>
          <a:off x="8519832" y="5460066"/>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560295</xdr:colOff>
      <xdr:row>20</xdr:row>
      <xdr:rowOff>0</xdr:rowOff>
    </xdr:from>
    <xdr:ext cx="481853" cy="235325"/>
    <xdr:sp macro="" textlink="">
      <xdr:nvSpPr>
        <xdr:cNvPr id="71" name="TextBox 70">
          <a:extLst>
            <a:ext uri="{FF2B5EF4-FFF2-40B4-BE49-F238E27FC236}">
              <a16:creationId xmlns:a16="http://schemas.microsoft.com/office/drawing/2014/main" id="{00000000-0008-0000-2000-000047000000}"/>
            </a:ext>
          </a:extLst>
        </xdr:cNvPr>
        <xdr:cNvSpPr txBox="1"/>
      </xdr:nvSpPr>
      <xdr:spPr>
        <a:xfrm>
          <a:off x="7780245" y="5838826"/>
          <a:ext cx="481853" cy="2353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9.10</a:t>
          </a:r>
        </a:p>
      </xdr:txBody>
    </xdr:sp>
    <xdr:clientData/>
  </xdr:oneCellAnchor>
  <xdr:oneCellAnchor>
    <xdr:from>
      <xdr:col>12</xdr:col>
      <xdr:colOff>425823</xdr:colOff>
      <xdr:row>20</xdr:row>
      <xdr:rowOff>0</xdr:rowOff>
    </xdr:from>
    <xdr:ext cx="493059" cy="257736"/>
    <xdr:sp macro="" textlink="">
      <xdr:nvSpPr>
        <xdr:cNvPr id="72" name="TextBox 71">
          <a:extLst>
            <a:ext uri="{FF2B5EF4-FFF2-40B4-BE49-F238E27FC236}">
              <a16:creationId xmlns:a16="http://schemas.microsoft.com/office/drawing/2014/main" id="{00000000-0008-0000-2000-000048000000}"/>
            </a:ext>
          </a:extLst>
        </xdr:cNvPr>
        <xdr:cNvSpPr txBox="1"/>
      </xdr:nvSpPr>
      <xdr:spPr>
        <a:xfrm>
          <a:off x="7645773" y="6685990"/>
          <a:ext cx="493059"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0.22</a:t>
          </a:r>
          <a:endParaRPr lang="en-US" sz="1100"/>
        </a:p>
      </xdr:txBody>
    </xdr:sp>
    <xdr:clientData/>
  </xdr:oneCellAnchor>
  <xdr:oneCellAnchor>
    <xdr:from>
      <xdr:col>12</xdr:col>
      <xdr:colOff>403414</xdr:colOff>
      <xdr:row>20</xdr:row>
      <xdr:rowOff>0</xdr:rowOff>
    </xdr:from>
    <xdr:ext cx="560294" cy="212914"/>
    <xdr:sp macro="" textlink="">
      <xdr:nvSpPr>
        <xdr:cNvPr id="75" name="TextBox 74">
          <a:extLst>
            <a:ext uri="{FF2B5EF4-FFF2-40B4-BE49-F238E27FC236}">
              <a16:creationId xmlns:a16="http://schemas.microsoft.com/office/drawing/2014/main" id="{00000000-0008-0000-2000-00004B000000}"/>
            </a:ext>
          </a:extLst>
        </xdr:cNvPr>
        <xdr:cNvSpPr txBox="1"/>
      </xdr:nvSpPr>
      <xdr:spPr>
        <a:xfrm>
          <a:off x="7623364" y="834390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560295</xdr:colOff>
      <xdr:row>20</xdr:row>
      <xdr:rowOff>0</xdr:rowOff>
    </xdr:from>
    <xdr:ext cx="560294" cy="212914"/>
    <xdr:sp macro="" textlink="">
      <xdr:nvSpPr>
        <xdr:cNvPr id="76" name="TextBox 75">
          <a:extLst>
            <a:ext uri="{FF2B5EF4-FFF2-40B4-BE49-F238E27FC236}">
              <a16:creationId xmlns:a16="http://schemas.microsoft.com/office/drawing/2014/main" id="{00000000-0008-0000-2000-00004C000000}"/>
            </a:ext>
          </a:extLst>
        </xdr:cNvPr>
        <xdr:cNvSpPr txBox="1"/>
      </xdr:nvSpPr>
      <xdr:spPr>
        <a:xfrm>
          <a:off x="7780245" y="9637620"/>
          <a:ext cx="560294" cy="21291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12.05</a:t>
          </a:r>
          <a:endParaRPr lang="en-US" sz="1100"/>
        </a:p>
      </xdr:txBody>
    </xdr:sp>
    <xdr:clientData/>
  </xdr:oneCellAnchor>
  <xdr:oneCellAnchor>
    <xdr:from>
      <xdr:col>12</xdr:col>
      <xdr:colOff>1266264</xdr:colOff>
      <xdr:row>20</xdr:row>
      <xdr:rowOff>0</xdr:rowOff>
    </xdr:from>
    <xdr:ext cx="437029" cy="201707"/>
    <xdr:sp macro="" textlink="">
      <xdr:nvSpPr>
        <xdr:cNvPr id="77" name="TextBox 76">
          <a:extLst>
            <a:ext uri="{FF2B5EF4-FFF2-40B4-BE49-F238E27FC236}">
              <a16:creationId xmlns:a16="http://schemas.microsoft.com/office/drawing/2014/main" id="{00000000-0008-0000-2000-00004D000000}"/>
            </a:ext>
          </a:extLst>
        </xdr:cNvPr>
        <xdr:cNvSpPr txBox="1"/>
      </xdr:nvSpPr>
      <xdr:spPr>
        <a:xfrm>
          <a:off x="8486214" y="7557247"/>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874059</xdr:colOff>
      <xdr:row>20</xdr:row>
      <xdr:rowOff>0</xdr:rowOff>
    </xdr:from>
    <xdr:ext cx="425824" cy="212913"/>
    <xdr:sp macro="" textlink="">
      <xdr:nvSpPr>
        <xdr:cNvPr id="78" name="TextBox 77">
          <a:extLst>
            <a:ext uri="{FF2B5EF4-FFF2-40B4-BE49-F238E27FC236}">
              <a16:creationId xmlns:a16="http://schemas.microsoft.com/office/drawing/2014/main" id="{00000000-0008-0000-2000-00004E000000}"/>
            </a:ext>
          </a:extLst>
        </xdr:cNvPr>
        <xdr:cNvSpPr txBox="1"/>
      </xdr:nvSpPr>
      <xdr:spPr>
        <a:xfrm>
          <a:off x="8094009" y="8819590"/>
          <a:ext cx="425824"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0.48</a:t>
          </a:r>
          <a:endParaRPr lang="en-US" sz="1100"/>
        </a:p>
      </xdr:txBody>
    </xdr:sp>
    <xdr:clientData/>
  </xdr:oneCellAnchor>
  <xdr:oneCellAnchor>
    <xdr:from>
      <xdr:col>12</xdr:col>
      <xdr:colOff>100853</xdr:colOff>
      <xdr:row>20</xdr:row>
      <xdr:rowOff>0</xdr:rowOff>
    </xdr:from>
    <xdr:ext cx="437030" cy="246529"/>
    <xdr:sp macro="" textlink="">
      <xdr:nvSpPr>
        <xdr:cNvPr id="79" name="TextBox 78">
          <a:extLst>
            <a:ext uri="{FF2B5EF4-FFF2-40B4-BE49-F238E27FC236}">
              <a16:creationId xmlns:a16="http://schemas.microsoft.com/office/drawing/2014/main" id="{00000000-0008-0000-2000-00004F000000}"/>
            </a:ext>
          </a:extLst>
        </xdr:cNvPr>
        <xdr:cNvSpPr txBox="1"/>
      </xdr:nvSpPr>
      <xdr:spPr>
        <a:xfrm>
          <a:off x="7320803" y="8965266"/>
          <a:ext cx="437030" cy="246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0.60</a:t>
          </a:r>
          <a:endParaRPr lang="en-US" sz="1100"/>
        </a:p>
      </xdr:txBody>
    </xdr:sp>
    <xdr:clientData/>
  </xdr:oneCellAnchor>
  <xdr:oneCellAnchor>
    <xdr:from>
      <xdr:col>12</xdr:col>
      <xdr:colOff>907677</xdr:colOff>
      <xdr:row>20</xdr:row>
      <xdr:rowOff>0</xdr:rowOff>
    </xdr:from>
    <xdr:ext cx="515470" cy="268942"/>
    <xdr:sp macro="" textlink="">
      <xdr:nvSpPr>
        <xdr:cNvPr id="80" name="TextBox 79">
          <a:extLst>
            <a:ext uri="{FF2B5EF4-FFF2-40B4-BE49-F238E27FC236}">
              <a16:creationId xmlns:a16="http://schemas.microsoft.com/office/drawing/2014/main" id="{00000000-0008-0000-2000-000050000000}"/>
            </a:ext>
          </a:extLst>
        </xdr:cNvPr>
        <xdr:cNvSpPr txBox="1"/>
      </xdr:nvSpPr>
      <xdr:spPr>
        <a:xfrm>
          <a:off x="8127627" y="9223001"/>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0.35</a:t>
          </a:r>
          <a:endParaRPr lang="en-US" sz="1100"/>
        </a:p>
      </xdr:txBody>
    </xdr:sp>
    <xdr:clientData/>
  </xdr:oneCellAnchor>
  <xdr:oneCellAnchor>
    <xdr:from>
      <xdr:col>12</xdr:col>
      <xdr:colOff>1344706</xdr:colOff>
      <xdr:row>20</xdr:row>
      <xdr:rowOff>0</xdr:rowOff>
    </xdr:from>
    <xdr:ext cx="437029" cy="201707"/>
    <xdr:sp macro="" textlink="">
      <xdr:nvSpPr>
        <xdr:cNvPr id="81" name="TextBox 80">
          <a:extLst>
            <a:ext uri="{FF2B5EF4-FFF2-40B4-BE49-F238E27FC236}">
              <a16:creationId xmlns:a16="http://schemas.microsoft.com/office/drawing/2014/main" id="{00000000-0008-0000-2000-000051000000}"/>
            </a:ext>
          </a:extLst>
        </xdr:cNvPr>
        <xdr:cNvSpPr txBox="1"/>
      </xdr:nvSpPr>
      <xdr:spPr>
        <a:xfrm>
          <a:off x="8564656" y="8931649"/>
          <a:ext cx="437029" cy="20170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537883</xdr:colOff>
      <xdr:row>20</xdr:row>
      <xdr:rowOff>0</xdr:rowOff>
    </xdr:from>
    <xdr:ext cx="493059" cy="246530"/>
    <xdr:sp macro="" textlink="">
      <xdr:nvSpPr>
        <xdr:cNvPr id="82" name="TextBox 81">
          <a:extLst>
            <a:ext uri="{FF2B5EF4-FFF2-40B4-BE49-F238E27FC236}">
              <a16:creationId xmlns:a16="http://schemas.microsoft.com/office/drawing/2014/main" id="{00000000-0008-0000-2000-000052000000}"/>
            </a:ext>
          </a:extLst>
        </xdr:cNvPr>
        <xdr:cNvSpPr txBox="1"/>
      </xdr:nvSpPr>
      <xdr:spPr>
        <a:xfrm>
          <a:off x="7757833" y="9435913"/>
          <a:ext cx="493059" cy="246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1165412</xdr:colOff>
      <xdr:row>20</xdr:row>
      <xdr:rowOff>0</xdr:rowOff>
    </xdr:from>
    <xdr:ext cx="493059" cy="235324"/>
    <xdr:sp macro="" textlink="">
      <xdr:nvSpPr>
        <xdr:cNvPr id="83" name="TextBox 82">
          <a:extLst>
            <a:ext uri="{FF2B5EF4-FFF2-40B4-BE49-F238E27FC236}">
              <a16:creationId xmlns:a16="http://schemas.microsoft.com/office/drawing/2014/main" id="{00000000-0008-0000-2000-000053000000}"/>
            </a:ext>
          </a:extLst>
        </xdr:cNvPr>
        <xdr:cNvSpPr txBox="1"/>
      </xdr:nvSpPr>
      <xdr:spPr>
        <a:xfrm>
          <a:off x="8385362" y="10036549"/>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168089</xdr:colOff>
      <xdr:row>20</xdr:row>
      <xdr:rowOff>0</xdr:rowOff>
    </xdr:from>
    <xdr:ext cx="493059" cy="235324"/>
    <xdr:sp macro="" textlink="">
      <xdr:nvSpPr>
        <xdr:cNvPr id="84" name="TextBox 83">
          <a:extLst>
            <a:ext uri="{FF2B5EF4-FFF2-40B4-BE49-F238E27FC236}">
              <a16:creationId xmlns:a16="http://schemas.microsoft.com/office/drawing/2014/main" id="{00000000-0008-0000-2000-000054000000}"/>
            </a:ext>
          </a:extLst>
        </xdr:cNvPr>
        <xdr:cNvSpPr txBox="1"/>
      </xdr:nvSpPr>
      <xdr:spPr>
        <a:xfrm>
          <a:off x="7388039" y="10563224"/>
          <a:ext cx="493059" cy="235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0.15</a:t>
          </a:r>
          <a:endParaRPr lang="en-US" sz="1100"/>
        </a:p>
      </xdr:txBody>
    </xdr:sp>
    <xdr:clientData/>
  </xdr:oneCellAnchor>
  <xdr:oneCellAnchor>
    <xdr:from>
      <xdr:col>12</xdr:col>
      <xdr:colOff>537884</xdr:colOff>
      <xdr:row>20</xdr:row>
      <xdr:rowOff>0</xdr:rowOff>
    </xdr:from>
    <xdr:ext cx="504265" cy="257736"/>
    <xdr:sp macro="" textlink="">
      <xdr:nvSpPr>
        <xdr:cNvPr id="85" name="TextBox 84">
          <a:extLst>
            <a:ext uri="{FF2B5EF4-FFF2-40B4-BE49-F238E27FC236}">
              <a16:creationId xmlns:a16="http://schemas.microsoft.com/office/drawing/2014/main" id="{00000000-0008-0000-2000-000055000000}"/>
            </a:ext>
          </a:extLst>
        </xdr:cNvPr>
        <xdr:cNvSpPr txBox="1"/>
      </xdr:nvSpPr>
      <xdr:spPr>
        <a:xfrm>
          <a:off x="7757834" y="1127872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537882</xdr:colOff>
      <xdr:row>20</xdr:row>
      <xdr:rowOff>0</xdr:rowOff>
    </xdr:from>
    <xdr:ext cx="504265" cy="257736"/>
    <xdr:sp macro="" textlink="">
      <xdr:nvSpPr>
        <xdr:cNvPr id="86" name="TextBox 85">
          <a:extLst>
            <a:ext uri="{FF2B5EF4-FFF2-40B4-BE49-F238E27FC236}">
              <a16:creationId xmlns:a16="http://schemas.microsoft.com/office/drawing/2014/main" id="{00000000-0008-0000-2000-000056000000}"/>
            </a:ext>
          </a:extLst>
        </xdr:cNvPr>
        <xdr:cNvSpPr txBox="1"/>
      </xdr:nvSpPr>
      <xdr:spPr>
        <a:xfrm>
          <a:off x="7757832" y="10808073"/>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134471</xdr:colOff>
      <xdr:row>20</xdr:row>
      <xdr:rowOff>0</xdr:rowOff>
    </xdr:from>
    <xdr:ext cx="504265" cy="257736"/>
    <xdr:sp macro="" textlink="">
      <xdr:nvSpPr>
        <xdr:cNvPr id="87" name="TextBox 86">
          <a:extLst>
            <a:ext uri="{FF2B5EF4-FFF2-40B4-BE49-F238E27FC236}">
              <a16:creationId xmlns:a16="http://schemas.microsoft.com/office/drawing/2014/main" id="{00000000-0008-0000-2000-000057000000}"/>
            </a:ext>
          </a:extLst>
        </xdr:cNvPr>
        <xdr:cNvSpPr txBox="1"/>
      </xdr:nvSpPr>
      <xdr:spPr>
        <a:xfrm>
          <a:off x="7354421" y="10953750"/>
          <a:ext cx="504265"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0.10</a:t>
          </a:r>
          <a:endParaRPr lang="en-US" sz="1100"/>
        </a:p>
      </xdr:txBody>
    </xdr:sp>
    <xdr:clientData/>
  </xdr:oneCellAnchor>
  <xdr:oneCellAnchor>
    <xdr:from>
      <xdr:col>12</xdr:col>
      <xdr:colOff>1131795</xdr:colOff>
      <xdr:row>20</xdr:row>
      <xdr:rowOff>0</xdr:rowOff>
    </xdr:from>
    <xdr:ext cx="515470" cy="268942"/>
    <xdr:sp macro="" textlink="">
      <xdr:nvSpPr>
        <xdr:cNvPr id="88" name="TextBox 87">
          <a:extLst>
            <a:ext uri="{FF2B5EF4-FFF2-40B4-BE49-F238E27FC236}">
              <a16:creationId xmlns:a16="http://schemas.microsoft.com/office/drawing/2014/main" id="{00000000-0008-0000-2000-000058000000}"/>
            </a:ext>
          </a:extLst>
        </xdr:cNvPr>
        <xdr:cNvSpPr txBox="1"/>
      </xdr:nvSpPr>
      <xdr:spPr>
        <a:xfrm>
          <a:off x="8351745" y="11709587"/>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0.235</a:t>
          </a:r>
          <a:endParaRPr lang="en-US" sz="1100"/>
        </a:p>
      </xdr:txBody>
    </xdr:sp>
    <xdr:clientData/>
  </xdr:oneCellAnchor>
  <xdr:oneCellAnchor>
    <xdr:from>
      <xdr:col>12</xdr:col>
      <xdr:colOff>560294</xdr:colOff>
      <xdr:row>20</xdr:row>
      <xdr:rowOff>0</xdr:rowOff>
    </xdr:from>
    <xdr:ext cx="515470" cy="268942"/>
    <xdr:sp macro="" textlink="">
      <xdr:nvSpPr>
        <xdr:cNvPr id="89" name="TextBox 88">
          <a:extLst>
            <a:ext uri="{FF2B5EF4-FFF2-40B4-BE49-F238E27FC236}">
              <a16:creationId xmlns:a16="http://schemas.microsoft.com/office/drawing/2014/main" id="{00000000-0008-0000-2000-000059000000}"/>
            </a:ext>
          </a:extLst>
        </xdr:cNvPr>
        <xdr:cNvSpPr txBox="1"/>
      </xdr:nvSpPr>
      <xdr:spPr>
        <a:xfrm>
          <a:off x="7780244" y="11675969"/>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0.30</a:t>
          </a:r>
          <a:endParaRPr lang="en-US" sz="1100"/>
        </a:p>
      </xdr:txBody>
    </xdr:sp>
    <xdr:clientData/>
  </xdr:oneCellAnchor>
  <xdr:oneCellAnchor>
    <xdr:from>
      <xdr:col>12</xdr:col>
      <xdr:colOff>257737</xdr:colOff>
      <xdr:row>20</xdr:row>
      <xdr:rowOff>0</xdr:rowOff>
    </xdr:from>
    <xdr:ext cx="437029" cy="212913"/>
    <xdr:sp macro="" textlink="">
      <xdr:nvSpPr>
        <xdr:cNvPr id="92" name="TextBox 91">
          <a:extLst>
            <a:ext uri="{FF2B5EF4-FFF2-40B4-BE49-F238E27FC236}">
              <a16:creationId xmlns:a16="http://schemas.microsoft.com/office/drawing/2014/main" id="{00000000-0008-0000-2000-00005C000000}"/>
            </a:ext>
          </a:extLst>
        </xdr:cNvPr>
        <xdr:cNvSpPr txBox="1"/>
      </xdr:nvSpPr>
      <xdr:spPr>
        <a:xfrm>
          <a:off x="7477687" y="37724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a:t>0.17</a:t>
          </a:r>
          <a:endParaRPr lang="en-US" sz="1100"/>
        </a:p>
      </xdr:txBody>
    </xdr:sp>
    <xdr:clientData/>
  </xdr:oneCellAnchor>
  <xdr:oneCellAnchor>
    <xdr:from>
      <xdr:col>12</xdr:col>
      <xdr:colOff>1355912</xdr:colOff>
      <xdr:row>7</xdr:row>
      <xdr:rowOff>100853</xdr:rowOff>
    </xdr:from>
    <xdr:ext cx="515470" cy="268942"/>
    <xdr:sp macro="" textlink="">
      <xdr:nvSpPr>
        <xdr:cNvPr id="94" name="TextBox 93">
          <a:extLst>
            <a:ext uri="{FF2B5EF4-FFF2-40B4-BE49-F238E27FC236}">
              <a16:creationId xmlns:a16="http://schemas.microsoft.com/office/drawing/2014/main" id="{00000000-0008-0000-2000-00005E000000}"/>
            </a:ext>
          </a:extLst>
        </xdr:cNvPr>
        <xdr:cNvSpPr txBox="1"/>
      </xdr:nvSpPr>
      <xdr:spPr>
        <a:xfrm>
          <a:off x="9004487" y="347270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750795</xdr:colOff>
      <xdr:row>14</xdr:row>
      <xdr:rowOff>0</xdr:rowOff>
    </xdr:from>
    <xdr:ext cx="470647" cy="224118"/>
    <xdr:sp macro="" textlink="">
      <xdr:nvSpPr>
        <xdr:cNvPr id="101" name="TextBox 100">
          <a:extLst>
            <a:ext uri="{FF2B5EF4-FFF2-40B4-BE49-F238E27FC236}">
              <a16:creationId xmlns:a16="http://schemas.microsoft.com/office/drawing/2014/main" id="{00000000-0008-0000-2000-000065000000}"/>
            </a:ext>
          </a:extLst>
        </xdr:cNvPr>
        <xdr:cNvSpPr txBox="1"/>
      </xdr:nvSpPr>
      <xdr:spPr>
        <a:xfrm>
          <a:off x="8399370" y="8201025"/>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1299883</xdr:colOff>
      <xdr:row>14</xdr:row>
      <xdr:rowOff>0</xdr:rowOff>
    </xdr:from>
    <xdr:ext cx="515470" cy="268942"/>
    <xdr:sp macro="" textlink="">
      <xdr:nvSpPr>
        <xdr:cNvPr id="102" name="TextBox 101">
          <a:extLst>
            <a:ext uri="{FF2B5EF4-FFF2-40B4-BE49-F238E27FC236}">
              <a16:creationId xmlns:a16="http://schemas.microsoft.com/office/drawing/2014/main" id="{00000000-0008-0000-2000-000066000000}"/>
            </a:ext>
          </a:extLst>
        </xdr:cNvPr>
        <xdr:cNvSpPr txBox="1"/>
      </xdr:nvSpPr>
      <xdr:spPr>
        <a:xfrm>
          <a:off x="8948458" y="8201025"/>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11</xdr:row>
      <xdr:rowOff>56029</xdr:rowOff>
    </xdr:from>
    <xdr:ext cx="470647" cy="224118"/>
    <xdr:sp macro="" textlink="">
      <xdr:nvSpPr>
        <xdr:cNvPr id="110" name="TextBox 109">
          <a:extLst>
            <a:ext uri="{FF2B5EF4-FFF2-40B4-BE49-F238E27FC236}">
              <a16:creationId xmlns:a16="http://schemas.microsoft.com/office/drawing/2014/main" id="{00000000-0008-0000-2000-00006E000000}"/>
            </a:ext>
          </a:extLst>
        </xdr:cNvPr>
        <xdr:cNvSpPr txBox="1"/>
      </xdr:nvSpPr>
      <xdr:spPr>
        <a:xfrm>
          <a:off x="8399369" y="6171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11</xdr:row>
      <xdr:rowOff>67235</xdr:rowOff>
    </xdr:from>
    <xdr:ext cx="437029" cy="212913"/>
    <xdr:sp macro="" textlink="">
      <xdr:nvSpPr>
        <xdr:cNvPr id="113" name="TextBox 112">
          <a:extLst>
            <a:ext uri="{FF2B5EF4-FFF2-40B4-BE49-F238E27FC236}">
              <a16:creationId xmlns:a16="http://schemas.microsoft.com/office/drawing/2014/main" id="{00000000-0008-0000-2000-000071000000}"/>
            </a:ext>
          </a:extLst>
        </xdr:cNvPr>
        <xdr:cNvSpPr txBox="1"/>
      </xdr:nvSpPr>
      <xdr:spPr>
        <a:xfrm>
          <a:off x="7906312" y="6182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13</xdr:row>
      <xdr:rowOff>56029</xdr:rowOff>
    </xdr:from>
    <xdr:ext cx="470647" cy="224118"/>
    <xdr:sp macro="" textlink="">
      <xdr:nvSpPr>
        <xdr:cNvPr id="127" name="TextBox 126">
          <a:extLst>
            <a:ext uri="{FF2B5EF4-FFF2-40B4-BE49-F238E27FC236}">
              <a16:creationId xmlns:a16="http://schemas.microsoft.com/office/drawing/2014/main" id="{00000000-0008-0000-2000-00007F000000}"/>
            </a:ext>
          </a:extLst>
        </xdr:cNvPr>
        <xdr:cNvSpPr txBox="1"/>
      </xdr:nvSpPr>
      <xdr:spPr>
        <a:xfrm>
          <a:off x="8399369" y="756172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13</xdr:row>
      <xdr:rowOff>67235</xdr:rowOff>
    </xdr:from>
    <xdr:ext cx="437029" cy="212913"/>
    <xdr:sp macro="" textlink="">
      <xdr:nvSpPr>
        <xdr:cNvPr id="128" name="TextBox 127">
          <a:extLst>
            <a:ext uri="{FF2B5EF4-FFF2-40B4-BE49-F238E27FC236}">
              <a16:creationId xmlns:a16="http://schemas.microsoft.com/office/drawing/2014/main" id="{00000000-0008-0000-2000-000080000000}"/>
            </a:ext>
          </a:extLst>
        </xdr:cNvPr>
        <xdr:cNvSpPr txBox="1"/>
      </xdr:nvSpPr>
      <xdr:spPr>
        <a:xfrm>
          <a:off x="7906312" y="757293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750794</xdr:colOff>
      <xdr:row>12</xdr:row>
      <xdr:rowOff>56029</xdr:rowOff>
    </xdr:from>
    <xdr:ext cx="470647" cy="224118"/>
    <xdr:sp macro="" textlink="">
      <xdr:nvSpPr>
        <xdr:cNvPr id="131" name="TextBox 130">
          <a:extLst>
            <a:ext uri="{FF2B5EF4-FFF2-40B4-BE49-F238E27FC236}">
              <a16:creationId xmlns:a16="http://schemas.microsoft.com/office/drawing/2014/main" id="{00000000-0008-0000-2000-000083000000}"/>
            </a:ext>
          </a:extLst>
        </xdr:cNvPr>
        <xdr:cNvSpPr txBox="1"/>
      </xdr:nvSpPr>
      <xdr:spPr>
        <a:xfrm>
          <a:off x="8399369" y="68664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12</xdr:col>
      <xdr:colOff>257737</xdr:colOff>
      <xdr:row>12</xdr:row>
      <xdr:rowOff>67235</xdr:rowOff>
    </xdr:from>
    <xdr:ext cx="437029" cy="212913"/>
    <xdr:sp macro="" textlink="">
      <xdr:nvSpPr>
        <xdr:cNvPr id="132" name="TextBox 131">
          <a:extLst>
            <a:ext uri="{FF2B5EF4-FFF2-40B4-BE49-F238E27FC236}">
              <a16:creationId xmlns:a16="http://schemas.microsoft.com/office/drawing/2014/main" id="{00000000-0008-0000-2000-000084000000}"/>
            </a:ext>
          </a:extLst>
        </xdr:cNvPr>
        <xdr:cNvSpPr txBox="1"/>
      </xdr:nvSpPr>
      <xdr:spPr>
        <a:xfrm>
          <a:off x="7906312" y="68776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1355912</xdr:colOff>
      <xdr:row>7</xdr:row>
      <xdr:rowOff>100853</xdr:rowOff>
    </xdr:from>
    <xdr:ext cx="515470" cy="268942"/>
    <xdr:sp macro="" textlink="">
      <xdr:nvSpPr>
        <xdr:cNvPr id="137" name="TextBox 136">
          <a:extLst>
            <a:ext uri="{FF2B5EF4-FFF2-40B4-BE49-F238E27FC236}">
              <a16:creationId xmlns:a16="http://schemas.microsoft.com/office/drawing/2014/main" id="{00000000-0008-0000-2000-000089000000}"/>
            </a:ext>
          </a:extLst>
        </xdr:cNvPr>
        <xdr:cNvSpPr txBox="1"/>
      </xdr:nvSpPr>
      <xdr:spPr>
        <a:xfrm>
          <a:off x="9280712" y="3425078"/>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750795</xdr:colOff>
      <xdr:row>14</xdr:row>
      <xdr:rowOff>0</xdr:rowOff>
    </xdr:from>
    <xdr:ext cx="470647" cy="224118"/>
    <xdr:sp macro="" textlink="">
      <xdr:nvSpPr>
        <xdr:cNvPr id="138" name="TextBox 137">
          <a:extLst>
            <a:ext uri="{FF2B5EF4-FFF2-40B4-BE49-F238E27FC236}">
              <a16:creationId xmlns:a16="http://schemas.microsoft.com/office/drawing/2014/main" id="{00000000-0008-0000-2000-00008A000000}"/>
            </a:ext>
          </a:extLst>
        </xdr:cNvPr>
        <xdr:cNvSpPr txBox="1"/>
      </xdr:nvSpPr>
      <xdr:spPr>
        <a:xfrm>
          <a:off x="8989920" y="7810500"/>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11</xdr:row>
      <xdr:rowOff>56029</xdr:rowOff>
    </xdr:from>
    <xdr:ext cx="470647" cy="224118"/>
    <xdr:sp macro="" textlink="">
      <xdr:nvSpPr>
        <xdr:cNvPr id="139" name="TextBox 138">
          <a:extLst>
            <a:ext uri="{FF2B5EF4-FFF2-40B4-BE49-F238E27FC236}">
              <a16:creationId xmlns:a16="http://schemas.microsoft.com/office/drawing/2014/main" id="{00000000-0008-0000-2000-00008B000000}"/>
            </a:ext>
          </a:extLst>
        </xdr:cNvPr>
        <xdr:cNvSpPr txBox="1"/>
      </xdr:nvSpPr>
      <xdr:spPr>
        <a:xfrm>
          <a:off x="8989919" y="602820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11</xdr:row>
      <xdr:rowOff>67235</xdr:rowOff>
    </xdr:from>
    <xdr:ext cx="437029" cy="212913"/>
    <xdr:sp macro="" textlink="">
      <xdr:nvSpPr>
        <xdr:cNvPr id="140" name="TextBox 139">
          <a:extLst>
            <a:ext uri="{FF2B5EF4-FFF2-40B4-BE49-F238E27FC236}">
              <a16:creationId xmlns:a16="http://schemas.microsoft.com/office/drawing/2014/main" id="{00000000-0008-0000-2000-00008C000000}"/>
            </a:ext>
          </a:extLst>
        </xdr:cNvPr>
        <xdr:cNvSpPr txBox="1"/>
      </xdr:nvSpPr>
      <xdr:spPr>
        <a:xfrm>
          <a:off x="8496862" y="603941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13</xdr:row>
      <xdr:rowOff>56029</xdr:rowOff>
    </xdr:from>
    <xdr:ext cx="470647" cy="224118"/>
    <xdr:sp macro="" textlink="">
      <xdr:nvSpPr>
        <xdr:cNvPr id="141" name="TextBox 140">
          <a:extLst>
            <a:ext uri="{FF2B5EF4-FFF2-40B4-BE49-F238E27FC236}">
              <a16:creationId xmlns:a16="http://schemas.microsoft.com/office/drawing/2014/main" id="{00000000-0008-0000-2000-00008D000000}"/>
            </a:ext>
          </a:extLst>
        </xdr:cNvPr>
        <xdr:cNvSpPr txBox="1"/>
      </xdr:nvSpPr>
      <xdr:spPr>
        <a:xfrm>
          <a:off x="8989919" y="7314079"/>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13</xdr:row>
      <xdr:rowOff>67235</xdr:rowOff>
    </xdr:from>
    <xdr:ext cx="437029" cy="212913"/>
    <xdr:sp macro="" textlink="">
      <xdr:nvSpPr>
        <xdr:cNvPr id="142" name="TextBox 141">
          <a:extLst>
            <a:ext uri="{FF2B5EF4-FFF2-40B4-BE49-F238E27FC236}">
              <a16:creationId xmlns:a16="http://schemas.microsoft.com/office/drawing/2014/main" id="{00000000-0008-0000-2000-00008E000000}"/>
            </a:ext>
          </a:extLst>
        </xdr:cNvPr>
        <xdr:cNvSpPr txBox="1"/>
      </xdr:nvSpPr>
      <xdr:spPr>
        <a:xfrm>
          <a:off x="8496862" y="7325285"/>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750794</xdr:colOff>
      <xdr:row>12</xdr:row>
      <xdr:rowOff>56029</xdr:rowOff>
    </xdr:from>
    <xdr:ext cx="470647" cy="224118"/>
    <xdr:sp macro="" textlink="">
      <xdr:nvSpPr>
        <xdr:cNvPr id="143" name="TextBox 142">
          <a:extLst>
            <a:ext uri="{FF2B5EF4-FFF2-40B4-BE49-F238E27FC236}">
              <a16:creationId xmlns:a16="http://schemas.microsoft.com/office/drawing/2014/main" id="{00000000-0008-0000-2000-00008F000000}"/>
            </a:ext>
          </a:extLst>
        </xdr:cNvPr>
        <xdr:cNvSpPr txBox="1"/>
      </xdr:nvSpPr>
      <xdr:spPr>
        <a:xfrm>
          <a:off x="8989919" y="6694954"/>
          <a:ext cx="470647" cy="2241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257737</xdr:colOff>
      <xdr:row>12</xdr:row>
      <xdr:rowOff>67235</xdr:rowOff>
    </xdr:from>
    <xdr:ext cx="437029" cy="212913"/>
    <xdr:sp macro="" textlink="">
      <xdr:nvSpPr>
        <xdr:cNvPr id="144" name="TextBox 143">
          <a:extLst>
            <a:ext uri="{FF2B5EF4-FFF2-40B4-BE49-F238E27FC236}">
              <a16:creationId xmlns:a16="http://schemas.microsoft.com/office/drawing/2014/main" id="{00000000-0008-0000-2000-000090000000}"/>
            </a:ext>
          </a:extLst>
        </xdr:cNvPr>
        <xdr:cNvSpPr txBox="1"/>
      </xdr:nvSpPr>
      <xdr:spPr>
        <a:xfrm>
          <a:off x="8496862" y="6706160"/>
          <a:ext cx="437029" cy="212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107157</xdr:colOff>
      <xdr:row>9</xdr:row>
      <xdr:rowOff>328613</xdr:rowOff>
    </xdr:from>
    <xdr:to>
      <xdr:col>3</xdr:col>
      <xdr:colOff>707232</xdr:colOff>
      <xdr:row>9</xdr:row>
      <xdr:rowOff>328614</xdr:rowOff>
    </xdr:to>
    <xdr:cxnSp macro="">
      <xdr:nvCxnSpPr>
        <xdr:cNvPr id="2" name="Straight Connector 1">
          <a:extLst>
            <a:ext uri="{FF2B5EF4-FFF2-40B4-BE49-F238E27FC236}">
              <a16:creationId xmlns:a16="http://schemas.microsoft.com/office/drawing/2014/main" id="{00000000-0008-0000-2900-000002000000}"/>
            </a:ext>
          </a:extLst>
        </xdr:cNvPr>
        <xdr:cNvCxnSpPr/>
      </xdr:nvCxnSpPr>
      <xdr:spPr>
        <a:xfrm>
          <a:off x="1846927" y="2369684"/>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9</xdr:row>
      <xdr:rowOff>164307</xdr:rowOff>
    </xdr:from>
    <xdr:to>
      <xdr:col>3</xdr:col>
      <xdr:colOff>111920</xdr:colOff>
      <xdr:row>9</xdr:row>
      <xdr:rowOff>328614</xdr:rowOff>
    </xdr:to>
    <xdr:cxnSp macro="">
      <xdr:nvCxnSpPr>
        <xdr:cNvPr id="3" name="Straight Connector 2">
          <a:extLst>
            <a:ext uri="{FF2B5EF4-FFF2-40B4-BE49-F238E27FC236}">
              <a16:creationId xmlns:a16="http://schemas.microsoft.com/office/drawing/2014/main" id="{00000000-0008-0000-2900-000003000000}"/>
            </a:ext>
          </a:extLst>
        </xdr:cNvPr>
        <xdr:cNvCxnSpPr/>
      </xdr:nvCxnSpPr>
      <xdr:spPr>
        <a:xfrm rot="16200000" flipV="1">
          <a:off x="1544241" y="2703910"/>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9</xdr:row>
      <xdr:rowOff>166688</xdr:rowOff>
    </xdr:from>
    <xdr:to>
      <xdr:col>3</xdr:col>
      <xdr:colOff>228600</xdr:colOff>
      <xdr:row>9</xdr:row>
      <xdr:rowOff>168276</xdr:rowOff>
    </xdr:to>
    <xdr:cxnSp macro="">
      <xdr:nvCxnSpPr>
        <xdr:cNvPr id="4" name="Straight Connector 3">
          <a:extLst>
            <a:ext uri="{FF2B5EF4-FFF2-40B4-BE49-F238E27FC236}">
              <a16:creationId xmlns:a16="http://schemas.microsoft.com/office/drawing/2014/main" id="{00000000-0008-0000-2900-000004000000}"/>
            </a:ext>
          </a:extLst>
        </xdr:cNvPr>
        <xdr:cNvCxnSpPr/>
      </xdr:nvCxnSpPr>
      <xdr:spPr>
        <a:xfrm>
          <a:off x="1624012" y="2624138"/>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9</xdr:row>
      <xdr:rowOff>159647</xdr:rowOff>
    </xdr:from>
    <xdr:to>
      <xdr:col>3</xdr:col>
      <xdr:colOff>703978</xdr:colOff>
      <xdr:row>9</xdr:row>
      <xdr:rowOff>329515</xdr:rowOff>
    </xdr:to>
    <xdr:cxnSp macro="">
      <xdr:nvCxnSpPr>
        <xdr:cNvPr id="5" name="Straight Connector 4">
          <a:extLst>
            <a:ext uri="{FF2B5EF4-FFF2-40B4-BE49-F238E27FC236}">
              <a16:creationId xmlns:a16="http://schemas.microsoft.com/office/drawing/2014/main" id="{00000000-0008-0000-2900-000005000000}"/>
            </a:ext>
          </a:extLst>
        </xdr:cNvPr>
        <xdr:cNvCxnSpPr/>
      </xdr:nvCxnSpPr>
      <xdr:spPr>
        <a:xfrm rot="5400000" flipH="1" flipV="1">
          <a:off x="2131638" y="2700149"/>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9</xdr:row>
      <xdr:rowOff>156961</xdr:rowOff>
    </xdr:from>
    <xdr:to>
      <xdr:col>3</xdr:col>
      <xdr:colOff>709048</xdr:colOff>
      <xdr:row>9</xdr:row>
      <xdr:rowOff>161725</xdr:rowOff>
    </xdr:to>
    <xdr:cxnSp macro="">
      <xdr:nvCxnSpPr>
        <xdr:cNvPr id="6" name="Straight Connector 5">
          <a:extLst>
            <a:ext uri="{FF2B5EF4-FFF2-40B4-BE49-F238E27FC236}">
              <a16:creationId xmlns:a16="http://schemas.microsoft.com/office/drawing/2014/main" id="{00000000-0008-0000-2900-000006000000}"/>
            </a:ext>
          </a:extLst>
        </xdr:cNvPr>
        <xdr:cNvCxnSpPr/>
      </xdr:nvCxnSpPr>
      <xdr:spPr>
        <a:xfrm rot="10800000" flipV="1">
          <a:off x="2068738" y="2614411"/>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9</xdr:row>
      <xdr:rowOff>219075</xdr:rowOff>
    </xdr:from>
    <xdr:ext cx="175009" cy="264560"/>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876425" y="268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9</xdr:row>
      <xdr:rowOff>163132</xdr:rowOff>
    </xdr:from>
    <xdr:ext cx="276443" cy="245937"/>
    <xdr:sp macro="" textlink="">
      <xdr:nvSpPr>
        <xdr:cNvPr id="8" name="TextBox 7">
          <a:extLst>
            <a:ext uri="{FF2B5EF4-FFF2-40B4-BE49-F238E27FC236}">
              <a16:creationId xmlns:a16="http://schemas.microsoft.com/office/drawing/2014/main" id="{00000000-0008-0000-2900-000008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9</xdr:row>
      <xdr:rowOff>114300</xdr:rowOff>
    </xdr:from>
    <xdr:ext cx="338631" cy="292906"/>
    <xdr:sp macro="" textlink="">
      <xdr:nvSpPr>
        <xdr:cNvPr id="9" name="TextBox 8">
          <a:extLst>
            <a:ext uri="{FF2B5EF4-FFF2-40B4-BE49-F238E27FC236}">
              <a16:creationId xmlns:a16="http://schemas.microsoft.com/office/drawing/2014/main" id="{00000000-0008-0000-2900-000009000000}"/>
            </a:ext>
          </a:extLst>
        </xdr:cNvPr>
        <xdr:cNvSpPr txBox="1"/>
      </xdr:nvSpPr>
      <xdr:spPr>
        <a:xfrm>
          <a:off x="2137730" y="2553866"/>
          <a:ext cx="37625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9</xdr:row>
      <xdr:rowOff>17146</xdr:rowOff>
    </xdr:from>
    <xdr:ext cx="295508" cy="245937"/>
    <xdr:sp macro="" textlink="">
      <xdr:nvSpPr>
        <xdr:cNvPr id="10" name="TextBox 9">
          <a:extLst>
            <a:ext uri="{FF2B5EF4-FFF2-40B4-BE49-F238E27FC236}">
              <a16:creationId xmlns:a16="http://schemas.microsoft.com/office/drawing/2014/main" id="{00000000-0008-0000-2900-00000A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10</xdr:row>
      <xdr:rowOff>366345</xdr:rowOff>
    </xdr:from>
    <xdr:to>
      <xdr:col>3</xdr:col>
      <xdr:colOff>857251</xdr:colOff>
      <xdr:row>10</xdr:row>
      <xdr:rowOff>373672</xdr:rowOff>
    </xdr:to>
    <xdr:cxnSp macro="">
      <xdr:nvCxnSpPr>
        <xdr:cNvPr id="11" name="Straight Connector 10">
          <a:extLst>
            <a:ext uri="{FF2B5EF4-FFF2-40B4-BE49-F238E27FC236}">
              <a16:creationId xmlns:a16="http://schemas.microsoft.com/office/drawing/2014/main" id="{00000000-0008-0000-2900-00000B000000}"/>
            </a:ext>
          </a:extLst>
        </xdr:cNvPr>
        <xdr:cNvCxnSpPr/>
      </xdr:nvCxnSpPr>
      <xdr:spPr>
        <a:xfrm>
          <a:off x="1646360" y="3252420"/>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10</xdr:row>
      <xdr:rowOff>219807</xdr:rowOff>
    </xdr:from>
    <xdr:ext cx="266910" cy="245937"/>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oneCellAnchor>
    <xdr:from>
      <xdr:col>3</xdr:col>
      <xdr:colOff>247650</xdr:colOff>
      <xdr:row>21</xdr:row>
      <xdr:rowOff>0</xdr:rowOff>
    </xdr:from>
    <xdr:ext cx="175009" cy="267324"/>
    <xdr:sp macro="" textlink="">
      <xdr:nvSpPr>
        <xdr:cNvPr id="32" name="TextBox 31">
          <a:extLst>
            <a:ext uri="{FF2B5EF4-FFF2-40B4-BE49-F238E27FC236}">
              <a16:creationId xmlns:a16="http://schemas.microsoft.com/office/drawing/2014/main" id="{00000000-0008-0000-2900-000020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2</xdr:col>
      <xdr:colOff>320701</xdr:colOff>
      <xdr:row>21</xdr:row>
      <xdr:rowOff>0</xdr:rowOff>
    </xdr:from>
    <xdr:ext cx="175008" cy="265039"/>
    <xdr:sp macro="" textlink="">
      <xdr:nvSpPr>
        <xdr:cNvPr id="33" name="TextBox 32">
          <a:extLst>
            <a:ext uri="{FF2B5EF4-FFF2-40B4-BE49-F238E27FC236}">
              <a16:creationId xmlns:a16="http://schemas.microsoft.com/office/drawing/2014/main" id="{00000000-0008-0000-2900-000021000000}"/>
            </a:ext>
          </a:extLst>
        </xdr:cNvPr>
        <xdr:cNvSpPr txBox="1"/>
      </xdr:nvSpPr>
      <xdr:spPr>
        <a:xfrm>
          <a:off x="173040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259556</xdr:colOff>
      <xdr:row>21</xdr:row>
      <xdr:rowOff>0</xdr:rowOff>
    </xdr:from>
    <xdr:ext cx="166257" cy="265039"/>
    <xdr:sp macro="" textlink="">
      <xdr:nvSpPr>
        <xdr:cNvPr id="34" name="TextBox 33">
          <a:extLst>
            <a:ext uri="{FF2B5EF4-FFF2-40B4-BE49-F238E27FC236}">
              <a16:creationId xmlns:a16="http://schemas.microsoft.com/office/drawing/2014/main" id="{00000000-0008-0000-2900-000022000000}"/>
            </a:ext>
          </a:extLst>
        </xdr:cNvPr>
        <xdr:cNvSpPr txBox="1"/>
      </xdr:nvSpPr>
      <xdr:spPr>
        <a:xfrm>
          <a:off x="2135981"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2</xdr:col>
      <xdr:colOff>247194</xdr:colOff>
      <xdr:row>21</xdr:row>
      <xdr:rowOff>0</xdr:rowOff>
    </xdr:from>
    <xdr:ext cx="175495" cy="265039"/>
    <xdr:sp macro="" textlink="">
      <xdr:nvSpPr>
        <xdr:cNvPr id="35" name="TextBox 34">
          <a:extLst>
            <a:ext uri="{FF2B5EF4-FFF2-40B4-BE49-F238E27FC236}">
              <a16:creationId xmlns:a16="http://schemas.microsoft.com/office/drawing/2014/main" id="{00000000-0008-0000-2900-000023000000}"/>
            </a:ext>
          </a:extLst>
        </xdr:cNvPr>
        <xdr:cNvSpPr txBox="1"/>
      </xdr:nvSpPr>
      <xdr:spPr>
        <a:xfrm>
          <a:off x="1514019"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351692</xdr:colOff>
      <xdr:row>21</xdr:row>
      <xdr:rowOff>0</xdr:rowOff>
    </xdr:from>
    <xdr:ext cx="184731" cy="264560"/>
    <xdr:sp macro="" textlink="">
      <xdr:nvSpPr>
        <xdr:cNvPr id="36" name="TextBox 35">
          <a:extLst>
            <a:ext uri="{FF2B5EF4-FFF2-40B4-BE49-F238E27FC236}">
              <a16:creationId xmlns:a16="http://schemas.microsoft.com/office/drawing/2014/main" id="{00000000-0008-0000-2900-000024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247650</xdr:colOff>
      <xdr:row>21</xdr:row>
      <xdr:rowOff>0</xdr:rowOff>
    </xdr:from>
    <xdr:ext cx="175009" cy="267324"/>
    <xdr:sp macro="" textlink="">
      <xdr:nvSpPr>
        <xdr:cNvPr id="37" name="TextBox 36">
          <a:extLst>
            <a:ext uri="{FF2B5EF4-FFF2-40B4-BE49-F238E27FC236}">
              <a16:creationId xmlns:a16="http://schemas.microsoft.com/office/drawing/2014/main" id="{00000000-0008-0000-2900-000025000000}"/>
            </a:ext>
          </a:extLst>
        </xdr:cNvPr>
        <xdr:cNvSpPr txBox="1"/>
      </xdr:nvSpPr>
      <xdr:spPr>
        <a:xfrm>
          <a:off x="1876425"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351692</xdr:colOff>
      <xdr:row>21</xdr:row>
      <xdr:rowOff>0</xdr:rowOff>
    </xdr:from>
    <xdr:ext cx="184731" cy="264560"/>
    <xdr:sp macro="" textlink="">
      <xdr:nvSpPr>
        <xdr:cNvPr id="38" name="TextBox 37">
          <a:extLst>
            <a:ext uri="{FF2B5EF4-FFF2-40B4-BE49-F238E27FC236}">
              <a16:creationId xmlns:a16="http://schemas.microsoft.com/office/drawing/2014/main" id="{00000000-0008-0000-2900-000026000000}"/>
            </a:ext>
          </a:extLst>
        </xdr:cNvPr>
        <xdr:cNvSpPr txBox="1"/>
      </xdr:nvSpPr>
      <xdr:spPr>
        <a:xfrm>
          <a:off x="1866167"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249115</xdr:colOff>
      <xdr:row>21</xdr:row>
      <xdr:rowOff>0</xdr:rowOff>
    </xdr:from>
    <xdr:ext cx="166258" cy="265039"/>
    <xdr:sp macro="" textlink="">
      <xdr:nvSpPr>
        <xdr:cNvPr id="39" name="TextBox 38">
          <a:extLst>
            <a:ext uri="{FF2B5EF4-FFF2-40B4-BE49-F238E27FC236}">
              <a16:creationId xmlns:a16="http://schemas.microsoft.com/office/drawing/2014/main" id="{00000000-0008-0000-2900-000027000000}"/>
            </a:ext>
          </a:extLst>
        </xdr:cNvPr>
        <xdr:cNvSpPr txBox="1"/>
      </xdr:nvSpPr>
      <xdr:spPr>
        <a:xfrm>
          <a:off x="176359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solidFill>
              <a:schemeClr val="tx1"/>
            </a:solidFill>
            <a:latin typeface="+mn-lt"/>
            <a:ea typeface="+mn-ea"/>
            <a:cs typeface="+mn-cs"/>
          </a:endParaRPr>
        </a:p>
      </xdr:txBody>
    </xdr:sp>
    <xdr:clientData/>
  </xdr:oneCellAnchor>
  <xdr:oneCellAnchor>
    <xdr:from>
      <xdr:col>3</xdr:col>
      <xdr:colOff>245052</xdr:colOff>
      <xdr:row>21</xdr:row>
      <xdr:rowOff>0</xdr:rowOff>
    </xdr:from>
    <xdr:ext cx="175009" cy="265039"/>
    <xdr:sp macro="" textlink="">
      <xdr:nvSpPr>
        <xdr:cNvPr id="40" name="TextBox 39">
          <a:extLst>
            <a:ext uri="{FF2B5EF4-FFF2-40B4-BE49-F238E27FC236}">
              <a16:creationId xmlns:a16="http://schemas.microsoft.com/office/drawing/2014/main" id="{00000000-0008-0000-2900-000028000000}"/>
            </a:ext>
          </a:extLst>
        </xdr:cNvPr>
        <xdr:cNvSpPr txBox="1"/>
      </xdr:nvSpPr>
      <xdr:spPr>
        <a:xfrm>
          <a:off x="1759527"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250505</xdr:colOff>
      <xdr:row>21</xdr:row>
      <xdr:rowOff>0</xdr:rowOff>
    </xdr:from>
    <xdr:ext cx="166257" cy="265039"/>
    <xdr:sp macro="" textlink="">
      <xdr:nvSpPr>
        <xdr:cNvPr id="41" name="TextBox 40">
          <a:extLst>
            <a:ext uri="{FF2B5EF4-FFF2-40B4-BE49-F238E27FC236}">
              <a16:creationId xmlns:a16="http://schemas.microsoft.com/office/drawing/2014/main" id="{00000000-0008-0000-2900-000029000000}"/>
            </a:ext>
          </a:extLst>
        </xdr:cNvPr>
        <xdr:cNvSpPr txBox="1"/>
      </xdr:nvSpPr>
      <xdr:spPr>
        <a:xfrm>
          <a:off x="158458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3</xdr:col>
      <xdr:colOff>248770</xdr:colOff>
      <xdr:row>21</xdr:row>
      <xdr:rowOff>0</xdr:rowOff>
    </xdr:from>
    <xdr:ext cx="166258" cy="265039"/>
    <xdr:sp macro="" textlink="">
      <xdr:nvSpPr>
        <xdr:cNvPr id="42" name="TextBox 41">
          <a:extLst>
            <a:ext uri="{FF2B5EF4-FFF2-40B4-BE49-F238E27FC236}">
              <a16:creationId xmlns:a16="http://schemas.microsoft.com/office/drawing/2014/main" id="{00000000-0008-0000-2900-00002A000000}"/>
            </a:ext>
          </a:extLst>
        </xdr:cNvPr>
        <xdr:cNvSpPr txBox="1"/>
      </xdr:nvSpPr>
      <xdr:spPr>
        <a:xfrm>
          <a:off x="179182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244288</xdr:colOff>
      <xdr:row>21</xdr:row>
      <xdr:rowOff>0</xdr:rowOff>
    </xdr:from>
    <xdr:ext cx="175495" cy="269407"/>
    <xdr:sp macro="" textlink="">
      <xdr:nvSpPr>
        <xdr:cNvPr id="43" name="TextBox 42">
          <a:extLst>
            <a:ext uri="{FF2B5EF4-FFF2-40B4-BE49-F238E27FC236}">
              <a16:creationId xmlns:a16="http://schemas.microsoft.com/office/drawing/2014/main" id="{00000000-0008-0000-2900-00002B000000}"/>
            </a:ext>
          </a:extLst>
        </xdr:cNvPr>
        <xdr:cNvSpPr txBox="1"/>
      </xdr:nvSpPr>
      <xdr:spPr>
        <a:xfrm>
          <a:off x="1415863" y="6153150"/>
          <a:ext cx="184731" cy="2019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700"/>
        </a:p>
      </xdr:txBody>
    </xdr:sp>
    <xdr:clientData/>
  </xdr:oneCellAnchor>
  <xdr:oneCellAnchor>
    <xdr:from>
      <xdr:col>2</xdr:col>
      <xdr:colOff>248769</xdr:colOff>
      <xdr:row>21</xdr:row>
      <xdr:rowOff>0</xdr:rowOff>
    </xdr:from>
    <xdr:ext cx="166257" cy="265039"/>
    <xdr:sp macro="" textlink="">
      <xdr:nvSpPr>
        <xdr:cNvPr id="44" name="TextBox 43">
          <a:extLst>
            <a:ext uri="{FF2B5EF4-FFF2-40B4-BE49-F238E27FC236}">
              <a16:creationId xmlns:a16="http://schemas.microsoft.com/office/drawing/2014/main" id="{00000000-0008-0000-2900-00002C000000}"/>
            </a:ext>
          </a:extLst>
        </xdr:cNvPr>
        <xdr:cNvSpPr txBox="1"/>
      </xdr:nvSpPr>
      <xdr:spPr>
        <a:xfrm>
          <a:off x="1648944"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245335</xdr:colOff>
      <xdr:row>21</xdr:row>
      <xdr:rowOff>0</xdr:rowOff>
    </xdr:from>
    <xdr:ext cx="175008" cy="265039"/>
    <xdr:sp macro="" textlink="">
      <xdr:nvSpPr>
        <xdr:cNvPr id="45" name="TextBox 44">
          <a:extLst>
            <a:ext uri="{FF2B5EF4-FFF2-40B4-BE49-F238E27FC236}">
              <a16:creationId xmlns:a16="http://schemas.microsoft.com/office/drawing/2014/main" id="{00000000-0008-0000-2900-00002D000000}"/>
            </a:ext>
          </a:extLst>
        </xdr:cNvPr>
        <xdr:cNvSpPr txBox="1"/>
      </xdr:nvSpPr>
      <xdr:spPr>
        <a:xfrm>
          <a:off x="164609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247067</xdr:colOff>
      <xdr:row>21</xdr:row>
      <xdr:rowOff>0</xdr:rowOff>
    </xdr:from>
    <xdr:ext cx="175008" cy="265039"/>
    <xdr:sp macro="" textlink="">
      <xdr:nvSpPr>
        <xdr:cNvPr id="46" name="TextBox 45">
          <a:extLst>
            <a:ext uri="{FF2B5EF4-FFF2-40B4-BE49-F238E27FC236}">
              <a16:creationId xmlns:a16="http://schemas.microsoft.com/office/drawing/2014/main" id="{00000000-0008-0000-2900-00002E000000}"/>
            </a:ext>
          </a:extLst>
        </xdr:cNvPr>
        <xdr:cNvSpPr txBox="1"/>
      </xdr:nvSpPr>
      <xdr:spPr>
        <a:xfrm>
          <a:off x="1628775"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119066</xdr:colOff>
      <xdr:row>21</xdr:row>
      <xdr:rowOff>0</xdr:rowOff>
    </xdr:from>
    <xdr:to>
      <xdr:col>3</xdr:col>
      <xdr:colOff>123824</xdr:colOff>
      <xdr:row>21</xdr:row>
      <xdr:rowOff>0</xdr:rowOff>
    </xdr:to>
    <xdr:cxnSp macro="">
      <xdr:nvCxnSpPr>
        <xdr:cNvPr id="47" name="Straight Connector 46">
          <a:extLst>
            <a:ext uri="{FF2B5EF4-FFF2-40B4-BE49-F238E27FC236}">
              <a16:creationId xmlns:a16="http://schemas.microsoft.com/office/drawing/2014/main" id="{00000000-0008-0000-2900-00002F000000}"/>
            </a:ext>
          </a:extLst>
        </xdr:cNvPr>
        <xdr:cNvCxnSpPr/>
      </xdr:nvCxnSpPr>
      <xdr:spPr>
        <a:xfrm rot="5400000">
          <a:off x="1635920" y="6150771"/>
          <a:ext cx="0" cy="4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245708</xdr:colOff>
      <xdr:row>21</xdr:row>
      <xdr:rowOff>0</xdr:rowOff>
    </xdr:from>
    <xdr:ext cx="175009" cy="265039"/>
    <xdr:sp macro="" textlink="">
      <xdr:nvSpPr>
        <xdr:cNvPr id="48" name="TextBox 47">
          <a:extLst>
            <a:ext uri="{FF2B5EF4-FFF2-40B4-BE49-F238E27FC236}">
              <a16:creationId xmlns:a16="http://schemas.microsoft.com/office/drawing/2014/main" id="{00000000-0008-0000-2900-000030000000}"/>
            </a:ext>
          </a:extLst>
        </xdr:cNvPr>
        <xdr:cNvSpPr txBox="1"/>
      </xdr:nvSpPr>
      <xdr:spPr>
        <a:xfrm>
          <a:off x="1798283"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249217</xdr:colOff>
      <xdr:row>21</xdr:row>
      <xdr:rowOff>0</xdr:rowOff>
    </xdr:from>
    <xdr:ext cx="166258" cy="265039"/>
    <xdr:sp macro="" textlink="">
      <xdr:nvSpPr>
        <xdr:cNvPr id="49" name="TextBox 48">
          <a:extLst>
            <a:ext uri="{FF2B5EF4-FFF2-40B4-BE49-F238E27FC236}">
              <a16:creationId xmlns:a16="http://schemas.microsoft.com/office/drawing/2014/main" id="{00000000-0008-0000-2900-000031000000}"/>
            </a:ext>
          </a:extLst>
        </xdr:cNvPr>
        <xdr:cNvSpPr txBox="1"/>
      </xdr:nvSpPr>
      <xdr:spPr>
        <a:xfrm>
          <a:off x="1545200"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oneCellAnchor>
    <xdr:from>
      <xdr:col>2</xdr:col>
      <xdr:colOff>248910</xdr:colOff>
      <xdr:row>21</xdr:row>
      <xdr:rowOff>0</xdr:rowOff>
    </xdr:from>
    <xdr:ext cx="166258" cy="265039"/>
    <xdr:sp macro="" textlink="">
      <xdr:nvSpPr>
        <xdr:cNvPr id="50" name="TextBox 49">
          <a:extLst>
            <a:ext uri="{FF2B5EF4-FFF2-40B4-BE49-F238E27FC236}">
              <a16:creationId xmlns:a16="http://schemas.microsoft.com/office/drawing/2014/main" id="{00000000-0008-0000-2900-000032000000}"/>
            </a:ext>
          </a:extLst>
        </xdr:cNvPr>
        <xdr:cNvSpPr txBox="1"/>
      </xdr:nvSpPr>
      <xdr:spPr>
        <a:xfrm>
          <a:off x="1554418" y="615315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800"/>
        </a:p>
      </xdr:txBody>
    </xdr:sp>
    <xdr:clientData/>
  </xdr:oneCellAnchor>
  <xdr:twoCellAnchor>
    <xdr:from>
      <xdr:col>3</xdr:col>
      <xdr:colOff>131885</xdr:colOff>
      <xdr:row>11</xdr:row>
      <xdr:rowOff>366345</xdr:rowOff>
    </xdr:from>
    <xdr:to>
      <xdr:col>3</xdr:col>
      <xdr:colOff>857251</xdr:colOff>
      <xdr:row>11</xdr:row>
      <xdr:rowOff>373672</xdr:rowOff>
    </xdr:to>
    <xdr:cxnSp macro="">
      <xdr:nvCxnSpPr>
        <xdr:cNvPr id="52" name="Straight Connector 51">
          <a:extLst>
            <a:ext uri="{FF2B5EF4-FFF2-40B4-BE49-F238E27FC236}">
              <a16:creationId xmlns:a16="http://schemas.microsoft.com/office/drawing/2014/main" id="{00000000-0008-0000-2900-000034000000}"/>
            </a:ext>
          </a:extLst>
        </xdr:cNvPr>
        <xdr:cNvCxnSpPr/>
      </xdr:nvCxnSpPr>
      <xdr:spPr>
        <a:xfrm>
          <a:off x="1648109"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11</xdr:row>
      <xdr:rowOff>219807</xdr:rowOff>
    </xdr:from>
    <xdr:ext cx="266910" cy="245937"/>
    <xdr:sp macro="" textlink="">
      <xdr:nvSpPr>
        <xdr:cNvPr id="54" name="TextBox 53">
          <a:extLst>
            <a:ext uri="{FF2B5EF4-FFF2-40B4-BE49-F238E27FC236}">
              <a16:creationId xmlns:a16="http://schemas.microsoft.com/office/drawing/2014/main" id="{00000000-0008-0000-2900-000036000000}"/>
            </a:ext>
          </a:extLst>
        </xdr:cNvPr>
        <xdr:cNvSpPr txBox="1"/>
      </xdr:nvSpPr>
      <xdr:spPr>
        <a:xfrm>
          <a:off x="1998410" y="3602154"/>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1.8</a:t>
          </a:r>
        </a:p>
      </xdr:txBody>
    </xdr:sp>
    <xdr:clientData/>
  </xdr:oneCellAnchor>
  <xdr:twoCellAnchor>
    <xdr:from>
      <xdr:col>3</xdr:col>
      <xdr:colOff>107157</xdr:colOff>
      <xdr:row>12</xdr:row>
      <xdr:rowOff>328613</xdr:rowOff>
    </xdr:from>
    <xdr:to>
      <xdr:col>3</xdr:col>
      <xdr:colOff>707232</xdr:colOff>
      <xdr:row>12</xdr:row>
      <xdr:rowOff>328614</xdr:rowOff>
    </xdr:to>
    <xdr:cxnSp macro="">
      <xdr:nvCxnSpPr>
        <xdr:cNvPr id="51" name="Straight Connector 50">
          <a:extLst>
            <a:ext uri="{FF2B5EF4-FFF2-40B4-BE49-F238E27FC236}">
              <a16:creationId xmlns:a16="http://schemas.microsoft.com/office/drawing/2014/main" id="{00000000-0008-0000-2900-000033000000}"/>
            </a:ext>
          </a:extLst>
        </xdr:cNvPr>
        <xdr:cNvCxnSpPr/>
      </xdr:nvCxnSpPr>
      <xdr:spPr>
        <a:xfrm>
          <a:off x="1846927" y="2768179"/>
          <a:ext cx="600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111919</xdr:colOff>
      <xdr:row>12</xdr:row>
      <xdr:rowOff>164307</xdr:rowOff>
    </xdr:from>
    <xdr:to>
      <xdr:col>3</xdr:col>
      <xdr:colOff>111920</xdr:colOff>
      <xdr:row>12</xdr:row>
      <xdr:rowOff>328614</xdr:rowOff>
    </xdr:to>
    <xdr:cxnSp macro="">
      <xdr:nvCxnSpPr>
        <xdr:cNvPr id="53" name="Straight Connector 52">
          <a:extLst>
            <a:ext uri="{FF2B5EF4-FFF2-40B4-BE49-F238E27FC236}">
              <a16:creationId xmlns:a16="http://schemas.microsoft.com/office/drawing/2014/main" id="{00000000-0008-0000-2900-000035000000}"/>
            </a:ext>
          </a:extLst>
        </xdr:cNvPr>
        <xdr:cNvCxnSpPr/>
      </xdr:nvCxnSpPr>
      <xdr:spPr>
        <a:xfrm rot="16200000" flipV="1">
          <a:off x="1769536" y="2686026"/>
          <a:ext cx="16430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109537</xdr:colOff>
      <xdr:row>12</xdr:row>
      <xdr:rowOff>166688</xdr:rowOff>
    </xdr:from>
    <xdr:to>
      <xdr:col>3</xdr:col>
      <xdr:colOff>228600</xdr:colOff>
      <xdr:row>12</xdr:row>
      <xdr:rowOff>168276</xdr:rowOff>
    </xdr:to>
    <xdr:cxnSp macro="">
      <xdr:nvCxnSpPr>
        <xdr:cNvPr id="55" name="Straight Connector 54">
          <a:extLst>
            <a:ext uri="{FF2B5EF4-FFF2-40B4-BE49-F238E27FC236}">
              <a16:creationId xmlns:a16="http://schemas.microsoft.com/office/drawing/2014/main" id="{00000000-0008-0000-2900-000037000000}"/>
            </a:ext>
          </a:extLst>
        </xdr:cNvPr>
        <xdr:cNvCxnSpPr/>
      </xdr:nvCxnSpPr>
      <xdr:spPr>
        <a:xfrm>
          <a:off x="1849307" y="2606254"/>
          <a:ext cx="11906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700215</xdr:colOff>
      <xdr:row>12</xdr:row>
      <xdr:rowOff>159647</xdr:rowOff>
    </xdr:from>
    <xdr:to>
      <xdr:col>3</xdr:col>
      <xdr:colOff>703978</xdr:colOff>
      <xdr:row>12</xdr:row>
      <xdr:rowOff>329515</xdr:rowOff>
    </xdr:to>
    <xdr:cxnSp macro="">
      <xdr:nvCxnSpPr>
        <xdr:cNvPr id="56" name="Straight Connector 55">
          <a:extLst>
            <a:ext uri="{FF2B5EF4-FFF2-40B4-BE49-F238E27FC236}">
              <a16:creationId xmlns:a16="http://schemas.microsoft.com/office/drawing/2014/main" id="{00000000-0008-0000-2900-000038000000}"/>
            </a:ext>
          </a:extLst>
        </xdr:cNvPr>
        <xdr:cNvCxnSpPr/>
      </xdr:nvCxnSpPr>
      <xdr:spPr>
        <a:xfrm rot="5400000" flipH="1" flipV="1">
          <a:off x="2356933" y="2682265"/>
          <a:ext cx="169868" cy="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554263</xdr:colOff>
      <xdr:row>12</xdr:row>
      <xdr:rowOff>156961</xdr:rowOff>
    </xdr:from>
    <xdr:to>
      <xdr:col>3</xdr:col>
      <xdr:colOff>709048</xdr:colOff>
      <xdr:row>12</xdr:row>
      <xdr:rowOff>161725</xdr:rowOff>
    </xdr:to>
    <xdr:cxnSp macro="">
      <xdr:nvCxnSpPr>
        <xdr:cNvPr id="57" name="Straight Connector 56">
          <a:extLst>
            <a:ext uri="{FF2B5EF4-FFF2-40B4-BE49-F238E27FC236}">
              <a16:creationId xmlns:a16="http://schemas.microsoft.com/office/drawing/2014/main" id="{00000000-0008-0000-2900-000039000000}"/>
            </a:ext>
          </a:extLst>
        </xdr:cNvPr>
        <xdr:cNvCxnSpPr/>
      </xdr:nvCxnSpPr>
      <xdr:spPr>
        <a:xfrm rot="10800000" flipV="1">
          <a:off x="2294033" y="2596527"/>
          <a:ext cx="154785"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247650</xdr:colOff>
      <xdr:row>12</xdr:row>
      <xdr:rowOff>219075</xdr:rowOff>
    </xdr:from>
    <xdr:ext cx="175009" cy="264560"/>
    <xdr:sp macro="" textlink="">
      <xdr:nvSpPr>
        <xdr:cNvPr id="58" name="TextBox 57">
          <a:extLst>
            <a:ext uri="{FF2B5EF4-FFF2-40B4-BE49-F238E27FC236}">
              <a16:creationId xmlns:a16="http://schemas.microsoft.com/office/drawing/2014/main" id="{00000000-0008-0000-2900-00003A000000}"/>
            </a:ext>
          </a:extLst>
        </xdr:cNvPr>
        <xdr:cNvSpPr txBox="1"/>
      </xdr:nvSpPr>
      <xdr:spPr>
        <a:xfrm>
          <a:off x="1987420" y="2658641"/>
          <a:ext cx="17500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3</xdr:col>
      <xdr:colOff>215926</xdr:colOff>
      <xdr:row>12</xdr:row>
      <xdr:rowOff>163132</xdr:rowOff>
    </xdr:from>
    <xdr:ext cx="276443" cy="245937"/>
    <xdr:sp macro="" textlink="">
      <xdr:nvSpPr>
        <xdr:cNvPr id="59" name="TextBox 58">
          <a:extLst>
            <a:ext uri="{FF2B5EF4-FFF2-40B4-BE49-F238E27FC236}">
              <a16:creationId xmlns:a16="http://schemas.microsoft.com/office/drawing/2014/main" id="{00000000-0008-0000-2900-00003B000000}"/>
            </a:ext>
          </a:extLst>
        </xdr:cNvPr>
        <xdr:cNvSpPr txBox="1"/>
      </xdr:nvSpPr>
      <xdr:spPr>
        <a:xfrm>
          <a:off x="1955696" y="2602698"/>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2.1</a:t>
          </a:r>
        </a:p>
      </xdr:txBody>
    </xdr:sp>
    <xdr:clientData/>
  </xdr:oneCellAnchor>
  <xdr:oneCellAnchor>
    <xdr:from>
      <xdr:col>3</xdr:col>
      <xdr:colOff>621506</xdr:colOff>
      <xdr:row>12</xdr:row>
      <xdr:rowOff>114300</xdr:rowOff>
    </xdr:from>
    <xdr:ext cx="338631" cy="292906"/>
    <xdr:sp macro="" textlink="">
      <xdr:nvSpPr>
        <xdr:cNvPr id="60" name="TextBox 59">
          <a:extLst>
            <a:ext uri="{FF2B5EF4-FFF2-40B4-BE49-F238E27FC236}">
              <a16:creationId xmlns:a16="http://schemas.microsoft.com/office/drawing/2014/main" id="{00000000-0008-0000-2900-00003C000000}"/>
            </a:ext>
          </a:extLst>
        </xdr:cNvPr>
        <xdr:cNvSpPr txBox="1"/>
      </xdr:nvSpPr>
      <xdr:spPr>
        <a:xfrm>
          <a:off x="2361276" y="2553866"/>
          <a:ext cx="338631" cy="29290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t>0</a:t>
          </a:r>
          <a:r>
            <a:rPr lang="en-US" sz="1100"/>
            <a:t>.</a:t>
          </a:r>
          <a:r>
            <a:rPr lang="en-US" sz="800">
              <a:solidFill>
                <a:schemeClr val="tx1"/>
              </a:solidFill>
              <a:latin typeface="+mn-lt"/>
              <a:ea typeface="+mn-ea"/>
              <a:cs typeface="+mn-cs"/>
            </a:rPr>
            <a:t>12</a:t>
          </a:r>
        </a:p>
      </xdr:txBody>
    </xdr:sp>
    <xdr:clientData/>
  </xdr:oneCellAnchor>
  <xdr:oneCellAnchor>
    <xdr:from>
      <xdr:col>2</xdr:col>
      <xdr:colOff>437694</xdr:colOff>
      <xdr:row>12</xdr:row>
      <xdr:rowOff>17146</xdr:rowOff>
    </xdr:from>
    <xdr:ext cx="295508" cy="245937"/>
    <xdr:sp macro="" textlink="">
      <xdr:nvSpPr>
        <xdr:cNvPr id="61" name="TextBox 60">
          <a:extLst>
            <a:ext uri="{FF2B5EF4-FFF2-40B4-BE49-F238E27FC236}">
              <a16:creationId xmlns:a16="http://schemas.microsoft.com/office/drawing/2014/main" id="{00000000-0008-0000-2900-00003D000000}"/>
            </a:ext>
          </a:extLst>
        </xdr:cNvPr>
        <xdr:cNvSpPr txBox="1"/>
      </xdr:nvSpPr>
      <xdr:spPr>
        <a:xfrm>
          <a:off x="1701214" y="2456712"/>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0.3</a:t>
          </a:r>
        </a:p>
      </xdr:txBody>
    </xdr:sp>
    <xdr:clientData/>
  </xdr:oneCellAnchor>
  <xdr:twoCellAnchor>
    <xdr:from>
      <xdr:col>3</xdr:col>
      <xdr:colOff>131885</xdr:colOff>
      <xdr:row>13</xdr:row>
      <xdr:rowOff>366345</xdr:rowOff>
    </xdr:from>
    <xdr:to>
      <xdr:col>3</xdr:col>
      <xdr:colOff>857251</xdr:colOff>
      <xdr:row>13</xdr:row>
      <xdr:rowOff>373672</xdr:rowOff>
    </xdr:to>
    <xdr:cxnSp macro="">
      <xdr:nvCxnSpPr>
        <xdr:cNvPr id="62" name="Straight Connector 61">
          <a:extLst>
            <a:ext uri="{FF2B5EF4-FFF2-40B4-BE49-F238E27FC236}">
              <a16:creationId xmlns:a16="http://schemas.microsoft.com/office/drawing/2014/main" id="{00000000-0008-0000-2900-00003E000000}"/>
            </a:ext>
          </a:extLst>
        </xdr:cNvPr>
        <xdr:cNvCxnSpPr/>
      </xdr:nvCxnSpPr>
      <xdr:spPr>
        <a:xfrm>
          <a:off x="1871655" y="3233564"/>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13</xdr:row>
      <xdr:rowOff>219807</xdr:rowOff>
    </xdr:from>
    <xdr:ext cx="266910" cy="245937"/>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998410" y="3087026"/>
          <a:ext cx="314573"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2.1</a:t>
          </a:r>
        </a:p>
      </xdr:txBody>
    </xdr:sp>
    <xdr:clientData/>
  </xdr:oneCellAnchor>
  <xdr:twoCellAnchor>
    <xdr:from>
      <xdr:col>3</xdr:col>
      <xdr:colOff>131885</xdr:colOff>
      <xdr:row>14</xdr:row>
      <xdr:rowOff>366345</xdr:rowOff>
    </xdr:from>
    <xdr:to>
      <xdr:col>3</xdr:col>
      <xdr:colOff>857251</xdr:colOff>
      <xdr:row>14</xdr:row>
      <xdr:rowOff>373672</xdr:rowOff>
    </xdr:to>
    <xdr:cxnSp macro="">
      <xdr:nvCxnSpPr>
        <xdr:cNvPr id="64" name="Straight Connector 63">
          <a:extLst>
            <a:ext uri="{FF2B5EF4-FFF2-40B4-BE49-F238E27FC236}">
              <a16:creationId xmlns:a16="http://schemas.microsoft.com/office/drawing/2014/main" id="{00000000-0008-0000-2900-000040000000}"/>
            </a:ext>
          </a:extLst>
        </xdr:cNvPr>
        <xdr:cNvCxnSpPr/>
      </xdr:nvCxnSpPr>
      <xdr:spPr>
        <a:xfrm>
          <a:off x="1871655" y="3748692"/>
          <a:ext cx="725366" cy="73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258640</xdr:colOff>
      <xdr:row>14</xdr:row>
      <xdr:rowOff>219807</xdr:rowOff>
    </xdr:from>
    <xdr:ext cx="217735" cy="245937"/>
    <xdr:sp macro="" textlink="">
      <xdr:nvSpPr>
        <xdr:cNvPr id="65" name="TextBox 64">
          <a:extLst>
            <a:ext uri="{FF2B5EF4-FFF2-40B4-BE49-F238E27FC236}">
              <a16:creationId xmlns:a16="http://schemas.microsoft.com/office/drawing/2014/main" id="{00000000-0008-0000-2900-000041000000}"/>
            </a:ext>
          </a:extLst>
        </xdr:cNvPr>
        <xdr:cNvSpPr txBox="1"/>
      </xdr:nvSpPr>
      <xdr:spPr>
        <a:xfrm>
          <a:off x="1998410" y="5060062"/>
          <a:ext cx="236668" cy="217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800">
              <a:solidFill>
                <a:schemeClr val="tx1"/>
              </a:solidFill>
              <a:latin typeface="+mn-lt"/>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35299</xdr:colOff>
      <xdr:row>5</xdr:row>
      <xdr:rowOff>248211</xdr:rowOff>
    </xdr:from>
    <xdr:to>
      <xdr:col>11</xdr:col>
      <xdr:colOff>1189504</xdr:colOff>
      <xdr:row>5</xdr:row>
      <xdr:rowOff>259417</xdr:rowOff>
    </xdr:to>
    <xdr:cxnSp macro="">
      <xdr:nvCxnSpPr>
        <xdr:cNvPr id="2" name="Straight Connector 1">
          <a:extLst>
            <a:ext uri="{FF2B5EF4-FFF2-40B4-BE49-F238E27FC236}">
              <a16:creationId xmlns:a16="http://schemas.microsoft.com/office/drawing/2014/main" id="{00000000-0008-0000-6A00-000002000000}"/>
            </a:ext>
          </a:extLst>
        </xdr:cNvPr>
        <xdr:cNvCxnSpPr/>
      </xdr:nvCxnSpPr>
      <xdr:spPr>
        <a:xfrm>
          <a:off x="6788524" y="2200836"/>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1189503</xdr:colOff>
      <xdr:row>5</xdr:row>
      <xdr:rowOff>259420</xdr:rowOff>
    </xdr:from>
    <xdr:to>
      <xdr:col>11</xdr:col>
      <xdr:colOff>1189507</xdr:colOff>
      <xdr:row>5</xdr:row>
      <xdr:rowOff>416294</xdr:rowOff>
    </xdr:to>
    <xdr:cxnSp macro="">
      <xdr:nvCxnSpPr>
        <xdr:cNvPr id="3" name="Straight Connector 2">
          <a:extLst>
            <a:ext uri="{FF2B5EF4-FFF2-40B4-BE49-F238E27FC236}">
              <a16:creationId xmlns:a16="http://schemas.microsoft.com/office/drawing/2014/main" id="{00000000-0008-0000-6A00-000003000000}"/>
            </a:ext>
          </a:extLst>
        </xdr:cNvPr>
        <xdr:cNvCxnSpPr/>
      </xdr:nvCxnSpPr>
      <xdr:spPr>
        <a:xfrm rot="16200000" flipH="1">
          <a:off x="7864293" y="2290480"/>
          <a:ext cx="156874" cy="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5</xdr:row>
      <xdr:rowOff>259421</xdr:rowOff>
    </xdr:from>
    <xdr:to>
      <xdr:col>11</xdr:col>
      <xdr:colOff>46511</xdr:colOff>
      <xdr:row>5</xdr:row>
      <xdr:rowOff>393877</xdr:rowOff>
    </xdr:to>
    <xdr:cxnSp macro="">
      <xdr:nvCxnSpPr>
        <xdr:cNvPr id="4" name="Straight Connector 3">
          <a:extLst>
            <a:ext uri="{FF2B5EF4-FFF2-40B4-BE49-F238E27FC236}">
              <a16:creationId xmlns:a16="http://schemas.microsoft.com/office/drawing/2014/main" id="{00000000-0008-0000-6A00-000004000000}"/>
            </a:ext>
          </a:extLst>
        </xdr:cNvPr>
        <xdr:cNvCxnSpPr/>
      </xdr:nvCxnSpPr>
      <xdr:spPr>
        <a:xfrm rot="16200000" flipH="1">
          <a:off x="6732505" y="2279270"/>
          <a:ext cx="134456" cy="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235324</xdr:colOff>
      <xdr:row>6</xdr:row>
      <xdr:rowOff>246529</xdr:rowOff>
    </xdr:from>
    <xdr:to>
      <xdr:col>11</xdr:col>
      <xdr:colOff>1389529</xdr:colOff>
      <xdr:row>6</xdr:row>
      <xdr:rowOff>257735</xdr:rowOff>
    </xdr:to>
    <xdr:cxnSp macro="">
      <xdr:nvCxnSpPr>
        <xdr:cNvPr id="5" name="Straight Connector 4">
          <a:extLst>
            <a:ext uri="{FF2B5EF4-FFF2-40B4-BE49-F238E27FC236}">
              <a16:creationId xmlns:a16="http://schemas.microsoft.com/office/drawing/2014/main" id="{00000000-0008-0000-6A00-000005000000}"/>
            </a:ext>
          </a:extLst>
        </xdr:cNvPr>
        <xdr:cNvCxnSpPr/>
      </xdr:nvCxnSpPr>
      <xdr:spPr>
        <a:xfrm>
          <a:off x="6988549" y="2837329"/>
          <a:ext cx="1154205"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1355912</xdr:colOff>
      <xdr:row>6</xdr:row>
      <xdr:rowOff>100853</xdr:rowOff>
    </xdr:from>
    <xdr:ext cx="515470" cy="268942"/>
    <xdr:sp macro="" textlink="">
      <xdr:nvSpPr>
        <xdr:cNvPr id="6" name="TextBox 5">
          <a:extLst>
            <a:ext uri="{FF2B5EF4-FFF2-40B4-BE49-F238E27FC236}">
              <a16:creationId xmlns:a16="http://schemas.microsoft.com/office/drawing/2014/main" id="{00000000-0008-0000-6A00-000006000000}"/>
            </a:ext>
          </a:extLst>
        </xdr:cNvPr>
        <xdr:cNvSpPr txBox="1"/>
      </xdr:nvSpPr>
      <xdr:spPr>
        <a:xfrm>
          <a:off x="8109137" y="2691653"/>
          <a:ext cx="515470" cy="2689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sz="1100"/>
        </a:p>
      </xdr:txBody>
    </xdr:sp>
    <xdr:clientData/>
  </xdr:oneCellAnchor>
  <xdr:oneCellAnchor>
    <xdr:from>
      <xdr:col>11</xdr:col>
      <xdr:colOff>1126192</xdr:colOff>
      <xdr:row>5</xdr:row>
      <xdr:rowOff>227479</xdr:rowOff>
    </xdr:from>
    <xdr:ext cx="560293" cy="258296"/>
    <xdr:sp macro="" textlink="">
      <xdr:nvSpPr>
        <xdr:cNvPr id="7" name="TextBox 6">
          <a:extLst>
            <a:ext uri="{FF2B5EF4-FFF2-40B4-BE49-F238E27FC236}">
              <a16:creationId xmlns:a16="http://schemas.microsoft.com/office/drawing/2014/main" id="{00000000-0008-0000-6A00-000007000000}"/>
            </a:ext>
          </a:extLst>
        </xdr:cNvPr>
        <xdr:cNvSpPr txBox="1"/>
      </xdr:nvSpPr>
      <xdr:spPr>
        <a:xfrm>
          <a:off x="7879417" y="2180104"/>
          <a:ext cx="560293" cy="2582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0.12</a:t>
          </a:r>
          <a:endParaRPr lang="en-US" sz="1400"/>
        </a:p>
      </xdr:txBody>
    </xdr:sp>
    <xdr:clientData/>
  </xdr:oneCellAnchor>
  <xdr:oneCellAnchor>
    <xdr:from>
      <xdr:col>11</xdr:col>
      <xdr:colOff>371475</xdr:colOff>
      <xdr:row>5</xdr:row>
      <xdr:rowOff>304240</xdr:rowOff>
    </xdr:from>
    <xdr:ext cx="526678" cy="212911"/>
    <xdr:sp macro="" textlink="">
      <xdr:nvSpPr>
        <xdr:cNvPr id="8" name="TextBox 7">
          <a:extLst>
            <a:ext uri="{FF2B5EF4-FFF2-40B4-BE49-F238E27FC236}">
              <a16:creationId xmlns:a16="http://schemas.microsoft.com/office/drawing/2014/main" id="{00000000-0008-0000-6A00-000008000000}"/>
            </a:ext>
          </a:extLst>
        </xdr:cNvPr>
        <xdr:cNvSpPr txBox="1"/>
      </xdr:nvSpPr>
      <xdr:spPr>
        <a:xfrm>
          <a:off x="7124700" y="2256865"/>
          <a:ext cx="526678" cy="2129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0.82</a:t>
          </a:r>
        </a:p>
      </xdr:txBody>
    </xdr:sp>
    <xdr:clientData/>
  </xdr:oneCellAnchor>
  <xdr:oneCellAnchor>
    <xdr:from>
      <xdr:col>11</xdr:col>
      <xdr:colOff>571499</xdr:colOff>
      <xdr:row>6</xdr:row>
      <xdr:rowOff>257736</xdr:rowOff>
    </xdr:from>
    <xdr:ext cx="619126" cy="257736"/>
    <xdr:sp macro="" textlink="">
      <xdr:nvSpPr>
        <xdr:cNvPr id="9" name="TextBox 8">
          <a:extLst>
            <a:ext uri="{FF2B5EF4-FFF2-40B4-BE49-F238E27FC236}">
              <a16:creationId xmlns:a16="http://schemas.microsoft.com/office/drawing/2014/main" id="{00000000-0008-0000-6A00-000009000000}"/>
            </a:ext>
          </a:extLst>
        </xdr:cNvPr>
        <xdr:cNvSpPr txBox="1"/>
      </xdr:nvSpPr>
      <xdr:spPr>
        <a:xfrm>
          <a:off x="7324724" y="2848536"/>
          <a:ext cx="619126" cy="2577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100"/>
            <a:t>13728</a:t>
          </a:r>
          <a:endParaRPr lang="en-US" sz="14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523875</xdr:colOff>
      <xdr:row>0</xdr:row>
      <xdr:rowOff>47625</xdr:rowOff>
    </xdr:from>
    <xdr:to>
      <xdr:col>1</xdr:col>
      <xdr:colOff>87696</xdr:colOff>
      <xdr:row>2</xdr:row>
      <xdr:rowOff>2956</xdr:rowOff>
    </xdr:to>
    <xdr:pic>
      <xdr:nvPicPr>
        <xdr:cNvPr id="2" name="Picture 1">
          <a:extLst>
            <a:ext uri="{FF2B5EF4-FFF2-40B4-BE49-F238E27FC236}">
              <a16:creationId xmlns:a16="http://schemas.microsoft.com/office/drawing/2014/main" id="{00000000-0008-0000-7200-000002000000}"/>
            </a:ext>
          </a:extLst>
        </xdr:cNvPr>
        <xdr:cNvPicPr>
          <a:picLocks noChangeAspect="1" noChangeArrowheads="1"/>
        </xdr:cNvPicPr>
      </xdr:nvPicPr>
      <xdr:blipFill>
        <a:blip xmlns:r="http://schemas.openxmlformats.org/officeDocument/2006/relationships" r:embed="rId1">
          <a:lum bright="6000" contrast="-6000"/>
          <a:grayscl/>
          <a:extLst>
            <a:ext uri="{28A0092B-C50C-407E-A947-70E740481C1C}">
              <a14:useLocalDpi xmlns:a14="http://schemas.microsoft.com/office/drawing/2010/main" val="0"/>
            </a:ext>
          </a:extLst>
        </a:blip>
        <a:srcRect/>
        <a:stretch>
          <a:fillRect/>
        </a:stretch>
      </xdr:blipFill>
      <xdr:spPr bwMode="auto">
        <a:xfrm>
          <a:off x="523875" y="47625"/>
          <a:ext cx="487746" cy="374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314740</xdr:colOff>
      <xdr:row>0</xdr:row>
      <xdr:rowOff>57979</xdr:rowOff>
    </xdr:from>
    <xdr:to>
      <xdr:col>1</xdr:col>
      <xdr:colOff>587629</xdr:colOff>
      <xdr:row>2</xdr:row>
      <xdr:rowOff>149087</xdr:rowOff>
    </xdr:to>
    <xdr:pic>
      <xdr:nvPicPr>
        <xdr:cNvPr id="3" name="Picture 7045" descr="LOGO-3">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4740" y="57979"/>
          <a:ext cx="1015839" cy="510208"/>
        </a:xfrm>
        <a:prstGeom prst="rect">
          <a:avLst/>
        </a:prstGeom>
        <a:noFill/>
        <a:ln w="9525">
          <a:noFill/>
          <a:miter lim="800000"/>
          <a:headEnd/>
          <a:tailEnd/>
        </a:ln>
      </xdr:spPr>
    </xdr:pic>
    <xdr:clientData/>
  </xdr:twoCellAnchor>
  <xdr:twoCellAnchor>
    <xdr:from>
      <xdr:col>0</xdr:col>
      <xdr:colOff>161925</xdr:colOff>
      <xdr:row>1</xdr:row>
      <xdr:rowOff>47625</xdr:rowOff>
    </xdr:from>
    <xdr:to>
      <xdr:col>1</xdr:col>
      <xdr:colOff>371475</xdr:colOff>
      <xdr:row>3</xdr:row>
      <xdr:rowOff>85725</xdr:rowOff>
    </xdr:to>
    <xdr:pic>
      <xdr:nvPicPr>
        <xdr:cNvPr id="4" name="Picture 7045" descr="LOGO-3">
          <a:extLst>
            <a:ext uri="{FF2B5EF4-FFF2-40B4-BE49-F238E27FC236}">
              <a16:creationId xmlns:a16="http://schemas.microsoft.com/office/drawing/2014/main" id="{00000000-0008-0000-72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61925" y="209550"/>
          <a:ext cx="95250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xdr:col>
      <xdr:colOff>819150</xdr:colOff>
      <xdr:row>5</xdr:row>
      <xdr:rowOff>76200</xdr:rowOff>
    </xdr:to>
    <xdr:pic>
      <xdr:nvPicPr>
        <xdr:cNvPr id="2" name="Picture 10">
          <a:extLst>
            <a:ext uri="{FF2B5EF4-FFF2-40B4-BE49-F238E27FC236}">
              <a16:creationId xmlns:a16="http://schemas.microsoft.com/office/drawing/2014/main" id="{00000000-0008-0000-7500-000002000000}"/>
            </a:ext>
          </a:extLst>
        </xdr:cNvPr>
        <xdr:cNvPicPr>
          <a:picLocks noChangeAspect="1" noChangeArrowheads="1"/>
        </xdr:cNvPicPr>
      </xdr:nvPicPr>
      <xdr:blipFill>
        <a:blip xmlns:r="http://schemas.openxmlformats.org/officeDocument/2006/relationships" r:embed="rId1"/>
        <a:srcRect t="2" r="41667" b="8627"/>
        <a:stretch>
          <a:fillRect/>
        </a:stretch>
      </xdr:blipFill>
      <xdr:spPr bwMode="auto">
        <a:xfrm>
          <a:off x="381000" y="152400"/>
          <a:ext cx="10477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ULQ~1/AppData/Local/Temp/Rar$DIa1708.43994/CANTT%20ROAD%20BRIDGE%20RD%200+045%20%201%20Sp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ulver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5%20COST%20ESTIMATES\BOQ%20Shakar%20Dara%20Road%20With%20A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ll%20Projects%20Work\A%20Q%20KHAN%20DATA\1-%20PKHA%20PROJECTS\Detailed%20Cost%20Estimate%20of%20ADB%20Project\Updated%20PC-1\Estimate%20for%20Review\Estimates\2-BOQ%20UmerZai%20To%20HurChand%20Road%20for%20re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ll%20Projects%20Work\A%20Q%20KHAN%20DATA\Peshawar%20Industrial%20Estate\T%20S%20OF%20INDUSTRIAL%20ESTATE\T%20S%20Package%2001\T%20S%20P%20%23%2001\Package-%201%20Summar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Detailed%20Cost%20Estimate%20Lakki%20Marwat\Annex-2%20(BOQ)\BOQ1%20MRS%2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Q%20Khan\All%20Project%20PC-1\PC-I%20Mardan%20Touro%20Road\BO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Sheikh%20Badeen%20Road\Approved%20PC-1%20Sheikh%20Badin%20Road\5%20COST%20ESTIMATES\5-MRS%202020%20BOQ%20Sheikh%20Baddin%20from%20Pania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GS%20Marble%20Road%20Buner\BOQ%20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20Q%20KHAN\All%20Projects%20Work\A%20Q%20KHAN%20DATA\1-%20PKHA%20PROJECTS\Detailed%20Cost%20Estimate%20Hangu%20Road\2%20COST%20ESTIMATES\Engineer's%20Cost%20Estimate%20MRS%202022%20-%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KPR-DIK-NR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KPR-DIK-R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azal%20Rahim/KPRAP/Final%20Engineer's%20Estimate%20and%20Blank%20BOQ/Package%205%20to%208/Package%206/Lot-2/Engineer's%20Estimates/Engineer's%20Estimate%20DI-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ll%20Projects%20Work\A%20Q%20KHAN%20DATA\C%20&amp;%20W%20Projects\Nowshera%20Project%20BOQ\BOQ%20%20MAIN%20%20ROAD%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Q%20Khan\All%20Project%20PC-1\PC-1%20Mardan%20Katlang%20Road\PC-1\Engineer%20Estimate%20MRS-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Letters"/>
      <sheetName val="Summary"/>
      <sheetName val="Sub Stru"/>
      <sheetName val="Sup Str"/>
      <sheetName val="CSR2017"/>
      <sheetName val="WBM"/>
      <sheetName val="Breaking"/>
      <sheetName val="Embankment (2)"/>
      <sheetName val="C &amp; G"/>
      <sheetName val="NGCaa"/>
      <sheetName val="sarkhi  khel x-section Graff"/>
      <sheetName val="LINK 1&amp;2 Quantity"/>
      <sheetName val="Reinforcement Garde - 40"/>
      <sheetName val="24+303 Slab"/>
      <sheetName val="24+754 Slab"/>
      <sheetName val="24+900 Slab"/>
      <sheetName val="Execavation Bill 5"/>
      <sheetName val="Back Fill"/>
      <sheetName val="Masonary (2)"/>
      <sheetName val="Class A"/>
      <sheetName val="Plum"/>
      <sheetName val="Dismantling"/>
      <sheetName val="Excavation"/>
      <sheetName val="Execavation ok"/>
      <sheetName val="CR Stone Masonary"/>
      <sheetName val="24+272  Slab  "/>
      <sheetName val="Cut Fill000"/>
      <sheetName val="Cut Fill"/>
      <sheetName val="Sub  Base"/>
      <sheetName val="Sub"/>
      <sheetName val="Sup"/>
      <sheetName val="PCC 136"/>
      <sheetName val="PCC Dismalting"/>
      <sheetName val="PCC 124 copping"/>
      <sheetName val="PCC 50% Boulders"/>
      <sheetName val="formwork"/>
      <sheetName val="Back fill222"/>
    </sheetNames>
    <sheetDataSet>
      <sheetData sheetId="0" refreshError="1"/>
      <sheetData sheetId="1" refreshError="1"/>
      <sheetData sheetId="2" refreshError="1"/>
      <sheetData sheetId="3" refreshError="1"/>
      <sheetData sheetId="4" refreshError="1">
        <row r="1">
          <cell r="A1">
            <v>0</v>
          </cell>
          <cell r="B1">
            <v>0</v>
          </cell>
          <cell r="C1">
            <v>0</v>
          </cell>
          <cell r="D1">
            <v>0</v>
          </cell>
          <cell r="E1">
            <v>0</v>
          </cell>
          <cell r="F1">
            <v>0</v>
          </cell>
          <cell r="G1">
            <v>0</v>
          </cell>
          <cell r="H1">
            <v>0</v>
          </cell>
        </row>
        <row r="2">
          <cell r="A2" t="str">
            <v>MARKET RATE SYSTEM 2017 KHYBER PAKHTUNKHWA</v>
          </cell>
          <cell r="B2">
            <v>0</v>
          </cell>
          <cell r="C2">
            <v>0</v>
          </cell>
          <cell r="D2">
            <v>0</v>
          </cell>
          <cell r="E2">
            <v>0</v>
          </cell>
          <cell r="F2">
            <v>0</v>
          </cell>
          <cell r="G2">
            <v>0</v>
          </cell>
          <cell r="H2">
            <v>0</v>
          </cell>
        </row>
        <row r="3">
          <cell r="A3" t="str">
            <v xml:space="preserve"> As on  Jan-Mar (QTR-1)  2017</v>
          </cell>
          <cell r="B3">
            <v>0</v>
          </cell>
          <cell r="C3">
            <v>0</v>
          </cell>
          <cell r="D3">
            <v>0</v>
          </cell>
          <cell r="E3">
            <v>0</v>
          </cell>
          <cell r="F3">
            <v>0</v>
          </cell>
          <cell r="G3">
            <v>0</v>
          </cell>
          <cell r="H3">
            <v>0</v>
          </cell>
        </row>
        <row r="5">
          <cell r="A5" t="str">
            <v>Item Code</v>
          </cell>
          <cell r="B5" t="str">
            <v>Description</v>
          </cell>
          <cell r="C5" t="str">
            <v xml:space="preserve"> Rate (British System)</v>
          </cell>
          <cell r="D5">
            <v>0</v>
          </cell>
          <cell r="E5">
            <v>0</v>
          </cell>
          <cell r="F5" t="str">
            <v>Rate (Metric System)</v>
          </cell>
          <cell r="G5">
            <v>0</v>
          </cell>
          <cell r="H5">
            <v>0</v>
          </cell>
        </row>
        <row r="6">
          <cell r="A6">
            <v>0</v>
          </cell>
          <cell r="B6">
            <v>0</v>
          </cell>
          <cell r="C6" t="str">
            <v xml:space="preserve">Unit </v>
          </cell>
          <cell r="D6" t="str">
            <v>Labour</v>
          </cell>
          <cell r="E6" t="str">
            <v>Composite</v>
          </cell>
          <cell r="F6" t="str">
            <v xml:space="preserve">Unit </v>
          </cell>
          <cell r="G6" t="str">
            <v>Labour</v>
          </cell>
          <cell r="H6" t="str">
            <v>Composite</v>
          </cell>
        </row>
        <row r="7">
          <cell r="A7" t="str">
            <v>01-01-a</v>
          </cell>
          <cell r="B7" t="str">
            <v>Carriage of 100 cft / 5 tonne of all materials by truck or other means : 1st: 50 meter</v>
          </cell>
          <cell r="C7" t="str">
            <v>50 Meter</v>
          </cell>
          <cell r="D7">
            <v>0</v>
          </cell>
          <cell r="E7">
            <v>72.59</v>
          </cell>
          <cell r="F7" t="str">
            <v>50 m</v>
          </cell>
          <cell r="G7">
            <v>0</v>
          </cell>
          <cell r="H7">
            <v>72.59</v>
          </cell>
        </row>
        <row r="8">
          <cell r="A8" t="str">
            <v>01-01-b</v>
          </cell>
          <cell r="B8" t="str">
            <v>Carriage of 100 cft / 5 tonne of all materials by truck or other means : 2nd 50 meter</v>
          </cell>
          <cell r="C8" t="str">
            <v>50 Meter</v>
          </cell>
          <cell r="D8">
            <v>0</v>
          </cell>
          <cell r="E8">
            <v>15.56</v>
          </cell>
          <cell r="F8" t="str">
            <v>50 m</v>
          </cell>
          <cell r="G8">
            <v>0</v>
          </cell>
          <cell r="H8">
            <v>15.56</v>
          </cell>
        </row>
        <row r="9">
          <cell r="A9" t="str">
            <v>01-01-c</v>
          </cell>
          <cell r="B9" t="str">
            <v>Carriage of 100 cft / 5 tonne of all materials by truck or other means : 3rd to 5th 50 meter</v>
          </cell>
          <cell r="C9" t="str">
            <v>50 Meter</v>
          </cell>
          <cell r="D9">
            <v>0</v>
          </cell>
          <cell r="E9">
            <v>10.37</v>
          </cell>
          <cell r="F9" t="str">
            <v>50 m</v>
          </cell>
          <cell r="G9">
            <v>0</v>
          </cell>
          <cell r="H9">
            <v>10.37</v>
          </cell>
        </row>
        <row r="10">
          <cell r="A10" t="str">
            <v>01-01-d</v>
          </cell>
          <cell r="B10" t="str">
            <v>Carriage of 100 cft / 5 tonne of all materials by truck or other means : 250 to 1000 meter</v>
          </cell>
          <cell r="C10" t="str">
            <v>250 Meter</v>
          </cell>
          <cell r="D10">
            <v>0</v>
          </cell>
          <cell r="E10">
            <v>51.85</v>
          </cell>
          <cell r="F10" t="str">
            <v>250 m</v>
          </cell>
          <cell r="G10">
            <v>0</v>
          </cell>
          <cell r="H10">
            <v>51.85</v>
          </cell>
        </row>
        <row r="11">
          <cell r="A11" t="str">
            <v>01-01-e</v>
          </cell>
          <cell r="B11" t="str">
            <v>Carriage of 100 cft / 5 tonne of all materials by truck or other means : 1st kilometer</v>
          </cell>
          <cell r="C11" t="str">
            <v>km</v>
          </cell>
          <cell r="D11">
            <v>0</v>
          </cell>
          <cell r="E11">
            <v>155.55000000000001</v>
          </cell>
          <cell r="F11" t="str">
            <v>km</v>
          </cell>
          <cell r="G11">
            <v>0</v>
          </cell>
          <cell r="H11">
            <v>155.55000000000001</v>
          </cell>
        </row>
        <row r="12">
          <cell r="A12" t="str">
            <v>01-01-f</v>
          </cell>
          <cell r="B12" t="str">
            <v>Carriage of 100 cft / 5 tonne of all materials by truck or other means : 2nd -5th kilometer</v>
          </cell>
          <cell r="C12" t="str">
            <v>km</v>
          </cell>
          <cell r="D12">
            <v>0</v>
          </cell>
          <cell r="E12">
            <v>62.22</v>
          </cell>
          <cell r="F12" t="str">
            <v>km</v>
          </cell>
          <cell r="G12">
            <v>0</v>
          </cell>
          <cell r="H12">
            <v>62.22</v>
          </cell>
        </row>
        <row r="13">
          <cell r="A13" t="str">
            <v>01-01-g</v>
          </cell>
          <cell r="B13" t="str">
            <v>Carriage of 100 cft / 5 tonne of all materials by truck or other means : 6th to 10th kilometer</v>
          </cell>
          <cell r="C13" t="str">
            <v>km</v>
          </cell>
          <cell r="D13">
            <v>0</v>
          </cell>
          <cell r="E13">
            <v>51.85</v>
          </cell>
          <cell r="F13" t="str">
            <v>km</v>
          </cell>
          <cell r="G13">
            <v>0</v>
          </cell>
          <cell r="H13">
            <v>51.85</v>
          </cell>
        </row>
        <row r="14">
          <cell r="A14" t="str">
            <v>01-01-h</v>
          </cell>
          <cell r="B14" t="str">
            <v>Carriage of 100 cft / 5 tonne of all materials by truck or other means : 11th &amp; subsequent ilometer</v>
          </cell>
          <cell r="C14" t="str">
            <v>km</v>
          </cell>
          <cell r="D14">
            <v>0</v>
          </cell>
          <cell r="E14">
            <v>31.11</v>
          </cell>
          <cell r="F14" t="str">
            <v>km</v>
          </cell>
          <cell r="G14">
            <v>0</v>
          </cell>
          <cell r="H14">
            <v>31.11</v>
          </cell>
        </row>
        <row r="15">
          <cell r="A15" t="str">
            <v>01-02-a</v>
          </cell>
          <cell r="B15" t="str">
            <v>Carriage of 1000 Nos. bricks or load upto 3 tonne by truck etc : 1st 50 meter</v>
          </cell>
          <cell r="C15" t="str">
            <v>50 Meter</v>
          </cell>
          <cell r="D15">
            <v>0</v>
          </cell>
          <cell r="E15">
            <v>45.73</v>
          </cell>
          <cell r="F15" t="str">
            <v>50 m</v>
          </cell>
          <cell r="G15">
            <v>0</v>
          </cell>
          <cell r="H15">
            <v>45.73</v>
          </cell>
        </row>
        <row r="16">
          <cell r="A16" t="str">
            <v>01-02-b</v>
          </cell>
          <cell r="B16" t="str">
            <v>Carriage of 1000 Nos. bricks or load upto 3 tonne by truck etc : 2nd 50 meter</v>
          </cell>
          <cell r="C16" t="str">
            <v>50 Meter</v>
          </cell>
          <cell r="D16">
            <v>0</v>
          </cell>
          <cell r="E16">
            <v>9.8000000000000007</v>
          </cell>
          <cell r="F16" t="str">
            <v>50 m</v>
          </cell>
          <cell r="G16">
            <v>0</v>
          </cell>
          <cell r="H16">
            <v>9.8000000000000007</v>
          </cell>
        </row>
        <row r="17">
          <cell r="A17" t="str">
            <v>01-02-c</v>
          </cell>
          <cell r="B17" t="str">
            <v>Carriage of 1000 Nos. bricks or load upto 3 tonne by truck etc : 3rd to 5th 50 meter</v>
          </cell>
          <cell r="C17" t="str">
            <v>50 Meter</v>
          </cell>
          <cell r="D17">
            <v>0</v>
          </cell>
          <cell r="E17">
            <v>6.53</v>
          </cell>
          <cell r="F17" t="str">
            <v>50 m</v>
          </cell>
          <cell r="G17">
            <v>0</v>
          </cell>
          <cell r="H17">
            <v>6.53</v>
          </cell>
        </row>
        <row r="18">
          <cell r="A18" t="str">
            <v>01-02-d</v>
          </cell>
          <cell r="B18" t="str">
            <v>Carriage of 1000 Nos. bricks or load upto 3 tonne by truck etc : 250 - 1000 meter</v>
          </cell>
          <cell r="C18" t="str">
            <v>50 Meter</v>
          </cell>
          <cell r="D18">
            <v>0</v>
          </cell>
          <cell r="E18">
            <v>32.67</v>
          </cell>
          <cell r="F18" t="str">
            <v>250 m</v>
          </cell>
          <cell r="G18">
            <v>0</v>
          </cell>
          <cell r="H18">
            <v>32.67</v>
          </cell>
        </row>
        <row r="19">
          <cell r="A19" t="str">
            <v>01-02-e</v>
          </cell>
          <cell r="B19" t="str">
            <v>Carriage of 1000 Nos. bricks or load upto 3 tonne by truck etc : 1st kilometer</v>
          </cell>
          <cell r="C19" t="str">
            <v>km</v>
          </cell>
          <cell r="D19">
            <v>0</v>
          </cell>
          <cell r="E19">
            <v>98</v>
          </cell>
          <cell r="F19" t="str">
            <v>km</v>
          </cell>
          <cell r="G19">
            <v>0</v>
          </cell>
          <cell r="H19">
            <v>98</v>
          </cell>
        </row>
        <row r="20">
          <cell r="A20" t="str">
            <v>01-02-f</v>
          </cell>
          <cell r="B20" t="str">
            <v>Carriage of 1000 Nos. bricks or load upto 3 tonne by truck etc : 2nd - 5th kilometer</v>
          </cell>
          <cell r="C20" t="str">
            <v>km</v>
          </cell>
          <cell r="D20">
            <v>0</v>
          </cell>
          <cell r="E20">
            <v>39.200000000000003</v>
          </cell>
          <cell r="F20" t="str">
            <v>km</v>
          </cell>
          <cell r="G20">
            <v>0</v>
          </cell>
          <cell r="H20">
            <v>39.200000000000003</v>
          </cell>
        </row>
        <row r="21">
          <cell r="A21" t="str">
            <v>01-02-g</v>
          </cell>
          <cell r="B21" t="str">
            <v>Carriage of 1000 Nos. bricks or load upto 3 tonne by truck etc : 6th - 10th kilometer</v>
          </cell>
          <cell r="C21" t="str">
            <v>km</v>
          </cell>
          <cell r="D21">
            <v>0</v>
          </cell>
          <cell r="E21">
            <v>32.67</v>
          </cell>
          <cell r="F21" t="str">
            <v>km</v>
          </cell>
          <cell r="G21">
            <v>0</v>
          </cell>
          <cell r="H21">
            <v>32.67</v>
          </cell>
        </row>
        <row r="22">
          <cell r="A22" t="str">
            <v>01-02-h</v>
          </cell>
          <cell r="B22" t="str">
            <v>Carriage of 1000 Nos. bricks or load upto 3 tonne by truck etc : 11th &amp; subsequent kilometer</v>
          </cell>
          <cell r="C22" t="str">
            <v>km</v>
          </cell>
          <cell r="D22">
            <v>0</v>
          </cell>
          <cell r="E22">
            <v>19.600000000000001</v>
          </cell>
          <cell r="F22" t="str">
            <v>km</v>
          </cell>
          <cell r="G22">
            <v>0</v>
          </cell>
          <cell r="H22">
            <v>19.600000000000001</v>
          </cell>
        </row>
        <row r="23">
          <cell r="A23" t="str">
            <v>01-03-a</v>
          </cell>
          <cell r="B23" t="str">
            <v>Carriage of cement(bag), bitumen/lubricants (drum) by truck or other means : 1st 50 meter</v>
          </cell>
          <cell r="C23" t="str">
            <v>Tonne/50 M</v>
          </cell>
          <cell r="D23">
            <v>0</v>
          </cell>
          <cell r="E23">
            <v>14.52</v>
          </cell>
          <cell r="F23" t="str">
            <v>tonne/50</v>
          </cell>
          <cell r="G23">
            <v>0</v>
          </cell>
          <cell r="H23">
            <v>14.52</v>
          </cell>
        </row>
        <row r="24">
          <cell r="A24" t="str">
            <v>01-03-b</v>
          </cell>
          <cell r="B24" t="str">
            <v>Carriage of cement (bag) bitumen/lubricant (drum) by truck or other means : 2nd 50 meter</v>
          </cell>
          <cell r="C24" t="str">
            <v>Tonne/50 M</v>
          </cell>
          <cell r="D24">
            <v>0</v>
          </cell>
          <cell r="E24">
            <v>3.11</v>
          </cell>
          <cell r="F24" t="str">
            <v>tonne/50</v>
          </cell>
          <cell r="G24">
            <v>0</v>
          </cell>
          <cell r="H24">
            <v>3.11</v>
          </cell>
        </row>
        <row r="25">
          <cell r="A25" t="str">
            <v>01-03-c</v>
          </cell>
          <cell r="B25" t="str">
            <v>Carriage of cement (bag), bitumen/lubricant (drum) by truck or other means : 3rd to 5th 50 meter</v>
          </cell>
          <cell r="C25" t="str">
            <v>Tonne/50 M</v>
          </cell>
          <cell r="D25">
            <v>0</v>
          </cell>
          <cell r="E25">
            <v>2.0699999999999998</v>
          </cell>
          <cell r="F25" t="str">
            <v>tonne/50</v>
          </cell>
          <cell r="G25">
            <v>0</v>
          </cell>
          <cell r="H25">
            <v>2.0699999999999998</v>
          </cell>
        </row>
        <row r="26">
          <cell r="A26" t="str">
            <v>01-03-d</v>
          </cell>
          <cell r="B26" t="str">
            <v>Carriage of cement(bag), bitumen/lubricant (drum) by truck or other means : 250 to 1000 meter</v>
          </cell>
          <cell r="C26" t="str">
            <v>Tonne/250 M</v>
          </cell>
          <cell r="D26">
            <v>0</v>
          </cell>
          <cell r="E26">
            <v>10.37</v>
          </cell>
          <cell r="F26" t="str">
            <v>t/250m</v>
          </cell>
          <cell r="G26">
            <v>0</v>
          </cell>
          <cell r="H26">
            <v>10.37</v>
          </cell>
        </row>
        <row r="27">
          <cell r="A27" t="str">
            <v>01-03-e</v>
          </cell>
          <cell r="B27" t="str">
            <v>Carriage of cement(bags), bitumen/lubricant (drum) by truck or other means : 1st kilometer</v>
          </cell>
          <cell r="C27" t="str">
            <v>Tonne/1 K</v>
          </cell>
          <cell r="D27">
            <v>0</v>
          </cell>
          <cell r="E27">
            <v>31.11</v>
          </cell>
          <cell r="F27" t="str">
            <v>tonne/km</v>
          </cell>
          <cell r="G27">
            <v>0</v>
          </cell>
          <cell r="H27">
            <v>31.11</v>
          </cell>
        </row>
        <row r="28">
          <cell r="A28" t="str">
            <v>01-03-f</v>
          </cell>
          <cell r="B28" t="str">
            <v>Carriage of cement(bag), bitumen/lubricant (drum) by truck or other means : 2nd - 5th kilometer</v>
          </cell>
          <cell r="C28" t="str">
            <v>Tonne/1 K</v>
          </cell>
          <cell r="D28">
            <v>0</v>
          </cell>
          <cell r="E28">
            <v>12.44</v>
          </cell>
          <cell r="F28" t="str">
            <v>tonne/km</v>
          </cell>
          <cell r="G28">
            <v>0</v>
          </cell>
          <cell r="H28">
            <v>12.44</v>
          </cell>
        </row>
        <row r="29">
          <cell r="A29" t="str">
            <v>01-03-g</v>
          </cell>
          <cell r="B29" t="str">
            <v>Carriage of cement(bag), bitumen/lubricant (drum) by truck or other means : 6th - 10th kilometer</v>
          </cell>
          <cell r="C29" t="str">
            <v>Tonne/1 K</v>
          </cell>
          <cell r="D29">
            <v>0</v>
          </cell>
          <cell r="E29">
            <v>10.37</v>
          </cell>
          <cell r="F29" t="str">
            <v>tonne/km</v>
          </cell>
          <cell r="G29">
            <v>0</v>
          </cell>
          <cell r="H29">
            <v>10.37</v>
          </cell>
        </row>
        <row r="30">
          <cell r="A30" t="str">
            <v>01-03-h</v>
          </cell>
          <cell r="B30" t="str">
            <v>Carriage of cement(bag), bitumen/lubricant (drum) by truck or other means : 11th &amp; subsequent km</v>
          </cell>
          <cell r="C30" t="str">
            <v>Tonne/1 K</v>
          </cell>
          <cell r="D30">
            <v>0</v>
          </cell>
          <cell r="E30">
            <v>6.22</v>
          </cell>
          <cell r="F30" t="str">
            <v>tonne/km</v>
          </cell>
          <cell r="G30">
            <v>0</v>
          </cell>
          <cell r="H30">
            <v>6.22</v>
          </cell>
        </row>
        <row r="31">
          <cell r="A31" t="str">
            <v>01-04-a</v>
          </cell>
          <cell r="B31" t="str">
            <v>Carriage of 100cft of sarkanda, pilchi, frash etc by road or boat : 1st 50 meter</v>
          </cell>
          <cell r="C31" t="str">
            <v>50 Meter</v>
          </cell>
          <cell r="D31">
            <v>0</v>
          </cell>
          <cell r="E31">
            <v>43.55</v>
          </cell>
          <cell r="F31" t="str">
            <v>50 m</v>
          </cell>
          <cell r="G31">
            <v>0</v>
          </cell>
          <cell r="H31">
            <v>43.55</v>
          </cell>
        </row>
        <row r="32">
          <cell r="A32" t="str">
            <v>01-04-b</v>
          </cell>
          <cell r="B32" t="str">
            <v>Carriage of 100cft of sarkanda, pilchi, frash etc by road or boat : 2nd 50 meter</v>
          </cell>
          <cell r="C32" t="str">
            <v>50 Meter</v>
          </cell>
          <cell r="D32">
            <v>0</v>
          </cell>
          <cell r="E32">
            <v>9.33</v>
          </cell>
          <cell r="F32" t="str">
            <v>50 m</v>
          </cell>
          <cell r="G32">
            <v>0</v>
          </cell>
          <cell r="H32">
            <v>9.33</v>
          </cell>
        </row>
        <row r="33">
          <cell r="A33" t="str">
            <v>01-04-c</v>
          </cell>
          <cell r="B33" t="str">
            <v>Carriage of 100cft of sarkanda, pichi, frash etc by road or boat : 3rd to 5th kilometer</v>
          </cell>
          <cell r="C33" t="str">
            <v>50 Meter</v>
          </cell>
          <cell r="D33">
            <v>0</v>
          </cell>
          <cell r="E33">
            <v>6.22</v>
          </cell>
          <cell r="F33" t="str">
            <v>50 m</v>
          </cell>
          <cell r="G33">
            <v>0</v>
          </cell>
          <cell r="H33">
            <v>6.22</v>
          </cell>
        </row>
        <row r="34">
          <cell r="A34" t="str">
            <v>01-04-d</v>
          </cell>
          <cell r="B34" t="str">
            <v>Carriage of 100cft of sarkanda, pilchi, frash etc by road or boat : 250 to 1000 meter</v>
          </cell>
          <cell r="C34" t="str">
            <v>250 Meter</v>
          </cell>
          <cell r="D34">
            <v>0</v>
          </cell>
          <cell r="E34">
            <v>31.11</v>
          </cell>
          <cell r="F34" t="str">
            <v>250 m</v>
          </cell>
          <cell r="G34">
            <v>0</v>
          </cell>
          <cell r="H34">
            <v>31.11</v>
          </cell>
        </row>
        <row r="35">
          <cell r="A35" t="str">
            <v>01-04-e</v>
          </cell>
          <cell r="B35" t="str">
            <v>Carriage of 100cft of sarkanda, pichi, frash etc by road or boat : 1st kilometer</v>
          </cell>
          <cell r="C35" t="str">
            <v>km</v>
          </cell>
          <cell r="D35">
            <v>0</v>
          </cell>
          <cell r="E35">
            <v>93.33</v>
          </cell>
          <cell r="F35" t="str">
            <v>km</v>
          </cell>
          <cell r="G35">
            <v>0</v>
          </cell>
          <cell r="H35">
            <v>93.33</v>
          </cell>
        </row>
        <row r="36">
          <cell r="A36" t="str">
            <v>01-04-f</v>
          </cell>
          <cell r="B36" t="str">
            <v>Carriage of 100cft of sarkanda, pilchi, frash etc by road or boat : 2nd - 5th kilometer</v>
          </cell>
          <cell r="C36" t="str">
            <v>km</v>
          </cell>
          <cell r="D36">
            <v>0</v>
          </cell>
          <cell r="E36">
            <v>37.33</v>
          </cell>
          <cell r="F36" t="str">
            <v>km</v>
          </cell>
          <cell r="G36">
            <v>0</v>
          </cell>
          <cell r="H36">
            <v>37.33</v>
          </cell>
        </row>
        <row r="37">
          <cell r="A37" t="str">
            <v>01-04-g</v>
          </cell>
          <cell r="B37" t="str">
            <v>Carriage of 100cft of sarkanda, pilchi, frash etc by road or boat : 6th - 10th kilometer</v>
          </cell>
          <cell r="C37" t="str">
            <v>km</v>
          </cell>
          <cell r="D37">
            <v>0</v>
          </cell>
          <cell r="E37">
            <v>31.11</v>
          </cell>
          <cell r="F37" t="str">
            <v>km</v>
          </cell>
          <cell r="G37">
            <v>0</v>
          </cell>
          <cell r="H37">
            <v>31.11</v>
          </cell>
        </row>
        <row r="38">
          <cell r="A38" t="str">
            <v>01-04-h</v>
          </cell>
          <cell r="B38" t="str">
            <v>Carriage of 100cft of sarkanda, pilchi, frash etc by road or boat : 11th &amp; subsequent kilometer</v>
          </cell>
          <cell r="C38" t="str">
            <v>km</v>
          </cell>
          <cell r="D38">
            <v>0</v>
          </cell>
          <cell r="E38">
            <v>18.670000000000002</v>
          </cell>
          <cell r="F38" t="str">
            <v>km</v>
          </cell>
          <cell r="G38">
            <v>0</v>
          </cell>
          <cell r="H38">
            <v>18.670000000000002</v>
          </cell>
        </row>
        <row r="39">
          <cell r="A39" t="str">
            <v>01-05-a</v>
          </cell>
          <cell r="B39" t="str">
            <v>Carriage of small consignments upto 250kg 1st 50 meter</v>
          </cell>
          <cell r="C39" t="str">
            <v>50 Meter</v>
          </cell>
          <cell r="D39">
            <v>0</v>
          </cell>
          <cell r="E39">
            <v>3.63</v>
          </cell>
          <cell r="F39" t="str">
            <v>50 m</v>
          </cell>
          <cell r="G39">
            <v>0</v>
          </cell>
          <cell r="H39">
            <v>3.63</v>
          </cell>
        </row>
        <row r="40">
          <cell r="A40" t="str">
            <v>01-05-b</v>
          </cell>
          <cell r="B40" t="str">
            <v>Carriage of small consigmnments upto 250 kg 2nd 50 meter</v>
          </cell>
          <cell r="C40" t="str">
            <v>50 Meter</v>
          </cell>
          <cell r="D40">
            <v>0</v>
          </cell>
          <cell r="E40">
            <v>0.78</v>
          </cell>
          <cell r="F40" t="str">
            <v>50 m</v>
          </cell>
          <cell r="G40">
            <v>0</v>
          </cell>
          <cell r="H40">
            <v>0.78</v>
          </cell>
        </row>
        <row r="41">
          <cell r="A41" t="str">
            <v>01-05-c</v>
          </cell>
          <cell r="B41" t="str">
            <v>Carriage of small consignments upto 250 kg 3rd to 5th 50 meters</v>
          </cell>
          <cell r="C41" t="str">
            <v>50 Meter</v>
          </cell>
          <cell r="D41">
            <v>0</v>
          </cell>
          <cell r="E41">
            <v>0.52</v>
          </cell>
          <cell r="F41" t="str">
            <v>50 m</v>
          </cell>
          <cell r="G41">
            <v>0</v>
          </cell>
          <cell r="H41">
            <v>0.52</v>
          </cell>
        </row>
        <row r="42">
          <cell r="A42" t="str">
            <v>01-05-d</v>
          </cell>
          <cell r="B42" t="str">
            <v>Carriage of small consignments upto 250 kg 250 - 1000 meter</v>
          </cell>
          <cell r="C42" t="str">
            <v>250 Meter</v>
          </cell>
          <cell r="D42">
            <v>0</v>
          </cell>
          <cell r="E42">
            <v>2.59</v>
          </cell>
          <cell r="F42" t="str">
            <v>250 m</v>
          </cell>
          <cell r="G42">
            <v>0</v>
          </cell>
          <cell r="H42">
            <v>2.59</v>
          </cell>
        </row>
        <row r="43">
          <cell r="A43" t="str">
            <v>01-05-e</v>
          </cell>
          <cell r="B43" t="str">
            <v>Carriage of small consignments upto 250 kg 1st kilometer</v>
          </cell>
          <cell r="C43" t="str">
            <v>km</v>
          </cell>
          <cell r="D43">
            <v>0</v>
          </cell>
          <cell r="E43">
            <v>7.78</v>
          </cell>
          <cell r="F43" t="str">
            <v>km</v>
          </cell>
          <cell r="G43">
            <v>0</v>
          </cell>
          <cell r="H43">
            <v>7.78</v>
          </cell>
        </row>
        <row r="44">
          <cell r="A44" t="str">
            <v>01-05-f</v>
          </cell>
          <cell r="B44" t="str">
            <v>Carriage of small consignments upto 250 kg 2nd to 5th kilometer</v>
          </cell>
          <cell r="C44" t="str">
            <v>km</v>
          </cell>
          <cell r="D44">
            <v>0</v>
          </cell>
          <cell r="E44">
            <v>3.11</v>
          </cell>
          <cell r="F44" t="str">
            <v>km</v>
          </cell>
          <cell r="G44">
            <v>0</v>
          </cell>
          <cell r="H44">
            <v>3.11</v>
          </cell>
        </row>
        <row r="45">
          <cell r="A45" t="str">
            <v>01-05-g</v>
          </cell>
          <cell r="B45" t="str">
            <v>Carriage of small consignments upto 250 kg 6th to 10th kilometer</v>
          </cell>
          <cell r="C45" t="str">
            <v>km</v>
          </cell>
          <cell r="D45">
            <v>0</v>
          </cell>
          <cell r="E45">
            <v>2.59</v>
          </cell>
          <cell r="F45" t="str">
            <v>km</v>
          </cell>
          <cell r="G45">
            <v>0</v>
          </cell>
          <cell r="H45">
            <v>2.59</v>
          </cell>
        </row>
        <row r="46">
          <cell r="A46" t="str">
            <v>01-05-h</v>
          </cell>
          <cell r="B46" t="str">
            <v>Carriage of small consignments upto 250 kg 11th &amp; subsequent kilometer</v>
          </cell>
          <cell r="C46" t="str">
            <v>km</v>
          </cell>
          <cell r="D46">
            <v>0</v>
          </cell>
          <cell r="E46">
            <v>1.56</v>
          </cell>
          <cell r="F46" t="str">
            <v>km</v>
          </cell>
          <cell r="G46">
            <v>0</v>
          </cell>
          <cell r="H46">
            <v>1.56</v>
          </cell>
        </row>
        <row r="47">
          <cell r="A47" t="str">
            <v>01-06-a</v>
          </cell>
          <cell r="B47" t="str">
            <v>Carriage of consignments (odd job) Coolie load</v>
          </cell>
          <cell r="C47" t="str">
            <v>km</v>
          </cell>
          <cell r="D47">
            <v>56.25</v>
          </cell>
          <cell r="E47">
            <v>56.25</v>
          </cell>
          <cell r="F47" t="str">
            <v>km</v>
          </cell>
          <cell r="G47">
            <v>56.25</v>
          </cell>
          <cell r="H47">
            <v>56.25</v>
          </cell>
        </row>
        <row r="48">
          <cell r="A48" t="str">
            <v>01-06-b</v>
          </cell>
          <cell r="B48" t="str">
            <v>Carriage of consignments (odd job) Donkey load</v>
          </cell>
          <cell r="C48" t="str">
            <v>km</v>
          </cell>
          <cell r="D48">
            <v>0</v>
          </cell>
          <cell r="E48">
            <v>31.11</v>
          </cell>
          <cell r="F48" t="str">
            <v>km</v>
          </cell>
          <cell r="G48">
            <v>0</v>
          </cell>
          <cell r="H48">
            <v>31.11</v>
          </cell>
        </row>
        <row r="49">
          <cell r="A49" t="str">
            <v>01-06-c</v>
          </cell>
          <cell r="B49" t="str">
            <v>Carriage of consignments (odd job) Cart Load</v>
          </cell>
          <cell r="C49" t="str">
            <v>km</v>
          </cell>
          <cell r="D49">
            <v>0</v>
          </cell>
          <cell r="E49">
            <v>27.22</v>
          </cell>
          <cell r="F49" t="str">
            <v>km</v>
          </cell>
          <cell r="G49">
            <v>0</v>
          </cell>
          <cell r="H49">
            <v>27.22</v>
          </cell>
        </row>
        <row r="50">
          <cell r="A50" t="str">
            <v>01-06-d</v>
          </cell>
          <cell r="B50" t="str">
            <v>Carriage of consignments (odd job) Camel load</v>
          </cell>
          <cell r="C50" t="str">
            <v>km</v>
          </cell>
          <cell r="D50">
            <v>0</v>
          </cell>
          <cell r="E50">
            <v>62.22</v>
          </cell>
          <cell r="F50" t="str">
            <v>km</v>
          </cell>
          <cell r="G50">
            <v>0</v>
          </cell>
          <cell r="H50">
            <v>62.22</v>
          </cell>
        </row>
        <row r="51">
          <cell r="A51" t="str">
            <v>01-07-a</v>
          </cell>
          <cell r="B51" t="str">
            <v>Hire Charges of Truck</v>
          </cell>
          <cell r="C51" t="str">
            <v>Day</v>
          </cell>
          <cell r="D51">
            <v>0</v>
          </cell>
          <cell r="E51">
            <v>8015.46</v>
          </cell>
          <cell r="F51" t="str">
            <v>Day</v>
          </cell>
          <cell r="G51">
            <v>0</v>
          </cell>
          <cell r="H51">
            <v>8015.46</v>
          </cell>
        </row>
        <row r="52">
          <cell r="A52" t="str">
            <v>01-07-b</v>
          </cell>
          <cell r="B52" t="str">
            <v>Hire charges of Tractor with trolley</v>
          </cell>
          <cell r="C52" t="str">
            <v>Day</v>
          </cell>
          <cell r="D52">
            <v>0</v>
          </cell>
          <cell r="E52">
            <v>8016.01</v>
          </cell>
          <cell r="F52" t="str">
            <v>Day</v>
          </cell>
          <cell r="G52">
            <v>0</v>
          </cell>
          <cell r="H52">
            <v>8016.01</v>
          </cell>
        </row>
        <row r="53">
          <cell r="A53" t="str">
            <v>01-07-c</v>
          </cell>
          <cell r="B53" t="str">
            <v>Hire charges of Tractor without trolley</v>
          </cell>
          <cell r="C53" t="str">
            <v>Day</v>
          </cell>
          <cell r="D53">
            <v>0</v>
          </cell>
          <cell r="E53">
            <v>5259.87</v>
          </cell>
          <cell r="F53" t="str">
            <v>Day</v>
          </cell>
          <cell r="G53">
            <v>0</v>
          </cell>
          <cell r="H53">
            <v>5259.87</v>
          </cell>
        </row>
        <row r="54">
          <cell r="A54" t="str">
            <v>01-08-a</v>
          </cell>
          <cell r="B54" t="str">
            <v>Hand shunting loaded railway wagons Upto 500 meter</v>
          </cell>
          <cell r="C54" t="str">
            <v>Each</v>
          </cell>
          <cell r="D54">
            <v>843.75</v>
          </cell>
          <cell r="E54">
            <v>843.75</v>
          </cell>
          <cell r="F54" t="str">
            <v>Each</v>
          </cell>
          <cell r="G54">
            <v>843.75</v>
          </cell>
          <cell r="H54">
            <v>843.75</v>
          </cell>
        </row>
        <row r="55">
          <cell r="A55" t="str">
            <v>01-08-b</v>
          </cell>
          <cell r="B55" t="str">
            <v>Hand shunting loaded railway wagons Upto 1 kilometer</v>
          </cell>
          <cell r="C55" t="str">
            <v>Each</v>
          </cell>
          <cell r="D55">
            <v>1265.6300000000001</v>
          </cell>
          <cell r="E55">
            <v>1265.6300000000001</v>
          </cell>
          <cell r="F55" t="str">
            <v>Each</v>
          </cell>
          <cell r="G55">
            <v>1265.6300000000001</v>
          </cell>
          <cell r="H55">
            <v>1265.6300000000001</v>
          </cell>
        </row>
        <row r="56">
          <cell r="A56" t="str">
            <v>01-08-c</v>
          </cell>
          <cell r="B56" t="str">
            <v>Hand shunting loaded railway wagons Upto 2 kilometer</v>
          </cell>
          <cell r="C56" t="str">
            <v>Each</v>
          </cell>
          <cell r="D56">
            <v>1546.88</v>
          </cell>
          <cell r="E56">
            <v>1546.88</v>
          </cell>
          <cell r="F56" t="str">
            <v>Each</v>
          </cell>
          <cell r="G56">
            <v>1546.88</v>
          </cell>
          <cell r="H56">
            <v>1546.88</v>
          </cell>
        </row>
        <row r="57">
          <cell r="A57" t="str">
            <v>01-08-d</v>
          </cell>
          <cell r="B57" t="str">
            <v>Hand shunting loaded railway wagons 3rd &amp; subsequent kilometer</v>
          </cell>
          <cell r="C57" t="str">
            <v>Each</v>
          </cell>
          <cell r="D57">
            <v>703.13</v>
          </cell>
          <cell r="E57">
            <v>703.13</v>
          </cell>
          <cell r="F57" t="str">
            <v>Each</v>
          </cell>
          <cell r="G57">
            <v>703.13</v>
          </cell>
          <cell r="H57">
            <v>703.13</v>
          </cell>
        </row>
        <row r="58">
          <cell r="A58" t="str">
            <v>01-09-a</v>
          </cell>
          <cell r="B58" t="str">
            <v>Hand shunting empty railway wagons Upto 500 meter</v>
          </cell>
          <cell r="C58" t="str">
            <v>Each</v>
          </cell>
          <cell r="D58">
            <v>421.88</v>
          </cell>
          <cell r="E58">
            <v>421.88</v>
          </cell>
          <cell r="F58" t="str">
            <v>Each</v>
          </cell>
          <cell r="G58">
            <v>421.88</v>
          </cell>
          <cell r="H58">
            <v>421.88</v>
          </cell>
        </row>
        <row r="59">
          <cell r="A59" t="str">
            <v>01-09-b</v>
          </cell>
          <cell r="B59" t="str">
            <v>Hand shunting empty railway wagons Upto 1 kilometer</v>
          </cell>
          <cell r="C59" t="str">
            <v>Each</v>
          </cell>
          <cell r="D59">
            <v>632.80999999999995</v>
          </cell>
          <cell r="E59">
            <v>632.80999999999995</v>
          </cell>
          <cell r="F59" t="str">
            <v>Each</v>
          </cell>
          <cell r="G59">
            <v>632.80999999999995</v>
          </cell>
          <cell r="H59">
            <v>632.80999999999995</v>
          </cell>
        </row>
        <row r="60">
          <cell r="A60" t="str">
            <v>01-09-c</v>
          </cell>
          <cell r="B60" t="str">
            <v>Hand shunting empty railway wagons Upto 2 kilometer</v>
          </cell>
          <cell r="C60" t="str">
            <v>Each</v>
          </cell>
          <cell r="D60">
            <v>773.44</v>
          </cell>
          <cell r="E60">
            <v>773.44</v>
          </cell>
          <cell r="F60" t="str">
            <v>Each</v>
          </cell>
          <cell r="G60">
            <v>773.44</v>
          </cell>
          <cell r="H60">
            <v>773.44</v>
          </cell>
        </row>
        <row r="61">
          <cell r="A61" t="str">
            <v>01-09-d</v>
          </cell>
          <cell r="B61" t="str">
            <v>Hand shunting empty railway wagons 3rd &amp; subsequent kilometer</v>
          </cell>
          <cell r="C61" t="str">
            <v>Each</v>
          </cell>
          <cell r="D61">
            <v>351.56</v>
          </cell>
          <cell r="E61">
            <v>351.56</v>
          </cell>
          <cell r="F61" t="str">
            <v>Each</v>
          </cell>
          <cell r="G61">
            <v>351.56</v>
          </cell>
          <cell r="H61">
            <v>351.56</v>
          </cell>
        </row>
        <row r="62">
          <cell r="A62" t="str">
            <v>02-01</v>
          </cell>
          <cell r="B62" t="str">
            <v>Load into or unload from railway wagons within 50m shingle, sand, ballast, tiles, etc, laid &amp; stacked</v>
          </cell>
          <cell r="C62" t="str">
            <v>100 cft</v>
          </cell>
          <cell r="D62">
            <v>562.5</v>
          </cell>
          <cell r="E62">
            <v>562.5</v>
          </cell>
          <cell r="F62" t="str">
            <v>m3</v>
          </cell>
          <cell r="G62">
            <v>198.65</v>
          </cell>
          <cell r="H62">
            <v>198.65</v>
          </cell>
        </row>
        <row r="63">
          <cell r="A63" t="str">
            <v>02-02-a</v>
          </cell>
          <cell r="B63" t="str">
            <v>Load into or unload from railway wagons within 50m laid &amp; stacked : Bricks 10" size</v>
          </cell>
          <cell r="C63" t="str">
            <v>1000 No.</v>
          </cell>
          <cell r="D63">
            <v>703.13</v>
          </cell>
          <cell r="E63">
            <v>703.13</v>
          </cell>
          <cell r="F63" t="str">
            <v>1000 No.</v>
          </cell>
          <cell r="G63">
            <v>703.13</v>
          </cell>
          <cell r="H63">
            <v>703.13</v>
          </cell>
        </row>
        <row r="64">
          <cell r="A64" t="str">
            <v>02-02-b</v>
          </cell>
          <cell r="B64" t="str">
            <v>Load into or unload from railway wagons within 50m laid &amp; stacked : Bricks 9" or smaller size</v>
          </cell>
          <cell r="C64" t="str">
            <v>1000 No.</v>
          </cell>
          <cell r="D64">
            <v>562.5</v>
          </cell>
          <cell r="E64">
            <v>562.5</v>
          </cell>
          <cell r="F64" t="str">
            <v>1000 No.</v>
          </cell>
          <cell r="G64">
            <v>562.5</v>
          </cell>
          <cell r="H64">
            <v>562.5</v>
          </cell>
        </row>
        <row r="65">
          <cell r="A65" t="str">
            <v>02-03</v>
          </cell>
          <cell r="B65" t="str">
            <v>Load into or unload from railway wagons, cement in bags and stacking within 50m.</v>
          </cell>
          <cell r="C65" t="str">
            <v>100 No.</v>
          </cell>
          <cell r="D65">
            <v>703.13</v>
          </cell>
          <cell r="E65">
            <v>703.13</v>
          </cell>
          <cell r="F65" t="str">
            <v>100 No.</v>
          </cell>
          <cell r="G65">
            <v>703.13</v>
          </cell>
          <cell r="H65">
            <v>703.13</v>
          </cell>
        </row>
        <row r="66">
          <cell r="A66" t="str">
            <v>02-04</v>
          </cell>
          <cell r="B66" t="str">
            <v>Load into or unload from railway wagons, empty cement bags and stacking</v>
          </cell>
          <cell r="C66" t="str">
            <v>1000 No.</v>
          </cell>
          <cell r="D66">
            <v>630</v>
          </cell>
          <cell r="E66">
            <v>630</v>
          </cell>
          <cell r="F66" t="str">
            <v>1000 No.</v>
          </cell>
          <cell r="G66">
            <v>630</v>
          </cell>
          <cell r="H66">
            <v>630</v>
          </cell>
        </row>
        <row r="67">
          <cell r="A67" t="str">
            <v>02-05</v>
          </cell>
          <cell r="B67" t="str">
            <v>Load into or unload from railway wagons and stacking white lime in bags</v>
          </cell>
          <cell r="C67" t="str">
            <v>tonne</v>
          </cell>
          <cell r="D67">
            <v>140.63</v>
          </cell>
          <cell r="E67">
            <v>140.63</v>
          </cell>
          <cell r="F67" t="str">
            <v>tonne</v>
          </cell>
          <cell r="G67">
            <v>140.63</v>
          </cell>
          <cell r="H67">
            <v>140.63</v>
          </cell>
        </row>
        <row r="68">
          <cell r="A68" t="str">
            <v>02-06</v>
          </cell>
          <cell r="B68" t="str">
            <v>Load into or unload from railway wagons structural steel, RS joists, rails, rail fastenings etc</v>
          </cell>
          <cell r="C68" t="str">
            <v>tonne</v>
          </cell>
          <cell r="D68">
            <v>337.5</v>
          </cell>
          <cell r="E68">
            <v>337.5</v>
          </cell>
          <cell r="F68" t="str">
            <v>tonne</v>
          </cell>
          <cell r="G68">
            <v>337.5</v>
          </cell>
          <cell r="H68">
            <v>337.5</v>
          </cell>
        </row>
        <row r="69">
          <cell r="A69" t="str">
            <v>02-07</v>
          </cell>
          <cell r="B69" t="str">
            <v>Load into or unload from 45 gallon drums full, into or from railway wagons,lead upto 50m</v>
          </cell>
          <cell r="C69" t="str">
            <v>Each</v>
          </cell>
          <cell r="D69">
            <v>45</v>
          </cell>
          <cell r="E69">
            <v>45</v>
          </cell>
          <cell r="F69" t="str">
            <v>Each</v>
          </cell>
          <cell r="G69">
            <v>45</v>
          </cell>
          <cell r="H69">
            <v>45</v>
          </cell>
        </row>
        <row r="70">
          <cell r="A70" t="str">
            <v>02-08</v>
          </cell>
          <cell r="B70" t="str">
            <v>Loading or unloading packages of all sorts upto 50 kg.</v>
          </cell>
          <cell r="C70" t="str">
            <v>Each</v>
          </cell>
          <cell r="D70">
            <v>39.380000000000003</v>
          </cell>
          <cell r="E70">
            <v>39.380000000000003</v>
          </cell>
          <cell r="F70" t="str">
            <v>Each</v>
          </cell>
          <cell r="G70">
            <v>39.380000000000003</v>
          </cell>
          <cell r="H70">
            <v>39.380000000000003</v>
          </cell>
        </row>
        <row r="71">
          <cell r="A71" t="str">
            <v>02-09-a</v>
          </cell>
          <cell r="B71" t="str">
            <v>Load or unload sleepers other than wooden, incl stacking, lead upto 50 m : Broad gauge</v>
          </cell>
          <cell r="C71" t="str">
            <v>100 No.</v>
          </cell>
          <cell r="D71">
            <v>1406.25</v>
          </cell>
          <cell r="E71">
            <v>1406.25</v>
          </cell>
          <cell r="F71" t="str">
            <v>100 No.</v>
          </cell>
          <cell r="G71">
            <v>1406.25</v>
          </cell>
          <cell r="H71">
            <v>1406.25</v>
          </cell>
        </row>
        <row r="72">
          <cell r="A72" t="str">
            <v>02-09-b</v>
          </cell>
          <cell r="B72" t="str">
            <v>Load or unload sleepers other than wooden, including stacking, lead upto 50 m : Metre gauge &amp;</v>
          </cell>
          <cell r="C72" t="str">
            <v>-</v>
          </cell>
          <cell r="D72" t="str">
            <v>-</v>
          </cell>
          <cell r="E72" t="str">
            <v>-</v>
          </cell>
          <cell r="F72" t="str">
            <v>-</v>
          </cell>
          <cell r="G72" t="str">
            <v>-</v>
          </cell>
          <cell r="H72" t="str">
            <v>DELETED</v>
          </cell>
        </row>
        <row r="73">
          <cell r="A73" t="str">
            <v>02-10</v>
          </cell>
          <cell r="B73" t="str">
            <v>Load or unload timber logs or shuttering into or from railway wagons, including stacking within 50m</v>
          </cell>
          <cell r="C73" t="str">
            <v>tonne</v>
          </cell>
          <cell r="D73">
            <v>185.63</v>
          </cell>
          <cell r="E73">
            <v>185.63</v>
          </cell>
          <cell r="F73" t="str">
            <v>tonne</v>
          </cell>
          <cell r="G73">
            <v>185.63</v>
          </cell>
          <cell r="H73">
            <v>185.63</v>
          </cell>
        </row>
        <row r="74">
          <cell r="A74" t="str">
            <v>02-11</v>
          </cell>
          <cell r="B74" t="str">
            <v>Loading or unloading bhoosa in railway wagons lead upto 50 m.</v>
          </cell>
          <cell r="C74" t="str">
            <v>tonne</v>
          </cell>
          <cell r="D74">
            <v>421.88</v>
          </cell>
          <cell r="E74">
            <v>421.88</v>
          </cell>
          <cell r="F74" t="str">
            <v>tonne</v>
          </cell>
          <cell r="G74">
            <v>421.88</v>
          </cell>
          <cell r="H74">
            <v>421.88</v>
          </cell>
        </row>
        <row r="75">
          <cell r="A75" t="str">
            <v>02-12</v>
          </cell>
          <cell r="B75" t="str">
            <v>Load or unload timber scrap or wooden plugs into or from railway wagons &amp; stacking within 50m</v>
          </cell>
          <cell r="C75" t="str">
            <v>tonne</v>
          </cell>
          <cell r="D75">
            <v>281.25</v>
          </cell>
          <cell r="E75">
            <v>281.25</v>
          </cell>
          <cell r="F75" t="str">
            <v>tonne</v>
          </cell>
          <cell r="G75">
            <v>281.25</v>
          </cell>
          <cell r="H75">
            <v>281.25</v>
          </cell>
        </row>
        <row r="76">
          <cell r="A76" t="str">
            <v>02-13</v>
          </cell>
          <cell r="B76" t="str">
            <v>Load or unload pitching stone/spawl from railway wagons of any guage including clearing 1.5m away</v>
          </cell>
          <cell r="C76" t="str">
            <v>100 cft</v>
          </cell>
          <cell r="D76">
            <v>208.13</v>
          </cell>
          <cell r="E76">
            <v>208.13</v>
          </cell>
          <cell r="F76" t="str">
            <v>m3</v>
          </cell>
          <cell r="G76">
            <v>73.5</v>
          </cell>
          <cell r="H76">
            <v>73.5</v>
          </cell>
        </row>
        <row r="77">
          <cell r="A77" t="str">
            <v>02-14</v>
          </cell>
          <cell r="B77" t="str">
            <v>Loading or unloading building stone including clearing away 1.5m from rails</v>
          </cell>
          <cell r="C77" t="str">
            <v>100 cft</v>
          </cell>
          <cell r="D77">
            <v>270</v>
          </cell>
          <cell r="E77">
            <v>270</v>
          </cell>
          <cell r="F77" t="str">
            <v>m3</v>
          </cell>
          <cell r="G77">
            <v>95.35</v>
          </cell>
          <cell r="H77">
            <v>95.35</v>
          </cell>
        </row>
        <row r="78">
          <cell r="A78" t="str">
            <v>02-15-a</v>
          </cell>
          <cell r="B78" t="str">
            <v>Unloading oil,bitumen or tar etc : Crude Oil (to be pumped from tank wagon into tank)</v>
          </cell>
          <cell r="C78" t="str">
            <v>1000 ltr</v>
          </cell>
          <cell r="D78">
            <v>168.75</v>
          </cell>
          <cell r="E78">
            <v>168.75</v>
          </cell>
          <cell r="F78" t="str">
            <v>1000 ltr</v>
          </cell>
          <cell r="G78">
            <v>168.75</v>
          </cell>
          <cell r="H78">
            <v>168.75</v>
          </cell>
        </row>
        <row r="79">
          <cell r="A79" t="str">
            <v>02-15-b</v>
          </cell>
          <cell r="B79" t="str">
            <v>Unloading oil,bitumen or tar etc Crude oil (drained by gravity)</v>
          </cell>
          <cell r="C79" t="str">
            <v>1000 ltr</v>
          </cell>
          <cell r="D79">
            <v>168.75</v>
          </cell>
          <cell r="E79">
            <v>168.75</v>
          </cell>
          <cell r="F79" t="str">
            <v>1000 ltr</v>
          </cell>
          <cell r="G79">
            <v>168.75</v>
          </cell>
          <cell r="H79">
            <v>168.75</v>
          </cell>
        </row>
        <row r="80">
          <cell r="A80" t="str">
            <v>02-15-c</v>
          </cell>
          <cell r="B80" t="str">
            <v>Unloading oil,bitumen or tar etc Crude oil materials from railway wagons</v>
          </cell>
          <cell r="C80" t="str">
            <v>Ton</v>
          </cell>
          <cell r="D80">
            <v>32.06</v>
          </cell>
          <cell r="E80">
            <v>32.06</v>
          </cell>
          <cell r="F80" t="str">
            <v>Ton</v>
          </cell>
          <cell r="G80">
            <v>32.06</v>
          </cell>
          <cell r="H80">
            <v>32.06</v>
          </cell>
        </row>
        <row r="81">
          <cell r="A81" t="str">
            <v>02-15-d</v>
          </cell>
          <cell r="B81" t="str">
            <v>Unloading oil, bitumen or tar etc : Fuel Oil from tank into empty drums including stacking within 50 m</v>
          </cell>
          <cell r="C81" t="str">
            <v>-</v>
          </cell>
          <cell r="D81" t="str">
            <v>-</v>
          </cell>
          <cell r="E81" t="str">
            <v>-</v>
          </cell>
          <cell r="F81" t="str">
            <v>-</v>
          </cell>
          <cell r="G81" t="str">
            <v>-</v>
          </cell>
          <cell r="H81" t="str">
            <v>DELETED</v>
          </cell>
        </row>
        <row r="82">
          <cell r="A82" t="str">
            <v>02-15-e</v>
          </cell>
          <cell r="B82" t="str">
            <v>Unloading oil,bitumen or tar etc Petrol (2 gallon tin)</v>
          </cell>
          <cell r="C82" t="str">
            <v>-</v>
          </cell>
          <cell r="D82" t="str">
            <v>-</v>
          </cell>
          <cell r="E82" t="str">
            <v>-</v>
          </cell>
          <cell r="F82" t="str">
            <v>-</v>
          </cell>
          <cell r="G82" t="str">
            <v>-</v>
          </cell>
          <cell r="H82" t="str">
            <v>DELETED</v>
          </cell>
        </row>
        <row r="83">
          <cell r="A83" t="str">
            <v>02-15-f</v>
          </cell>
          <cell r="B83" t="str">
            <v>Unloading oil, bitumen or tar etc Kerosine oil (4 gallon tin)</v>
          </cell>
          <cell r="C83" t="str">
            <v>100 No.</v>
          </cell>
          <cell r="D83">
            <v>703.13</v>
          </cell>
          <cell r="E83">
            <v>703.13</v>
          </cell>
          <cell r="F83" t="str">
            <v>100 No.</v>
          </cell>
          <cell r="G83">
            <v>703.13</v>
          </cell>
          <cell r="H83">
            <v>703.13</v>
          </cell>
        </row>
        <row r="84">
          <cell r="A84" t="str">
            <v>02-15-g</v>
          </cell>
          <cell r="B84" t="str">
            <v>Unloading oil,bitumen or tar etc Tar &amp; Bitumen in drums with carriage upto 1 km</v>
          </cell>
          <cell r="C84" t="str">
            <v>100 No.</v>
          </cell>
          <cell r="D84">
            <v>0</v>
          </cell>
          <cell r="E84">
            <v>181.48</v>
          </cell>
          <cell r="F84" t="str">
            <v>100 No.</v>
          </cell>
          <cell r="G84">
            <v>0</v>
          </cell>
          <cell r="H84">
            <v>181.48</v>
          </cell>
        </row>
        <row r="85">
          <cell r="A85" t="str">
            <v>02-16-a</v>
          </cell>
          <cell r="B85" t="str">
            <v>Removing and stacking within 50m. lead Stone, spawl, brick bats, shingle, sand, lime etc</v>
          </cell>
          <cell r="C85" t="str">
            <v>100 cft</v>
          </cell>
          <cell r="D85">
            <v>281.25</v>
          </cell>
          <cell r="E85">
            <v>281.25</v>
          </cell>
          <cell r="F85" t="str">
            <v>m3</v>
          </cell>
          <cell r="G85">
            <v>99.32</v>
          </cell>
          <cell r="H85">
            <v>99.32</v>
          </cell>
        </row>
        <row r="86">
          <cell r="A86" t="str">
            <v>02-16-b</v>
          </cell>
          <cell r="B86" t="str">
            <v>Removing and stacking within 50m. lead Bricks</v>
          </cell>
          <cell r="C86" t="str">
            <v>1000 No.</v>
          </cell>
          <cell r="D86">
            <v>815.63</v>
          </cell>
          <cell r="E86">
            <v>815.63</v>
          </cell>
          <cell r="F86" t="str">
            <v>1000 No.</v>
          </cell>
          <cell r="G86">
            <v>815.63</v>
          </cell>
          <cell r="H86">
            <v>815.63</v>
          </cell>
        </row>
        <row r="87">
          <cell r="A87" t="str">
            <v>02-16-c</v>
          </cell>
          <cell r="B87" t="str">
            <v>Removing and stacking within 50m. lead Broad gauge wooden sleepers</v>
          </cell>
          <cell r="C87" t="str">
            <v>100 No.</v>
          </cell>
          <cell r="D87">
            <v>450</v>
          </cell>
          <cell r="E87">
            <v>450</v>
          </cell>
          <cell r="F87" t="str">
            <v>100 No.</v>
          </cell>
          <cell r="G87">
            <v>450</v>
          </cell>
          <cell r="H87">
            <v>450</v>
          </cell>
        </row>
        <row r="88">
          <cell r="A88" t="str">
            <v>02-16-d</v>
          </cell>
          <cell r="B88" t="str">
            <v>Removing and stacking within 50m. lead Metre gauge or narrow guage wooden sleepers</v>
          </cell>
          <cell r="C88" t="str">
            <v>100 No.</v>
          </cell>
          <cell r="D88">
            <v>257.06</v>
          </cell>
          <cell r="E88">
            <v>257.06</v>
          </cell>
          <cell r="F88" t="str">
            <v>100 No.</v>
          </cell>
          <cell r="G88">
            <v>257.06</v>
          </cell>
          <cell r="H88">
            <v>257.06</v>
          </cell>
        </row>
        <row r="89">
          <cell r="A89" t="str">
            <v>02-16-e</v>
          </cell>
          <cell r="B89" t="str">
            <v>Removing and stacking within 50m. lead Rails, girders, pipes, cement etc.</v>
          </cell>
          <cell r="C89" t="str">
            <v>tonne</v>
          </cell>
          <cell r="D89">
            <v>129.38</v>
          </cell>
          <cell r="E89">
            <v>129.38</v>
          </cell>
          <cell r="F89" t="str">
            <v>tonne</v>
          </cell>
          <cell r="G89">
            <v>129.38</v>
          </cell>
          <cell r="H89">
            <v>129.38</v>
          </cell>
        </row>
        <row r="90">
          <cell r="A90" t="str">
            <v>02-16-f</v>
          </cell>
          <cell r="B90" t="str">
            <v>Removing and stacking within 50m. lead Bridge and crossing timbers, etc.</v>
          </cell>
          <cell r="C90" t="str">
            <v>100 No.</v>
          </cell>
          <cell r="D90">
            <v>1501.88</v>
          </cell>
          <cell r="E90">
            <v>1501.88</v>
          </cell>
          <cell r="F90" t="str">
            <v>100 No.</v>
          </cell>
          <cell r="G90">
            <v>1501.88</v>
          </cell>
          <cell r="H90">
            <v>1501.88</v>
          </cell>
        </row>
        <row r="91">
          <cell r="A91" t="str">
            <v>02-17</v>
          </cell>
          <cell r="B91" t="str">
            <v>Load into wagons girders, rails, MS bars, pipes etc. including 50m lead &amp; stacking inside wagons</v>
          </cell>
          <cell r="C91" t="str">
            <v>tonne</v>
          </cell>
          <cell r="D91">
            <v>360</v>
          </cell>
          <cell r="E91">
            <v>360</v>
          </cell>
          <cell r="F91" t="str">
            <v>tonne</v>
          </cell>
          <cell r="G91">
            <v>360</v>
          </cell>
          <cell r="H91">
            <v>360</v>
          </cell>
        </row>
        <row r="92">
          <cell r="A92" t="str">
            <v>02-18</v>
          </cell>
          <cell r="B92" t="str">
            <v>Unload from wagons girders, rails, MS bars, girder etc. including 50m lead but excluding stacking</v>
          </cell>
          <cell r="C92" t="str">
            <v>tonne</v>
          </cell>
          <cell r="D92">
            <v>140.63</v>
          </cell>
          <cell r="E92">
            <v>140.63</v>
          </cell>
          <cell r="F92" t="str">
            <v>tonne</v>
          </cell>
          <cell r="G92">
            <v>140.63</v>
          </cell>
          <cell r="H92">
            <v>140.63</v>
          </cell>
        </row>
        <row r="93">
          <cell r="A93" t="str">
            <v>02-19</v>
          </cell>
          <cell r="B93" t="str">
            <v>Load into wagons wooden baord guage sleepers including 50m lead &amp; stacking</v>
          </cell>
          <cell r="C93" t="str">
            <v>100 No.</v>
          </cell>
          <cell r="D93">
            <v>1125</v>
          </cell>
          <cell r="E93">
            <v>1125</v>
          </cell>
          <cell r="F93" t="str">
            <v>100 No.</v>
          </cell>
          <cell r="G93">
            <v>1125</v>
          </cell>
          <cell r="H93">
            <v>1125</v>
          </cell>
        </row>
        <row r="94">
          <cell r="A94" t="str">
            <v>02-20</v>
          </cell>
          <cell r="B94" t="str">
            <v>Unload wooden broad gauge sleepers from wagons including 50m lead and stacking</v>
          </cell>
          <cell r="C94" t="str">
            <v>100 No.</v>
          </cell>
          <cell r="D94">
            <v>562.5</v>
          </cell>
          <cell r="E94">
            <v>562.5</v>
          </cell>
          <cell r="F94" t="str">
            <v>100 No.</v>
          </cell>
          <cell r="G94">
            <v>562.5</v>
          </cell>
          <cell r="H94">
            <v>562.5</v>
          </cell>
        </row>
        <row r="95">
          <cell r="A95" t="str">
            <v>02-21</v>
          </cell>
          <cell r="B95" t="str">
            <v>Loading metre gauge or narrow guage wooden sleepers including 50m lead &amp; stack inside wagons</v>
          </cell>
          <cell r="C95" t="str">
            <v>100 No.</v>
          </cell>
          <cell r="D95">
            <v>618.75</v>
          </cell>
          <cell r="E95">
            <v>618.75</v>
          </cell>
          <cell r="F95" t="str">
            <v>100 No.</v>
          </cell>
          <cell r="G95">
            <v>618.75</v>
          </cell>
          <cell r="H95">
            <v>618.75</v>
          </cell>
        </row>
        <row r="96">
          <cell r="A96" t="str">
            <v>02-22</v>
          </cell>
          <cell r="B96" t="str">
            <v>Unloading metre gauge or narrow guage wooden sleepers including 50m lead but excluding stacking</v>
          </cell>
          <cell r="C96" t="str">
            <v>100 No.</v>
          </cell>
          <cell r="D96">
            <v>298.12</v>
          </cell>
          <cell r="E96">
            <v>298.12</v>
          </cell>
          <cell r="F96" t="str">
            <v>100 No.</v>
          </cell>
          <cell r="G96">
            <v>298.13</v>
          </cell>
          <cell r="H96">
            <v>298.13</v>
          </cell>
        </row>
        <row r="97">
          <cell r="A97" t="str">
            <v>02-23</v>
          </cell>
          <cell r="B97" t="str">
            <v>Loading bridge and crossing timber including 50m lead &amp; stacking</v>
          </cell>
          <cell r="C97" t="str">
            <v>100 No.</v>
          </cell>
          <cell r="D97">
            <v>562.5</v>
          </cell>
          <cell r="E97">
            <v>562.5</v>
          </cell>
          <cell r="F97" t="str">
            <v>100 No.</v>
          </cell>
          <cell r="G97">
            <v>562.5</v>
          </cell>
          <cell r="H97">
            <v>562.5</v>
          </cell>
        </row>
        <row r="98">
          <cell r="A98" t="str">
            <v>02-24</v>
          </cell>
          <cell r="B98" t="str">
            <v>Unloading bridge and crossing timbers including 50m lead but excluding stacking</v>
          </cell>
          <cell r="C98" t="str">
            <v>100 No.</v>
          </cell>
          <cell r="D98">
            <v>281.25</v>
          </cell>
          <cell r="E98">
            <v>281.25</v>
          </cell>
          <cell r="F98" t="str">
            <v>100 No.</v>
          </cell>
          <cell r="G98">
            <v>281.25</v>
          </cell>
          <cell r="H98">
            <v>281.25</v>
          </cell>
        </row>
        <row r="99">
          <cell r="A99" t="str">
            <v>02-25</v>
          </cell>
          <cell r="B99" t="str">
            <v>Load or unload bitumen, asphalt, tar in drums, into or from railway wagons, lead upto 50m</v>
          </cell>
          <cell r="C99" t="str">
            <v>tonne</v>
          </cell>
          <cell r="D99">
            <v>281.25</v>
          </cell>
          <cell r="E99">
            <v>281.25</v>
          </cell>
          <cell r="F99" t="str">
            <v>tonne</v>
          </cell>
          <cell r="G99">
            <v>281.25</v>
          </cell>
          <cell r="H99">
            <v>281.25</v>
          </cell>
        </row>
        <row r="100">
          <cell r="A100" t="str">
            <v>03-01-a</v>
          </cell>
          <cell r="B100" t="str">
            <v>Earth excavation undressed upto single throw of kassi phaorah or shovel etc : in ashes, sand, soft soil or silt clearance</v>
          </cell>
          <cell r="C100" t="str">
            <v>1000 Cft</v>
          </cell>
          <cell r="D100">
            <v>2109.38</v>
          </cell>
          <cell r="E100">
            <v>2109.38</v>
          </cell>
          <cell r="F100" t="str">
            <v>m3</v>
          </cell>
          <cell r="G100">
            <v>74.489999999999995</v>
          </cell>
          <cell r="H100">
            <v>74.489999999999995</v>
          </cell>
        </row>
        <row r="101">
          <cell r="A101" t="str">
            <v>03-01-b</v>
          </cell>
          <cell r="B101" t="str">
            <v>Earth excavation undressed upto single throw of kassi phaorah or shove etc : in ordinary soil,</v>
          </cell>
          <cell r="C101" t="str">
            <v>1000 Cft</v>
          </cell>
          <cell r="D101">
            <v>2531.25</v>
          </cell>
          <cell r="E101">
            <v>2531.25</v>
          </cell>
          <cell r="F101" t="str">
            <v>m3</v>
          </cell>
          <cell r="G101">
            <v>89.39</v>
          </cell>
          <cell r="H101">
            <v>89.39</v>
          </cell>
        </row>
        <row r="102">
          <cell r="A102" t="str">
            <v>03-02</v>
          </cell>
          <cell r="B102" t="str">
            <v>Earth excavation in ashes, sand &amp; soft soil or silt clearance, undressed lead upto 25m.</v>
          </cell>
          <cell r="C102" t="str">
            <v>1000 Cft</v>
          </cell>
          <cell r="D102">
            <v>3093.75</v>
          </cell>
          <cell r="E102">
            <v>3093.75</v>
          </cell>
          <cell r="F102" t="str">
            <v>m3</v>
          </cell>
          <cell r="G102">
            <v>109.25</v>
          </cell>
          <cell r="H102">
            <v>109.25</v>
          </cell>
        </row>
        <row r="103">
          <cell r="A103" t="str">
            <v>03-03-a</v>
          </cell>
          <cell r="B103" t="str">
            <v>Bed clearance and dressing slopes of drains including removing of weeds and roots etc. Excavated material undressed within 25m</v>
          </cell>
          <cell r="C103" t="str">
            <v>1000 Cft</v>
          </cell>
          <cell r="D103">
            <v>3937.5</v>
          </cell>
          <cell r="E103">
            <v>3937.5</v>
          </cell>
          <cell r="F103" t="str">
            <v>m3</v>
          </cell>
          <cell r="G103">
            <v>139.05000000000001</v>
          </cell>
          <cell r="H103">
            <v>139.05000000000001</v>
          </cell>
        </row>
        <row r="104">
          <cell r="A104" t="str">
            <v>03-03-b</v>
          </cell>
          <cell r="B104" t="str">
            <v>Bed clearance and dressing slopes of drains including removing of weeds and roots etc. Excavated material dressed within 25m lead</v>
          </cell>
          <cell r="C104" t="str">
            <v>1000 Cft</v>
          </cell>
          <cell r="D104">
            <v>4353.75</v>
          </cell>
          <cell r="E104">
            <v>4353.75</v>
          </cell>
          <cell r="F104" t="str">
            <v>m3</v>
          </cell>
          <cell r="G104">
            <v>153.75</v>
          </cell>
          <cell r="H104">
            <v>153.75</v>
          </cell>
        </row>
        <row r="105">
          <cell r="A105" t="str">
            <v>03-04-a</v>
          </cell>
          <cell r="B105" t="str">
            <v>Borrowpit excavation undressed lead upto 50m in Ordinary soil</v>
          </cell>
          <cell r="C105" t="str">
            <v>1000 Cft</v>
          </cell>
          <cell r="D105">
            <v>3937.5</v>
          </cell>
          <cell r="E105">
            <v>3937.5</v>
          </cell>
          <cell r="F105" t="str">
            <v>m3</v>
          </cell>
          <cell r="G105">
            <v>139.05000000000001</v>
          </cell>
          <cell r="H105">
            <v>139.05000000000001</v>
          </cell>
        </row>
        <row r="106">
          <cell r="A106" t="str">
            <v>03-04-b</v>
          </cell>
          <cell r="B106" t="str">
            <v>Borrowpit excavation undressed lead upto 50m in Hard soil</v>
          </cell>
          <cell r="C106" t="str">
            <v>1000 Cft</v>
          </cell>
          <cell r="D106">
            <v>4837.5</v>
          </cell>
          <cell r="E106">
            <v>4837.5</v>
          </cell>
          <cell r="F106" t="str">
            <v>m3</v>
          </cell>
          <cell r="G106">
            <v>170.83</v>
          </cell>
          <cell r="H106">
            <v>170.83</v>
          </cell>
        </row>
        <row r="107">
          <cell r="A107" t="str">
            <v>03-04-c</v>
          </cell>
          <cell r="B107" t="str">
            <v>Borrowpit excavation undressed lead upto 50m in shingle/gravel formation</v>
          </cell>
          <cell r="C107" t="str">
            <v>1000 Cft</v>
          </cell>
          <cell r="D107">
            <v>9562.5</v>
          </cell>
          <cell r="E107">
            <v>9562.5</v>
          </cell>
          <cell r="F107" t="str">
            <v>m3</v>
          </cell>
          <cell r="G107">
            <v>337.7</v>
          </cell>
          <cell r="H107">
            <v>337.7</v>
          </cell>
        </row>
        <row r="108">
          <cell r="A108" t="str">
            <v>03-05-a</v>
          </cell>
          <cell r="B108" t="str">
            <v>Embankment formation in ordinary soil &amp; compaction by mechanical means at optimum  moistures content to 95% to 100% max. modified. AASHTO dry density (borrow area)</v>
          </cell>
          <cell r="C108" t="str">
            <v>1000 Cft</v>
          </cell>
          <cell r="D108">
            <v>1164.3800000000001</v>
          </cell>
          <cell r="E108">
            <v>9825.89</v>
          </cell>
          <cell r="F108" t="str">
            <v>m3</v>
          </cell>
          <cell r="G108">
            <v>41.12</v>
          </cell>
          <cell r="H108">
            <v>347</v>
          </cell>
        </row>
        <row r="109">
          <cell r="A109" t="str">
            <v>03-05-b</v>
          </cell>
          <cell r="B109" t="str">
            <v>Embankment formation in ordinary soil &amp; compaction by mechanical means at optimum moistures content to 90% max. modified AASHTO dry density (borrow area)</v>
          </cell>
          <cell r="C109" t="str">
            <v>1000 Cft</v>
          </cell>
          <cell r="D109">
            <v>1149.75</v>
          </cell>
          <cell r="E109">
            <v>9694.14</v>
          </cell>
          <cell r="F109" t="str">
            <v>m3</v>
          </cell>
          <cell r="G109">
            <v>40.6</v>
          </cell>
          <cell r="H109">
            <v>342.35</v>
          </cell>
        </row>
        <row r="110">
          <cell r="A110" t="str">
            <v>03-05-c</v>
          </cell>
          <cell r="B110" t="str">
            <v>Embankment formation in ordinary soil &amp; compaction by mechanical means at optimum moistures content to 85% max. modified AASHTO dry density (borrow area)</v>
          </cell>
          <cell r="C110" t="str">
            <v>1000 Cft</v>
          </cell>
          <cell r="D110">
            <v>1135.1300000000001</v>
          </cell>
          <cell r="E110">
            <v>9562.4</v>
          </cell>
          <cell r="F110" t="str">
            <v>m3</v>
          </cell>
          <cell r="G110">
            <v>40.090000000000003</v>
          </cell>
          <cell r="H110">
            <v>337.69</v>
          </cell>
        </row>
        <row r="111">
          <cell r="A111" t="str">
            <v>03-06-a</v>
          </cell>
          <cell r="B111" t="str">
            <v>Earth fill in lawns including dressing &amp; compaction with earth available from cutting/excavation</v>
          </cell>
          <cell r="C111" t="str">
            <v>1000 Cft</v>
          </cell>
          <cell r="D111">
            <v>2700</v>
          </cell>
          <cell r="E111">
            <v>2700</v>
          </cell>
          <cell r="F111" t="str">
            <v>m3</v>
          </cell>
          <cell r="G111">
            <v>95.35</v>
          </cell>
          <cell r="H111">
            <v>95.35</v>
          </cell>
        </row>
        <row r="112">
          <cell r="A112" t="str">
            <v>03-06-b</v>
          </cell>
          <cell r="B112" t="str">
            <v>Earth fill in lawns including dressing &amp; compaction with  suitable earth borrowed.</v>
          </cell>
          <cell r="C112" t="str">
            <v>1000 Cft</v>
          </cell>
          <cell r="D112">
            <v>5006.25</v>
          </cell>
          <cell r="E112">
            <v>5006.25</v>
          </cell>
          <cell r="F112" t="str">
            <v>m3</v>
          </cell>
          <cell r="G112">
            <v>176.79</v>
          </cell>
          <cell r="H112">
            <v>176.79</v>
          </cell>
        </row>
        <row r="113">
          <cell r="A113" t="str">
            <v>03-07-a</v>
          </cell>
          <cell r="B113" t="str">
            <v>Earth excavation in open cut upto 1.5m depth for drains etc &amp; disposal : in Ordinary Soil</v>
          </cell>
          <cell r="C113" t="str">
            <v>1000 Cft</v>
          </cell>
          <cell r="D113">
            <v>4162.5</v>
          </cell>
          <cell r="E113">
            <v>4162.5</v>
          </cell>
          <cell r="F113" t="str">
            <v>m3</v>
          </cell>
          <cell r="G113">
            <v>147</v>
          </cell>
          <cell r="H113">
            <v>147</v>
          </cell>
        </row>
        <row r="114">
          <cell r="A114" t="str">
            <v>03-07-b</v>
          </cell>
          <cell r="B114" t="str">
            <v>Earth excavation in open cut upto 1.5m depth for drains etc &amp; disposal : in Hard Soil</v>
          </cell>
          <cell r="C114" t="str">
            <v>1000 Cft</v>
          </cell>
          <cell r="D114">
            <v>5203.13</v>
          </cell>
          <cell r="E114">
            <v>5203.13</v>
          </cell>
          <cell r="F114" t="str">
            <v>m3</v>
          </cell>
          <cell r="G114">
            <v>183.75</v>
          </cell>
          <cell r="H114">
            <v>183.75</v>
          </cell>
        </row>
        <row r="115">
          <cell r="A115" t="str">
            <v>03-07-c</v>
          </cell>
          <cell r="B115" t="str">
            <v>Earth excavation in open cut upto 1.5m depth for drains etc &amp; disposal : in Very hard Soil</v>
          </cell>
          <cell r="C115" t="str">
            <v>1000 Cft</v>
          </cell>
          <cell r="D115">
            <v>5411.25</v>
          </cell>
          <cell r="E115">
            <v>5411.25</v>
          </cell>
          <cell r="F115" t="str">
            <v>m3</v>
          </cell>
          <cell r="G115">
            <v>191.1</v>
          </cell>
          <cell r="H115">
            <v>191.1</v>
          </cell>
        </row>
        <row r="116">
          <cell r="A116" t="str">
            <v>03-07-d</v>
          </cell>
          <cell r="B116" t="str">
            <v>Earth excavation in open cut upto 1.5m depth for drains etc &amp; disposal : in Gravel &amp; shingle</v>
          </cell>
          <cell r="C116" t="str">
            <v>1000 Cft</v>
          </cell>
          <cell r="D116">
            <v>6035.63</v>
          </cell>
          <cell r="E116">
            <v>6035.63</v>
          </cell>
          <cell r="F116" t="str">
            <v>m3</v>
          </cell>
          <cell r="G116">
            <v>213.15</v>
          </cell>
          <cell r="H116">
            <v>213.15</v>
          </cell>
        </row>
        <row r="117">
          <cell r="A117" t="str">
            <v>03-08-a</v>
          </cell>
          <cell r="B117" t="str">
            <v>Earth excavation in open cut 1.5m - 3m depth for S.W.Drains etc &amp; disposal : in Ordinary Soil</v>
          </cell>
          <cell r="C117" t="str">
            <v>1000 Cft</v>
          </cell>
          <cell r="D117">
            <v>5625</v>
          </cell>
          <cell r="E117">
            <v>5625</v>
          </cell>
          <cell r="F117" t="str">
            <v>m3</v>
          </cell>
          <cell r="G117">
            <v>198.65</v>
          </cell>
          <cell r="H117">
            <v>198.65</v>
          </cell>
        </row>
        <row r="118">
          <cell r="A118" t="str">
            <v>03-08-b</v>
          </cell>
          <cell r="B118" t="str">
            <v>Earth excavation in open cut 1.5m - 3m depth for S.W.Drains etc &amp; disposal : in Hard Soil</v>
          </cell>
          <cell r="C118" t="str">
            <v>1000 Cft</v>
          </cell>
          <cell r="D118">
            <v>6356.25</v>
          </cell>
          <cell r="E118">
            <v>6356.25</v>
          </cell>
          <cell r="F118" t="str">
            <v>m3</v>
          </cell>
          <cell r="G118">
            <v>224.47</v>
          </cell>
          <cell r="H118">
            <v>224.47</v>
          </cell>
        </row>
        <row r="119">
          <cell r="A119" t="str">
            <v>03-08-c</v>
          </cell>
          <cell r="B119" t="str">
            <v>Earth excavation in open cut 1.5m - 3m depth for S.W.Drains etc &amp; disposal : in Very Hard Soil</v>
          </cell>
          <cell r="C119" t="str">
            <v>1000 Cft</v>
          </cell>
          <cell r="D119">
            <v>7312.5</v>
          </cell>
          <cell r="E119">
            <v>7312.5</v>
          </cell>
          <cell r="F119" t="str">
            <v>m3</v>
          </cell>
          <cell r="G119">
            <v>258.24</v>
          </cell>
          <cell r="H119">
            <v>258.24</v>
          </cell>
        </row>
        <row r="120">
          <cell r="A120" t="str">
            <v>03-08-d</v>
          </cell>
          <cell r="B120" t="str">
            <v>Earth excavation in open cut 1.5m - 3m depth for drains etc &amp; disposal : in Gravel &amp; shingle</v>
          </cell>
          <cell r="C120" t="str">
            <v>1000 Cft</v>
          </cell>
          <cell r="D120">
            <v>12600</v>
          </cell>
          <cell r="E120">
            <v>12600</v>
          </cell>
          <cell r="F120" t="str">
            <v>m3</v>
          </cell>
          <cell r="G120">
            <v>444.97</v>
          </cell>
          <cell r="H120">
            <v>444.97</v>
          </cell>
        </row>
        <row r="121">
          <cell r="A121" t="str">
            <v>03-09-a</v>
          </cell>
          <cell r="B121" t="str">
            <v>Excavation in shingle or gravel formation &amp; rock not requiring blast, undressed, 50m lead : Dry</v>
          </cell>
          <cell r="C121" t="str">
            <v>1000 Cft</v>
          </cell>
          <cell r="D121">
            <v>10687.5</v>
          </cell>
          <cell r="E121">
            <v>10687.5</v>
          </cell>
          <cell r="F121" t="str">
            <v>m3</v>
          </cell>
          <cell r="G121">
            <v>377.43</v>
          </cell>
          <cell r="H121">
            <v>377.43</v>
          </cell>
        </row>
        <row r="122">
          <cell r="A122" t="str">
            <v>03-09-b</v>
          </cell>
          <cell r="B122" t="str">
            <v>Excavation in shingle or gravel formation &amp; rock not requiring blast, undressed, 50m lead : Wet</v>
          </cell>
          <cell r="C122" t="str">
            <v>1000 Cft</v>
          </cell>
          <cell r="D122">
            <v>12375</v>
          </cell>
          <cell r="E122">
            <v>12375</v>
          </cell>
          <cell r="F122" t="str">
            <v>m3</v>
          </cell>
          <cell r="G122">
            <v>437.02</v>
          </cell>
          <cell r="H122">
            <v>437.02</v>
          </cell>
        </row>
        <row r="123">
          <cell r="A123" t="str">
            <v>03-09-c</v>
          </cell>
          <cell r="B123" t="str">
            <v>Excavation in shingle or gravel formation &amp; rock not req. blast, undressed, 50m lead : in Flowing Water</v>
          </cell>
          <cell r="C123" t="str">
            <v>1000 Cft</v>
          </cell>
          <cell r="D123">
            <v>15750</v>
          </cell>
          <cell r="E123">
            <v>15750</v>
          </cell>
          <cell r="F123" t="str">
            <v>m3</v>
          </cell>
          <cell r="G123">
            <v>556.21</v>
          </cell>
          <cell r="H123">
            <v>556.21</v>
          </cell>
        </row>
        <row r="124">
          <cell r="A124" t="str">
            <v>03-10-a</v>
          </cell>
          <cell r="B124" t="str">
            <v>Earth excavation in irrigation channels/drains &amp; disposal upto 25m. &amp; dressing : in Ordinary Soil</v>
          </cell>
          <cell r="C124" t="str">
            <v>1000 Cft</v>
          </cell>
          <cell r="D124">
            <v>4612.5</v>
          </cell>
          <cell r="E124">
            <v>4612.5</v>
          </cell>
          <cell r="F124" t="str">
            <v>m3</v>
          </cell>
          <cell r="G124">
            <v>162.88999999999999</v>
          </cell>
          <cell r="H124">
            <v>162.88999999999999</v>
          </cell>
        </row>
        <row r="125">
          <cell r="A125" t="str">
            <v>03-10-b</v>
          </cell>
          <cell r="B125" t="str">
            <v>Earth excavation in irrigation channels/drains &amp; disposal upto 25m. &amp; dressing : in Hard Soil</v>
          </cell>
          <cell r="C125" t="str">
            <v>1000 Cft</v>
          </cell>
          <cell r="D125">
            <v>5512.5</v>
          </cell>
          <cell r="E125">
            <v>5512.5</v>
          </cell>
          <cell r="F125" t="str">
            <v>m3</v>
          </cell>
          <cell r="G125">
            <v>194.67</v>
          </cell>
          <cell r="H125">
            <v>194.67</v>
          </cell>
        </row>
        <row r="126">
          <cell r="A126" t="str">
            <v>03-10-c</v>
          </cell>
          <cell r="B126" t="str">
            <v>Earth excavation in irrigation channels/drains &amp; disposal upto 25m. &amp; dressing : in Very Hard Soil</v>
          </cell>
          <cell r="C126" t="str">
            <v>1000 Cft</v>
          </cell>
          <cell r="D126">
            <v>6468.75</v>
          </cell>
          <cell r="E126">
            <v>6468.75</v>
          </cell>
          <cell r="F126" t="str">
            <v>m3</v>
          </cell>
          <cell r="G126">
            <v>228.44</v>
          </cell>
          <cell r="H126">
            <v>228.44</v>
          </cell>
        </row>
        <row r="127">
          <cell r="A127" t="str">
            <v>03-10-d</v>
          </cell>
          <cell r="B127" t="str">
            <v>Earth excavation in irrigation channels/drains &amp; disposal upto 25m. &amp; dressing : in Shingle/Gravel</v>
          </cell>
          <cell r="C127" t="str">
            <v>1000 Cft</v>
          </cell>
          <cell r="D127">
            <v>12037.5</v>
          </cell>
          <cell r="E127">
            <v>12037.5</v>
          </cell>
          <cell r="F127" t="str">
            <v>m3</v>
          </cell>
          <cell r="G127">
            <v>425.1</v>
          </cell>
          <cell r="H127">
            <v>425.1</v>
          </cell>
        </row>
        <row r="128">
          <cell r="A128" t="str">
            <v>03-11-a</v>
          </cell>
          <cell r="B128" t="str">
            <v>Rock Excavation, dressing &amp; disposal up to 50m Soft Rock, slate, shale, schist or lateriate</v>
          </cell>
          <cell r="C128" t="str">
            <v>1000 Cft</v>
          </cell>
          <cell r="D128">
            <v>15525</v>
          </cell>
          <cell r="E128">
            <v>15525</v>
          </cell>
          <cell r="F128" t="str">
            <v>m3</v>
          </cell>
          <cell r="G128">
            <v>548.26</v>
          </cell>
          <cell r="H128">
            <v>548.26</v>
          </cell>
        </row>
        <row r="129">
          <cell r="A129" t="str">
            <v>03-11-b</v>
          </cell>
          <cell r="B129" t="str">
            <v>Rock Excavation, dressing &amp; disposal up to 50m Medium hard rock, requiring occasional blasting</v>
          </cell>
          <cell r="C129" t="str">
            <v>1000 Cft</v>
          </cell>
          <cell r="D129">
            <v>17485.63</v>
          </cell>
          <cell r="E129">
            <v>18217.63</v>
          </cell>
          <cell r="F129" t="str">
            <v>m3</v>
          </cell>
          <cell r="G129">
            <v>617.5</v>
          </cell>
          <cell r="H129">
            <v>643.35</v>
          </cell>
        </row>
        <row r="130">
          <cell r="A130" t="str">
            <v>03-12-a</v>
          </cell>
          <cell r="B130" t="str">
            <v>Excavation in hard rock requiring blasting and disposal upto 25m &amp; dressing : Grade I</v>
          </cell>
          <cell r="C130" t="str">
            <v>1000 Cft</v>
          </cell>
          <cell r="D130">
            <v>13643.75</v>
          </cell>
          <cell r="E130">
            <v>14375.75</v>
          </cell>
          <cell r="F130" t="str">
            <v>m3</v>
          </cell>
          <cell r="G130">
            <v>481.82</v>
          </cell>
          <cell r="H130">
            <v>507.68</v>
          </cell>
        </row>
        <row r="131">
          <cell r="A131" t="str">
            <v>03-12-b</v>
          </cell>
          <cell r="B131" t="str">
            <v>Excavation in hard rock requiring blasting and disposal upto 25m &amp; dressing : Grade II</v>
          </cell>
          <cell r="C131" t="str">
            <v>1000 Cft</v>
          </cell>
          <cell r="D131">
            <v>14968.75</v>
          </cell>
          <cell r="E131">
            <v>16188.75</v>
          </cell>
          <cell r="F131" t="str">
            <v>m3</v>
          </cell>
          <cell r="G131">
            <v>528.62</v>
          </cell>
          <cell r="H131">
            <v>571.70000000000005</v>
          </cell>
        </row>
        <row r="132">
          <cell r="A132" t="str">
            <v>03-12-c</v>
          </cell>
          <cell r="B132" t="str">
            <v>Excavation in hard rock requiring blasting and disposal upto 25m &amp; dressing : Grade III</v>
          </cell>
          <cell r="C132" t="str">
            <v>1000 Cft</v>
          </cell>
          <cell r="D132">
            <v>18140.63</v>
          </cell>
          <cell r="E132">
            <v>19604.63</v>
          </cell>
          <cell r="F132" t="str">
            <v>m3</v>
          </cell>
          <cell r="G132">
            <v>640.63</v>
          </cell>
          <cell r="H132">
            <v>692.33</v>
          </cell>
        </row>
        <row r="133">
          <cell r="A133" t="str">
            <v>03-12-d</v>
          </cell>
          <cell r="B133" t="str">
            <v>Excavation in hard rock requiring blasting and disposal upto 25m &amp; dressing : Grade IV</v>
          </cell>
          <cell r="C133" t="str">
            <v>1000 Cft</v>
          </cell>
          <cell r="D133">
            <v>20296.88</v>
          </cell>
          <cell r="E133">
            <v>22004.880000000001</v>
          </cell>
          <cell r="F133" t="str">
            <v>m3</v>
          </cell>
          <cell r="G133">
            <v>716.78</v>
          </cell>
          <cell r="H133">
            <v>777.1</v>
          </cell>
        </row>
        <row r="134">
          <cell r="A134" t="str">
            <v>03-12-e</v>
          </cell>
          <cell r="B134" t="str">
            <v>Excavation in hard rock requiring blasting and disposal upto 25m &amp; dressing : Grade V</v>
          </cell>
          <cell r="C134" t="str">
            <v>1000 Cft</v>
          </cell>
          <cell r="D134">
            <v>22581.25</v>
          </cell>
          <cell r="E134">
            <v>24533.25</v>
          </cell>
          <cell r="F134" t="str">
            <v>m3</v>
          </cell>
          <cell r="G134">
            <v>797.45</v>
          </cell>
          <cell r="H134">
            <v>866.38</v>
          </cell>
        </row>
        <row r="135">
          <cell r="A135" t="str">
            <v>03-12-f</v>
          </cell>
          <cell r="B135" t="str">
            <v>Excavation in hard rock requiring blasting and disposal upto 25m &amp; dressing : Grade VI</v>
          </cell>
          <cell r="C135" t="str">
            <v>1000 Cft</v>
          </cell>
          <cell r="D135">
            <v>24300</v>
          </cell>
          <cell r="E135">
            <v>26496</v>
          </cell>
          <cell r="F135" t="str">
            <v>m3</v>
          </cell>
          <cell r="G135">
            <v>858.15</v>
          </cell>
          <cell r="H135">
            <v>935.7</v>
          </cell>
        </row>
        <row r="136">
          <cell r="A136" t="str">
            <v>03-13-a</v>
          </cell>
          <cell r="B136" t="str">
            <v>Excavation in hard rock requiring blasting but blasting prohibited, dispose &amp; dress within 25 m : Grade I</v>
          </cell>
          <cell r="C136" t="str">
            <v>1000 Cft</v>
          </cell>
          <cell r="D136">
            <v>27287.5</v>
          </cell>
          <cell r="E136">
            <v>27287.5</v>
          </cell>
          <cell r="F136" t="str">
            <v>m3</v>
          </cell>
          <cell r="G136">
            <v>963.65</v>
          </cell>
          <cell r="H136">
            <v>963.65</v>
          </cell>
        </row>
        <row r="137">
          <cell r="A137" t="str">
            <v>03-13-b</v>
          </cell>
          <cell r="B137" t="str">
            <v>Excavation in hard rock requiring blasting where blasting prohibited, dispose &amp; dress within 25 m : Grade II</v>
          </cell>
          <cell r="C137" t="str">
            <v>1000 Cft</v>
          </cell>
          <cell r="D137">
            <v>29937.5</v>
          </cell>
          <cell r="E137">
            <v>29937.5</v>
          </cell>
          <cell r="F137" t="str">
            <v>m3</v>
          </cell>
          <cell r="G137">
            <v>1057.23</v>
          </cell>
          <cell r="H137">
            <v>1057.23</v>
          </cell>
        </row>
        <row r="138">
          <cell r="A138" t="str">
            <v>03-13-c</v>
          </cell>
          <cell r="B138" t="str">
            <v>Excavation in hard rock requiring blasting where blasting prohibited, dispose &amp; dress within 25 m: Grade III</v>
          </cell>
          <cell r="C138" t="str">
            <v>1000 Cft</v>
          </cell>
          <cell r="D138">
            <v>36281.25</v>
          </cell>
          <cell r="E138">
            <v>36281.25</v>
          </cell>
          <cell r="F138" t="str">
            <v>m3</v>
          </cell>
          <cell r="G138">
            <v>1281.26</v>
          </cell>
          <cell r="H138">
            <v>1281.26</v>
          </cell>
        </row>
        <row r="139">
          <cell r="A139" t="str">
            <v>03-13-d</v>
          </cell>
          <cell r="B139" t="str">
            <v>Excavation in hard rock requiring blasting where blasting prohibited, dispose &amp; dress within 25 m: Grade IV</v>
          </cell>
          <cell r="C139" t="str">
            <v>1000 Cft</v>
          </cell>
          <cell r="D139">
            <v>40593.75</v>
          </cell>
          <cell r="E139">
            <v>40593.75</v>
          </cell>
          <cell r="F139" t="str">
            <v>m3</v>
          </cell>
          <cell r="G139">
            <v>1433.56</v>
          </cell>
          <cell r="H139">
            <v>1433.56</v>
          </cell>
        </row>
        <row r="140">
          <cell r="A140" t="str">
            <v>03-13-e</v>
          </cell>
          <cell r="B140" t="str">
            <v>Excavation in hard rock requiring blasting where blasting prohibited, dispose &amp; dress within 25 m: Grade V</v>
          </cell>
          <cell r="C140" t="str">
            <v>1000 Cft</v>
          </cell>
          <cell r="D140">
            <v>45162.5</v>
          </cell>
          <cell r="E140">
            <v>45162.5</v>
          </cell>
          <cell r="F140" t="str">
            <v>m3</v>
          </cell>
          <cell r="G140">
            <v>1594.9</v>
          </cell>
          <cell r="H140">
            <v>1594.9</v>
          </cell>
        </row>
        <row r="141">
          <cell r="A141" t="str">
            <v>03-13-f</v>
          </cell>
          <cell r="B141" t="str">
            <v>Excavation in hard rock requiring blasting where blasting prohibited, dispose &amp; dress within 25 m: Grade VI</v>
          </cell>
          <cell r="C141" t="str">
            <v>1000 Cft</v>
          </cell>
          <cell r="D141">
            <v>48600</v>
          </cell>
          <cell r="E141">
            <v>48600</v>
          </cell>
          <cell r="F141" t="str">
            <v>m3</v>
          </cell>
          <cell r="G141">
            <v>1716.29</v>
          </cell>
          <cell r="H141">
            <v>1716.29</v>
          </cell>
        </row>
        <row r="142">
          <cell r="A142" t="str">
            <v>03-14-a</v>
          </cell>
          <cell r="B142" t="str">
            <v>Rehandling of earthwork Lead upto a single throw of kassi, shovel, phaorah</v>
          </cell>
          <cell r="C142" t="str">
            <v>1000 Cft</v>
          </cell>
          <cell r="D142">
            <v>1406.25</v>
          </cell>
          <cell r="E142">
            <v>1406.25</v>
          </cell>
          <cell r="F142" t="str">
            <v>m3</v>
          </cell>
          <cell r="G142">
            <v>49.66</v>
          </cell>
          <cell r="H142">
            <v>49.66</v>
          </cell>
        </row>
        <row r="143">
          <cell r="A143" t="str">
            <v>03-14-b</v>
          </cell>
          <cell r="B143" t="str">
            <v>Rehandling of earthwork upto a lead of 25 m.</v>
          </cell>
          <cell r="C143" t="str">
            <v>1000 Cft</v>
          </cell>
          <cell r="D143">
            <v>1968.75</v>
          </cell>
          <cell r="E143">
            <v>1968.75</v>
          </cell>
          <cell r="F143" t="str">
            <v>m3</v>
          </cell>
          <cell r="G143">
            <v>69.53</v>
          </cell>
          <cell r="H143">
            <v>69.53</v>
          </cell>
        </row>
        <row r="144">
          <cell r="A144" t="str">
            <v>03-15</v>
          </cell>
          <cell r="B144" t="str">
            <v>Rehandling of gravel work or excavated rock, lead upto 25m.</v>
          </cell>
          <cell r="C144" t="str">
            <v>1000 Cft</v>
          </cell>
          <cell r="D144">
            <v>5625</v>
          </cell>
          <cell r="E144">
            <v>5625</v>
          </cell>
          <cell r="F144" t="str">
            <v>m3</v>
          </cell>
          <cell r="G144">
            <v>198.65</v>
          </cell>
          <cell r="H144">
            <v>198.65</v>
          </cell>
        </row>
        <row r="145">
          <cell r="A145" t="str">
            <v>03-16-a</v>
          </cell>
          <cell r="B145" t="str">
            <v>Filling, watering and ramming earth under floor with surplus earth from foundation, etc</v>
          </cell>
          <cell r="C145" t="str">
            <v>1000 Cft</v>
          </cell>
          <cell r="D145">
            <v>2925</v>
          </cell>
          <cell r="E145">
            <v>2925</v>
          </cell>
          <cell r="F145" t="str">
            <v>m3</v>
          </cell>
          <cell r="G145">
            <v>103.3</v>
          </cell>
          <cell r="H145">
            <v>103.3</v>
          </cell>
        </row>
        <row r="146">
          <cell r="A146" t="str">
            <v>03-16-b</v>
          </cell>
          <cell r="B146" t="str">
            <v>Filling, watering and ramming earth under floor with earth excavated from outside lead upto 50m</v>
          </cell>
          <cell r="C146" t="str">
            <v>1000 Cft</v>
          </cell>
          <cell r="D146">
            <v>6018.75</v>
          </cell>
          <cell r="E146">
            <v>6018.75</v>
          </cell>
          <cell r="F146" t="str">
            <v>m3</v>
          </cell>
          <cell r="G146">
            <v>212.55</v>
          </cell>
          <cell r="H146">
            <v>212.55</v>
          </cell>
        </row>
        <row r="147">
          <cell r="A147" t="str">
            <v>03-17-a</v>
          </cell>
          <cell r="B147" t="str">
            <v>Extra for every 25 m extra lead or part thereof for earthwork soft, ordinary, hard &amp; very hard.</v>
          </cell>
          <cell r="C147" t="str">
            <v>1000 Cft</v>
          </cell>
          <cell r="D147">
            <v>168.75</v>
          </cell>
          <cell r="E147">
            <v>168.75</v>
          </cell>
          <cell r="F147" t="str">
            <v>m3</v>
          </cell>
          <cell r="G147">
            <v>5.96</v>
          </cell>
          <cell r="H147">
            <v>5.96</v>
          </cell>
        </row>
        <row r="148">
          <cell r="A148" t="str">
            <v>03-17-b</v>
          </cell>
          <cell r="B148" t="str">
            <v>Extra for every 25 m extra lead or part thereof for gravel, shingle or rock.</v>
          </cell>
          <cell r="C148" t="str">
            <v>1000 Cft</v>
          </cell>
          <cell r="D148">
            <v>225</v>
          </cell>
          <cell r="E148">
            <v>225</v>
          </cell>
          <cell r="F148" t="str">
            <v>m3</v>
          </cell>
          <cell r="G148">
            <v>7.95</v>
          </cell>
          <cell r="H148">
            <v>7.95</v>
          </cell>
        </row>
        <row r="149">
          <cell r="A149" t="str">
            <v>03-18-a</v>
          </cell>
          <cell r="B149" t="str">
            <v>Transportation of earth all types beyond 250 m and upto 500 m.</v>
          </cell>
          <cell r="C149" t="str">
            <v>1000 Cft</v>
          </cell>
          <cell r="D149">
            <v>3993.75</v>
          </cell>
          <cell r="E149">
            <v>3993.75</v>
          </cell>
          <cell r="F149" t="str">
            <v>m3</v>
          </cell>
          <cell r="G149">
            <v>141.04</v>
          </cell>
          <cell r="H149">
            <v>141.04</v>
          </cell>
        </row>
        <row r="150">
          <cell r="A150" t="str">
            <v>03-18-b</v>
          </cell>
          <cell r="B150" t="str">
            <v>Transportation of earth all types for every 100m extra lead beyond 500m upto 1.5 km.</v>
          </cell>
          <cell r="C150" t="str">
            <v>1000 Cft</v>
          </cell>
          <cell r="D150">
            <v>618.75</v>
          </cell>
          <cell r="E150">
            <v>618.75</v>
          </cell>
          <cell r="F150" t="str">
            <v>m3</v>
          </cell>
          <cell r="G150">
            <v>21.85</v>
          </cell>
          <cell r="H150">
            <v>21.85</v>
          </cell>
        </row>
        <row r="151">
          <cell r="A151" t="str">
            <v>03-18-c</v>
          </cell>
          <cell r="B151" t="str">
            <v>Transportation of earth all types for every 500m extra lead beyond 1.5 km. upto 8 km.</v>
          </cell>
          <cell r="C151" t="str">
            <v>1000 Cft</v>
          </cell>
          <cell r="D151">
            <v>562.5</v>
          </cell>
          <cell r="E151">
            <v>562.5</v>
          </cell>
          <cell r="F151" t="str">
            <v>m3</v>
          </cell>
          <cell r="G151">
            <v>19.86</v>
          </cell>
          <cell r="H151">
            <v>19.86</v>
          </cell>
        </row>
        <row r="152">
          <cell r="A152" t="str">
            <v>03-18-d</v>
          </cell>
          <cell r="B152" t="str">
            <v>Transportation of earth all types for every 1 km extra lead or part thereof beyond 8 km.</v>
          </cell>
          <cell r="C152" t="str">
            <v>1000 Cft</v>
          </cell>
          <cell r="D152">
            <v>393.75</v>
          </cell>
          <cell r="E152">
            <v>393.75</v>
          </cell>
          <cell r="F152" t="str">
            <v>m3</v>
          </cell>
          <cell r="G152">
            <v>13.91</v>
          </cell>
          <cell r="H152">
            <v>13.91</v>
          </cell>
        </row>
        <row r="153">
          <cell r="A153" t="str">
            <v>03-19-a</v>
          </cell>
          <cell r="B153" t="str">
            <v>Dressing &amp; levelling earth to designed sections Ashes, sand, silt or soft soil upto cut or fill 6 inches</v>
          </cell>
          <cell r="C153" t="str">
            <v>1000 Cft</v>
          </cell>
          <cell r="D153">
            <v>202.5</v>
          </cell>
          <cell r="E153">
            <v>202.5</v>
          </cell>
          <cell r="F153" t="str">
            <v>m3</v>
          </cell>
          <cell r="G153">
            <v>7.15</v>
          </cell>
          <cell r="H153">
            <v>7.15</v>
          </cell>
        </row>
        <row r="154">
          <cell r="A154" t="str">
            <v>03-19-b</v>
          </cell>
          <cell r="B154" t="str">
            <v>Dressing &amp; levelling earth to designed sections Ordinary or hard soil upto cut or fill 6 inches</v>
          </cell>
          <cell r="C154" t="str">
            <v>1000 Cft</v>
          </cell>
          <cell r="D154">
            <v>405</v>
          </cell>
          <cell r="E154">
            <v>405</v>
          </cell>
          <cell r="F154" t="str">
            <v>m3</v>
          </cell>
          <cell r="G154">
            <v>14.3</v>
          </cell>
          <cell r="H154">
            <v>14.3</v>
          </cell>
        </row>
        <row r="155">
          <cell r="A155" t="str">
            <v>03-19-c</v>
          </cell>
          <cell r="B155" t="str">
            <v>Dressing &amp; levelling earth to designed section Gravel work or soft rock not requiring blasting upto cut or fill 6 inches</v>
          </cell>
          <cell r="C155" t="str">
            <v>1000 Cft</v>
          </cell>
          <cell r="D155">
            <v>1156.25</v>
          </cell>
          <cell r="E155">
            <v>1156.25</v>
          </cell>
          <cell r="F155" t="str">
            <v>m3</v>
          </cell>
          <cell r="G155">
            <v>40.83</v>
          </cell>
          <cell r="H155">
            <v>40.83</v>
          </cell>
        </row>
        <row r="156">
          <cell r="A156" t="str">
            <v>03-20</v>
          </cell>
          <cell r="B156" t="str">
            <v>Dowel dressing</v>
          </cell>
          <cell r="C156" t="str">
            <v>1 Chain</v>
          </cell>
          <cell r="D156">
            <v>225</v>
          </cell>
          <cell r="E156">
            <v>225</v>
          </cell>
          <cell r="F156" t="str">
            <v>m</v>
          </cell>
          <cell r="G156">
            <v>7.38</v>
          </cell>
          <cell r="H156">
            <v>7.38</v>
          </cell>
        </row>
        <row r="157">
          <cell r="A157" t="str">
            <v>03-21</v>
          </cell>
          <cell r="B157" t="str">
            <v>Dressing slopes of banks or ground surface</v>
          </cell>
          <cell r="C157" t="str">
            <v>1000 Sft</v>
          </cell>
          <cell r="D157">
            <v>843.75</v>
          </cell>
          <cell r="E157">
            <v>843.75</v>
          </cell>
          <cell r="F157" t="str">
            <v>m2</v>
          </cell>
          <cell r="G157">
            <v>9.08</v>
          </cell>
          <cell r="H157">
            <v>9.08</v>
          </cell>
        </row>
        <row r="158">
          <cell r="A158" t="str">
            <v>03-22</v>
          </cell>
          <cell r="B158" t="str">
            <v>Dressing of earthwork (done by machinery or otherwise &amp; left undressed) to designed section</v>
          </cell>
          <cell r="C158" t="str">
            <v>1000 Sft</v>
          </cell>
          <cell r="D158">
            <v>911.25</v>
          </cell>
          <cell r="E158">
            <v>911.25</v>
          </cell>
          <cell r="F158" t="str">
            <v>m2</v>
          </cell>
          <cell r="G158">
            <v>9.81</v>
          </cell>
          <cell r="H158">
            <v>9.81</v>
          </cell>
        </row>
        <row r="159">
          <cell r="A159" t="str">
            <v>03-23-a</v>
          </cell>
          <cell r="B159" t="str">
            <v>Excavation in foundation of building, bridges etc complete : in sand, ashes or loose soil</v>
          </cell>
          <cell r="C159" t="str">
            <v>1000 Cft</v>
          </cell>
          <cell r="D159">
            <v>5175</v>
          </cell>
          <cell r="E159">
            <v>5175</v>
          </cell>
          <cell r="F159" t="str">
            <v>m3</v>
          </cell>
          <cell r="G159">
            <v>182.75</v>
          </cell>
          <cell r="H159">
            <v>182.75</v>
          </cell>
        </row>
        <row r="160">
          <cell r="A160" t="str">
            <v>03-23-b</v>
          </cell>
          <cell r="B160" t="str">
            <v>Excavation in foundation of building, bridges etc complete : in ordinary soil</v>
          </cell>
          <cell r="C160" t="str">
            <v>1000 Cft</v>
          </cell>
          <cell r="D160">
            <v>6075</v>
          </cell>
          <cell r="E160">
            <v>6075</v>
          </cell>
          <cell r="F160" t="str">
            <v>m3</v>
          </cell>
          <cell r="G160">
            <v>214.54</v>
          </cell>
          <cell r="H160">
            <v>214.54</v>
          </cell>
        </row>
        <row r="161">
          <cell r="A161" t="str">
            <v>03-23-c</v>
          </cell>
          <cell r="B161" t="str">
            <v>Excavation in foundation of building, bridges etc complete : in hard soil or soft murum</v>
          </cell>
          <cell r="C161" t="str">
            <v>1000 Cft</v>
          </cell>
          <cell r="D161">
            <v>6806.25</v>
          </cell>
          <cell r="E161">
            <v>6806.25</v>
          </cell>
          <cell r="F161" t="str">
            <v>m3</v>
          </cell>
          <cell r="G161">
            <v>240.36</v>
          </cell>
          <cell r="H161">
            <v>240.36</v>
          </cell>
        </row>
        <row r="162">
          <cell r="A162" t="str">
            <v>03-23-d</v>
          </cell>
          <cell r="B162" t="str">
            <v>Excavation in foundation of building, bridges etc complete : in shingle/gravel</v>
          </cell>
          <cell r="C162" t="str">
            <v>1000 Cft</v>
          </cell>
          <cell r="D162">
            <v>7740</v>
          </cell>
          <cell r="E162">
            <v>7740</v>
          </cell>
          <cell r="F162" t="str">
            <v>m3</v>
          </cell>
          <cell r="G162">
            <v>273.33999999999997</v>
          </cell>
          <cell r="H162">
            <v>273.33999999999997</v>
          </cell>
        </row>
        <row r="163">
          <cell r="A163" t="str">
            <v>03-24</v>
          </cell>
          <cell r="B163" t="str">
            <v>Cutting hard rock such as granite, ballast, hard lime etc with chisels/hammers for small foundation</v>
          </cell>
          <cell r="C163" t="str">
            <v>1000 Cft</v>
          </cell>
          <cell r="D163">
            <v>44975</v>
          </cell>
          <cell r="E163">
            <v>60652.78</v>
          </cell>
          <cell r="F163" t="str">
            <v>m3</v>
          </cell>
          <cell r="G163">
            <v>1588.28</v>
          </cell>
          <cell r="H163">
            <v>2141.9299999999998</v>
          </cell>
        </row>
        <row r="164">
          <cell r="A164" t="str">
            <v>03-25</v>
          </cell>
          <cell r="B164" t="str">
            <v>Extra for excavaton requiring shoring</v>
          </cell>
          <cell r="C164" t="str">
            <v>1000 Cft</v>
          </cell>
          <cell r="D164">
            <v>787.5</v>
          </cell>
          <cell r="E164">
            <v>1226.7</v>
          </cell>
          <cell r="F164" t="str">
            <v>m3</v>
          </cell>
          <cell r="G164">
            <v>27.81</v>
          </cell>
          <cell r="H164">
            <v>43.32</v>
          </cell>
        </row>
        <row r="165">
          <cell r="A165" t="str">
            <v>03-26-a</v>
          </cell>
          <cell r="B165" t="str">
            <v>Mixing &amp; moistening of earthwork to OMC in layers for compaction etc complete.</v>
          </cell>
          <cell r="C165" t="str">
            <v>1000 Cft</v>
          </cell>
          <cell r="D165">
            <v>551.25</v>
          </cell>
          <cell r="E165">
            <v>551.25</v>
          </cell>
          <cell r="F165" t="str">
            <v>m3</v>
          </cell>
          <cell r="G165">
            <v>19.47</v>
          </cell>
          <cell r="H165">
            <v>19.47</v>
          </cell>
        </row>
        <row r="166">
          <cell r="A166" t="str">
            <v>03-26-b-01</v>
          </cell>
          <cell r="B166" t="str">
            <v>Compaction by rolling with animal driven roller or hand rammed : Soft or sandy soil</v>
          </cell>
          <cell r="C166" t="str">
            <v>1000 Cft</v>
          </cell>
          <cell r="D166">
            <v>1181.25</v>
          </cell>
          <cell r="E166">
            <v>1181.25</v>
          </cell>
          <cell r="F166" t="str">
            <v>m3</v>
          </cell>
          <cell r="G166">
            <v>41.72</v>
          </cell>
          <cell r="H166">
            <v>41.72</v>
          </cell>
        </row>
        <row r="167">
          <cell r="A167" t="str">
            <v>03-26-b-02</v>
          </cell>
          <cell r="B167" t="str">
            <v>Compaction by rolling with animal driven roller or hand rammed : Ordinary soil</v>
          </cell>
          <cell r="C167" t="str">
            <v>1000 Cft</v>
          </cell>
          <cell r="D167">
            <v>1406.25</v>
          </cell>
          <cell r="E167">
            <v>1406.25</v>
          </cell>
          <cell r="F167" t="str">
            <v>m3</v>
          </cell>
          <cell r="G167">
            <v>49.66</v>
          </cell>
          <cell r="H167">
            <v>49.66</v>
          </cell>
        </row>
        <row r="168">
          <cell r="A168" t="str">
            <v>03-26-b-03</v>
          </cell>
          <cell r="B168" t="str">
            <v>Compaction by rolling with animal driven roller or hand rammed : Hard soil</v>
          </cell>
          <cell r="C168" t="str">
            <v>1000 Cft</v>
          </cell>
          <cell r="D168">
            <v>2003.63</v>
          </cell>
          <cell r="E168">
            <v>2003.63</v>
          </cell>
          <cell r="F168" t="str">
            <v>m3</v>
          </cell>
          <cell r="G168">
            <v>70.760000000000005</v>
          </cell>
          <cell r="H168">
            <v>70.760000000000005</v>
          </cell>
        </row>
        <row r="169">
          <cell r="A169" t="str">
            <v>03-26-b-04</v>
          </cell>
          <cell r="B169" t="str">
            <v>Compaction by rolling with animal driven roller or hand rammed : Admixture of shingle</v>
          </cell>
          <cell r="C169" t="str">
            <v>1000 Cft</v>
          </cell>
          <cell r="D169">
            <v>3499.88</v>
          </cell>
          <cell r="E169">
            <v>3499.88</v>
          </cell>
          <cell r="F169" t="str">
            <v>m3</v>
          </cell>
          <cell r="G169">
            <v>123.6</v>
          </cell>
          <cell r="H169">
            <v>123.6</v>
          </cell>
        </row>
        <row r="170">
          <cell r="A170" t="str">
            <v>03-26-c</v>
          </cell>
          <cell r="B170" t="str">
            <v>Ramming earthwork (all types of soil)</v>
          </cell>
          <cell r="C170" t="str">
            <v>1000 Cft</v>
          </cell>
          <cell r="D170">
            <v>843.75</v>
          </cell>
          <cell r="E170">
            <v>843.75</v>
          </cell>
          <cell r="F170" t="str">
            <v>m3</v>
          </cell>
          <cell r="G170">
            <v>29.8</v>
          </cell>
          <cell r="H170">
            <v>29.8</v>
          </cell>
        </row>
        <row r="171">
          <cell r="A171" t="str">
            <v>03-26-d</v>
          </cell>
          <cell r="B171" t="str">
            <v>Ramming earthwork behind retaining wall</v>
          </cell>
          <cell r="C171" t="str">
            <v>1000 Cft</v>
          </cell>
          <cell r="D171">
            <v>1125</v>
          </cell>
          <cell r="E171">
            <v>1125</v>
          </cell>
          <cell r="F171" t="str">
            <v>m3</v>
          </cell>
          <cell r="G171">
            <v>39.729999999999997</v>
          </cell>
          <cell r="H171">
            <v>39.729999999999997</v>
          </cell>
        </row>
        <row r="172">
          <cell r="A172" t="str">
            <v>03-27-a</v>
          </cell>
          <cell r="B172" t="str">
            <v>Compaction of earth with power road roller 95% to 100% max. mod. AASHTO dry density.</v>
          </cell>
          <cell r="C172" t="str">
            <v>1000 Cft</v>
          </cell>
          <cell r="D172">
            <v>2587.5</v>
          </cell>
          <cell r="E172">
            <v>6979.5</v>
          </cell>
          <cell r="F172" t="str">
            <v>m3</v>
          </cell>
          <cell r="G172">
            <v>91.38</v>
          </cell>
          <cell r="H172">
            <v>246.48</v>
          </cell>
        </row>
        <row r="173">
          <cell r="A173" t="str">
            <v>03-27-b</v>
          </cell>
          <cell r="B173" t="str">
            <v>Compaction of earth with power road roller 90% max. mod. AASHTO dry density</v>
          </cell>
          <cell r="C173" t="str">
            <v>1000 Cft</v>
          </cell>
          <cell r="D173">
            <v>1940.63</v>
          </cell>
          <cell r="E173">
            <v>5605.02</v>
          </cell>
          <cell r="F173" t="str">
            <v>m3</v>
          </cell>
          <cell r="G173">
            <v>68.53</v>
          </cell>
          <cell r="H173">
            <v>197.94</v>
          </cell>
        </row>
        <row r="174">
          <cell r="A174" t="str">
            <v>03-27-c</v>
          </cell>
          <cell r="B174" t="str">
            <v>Compaction of earth with power road roller 85% max. mod. AASHTO dry density</v>
          </cell>
          <cell r="C174" t="str">
            <v>1000 Cft</v>
          </cell>
          <cell r="D174">
            <v>1631.25</v>
          </cell>
          <cell r="E174">
            <v>4559.25</v>
          </cell>
          <cell r="F174" t="str">
            <v>m3</v>
          </cell>
          <cell r="G174">
            <v>57.61</v>
          </cell>
          <cell r="H174">
            <v>161.01</v>
          </cell>
        </row>
        <row r="175">
          <cell r="A175" t="str">
            <v>03-28</v>
          </cell>
          <cell r="B175" t="str">
            <v>Extra for wet earthwork</v>
          </cell>
          <cell r="C175" t="str">
            <v>1000 Cft</v>
          </cell>
          <cell r="D175">
            <v>1968.75</v>
          </cell>
          <cell r="E175">
            <v>1968.75</v>
          </cell>
          <cell r="F175" t="str">
            <v>m3</v>
          </cell>
          <cell r="G175">
            <v>69.53</v>
          </cell>
          <cell r="H175">
            <v>69.53</v>
          </cell>
        </row>
        <row r="176">
          <cell r="A176" t="str">
            <v>03-29</v>
          </cell>
          <cell r="B176" t="str">
            <v>Extra for slush or daldal including dewatering</v>
          </cell>
          <cell r="C176" t="str">
            <v>1000 Cft</v>
          </cell>
          <cell r="D176">
            <v>4500</v>
          </cell>
          <cell r="E176">
            <v>5018.5</v>
          </cell>
          <cell r="F176" t="str">
            <v>m3</v>
          </cell>
          <cell r="G176">
            <v>158.91999999999999</v>
          </cell>
          <cell r="H176">
            <v>177.23</v>
          </cell>
        </row>
        <row r="177">
          <cell r="A177" t="str">
            <v>03-30</v>
          </cell>
          <cell r="B177" t="str">
            <v>Extra for puddling.</v>
          </cell>
          <cell r="C177" t="str">
            <v>1000 Cft</v>
          </cell>
          <cell r="D177">
            <v>3515.63</v>
          </cell>
          <cell r="E177">
            <v>3515.63</v>
          </cell>
          <cell r="F177" t="str">
            <v>m3</v>
          </cell>
          <cell r="G177">
            <v>124.15</v>
          </cell>
          <cell r="H177">
            <v>124.15</v>
          </cell>
        </row>
        <row r="178">
          <cell r="A178" t="str">
            <v>03-31</v>
          </cell>
          <cell r="B178" t="str">
            <v>Earthwork on small rain water drains, along canal banks, roads, drains, etc complete</v>
          </cell>
          <cell r="C178" t="str">
            <v>Rft</v>
          </cell>
          <cell r="D178">
            <v>5.63</v>
          </cell>
          <cell r="E178">
            <v>5.63</v>
          </cell>
          <cell r="F178" t="str">
            <v>m</v>
          </cell>
          <cell r="G178">
            <v>18.45</v>
          </cell>
          <cell r="H178">
            <v>18.45</v>
          </cell>
        </row>
        <row r="179">
          <cell r="A179" t="str">
            <v>03-32</v>
          </cell>
          <cell r="B179" t="str">
            <v>Filling and Compacting Soil, Earth and Boulders behind retaining walls.</v>
          </cell>
          <cell r="C179" t="str">
            <v>1000 Cft</v>
          </cell>
          <cell r="D179">
            <v>5062.5</v>
          </cell>
          <cell r="E179">
            <v>5062.5</v>
          </cell>
          <cell r="F179" t="str">
            <v>m3</v>
          </cell>
          <cell r="G179">
            <v>178.78</v>
          </cell>
          <cell r="H179">
            <v>178.78</v>
          </cell>
        </row>
        <row r="180">
          <cell r="A180" t="str">
            <v>03-33</v>
          </cell>
          <cell r="B180" t="str">
            <v>Dag belling 75 mm deep.</v>
          </cell>
          <cell r="C180" t="str">
            <v>2500 Rft</v>
          </cell>
          <cell r="D180">
            <v>945</v>
          </cell>
          <cell r="E180">
            <v>945</v>
          </cell>
          <cell r="F180" t="str">
            <v>km</v>
          </cell>
          <cell r="G180">
            <v>1237.95</v>
          </cell>
          <cell r="H180">
            <v>1237.95</v>
          </cell>
        </row>
        <row r="181">
          <cell r="A181" t="str">
            <v>03-34</v>
          </cell>
          <cell r="B181" t="str">
            <v>Turfing slopes of banks or lawns with grass sods including ploughing, laying, setting &amp; watering.</v>
          </cell>
          <cell r="C181" t="str">
            <v>1000 Sft</v>
          </cell>
          <cell r="D181">
            <v>2250</v>
          </cell>
          <cell r="E181">
            <v>2250</v>
          </cell>
          <cell r="F181" t="str">
            <v>m2</v>
          </cell>
          <cell r="G181">
            <v>24.21</v>
          </cell>
          <cell r="H181">
            <v>24.21</v>
          </cell>
        </row>
        <row r="182">
          <cell r="A182" t="str">
            <v>03-35-a</v>
          </cell>
          <cell r="B182" t="str">
            <v>Berm cutting : Lead upto single throw of phaorah or shovel, without dressing.</v>
          </cell>
          <cell r="C182" t="str">
            <v>1000 Cft</v>
          </cell>
          <cell r="D182">
            <v>2531.25</v>
          </cell>
          <cell r="E182">
            <v>2531.25</v>
          </cell>
          <cell r="F182" t="str">
            <v>m3</v>
          </cell>
          <cell r="G182">
            <v>89.39</v>
          </cell>
          <cell r="H182">
            <v>89.39</v>
          </cell>
        </row>
        <row r="183">
          <cell r="A183" t="str">
            <v>03-35-b</v>
          </cell>
          <cell r="B183" t="str">
            <v>Berm cutting : Upto 25 m lead (including dressing).</v>
          </cell>
          <cell r="C183" t="str">
            <v>1000 Cft</v>
          </cell>
          <cell r="D183">
            <v>3937.5</v>
          </cell>
          <cell r="E183">
            <v>3937.5</v>
          </cell>
          <cell r="F183" t="str">
            <v>m3</v>
          </cell>
          <cell r="G183">
            <v>139.05000000000001</v>
          </cell>
          <cell r="H183">
            <v>139.05000000000001</v>
          </cell>
        </row>
        <row r="184">
          <cell r="A184" t="str">
            <v>03-36-a</v>
          </cell>
          <cell r="B184" t="str">
            <v>Berm trimming both sides of channels Upto 1 m depth</v>
          </cell>
          <cell r="C184" t="str">
            <v>Mile</v>
          </cell>
          <cell r="D184">
            <v>8100</v>
          </cell>
          <cell r="E184">
            <v>8100</v>
          </cell>
          <cell r="F184" t="str">
            <v>km</v>
          </cell>
          <cell r="G184">
            <v>5033.34</v>
          </cell>
          <cell r="H184">
            <v>5033.34</v>
          </cell>
        </row>
        <row r="185">
          <cell r="A185" t="str">
            <v>03-36-b</v>
          </cell>
          <cell r="B185" t="str">
            <v>Berm trimming both sides of channels Over 1m to 1.5m depth</v>
          </cell>
          <cell r="C185" t="str">
            <v>Mile</v>
          </cell>
          <cell r="D185">
            <v>10743.75</v>
          </cell>
          <cell r="E185">
            <v>10743.75</v>
          </cell>
          <cell r="F185" t="str">
            <v>km</v>
          </cell>
          <cell r="G185">
            <v>6676.17</v>
          </cell>
          <cell r="H185">
            <v>6676.17</v>
          </cell>
        </row>
        <row r="186">
          <cell r="A186" t="str">
            <v>03-36-c</v>
          </cell>
          <cell r="B186" t="str">
            <v>Berm trimming both sides of channels Over 1.5m to 2.5m depth</v>
          </cell>
          <cell r="C186" t="str">
            <v>Mile</v>
          </cell>
          <cell r="D186">
            <v>17043.75</v>
          </cell>
          <cell r="E186">
            <v>17043.75</v>
          </cell>
          <cell r="F186" t="str">
            <v>km</v>
          </cell>
          <cell r="G186">
            <v>10590.99</v>
          </cell>
          <cell r="H186">
            <v>10590.99</v>
          </cell>
        </row>
        <row r="187">
          <cell r="A187" t="str">
            <v>03-37-a</v>
          </cell>
          <cell r="B187" t="str">
            <v>Ploughing and levelling borrow pits Upto 1m depth</v>
          </cell>
          <cell r="C187" t="str">
            <v>Acre</v>
          </cell>
          <cell r="D187">
            <v>2925</v>
          </cell>
          <cell r="E187">
            <v>2925</v>
          </cell>
          <cell r="F187" t="str">
            <v>ha</v>
          </cell>
          <cell r="G187">
            <v>7227.67</v>
          </cell>
          <cell r="H187">
            <v>7227.67</v>
          </cell>
        </row>
        <row r="188">
          <cell r="A188" t="str">
            <v>03-37-b</v>
          </cell>
          <cell r="B188" t="str">
            <v>Ploughing and levelling borrow pits Exceeding 1m depth</v>
          </cell>
          <cell r="C188" t="str">
            <v>Acre</v>
          </cell>
          <cell r="D188">
            <v>4491</v>
          </cell>
          <cell r="E188">
            <v>4491</v>
          </cell>
          <cell r="F188" t="str">
            <v>ha</v>
          </cell>
          <cell r="G188">
            <v>11097.26</v>
          </cell>
          <cell r="H188">
            <v>11097.26</v>
          </cell>
        </row>
        <row r="189">
          <cell r="A189" t="str">
            <v>03-38-a-01</v>
          </cell>
          <cell r="B189" t="str">
            <v>Making boundary or service roads complete in unploughed land : From 3 m to 6 m wide</v>
          </cell>
          <cell r="C189" t="str">
            <v>Chain</v>
          </cell>
          <cell r="D189">
            <v>900</v>
          </cell>
          <cell r="E189">
            <v>900</v>
          </cell>
          <cell r="F189" t="str">
            <v>50 m</v>
          </cell>
          <cell r="G189">
            <v>1476</v>
          </cell>
          <cell r="H189">
            <v>1476</v>
          </cell>
        </row>
        <row r="190">
          <cell r="A190" t="str">
            <v>03-38-a-02</v>
          </cell>
          <cell r="B190" t="str">
            <v>Making boundary or service roads complete in unploughed land : Over 6 m to 12 m wide</v>
          </cell>
          <cell r="C190" t="str">
            <v>Chain</v>
          </cell>
          <cell r="D190">
            <v>1237.5</v>
          </cell>
          <cell r="E190">
            <v>1237.5</v>
          </cell>
          <cell r="F190" t="str">
            <v>50 m</v>
          </cell>
          <cell r="G190">
            <v>2029.5</v>
          </cell>
          <cell r="H190">
            <v>2029.5</v>
          </cell>
        </row>
        <row r="191">
          <cell r="A191" t="str">
            <v>03-38-b-01</v>
          </cell>
          <cell r="B191" t="str">
            <v>Making boundary or service roads complete in ploughed land : From 3 m to 6m wide</v>
          </cell>
          <cell r="C191" t="str">
            <v>Chain</v>
          </cell>
          <cell r="D191">
            <v>1045.1300000000001</v>
          </cell>
          <cell r="E191">
            <v>1045.1300000000001</v>
          </cell>
          <cell r="F191" t="str">
            <v>50 m</v>
          </cell>
          <cell r="G191">
            <v>1714.01</v>
          </cell>
          <cell r="H191">
            <v>1714.01</v>
          </cell>
        </row>
        <row r="192">
          <cell r="A192" t="str">
            <v>03-38-b-02</v>
          </cell>
          <cell r="B192" t="str">
            <v>Making boundary or service roads complete in ploughed land : Over 6 m to 12 m wide</v>
          </cell>
          <cell r="C192" t="str">
            <v>Chain</v>
          </cell>
          <cell r="D192">
            <v>1509.75</v>
          </cell>
          <cell r="E192">
            <v>1509.75</v>
          </cell>
          <cell r="F192" t="str">
            <v>50 m</v>
          </cell>
          <cell r="G192">
            <v>2475.9899999999998</v>
          </cell>
          <cell r="H192">
            <v>2475.9899999999998</v>
          </cell>
        </row>
        <row r="193">
          <cell r="A193" t="str">
            <v>03-39-a</v>
          </cell>
          <cell r="B193" t="str">
            <v>Earthwork by boats, Digging and loading into boats, upto 25m lead</v>
          </cell>
          <cell r="C193" t="str">
            <v>1000 Cft</v>
          </cell>
          <cell r="D193">
            <v>4218.75</v>
          </cell>
          <cell r="E193">
            <v>4218.75</v>
          </cell>
          <cell r="F193" t="str">
            <v>m3</v>
          </cell>
          <cell r="G193">
            <v>148.97999999999999</v>
          </cell>
          <cell r="H193">
            <v>148.97999999999999</v>
          </cell>
        </row>
        <row r="194">
          <cell r="A194" t="str">
            <v>03-39-b</v>
          </cell>
          <cell r="B194" t="str">
            <v>Earthwork by boats, including hire of boats Carriage by boats upto 250m.</v>
          </cell>
          <cell r="C194" t="str">
            <v>1000 Cft</v>
          </cell>
          <cell r="D194">
            <v>8437.5</v>
          </cell>
          <cell r="E194">
            <v>8437.5</v>
          </cell>
          <cell r="F194" t="str">
            <v>m3</v>
          </cell>
          <cell r="G194">
            <v>297.97000000000003</v>
          </cell>
          <cell r="H194">
            <v>297.97000000000003</v>
          </cell>
        </row>
        <row r="195">
          <cell r="A195" t="str">
            <v>03-39-c</v>
          </cell>
          <cell r="B195" t="str">
            <v>Earthwork by boats, including hiring of boats Extra for every additional 50m beyond 250m</v>
          </cell>
          <cell r="C195" t="str">
            <v>1000 Cft</v>
          </cell>
          <cell r="D195">
            <v>562.5</v>
          </cell>
          <cell r="E195">
            <v>562.5</v>
          </cell>
          <cell r="F195" t="str">
            <v>m3</v>
          </cell>
          <cell r="G195">
            <v>19.86</v>
          </cell>
          <cell r="H195">
            <v>19.86</v>
          </cell>
        </row>
        <row r="196">
          <cell r="A196" t="str">
            <v>03-39-d</v>
          </cell>
          <cell r="B196" t="str">
            <v>Earthwork by boats, Unloading earth from boats</v>
          </cell>
          <cell r="C196" t="str">
            <v>1000 Cft</v>
          </cell>
          <cell r="D196">
            <v>1968.75</v>
          </cell>
          <cell r="E196">
            <v>1968.75</v>
          </cell>
          <cell r="F196" t="str">
            <v>m3</v>
          </cell>
          <cell r="G196">
            <v>69.53</v>
          </cell>
          <cell r="H196">
            <v>69.53</v>
          </cell>
        </row>
        <row r="197">
          <cell r="A197" t="str">
            <v>03-40</v>
          </cell>
          <cell r="B197" t="str">
            <v>Unloading earth from BG trucks and clearing 1.5m from rail</v>
          </cell>
          <cell r="C197" t="str">
            <v>1000 Cft</v>
          </cell>
          <cell r="D197">
            <v>1687.5</v>
          </cell>
          <cell r="E197">
            <v>1687.5</v>
          </cell>
          <cell r="F197" t="str">
            <v>m3</v>
          </cell>
          <cell r="G197">
            <v>59.59</v>
          </cell>
          <cell r="H197">
            <v>59.59</v>
          </cell>
        </row>
        <row r="198">
          <cell r="A198" t="str">
            <v>03-41</v>
          </cell>
          <cell r="B198" t="str">
            <v>Earthwork by tramway, digging and loading in trucks, upto 25m lead</v>
          </cell>
          <cell r="C198" t="str">
            <v>1000 Cft</v>
          </cell>
          <cell r="D198">
            <v>3937.5</v>
          </cell>
          <cell r="E198">
            <v>3937.5</v>
          </cell>
          <cell r="F198" t="str">
            <v>m3</v>
          </cell>
          <cell r="G198">
            <v>139.05000000000001</v>
          </cell>
          <cell r="H198">
            <v>139.05000000000001</v>
          </cell>
        </row>
        <row r="199">
          <cell r="A199" t="str">
            <v>03-42</v>
          </cell>
          <cell r="B199" t="str">
            <v>Unloading earth from BG trucks and spreading upto 5m from rail</v>
          </cell>
          <cell r="C199" t="str">
            <v>1000 Cft</v>
          </cell>
          <cell r="D199">
            <v>2531.25</v>
          </cell>
          <cell r="E199">
            <v>2531.25</v>
          </cell>
          <cell r="F199" t="str">
            <v>m3</v>
          </cell>
          <cell r="G199">
            <v>89.39</v>
          </cell>
          <cell r="H199">
            <v>89.39</v>
          </cell>
        </row>
        <row r="200">
          <cell r="A200" t="str">
            <v>03-43</v>
          </cell>
          <cell r="B200" t="str">
            <v>Supplying clean and screened river or pit sand within 150m including removal of loose earth or overburden.</v>
          </cell>
          <cell r="C200" t="str">
            <v>1000 Cft</v>
          </cell>
          <cell r="D200">
            <v>20250</v>
          </cell>
          <cell r="E200">
            <v>20250</v>
          </cell>
          <cell r="F200" t="str">
            <v>m3</v>
          </cell>
          <cell r="G200">
            <v>715.12</v>
          </cell>
          <cell r="H200">
            <v>715.12</v>
          </cell>
        </row>
        <row r="201">
          <cell r="A201" t="str">
            <v>03-44-a</v>
          </cell>
          <cell r="B201" t="str">
            <v>Excavation in open cut for sewers &amp; manhole except shingle, gravel &amp; rock : Upto 2m.</v>
          </cell>
          <cell r="C201" t="str">
            <v>1000 Cft</v>
          </cell>
          <cell r="D201">
            <v>5062.5</v>
          </cell>
          <cell r="E201">
            <v>5062.5</v>
          </cell>
          <cell r="F201" t="str">
            <v>m3</v>
          </cell>
          <cell r="G201">
            <v>178.78</v>
          </cell>
          <cell r="H201">
            <v>178.78</v>
          </cell>
        </row>
        <row r="202">
          <cell r="A202" t="str">
            <v>03-44-b</v>
          </cell>
          <cell r="B202" t="str">
            <v>Excavation in open cut for sewers &amp; manholes except shingle, gravel &amp; rock : 2m to 5m</v>
          </cell>
          <cell r="C202" t="str">
            <v>1000 Cft</v>
          </cell>
          <cell r="D202">
            <v>6750</v>
          </cell>
          <cell r="E202">
            <v>6750</v>
          </cell>
          <cell r="F202" t="str">
            <v>m3</v>
          </cell>
          <cell r="G202">
            <v>238.37</v>
          </cell>
          <cell r="H202">
            <v>238.37</v>
          </cell>
        </row>
        <row r="203">
          <cell r="A203" t="str">
            <v>03-44-c</v>
          </cell>
          <cell r="B203" t="str">
            <v>Excavation in open cut for sewers &amp; manholes except shingle, gravel &amp; rock : Below 5m depth</v>
          </cell>
          <cell r="C203" t="str">
            <v>1000 Cft</v>
          </cell>
          <cell r="D203">
            <v>9000</v>
          </cell>
          <cell r="E203">
            <v>9000</v>
          </cell>
          <cell r="F203" t="str">
            <v>m3</v>
          </cell>
          <cell r="G203">
            <v>317.83</v>
          </cell>
          <cell r="H203">
            <v>317.83</v>
          </cell>
        </row>
        <row r="204">
          <cell r="A204" t="str">
            <v>03-45-a</v>
          </cell>
          <cell r="B204" t="str">
            <v>Trench Excavation in open cutting below water level for sewers &amp; manholes : Upto 1 .25m depth</v>
          </cell>
          <cell r="C204" t="str">
            <v>1000 Cft</v>
          </cell>
          <cell r="D204">
            <v>7306.25</v>
          </cell>
          <cell r="E204">
            <v>10808.54</v>
          </cell>
          <cell r="F204" t="str">
            <v>m3</v>
          </cell>
          <cell r="G204">
            <v>258.02</v>
          </cell>
          <cell r="H204">
            <v>381.7</v>
          </cell>
        </row>
        <row r="205">
          <cell r="A205" t="str">
            <v>03-45-b</v>
          </cell>
          <cell r="B205" t="str">
            <v>Trench Excavation in open cutting below water level for sewers &amp; manholes : 1 .25m to 2.5m depth</v>
          </cell>
          <cell r="C205" t="str">
            <v>1000 Cft</v>
          </cell>
          <cell r="D205">
            <v>9106.25</v>
          </cell>
          <cell r="E205">
            <v>14106.22</v>
          </cell>
          <cell r="F205" t="str">
            <v>m3</v>
          </cell>
          <cell r="G205">
            <v>321.58</v>
          </cell>
          <cell r="H205">
            <v>498.16</v>
          </cell>
        </row>
        <row r="206">
          <cell r="A206" t="str">
            <v>03-45-c</v>
          </cell>
          <cell r="B206" t="str">
            <v>Trench Excavation in open cutting below water level for sewers &amp; manholes : Exceeding 2.5m depth</v>
          </cell>
          <cell r="C206" t="str">
            <v>1000 Cft</v>
          </cell>
          <cell r="D206">
            <v>13156.25</v>
          </cell>
          <cell r="E206">
            <v>22637.69</v>
          </cell>
          <cell r="F206" t="str">
            <v>m3</v>
          </cell>
          <cell r="G206">
            <v>464.61</v>
          </cell>
          <cell r="H206">
            <v>799.44</v>
          </cell>
        </row>
        <row r="207">
          <cell r="A207" t="str">
            <v>03-46</v>
          </cell>
          <cell r="B207" t="str">
            <v>Excavation of trench in all kinds of soils except cutting in rock for pilelines upto 1.5m depth</v>
          </cell>
          <cell r="C207" t="str">
            <v>1000 Cft</v>
          </cell>
          <cell r="D207">
            <v>4218.75</v>
          </cell>
          <cell r="E207">
            <v>4218.75</v>
          </cell>
          <cell r="F207" t="str">
            <v>m3</v>
          </cell>
          <cell r="G207">
            <v>148.97999999999999</v>
          </cell>
          <cell r="H207">
            <v>148.97999999999999</v>
          </cell>
        </row>
        <row r="208">
          <cell r="A208" t="str">
            <v>03-48-a</v>
          </cell>
          <cell r="B208" t="str">
            <v>Uprooting stump and removing within 50 m upto 2 m girth</v>
          </cell>
          <cell r="C208" t="str">
            <v>Each</v>
          </cell>
          <cell r="D208">
            <v>1406.25</v>
          </cell>
          <cell r="E208">
            <v>1406.25</v>
          </cell>
          <cell r="F208" t="str">
            <v>Each</v>
          </cell>
          <cell r="G208">
            <v>1406.25</v>
          </cell>
          <cell r="H208">
            <v>1406.25</v>
          </cell>
        </row>
        <row r="209">
          <cell r="A209" t="str">
            <v>03-48-b</v>
          </cell>
          <cell r="B209" t="str">
            <v>Uprooting stump and removing within 50 m above 2 m girth</v>
          </cell>
          <cell r="C209" t="str">
            <v>Each</v>
          </cell>
          <cell r="D209">
            <v>1968.75</v>
          </cell>
          <cell r="E209">
            <v>2176.15</v>
          </cell>
          <cell r="F209" t="str">
            <v>Each</v>
          </cell>
          <cell r="G209">
            <v>1968.75</v>
          </cell>
          <cell r="H209">
            <v>2176.15</v>
          </cell>
        </row>
        <row r="210">
          <cell r="A210" t="str">
            <v>03-48-c</v>
          </cell>
          <cell r="B210" t="str">
            <v>Uprooting stump and removing within 50 m upto 2 m girth including sand filling and trinches</v>
          </cell>
          <cell r="C210" t="str">
            <v>Each</v>
          </cell>
          <cell r="D210">
            <v>1406.25</v>
          </cell>
          <cell r="E210">
            <v>2246.98</v>
          </cell>
          <cell r="F210" t="str">
            <v>Each</v>
          </cell>
          <cell r="G210">
            <v>1406.25</v>
          </cell>
          <cell r="H210">
            <v>2246.98</v>
          </cell>
        </row>
        <row r="211">
          <cell r="A211" t="str">
            <v>03-48-d</v>
          </cell>
          <cell r="B211" t="str">
            <v>Uprooting stump and removing within 50 m above 2 m girth including sand filling and trinches</v>
          </cell>
          <cell r="C211" t="str">
            <v>Each</v>
          </cell>
          <cell r="D211">
            <v>1968.75</v>
          </cell>
          <cell r="E211">
            <v>3533.5</v>
          </cell>
          <cell r="F211" t="str">
            <v>Each</v>
          </cell>
          <cell r="G211">
            <v>1968.75</v>
          </cell>
          <cell r="H211">
            <v>3533.5</v>
          </cell>
        </row>
        <row r="212">
          <cell r="A212" t="str">
            <v>03-49-a</v>
          </cell>
          <cell r="B212" t="str">
            <v>Jungle clearance and removing within 50m Light Jungle</v>
          </cell>
          <cell r="C212" t="str">
            <v>Decare</v>
          </cell>
          <cell r="D212">
            <v>3026.25</v>
          </cell>
          <cell r="E212">
            <v>3026.25</v>
          </cell>
          <cell r="F212" t="str">
            <v>Decare</v>
          </cell>
          <cell r="G212">
            <v>3026.25</v>
          </cell>
          <cell r="H212">
            <v>3026.25</v>
          </cell>
        </row>
        <row r="213">
          <cell r="A213" t="str">
            <v>03-49-b</v>
          </cell>
          <cell r="B213" t="str">
            <v>Jungle clearance and removing within 50m Thick Jungle</v>
          </cell>
          <cell r="C213" t="str">
            <v>Decare</v>
          </cell>
          <cell r="D213">
            <v>6052.5</v>
          </cell>
          <cell r="E213">
            <v>6052.5</v>
          </cell>
          <cell r="F213" t="str">
            <v>Decare</v>
          </cell>
          <cell r="G213">
            <v>6052.5</v>
          </cell>
          <cell r="H213">
            <v>6052.5</v>
          </cell>
        </row>
        <row r="214">
          <cell r="A214" t="str">
            <v>03-50</v>
          </cell>
          <cell r="B214" t="str">
            <v>Uprooting sarkanda growth &amp; disposal within 50m</v>
          </cell>
          <cell r="C214" t="str">
            <v>1000 Sft</v>
          </cell>
          <cell r="D214">
            <v>731.25</v>
          </cell>
          <cell r="E214">
            <v>731.25</v>
          </cell>
          <cell r="F214" t="str">
            <v>m2</v>
          </cell>
          <cell r="G214">
            <v>7.87</v>
          </cell>
          <cell r="H214">
            <v>7.87</v>
          </cell>
        </row>
        <row r="215">
          <cell r="A215" t="str">
            <v>03-51</v>
          </cell>
          <cell r="B215" t="str">
            <v>Ploughing 3 times</v>
          </cell>
          <cell r="C215" t="str">
            <v>ha</v>
          </cell>
          <cell r="D215">
            <v>7780.5</v>
          </cell>
          <cell r="E215">
            <v>7780.5</v>
          </cell>
          <cell r="F215" t="str">
            <v>ha</v>
          </cell>
          <cell r="G215">
            <v>7780.5</v>
          </cell>
          <cell r="H215">
            <v>7780.5</v>
          </cell>
        </row>
        <row r="216">
          <cell r="A216" t="str">
            <v>03-52</v>
          </cell>
          <cell r="B216" t="str">
            <v>Levelling, dressing and making lawns</v>
          </cell>
          <cell r="C216" t="str">
            <v>1000 Sft</v>
          </cell>
          <cell r="D216">
            <v>6187.5</v>
          </cell>
          <cell r="E216">
            <v>6187.5</v>
          </cell>
          <cell r="F216" t="str">
            <v>m2</v>
          </cell>
          <cell r="G216">
            <v>66.58</v>
          </cell>
          <cell r="H216">
            <v>66.58</v>
          </cell>
        </row>
        <row r="217">
          <cell r="A217" t="str">
            <v>03-53</v>
          </cell>
          <cell r="B217" t="str">
            <v>Turfing of lawn with Dacca Grass</v>
          </cell>
          <cell r="C217" t="str">
            <v>1000 Sft</v>
          </cell>
          <cell r="D217">
            <v>6187.5</v>
          </cell>
          <cell r="E217">
            <v>18387.5</v>
          </cell>
          <cell r="F217" t="str">
            <v>m2</v>
          </cell>
          <cell r="G217">
            <v>66.58</v>
          </cell>
          <cell r="H217">
            <v>197.85</v>
          </cell>
        </row>
        <row r="218">
          <cell r="A218" t="str">
            <v>03-54</v>
          </cell>
          <cell r="B218" t="str">
            <v>Clearance of shingle, gravel including sand, soft soil and silt deposits in channel bed upto 25m</v>
          </cell>
          <cell r="C218" t="str">
            <v>1000 Cft</v>
          </cell>
          <cell r="D218">
            <v>10687.5</v>
          </cell>
          <cell r="E218">
            <v>10687.5</v>
          </cell>
          <cell r="F218" t="str">
            <v>m3</v>
          </cell>
          <cell r="G218">
            <v>377.43</v>
          </cell>
          <cell r="H218">
            <v>377.43</v>
          </cell>
        </row>
        <row r="219">
          <cell r="A219" t="str">
            <v>03-55-a</v>
          </cell>
          <cell r="B219" t="str">
            <v>Clearance of choked up syphon including dewatering Upto 1.25m dia</v>
          </cell>
          <cell r="C219" t="str">
            <v>100 Ft</v>
          </cell>
          <cell r="D219">
            <v>28125</v>
          </cell>
          <cell r="E219">
            <v>28125</v>
          </cell>
          <cell r="F219" t="str">
            <v>m</v>
          </cell>
          <cell r="G219">
            <v>922.74</v>
          </cell>
          <cell r="H219">
            <v>922.74</v>
          </cell>
        </row>
        <row r="220">
          <cell r="A220" t="str">
            <v>03-55-b</v>
          </cell>
          <cell r="B220" t="str">
            <v>Clearance of choked up syphon including dewatering Exceeding 1 .25m dia</v>
          </cell>
          <cell r="C220" t="str">
            <v>100 Ft</v>
          </cell>
          <cell r="D220">
            <v>50625</v>
          </cell>
          <cell r="E220">
            <v>50625</v>
          </cell>
          <cell r="F220" t="str">
            <v>m</v>
          </cell>
          <cell r="G220">
            <v>1660.93</v>
          </cell>
          <cell r="H220">
            <v>1660.93</v>
          </cell>
        </row>
        <row r="221">
          <cell r="A221" t="str">
            <v>03-56</v>
          </cell>
          <cell r="B221" t="str">
            <v>Clearing &amp; Grubbing</v>
          </cell>
          <cell r="C221" t="str">
            <v>1000 Sft</v>
          </cell>
          <cell r="D221">
            <v>486</v>
          </cell>
          <cell r="E221">
            <v>2163.04</v>
          </cell>
          <cell r="F221" t="str">
            <v>m2</v>
          </cell>
          <cell r="G221">
            <v>5.23</v>
          </cell>
          <cell r="H221">
            <v>23.27</v>
          </cell>
        </row>
        <row r="222">
          <cell r="A222" t="str">
            <v>03-57-a</v>
          </cell>
          <cell r="B222" t="str">
            <v>Removal of Tree : Girth 150mm - 300mm including removal of stump &amp; backfilling with sand</v>
          </cell>
          <cell r="C222" t="str">
            <v>No</v>
          </cell>
          <cell r="D222">
            <v>37.69</v>
          </cell>
          <cell r="E222">
            <v>471.53</v>
          </cell>
          <cell r="F222" t="str">
            <v>No</v>
          </cell>
          <cell r="G222">
            <v>37.69</v>
          </cell>
          <cell r="H222">
            <v>471.53</v>
          </cell>
        </row>
        <row r="223">
          <cell r="A223" t="str">
            <v>03-57-b</v>
          </cell>
          <cell r="B223" t="str">
            <v>Removal of Tree : Girth 300mm - 600mm including removal of stump &amp; backfilling with sand</v>
          </cell>
          <cell r="C223" t="str">
            <v>No</v>
          </cell>
          <cell r="D223">
            <v>75.38</v>
          </cell>
          <cell r="E223">
            <v>943.06</v>
          </cell>
          <cell r="F223" t="str">
            <v>No</v>
          </cell>
          <cell r="G223">
            <v>75.38</v>
          </cell>
          <cell r="H223">
            <v>943.06</v>
          </cell>
        </row>
        <row r="224">
          <cell r="A224" t="str">
            <v>03-57-c</v>
          </cell>
          <cell r="B224" t="str">
            <v>Removal of Tree : Girth over 600mm including removal of stump &amp; backfilling with sand</v>
          </cell>
          <cell r="C224" t="str">
            <v>No</v>
          </cell>
          <cell r="D224">
            <v>226.13</v>
          </cell>
          <cell r="E224">
            <v>2286.56</v>
          </cell>
          <cell r="F224" t="str">
            <v>No</v>
          </cell>
          <cell r="G224">
            <v>226.13</v>
          </cell>
          <cell r="H224">
            <v>2286.56</v>
          </cell>
        </row>
        <row r="225">
          <cell r="A225" t="str">
            <v>03-58</v>
          </cell>
          <cell r="B225" t="str">
            <v>Compaction of Natural Ground</v>
          </cell>
          <cell r="C225" t="str">
            <v>1000 Sft</v>
          </cell>
          <cell r="D225">
            <v>433.69</v>
          </cell>
          <cell r="E225">
            <v>1554.85</v>
          </cell>
          <cell r="F225" t="str">
            <v>m2</v>
          </cell>
          <cell r="G225">
            <v>4.67</v>
          </cell>
          <cell r="H225">
            <v>16.73</v>
          </cell>
        </row>
        <row r="226">
          <cell r="A226" t="str">
            <v>03-59-a</v>
          </cell>
          <cell r="B226" t="str">
            <v>Roadway Excavation in Surplus / Unsuitable Common Material</v>
          </cell>
          <cell r="C226" t="str">
            <v>1000 Cft</v>
          </cell>
          <cell r="D226">
            <v>318.38</v>
          </cell>
          <cell r="E226">
            <v>8775.11</v>
          </cell>
          <cell r="F226" t="str">
            <v>m3</v>
          </cell>
          <cell r="G226">
            <v>11.24</v>
          </cell>
          <cell r="H226">
            <v>309.89</v>
          </cell>
        </row>
        <row r="227">
          <cell r="A227" t="str">
            <v>03-59-c</v>
          </cell>
          <cell r="B227" t="str">
            <v>Roadway Excavation in Surplus / Unsuitable Rock (Medium) Material requiring blasting</v>
          </cell>
          <cell r="C227" t="str">
            <v>1000 Cft</v>
          </cell>
          <cell r="D227">
            <v>4195.63</v>
          </cell>
          <cell r="E227">
            <v>19090.3</v>
          </cell>
          <cell r="F227" t="str">
            <v>m3</v>
          </cell>
          <cell r="G227">
            <v>148.16999999999999</v>
          </cell>
          <cell r="H227">
            <v>674.17</v>
          </cell>
        </row>
        <row r="228">
          <cell r="A228" t="str">
            <v>03-60-a</v>
          </cell>
          <cell r="B228" t="str">
            <v>Structural Excavation in Common Material</v>
          </cell>
          <cell r="C228" t="str">
            <v>1000 Cft</v>
          </cell>
          <cell r="D228">
            <v>5256</v>
          </cell>
          <cell r="E228">
            <v>8926.98</v>
          </cell>
          <cell r="F228" t="str">
            <v>m3</v>
          </cell>
          <cell r="G228">
            <v>185.61</v>
          </cell>
          <cell r="H228">
            <v>315.25</v>
          </cell>
        </row>
        <row r="229">
          <cell r="A229" t="str">
            <v>03-60-b</v>
          </cell>
          <cell r="B229" t="str">
            <v>Structural Excavation in Rock Material requiring blasting</v>
          </cell>
          <cell r="C229" t="str">
            <v>1000 Cft</v>
          </cell>
          <cell r="D229">
            <v>27608.560000000001</v>
          </cell>
          <cell r="E229">
            <v>46128.45</v>
          </cell>
          <cell r="F229" t="str">
            <v>m3</v>
          </cell>
          <cell r="G229">
            <v>974.99</v>
          </cell>
          <cell r="H229">
            <v>1629.01</v>
          </cell>
        </row>
        <row r="230">
          <cell r="A230" t="str">
            <v>03-60-c</v>
          </cell>
          <cell r="B230" t="str">
            <v>Structural backfill using Common Material available at site.</v>
          </cell>
          <cell r="C230" t="str">
            <v>1000 Cft</v>
          </cell>
          <cell r="D230">
            <v>7963.88</v>
          </cell>
          <cell r="E230">
            <v>12523.75</v>
          </cell>
          <cell r="F230" t="str">
            <v>m3</v>
          </cell>
          <cell r="G230">
            <v>281.24</v>
          </cell>
          <cell r="H230">
            <v>442.27</v>
          </cell>
        </row>
        <row r="231">
          <cell r="A231" t="str">
            <v>03-60-d</v>
          </cell>
          <cell r="B231" t="str">
            <v>Structural Backfill using Granular Material brought from outside</v>
          </cell>
          <cell r="C231" t="str">
            <v>1000 Cft</v>
          </cell>
          <cell r="D231">
            <v>1991.25</v>
          </cell>
          <cell r="E231">
            <v>31927.119999999999</v>
          </cell>
          <cell r="F231" t="str">
            <v>m3</v>
          </cell>
          <cell r="G231">
            <v>70.319999999999993</v>
          </cell>
          <cell r="H231">
            <v>1127.5</v>
          </cell>
        </row>
        <row r="232">
          <cell r="A232" t="str">
            <v>03-61-a</v>
          </cell>
          <cell r="B232" t="str">
            <v>Formation of Embankment from Roadway Excavation in Common Material including compaction by power roller.</v>
          </cell>
          <cell r="C232" t="str">
            <v>1000 Cft</v>
          </cell>
          <cell r="D232">
            <v>318.38</v>
          </cell>
          <cell r="E232">
            <v>9494.15</v>
          </cell>
          <cell r="F232" t="str">
            <v>m3</v>
          </cell>
          <cell r="G232">
            <v>11.24</v>
          </cell>
          <cell r="H232">
            <v>335.28</v>
          </cell>
        </row>
        <row r="233">
          <cell r="A233" t="str">
            <v>03-61-b</v>
          </cell>
          <cell r="B233" t="str">
            <v>Formation of Embankment from Roadway Excavation in Rock Material requiring blasting and compaction of embankment by power roller.</v>
          </cell>
          <cell r="C233" t="str">
            <v>1000 Cft</v>
          </cell>
          <cell r="D233">
            <v>7433.13</v>
          </cell>
          <cell r="E233">
            <v>25892.87</v>
          </cell>
          <cell r="F233" t="str">
            <v>m3</v>
          </cell>
          <cell r="G233">
            <v>262.5</v>
          </cell>
          <cell r="H233">
            <v>914.4</v>
          </cell>
        </row>
        <row r="234">
          <cell r="A234" t="str">
            <v>03-61-c</v>
          </cell>
          <cell r="B234" t="str">
            <v>Formation of Embankment from Borrow Excavation in Common Material including compaction by power roller.</v>
          </cell>
          <cell r="C234" t="str">
            <v>1000 Cft</v>
          </cell>
          <cell r="D234">
            <v>318.94</v>
          </cell>
          <cell r="E234">
            <v>20514.09</v>
          </cell>
          <cell r="F234" t="str">
            <v>m3</v>
          </cell>
          <cell r="G234">
            <v>11.26</v>
          </cell>
          <cell r="H234">
            <v>724.45</v>
          </cell>
        </row>
        <row r="235">
          <cell r="A235" t="str">
            <v>03-61-d</v>
          </cell>
          <cell r="B235" t="str">
            <v>Formation of Embankment from Roadway Excavation in granular Material including  compaction by power roller.</v>
          </cell>
          <cell r="C235" t="str">
            <v>1000 Cft</v>
          </cell>
          <cell r="D235">
            <v>562.5</v>
          </cell>
          <cell r="E235">
            <v>9738.27</v>
          </cell>
          <cell r="F235" t="str">
            <v>m3</v>
          </cell>
          <cell r="G235">
            <v>19.86</v>
          </cell>
          <cell r="H235">
            <v>343.9</v>
          </cell>
        </row>
        <row r="236">
          <cell r="A236" t="str">
            <v>03-62-a</v>
          </cell>
          <cell r="B236" t="str">
            <v>Subgrade Preparation in Earth Cut</v>
          </cell>
          <cell r="C236" t="str">
            <v>1000 Sft</v>
          </cell>
          <cell r="D236">
            <v>433.69</v>
          </cell>
          <cell r="E236">
            <v>2732.88</v>
          </cell>
          <cell r="F236" t="str">
            <v>m2</v>
          </cell>
          <cell r="G236">
            <v>4.67</v>
          </cell>
          <cell r="H236">
            <v>29.41</v>
          </cell>
        </row>
        <row r="237">
          <cell r="A237" t="str">
            <v>03-62-b</v>
          </cell>
          <cell r="B237" t="str">
            <v>Subgrade Preparation in Rock Cut</v>
          </cell>
          <cell r="C237" t="str">
            <v>1000 Sft</v>
          </cell>
          <cell r="D237">
            <v>1301.6199999999999</v>
          </cell>
          <cell r="E237">
            <v>7472.37</v>
          </cell>
          <cell r="F237" t="str">
            <v>m2</v>
          </cell>
          <cell r="G237">
            <v>14.01</v>
          </cell>
          <cell r="H237">
            <v>80.400000000000006</v>
          </cell>
        </row>
        <row r="238">
          <cell r="A238" t="str">
            <v>03-62-c</v>
          </cell>
          <cell r="B238" t="str">
            <v>Subgrade Preparation on Existing Road</v>
          </cell>
          <cell r="C238" t="str">
            <v>1000 Sft</v>
          </cell>
          <cell r="D238">
            <v>867.38</v>
          </cell>
          <cell r="E238">
            <v>4199.42</v>
          </cell>
          <cell r="F238" t="str">
            <v>m2</v>
          </cell>
          <cell r="G238">
            <v>9.33</v>
          </cell>
          <cell r="H238">
            <v>45.19</v>
          </cell>
        </row>
        <row r="239">
          <cell r="A239" t="str">
            <v>03-63-a</v>
          </cell>
          <cell r="B239" t="str">
            <v>Earthwork by mechanical means in drains and irrigation channels in DRY soil dressed to designed section, grades profile/with excavated material, disposed off within 50 feet (15.2 m) lead and dressed as directed.</v>
          </cell>
          <cell r="C239" t="str">
            <v>1000 Cft</v>
          </cell>
          <cell r="D239">
            <v>140.63</v>
          </cell>
          <cell r="E239">
            <v>2057</v>
          </cell>
          <cell r="F239" t="str">
            <v>m3</v>
          </cell>
          <cell r="G239">
            <v>4.97</v>
          </cell>
          <cell r="H239">
            <v>72.64</v>
          </cell>
        </row>
        <row r="240">
          <cell r="A240" t="str">
            <v>03-63-b</v>
          </cell>
          <cell r="B240" t="str">
            <v>Earthwork by mechanical means in drains and irrigation channels in DRY &amp; WET soil dressed to designed section, grades profile/with excavated material, disposed off within 50 feet (15.2 m) lead and dressed as directed.</v>
          </cell>
          <cell r="C240" t="str">
            <v>1000 Cft</v>
          </cell>
          <cell r="D240">
            <v>140.63</v>
          </cell>
          <cell r="E240">
            <v>2200.73</v>
          </cell>
          <cell r="F240" t="str">
            <v>m3</v>
          </cell>
          <cell r="G240">
            <v>4.97</v>
          </cell>
          <cell r="H240">
            <v>77.72</v>
          </cell>
        </row>
        <row r="241">
          <cell r="A241" t="str">
            <v>03-63-c</v>
          </cell>
          <cell r="B241" t="str">
            <v>Earthwork by mechanical means in drains and irrigation channels in WET &amp; SLUSH soil dressed to designed section, grades profile/with excavated material, disposed off within 50 feet (15.2 m) lead and dressed as directed.</v>
          </cell>
          <cell r="C241" t="str">
            <v>1000 Cft</v>
          </cell>
          <cell r="D241">
            <v>208.13</v>
          </cell>
          <cell r="E241">
            <v>2616.37</v>
          </cell>
          <cell r="F241" t="str">
            <v>m3</v>
          </cell>
          <cell r="G241">
            <v>7.35</v>
          </cell>
          <cell r="H241">
            <v>92.4</v>
          </cell>
        </row>
        <row r="242">
          <cell r="A242" t="str">
            <v>03-63-d</v>
          </cell>
          <cell r="B242" t="str">
            <v>Earthwork by mechanical means in drains and irrigation channels in SLUSH soil dressed to designed section, grades profile/with excavated material, disposed off within 50 feet (15.2 m) lead and dressed as directed.</v>
          </cell>
          <cell r="C242" t="str">
            <v>1000 Cft</v>
          </cell>
          <cell r="D242">
            <v>208.13</v>
          </cell>
          <cell r="E242">
            <v>2977.58</v>
          </cell>
          <cell r="F242" t="str">
            <v>m3</v>
          </cell>
          <cell r="G242">
            <v>7.35</v>
          </cell>
          <cell r="H242">
            <v>105.15</v>
          </cell>
        </row>
        <row r="243">
          <cell r="A243" t="str">
            <v>03-63-e</v>
          </cell>
          <cell r="B243" t="str">
            <v>Earthwork by mechanical means in drains and irrigation  channels in DRY &amp; WET to that of SLUSH (1:2) soil dressed to designed section, grades profile/with excavated material, disposed off within 50 feet (15.2 m) lead and dressed as directed.</v>
          </cell>
          <cell r="C243" t="str">
            <v>1000 Cft</v>
          </cell>
          <cell r="D243">
            <v>281.25</v>
          </cell>
          <cell r="E243">
            <v>2870.1</v>
          </cell>
          <cell r="F243" t="str">
            <v>m3</v>
          </cell>
          <cell r="G243">
            <v>9.93</v>
          </cell>
          <cell r="H243">
            <v>101.36</v>
          </cell>
        </row>
        <row r="244">
          <cell r="A244" t="str">
            <v>03-63-f</v>
          </cell>
          <cell r="B244" t="str">
            <v>Earthwork by mechanical means in drains and irrigation channels in BORROW AREA soil dressed to designed section, grades profile/with excavated material, disposed off within 50 feet (15.2 m) lead and dressed as directed.</v>
          </cell>
          <cell r="C244" t="str">
            <v>1000 Cft</v>
          </cell>
          <cell r="D244">
            <v>140.63</v>
          </cell>
          <cell r="E244">
            <v>2374.65</v>
          </cell>
          <cell r="F244" t="str">
            <v>m3</v>
          </cell>
          <cell r="G244">
            <v>4.97</v>
          </cell>
          <cell r="H244">
            <v>83.86</v>
          </cell>
        </row>
        <row r="245">
          <cell r="A245" t="str">
            <v>03-63-g</v>
          </cell>
          <cell r="B245" t="str">
            <v>Earthwork by mechanical means in drains and irrigation channels in UNDER WATER soil dressed to designed section, grades profile/with excavated material, disposed off within 50 feet (15.2 m) lead and dressed as directed.</v>
          </cell>
          <cell r="C245" t="str">
            <v>1000 Cft</v>
          </cell>
          <cell r="D245">
            <v>562.5</v>
          </cell>
          <cell r="E245">
            <v>4055.53</v>
          </cell>
          <cell r="F245" t="str">
            <v>m3</v>
          </cell>
          <cell r="G245">
            <v>19.86</v>
          </cell>
          <cell r="H245">
            <v>143.22</v>
          </cell>
        </row>
        <row r="246">
          <cell r="A246" t="str">
            <v>03-64</v>
          </cell>
          <cell r="B246" t="str">
            <v>Provide, place and compact impervious clay core in dam  embakement of specified grading, permiability i/c leveling dressing and hauage obtaining 95% modified ASHTO dry  density</v>
          </cell>
          <cell r="C246" t="str">
            <v>100 Cft</v>
          </cell>
          <cell r="D246">
            <v>0</v>
          </cell>
          <cell r="E246">
            <v>1318.15</v>
          </cell>
          <cell r="F246" t="str">
            <v>m3</v>
          </cell>
          <cell r="G246">
            <v>0</v>
          </cell>
          <cell r="H246">
            <v>465.5</v>
          </cell>
        </row>
        <row r="247">
          <cell r="A247" t="str">
            <v>03-65</v>
          </cell>
          <cell r="B247" t="str">
            <v>Provide , Place &amp; compact shoulder material (sandy / silty gravel) in Dam Embankment, of specified grading, leveling  / dressing i/c haulage for obtaining of 95% modified ASHTHO dry density.</v>
          </cell>
          <cell r="C247" t="str">
            <v>100 Cft</v>
          </cell>
          <cell r="D247">
            <v>0</v>
          </cell>
          <cell r="E247">
            <v>1196.1500000000001</v>
          </cell>
          <cell r="F247" t="str">
            <v>m3</v>
          </cell>
          <cell r="G247">
            <v>0</v>
          </cell>
          <cell r="H247">
            <v>422.42</v>
          </cell>
        </row>
        <row r="248">
          <cell r="A248" t="str">
            <v>03-66</v>
          </cell>
          <cell r="B248" t="str">
            <v>Provide , Place &amp; compact Fine Filter in chimney drain vertical / horizantol on downstream of clay core</v>
          </cell>
          <cell r="C248" t="str">
            <v>100 Cft</v>
          </cell>
          <cell r="D248">
            <v>562.5</v>
          </cell>
          <cell r="E248">
            <v>3981.12</v>
          </cell>
          <cell r="F248" t="str">
            <v>m3</v>
          </cell>
          <cell r="G248">
            <v>198.65</v>
          </cell>
          <cell r="H248">
            <v>1405.92</v>
          </cell>
        </row>
        <row r="249">
          <cell r="A249" t="str">
            <v>03-67</v>
          </cell>
          <cell r="B249" t="str">
            <v>Provide , Place &amp; compact Coarse Filter (well graded gravel) in chimney drain vertical / horizantol on downstream of fine filter i/c leveling, moistening etc</v>
          </cell>
          <cell r="C249" t="str">
            <v>100 Cft</v>
          </cell>
          <cell r="D249">
            <v>1546.88</v>
          </cell>
          <cell r="E249">
            <v>2631.39</v>
          </cell>
          <cell r="F249" t="str">
            <v>m3</v>
          </cell>
          <cell r="G249">
            <v>546.27</v>
          </cell>
          <cell r="H249">
            <v>929.27</v>
          </cell>
        </row>
        <row r="250">
          <cell r="A250" t="str">
            <v>03-68</v>
          </cell>
          <cell r="B250" t="str">
            <v>Excavation for core trench of Dam Embankment/Spillway/Intake &amp; Outlet Structure and Irrigation System upto a minimum depth of 35 ft in common soil including removing of excavated material bymachinery in 1 KM radius</v>
          </cell>
          <cell r="C250" t="str">
            <v>100 Cft</v>
          </cell>
          <cell r="D250">
            <v>0</v>
          </cell>
          <cell r="E250">
            <v>821.85</v>
          </cell>
          <cell r="F250" t="str">
            <v>m3</v>
          </cell>
          <cell r="G250">
            <v>0</v>
          </cell>
          <cell r="H250">
            <v>290.23</v>
          </cell>
        </row>
        <row r="251">
          <cell r="A251" t="str">
            <v>03-68-a</v>
          </cell>
          <cell r="B251" t="str">
            <v>Excavation for core trench of Dam Embankment/Spillway/Intake &amp; Outlet Structure and Irrigation System upto a minimum depth of 35 ft in shingle gravel including removing of excavated material by machinery in 1 KM radius</v>
          </cell>
          <cell r="C251" t="str">
            <v>100 Cft</v>
          </cell>
          <cell r="D251">
            <v>0</v>
          </cell>
          <cell r="E251">
            <v>867.42</v>
          </cell>
          <cell r="F251" t="str">
            <v>m3</v>
          </cell>
          <cell r="G251">
            <v>0</v>
          </cell>
          <cell r="H251">
            <v>306.33</v>
          </cell>
        </row>
        <row r="252">
          <cell r="A252" t="str">
            <v>03-68-b</v>
          </cell>
          <cell r="B252" t="str">
            <v>Excavation for core trench of Dam Embankment/Spillway/Intake &amp; Outlet Structure and Irrigation System upto design depth in Soft Rock/Shale requiring 20% blasting i/c removing of material from outside of the structure area.</v>
          </cell>
          <cell r="C252" t="str">
            <v>100 Cft</v>
          </cell>
          <cell r="D252">
            <v>0</v>
          </cell>
          <cell r="E252">
            <v>1164.43</v>
          </cell>
          <cell r="F252" t="str">
            <v>m3</v>
          </cell>
          <cell r="G252">
            <v>0</v>
          </cell>
          <cell r="H252">
            <v>411.21</v>
          </cell>
        </row>
        <row r="253">
          <cell r="A253" t="str">
            <v>03-68-c</v>
          </cell>
          <cell r="B253" t="str">
            <v>Excavation for core trench of Dam Embankment/Spillway/Intake &amp; Outlet Structure and Irrigation System upto design depth in Medium Hard Rock requiring 50% blasting i/c removing of material from outside of the structure area.</v>
          </cell>
          <cell r="C253" t="str">
            <v>100 Cft</v>
          </cell>
          <cell r="D253">
            <v>0</v>
          </cell>
          <cell r="E253">
            <v>1347.43</v>
          </cell>
          <cell r="F253" t="str">
            <v>m3</v>
          </cell>
          <cell r="G253">
            <v>0</v>
          </cell>
          <cell r="H253">
            <v>475.84</v>
          </cell>
        </row>
        <row r="254">
          <cell r="A254" t="str">
            <v>03-68-d</v>
          </cell>
          <cell r="B254" t="str">
            <v>Excavation for core trench of Dam Embankment/Spillway/Intake &amp; Outlet Structure and Irrigation System upto design depth in Hard Rock requiring 75% blasting i/c removing of material from outside of the structure area.</v>
          </cell>
          <cell r="C254" t="str">
            <v>100 Cft</v>
          </cell>
          <cell r="D254">
            <v>0</v>
          </cell>
          <cell r="E254">
            <v>1530.43</v>
          </cell>
          <cell r="F254" t="str">
            <v>m3</v>
          </cell>
          <cell r="G254">
            <v>0</v>
          </cell>
          <cell r="H254">
            <v>540.47</v>
          </cell>
        </row>
        <row r="255">
          <cell r="A255" t="str">
            <v>04-01</v>
          </cell>
          <cell r="B255" t="str">
            <v>Dismantling dry stone masonry</v>
          </cell>
          <cell r="C255" t="str">
            <v>100 Cft</v>
          </cell>
          <cell r="D255">
            <v>478.13</v>
          </cell>
          <cell r="E255">
            <v>478.13</v>
          </cell>
          <cell r="F255" t="str">
            <v>m3</v>
          </cell>
          <cell r="G255">
            <v>168.85</v>
          </cell>
          <cell r="H255">
            <v>168.85</v>
          </cell>
        </row>
        <row r="256">
          <cell r="A256" t="str">
            <v>04-02</v>
          </cell>
          <cell r="B256" t="str">
            <v>Dismantling stone masonry in mud mortar</v>
          </cell>
          <cell r="C256" t="str">
            <v>100 Cft</v>
          </cell>
          <cell r="D256">
            <v>703.13</v>
          </cell>
          <cell r="E256">
            <v>703.13</v>
          </cell>
          <cell r="F256" t="str">
            <v>m3</v>
          </cell>
          <cell r="G256">
            <v>248.31</v>
          </cell>
          <cell r="H256">
            <v>248.31</v>
          </cell>
        </row>
        <row r="257">
          <cell r="A257" t="str">
            <v>04-03</v>
          </cell>
          <cell r="B257" t="str">
            <v>Dismantling stone masonry in lime or cement mortar</v>
          </cell>
          <cell r="C257" t="str">
            <v>100 Cft</v>
          </cell>
          <cell r="D257">
            <v>1687.5</v>
          </cell>
          <cell r="E257">
            <v>1687.5</v>
          </cell>
          <cell r="F257" t="str">
            <v>m3</v>
          </cell>
          <cell r="G257">
            <v>595.94000000000005</v>
          </cell>
          <cell r="H257">
            <v>595.94000000000005</v>
          </cell>
        </row>
        <row r="258">
          <cell r="A258" t="str">
            <v>04-04-a</v>
          </cell>
          <cell r="B258" t="str">
            <v>Dismantling dry stone or spawl pitching</v>
          </cell>
          <cell r="C258" t="str">
            <v>100 Cft</v>
          </cell>
          <cell r="D258">
            <v>843.75</v>
          </cell>
          <cell r="E258">
            <v>843.75</v>
          </cell>
          <cell r="F258" t="str">
            <v>m3</v>
          </cell>
          <cell r="G258">
            <v>297.97000000000003</v>
          </cell>
          <cell r="H258">
            <v>297.97000000000003</v>
          </cell>
        </row>
        <row r="259">
          <cell r="A259" t="str">
            <v>04-04-b</v>
          </cell>
          <cell r="B259" t="str">
            <v>Dismantling stone or spawl pitching (mud grouted)</v>
          </cell>
          <cell r="C259" t="str">
            <v>100 Cft</v>
          </cell>
          <cell r="D259">
            <v>1125</v>
          </cell>
          <cell r="E259">
            <v>1125</v>
          </cell>
          <cell r="F259" t="str">
            <v>m3</v>
          </cell>
          <cell r="G259">
            <v>397.29</v>
          </cell>
          <cell r="H259">
            <v>397.29</v>
          </cell>
        </row>
        <row r="260">
          <cell r="A260" t="str">
            <v>04-05</v>
          </cell>
          <cell r="B260" t="str">
            <v>Dismantling stone or spawl pitching and apron in silted condition</v>
          </cell>
          <cell r="C260" t="str">
            <v>100 Cft</v>
          </cell>
          <cell r="D260">
            <v>1406.25</v>
          </cell>
          <cell r="E260">
            <v>1406.25</v>
          </cell>
          <cell r="F260" t="str">
            <v>m3</v>
          </cell>
          <cell r="G260">
            <v>496.61</v>
          </cell>
          <cell r="H260">
            <v>496.61</v>
          </cell>
        </row>
        <row r="261">
          <cell r="A261" t="str">
            <v>04-06</v>
          </cell>
          <cell r="B261" t="str">
            <v>Dismantling stone pitching, cement or lime grouted</v>
          </cell>
          <cell r="C261" t="str">
            <v>100 Cft</v>
          </cell>
          <cell r="D261">
            <v>1687.5</v>
          </cell>
          <cell r="E261">
            <v>1687.5</v>
          </cell>
          <cell r="F261" t="str">
            <v>m3</v>
          </cell>
          <cell r="G261">
            <v>595.94000000000005</v>
          </cell>
          <cell r="H261">
            <v>595.94000000000005</v>
          </cell>
        </row>
        <row r="262">
          <cell r="A262" t="str">
            <v>04-07-a</v>
          </cell>
          <cell r="B262" t="str">
            <v>Dismantling stone in Wooden crates</v>
          </cell>
          <cell r="C262" t="str">
            <v>100 Cft</v>
          </cell>
          <cell r="D262">
            <v>1125</v>
          </cell>
          <cell r="E262">
            <v>1125</v>
          </cell>
          <cell r="F262" t="str">
            <v>m3</v>
          </cell>
          <cell r="G262">
            <v>397.29</v>
          </cell>
          <cell r="H262">
            <v>397.29</v>
          </cell>
        </row>
        <row r="263">
          <cell r="A263" t="str">
            <v>04-07-b</v>
          </cell>
          <cell r="B263" t="str">
            <v>Dismantling stone in Wire crates</v>
          </cell>
          <cell r="C263" t="str">
            <v>100 Cft</v>
          </cell>
          <cell r="D263">
            <v>1406.25</v>
          </cell>
          <cell r="E263">
            <v>1406.25</v>
          </cell>
          <cell r="F263" t="str">
            <v>m3</v>
          </cell>
          <cell r="G263">
            <v>496.61</v>
          </cell>
          <cell r="H263">
            <v>496.61</v>
          </cell>
        </row>
        <row r="264">
          <cell r="A264" t="str">
            <v>04-08</v>
          </cell>
          <cell r="B264" t="str">
            <v>Dismantling stone ware drain including base concrete</v>
          </cell>
          <cell r="C264" t="str">
            <v>100 Cft</v>
          </cell>
          <cell r="D264">
            <v>1012.5</v>
          </cell>
          <cell r="E264">
            <v>1012.5</v>
          </cell>
          <cell r="F264" t="str">
            <v>m3</v>
          </cell>
          <cell r="G264">
            <v>357.56</v>
          </cell>
          <cell r="H264">
            <v>357.56</v>
          </cell>
        </row>
        <row r="265">
          <cell r="A265" t="str">
            <v>04-09</v>
          </cell>
          <cell r="B265" t="str">
            <v>Dismantling mud/pise walling</v>
          </cell>
          <cell r="C265" t="str">
            <v>100 Cft</v>
          </cell>
          <cell r="D265">
            <v>281.25</v>
          </cell>
          <cell r="E265">
            <v>281.25</v>
          </cell>
          <cell r="F265" t="str">
            <v>m3</v>
          </cell>
          <cell r="G265">
            <v>99.32</v>
          </cell>
          <cell r="H265">
            <v>99.32</v>
          </cell>
        </row>
        <row r="266">
          <cell r="A266" t="str">
            <v>04-10</v>
          </cell>
          <cell r="B266" t="str">
            <v>Dismantling sun dried brick masonry</v>
          </cell>
          <cell r="C266" t="str">
            <v>100 Cft</v>
          </cell>
          <cell r="D266">
            <v>703.13</v>
          </cell>
          <cell r="E266">
            <v>703.13</v>
          </cell>
          <cell r="F266" t="str">
            <v>m3</v>
          </cell>
          <cell r="G266">
            <v>248.31</v>
          </cell>
          <cell r="H266">
            <v>248.31</v>
          </cell>
        </row>
        <row r="267">
          <cell r="A267" t="str">
            <v>04-11</v>
          </cell>
          <cell r="B267" t="str">
            <v>Dismantling dry brick masonry</v>
          </cell>
          <cell r="C267" t="str">
            <v>100 Cft</v>
          </cell>
          <cell r="D267">
            <v>478.13</v>
          </cell>
          <cell r="E267">
            <v>478.13</v>
          </cell>
          <cell r="F267" t="str">
            <v>m3</v>
          </cell>
          <cell r="G267">
            <v>168.85</v>
          </cell>
          <cell r="H267">
            <v>168.85</v>
          </cell>
        </row>
        <row r="268">
          <cell r="A268" t="str">
            <v>04-12</v>
          </cell>
          <cell r="B268" t="str">
            <v>Dismantling brick work in mud mortar</v>
          </cell>
          <cell r="C268" t="str">
            <v>100 Cft</v>
          </cell>
          <cell r="D268">
            <v>984.38</v>
          </cell>
          <cell r="E268">
            <v>984.38</v>
          </cell>
          <cell r="F268" t="str">
            <v>m3</v>
          </cell>
          <cell r="G268">
            <v>347.63</v>
          </cell>
          <cell r="H268">
            <v>347.63</v>
          </cell>
        </row>
        <row r="269">
          <cell r="A269" t="str">
            <v>04-13</v>
          </cell>
          <cell r="B269" t="str">
            <v>Dismantling brick work in lime or cement mortar</v>
          </cell>
          <cell r="C269" t="str">
            <v>100 Cft</v>
          </cell>
          <cell r="D269">
            <v>2390.63</v>
          </cell>
          <cell r="E269">
            <v>2390.63</v>
          </cell>
          <cell r="F269" t="str">
            <v>m3</v>
          </cell>
          <cell r="G269">
            <v>844.24</v>
          </cell>
          <cell r="H269">
            <v>844.24</v>
          </cell>
        </row>
        <row r="270">
          <cell r="A270" t="str">
            <v>04-14</v>
          </cell>
          <cell r="B270" t="str">
            <v>Dismantling cement block masonry</v>
          </cell>
          <cell r="C270" t="str">
            <v>100 Cft</v>
          </cell>
          <cell r="D270">
            <v>2109.38</v>
          </cell>
          <cell r="E270">
            <v>2109.38</v>
          </cell>
          <cell r="F270" t="str">
            <v>m3</v>
          </cell>
          <cell r="G270">
            <v>744.92</v>
          </cell>
          <cell r="H270">
            <v>744.92</v>
          </cell>
        </row>
        <row r="271">
          <cell r="A271" t="str">
            <v>04-15</v>
          </cell>
          <cell r="B271" t="str">
            <v>Dismantling Dhajji walling</v>
          </cell>
          <cell r="C271" t="str">
            <v>100 Cft</v>
          </cell>
          <cell r="D271">
            <v>562.5</v>
          </cell>
          <cell r="E271">
            <v>562.5</v>
          </cell>
          <cell r="F271" t="str">
            <v>m3</v>
          </cell>
          <cell r="G271">
            <v>198.65</v>
          </cell>
          <cell r="H271">
            <v>198.65</v>
          </cell>
        </row>
        <row r="272">
          <cell r="A272" t="str">
            <v>04-16</v>
          </cell>
          <cell r="B272" t="str">
            <v>Dismantling mud concrete</v>
          </cell>
          <cell r="C272" t="str">
            <v>100 Cft</v>
          </cell>
          <cell r="D272">
            <v>1125</v>
          </cell>
          <cell r="E272">
            <v>1125</v>
          </cell>
          <cell r="F272" t="str">
            <v>m3</v>
          </cell>
          <cell r="G272">
            <v>397.29</v>
          </cell>
          <cell r="H272">
            <v>397.29</v>
          </cell>
        </row>
        <row r="273">
          <cell r="A273" t="str">
            <v>04-17</v>
          </cell>
          <cell r="B273" t="str">
            <v>Dismantling lime concrete</v>
          </cell>
          <cell r="C273" t="str">
            <v>100 Cft</v>
          </cell>
          <cell r="D273">
            <v>1546.88</v>
          </cell>
          <cell r="E273">
            <v>1546.88</v>
          </cell>
          <cell r="F273" t="str">
            <v>m3</v>
          </cell>
          <cell r="G273">
            <v>546.27</v>
          </cell>
          <cell r="H273">
            <v>546.27</v>
          </cell>
        </row>
        <row r="274">
          <cell r="A274" t="str">
            <v>04-18</v>
          </cell>
          <cell r="B274" t="str">
            <v>Dismantling lime or cement concrete, under water</v>
          </cell>
          <cell r="C274" t="str">
            <v>100 Cft</v>
          </cell>
          <cell r="D274">
            <v>5906.25</v>
          </cell>
          <cell r="E274">
            <v>5906.25</v>
          </cell>
          <cell r="F274" t="str">
            <v>m3</v>
          </cell>
          <cell r="G274">
            <v>2085.77</v>
          </cell>
          <cell r="H274">
            <v>2085.77</v>
          </cell>
        </row>
        <row r="275">
          <cell r="A275" t="str">
            <v>04-19-a</v>
          </cell>
          <cell r="B275" t="str">
            <v>Dismantling : Plain Cement Concrete 1:4:8</v>
          </cell>
          <cell r="C275" t="str">
            <v>100 Cft</v>
          </cell>
          <cell r="D275">
            <v>3093.75</v>
          </cell>
          <cell r="E275">
            <v>3093.75</v>
          </cell>
          <cell r="F275" t="str">
            <v>m3</v>
          </cell>
          <cell r="G275">
            <v>1092.55</v>
          </cell>
          <cell r="H275">
            <v>1092.55</v>
          </cell>
        </row>
        <row r="276">
          <cell r="A276" t="str">
            <v>04-19-b</v>
          </cell>
          <cell r="B276" t="str">
            <v>Dismantling : Plain Cement Concrete 1:3:6</v>
          </cell>
          <cell r="C276" t="str">
            <v>100 Cft</v>
          </cell>
          <cell r="D276">
            <v>5062.5</v>
          </cell>
          <cell r="E276">
            <v>5062.5</v>
          </cell>
          <cell r="F276" t="str">
            <v>m3</v>
          </cell>
          <cell r="G276">
            <v>1787.81</v>
          </cell>
          <cell r="H276">
            <v>1787.81</v>
          </cell>
        </row>
        <row r="277">
          <cell r="A277" t="str">
            <v>04-19-c</v>
          </cell>
          <cell r="B277" t="str">
            <v>Dismantling : Plain Cement Concrete 1:2:4</v>
          </cell>
          <cell r="C277" t="str">
            <v>100 Cft</v>
          </cell>
          <cell r="D277">
            <v>6187.5</v>
          </cell>
          <cell r="E277">
            <v>6187.5</v>
          </cell>
          <cell r="F277" t="str">
            <v>m3</v>
          </cell>
          <cell r="G277">
            <v>2185.1</v>
          </cell>
          <cell r="H277">
            <v>2185.1</v>
          </cell>
        </row>
        <row r="278">
          <cell r="A278" t="str">
            <v>04-19-d</v>
          </cell>
          <cell r="B278" t="str">
            <v>Dismantling : Cement Concrete with brick aggregate</v>
          </cell>
          <cell r="C278" t="str">
            <v>100 Cft</v>
          </cell>
          <cell r="D278">
            <v>1687.5</v>
          </cell>
          <cell r="E278">
            <v>1687.5</v>
          </cell>
          <cell r="F278" t="str">
            <v>m3</v>
          </cell>
          <cell r="G278">
            <v>595.94000000000005</v>
          </cell>
          <cell r="H278">
            <v>595.94000000000005</v>
          </cell>
        </row>
        <row r="279">
          <cell r="A279" t="str">
            <v>04-19-e</v>
          </cell>
          <cell r="B279" t="str">
            <v>Dismantling : DPC of cement concrete 1.5" thick and clearing the site</v>
          </cell>
          <cell r="C279" t="str">
            <v>100 Sft</v>
          </cell>
          <cell r="D279">
            <v>764.44</v>
          </cell>
          <cell r="E279">
            <v>764.44</v>
          </cell>
          <cell r="F279" t="str">
            <v>m2</v>
          </cell>
          <cell r="G279">
            <v>82.25</v>
          </cell>
          <cell r="H279">
            <v>82.25</v>
          </cell>
        </row>
        <row r="280">
          <cell r="A280" t="str">
            <v>04-20</v>
          </cell>
          <cell r="B280" t="str">
            <v>Dismantling RCC, separating reinforcement, cleaning &amp; straightening the same</v>
          </cell>
          <cell r="C280" t="str">
            <v>100 Cft</v>
          </cell>
          <cell r="D280">
            <v>10125</v>
          </cell>
          <cell r="E280">
            <v>10125</v>
          </cell>
          <cell r="F280" t="str">
            <v>m3</v>
          </cell>
          <cell r="G280">
            <v>3575.61</v>
          </cell>
          <cell r="H280">
            <v>3575.61</v>
          </cell>
        </row>
        <row r="281">
          <cell r="A281" t="str">
            <v>04-21</v>
          </cell>
          <cell r="B281" t="str">
            <v>Dismantling sirki sarkanda or thached roofing supported on battens or ballies</v>
          </cell>
          <cell r="C281" t="str">
            <v>100 Sft</v>
          </cell>
          <cell r="D281">
            <v>337.5</v>
          </cell>
          <cell r="E281">
            <v>337.5</v>
          </cell>
          <cell r="F281" t="str">
            <v>m2</v>
          </cell>
          <cell r="G281">
            <v>36.31</v>
          </cell>
          <cell r="H281">
            <v>36.31</v>
          </cell>
        </row>
        <row r="282">
          <cell r="A282" t="str">
            <v>04-22-a</v>
          </cell>
          <cell r="B282" t="str">
            <v>Dismantling 1st class tile roofing</v>
          </cell>
          <cell r="C282" t="str">
            <v>100 Sft</v>
          </cell>
          <cell r="D282">
            <v>843.75</v>
          </cell>
          <cell r="E282">
            <v>843.75</v>
          </cell>
          <cell r="F282" t="str">
            <v>m2</v>
          </cell>
          <cell r="G282">
            <v>90.79</v>
          </cell>
          <cell r="H282">
            <v>90.79</v>
          </cell>
        </row>
        <row r="283">
          <cell r="A283" t="str">
            <v>04-22-b</v>
          </cell>
          <cell r="B283" t="str">
            <v>Dismantling 2nd class tile roofing</v>
          </cell>
          <cell r="C283" t="str">
            <v>100 Sft</v>
          </cell>
          <cell r="D283">
            <v>695.25</v>
          </cell>
          <cell r="E283">
            <v>695.25</v>
          </cell>
          <cell r="F283" t="str">
            <v>m2</v>
          </cell>
          <cell r="G283">
            <v>74.81</v>
          </cell>
          <cell r="H283">
            <v>74.81</v>
          </cell>
        </row>
        <row r="284">
          <cell r="A284" t="str">
            <v>04-23</v>
          </cell>
          <cell r="B284" t="str">
            <v>Dismantling from any height, asbestos sheets &amp; ridge coping</v>
          </cell>
          <cell r="C284" t="str">
            <v>100 Sft</v>
          </cell>
          <cell r="D284">
            <v>450</v>
          </cell>
          <cell r="E284">
            <v>450</v>
          </cell>
          <cell r="F284" t="str">
            <v>m2</v>
          </cell>
          <cell r="G284">
            <v>48.42</v>
          </cell>
          <cell r="H284">
            <v>48.42</v>
          </cell>
        </row>
        <row r="285">
          <cell r="A285" t="str">
            <v>04-24</v>
          </cell>
          <cell r="B285" t="str">
            <v>Dismantling roof of wooden planks &amp; battens from any height</v>
          </cell>
          <cell r="C285" t="str">
            <v>100 Sft</v>
          </cell>
          <cell r="D285">
            <v>405</v>
          </cell>
          <cell r="E285">
            <v>405</v>
          </cell>
          <cell r="F285" t="str">
            <v>m2</v>
          </cell>
          <cell r="G285">
            <v>43.58</v>
          </cell>
          <cell r="H285">
            <v>43.58</v>
          </cell>
        </row>
        <row r="286">
          <cell r="A286" t="str">
            <v>04-25</v>
          </cell>
          <cell r="B286" t="str">
            <v>Dismantling wooden ceiling above 20' height in difficult position including lifting along live wire</v>
          </cell>
          <cell r="C286" t="str">
            <v>100 Sft</v>
          </cell>
          <cell r="D286">
            <v>1543.5</v>
          </cell>
          <cell r="E286">
            <v>1543.5</v>
          </cell>
          <cell r="F286" t="str">
            <v>m2</v>
          </cell>
          <cell r="G286">
            <v>166.08</v>
          </cell>
          <cell r="H286">
            <v>166.08</v>
          </cell>
        </row>
        <row r="287">
          <cell r="A287" t="str">
            <v>04-26</v>
          </cell>
          <cell r="B287" t="str">
            <v>Dismantling jack arch roofing, including removing joists</v>
          </cell>
          <cell r="C287" t="str">
            <v>100 Sft</v>
          </cell>
          <cell r="D287">
            <v>1125</v>
          </cell>
          <cell r="E287">
            <v>1125</v>
          </cell>
          <cell r="F287" t="str">
            <v>m2</v>
          </cell>
          <cell r="G287">
            <v>121.05</v>
          </cell>
          <cell r="H287">
            <v>121.05</v>
          </cell>
        </row>
        <row r="288">
          <cell r="A288" t="str">
            <v>04-27</v>
          </cell>
          <cell r="B288" t="str">
            <v>Dismantling RB roof complete with mud and mud plaster including reinforcement complete</v>
          </cell>
          <cell r="C288" t="str">
            <v>100 Sft</v>
          </cell>
          <cell r="D288">
            <v>1406.25</v>
          </cell>
          <cell r="E288">
            <v>1406.25</v>
          </cell>
          <cell r="F288" t="str">
            <v>m2</v>
          </cell>
          <cell r="G288">
            <v>151.31</v>
          </cell>
          <cell r="H288">
            <v>151.31</v>
          </cell>
        </row>
        <row r="289">
          <cell r="A289" t="str">
            <v>04-28-a</v>
          </cell>
          <cell r="B289" t="str">
            <v>Stripping and stacking: Slate or tiles from the truss roofing</v>
          </cell>
          <cell r="C289" t="str">
            <v>100 Sft</v>
          </cell>
          <cell r="D289">
            <v>564.29999999999995</v>
          </cell>
          <cell r="E289">
            <v>564.29999999999995</v>
          </cell>
          <cell r="F289" t="str">
            <v>m2</v>
          </cell>
          <cell r="G289">
            <v>60.72</v>
          </cell>
          <cell r="H289">
            <v>60.72</v>
          </cell>
        </row>
        <row r="290">
          <cell r="A290" t="str">
            <v>04-28-b</v>
          </cell>
          <cell r="B290" t="str">
            <v>Stripping and stacking: GI sheet roofing</v>
          </cell>
          <cell r="C290" t="str">
            <v>100 Sft</v>
          </cell>
          <cell r="D290">
            <v>643.5</v>
          </cell>
          <cell r="E290">
            <v>643.5</v>
          </cell>
          <cell r="F290" t="str">
            <v>m2</v>
          </cell>
          <cell r="G290">
            <v>69.239999999999995</v>
          </cell>
          <cell r="H290">
            <v>69.239999999999995</v>
          </cell>
        </row>
        <row r="291">
          <cell r="A291" t="str">
            <v>04-29</v>
          </cell>
          <cell r="B291" t="str">
            <v>Extra for dismantling CI sheet roof above 20 ft. in dificult position including lifting along live wire</v>
          </cell>
          <cell r="C291" t="str">
            <v>100 Sft</v>
          </cell>
          <cell r="D291">
            <v>1153.1300000000001</v>
          </cell>
          <cell r="E291">
            <v>1153.1300000000001</v>
          </cell>
          <cell r="F291" t="str">
            <v>m2</v>
          </cell>
          <cell r="G291">
            <v>124.08</v>
          </cell>
          <cell r="H291">
            <v>124.08</v>
          </cell>
        </row>
        <row r="292">
          <cell r="A292" t="str">
            <v>04-30</v>
          </cell>
          <cell r="B292" t="str">
            <v>Dismantling slates or tiles including battens, purlins and planking</v>
          </cell>
          <cell r="C292" t="str">
            <v>100 Sft</v>
          </cell>
          <cell r="D292">
            <v>1125</v>
          </cell>
          <cell r="E292">
            <v>1125</v>
          </cell>
          <cell r="F292" t="str">
            <v>m2</v>
          </cell>
          <cell r="G292">
            <v>121.05</v>
          </cell>
          <cell r="H292">
            <v>121.05</v>
          </cell>
        </row>
        <row r="293">
          <cell r="A293" t="str">
            <v>04-31</v>
          </cell>
          <cell r="B293" t="str">
            <v>Dismantling brick or flagged flooring without concrete foundation</v>
          </cell>
          <cell r="C293" t="str">
            <v>100 Sft</v>
          </cell>
          <cell r="D293">
            <v>478.13</v>
          </cell>
          <cell r="E293">
            <v>478.13</v>
          </cell>
          <cell r="F293" t="str">
            <v>m2</v>
          </cell>
          <cell r="G293">
            <v>51.45</v>
          </cell>
          <cell r="H293">
            <v>51.45</v>
          </cell>
        </row>
        <row r="294">
          <cell r="A294" t="str">
            <v>04-32</v>
          </cell>
          <cell r="B294" t="str">
            <v>Dismantling plank or wooden block flooring etc</v>
          </cell>
          <cell r="C294" t="str">
            <v>100 Sft</v>
          </cell>
          <cell r="D294">
            <v>703.13</v>
          </cell>
          <cell r="E294">
            <v>703.13</v>
          </cell>
          <cell r="F294" t="str">
            <v>m2</v>
          </cell>
          <cell r="G294">
            <v>75.66</v>
          </cell>
          <cell r="H294">
            <v>75.66</v>
          </cell>
        </row>
        <row r="295">
          <cell r="A295" t="str">
            <v>04-33-a</v>
          </cell>
          <cell r="B295" t="str">
            <v>Disjointing RCC pipes inside trench &amp; removing pipes &amp; stacking outside : 6" to 12" diameter</v>
          </cell>
          <cell r="C295" t="str">
            <v>100 Rft</v>
          </cell>
          <cell r="D295">
            <v>7031.25</v>
          </cell>
          <cell r="E295">
            <v>7031.25</v>
          </cell>
          <cell r="F295" t="str">
            <v>m</v>
          </cell>
          <cell r="G295">
            <v>230.68</v>
          </cell>
          <cell r="H295">
            <v>230.68</v>
          </cell>
        </row>
        <row r="296">
          <cell r="A296" t="str">
            <v>04-33-b</v>
          </cell>
          <cell r="B296" t="str">
            <v>Disjointing RCC pipes inside trench &amp; removing pipes &amp; stacking outside : 13" to 24" diameter</v>
          </cell>
          <cell r="C296" t="str">
            <v>100 Rft</v>
          </cell>
          <cell r="D296">
            <v>9843.75</v>
          </cell>
          <cell r="E296">
            <v>9843.75</v>
          </cell>
          <cell r="F296" t="str">
            <v>m</v>
          </cell>
          <cell r="G296">
            <v>322.95999999999998</v>
          </cell>
          <cell r="H296">
            <v>322.95999999999998</v>
          </cell>
        </row>
        <row r="297">
          <cell r="A297" t="str">
            <v>04-33-c</v>
          </cell>
          <cell r="B297" t="str">
            <v>Disjointing RCC pipes inside trench &amp; removing pipes &amp; stacking outside : 25" to 36" diameter</v>
          </cell>
          <cell r="C297" t="str">
            <v>100 Rft</v>
          </cell>
          <cell r="D297">
            <v>12656.25</v>
          </cell>
          <cell r="E297">
            <v>12656.25</v>
          </cell>
          <cell r="F297" t="str">
            <v>m</v>
          </cell>
          <cell r="G297">
            <v>415.23</v>
          </cell>
          <cell r="H297">
            <v>415.23</v>
          </cell>
        </row>
        <row r="298">
          <cell r="A298" t="str">
            <v>04-33-d</v>
          </cell>
          <cell r="B298" t="str">
            <v>Disjointing RCC pipes inside trench &amp; removing pipes &amp; stacking outside : Over 36" diameter</v>
          </cell>
          <cell r="C298" t="str">
            <v>100 Rft</v>
          </cell>
          <cell r="D298">
            <v>16875</v>
          </cell>
          <cell r="E298">
            <v>16875</v>
          </cell>
          <cell r="F298" t="str">
            <v>m</v>
          </cell>
          <cell r="G298">
            <v>553.64</v>
          </cell>
          <cell r="H298">
            <v>553.64</v>
          </cell>
        </row>
        <row r="299">
          <cell r="A299" t="str">
            <v>04-34</v>
          </cell>
          <cell r="B299" t="str">
            <v>Removing door with chowkat</v>
          </cell>
          <cell r="C299" t="str">
            <v>Each</v>
          </cell>
          <cell r="D299">
            <v>281.25</v>
          </cell>
          <cell r="E299">
            <v>281.25</v>
          </cell>
          <cell r="F299" t="str">
            <v>Each</v>
          </cell>
          <cell r="G299">
            <v>281.25</v>
          </cell>
          <cell r="H299">
            <v>281.25</v>
          </cell>
        </row>
        <row r="300">
          <cell r="A300" t="str">
            <v>04-35</v>
          </cell>
          <cell r="B300" t="str">
            <v>Removing windows and sky lights with chowkat</v>
          </cell>
          <cell r="C300" t="str">
            <v>Each</v>
          </cell>
          <cell r="D300">
            <v>202.5</v>
          </cell>
          <cell r="E300">
            <v>202.5</v>
          </cell>
          <cell r="F300" t="str">
            <v>Each</v>
          </cell>
          <cell r="G300">
            <v>202.5</v>
          </cell>
          <cell r="H300">
            <v>202.5</v>
          </cell>
        </row>
        <row r="301">
          <cell r="A301" t="str">
            <v>04-36</v>
          </cell>
          <cell r="B301" t="str">
            <v>Removing ventilators and wooden sunshades</v>
          </cell>
          <cell r="C301" t="str">
            <v>Each</v>
          </cell>
          <cell r="D301">
            <v>101.25</v>
          </cell>
          <cell r="E301">
            <v>101.25</v>
          </cell>
          <cell r="F301" t="str">
            <v>Each</v>
          </cell>
          <cell r="G301">
            <v>101.25</v>
          </cell>
          <cell r="H301">
            <v>101.25</v>
          </cell>
        </row>
        <row r="302">
          <cell r="A302" t="str">
            <v>04-37-a</v>
          </cell>
          <cell r="B302" t="str">
            <v>Dismantling: Woden beams up to 12' in length</v>
          </cell>
          <cell r="C302" t="str">
            <v>Each</v>
          </cell>
          <cell r="D302">
            <v>140.63</v>
          </cell>
          <cell r="E302">
            <v>140.63</v>
          </cell>
          <cell r="F302" t="str">
            <v>Each</v>
          </cell>
          <cell r="G302">
            <v>140.63</v>
          </cell>
          <cell r="H302">
            <v>140.63</v>
          </cell>
        </row>
        <row r="303">
          <cell r="A303" t="str">
            <v>04-37-b</v>
          </cell>
          <cell r="B303" t="str">
            <v>Dismantling: Wooden beams from 12.1' to 23' length</v>
          </cell>
          <cell r="C303" t="str">
            <v>Each</v>
          </cell>
          <cell r="D303">
            <v>281.25</v>
          </cell>
          <cell r="E303">
            <v>281.25</v>
          </cell>
          <cell r="F303" t="str">
            <v>Each</v>
          </cell>
          <cell r="G303">
            <v>281.25</v>
          </cell>
          <cell r="H303">
            <v>281.25</v>
          </cell>
        </row>
        <row r="304">
          <cell r="A304" t="str">
            <v>04-37-c</v>
          </cell>
          <cell r="B304" t="str">
            <v>Dismantling: Wooden partiton Jaffry Work etc</v>
          </cell>
          <cell r="C304" t="str">
            <v>600 Sft</v>
          </cell>
          <cell r="D304">
            <v>1949.74</v>
          </cell>
          <cell r="E304">
            <v>1949.74</v>
          </cell>
          <cell r="F304" t="str">
            <v>m2</v>
          </cell>
          <cell r="G304">
            <v>34.97</v>
          </cell>
          <cell r="H304">
            <v>34.97</v>
          </cell>
        </row>
        <row r="305">
          <cell r="A305" t="str">
            <v>04-37-d</v>
          </cell>
          <cell r="B305" t="str">
            <v>Dismantling: Wooden trusses</v>
          </cell>
          <cell r="C305" t="str">
            <v>5 Cwt</v>
          </cell>
          <cell r="D305">
            <v>2503.13</v>
          </cell>
          <cell r="E305">
            <v>2503.13</v>
          </cell>
          <cell r="F305" t="str">
            <v>100 Kg</v>
          </cell>
          <cell r="G305">
            <v>976.22</v>
          </cell>
          <cell r="H305">
            <v>976.22</v>
          </cell>
        </row>
        <row r="306">
          <cell r="A306" t="str">
            <v>04-37-e</v>
          </cell>
          <cell r="B306" t="str">
            <v>Dismantling: Wooden palisade fencing</v>
          </cell>
          <cell r="C306" t="str">
            <v>50 Rft</v>
          </cell>
          <cell r="D306">
            <v>1462.5</v>
          </cell>
          <cell r="E306">
            <v>1462.5</v>
          </cell>
          <cell r="F306" t="str">
            <v>m</v>
          </cell>
          <cell r="G306">
            <v>95.96</v>
          </cell>
          <cell r="H306">
            <v>95.96</v>
          </cell>
        </row>
        <row r="307">
          <cell r="A307" t="str">
            <v>04-38</v>
          </cell>
          <cell r="B307" t="str">
            <v>Dismantling iron work of trusses, sheds, water tanks, etc excluding cutting of rivets</v>
          </cell>
          <cell r="C307" t="str">
            <v>5 Cwt</v>
          </cell>
          <cell r="D307">
            <v>2700</v>
          </cell>
          <cell r="E307">
            <v>2700</v>
          </cell>
          <cell r="F307" t="str">
            <v>100 Kg</v>
          </cell>
          <cell r="G307">
            <v>1053</v>
          </cell>
          <cell r="H307">
            <v>1053</v>
          </cell>
        </row>
        <row r="308">
          <cell r="A308" t="str">
            <v>04-39</v>
          </cell>
          <cell r="B308" t="str">
            <v>Dismantling rolled steel beams or iron rails etc.</v>
          </cell>
          <cell r="C308" t="str">
            <v>12 Cwt</v>
          </cell>
          <cell r="D308">
            <v>2812.5</v>
          </cell>
          <cell r="E308">
            <v>2812.5</v>
          </cell>
          <cell r="F308" t="str">
            <v>100 Kg</v>
          </cell>
          <cell r="G308">
            <v>461.25</v>
          </cell>
          <cell r="H308">
            <v>461.25</v>
          </cell>
        </row>
        <row r="309">
          <cell r="A309" t="str">
            <v>04-40</v>
          </cell>
          <cell r="B309" t="str">
            <v>Dismantling iron latrine</v>
          </cell>
          <cell r="C309" t="str">
            <v>Each</v>
          </cell>
          <cell r="D309">
            <v>900</v>
          </cell>
          <cell r="E309">
            <v>900</v>
          </cell>
          <cell r="F309" t="str">
            <v>Each</v>
          </cell>
          <cell r="G309">
            <v>900</v>
          </cell>
          <cell r="H309">
            <v>900</v>
          </cell>
        </row>
        <row r="310">
          <cell r="A310" t="str">
            <v>04-41</v>
          </cell>
          <cell r="B310" t="str">
            <v>Dismantling tees, bends or sluice valves upto 12" i/d</v>
          </cell>
          <cell r="C310" t="str">
            <v xml:space="preserve">Each/25mm </v>
          </cell>
          <cell r="D310">
            <v>12.37</v>
          </cell>
          <cell r="E310">
            <v>12.38</v>
          </cell>
          <cell r="F310" t="str">
            <v>Ea/25mm D</v>
          </cell>
          <cell r="G310">
            <v>12.38</v>
          </cell>
          <cell r="H310">
            <v>12.38</v>
          </cell>
        </row>
        <row r="311">
          <cell r="A311" t="str">
            <v>04-42-a</v>
          </cell>
          <cell r="B311" t="str">
            <v>Dismantling water column : BG</v>
          </cell>
          <cell r="C311" t="str">
            <v>Each</v>
          </cell>
          <cell r="D311">
            <v>7650</v>
          </cell>
          <cell r="E311">
            <v>7650</v>
          </cell>
          <cell r="F311" t="str">
            <v>Each</v>
          </cell>
          <cell r="G311">
            <v>7650</v>
          </cell>
          <cell r="H311">
            <v>7650</v>
          </cell>
        </row>
        <row r="312">
          <cell r="A312" t="str">
            <v>04-42-b</v>
          </cell>
          <cell r="B312" t="str">
            <v>Dismantling water column : MG or NG</v>
          </cell>
          <cell r="C312" t="str">
            <v>Each</v>
          </cell>
          <cell r="D312">
            <v>5175</v>
          </cell>
          <cell r="E312">
            <v>5175</v>
          </cell>
          <cell r="F312" t="str">
            <v>Each</v>
          </cell>
          <cell r="G312">
            <v>5175</v>
          </cell>
          <cell r="H312">
            <v>5175</v>
          </cell>
        </row>
        <row r="313">
          <cell r="A313" t="str">
            <v>04-43</v>
          </cell>
          <cell r="B313" t="str">
            <v>Dismantling all type of wire fencing, including rolling wire into bundles and collecting material</v>
          </cell>
          <cell r="C313" t="str">
            <v>230 Rft</v>
          </cell>
          <cell r="D313">
            <v>1125</v>
          </cell>
          <cell r="E313">
            <v>1125</v>
          </cell>
          <cell r="F313" t="str">
            <v>m</v>
          </cell>
          <cell r="G313">
            <v>16.05</v>
          </cell>
          <cell r="H313">
            <v>16.05</v>
          </cell>
        </row>
        <row r="314">
          <cell r="A314" t="str">
            <v>04-44</v>
          </cell>
          <cell r="B314" t="str">
            <v xml:space="preserve">Dismantling wire netting of tennis courts and frame work </v>
          </cell>
          <cell r="C314" t="str">
            <v>100 Sft</v>
          </cell>
          <cell r="D314">
            <v>225</v>
          </cell>
          <cell r="E314">
            <v>225</v>
          </cell>
          <cell r="F314" t="str">
            <v>m2</v>
          </cell>
          <cell r="G314">
            <v>24.21</v>
          </cell>
          <cell r="H314">
            <v>24.21</v>
          </cell>
        </row>
        <row r="315">
          <cell r="A315" t="str">
            <v>04-45</v>
          </cell>
          <cell r="B315" t="str">
            <v>Dismantling cloth ceiling and supporting timber</v>
          </cell>
          <cell r="C315" t="str">
            <v>100 Sft</v>
          </cell>
          <cell r="D315">
            <v>421.88</v>
          </cell>
          <cell r="E315">
            <v>421.88</v>
          </cell>
          <cell r="F315" t="str">
            <v>m2</v>
          </cell>
          <cell r="G315">
            <v>45.39</v>
          </cell>
          <cell r="H315">
            <v>45.39</v>
          </cell>
        </row>
        <row r="316">
          <cell r="A316" t="str">
            <v>04-46</v>
          </cell>
          <cell r="B316" t="str">
            <v>Dismantling and removing road metalling</v>
          </cell>
          <cell r="C316" t="str">
            <v>100 Cft</v>
          </cell>
          <cell r="D316">
            <v>1125</v>
          </cell>
          <cell r="E316">
            <v>1125</v>
          </cell>
          <cell r="F316" t="str">
            <v>m3</v>
          </cell>
          <cell r="G316">
            <v>397.29</v>
          </cell>
          <cell r="H316">
            <v>397.29</v>
          </cell>
        </row>
        <row r="317">
          <cell r="A317" t="str">
            <v>04-47</v>
          </cell>
          <cell r="B317" t="str">
            <v>Dismantling &amp; removing road pavement etc including screening &amp; stacking of by-products upto 50m.</v>
          </cell>
          <cell r="C317" t="str">
            <v>100 Sft</v>
          </cell>
          <cell r="D317">
            <v>7380</v>
          </cell>
          <cell r="E317">
            <v>7380</v>
          </cell>
          <cell r="F317" t="str">
            <v>m2</v>
          </cell>
          <cell r="G317">
            <v>794.09</v>
          </cell>
          <cell r="H317">
            <v>794.09</v>
          </cell>
        </row>
        <row r="318">
          <cell r="A318" t="str">
            <v>04-48-a</v>
          </cell>
          <cell r="B318" t="str">
            <v>Removing from walls: Mud plaster</v>
          </cell>
          <cell r="C318" t="str">
            <v>500 Sft</v>
          </cell>
          <cell r="D318">
            <v>562.5</v>
          </cell>
          <cell r="E318">
            <v>562.5</v>
          </cell>
          <cell r="F318" t="str">
            <v>m2</v>
          </cell>
          <cell r="G318">
            <v>12.1</v>
          </cell>
          <cell r="H318">
            <v>12.1</v>
          </cell>
        </row>
        <row r="319">
          <cell r="A319" t="str">
            <v>04-48-b</v>
          </cell>
          <cell r="B319" t="str">
            <v>Removing from walls: Cement or lime plaster</v>
          </cell>
          <cell r="C319" t="str">
            <v>250 Sft</v>
          </cell>
          <cell r="D319">
            <v>562.5</v>
          </cell>
          <cell r="E319">
            <v>562.5</v>
          </cell>
          <cell r="F319" t="str">
            <v>m2</v>
          </cell>
          <cell r="G319">
            <v>24.21</v>
          </cell>
          <cell r="H319">
            <v>24.21</v>
          </cell>
        </row>
        <row r="320">
          <cell r="A320" t="str">
            <v>04-49-a</v>
          </cell>
          <cell r="B320" t="str">
            <v>Scraping : White wash or colour wash</v>
          </cell>
          <cell r="C320" t="str">
            <v>100 Sft</v>
          </cell>
          <cell r="D320">
            <v>140.63</v>
          </cell>
          <cell r="E320">
            <v>140.63</v>
          </cell>
          <cell r="F320" t="str">
            <v>m2</v>
          </cell>
          <cell r="G320">
            <v>15.13</v>
          </cell>
          <cell r="H320">
            <v>15.13</v>
          </cell>
        </row>
        <row r="321">
          <cell r="A321" t="str">
            <v>04-49-b</v>
          </cell>
          <cell r="B321" t="str">
            <v>Scraping : Ordinary distemper, oil bound distemper or paint off wall</v>
          </cell>
          <cell r="C321" t="str">
            <v>100 Sft</v>
          </cell>
          <cell r="D321">
            <v>421.88</v>
          </cell>
          <cell r="E321">
            <v>421.88</v>
          </cell>
          <cell r="F321" t="str">
            <v>m2</v>
          </cell>
          <cell r="G321">
            <v>45.39</v>
          </cell>
          <cell r="H321">
            <v>45.39</v>
          </cell>
        </row>
        <row r="322">
          <cell r="A322" t="str">
            <v>04-50</v>
          </cell>
          <cell r="B322" t="str">
            <v>Dismantling glazed or accoustics tiles etc</v>
          </cell>
          <cell r="C322" t="str">
            <v>100 Sft</v>
          </cell>
          <cell r="D322">
            <v>1575</v>
          </cell>
          <cell r="E322">
            <v>1575</v>
          </cell>
          <cell r="F322" t="str">
            <v>m2</v>
          </cell>
          <cell r="G322">
            <v>169.47</v>
          </cell>
          <cell r="H322">
            <v>169.47</v>
          </cell>
        </row>
        <row r="323">
          <cell r="A323" t="str">
            <v>04-51</v>
          </cell>
          <cell r="B323" t="str">
            <v>Scraping boulders.</v>
          </cell>
          <cell r="C323" t="str">
            <v>100 Cft</v>
          </cell>
          <cell r="D323">
            <v>1911.94</v>
          </cell>
          <cell r="E323">
            <v>1911.94</v>
          </cell>
          <cell r="F323" t="str">
            <v>m3</v>
          </cell>
          <cell r="G323">
            <v>675.19</v>
          </cell>
          <cell r="H323">
            <v>675.19</v>
          </cell>
        </row>
        <row r="324">
          <cell r="A324" t="str">
            <v>04-52</v>
          </cell>
          <cell r="B324" t="str">
            <v>Cleaning mortar of old stones to be used in masonry</v>
          </cell>
          <cell r="C324" t="str">
            <v>100 Cft</v>
          </cell>
          <cell r="D324">
            <v>1968.75</v>
          </cell>
          <cell r="E324">
            <v>1968.75</v>
          </cell>
          <cell r="F324" t="str">
            <v>m3</v>
          </cell>
          <cell r="G324">
            <v>695.26</v>
          </cell>
          <cell r="H324">
            <v>695.26</v>
          </cell>
        </row>
        <row r="325">
          <cell r="A325" t="str">
            <v>04-53</v>
          </cell>
          <cell r="B325" t="str">
            <v>Dismantling light, fan and call bell point including casing, capping/strip open type complete</v>
          </cell>
          <cell r="C325" t="str">
            <v>Point</v>
          </cell>
          <cell r="D325">
            <v>43.88</v>
          </cell>
          <cell r="E325">
            <v>43.88</v>
          </cell>
          <cell r="F325" t="str">
            <v>Point</v>
          </cell>
          <cell r="G325">
            <v>43.88</v>
          </cell>
          <cell r="H325">
            <v>43.88</v>
          </cell>
        </row>
        <row r="326">
          <cell r="A326" t="str">
            <v>04-54</v>
          </cell>
          <cell r="B326" t="str">
            <v>Dismantling plug point &amp; making good damaged surface (building portion)</v>
          </cell>
          <cell r="C326" t="str">
            <v>Point</v>
          </cell>
          <cell r="D326">
            <v>37.130000000000003</v>
          </cell>
          <cell r="E326">
            <v>37.130000000000003</v>
          </cell>
          <cell r="F326" t="str">
            <v>Point</v>
          </cell>
          <cell r="G326">
            <v>37.130000000000003</v>
          </cell>
          <cell r="H326">
            <v>37.130000000000003</v>
          </cell>
        </row>
        <row r="327">
          <cell r="A327" t="str">
            <v>04-55-a</v>
          </cell>
          <cell r="B327" t="str">
            <v>Dismantle GI/MS conduit/GI flexible/PVC pipes or conduit wiring of all sizes : On surface</v>
          </cell>
          <cell r="C327" t="str">
            <v>Rft</v>
          </cell>
          <cell r="D327">
            <v>8.64</v>
          </cell>
          <cell r="E327">
            <v>8.64</v>
          </cell>
          <cell r="F327" t="str">
            <v>m</v>
          </cell>
          <cell r="G327">
            <v>28.36</v>
          </cell>
          <cell r="H327">
            <v>28.36</v>
          </cell>
        </row>
        <row r="328">
          <cell r="A328" t="str">
            <v>04-55-b</v>
          </cell>
          <cell r="B328" t="str">
            <v>Dismantle GI/MS conduit/GI flexible/PVC pipes or conduit wiring of all sizes : Recessed in wall</v>
          </cell>
          <cell r="C328" t="str">
            <v>Rft</v>
          </cell>
          <cell r="D328">
            <v>14.41</v>
          </cell>
          <cell r="E328">
            <v>14.41</v>
          </cell>
          <cell r="F328" t="str">
            <v>m</v>
          </cell>
          <cell r="G328">
            <v>47.26</v>
          </cell>
          <cell r="H328">
            <v>47.26</v>
          </cell>
        </row>
        <row r="329">
          <cell r="A329" t="str">
            <v>05-01</v>
          </cell>
          <cell r="B329" t="str">
            <v>Lime Sand Mortar 1 : 2 (one Lime: 2 Sand)</v>
          </cell>
          <cell r="C329" t="str">
            <v>100 Cft</v>
          </cell>
          <cell r="D329">
            <v>1828.13</v>
          </cell>
          <cell r="E329">
            <v>14787.6</v>
          </cell>
          <cell r="F329" t="str">
            <v>m3</v>
          </cell>
          <cell r="G329">
            <v>645.6</v>
          </cell>
          <cell r="H329">
            <v>5222.2</v>
          </cell>
        </row>
        <row r="330">
          <cell r="A330" t="str">
            <v>05-02</v>
          </cell>
          <cell r="B330" t="str">
            <v>Lime Sand Mortar 1 : 3 (one Lime: 3 Sand)</v>
          </cell>
          <cell r="C330" t="str">
            <v>100 Cft</v>
          </cell>
          <cell r="D330">
            <v>1828.13</v>
          </cell>
          <cell r="E330">
            <v>12491.32</v>
          </cell>
          <cell r="F330" t="str">
            <v>m3</v>
          </cell>
          <cell r="G330">
            <v>645.6</v>
          </cell>
          <cell r="H330">
            <v>4411.2700000000004</v>
          </cell>
        </row>
        <row r="331">
          <cell r="A331" t="str">
            <v>05-03</v>
          </cell>
          <cell r="B331" t="str">
            <v>Lime Surkhi Mortar 1 : 1-1/2 (one Lime: 1-1/2 Surkhi)</v>
          </cell>
          <cell r="C331" t="str">
            <v>100 Cft</v>
          </cell>
          <cell r="D331">
            <v>1828.13</v>
          </cell>
          <cell r="E331">
            <v>12752.82</v>
          </cell>
          <cell r="F331" t="str">
            <v>m3</v>
          </cell>
          <cell r="G331">
            <v>645.6</v>
          </cell>
          <cell r="H331">
            <v>4503.62</v>
          </cell>
        </row>
        <row r="332">
          <cell r="A332" t="str">
            <v>05-04</v>
          </cell>
          <cell r="B332" t="str">
            <v>Lime Surkhi Mortar 1 : 2 (one Lime: 2 Surkhi)</v>
          </cell>
          <cell r="C332" t="str">
            <v>100 Cft</v>
          </cell>
          <cell r="D332">
            <v>1828.13</v>
          </cell>
          <cell r="E332">
            <v>10988.45</v>
          </cell>
          <cell r="F332" t="str">
            <v>m3</v>
          </cell>
          <cell r="G332">
            <v>645.6</v>
          </cell>
          <cell r="H332">
            <v>3880.54</v>
          </cell>
        </row>
        <row r="333">
          <cell r="A333" t="str">
            <v>05-05</v>
          </cell>
          <cell r="B333" t="str">
            <v>Lime Surkhi Mortar 1 : 3 (one Lime: 3 Surkhi)</v>
          </cell>
          <cell r="C333" t="str">
            <v>100 Cft</v>
          </cell>
          <cell r="D333">
            <v>1828.13</v>
          </cell>
          <cell r="E333">
            <v>8781.69</v>
          </cell>
          <cell r="F333" t="str">
            <v>m3</v>
          </cell>
          <cell r="G333">
            <v>645.6</v>
          </cell>
          <cell r="H333">
            <v>3101.23</v>
          </cell>
        </row>
        <row r="334">
          <cell r="A334" t="str">
            <v>05-06</v>
          </cell>
          <cell r="B334" t="str">
            <v>Lime Sand And Surkhi Mortar 1 : 1 : 1 (one Lime: 1 Sand And : 1 Surkhi)</v>
          </cell>
          <cell r="C334" t="str">
            <v>100 Cft</v>
          </cell>
          <cell r="D334">
            <v>1828.13</v>
          </cell>
          <cell r="E334">
            <v>11833.94</v>
          </cell>
          <cell r="F334" t="str">
            <v>m3</v>
          </cell>
          <cell r="G334">
            <v>645.6</v>
          </cell>
          <cell r="H334">
            <v>4179.12</v>
          </cell>
        </row>
        <row r="335">
          <cell r="A335" t="str">
            <v>05-07</v>
          </cell>
          <cell r="B335" t="str">
            <v>Lime Sand And Surkhi Mortar 1 : 2 : 1 (one Lime: 2 Sand And : 1 Surkhi)</v>
          </cell>
          <cell r="C335" t="str">
            <v>100 Cft</v>
          </cell>
          <cell r="D335">
            <v>1828.13</v>
          </cell>
          <cell r="E335">
            <v>10059.530000000001</v>
          </cell>
          <cell r="F335" t="str">
            <v>m3</v>
          </cell>
          <cell r="G335">
            <v>645.6</v>
          </cell>
          <cell r="H335">
            <v>3552.49</v>
          </cell>
        </row>
        <row r="336">
          <cell r="A336" t="str">
            <v>05-08</v>
          </cell>
          <cell r="B336" t="str">
            <v xml:space="preserve">Lime, Cement And Sand Mortar 1 : 1 : 3 (one Lime: One Cement And : 3 Sand) </v>
          </cell>
          <cell r="C336" t="str">
            <v>100 Cft</v>
          </cell>
          <cell r="D336">
            <v>1828.13</v>
          </cell>
          <cell r="E336">
            <v>24894.77</v>
          </cell>
          <cell r="F336" t="str">
            <v>m3</v>
          </cell>
          <cell r="G336">
            <v>645.6</v>
          </cell>
          <cell r="H336">
            <v>8791.51</v>
          </cell>
        </row>
        <row r="337">
          <cell r="A337" t="str">
            <v>05-09</v>
          </cell>
          <cell r="B337" t="str">
            <v>Lime, Cement And Sand Mortar 1 : 1 : 4 (one Lime: One Cement And : 4 Sand)</v>
          </cell>
          <cell r="C337" t="str">
            <v>100 Cft</v>
          </cell>
          <cell r="D337">
            <v>1828.13</v>
          </cell>
          <cell r="E337">
            <v>21634.17</v>
          </cell>
          <cell r="F337" t="str">
            <v>m3</v>
          </cell>
          <cell r="G337">
            <v>645.6</v>
          </cell>
          <cell r="H337">
            <v>7640.04</v>
          </cell>
        </row>
        <row r="338">
          <cell r="A338" t="str">
            <v>05-10</v>
          </cell>
          <cell r="B338" t="str">
            <v>Lime, Cement And Sand Mortar 1 : 1 : 5 (one Lime: One Cement And : 5 Sand)</v>
          </cell>
          <cell r="C338" t="str">
            <v>100 Cft</v>
          </cell>
          <cell r="D338">
            <v>1828.13</v>
          </cell>
          <cell r="E338">
            <v>19320.580000000002</v>
          </cell>
          <cell r="F338" t="str">
            <v>m3</v>
          </cell>
          <cell r="G338">
            <v>645.6</v>
          </cell>
          <cell r="H338">
            <v>6823</v>
          </cell>
        </row>
        <row r="339">
          <cell r="A339" t="str">
            <v>05-11</v>
          </cell>
          <cell r="B339" t="str">
            <v>Lime, Cement And Sand Mortar 1 : 1 : 6 (one Lime: One Cement And : 6 Sand)</v>
          </cell>
          <cell r="C339" t="str">
            <v>100 Cft</v>
          </cell>
          <cell r="D339">
            <v>1828.13</v>
          </cell>
          <cell r="E339">
            <v>17591.310000000001</v>
          </cell>
          <cell r="F339" t="str">
            <v>m3</v>
          </cell>
          <cell r="G339">
            <v>645.6</v>
          </cell>
          <cell r="H339">
            <v>6212.32</v>
          </cell>
        </row>
        <row r="340">
          <cell r="A340" t="str">
            <v>05-12</v>
          </cell>
          <cell r="B340" t="str">
            <v>Lime, Cement And Sand Mortar 1 : 1 : 7 (one Lime: One Cement And : 7sand)</v>
          </cell>
          <cell r="C340" t="str">
            <v>100 Cft</v>
          </cell>
          <cell r="D340">
            <v>1828.13</v>
          </cell>
          <cell r="E340">
            <v>16327.79</v>
          </cell>
          <cell r="F340" t="str">
            <v>m3</v>
          </cell>
          <cell r="G340">
            <v>645.6</v>
          </cell>
          <cell r="H340">
            <v>5766.11</v>
          </cell>
        </row>
        <row r="341">
          <cell r="A341" t="str">
            <v>05-13</v>
          </cell>
          <cell r="B341" t="str">
            <v>Lime, Cement And Sand Mortar 1 : 1 : 8 (one Lime: One Cement And : 8 Sand)</v>
          </cell>
          <cell r="C341" t="str">
            <v>100 Cft</v>
          </cell>
          <cell r="D341">
            <v>1828.13</v>
          </cell>
          <cell r="E341">
            <v>14961.81</v>
          </cell>
          <cell r="F341" t="str">
            <v>m3</v>
          </cell>
          <cell r="G341">
            <v>645.6</v>
          </cell>
          <cell r="H341">
            <v>5283.72</v>
          </cell>
        </row>
        <row r="342">
          <cell r="A342" t="str">
            <v>05-14</v>
          </cell>
          <cell r="B342" t="str">
            <v>Lime, Cement And Sand Mortar 1 : 1 : 9 (one Lime: One Cement And : 9 Sand)</v>
          </cell>
          <cell r="C342" t="str">
            <v>100 Cft</v>
          </cell>
          <cell r="D342">
            <v>1828.13</v>
          </cell>
          <cell r="E342">
            <v>14307.24</v>
          </cell>
          <cell r="F342" t="str">
            <v>m3</v>
          </cell>
          <cell r="G342">
            <v>645.6</v>
          </cell>
          <cell r="H342">
            <v>5052.5600000000004</v>
          </cell>
        </row>
        <row r="343">
          <cell r="A343" t="str">
            <v>05-15</v>
          </cell>
          <cell r="B343" t="str">
            <v>Lime, Cement And Sand Mortar 1 : 1 : 10 (one Lime: One Cement And : 10 Sand)</v>
          </cell>
          <cell r="C343" t="str">
            <v>100 Cft</v>
          </cell>
          <cell r="D343">
            <v>1828.13</v>
          </cell>
          <cell r="E343">
            <v>13633.43</v>
          </cell>
          <cell r="F343" t="str">
            <v>m3</v>
          </cell>
          <cell r="G343">
            <v>645.6</v>
          </cell>
          <cell r="H343">
            <v>4814.6000000000004</v>
          </cell>
        </row>
        <row r="344">
          <cell r="A344" t="str">
            <v>05-16</v>
          </cell>
          <cell r="B344" t="str">
            <v>Cement, Lime And and Mortar 1 : 2 : 6 (one Cement: 2 Lime And : 6 Sand)</v>
          </cell>
          <cell r="C344" t="str">
            <v>100 Cft</v>
          </cell>
          <cell r="D344">
            <v>1828.13</v>
          </cell>
          <cell r="E344">
            <v>17409.21</v>
          </cell>
          <cell r="F344" t="str">
            <v>m3</v>
          </cell>
          <cell r="G344">
            <v>645.6</v>
          </cell>
          <cell r="H344">
            <v>6148.01</v>
          </cell>
        </row>
        <row r="345">
          <cell r="A345" t="str">
            <v>05-17</v>
          </cell>
          <cell r="B345" t="str">
            <v>Cement, Lime And Sand Mortar 1 : 2 : 9 (one Cement: 2 Lime And : 9 Sand)</v>
          </cell>
          <cell r="C345" t="str">
            <v>100 Cft</v>
          </cell>
          <cell r="D345">
            <v>1828.13</v>
          </cell>
          <cell r="E345">
            <v>15420.58</v>
          </cell>
          <cell r="F345" t="str">
            <v>m3</v>
          </cell>
          <cell r="G345">
            <v>645.6</v>
          </cell>
          <cell r="H345">
            <v>5445.73</v>
          </cell>
        </row>
        <row r="346">
          <cell r="A346" t="str">
            <v>05-18</v>
          </cell>
          <cell r="B346" t="str">
            <v>Cement Sand Mortar 1 : 1 (one Cement: One Sand)</v>
          </cell>
          <cell r="C346" t="str">
            <v>100 Cft</v>
          </cell>
          <cell r="D346">
            <v>1462.5</v>
          </cell>
          <cell r="E346">
            <v>40228</v>
          </cell>
          <cell r="F346" t="str">
            <v>m3</v>
          </cell>
          <cell r="G346">
            <v>516.48</v>
          </cell>
          <cell r="H346">
            <v>14206.4</v>
          </cell>
        </row>
        <row r="347">
          <cell r="A347" t="str">
            <v>05-19</v>
          </cell>
          <cell r="B347" t="str">
            <v>Cement Sand Mortar 1 : 1-1/2 (one Cement: 1-1/2 Sand)</v>
          </cell>
          <cell r="C347" t="str">
            <v>100 Cft</v>
          </cell>
          <cell r="D347">
            <v>1462.5</v>
          </cell>
          <cell r="E347">
            <v>33596.25</v>
          </cell>
          <cell r="F347" t="str">
            <v>m3</v>
          </cell>
          <cell r="G347">
            <v>516.48</v>
          </cell>
          <cell r="H347">
            <v>11864.42</v>
          </cell>
        </row>
        <row r="348">
          <cell r="A348" t="str">
            <v>05-20</v>
          </cell>
          <cell r="B348" t="str">
            <v>Cement Sand Mortar 1 : 2 (one Cement: 2 Sand)</v>
          </cell>
          <cell r="C348" t="str">
            <v>100 Cft</v>
          </cell>
          <cell r="D348">
            <v>1462.5</v>
          </cell>
          <cell r="E348">
            <v>29350.13</v>
          </cell>
          <cell r="F348" t="str">
            <v>m3</v>
          </cell>
          <cell r="G348">
            <v>516.48</v>
          </cell>
          <cell r="H348">
            <v>10364.91</v>
          </cell>
        </row>
        <row r="349">
          <cell r="A349" t="str">
            <v>05-21</v>
          </cell>
          <cell r="B349" t="str">
            <v>Cement Sand Mortar 1 : 2-1/2 (one Cement: 2-1/2 Sand)</v>
          </cell>
          <cell r="C349" t="str">
            <v>100 Cft</v>
          </cell>
          <cell r="D349">
            <v>1462.5</v>
          </cell>
          <cell r="E349">
            <v>25705.67</v>
          </cell>
          <cell r="F349" t="str">
            <v>m3</v>
          </cell>
          <cell r="G349">
            <v>516.48</v>
          </cell>
          <cell r="H349">
            <v>9077.8799999999992</v>
          </cell>
        </row>
        <row r="350">
          <cell r="A350" t="str">
            <v>05-22</v>
          </cell>
          <cell r="B350" t="str">
            <v>Cement Sand Mortar 1 : 3 (one Cement: 3 Sand)</v>
          </cell>
          <cell r="C350" t="str">
            <v>100 Cft</v>
          </cell>
          <cell r="D350">
            <v>1462.5</v>
          </cell>
          <cell r="E350">
            <v>22738.55</v>
          </cell>
          <cell r="F350" t="str">
            <v>m3</v>
          </cell>
          <cell r="G350">
            <v>516.48</v>
          </cell>
          <cell r="H350">
            <v>8030.05</v>
          </cell>
        </row>
        <row r="351">
          <cell r="A351" t="str">
            <v>05-23</v>
          </cell>
          <cell r="B351" t="str">
            <v>Cement Sand Mortar 1 : 4 (one Cement: 4 Sand)</v>
          </cell>
          <cell r="C351" t="str">
            <v>100 Cft</v>
          </cell>
          <cell r="D351">
            <v>1462.5</v>
          </cell>
          <cell r="E351">
            <v>18999.599999999999</v>
          </cell>
          <cell r="F351" t="str">
            <v>m3</v>
          </cell>
          <cell r="G351">
            <v>516.48</v>
          </cell>
          <cell r="H351">
            <v>6709.65</v>
          </cell>
        </row>
        <row r="352">
          <cell r="A352" t="str">
            <v>05-24</v>
          </cell>
          <cell r="B352" t="str">
            <v>Cement Sand Mortar 1 : 5 (one Cement: 5 Sand)</v>
          </cell>
          <cell r="C352" t="str">
            <v>100 Cft</v>
          </cell>
          <cell r="D352">
            <v>1462.5</v>
          </cell>
          <cell r="E352">
            <v>16890.310000000001</v>
          </cell>
          <cell r="F352" t="str">
            <v>m3</v>
          </cell>
          <cell r="G352">
            <v>516.48</v>
          </cell>
          <cell r="H352">
            <v>5964.76</v>
          </cell>
        </row>
        <row r="353">
          <cell r="A353" t="str">
            <v>05-25</v>
          </cell>
          <cell r="B353" t="str">
            <v>Cement Sand Mortar 1 : 6 (one Cement: 6 Sand)</v>
          </cell>
          <cell r="C353" t="str">
            <v>100 Cft</v>
          </cell>
          <cell r="D353">
            <v>1462.5</v>
          </cell>
          <cell r="E353">
            <v>15024.08</v>
          </cell>
          <cell r="F353" t="str">
            <v>m3</v>
          </cell>
          <cell r="G353">
            <v>516.48</v>
          </cell>
          <cell r="H353">
            <v>5305.71</v>
          </cell>
        </row>
        <row r="354">
          <cell r="A354" t="str">
            <v>05-26</v>
          </cell>
          <cell r="B354" t="str">
            <v>Cement Sand Mortar 1 : 7 (one Cement: 7 Sand)</v>
          </cell>
          <cell r="C354" t="str">
            <v>100 Cft</v>
          </cell>
          <cell r="D354">
            <v>1462.5</v>
          </cell>
          <cell r="E354">
            <v>13826.04</v>
          </cell>
          <cell r="F354" t="str">
            <v>m3</v>
          </cell>
          <cell r="G354">
            <v>516.48</v>
          </cell>
          <cell r="H354">
            <v>4882.62</v>
          </cell>
        </row>
        <row r="355">
          <cell r="A355" t="str">
            <v>05-27</v>
          </cell>
          <cell r="B355" t="str">
            <v>Cement Sand Mortar 1 : 8 (one Cement: 8 Sand)</v>
          </cell>
          <cell r="C355" t="str">
            <v>100 Cft</v>
          </cell>
          <cell r="D355">
            <v>1462.5</v>
          </cell>
          <cell r="E355">
            <v>12795.83</v>
          </cell>
          <cell r="F355" t="str">
            <v>m3</v>
          </cell>
          <cell r="G355">
            <v>516.48</v>
          </cell>
          <cell r="H355">
            <v>4518.8100000000004</v>
          </cell>
        </row>
        <row r="356">
          <cell r="A356" t="str">
            <v>05-28</v>
          </cell>
          <cell r="B356" t="str">
            <v>Clay Mortar.</v>
          </cell>
          <cell r="C356" t="str">
            <v>100 Cft</v>
          </cell>
          <cell r="D356">
            <v>2503.13</v>
          </cell>
          <cell r="E356">
            <v>2564.13</v>
          </cell>
          <cell r="F356" t="str">
            <v>m3</v>
          </cell>
          <cell r="G356">
            <v>883.97</v>
          </cell>
          <cell r="H356">
            <v>905.51</v>
          </cell>
        </row>
        <row r="357">
          <cell r="A357" t="str">
            <v>05-29</v>
          </cell>
          <cell r="B357" t="str">
            <v>Clay Mortar Mixed With Chipped Bhoosa Or Straw.</v>
          </cell>
          <cell r="C357" t="str">
            <v>100 Cft</v>
          </cell>
          <cell r="D357">
            <v>2503.13</v>
          </cell>
          <cell r="E357">
            <v>4241.63</v>
          </cell>
          <cell r="F357" t="str">
            <v>m3</v>
          </cell>
          <cell r="G357">
            <v>883.97</v>
          </cell>
          <cell r="H357">
            <v>1497.92</v>
          </cell>
        </row>
        <row r="358">
          <cell r="A358" t="str">
            <v>05-30</v>
          </cell>
          <cell r="B358" t="str">
            <v>Clay Mortar Mixed With Cow-dung 1 : 1 (1 Clay: 1 Cow Dung).</v>
          </cell>
          <cell r="C358" t="str">
            <v>200 Cft</v>
          </cell>
          <cell r="D358">
            <v>2643.75</v>
          </cell>
          <cell r="E358">
            <v>18005.59</v>
          </cell>
          <cell r="F358" t="str">
            <v>m3</v>
          </cell>
          <cell r="G358">
            <v>466.82</v>
          </cell>
          <cell r="H358">
            <v>3179.31</v>
          </cell>
        </row>
        <row r="359">
          <cell r="A359" t="str">
            <v>05-31</v>
          </cell>
          <cell r="B359" t="str">
            <v>White Cement And Sand Mortar1 : 3 (1 White Cement 3 Sand)</v>
          </cell>
          <cell r="C359" t="str">
            <v>100 Cft</v>
          </cell>
          <cell r="D359">
            <v>1462.5</v>
          </cell>
          <cell r="E359">
            <v>37999.160000000003</v>
          </cell>
          <cell r="F359" t="str">
            <v>m3</v>
          </cell>
          <cell r="G359">
            <v>516.48</v>
          </cell>
          <cell r="H359">
            <v>13419.29</v>
          </cell>
        </row>
        <row r="360">
          <cell r="A360" t="str">
            <v>05-32</v>
          </cell>
          <cell r="B360" t="str">
            <v>Coloured Cement Mortar Made By Mixing White Cement And Pigment Of Approved Shade (1 White Cement Mixed With Pigment Of Approved Shade: 2 Sand)</v>
          </cell>
          <cell r="C360" t="str">
            <v>100 Cft</v>
          </cell>
          <cell r="D360">
            <v>1462.5</v>
          </cell>
          <cell r="E360">
            <v>99859.99</v>
          </cell>
          <cell r="F360" t="str">
            <v>m3</v>
          </cell>
          <cell r="G360">
            <v>516.48</v>
          </cell>
          <cell r="H360">
            <v>35265.26</v>
          </cell>
        </row>
        <row r="361">
          <cell r="A361" t="str">
            <v>05-33</v>
          </cell>
          <cell r="B361" t="str">
            <v>White Cement And Sand Mortar1 : 2 (1 White Cement 2 Sand)</v>
          </cell>
          <cell r="C361" t="str">
            <v>100 Cft</v>
          </cell>
          <cell r="D361">
            <v>1462.5</v>
          </cell>
          <cell r="E361">
            <v>50281.67</v>
          </cell>
          <cell r="F361" t="str">
            <v>m3</v>
          </cell>
          <cell r="G361">
            <v>516.48</v>
          </cell>
          <cell r="H361">
            <v>17756.82</v>
          </cell>
        </row>
        <row r="362">
          <cell r="A362" t="str">
            <v>05-34</v>
          </cell>
          <cell r="B362" t="str">
            <v>Coloured Cement Mortar Made By Mixing Grey Cement And Pigment Of Approved Shade (1 Grey Cement Mixed With Pigment Of Approved Shade: 2 Sand)</v>
          </cell>
          <cell r="C362" t="str">
            <v>100 Cft</v>
          </cell>
          <cell r="D362">
            <v>1462.5</v>
          </cell>
          <cell r="E362">
            <v>99859.99</v>
          </cell>
          <cell r="F362" t="str">
            <v>m3</v>
          </cell>
          <cell r="G362">
            <v>516.48</v>
          </cell>
          <cell r="H362">
            <v>35265.26</v>
          </cell>
        </row>
        <row r="363">
          <cell r="A363" t="str">
            <v>06-01</v>
          </cell>
          <cell r="B363" t="str">
            <v>Mud concrete in foundation using brick ballast or stone ballast 1.5" gauge to 2" guage</v>
          </cell>
          <cell r="C363" t="str">
            <v>100 Cft</v>
          </cell>
          <cell r="D363">
            <v>2522.25</v>
          </cell>
          <cell r="E363">
            <v>4791.45</v>
          </cell>
          <cell r="F363" t="str">
            <v>m3</v>
          </cell>
          <cell r="G363">
            <v>890.73</v>
          </cell>
          <cell r="H363">
            <v>1692.09</v>
          </cell>
        </row>
        <row r="364">
          <cell r="A364" t="str">
            <v>06-02</v>
          </cell>
          <cell r="B364" t="str">
            <v>Dry rammed shingle brick ballast or stone ballast 1.5" to 2" guage</v>
          </cell>
          <cell r="C364" t="str">
            <v>100 Cft</v>
          </cell>
          <cell r="D364">
            <v>1687.5</v>
          </cell>
          <cell r="E364">
            <v>3378.42</v>
          </cell>
          <cell r="F364" t="str">
            <v>m3</v>
          </cell>
          <cell r="G364">
            <v>595.94000000000005</v>
          </cell>
          <cell r="H364">
            <v>1193.08</v>
          </cell>
        </row>
        <row r="365">
          <cell r="A365" t="str">
            <v>06-03-a</v>
          </cell>
          <cell r="B365" t="str">
            <v>Cement Concrete (brick/stone ballast, 1.5" to 2"/nullah shingle well graded and cleaned) in foundation &amp; plinth (Ratio 1:3:6)</v>
          </cell>
          <cell r="C365" t="str">
            <v>100 Cft</v>
          </cell>
          <cell r="D365">
            <v>3346.88</v>
          </cell>
          <cell r="E365">
            <v>14780.57</v>
          </cell>
          <cell r="F365" t="str">
            <v>m3</v>
          </cell>
          <cell r="G365">
            <v>1181.94</v>
          </cell>
          <cell r="H365">
            <v>5219.71</v>
          </cell>
        </row>
        <row r="366">
          <cell r="A366" t="str">
            <v>06-03-b</v>
          </cell>
          <cell r="B366" t="str">
            <v>Cement Concrete (brick/stone ballast, 1.5" to 2"/nullah shingle well graded and cleaned) in foundation &amp; plinth (Ratio 1:4:8)</v>
          </cell>
          <cell r="C366" t="str">
            <v>100 Cft</v>
          </cell>
          <cell r="D366">
            <v>3346.88</v>
          </cell>
          <cell r="E366">
            <v>11761.95</v>
          </cell>
          <cell r="F366" t="str">
            <v>m3</v>
          </cell>
          <cell r="G366">
            <v>1181.94</v>
          </cell>
          <cell r="H366">
            <v>4153.7</v>
          </cell>
        </row>
        <row r="367">
          <cell r="A367" t="str">
            <v>06-03-c</v>
          </cell>
          <cell r="B367" t="str">
            <v>Cement Concrete (brick/stone ballast, 1.5" to 2"/nullah  shingle well graded and cleaned) in foundation &amp; plinth (Ratio 1:5:10)</v>
          </cell>
          <cell r="C367" t="str">
            <v>100 Cft</v>
          </cell>
          <cell r="D367">
            <v>3346.88</v>
          </cell>
          <cell r="E367">
            <v>11031.41</v>
          </cell>
          <cell r="F367" t="str">
            <v>m3</v>
          </cell>
          <cell r="G367">
            <v>1181.94</v>
          </cell>
          <cell r="H367">
            <v>3895.71</v>
          </cell>
        </row>
        <row r="368">
          <cell r="A368" t="str">
            <v>06-03-d</v>
          </cell>
          <cell r="B368" t="str">
            <v>Cement Concrete (brick/stone ballast, 1.5" to 2"/nullah shingle well graded and cleaned) in foundation &amp; plinth (Ratio 1:6:12)</v>
          </cell>
          <cell r="C368" t="str">
            <v>100 Cft</v>
          </cell>
          <cell r="D368">
            <v>3346.88</v>
          </cell>
          <cell r="E368">
            <v>10295.75</v>
          </cell>
          <cell r="F368" t="str">
            <v>m3</v>
          </cell>
          <cell r="G368">
            <v>1181.94</v>
          </cell>
          <cell r="H368">
            <v>3635.91</v>
          </cell>
        </row>
        <row r="369">
          <cell r="A369" t="str">
            <v>06-03-e</v>
          </cell>
          <cell r="B369" t="str">
            <v>Cement Concrete (brick/stone ballast, 1.5" to 2"/nullah shingle well graded and cleaned) in foundation &amp; plinth (Ratio 1:6:18)</v>
          </cell>
          <cell r="C369" t="str">
            <v>100 Cft</v>
          </cell>
          <cell r="D369">
            <v>3346.88</v>
          </cell>
          <cell r="E369">
            <v>9188.48</v>
          </cell>
          <cell r="F369" t="str">
            <v>m3</v>
          </cell>
          <cell r="G369">
            <v>1181.94</v>
          </cell>
          <cell r="H369">
            <v>3244.88</v>
          </cell>
        </row>
        <row r="370">
          <cell r="A370" t="str">
            <v>06-03-f</v>
          </cell>
          <cell r="B370" t="str">
            <v>Cement Concrete (brick/stone ballast, 1.5" to 2"/nullah shingle well graded and cleaned) in foundation &amp; plinth (Ratio 1:7:20)</v>
          </cell>
          <cell r="C370" t="str">
            <v>100 Cft</v>
          </cell>
          <cell r="D370">
            <v>3346.88</v>
          </cell>
          <cell r="E370">
            <v>8907.15</v>
          </cell>
          <cell r="F370" t="str">
            <v>m3</v>
          </cell>
          <cell r="G370">
            <v>1181.94</v>
          </cell>
          <cell r="H370">
            <v>3145.53</v>
          </cell>
        </row>
        <row r="371">
          <cell r="A371" t="str">
            <v>06-04-a</v>
          </cell>
          <cell r="B371" t="str">
            <v>Extra on Item 3 above, for sedimentation tank or filter beds in PHE works (in bed)</v>
          </cell>
          <cell r="C371" t="str">
            <v>100 Cft</v>
          </cell>
          <cell r="D371">
            <v>1687.5</v>
          </cell>
          <cell r="E371">
            <v>1687.5</v>
          </cell>
          <cell r="F371" t="str">
            <v>m3</v>
          </cell>
          <cell r="G371">
            <v>595.94000000000005</v>
          </cell>
          <cell r="H371">
            <v>595.94000000000005</v>
          </cell>
        </row>
        <row r="372">
          <cell r="A372" t="str">
            <v>06-04-b</v>
          </cell>
          <cell r="B372" t="str">
            <v>Extra on Item 3 above, for sedimentation tank or filter beds in PHE works (On slope)</v>
          </cell>
          <cell r="C372" t="str">
            <v>100 Cft</v>
          </cell>
          <cell r="D372">
            <v>2531.25</v>
          </cell>
          <cell r="E372">
            <v>2531.25</v>
          </cell>
          <cell r="F372" t="str">
            <v>m3</v>
          </cell>
          <cell r="G372">
            <v>893.9</v>
          </cell>
          <cell r="H372">
            <v>893.9</v>
          </cell>
        </row>
        <row r="373">
          <cell r="A373" t="str">
            <v>06-05-a</v>
          </cell>
          <cell r="B373" t="str">
            <v>Plain Cement Conrete including placing, compacting, finishing &amp; curing (Ratio 1:1:2)</v>
          </cell>
          <cell r="C373" t="str">
            <v>100 Cft</v>
          </cell>
          <cell r="D373">
            <v>3040.88</v>
          </cell>
          <cell r="E373">
            <v>28839.42</v>
          </cell>
          <cell r="F373" t="str">
            <v>m3</v>
          </cell>
          <cell r="G373">
            <v>1073.8800000000001</v>
          </cell>
          <cell r="H373">
            <v>10184.549999999999</v>
          </cell>
        </row>
        <row r="374">
          <cell r="A374" t="str">
            <v>06-05-b</v>
          </cell>
          <cell r="B374" t="str">
            <v>Plain Cement Concrete including placing, compacting, finishing &amp; curing (Ratio 1:1.5:1.5)</v>
          </cell>
          <cell r="C374" t="str">
            <v>100 Cft</v>
          </cell>
          <cell r="D374">
            <v>3040.88</v>
          </cell>
          <cell r="E374">
            <v>28521</v>
          </cell>
          <cell r="F374" t="str">
            <v>m3</v>
          </cell>
          <cell r="G374">
            <v>1073.8800000000001</v>
          </cell>
          <cell r="H374">
            <v>10072.11</v>
          </cell>
        </row>
        <row r="375">
          <cell r="A375" t="str">
            <v>06-05-c</v>
          </cell>
          <cell r="B375" t="str">
            <v>Plain Cement Concrete including placing, compacting, finishing &amp; curing (Ratio 1:1.5:3)</v>
          </cell>
          <cell r="C375" t="str">
            <v>100 Cft</v>
          </cell>
          <cell r="D375">
            <v>3040.88</v>
          </cell>
          <cell r="E375">
            <v>23448.240000000002</v>
          </cell>
          <cell r="F375" t="str">
            <v>m3</v>
          </cell>
          <cell r="G375">
            <v>1073.8800000000001</v>
          </cell>
          <cell r="H375">
            <v>8280.68</v>
          </cell>
        </row>
        <row r="376">
          <cell r="A376" t="str">
            <v>06-05-d</v>
          </cell>
          <cell r="B376" t="str">
            <v>Plain Cement Concrete including placing, compacting, finishing &amp; curing (Ratio 1:2:3)</v>
          </cell>
          <cell r="C376" t="str">
            <v>100 Cft</v>
          </cell>
          <cell r="D376">
            <v>3040.88</v>
          </cell>
          <cell r="E376">
            <v>22511.279999999999</v>
          </cell>
          <cell r="F376" t="str">
            <v>m3</v>
          </cell>
          <cell r="G376">
            <v>1073.8800000000001</v>
          </cell>
          <cell r="H376">
            <v>7949.79</v>
          </cell>
        </row>
        <row r="377">
          <cell r="A377" t="str">
            <v>06-05-e</v>
          </cell>
          <cell r="B377" t="str">
            <v>Plain Cement Concrete including placing, compacting, finishing &amp; curing (Ratio 1:3:3)</v>
          </cell>
          <cell r="C377" t="str">
            <v>100 Cft</v>
          </cell>
          <cell r="D377">
            <v>3040.88</v>
          </cell>
          <cell r="E377">
            <v>20229.88</v>
          </cell>
          <cell r="F377" t="str">
            <v>m3</v>
          </cell>
          <cell r="G377">
            <v>1073.8800000000001</v>
          </cell>
          <cell r="H377">
            <v>7144.12</v>
          </cell>
        </row>
        <row r="378">
          <cell r="A378" t="str">
            <v>06-05-f</v>
          </cell>
          <cell r="B378" t="str">
            <v>Plain Cement Concrete including placing, compacting, finishing &amp; curing (Ratio 1:2:4)</v>
          </cell>
          <cell r="C378" t="str">
            <v>100 Cft</v>
          </cell>
          <cell r="D378">
            <v>3040.88</v>
          </cell>
          <cell r="E378">
            <v>20551.96</v>
          </cell>
          <cell r="F378" t="str">
            <v>m3</v>
          </cell>
          <cell r="G378">
            <v>1073.8800000000001</v>
          </cell>
          <cell r="H378">
            <v>7257.86</v>
          </cell>
        </row>
        <row r="379">
          <cell r="A379" t="str">
            <v>06-05-g</v>
          </cell>
          <cell r="B379" t="str">
            <v>Plain Cement Concrete including placing, compacting, finishing &amp; curing (Ratio 1:2:6)</v>
          </cell>
          <cell r="C379" t="str">
            <v>100 Cft</v>
          </cell>
          <cell r="D379">
            <v>3040.88</v>
          </cell>
          <cell r="E379">
            <v>18385.240000000002</v>
          </cell>
          <cell r="F379" t="str">
            <v>m3</v>
          </cell>
          <cell r="G379">
            <v>1073.8800000000001</v>
          </cell>
          <cell r="H379">
            <v>6492.69</v>
          </cell>
        </row>
        <row r="380">
          <cell r="A380" t="str">
            <v>06-05-h</v>
          </cell>
          <cell r="B380" t="str">
            <v xml:space="preserve">Plain Cement Concrete including placing, compacting, finishing &amp; curing (Ratio 1:3:6) </v>
          </cell>
          <cell r="C380" t="str">
            <v>100 Cft</v>
          </cell>
          <cell r="D380">
            <v>3040.88</v>
          </cell>
          <cell r="E380">
            <v>17846</v>
          </cell>
          <cell r="F380" t="str">
            <v>m3</v>
          </cell>
          <cell r="G380">
            <v>1073.8800000000001</v>
          </cell>
          <cell r="H380">
            <v>6302.26</v>
          </cell>
        </row>
        <row r="381">
          <cell r="A381" t="str">
            <v>06-05-i</v>
          </cell>
          <cell r="B381" t="str">
            <v>Plain Cement Concrete including placing, compacting, finishing &amp; curing (Ratio 1:4:8)</v>
          </cell>
          <cell r="C381" t="str">
            <v>100 Cft</v>
          </cell>
          <cell r="D381">
            <v>3040.88</v>
          </cell>
          <cell r="E381">
            <v>15520.68</v>
          </cell>
          <cell r="F381" t="str">
            <v>m3</v>
          </cell>
          <cell r="G381">
            <v>1073.8800000000001</v>
          </cell>
          <cell r="H381">
            <v>5481.08</v>
          </cell>
        </row>
        <row r="382">
          <cell r="A382" t="str">
            <v>06-06-a-01</v>
          </cell>
          <cell r="B382" t="str">
            <v>RCC in roof slab, beam, column &amp; other structural members, insitu or precast. Type A (1:1:2).</v>
          </cell>
          <cell r="C382" t="str">
            <v>100 Cft</v>
          </cell>
          <cell r="D382">
            <v>6165</v>
          </cell>
          <cell r="E382">
            <v>34242.75</v>
          </cell>
          <cell r="F382" t="str">
            <v>m3</v>
          </cell>
          <cell r="G382">
            <v>2177.15</v>
          </cell>
          <cell r="H382">
            <v>12092.72</v>
          </cell>
        </row>
        <row r="383">
          <cell r="A383" t="str">
            <v>06-06-a-02</v>
          </cell>
          <cell r="B383" t="str">
            <v>RCC in roof slab, beam, column &amp; other structural members, insitu or precast. Type B (1:1.5:3)</v>
          </cell>
          <cell r="C383" t="str">
            <v>100 Cft</v>
          </cell>
          <cell r="D383">
            <v>6165</v>
          </cell>
          <cell r="E383">
            <v>29905.65</v>
          </cell>
          <cell r="F383" t="str">
            <v>m3</v>
          </cell>
          <cell r="G383">
            <v>2177.15</v>
          </cell>
          <cell r="H383">
            <v>10561.09</v>
          </cell>
        </row>
        <row r="384">
          <cell r="A384" t="str">
            <v>06-06-a-03</v>
          </cell>
          <cell r="B384" t="str">
            <v>RCC in roof slab, beam, column &amp; other structural members, insitu or precast. Type C (1:2:4)</v>
          </cell>
          <cell r="C384" t="str">
            <v>100 Cft</v>
          </cell>
          <cell r="D384">
            <v>6165</v>
          </cell>
          <cell r="E384">
            <v>27009.37</v>
          </cell>
          <cell r="F384" t="str">
            <v>m3</v>
          </cell>
          <cell r="G384">
            <v>2177.15</v>
          </cell>
          <cell r="H384">
            <v>9538.2800000000007</v>
          </cell>
        </row>
        <row r="385">
          <cell r="A385" t="str">
            <v>06-06-b-01</v>
          </cell>
          <cell r="B385" t="str">
            <v>RCC in raft foundation slab, base slab of column &amp; ret. wall etc, not including in 06-06. Type A (1:1:2)</v>
          </cell>
          <cell r="C385" t="str">
            <v>100 Cft</v>
          </cell>
          <cell r="D385">
            <v>6075</v>
          </cell>
          <cell r="E385">
            <v>31750.57</v>
          </cell>
          <cell r="F385" t="str">
            <v>m3</v>
          </cell>
          <cell r="G385">
            <v>2145.37</v>
          </cell>
          <cell r="H385">
            <v>11212.62</v>
          </cell>
        </row>
        <row r="386">
          <cell r="A386" t="str">
            <v>06-06-b-02</v>
          </cell>
          <cell r="B386" t="str">
            <v>RCC in raft foundation slab, base slab of column &amp; ret. wall etc, not including in 06-06 Type B (1:1.5:3)</v>
          </cell>
          <cell r="C386" t="str">
            <v>100 Cft</v>
          </cell>
          <cell r="D386">
            <v>6075</v>
          </cell>
          <cell r="E386">
            <v>27536.45</v>
          </cell>
          <cell r="F386" t="str">
            <v>m3</v>
          </cell>
          <cell r="G386">
            <v>2145.37</v>
          </cell>
          <cell r="H386">
            <v>9724.42</v>
          </cell>
        </row>
        <row r="387">
          <cell r="A387" t="str">
            <v>06-06-b-03</v>
          </cell>
          <cell r="B387" t="str">
            <v>RCC in raft foundation slab, base slab of column &amp; ret. wall etc, not including in 06-06. Type C(1 :2:4)</v>
          </cell>
          <cell r="C387" t="str">
            <v>100 Cft</v>
          </cell>
          <cell r="D387">
            <v>6075</v>
          </cell>
          <cell r="E387">
            <v>23589.99</v>
          </cell>
          <cell r="F387" t="str">
            <v>m3</v>
          </cell>
          <cell r="G387">
            <v>2145.37</v>
          </cell>
          <cell r="H387">
            <v>8330.73</v>
          </cell>
        </row>
        <row r="388">
          <cell r="A388" t="str">
            <v>06-06-c-01</v>
          </cell>
          <cell r="B388" t="str">
            <v>RCC including Precast/Prestressed in slab, beam, column, lintel, girder, etc. Type A (1:1:2)</v>
          </cell>
          <cell r="C388" t="str">
            <v>100 Cft</v>
          </cell>
          <cell r="D388">
            <v>6975</v>
          </cell>
          <cell r="E388">
            <v>42525.25</v>
          </cell>
          <cell r="F388" t="str">
            <v>m3</v>
          </cell>
          <cell r="G388">
            <v>2463.1999999999998</v>
          </cell>
          <cell r="H388">
            <v>15017.66</v>
          </cell>
        </row>
        <row r="389">
          <cell r="A389" t="str">
            <v>06-06-c-02</v>
          </cell>
          <cell r="B389" t="str">
            <v>RCC including Precast/Prestressed in slab, beam. column, lintels, girder, etc. Type B (1:1.5:3)</v>
          </cell>
          <cell r="C389" t="str">
            <v>100 Cft</v>
          </cell>
          <cell r="D389">
            <v>6975</v>
          </cell>
          <cell r="E389">
            <v>38188.15</v>
          </cell>
          <cell r="F389" t="str">
            <v>m3</v>
          </cell>
          <cell r="G389">
            <v>2463.1999999999998</v>
          </cell>
          <cell r="H389">
            <v>13486.03</v>
          </cell>
        </row>
        <row r="390">
          <cell r="A390" t="str">
            <v>06-06-c-03</v>
          </cell>
          <cell r="B390" t="str">
            <v>RCC including Precast/Prestressed slab, column, beam, lintel, girder etc. Type C (1:2:4).</v>
          </cell>
          <cell r="C390" t="str">
            <v>100 Cft</v>
          </cell>
          <cell r="D390">
            <v>6975</v>
          </cell>
          <cell r="E390">
            <v>34237.79</v>
          </cell>
          <cell r="F390" t="str">
            <v>m3</v>
          </cell>
          <cell r="G390">
            <v>2463.1999999999998</v>
          </cell>
          <cell r="H390">
            <v>12090.97</v>
          </cell>
        </row>
        <row r="391">
          <cell r="A391" t="str">
            <v>06-06-d-01</v>
          </cell>
          <cell r="B391"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A (1:1:2)</v>
          </cell>
          <cell r="C391" t="str">
            <v>100 Cft</v>
          </cell>
          <cell r="D391">
            <v>9900</v>
          </cell>
          <cell r="E391">
            <v>38402.92</v>
          </cell>
          <cell r="F391" t="str">
            <v>m3</v>
          </cell>
          <cell r="G391">
            <v>3496.16</v>
          </cell>
          <cell r="H391">
            <v>13561.88</v>
          </cell>
        </row>
        <row r="392">
          <cell r="A392" t="str">
            <v>06-06-d-02</v>
          </cell>
          <cell r="B392" t="str">
            <v>Reinforced cement concrete work as in dams, spillways,weirs, barrages, cross drainage works and other hydrolic 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Type B (1:1.5:3)</v>
          </cell>
          <cell r="C392" t="str">
            <v>100 Cft</v>
          </cell>
          <cell r="D392">
            <v>9900</v>
          </cell>
          <cell r="E392">
            <v>33790.1</v>
          </cell>
          <cell r="F392" t="str">
            <v>m3</v>
          </cell>
          <cell r="G392">
            <v>3496.16</v>
          </cell>
          <cell r="H392">
            <v>11932.87</v>
          </cell>
        </row>
        <row r="393">
          <cell r="A393" t="str">
            <v>06-06-d-03</v>
          </cell>
          <cell r="B393" t="str">
            <v>Reinforced cement concrete work as in dams, spillways, weirs, barrages, cross drainage works and other hydrolic structures using crushed stone aggregate(screening &amp; washing) and coarse sand i/c costof all labour and material and all kinds of form works,  oulds, shuttering lifting/pumping, curing, rendering and finishing the  xposed surface, cast in situ/precast excluding the cost of steel reinforcement and labour for bending binding also excludig cost of additives which have to be paid separately. Type C (1:2:4)</v>
          </cell>
          <cell r="C393" t="str">
            <v>100 Cft</v>
          </cell>
          <cell r="D393">
            <v>9900</v>
          </cell>
          <cell r="E393">
            <v>30893.82</v>
          </cell>
          <cell r="F393" t="str">
            <v>m3</v>
          </cell>
          <cell r="G393">
            <v>3496.16</v>
          </cell>
          <cell r="H393">
            <v>10910.06</v>
          </cell>
        </row>
        <row r="394">
          <cell r="A394" t="str">
            <v>06-06-e</v>
          </cell>
          <cell r="B394" t="str">
            <v>Add extra labour for RCC in 2nd &amp; subsequent storeys</v>
          </cell>
          <cell r="C394" t="str">
            <v>100 Cft</v>
          </cell>
          <cell r="D394">
            <v>2390.63</v>
          </cell>
          <cell r="E394">
            <v>2390.63</v>
          </cell>
          <cell r="F394" t="str">
            <v>m3</v>
          </cell>
          <cell r="G394">
            <v>844.24</v>
          </cell>
          <cell r="H394">
            <v>844.24</v>
          </cell>
        </row>
        <row r="395">
          <cell r="A395" t="str">
            <v>06-07-a</v>
          </cell>
          <cell r="B395" t="str">
            <v>Supply &amp; fabricate M.S. reinforcement for cement concrete (Plain bars)</v>
          </cell>
          <cell r="C395" t="str">
            <v>Cwt</v>
          </cell>
          <cell r="D395">
            <v>393.75</v>
          </cell>
          <cell r="E395">
            <v>5191.2299999999996</v>
          </cell>
          <cell r="F395" t="str">
            <v>Tonne</v>
          </cell>
          <cell r="G395">
            <v>7750.65</v>
          </cell>
          <cell r="H395">
            <v>102185.11</v>
          </cell>
        </row>
        <row r="396">
          <cell r="A396" t="str">
            <v>06-07-b</v>
          </cell>
          <cell r="B396" t="str">
            <v>Supply &amp; fabricate M.S. reinforcement for cement concrete (Hot rolled deformed bars Grade 60)</v>
          </cell>
          <cell r="C396" t="str">
            <v>Cwt</v>
          </cell>
          <cell r="D396">
            <v>393.75</v>
          </cell>
          <cell r="E396">
            <v>5669.47</v>
          </cell>
          <cell r="F396" t="str">
            <v>Tonne</v>
          </cell>
          <cell r="G396">
            <v>7750.65</v>
          </cell>
          <cell r="H396">
            <v>111598.88</v>
          </cell>
        </row>
        <row r="397">
          <cell r="A397" t="str">
            <v>06-07-c</v>
          </cell>
          <cell r="B397" t="str">
            <v>Supply &amp; fabricate M.S. reinforcement for cement concrete (Hot rolled deformed bars Grade 40)</v>
          </cell>
          <cell r="C397" t="str">
            <v>Cwt</v>
          </cell>
          <cell r="D397">
            <v>393.75</v>
          </cell>
          <cell r="E397">
            <v>5464.51</v>
          </cell>
          <cell r="F397" t="str">
            <v>Tonne</v>
          </cell>
          <cell r="G397">
            <v>7750.65</v>
          </cell>
          <cell r="H397">
            <v>107564.41</v>
          </cell>
        </row>
        <row r="398">
          <cell r="A398" t="str">
            <v>06-08</v>
          </cell>
          <cell r="B398" t="str">
            <v>Supplying &amp; fixing high tensile steel wire in prestressing cables in precast girders.</v>
          </cell>
          <cell r="C398" t="str">
            <v>Cwt</v>
          </cell>
          <cell r="D398">
            <v>787.5</v>
          </cell>
          <cell r="E398">
            <v>8317.7800000000007</v>
          </cell>
          <cell r="F398" t="str">
            <v>Tonne</v>
          </cell>
          <cell r="G398">
            <v>15501.31</v>
          </cell>
          <cell r="H398">
            <v>163728.75</v>
          </cell>
        </row>
        <row r="399">
          <cell r="A399" t="str">
            <v>06-09</v>
          </cell>
          <cell r="B399" t="str">
            <v>Precast cement concrete solid or face blocks 1:2:4, including cost of templates.</v>
          </cell>
          <cell r="C399" t="str">
            <v>100 Cft</v>
          </cell>
          <cell r="D399">
            <v>4725</v>
          </cell>
          <cell r="E399">
            <v>21872.1</v>
          </cell>
          <cell r="F399" t="str">
            <v>m3</v>
          </cell>
          <cell r="G399">
            <v>1668.62</v>
          </cell>
          <cell r="H399">
            <v>7724.07</v>
          </cell>
        </row>
        <row r="400">
          <cell r="A400" t="str">
            <v>06-10</v>
          </cell>
          <cell r="B400" t="str">
            <v>Precast cem. concrete hollow blocks 1:2:4, including cost of templates &amp; constructing wall thereof</v>
          </cell>
          <cell r="C400" t="str">
            <v>100 Cft</v>
          </cell>
          <cell r="D400">
            <v>10350</v>
          </cell>
          <cell r="E400">
            <v>20149.04</v>
          </cell>
          <cell r="F400" t="str">
            <v>m3</v>
          </cell>
          <cell r="G400">
            <v>3655.07</v>
          </cell>
          <cell r="H400">
            <v>7115.57</v>
          </cell>
        </row>
        <row r="401">
          <cell r="A401" t="str">
            <v>06-11</v>
          </cell>
          <cell r="B401" t="str">
            <v>Provide &amp; fix ornamental cement jali 1:2:4 2" thick without steel.</v>
          </cell>
          <cell r="C401" t="str">
            <v>100 Sft</v>
          </cell>
          <cell r="D401">
            <v>4218.75</v>
          </cell>
          <cell r="E401">
            <v>7326.7</v>
          </cell>
          <cell r="F401" t="str">
            <v>m2</v>
          </cell>
          <cell r="G401">
            <v>453.94</v>
          </cell>
          <cell r="H401">
            <v>788.35</v>
          </cell>
        </row>
        <row r="402">
          <cell r="A402" t="str">
            <v>06-12-a</v>
          </cell>
          <cell r="B402" t="str">
            <v>Extra labour for laying concrete (plain or reinforced) From 20' upto 40' height</v>
          </cell>
          <cell r="C402" t="str">
            <v>100 Cft</v>
          </cell>
          <cell r="D402">
            <v>2250</v>
          </cell>
          <cell r="E402">
            <v>2250</v>
          </cell>
          <cell r="F402" t="str">
            <v>m3</v>
          </cell>
          <cell r="G402">
            <v>794.58</v>
          </cell>
          <cell r="H402">
            <v>794.58</v>
          </cell>
        </row>
        <row r="403">
          <cell r="A403" t="str">
            <v>06-12-b</v>
          </cell>
          <cell r="B403" t="str">
            <v>Extra labour for laying concrete (plain or reinforced) For every extra10' height</v>
          </cell>
          <cell r="C403" t="str">
            <v>100 Cft</v>
          </cell>
          <cell r="D403">
            <v>1125</v>
          </cell>
          <cell r="E403">
            <v>1125</v>
          </cell>
          <cell r="F403" t="str">
            <v>m3</v>
          </cell>
          <cell r="G403">
            <v>397.29</v>
          </cell>
          <cell r="H403">
            <v>397.29</v>
          </cell>
        </row>
        <row r="404">
          <cell r="A404" t="str">
            <v>06-13</v>
          </cell>
          <cell r="B404" t="str">
            <v>Extra labour for work of weirs, rails or bridges, syphons &amp; concreting in superstructure</v>
          </cell>
          <cell r="C404" t="str">
            <v>100 Cft</v>
          </cell>
          <cell r="D404">
            <v>562.5</v>
          </cell>
          <cell r="E404">
            <v>562.5</v>
          </cell>
          <cell r="F404" t="str">
            <v>m3</v>
          </cell>
          <cell r="G404">
            <v>198.65</v>
          </cell>
          <cell r="H404">
            <v>198.65</v>
          </cell>
        </row>
        <row r="405">
          <cell r="A405" t="str">
            <v>06-14</v>
          </cell>
          <cell r="B405" t="str">
            <v>RCC spout, 2.5'x6"x5", including fixing in position</v>
          </cell>
          <cell r="C405" t="str">
            <v>Each</v>
          </cell>
          <cell r="D405">
            <v>393.75</v>
          </cell>
          <cell r="E405">
            <v>862.72</v>
          </cell>
          <cell r="F405" t="str">
            <v>Each</v>
          </cell>
          <cell r="G405">
            <v>393.75</v>
          </cell>
          <cell r="H405">
            <v>862.72</v>
          </cell>
        </row>
        <row r="406">
          <cell r="A406" t="str">
            <v>06-15</v>
          </cell>
          <cell r="B406" t="str">
            <v>Making holes upto 3" dia, 18" depth in cement concrete or stone masonry walls and repairing</v>
          </cell>
          <cell r="C406" t="str">
            <v>Each</v>
          </cell>
          <cell r="D406">
            <v>1102.5</v>
          </cell>
          <cell r="E406">
            <v>1102.5</v>
          </cell>
          <cell r="F406" t="str">
            <v>Each</v>
          </cell>
          <cell r="G406">
            <v>1102.5</v>
          </cell>
          <cell r="H406">
            <v>1102.5</v>
          </cell>
        </row>
        <row r="407">
          <cell r="A407" t="str">
            <v>06-16</v>
          </cell>
          <cell r="B407" t="str">
            <v>Extra labour for skipping concrete in wells</v>
          </cell>
          <cell r="C407" t="str">
            <v>100 Cft</v>
          </cell>
          <cell r="D407">
            <v>8043.75</v>
          </cell>
          <cell r="E407">
            <v>8043.75</v>
          </cell>
          <cell r="F407" t="str">
            <v>m3</v>
          </cell>
          <cell r="G407">
            <v>2840.63</v>
          </cell>
          <cell r="H407">
            <v>2840.63</v>
          </cell>
        </row>
        <row r="408">
          <cell r="A408" t="str">
            <v>06-17-a</v>
          </cell>
          <cell r="B408" t="str">
            <v>Nicking cement concrete surface.</v>
          </cell>
          <cell r="C408" t="str">
            <v>100 Sft</v>
          </cell>
          <cell r="D408">
            <v>506.25</v>
          </cell>
          <cell r="E408">
            <v>506.25</v>
          </cell>
          <cell r="F408" t="str">
            <v>m2</v>
          </cell>
          <cell r="G408">
            <v>54.47</v>
          </cell>
          <cell r="H408">
            <v>54.47</v>
          </cell>
        </row>
        <row r="409">
          <cell r="A409" t="str">
            <v>06-17-b</v>
          </cell>
          <cell r="B409" t="str">
            <v>Nicking lime concrete surface.</v>
          </cell>
          <cell r="C409" t="str">
            <v>100 Sft</v>
          </cell>
          <cell r="D409">
            <v>167.06</v>
          </cell>
          <cell r="E409">
            <v>167.06</v>
          </cell>
          <cell r="F409" t="str">
            <v>m2</v>
          </cell>
          <cell r="G409">
            <v>17.98</v>
          </cell>
          <cell r="H409">
            <v>17.98</v>
          </cell>
        </row>
        <row r="410">
          <cell r="A410" t="str">
            <v>06-18-a</v>
          </cell>
          <cell r="B410" t="str">
            <v>Prepare, water and ramming surface for laying concrete (for Headworks only) Horizontal floor</v>
          </cell>
          <cell r="C410" t="str">
            <v>100 Sft</v>
          </cell>
          <cell r="D410">
            <v>393.75</v>
          </cell>
          <cell r="E410">
            <v>393.75</v>
          </cell>
          <cell r="F410" t="str">
            <v>m2</v>
          </cell>
          <cell r="G410">
            <v>42.37</v>
          </cell>
          <cell r="H410">
            <v>42.37</v>
          </cell>
        </row>
        <row r="411">
          <cell r="A411" t="str">
            <v>06-18-b</v>
          </cell>
          <cell r="B411" t="str">
            <v>Prepare, water and ramming surface for laying concrete (for Headworks only) Glacis and crest</v>
          </cell>
          <cell r="C411" t="str">
            <v>100 Sft</v>
          </cell>
          <cell r="D411">
            <v>646.88</v>
          </cell>
          <cell r="E411">
            <v>646.88</v>
          </cell>
          <cell r="F411" t="str">
            <v>m2</v>
          </cell>
          <cell r="G411">
            <v>69.599999999999994</v>
          </cell>
          <cell r="H411">
            <v>69.599999999999994</v>
          </cell>
        </row>
        <row r="412">
          <cell r="A412" t="str">
            <v>06-18-c</v>
          </cell>
          <cell r="B412" t="str">
            <v>Prepare, water and ramming surface for laying concrete (for Headworks only) inverted filters</v>
          </cell>
          <cell r="C412" t="str">
            <v>100 Sft</v>
          </cell>
          <cell r="D412">
            <v>196.88</v>
          </cell>
          <cell r="E412">
            <v>196.88</v>
          </cell>
          <cell r="F412" t="str">
            <v>m2</v>
          </cell>
          <cell r="G412">
            <v>21.18</v>
          </cell>
          <cell r="H412">
            <v>21.18</v>
          </cell>
        </row>
        <row r="413">
          <cell r="A413" t="str">
            <v>06-19</v>
          </cell>
          <cell r="B413" t="str">
            <v>Providing and fixing 6" wide GI sheet 18 SWG. stopper to expansion joint.</v>
          </cell>
          <cell r="C413" t="str">
            <v>Rft</v>
          </cell>
          <cell r="D413">
            <v>8.7899999999999991</v>
          </cell>
          <cell r="E413">
            <v>81.38</v>
          </cell>
          <cell r="F413" t="str">
            <v>m</v>
          </cell>
          <cell r="G413">
            <v>28.84</v>
          </cell>
          <cell r="H413">
            <v>266.99</v>
          </cell>
        </row>
        <row r="414">
          <cell r="A414" t="str">
            <v>06-20</v>
          </cell>
          <cell r="B414" t="str">
            <v>Fill expansion joints with bitumen, sand &amp; saw dust in Ratio 1:2:2</v>
          </cell>
          <cell r="C414" t="str">
            <v>Rft</v>
          </cell>
          <cell r="D414">
            <v>5.63</v>
          </cell>
          <cell r="E414">
            <v>26.38</v>
          </cell>
          <cell r="F414" t="str">
            <v>m</v>
          </cell>
          <cell r="G414">
            <v>18.45</v>
          </cell>
          <cell r="H414">
            <v>86.56</v>
          </cell>
        </row>
        <row r="415">
          <cell r="A415" t="str">
            <v>06-21-a</v>
          </cell>
          <cell r="B415" t="str">
            <v>Filling expansion joints with bitumen</v>
          </cell>
          <cell r="C415" t="str">
            <v>Rft</v>
          </cell>
          <cell r="D415">
            <v>56.25</v>
          </cell>
          <cell r="E415">
            <v>89.8</v>
          </cell>
          <cell r="F415" t="str">
            <v>m</v>
          </cell>
          <cell r="G415">
            <v>184.55</v>
          </cell>
          <cell r="H415">
            <v>294.62</v>
          </cell>
        </row>
        <row r="416">
          <cell r="A416" t="str">
            <v>06-21-b</v>
          </cell>
          <cell r="B416" t="str">
            <v>Laying Asphaltic Mixture in Expansion Joints</v>
          </cell>
          <cell r="C416" t="str">
            <v>Rft</v>
          </cell>
          <cell r="D416">
            <v>56.25</v>
          </cell>
          <cell r="E416">
            <v>56.25</v>
          </cell>
          <cell r="F416" t="str">
            <v>m</v>
          </cell>
          <cell r="G416">
            <v>184.55</v>
          </cell>
          <cell r="H416">
            <v>184.55</v>
          </cell>
        </row>
        <row r="417">
          <cell r="A417" t="str">
            <v>06-22-a-01</v>
          </cell>
          <cell r="B417" t="str">
            <v>Damp proof course of cem. conc. 1:2:4 including bitumen coat, 1 layer polythene &amp; 1 coat bitumen (1.5" thick)</v>
          </cell>
          <cell r="C417" t="str">
            <v>100 Sft</v>
          </cell>
          <cell r="D417">
            <v>1906.88</v>
          </cell>
          <cell r="E417">
            <v>5369.85</v>
          </cell>
          <cell r="F417" t="str">
            <v>m2</v>
          </cell>
          <cell r="G417">
            <v>205.18</v>
          </cell>
          <cell r="H417">
            <v>577.79999999999995</v>
          </cell>
        </row>
        <row r="418">
          <cell r="A418" t="str">
            <v>06-22-a-02</v>
          </cell>
          <cell r="B418" t="str">
            <v>Damp proof course of cem. conc. 1:2:4 including bitumen coat, 1 layer polythene &amp; 1 coat bitumen (2" thick)</v>
          </cell>
          <cell r="C418" t="str">
            <v>100 Sft</v>
          </cell>
          <cell r="D418">
            <v>1906.88</v>
          </cell>
          <cell r="E418">
            <v>6013.52</v>
          </cell>
          <cell r="F418" t="str">
            <v>m2</v>
          </cell>
          <cell r="G418">
            <v>205.18</v>
          </cell>
          <cell r="H418">
            <v>647.04999999999995</v>
          </cell>
        </row>
        <row r="419">
          <cell r="A419" t="str">
            <v>06-22-a-03</v>
          </cell>
          <cell r="B419" t="str">
            <v>Damp proof course of cem. conc. 1:2:4 including bitumen coat, 1 layer polythene &amp; 1 coat bitumen (3" thick)</v>
          </cell>
          <cell r="C419" t="str">
            <v>100 Sft</v>
          </cell>
          <cell r="D419">
            <v>1996.88</v>
          </cell>
          <cell r="E419">
            <v>7471.02</v>
          </cell>
          <cell r="F419" t="str">
            <v>m2</v>
          </cell>
          <cell r="G419">
            <v>214.86</v>
          </cell>
          <cell r="H419">
            <v>803.88</v>
          </cell>
        </row>
        <row r="420">
          <cell r="A420" t="str">
            <v>06-22-b-01</v>
          </cell>
          <cell r="B420" t="str">
            <v>Damp proof course of cem. conc. 1:2:4 including bitumen coat, 1 layer polythene &amp; 2 coats bitumen (1.5" thick)</v>
          </cell>
          <cell r="C420" t="str">
            <v>100 Sft</v>
          </cell>
          <cell r="D420">
            <v>1552.5</v>
          </cell>
          <cell r="E420">
            <v>5686.47</v>
          </cell>
          <cell r="F420" t="str">
            <v>m2</v>
          </cell>
          <cell r="G420">
            <v>167.05</v>
          </cell>
          <cell r="H420">
            <v>611.86</v>
          </cell>
        </row>
        <row r="421">
          <cell r="A421" t="str">
            <v>06-22-b-02</v>
          </cell>
          <cell r="B421" t="str">
            <v>Damp proof course of cem. conc. 1:2:4 including bitumen coat, 1 layer polythene &amp; 2 coats bitumen (2" thick)</v>
          </cell>
          <cell r="C421" t="str">
            <v>100 Sft</v>
          </cell>
          <cell r="D421">
            <v>1906.88</v>
          </cell>
          <cell r="E421">
            <v>6684.52</v>
          </cell>
          <cell r="F421" t="str">
            <v>m2</v>
          </cell>
          <cell r="G421">
            <v>205.18</v>
          </cell>
          <cell r="H421">
            <v>719.25</v>
          </cell>
        </row>
        <row r="422">
          <cell r="A422" t="str">
            <v>06-22-b-03</v>
          </cell>
          <cell r="B422" t="str">
            <v>Damp proof course of cem. conc. 1:2:4 including bitumen coat, 1 layer polythene &amp; 2 coats bitumen (3" thick)</v>
          </cell>
          <cell r="C422" t="str">
            <v>100 Sft</v>
          </cell>
          <cell r="D422">
            <v>1897.88</v>
          </cell>
          <cell r="E422">
            <v>8043.02</v>
          </cell>
          <cell r="F422" t="str">
            <v>m2</v>
          </cell>
          <cell r="G422">
            <v>204.21</v>
          </cell>
          <cell r="H422">
            <v>865.43</v>
          </cell>
        </row>
        <row r="423">
          <cell r="A423" t="str">
            <v>06-23-a-01</v>
          </cell>
          <cell r="B423" t="str">
            <v>Damp proof course in c/s plaster, 1 layer polythene, 1 coat bitumen Ratio 1:4 (0.5" thick)</v>
          </cell>
          <cell r="C423" t="str">
            <v>100 Sft</v>
          </cell>
          <cell r="D423">
            <v>1771.88</v>
          </cell>
          <cell r="E423">
            <v>3786.71</v>
          </cell>
          <cell r="F423" t="str">
            <v>m2</v>
          </cell>
          <cell r="G423">
            <v>190.65</v>
          </cell>
          <cell r="H423">
            <v>407.45</v>
          </cell>
        </row>
        <row r="424">
          <cell r="A424" t="str">
            <v>06-23-a-02</v>
          </cell>
          <cell r="B424" t="str">
            <v>Damp proof course in c/s plaster, 1 layer polythene, 1 coat bitumen Ratio 1:4 (0.75" thick)</v>
          </cell>
          <cell r="C424" t="str">
            <v>100 Sft</v>
          </cell>
          <cell r="D424">
            <v>1771.88</v>
          </cell>
          <cell r="E424">
            <v>4062.43</v>
          </cell>
          <cell r="F424" t="str">
            <v>m2</v>
          </cell>
          <cell r="G424">
            <v>190.65</v>
          </cell>
          <cell r="H424">
            <v>437.12</v>
          </cell>
        </row>
        <row r="425">
          <cell r="A425" t="str">
            <v>06-23-a-03</v>
          </cell>
          <cell r="B425" t="str">
            <v>Damp proof course in c/s plaster, 1 layer polythene, 1 coat bitumen Ratio 1:3 (0.5" thick)</v>
          </cell>
          <cell r="C425" t="str">
            <v>100 Sft</v>
          </cell>
          <cell r="D425">
            <v>1771.88</v>
          </cell>
          <cell r="E425">
            <v>3896.99</v>
          </cell>
          <cell r="F425" t="str">
            <v>m2</v>
          </cell>
          <cell r="G425">
            <v>190.65</v>
          </cell>
          <cell r="H425">
            <v>419.32</v>
          </cell>
        </row>
        <row r="426">
          <cell r="A426" t="str">
            <v>06-23-a-04</v>
          </cell>
          <cell r="B426" t="str">
            <v>Damp proof course in c/s plaster, 1 layer polythene, 1 coat bitumen Ratio 1:3 (0.75" thick)</v>
          </cell>
          <cell r="C426" t="str">
            <v>100 Sft</v>
          </cell>
          <cell r="D426">
            <v>1771.88</v>
          </cell>
          <cell r="E426">
            <v>4227.25</v>
          </cell>
          <cell r="F426" t="str">
            <v>m2</v>
          </cell>
          <cell r="G426">
            <v>190.65</v>
          </cell>
          <cell r="H426">
            <v>454.85</v>
          </cell>
        </row>
        <row r="427">
          <cell r="A427" t="str">
            <v>06-23-a-05</v>
          </cell>
          <cell r="B427" t="str">
            <v>Damp proof course in c/s plaster, 1 layer polythene, 1 coat bitumen Ratio 1:2 (0.5" thick)</v>
          </cell>
          <cell r="C427" t="str">
            <v>100 Sft</v>
          </cell>
          <cell r="D427">
            <v>1771.88</v>
          </cell>
          <cell r="E427">
            <v>4061.81</v>
          </cell>
          <cell r="F427" t="str">
            <v>m2</v>
          </cell>
          <cell r="G427">
            <v>190.65</v>
          </cell>
          <cell r="H427">
            <v>437.05</v>
          </cell>
        </row>
        <row r="428">
          <cell r="A428" t="str">
            <v>06-23-a-06</v>
          </cell>
          <cell r="B428" t="str">
            <v>Damp proof course in c/s plaster, 1 layer polythene, 1 coat bitumen Ratio 1:2 (0.75" thick)</v>
          </cell>
          <cell r="C428" t="str">
            <v>100 Sft</v>
          </cell>
          <cell r="D428">
            <v>1771.88</v>
          </cell>
          <cell r="E428">
            <v>4506.26</v>
          </cell>
          <cell r="F428" t="str">
            <v>m2</v>
          </cell>
          <cell r="G428">
            <v>190.65</v>
          </cell>
          <cell r="H428">
            <v>484.87</v>
          </cell>
        </row>
        <row r="429">
          <cell r="A429" t="str">
            <v>06-23-b-01</v>
          </cell>
          <cell r="B429" t="str">
            <v>Damp proof course in c/s plaster, 1 layer polythene, 2 coats bitumen Ratio 1:4 (0.5" thick)</v>
          </cell>
          <cell r="C429" t="str">
            <v>100 Sft</v>
          </cell>
          <cell r="D429">
            <v>1771.88</v>
          </cell>
          <cell r="E429">
            <v>4460.2700000000004</v>
          </cell>
          <cell r="F429" t="str">
            <v>m2</v>
          </cell>
          <cell r="G429">
            <v>190.65</v>
          </cell>
          <cell r="H429">
            <v>479.92</v>
          </cell>
        </row>
        <row r="430">
          <cell r="A430" t="str">
            <v>06-23-b-02</v>
          </cell>
          <cell r="B430" t="str">
            <v>Damp proof course in c/s plaster, 1 layer polythene, 2 coats bitumen Ratio 1:4 (0.75" thick)</v>
          </cell>
          <cell r="C430" t="str">
            <v>100 Sft</v>
          </cell>
          <cell r="D430">
            <v>1771.88</v>
          </cell>
          <cell r="E430">
            <v>4733.42</v>
          </cell>
          <cell r="F430" t="str">
            <v>m2</v>
          </cell>
          <cell r="G430">
            <v>190.65</v>
          </cell>
          <cell r="H430">
            <v>509.32</v>
          </cell>
        </row>
        <row r="431">
          <cell r="A431" t="str">
            <v>06-23-b-03</v>
          </cell>
          <cell r="B431" t="str">
            <v>Damp proof course in c/s plaster, 1 layer polythene, 2 coats bitumen Ratio 1:3 (0.5" thick)</v>
          </cell>
          <cell r="C431" t="str">
            <v>100 Sft</v>
          </cell>
          <cell r="D431">
            <v>1771.88</v>
          </cell>
          <cell r="E431">
            <v>4567.99</v>
          </cell>
          <cell r="F431" t="str">
            <v>m2</v>
          </cell>
          <cell r="G431">
            <v>190.65</v>
          </cell>
          <cell r="H431">
            <v>491.52</v>
          </cell>
        </row>
        <row r="432">
          <cell r="A432" t="str">
            <v>06-23-b-04</v>
          </cell>
          <cell r="B432" t="str">
            <v>Damp proof course in c/s plaster, 1 layer polythene, 2 coats bitumen Ratio 1:3 (0.75" thick)</v>
          </cell>
          <cell r="C432" t="str">
            <v>100 Sft</v>
          </cell>
          <cell r="D432">
            <v>1771.88</v>
          </cell>
          <cell r="E432">
            <v>4898.25</v>
          </cell>
          <cell r="F432" t="str">
            <v>m2</v>
          </cell>
          <cell r="G432">
            <v>190.65</v>
          </cell>
          <cell r="H432">
            <v>527.04999999999995</v>
          </cell>
        </row>
        <row r="433">
          <cell r="A433" t="str">
            <v>06-23-b-05</v>
          </cell>
          <cell r="B433" t="str">
            <v>Damp proof course in c/s plaster, 1 layer polythene, 2 coats bitumen Ratio 1:2 (0.5" thick)</v>
          </cell>
          <cell r="C433" t="str">
            <v>100 Sft</v>
          </cell>
          <cell r="D433">
            <v>1771.88</v>
          </cell>
          <cell r="E433">
            <v>4732.8100000000004</v>
          </cell>
          <cell r="F433" t="str">
            <v>m2</v>
          </cell>
          <cell r="G433">
            <v>190.65</v>
          </cell>
          <cell r="H433">
            <v>509.25</v>
          </cell>
        </row>
        <row r="434">
          <cell r="A434" t="str">
            <v>06-23-b-06</v>
          </cell>
          <cell r="B434" t="str">
            <v>Damp proof course in c/s plaster, 1 layer polythene, 2 coats bitumen Ratio 1:2 (0.75" thick)</v>
          </cell>
          <cell r="C434" t="str">
            <v>100 Sft</v>
          </cell>
          <cell r="D434">
            <v>1771.88</v>
          </cell>
          <cell r="E434">
            <v>5177.26</v>
          </cell>
          <cell r="F434" t="str">
            <v>m2</v>
          </cell>
          <cell r="G434">
            <v>190.65</v>
          </cell>
          <cell r="H434">
            <v>557.07000000000005</v>
          </cell>
        </row>
        <row r="435">
          <cell r="A435" t="str">
            <v>06-24-a-01</v>
          </cell>
          <cell r="B435" t="str">
            <v>V. Damp proof c/s plaster, 1 layer polythene 1 coat bitumen Ratio 1:4 (0.5" thick)</v>
          </cell>
          <cell r="C435" t="str">
            <v>100 Sft</v>
          </cell>
          <cell r="D435">
            <v>1771.88</v>
          </cell>
          <cell r="E435">
            <v>3801.96</v>
          </cell>
          <cell r="F435" t="str">
            <v>m2</v>
          </cell>
          <cell r="G435">
            <v>190.65</v>
          </cell>
          <cell r="H435">
            <v>409.09</v>
          </cell>
        </row>
        <row r="436">
          <cell r="A436" t="str">
            <v>06-24-a-02</v>
          </cell>
          <cell r="B436" t="str">
            <v>V. Damp proof c/s plaster, 1 layer polythene 1 coat bitumen Ratio 1:4 (0.75" thick)</v>
          </cell>
          <cell r="C436" t="str">
            <v>100 Sft</v>
          </cell>
          <cell r="D436">
            <v>1771.88</v>
          </cell>
          <cell r="E436">
            <v>4062.43</v>
          </cell>
          <cell r="F436" t="str">
            <v>m2</v>
          </cell>
          <cell r="G436">
            <v>190.65</v>
          </cell>
          <cell r="H436">
            <v>437.12</v>
          </cell>
        </row>
        <row r="437">
          <cell r="A437" t="str">
            <v>06-24-a-03</v>
          </cell>
          <cell r="B437" t="str">
            <v>V. Damp proof c/s plaster, 1 layer polythene 1 coat bitumen Ratio 1:3 (0.5" thick)</v>
          </cell>
          <cell r="C437" t="str">
            <v>100 Sft</v>
          </cell>
          <cell r="D437">
            <v>1771.88</v>
          </cell>
          <cell r="E437">
            <v>3916.02</v>
          </cell>
          <cell r="F437" t="str">
            <v>m2</v>
          </cell>
          <cell r="G437">
            <v>190.65</v>
          </cell>
          <cell r="H437">
            <v>421.36</v>
          </cell>
        </row>
        <row r="438">
          <cell r="A438" t="str">
            <v>06-24-a-04</v>
          </cell>
          <cell r="B438" t="str">
            <v>V. Damp proof c/s plaster, 1 layer polythene 1 coat bitumen Ratio 1:3 (0.75" thick)</v>
          </cell>
          <cell r="C438" t="str">
            <v>100 Sft</v>
          </cell>
          <cell r="D438">
            <v>1771.88</v>
          </cell>
          <cell r="E438">
            <v>4227.25</v>
          </cell>
          <cell r="F438" t="str">
            <v>m2</v>
          </cell>
          <cell r="G438">
            <v>190.65</v>
          </cell>
          <cell r="H438">
            <v>454.85</v>
          </cell>
        </row>
        <row r="439">
          <cell r="A439" t="str">
            <v>06-24-a-05</v>
          </cell>
          <cell r="B439" t="str">
            <v>V. Damp proof c/s plaster, 1 layer polythene 1 coat bitumen Ratio 1:2 (0.5" thick)</v>
          </cell>
          <cell r="C439" t="str">
            <v>100 Sft</v>
          </cell>
          <cell r="D439">
            <v>1771.88</v>
          </cell>
          <cell r="E439">
            <v>4061.81</v>
          </cell>
          <cell r="F439" t="str">
            <v>m2</v>
          </cell>
          <cell r="G439">
            <v>190.65</v>
          </cell>
          <cell r="H439">
            <v>437.05</v>
          </cell>
        </row>
        <row r="440">
          <cell r="A440" t="str">
            <v>06-24-a-06</v>
          </cell>
          <cell r="B440" t="str">
            <v>V. Damp proof c/s plaster, 1 layer polythene 1 coat bitumen Ratio 1:2 (0.75" thick)</v>
          </cell>
          <cell r="C440" t="str">
            <v>100 Sft</v>
          </cell>
          <cell r="D440">
            <v>1771.88</v>
          </cell>
          <cell r="E440">
            <v>4506.26</v>
          </cell>
          <cell r="F440" t="str">
            <v>m2</v>
          </cell>
          <cell r="G440">
            <v>190.65</v>
          </cell>
          <cell r="H440">
            <v>484.87</v>
          </cell>
        </row>
        <row r="441">
          <cell r="A441" t="str">
            <v>06-24-b-01</v>
          </cell>
          <cell r="B441" t="str">
            <v>V. Damp proof c/s plaster, 1 layer polythene 2 coats bitumen Ratio 1:4 (0.5" thick)</v>
          </cell>
          <cell r="C441" t="str">
            <v>100 Sft</v>
          </cell>
          <cell r="D441">
            <v>1771.88</v>
          </cell>
          <cell r="E441">
            <v>4472.96</v>
          </cell>
          <cell r="F441" t="str">
            <v>m2</v>
          </cell>
          <cell r="G441">
            <v>190.65</v>
          </cell>
          <cell r="H441">
            <v>481.29</v>
          </cell>
        </row>
        <row r="442">
          <cell r="A442" t="str">
            <v>06-24-b-02</v>
          </cell>
          <cell r="B442" t="str">
            <v>V. Damp proof c/s plaster, 1 layer polythene 2 coats bitumen Ratio 1:4 (0.75" thick)</v>
          </cell>
          <cell r="C442" t="str">
            <v>100 Sft</v>
          </cell>
          <cell r="D442">
            <v>1771.88</v>
          </cell>
          <cell r="E442">
            <v>4733.42</v>
          </cell>
          <cell r="F442" t="str">
            <v>m2</v>
          </cell>
          <cell r="G442">
            <v>190.65</v>
          </cell>
          <cell r="H442">
            <v>509.32</v>
          </cell>
        </row>
        <row r="443">
          <cell r="A443" t="str">
            <v>06-24-b-03</v>
          </cell>
          <cell r="B443" t="str">
            <v>V. Damp proof c/s plaster, 1 layer polythene 2 coats bitumen Ratio 1:3 (0.5" thick)</v>
          </cell>
          <cell r="C443" t="str">
            <v>100 Sft</v>
          </cell>
          <cell r="D443">
            <v>1771.88</v>
          </cell>
          <cell r="E443">
            <v>4593.37</v>
          </cell>
          <cell r="F443" t="str">
            <v>m2</v>
          </cell>
          <cell r="G443">
            <v>190.65</v>
          </cell>
          <cell r="H443">
            <v>494.25</v>
          </cell>
        </row>
        <row r="444">
          <cell r="A444" t="str">
            <v>06-24-b-04</v>
          </cell>
          <cell r="B444" t="str">
            <v>V. Damp proof c/s plaster, 1 layer polythene 2 coats bitumen Ratio 1:3 (0.75" thick)</v>
          </cell>
          <cell r="C444" t="str">
            <v>100 Sft</v>
          </cell>
          <cell r="D444">
            <v>1771.88</v>
          </cell>
          <cell r="E444">
            <v>4898.25</v>
          </cell>
          <cell r="F444" t="str">
            <v>m2</v>
          </cell>
          <cell r="G444">
            <v>190.65</v>
          </cell>
          <cell r="H444">
            <v>527.04999999999995</v>
          </cell>
        </row>
        <row r="445">
          <cell r="A445" t="str">
            <v>06-24-b-05</v>
          </cell>
          <cell r="B445" t="str">
            <v>V. Damp proof c/s plaster, 1 layer polythene 2 coats bitumen Ratio 1:2 (0.5" thick)</v>
          </cell>
          <cell r="C445" t="str">
            <v>100 Sft</v>
          </cell>
          <cell r="D445">
            <v>1771.88</v>
          </cell>
          <cell r="E445">
            <v>4732.8100000000004</v>
          </cell>
          <cell r="F445" t="str">
            <v>m2</v>
          </cell>
          <cell r="G445">
            <v>190.65</v>
          </cell>
          <cell r="H445">
            <v>509.25</v>
          </cell>
        </row>
        <row r="446">
          <cell r="A446" t="str">
            <v>06-24-b-06</v>
          </cell>
          <cell r="B446" t="str">
            <v>V. Damp proof c/s plaster, 1 layer polythene 2 coats bitumen Ratio 1:2 (0.75" thick)</v>
          </cell>
          <cell r="C446" t="str">
            <v>100 Sft</v>
          </cell>
          <cell r="D446">
            <v>1771.88</v>
          </cell>
          <cell r="E446">
            <v>5177.26</v>
          </cell>
          <cell r="F446" t="str">
            <v>m2</v>
          </cell>
          <cell r="G446">
            <v>190.65</v>
          </cell>
          <cell r="H446">
            <v>557.07000000000005</v>
          </cell>
        </row>
        <row r="447">
          <cell r="A447" t="str">
            <v>06-25</v>
          </cell>
          <cell r="B447" t="str">
            <v>Grouting concrete between the grooves of gates including shuttering</v>
          </cell>
          <cell r="C447" t="str">
            <v>100 Cft</v>
          </cell>
          <cell r="D447">
            <v>6918.75</v>
          </cell>
          <cell r="E447">
            <v>6918.75</v>
          </cell>
          <cell r="F447" t="str">
            <v>m3</v>
          </cell>
          <cell r="G447">
            <v>2443.34</v>
          </cell>
          <cell r="H447">
            <v>2443.34</v>
          </cell>
        </row>
        <row r="448">
          <cell r="A448" t="str">
            <v>06-26</v>
          </cell>
          <cell r="B448" t="str">
            <v>Chisel dressing concrete surface on sides of grooves</v>
          </cell>
          <cell r="C448" t="str">
            <v>1000 Sft</v>
          </cell>
          <cell r="D448">
            <v>2531.25</v>
          </cell>
          <cell r="E448">
            <v>2531.25</v>
          </cell>
          <cell r="F448" t="str">
            <v>m2</v>
          </cell>
          <cell r="G448">
            <v>27.24</v>
          </cell>
          <cell r="H448">
            <v>27.24</v>
          </cell>
        </row>
        <row r="449">
          <cell r="A449" t="str">
            <v>06-27</v>
          </cell>
          <cell r="B449" t="str">
            <v>Laying and ramming dry ballast or kankar</v>
          </cell>
          <cell r="C449" t="str">
            <v>100 Sft</v>
          </cell>
          <cell r="D449">
            <v>6800.63</v>
          </cell>
          <cell r="E449">
            <v>6800.63</v>
          </cell>
          <cell r="F449" t="str">
            <v>m2</v>
          </cell>
          <cell r="G449">
            <v>731.75</v>
          </cell>
          <cell r="H449">
            <v>731.75</v>
          </cell>
        </row>
        <row r="450">
          <cell r="A450" t="str">
            <v>06-28</v>
          </cell>
          <cell r="B450" t="str">
            <v>Hoisting &amp; placing in position RCC shelves</v>
          </cell>
          <cell r="C450" t="str">
            <v>100 No</v>
          </cell>
          <cell r="D450">
            <v>8456.6299999999992</v>
          </cell>
          <cell r="E450">
            <v>8456.6299999999992</v>
          </cell>
          <cell r="F450" t="str">
            <v>No</v>
          </cell>
          <cell r="G450">
            <v>84.57</v>
          </cell>
          <cell r="H450">
            <v>84.57</v>
          </cell>
        </row>
        <row r="451">
          <cell r="A451" t="str">
            <v>06-29-a</v>
          </cell>
          <cell r="B451" t="str">
            <v>Breaking brick ballast, screening &amp; stacking 2" ring</v>
          </cell>
          <cell r="C451" t="str">
            <v>100 Cft</v>
          </cell>
          <cell r="D451">
            <v>1687.5</v>
          </cell>
          <cell r="E451">
            <v>1687.5</v>
          </cell>
          <cell r="F451" t="str">
            <v>m3</v>
          </cell>
          <cell r="G451">
            <v>595.94000000000005</v>
          </cell>
          <cell r="H451">
            <v>595.94000000000005</v>
          </cell>
        </row>
        <row r="452">
          <cell r="A452" t="str">
            <v>06-29-b</v>
          </cell>
          <cell r="B452" t="str">
            <v>Breaking brick ballast, screening &amp; stacking 1.5" ring</v>
          </cell>
          <cell r="C452" t="str">
            <v>100 Cft</v>
          </cell>
          <cell r="D452">
            <v>1968.75</v>
          </cell>
          <cell r="E452">
            <v>1968.75</v>
          </cell>
          <cell r="F452" t="str">
            <v>m3</v>
          </cell>
          <cell r="G452">
            <v>695.26</v>
          </cell>
          <cell r="H452">
            <v>695.26</v>
          </cell>
        </row>
        <row r="453">
          <cell r="A453" t="str">
            <v>06-29-c</v>
          </cell>
          <cell r="B453" t="str">
            <v>Breaking brick ballast, screening &amp; stacking 1" ring</v>
          </cell>
          <cell r="C453" t="str">
            <v>100 Cft</v>
          </cell>
          <cell r="D453">
            <v>2250</v>
          </cell>
          <cell r="E453">
            <v>2250</v>
          </cell>
          <cell r="F453" t="str">
            <v>m3</v>
          </cell>
          <cell r="G453">
            <v>794.58</v>
          </cell>
          <cell r="H453">
            <v>794.58</v>
          </cell>
        </row>
        <row r="454">
          <cell r="A454" t="str">
            <v>06-29-d</v>
          </cell>
          <cell r="B454" t="str">
            <v>Breaking brick ballast, screening &amp; stacking. Jhama ballast 3/4" ring</v>
          </cell>
          <cell r="C454" t="str">
            <v>100 Cft</v>
          </cell>
          <cell r="D454">
            <v>2531.25</v>
          </cell>
          <cell r="E454">
            <v>2531.25</v>
          </cell>
          <cell r="F454" t="str">
            <v>m3</v>
          </cell>
          <cell r="G454">
            <v>893.9</v>
          </cell>
          <cell r="H454">
            <v>893.9</v>
          </cell>
        </row>
        <row r="455">
          <cell r="A455" t="str">
            <v>06-30</v>
          </cell>
          <cell r="B455" t="str">
            <v>Supply &amp; fix broken glasses on court yard walls, including 1:3:6 cement concrete coping</v>
          </cell>
          <cell r="C455" t="str">
            <v>100 Rft</v>
          </cell>
          <cell r="D455">
            <v>1778.4</v>
          </cell>
          <cell r="E455">
            <v>3608.4</v>
          </cell>
          <cell r="F455" t="str">
            <v>m</v>
          </cell>
          <cell r="G455">
            <v>58.35</v>
          </cell>
          <cell r="H455">
            <v>118.39</v>
          </cell>
        </row>
        <row r="456">
          <cell r="A456" t="str">
            <v>06-31</v>
          </cell>
          <cell r="B456" t="str">
            <v>Crushing stone ballast by machine</v>
          </cell>
          <cell r="C456" t="str">
            <v>100 Cft</v>
          </cell>
          <cell r="D456">
            <v>1591.88</v>
          </cell>
          <cell r="E456">
            <v>1591.88</v>
          </cell>
          <cell r="F456" t="str">
            <v>m3</v>
          </cell>
          <cell r="G456">
            <v>562.16999999999996</v>
          </cell>
          <cell r="H456">
            <v>562.16999999999996</v>
          </cell>
        </row>
        <row r="457">
          <cell r="A457" t="str">
            <v>06-32-a</v>
          </cell>
          <cell r="B457" t="str">
            <v>Breaking stone ballast screened &amp; stacked 2" ring</v>
          </cell>
          <cell r="C457" t="str">
            <v>100 Cft</v>
          </cell>
          <cell r="D457">
            <v>1968.75</v>
          </cell>
          <cell r="E457">
            <v>1968.75</v>
          </cell>
          <cell r="F457" t="str">
            <v>m3</v>
          </cell>
          <cell r="G457">
            <v>695.26</v>
          </cell>
          <cell r="H457">
            <v>695.26</v>
          </cell>
        </row>
        <row r="458">
          <cell r="A458" t="str">
            <v>06-32-b</v>
          </cell>
          <cell r="B458" t="str">
            <v>Breaking stone ballast screened &amp; stacked 1.5" ring</v>
          </cell>
          <cell r="C458" t="str">
            <v>100 Cft</v>
          </cell>
          <cell r="D458">
            <v>2250</v>
          </cell>
          <cell r="E458">
            <v>2250</v>
          </cell>
          <cell r="F458" t="str">
            <v>m3</v>
          </cell>
          <cell r="G458">
            <v>794.58</v>
          </cell>
          <cell r="H458">
            <v>794.58</v>
          </cell>
        </row>
        <row r="459">
          <cell r="A459" t="str">
            <v>06-32-c</v>
          </cell>
          <cell r="B459" t="str">
            <v>Breaking stone ballast screened &amp; stacked 1" ring</v>
          </cell>
          <cell r="C459" t="str">
            <v>100 Cft</v>
          </cell>
          <cell r="D459">
            <v>2531.25</v>
          </cell>
          <cell r="E459">
            <v>2531.25</v>
          </cell>
          <cell r="F459" t="str">
            <v>m3</v>
          </cell>
          <cell r="G459">
            <v>893.9</v>
          </cell>
          <cell r="H459">
            <v>893.9</v>
          </cell>
        </row>
        <row r="460">
          <cell r="A460" t="str">
            <v>06-32-d</v>
          </cell>
          <cell r="B460" t="str">
            <v>Breaking stone ballast screened &amp; stacked 0.5" ring</v>
          </cell>
          <cell r="C460" t="str">
            <v>100 Cft</v>
          </cell>
          <cell r="D460">
            <v>3375</v>
          </cell>
          <cell r="E460">
            <v>3375</v>
          </cell>
          <cell r="F460" t="str">
            <v>m3</v>
          </cell>
          <cell r="G460">
            <v>1191.8699999999999</v>
          </cell>
          <cell r="H460">
            <v>1191.8699999999999</v>
          </cell>
        </row>
        <row r="461">
          <cell r="A461" t="str">
            <v>06-32-e</v>
          </cell>
          <cell r="B461" t="str">
            <v>Breaking stone ballast screened &amp; stacked 1/8" to 1/4" ring</v>
          </cell>
          <cell r="C461" t="str">
            <v>100 Cft</v>
          </cell>
          <cell r="D461">
            <v>5625</v>
          </cell>
          <cell r="E461">
            <v>5625</v>
          </cell>
          <cell r="F461" t="str">
            <v>m3</v>
          </cell>
          <cell r="G461">
            <v>1986.45</v>
          </cell>
          <cell r="H461">
            <v>1986.45</v>
          </cell>
        </row>
        <row r="462">
          <cell r="A462" t="str">
            <v>06-33</v>
          </cell>
          <cell r="B462" t="str">
            <v>Screening and stacking stone ballast, shingle or bajri etc</v>
          </cell>
          <cell r="C462" t="str">
            <v>100 Cft</v>
          </cell>
          <cell r="D462">
            <v>562.5</v>
          </cell>
          <cell r="E462">
            <v>562.5</v>
          </cell>
          <cell r="F462" t="str">
            <v>m3</v>
          </cell>
          <cell r="G462">
            <v>198.65</v>
          </cell>
          <cell r="H462">
            <v>198.65</v>
          </cell>
        </row>
        <row r="463">
          <cell r="A463" t="str">
            <v>06-34</v>
          </cell>
          <cell r="B463" t="str">
            <v>Washing ballast, bajri or shingle</v>
          </cell>
          <cell r="C463" t="str">
            <v>100 Cft</v>
          </cell>
          <cell r="D463">
            <v>562.5</v>
          </cell>
          <cell r="E463">
            <v>562.5</v>
          </cell>
          <cell r="F463" t="str">
            <v>m3</v>
          </cell>
          <cell r="G463">
            <v>198.65</v>
          </cell>
          <cell r="H463">
            <v>198.65</v>
          </cell>
        </row>
        <row r="464">
          <cell r="A464" t="str">
            <v>06-35</v>
          </cell>
          <cell r="B464" t="str">
            <v>Erecting and carting sun shades of precast RCC (upto 5"x 2.5")</v>
          </cell>
          <cell r="C464" t="str">
            <v>Each</v>
          </cell>
          <cell r="D464">
            <v>382.5</v>
          </cell>
          <cell r="E464">
            <v>382.5</v>
          </cell>
          <cell r="F464" t="str">
            <v>Each</v>
          </cell>
          <cell r="G464">
            <v>382.5</v>
          </cell>
          <cell r="H464">
            <v>382.5</v>
          </cell>
        </row>
        <row r="465">
          <cell r="A465" t="str">
            <v>06-36-a</v>
          </cell>
          <cell r="B465" t="str">
            <v>PCC 1:3:6 in mass concrete less formwork using 50% boulders</v>
          </cell>
          <cell r="C465" t="str">
            <v>100 Cft</v>
          </cell>
          <cell r="D465">
            <v>3451.5</v>
          </cell>
          <cell r="E465">
            <v>11602.78</v>
          </cell>
          <cell r="F465" t="str">
            <v>m3</v>
          </cell>
          <cell r="G465">
            <v>1218.8900000000001</v>
          </cell>
          <cell r="H465">
            <v>4097.49</v>
          </cell>
        </row>
        <row r="466">
          <cell r="A466" t="str">
            <v>06-36-b</v>
          </cell>
          <cell r="B466" t="str">
            <v>PCC 1:3:6 in mass concrete less formwork using 40% boulders</v>
          </cell>
          <cell r="C466" t="str">
            <v>100 Cft</v>
          </cell>
          <cell r="D466">
            <v>3445.88</v>
          </cell>
          <cell r="E466">
            <v>12710.15</v>
          </cell>
          <cell r="F466" t="str">
            <v>m3</v>
          </cell>
          <cell r="G466">
            <v>1216.9000000000001</v>
          </cell>
          <cell r="H466">
            <v>4488.55</v>
          </cell>
        </row>
        <row r="467">
          <cell r="A467" t="str">
            <v>06-36-c</v>
          </cell>
          <cell r="B467" t="str">
            <v>PCC 1:3:6 in mass concrete less formwork using 30% boulders</v>
          </cell>
          <cell r="C467" t="str">
            <v>100 Cft</v>
          </cell>
          <cell r="D467">
            <v>3445.88</v>
          </cell>
          <cell r="E467">
            <v>13837.44</v>
          </cell>
          <cell r="F467" t="str">
            <v>m3</v>
          </cell>
          <cell r="G467">
            <v>1216.9000000000001</v>
          </cell>
          <cell r="H467">
            <v>4886.6499999999996</v>
          </cell>
        </row>
        <row r="468">
          <cell r="A468" t="str">
            <v>06-37-a</v>
          </cell>
          <cell r="B468" t="str">
            <v>PCC 1:4:8 in mass concrete less formwork using 50% boulders</v>
          </cell>
          <cell r="C468" t="str">
            <v>100 Cft</v>
          </cell>
          <cell r="D468">
            <v>3445.88</v>
          </cell>
          <cell r="E468">
            <v>10235.17</v>
          </cell>
          <cell r="F468" t="str">
            <v>m3</v>
          </cell>
          <cell r="G468">
            <v>1216.9000000000001</v>
          </cell>
          <cell r="H468">
            <v>3614.52</v>
          </cell>
        </row>
        <row r="469">
          <cell r="A469" t="str">
            <v>06-37-b</v>
          </cell>
          <cell r="B469" t="str">
            <v>PCC 1:4:8 in mass concrete less formwork using 40% boulders</v>
          </cell>
          <cell r="C469" t="str">
            <v>100 Cft</v>
          </cell>
          <cell r="D469">
            <v>3445.88</v>
          </cell>
          <cell r="E469">
            <v>11080.63</v>
          </cell>
          <cell r="F469" t="str">
            <v>m3</v>
          </cell>
          <cell r="G469">
            <v>1216.9000000000001</v>
          </cell>
          <cell r="H469">
            <v>3913.09</v>
          </cell>
        </row>
        <row r="470">
          <cell r="A470" t="str">
            <v>06-37-c</v>
          </cell>
          <cell r="B470" t="str">
            <v>PCC 1:4:8 in mass concrete less formwork using 30% boulders</v>
          </cell>
          <cell r="C470" t="str">
            <v>100 Cft</v>
          </cell>
          <cell r="D470">
            <v>3445.88</v>
          </cell>
          <cell r="E470">
            <v>11926.09</v>
          </cell>
          <cell r="F470" t="str">
            <v>m3</v>
          </cell>
          <cell r="G470">
            <v>1216.9000000000001</v>
          </cell>
          <cell r="H470">
            <v>4211.66</v>
          </cell>
        </row>
        <row r="471">
          <cell r="A471" t="str">
            <v>06-38-a</v>
          </cell>
          <cell r="B471" t="str">
            <v>Errecting &amp; removing formwork to concrete in any shape / position (Horizontal)</v>
          </cell>
          <cell r="C471" t="str">
            <v>100 Sft</v>
          </cell>
          <cell r="D471">
            <v>3825</v>
          </cell>
          <cell r="E471">
            <v>4468.55</v>
          </cell>
          <cell r="F471" t="str">
            <v>m2</v>
          </cell>
          <cell r="G471">
            <v>411.57</v>
          </cell>
          <cell r="H471">
            <v>480.82</v>
          </cell>
        </row>
        <row r="472">
          <cell r="A472" t="str">
            <v>06-38-b</v>
          </cell>
          <cell r="B472" t="str">
            <v>Errecting &amp; removing formwork to concrete in any shape / position (Vertical)</v>
          </cell>
          <cell r="C472" t="str">
            <v>100 Sft</v>
          </cell>
          <cell r="D472">
            <v>4387.5</v>
          </cell>
          <cell r="E472">
            <v>5134.75</v>
          </cell>
          <cell r="F472" t="str">
            <v>m2</v>
          </cell>
          <cell r="G472">
            <v>472.1</v>
          </cell>
          <cell r="H472">
            <v>552.5</v>
          </cell>
        </row>
        <row r="473">
          <cell r="A473" t="str">
            <v>06-39-a</v>
          </cell>
          <cell r="B473" t="str">
            <v>Errection and removal of steel Form work for RCC or Plain Concrete horizontal</v>
          </cell>
          <cell r="C473" t="str">
            <v>100 Sft</v>
          </cell>
          <cell r="D473">
            <v>534.38</v>
          </cell>
          <cell r="E473">
            <v>7350.21</v>
          </cell>
          <cell r="F473" t="str">
            <v>m2</v>
          </cell>
          <cell r="G473">
            <v>57.5</v>
          </cell>
          <cell r="H473">
            <v>790.88</v>
          </cell>
        </row>
        <row r="474">
          <cell r="A474" t="str">
            <v>06-39-b</v>
          </cell>
          <cell r="B474" t="str">
            <v>Errection and removal of steel Form work for RCC or Plain Concrete vertical</v>
          </cell>
          <cell r="C474" t="str">
            <v>100 Sft</v>
          </cell>
          <cell r="D474">
            <v>416.25</v>
          </cell>
          <cell r="E474">
            <v>7177.19</v>
          </cell>
          <cell r="F474" t="str">
            <v>m2</v>
          </cell>
          <cell r="G474">
            <v>44.79</v>
          </cell>
          <cell r="H474">
            <v>772.27</v>
          </cell>
        </row>
        <row r="475">
          <cell r="A475" t="str">
            <v>06-40-a</v>
          </cell>
          <cell r="B475" t="str">
            <v>Class A1 concrete in reinforcement/non reinforcement concrete structure with minimum cylinder compressive strength 3000 psi on 28 days other than concrete in water and piles with consistency range in slump 25-75 mm with water cement ratio 0.58</v>
          </cell>
          <cell r="C475" t="str">
            <v>100 Cft</v>
          </cell>
          <cell r="D475">
            <v>4668.75</v>
          </cell>
          <cell r="E475">
            <v>21803.1</v>
          </cell>
          <cell r="F475" t="str">
            <v>m3</v>
          </cell>
          <cell r="G475">
            <v>1648.76</v>
          </cell>
          <cell r="H475">
            <v>7699.7</v>
          </cell>
        </row>
        <row r="476">
          <cell r="A476" t="str">
            <v>06-40-b</v>
          </cell>
          <cell r="B476" t="str">
            <v xml:space="preserve">Class A2 cement concrete for concrete place under water with minimum cylinder compressive strength 3500 psi on 28 days with consistency range in slump 100-150 mm with water cement ratio 0.58 </v>
          </cell>
          <cell r="C476" t="str">
            <v>100 Cft</v>
          </cell>
          <cell r="D476">
            <v>4668.75</v>
          </cell>
          <cell r="E476">
            <v>23306.69</v>
          </cell>
          <cell r="F476" t="str">
            <v>m3</v>
          </cell>
          <cell r="G476">
            <v>1648.76</v>
          </cell>
          <cell r="H476">
            <v>8230.69</v>
          </cell>
        </row>
        <row r="477">
          <cell r="A477" t="str">
            <v>06-40-c</v>
          </cell>
          <cell r="B477" t="str">
            <v>Class A3 cement concrete for concrete in pile with minimum cylinder compressive strenght 4000 psi on 28 days other than concrete in water and piles with consistency range in slump 100-150 mm with water cement ratio 0.58</v>
          </cell>
          <cell r="C477" t="str">
            <v>100 Cft</v>
          </cell>
          <cell r="D477">
            <v>4668.75</v>
          </cell>
          <cell r="E477">
            <v>25397.22</v>
          </cell>
          <cell r="F477" t="str">
            <v>m3</v>
          </cell>
          <cell r="G477">
            <v>1648.76</v>
          </cell>
          <cell r="H477">
            <v>8968.9500000000007</v>
          </cell>
        </row>
        <row r="478">
          <cell r="A478" t="str">
            <v>06-40-d</v>
          </cell>
          <cell r="B478" t="str">
            <v>Class B concrete for concrete in pile specified works only with minimum cylinder compressive strenght 2418 psi on 28 days and consistency range in slump 25-75 mm with water cement ratio 0.65</v>
          </cell>
          <cell r="C478" t="str">
            <v>100 Cft</v>
          </cell>
          <cell r="D478">
            <v>4668.75</v>
          </cell>
          <cell r="E478">
            <v>20112.18</v>
          </cell>
          <cell r="F478" t="str">
            <v>m3</v>
          </cell>
          <cell r="G478">
            <v>1648.76</v>
          </cell>
          <cell r="H478">
            <v>7102.56</v>
          </cell>
        </row>
        <row r="479">
          <cell r="A479" t="str">
            <v>06-40-e</v>
          </cell>
          <cell r="B479" t="str">
            <v>Class C concrete for concrete for cribbing or otherwise specified in special provision with minimum cylinder  compressive strength 3000 psi on 28 days and consistency range in slump 25-75 mm with water cement ratio 0.58</v>
          </cell>
          <cell r="C479" t="str">
            <v>100 Cft</v>
          </cell>
          <cell r="D479">
            <v>4668.75</v>
          </cell>
          <cell r="E479">
            <v>21274.84</v>
          </cell>
          <cell r="F479" t="str">
            <v>m3</v>
          </cell>
          <cell r="G479">
            <v>1648.76</v>
          </cell>
          <cell r="H479">
            <v>7513.15</v>
          </cell>
        </row>
        <row r="480">
          <cell r="A480" t="str">
            <v>06-40-f</v>
          </cell>
          <cell r="B480" t="str">
            <v>Class D1 concrete for concrete in pre-stressed &amp; post tensioned with minimum cylinder compressive strength 4978.12 psi on 28 days and consistency range in slump 50-100 mm with water cement ratio 0.40</v>
          </cell>
          <cell r="C480" t="str">
            <v>100 Cft</v>
          </cell>
          <cell r="D480">
            <v>4668.75</v>
          </cell>
          <cell r="E480">
            <v>26559.88</v>
          </cell>
          <cell r="F480" t="str">
            <v>m3</v>
          </cell>
          <cell r="G480">
            <v>1648.76</v>
          </cell>
          <cell r="H480">
            <v>9379.5400000000009</v>
          </cell>
        </row>
        <row r="481">
          <cell r="A481" t="str">
            <v>06-40-g</v>
          </cell>
          <cell r="B481" t="str">
            <v>Class D2 concrete for concrete in pre-stressed &amp; post tensioned with minimum cylinder compressive strength 6045 psi on 28 days and consistency range in slump 50-100 mm with water cement ratio 0.40</v>
          </cell>
          <cell r="C481" t="str">
            <v>100 Cft</v>
          </cell>
          <cell r="D481">
            <v>4668.75</v>
          </cell>
          <cell r="E481">
            <v>28356.94</v>
          </cell>
          <cell r="F481" t="str">
            <v>m3</v>
          </cell>
          <cell r="G481">
            <v>1648.76</v>
          </cell>
          <cell r="H481">
            <v>10014.17</v>
          </cell>
        </row>
        <row r="482">
          <cell r="A482" t="str">
            <v>06-40-h</v>
          </cell>
          <cell r="B482" t="str">
            <v>Class D3 concrete for concrete in pre-stressed &amp; post  tensioned with minimum cylinder compressive strength 7112 psi on 28 days and consistency range in slump 50-100 mm with water cement ratio 0.40</v>
          </cell>
          <cell r="C482" t="str">
            <v>100 Cft</v>
          </cell>
          <cell r="D482">
            <v>4668.75</v>
          </cell>
          <cell r="E482">
            <v>30092.44</v>
          </cell>
          <cell r="F482" t="str">
            <v>m3</v>
          </cell>
          <cell r="G482">
            <v>1648.76</v>
          </cell>
          <cell r="H482">
            <v>10627.05</v>
          </cell>
        </row>
        <row r="483">
          <cell r="A483" t="str">
            <v>06-40-i</v>
          </cell>
          <cell r="B483" t="str">
            <v>Class Y concrete for concrete use as filler in steel grid, Bridge floor, in then reinforced section etc with minimum cylinder compressive strength 2575 psi on 28 days and consistency range in slump 50-100 mm with water cement ratio 0.58</v>
          </cell>
          <cell r="C483" t="str">
            <v>100 Cft</v>
          </cell>
          <cell r="D483">
            <v>4668.75</v>
          </cell>
          <cell r="E483">
            <v>25103.75</v>
          </cell>
          <cell r="F483" t="str">
            <v>m3</v>
          </cell>
          <cell r="G483">
            <v>1648.76</v>
          </cell>
          <cell r="H483">
            <v>8865.31</v>
          </cell>
        </row>
        <row r="484">
          <cell r="A484" t="str">
            <v>06-40-j</v>
          </cell>
          <cell r="B484" t="str">
            <v>Lean concrete for use as thin layer under neath footings with cylinder compressive strength of 1423 psi on 28 days.</v>
          </cell>
          <cell r="C484" t="str">
            <v>100 Cft</v>
          </cell>
          <cell r="D484">
            <v>4668.75</v>
          </cell>
          <cell r="E484">
            <v>17068.830000000002</v>
          </cell>
          <cell r="F484" t="str">
            <v>m3</v>
          </cell>
          <cell r="G484">
            <v>1648.76</v>
          </cell>
          <cell r="H484">
            <v>6027.81</v>
          </cell>
        </row>
        <row r="485">
          <cell r="A485" t="str">
            <v>07-01-a</v>
          </cell>
          <cell r="B485" t="str">
            <v>Pacca brickwork in mud mortar in buildings in foundation and plinth</v>
          </cell>
          <cell r="C485" t="str">
            <v>100 Cft</v>
          </cell>
          <cell r="D485">
            <v>3268.13</v>
          </cell>
          <cell r="E485">
            <v>18603.53</v>
          </cell>
          <cell r="F485" t="str">
            <v>m3</v>
          </cell>
          <cell r="G485">
            <v>1154.1300000000001</v>
          </cell>
          <cell r="H485">
            <v>6569.78</v>
          </cell>
        </row>
        <row r="486">
          <cell r="A486" t="str">
            <v>07-01-b</v>
          </cell>
          <cell r="B486" t="str">
            <v>Pacca brickwork in mud mortar in buildings in ground floor</v>
          </cell>
          <cell r="C486" t="str">
            <v>100 Cft</v>
          </cell>
          <cell r="D486">
            <v>4342.5</v>
          </cell>
          <cell r="E486">
            <v>20043.900000000001</v>
          </cell>
          <cell r="F486" t="str">
            <v>m3</v>
          </cell>
          <cell r="G486">
            <v>1533.54</v>
          </cell>
          <cell r="H486">
            <v>7078.44</v>
          </cell>
        </row>
        <row r="487">
          <cell r="A487" t="str">
            <v>07-02-a</v>
          </cell>
          <cell r="B487" t="str">
            <v>Add extra labour on Item 07-01 for brickwork in First floor</v>
          </cell>
          <cell r="C487" t="str">
            <v>100 Cft</v>
          </cell>
          <cell r="D487">
            <v>815.63</v>
          </cell>
          <cell r="E487">
            <v>1181.6300000000001</v>
          </cell>
          <cell r="F487" t="str">
            <v>m3</v>
          </cell>
          <cell r="G487">
            <v>288.04000000000002</v>
          </cell>
          <cell r="H487">
            <v>417.29</v>
          </cell>
        </row>
        <row r="488">
          <cell r="A488" t="str">
            <v>07-02-b</v>
          </cell>
          <cell r="B488" t="str">
            <v>Add extra labour on Item 07-01 for brickwork in Second floor</v>
          </cell>
          <cell r="C488" t="str">
            <v>100 Cft</v>
          </cell>
          <cell r="D488">
            <v>1884.38</v>
          </cell>
          <cell r="E488">
            <v>2250.38</v>
          </cell>
          <cell r="F488" t="str">
            <v>m3</v>
          </cell>
          <cell r="G488">
            <v>665.46</v>
          </cell>
          <cell r="H488">
            <v>794.71</v>
          </cell>
        </row>
        <row r="489">
          <cell r="A489" t="str">
            <v>07-02-c</v>
          </cell>
          <cell r="B489" t="str">
            <v>Add extra labour on Item 07-01 for brickwork in Third floor</v>
          </cell>
          <cell r="C489" t="str">
            <v>100 Cft</v>
          </cell>
          <cell r="D489">
            <v>2953.13</v>
          </cell>
          <cell r="E489">
            <v>3319.13</v>
          </cell>
          <cell r="F489" t="str">
            <v>m3</v>
          </cell>
          <cell r="G489">
            <v>1042.8900000000001</v>
          </cell>
          <cell r="H489">
            <v>1172.1400000000001</v>
          </cell>
        </row>
        <row r="490">
          <cell r="A490" t="str">
            <v>07-02-d</v>
          </cell>
          <cell r="B490" t="str">
            <v>Add extra labour on Item 07-01 for brickwork in Fourth &amp; subsequent floors.</v>
          </cell>
          <cell r="C490" t="str">
            <v>100 Cft</v>
          </cell>
          <cell r="D490">
            <v>4021.88</v>
          </cell>
          <cell r="E490">
            <v>4387.88</v>
          </cell>
          <cell r="F490" t="str">
            <v>m3</v>
          </cell>
          <cell r="G490">
            <v>1420.31</v>
          </cell>
          <cell r="H490">
            <v>1549.56</v>
          </cell>
        </row>
        <row r="491">
          <cell r="A491" t="str">
            <v>07-03-a</v>
          </cell>
          <cell r="B491" t="str">
            <v>Pacca brick work in mud mortar other than building Upto 20 ft. height</v>
          </cell>
          <cell r="C491" t="str">
            <v>100 Cft</v>
          </cell>
          <cell r="D491">
            <v>4556.25</v>
          </cell>
          <cell r="E491">
            <v>19891.650000000001</v>
          </cell>
          <cell r="F491" t="str">
            <v>m3</v>
          </cell>
          <cell r="G491">
            <v>1609.03</v>
          </cell>
          <cell r="H491">
            <v>7024.68</v>
          </cell>
        </row>
        <row r="492">
          <cell r="A492" t="str">
            <v>07-03-b</v>
          </cell>
          <cell r="B492" t="str">
            <v>Pacca brick work in mud mortar other than building Extra labour for each 5 ft. addl. height or part</v>
          </cell>
          <cell r="C492" t="str">
            <v>100 Cft</v>
          </cell>
          <cell r="D492">
            <v>815.63</v>
          </cell>
          <cell r="E492">
            <v>815.63</v>
          </cell>
          <cell r="F492" t="str">
            <v>m3</v>
          </cell>
          <cell r="G492">
            <v>288.04000000000002</v>
          </cell>
          <cell r="H492">
            <v>288.04000000000002</v>
          </cell>
        </row>
        <row r="493">
          <cell r="A493" t="str">
            <v>07-04-a-01</v>
          </cell>
          <cell r="B493" t="str">
            <v>Pacca brick work in foundation and plinth in Cement, sand mortar 1:2</v>
          </cell>
          <cell r="C493" t="str">
            <v>100 Cft</v>
          </cell>
          <cell r="D493">
            <v>4320</v>
          </cell>
          <cell r="E493">
            <v>24730.6</v>
          </cell>
          <cell r="F493" t="str">
            <v>m3</v>
          </cell>
          <cell r="G493">
            <v>1525.6</v>
          </cell>
          <cell r="H493">
            <v>8733.5400000000009</v>
          </cell>
        </row>
        <row r="494">
          <cell r="A494" t="str">
            <v>07-04-a-02</v>
          </cell>
          <cell r="B494" t="str">
            <v>Pacca brick work in foundation and plinth in Cement, sand mortar 1:3</v>
          </cell>
          <cell r="C494" t="str">
            <v>100 Cft</v>
          </cell>
          <cell r="D494">
            <v>4320</v>
          </cell>
          <cell r="E494">
            <v>23525.85</v>
          </cell>
          <cell r="F494" t="str">
            <v>m3</v>
          </cell>
          <cell r="G494">
            <v>1525.6</v>
          </cell>
          <cell r="H494">
            <v>8308.08</v>
          </cell>
        </row>
        <row r="495">
          <cell r="A495" t="str">
            <v>07-04-a-03</v>
          </cell>
          <cell r="B495" t="str">
            <v>Pacca brick work in foundation and plinth in Cement, sand mortar 1:4</v>
          </cell>
          <cell r="C495" t="str">
            <v>100 Cft</v>
          </cell>
          <cell r="D495">
            <v>4320</v>
          </cell>
          <cell r="E495">
            <v>22803</v>
          </cell>
          <cell r="F495" t="str">
            <v>m3</v>
          </cell>
          <cell r="G495">
            <v>1525.6</v>
          </cell>
          <cell r="H495">
            <v>8052.81</v>
          </cell>
        </row>
        <row r="496">
          <cell r="A496" t="str">
            <v>07-04-a-04</v>
          </cell>
          <cell r="B496" t="str">
            <v>Pacca brick work in foundation and plinth in Cement, sand mortar 1:5</v>
          </cell>
          <cell r="C496" t="str">
            <v>100 Cft</v>
          </cell>
          <cell r="D496">
            <v>4320</v>
          </cell>
          <cell r="E496">
            <v>22269.86</v>
          </cell>
          <cell r="F496" t="str">
            <v>m3</v>
          </cell>
          <cell r="G496">
            <v>1525.6</v>
          </cell>
          <cell r="H496">
            <v>7864.53</v>
          </cell>
        </row>
        <row r="497">
          <cell r="A497" t="str">
            <v>07-04-a-05</v>
          </cell>
          <cell r="B497" t="str">
            <v>Pacca brick work in foundation and plinth in Cement, sand mortar 1:6</v>
          </cell>
          <cell r="C497" t="str">
            <v>100 Cft</v>
          </cell>
          <cell r="D497">
            <v>4320</v>
          </cell>
          <cell r="E497">
            <v>21983.77</v>
          </cell>
          <cell r="F497" t="str">
            <v>m3</v>
          </cell>
          <cell r="G497">
            <v>1525.6</v>
          </cell>
          <cell r="H497">
            <v>7763.5</v>
          </cell>
        </row>
        <row r="498">
          <cell r="A498" t="str">
            <v>07-04-a-06</v>
          </cell>
          <cell r="B498" t="str">
            <v>Pacca brick work in foundation and plinth in Cement, sand  mortar 1:7</v>
          </cell>
          <cell r="C498" t="str">
            <v>100 Cft</v>
          </cell>
          <cell r="D498">
            <v>4320</v>
          </cell>
          <cell r="E498">
            <v>21725.13</v>
          </cell>
          <cell r="F498" t="str">
            <v>m3</v>
          </cell>
          <cell r="G498">
            <v>1525.6</v>
          </cell>
          <cell r="H498">
            <v>7672.16</v>
          </cell>
        </row>
        <row r="499">
          <cell r="A499" t="str">
            <v>07-04-a-07</v>
          </cell>
          <cell r="B499" t="str">
            <v>Pacca brick work in foundation and plinth in Cement, sand mortar 1:8</v>
          </cell>
          <cell r="C499" t="str">
            <v>100 Cft</v>
          </cell>
          <cell r="D499">
            <v>4320</v>
          </cell>
          <cell r="E499">
            <v>21513.79</v>
          </cell>
          <cell r="F499" t="str">
            <v>m3</v>
          </cell>
          <cell r="G499">
            <v>1525.6</v>
          </cell>
          <cell r="H499">
            <v>7597.53</v>
          </cell>
        </row>
        <row r="500">
          <cell r="A500" t="str">
            <v>07-04-b-01</v>
          </cell>
          <cell r="B500" t="str">
            <v>Pacca brick work in foundation and plinth in Lime, cement, sand mortar 1:1:6</v>
          </cell>
          <cell r="C500" t="str">
            <v>100 Cft</v>
          </cell>
          <cell r="D500">
            <v>4320</v>
          </cell>
          <cell r="E500">
            <v>22568.76</v>
          </cell>
          <cell r="F500" t="str">
            <v>m3</v>
          </cell>
          <cell r="G500">
            <v>1525.6</v>
          </cell>
          <cell r="H500">
            <v>7970.09</v>
          </cell>
        </row>
        <row r="501">
          <cell r="A501" t="str">
            <v>07-04-b-02</v>
          </cell>
          <cell r="B501" t="str">
            <v>Pacca brick work in foundation and plinth in Lime, cement, sand mortar 1:1:7</v>
          </cell>
          <cell r="C501" t="str">
            <v>100 Cft</v>
          </cell>
          <cell r="D501">
            <v>4320</v>
          </cell>
          <cell r="E501">
            <v>22277.84</v>
          </cell>
          <cell r="F501" t="str">
            <v>m3</v>
          </cell>
          <cell r="G501">
            <v>1525.6</v>
          </cell>
          <cell r="H501">
            <v>7867.35</v>
          </cell>
        </row>
        <row r="502">
          <cell r="A502" t="str">
            <v>07-04-b-03</v>
          </cell>
          <cell r="B502" t="str">
            <v>Pacca brick work in foundation and plinth in Lime, cement, sand mortar 1:1:8</v>
          </cell>
          <cell r="C502" t="str">
            <v>100 Cft</v>
          </cell>
          <cell r="D502">
            <v>5670</v>
          </cell>
          <cell r="E502">
            <v>23397.58</v>
          </cell>
          <cell r="F502" t="str">
            <v>m3</v>
          </cell>
          <cell r="G502">
            <v>2002.34</v>
          </cell>
          <cell r="H502">
            <v>8262.7900000000009</v>
          </cell>
        </row>
        <row r="503">
          <cell r="A503" t="str">
            <v>07-04-b-04</v>
          </cell>
          <cell r="B503" t="str">
            <v>Pacca brick work in foundation and plinth in Lime, cement, sand mortar 1:1:9</v>
          </cell>
          <cell r="C503" t="str">
            <v>100 Cft</v>
          </cell>
          <cell r="D503">
            <v>4320</v>
          </cell>
          <cell r="E503">
            <v>21852.13</v>
          </cell>
          <cell r="F503" t="str">
            <v>m3</v>
          </cell>
          <cell r="G503">
            <v>1525.6</v>
          </cell>
          <cell r="H503">
            <v>7717.01</v>
          </cell>
        </row>
        <row r="504">
          <cell r="A504" t="str">
            <v>07-04-b-05</v>
          </cell>
          <cell r="B504" t="str">
            <v>Pacca brick work in foundation and plinth in Lime, cement, sand mortar 1:1:10</v>
          </cell>
          <cell r="C504" t="str">
            <v>100 Cft</v>
          </cell>
          <cell r="D504">
            <v>4320</v>
          </cell>
          <cell r="E504">
            <v>21705.8</v>
          </cell>
          <cell r="F504" t="str">
            <v>m3</v>
          </cell>
          <cell r="G504">
            <v>1525.6</v>
          </cell>
          <cell r="H504">
            <v>7665.34</v>
          </cell>
        </row>
        <row r="505">
          <cell r="A505" t="str">
            <v>07-04-c</v>
          </cell>
          <cell r="B505" t="str">
            <v>Pacca brick work in foundation and plinth in Lime, sand mortar 1:2</v>
          </cell>
          <cell r="C505" t="str">
            <v>100 Cft</v>
          </cell>
          <cell r="D505">
            <v>4320</v>
          </cell>
          <cell r="E505">
            <v>22019.67</v>
          </cell>
          <cell r="F505" t="str">
            <v>m3</v>
          </cell>
          <cell r="G505">
            <v>1525.6</v>
          </cell>
          <cell r="H505">
            <v>7776.18</v>
          </cell>
        </row>
        <row r="506">
          <cell r="A506" t="str">
            <v>07-04-c-01</v>
          </cell>
          <cell r="B506" t="str">
            <v>Pacca brick work in foundation and plinth in lime, sand, surkhi 1:1:1</v>
          </cell>
          <cell r="C506" t="str">
            <v>100 Cft</v>
          </cell>
          <cell r="D506">
            <v>4320</v>
          </cell>
          <cell r="E506">
            <v>21570.57</v>
          </cell>
          <cell r="F506" t="str">
            <v>m3</v>
          </cell>
          <cell r="G506">
            <v>1525.6</v>
          </cell>
          <cell r="H506">
            <v>7617.58</v>
          </cell>
        </row>
        <row r="507">
          <cell r="A507" t="str">
            <v>07-04-c-02</v>
          </cell>
          <cell r="B507" t="str">
            <v>Pacca brick work in foundation and plinth in lime, coarse cinder.</v>
          </cell>
          <cell r="C507" t="str">
            <v>100 Cft</v>
          </cell>
          <cell r="D507">
            <v>4320</v>
          </cell>
          <cell r="E507">
            <v>22269.13</v>
          </cell>
          <cell r="F507" t="str">
            <v>m3</v>
          </cell>
          <cell r="G507">
            <v>1525.6</v>
          </cell>
          <cell r="H507">
            <v>7864.28</v>
          </cell>
        </row>
        <row r="508">
          <cell r="A508" t="str">
            <v>07-04-c-03</v>
          </cell>
          <cell r="B508" t="str">
            <v>Pacca brick work in foundation and plinth in lime, surkhi mortar 2:3</v>
          </cell>
          <cell r="C508" t="str">
            <v>100 Cft</v>
          </cell>
          <cell r="D508">
            <v>4320</v>
          </cell>
          <cell r="E508">
            <v>21895.02</v>
          </cell>
          <cell r="F508" t="str">
            <v>m3</v>
          </cell>
          <cell r="G508">
            <v>1525.6</v>
          </cell>
          <cell r="H508">
            <v>7732.16</v>
          </cell>
        </row>
        <row r="509">
          <cell r="A509" t="str">
            <v>07-04-c-04</v>
          </cell>
          <cell r="B509" t="str">
            <v>Pacca brick work in foundation and plinth in lime, surkhi mortar 1:2</v>
          </cell>
          <cell r="C509" t="str">
            <v>100 Cft</v>
          </cell>
          <cell r="D509">
            <v>4320</v>
          </cell>
          <cell r="E509">
            <v>21443.31</v>
          </cell>
          <cell r="F509" t="str">
            <v>m3</v>
          </cell>
          <cell r="G509">
            <v>1525.6</v>
          </cell>
          <cell r="H509">
            <v>7572.64</v>
          </cell>
        </row>
        <row r="510">
          <cell r="A510" t="str">
            <v>07-04-c-05</v>
          </cell>
          <cell r="B510" t="str">
            <v>Pacca brick work in foundation and plinth in lime, surkhi mortar 1:3</v>
          </cell>
          <cell r="C510" t="str">
            <v>100 Cft</v>
          </cell>
          <cell r="D510">
            <v>4320</v>
          </cell>
          <cell r="E510">
            <v>20875.02</v>
          </cell>
          <cell r="F510" t="str">
            <v>m3</v>
          </cell>
          <cell r="G510">
            <v>1525.6</v>
          </cell>
          <cell r="H510">
            <v>7371.95</v>
          </cell>
        </row>
        <row r="511">
          <cell r="A511" t="str">
            <v>07-05-a-01</v>
          </cell>
          <cell r="B511" t="str">
            <v>Pacca brick work in ground floor Cement, sand mortar 1:2</v>
          </cell>
          <cell r="C511" t="str">
            <v>100 Cft</v>
          </cell>
          <cell r="D511">
            <v>5568.75</v>
          </cell>
          <cell r="E511">
            <v>26345.35</v>
          </cell>
          <cell r="F511" t="str">
            <v>m3</v>
          </cell>
          <cell r="G511">
            <v>1966.59</v>
          </cell>
          <cell r="H511">
            <v>9303.7800000000007</v>
          </cell>
        </row>
        <row r="512">
          <cell r="A512" t="str">
            <v>07-05-a-02</v>
          </cell>
          <cell r="B512" t="str">
            <v>Pacca brick work in ground floor Cement, sand mortar 1:3</v>
          </cell>
          <cell r="C512" t="str">
            <v>100 Cft</v>
          </cell>
          <cell r="D512">
            <v>5568.75</v>
          </cell>
          <cell r="E512">
            <v>25140.6</v>
          </cell>
          <cell r="F512" t="str">
            <v>m3</v>
          </cell>
          <cell r="G512">
            <v>1966.59</v>
          </cell>
          <cell r="H512">
            <v>8878.33</v>
          </cell>
        </row>
        <row r="513">
          <cell r="A513" t="str">
            <v>07-05-a-03</v>
          </cell>
          <cell r="B513" t="str">
            <v>Pacca brick work in ground floor Cement, sand mortar 1:4</v>
          </cell>
          <cell r="C513" t="str">
            <v>100 Cft</v>
          </cell>
          <cell r="D513">
            <v>5568.75</v>
          </cell>
          <cell r="E513">
            <v>24417.75</v>
          </cell>
          <cell r="F513" t="str">
            <v>m3</v>
          </cell>
          <cell r="G513">
            <v>1966.59</v>
          </cell>
          <cell r="H513">
            <v>8623.0499999999993</v>
          </cell>
        </row>
        <row r="514">
          <cell r="A514" t="str">
            <v>07-05-a-04</v>
          </cell>
          <cell r="B514" t="str">
            <v>Pacca brick work in ground floor Cement, sand mortar 1:5</v>
          </cell>
          <cell r="C514" t="str">
            <v>100 Cft</v>
          </cell>
          <cell r="D514">
            <v>5568.75</v>
          </cell>
          <cell r="E514">
            <v>23935.85</v>
          </cell>
          <cell r="F514" t="str">
            <v>m3</v>
          </cell>
          <cell r="G514">
            <v>1966.59</v>
          </cell>
          <cell r="H514">
            <v>8452.8700000000008</v>
          </cell>
        </row>
        <row r="515">
          <cell r="A515" t="str">
            <v>07-05-a-05</v>
          </cell>
          <cell r="B515" t="str">
            <v>Pacca brick work in ground floor Cement, sand mortar 1:6</v>
          </cell>
          <cell r="C515" t="str">
            <v>100 Cft</v>
          </cell>
          <cell r="D515">
            <v>5568.75</v>
          </cell>
          <cell r="E515">
            <v>23598.52</v>
          </cell>
          <cell r="F515" t="str">
            <v>m3</v>
          </cell>
          <cell r="G515">
            <v>1966.59</v>
          </cell>
          <cell r="H515">
            <v>8333.75</v>
          </cell>
        </row>
        <row r="516">
          <cell r="A516" t="str">
            <v>07-05-a-06</v>
          </cell>
          <cell r="B516" t="str">
            <v>Pacca brick work in ground floor Cement, sand mortar 1:7</v>
          </cell>
          <cell r="C516" t="str">
            <v>100 Cft</v>
          </cell>
          <cell r="D516">
            <v>5568.75</v>
          </cell>
          <cell r="E516">
            <v>23339.88</v>
          </cell>
          <cell r="F516" t="str">
            <v>m3</v>
          </cell>
          <cell r="G516">
            <v>1966.59</v>
          </cell>
          <cell r="H516">
            <v>8242.41</v>
          </cell>
        </row>
        <row r="517">
          <cell r="A517" t="str">
            <v>07-05-a-07</v>
          </cell>
          <cell r="B517" t="str">
            <v>Pacca brick work in ground floor Cement, sand mortar 1:8</v>
          </cell>
          <cell r="C517" t="str">
            <v>100 Cft</v>
          </cell>
          <cell r="D517">
            <v>5568.75</v>
          </cell>
          <cell r="E517">
            <v>23128.54</v>
          </cell>
          <cell r="F517" t="str">
            <v>m3</v>
          </cell>
          <cell r="G517">
            <v>1966.59</v>
          </cell>
          <cell r="H517">
            <v>8167.77</v>
          </cell>
        </row>
        <row r="518">
          <cell r="A518" t="str">
            <v>07-05-b-01</v>
          </cell>
          <cell r="B518" t="str">
            <v>Pacca brick work in ground floor Lime, cement, sand mortar 1:1:6</v>
          </cell>
          <cell r="C518" t="str">
            <v>100 Cft</v>
          </cell>
          <cell r="D518">
            <v>5670</v>
          </cell>
          <cell r="E518">
            <v>24297.45</v>
          </cell>
          <cell r="F518" t="str">
            <v>m3</v>
          </cell>
          <cell r="G518">
            <v>2002.34</v>
          </cell>
          <cell r="H518">
            <v>8580.57</v>
          </cell>
        </row>
        <row r="519">
          <cell r="A519" t="str">
            <v>07-05-b-02</v>
          </cell>
          <cell r="B519" t="str">
            <v>Pacca brick work in ground floor Lime, cement, sand mortar 1:1:7</v>
          </cell>
          <cell r="C519" t="str">
            <v>100 Cft</v>
          </cell>
          <cell r="D519">
            <v>5670</v>
          </cell>
          <cell r="E519">
            <v>23993.84</v>
          </cell>
          <cell r="F519" t="str">
            <v>m3</v>
          </cell>
          <cell r="G519">
            <v>2002.34</v>
          </cell>
          <cell r="H519">
            <v>8473.35</v>
          </cell>
        </row>
        <row r="520">
          <cell r="A520" t="str">
            <v>07-05-b-03</v>
          </cell>
          <cell r="B520" t="str">
            <v>Pacca brick work in ground floor Lime, cement, sand mortar 1:1:8</v>
          </cell>
          <cell r="C520" t="str">
            <v>100 Cft</v>
          </cell>
          <cell r="D520">
            <v>5670</v>
          </cell>
          <cell r="E520">
            <v>23763.58</v>
          </cell>
          <cell r="F520" t="str">
            <v>m3</v>
          </cell>
          <cell r="G520">
            <v>2002.34</v>
          </cell>
          <cell r="H520">
            <v>8392.0400000000009</v>
          </cell>
        </row>
        <row r="521">
          <cell r="A521" t="str">
            <v>07-05-b-04</v>
          </cell>
          <cell r="B521" t="str">
            <v>Pacca brick work in ground floor Lime, cement, sand mortar 1:1:9</v>
          </cell>
          <cell r="C521" t="str">
            <v>100 Cft</v>
          </cell>
          <cell r="D521">
            <v>5670</v>
          </cell>
          <cell r="E521">
            <v>23568.13</v>
          </cell>
          <cell r="F521" t="str">
            <v>m3</v>
          </cell>
          <cell r="G521">
            <v>2002.34</v>
          </cell>
          <cell r="H521">
            <v>8323.01</v>
          </cell>
        </row>
        <row r="522">
          <cell r="A522" t="str">
            <v>07-05-b-05</v>
          </cell>
          <cell r="B522" t="str">
            <v>Pacca brick work in ground floor Lime, cement, sand mortar 1:1:10</v>
          </cell>
          <cell r="C522" t="str">
            <v>100 Cft</v>
          </cell>
          <cell r="D522">
            <v>5670</v>
          </cell>
          <cell r="E522">
            <v>23421.8</v>
          </cell>
          <cell r="F522" t="str">
            <v>m3</v>
          </cell>
          <cell r="G522">
            <v>2002.34</v>
          </cell>
          <cell r="H522">
            <v>8271.34</v>
          </cell>
        </row>
        <row r="523">
          <cell r="A523" t="str">
            <v>07-05-c</v>
          </cell>
          <cell r="B523" t="str">
            <v>Pacca brick work in ground floor Lime, sand mortar 1:2</v>
          </cell>
          <cell r="C523" t="str">
            <v>100 Cft</v>
          </cell>
          <cell r="D523">
            <v>5670</v>
          </cell>
          <cell r="E523">
            <v>23735.67</v>
          </cell>
          <cell r="F523" t="str">
            <v>m3</v>
          </cell>
          <cell r="G523">
            <v>2002.34</v>
          </cell>
          <cell r="H523">
            <v>8382.18</v>
          </cell>
        </row>
        <row r="524">
          <cell r="A524" t="str">
            <v>07-05-c-01</v>
          </cell>
          <cell r="B524" t="str">
            <v>Pacca brick work in foundation and plinth in lime, sand, surkhi 1:1:1.</v>
          </cell>
          <cell r="C524" t="str">
            <v>100 Cft</v>
          </cell>
          <cell r="D524">
            <v>5670</v>
          </cell>
          <cell r="E524">
            <v>22920.57</v>
          </cell>
          <cell r="F524" t="str">
            <v>m3</v>
          </cell>
          <cell r="G524">
            <v>2002.34</v>
          </cell>
          <cell r="H524">
            <v>8094.33</v>
          </cell>
        </row>
        <row r="525">
          <cell r="A525" t="str">
            <v>07-05-c-02</v>
          </cell>
          <cell r="B525" t="str">
            <v>Pacca brick work in Ground floor lime, coarse cinder.</v>
          </cell>
          <cell r="C525" t="str">
            <v>100 Cft</v>
          </cell>
          <cell r="D525">
            <v>5670</v>
          </cell>
          <cell r="E525">
            <v>23619.13</v>
          </cell>
          <cell r="F525" t="str">
            <v>m3</v>
          </cell>
          <cell r="G525">
            <v>2002.34</v>
          </cell>
          <cell r="H525">
            <v>8341.02</v>
          </cell>
        </row>
        <row r="526">
          <cell r="A526" t="str">
            <v>07-05-c-03</v>
          </cell>
          <cell r="B526" t="str">
            <v>Pacca brick work in Ground floor lime, surkhi mortar 2:3</v>
          </cell>
          <cell r="C526" t="str">
            <v>100 Cft</v>
          </cell>
          <cell r="D526">
            <v>5670</v>
          </cell>
          <cell r="E526">
            <v>23245.02</v>
          </cell>
          <cell r="F526" t="str">
            <v>m3</v>
          </cell>
          <cell r="G526">
            <v>2002.34</v>
          </cell>
          <cell r="H526">
            <v>8208.91</v>
          </cell>
        </row>
        <row r="527">
          <cell r="A527" t="str">
            <v>07-05-c-04</v>
          </cell>
          <cell r="B527" t="str">
            <v>Pacca brick work in Ground floor lime, surkhi mortar 1:2</v>
          </cell>
          <cell r="C527" t="str">
            <v>100 Cft</v>
          </cell>
          <cell r="D527">
            <v>5670</v>
          </cell>
          <cell r="E527">
            <v>22793.31</v>
          </cell>
          <cell r="F527" t="str">
            <v>m3</v>
          </cell>
          <cell r="G527">
            <v>2002.34</v>
          </cell>
          <cell r="H527">
            <v>8049.39</v>
          </cell>
        </row>
        <row r="528">
          <cell r="A528" t="str">
            <v>07-05-c-05</v>
          </cell>
          <cell r="B528" t="str">
            <v>Pacca brick work in Ground floor lime, surkhi mortar 1:3</v>
          </cell>
          <cell r="C528" t="str">
            <v>100 Cft</v>
          </cell>
          <cell r="D528">
            <v>5670</v>
          </cell>
          <cell r="E528">
            <v>22225.02</v>
          </cell>
          <cell r="F528" t="str">
            <v>m3</v>
          </cell>
          <cell r="G528">
            <v>2002.34</v>
          </cell>
          <cell r="H528">
            <v>7848.7</v>
          </cell>
        </row>
        <row r="529">
          <cell r="A529" t="str">
            <v>07-06-a</v>
          </cell>
          <cell r="B529" t="str">
            <v>Add extra labour on item No.07-05 for brick work in First floor</v>
          </cell>
          <cell r="C529" t="str">
            <v>100 Cft</v>
          </cell>
          <cell r="D529">
            <v>815.63</v>
          </cell>
          <cell r="E529">
            <v>1181.6300000000001</v>
          </cell>
          <cell r="F529" t="str">
            <v>m3</v>
          </cell>
          <cell r="G529">
            <v>288.04000000000002</v>
          </cell>
          <cell r="H529">
            <v>417.29</v>
          </cell>
        </row>
        <row r="530">
          <cell r="A530" t="str">
            <v>07-06-b</v>
          </cell>
          <cell r="B530" t="str">
            <v>Add extra labour on item No.07-05 for brick work in in Second floor</v>
          </cell>
          <cell r="C530" t="str">
            <v>100 Cft</v>
          </cell>
          <cell r="D530">
            <v>1884.38</v>
          </cell>
          <cell r="E530">
            <v>2250.38</v>
          </cell>
          <cell r="F530" t="str">
            <v>m3</v>
          </cell>
          <cell r="G530">
            <v>665.46</v>
          </cell>
          <cell r="H530">
            <v>794.71</v>
          </cell>
        </row>
        <row r="531">
          <cell r="A531" t="str">
            <v>07-06-c</v>
          </cell>
          <cell r="B531" t="str">
            <v>Add extra labour on item No.07-05 for brick work in Third floor</v>
          </cell>
          <cell r="C531" t="str">
            <v>100 Cft</v>
          </cell>
          <cell r="D531">
            <v>2953.13</v>
          </cell>
          <cell r="E531">
            <v>3319.13</v>
          </cell>
          <cell r="F531" t="str">
            <v>m3</v>
          </cell>
          <cell r="G531">
            <v>1042.8900000000001</v>
          </cell>
          <cell r="H531">
            <v>1172.1400000000001</v>
          </cell>
        </row>
        <row r="532">
          <cell r="A532" t="str">
            <v>07-06-d</v>
          </cell>
          <cell r="B532" t="str">
            <v>Add extra labour on item No.07-05 for brick work in in Fourth &amp; subsequent floors.</v>
          </cell>
          <cell r="C532" t="str">
            <v>100 Cft</v>
          </cell>
          <cell r="D532">
            <v>4809.38</v>
          </cell>
          <cell r="E532">
            <v>5175.38</v>
          </cell>
          <cell r="F532" t="str">
            <v>m3</v>
          </cell>
          <cell r="G532">
            <v>1698.42</v>
          </cell>
          <cell r="H532">
            <v>1827.67</v>
          </cell>
        </row>
        <row r="533">
          <cell r="A533" t="str">
            <v>07-07-a-01</v>
          </cell>
          <cell r="B533" t="str">
            <v>Pacca brick work other than building upto 10 ft. height : Cement, sand mortar 1:2</v>
          </cell>
          <cell r="C533" t="str">
            <v>100 Cft</v>
          </cell>
          <cell r="D533">
            <v>5062.5</v>
          </cell>
          <cell r="E533">
            <v>25839.1</v>
          </cell>
          <cell r="F533" t="str">
            <v>m3</v>
          </cell>
          <cell r="G533">
            <v>1787.81</v>
          </cell>
          <cell r="H533">
            <v>9125</v>
          </cell>
        </row>
        <row r="534">
          <cell r="A534" t="str">
            <v>07-07-a-02</v>
          </cell>
          <cell r="B534" t="str">
            <v>Pacca brick work other than building upto 10 ft. height : Cement, sand mortar 1:3</v>
          </cell>
          <cell r="C534" t="str">
            <v>100 Cft</v>
          </cell>
          <cell r="D534">
            <v>5343.75</v>
          </cell>
          <cell r="E534">
            <v>24915.599999999999</v>
          </cell>
          <cell r="F534" t="str">
            <v>m3</v>
          </cell>
          <cell r="G534">
            <v>1887.13</v>
          </cell>
          <cell r="H534">
            <v>8798.8700000000008</v>
          </cell>
        </row>
        <row r="535">
          <cell r="A535" t="str">
            <v>07-07-a-03</v>
          </cell>
          <cell r="B535" t="str">
            <v>Pacca brick work other than building upto 10 ft. height : Cement, sand mortar 1:4</v>
          </cell>
          <cell r="C535" t="str">
            <v>100 Cft</v>
          </cell>
          <cell r="D535">
            <v>5062.5</v>
          </cell>
          <cell r="E535">
            <v>23911.5</v>
          </cell>
          <cell r="F535" t="str">
            <v>m3</v>
          </cell>
          <cell r="G535">
            <v>1787.81</v>
          </cell>
          <cell r="H535">
            <v>8444.27</v>
          </cell>
        </row>
        <row r="536">
          <cell r="A536" t="str">
            <v>07-07-a-04</v>
          </cell>
          <cell r="B536" t="str">
            <v>Pacca brick work other than building upto 10 ft. height : Cement, sand mortar 1:5</v>
          </cell>
          <cell r="C536" t="str">
            <v>100 Cft</v>
          </cell>
          <cell r="D536">
            <v>5062.5</v>
          </cell>
          <cell r="E536">
            <v>23429.599999999999</v>
          </cell>
          <cell r="F536" t="str">
            <v>m3</v>
          </cell>
          <cell r="G536">
            <v>1787.81</v>
          </cell>
          <cell r="H536">
            <v>8274.09</v>
          </cell>
        </row>
        <row r="537">
          <cell r="A537" t="str">
            <v>07-07-a-05</v>
          </cell>
          <cell r="B537" t="str">
            <v>Pacca brick work other than building upto 10 ft. height : Cement, sand mortar 1:6</v>
          </cell>
          <cell r="C537" t="str">
            <v>100 Cft</v>
          </cell>
          <cell r="D537">
            <v>5062.5</v>
          </cell>
          <cell r="E537">
            <v>23092.27</v>
          </cell>
          <cell r="F537" t="str">
            <v>m3</v>
          </cell>
          <cell r="G537">
            <v>1787.81</v>
          </cell>
          <cell r="H537">
            <v>8154.97</v>
          </cell>
        </row>
        <row r="538">
          <cell r="A538" t="str">
            <v>07-07-a-06</v>
          </cell>
          <cell r="B538" t="str">
            <v>Pacca brick work other than building upto 10 ft. height : Cement, sand mortar 1:7</v>
          </cell>
          <cell r="C538" t="str">
            <v>100 Cft</v>
          </cell>
          <cell r="D538">
            <v>5062.5</v>
          </cell>
          <cell r="E538">
            <v>22833.63</v>
          </cell>
          <cell r="F538" t="str">
            <v>m3</v>
          </cell>
          <cell r="G538">
            <v>1787.81</v>
          </cell>
          <cell r="H538">
            <v>8063.63</v>
          </cell>
        </row>
        <row r="539">
          <cell r="A539" t="str">
            <v>07-07-a-07</v>
          </cell>
          <cell r="B539" t="str">
            <v>Pacca brick work other than building upto 10 ft. height : Cement, sand mortar 1:8</v>
          </cell>
          <cell r="C539" t="str">
            <v>100 Cft</v>
          </cell>
          <cell r="D539">
            <v>5062.5</v>
          </cell>
          <cell r="E539">
            <v>22622.29</v>
          </cell>
          <cell r="F539" t="str">
            <v>m3</v>
          </cell>
          <cell r="G539">
            <v>1787.81</v>
          </cell>
          <cell r="H539">
            <v>7988.99</v>
          </cell>
        </row>
        <row r="540">
          <cell r="A540" t="str">
            <v>07-07-b-01</v>
          </cell>
          <cell r="B540" t="str">
            <v>Pacca brick work other than building upto 10 ft. height : Lime, cement, sand mortar 1:1:6</v>
          </cell>
          <cell r="C540" t="str">
            <v>100 Cft</v>
          </cell>
          <cell r="D540">
            <v>5062.5</v>
          </cell>
          <cell r="E540">
            <v>23677.26</v>
          </cell>
          <cell r="F540" t="str">
            <v>m3</v>
          </cell>
          <cell r="G540">
            <v>1787.81</v>
          </cell>
          <cell r="H540">
            <v>8361.5499999999993</v>
          </cell>
        </row>
        <row r="541">
          <cell r="A541" t="str">
            <v>07-07-b-02</v>
          </cell>
          <cell r="B541" t="str">
            <v>Pacca brick work other than building upto 10 ft. height : Lime, cement, sand mortar 1:1:7</v>
          </cell>
          <cell r="C541" t="str">
            <v>100 Cft</v>
          </cell>
          <cell r="D541">
            <v>5062.5</v>
          </cell>
          <cell r="E541">
            <v>23387.360000000001</v>
          </cell>
          <cell r="F541" t="str">
            <v>m3</v>
          </cell>
          <cell r="G541">
            <v>1787.81</v>
          </cell>
          <cell r="H541">
            <v>8259.18</v>
          </cell>
        </row>
        <row r="542">
          <cell r="A542" t="str">
            <v>07-07-b-03</v>
          </cell>
          <cell r="B542" t="str">
            <v>Pacca brick work other than building upto 10 ft. height : Lime, cement, sand mortar 1:1:8</v>
          </cell>
          <cell r="C542" t="str">
            <v>100 Cft</v>
          </cell>
          <cell r="D542">
            <v>5062.5</v>
          </cell>
          <cell r="E542">
            <v>23156.080000000002</v>
          </cell>
          <cell r="F542" t="str">
            <v>m3</v>
          </cell>
          <cell r="G542">
            <v>1787.81</v>
          </cell>
          <cell r="H542">
            <v>8177.5</v>
          </cell>
        </row>
        <row r="543">
          <cell r="A543" t="str">
            <v>07-07-b-04</v>
          </cell>
          <cell r="B543" t="str">
            <v>Pacca brick work other than building upto 10 ft. height : Lime, cement, sand mortar 1:1:9</v>
          </cell>
          <cell r="C543" t="str">
            <v>100 Cft</v>
          </cell>
          <cell r="D543">
            <v>5062.5</v>
          </cell>
          <cell r="E543">
            <v>22960.63</v>
          </cell>
          <cell r="F543" t="str">
            <v>m3</v>
          </cell>
          <cell r="G543">
            <v>1787.81</v>
          </cell>
          <cell r="H543">
            <v>8108.48</v>
          </cell>
        </row>
        <row r="544">
          <cell r="A544" t="str">
            <v>07-07-b-05</v>
          </cell>
          <cell r="B544" t="str">
            <v>Pacca brick work other than building upto 10 ft. height : Lime, cement, sand mortar 1:1:10</v>
          </cell>
          <cell r="C544" t="str">
            <v>100 Cft</v>
          </cell>
          <cell r="D544">
            <v>5062.5</v>
          </cell>
          <cell r="E544">
            <v>22814.3</v>
          </cell>
          <cell r="F544" t="str">
            <v>m3</v>
          </cell>
          <cell r="G544">
            <v>1787.81</v>
          </cell>
          <cell r="H544">
            <v>8056.8</v>
          </cell>
        </row>
        <row r="545">
          <cell r="A545" t="str">
            <v>07-07-c</v>
          </cell>
          <cell r="B545" t="str">
            <v>Pacca brick work other than building upto 10 ft. height : Lime, sand mortar 1:2</v>
          </cell>
          <cell r="C545" t="str">
            <v>100 Cft</v>
          </cell>
          <cell r="D545">
            <v>5062.5</v>
          </cell>
          <cell r="E545">
            <v>23128.17</v>
          </cell>
          <cell r="F545" t="str">
            <v>m3</v>
          </cell>
          <cell r="G545">
            <v>1787.81</v>
          </cell>
          <cell r="H545">
            <v>8167.64</v>
          </cell>
        </row>
        <row r="546">
          <cell r="A546" t="str">
            <v>07-07-c-01</v>
          </cell>
          <cell r="B546" t="str">
            <v>Pacca brick work in other than building upto 10 ft height in lime, sand, surkhi 1:1:1</v>
          </cell>
          <cell r="C546" t="str">
            <v>100 Cft</v>
          </cell>
          <cell r="D546">
            <v>7593.75</v>
          </cell>
          <cell r="E546">
            <v>25210.33</v>
          </cell>
          <cell r="F546" t="str">
            <v>m3</v>
          </cell>
          <cell r="G546">
            <v>2681.71</v>
          </cell>
          <cell r="H546">
            <v>8902.9500000000007</v>
          </cell>
        </row>
        <row r="547">
          <cell r="A547" t="str">
            <v>07-07-c-02</v>
          </cell>
          <cell r="B547" t="str">
            <v>Pacca brick work in other than building upto 10 ft height in lime, coarse cinder 1:1</v>
          </cell>
          <cell r="C547" t="str">
            <v>100 Cft</v>
          </cell>
          <cell r="D547">
            <v>5062.5</v>
          </cell>
          <cell r="E547">
            <v>23377.63</v>
          </cell>
          <cell r="F547" t="str">
            <v>m3</v>
          </cell>
          <cell r="G547">
            <v>1787.81</v>
          </cell>
          <cell r="H547">
            <v>8255.74</v>
          </cell>
        </row>
        <row r="548">
          <cell r="A548" t="str">
            <v>07-07-c-03</v>
          </cell>
          <cell r="B548" t="str">
            <v>Pacca brick work in other than building upto 10 ft height in lime, surkhi mortar 2:3</v>
          </cell>
          <cell r="C548" t="str">
            <v>100 Cft</v>
          </cell>
          <cell r="D548">
            <v>5062.5</v>
          </cell>
          <cell r="E548">
            <v>23003.52</v>
          </cell>
          <cell r="F548" t="str">
            <v>m3</v>
          </cell>
          <cell r="G548">
            <v>1787.81</v>
          </cell>
          <cell r="H548">
            <v>8123.62</v>
          </cell>
        </row>
        <row r="549">
          <cell r="A549" t="str">
            <v>07-07-c-04</v>
          </cell>
          <cell r="B549" t="str">
            <v>Pacca brick work in other than building upto 10 ft height in lime, surkhi mortar 1:2</v>
          </cell>
          <cell r="C549" t="str">
            <v>100 Cft</v>
          </cell>
          <cell r="D549">
            <v>4218.75</v>
          </cell>
          <cell r="E549">
            <v>21708.06</v>
          </cell>
          <cell r="F549" t="str">
            <v>m3</v>
          </cell>
          <cell r="G549">
            <v>1489.84</v>
          </cell>
          <cell r="H549">
            <v>7666.14</v>
          </cell>
        </row>
        <row r="550">
          <cell r="A550" t="str">
            <v>07-07-c-05</v>
          </cell>
          <cell r="B550" t="str">
            <v>Pacca brick work in other than building upto 10 ft height in lime, surkhi mortar 1:3</v>
          </cell>
          <cell r="C550" t="str">
            <v>100 Cft</v>
          </cell>
          <cell r="D550">
            <v>5670</v>
          </cell>
          <cell r="E550">
            <v>22591.02</v>
          </cell>
          <cell r="F550" t="str">
            <v>m3</v>
          </cell>
          <cell r="G550">
            <v>2002.34</v>
          </cell>
          <cell r="H550">
            <v>7977.95</v>
          </cell>
        </row>
        <row r="551">
          <cell r="A551" t="str">
            <v>07-08</v>
          </cell>
          <cell r="B551" t="str">
            <v>Add extra labour on item No. 07-07 for every 10 ft. additional height, or part thereof</v>
          </cell>
          <cell r="C551" t="str">
            <v>100 Cft</v>
          </cell>
          <cell r="D551">
            <v>815.63</v>
          </cell>
          <cell r="E551">
            <v>888.83</v>
          </cell>
          <cell r="F551" t="str">
            <v>m3</v>
          </cell>
          <cell r="G551">
            <v>288.04000000000002</v>
          </cell>
          <cell r="H551">
            <v>313.89</v>
          </cell>
        </row>
        <row r="552">
          <cell r="A552" t="str">
            <v>07-09</v>
          </cell>
          <cell r="B552" t="str">
            <v>Extra labour for arch work in brick masonry, including labour for centring and decentring</v>
          </cell>
          <cell r="C552" t="str">
            <v>100 Cft</v>
          </cell>
          <cell r="D552">
            <v>2137.5</v>
          </cell>
          <cell r="E552">
            <v>2320.5</v>
          </cell>
          <cell r="F552" t="str">
            <v>m3</v>
          </cell>
          <cell r="G552">
            <v>754.85</v>
          </cell>
          <cell r="H552">
            <v>819.48</v>
          </cell>
        </row>
        <row r="553">
          <cell r="A553" t="str">
            <v>07-10</v>
          </cell>
          <cell r="B553" t="str">
            <v>Extra for pacca brick work in steining of wells or any other circular masonry.</v>
          </cell>
          <cell r="C553" t="str">
            <v>100 Cft</v>
          </cell>
          <cell r="D553">
            <v>1265.6300000000001</v>
          </cell>
          <cell r="E553">
            <v>2034.22</v>
          </cell>
          <cell r="F553" t="str">
            <v>m3</v>
          </cell>
          <cell r="G553">
            <v>446.95</v>
          </cell>
          <cell r="H553">
            <v>718.38</v>
          </cell>
        </row>
        <row r="554">
          <cell r="A554" t="str">
            <v>07-11</v>
          </cell>
          <cell r="B554" t="str">
            <v>Extra labour for profile &amp; flared walls</v>
          </cell>
          <cell r="C554" t="str">
            <v>100 Cft</v>
          </cell>
          <cell r="D554">
            <v>1575</v>
          </cell>
          <cell r="E554">
            <v>1575</v>
          </cell>
          <cell r="F554" t="str">
            <v>m3</v>
          </cell>
          <cell r="G554">
            <v>556.21</v>
          </cell>
          <cell r="H554">
            <v>556.21</v>
          </cell>
        </row>
        <row r="555">
          <cell r="A555" t="str">
            <v>07-12-a</v>
          </cell>
          <cell r="B555" t="str">
            <v>Extra labour for pacca brick work in pier/abutment From 10 ft.to 20 ft. height.</v>
          </cell>
          <cell r="C555" t="str">
            <v>100 Cft</v>
          </cell>
          <cell r="D555">
            <v>1068.75</v>
          </cell>
          <cell r="E555">
            <v>1068.75</v>
          </cell>
          <cell r="F555" t="str">
            <v>m3</v>
          </cell>
          <cell r="G555">
            <v>377.43</v>
          </cell>
          <cell r="H555">
            <v>377.43</v>
          </cell>
        </row>
        <row r="556">
          <cell r="A556" t="str">
            <v>07-12-b</v>
          </cell>
          <cell r="B556" t="str">
            <v>Extra labour for pacca brick work in pier/abutment Exceeding 20 ft height.</v>
          </cell>
          <cell r="C556" t="str">
            <v>100 Cft</v>
          </cell>
          <cell r="D556">
            <v>1856.25</v>
          </cell>
          <cell r="E556">
            <v>1856.25</v>
          </cell>
          <cell r="F556" t="str">
            <v>m3</v>
          </cell>
          <cell r="G556">
            <v>655.53</v>
          </cell>
          <cell r="H556">
            <v>655.53</v>
          </cell>
        </row>
        <row r="557">
          <cell r="A557" t="str">
            <v>07-13</v>
          </cell>
          <cell r="B557" t="str">
            <v>Extra for face work (half brick thick) using special bricks instead of first class bricks.</v>
          </cell>
          <cell r="C557" t="str">
            <v>100 Sft</v>
          </cell>
          <cell r="D557">
            <v>1068.75</v>
          </cell>
          <cell r="E557">
            <v>1068.75</v>
          </cell>
          <cell r="F557" t="str">
            <v>m2</v>
          </cell>
          <cell r="G557">
            <v>115</v>
          </cell>
          <cell r="H557">
            <v>115</v>
          </cell>
        </row>
        <row r="558">
          <cell r="A558" t="str">
            <v>07-14</v>
          </cell>
          <cell r="B558" t="str">
            <v>Reinforced brick work in lintel of openings, laid in 1:3 cement mortar complete</v>
          </cell>
          <cell r="C558" t="str">
            <v>100 Cft</v>
          </cell>
          <cell r="D558">
            <v>13918.5</v>
          </cell>
          <cell r="E558">
            <v>33809.629999999997</v>
          </cell>
          <cell r="F558" t="str">
            <v>m3</v>
          </cell>
          <cell r="G558">
            <v>4915.28</v>
          </cell>
          <cell r="H558">
            <v>11939.77</v>
          </cell>
        </row>
        <row r="559">
          <cell r="A559" t="str">
            <v>07-15-a</v>
          </cell>
          <cell r="B559" t="str">
            <v>Extra for dressing or chamfering bricks for Special architectural bricks</v>
          </cell>
          <cell r="C559" t="str">
            <v>100 No</v>
          </cell>
          <cell r="D559">
            <v>3318.75</v>
          </cell>
          <cell r="E559">
            <v>3318.75</v>
          </cell>
          <cell r="F559" t="str">
            <v>100 No.</v>
          </cell>
          <cell r="G559">
            <v>3318.75</v>
          </cell>
          <cell r="H559">
            <v>3318.75</v>
          </cell>
        </row>
        <row r="560">
          <cell r="A560" t="str">
            <v>07-15-b</v>
          </cell>
          <cell r="B560" t="str">
            <v>Extra for dressing or chamfering bricks for all other purposes.</v>
          </cell>
          <cell r="C560" t="str">
            <v>100 No</v>
          </cell>
          <cell r="D560">
            <v>2306.25</v>
          </cell>
          <cell r="E560">
            <v>2306.25</v>
          </cell>
          <cell r="F560" t="str">
            <v>100 No.</v>
          </cell>
          <cell r="G560">
            <v>2306.25</v>
          </cell>
          <cell r="H560">
            <v>2306.25</v>
          </cell>
        </row>
        <row r="561">
          <cell r="A561" t="str">
            <v>07-16-a</v>
          </cell>
          <cell r="B561" t="str">
            <v>Perf. pacca brick wall 1/2 brick thick in ground floor : Mud mortar</v>
          </cell>
          <cell r="C561" t="str">
            <v>100 Sft</v>
          </cell>
          <cell r="D561">
            <v>2171.25</v>
          </cell>
          <cell r="E561">
            <v>6010.59</v>
          </cell>
          <cell r="F561" t="str">
            <v>m2</v>
          </cell>
          <cell r="G561">
            <v>233.63</v>
          </cell>
          <cell r="H561">
            <v>646.74</v>
          </cell>
        </row>
        <row r="562">
          <cell r="A562" t="str">
            <v>07-16-b-01</v>
          </cell>
          <cell r="B562" t="str">
            <v>Perf. pacca brick wall 1/2 brick thick in ground floor : Cement, sand mortar 1:2</v>
          </cell>
          <cell r="C562" t="str">
            <v>100 Sft</v>
          </cell>
          <cell r="D562">
            <v>2840.63</v>
          </cell>
          <cell r="E562">
            <v>8314.76</v>
          </cell>
          <cell r="F562" t="str">
            <v>m2</v>
          </cell>
          <cell r="G562">
            <v>305.64999999999998</v>
          </cell>
          <cell r="H562">
            <v>894.67</v>
          </cell>
        </row>
        <row r="563">
          <cell r="A563" t="str">
            <v>07-16-b-02</v>
          </cell>
          <cell r="B563" t="str">
            <v>Perf. pacca brick wall 1/2 brick thick in ground floor : Cement, sand mortar 1:3</v>
          </cell>
          <cell r="C563" t="str">
            <v>100 Sft</v>
          </cell>
          <cell r="D563">
            <v>2840.63</v>
          </cell>
          <cell r="E563">
            <v>8012.94</v>
          </cell>
          <cell r="F563" t="str">
            <v>m2</v>
          </cell>
          <cell r="G563">
            <v>305.64999999999998</v>
          </cell>
          <cell r="H563">
            <v>862.19</v>
          </cell>
        </row>
        <row r="564">
          <cell r="A564" t="str">
            <v>07-16-b-03</v>
          </cell>
          <cell r="B564" t="str">
            <v>Perf. pacca brick wall 1/2 brick thick in ground floor : Cement, sand mortar 1:4</v>
          </cell>
          <cell r="C564" t="str">
            <v>100 Sft</v>
          </cell>
          <cell r="D564">
            <v>2840.63</v>
          </cell>
          <cell r="E564">
            <v>7832.87</v>
          </cell>
          <cell r="F564" t="str">
            <v>m2</v>
          </cell>
          <cell r="G564">
            <v>305.64999999999998</v>
          </cell>
          <cell r="H564">
            <v>842.82</v>
          </cell>
        </row>
        <row r="565">
          <cell r="A565" t="str">
            <v>07-16-b-04</v>
          </cell>
          <cell r="B565" t="str">
            <v>Perf. pacca brick wall 1/2 brick thick in ground floor : Cement, sand mortar 1:5</v>
          </cell>
          <cell r="C565" t="str">
            <v>100 Sft</v>
          </cell>
          <cell r="D565">
            <v>2840.63</v>
          </cell>
          <cell r="E565">
            <v>7712.39</v>
          </cell>
          <cell r="F565" t="str">
            <v>m2</v>
          </cell>
          <cell r="G565">
            <v>305.64999999999998</v>
          </cell>
          <cell r="H565">
            <v>829.85</v>
          </cell>
        </row>
        <row r="566">
          <cell r="A566" t="str">
            <v>07-16-b-05</v>
          </cell>
          <cell r="B566" t="str">
            <v>Perf. pacca brick wall 1/2 brick thick in ground floor : Cement, sand mortar 1:6</v>
          </cell>
          <cell r="C566" t="str">
            <v>100 Sft</v>
          </cell>
          <cell r="D566">
            <v>2840.63</v>
          </cell>
          <cell r="E566">
            <v>7627.42</v>
          </cell>
          <cell r="F566" t="str">
            <v>m2</v>
          </cell>
          <cell r="G566">
            <v>305.64999999999998</v>
          </cell>
          <cell r="H566">
            <v>820.71</v>
          </cell>
        </row>
        <row r="567">
          <cell r="A567" t="str">
            <v>07-16-b-06</v>
          </cell>
          <cell r="B567" t="str">
            <v>Perf. pacca brick wall 1/2 brick thick in ground floor : Cement, sand mortar 1:7</v>
          </cell>
          <cell r="C567" t="str">
            <v>100 Sft</v>
          </cell>
          <cell r="D567">
            <v>2840.63</v>
          </cell>
          <cell r="E567">
            <v>7564.04</v>
          </cell>
          <cell r="F567" t="str">
            <v>m2</v>
          </cell>
          <cell r="G567">
            <v>305.64999999999998</v>
          </cell>
          <cell r="H567">
            <v>813.89</v>
          </cell>
        </row>
        <row r="568">
          <cell r="A568" t="str">
            <v>07-16-b-07</v>
          </cell>
          <cell r="B568" t="str">
            <v>Perf. pacca brick wall 1/2 brick thick in ground floor : Cement, sand mortar 1:8</v>
          </cell>
          <cell r="C568" t="str">
            <v>100 Sft</v>
          </cell>
          <cell r="D568">
            <v>2841.19</v>
          </cell>
          <cell r="E568">
            <v>7514.36</v>
          </cell>
          <cell r="F568" t="str">
            <v>m2</v>
          </cell>
          <cell r="G568">
            <v>305.70999999999998</v>
          </cell>
          <cell r="H568">
            <v>808.55</v>
          </cell>
        </row>
        <row r="569">
          <cell r="A569" t="str">
            <v>07-16-c-01</v>
          </cell>
          <cell r="B569" t="str">
            <v>Perf. pacca brick wall 1/2 brick thick in ground floor : Lime, cement, sand mortar 1:1:6</v>
          </cell>
          <cell r="C569" t="str">
            <v>100 Sft</v>
          </cell>
          <cell r="D569">
            <v>2840.63</v>
          </cell>
          <cell r="E569">
            <v>7774.31</v>
          </cell>
          <cell r="F569" t="str">
            <v>m2</v>
          </cell>
          <cell r="G569">
            <v>305.64999999999998</v>
          </cell>
          <cell r="H569">
            <v>836.52</v>
          </cell>
        </row>
        <row r="570">
          <cell r="A570" t="str">
            <v>07-16-c-02</v>
          </cell>
          <cell r="B570" t="str">
            <v>Perf. pacca brick wall 1/2 brick thick in ground floor : Lime, cement, sand mortar 1:1:7</v>
          </cell>
          <cell r="C570" t="str">
            <v>100 Sft</v>
          </cell>
          <cell r="D570">
            <v>2840.63</v>
          </cell>
          <cell r="E570">
            <v>7710.78</v>
          </cell>
          <cell r="F570" t="str">
            <v>m2</v>
          </cell>
          <cell r="G570">
            <v>305.64999999999998</v>
          </cell>
          <cell r="H570">
            <v>829.68</v>
          </cell>
        </row>
        <row r="571">
          <cell r="A571" t="str">
            <v>07-16-c-03</v>
          </cell>
          <cell r="B571" t="str">
            <v xml:space="preserve">Perf. pacca brick wall 1/2 brick thick in ground floor :  Lime, cement, sand mortar 1:1:8 </v>
          </cell>
          <cell r="C571" t="str">
            <v>100 Sft</v>
          </cell>
          <cell r="D571">
            <v>2840.63</v>
          </cell>
          <cell r="E571">
            <v>7648.89</v>
          </cell>
          <cell r="F571" t="str">
            <v>m2</v>
          </cell>
          <cell r="G571">
            <v>305.64999999999998</v>
          </cell>
          <cell r="H571">
            <v>823.02</v>
          </cell>
        </row>
        <row r="572">
          <cell r="A572" t="str">
            <v>07-16-c-04</v>
          </cell>
          <cell r="B572" t="str">
            <v>Perf. pacca brick wall 1/2 brick thick in ground floor :  Lime, cement, sand mortar 1:1:9</v>
          </cell>
          <cell r="C572" t="str">
            <v>100 Sft</v>
          </cell>
          <cell r="D572">
            <v>2840.63</v>
          </cell>
          <cell r="E572">
            <v>7593.87</v>
          </cell>
          <cell r="F572" t="str">
            <v>m2</v>
          </cell>
          <cell r="G572">
            <v>305.64999999999998</v>
          </cell>
          <cell r="H572">
            <v>817.1</v>
          </cell>
        </row>
        <row r="573">
          <cell r="A573" t="str">
            <v>07-16-c-05</v>
          </cell>
          <cell r="B573" t="str">
            <v>Perf. pacca brick wall 1/2 brick thick in ground floor : Lime, cement, sand mortar 1:1:10</v>
          </cell>
          <cell r="C573" t="str">
            <v>100 Sft</v>
          </cell>
          <cell r="D573">
            <v>2840.63</v>
          </cell>
          <cell r="E573">
            <v>7563.09</v>
          </cell>
          <cell r="F573" t="str">
            <v>m2</v>
          </cell>
          <cell r="G573">
            <v>305.64999999999998</v>
          </cell>
          <cell r="H573">
            <v>813.79</v>
          </cell>
        </row>
        <row r="574">
          <cell r="A574" t="str">
            <v>07-16-d</v>
          </cell>
          <cell r="B574" t="str">
            <v>Perf. pacca brick wall 1/2 brick thick in ground floor : Lime, sand mortar 1:2</v>
          </cell>
          <cell r="C574" t="str">
            <v>100 Sft</v>
          </cell>
          <cell r="D574">
            <v>2840.63</v>
          </cell>
          <cell r="E574">
            <v>7631.78</v>
          </cell>
          <cell r="F574" t="str">
            <v>m2</v>
          </cell>
          <cell r="G574">
            <v>305.64999999999998</v>
          </cell>
          <cell r="H574">
            <v>821.18</v>
          </cell>
        </row>
        <row r="575">
          <cell r="A575" t="str">
            <v>07-17-a</v>
          </cell>
          <cell r="B575" t="str">
            <v>Add extra labour on item No. 07-16 for pacca brick work in First floor</v>
          </cell>
          <cell r="C575" t="str">
            <v>100 Sft</v>
          </cell>
          <cell r="D575">
            <v>407.81</v>
          </cell>
          <cell r="E575">
            <v>481.01</v>
          </cell>
          <cell r="F575" t="str">
            <v>m2</v>
          </cell>
          <cell r="G575">
            <v>43.88</v>
          </cell>
          <cell r="H575">
            <v>51.76</v>
          </cell>
        </row>
        <row r="576">
          <cell r="A576" t="str">
            <v>07-17-b</v>
          </cell>
          <cell r="B576" t="str">
            <v>Add extra labour on item No. 07-16 for pacca brick work in Second floor</v>
          </cell>
          <cell r="C576" t="str">
            <v>100 Sft</v>
          </cell>
          <cell r="D576">
            <v>942.19</v>
          </cell>
          <cell r="E576">
            <v>1015.39</v>
          </cell>
          <cell r="F576" t="str">
            <v>m2</v>
          </cell>
          <cell r="G576">
            <v>101.38</v>
          </cell>
          <cell r="H576">
            <v>109.26</v>
          </cell>
        </row>
        <row r="577">
          <cell r="A577" t="str">
            <v>07-17-c</v>
          </cell>
          <cell r="B577" t="str">
            <v>Add extra labour on item No. 07-16 for pacca brick work in Third floor</v>
          </cell>
          <cell r="C577" t="str">
            <v>100 Sft</v>
          </cell>
          <cell r="D577">
            <v>1476.56</v>
          </cell>
          <cell r="E577">
            <v>1568.06</v>
          </cell>
          <cell r="F577" t="str">
            <v>m2</v>
          </cell>
          <cell r="G577">
            <v>158.88</v>
          </cell>
          <cell r="H577">
            <v>168.72</v>
          </cell>
        </row>
        <row r="578">
          <cell r="A578" t="str">
            <v>07-17-d</v>
          </cell>
          <cell r="B578" t="str">
            <v>Add extra labour on item No. 07-16 for pacca brick work in Fourth &amp; subsequent floors.</v>
          </cell>
          <cell r="C578" t="str">
            <v>100 Sft</v>
          </cell>
          <cell r="D578">
            <v>2404.69</v>
          </cell>
          <cell r="E578">
            <v>2532.79</v>
          </cell>
          <cell r="F578" t="str">
            <v>m2</v>
          </cell>
          <cell r="G578">
            <v>258.74</v>
          </cell>
          <cell r="H578">
            <v>272.52999999999997</v>
          </cell>
        </row>
        <row r="579">
          <cell r="A579" t="str">
            <v>07-18-a</v>
          </cell>
          <cell r="B579" t="str">
            <v>Perf. pacca brick wall 1 brick thick in ground floor : Mud mortar</v>
          </cell>
          <cell r="C579" t="str">
            <v>100 Sft</v>
          </cell>
          <cell r="D579">
            <v>3256.88</v>
          </cell>
          <cell r="E579">
            <v>11290.58</v>
          </cell>
          <cell r="F579" t="str">
            <v>m2</v>
          </cell>
          <cell r="G579">
            <v>350.44</v>
          </cell>
          <cell r="H579">
            <v>1214.8699999999999</v>
          </cell>
        </row>
        <row r="580">
          <cell r="A580" t="str">
            <v>07-18-b-01</v>
          </cell>
          <cell r="B580" t="str">
            <v>Perf. pacca brick wall 1 brick thick in ground floor :Cement, sand mortar 1:2</v>
          </cell>
          <cell r="C580" t="str">
            <v>100 Sft</v>
          </cell>
          <cell r="D580">
            <v>4187.25</v>
          </cell>
          <cell r="E580">
            <v>14758.55</v>
          </cell>
          <cell r="F580" t="str">
            <v>m2</v>
          </cell>
          <cell r="G580">
            <v>450.55</v>
          </cell>
          <cell r="H580">
            <v>1588.02</v>
          </cell>
        </row>
        <row r="581">
          <cell r="A581" t="str">
            <v>07-18-b-02</v>
          </cell>
          <cell r="B581" t="str">
            <v>Perf. pacca brick wall 1 brick thick in ground floor :Cement, sand mortar 1:3</v>
          </cell>
          <cell r="C581" t="str">
            <v>100 Sft</v>
          </cell>
          <cell r="D581">
            <v>4187.25</v>
          </cell>
          <cell r="E581">
            <v>14156.17</v>
          </cell>
          <cell r="F581" t="str">
            <v>m2</v>
          </cell>
          <cell r="G581">
            <v>450.55</v>
          </cell>
          <cell r="H581">
            <v>1523.2</v>
          </cell>
        </row>
        <row r="582">
          <cell r="A582" t="str">
            <v>07-18-b-03</v>
          </cell>
          <cell r="B582" t="str">
            <v>Perf. pacca brick wall 1 brick thick in ground floor :Cement, sand mortar 1:4</v>
          </cell>
          <cell r="C582" t="str">
            <v>100 Sft</v>
          </cell>
          <cell r="D582">
            <v>4187.25</v>
          </cell>
          <cell r="E582">
            <v>13794.75</v>
          </cell>
          <cell r="F582" t="str">
            <v>m2</v>
          </cell>
          <cell r="G582">
            <v>450.55</v>
          </cell>
          <cell r="H582">
            <v>1484.32</v>
          </cell>
        </row>
        <row r="583">
          <cell r="A583" t="str">
            <v>07-18-b-04</v>
          </cell>
          <cell r="B583" t="str">
            <v>Perf. pacca brick wall 1 brick thick in ground floor :Cement, sand mortar 1:5</v>
          </cell>
          <cell r="C583" t="str">
            <v>100 Sft</v>
          </cell>
          <cell r="D583">
            <v>4187.25</v>
          </cell>
          <cell r="E583">
            <v>13553.8</v>
          </cell>
          <cell r="F583" t="str">
            <v>m2</v>
          </cell>
          <cell r="G583">
            <v>450.55</v>
          </cell>
          <cell r="H583">
            <v>1458.39</v>
          </cell>
        </row>
        <row r="584">
          <cell r="A584" t="str">
            <v>07-18-b-05</v>
          </cell>
          <cell r="B584" t="str">
            <v>Perf. pacca brick wall 1 brick thick in ground floor : Cement, sand mortar 1:6</v>
          </cell>
          <cell r="C584" t="str">
            <v>100 Sft</v>
          </cell>
          <cell r="D584">
            <v>4187.25</v>
          </cell>
          <cell r="E584">
            <v>13383.85</v>
          </cell>
          <cell r="F584" t="str">
            <v>m2</v>
          </cell>
          <cell r="G584">
            <v>450.55</v>
          </cell>
          <cell r="H584">
            <v>1440.1</v>
          </cell>
        </row>
        <row r="585">
          <cell r="A585" t="str">
            <v>07-18-b-06</v>
          </cell>
          <cell r="B585" t="str">
            <v>Perf. pacca brick wall 1 brick thick in ground floor :Cement, sand mortar 1:7</v>
          </cell>
          <cell r="C585" t="str">
            <v>100 Sft</v>
          </cell>
          <cell r="D585">
            <v>4187.25</v>
          </cell>
          <cell r="E585">
            <v>13252.74</v>
          </cell>
          <cell r="F585" t="str">
            <v>m2</v>
          </cell>
          <cell r="G585">
            <v>450.55</v>
          </cell>
          <cell r="H585">
            <v>1425.99</v>
          </cell>
        </row>
        <row r="586">
          <cell r="A586" t="str">
            <v>07-18-b-07</v>
          </cell>
          <cell r="B586" t="str">
            <v>Perf. pacca brick wall 1 brick thick in ground floor :Cement, sand mortar 1:8</v>
          </cell>
          <cell r="C586" t="str">
            <v>100 Sft</v>
          </cell>
          <cell r="D586">
            <v>4187.25</v>
          </cell>
          <cell r="E586">
            <v>13150.27</v>
          </cell>
          <cell r="F586" t="str">
            <v>m2</v>
          </cell>
          <cell r="G586">
            <v>450.55</v>
          </cell>
          <cell r="H586">
            <v>1414.97</v>
          </cell>
        </row>
        <row r="587">
          <cell r="A587" t="str">
            <v>07-18-c-01</v>
          </cell>
          <cell r="B587" t="str">
            <v>Perf. pacca brick wall 1 brick thick in ground floor : Lime,cement, sand mortar 1:1:6</v>
          </cell>
          <cell r="C587" t="str">
            <v>100 Sft</v>
          </cell>
          <cell r="D587">
            <v>4187.25</v>
          </cell>
          <cell r="E587">
            <v>13677.63</v>
          </cell>
          <cell r="F587" t="str">
            <v>m2</v>
          </cell>
          <cell r="G587">
            <v>450.55</v>
          </cell>
          <cell r="H587">
            <v>1471.71</v>
          </cell>
        </row>
        <row r="588">
          <cell r="A588" t="str">
            <v>07-18-c-02</v>
          </cell>
          <cell r="B588" t="str">
            <v>Perf. pacca brick wall 1 brick thick in ground floor : Lime, cement, sand mortar 1:1:7</v>
          </cell>
          <cell r="C588" t="str">
            <v>100 Sft</v>
          </cell>
          <cell r="D588">
            <v>4187.25</v>
          </cell>
          <cell r="E588">
            <v>13529.51</v>
          </cell>
          <cell r="F588" t="str">
            <v>m2</v>
          </cell>
          <cell r="G588">
            <v>450.55</v>
          </cell>
          <cell r="H588">
            <v>1455.78</v>
          </cell>
        </row>
        <row r="589">
          <cell r="A589" t="str">
            <v>07-18-c-03</v>
          </cell>
          <cell r="B589" t="str">
            <v>Perf. pacca brick wall 1 brick thick in ground floor : Lime, cement, sand mortar 1:1:8</v>
          </cell>
          <cell r="C589" t="str">
            <v>100 Sft</v>
          </cell>
          <cell r="D589">
            <v>4187.25</v>
          </cell>
          <cell r="E589">
            <v>13426.98</v>
          </cell>
          <cell r="F589" t="str">
            <v>m2</v>
          </cell>
          <cell r="G589">
            <v>450.55</v>
          </cell>
          <cell r="H589">
            <v>1444.74</v>
          </cell>
        </row>
        <row r="590">
          <cell r="A590" t="str">
            <v>07-18-c-04</v>
          </cell>
          <cell r="B590" t="str">
            <v>Perf. pacca brick wall 1 brick thick in ground floor : Lime, cement, sand mortar 1:1:9</v>
          </cell>
          <cell r="C590" t="str">
            <v>100 Sft</v>
          </cell>
          <cell r="D590">
            <v>4187.25</v>
          </cell>
          <cell r="E590">
            <v>13319.32</v>
          </cell>
          <cell r="F590" t="str">
            <v>m2</v>
          </cell>
          <cell r="G590">
            <v>450.55</v>
          </cell>
          <cell r="H590">
            <v>1433.16</v>
          </cell>
        </row>
        <row r="591">
          <cell r="A591" t="str">
            <v>07-18-c-05</v>
          </cell>
          <cell r="B591" t="str">
            <v>Perf. pacca brick wall 1 brick thick in ground floor : Lime, cement, sand mortar 1:1:10</v>
          </cell>
          <cell r="C591" t="str">
            <v>100 Sft</v>
          </cell>
          <cell r="D591">
            <v>4187.25</v>
          </cell>
          <cell r="E591">
            <v>13248.59</v>
          </cell>
          <cell r="F591" t="str">
            <v>m2</v>
          </cell>
          <cell r="G591">
            <v>450.55</v>
          </cell>
          <cell r="H591">
            <v>1425.55</v>
          </cell>
        </row>
        <row r="592">
          <cell r="A592" t="str">
            <v>07-18-d</v>
          </cell>
          <cell r="B592" t="str">
            <v>Perf. pacca brick wall 1 brick thick in ground floor : Lime, sand mortar 1:2</v>
          </cell>
          <cell r="C592" t="str">
            <v>100 Sft</v>
          </cell>
          <cell r="D592">
            <v>4187.25</v>
          </cell>
          <cell r="E592">
            <v>13351.98</v>
          </cell>
          <cell r="F592" t="str">
            <v>m2</v>
          </cell>
          <cell r="G592">
            <v>450.55</v>
          </cell>
          <cell r="H592">
            <v>1436.67</v>
          </cell>
        </row>
        <row r="593">
          <cell r="A593" t="str">
            <v>07-19-a</v>
          </cell>
          <cell r="B593" t="str">
            <v>Add extra labour on item No. 07-18 for perf. pacca brick work in First floor</v>
          </cell>
          <cell r="C593" t="str">
            <v>100 Sft</v>
          </cell>
          <cell r="D593">
            <v>614.25</v>
          </cell>
          <cell r="E593">
            <v>614.25</v>
          </cell>
          <cell r="F593" t="str">
            <v>m2</v>
          </cell>
          <cell r="G593">
            <v>66.09</v>
          </cell>
          <cell r="H593">
            <v>66.09</v>
          </cell>
        </row>
        <row r="594">
          <cell r="A594" t="str">
            <v>07-19-b</v>
          </cell>
          <cell r="B594" t="str">
            <v>Add extra labour on item No. 07-18 for perf. pacca brick work in Second floor</v>
          </cell>
          <cell r="C594" t="str">
            <v>100 Sft</v>
          </cell>
          <cell r="D594">
            <v>1884.38</v>
          </cell>
          <cell r="E594">
            <v>1884.38</v>
          </cell>
          <cell r="F594" t="str">
            <v>m2</v>
          </cell>
          <cell r="G594">
            <v>202.76</v>
          </cell>
          <cell r="H594">
            <v>202.76</v>
          </cell>
        </row>
        <row r="595">
          <cell r="A595" t="str">
            <v>07-19-c</v>
          </cell>
          <cell r="B595" t="str">
            <v>Add extra labour on item No. 07-18 for perf. pacca brick work in Third floor</v>
          </cell>
          <cell r="C595" t="str">
            <v>100 Sft</v>
          </cell>
          <cell r="D595">
            <v>3346.88</v>
          </cell>
          <cell r="E595">
            <v>3346.88</v>
          </cell>
          <cell r="F595" t="str">
            <v>m2</v>
          </cell>
          <cell r="G595">
            <v>360.12</v>
          </cell>
          <cell r="H595">
            <v>360.12</v>
          </cell>
        </row>
        <row r="596">
          <cell r="A596" t="str">
            <v>07-19-d</v>
          </cell>
          <cell r="B596" t="str">
            <v>Add extra labour on item No. 07-18 for perf. pacca brck work in Fourth &amp; subsequent floors</v>
          </cell>
          <cell r="C596" t="str">
            <v>100 Sft</v>
          </cell>
          <cell r="D596">
            <v>4809.38</v>
          </cell>
          <cell r="E596">
            <v>4809.38</v>
          </cell>
          <cell r="F596" t="str">
            <v>m2</v>
          </cell>
          <cell r="G596">
            <v>517.49</v>
          </cell>
          <cell r="H596">
            <v>517.49</v>
          </cell>
        </row>
        <row r="597">
          <cell r="A597" t="str">
            <v>07-20-a</v>
          </cell>
          <cell r="B597" t="str">
            <v>Fire brick masonry in fire-clay mortar Upto 20 ft. height including all charges</v>
          </cell>
          <cell r="C597" t="str">
            <v>100 Cft</v>
          </cell>
          <cell r="D597">
            <v>5568.75</v>
          </cell>
          <cell r="E597">
            <v>26568.61</v>
          </cell>
          <cell r="F597" t="str">
            <v>m3</v>
          </cell>
          <cell r="G597">
            <v>1966.59</v>
          </cell>
          <cell r="H597">
            <v>9382.6299999999992</v>
          </cell>
        </row>
        <row r="598">
          <cell r="A598" t="str">
            <v>07-20-b</v>
          </cell>
          <cell r="B598" t="str">
            <v>Fire brick masonry in fire-clay mortar. Extra for every 5 ft. additional height, or part thereof</v>
          </cell>
          <cell r="C598" t="str">
            <v>100 Cft</v>
          </cell>
          <cell r="D598">
            <v>815.63</v>
          </cell>
          <cell r="E598">
            <v>998.63</v>
          </cell>
          <cell r="F598" t="str">
            <v>m3</v>
          </cell>
          <cell r="G598">
            <v>288.04000000000002</v>
          </cell>
          <cell r="H598">
            <v>352.66</v>
          </cell>
        </row>
        <row r="599">
          <cell r="A599" t="str">
            <v>07-21-a</v>
          </cell>
          <cell r="B599" t="str">
            <v>1st class brick wall laid in 1:3 c/s mortar reinfd 4.5" thick wall with hoop iron bonding 6" apart</v>
          </cell>
          <cell r="C599" t="str">
            <v>100 Sft</v>
          </cell>
          <cell r="D599">
            <v>1924.09</v>
          </cell>
          <cell r="E599">
            <v>9481.7099999999991</v>
          </cell>
          <cell r="F599" t="str">
            <v>m2</v>
          </cell>
          <cell r="G599">
            <v>207.03</v>
          </cell>
          <cell r="H599">
            <v>1020.23</v>
          </cell>
        </row>
        <row r="600">
          <cell r="A600" t="str">
            <v>07-21-b</v>
          </cell>
          <cell r="B600" t="str">
            <v>1st class brick wall laid in 1:3 c/s mortar reinfd 4.5" thick wall with hoop iron bonding 12" apart</v>
          </cell>
          <cell r="C600" t="str">
            <v>100 Sft</v>
          </cell>
          <cell r="D600">
            <v>1924.09</v>
          </cell>
          <cell r="E600">
            <v>9474.41</v>
          </cell>
          <cell r="F600" t="str">
            <v>m2</v>
          </cell>
          <cell r="G600">
            <v>207.03</v>
          </cell>
          <cell r="H600">
            <v>1019.45</v>
          </cell>
        </row>
        <row r="601">
          <cell r="A601" t="str">
            <v>07-21-c</v>
          </cell>
          <cell r="B601" t="str">
            <v>1st class brick wall laid in 1:3 c/s mortar reinfd 3" thick wall with hoop iron bonding 6" apart</v>
          </cell>
          <cell r="C601" t="str">
            <v>100 Sft</v>
          </cell>
          <cell r="D601">
            <v>1502.21</v>
          </cell>
          <cell r="E601">
            <v>6668.27</v>
          </cell>
          <cell r="F601" t="str">
            <v>m2</v>
          </cell>
          <cell r="G601">
            <v>161.63999999999999</v>
          </cell>
          <cell r="H601">
            <v>717.51</v>
          </cell>
        </row>
        <row r="602">
          <cell r="A602" t="str">
            <v>07-21-d</v>
          </cell>
          <cell r="B602" t="str">
            <v>1st class brick wall laid in 1:3 c/s mortar reinfd 3" thick wall with hoop iron banding 12" apart</v>
          </cell>
          <cell r="C602" t="str">
            <v>100 Sft</v>
          </cell>
          <cell r="D602">
            <v>1535.63</v>
          </cell>
          <cell r="E602">
            <v>6694.38</v>
          </cell>
          <cell r="F602" t="str">
            <v>m2</v>
          </cell>
          <cell r="G602">
            <v>165.23</v>
          </cell>
          <cell r="H602">
            <v>720.32</v>
          </cell>
        </row>
        <row r="603">
          <cell r="A603" t="str">
            <v>07-22</v>
          </cell>
          <cell r="B603" t="str">
            <v>Ghilafi work (1.5 brick thick wall)</v>
          </cell>
          <cell r="C603" t="str">
            <v>100 Cft</v>
          </cell>
          <cell r="D603">
            <v>6187.5</v>
          </cell>
          <cell r="E603">
            <v>17015.61</v>
          </cell>
          <cell r="F603" t="str">
            <v>m3</v>
          </cell>
          <cell r="G603">
            <v>2185.1</v>
          </cell>
          <cell r="H603">
            <v>6009.01</v>
          </cell>
        </row>
        <row r="604">
          <cell r="A604" t="str">
            <v>07-23</v>
          </cell>
          <cell r="B604" t="str">
            <v>Dry brick pitching</v>
          </cell>
          <cell r="C604" t="str">
            <v>100 Cft</v>
          </cell>
          <cell r="D604">
            <v>2137.5</v>
          </cell>
          <cell r="E604">
            <v>17472.900000000001</v>
          </cell>
          <cell r="F604" t="str">
            <v>m3</v>
          </cell>
          <cell r="G604">
            <v>754.85</v>
          </cell>
          <cell r="H604">
            <v>6170.5</v>
          </cell>
        </row>
        <row r="605">
          <cell r="A605" t="str">
            <v>07-24</v>
          </cell>
          <cell r="B605" t="str">
            <v>Sun dried bricks in mud mortar</v>
          </cell>
          <cell r="C605" t="str">
            <v>100 Cft</v>
          </cell>
          <cell r="D605">
            <v>3628.13</v>
          </cell>
          <cell r="E605">
            <v>9905.0300000000007</v>
          </cell>
          <cell r="F605" t="str">
            <v>m3</v>
          </cell>
          <cell r="G605">
            <v>1281.26</v>
          </cell>
          <cell r="H605">
            <v>3497.93</v>
          </cell>
        </row>
        <row r="606">
          <cell r="A606" t="str">
            <v>07-25</v>
          </cell>
          <cell r="B606" t="str">
            <v>Pise wall (mud walling)</v>
          </cell>
          <cell r="C606" t="str">
            <v>100 Cft</v>
          </cell>
          <cell r="D606">
            <v>1800</v>
          </cell>
          <cell r="E606">
            <v>3703.2</v>
          </cell>
          <cell r="F606" t="str">
            <v>m3</v>
          </cell>
          <cell r="G606">
            <v>635.66</v>
          </cell>
          <cell r="H606">
            <v>1307.77</v>
          </cell>
        </row>
        <row r="607">
          <cell r="A607" t="str">
            <v>07-26-a</v>
          </cell>
          <cell r="B607" t="str">
            <v>Eave brick moulded in 1:3 c/s mortar 3" thick drip course cornice</v>
          </cell>
          <cell r="C607" t="str">
            <v>100 Rft</v>
          </cell>
          <cell r="D607">
            <v>2896.88</v>
          </cell>
          <cell r="E607">
            <v>7050.98</v>
          </cell>
          <cell r="F607" t="str">
            <v>m</v>
          </cell>
          <cell r="G607">
            <v>95.04</v>
          </cell>
          <cell r="H607">
            <v>231.33</v>
          </cell>
        </row>
        <row r="608">
          <cell r="A608" t="str">
            <v>07-26-b</v>
          </cell>
          <cell r="B608" t="str">
            <v>Eave brick moulded in 1:3 c/s mortar 4.5" thick drip course cornice</v>
          </cell>
          <cell r="C608" t="str">
            <v>100 Rft</v>
          </cell>
          <cell r="D608">
            <v>3290.63</v>
          </cell>
          <cell r="E608">
            <v>9166.14</v>
          </cell>
          <cell r="F608" t="str">
            <v>m</v>
          </cell>
          <cell r="G608">
            <v>107.96</v>
          </cell>
          <cell r="H608">
            <v>300.73</v>
          </cell>
        </row>
        <row r="609">
          <cell r="A609" t="str">
            <v>07-26-c</v>
          </cell>
          <cell r="B609" t="str">
            <v>Eave brick moulded in 1:3 c/s mortar 4.5" thick eave brick with back brick</v>
          </cell>
          <cell r="C609" t="str">
            <v>100 Rft</v>
          </cell>
          <cell r="D609">
            <v>2728.13</v>
          </cell>
          <cell r="E609">
            <v>8931.83</v>
          </cell>
          <cell r="F609" t="str">
            <v>m</v>
          </cell>
          <cell r="G609">
            <v>89.51</v>
          </cell>
          <cell r="H609">
            <v>293.04000000000002</v>
          </cell>
        </row>
        <row r="610">
          <cell r="A610" t="str">
            <v>07-27-a</v>
          </cell>
          <cell r="B610" t="str">
            <v>Laying dressed or moulded brick cornices in c/s mortar,plaster or paint (1 brick)</v>
          </cell>
          <cell r="C610" t="str">
            <v>100 Rft</v>
          </cell>
          <cell r="D610">
            <v>3290.63</v>
          </cell>
          <cell r="E610">
            <v>5282.88</v>
          </cell>
          <cell r="F610" t="str">
            <v>m</v>
          </cell>
          <cell r="G610">
            <v>107.96</v>
          </cell>
          <cell r="H610">
            <v>173.32</v>
          </cell>
        </row>
        <row r="611">
          <cell r="A611" t="str">
            <v>07-27-b</v>
          </cell>
          <cell r="B611" t="str">
            <v>Laying dressed or moulded brick cornices c/s mortar, plaster or paint (2 brick)</v>
          </cell>
          <cell r="C611" t="str">
            <v>100 Rft</v>
          </cell>
          <cell r="D611">
            <v>4865.63</v>
          </cell>
          <cell r="E611">
            <v>10969.29</v>
          </cell>
          <cell r="F611" t="str">
            <v>m</v>
          </cell>
          <cell r="G611">
            <v>159.63</v>
          </cell>
          <cell r="H611">
            <v>359.88</v>
          </cell>
        </row>
        <row r="612">
          <cell r="A612" t="str">
            <v>07-27-c</v>
          </cell>
          <cell r="B612" t="str">
            <v>Laying dressed or moulded brick cornices c/s mortar, plaster or paint (3 brick)</v>
          </cell>
          <cell r="C612" t="str">
            <v>100 Rft</v>
          </cell>
          <cell r="D612">
            <v>6485.63</v>
          </cell>
          <cell r="E612">
            <v>17219.189999999999</v>
          </cell>
          <cell r="F612" t="str">
            <v>m</v>
          </cell>
          <cell r="G612">
            <v>212.78</v>
          </cell>
          <cell r="H612">
            <v>564.92999999999995</v>
          </cell>
        </row>
        <row r="613">
          <cell r="A613" t="str">
            <v>07-27-d</v>
          </cell>
          <cell r="B613" t="str">
            <v>Laying dressed or moulded brick cornices c/s mortar, plaster or paint (4 brick)</v>
          </cell>
          <cell r="C613" t="str">
            <v>100 Rft</v>
          </cell>
          <cell r="D613">
            <v>8156.25</v>
          </cell>
          <cell r="E613">
            <v>23705.15</v>
          </cell>
          <cell r="F613" t="str">
            <v>m</v>
          </cell>
          <cell r="G613">
            <v>267.58999999999997</v>
          </cell>
          <cell r="H613">
            <v>777.73</v>
          </cell>
        </row>
        <row r="614">
          <cell r="A614" t="str">
            <v>07-28</v>
          </cell>
          <cell r="B614" t="str">
            <v>Cleaning bricks dismantled from kacha pacca masonry</v>
          </cell>
          <cell r="C614" t="str">
            <v>1000 No.</v>
          </cell>
          <cell r="D614">
            <v>562.5</v>
          </cell>
          <cell r="E614">
            <v>562.5</v>
          </cell>
          <cell r="F614" t="str">
            <v>1000 No.</v>
          </cell>
          <cell r="G614">
            <v>562.5</v>
          </cell>
          <cell r="H614">
            <v>562.5</v>
          </cell>
        </row>
        <row r="615">
          <cell r="A615" t="str">
            <v>07-29</v>
          </cell>
          <cell r="B615" t="str">
            <v>Scraping bricks dismantled from pacca masonry</v>
          </cell>
          <cell r="C615" t="str">
            <v>1000 No.</v>
          </cell>
          <cell r="D615">
            <v>1012.5</v>
          </cell>
          <cell r="E615">
            <v>1012.5</v>
          </cell>
          <cell r="F615" t="str">
            <v>1000 No.</v>
          </cell>
          <cell r="G615">
            <v>1012.5</v>
          </cell>
          <cell r="H615">
            <v>1012.5</v>
          </cell>
        </row>
        <row r="616">
          <cell r="A616" t="str">
            <v>07-30</v>
          </cell>
          <cell r="B616" t="str">
            <v>Supplying and filling sand under floor or plugging in wells</v>
          </cell>
          <cell r="C616" t="str">
            <v>100 Cft</v>
          </cell>
          <cell r="D616">
            <v>181.69</v>
          </cell>
          <cell r="E616">
            <v>2999.89</v>
          </cell>
          <cell r="F616" t="str">
            <v>m3</v>
          </cell>
          <cell r="G616">
            <v>64.16</v>
          </cell>
          <cell r="H616">
            <v>1059.4000000000001</v>
          </cell>
        </row>
        <row r="617">
          <cell r="A617" t="str">
            <v>07-31</v>
          </cell>
          <cell r="B617" t="str">
            <v>Provide &amp; lay 2" thick &amp; 15" projected tile band, laid in 1:2 c/s mortar</v>
          </cell>
          <cell r="C617" t="str">
            <v>100 Rft</v>
          </cell>
          <cell r="D617">
            <v>8550</v>
          </cell>
          <cell r="E617">
            <v>10422.700000000001</v>
          </cell>
          <cell r="F617" t="str">
            <v>m</v>
          </cell>
          <cell r="G617">
            <v>280.51</v>
          </cell>
          <cell r="H617">
            <v>341.95</v>
          </cell>
        </row>
        <row r="618">
          <cell r="A618" t="str">
            <v>07-32-a</v>
          </cell>
          <cell r="B618" t="str">
            <v>First class brick tiles clad by laying tiles in stretcher course, in cement sand mortar 1:3</v>
          </cell>
          <cell r="C618" t="str">
            <v>100 Sft</v>
          </cell>
          <cell r="D618">
            <v>2188.13</v>
          </cell>
          <cell r="E618">
            <v>8407.93</v>
          </cell>
          <cell r="F618" t="str">
            <v>m2</v>
          </cell>
          <cell r="G618">
            <v>235.44</v>
          </cell>
          <cell r="H618">
            <v>904.69</v>
          </cell>
        </row>
        <row r="619">
          <cell r="A619" t="str">
            <v>07-32-b</v>
          </cell>
          <cell r="B619" t="str">
            <v>First class brick tiles clad by laying tiles in stretcher course, in cement sand mortar 1:4</v>
          </cell>
          <cell r="C619" t="str">
            <v>100 Sft</v>
          </cell>
          <cell r="D619">
            <v>2188.13</v>
          </cell>
          <cell r="E619">
            <v>8215.5</v>
          </cell>
          <cell r="F619" t="str">
            <v>m2</v>
          </cell>
          <cell r="G619">
            <v>235.44</v>
          </cell>
          <cell r="H619">
            <v>883.99</v>
          </cell>
        </row>
        <row r="620">
          <cell r="A620" t="str">
            <v>07-33</v>
          </cell>
          <cell r="B620" t="str">
            <v>Chamfering sides of head regulators and masonry walls to increase width</v>
          </cell>
          <cell r="C620" t="str">
            <v>100 Sft</v>
          </cell>
          <cell r="D620">
            <v>6293.7</v>
          </cell>
          <cell r="E620">
            <v>6293.7</v>
          </cell>
          <cell r="F620" t="str">
            <v>m2</v>
          </cell>
          <cell r="G620">
            <v>677.2</v>
          </cell>
          <cell r="H620">
            <v>677.2</v>
          </cell>
        </row>
        <row r="621">
          <cell r="A621" t="str">
            <v>07-34</v>
          </cell>
          <cell r="B621" t="str">
            <v>Replacing kallar eaten bricks</v>
          </cell>
          <cell r="C621" t="str">
            <v>Each</v>
          </cell>
          <cell r="D621">
            <v>31.5</v>
          </cell>
          <cell r="E621">
            <v>42.48</v>
          </cell>
          <cell r="F621" t="str">
            <v>Each</v>
          </cell>
          <cell r="G621">
            <v>31.5</v>
          </cell>
          <cell r="H621">
            <v>42.48</v>
          </cell>
        </row>
        <row r="622">
          <cell r="A622" t="str">
            <v>07-35</v>
          </cell>
          <cell r="B622" t="str">
            <v>Repairing corners of bridges &amp; other hydraulic masonry works</v>
          </cell>
          <cell r="C622" t="str">
            <v>Each</v>
          </cell>
          <cell r="D622">
            <v>393.75</v>
          </cell>
          <cell r="E622">
            <v>393.75</v>
          </cell>
          <cell r="F622" t="str">
            <v>Each</v>
          </cell>
          <cell r="G622">
            <v>393.75</v>
          </cell>
          <cell r="H622">
            <v>393.75</v>
          </cell>
        </row>
        <row r="623">
          <cell r="A623" t="str">
            <v>07-36</v>
          </cell>
          <cell r="B623" t="str">
            <v>Extra labour for drains of bath rooms etc</v>
          </cell>
          <cell r="C623" t="str">
            <v>100 Rft</v>
          </cell>
          <cell r="D623">
            <v>4704.53</v>
          </cell>
          <cell r="E623">
            <v>4704.5200000000004</v>
          </cell>
          <cell r="F623" t="str">
            <v>m</v>
          </cell>
          <cell r="G623">
            <v>154.35</v>
          </cell>
          <cell r="H623">
            <v>154.35</v>
          </cell>
        </row>
        <row r="624">
          <cell r="A624" t="str">
            <v>07-37</v>
          </cell>
          <cell r="B624" t="str">
            <v>Maroo corners</v>
          </cell>
          <cell r="C624" t="str">
            <v>Each</v>
          </cell>
          <cell r="D624">
            <v>204.75</v>
          </cell>
          <cell r="E624">
            <v>204.75</v>
          </cell>
          <cell r="F624" t="str">
            <v>Each</v>
          </cell>
          <cell r="G624">
            <v>204.75</v>
          </cell>
          <cell r="H624">
            <v>204.75</v>
          </cell>
        </row>
        <row r="625">
          <cell r="A625" t="str">
            <v>07-38-a</v>
          </cell>
          <cell r="B625" t="str">
            <v>Masonry with Facing/Machine/Special Bricks in cement sand mortar 1:2 upto 10 ft. height</v>
          </cell>
          <cell r="C625" t="str">
            <v>100Cft</v>
          </cell>
          <cell r="D625">
            <v>5810.63</v>
          </cell>
          <cell r="E625">
            <v>31528.59</v>
          </cell>
          <cell r="F625" t="str">
            <v>m3</v>
          </cell>
          <cell r="G625">
            <v>2052</v>
          </cell>
          <cell r="H625">
            <v>11134.23</v>
          </cell>
        </row>
        <row r="626">
          <cell r="A626" t="str">
            <v>07-38-b</v>
          </cell>
          <cell r="B626" t="str">
            <v>Masonry using Facing/Machine/Special bricks in cement sand mortar 1:3 upto 10 ft. height</v>
          </cell>
          <cell r="C626" t="str">
            <v>100Cft</v>
          </cell>
          <cell r="D626">
            <v>5670</v>
          </cell>
          <cell r="E626">
            <v>30183.11</v>
          </cell>
          <cell r="F626" t="str">
            <v>m3</v>
          </cell>
          <cell r="G626">
            <v>2002.34</v>
          </cell>
          <cell r="H626">
            <v>10659.08</v>
          </cell>
        </row>
        <row r="627">
          <cell r="A627" t="str">
            <v>07-38-c</v>
          </cell>
          <cell r="B627" t="str">
            <v>Masonry using Facing/Machine/Special bricks in cement sand mortar 1:4 upto 10 ft. height</v>
          </cell>
          <cell r="C627" t="str">
            <v>100Cft</v>
          </cell>
          <cell r="D627">
            <v>5670</v>
          </cell>
          <cell r="E627">
            <v>29460</v>
          </cell>
          <cell r="F627" t="str">
            <v>m3</v>
          </cell>
          <cell r="G627">
            <v>2002.34</v>
          </cell>
          <cell r="H627">
            <v>10403.709999999999</v>
          </cell>
        </row>
        <row r="628">
          <cell r="A628" t="str">
            <v>07-39</v>
          </cell>
          <cell r="B628" t="str">
            <v>Add extra labour on Item 07-38 for every 10 ft additional height or part thereof</v>
          </cell>
          <cell r="C628" t="str">
            <v>100Cft</v>
          </cell>
          <cell r="D628">
            <v>290.81</v>
          </cell>
          <cell r="E628">
            <v>314.60000000000002</v>
          </cell>
          <cell r="F628" t="str">
            <v>m3</v>
          </cell>
          <cell r="G628">
            <v>102.7</v>
          </cell>
          <cell r="H628">
            <v>111.1</v>
          </cell>
        </row>
        <row r="629">
          <cell r="A629" t="str">
            <v>07-40</v>
          </cell>
          <cell r="B629" t="str">
            <v>Masonry with Machine/Special Bricks in 1:3 c/s mortar in circular core wall of Overhead Reservoir</v>
          </cell>
          <cell r="C629" t="str">
            <v>100Cft</v>
          </cell>
          <cell r="D629">
            <v>10096.879999999999</v>
          </cell>
          <cell r="E629">
            <v>37331.300000000003</v>
          </cell>
          <cell r="F629" t="str">
            <v>m3</v>
          </cell>
          <cell r="G629">
            <v>3565.68</v>
          </cell>
          <cell r="H629">
            <v>13183.44</v>
          </cell>
        </row>
        <row r="630">
          <cell r="A630" t="str">
            <v>07-41-a</v>
          </cell>
          <cell r="B630" t="str">
            <v>Hollow Block Masonry in walls upto 20 feet height in 1:2 cement sand mortar using Hollow Block 16"x8"x8" factory manufactured with 1.5" wall thickness and strenght of 1900 psi.</v>
          </cell>
          <cell r="C630" t="str">
            <v>100Cft</v>
          </cell>
          <cell r="D630">
            <v>2925</v>
          </cell>
          <cell r="E630">
            <v>17125.8</v>
          </cell>
          <cell r="F630" t="str">
            <v>m3</v>
          </cell>
          <cell r="G630">
            <v>1032.95</v>
          </cell>
          <cell r="H630">
            <v>6047.92</v>
          </cell>
        </row>
        <row r="631">
          <cell r="A631" t="str">
            <v>07-41-b</v>
          </cell>
          <cell r="B631" t="str">
            <v>Hollow Block Masonry in walls upto 20 feet height in 1:3 cement sand mortar using Hollow Block 16"x8"x8" factory manufactured with 1.5" wall thickness and strenght of 1900 psi.</v>
          </cell>
          <cell r="C631" t="str">
            <v>100Cft</v>
          </cell>
          <cell r="D631">
            <v>2925</v>
          </cell>
          <cell r="E631">
            <v>16529.830000000002</v>
          </cell>
          <cell r="F631" t="str">
            <v>m3</v>
          </cell>
          <cell r="G631">
            <v>1032.95</v>
          </cell>
          <cell r="H631">
            <v>5837.46</v>
          </cell>
        </row>
        <row r="632">
          <cell r="A632" t="str">
            <v>07-41-c</v>
          </cell>
          <cell r="B632" t="str">
            <v>Hollow Block Masonry in walls upto 20 feet height in 1:4 cement sand mortar using Hollow Block 16"x8"x8" factory manufactured with 1.5" wall thickness and strenght of 1900 psi.</v>
          </cell>
          <cell r="C632" t="str">
            <v>100Cft</v>
          </cell>
          <cell r="D632">
            <v>2925</v>
          </cell>
          <cell r="E632">
            <v>16162</v>
          </cell>
          <cell r="F632" t="str">
            <v>m3</v>
          </cell>
          <cell r="G632">
            <v>1032.95</v>
          </cell>
          <cell r="H632">
            <v>5707.56</v>
          </cell>
        </row>
        <row r="633">
          <cell r="A633" t="str">
            <v>07-41-d</v>
          </cell>
          <cell r="B633" t="str">
            <v>Hollow Block Masonry in walls upto 20 feet height in 1:5 cement sand mortar using Hollow Block 16"x8"x8" factory manufactured with 1.5" wall thickness and strenght of 1900 psi.</v>
          </cell>
          <cell r="C633" t="str">
            <v>100Cft</v>
          </cell>
          <cell r="D633">
            <v>2925</v>
          </cell>
          <cell r="E633">
            <v>15921.05</v>
          </cell>
          <cell r="F633" t="str">
            <v>m3</v>
          </cell>
          <cell r="G633">
            <v>1032.95</v>
          </cell>
          <cell r="H633">
            <v>5622.47</v>
          </cell>
        </row>
        <row r="634">
          <cell r="A634" t="str">
            <v>07-41-e</v>
          </cell>
          <cell r="B634" t="str">
            <v>Hollow Block Masonry in walls upto 20 feet height in 1:6 cement sand mortar using Hollow Block 16"x8"x8" factory manufactured with 1.5" wall thickness and strenght of 1900 psi.</v>
          </cell>
          <cell r="C634" t="str">
            <v>100Cft</v>
          </cell>
          <cell r="D634">
            <v>2925</v>
          </cell>
          <cell r="E634">
            <v>15772.7</v>
          </cell>
          <cell r="F634" t="str">
            <v>m3</v>
          </cell>
          <cell r="G634">
            <v>1032.95</v>
          </cell>
          <cell r="H634">
            <v>5570.08</v>
          </cell>
        </row>
        <row r="635">
          <cell r="A635" t="str">
            <v>07-41-f</v>
          </cell>
          <cell r="B635" t="str">
            <v>Hollow Block Masonry in walls upto 20 feet height in 1:7  cement sand mortar using Hollow Block 16"x8"x8" factory manufactured with 1.5" wall thickness and strenght of 1900 psi.</v>
          </cell>
          <cell r="C635" t="str">
            <v>100Cft</v>
          </cell>
          <cell r="D635">
            <v>2925</v>
          </cell>
          <cell r="E635">
            <v>15624.35</v>
          </cell>
          <cell r="F635" t="str">
            <v>m3</v>
          </cell>
          <cell r="G635">
            <v>1032.95</v>
          </cell>
          <cell r="H635">
            <v>5517.69</v>
          </cell>
        </row>
        <row r="636">
          <cell r="A636" t="str">
            <v>07-41-g</v>
          </cell>
          <cell r="B636" t="str">
            <v>Hollow Block Masonry in walls upto 20 feet height in 1:8 cement sand mortar using Hollow Block 16"x8"x8" factory manufactured with 1.5" wall thickness and strenght of 1900 psi.</v>
          </cell>
          <cell r="C636" t="str">
            <v>100Cft</v>
          </cell>
          <cell r="D636">
            <v>2925</v>
          </cell>
          <cell r="E636">
            <v>15516.5</v>
          </cell>
          <cell r="F636" t="str">
            <v>m3</v>
          </cell>
          <cell r="G636">
            <v>1032.95</v>
          </cell>
          <cell r="H636">
            <v>5479.61</v>
          </cell>
        </row>
        <row r="637">
          <cell r="A637" t="str">
            <v>07-42-a</v>
          </cell>
          <cell r="B637" t="str">
            <v>Hollow Block Masonry in walls upto 20 feet height in 1:2 cement sand mortar using Hollow Block 16"x8"x6" factory  manufactured with 1.5" wall thickness and strenght of 1900 psi.</v>
          </cell>
          <cell r="C637" t="str">
            <v>100Cft</v>
          </cell>
          <cell r="D637">
            <v>3425.63</v>
          </cell>
          <cell r="E637">
            <v>21875.69</v>
          </cell>
          <cell r="F637" t="str">
            <v>m3</v>
          </cell>
          <cell r="G637">
            <v>1209.75</v>
          </cell>
          <cell r="H637">
            <v>7725.33</v>
          </cell>
        </row>
        <row r="638">
          <cell r="A638" t="str">
            <v>07-42-b</v>
          </cell>
          <cell r="B638" t="str">
            <v>Hollow Block Masonry in walls upto 20 feet height in 1:3 cement sand mortar using Hollow Block 16"x8"x6" factory manufactured with 1.5" wall thickness and strenght of 1900 psi.</v>
          </cell>
          <cell r="C638" t="str">
            <v>100Cft</v>
          </cell>
          <cell r="D638">
            <v>3425.63</v>
          </cell>
          <cell r="E638">
            <v>21152.84</v>
          </cell>
          <cell r="F638" t="str">
            <v>m3</v>
          </cell>
          <cell r="G638">
            <v>1209.75</v>
          </cell>
          <cell r="H638">
            <v>7470.06</v>
          </cell>
        </row>
        <row r="639">
          <cell r="A639" t="str">
            <v>07-42-c</v>
          </cell>
          <cell r="B639" t="str">
            <v>Hollow Block Masonry in walls upto 20 feet height in 1:4 cement sand mortar using Hollow Block 16"x8"x6" factory manufactured with 1.5" wall thickness and strenght of 1900 psi.</v>
          </cell>
          <cell r="C639" t="str">
            <v>100Cft</v>
          </cell>
          <cell r="D639">
            <v>3425.63</v>
          </cell>
          <cell r="E639">
            <v>20719.13</v>
          </cell>
          <cell r="F639" t="str">
            <v>m3</v>
          </cell>
          <cell r="G639">
            <v>1209.75</v>
          </cell>
          <cell r="H639">
            <v>7316.9</v>
          </cell>
        </row>
        <row r="640">
          <cell r="A640" t="str">
            <v>07-42-d</v>
          </cell>
          <cell r="B640" t="str">
            <v xml:space="preserve">Hollow Block Masonry in walls upto 20 feet height in 1:5 cement sand mortar using Hollow Block 16"x8"x6" factory manufactured with 1.5" wall thickness and strenght of 1900 psi. </v>
          </cell>
          <cell r="C640" t="str">
            <v>100Cft</v>
          </cell>
          <cell r="D640">
            <v>3425.63</v>
          </cell>
          <cell r="E640">
            <v>20429.98</v>
          </cell>
          <cell r="F640" t="str">
            <v>m3</v>
          </cell>
          <cell r="G640">
            <v>1209.75</v>
          </cell>
          <cell r="H640">
            <v>7214.79</v>
          </cell>
        </row>
        <row r="641">
          <cell r="A641" t="str">
            <v>07-42-e</v>
          </cell>
          <cell r="B641" t="str">
            <v>Hollow Block Masonry in walls upto 20 feet height in 1:6 cement sand mortar using Hollow Block 16"x8"x6" factory manufactured with 1.5" wall thickness and strenght of 1900 psi.</v>
          </cell>
          <cell r="C641" t="str">
            <v>100Cft</v>
          </cell>
          <cell r="D641">
            <v>3425.63</v>
          </cell>
          <cell r="E641">
            <v>20224.54</v>
          </cell>
          <cell r="F641" t="str">
            <v>m3</v>
          </cell>
          <cell r="G641">
            <v>1209.75</v>
          </cell>
          <cell r="H641">
            <v>7142.24</v>
          </cell>
        </row>
        <row r="642">
          <cell r="A642" t="str">
            <v>07-42-f</v>
          </cell>
          <cell r="B642" t="str">
            <v>Hollow Block Masonry in walls upto 20 feet height in 1:7 cement sand mortar using Hollow Block 16"x8"x6" factory manufactured with 1.5" wall thickness and strenght of 1900 psi.</v>
          </cell>
          <cell r="C642" t="str">
            <v>100Cft</v>
          </cell>
          <cell r="D642">
            <v>3425.63</v>
          </cell>
          <cell r="E642">
            <v>20072.400000000001</v>
          </cell>
          <cell r="F642" t="str">
            <v>m3</v>
          </cell>
          <cell r="G642">
            <v>1209.75</v>
          </cell>
          <cell r="H642">
            <v>7088.51</v>
          </cell>
        </row>
        <row r="643">
          <cell r="A643" t="str">
            <v>07-42-g</v>
          </cell>
          <cell r="B643" t="str">
            <v>Hollow Block Masonry in walls upto 20 feet height in 1:8 cement sand mortar using Hollow Block 16"x8"x6" factory manufactured with 1.5" wall thickness and strenght of 1900 psi.</v>
          </cell>
          <cell r="C643" t="str">
            <v>100Cft</v>
          </cell>
          <cell r="D643">
            <v>3425.63</v>
          </cell>
          <cell r="E643">
            <v>19948.09</v>
          </cell>
          <cell r="F643" t="str">
            <v>m3</v>
          </cell>
          <cell r="G643">
            <v>1209.75</v>
          </cell>
          <cell r="H643">
            <v>7044.61</v>
          </cell>
        </row>
        <row r="644">
          <cell r="A644" t="str">
            <v>07-43-a</v>
          </cell>
          <cell r="B644" t="str">
            <v xml:space="preserve">Hollow Block Masonry in walls upto 20 feet height in 1:2 cement sand mortar using Hollow Block 16"x8"x4" factory manufactured with 1.25" wall thickness and strenght of </v>
          </cell>
          <cell r="C644" t="str">
            <v>100Cft</v>
          </cell>
          <cell r="D644">
            <v>3954.38</v>
          </cell>
          <cell r="E644">
            <v>24313.73</v>
          </cell>
          <cell r="F644" t="str">
            <v>m3</v>
          </cell>
          <cell r="G644">
            <v>1396.48</v>
          </cell>
          <cell r="H644">
            <v>8586.32</v>
          </cell>
        </row>
        <row r="645">
          <cell r="A645" t="str">
            <v>07-43-b</v>
          </cell>
          <cell r="B645" t="str">
            <v>Hollow Block Masonry in walls upto 20 feet height in 1:3 cement sand mortar using Hollow Block 16"x8"x4" factory manufactured with 1.25" wall thickness and strenght of</v>
          </cell>
          <cell r="C645" t="str">
            <v>100Cft</v>
          </cell>
          <cell r="D645">
            <v>3954.38</v>
          </cell>
          <cell r="E645">
            <v>23471.69</v>
          </cell>
          <cell r="F645" t="str">
            <v>m3</v>
          </cell>
          <cell r="G645">
            <v>1396.48</v>
          </cell>
          <cell r="H645">
            <v>8288.9599999999991</v>
          </cell>
        </row>
        <row r="646">
          <cell r="A646" t="str">
            <v>07-43-c</v>
          </cell>
          <cell r="B646" t="str">
            <v>Hollow Block Masonry in walls upto 20 feet height in 1:4 cement sand mortar using Hollow Block 16"x8"x4" factory manufactured with 1.25" wall thickness and strenght of 1900 psi.</v>
          </cell>
          <cell r="C646" t="str">
            <v>100Cft</v>
          </cell>
          <cell r="D646">
            <v>3954.38</v>
          </cell>
          <cell r="E646">
            <v>22964.41</v>
          </cell>
          <cell r="F646" t="str">
            <v>m3</v>
          </cell>
          <cell r="G646">
            <v>1396.48</v>
          </cell>
          <cell r="H646">
            <v>8109.81</v>
          </cell>
        </row>
        <row r="647">
          <cell r="A647" t="str">
            <v>07-43-d</v>
          </cell>
          <cell r="B647" t="str">
            <v>Hollow Block Masonry in walls upto 20 feet height in 1:5 cement sand mortar using Hollow Block 16"x8"x4" factory manufactured with 1.25" wall thickness and strenght of 1900 psi.</v>
          </cell>
          <cell r="C647" t="str">
            <v>100Cft</v>
          </cell>
          <cell r="D647">
            <v>3954.38</v>
          </cell>
          <cell r="E647">
            <v>22627.09</v>
          </cell>
          <cell r="F647" t="str">
            <v>m3</v>
          </cell>
          <cell r="G647">
            <v>1396.48</v>
          </cell>
          <cell r="H647">
            <v>7990.69</v>
          </cell>
        </row>
        <row r="648">
          <cell r="A648" t="str">
            <v>07-43-e</v>
          </cell>
          <cell r="B648" t="str">
            <v>Hollow Block Masonry in walls upto 20 feet height in 1:6 cement sand mortar using Hollow Block 16"x8"x4" factory manufactured with 1.25" wall thickness and strenght of 1900 psi.</v>
          </cell>
          <cell r="C648" t="str">
            <v>100Cft</v>
          </cell>
          <cell r="D648">
            <v>3954.38</v>
          </cell>
          <cell r="E648">
            <v>22392.48</v>
          </cell>
          <cell r="F648" t="str">
            <v>m3</v>
          </cell>
          <cell r="G648">
            <v>1396.48</v>
          </cell>
          <cell r="H648">
            <v>7907.84</v>
          </cell>
        </row>
        <row r="649">
          <cell r="A649" t="str">
            <v>07-43-f</v>
          </cell>
          <cell r="B649" t="str">
            <v>Hollow Block Masonry in walls upto 20 feet height in 1:7 cement sand mortar using Hollow Block 16"x8"x4" factory manufactured with 1.25" wall thickness and strenght of 1900 psi.</v>
          </cell>
          <cell r="C649" t="str">
            <v>100Cft</v>
          </cell>
          <cell r="D649">
            <v>3954.38</v>
          </cell>
          <cell r="E649">
            <v>22211.19</v>
          </cell>
          <cell r="F649" t="str">
            <v>m3</v>
          </cell>
          <cell r="G649">
            <v>1396.48</v>
          </cell>
          <cell r="H649">
            <v>7843.81</v>
          </cell>
        </row>
        <row r="650">
          <cell r="A650" t="str">
            <v>07-43-g</v>
          </cell>
          <cell r="B650" t="str">
            <v>Hollow Block Masonry in walls upto 20 feet height in 1:8 cement sand mortar using Hollow Block 16"x8"x4" factory manufactured with 1.25" wall thickness and strenght of 1900 psi.</v>
          </cell>
          <cell r="C650" t="str">
            <v>100Cft</v>
          </cell>
          <cell r="D650">
            <v>3954.38</v>
          </cell>
          <cell r="E650">
            <v>22061.49</v>
          </cell>
          <cell r="F650" t="str">
            <v>m3</v>
          </cell>
          <cell r="G650">
            <v>1396.48</v>
          </cell>
          <cell r="H650">
            <v>7790.95</v>
          </cell>
        </row>
        <row r="651">
          <cell r="A651" t="str">
            <v>07-44-a</v>
          </cell>
          <cell r="B651" t="str">
            <v>Solid Block Masonry in walls upto 20 feet height in 1:2 cement sand mortar using 16"x8"x8" factory manufactured solid blocks with strength of 2100 psi.</v>
          </cell>
          <cell r="C651" t="str">
            <v>100Cft</v>
          </cell>
          <cell r="D651">
            <v>2925</v>
          </cell>
          <cell r="E651">
            <v>18162.8</v>
          </cell>
          <cell r="F651" t="str">
            <v>m3</v>
          </cell>
          <cell r="G651">
            <v>1032.95</v>
          </cell>
          <cell r="H651">
            <v>6414.14</v>
          </cell>
        </row>
        <row r="652">
          <cell r="A652" t="str">
            <v>07-44-b</v>
          </cell>
          <cell r="B652" t="str">
            <v>Solid Block Masonry in walls upto 20 feet height in 1:3 cement sand mortar using 16"x8"x8" factory manufactured solid blocks with strength of 2100 psi.</v>
          </cell>
          <cell r="C652" t="str">
            <v>100Cft</v>
          </cell>
          <cell r="D652">
            <v>2925</v>
          </cell>
          <cell r="E652">
            <v>17566.830000000002</v>
          </cell>
          <cell r="F652" t="str">
            <v>m3</v>
          </cell>
          <cell r="G652">
            <v>1032.95</v>
          </cell>
          <cell r="H652">
            <v>6203.67</v>
          </cell>
        </row>
        <row r="653">
          <cell r="A653" t="str">
            <v>07-44-c</v>
          </cell>
          <cell r="B653" t="str">
            <v>Solid Block Masonry in walls upto 20 feet height in 1:4 cement sand mortar using 16"x8"x8" factory manufactured solid blocks with strength of 2100 psi.</v>
          </cell>
          <cell r="C653" t="str">
            <v>100Cft</v>
          </cell>
          <cell r="D653">
            <v>2925</v>
          </cell>
          <cell r="E653">
            <v>17199</v>
          </cell>
          <cell r="F653" t="str">
            <v>m3</v>
          </cell>
          <cell r="G653">
            <v>1032.95</v>
          </cell>
          <cell r="H653">
            <v>6073.78</v>
          </cell>
        </row>
        <row r="654">
          <cell r="A654" t="str">
            <v>07-44-d</v>
          </cell>
          <cell r="B654" t="str">
            <v xml:space="preserve">Solid Block Masonry in walls upto 20 feet height in 1:5 cement sand mortar using 16"x8"x8" factory manufactured solid blocks with strength of 2100 psi. </v>
          </cell>
          <cell r="C654" t="str">
            <v>100Cft</v>
          </cell>
          <cell r="D654">
            <v>2925</v>
          </cell>
          <cell r="E654">
            <v>16958.05</v>
          </cell>
          <cell r="F654" t="str">
            <v>m3</v>
          </cell>
          <cell r="G654">
            <v>1032.95</v>
          </cell>
          <cell r="H654">
            <v>5988.68</v>
          </cell>
        </row>
        <row r="655">
          <cell r="A655" t="str">
            <v>07-44-e</v>
          </cell>
          <cell r="B655" t="str">
            <v xml:space="preserve">Solid Block Masonry in walls upto 20 feet height in 1:6 cement sand mortar using 16"x8"x8" factory manufactured solid blocks with strength of 2100 psi. </v>
          </cell>
          <cell r="C655" t="str">
            <v>100Cft</v>
          </cell>
          <cell r="D655">
            <v>2925</v>
          </cell>
          <cell r="E655">
            <v>16809.7</v>
          </cell>
          <cell r="F655" t="str">
            <v>m3</v>
          </cell>
          <cell r="G655">
            <v>1032.95</v>
          </cell>
          <cell r="H655">
            <v>5936.29</v>
          </cell>
        </row>
        <row r="656">
          <cell r="A656" t="str">
            <v>07-44-f</v>
          </cell>
          <cell r="B656" t="str">
            <v xml:space="preserve">Solid Block Masonry in walls upto 20 feet height in 1:7 cement sand mortar using 16"x8"x8" factory manufactured solid blocks with strength of 2100 psi. </v>
          </cell>
          <cell r="C656" t="str">
            <v>100Cft</v>
          </cell>
          <cell r="D656">
            <v>2925</v>
          </cell>
          <cell r="E656">
            <v>16661.349999999999</v>
          </cell>
          <cell r="F656" t="str">
            <v>m3</v>
          </cell>
          <cell r="G656">
            <v>1032.95</v>
          </cell>
          <cell r="H656">
            <v>5883.91</v>
          </cell>
        </row>
        <row r="657">
          <cell r="A657" t="str">
            <v>07-44-g</v>
          </cell>
          <cell r="B657" t="str">
            <v xml:space="preserve">Solid Block Masonry in walls upto 20 feet height in 1:8 cement sand mortar using 16"x8"x8" factory manufactured solid blocks with strength of 2100 psi. </v>
          </cell>
          <cell r="C657" t="str">
            <v>100Cft</v>
          </cell>
          <cell r="D657">
            <v>2925</v>
          </cell>
          <cell r="E657">
            <v>16553.5</v>
          </cell>
          <cell r="F657" t="str">
            <v>m3</v>
          </cell>
          <cell r="G657">
            <v>1032.95</v>
          </cell>
          <cell r="H657">
            <v>5845.82</v>
          </cell>
        </row>
        <row r="658">
          <cell r="A658" t="str">
            <v>07-45-a</v>
          </cell>
          <cell r="B658" t="str">
            <v xml:space="preserve">Solid Block Masonry in walls upto 20 feet height in 1:2 cement sand mortar using 16"x8"x6" factory manufactured solid blocks with strength of 1900 psi. </v>
          </cell>
          <cell r="C658" t="str">
            <v>100Cft</v>
          </cell>
          <cell r="D658">
            <v>3425.63</v>
          </cell>
          <cell r="E658">
            <v>21326.69</v>
          </cell>
          <cell r="F658" t="str">
            <v>m3</v>
          </cell>
          <cell r="G658">
            <v>1209.75</v>
          </cell>
          <cell r="H658">
            <v>7531.46</v>
          </cell>
        </row>
        <row r="659">
          <cell r="A659" t="str">
            <v>07-45-b</v>
          </cell>
          <cell r="B659" t="str">
            <v xml:space="preserve">Solid Block Masonry in walls upto 20 feet height in 1:3 cement sand mortar using 16"x8"x6" factory manufactured solid blocks with strength of 1900 psi. </v>
          </cell>
          <cell r="C659" t="str">
            <v>100Cft</v>
          </cell>
          <cell r="D659">
            <v>3425.63</v>
          </cell>
          <cell r="E659">
            <v>20603.84</v>
          </cell>
          <cell r="F659" t="str">
            <v>m3</v>
          </cell>
          <cell r="G659">
            <v>1209.75</v>
          </cell>
          <cell r="H659">
            <v>7276.18</v>
          </cell>
        </row>
        <row r="660">
          <cell r="A660" t="str">
            <v>07-45-c</v>
          </cell>
          <cell r="B660" t="str">
            <v>Solid Block Masonry in walls upto 20 feet height in 1:4 cement sand mortar using 16"x8"x6" factory manufactured solid blocks with strength of 1900 psi.</v>
          </cell>
          <cell r="C660" t="str">
            <v>100Cft</v>
          </cell>
          <cell r="D660">
            <v>3425.63</v>
          </cell>
          <cell r="E660">
            <v>20170.13</v>
          </cell>
          <cell r="F660" t="str">
            <v>m3</v>
          </cell>
          <cell r="G660">
            <v>1209.75</v>
          </cell>
          <cell r="H660">
            <v>7123.02</v>
          </cell>
        </row>
        <row r="661">
          <cell r="A661" t="str">
            <v>07-45-d</v>
          </cell>
          <cell r="B661" t="str">
            <v xml:space="preserve">Solid Block Masonry in walls upto 20 feet height in 1:5 cement sand mortar using 16"x8"x6" factory manufactured solid blocks with strength of 1900 psi. </v>
          </cell>
          <cell r="C661" t="str">
            <v>100Cft</v>
          </cell>
          <cell r="D661">
            <v>3425.63</v>
          </cell>
          <cell r="E661">
            <v>19880.98</v>
          </cell>
          <cell r="F661" t="str">
            <v>m3</v>
          </cell>
          <cell r="G661">
            <v>1209.75</v>
          </cell>
          <cell r="H661">
            <v>7020.91</v>
          </cell>
        </row>
        <row r="662">
          <cell r="A662" t="str">
            <v>07-45-e</v>
          </cell>
          <cell r="B662" t="str">
            <v>Solid Block Masonry in walls upto 20 feet height in 1:6 cement sand mortar using 16"x8"x6" factory manufactured solid blocks with strength of 1900 psi.</v>
          </cell>
          <cell r="C662" t="str">
            <v>100Cft</v>
          </cell>
          <cell r="D662">
            <v>3425.63</v>
          </cell>
          <cell r="E662">
            <v>19675.54</v>
          </cell>
          <cell r="F662" t="str">
            <v>m3</v>
          </cell>
          <cell r="G662">
            <v>1209.75</v>
          </cell>
          <cell r="H662">
            <v>6948.36</v>
          </cell>
        </row>
        <row r="663">
          <cell r="A663" t="str">
            <v>07-45-f</v>
          </cell>
          <cell r="B663" t="str">
            <v>Solid Block Masonry in walls upto 20 feet height in 1:7 cement sand mortar using 16"x8"x6" factory manufactured solid blocks with strength of 1900 psi.</v>
          </cell>
          <cell r="C663" t="str">
            <v>100Cft</v>
          </cell>
          <cell r="D663">
            <v>3425.63</v>
          </cell>
          <cell r="E663">
            <v>19523.400000000001</v>
          </cell>
          <cell r="F663" t="str">
            <v>m3</v>
          </cell>
          <cell r="G663">
            <v>1209.75</v>
          </cell>
          <cell r="H663">
            <v>6894.63</v>
          </cell>
        </row>
        <row r="664">
          <cell r="A664" t="str">
            <v>07-45-g</v>
          </cell>
          <cell r="B664" t="str">
            <v xml:space="preserve">Solid Block Masonry in walls upto 20 feet height in 1:8 cement sand mortar using 16"x8"x6" factory manufactured solid blocks with strength of 1900 psi. </v>
          </cell>
          <cell r="C664" t="str">
            <v>100Cft</v>
          </cell>
          <cell r="D664">
            <v>3425.63</v>
          </cell>
          <cell r="E664">
            <v>19399.09</v>
          </cell>
          <cell r="F664" t="str">
            <v>m3</v>
          </cell>
          <cell r="G664">
            <v>1209.75</v>
          </cell>
          <cell r="H664">
            <v>6850.73</v>
          </cell>
        </row>
        <row r="665">
          <cell r="A665" t="str">
            <v>07-46-a</v>
          </cell>
          <cell r="B665" t="str">
            <v>Solid Block Masonry in walls upto 20 feet height in 1:2 cement sand mortar using 16"x8"x4" factory manufactured solid blocks with strength of 1800 psi.</v>
          </cell>
          <cell r="C665" t="str">
            <v>100Cft</v>
          </cell>
          <cell r="D665">
            <v>3954.38</v>
          </cell>
          <cell r="E665">
            <v>24313.73</v>
          </cell>
          <cell r="F665" t="str">
            <v>m3</v>
          </cell>
          <cell r="G665">
            <v>1396.48</v>
          </cell>
          <cell r="H665">
            <v>8586.32</v>
          </cell>
        </row>
        <row r="666">
          <cell r="A666" t="str">
            <v>07-46-b</v>
          </cell>
          <cell r="B666" t="str">
            <v>Solid Block Masonry in walls upto 20 feet height in 1:3 cement sand mortar using 16"x8"x4" factory manufactured solid blocks with strength of 1800 psi.</v>
          </cell>
          <cell r="C666" t="str">
            <v>100Cft</v>
          </cell>
          <cell r="D666">
            <v>3954.38</v>
          </cell>
          <cell r="E666">
            <v>23471.69</v>
          </cell>
          <cell r="F666" t="str">
            <v>m3</v>
          </cell>
          <cell r="G666">
            <v>1396.48</v>
          </cell>
          <cell r="H666">
            <v>8288.9599999999991</v>
          </cell>
        </row>
        <row r="667">
          <cell r="A667" t="str">
            <v>07-46-c</v>
          </cell>
          <cell r="B667" t="str">
            <v>Solid Block Masonry in walls upto 20 feet height in 1:4 cement sand mortar using 16"x8"x4" factory manufactured solid blocks with strength of 1800 psi.</v>
          </cell>
          <cell r="C667" t="str">
            <v>100Cft</v>
          </cell>
          <cell r="D667">
            <v>3954.38</v>
          </cell>
          <cell r="E667">
            <v>22964.41</v>
          </cell>
          <cell r="F667" t="str">
            <v>m3</v>
          </cell>
          <cell r="G667">
            <v>1396.48</v>
          </cell>
          <cell r="H667">
            <v>8109.81</v>
          </cell>
        </row>
        <row r="668">
          <cell r="A668" t="str">
            <v>07-46-d</v>
          </cell>
          <cell r="B668" t="str">
            <v>Solid Block Masonry in walls upto 20 feet height in 1:5 cement sand mortar using 16"x8"x4" factory manufactured solid blocks with strength of 1800 psi.</v>
          </cell>
          <cell r="C668" t="str">
            <v>100Cft</v>
          </cell>
          <cell r="D668">
            <v>3954.38</v>
          </cell>
          <cell r="E668">
            <v>22627.09</v>
          </cell>
          <cell r="F668" t="str">
            <v>m3</v>
          </cell>
          <cell r="G668">
            <v>1396.48</v>
          </cell>
          <cell r="H668">
            <v>7990.69</v>
          </cell>
        </row>
        <row r="669">
          <cell r="A669" t="str">
            <v>07-46-e</v>
          </cell>
          <cell r="B669" t="str">
            <v xml:space="preserve">Solid Block Masonry in walls upto 20 feet height in 1:6 cement sand mortar using 16"x8"x4" factory manufactured solid blocks with strength of 1800 psi. </v>
          </cell>
          <cell r="C669" t="str">
            <v>100Cft</v>
          </cell>
          <cell r="D669">
            <v>3954.38</v>
          </cell>
          <cell r="E669">
            <v>22392.48</v>
          </cell>
          <cell r="F669" t="str">
            <v>m3</v>
          </cell>
          <cell r="G669">
            <v>1396.48</v>
          </cell>
          <cell r="H669">
            <v>7907.84</v>
          </cell>
        </row>
        <row r="670">
          <cell r="A670" t="str">
            <v>07-46-f</v>
          </cell>
          <cell r="B670" t="str">
            <v>Solid Block Masonry in walls upto 20 feet height in 1:7 cement sand mortar using 16"x8"x4" factory manufactured solid blocks with strength of 1800 psi.</v>
          </cell>
          <cell r="C670" t="str">
            <v>100Cft</v>
          </cell>
          <cell r="D670">
            <v>3954.38</v>
          </cell>
          <cell r="E670">
            <v>22211.19</v>
          </cell>
          <cell r="F670" t="str">
            <v>m3</v>
          </cell>
          <cell r="G670">
            <v>1396.48</v>
          </cell>
          <cell r="H670">
            <v>7843.81</v>
          </cell>
        </row>
        <row r="671">
          <cell r="A671" t="str">
            <v>07-46-g</v>
          </cell>
          <cell r="B671" t="str">
            <v>Solid Block Masonry in walls upto 20 feet height in 1:8 cement sand mortar using 16"x8"x4" factory manufactured solid blocks with strength of 1800 psi.</v>
          </cell>
          <cell r="C671" t="str">
            <v>100Cft</v>
          </cell>
          <cell r="D671">
            <v>3954.38</v>
          </cell>
          <cell r="E671">
            <v>22061.49</v>
          </cell>
          <cell r="F671" t="str">
            <v>m3</v>
          </cell>
          <cell r="G671">
            <v>1396.48</v>
          </cell>
          <cell r="H671">
            <v>7790.95</v>
          </cell>
        </row>
        <row r="672">
          <cell r="A672" t="str">
            <v>08-01-a</v>
          </cell>
          <cell r="B672" t="str">
            <v>Random rubble masonry in foundn. &amp; plinth Dry masonry.</v>
          </cell>
          <cell r="C672" t="str">
            <v>100 Cft</v>
          </cell>
          <cell r="D672">
            <v>3712.5</v>
          </cell>
          <cell r="E672">
            <v>7567.7</v>
          </cell>
          <cell r="F672" t="str">
            <v>m3</v>
          </cell>
          <cell r="G672">
            <v>1311.06</v>
          </cell>
          <cell r="H672">
            <v>2672.51</v>
          </cell>
        </row>
        <row r="673">
          <cell r="A673" t="str">
            <v>08-01-b</v>
          </cell>
          <cell r="B673" t="str">
            <v>Random rubble masonry in foundn. &amp; plinth in mud mortar</v>
          </cell>
          <cell r="C673" t="str">
            <v>100 Cft</v>
          </cell>
          <cell r="D673">
            <v>4640.63</v>
          </cell>
          <cell r="E673">
            <v>9328.48</v>
          </cell>
          <cell r="F673" t="str">
            <v>m3</v>
          </cell>
          <cell r="G673">
            <v>1638.82</v>
          </cell>
          <cell r="H673">
            <v>3294.32</v>
          </cell>
        </row>
        <row r="674">
          <cell r="A674" t="str">
            <v>08-01-c-01</v>
          </cell>
          <cell r="B674" t="str">
            <v>Random rubble masonry (Un coursed) in foundn. &amp; plinth in lime, sand mortar 1:2</v>
          </cell>
          <cell r="C674" t="str">
            <v>100 Cft</v>
          </cell>
          <cell r="D674">
            <v>7143.75</v>
          </cell>
          <cell r="E674">
            <v>14695.55</v>
          </cell>
          <cell r="F674" t="str">
            <v>m3</v>
          </cell>
          <cell r="G674">
            <v>2522.79</v>
          </cell>
          <cell r="H674">
            <v>5189.6899999999996</v>
          </cell>
        </row>
        <row r="675">
          <cell r="A675" t="str">
            <v>08-01-c-02</v>
          </cell>
          <cell r="B675" t="str">
            <v>Random rubble masonry (Un coursed) in foundn. &amp; plinth in lime, sand mortar, Surkhi Ratio 1:1:1</v>
          </cell>
          <cell r="C675" t="str">
            <v>100 Cft</v>
          </cell>
          <cell r="D675">
            <v>7143.75</v>
          </cell>
          <cell r="E675">
            <v>14324.97</v>
          </cell>
          <cell r="F675" t="str">
            <v>m3</v>
          </cell>
          <cell r="G675">
            <v>2522.79</v>
          </cell>
          <cell r="H675">
            <v>5058.82</v>
          </cell>
        </row>
        <row r="676">
          <cell r="A676" t="str">
            <v>08-01-c-03</v>
          </cell>
          <cell r="B676" t="str">
            <v>Random rubble masonry (Un coursed) in foundn. &amp; plinth in lime, Surkhi Ratio 1:2</v>
          </cell>
          <cell r="C676" t="str">
            <v>100 Cft</v>
          </cell>
          <cell r="D676">
            <v>7143.75</v>
          </cell>
          <cell r="E676">
            <v>13954.4</v>
          </cell>
          <cell r="F676" t="str">
            <v>m3</v>
          </cell>
          <cell r="G676">
            <v>2522.79</v>
          </cell>
          <cell r="H676">
            <v>4927.95</v>
          </cell>
        </row>
        <row r="677">
          <cell r="A677" t="str">
            <v>08-01-d-01</v>
          </cell>
          <cell r="B677" t="str">
            <v>Random rubble masonry in foundn. &amp; plinth in cement, sand mortar : Ratio 1:3</v>
          </cell>
          <cell r="C677" t="str">
            <v>100 Cft</v>
          </cell>
          <cell r="D677">
            <v>7143.75</v>
          </cell>
          <cell r="E677">
            <v>17573.22</v>
          </cell>
          <cell r="F677" t="str">
            <v>m3</v>
          </cell>
          <cell r="G677">
            <v>2522.79</v>
          </cell>
          <cell r="H677">
            <v>6205.93</v>
          </cell>
        </row>
        <row r="678">
          <cell r="A678" t="str">
            <v>08-01-d-02</v>
          </cell>
          <cell r="B678" t="str">
            <v>Random rubble masonry in foundn. &amp; plinth in cement, sand mortar : Ratio 1:4</v>
          </cell>
          <cell r="C678" t="str">
            <v>100 Cft</v>
          </cell>
          <cell r="D678">
            <v>7143.75</v>
          </cell>
          <cell r="E678">
            <v>16488.95</v>
          </cell>
          <cell r="F678" t="str">
            <v>m3</v>
          </cell>
          <cell r="G678">
            <v>2522.79</v>
          </cell>
          <cell r="H678">
            <v>5823.02</v>
          </cell>
        </row>
        <row r="679">
          <cell r="A679" t="str">
            <v>08-01-d-03</v>
          </cell>
          <cell r="B679" t="str">
            <v>Random rubble masonry in foundn. &amp; plinth in cement, sand mortar : Ratio 1:6</v>
          </cell>
          <cell r="C679" t="str">
            <v>100 Cft</v>
          </cell>
          <cell r="D679">
            <v>7143.75</v>
          </cell>
          <cell r="E679">
            <v>15247.93</v>
          </cell>
          <cell r="F679" t="str">
            <v>m3</v>
          </cell>
          <cell r="G679">
            <v>2522.79</v>
          </cell>
          <cell r="H679">
            <v>5384.76</v>
          </cell>
        </row>
        <row r="680">
          <cell r="A680" t="str">
            <v>08-01-d-04</v>
          </cell>
          <cell r="B680" t="str">
            <v>Random rubble masonry in foundn. &amp; plinth in cement, sand mortar : Ratio 1:8</v>
          </cell>
          <cell r="C680" t="str">
            <v>100 Cft</v>
          </cell>
          <cell r="D680">
            <v>7143.75</v>
          </cell>
          <cell r="E680">
            <v>14561.35</v>
          </cell>
          <cell r="F680" t="str">
            <v>m3</v>
          </cell>
          <cell r="G680">
            <v>2522.79</v>
          </cell>
          <cell r="H680">
            <v>5142.3</v>
          </cell>
        </row>
        <row r="681">
          <cell r="A681" t="str">
            <v>08-02-a</v>
          </cell>
          <cell r="B681" t="str">
            <v>Coursed rubble masonry in foundn. &amp; plinth dry masonry.</v>
          </cell>
          <cell r="C681" t="str">
            <v>100 Cft</v>
          </cell>
          <cell r="D681">
            <v>4725</v>
          </cell>
          <cell r="E681">
            <v>8580.2000000000007</v>
          </cell>
          <cell r="F681" t="str">
            <v>m3</v>
          </cell>
          <cell r="G681">
            <v>1668.62</v>
          </cell>
          <cell r="H681">
            <v>3030.07</v>
          </cell>
        </row>
        <row r="682">
          <cell r="A682" t="str">
            <v>08-02-b</v>
          </cell>
          <cell r="B682" t="str">
            <v>Coursed rubble masonry in foundn. &amp; plinth in mud mortar</v>
          </cell>
          <cell r="C682" t="str">
            <v>100 Cft</v>
          </cell>
          <cell r="D682">
            <v>6581.25</v>
          </cell>
          <cell r="E682">
            <v>11269.1</v>
          </cell>
          <cell r="F682" t="str">
            <v>m3</v>
          </cell>
          <cell r="G682">
            <v>2324.15</v>
          </cell>
          <cell r="H682">
            <v>3979.65</v>
          </cell>
        </row>
        <row r="683">
          <cell r="A683" t="str">
            <v>08-02-c-01</v>
          </cell>
          <cell r="B683" t="str">
            <v>Coursed rubble masonry (Hammer Dressed) in foundn. &amp; plinth in lime, sand mortar 1:2</v>
          </cell>
          <cell r="C683" t="str">
            <v>100 Cft</v>
          </cell>
          <cell r="D683">
            <v>8043.75</v>
          </cell>
          <cell r="E683">
            <v>15183.28</v>
          </cell>
          <cell r="F683" t="str">
            <v>m3</v>
          </cell>
          <cell r="G683">
            <v>2840.63</v>
          </cell>
          <cell r="H683">
            <v>5361.93</v>
          </cell>
        </row>
        <row r="684">
          <cell r="A684" t="str">
            <v>08-02-c-02</v>
          </cell>
          <cell r="B684" t="str">
            <v>Coursed rubble masonry (Hammer Dressed) in foundn. &amp; plinth in lime, sand mortar, Surkhi Ratio 1:1:1</v>
          </cell>
          <cell r="C684" t="str">
            <v>100 Cft</v>
          </cell>
          <cell r="D684">
            <v>8043.75</v>
          </cell>
          <cell r="E684">
            <v>15457.6</v>
          </cell>
          <cell r="F684" t="str">
            <v>m3</v>
          </cell>
          <cell r="G684">
            <v>2840.63</v>
          </cell>
          <cell r="H684">
            <v>5458.81</v>
          </cell>
        </row>
        <row r="685">
          <cell r="A685" t="str">
            <v>08-02-c-03</v>
          </cell>
          <cell r="B685" t="str">
            <v>Coursed rubble masonry (Hammer Dressed) in foundn. &amp; plinth in lime, Surkhi Ratio 1:2</v>
          </cell>
          <cell r="C685" t="str">
            <v>100 Cft</v>
          </cell>
          <cell r="D685">
            <v>8043.75</v>
          </cell>
          <cell r="E685">
            <v>15128.29</v>
          </cell>
          <cell r="F685" t="str">
            <v>m3</v>
          </cell>
          <cell r="G685">
            <v>2840.63</v>
          </cell>
          <cell r="H685">
            <v>5342.51</v>
          </cell>
        </row>
        <row r="686">
          <cell r="A686" t="str">
            <v>08-02-d-01</v>
          </cell>
          <cell r="B686" t="str">
            <v>Coursed rubble masonry (Hammer Dressed) in foundn. &amp; plinth in cement,sand mortar : Ratio 1:3</v>
          </cell>
          <cell r="C686" t="str">
            <v>100 Cft</v>
          </cell>
          <cell r="D686">
            <v>8043.75</v>
          </cell>
          <cell r="E686">
            <v>18346.650000000001</v>
          </cell>
          <cell r="F686" t="str">
            <v>m3</v>
          </cell>
          <cell r="G686">
            <v>2840.63</v>
          </cell>
          <cell r="H686">
            <v>6479.06</v>
          </cell>
        </row>
        <row r="687">
          <cell r="A687" t="str">
            <v>08-02-d-02</v>
          </cell>
          <cell r="B687" t="str">
            <v>Coursed rubble masonry (Hammer Dressed) in foundn. &amp; plinth in cement,sand mortar : Ratio 1:4</v>
          </cell>
          <cell r="C687" t="str">
            <v>100 Cft</v>
          </cell>
          <cell r="D687">
            <v>8043.75</v>
          </cell>
          <cell r="E687">
            <v>17382.849999999999</v>
          </cell>
          <cell r="F687" t="str">
            <v>m3</v>
          </cell>
          <cell r="G687">
            <v>2840.63</v>
          </cell>
          <cell r="H687">
            <v>6138.7</v>
          </cell>
        </row>
        <row r="688">
          <cell r="A688" t="str">
            <v>08-02-d-03</v>
          </cell>
          <cell r="B688" t="str">
            <v>Coursed rubble masonry (Hammer Dressed) in foundn. &amp;  plinth in cement,sand mortar : Ratio 1:6</v>
          </cell>
          <cell r="C688" t="str">
            <v>100 Cft</v>
          </cell>
          <cell r="D688">
            <v>8043.75</v>
          </cell>
          <cell r="E688">
            <v>16273.14</v>
          </cell>
          <cell r="F688" t="str">
            <v>m3</v>
          </cell>
          <cell r="G688">
            <v>2840.63</v>
          </cell>
          <cell r="H688">
            <v>5746.81</v>
          </cell>
        </row>
        <row r="689">
          <cell r="A689" t="str">
            <v>08-02-d-04</v>
          </cell>
          <cell r="B689" t="str">
            <v>Coursed rubble masonry (Hammer Dressed) in foundn. &amp; plinth in cement,sand mortar : Ratio 1:8</v>
          </cell>
          <cell r="C689" t="str">
            <v>100 Cft</v>
          </cell>
          <cell r="D689">
            <v>8043.75</v>
          </cell>
          <cell r="E689">
            <v>15673.39</v>
          </cell>
          <cell r="F689" t="str">
            <v>m3</v>
          </cell>
          <cell r="G689">
            <v>2840.63</v>
          </cell>
          <cell r="H689">
            <v>5535.01</v>
          </cell>
        </row>
        <row r="690">
          <cell r="A690" t="str">
            <v>08-03-a</v>
          </cell>
          <cell r="B690" t="str">
            <v>Random rubble masonry in ground floor Dry masonry.</v>
          </cell>
          <cell r="C690" t="str">
            <v>100 Cft</v>
          </cell>
          <cell r="D690">
            <v>4218.75</v>
          </cell>
          <cell r="E690">
            <v>8073.95</v>
          </cell>
          <cell r="F690" t="str">
            <v>m3</v>
          </cell>
          <cell r="G690">
            <v>1489.84</v>
          </cell>
          <cell r="H690">
            <v>2851.29</v>
          </cell>
        </row>
        <row r="691">
          <cell r="A691" t="str">
            <v>08-03-b</v>
          </cell>
          <cell r="B691" t="str">
            <v>Random rubble masonry in ground floor in mud mortar</v>
          </cell>
          <cell r="C691" t="str">
            <v>100 Cft</v>
          </cell>
          <cell r="D691">
            <v>5568.75</v>
          </cell>
          <cell r="E691">
            <v>10082.75</v>
          </cell>
          <cell r="F691" t="str">
            <v>m3</v>
          </cell>
          <cell r="G691">
            <v>1966.59</v>
          </cell>
          <cell r="H691">
            <v>3560.69</v>
          </cell>
        </row>
        <row r="692">
          <cell r="A692" t="str">
            <v>08-03-c-01</v>
          </cell>
          <cell r="B692" t="str">
            <v>Random rubble masonry in ground floor in lime, sand mortar 1:2</v>
          </cell>
          <cell r="C692" t="str">
            <v>100 Cft</v>
          </cell>
          <cell r="D692">
            <v>7790.63</v>
          </cell>
          <cell r="E692">
            <v>15342.42</v>
          </cell>
          <cell r="F692" t="str">
            <v>m3</v>
          </cell>
          <cell r="G692">
            <v>2751.24</v>
          </cell>
          <cell r="H692">
            <v>5418.13</v>
          </cell>
        </row>
        <row r="693">
          <cell r="A693" t="str">
            <v>08-03-c-02</v>
          </cell>
          <cell r="B693" t="str">
            <v>Random rubble masonry in ground floor in lime, sand mortar, Surkhi Ratio 1:1:1</v>
          </cell>
          <cell r="C693" t="str">
            <v>100 Cft</v>
          </cell>
          <cell r="D693">
            <v>7790.63</v>
          </cell>
          <cell r="E693">
            <v>14971.85</v>
          </cell>
          <cell r="F693" t="str">
            <v>m3</v>
          </cell>
          <cell r="G693">
            <v>2751.24</v>
          </cell>
          <cell r="H693">
            <v>5287.26</v>
          </cell>
        </row>
        <row r="694">
          <cell r="A694" t="str">
            <v>08-03-c-03</v>
          </cell>
          <cell r="B694" t="str">
            <v>Random rubble masonry in ground floor in lime, Surkhi Ratio 1:2</v>
          </cell>
          <cell r="C694" t="str">
            <v>100 Cft</v>
          </cell>
          <cell r="D694">
            <v>7790.63</v>
          </cell>
          <cell r="E694">
            <v>14601.28</v>
          </cell>
          <cell r="F694" t="str">
            <v>m3</v>
          </cell>
          <cell r="G694">
            <v>2751.24</v>
          </cell>
          <cell r="H694">
            <v>5156.3999999999996</v>
          </cell>
        </row>
        <row r="695">
          <cell r="A695" t="str">
            <v>08-03-d-01</v>
          </cell>
          <cell r="B695" t="str">
            <v>Random rubble masonry in ground floor in cement,sand mortar : Ratio 1:3</v>
          </cell>
          <cell r="C695" t="str">
            <v>100 Cft</v>
          </cell>
          <cell r="D695">
            <v>7790.63</v>
          </cell>
          <cell r="E695">
            <v>18220.099999999999</v>
          </cell>
          <cell r="F695" t="str">
            <v>m3</v>
          </cell>
          <cell r="G695">
            <v>2751.24</v>
          </cell>
          <cell r="H695">
            <v>6434.37</v>
          </cell>
        </row>
        <row r="696">
          <cell r="A696" t="str">
            <v>08-03-d-02</v>
          </cell>
          <cell r="B696" t="str">
            <v>Random rubble masonry in ground floor in cement,sand mortar : Ratio 1:4</v>
          </cell>
          <cell r="C696" t="str">
            <v>100 Cft</v>
          </cell>
          <cell r="D696">
            <v>7790.63</v>
          </cell>
          <cell r="E696">
            <v>17135.82</v>
          </cell>
          <cell r="F696" t="str">
            <v>m3</v>
          </cell>
          <cell r="G696">
            <v>2751.24</v>
          </cell>
          <cell r="H696">
            <v>6051.46</v>
          </cell>
        </row>
        <row r="697">
          <cell r="A697" t="str">
            <v>08-03-d-03</v>
          </cell>
          <cell r="B697" t="str">
            <v>Random rubble masonry in ground floor in cement,sand mortar : Ratio 1:6</v>
          </cell>
          <cell r="C697" t="str">
            <v>100 Cft</v>
          </cell>
          <cell r="D697">
            <v>7790.63</v>
          </cell>
          <cell r="E697">
            <v>15894.8</v>
          </cell>
          <cell r="F697" t="str">
            <v>m3</v>
          </cell>
          <cell r="G697">
            <v>2751.24</v>
          </cell>
          <cell r="H697">
            <v>5613.2</v>
          </cell>
        </row>
        <row r="698">
          <cell r="A698" t="str">
            <v>08-03-d-04</v>
          </cell>
          <cell r="B698" t="str">
            <v>Random rubble masonry in ground floor in cement,sand mortar : Ratio 1:8</v>
          </cell>
          <cell r="C698" t="str">
            <v>100 Cft</v>
          </cell>
          <cell r="D698">
            <v>7790.63</v>
          </cell>
          <cell r="E698">
            <v>15208.22</v>
          </cell>
          <cell r="F698" t="str">
            <v>m3</v>
          </cell>
          <cell r="G698">
            <v>2751.24</v>
          </cell>
          <cell r="H698">
            <v>5370.74</v>
          </cell>
        </row>
        <row r="699">
          <cell r="A699" t="str">
            <v>08-04-a</v>
          </cell>
          <cell r="B699" t="str">
            <v>Coursed rubble masonry in ground floor Dry masonry.</v>
          </cell>
          <cell r="C699" t="str">
            <v>100 Cft</v>
          </cell>
          <cell r="D699">
            <v>5512.5</v>
          </cell>
          <cell r="E699">
            <v>9367.7000000000007</v>
          </cell>
          <cell r="F699" t="str">
            <v>m3</v>
          </cell>
          <cell r="G699">
            <v>1946.72</v>
          </cell>
          <cell r="H699">
            <v>3308.18</v>
          </cell>
        </row>
        <row r="700">
          <cell r="A700" t="str">
            <v>08-04-b</v>
          </cell>
          <cell r="B700" t="str">
            <v>Coursed rubble masonry in ground floor in mud mortar</v>
          </cell>
          <cell r="C700" t="str">
            <v>100 Cft</v>
          </cell>
          <cell r="D700">
            <v>8662.5</v>
          </cell>
          <cell r="E700">
            <v>13176.5</v>
          </cell>
          <cell r="F700" t="str">
            <v>m3</v>
          </cell>
          <cell r="G700">
            <v>3059.14</v>
          </cell>
          <cell r="H700">
            <v>4653.24</v>
          </cell>
        </row>
        <row r="701">
          <cell r="A701" t="str">
            <v>08-04-c-01</v>
          </cell>
          <cell r="B701" t="str">
            <v>Coursed rubble masonry in ground floor in lime, sand mortar 1:2</v>
          </cell>
          <cell r="C701" t="str">
            <v>100 Cft</v>
          </cell>
          <cell r="D701">
            <v>9084.3799999999992</v>
          </cell>
          <cell r="E701">
            <v>16221.34</v>
          </cell>
          <cell r="F701" t="str">
            <v>m3</v>
          </cell>
          <cell r="G701">
            <v>3208.12</v>
          </cell>
          <cell r="H701">
            <v>5728.52</v>
          </cell>
        </row>
        <row r="702">
          <cell r="A702" t="str">
            <v>08-04-c-02</v>
          </cell>
          <cell r="B702" t="str">
            <v>Coursed rubble masonry in ground floor in lime, sand mortar, Surkhi Ratio 1:1:1</v>
          </cell>
          <cell r="C702" t="str">
            <v>100 Cft</v>
          </cell>
          <cell r="D702">
            <v>9084.3799999999992</v>
          </cell>
          <cell r="E702">
            <v>16498.23</v>
          </cell>
          <cell r="F702" t="str">
            <v>m3</v>
          </cell>
          <cell r="G702">
            <v>3208.12</v>
          </cell>
          <cell r="H702">
            <v>5826.3</v>
          </cell>
        </row>
        <row r="703">
          <cell r="A703" t="str">
            <v>08-04-c-03</v>
          </cell>
          <cell r="B703" t="str">
            <v>Coursed rubble masonry in ground floor in lime, Surkhi Ratio 1:2</v>
          </cell>
          <cell r="C703" t="str">
            <v>100 Cft</v>
          </cell>
          <cell r="D703">
            <v>9084.3799999999992</v>
          </cell>
          <cell r="E703">
            <v>16168.83</v>
          </cell>
          <cell r="F703" t="str">
            <v>m3</v>
          </cell>
          <cell r="G703">
            <v>3208.12</v>
          </cell>
          <cell r="H703">
            <v>5709.97</v>
          </cell>
        </row>
        <row r="704">
          <cell r="A704" t="str">
            <v>08-04-d-01</v>
          </cell>
          <cell r="B704" t="str">
            <v>Coursed rubble masonry in ground floor in cement,sand mortar : Ratio 1:3</v>
          </cell>
          <cell r="C704" t="str">
            <v>100 Cft</v>
          </cell>
          <cell r="D704">
            <v>9084.3799999999992</v>
          </cell>
          <cell r="E704">
            <v>19387.28</v>
          </cell>
          <cell r="F704" t="str">
            <v>m3</v>
          </cell>
          <cell r="G704">
            <v>3208.12</v>
          </cell>
          <cell r="H704">
            <v>6846.56</v>
          </cell>
        </row>
        <row r="705">
          <cell r="A705" t="str">
            <v>08-04-d-02</v>
          </cell>
          <cell r="B705" t="str">
            <v>Coursed rubble masonry in ground floor in cement,sand mortar : Ratio 1:4</v>
          </cell>
          <cell r="C705" t="str">
            <v>100 Cft</v>
          </cell>
          <cell r="D705">
            <v>9084.3799999999992</v>
          </cell>
          <cell r="E705">
            <v>18423.47</v>
          </cell>
          <cell r="F705" t="str">
            <v>m3</v>
          </cell>
          <cell r="G705">
            <v>3208.12</v>
          </cell>
          <cell r="H705">
            <v>6506.19</v>
          </cell>
        </row>
        <row r="706">
          <cell r="A706" t="str">
            <v>08-04-d-03</v>
          </cell>
          <cell r="B706" t="str">
            <v>Coursed rubble masonry in ground floor in cement,sand mortar : Ratio 1:6</v>
          </cell>
          <cell r="C706" t="str">
            <v>100 Cft</v>
          </cell>
          <cell r="D706">
            <v>9084.3799999999992</v>
          </cell>
          <cell r="E706">
            <v>17318.89</v>
          </cell>
          <cell r="F706" t="str">
            <v>m3</v>
          </cell>
          <cell r="G706">
            <v>3208.12</v>
          </cell>
          <cell r="H706">
            <v>6116.11</v>
          </cell>
        </row>
        <row r="707">
          <cell r="A707" t="str">
            <v>08-04-d-04</v>
          </cell>
          <cell r="B707" t="str">
            <v>Coursed rubble masonry in ground floor in cement,sand mortar : Ratio 1:8</v>
          </cell>
          <cell r="C707" t="str">
            <v>100 Cft</v>
          </cell>
          <cell r="D707">
            <v>9084.3799999999992</v>
          </cell>
          <cell r="E707">
            <v>16739.63</v>
          </cell>
          <cell r="F707" t="str">
            <v>m3</v>
          </cell>
          <cell r="G707">
            <v>3208.12</v>
          </cell>
          <cell r="H707">
            <v>5911.55</v>
          </cell>
        </row>
        <row r="708">
          <cell r="A708" t="str">
            <v>08-05-a-01</v>
          </cell>
          <cell r="B708" t="str">
            <v>Ashlar block masonry in ground floor in lime, sand mortar 1:2</v>
          </cell>
          <cell r="C708" t="str">
            <v>100 Cft</v>
          </cell>
          <cell r="D708">
            <v>25087.5</v>
          </cell>
          <cell r="E708">
            <v>34645.42</v>
          </cell>
          <cell r="F708" t="str">
            <v>m3</v>
          </cell>
          <cell r="G708">
            <v>8859.58</v>
          </cell>
          <cell r="H708">
            <v>12234.93</v>
          </cell>
        </row>
        <row r="709">
          <cell r="A709" t="str">
            <v>08-05-a-02</v>
          </cell>
          <cell r="B709" t="str">
            <v>Ashlar block masonry in ground floor in lime, sand mortar, Surkhi Ratio 1:1:1</v>
          </cell>
          <cell r="C709" t="str">
            <v>100 Cft</v>
          </cell>
          <cell r="D709">
            <v>25087.5</v>
          </cell>
          <cell r="E709">
            <v>34398.370000000003</v>
          </cell>
          <cell r="F709" t="str">
            <v>m3</v>
          </cell>
          <cell r="G709">
            <v>8859.58</v>
          </cell>
          <cell r="H709">
            <v>12147.68</v>
          </cell>
        </row>
        <row r="710">
          <cell r="A710" t="str">
            <v>08-05-a-03</v>
          </cell>
          <cell r="B710" t="str">
            <v>Ashlar block masonry in ground floor in lime, Surkhi Ratio 1:2</v>
          </cell>
          <cell r="C710" t="str">
            <v>100 Cft</v>
          </cell>
          <cell r="D710">
            <v>25087.5</v>
          </cell>
          <cell r="E710">
            <v>34151.32</v>
          </cell>
          <cell r="F710" t="str">
            <v>m3</v>
          </cell>
          <cell r="G710">
            <v>8859.58</v>
          </cell>
          <cell r="H710">
            <v>12060.44</v>
          </cell>
        </row>
        <row r="711">
          <cell r="A711" t="str">
            <v>08-05-b-01</v>
          </cell>
          <cell r="B711" t="str">
            <v>Ashlar block masonry in ground floor in cement,sand mortar : Ratio 1:3</v>
          </cell>
          <cell r="C711" t="str">
            <v>100 Cft</v>
          </cell>
          <cell r="D711">
            <v>25087.5</v>
          </cell>
          <cell r="E711">
            <v>36563.870000000003</v>
          </cell>
          <cell r="F711" t="str">
            <v>m3</v>
          </cell>
          <cell r="G711">
            <v>8859.58</v>
          </cell>
          <cell r="H711">
            <v>12912.42</v>
          </cell>
        </row>
        <row r="712">
          <cell r="A712" t="str">
            <v>08-05-b-02</v>
          </cell>
          <cell r="B712" t="str">
            <v>Ashlar block masonry in ground floor in cement,sand mortar : Ratio 1:4</v>
          </cell>
          <cell r="C712" t="str">
            <v>100 Cft</v>
          </cell>
          <cell r="D712">
            <v>25087.5</v>
          </cell>
          <cell r="E712">
            <v>35841.019999999997</v>
          </cell>
          <cell r="F712" t="str">
            <v>m3</v>
          </cell>
          <cell r="G712">
            <v>8859.58</v>
          </cell>
          <cell r="H712">
            <v>12657.15</v>
          </cell>
        </row>
        <row r="713">
          <cell r="A713" t="str">
            <v>08-05-b-03</v>
          </cell>
          <cell r="B713" t="str">
            <v>Ashlar block masonry in ground floor in cement,sand mortar : Ratio 1:6</v>
          </cell>
          <cell r="C713" t="str">
            <v>100 Cft</v>
          </cell>
          <cell r="D713">
            <v>25087.5</v>
          </cell>
          <cell r="E713">
            <v>35021.79</v>
          </cell>
          <cell r="F713" t="str">
            <v>m3</v>
          </cell>
          <cell r="G713">
            <v>8859.58</v>
          </cell>
          <cell r="H713">
            <v>12367.84</v>
          </cell>
        </row>
        <row r="714">
          <cell r="A714" t="str">
            <v>08-06-a-01</v>
          </cell>
          <cell r="B714" t="str">
            <v>Ashlar fine masonry in ground floor in lime, sand mortar 1:2</v>
          </cell>
          <cell r="C714" t="str">
            <v>100 Cft</v>
          </cell>
          <cell r="D714">
            <v>48093.75</v>
          </cell>
          <cell r="E714">
            <v>58816.59</v>
          </cell>
          <cell r="F714" t="str">
            <v>m3</v>
          </cell>
          <cell r="G714">
            <v>16984.16</v>
          </cell>
          <cell r="H714">
            <v>20770.900000000001</v>
          </cell>
        </row>
        <row r="715">
          <cell r="A715" t="str">
            <v>08-06-a-02</v>
          </cell>
          <cell r="B715" t="str">
            <v>Ashlar fine masonry in ground floor in lime, sand mortar, Surkhi Ratio 1:1:1</v>
          </cell>
          <cell r="C715" t="str">
            <v>100 Cft</v>
          </cell>
          <cell r="D715">
            <v>48093.75</v>
          </cell>
          <cell r="E715">
            <v>58693.06</v>
          </cell>
          <cell r="F715" t="str">
            <v>m3</v>
          </cell>
          <cell r="G715">
            <v>16984.16</v>
          </cell>
          <cell r="H715">
            <v>20727.28</v>
          </cell>
        </row>
        <row r="716">
          <cell r="A716" t="str">
            <v>08-06-a-03</v>
          </cell>
          <cell r="B716" t="str">
            <v>Ashlar fine masonry in ground floor in lime, Surkhi Ratio 1:2</v>
          </cell>
          <cell r="C716" t="str">
            <v>100 Cft</v>
          </cell>
          <cell r="D716">
            <v>48093.75</v>
          </cell>
          <cell r="E716">
            <v>58569.54</v>
          </cell>
          <cell r="F716" t="str">
            <v>m3</v>
          </cell>
          <cell r="G716">
            <v>16984.16</v>
          </cell>
          <cell r="H716">
            <v>20683.66</v>
          </cell>
        </row>
        <row r="717">
          <cell r="A717" t="str">
            <v>08-06-b-01</v>
          </cell>
          <cell r="B717" t="str">
            <v>Ashlar fine masonry in ground floor in cement,sand mortar : Ratio 1:3</v>
          </cell>
          <cell r="C717" t="str">
            <v>100 Cft</v>
          </cell>
          <cell r="D717">
            <v>48093.75</v>
          </cell>
          <cell r="E717">
            <v>59775.81</v>
          </cell>
          <cell r="F717" t="str">
            <v>m3</v>
          </cell>
          <cell r="G717">
            <v>16984.16</v>
          </cell>
          <cell r="H717">
            <v>21109.65</v>
          </cell>
        </row>
        <row r="718">
          <cell r="A718" t="str">
            <v>08-06-b-02</v>
          </cell>
          <cell r="B718" t="str">
            <v>Ashlar fine masonry in ground floor in cement,sand mortar : Ratio 1:4</v>
          </cell>
          <cell r="C718" t="str">
            <v>100 Cft</v>
          </cell>
          <cell r="D718">
            <v>48093.75</v>
          </cell>
          <cell r="E718">
            <v>59414.39</v>
          </cell>
          <cell r="F718" t="str">
            <v>m3</v>
          </cell>
          <cell r="G718">
            <v>16984.16</v>
          </cell>
          <cell r="H718">
            <v>20982.01</v>
          </cell>
        </row>
        <row r="719">
          <cell r="A719" t="str">
            <v>08-06-b-03</v>
          </cell>
          <cell r="B719" t="str">
            <v>Ashlar fine masonry in ground floor in cement,sand mortar : Ratio 1:6</v>
          </cell>
          <cell r="C719" t="str">
            <v>100 Cft</v>
          </cell>
          <cell r="D719">
            <v>48093.75</v>
          </cell>
          <cell r="E719">
            <v>59010.86</v>
          </cell>
          <cell r="F719" t="str">
            <v>m3</v>
          </cell>
          <cell r="G719">
            <v>16984.16</v>
          </cell>
          <cell r="H719">
            <v>20839.509999999998</v>
          </cell>
        </row>
        <row r="720">
          <cell r="A720" t="str">
            <v>08-07-a</v>
          </cell>
          <cell r="B720" t="str">
            <v>Extra labour on items 08-03-a-01 to 08-06-b-03 for work in First floor</v>
          </cell>
          <cell r="C720" t="str">
            <v>100 Cft</v>
          </cell>
          <cell r="D720">
            <v>1164.3800000000001</v>
          </cell>
          <cell r="E720">
            <v>1164.3800000000001</v>
          </cell>
          <cell r="F720" t="str">
            <v>m3</v>
          </cell>
          <cell r="G720">
            <v>411.2</v>
          </cell>
          <cell r="H720">
            <v>411.2</v>
          </cell>
        </row>
        <row r="721">
          <cell r="A721" t="str">
            <v>08-07-b</v>
          </cell>
          <cell r="B721" t="str">
            <v>Extra labour on items 08-03-a-01 to 08-06-b-03 for work in Second floor</v>
          </cell>
          <cell r="C721" t="str">
            <v>100 Cft</v>
          </cell>
          <cell r="D721">
            <v>2677.5</v>
          </cell>
          <cell r="E721">
            <v>2677.5</v>
          </cell>
          <cell r="F721" t="str">
            <v>m3</v>
          </cell>
          <cell r="G721">
            <v>945.55</v>
          </cell>
          <cell r="H721">
            <v>945.55</v>
          </cell>
        </row>
        <row r="722">
          <cell r="A722" t="str">
            <v>08-07-c</v>
          </cell>
          <cell r="B722" t="str">
            <v>Extra labour on items 08-03-a-01 to 08-06-b-03 for work in Third floor</v>
          </cell>
          <cell r="C722" t="str">
            <v>100 Cft</v>
          </cell>
          <cell r="D722">
            <v>4218.75</v>
          </cell>
          <cell r="E722">
            <v>4218.75</v>
          </cell>
          <cell r="F722" t="str">
            <v>m3</v>
          </cell>
          <cell r="G722">
            <v>1489.84</v>
          </cell>
          <cell r="H722">
            <v>1489.84</v>
          </cell>
        </row>
        <row r="723">
          <cell r="A723" t="str">
            <v>08-07-d</v>
          </cell>
          <cell r="B723" t="str">
            <v>Extra labour on items 08-03-a-01 to 08-06-b-03 for work in Fourth &amp; subsequent floors</v>
          </cell>
          <cell r="C723" t="str">
            <v>100 Cft</v>
          </cell>
          <cell r="D723">
            <v>6693.75</v>
          </cell>
          <cell r="E723">
            <v>6693.75</v>
          </cell>
          <cell r="F723" t="str">
            <v>m3</v>
          </cell>
          <cell r="G723">
            <v>2363.88</v>
          </cell>
          <cell r="H723">
            <v>2363.88</v>
          </cell>
        </row>
        <row r="724">
          <cell r="A724" t="str">
            <v>08-08</v>
          </cell>
          <cell r="B724" t="str">
            <v>Extra labour on items 08-03-a-01 to 08-06-b-03 for every 5' additional height, other than building</v>
          </cell>
          <cell r="C724" t="str">
            <v>100 Cft</v>
          </cell>
          <cell r="D724">
            <v>1068.75</v>
          </cell>
          <cell r="E724">
            <v>1068.75</v>
          </cell>
          <cell r="F724" t="str">
            <v>m3</v>
          </cell>
          <cell r="G724">
            <v>377.43</v>
          </cell>
          <cell r="H724">
            <v>377.43</v>
          </cell>
        </row>
        <row r="725">
          <cell r="A725" t="str">
            <v>08-09</v>
          </cell>
          <cell r="B725" t="str">
            <v>Extra labour for arch work in stone masonry including centring &amp; decentring etc.</v>
          </cell>
          <cell r="C725" t="str">
            <v>100 Cft</v>
          </cell>
          <cell r="D725">
            <v>4275</v>
          </cell>
          <cell r="E725">
            <v>4275</v>
          </cell>
          <cell r="F725" t="str">
            <v>m3</v>
          </cell>
          <cell r="G725">
            <v>1509.7</v>
          </cell>
          <cell r="H725">
            <v>1509.7</v>
          </cell>
        </row>
        <row r="726">
          <cell r="A726" t="str">
            <v>08-10-a</v>
          </cell>
          <cell r="B726" t="str">
            <v>Extra labour for coping &amp; caps etc</v>
          </cell>
          <cell r="C726" t="str">
            <v>100 Cft</v>
          </cell>
          <cell r="D726">
            <v>20250</v>
          </cell>
          <cell r="E726">
            <v>20250</v>
          </cell>
          <cell r="F726" t="str">
            <v>m3</v>
          </cell>
          <cell r="G726">
            <v>7151.23</v>
          </cell>
          <cell r="H726">
            <v>7151.23</v>
          </cell>
        </row>
        <row r="727">
          <cell r="A727" t="str">
            <v>08-10-b</v>
          </cell>
          <cell r="B727" t="str">
            <v>Extra labour for cornice &amp; string course</v>
          </cell>
          <cell r="C727" t="str">
            <v>100 Cft</v>
          </cell>
          <cell r="D727">
            <v>20250</v>
          </cell>
          <cell r="E727">
            <v>20250</v>
          </cell>
          <cell r="F727" t="str">
            <v>m3</v>
          </cell>
          <cell r="G727">
            <v>7151.23</v>
          </cell>
          <cell r="H727">
            <v>7151.23</v>
          </cell>
        </row>
        <row r="728">
          <cell r="A728" t="str">
            <v>08-11-a</v>
          </cell>
          <cell r="B728" t="str">
            <v>Dressing stones : Hammer dressed</v>
          </cell>
          <cell r="C728" t="str">
            <v>100 Sft</v>
          </cell>
          <cell r="D728">
            <v>6468.75</v>
          </cell>
          <cell r="E728">
            <v>6468.75</v>
          </cell>
          <cell r="F728" t="str">
            <v>m2</v>
          </cell>
          <cell r="G728">
            <v>696.04</v>
          </cell>
          <cell r="H728">
            <v>696.04</v>
          </cell>
        </row>
        <row r="729">
          <cell r="A729" t="str">
            <v>08-11-b</v>
          </cell>
          <cell r="B729" t="str">
            <v>Dressing stones : Rough tooled dressed</v>
          </cell>
          <cell r="C729" t="str">
            <v>100 Sft</v>
          </cell>
          <cell r="D729">
            <v>12375</v>
          </cell>
          <cell r="E729">
            <v>12375</v>
          </cell>
          <cell r="F729" t="str">
            <v>m2</v>
          </cell>
          <cell r="G729">
            <v>1331.55</v>
          </cell>
          <cell r="H729">
            <v>1331.55</v>
          </cell>
        </row>
        <row r="730">
          <cell r="A730" t="str">
            <v>08-11-c</v>
          </cell>
          <cell r="B730" t="str">
            <v>Dressing stones : Chisel dressed</v>
          </cell>
          <cell r="C730" t="str">
            <v>100 Sft</v>
          </cell>
          <cell r="D730">
            <v>14962.5</v>
          </cell>
          <cell r="E730">
            <v>14962.5</v>
          </cell>
          <cell r="F730" t="str">
            <v>m2</v>
          </cell>
          <cell r="G730">
            <v>1609.96</v>
          </cell>
          <cell r="H730">
            <v>1609.96</v>
          </cell>
        </row>
        <row r="731">
          <cell r="A731" t="str">
            <v>08-11-d</v>
          </cell>
          <cell r="B731" t="str">
            <v>Dressing stones : Fine dressed</v>
          </cell>
          <cell r="C731" t="str">
            <v>100 Sft</v>
          </cell>
          <cell r="D731">
            <v>32175</v>
          </cell>
          <cell r="E731">
            <v>32175</v>
          </cell>
          <cell r="F731" t="str">
            <v>m2</v>
          </cell>
          <cell r="G731">
            <v>3462.03</v>
          </cell>
          <cell r="H731">
            <v>3462.03</v>
          </cell>
        </row>
        <row r="732">
          <cell r="A732" t="str">
            <v>08-12</v>
          </cell>
          <cell r="B732" t="str">
            <v>Dhajji walling 5"x5" thick deodar framing with stone laid in 1:6 c/s mortar &amp; 1:4 c/s plaster</v>
          </cell>
          <cell r="C732" t="str">
            <v>100 Sft</v>
          </cell>
          <cell r="D732">
            <v>9596.25</v>
          </cell>
          <cell r="E732">
            <v>21887.84</v>
          </cell>
          <cell r="F732" t="str">
            <v>m2</v>
          </cell>
          <cell r="G732">
            <v>1032.56</v>
          </cell>
          <cell r="H732">
            <v>2355.13</v>
          </cell>
        </row>
        <row r="733">
          <cell r="A733" t="str">
            <v>08-13</v>
          </cell>
          <cell r="B733" t="str">
            <v>Provide &amp; fix stone blocks from 2 cft. to 6 cft. each, including lift upto 20 ft.</v>
          </cell>
          <cell r="C733" t="str">
            <v>100 Cft</v>
          </cell>
          <cell r="D733">
            <v>37912.5</v>
          </cell>
          <cell r="E733">
            <v>41572.5</v>
          </cell>
          <cell r="F733" t="str">
            <v>m3</v>
          </cell>
          <cell r="G733">
            <v>13388.69</v>
          </cell>
          <cell r="H733">
            <v>14681.2</v>
          </cell>
        </row>
        <row r="734">
          <cell r="A734" t="str">
            <v>08-14</v>
          </cell>
          <cell r="B734" t="str">
            <v>Providing and fixing stone blocks, under 2 cft. each, including lift upto 20 ft.</v>
          </cell>
          <cell r="C734" t="str">
            <v>100 Cft</v>
          </cell>
          <cell r="D734">
            <v>17437.5</v>
          </cell>
          <cell r="E734">
            <v>21097.5</v>
          </cell>
          <cell r="F734" t="str">
            <v>m3</v>
          </cell>
          <cell r="G734">
            <v>6158</v>
          </cell>
          <cell r="H734">
            <v>7450.52</v>
          </cell>
        </row>
        <row r="735">
          <cell r="A735" t="str">
            <v>08-15</v>
          </cell>
          <cell r="B735" t="str">
            <v>Provide &amp; lay stone/boulder dry hand packed as filling behind retaining walls or in pitching</v>
          </cell>
          <cell r="C735" t="str">
            <v>100 Cft</v>
          </cell>
          <cell r="D735">
            <v>1237.5</v>
          </cell>
          <cell r="E735">
            <v>5355</v>
          </cell>
          <cell r="F735" t="str">
            <v>m3</v>
          </cell>
          <cell r="G735">
            <v>437.02</v>
          </cell>
          <cell r="H735">
            <v>1891.1</v>
          </cell>
        </row>
        <row r="736">
          <cell r="A736" t="str">
            <v>09-01</v>
          </cell>
          <cell r="B736" t="str">
            <v>First class tile roofing including earth, mud plaster, gobri leeping, cement plaster etc complete.</v>
          </cell>
          <cell r="C736" t="str">
            <v>100 Sft</v>
          </cell>
          <cell r="D736">
            <v>7773.75</v>
          </cell>
          <cell r="E736">
            <v>20938.830000000002</v>
          </cell>
          <cell r="F736" t="str">
            <v>m2</v>
          </cell>
          <cell r="G736">
            <v>836.46</v>
          </cell>
          <cell r="H736">
            <v>2253.02</v>
          </cell>
        </row>
        <row r="737">
          <cell r="A737" t="str">
            <v>09-02</v>
          </cell>
          <cell r="B737" t="str">
            <v>Second class tile roofing consisting of 4" earth and 1" mud plaster with gobri leeping etc.</v>
          </cell>
          <cell r="C737" t="str">
            <v>100 Sft</v>
          </cell>
          <cell r="D737">
            <v>5906.25</v>
          </cell>
          <cell r="E737">
            <v>13958.55</v>
          </cell>
          <cell r="F737" t="str">
            <v>m2</v>
          </cell>
          <cell r="G737">
            <v>635.51</v>
          </cell>
          <cell r="H737">
            <v>1501.94</v>
          </cell>
        </row>
        <row r="738">
          <cell r="A738" t="str">
            <v>09-03</v>
          </cell>
          <cell r="B738" t="str">
            <v>Covering mud roof with coal tar and fine sand.</v>
          </cell>
          <cell r="C738" t="str">
            <v>100 Sft</v>
          </cell>
          <cell r="D738">
            <v>262.13</v>
          </cell>
          <cell r="E738">
            <v>1258.68</v>
          </cell>
          <cell r="F738" t="str">
            <v>m2</v>
          </cell>
          <cell r="G738">
            <v>28.2</v>
          </cell>
          <cell r="H738">
            <v>135.43</v>
          </cell>
        </row>
        <row r="739">
          <cell r="A739" t="str">
            <v>09-04-a</v>
          </cell>
          <cell r="B739" t="str">
            <v>Filling spaces in between wooden battens over beams, filled with deodar wood pieces</v>
          </cell>
          <cell r="C739" t="str">
            <v>100 Sft</v>
          </cell>
          <cell r="D739">
            <v>731.25</v>
          </cell>
          <cell r="E739">
            <v>4314.3900000000003</v>
          </cell>
          <cell r="F739" t="str">
            <v>m2</v>
          </cell>
          <cell r="G739">
            <v>78.680000000000007</v>
          </cell>
          <cell r="H739">
            <v>464.23</v>
          </cell>
        </row>
        <row r="740">
          <cell r="A740" t="str">
            <v>09-04-b</v>
          </cell>
          <cell r="B740" t="str">
            <v>Filling spaces in between RCC battens, filled with PCC block 1:3:6</v>
          </cell>
          <cell r="C740" t="str">
            <v>100 Sft</v>
          </cell>
          <cell r="D740">
            <v>1141.8800000000001</v>
          </cell>
          <cell r="E740">
            <v>1639.64</v>
          </cell>
          <cell r="F740" t="str">
            <v>m2</v>
          </cell>
          <cell r="G740">
            <v>122.87</v>
          </cell>
          <cell r="H740">
            <v>176.42</v>
          </cell>
        </row>
        <row r="741">
          <cell r="A741" t="str">
            <v>09-04-c</v>
          </cell>
          <cell r="B741" t="str">
            <v>Filling spaces in between spacers filled with bricks</v>
          </cell>
          <cell r="C741" t="str">
            <v>100 Sft</v>
          </cell>
          <cell r="D741">
            <v>324</v>
          </cell>
          <cell r="E741">
            <v>970.6</v>
          </cell>
          <cell r="F741" t="str">
            <v>m2</v>
          </cell>
          <cell r="G741">
            <v>34.86</v>
          </cell>
          <cell r="H741">
            <v>104.44</v>
          </cell>
        </row>
        <row r="742">
          <cell r="A742" t="str">
            <v>09-05</v>
          </cell>
          <cell r="B742" t="str">
            <v>Single layer of tiles 10"x5"x1.25" laid over 4" earth and 1" mud plaster on top of RCC roof slab.</v>
          </cell>
          <cell r="C742" t="str">
            <v>100 Sft</v>
          </cell>
          <cell r="D742">
            <v>2390.63</v>
          </cell>
          <cell r="E742">
            <v>13026.22</v>
          </cell>
          <cell r="F742" t="str">
            <v>m2</v>
          </cell>
          <cell r="G742">
            <v>257.23</v>
          </cell>
          <cell r="H742">
            <v>1401.62</v>
          </cell>
        </row>
        <row r="743">
          <cell r="A743" t="str">
            <v>09-06-a</v>
          </cell>
          <cell r="B743" t="str">
            <v>Jack arch roof 4.5" thick laid in 1:5 c/s mortar a) cement concrete in haunches 1:6:12</v>
          </cell>
          <cell r="C743" t="str">
            <v>100 Sft</v>
          </cell>
          <cell r="D743">
            <v>8493.75</v>
          </cell>
          <cell r="E743">
            <v>23052.31</v>
          </cell>
          <cell r="F743" t="str">
            <v>m2</v>
          </cell>
          <cell r="G743">
            <v>913.93</v>
          </cell>
          <cell r="H743">
            <v>2480.4299999999998</v>
          </cell>
        </row>
        <row r="744">
          <cell r="A744" t="str">
            <v>09-06-b</v>
          </cell>
          <cell r="B744" t="str">
            <v>Jack arch roof 4.5" thick laid in 1:5 c/s mortar b) cement concrete in haunches 1:3:6</v>
          </cell>
          <cell r="C744" t="str">
            <v>100 Sft</v>
          </cell>
          <cell r="D744">
            <v>8493.75</v>
          </cell>
          <cell r="E744">
            <v>24524.37</v>
          </cell>
          <cell r="F744" t="str">
            <v>m2</v>
          </cell>
          <cell r="G744">
            <v>913.93</v>
          </cell>
          <cell r="H744">
            <v>2638.82</v>
          </cell>
        </row>
        <row r="745">
          <cell r="A745" t="str">
            <v>09-07-a</v>
          </cell>
          <cell r="B745" t="str">
            <v>Jack arch roofing 4.5"thick laid in 1:5 c/s mortar complete Cement concrete in haunches 1:6:12.</v>
          </cell>
          <cell r="C745" t="str">
            <v>100 Sft</v>
          </cell>
          <cell r="D745">
            <v>6890.63</v>
          </cell>
          <cell r="E745">
            <v>20832.419999999998</v>
          </cell>
          <cell r="F745" t="str">
            <v>m2</v>
          </cell>
          <cell r="G745">
            <v>741.43</v>
          </cell>
          <cell r="H745">
            <v>2241.5700000000002</v>
          </cell>
        </row>
        <row r="746">
          <cell r="A746" t="str">
            <v>09-07-b</v>
          </cell>
          <cell r="B746" t="str">
            <v>Jack arch roofing 4.5"thick laid in 1:5 cement mortar,</v>
          </cell>
          <cell r="C746" t="str">
            <v>100 Sft</v>
          </cell>
          <cell r="D746">
            <v>6890.63</v>
          </cell>
          <cell r="E746">
            <v>22124.15</v>
          </cell>
          <cell r="F746" t="str">
            <v>m2</v>
          </cell>
          <cell r="G746">
            <v>741.43</v>
          </cell>
          <cell r="H746">
            <v>2380.56</v>
          </cell>
        </row>
        <row r="747">
          <cell r="A747" t="str">
            <v>09-08</v>
          </cell>
          <cell r="B747" t="str">
            <v>including complete. Cement concrete in haunches 1:3:6 Extra for vaulted jack arch roofing</v>
          </cell>
          <cell r="C747" t="str">
            <v>100 Sft</v>
          </cell>
          <cell r="D747">
            <v>1912.5</v>
          </cell>
          <cell r="E747">
            <v>1912.5</v>
          </cell>
          <cell r="F747" t="str">
            <v>m2</v>
          </cell>
          <cell r="G747">
            <v>205.79</v>
          </cell>
          <cell r="H747">
            <v>205.79</v>
          </cell>
        </row>
        <row r="748">
          <cell r="A748" t="str">
            <v>09-09</v>
          </cell>
          <cell r="B748" t="str">
            <v>Jack arch roofing of shingle &amp; cement concrete 1:3:6, 4.5"</v>
          </cell>
          <cell r="C748" t="str">
            <v>100 Sft</v>
          </cell>
          <cell r="D748">
            <v>7031.25</v>
          </cell>
          <cell r="E748">
            <v>12557.36</v>
          </cell>
          <cell r="F748" t="str">
            <v>m2</v>
          </cell>
          <cell r="G748">
            <v>756.56</v>
          </cell>
          <cell r="H748">
            <v>1351.17</v>
          </cell>
        </row>
        <row r="749">
          <cell r="A749" t="str">
            <v>09-10-a</v>
          </cell>
          <cell r="B749" t="str">
            <v>at crown &amp; 1/2" cem. plaster complete Earth filling over roof including watering, ramming etc 3" thick earth filling and 1" mud plaster</v>
          </cell>
          <cell r="C749" t="str">
            <v>100 Sft</v>
          </cell>
          <cell r="D749">
            <v>751.5</v>
          </cell>
          <cell r="E749">
            <v>1834.56</v>
          </cell>
          <cell r="F749" t="str">
            <v>m2</v>
          </cell>
          <cell r="G749">
            <v>80.86</v>
          </cell>
          <cell r="H749">
            <v>197.4</v>
          </cell>
        </row>
        <row r="750">
          <cell r="A750" t="str">
            <v>09-10-b</v>
          </cell>
          <cell r="B750" t="str">
            <v>Earth filling over roof including watering, ramming etc 4"</v>
          </cell>
          <cell r="C750" t="str">
            <v>100 Sft</v>
          </cell>
          <cell r="D750">
            <v>785.25</v>
          </cell>
          <cell r="E750">
            <v>2014.71</v>
          </cell>
          <cell r="F750" t="str">
            <v>m2</v>
          </cell>
          <cell r="G750">
            <v>84.49</v>
          </cell>
          <cell r="H750">
            <v>216.78</v>
          </cell>
        </row>
        <row r="751">
          <cell r="A751" t="str">
            <v>09-11</v>
          </cell>
          <cell r="B751" t="str">
            <v>thick earth filling and 1" mud plaster 1/8" thick gobri leeping on roofs or floors</v>
          </cell>
          <cell r="C751" t="str">
            <v>100 Sft</v>
          </cell>
          <cell r="D751">
            <v>155.25</v>
          </cell>
          <cell r="E751">
            <v>268.41000000000003</v>
          </cell>
          <cell r="F751" t="str">
            <v>m2</v>
          </cell>
          <cell r="G751">
            <v>16.7</v>
          </cell>
          <cell r="H751">
            <v>28.88</v>
          </cell>
        </row>
        <row r="752">
          <cell r="A752" t="str">
            <v>09-12</v>
          </cell>
          <cell r="B752" t="str">
            <v>2 coats of bitumen laid hot using 34 lbs. for %sft over roof</v>
          </cell>
          <cell r="C752" t="str">
            <v>100 Sft</v>
          </cell>
          <cell r="D752">
            <v>562.5</v>
          </cell>
          <cell r="E752">
            <v>2720.07</v>
          </cell>
          <cell r="F752" t="str">
            <v>m2</v>
          </cell>
          <cell r="G752">
            <v>60.53</v>
          </cell>
          <cell r="H752">
            <v>292.68</v>
          </cell>
        </row>
        <row r="753">
          <cell r="A753" t="str">
            <v>09-13-a</v>
          </cell>
          <cell r="B753" t="str">
            <v>&amp; blinded with sand at 1 cft per % sft Supply &amp; fix corrugated GI sheet with GI bolts, nuts, limpet etc. complete : 20 BWG</v>
          </cell>
          <cell r="C753" t="str">
            <v>100 Sft</v>
          </cell>
          <cell r="D753">
            <v>1575</v>
          </cell>
          <cell r="E753">
            <v>15946.6</v>
          </cell>
          <cell r="F753" t="str">
            <v>m2</v>
          </cell>
          <cell r="G753">
            <v>169.47</v>
          </cell>
          <cell r="H753">
            <v>1715.85</v>
          </cell>
        </row>
        <row r="754">
          <cell r="A754" t="str">
            <v>09-13-b</v>
          </cell>
          <cell r="B754" t="str">
            <v>Supply &amp; fix corrugated GI sheet with GI bolts, nuts,</v>
          </cell>
          <cell r="C754" t="str">
            <v>100 Sft</v>
          </cell>
          <cell r="D754">
            <v>1575</v>
          </cell>
          <cell r="E754">
            <v>13955.56</v>
          </cell>
          <cell r="F754" t="str">
            <v>m2</v>
          </cell>
          <cell r="G754">
            <v>169.47</v>
          </cell>
          <cell r="H754">
            <v>1501.62</v>
          </cell>
        </row>
        <row r="755">
          <cell r="A755" t="str">
            <v>09-13-c</v>
          </cell>
          <cell r="B755" t="str">
            <v>limpet etc. complete : 22 BWG Supply &amp; fix corrugated GI sheet with GI bolts, nuts,</v>
          </cell>
          <cell r="C755" t="str">
            <v>100 Sft</v>
          </cell>
          <cell r="D755">
            <v>1575</v>
          </cell>
          <cell r="E755">
            <v>11715.64</v>
          </cell>
          <cell r="F755" t="str">
            <v>m2</v>
          </cell>
          <cell r="G755">
            <v>169.47</v>
          </cell>
          <cell r="H755">
            <v>1260.5999999999999</v>
          </cell>
        </row>
        <row r="756">
          <cell r="A756" t="str">
            <v>09-14</v>
          </cell>
          <cell r="B756" t="str">
            <v>limpet etc. complete : 24 BWG Khassi parnalas in c/s mortar 1:2, 12" outside width</v>
          </cell>
          <cell r="C756" t="str">
            <v>Rft</v>
          </cell>
          <cell r="D756">
            <v>92.16</v>
          </cell>
          <cell r="E756">
            <v>121.25</v>
          </cell>
          <cell r="F756" t="str">
            <v>m</v>
          </cell>
          <cell r="G756">
            <v>302.35000000000002</v>
          </cell>
          <cell r="H756">
            <v>397.81</v>
          </cell>
        </row>
        <row r="757">
          <cell r="A757" t="str">
            <v>09-15</v>
          </cell>
          <cell r="B757" t="str">
            <v>finished smooth with a floating coat Khuras on roof 2'x2'x6"</v>
          </cell>
          <cell r="C757" t="str">
            <v>Each</v>
          </cell>
          <cell r="D757">
            <v>343.13</v>
          </cell>
          <cell r="E757">
            <v>639.59</v>
          </cell>
          <cell r="F757" t="str">
            <v>Each</v>
          </cell>
          <cell r="G757">
            <v>343.13</v>
          </cell>
          <cell r="H757">
            <v>639.59</v>
          </cell>
        </row>
        <row r="758">
          <cell r="A758" t="str">
            <v>09-16</v>
          </cell>
          <cell r="B758" t="str">
            <v>Bottom khuras of brick masonry in c/s mortar 1:6,4'x2'x4.5" over 3" cem. concrete 1:4:8</v>
          </cell>
          <cell r="C758" t="str">
            <v>Each</v>
          </cell>
          <cell r="D758">
            <v>343.13</v>
          </cell>
          <cell r="E758">
            <v>1121</v>
          </cell>
          <cell r="F758" t="str">
            <v>Each</v>
          </cell>
          <cell r="G758">
            <v>343.13</v>
          </cell>
          <cell r="H758">
            <v>1121</v>
          </cell>
        </row>
        <row r="759">
          <cell r="A759" t="str">
            <v>09-17-a</v>
          </cell>
          <cell r="B759" t="str">
            <v>Plain GI sheets 22 SWG rain water down pipe a) 4" diameter down pipe</v>
          </cell>
          <cell r="C759" t="str">
            <v>Rft</v>
          </cell>
          <cell r="D759">
            <v>72.03</v>
          </cell>
          <cell r="E759">
            <v>179.88</v>
          </cell>
          <cell r="F759" t="str">
            <v>m</v>
          </cell>
          <cell r="G759">
            <v>236.31</v>
          </cell>
          <cell r="H759">
            <v>590.15</v>
          </cell>
        </row>
        <row r="760">
          <cell r="A760" t="str">
            <v>09-17-b</v>
          </cell>
          <cell r="B760" t="str">
            <v>Plain GI sheets 22 SWG rain water down pipe b) 5" diameter down pipe</v>
          </cell>
          <cell r="C760" t="str">
            <v>Rft</v>
          </cell>
          <cell r="D760">
            <v>72.03</v>
          </cell>
          <cell r="E760">
            <v>202.26</v>
          </cell>
          <cell r="F760" t="str">
            <v>m</v>
          </cell>
          <cell r="G760">
            <v>236.31</v>
          </cell>
          <cell r="H760">
            <v>663.59</v>
          </cell>
        </row>
        <row r="761">
          <cell r="A761" t="str">
            <v>09-18</v>
          </cell>
          <cell r="B761" t="str">
            <v xml:space="preserve">Plain galvanized iron sheet flashing, 22 guage </v>
          </cell>
          <cell r="C761" t="str">
            <v>100 Sft</v>
          </cell>
          <cell r="D761">
            <v>9765.33</v>
          </cell>
          <cell r="E761">
            <v>15763.4</v>
          </cell>
          <cell r="F761" t="str">
            <v>m2</v>
          </cell>
          <cell r="G761">
            <v>1050.75</v>
          </cell>
          <cell r="H761">
            <v>1696.14</v>
          </cell>
        </row>
        <row r="762">
          <cell r="A762" t="str">
            <v>09-19-a</v>
          </cell>
          <cell r="B762" t="str">
            <v>Cast iron rain water down pipe fixed in position excluding heads &amp; shoes : 4" dia</v>
          </cell>
          <cell r="C762" t="str">
            <v>Rft</v>
          </cell>
          <cell r="D762">
            <v>53.39</v>
          </cell>
          <cell r="E762">
            <v>678.75</v>
          </cell>
          <cell r="F762" t="str">
            <v>m</v>
          </cell>
          <cell r="G762">
            <v>175.16</v>
          </cell>
          <cell r="H762">
            <v>2226.88</v>
          </cell>
        </row>
        <row r="763">
          <cell r="A763" t="str">
            <v>09-19-b</v>
          </cell>
          <cell r="B763" t="str">
            <v>Cast iron rain water down pipe fixed in position excluding heads &amp; shoes : 3" dia</v>
          </cell>
          <cell r="C763" t="str">
            <v>Rft</v>
          </cell>
          <cell r="D763">
            <v>53.39</v>
          </cell>
          <cell r="E763">
            <v>554.86</v>
          </cell>
          <cell r="F763" t="str">
            <v>m</v>
          </cell>
          <cell r="G763">
            <v>175.16</v>
          </cell>
          <cell r="H763">
            <v>1820.4</v>
          </cell>
        </row>
        <row r="764">
          <cell r="A764" t="str">
            <v>09-20</v>
          </cell>
          <cell r="B764" t="str">
            <v>Heads for cast iron rain water down pipe fixed in place including cost of clamp holdfast and painting</v>
          </cell>
          <cell r="C764" t="str">
            <v>Each</v>
          </cell>
          <cell r="D764">
            <v>202.5</v>
          </cell>
          <cell r="E764">
            <v>1848.64</v>
          </cell>
          <cell r="F764" t="str">
            <v>Each</v>
          </cell>
          <cell r="G764">
            <v>202.5</v>
          </cell>
          <cell r="H764">
            <v>1848.64</v>
          </cell>
        </row>
        <row r="765">
          <cell r="A765" t="str">
            <v>09-21</v>
          </cell>
          <cell r="B765" t="str">
            <v>Shoes, bends or offsets for cast iron ran water down pipe, including fixing &amp; painting</v>
          </cell>
          <cell r="C765" t="str">
            <v>Each</v>
          </cell>
          <cell r="D765">
            <v>118.13</v>
          </cell>
          <cell r="E765">
            <v>1764.27</v>
          </cell>
          <cell r="F765" t="str">
            <v>Each</v>
          </cell>
          <cell r="G765">
            <v>118.13</v>
          </cell>
          <cell r="H765">
            <v>1764.27</v>
          </cell>
        </row>
        <row r="766">
          <cell r="A766" t="str">
            <v>09-22</v>
          </cell>
          <cell r="B766" t="str">
            <v>Plain GI sheet spouts fixed in position, including paint</v>
          </cell>
          <cell r="C766" t="str">
            <v>Each</v>
          </cell>
          <cell r="D766">
            <v>258.75</v>
          </cell>
          <cell r="E766">
            <v>495.72</v>
          </cell>
          <cell r="F766" t="str">
            <v>Each</v>
          </cell>
          <cell r="G766">
            <v>258.75</v>
          </cell>
          <cell r="H766">
            <v>495.72</v>
          </cell>
        </row>
        <row r="767">
          <cell r="A767" t="str">
            <v>09-23</v>
          </cell>
          <cell r="B767" t="str">
            <v>Laying 1/2" thick deodar ceiling complete, including sawing, planing &amp; fixing</v>
          </cell>
          <cell r="C767" t="str">
            <v>100 Sft</v>
          </cell>
          <cell r="D767">
            <v>5287.5</v>
          </cell>
          <cell r="E767">
            <v>33079.1</v>
          </cell>
          <cell r="F767" t="str">
            <v>m2</v>
          </cell>
          <cell r="G767">
            <v>568.92999999999995</v>
          </cell>
          <cell r="H767">
            <v>3559.31</v>
          </cell>
        </row>
        <row r="768">
          <cell r="A768" t="str">
            <v>09-24-a</v>
          </cell>
          <cell r="B768" t="str">
            <v>Flat sheet roof with GI plain sheets, including batten rolls, screws, clips etc : 22 BWG</v>
          </cell>
          <cell r="C768" t="str">
            <v>100 Sft</v>
          </cell>
          <cell r="D768">
            <v>4050</v>
          </cell>
          <cell r="E768">
            <v>18194.98</v>
          </cell>
          <cell r="F768" t="str">
            <v>m2</v>
          </cell>
          <cell r="G768">
            <v>435.78</v>
          </cell>
          <cell r="H768">
            <v>1957.78</v>
          </cell>
        </row>
        <row r="769">
          <cell r="A769" t="str">
            <v>09-24-b</v>
          </cell>
          <cell r="B769" t="str">
            <v>Flat sheet roof with GI plain sheets, including batten rolls, screws, clips etc : 24 BWG</v>
          </cell>
          <cell r="C769" t="str">
            <v>100 Sft</v>
          </cell>
          <cell r="D769">
            <v>4050</v>
          </cell>
          <cell r="E769">
            <v>16787.580000000002</v>
          </cell>
          <cell r="F769" t="str">
            <v>m2</v>
          </cell>
          <cell r="G769">
            <v>435.78</v>
          </cell>
          <cell r="H769">
            <v>1806.34</v>
          </cell>
        </row>
        <row r="770">
          <cell r="A770" t="str">
            <v>09-25</v>
          </cell>
          <cell r="B770" t="str">
            <v>Asbestos cement corrugated sheet roofing including overlaps, GI hooks, bolts, nuts etc</v>
          </cell>
          <cell r="C770" t="str">
            <v>100 Sft</v>
          </cell>
          <cell r="D770">
            <v>2025</v>
          </cell>
          <cell r="E770">
            <v>14736.59</v>
          </cell>
          <cell r="F770" t="str">
            <v>m2</v>
          </cell>
          <cell r="G770">
            <v>217.89</v>
          </cell>
          <cell r="H770">
            <v>1585.66</v>
          </cell>
        </row>
        <row r="771">
          <cell r="A771" t="str">
            <v>09-26</v>
          </cell>
          <cell r="B771" t="str">
            <v>Extra labour for erection of GI sheets, flat sheet or asbestos sheet roofing above 20' height</v>
          </cell>
          <cell r="C771" t="str">
            <v>100 Sft</v>
          </cell>
          <cell r="D771">
            <v>360</v>
          </cell>
          <cell r="E771">
            <v>360</v>
          </cell>
          <cell r="F771" t="str">
            <v>m2</v>
          </cell>
          <cell r="G771">
            <v>38.74</v>
          </cell>
          <cell r="H771">
            <v>38.74</v>
          </cell>
        </row>
        <row r="772">
          <cell r="A772" t="str">
            <v>09-27</v>
          </cell>
          <cell r="B772" t="str">
            <v>Fixing asbestos cement sheet ridges and valleys 1/4" thick</v>
          </cell>
          <cell r="C772" t="str">
            <v>100 RFT</v>
          </cell>
          <cell r="D772">
            <v>2475</v>
          </cell>
          <cell r="E772">
            <v>8719.77</v>
          </cell>
          <cell r="F772" t="str">
            <v>m</v>
          </cell>
          <cell r="G772">
            <v>81.2</v>
          </cell>
          <cell r="H772">
            <v>286.08</v>
          </cell>
        </row>
        <row r="773">
          <cell r="A773" t="str">
            <v>09-28-a</v>
          </cell>
          <cell r="B773" t="str">
            <v>Plain GI sheet ridging including fixture complete 6" lap &amp; 18" overall of 22 gauge GI sheet ridging</v>
          </cell>
          <cell r="C773" t="str">
            <v>Rft</v>
          </cell>
          <cell r="D773">
            <v>92.61</v>
          </cell>
          <cell r="E773">
            <v>694.51</v>
          </cell>
          <cell r="F773" t="str">
            <v>m</v>
          </cell>
          <cell r="G773">
            <v>303.83</v>
          </cell>
          <cell r="H773">
            <v>2278.59</v>
          </cell>
        </row>
        <row r="774">
          <cell r="A774" t="str">
            <v>09-28-b</v>
          </cell>
          <cell r="B774" t="str">
            <v>Plain GI sheet ridging including fixture complete 9" lap &amp; 24" overall, of 24 gauge GI sheet ridging</v>
          </cell>
          <cell r="C774" t="str">
            <v>Rft</v>
          </cell>
          <cell r="D774">
            <v>92.61</v>
          </cell>
          <cell r="E774">
            <v>667.06</v>
          </cell>
          <cell r="F774" t="str">
            <v>m</v>
          </cell>
          <cell r="G774">
            <v>303.83</v>
          </cell>
          <cell r="H774">
            <v>2188.5300000000002</v>
          </cell>
        </row>
        <row r="775">
          <cell r="A775" t="str">
            <v>09-28-c</v>
          </cell>
          <cell r="B775" t="str">
            <v>Plain GI sheet ridging including fixture complete 12" lap &amp; 30 overall, of 22 gauge GI sheet ridging</v>
          </cell>
          <cell r="C775" t="str">
            <v>Rft</v>
          </cell>
          <cell r="D775">
            <v>92.61</v>
          </cell>
          <cell r="E775">
            <v>729.28</v>
          </cell>
          <cell r="F775" t="str">
            <v>m</v>
          </cell>
          <cell r="G775">
            <v>303.83</v>
          </cell>
          <cell r="H775">
            <v>2392.66</v>
          </cell>
        </row>
        <row r="776">
          <cell r="A776" t="str">
            <v>09-29</v>
          </cell>
          <cell r="B776" t="str">
            <v>Plain 22 gauge GI sheet gutter semi circular 8" diameter</v>
          </cell>
          <cell r="C776" t="str">
            <v>Rft</v>
          </cell>
          <cell r="D776">
            <v>48.02</v>
          </cell>
          <cell r="E776">
            <v>226.75</v>
          </cell>
          <cell r="F776" t="str">
            <v>m</v>
          </cell>
          <cell r="G776">
            <v>157.54</v>
          </cell>
          <cell r="H776">
            <v>743.92</v>
          </cell>
        </row>
        <row r="777">
          <cell r="A777" t="str">
            <v>09-30</v>
          </cell>
          <cell r="B777" t="str">
            <v>Fixing water spouse or parnala.</v>
          </cell>
          <cell r="C777" t="str">
            <v>Each</v>
          </cell>
          <cell r="D777">
            <v>393.75</v>
          </cell>
          <cell r="E777">
            <v>393.75</v>
          </cell>
          <cell r="F777" t="str">
            <v>Each</v>
          </cell>
          <cell r="G777">
            <v>393.75</v>
          </cell>
          <cell r="H777">
            <v>393.75</v>
          </cell>
        </row>
        <row r="778">
          <cell r="A778" t="str">
            <v>09-31</v>
          </cell>
          <cell r="B778" t="str">
            <v>Making masonry ventilators in c/s mortar 1:4</v>
          </cell>
          <cell r="C778" t="str">
            <v>Each</v>
          </cell>
          <cell r="D778">
            <v>1575</v>
          </cell>
          <cell r="E778">
            <v>2267.62</v>
          </cell>
          <cell r="F778" t="str">
            <v>Each</v>
          </cell>
          <cell r="G778">
            <v>1575</v>
          </cell>
          <cell r="H778">
            <v>2267.62</v>
          </cell>
        </row>
        <row r="779">
          <cell r="A779" t="str">
            <v>09-32</v>
          </cell>
          <cell r="B779" t="str">
            <v>Making drip course 2"x1/2" under RCC slab edges in outer opening, in c/s mortar 1:2</v>
          </cell>
          <cell r="C779" t="str">
            <v>Rft</v>
          </cell>
          <cell r="D779">
            <v>11.94</v>
          </cell>
          <cell r="E779">
            <v>13.45</v>
          </cell>
          <cell r="F779" t="str">
            <v>m</v>
          </cell>
          <cell r="G779">
            <v>39.159999999999997</v>
          </cell>
          <cell r="H779">
            <v>44.11</v>
          </cell>
        </row>
        <row r="780">
          <cell r="A780" t="str">
            <v>09-33</v>
          </cell>
          <cell r="B780" t="str">
            <v>Supply and laying of twin GI sheet 20 SWG painted with bitumen &amp; polythene fim complete</v>
          </cell>
          <cell r="C780" t="str">
            <v>100 Sft</v>
          </cell>
          <cell r="D780">
            <v>3215.25</v>
          </cell>
          <cell r="E780">
            <v>22674.46</v>
          </cell>
          <cell r="F780" t="str">
            <v>m2</v>
          </cell>
          <cell r="G780">
            <v>345.96</v>
          </cell>
          <cell r="H780">
            <v>2439.77</v>
          </cell>
        </row>
        <row r="781">
          <cell r="A781" t="str">
            <v>09-34-a</v>
          </cell>
          <cell r="B781" t="str">
            <v>Provide &amp; lay roof insulation complete with Thermopore sheet 1/2" thick</v>
          </cell>
          <cell r="C781" t="str">
            <v>Sft</v>
          </cell>
          <cell r="D781">
            <v>25.41</v>
          </cell>
          <cell r="E781">
            <v>136.72999999999999</v>
          </cell>
          <cell r="F781" t="str">
            <v>m2</v>
          </cell>
          <cell r="G781">
            <v>273.38</v>
          </cell>
          <cell r="H781">
            <v>1471.17</v>
          </cell>
        </row>
        <row r="782">
          <cell r="A782" t="str">
            <v>09-34-b</v>
          </cell>
          <cell r="B782" t="str">
            <v>Provide &amp; lay roof insulation complete with Thermopore sheet 3/4" thick</v>
          </cell>
          <cell r="C782" t="str">
            <v>Sft</v>
          </cell>
          <cell r="D782">
            <v>25.41</v>
          </cell>
          <cell r="E782">
            <v>136.06</v>
          </cell>
          <cell r="F782" t="str">
            <v>m2</v>
          </cell>
          <cell r="G782">
            <v>273.38</v>
          </cell>
          <cell r="H782">
            <v>1464.04</v>
          </cell>
        </row>
        <row r="783">
          <cell r="A783" t="str">
            <v>09-34-c</v>
          </cell>
          <cell r="B783" t="str">
            <v>Provide &amp; lay roof insulation complete with Thermopore sheet 1" thick</v>
          </cell>
          <cell r="C783" t="str">
            <v>Sft</v>
          </cell>
          <cell r="D783">
            <v>25.41</v>
          </cell>
          <cell r="E783">
            <v>138.5</v>
          </cell>
          <cell r="F783" t="str">
            <v>m2</v>
          </cell>
          <cell r="G783">
            <v>273.38</v>
          </cell>
          <cell r="H783">
            <v>1490.29</v>
          </cell>
        </row>
        <row r="784">
          <cell r="A784" t="str">
            <v>09-35</v>
          </cell>
          <cell r="B784" t="str">
            <v>Providing and fixing AC rain water down pipe 4" dia, with shoe, tee, bend &amp; clamp etc</v>
          </cell>
          <cell r="C784" t="str">
            <v>Rft</v>
          </cell>
          <cell r="D784">
            <v>53.44</v>
          </cell>
          <cell r="E784">
            <v>671.98</v>
          </cell>
          <cell r="F784" t="str">
            <v>m</v>
          </cell>
          <cell r="G784">
            <v>175.32</v>
          </cell>
          <cell r="H784">
            <v>2204.65</v>
          </cell>
        </row>
        <row r="785">
          <cell r="A785" t="str">
            <v>09-36-a</v>
          </cell>
          <cell r="B785" t="str">
            <v xml:space="preserve">Making jharries in existing brick masonry For slabs upto 6" thick </v>
          </cell>
          <cell r="C785" t="str">
            <v>Rft</v>
          </cell>
          <cell r="D785">
            <v>30.63</v>
          </cell>
          <cell r="E785">
            <v>62.1</v>
          </cell>
          <cell r="F785" t="str">
            <v>m</v>
          </cell>
          <cell r="G785">
            <v>100.49</v>
          </cell>
          <cell r="H785">
            <v>203.74</v>
          </cell>
        </row>
        <row r="786">
          <cell r="A786" t="str">
            <v>09-36-b</v>
          </cell>
          <cell r="B786" t="str">
            <v>Making jharries in existing brick masonry For slabs  exceeding 6" to 12" thick</v>
          </cell>
          <cell r="C786" t="str">
            <v>Rft</v>
          </cell>
          <cell r="D786">
            <v>77.63</v>
          </cell>
          <cell r="E786">
            <v>82.05</v>
          </cell>
          <cell r="F786" t="str">
            <v>m</v>
          </cell>
          <cell r="G786">
            <v>254.71</v>
          </cell>
          <cell r="H786">
            <v>269.19</v>
          </cell>
        </row>
        <row r="787">
          <cell r="A787" t="str">
            <v>09-37-a</v>
          </cell>
          <cell r="B787" t="str">
            <v>Making recess in existing brick masonry a) upto 1.0' height of girder or beam</v>
          </cell>
          <cell r="C787" t="str">
            <v>Each</v>
          </cell>
          <cell r="D787">
            <v>303.75</v>
          </cell>
          <cell r="E787">
            <v>335.98</v>
          </cell>
          <cell r="F787" t="str">
            <v>Each</v>
          </cell>
          <cell r="G787">
            <v>303.75</v>
          </cell>
          <cell r="H787">
            <v>335.98</v>
          </cell>
        </row>
        <row r="788">
          <cell r="A788" t="str">
            <v>09-37-b</v>
          </cell>
          <cell r="B788" t="str">
            <v>Making recess in existing brick masonry b) for every 6" additional height or part thereof</v>
          </cell>
          <cell r="C788" t="str">
            <v>Each</v>
          </cell>
          <cell r="D788">
            <v>126.56</v>
          </cell>
          <cell r="E788">
            <v>144.97999999999999</v>
          </cell>
          <cell r="F788" t="str">
            <v>Each</v>
          </cell>
          <cell r="G788">
            <v>126.56</v>
          </cell>
          <cell r="H788">
            <v>144.97999999999999</v>
          </cell>
        </row>
        <row r="789">
          <cell r="A789" t="str">
            <v>09-38</v>
          </cell>
          <cell r="B789" t="str">
            <v>Hoisting RS Beams &amp; wooden beams and placing in position</v>
          </cell>
          <cell r="C789" t="str">
            <v>Each</v>
          </cell>
          <cell r="D789">
            <v>318.38</v>
          </cell>
          <cell r="E789">
            <v>318.38</v>
          </cell>
          <cell r="F789" t="str">
            <v>Each</v>
          </cell>
          <cell r="G789">
            <v>318.38</v>
          </cell>
          <cell r="H789">
            <v>318.38</v>
          </cell>
        </row>
        <row r="790">
          <cell r="A790" t="str">
            <v>09-39</v>
          </cell>
          <cell r="B790" t="str">
            <v>Hoisting and placing in position sahl ballies, over roof</v>
          </cell>
          <cell r="C790" t="str">
            <v>Each</v>
          </cell>
          <cell r="D790">
            <v>51.98</v>
          </cell>
          <cell r="E790">
            <v>51.97</v>
          </cell>
          <cell r="F790" t="str">
            <v>Each</v>
          </cell>
          <cell r="G790">
            <v>51.97</v>
          </cell>
          <cell r="H790">
            <v>51.97</v>
          </cell>
        </row>
        <row r="791">
          <cell r="A791" t="str">
            <v>09-40-a</v>
          </cell>
          <cell r="B791" t="str">
            <v>Hoist precast RCC/pre-stressed conc. battens a) From 5' to 6' long</v>
          </cell>
          <cell r="C791" t="str">
            <v>Each</v>
          </cell>
          <cell r="D791">
            <v>45.34</v>
          </cell>
          <cell r="E791">
            <v>45.34</v>
          </cell>
          <cell r="F791" t="str">
            <v>Each</v>
          </cell>
          <cell r="G791">
            <v>45.34</v>
          </cell>
          <cell r="H791">
            <v>45.34</v>
          </cell>
        </row>
        <row r="792">
          <cell r="A792" t="str">
            <v>09-40-b</v>
          </cell>
          <cell r="B792" t="str">
            <v>Hoist precast RCC/pre-stressed conc. battens b) Over 6' to 7' long</v>
          </cell>
          <cell r="C792" t="str">
            <v>Each</v>
          </cell>
          <cell r="D792">
            <v>67.5</v>
          </cell>
          <cell r="E792">
            <v>67.5</v>
          </cell>
          <cell r="F792" t="str">
            <v>Each</v>
          </cell>
          <cell r="G792">
            <v>67.5</v>
          </cell>
          <cell r="H792">
            <v>67.5</v>
          </cell>
        </row>
        <row r="793">
          <cell r="A793" t="str">
            <v>09-40-c</v>
          </cell>
          <cell r="B793" t="str">
            <v>Hoist precast RCC/pre-stressed conc. battens c) Over 7' to 8' long</v>
          </cell>
          <cell r="C793" t="str">
            <v>Each</v>
          </cell>
          <cell r="D793">
            <v>89.66</v>
          </cell>
          <cell r="E793">
            <v>89.66</v>
          </cell>
          <cell r="F793" t="str">
            <v>Each</v>
          </cell>
          <cell r="G793">
            <v>89.66</v>
          </cell>
          <cell r="H793">
            <v>89.66</v>
          </cell>
        </row>
        <row r="794">
          <cell r="A794" t="str">
            <v>09-40-d</v>
          </cell>
          <cell r="B794" t="str">
            <v>Hoist precast RCC/pre-stressed conc. battens d) Over 8' to 9' long</v>
          </cell>
          <cell r="C794" t="str">
            <v>Each</v>
          </cell>
          <cell r="D794">
            <v>108</v>
          </cell>
          <cell r="E794">
            <v>108</v>
          </cell>
          <cell r="F794" t="str">
            <v>Each</v>
          </cell>
          <cell r="G794">
            <v>108</v>
          </cell>
          <cell r="H794">
            <v>108</v>
          </cell>
        </row>
        <row r="795">
          <cell r="A795" t="str">
            <v>09-40-e</v>
          </cell>
          <cell r="B795" t="str">
            <v>Hoist precast RCC/pre-stressed conc. battens e) Exceeding 9' length</v>
          </cell>
          <cell r="C795" t="str">
            <v>Each</v>
          </cell>
          <cell r="D795">
            <v>135</v>
          </cell>
          <cell r="E795">
            <v>135</v>
          </cell>
          <cell r="F795" t="str">
            <v>Each</v>
          </cell>
          <cell r="G795">
            <v>135</v>
          </cell>
          <cell r="H795">
            <v>135</v>
          </cell>
        </row>
        <row r="796">
          <cell r="A796" t="str">
            <v>09-41-a</v>
          </cell>
          <cell r="B796" t="str">
            <v>Hoisting and placing in position RCC troughs Upto 10' in length</v>
          </cell>
          <cell r="C796" t="str">
            <v>Each</v>
          </cell>
          <cell r="D796">
            <v>135</v>
          </cell>
          <cell r="E796">
            <v>135</v>
          </cell>
          <cell r="F796" t="str">
            <v>Each</v>
          </cell>
          <cell r="G796">
            <v>135</v>
          </cell>
          <cell r="H796">
            <v>135</v>
          </cell>
        </row>
        <row r="797">
          <cell r="A797" t="str">
            <v>09-41-b</v>
          </cell>
          <cell r="B797" t="str">
            <v>Hoisting and placing in position RCC troughs Upto 11' in length</v>
          </cell>
          <cell r="C797" t="str">
            <v>Each</v>
          </cell>
          <cell r="D797">
            <v>180.34</v>
          </cell>
          <cell r="E797">
            <v>180.34</v>
          </cell>
          <cell r="F797" t="str">
            <v>Each</v>
          </cell>
          <cell r="G797">
            <v>180.34</v>
          </cell>
          <cell r="H797">
            <v>180.34</v>
          </cell>
        </row>
        <row r="798">
          <cell r="A798" t="str">
            <v>09-41-c</v>
          </cell>
          <cell r="B798" t="str">
            <v>Hoisting and placing in position RCC troughs Upto 12' in length</v>
          </cell>
          <cell r="C798" t="str">
            <v>Each</v>
          </cell>
          <cell r="D798">
            <v>224.66</v>
          </cell>
          <cell r="E798">
            <v>224.66</v>
          </cell>
          <cell r="F798" t="str">
            <v>Each</v>
          </cell>
          <cell r="G798">
            <v>224.66</v>
          </cell>
          <cell r="H798">
            <v>224.66</v>
          </cell>
        </row>
        <row r="799">
          <cell r="A799" t="str">
            <v>09-41-d</v>
          </cell>
          <cell r="B799" t="str">
            <v>Hoisting and placing in position RCC troughs Upto 13' in length</v>
          </cell>
          <cell r="C799" t="str">
            <v>Each</v>
          </cell>
          <cell r="D799">
            <v>244.13</v>
          </cell>
          <cell r="E799">
            <v>244.13</v>
          </cell>
          <cell r="F799" t="str">
            <v>Each</v>
          </cell>
          <cell r="G799">
            <v>244.13</v>
          </cell>
          <cell r="H799">
            <v>244.13</v>
          </cell>
        </row>
        <row r="800">
          <cell r="A800" t="str">
            <v>09-41-e</v>
          </cell>
          <cell r="B800" t="str">
            <v>Hoisting and placing in position RCC troughs Upto 14' in length</v>
          </cell>
          <cell r="C800" t="str">
            <v>Each</v>
          </cell>
          <cell r="D800">
            <v>270</v>
          </cell>
          <cell r="E800">
            <v>270</v>
          </cell>
          <cell r="F800" t="str">
            <v>Each</v>
          </cell>
          <cell r="G800">
            <v>270</v>
          </cell>
          <cell r="H800">
            <v>270</v>
          </cell>
        </row>
        <row r="801">
          <cell r="A801" t="str">
            <v>09-41-f</v>
          </cell>
          <cell r="B801" t="str">
            <v>Hoisting and placing in position RCC troughs Upto 15' in length</v>
          </cell>
          <cell r="C801" t="str">
            <v>Each</v>
          </cell>
          <cell r="D801">
            <v>297</v>
          </cell>
          <cell r="E801">
            <v>297</v>
          </cell>
          <cell r="F801" t="str">
            <v>Each</v>
          </cell>
          <cell r="G801">
            <v>297</v>
          </cell>
          <cell r="H801">
            <v>297</v>
          </cell>
        </row>
        <row r="802">
          <cell r="A802" t="str">
            <v>09-41-g</v>
          </cell>
          <cell r="B802" t="str">
            <v>Hoisting and placing in position RCC troughs Upto 16' in length</v>
          </cell>
          <cell r="C802" t="str">
            <v>Each</v>
          </cell>
          <cell r="D802">
            <v>337.5</v>
          </cell>
          <cell r="E802">
            <v>337.5</v>
          </cell>
          <cell r="F802" t="str">
            <v>Each</v>
          </cell>
          <cell r="G802">
            <v>337.5</v>
          </cell>
          <cell r="H802">
            <v>337.5</v>
          </cell>
        </row>
        <row r="803">
          <cell r="A803" t="str">
            <v>09-41-h</v>
          </cell>
          <cell r="B803" t="str">
            <v>Hoisting and placing in position RCC troughs Upto 17' in length</v>
          </cell>
          <cell r="C803" t="str">
            <v>Each</v>
          </cell>
          <cell r="D803">
            <v>384.53</v>
          </cell>
          <cell r="E803">
            <v>384.53</v>
          </cell>
          <cell r="F803" t="str">
            <v>Each</v>
          </cell>
          <cell r="G803">
            <v>384.52</v>
          </cell>
          <cell r="H803">
            <v>384.52</v>
          </cell>
        </row>
        <row r="804">
          <cell r="A804" t="str">
            <v>09-41-i</v>
          </cell>
          <cell r="B804" t="str">
            <v>Hoisting and placing in position RCC troughs Upto 18' in length</v>
          </cell>
          <cell r="C804" t="str">
            <v>Each</v>
          </cell>
          <cell r="D804">
            <v>450.34</v>
          </cell>
          <cell r="E804">
            <v>450.34</v>
          </cell>
          <cell r="F804" t="str">
            <v>Each</v>
          </cell>
          <cell r="G804">
            <v>450.34</v>
          </cell>
          <cell r="H804">
            <v>450.34</v>
          </cell>
        </row>
        <row r="805">
          <cell r="A805" t="str">
            <v>09-41-j</v>
          </cell>
          <cell r="B805" t="str">
            <v>Hoisting and placing in position RCC troughs Upto 19' in length</v>
          </cell>
          <cell r="C805" t="str">
            <v>Each</v>
          </cell>
          <cell r="D805">
            <v>540</v>
          </cell>
          <cell r="E805">
            <v>540</v>
          </cell>
          <cell r="F805" t="str">
            <v>Each</v>
          </cell>
          <cell r="G805">
            <v>540</v>
          </cell>
          <cell r="H805">
            <v>540</v>
          </cell>
        </row>
        <row r="806">
          <cell r="A806" t="str">
            <v>09-41-k</v>
          </cell>
          <cell r="B806" t="str">
            <v>Hoisting and placing in position RCC troughs Upto 20' in length</v>
          </cell>
          <cell r="C806" t="str">
            <v>Each</v>
          </cell>
          <cell r="D806">
            <v>675</v>
          </cell>
          <cell r="E806">
            <v>675</v>
          </cell>
          <cell r="F806" t="str">
            <v>Each</v>
          </cell>
          <cell r="G806">
            <v>675</v>
          </cell>
          <cell r="H806">
            <v>675</v>
          </cell>
        </row>
        <row r="807">
          <cell r="A807" t="str">
            <v>09-42-a</v>
          </cell>
          <cell r="B807" t="str">
            <v>Hoist &amp; place in position RCC inverted battens Upto 10' span</v>
          </cell>
          <cell r="C807" t="str">
            <v>Each</v>
          </cell>
          <cell r="D807">
            <v>108.22</v>
          </cell>
          <cell r="E807">
            <v>108.22</v>
          </cell>
          <cell r="F807" t="str">
            <v>Each</v>
          </cell>
          <cell r="G807">
            <v>108.22</v>
          </cell>
          <cell r="H807">
            <v>108.22</v>
          </cell>
        </row>
        <row r="808">
          <cell r="A808" t="str">
            <v>09-42-b</v>
          </cell>
          <cell r="B808" t="str">
            <v>Hoist &amp; place in position RCC inverted battens Upto 12' span</v>
          </cell>
          <cell r="C808" t="str">
            <v>Each</v>
          </cell>
          <cell r="D808">
            <v>216.45</v>
          </cell>
          <cell r="E808">
            <v>216.45</v>
          </cell>
          <cell r="F808" t="str">
            <v>Each</v>
          </cell>
          <cell r="G808">
            <v>216.45</v>
          </cell>
          <cell r="H808">
            <v>216.45</v>
          </cell>
        </row>
        <row r="809">
          <cell r="A809" t="str">
            <v>09-42-c</v>
          </cell>
          <cell r="B809" t="str">
            <v>Hoist &amp; place in position RCC inverted battens Upto 13' span</v>
          </cell>
          <cell r="C809" t="str">
            <v>Each</v>
          </cell>
          <cell r="D809">
            <v>271.35000000000002</v>
          </cell>
          <cell r="E809">
            <v>271.35000000000002</v>
          </cell>
          <cell r="F809" t="str">
            <v>Each</v>
          </cell>
          <cell r="G809">
            <v>271.35000000000002</v>
          </cell>
          <cell r="H809">
            <v>271.35000000000002</v>
          </cell>
        </row>
        <row r="810">
          <cell r="A810" t="str">
            <v>09-42-d</v>
          </cell>
          <cell r="B810" t="str">
            <v>Hoist &amp; place in position RCC inverted battens Upto 14' span</v>
          </cell>
          <cell r="C810" t="str">
            <v>Each</v>
          </cell>
          <cell r="D810">
            <v>326.25</v>
          </cell>
          <cell r="E810">
            <v>326.25</v>
          </cell>
          <cell r="F810" t="str">
            <v>Each</v>
          </cell>
          <cell r="G810">
            <v>326.25</v>
          </cell>
          <cell r="H810">
            <v>326.25</v>
          </cell>
        </row>
        <row r="811">
          <cell r="A811" t="str">
            <v>09-42-e</v>
          </cell>
          <cell r="B811" t="str">
            <v>Hoist &amp; place in position RCC inverted battens Upto 15' span</v>
          </cell>
          <cell r="C811" t="str">
            <v>Each</v>
          </cell>
          <cell r="D811">
            <v>358.88</v>
          </cell>
          <cell r="E811">
            <v>358.88</v>
          </cell>
          <cell r="F811" t="str">
            <v>Each</v>
          </cell>
          <cell r="G811">
            <v>358.88</v>
          </cell>
          <cell r="H811">
            <v>358.88</v>
          </cell>
        </row>
        <row r="812">
          <cell r="A812" t="str">
            <v>09-42-f</v>
          </cell>
          <cell r="B812" t="str">
            <v>Hoist &amp; place in position RCC inverted battens Upto 16' span</v>
          </cell>
          <cell r="C812" t="str">
            <v>Each</v>
          </cell>
          <cell r="D812">
            <v>407.81</v>
          </cell>
          <cell r="E812">
            <v>407.81</v>
          </cell>
          <cell r="F812" t="str">
            <v>Each</v>
          </cell>
          <cell r="G812">
            <v>407.81</v>
          </cell>
          <cell r="H812">
            <v>407.81</v>
          </cell>
        </row>
        <row r="813">
          <cell r="A813" t="str">
            <v>09-42-g</v>
          </cell>
          <cell r="B813" t="str">
            <v>Hoist &amp; place in position RCC inverted battens Upto 18' span</v>
          </cell>
          <cell r="C813" t="str">
            <v>Each</v>
          </cell>
          <cell r="D813">
            <v>544.84</v>
          </cell>
          <cell r="E813">
            <v>544.84</v>
          </cell>
          <cell r="F813" t="str">
            <v>Each</v>
          </cell>
          <cell r="G813">
            <v>544.84</v>
          </cell>
          <cell r="H813">
            <v>544.84</v>
          </cell>
        </row>
        <row r="814">
          <cell r="A814" t="str">
            <v>09-42-h</v>
          </cell>
          <cell r="B814" t="str">
            <v>Hoist &amp; place in position RCC inverted battens Upto 20'  span</v>
          </cell>
          <cell r="C814" t="str">
            <v>Each</v>
          </cell>
          <cell r="D814">
            <v>815.63</v>
          </cell>
          <cell r="E814">
            <v>815.63</v>
          </cell>
          <cell r="F814" t="str">
            <v>Each</v>
          </cell>
          <cell r="G814">
            <v>815.63</v>
          </cell>
          <cell r="H814">
            <v>815.63</v>
          </cell>
        </row>
        <row r="815">
          <cell r="A815" t="str">
            <v>09-43</v>
          </cell>
          <cell r="B815" t="str">
            <v>RCC spout including fixing in position, with top and bottom khuras</v>
          </cell>
          <cell r="C815" t="str">
            <v>Each</v>
          </cell>
          <cell r="D815">
            <v>551.25</v>
          </cell>
          <cell r="E815">
            <v>802.27</v>
          </cell>
          <cell r="F815" t="str">
            <v>Each</v>
          </cell>
          <cell r="G815">
            <v>551.25</v>
          </cell>
          <cell r="H815">
            <v>802.27</v>
          </cell>
        </row>
        <row r="816">
          <cell r="A816" t="str">
            <v>09-44</v>
          </cell>
          <cell r="B816" t="str">
            <v>P/F Burnt Brick Tile Roofing over Tee Iron and Steel Girder, in 1:6 c/s mortar (12' max span)</v>
          </cell>
          <cell r="C816" t="str">
            <v>100 Sft</v>
          </cell>
          <cell r="D816">
            <v>5140.5200000000004</v>
          </cell>
          <cell r="E816">
            <v>39492.92</v>
          </cell>
          <cell r="F816" t="str">
            <v>m2</v>
          </cell>
          <cell r="G816">
            <v>553.12</v>
          </cell>
          <cell r="H816">
            <v>4249.4399999999996</v>
          </cell>
        </row>
        <row r="817">
          <cell r="A817" t="str">
            <v>09-45</v>
          </cell>
          <cell r="B817" t="str">
            <v>Providing and Laying Prestressed Roof of Slab/Girder, 2" thick PCC 1:2:4 with chicken mesh, polythene, mud, tar</v>
          </cell>
          <cell r="C817" t="str">
            <v>Sft</v>
          </cell>
          <cell r="D817">
            <v>45.79</v>
          </cell>
          <cell r="E817">
            <v>207.23</v>
          </cell>
          <cell r="F817" t="str">
            <v>m2</v>
          </cell>
          <cell r="G817">
            <v>492.75</v>
          </cell>
          <cell r="H817">
            <v>2229.7399999999998</v>
          </cell>
        </row>
        <row r="818">
          <cell r="A818" t="str">
            <v>10-01</v>
          </cell>
          <cell r="B818" t="str">
            <v>Laying murum flooring complete as per specs</v>
          </cell>
          <cell r="C818" t="str">
            <v>100 Sft</v>
          </cell>
          <cell r="D818">
            <v>2475</v>
          </cell>
          <cell r="E818">
            <v>6784.04</v>
          </cell>
          <cell r="F818" t="str">
            <v>m2</v>
          </cell>
          <cell r="G818">
            <v>266.31</v>
          </cell>
          <cell r="H818">
            <v>729.96</v>
          </cell>
        </row>
        <row r="819">
          <cell r="A819" t="str">
            <v>10-02</v>
          </cell>
          <cell r="B819" t="str">
            <v>Earth flooring 6" thick consolidated layer of moistened earth, including ramming</v>
          </cell>
          <cell r="C819" t="str">
            <v>100 Sft</v>
          </cell>
          <cell r="D819">
            <v>829.69</v>
          </cell>
          <cell r="E819">
            <v>2124.92</v>
          </cell>
          <cell r="F819" t="str">
            <v>m2</v>
          </cell>
          <cell r="G819">
            <v>89.27</v>
          </cell>
          <cell r="H819">
            <v>228.64</v>
          </cell>
        </row>
        <row r="820">
          <cell r="A820" t="str">
            <v>10-03-a</v>
          </cell>
          <cell r="B820" t="str">
            <v>Provide, lay, water &amp; ram clean coarse sand under floor / brick paving, complete</v>
          </cell>
          <cell r="C820" t="str">
            <v>100 Cft</v>
          </cell>
          <cell r="D820">
            <v>3272.29</v>
          </cell>
          <cell r="E820">
            <v>4177.95</v>
          </cell>
          <cell r="F820" t="str">
            <v>m3</v>
          </cell>
          <cell r="G820">
            <v>1155.5999999999999</v>
          </cell>
          <cell r="H820">
            <v>1475.43</v>
          </cell>
        </row>
        <row r="821">
          <cell r="A821" t="str">
            <v>10-03-b</v>
          </cell>
          <cell r="B821" t="str">
            <v>Provide, lay, water &amp; ram brick ballast 1.5" to 2" guage mixed with 25% sand for floor foundations</v>
          </cell>
          <cell r="C821" t="str">
            <v>100 Cft</v>
          </cell>
          <cell r="D821">
            <v>6547.39</v>
          </cell>
          <cell r="E821">
            <v>11296.05</v>
          </cell>
          <cell r="F821" t="str">
            <v>m3</v>
          </cell>
          <cell r="G821">
            <v>2312.19</v>
          </cell>
          <cell r="H821">
            <v>3989.17</v>
          </cell>
        </row>
        <row r="822">
          <cell r="A822" t="str">
            <v>10-04</v>
          </cell>
          <cell r="B822" t="str">
            <v>Mud floor of 6" thick consolidated layer of moist earth &amp; finished off with 1" mud plaster</v>
          </cell>
          <cell r="C822" t="str">
            <v>100 Sft</v>
          </cell>
          <cell r="D822">
            <v>1631.25</v>
          </cell>
          <cell r="E822">
            <v>3572.78</v>
          </cell>
          <cell r="F822" t="str">
            <v>m2</v>
          </cell>
          <cell r="G822">
            <v>175.52</v>
          </cell>
          <cell r="H822">
            <v>384.43</v>
          </cell>
        </row>
        <row r="823">
          <cell r="A823" t="str">
            <v>10-05</v>
          </cell>
          <cell r="B823" t="str">
            <v>Dry brick paving laid flat,sand grouted, including prep. Of bed, by 1/2" thick mud plaster</v>
          </cell>
          <cell r="C823" t="e">
            <v>#N/A</v>
          </cell>
          <cell r="D823" t="e">
            <v>#N/A</v>
          </cell>
          <cell r="E823" t="e">
            <v>#N/A</v>
          </cell>
          <cell r="F823" t="e">
            <v>#N/A</v>
          </cell>
          <cell r="G823" t="e">
            <v>#N/A</v>
          </cell>
          <cell r="H823" t="e">
            <v>#N/A</v>
          </cell>
        </row>
        <row r="824">
          <cell r="A824" t="str">
            <v>10-06</v>
          </cell>
          <cell r="B824" t="str">
            <v>Dry brick on edge paving, sand grouted, including prep. Of bed, by 1/2" thick mud plaster</v>
          </cell>
          <cell r="C824" t="str">
            <v>100 Sft</v>
          </cell>
          <cell r="D824">
            <v>1557</v>
          </cell>
          <cell r="E824">
            <v>7563.06</v>
          </cell>
          <cell r="F824" t="str">
            <v>m2</v>
          </cell>
          <cell r="G824">
            <v>167.53</v>
          </cell>
          <cell r="H824">
            <v>813.79</v>
          </cell>
        </row>
        <row r="825">
          <cell r="A825" t="str">
            <v>10-07</v>
          </cell>
          <cell r="B825" t="str">
            <v xml:space="preserve">Grouting 4.5" dry brick work with cement sand mortar 1:5 </v>
          </cell>
          <cell r="C825" t="str">
            <v>100 Sft</v>
          </cell>
          <cell r="D825">
            <v>1068.75</v>
          </cell>
          <cell r="E825">
            <v>1634.46</v>
          </cell>
          <cell r="F825" t="str">
            <v>m2</v>
          </cell>
          <cell r="G825">
            <v>115</v>
          </cell>
          <cell r="H825">
            <v>175.87</v>
          </cell>
        </row>
        <row r="826">
          <cell r="A826" t="str">
            <v>10-08</v>
          </cell>
          <cell r="B826" t="str">
            <v>Flat brick flooring laid in 1:6 c/s mortar over a bed of 3/4" thick cement mortar 1:6</v>
          </cell>
          <cell r="C826" t="str">
            <v>100 Sft</v>
          </cell>
          <cell r="D826">
            <v>1884.38</v>
          </cell>
          <cell r="E826">
            <v>6820.98</v>
          </cell>
          <cell r="F826" t="str">
            <v>m2</v>
          </cell>
          <cell r="G826">
            <v>202.76</v>
          </cell>
          <cell r="H826">
            <v>733.94</v>
          </cell>
        </row>
        <row r="827">
          <cell r="A827" t="str">
            <v>10-09</v>
          </cell>
          <cell r="B827" t="str">
            <v>Brick on edge flooring, laid in 1:6 c/s mortar, over a bed of 3/4" thick cement mortar 1:6</v>
          </cell>
          <cell r="C827" t="str">
            <v>100 Sft</v>
          </cell>
          <cell r="D827">
            <v>2418.75</v>
          </cell>
          <cell r="E827">
            <v>9575.76</v>
          </cell>
          <cell r="F827" t="str">
            <v>m2</v>
          </cell>
          <cell r="G827">
            <v>260.26</v>
          </cell>
          <cell r="H827">
            <v>1030.3499999999999</v>
          </cell>
        </row>
        <row r="828">
          <cell r="A828" t="str">
            <v>10-10</v>
          </cell>
          <cell r="B828" t="str">
            <v>Brick tiles (12"x6"x2") laid in 1:6 c/s mortar, over a bed of 3/4" thick c/s mortar 1:6</v>
          </cell>
          <cell r="C828" t="str">
            <v>100 Sft</v>
          </cell>
          <cell r="D828">
            <v>1884.38</v>
          </cell>
          <cell r="E828">
            <v>7155.26</v>
          </cell>
          <cell r="F828" t="str">
            <v>m2</v>
          </cell>
          <cell r="G828">
            <v>202.76</v>
          </cell>
          <cell r="H828">
            <v>769.91</v>
          </cell>
        </row>
        <row r="829">
          <cell r="A829" t="str">
            <v>10-11</v>
          </cell>
          <cell r="B829" t="str">
            <v>Brick tiles (9"x4.5"x1.5") laid flat in 1:3 c/s mortar over a bed of 3/4" thick cement mortar 1:6</v>
          </cell>
          <cell r="C829" t="str">
            <v>100 Sft</v>
          </cell>
          <cell r="D829">
            <v>2137.5</v>
          </cell>
          <cell r="E829">
            <v>9110.2900000000009</v>
          </cell>
          <cell r="F829" t="str">
            <v>m2</v>
          </cell>
          <cell r="G829">
            <v>229.99</v>
          </cell>
          <cell r="H829">
            <v>980.27</v>
          </cell>
        </row>
        <row r="830">
          <cell r="A830" t="str">
            <v>10-12</v>
          </cell>
          <cell r="B830" t="str">
            <v>Cement tiles (8"x8"x3/4") laid flat in 1:2 c/s mortar, over 3/4" thick bed of c/s mortar 1:2</v>
          </cell>
          <cell r="C830" t="str">
            <v>-</v>
          </cell>
          <cell r="D830" t="str">
            <v>-</v>
          </cell>
          <cell r="E830" t="str">
            <v>-</v>
          </cell>
          <cell r="F830" t="str">
            <v>-</v>
          </cell>
          <cell r="G830" t="str">
            <v>-</v>
          </cell>
          <cell r="H830" t="str">
            <v>DELETED</v>
          </cell>
        </row>
        <row r="831">
          <cell r="A831" t="str">
            <v>10-13-a</v>
          </cell>
          <cell r="B831" t="str">
            <v>Cement concrete tiles laid in 1:2 c/s mortar over 3/4" thick bed of c/s mortar 1:2 : 12" x 12" x 1"</v>
          </cell>
          <cell r="C831" t="str">
            <v>-</v>
          </cell>
          <cell r="D831" t="str">
            <v>-</v>
          </cell>
          <cell r="E831" t="str">
            <v>-</v>
          </cell>
          <cell r="F831" t="str">
            <v>-</v>
          </cell>
          <cell r="G831" t="str">
            <v>-</v>
          </cell>
          <cell r="H831" t="str">
            <v>DELETED</v>
          </cell>
        </row>
        <row r="832">
          <cell r="A832" t="str">
            <v>10-13-b</v>
          </cell>
          <cell r="B832" t="str">
            <v>Cement concrete tiles laid in 1:2 c/s mortar over 3/4" thick bed of c/s mortar 1:2 : 9" x 9" x 3/4"</v>
          </cell>
          <cell r="C832" t="str">
            <v>-</v>
          </cell>
          <cell r="D832" t="str">
            <v>-</v>
          </cell>
          <cell r="E832" t="str">
            <v>-</v>
          </cell>
          <cell r="F832" t="str">
            <v>-</v>
          </cell>
          <cell r="G832" t="str">
            <v>-</v>
          </cell>
          <cell r="H832" t="str">
            <v>DELETED</v>
          </cell>
        </row>
        <row r="833">
          <cell r="A833" t="str">
            <v>10-13-c</v>
          </cell>
          <cell r="B833" t="str">
            <v>Cement concrete tiles laid in 1:2 c/s mortar over 3/4" thick bed of c/s mortar 1:2 : 6" x 6" x 3/4"</v>
          </cell>
          <cell r="C833" t="str">
            <v>-</v>
          </cell>
          <cell r="D833" t="str">
            <v>-</v>
          </cell>
          <cell r="E833" t="str">
            <v>-</v>
          </cell>
          <cell r="F833" t="str">
            <v>-</v>
          </cell>
          <cell r="G833" t="str">
            <v>-</v>
          </cell>
          <cell r="H833" t="str">
            <v>DELETED</v>
          </cell>
        </row>
        <row r="834">
          <cell r="A834" t="str">
            <v>10-14</v>
          </cell>
          <cell r="B834" t="str">
            <v>Coloured cement tile (8"x8"x3/4") of dark shade laid flat in 1:2 c/s mortar over 3/4" mortar bed</v>
          </cell>
          <cell r="C834" t="str">
            <v>100 Sft</v>
          </cell>
          <cell r="D834">
            <v>2829.38</v>
          </cell>
          <cell r="E834">
            <v>8197.1299999999992</v>
          </cell>
          <cell r="F834" t="str">
            <v>m2</v>
          </cell>
          <cell r="G834">
            <v>304.44</v>
          </cell>
          <cell r="H834">
            <v>882.01</v>
          </cell>
        </row>
        <row r="835">
          <cell r="A835" t="str">
            <v>10-15-a</v>
          </cell>
          <cell r="B835" t="str">
            <v>Provide &amp; lay topping of concrete 1:2:4, including surface finishing &amp; dividing in panels : 1" thick.</v>
          </cell>
          <cell r="C835" t="str">
            <v>100 Sft</v>
          </cell>
          <cell r="D835">
            <v>1575</v>
          </cell>
          <cell r="E835">
            <v>3176.01</v>
          </cell>
          <cell r="F835" t="str">
            <v>m2</v>
          </cell>
          <cell r="G835">
            <v>169.47</v>
          </cell>
          <cell r="H835">
            <v>341.74</v>
          </cell>
        </row>
        <row r="836">
          <cell r="A836" t="str">
            <v>10-15-b</v>
          </cell>
          <cell r="B836" t="str">
            <v>Provide &amp; lay topping of concrete 1:2:4, including surface finishing &amp; dividing in panels: 1.5" thick</v>
          </cell>
          <cell r="C836" t="str">
            <v>100 Sft</v>
          </cell>
          <cell r="D836">
            <v>1884.38</v>
          </cell>
          <cell r="E836">
            <v>3988.88</v>
          </cell>
          <cell r="F836" t="str">
            <v>m2</v>
          </cell>
          <cell r="G836">
            <v>202.76</v>
          </cell>
          <cell r="H836">
            <v>429.2</v>
          </cell>
        </row>
        <row r="837">
          <cell r="A837" t="str">
            <v>10-15-c</v>
          </cell>
          <cell r="B837" t="str">
            <v>Provide &amp; lay topping of concrete 1:2:4, including surface finishing &amp; dividing in panels: 1.5" thick</v>
          </cell>
          <cell r="C837" t="str">
            <v>100 Sft</v>
          </cell>
          <cell r="D837">
            <v>1884.38</v>
          </cell>
          <cell r="E837">
            <v>4255.2</v>
          </cell>
          <cell r="F837" t="str">
            <v>m2</v>
          </cell>
          <cell r="G837">
            <v>202.76</v>
          </cell>
          <cell r="H837">
            <v>457.86</v>
          </cell>
        </row>
        <row r="838">
          <cell r="A838" t="str">
            <v>10-15-d</v>
          </cell>
          <cell r="B838" t="str">
            <v>Provide &amp; lay topping of concrete 1:2:4, including surface finishing &amp; dividing in panels : 1.75" thick</v>
          </cell>
          <cell r="C838" t="str">
            <v>100 Sft</v>
          </cell>
          <cell r="D838">
            <v>1884.38</v>
          </cell>
          <cell r="E838">
            <v>4806.88</v>
          </cell>
          <cell r="F838" t="str">
            <v>m2</v>
          </cell>
          <cell r="G838">
            <v>202.76</v>
          </cell>
          <cell r="H838">
            <v>517.22</v>
          </cell>
        </row>
        <row r="839">
          <cell r="A839" t="str">
            <v>10-15-e</v>
          </cell>
          <cell r="B839" t="str">
            <v>Provide &amp; lay topping of concrete 1:2:4, including surface finishing &amp; dividing in panels : 2" thick</v>
          </cell>
          <cell r="C839" t="str">
            <v>100 Sft</v>
          </cell>
          <cell r="D839">
            <v>2165.63</v>
          </cell>
          <cell r="E839">
            <v>5369.96</v>
          </cell>
          <cell r="F839" t="str">
            <v>m2</v>
          </cell>
          <cell r="G839">
            <v>233.02</v>
          </cell>
          <cell r="H839">
            <v>577.80999999999995</v>
          </cell>
        </row>
        <row r="840">
          <cell r="A840" t="str">
            <v>10-15-f</v>
          </cell>
          <cell r="B840" t="str">
            <v>Provide &amp; lay topping of concrete 1:2:4, including surface finishing &amp; dividing in panels: 2.25" thick</v>
          </cell>
          <cell r="C840" t="str">
            <v>100 Sft</v>
          </cell>
          <cell r="D840">
            <v>3093.75</v>
          </cell>
          <cell r="E840">
            <v>6765.34</v>
          </cell>
          <cell r="F840" t="str">
            <v>m2</v>
          </cell>
          <cell r="G840">
            <v>332.89</v>
          </cell>
          <cell r="H840">
            <v>727.95</v>
          </cell>
        </row>
        <row r="841">
          <cell r="A841" t="str">
            <v>10-15-g</v>
          </cell>
          <cell r="B841" t="str">
            <v>Provide &amp; lay topping of concrete 1:2:4, including surface finishing &amp; dividing in panels: 2.5" thick</v>
          </cell>
          <cell r="C841" t="str">
            <v>100 Sft</v>
          </cell>
          <cell r="D841">
            <v>3234.38</v>
          </cell>
          <cell r="E841">
            <v>7243.65</v>
          </cell>
          <cell r="F841" t="str">
            <v>m2</v>
          </cell>
          <cell r="G841">
            <v>348.02</v>
          </cell>
          <cell r="H841">
            <v>779.42</v>
          </cell>
        </row>
        <row r="842">
          <cell r="A842" t="str">
            <v>10-15-h</v>
          </cell>
          <cell r="B842" t="str">
            <v>Provide &amp; lay topping of concrete 1:2:4, including surface finishing &amp; dividing in panels: 2.75" thick</v>
          </cell>
          <cell r="C842" t="str">
            <v>100 Sft</v>
          </cell>
          <cell r="D842">
            <v>3853.13</v>
          </cell>
          <cell r="E842">
            <v>8200.59</v>
          </cell>
          <cell r="F842" t="str">
            <v>m2</v>
          </cell>
          <cell r="G842">
            <v>414.6</v>
          </cell>
          <cell r="H842">
            <v>882.38</v>
          </cell>
        </row>
        <row r="843">
          <cell r="A843" t="str">
            <v>10-15-i</v>
          </cell>
          <cell r="B843" t="str">
            <v>Provide &amp; lay topping of concrete 1:2:4, including surface finishing &amp; dividing in panels : 3" thick</v>
          </cell>
          <cell r="C843" t="str">
            <v>100 Sft</v>
          </cell>
          <cell r="D843">
            <v>3628.13</v>
          </cell>
          <cell r="E843">
            <v>8363.43</v>
          </cell>
          <cell r="F843" t="str">
            <v>m2</v>
          </cell>
          <cell r="G843">
            <v>390.39</v>
          </cell>
          <cell r="H843">
            <v>899.91</v>
          </cell>
        </row>
        <row r="844">
          <cell r="A844" t="str">
            <v>10-16-a</v>
          </cell>
          <cell r="B8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844" t="str">
            <v>100 Sft</v>
          </cell>
          <cell r="D844">
            <v>3543.75</v>
          </cell>
          <cell r="E844">
            <v>5438.3</v>
          </cell>
          <cell r="F844" t="str">
            <v>m2</v>
          </cell>
          <cell r="G844">
            <v>381.31</v>
          </cell>
          <cell r="H844">
            <v>585.16</v>
          </cell>
        </row>
        <row r="845">
          <cell r="A845" t="str">
            <v>10-16-b</v>
          </cell>
          <cell r="B8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845" t="str">
            <v>100 Sft</v>
          </cell>
          <cell r="D845">
            <v>2531.25</v>
          </cell>
          <cell r="E845">
            <v>4629.1000000000004</v>
          </cell>
          <cell r="F845" t="str">
            <v>m2</v>
          </cell>
          <cell r="G845">
            <v>272.36</v>
          </cell>
          <cell r="H845">
            <v>498.09</v>
          </cell>
        </row>
        <row r="846">
          <cell r="A846" t="str">
            <v>10-16-c</v>
          </cell>
          <cell r="B8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846" t="str">
            <v>100 Sft</v>
          </cell>
          <cell r="D846">
            <v>2812.5</v>
          </cell>
          <cell r="E846">
            <v>5121.08</v>
          </cell>
          <cell r="F846" t="str">
            <v>m2</v>
          </cell>
          <cell r="G846">
            <v>302.63</v>
          </cell>
          <cell r="H846">
            <v>551.03</v>
          </cell>
        </row>
        <row r="847">
          <cell r="A847" t="str">
            <v>10-17</v>
          </cell>
          <cell r="B847" t="str">
            <v>Add extra in cement concrete floor topping if finished with pigment and polishing</v>
          </cell>
          <cell r="C847" t="str">
            <v>100 Sft</v>
          </cell>
          <cell r="D847">
            <v>787.5</v>
          </cell>
          <cell r="E847">
            <v>1550.24</v>
          </cell>
          <cell r="F847" t="str">
            <v>m2</v>
          </cell>
          <cell r="G847">
            <v>84.74</v>
          </cell>
          <cell r="H847">
            <v>166.81</v>
          </cell>
        </row>
        <row r="848">
          <cell r="A848" t="str">
            <v>10-18</v>
          </cell>
          <cell r="B848" t="str">
            <v>Extra labour for each storey above ground for mosaic, conglomerate, tiles, stone &amp; wood floor.</v>
          </cell>
          <cell r="C848" t="str">
            <v>100 Sft</v>
          </cell>
          <cell r="D848">
            <v>421.88</v>
          </cell>
          <cell r="E848">
            <v>421.88</v>
          </cell>
          <cell r="F848" t="str">
            <v>m2</v>
          </cell>
          <cell r="G848">
            <v>45.39</v>
          </cell>
          <cell r="H848">
            <v>45.39</v>
          </cell>
        </row>
        <row r="849">
          <cell r="A849" t="str">
            <v>10-19-a</v>
          </cell>
          <cell r="B849" t="str">
            <v>Flag stone flooring in lime mortar 1:2, over 3/4" bedding : 2" thick</v>
          </cell>
          <cell r="C849" t="str">
            <v>100 Sft</v>
          </cell>
          <cell r="D849">
            <v>4809.38</v>
          </cell>
          <cell r="E849">
            <v>7344.41</v>
          </cell>
          <cell r="F849" t="str">
            <v>m2</v>
          </cell>
          <cell r="G849">
            <v>517.49</v>
          </cell>
          <cell r="H849">
            <v>790.26</v>
          </cell>
        </row>
        <row r="850">
          <cell r="A850" t="str">
            <v>10-19-b</v>
          </cell>
          <cell r="B850" t="str">
            <v>Flag stone flooring in lime mortar 1:2, over 3/4" bedding : 3" thick</v>
          </cell>
          <cell r="C850" t="str">
            <v>100 Sft</v>
          </cell>
          <cell r="D850">
            <v>4455</v>
          </cell>
          <cell r="E850">
            <v>7517.2</v>
          </cell>
          <cell r="F850" t="str">
            <v>m2</v>
          </cell>
          <cell r="G850">
            <v>479.36</v>
          </cell>
          <cell r="H850">
            <v>808.85</v>
          </cell>
        </row>
        <row r="851">
          <cell r="A851" t="str">
            <v>10-20-a</v>
          </cell>
          <cell r="B851" t="str">
            <v>Asphalt floor, including base preparation, remelting, setting out &amp; finish : 1" thick topping</v>
          </cell>
          <cell r="C851" t="str">
            <v>100 Sft</v>
          </cell>
          <cell r="D851">
            <v>1603.13</v>
          </cell>
          <cell r="E851">
            <v>19998.29</v>
          </cell>
          <cell r="F851" t="str">
            <v>m2</v>
          </cell>
          <cell r="G851">
            <v>172.5</v>
          </cell>
          <cell r="H851">
            <v>2151.8200000000002</v>
          </cell>
        </row>
        <row r="852">
          <cell r="A852" t="str">
            <v>10-20-b</v>
          </cell>
          <cell r="B852" t="str">
            <v>Asphalt floor, including base preparation, remelting, setting out &amp; finish : 1/2" thick topping</v>
          </cell>
          <cell r="C852" t="str">
            <v>100 Sft</v>
          </cell>
          <cell r="D852">
            <v>1372.5</v>
          </cell>
          <cell r="E852">
            <v>10570.08</v>
          </cell>
          <cell r="F852" t="str">
            <v>m2</v>
          </cell>
          <cell r="G852">
            <v>147.68</v>
          </cell>
          <cell r="H852">
            <v>1137.3399999999999</v>
          </cell>
        </row>
        <row r="853">
          <cell r="A853" t="str">
            <v>10-20-c</v>
          </cell>
          <cell r="B853" t="str">
            <v>Asphalt floor, including base preparation, remelting, setting out &amp; finish : 1/4" thick topping</v>
          </cell>
          <cell r="C853" t="str">
            <v>100 Sft</v>
          </cell>
          <cell r="D853">
            <v>949.5</v>
          </cell>
          <cell r="E853">
            <v>5555</v>
          </cell>
          <cell r="F853" t="str">
            <v>m2</v>
          </cell>
          <cell r="G853">
            <v>102.17</v>
          </cell>
          <cell r="H853">
            <v>597.72</v>
          </cell>
        </row>
        <row r="854">
          <cell r="A854" t="str">
            <v>10-21-a</v>
          </cell>
          <cell r="B854" t="str">
            <v>1.375" thick mosaic flooring, including rubbing and polishing complete : Using grey cement</v>
          </cell>
          <cell r="C854" t="str">
            <v>100 Sft</v>
          </cell>
          <cell r="D854">
            <v>6525</v>
          </cell>
          <cell r="E854">
            <v>10568.73</v>
          </cell>
          <cell r="F854" t="str">
            <v>m2</v>
          </cell>
          <cell r="G854">
            <v>702.09</v>
          </cell>
          <cell r="H854">
            <v>1137.2</v>
          </cell>
        </row>
        <row r="855">
          <cell r="A855" t="str">
            <v>10-21-b</v>
          </cell>
          <cell r="B855" t="str">
            <v>1.375" thick mosaic flooring, including rubbing and polishing complete : Using white cement</v>
          </cell>
          <cell r="C855" t="str">
            <v>100 Sft</v>
          </cell>
          <cell r="D855">
            <v>6525</v>
          </cell>
          <cell r="E855">
            <v>10506.63</v>
          </cell>
          <cell r="F855" t="str">
            <v>m2</v>
          </cell>
          <cell r="G855">
            <v>702.09</v>
          </cell>
          <cell r="H855">
            <v>1130.51</v>
          </cell>
        </row>
        <row r="856">
          <cell r="A856" t="str">
            <v>10-22-a</v>
          </cell>
          <cell r="B856" t="str">
            <v>1.5" thick mosaic flooring, including rubbing &amp; polishing complete : Using grey cement</v>
          </cell>
          <cell r="C856" t="str">
            <v>100 Sft</v>
          </cell>
          <cell r="D856">
            <v>6693.75</v>
          </cell>
          <cell r="E856">
            <v>10175.92</v>
          </cell>
          <cell r="F856" t="str">
            <v>m2</v>
          </cell>
          <cell r="G856">
            <v>720.25</v>
          </cell>
          <cell r="H856">
            <v>1094.93</v>
          </cell>
        </row>
        <row r="857">
          <cell r="A857" t="str">
            <v>10-22-b</v>
          </cell>
          <cell r="B857" t="str">
            <v>1.5" thick mosaic flooring, including rubbing &amp; polishing complete : Using white cement</v>
          </cell>
          <cell r="C857" t="str">
            <v>100 Sft</v>
          </cell>
          <cell r="D857">
            <v>6693.75</v>
          </cell>
          <cell r="E857">
            <v>11097.01</v>
          </cell>
          <cell r="F857" t="str">
            <v>m2</v>
          </cell>
          <cell r="G857">
            <v>720.25</v>
          </cell>
          <cell r="H857">
            <v>1194.04</v>
          </cell>
        </row>
        <row r="858">
          <cell r="A858" t="str">
            <v>10-23</v>
          </cell>
          <cell r="B858" t="str">
            <v>Laying floor of mosaic marble chips tiles of approved shade including finishing complete</v>
          </cell>
          <cell r="C858" t="str">
            <v>100 Sft</v>
          </cell>
          <cell r="D858">
            <v>3515.63</v>
          </cell>
          <cell r="E858">
            <v>13592.09</v>
          </cell>
          <cell r="F858" t="str">
            <v>m2</v>
          </cell>
          <cell r="G858">
            <v>378.28</v>
          </cell>
          <cell r="H858">
            <v>1462.51</v>
          </cell>
        </row>
        <row r="859">
          <cell r="A859" t="str">
            <v>10-24</v>
          </cell>
          <cell r="B859" t="str">
            <v>Lay floor of white glazed tile 1/4" thick in white cement 1:2 over 3/4" thick cement mortar 1:2</v>
          </cell>
          <cell r="C859" t="str">
            <v>100 Sft</v>
          </cell>
          <cell r="D859">
            <v>4556.25</v>
          </cell>
          <cell r="E859">
            <v>13887.05</v>
          </cell>
          <cell r="F859" t="str">
            <v>m2</v>
          </cell>
          <cell r="G859">
            <v>490.25</v>
          </cell>
          <cell r="H859">
            <v>1494.25</v>
          </cell>
        </row>
        <row r="860">
          <cell r="A860" t="str">
            <v>10-25</v>
          </cell>
          <cell r="B860" t="str">
            <v>Lay floor of approved coloured glazed tiles 1/4" thick laid in white cement &amp; pigment complete</v>
          </cell>
          <cell r="C860" t="str">
            <v>100 Sft</v>
          </cell>
          <cell r="D860">
            <v>4556.25</v>
          </cell>
          <cell r="E860">
            <v>13937.56</v>
          </cell>
          <cell r="F860" t="str">
            <v>m2</v>
          </cell>
          <cell r="G860">
            <v>490.25</v>
          </cell>
          <cell r="H860">
            <v>1499.68</v>
          </cell>
        </row>
        <row r="861">
          <cell r="A861" t="str">
            <v>10-26-a</v>
          </cell>
          <cell r="B861" t="str">
            <v>Provide &amp; lay marble fine dressed stone flooring on surface in white cement complete: 3/4" thick (Badel, Silky black, Sunny white, Sunny Grey or eq)</v>
          </cell>
          <cell r="C861" t="str">
            <v>100 Sft</v>
          </cell>
          <cell r="D861">
            <v>9000</v>
          </cell>
          <cell r="E861">
            <v>18229.060000000001</v>
          </cell>
          <cell r="F861" t="str">
            <v>m2</v>
          </cell>
          <cell r="G861">
            <v>968.4</v>
          </cell>
          <cell r="H861">
            <v>1961.45</v>
          </cell>
        </row>
        <row r="862">
          <cell r="A862" t="str">
            <v>10-26-b</v>
          </cell>
          <cell r="B862" t="str">
            <v>Provide &amp; lay marble fine dressed stone flooring on surface in white cement complete: 1" thick (Badel, Silky black, Sunny white, Sunny Grey or eq)</v>
          </cell>
          <cell r="C862" t="str">
            <v>100 Sft</v>
          </cell>
          <cell r="D862">
            <v>9000</v>
          </cell>
          <cell r="E862">
            <v>19851.650000000001</v>
          </cell>
          <cell r="F862" t="str">
            <v>m2</v>
          </cell>
          <cell r="G862">
            <v>968.4</v>
          </cell>
          <cell r="H862">
            <v>2136.04</v>
          </cell>
        </row>
        <row r="863">
          <cell r="A863" t="str">
            <v>10-26-c</v>
          </cell>
          <cell r="B863" t="str">
            <v xml:space="preserve">Provide &amp; lay marble fine dressed stone flooring on surface in white cement complete: 1/2" thick (Badel, Silky black, Sunny white, Sunny Grey or eq) </v>
          </cell>
          <cell r="C863" t="str">
            <v>100 Sft</v>
          </cell>
          <cell r="D863">
            <v>9000</v>
          </cell>
          <cell r="E863">
            <v>20257.310000000001</v>
          </cell>
          <cell r="F863" t="str">
            <v>m2</v>
          </cell>
          <cell r="G863">
            <v>968.4</v>
          </cell>
          <cell r="H863">
            <v>2179.69</v>
          </cell>
        </row>
        <row r="864">
          <cell r="A864" t="str">
            <v>10-26-d</v>
          </cell>
          <cell r="B864" t="str">
            <v>Providing and Laying marble fine dressed stone 4-5 feet and 12" wide 1" thick for stairs steps.</v>
          </cell>
          <cell r="C864" t="str">
            <v>100 Sft</v>
          </cell>
          <cell r="D864">
            <v>9000</v>
          </cell>
          <cell r="E864">
            <v>18802.7</v>
          </cell>
          <cell r="F864" t="str">
            <v>m2</v>
          </cell>
          <cell r="G864">
            <v>968.4</v>
          </cell>
          <cell r="H864">
            <v>2023.17</v>
          </cell>
        </row>
        <row r="865">
          <cell r="A865" t="str">
            <v>10-26-e</v>
          </cell>
          <cell r="B865" t="str">
            <v>Providing and Laying marble fine dressed stone 7x1.5 feet and 1" thick for stairs steps.</v>
          </cell>
          <cell r="C865" t="str">
            <v>100 Sft</v>
          </cell>
          <cell r="D865">
            <v>9000</v>
          </cell>
          <cell r="E865">
            <v>18802.7</v>
          </cell>
          <cell r="F865" t="str">
            <v>m2</v>
          </cell>
          <cell r="G865">
            <v>968.4</v>
          </cell>
          <cell r="H865">
            <v>2023.17</v>
          </cell>
        </row>
        <row r="866">
          <cell r="A866" t="str">
            <v>10-26-f</v>
          </cell>
          <cell r="B866" t="str">
            <v>Providing and fixing glazed tile colour printed border 2" wide.</v>
          </cell>
          <cell r="C866" t="str">
            <v>100 Rft</v>
          </cell>
          <cell r="D866">
            <v>871.88</v>
          </cell>
          <cell r="E866">
            <v>19445.77</v>
          </cell>
          <cell r="F866" t="str">
            <v>m</v>
          </cell>
          <cell r="G866">
            <v>28.6</v>
          </cell>
          <cell r="H866">
            <v>637.98</v>
          </cell>
        </row>
        <row r="867">
          <cell r="A867" t="str">
            <v>10-26-g</v>
          </cell>
          <cell r="B867" t="str">
            <v>Providing and fixing glazed tile colour printed border 3" wide</v>
          </cell>
          <cell r="C867" t="str">
            <v>100 Rft</v>
          </cell>
          <cell r="D867">
            <v>871.88</v>
          </cell>
          <cell r="E867">
            <v>19445.77</v>
          </cell>
          <cell r="F867" t="str">
            <v>m</v>
          </cell>
          <cell r="G867">
            <v>28.6</v>
          </cell>
          <cell r="H867">
            <v>637.98</v>
          </cell>
        </row>
        <row r="868">
          <cell r="A868" t="str">
            <v>10-26-h</v>
          </cell>
          <cell r="B868" t="str">
            <v>Providing and fixing glazed tile colour printed border 4" wide</v>
          </cell>
          <cell r="C868" t="str">
            <v>100 Rft</v>
          </cell>
          <cell r="D868">
            <v>871.88</v>
          </cell>
          <cell r="E868">
            <v>19445.77</v>
          </cell>
          <cell r="F868" t="str">
            <v>m</v>
          </cell>
          <cell r="G868">
            <v>28.6</v>
          </cell>
          <cell r="H868">
            <v>637.98</v>
          </cell>
        </row>
        <row r="869">
          <cell r="A869" t="str">
            <v>10-27</v>
          </cell>
          <cell r="B869" t="str">
            <v>Rubbing and polishing old grit/mosaic floor, including repairing voids, uneven surface, complete.</v>
          </cell>
          <cell r="C869" t="str">
            <v>100 Sft</v>
          </cell>
          <cell r="D869">
            <v>4556.25</v>
          </cell>
          <cell r="E869">
            <v>4625.79</v>
          </cell>
          <cell r="F869" t="str">
            <v>m2</v>
          </cell>
          <cell r="G869">
            <v>490.25</v>
          </cell>
          <cell r="H869">
            <v>497.74</v>
          </cell>
        </row>
        <row r="870">
          <cell r="A870" t="str">
            <v>10-28</v>
          </cell>
          <cell r="B870" t="str">
            <v>Rubbing &amp; polishing grit floor, including repairing voids,uneen surface, complete.</v>
          </cell>
          <cell r="C870" t="str">
            <v>100 Sft</v>
          </cell>
          <cell r="D870">
            <v>1756.13</v>
          </cell>
          <cell r="E870">
            <v>1941.08</v>
          </cell>
          <cell r="F870" t="str">
            <v>m2</v>
          </cell>
          <cell r="G870">
            <v>188.96</v>
          </cell>
          <cell r="H870">
            <v>208.86</v>
          </cell>
        </row>
        <row r="871">
          <cell r="A871" t="str">
            <v>10-29</v>
          </cell>
          <cell r="B871" t="str">
            <v>Cleaning and washing mosaic or marble floor with caustic soda mixture</v>
          </cell>
          <cell r="C871" t="str">
            <v>100 Sft</v>
          </cell>
          <cell r="D871">
            <v>222.75</v>
          </cell>
          <cell r="E871">
            <v>341.78</v>
          </cell>
          <cell r="F871" t="str">
            <v>m2</v>
          </cell>
          <cell r="G871">
            <v>23.97</v>
          </cell>
          <cell r="H871">
            <v>36.78</v>
          </cell>
        </row>
        <row r="872">
          <cell r="A872" t="str">
            <v>10-30</v>
          </cell>
          <cell r="B872" t="str">
            <v>Shisham wood boarding or strip flooring 3/4" thick including 2 coats of bitumen laid hot complete</v>
          </cell>
          <cell r="C872" t="str">
            <v>100 Sft</v>
          </cell>
          <cell r="D872">
            <v>11812.5</v>
          </cell>
          <cell r="E872">
            <v>82480.27</v>
          </cell>
          <cell r="F872" t="str">
            <v>m2</v>
          </cell>
          <cell r="G872">
            <v>1271.03</v>
          </cell>
          <cell r="H872">
            <v>8874.8799999999992</v>
          </cell>
        </row>
        <row r="873">
          <cell r="A873" t="str">
            <v>10-31</v>
          </cell>
          <cell r="B873" t="str">
            <v>Deodar wood boarding or strip flooring 3/4" thickincluding 2 coats of bitumen laid hot complete</v>
          </cell>
          <cell r="C873" t="str">
            <v>100 Sft</v>
          </cell>
          <cell r="D873">
            <v>8775</v>
          </cell>
          <cell r="E873">
            <v>84224.44</v>
          </cell>
          <cell r="F873" t="str">
            <v>m2</v>
          </cell>
          <cell r="G873">
            <v>944.19</v>
          </cell>
          <cell r="H873">
            <v>9062.5499999999993</v>
          </cell>
        </row>
        <row r="874">
          <cell r="A874" t="str">
            <v>10-32</v>
          </cell>
          <cell r="B874" t="str">
            <v>Teak wood boarding or strip flooring 1/2" thick including 2 coats of bitumen laid hot complete</v>
          </cell>
          <cell r="C874" t="str">
            <v>100 Sft</v>
          </cell>
          <cell r="D874">
            <v>11812.5</v>
          </cell>
          <cell r="E874">
            <v>139843.94</v>
          </cell>
          <cell r="F874" t="str">
            <v>m2</v>
          </cell>
          <cell r="G874">
            <v>1271.03</v>
          </cell>
          <cell r="H874">
            <v>15047.2</v>
          </cell>
        </row>
        <row r="875">
          <cell r="A875" t="str">
            <v>10-33</v>
          </cell>
          <cell r="B875" t="str">
            <v>Shisham wood block flooring 1" thick out to required size, fixed on a layer of bitumen base</v>
          </cell>
          <cell r="C875" t="str">
            <v>100 Sft</v>
          </cell>
          <cell r="D875">
            <v>8775</v>
          </cell>
          <cell r="E875">
            <v>85481.16</v>
          </cell>
          <cell r="F875" t="str">
            <v>m2</v>
          </cell>
          <cell r="G875">
            <v>944.19</v>
          </cell>
          <cell r="H875">
            <v>9197.77</v>
          </cell>
        </row>
        <row r="876">
          <cell r="A876" t="str">
            <v>10-34</v>
          </cell>
          <cell r="B876" t="str">
            <v>Teak wood block 1" thick cut to required size, fixed on a layer of asphalt bitumen laid on base</v>
          </cell>
          <cell r="C876" t="str">
            <v>100 Sft</v>
          </cell>
          <cell r="D876">
            <v>11812.5</v>
          </cell>
          <cell r="E876">
            <v>252096.27</v>
          </cell>
          <cell r="F876" t="str">
            <v>m2</v>
          </cell>
          <cell r="G876">
            <v>1271.03</v>
          </cell>
          <cell r="H876">
            <v>27125.56</v>
          </cell>
        </row>
        <row r="877">
          <cell r="A877" t="str">
            <v>10-35-a</v>
          </cell>
          <cell r="B877" t="str">
            <v>Laying wooden paving of hard wood on edge in coal tar &amp; asphalt : Shisham wood</v>
          </cell>
          <cell r="C877" t="str">
            <v>100 Sft</v>
          </cell>
          <cell r="D877">
            <v>3600</v>
          </cell>
          <cell r="E877">
            <v>51976.9</v>
          </cell>
          <cell r="F877" t="str">
            <v>m2</v>
          </cell>
          <cell r="G877">
            <v>387.36</v>
          </cell>
          <cell r="H877">
            <v>5592.71</v>
          </cell>
        </row>
        <row r="878">
          <cell r="A878" t="str">
            <v>10-35-b</v>
          </cell>
          <cell r="B878" t="str">
            <v>Laying wooden paving of hard wood on edge in coal tar &amp; asphalt : Kikar wood</v>
          </cell>
          <cell r="C878" t="str">
            <v>100 Sft</v>
          </cell>
          <cell r="D878">
            <v>3600</v>
          </cell>
          <cell r="E878">
            <v>19958</v>
          </cell>
          <cell r="F878" t="str">
            <v>m2</v>
          </cell>
          <cell r="G878">
            <v>387.36</v>
          </cell>
          <cell r="H878">
            <v>2147.48</v>
          </cell>
        </row>
        <row r="879">
          <cell r="A879" t="str">
            <v>10-36-a</v>
          </cell>
          <cell r="B879" t="str">
            <v>Tile skirting laid in 1:2 c/s mortar over 3/4" thick cement mortar 1:2 complete : Cement tiles</v>
          </cell>
          <cell r="C879" t="str">
            <v>100 Sft</v>
          </cell>
          <cell r="D879">
            <v>3110.63</v>
          </cell>
          <cell r="E879">
            <v>8772.4</v>
          </cell>
          <cell r="F879" t="str">
            <v>m2</v>
          </cell>
          <cell r="G879">
            <v>334.7</v>
          </cell>
          <cell r="H879">
            <v>943.91</v>
          </cell>
        </row>
        <row r="880">
          <cell r="A880" t="str">
            <v>10-36-b</v>
          </cell>
          <cell r="B880" t="str">
            <v>Tile skirting laid in 1:2 c/s mortar over 3/4" thick cement mortar 1:2 complete : Mosaic tiles</v>
          </cell>
          <cell r="C880" t="str">
            <v>100 Sft</v>
          </cell>
          <cell r="D880">
            <v>3571.88</v>
          </cell>
          <cell r="E880">
            <v>36263.97</v>
          </cell>
          <cell r="F880" t="str">
            <v>m2</v>
          </cell>
          <cell r="G880">
            <v>384.33</v>
          </cell>
          <cell r="H880">
            <v>3902</v>
          </cell>
        </row>
        <row r="881">
          <cell r="A881" t="str">
            <v>10-37-a</v>
          </cell>
          <cell r="B881" t="str">
            <v>Provide grey cement skirting 3/8" thick complete 1:2 cement, sand mortar</v>
          </cell>
          <cell r="C881" t="str">
            <v>100 Sft</v>
          </cell>
          <cell r="D881">
            <v>3560.63</v>
          </cell>
          <cell r="E881">
            <v>4443.17</v>
          </cell>
          <cell r="F881" t="str">
            <v>m2</v>
          </cell>
          <cell r="G881">
            <v>383.12</v>
          </cell>
          <cell r="H881">
            <v>478.09</v>
          </cell>
        </row>
        <row r="882">
          <cell r="A882" t="str">
            <v>10-37-b</v>
          </cell>
          <cell r="B882" t="str">
            <v>Provide grey cement skirting 3/8" thick complete 1:3 cement, sand mortar</v>
          </cell>
          <cell r="C882" t="str">
            <v>100 Sft</v>
          </cell>
          <cell r="D882">
            <v>3560.63</v>
          </cell>
          <cell r="E882">
            <v>4297.38</v>
          </cell>
          <cell r="F882" t="str">
            <v>m2</v>
          </cell>
          <cell r="G882">
            <v>383.12</v>
          </cell>
          <cell r="H882">
            <v>462.4</v>
          </cell>
        </row>
        <row r="883">
          <cell r="A883" t="str">
            <v>10-37-c</v>
          </cell>
          <cell r="B883" t="str">
            <v>Provide grey cement skirting 3/8" thick complete Extra if skirting or dado is finished with pigment</v>
          </cell>
          <cell r="C883" t="str">
            <v>100 Sft</v>
          </cell>
          <cell r="D883">
            <v>337.5</v>
          </cell>
          <cell r="E883">
            <v>1009.23</v>
          </cell>
          <cell r="F883" t="str">
            <v>m2</v>
          </cell>
          <cell r="G883">
            <v>36.31</v>
          </cell>
          <cell r="H883">
            <v>108.59</v>
          </cell>
        </row>
        <row r="884">
          <cell r="A884" t="str">
            <v>10-38-a</v>
          </cell>
          <cell r="B884" t="str">
            <v>Glazed tile 1/4" thick dado jointed in white cement complete : White Plain tiles</v>
          </cell>
          <cell r="C884" t="str">
            <v>100 Sft</v>
          </cell>
          <cell r="D884">
            <v>5118.75</v>
          </cell>
          <cell r="E884">
            <v>14449.55</v>
          </cell>
          <cell r="F884" t="str">
            <v>m2</v>
          </cell>
          <cell r="G884">
            <v>550.78</v>
          </cell>
          <cell r="H884">
            <v>1554.77</v>
          </cell>
        </row>
        <row r="885">
          <cell r="A885" t="str">
            <v>10-38-b</v>
          </cell>
          <cell r="B885" t="str">
            <v>Glazed tile 1/4" thick dado jointed in white cement complete : Coloured Plain tiles</v>
          </cell>
          <cell r="C885" t="str">
            <v>100 Sft</v>
          </cell>
          <cell r="D885">
            <v>5118.75</v>
          </cell>
          <cell r="E885">
            <v>14322.67</v>
          </cell>
          <cell r="F885" t="str">
            <v>m2</v>
          </cell>
          <cell r="G885">
            <v>550.78</v>
          </cell>
          <cell r="H885">
            <v>1541.12</v>
          </cell>
        </row>
        <row r="886">
          <cell r="A886" t="str">
            <v>10-38-c</v>
          </cell>
          <cell r="B886" t="str">
            <v>Glazed tile 1/4" thick dado jointed in white cement complete : Printed tiles</v>
          </cell>
          <cell r="C886" t="str">
            <v>100 Sft</v>
          </cell>
          <cell r="D886">
            <v>5118.75</v>
          </cell>
          <cell r="E886">
            <v>14449.55</v>
          </cell>
          <cell r="F886" t="str">
            <v>m2</v>
          </cell>
          <cell r="G886">
            <v>550.78</v>
          </cell>
          <cell r="H886">
            <v>1554.77</v>
          </cell>
        </row>
        <row r="887">
          <cell r="A887" t="str">
            <v>10-39</v>
          </cell>
          <cell r="B887" t="str">
            <v>Glazed tile dado 1/4" thick in pigment over 1:2 c/s mortar 3/4" thick including finishing complete</v>
          </cell>
          <cell r="C887" t="str">
            <v>100 Sft</v>
          </cell>
          <cell r="D887">
            <v>5118.75</v>
          </cell>
          <cell r="E887">
            <v>14571.55</v>
          </cell>
          <cell r="F887" t="str">
            <v>m2</v>
          </cell>
          <cell r="G887">
            <v>550.78</v>
          </cell>
          <cell r="H887">
            <v>1567.9</v>
          </cell>
        </row>
        <row r="888">
          <cell r="A888" t="str">
            <v>10-40-a-01</v>
          </cell>
          <cell r="B888" t="str">
            <v>Mosaic dado or skirting complete as per specs Using grey cement : 3/8" thick</v>
          </cell>
          <cell r="C888" t="str">
            <v>100 Sft</v>
          </cell>
          <cell r="D888">
            <v>6300</v>
          </cell>
          <cell r="E888">
            <v>8731.01</v>
          </cell>
          <cell r="F888" t="str">
            <v>m2</v>
          </cell>
          <cell r="G888">
            <v>677.88</v>
          </cell>
          <cell r="H888">
            <v>939.46</v>
          </cell>
        </row>
        <row r="889">
          <cell r="A889" t="str">
            <v>10-40-a-02</v>
          </cell>
          <cell r="B889" t="str">
            <v>Mosaic dado or skirting complete as per specs Using grey cement : 1/2" thick</v>
          </cell>
          <cell r="C889" t="str">
            <v>100 Sft</v>
          </cell>
          <cell r="D889">
            <v>6300</v>
          </cell>
          <cell r="E889">
            <v>9282.7000000000007</v>
          </cell>
          <cell r="F889" t="str">
            <v>m2</v>
          </cell>
          <cell r="G889">
            <v>677.88</v>
          </cell>
          <cell r="H889">
            <v>998.82</v>
          </cell>
        </row>
        <row r="890">
          <cell r="A890" t="str">
            <v>10-40-b-01</v>
          </cell>
          <cell r="B890" t="str">
            <v>Mosaic dado or skirting complete as per specs Using white cement : 3/8" thick including grinding and polishing</v>
          </cell>
          <cell r="C890" t="str">
            <v>100 Sft</v>
          </cell>
          <cell r="D890">
            <v>6300</v>
          </cell>
          <cell r="E890">
            <v>9272.33</v>
          </cell>
          <cell r="F890" t="str">
            <v>m2</v>
          </cell>
          <cell r="G890">
            <v>677.88</v>
          </cell>
          <cell r="H890">
            <v>997.7</v>
          </cell>
        </row>
        <row r="891">
          <cell r="A891" t="str">
            <v>10-40-b-02</v>
          </cell>
          <cell r="B891" t="str">
            <v>Mosaic dado or skirting complete as per specs Using white cement : 1/2" thick including grinding and polishing</v>
          </cell>
          <cell r="C891" t="str">
            <v>100 Sft</v>
          </cell>
          <cell r="D891">
            <v>6300</v>
          </cell>
          <cell r="E891">
            <v>10177.57</v>
          </cell>
          <cell r="F891" t="str">
            <v>m2</v>
          </cell>
          <cell r="G891">
            <v>677.88</v>
          </cell>
          <cell r="H891">
            <v>1095.1099999999999</v>
          </cell>
        </row>
        <row r="892">
          <cell r="A892" t="str">
            <v>10-41-a</v>
          </cell>
          <cell r="B892" t="str">
            <v xml:space="preserve">Provide &amp; lay marble fine dressed and polished stone dado or skirting in white cement complete : 3/8" thick (Badel, Silky black, Sunny white, Sunny Grey or eq) </v>
          </cell>
          <cell r="C892" t="str">
            <v>100 Sft</v>
          </cell>
          <cell r="D892">
            <v>2925</v>
          </cell>
          <cell r="E892">
            <v>9078.8799999999992</v>
          </cell>
          <cell r="F892" t="str">
            <v>m2</v>
          </cell>
          <cell r="G892">
            <v>314.73</v>
          </cell>
          <cell r="H892">
            <v>976.89</v>
          </cell>
        </row>
        <row r="893">
          <cell r="A893" t="str">
            <v>10-41-b</v>
          </cell>
          <cell r="B893" t="str">
            <v xml:space="preserve">Provide &amp; lay marble fine dressed and polished stone dado or skirting in white cement complete : 1/2" thick (Badel, Silky black, Sunny white, Sunny Grey or eq) </v>
          </cell>
          <cell r="C893" t="str">
            <v>100 Sft</v>
          </cell>
          <cell r="D893">
            <v>2925</v>
          </cell>
          <cell r="E893">
            <v>13094.72</v>
          </cell>
          <cell r="F893" t="str">
            <v>m2</v>
          </cell>
          <cell r="G893">
            <v>314.73</v>
          </cell>
          <cell r="H893">
            <v>1408.99</v>
          </cell>
        </row>
        <row r="894">
          <cell r="A894" t="str">
            <v>10-42</v>
          </cell>
          <cell r="B894" t="str">
            <v>Rubber flooring, consisting of 12"x12"x1/8" rubber tiles laid on firm foundation.</v>
          </cell>
          <cell r="C894" t="str">
            <v>100 Sft</v>
          </cell>
          <cell r="D894">
            <v>2132.44</v>
          </cell>
          <cell r="E894">
            <v>12228.55</v>
          </cell>
          <cell r="F894" t="str">
            <v>m2</v>
          </cell>
          <cell r="G894">
            <v>229.45</v>
          </cell>
          <cell r="H894">
            <v>1315.79</v>
          </cell>
        </row>
        <row r="895">
          <cell r="A895" t="str">
            <v>10-43-a</v>
          </cell>
          <cell r="B895" t="str">
            <v>Provide &amp; fix glass strip 1.5" wide for dividing the floors into panels : 5mm thick</v>
          </cell>
          <cell r="C895" t="e">
            <v>#N/A</v>
          </cell>
          <cell r="D895" t="e">
            <v>#N/A</v>
          </cell>
          <cell r="E895" t="e">
            <v>#N/A</v>
          </cell>
          <cell r="F895" t="e">
            <v>#N/A</v>
          </cell>
          <cell r="G895" t="e">
            <v>#N/A</v>
          </cell>
          <cell r="H895" t="e">
            <v>#N/A</v>
          </cell>
        </row>
        <row r="896">
          <cell r="A896" t="str">
            <v>10-43-b</v>
          </cell>
          <cell r="B896" t="str">
            <v>Provide &amp; fix glass strip 1.5" wide for dividing the floors into panels : 3mm thick</v>
          </cell>
          <cell r="C896" t="str">
            <v>100 Rft</v>
          </cell>
          <cell r="D896">
            <v>72.45</v>
          </cell>
          <cell r="E896">
            <v>814.36</v>
          </cell>
          <cell r="F896" t="str">
            <v>m</v>
          </cell>
          <cell r="G896">
            <v>2.38</v>
          </cell>
          <cell r="H896">
            <v>26.72</v>
          </cell>
        </row>
        <row r="897">
          <cell r="A897" t="str">
            <v>10-43-c</v>
          </cell>
          <cell r="B897" t="str">
            <v>Providing and Fixing marble strip 1.5 inch wide 3/8 inch thick for dividing the floor into panels</v>
          </cell>
          <cell r="C897" t="str">
            <v>100 Rft</v>
          </cell>
          <cell r="D897">
            <v>72.45</v>
          </cell>
          <cell r="E897">
            <v>659.57</v>
          </cell>
          <cell r="F897" t="str">
            <v>m</v>
          </cell>
          <cell r="G897">
            <v>2.38</v>
          </cell>
          <cell r="H897">
            <v>21.64</v>
          </cell>
        </row>
        <row r="898">
          <cell r="A898" t="str">
            <v>10-43-d</v>
          </cell>
          <cell r="B898" t="str">
            <v>Providing and Fixing marble strip 2" wide and 3/8" thick for dividing the floor into panels</v>
          </cell>
          <cell r="C898" t="str">
            <v>100 Rft</v>
          </cell>
          <cell r="D898">
            <v>72.45</v>
          </cell>
          <cell r="E898">
            <v>787.67</v>
          </cell>
          <cell r="F898" t="str">
            <v>m</v>
          </cell>
          <cell r="G898">
            <v>2.38</v>
          </cell>
          <cell r="H898">
            <v>25.84</v>
          </cell>
        </row>
        <row r="899">
          <cell r="A899" t="str">
            <v>10-44</v>
          </cell>
          <cell r="B899" t="str">
            <v>P/F Vinyl Tiles or Vinyl Sheet flooring over firm foundation</v>
          </cell>
          <cell r="C899" t="str">
            <v>100 Sft</v>
          </cell>
          <cell r="D899">
            <v>2025</v>
          </cell>
          <cell r="E899">
            <v>14469</v>
          </cell>
          <cell r="F899" t="str">
            <v>m2</v>
          </cell>
          <cell r="G899">
            <v>217.89</v>
          </cell>
          <cell r="H899">
            <v>1556.86</v>
          </cell>
        </row>
        <row r="900">
          <cell r="A900" t="str">
            <v>10-45</v>
          </cell>
          <cell r="B900" t="str">
            <v>P/F Precast Concrete 7000 psi TUFF Tiles over bed of 2" thick sand &amp; 4" thick brick ballast comp</v>
          </cell>
          <cell r="C900" t="str">
            <v>100 Sft</v>
          </cell>
          <cell r="D900">
            <v>2250</v>
          </cell>
          <cell r="E900">
            <v>10121.85</v>
          </cell>
          <cell r="F900" t="str">
            <v>m2</v>
          </cell>
          <cell r="G900">
            <v>242.1</v>
          </cell>
          <cell r="H900">
            <v>1089.1099999999999</v>
          </cell>
        </row>
        <row r="901">
          <cell r="A901" t="str">
            <v>10-46-a</v>
          </cell>
          <cell r="B901" t="str">
            <v>P/F Ceramic Floor Tiles (Emco, National or eq) Size : 12" x 12"</v>
          </cell>
          <cell r="C901" t="str">
            <v>100 Sft</v>
          </cell>
          <cell r="D901">
            <v>4162.5</v>
          </cell>
          <cell r="E901">
            <v>16507.560000000001</v>
          </cell>
          <cell r="F901" t="str">
            <v>m2</v>
          </cell>
          <cell r="G901">
            <v>447.89</v>
          </cell>
          <cell r="H901">
            <v>1776.21</v>
          </cell>
        </row>
        <row r="902">
          <cell r="A902" t="str">
            <v>10-46-b</v>
          </cell>
          <cell r="B902" t="str">
            <v>P/F Ceramic Floor Tiles (Emco, National or eq) Size 20" x 20"</v>
          </cell>
          <cell r="C902" t="str">
            <v>100 Sft</v>
          </cell>
          <cell r="D902">
            <v>4162.5</v>
          </cell>
          <cell r="E902">
            <v>20411.560000000001</v>
          </cell>
          <cell r="F902" t="str">
            <v>m2</v>
          </cell>
          <cell r="G902">
            <v>447.89</v>
          </cell>
          <cell r="H902">
            <v>2196.2800000000002</v>
          </cell>
        </row>
        <row r="903">
          <cell r="A903" t="str">
            <v>10-47</v>
          </cell>
          <cell r="B903" t="str">
            <v>Burnt brick (1st class) pavement on edge grouted with sand including preparation of bed</v>
          </cell>
          <cell r="C903" t="str">
            <v>100 Sft</v>
          </cell>
          <cell r="D903">
            <v>2418.75</v>
          </cell>
          <cell r="E903">
            <v>8604.15</v>
          </cell>
          <cell r="F903" t="str">
            <v>m2</v>
          </cell>
          <cell r="G903">
            <v>260.26</v>
          </cell>
          <cell r="H903">
            <v>925.81</v>
          </cell>
        </row>
        <row r="904">
          <cell r="A904" t="str">
            <v>10-48-a</v>
          </cell>
          <cell r="B904" t="str">
            <v>Porceline tile floor 1/4" thick laid cement 1:2 or 3/4" thick cement mortar 1:2 (Local Master Tiles)</v>
          </cell>
          <cell r="C904" t="str">
            <v>100 Sft</v>
          </cell>
          <cell r="D904">
            <v>4556.25</v>
          </cell>
          <cell r="E904">
            <v>17833.75</v>
          </cell>
          <cell r="F904" t="str">
            <v>m2</v>
          </cell>
          <cell r="G904">
            <v>490.25</v>
          </cell>
          <cell r="H904">
            <v>1918.91</v>
          </cell>
        </row>
        <row r="905">
          <cell r="A905" t="str">
            <v>10-48-b</v>
          </cell>
          <cell r="B905" t="str">
            <v>Porceline tile floor 1/4" thick laid cement 1:2 over 3/4" thick cement mortar 1:2 (Imported Tiles)</v>
          </cell>
          <cell r="C905" t="str">
            <v>100 Sft</v>
          </cell>
          <cell r="D905">
            <v>4556.25</v>
          </cell>
          <cell r="E905">
            <v>20883.75</v>
          </cell>
          <cell r="F905" t="str">
            <v>m2</v>
          </cell>
          <cell r="G905">
            <v>490.25</v>
          </cell>
          <cell r="H905">
            <v>2247.09</v>
          </cell>
        </row>
        <row r="906">
          <cell r="A906" t="str">
            <v>10-48-c</v>
          </cell>
          <cell r="B906" t="str">
            <v>Granitto tile floor 1/4" thick laid cement 1:2 or 3/4" thick cement mortar 1:2 (Imported Tiles UAE) 24"x24"</v>
          </cell>
          <cell r="C906" t="str">
            <v>100 Sft</v>
          </cell>
          <cell r="D906">
            <v>4556.25</v>
          </cell>
          <cell r="E906">
            <v>33693.75</v>
          </cell>
          <cell r="F906" t="str">
            <v>m2</v>
          </cell>
          <cell r="G906">
            <v>490.25</v>
          </cell>
          <cell r="H906">
            <v>3625.45</v>
          </cell>
        </row>
        <row r="907">
          <cell r="A907" t="str">
            <v>10-48-d</v>
          </cell>
          <cell r="B907" t="str">
            <v>Granitto tile floor 1/4" thick laid cement 1:2 or 3/4" thick cement mortar 1:2 (Imported Tiles UAE) 16"x16"</v>
          </cell>
          <cell r="C907" t="str">
            <v>100 Sft</v>
          </cell>
          <cell r="D907">
            <v>4556.25</v>
          </cell>
          <cell r="E907">
            <v>29539.65</v>
          </cell>
          <cell r="F907" t="str">
            <v>m2</v>
          </cell>
          <cell r="G907">
            <v>490.25</v>
          </cell>
          <cell r="H907">
            <v>3178.47</v>
          </cell>
        </row>
        <row r="908">
          <cell r="A908" t="str">
            <v>10-49-a</v>
          </cell>
          <cell r="B908" t="str">
            <v>Providing and Laying marble fine dressed stone flooring on surface in white cement complete using indian green marble 12"x12"x3/4" thick</v>
          </cell>
          <cell r="C908" t="str">
            <v>100 Sft</v>
          </cell>
          <cell r="D908">
            <v>5400</v>
          </cell>
          <cell r="E908">
            <v>44183.55</v>
          </cell>
          <cell r="F908" t="str">
            <v>m2</v>
          </cell>
          <cell r="G908">
            <v>581.04</v>
          </cell>
          <cell r="H908">
            <v>4754.1499999999996</v>
          </cell>
        </row>
        <row r="909">
          <cell r="A909" t="str">
            <v>10-49-b</v>
          </cell>
          <cell r="B909" t="str">
            <v>Providing and Laying marble fine dressed stone flooring on surface in white cement complete using Trevera marble 12"x12"x3/4" thick</v>
          </cell>
          <cell r="C909" t="str">
            <v>100 Sft</v>
          </cell>
          <cell r="D909">
            <v>5400</v>
          </cell>
          <cell r="E909">
            <v>16733.560000000001</v>
          </cell>
          <cell r="F909" t="str">
            <v>m2</v>
          </cell>
          <cell r="G909">
            <v>581.04</v>
          </cell>
          <cell r="H909">
            <v>1800.53</v>
          </cell>
        </row>
        <row r="910">
          <cell r="A910" t="str">
            <v>10-49-c</v>
          </cell>
          <cell r="B910" t="str">
            <v>Providing and Laying marble fine dressed stone flooring on surface in white cement complete using Botocina marble 12"x12"x3/4" thick</v>
          </cell>
          <cell r="C910" t="str">
            <v>100 Sft</v>
          </cell>
          <cell r="D910">
            <v>5400</v>
          </cell>
          <cell r="E910">
            <v>19173.560000000001</v>
          </cell>
          <cell r="F910" t="str">
            <v>m2</v>
          </cell>
          <cell r="G910">
            <v>581.04</v>
          </cell>
          <cell r="H910">
            <v>2063.0700000000002</v>
          </cell>
        </row>
        <row r="911">
          <cell r="A911" t="str">
            <v>10-49-d</v>
          </cell>
          <cell r="B911" t="str">
            <v xml:space="preserve">Providing and Laying marble fine dressed stone flooring on surface in white cement complete using Veroona/Lasbela marble 12"x12"x3/4" thick </v>
          </cell>
          <cell r="C911" t="str">
            <v>100 Sft</v>
          </cell>
          <cell r="D911">
            <v>5400</v>
          </cell>
          <cell r="E911">
            <v>18563.560000000001</v>
          </cell>
          <cell r="F911" t="str">
            <v>m2</v>
          </cell>
          <cell r="G911">
            <v>581.04</v>
          </cell>
          <cell r="H911">
            <v>1997.44</v>
          </cell>
        </row>
        <row r="912">
          <cell r="A912" t="str">
            <v>10-50</v>
          </cell>
          <cell r="B912" t="str">
            <v>Chemical polishing of marble floor/Dado</v>
          </cell>
          <cell r="C912" t="str">
            <v>100 Sft</v>
          </cell>
          <cell r="D912">
            <v>1068.75</v>
          </cell>
          <cell r="E912">
            <v>2355.85</v>
          </cell>
          <cell r="F912" t="str">
            <v>m2</v>
          </cell>
          <cell r="G912">
            <v>115</v>
          </cell>
          <cell r="H912">
            <v>253.49</v>
          </cell>
        </row>
        <row r="913">
          <cell r="A913" t="str">
            <v>10-51</v>
          </cell>
          <cell r="B913" t="str">
            <v>Replaced coloured glass panes of sizes upto 4 mm thickness with iron, nails and putty including removing broken ones if required in all floors.</v>
          </cell>
          <cell r="C913" t="str">
            <v>Sft</v>
          </cell>
          <cell r="D913">
            <v>37.799999999999997</v>
          </cell>
          <cell r="E913">
            <v>233</v>
          </cell>
          <cell r="F913" t="str">
            <v>m2</v>
          </cell>
          <cell r="G913">
            <v>406.73</v>
          </cell>
          <cell r="H913">
            <v>2507.08</v>
          </cell>
        </row>
        <row r="914">
          <cell r="A914" t="str">
            <v>11-01-a</v>
          </cell>
          <cell r="B914" t="str">
            <v>Mud plaster on walls (excluding gobri leeping) upto 20' height : 1/2" thick</v>
          </cell>
          <cell r="C914" t="str">
            <v>100 Sft</v>
          </cell>
          <cell r="D914">
            <v>481.5</v>
          </cell>
          <cell r="E914">
            <v>715.74</v>
          </cell>
          <cell r="F914" t="str">
            <v>m2</v>
          </cell>
          <cell r="G914">
            <v>51.81</v>
          </cell>
          <cell r="H914">
            <v>77.010000000000005</v>
          </cell>
        </row>
        <row r="915">
          <cell r="A915" t="str">
            <v>11-01-b</v>
          </cell>
          <cell r="B915" t="str">
            <v>Mud plaster on walls (excluding gobri leeping) upto 20' height : 1" thick</v>
          </cell>
          <cell r="C915" t="str">
            <v>100 Sft</v>
          </cell>
          <cell r="D915">
            <v>663.75</v>
          </cell>
          <cell r="E915">
            <v>1132.23</v>
          </cell>
          <cell r="F915" t="str">
            <v>m2</v>
          </cell>
          <cell r="G915">
            <v>71.42</v>
          </cell>
          <cell r="H915">
            <v>121.83</v>
          </cell>
        </row>
        <row r="916">
          <cell r="A916" t="str">
            <v>11-02-a</v>
          </cell>
          <cell r="B916" t="str">
            <v>Mud plaster on floor / roof (excluding gobri leeping) upto 20' height : 1/2" thick.</v>
          </cell>
          <cell r="C916" t="str">
            <v>100 Sft</v>
          </cell>
          <cell r="D916">
            <v>433.13</v>
          </cell>
          <cell r="E916">
            <v>667.36</v>
          </cell>
          <cell r="F916" t="str">
            <v>m2</v>
          </cell>
          <cell r="G916">
            <v>46.6</v>
          </cell>
          <cell r="H916">
            <v>71.81</v>
          </cell>
        </row>
        <row r="917">
          <cell r="A917" t="str">
            <v>11-02-b</v>
          </cell>
          <cell r="B917" t="str">
            <v>Mud plaster on floor / roof (excluding gobri leeping) upto 20' height : 1" thick</v>
          </cell>
          <cell r="C917" t="str">
            <v>100 Sft</v>
          </cell>
          <cell r="D917">
            <v>821.25</v>
          </cell>
          <cell r="E917">
            <v>1289.73</v>
          </cell>
          <cell r="F917" t="str">
            <v>m2</v>
          </cell>
          <cell r="G917">
            <v>88.37</v>
          </cell>
          <cell r="H917">
            <v>138.77000000000001</v>
          </cell>
        </row>
        <row r="918">
          <cell r="A918" t="str">
            <v>11-03-a</v>
          </cell>
          <cell r="B918" t="str">
            <v>Cement lime plaster 1:7:12 (c/l/s) upto 20' height 1/4" thick</v>
          </cell>
          <cell r="C918" t="str">
            <v>100 Sft</v>
          </cell>
          <cell r="D918">
            <v>1462.5</v>
          </cell>
          <cell r="E918">
            <v>1716.5</v>
          </cell>
          <cell r="F918" t="str">
            <v>m2</v>
          </cell>
          <cell r="G918">
            <v>157.37</v>
          </cell>
          <cell r="H918">
            <v>184.7</v>
          </cell>
        </row>
        <row r="919">
          <cell r="A919" t="str">
            <v>11-03-b</v>
          </cell>
          <cell r="B919" t="str">
            <v>Cement lime plaster 1:7:12 (c/l/s) upto 20' height 1/2" thick</v>
          </cell>
          <cell r="C919" t="str">
            <v>100 Sft</v>
          </cell>
          <cell r="D919">
            <v>1462.5</v>
          </cell>
          <cell r="E919">
            <v>1971</v>
          </cell>
          <cell r="F919" t="str">
            <v>m2</v>
          </cell>
          <cell r="G919">
            <v>157.37</v>
          </cell>
          <cell r="H919">
            <v>212.08</v>
          </cell>
        </row>
        <row r="920">
          <cell r="A920" t="str">
            <v>11-04-a</v>
          </cell>
          <cell r="B920" t="str">
            <v>Cement Neru plaster 1:2 (c/s) upto 20' height 1/4" thick</v>
          </cell>
          <cell r="C920" t="str">
            <v>100 Sft</v>
          </cell>
          <cell r="D920">
            <v>1462.5</v>
          </cell>
          <cell r="E920">
            <v>2145.14</v>
          </cell>
          <cell r="F920" t="str">
            <v>m2</v>
          </cell>
          <cell r="G920">
            <v>157.37</v>
          </cell>
          <cell r="H920">
            <v>230.82</v>
          </cell>
        </row>
        <row r="921">
          <cell r="A921" t="str">
            <v>11-04-b</v>
          </cell>
          <cell r="B921" t="str">
            <v>Cement Neru plaster 1:2 (c/s) upto 20' height 1/2" thick</v>
          </cell>
          <cell r="C921" t="str">
            <v>100 Sft</v>
          </cell>
          <cell r="D921">
            <v>1462.5</v>
          </cell>
          <cell r="E921">
            <v>2650.15</v>
          </cell>
          <cell r="F921" t="str">
            <v>m2</v>
          </cell>
          <cell r="G921">
            <v>157.37</v>
          </cell>
          <cell r="H921">
            <v>285.16000000000003</v>
          </cell>
        </row>
        <row r="922">
          <cell r="A922" t="str">
            <v>11-05</v>
          </cell>
          <cell r="B922" t="str">
            <v>2" stucco cement plaster 1:2:4 (c/s/shingle) upto 20' height</v>
          </cell>
          <cell r="C922" t="str">
            <v>100 Sft</v>
          </cell>
          <cell r="D922">
            <v>3431.25</v>
          </cell>
          <cell r="E922">
            <v>6139.41</v>
          </cell>
          <cell r="F922" t="str">
            <v>m2</v>
          </cell>
          <cell r="G922">
            <v>369.2</v>
          </cell>
          <cell r="H922">
            <v>660.6</v>
          </cell>
        </row>
        <row r="923">
          <cell r="A923" t="str">
            <v>11-06-a</v>
          </cell>
          <cell r="B923" t="str">
            <v>Provide/lay machine sprayed plaster 1/2" thick using cement &amp; zero guage chips : Ratio 1:1</v>
          </cell>
          <cell r="C923" t="str">
            <v>100 Sft</v>
          </cell>
          <cell r="D923">
            <v>1132.8800000000001</v>
          </cell>
          <cell r="E923">
            <v>3275.56</v>
          </cell>
          <cell r="F923" t="str">
            <v>m2</v>
          </cell>
          <cell r="G923">
            <v>121.9</v>
          </cell>
          <cell r="H923">
            <v>352.45</v>
          </cell>
        </row>
        <row r="924">
          <cell r="A924" t="str">
            <v>11-06-b</v>
          </cell>
          <cell r="B924" t="str">
            <v>Provide/lay machine sprayed plaster 1/2" thick using cement &amp; zero guage chips : Ratio 1:1.5</v>
          </cell>
          <cell r="C924" t="str">
            <v>100 Sft</v>
          </cell>
          <cell r="D924">
            <v>1144.1300000000001</v>
          </cell>
          <cell r="E924">
            <v>3162.78</v>
          </cell>
          <cell r="F924" t="str">
            <v>m2</v>
          </cell>
          <cell r="G924">
            <v>123.11</v>
          </cell>
          <cell r="H924">
            <v>340.31</v>
          </cell>
        </row>
        <row r="925">
          <cell r="A925" t="str">
            <v>11-06-c</v>
          </cell>
          <cell r="B925" t="str">
            <v>Provide/lay machine sprayed plaster 1/2" thick using cement &amp; zero guage chips : Ratio 1:2</v>
          </cell>
          <cell r="C925" t="str">
            <v>100 Sft</v>
          </cell>
          <cell r="D925">
            <v>1163.25</v>
          </cell>
          <cell r="E925">
            <v>3118.83</v>
          </cell>
          <cell r="F925" t="str">
            <v>m2</v>
          </cell>
          <cell r="G925">
            <v>125.17</v>
          </cell>
          <cell r="H925">
            <v>335.59</v>
          </cell>
        </row>
        <row r="926">
          <cell r="A926" t="str">
            <v>11-07-a</v>
          </cell>
          <cell r="B926" t="str">
            <v>Cement plaster 1:2, upto 20' height 3/8" thick</v>
          </cell>
          <cell r="C926" t="str">
            <v>100 Sft</v>
          </cell>
          <cell r="D926">
            <v>1462.5</v>
          </cell>
          <cell r="E926">
            <v>2148.2600000000002</v>
          </cell>
          <cell r="F926" t="str">
            <v>m2</v>
          </cell>
          <cell r="G926">
            <v>157.37</v>
          </cell>
          <cell r="H926">
            <v>231.15</v>
          </cell>
        </row>
        <row r="927">
          <cell r="A927" t="str">
            <v>11-07-b</v>
          </cell>
          <cell r="B927" t="str">
            <v>Cement plaster 1:2, upto 20' height 1/2" thick</v>
          </cell>
          <cell r="C927" t="str">
            <v>100 Sft</v>
          </cell>
          <cell r="D927">
            <v>1462.5</v>
          </cell>
          <cell r="E927">
            <v>2345.0500000000002</v>
          </cell>
          <cell r="F927" t="str">
            <v>m2</v>
          </cell>
          <cell r="G927">
            <v>157.37</v>
          </cell>
          <cell r="H927">
            <v>252.33</v>
          </cell>
        </row>
        <row r="928">
          <cell r="A928" t="str">
            <v>11-07-c</v>
          </cell>
          <cell r="B928" t="str">
            <v>Cement plaster 1:2, upto 20' height 3/4" thick</v>
          </cell>
          <cell r="C928" t="str">
            <v>100 Sft</v>
          </cell>
          <cell r="D928">
            <v>1856.25</v>
          </cell>
          <cell r="E928">
            <v>3221.43</v>
          </cell>
          <cell r="F928" t="str">
            <v>m2</v>
          </cell>
          <cell r="G928">
            <v>199.73</v>
          </cell>
          <cell r="H928">
            <v>346.63</v>
          </cell>
        </row>
        <row r="929">
          <cell r="A929" t="str">
            <v>11-08-a</v>
          </cell>
          <cell r="B929" t="str">
            <v>Cement plaster 1:3 upto 20' height 3/8" thick</v>
          </cell>
          <cell r="C929" t="str">
            <v>100 Sft</v>
          </cell>
          <cell r="D929">
            <v>1462.5</v>
          </cell>
          <cell r="E929">
            <v>1952.88</v>
          </cell>
          <cell r="F929" t="str">
            <v>m2</v>
          </cell>
          <cell r="G929">
            <v>157.37</v>
          </cell>
          <cell r="H929">
            <v>210.13</v>
          </cell>
        </row>
        <row r="930">
          <cell r="A930" t="str">
            <v>11-08-b</v>
          </cell>
          <cell r="B930" t="str">
            <v>Cement plaster 1:3 upto 20' height 1/2" thick</v>
          </cell>
          <cell r="C930" t="str">
            <v>100 Sft</v>
          </cell>
          <cell r="D930">
            <v>1462.5</v>
          </cell>
          <cell r="E930">
            <v>2114.2199999999998</v>
          </cell>
          <cell r="F930" t="str">
            <v>m2</v>
          </cell>
          <cell r="G930">
            <v>157.37</v>
          </cell>
          <cell r="H930">
            <v>227.49</v>
          </cell>
        </row>
        <row r="931">
          <cell r="A931" t="str">
            <v>11-08-c</v>
          </cell>
          <cell r="B931" t="str">
            <v>Cement plaster 1:3 upto 20' height 3/4" thick</v>
          </cell>
          <cell r="C931" t="str">
            <v>100 Sft</v>
          </cell>
          <cell r="D931">
            <v>1856.25</v>
          </cell>
          <cell r="E931">
            <v>2837.01</v>
          </cell>
          <cell r="F931" t="str">
            <v>m2</v>
          </cell>
          <cell r="G931">
            <v>199.73</v>
          </cell>
          <cell r="H931">
            <v>305.26</v>
          </cell>
        </row>
        <row r="932">
          <cell r="A932" t="str">
            <v>11-09-a</v>
          </cell>
          <cell r="B932" t="str">
            <v>Cement plaster 1:4 upto 20' height 3/8" thick</v>
          </cell>
          <cell r="C932" t="str">
            <v>100 Sft</v>
          </cell>
          <cell r="D932">
            <v>1462.5</v>
          </cell>
          <cell r="E932">
            <v>1907.31</v>
          </cell>
          <cell r="F932" t="str">
            <v>m2</v>
          </cell>
          <cell r="G932">
            <v>157.37</v>
          </cell>
          <cell r="H932">
            <v>205.23</v>
          </cell>
        </row>
        <row r="933">
          <cell r="A933" t="str">
            <v>11-09-b</v>
          </cell>
          <cell r="B933" t="str">
            <v>Cement plaster 1:4 upto 20' height 1/2" thick</v>
          </cell>
          <cell r="C933" t="str">
            <v>100 Sft</v>
          </cell>
          <cell r="D933">
            <v>1462.5</v>
          </cell>
          <cell r="E933">
            <v>2024.19</v>
          </cell>
          <cell r="F933" t="str">
            <v>m2</v>
          </cell>
          <cell r="G933">
            <v>157.37</v>
          </cell>
          <cell r="H933">
            <v>217.8</v>
          </cell>
        </row>
        <row r="934">
          <cell r="A934" t="str">
            <v>11-09-c</v>
          </cell>
          <cell r="B934" t="str">
            <v>Cement plaster 1:4 upto 20' height 3/4" thick</v>
          </cell>
          <cell r="C934" t="str">
            <v>100 Sft</v>
          </cell>
          <cell r="D934">
            <v>1856.25</v>
          </cell>
          <cell r="E934">
            <v>2733.06</v>
          </cell>
          <cell r="F934" t="str">
            <v>m2</v>
          </cell>
          <cell r="G934">
            <v>199.73</v>
          </cell>
          <cell r="H934">
            <v>294.08</v>
          </cell>
        </row>
        <row r="935">
          <cell r="A935" t="str">
            <v>11-10-a</v>
          </cell>
          <cell r="B935" t="str">
            <v>Cement plaster 3/8" thick under soffit of RCC roof slabs only upto 20' height : (1:2)</v>
          </cell>
          <cell r="C935" t="str">
            <v>100 Sft</v>
          </cell>
          <cell r="D935">
            <v>1856.25</v>
          </cell>
          <cell r="E935">
            <v>2383.29</v>
          </cell>
          <cell r="F935" t="str">
            <v>m2</v>
          </cell>
          <cell r="G935">
            <v>199.73</v>
          </cell>
          <cell r="H935">
            <v>256.44</v>
          </cell>
        </row>
        <row r="936">
          <cell r="A936" t="str">
            <v>11-10-b</v>
          </cell>
          <cell r="B936" t="str">
            <v>Cement plaster 3/8" thick under soffit of RCC roof slabs only upto 20' height : (1:3)</v>
          </cell>
          <cell r="C936" t="str">
            <v>100 Sft</v>
          </cell>
          <cell r="D936">
            <v>1856.25</v>
          </cell>
          <cell r="E936">
            <v>2378.15</v>
          </cell>
          <cell r="F936" t="str">
            <v>m2</v>
          </cell>
          <cell r="G936">
            <v>199.73</v>
          </cell>
          <cell r="H936">
            <v>255.89</v>
          </cell>
        </row>
        <row r="937">
          <cell r="A937" t="str">
            <v>11-10-c</v>
          </cell>
          <cell r="B937" t="str">
            <v>Cement plaster 3/8" thick under soffit of RCC roof slabs only upto 20' height : (1:4)</v>
          </cell>
          <cell r="C937" t="str">
            <v>100 Sft</v>
          </cell>
          <cell r="D937">
            <v>1856.25</v>
          </cell>
          <cell r="E937">
            <v>2209.56</v>
          </cell>
          <cell r="F937" t="str">
            <v>m2</v>
          </cell>
          <cell r="G937">
            <v>199.73</v>
          </cell>
          <cell r="H937">
            <v>237.75</v>
          </cell>
        </row>
        <row r="938">
          <cell r="A938" t="str">
            <v>11-11-a</v>
          </cell>
          <cell r="B938" t="str">
            <v>Cement plaster 1:5, upto 20' height 3/8" thick</v>
          </cell>
          <cell r="C938" t="str">
            <v>100 Sft</v>
          </cell>
          <cell r="D938">
            <v>1462.5</v>
          </cell>
          <cell r="E938">
            <v>1862.9</v>
          </cell>
          <cell r="F938" t="str">
            <v>m2</v>
          </cell>
          <cell r="G938">
            <v>157.37</v>
          </cell>
          <cell r="H938">
            <v>200.45</v>
          </cell>
        </row>
        <row r="939">
          <cell r="A939" t="str">
            <v>11-11-b</v>
          </cell>
          <cell r="B939" t="str">
            <v>Cement plaster 1:5, upto 20' height 1/2" thick</v>
          </cell>
          <cell r="C939" t="str">
            <v>100 Sft</v>
          </cell>
          <cell r="D939">
            <v>1462.5</v>
          </cell>
          <cell r="E939">
            <v>1990.03</v>
          </cell>
          <cell r="F939" t="str">
            <v>m2</v>
          </cell>
          <cell r="G939">
            <v>157.37</v>
          </cell>
          <cell r="H939">
            <v>214.13</v>
          </cell>
        </row>
        <row r="940">
          <cell r="A940" t="str">
            <v>11-11-c</v>
          </cell>
          <cell r="B940" t="str">
            <v>Cement Plaster 1:5, upto 20' height 3/4" thick</v>
          </cell>
          <cell r="C940" t="str">
            <v>100 Sft</v>
          </cell>
          <cell r="D940">
            <v>1856.25</v>
          </cell>
          <cell r="E940">
            <v>2657.06</v>
          </cell>
          <cell r="F940" t="str">
            <v>m2</v>
          </cell>
          <cell r="G940">
            <v>199.73</v>
          </cell>
          <cell r="H940">
            <v>285.89999999999998</v>
          </cell>
        </row>
        <row r="941">
          <cell r="A941" t="str">
            <v>11-12-a</v>
          </cell>
          <cell r="B941" t="str">
            <v>Cement plaster 1:6, upto 20' height 3/8" thick</v>
          </cell>
          <cell r="C941" t="str">
            <v>100 Sft</v>
          </cell>
          <cell r="D941">
            <v>1462.5</v>
          </cell>
          <cell r="E941">
            <v>1799.46</v>
          </cell>
          <cell r="F941" t="str">
            <v>m2</v>
          </cell>
          <cell r="G941">
            <v>157.37</v>
          </cell>
          <cell r="H941">
            <v>193.62</v>
          </cell>
        </row>
        <row r="942">
          <cell r="A942" t="str">
            <v>11-12-b</v>
          </cell>
          <cell r="B942" t="str">
            <v>Cement plaster 1:6, upto 20' height 1/2" thick</v>
          </cell>
          <cell r="C942" t="str">
            <v>100 Sft</v>
          </cell>
          <cell r="D942">
            <v>1462.5</v>
          </cell>
          <cell r="E942">
            <v>1907.56</v>
          </cell>
          <cell r="F942" t="str">
            <v>m2</v>
          </cell>
          <cell r="G942">
            <v>157.37</v>
          </cell>
          <cell r="H942">
            <v>205.25</v>
          </cell>
        </row>
        <row r="943">
          <cell r="A943" t="str">
            <v>11-12-c</v>
          </cell>
          <cell r="B943" t="str">
            <v>Cement plaster 1:6, upto 20' height 3/4" thick</v>
          </cell>
          <cell r="C943" t="str">
            <v>100 Sft</v>
          </cell>
          <cell r="D943">
            <v>1856.25</v>
          </cell>
          <cell r="E943">
            <v>2523.83</v>
          </cell>
          <cell r="F943" t="str">
            <v>m2</v>
          </cell>
          <cell r="G943">
            <v>199.73</v>
          </cell>
          <cell r="H943">
            <v>271.56</v>
          </cell>
        </row>
        <row r="944">
          <cell r="A944" t="str">
            <v>11-13</v>
          </cell>
          <cell r="B944" t="str">
            <v>Applying floating coat of cement 1/32" thick</v>
          </cell>
          <cell r="C944" t="str">
            <v>100 Sft</v>
          </cell>
          <cell r="D944">
            <v>956.25</v>
          </cell>
          <cell r="E944">
            <v>1216.3499999999999</v>
          </cell>
          <cell r="F944" t="str">
            <v>m2</v>
          </cell>
          <cell r="G944">
            <v>102.89</v>
          </cell>
          <cell r="H944">
            <v>130.88</v>
          </cell>
        </row>
        <row r="945">
          <cell r="A945" t="str">
            <v>11-14</v>
          </cell>
          <cell r="B945" t="str">
            <v>Lime pointing flush upto 20' height, including racking joints in lime sand mortar 1:2</v>
          </cell>
          <cell r="C945" t="str">
            <v>100 Sft</v>
          </cell>
          <cell r="D945">
            <v>1068.75</v>
          </cell>
          <cell r="E945">
            <v>1280.79</v>
          </cell>
          <cell r="F945" t="str">
            <v>m2</v>
          </cell>
          <cell r="G945">
            <v>115</v>
          </cell>
          <cell r="H945">
            <v>137.81</v>
          </cell>
        </row>
        <row r="946">
          <cell r="A946" t="str">
            <v>11-16-a</v>
          </cell>
          <cell r="B946" t="str">
            <v>Cement pointing flush, upto 20' height Ratio 1:2</v>
          </cell>
          <cell r="C946" t="str">
            <v>100 Sft</v>
          </cell>
          <cell r="D946">
            <v>1462.5</v>
          </cell>
          <cell r="E946">
            <v>1971.73</v>
          </cell>
          <cell r="F946" t="str">
            <v>m2</v>
          </cell>
          <cell r="G946">
            <v>157.37</v>
          </cell>
          <cell r="H946">
            <v>212.16</v>
          </cell>
        </row>
        <row r="947">
          <cell r="A947" t="str">
            <v>11-16-b</v>
          </cell>
          <cell r="B947" t="str">
            <v>Cement pointing flush, upto 20' height Ratio 1:3</v>
          </cell>
          <cell r="C947" t="str">
            <v>100 Sft</v>
          </cell>
          <cell r="D947">
            <v>1462.5</v>
          </cell>
          <cell r="E947">
            <v>1862.66</v>
          </cell>
          <cell r="F947" t="str">
            <v>m2</v>
          </cell>
          <cell r="G947">
            <v>157.37</v>
          </cell>
          <cell r="H947">
            <v>200.42</v>
          </cell>
        </row>
        <row r="948">
          <cell r="A948" t="str">
            <v>11-17-a</v>
          </cell>
          <cell r="B948" t="str">
            <v>Cement pointing 1:2 flush, on floor</v>
          </cell>
          <cell r="C948" t="str">
            <v>100 Sft</v>
          </cell>
          <cell r="D948">
            <v>1068.75</v>
          </cell>
          <cell r="E948">
            <v>1577.98</v>
          </cell>
          <cell r="F948" t="str">
            <v>m2</v>
          </cell>
          <cell r="G948">
            <v>115</v>
          </cell>
          <cell r="H948">
            <v>169.79</v>
          </cell>
        </row>
        <row r="949">
          <cell r="A949" t="str">
            <v>11-18-a</v>
          </cell>
          <cell r="B949" t="str">
            <v>Cement pointing struck joints, on walls, upto 20' height : Ratio 1:2</v>
          </cell>
          <cell r="C949" t="str">
            <v>100 Sft</v>
          </cell>
          <cell r="D949">
            <v>1715.63</v>
          </cell>
          <cell r="E949">
            <v>2224.85</v>
          </cell>
          <cell r="F949" t="str">
            <v>m2</v>
          </cell>
          <cell r="G949">
            <v>184.6</v>
          </cell>
          <cell r="H949">
            <v>239.39</v>
          </cell>
        </row>
        <row r="950">
          <cell r="A950" t="str">
            <v>11-18-b</v>
          </cell>
          <cell r="B950" t="str">
            <v>Cement pointing struck joints, on walls, upto 20' height : Ratio 1:3</v>
          </cell>
          <cell r="C950" t="str">
            <v>100 Sft</v>
          </cell>
          <cell r="D950">
            <v>1715.63</v>
          </cell>
          <cell r="E950">
            <v>2115.7800000000002</v>
          </cell>
          <cell r="F950" t="str">
            <v>m2</v>
          </cell>
          <cell r="G950">
            <v>184.6</v>
          </cell>
          <cell r="H950">
            <v>227.66</v>
          </cell>
        </row>
        <row r="951">
          <cell r="A951" t="str">
            <v>11-19-a</v>
          </cell>
          <cell r="B951" t="str">
            <v>Pointing flush on stone work, upto 20' height in lime sand mortar 1:2 (lime, sand)</v>
          </cell>
          <cell r="C951" t="str">
            <v>100 Sft</v>
          </cell>
          <cell r="D951">
            <v>1434.38</v>
          </cell>
          <cell r="E951">
            <v>1705.21</v>
          </cell>
          <cell r="F951" t="str">
            <v>m2</v>
          </cell>
          <cell r="G951">
            <v>154.34</v>
          </cell>
          <cell r="H951">
            <v>183.48</v>
          </cell>
        </row>
        <row r="952">
          <cell r="A952" t="str">
            <v>11-19-c-01</v>
          </cell>
          <cell r="B952" t="str">
            <v>Pointing flush on stone work, upto 20' height On stone work raised : in lime sand mortar 1:2</v>
          </cell>
          <cell r="C952" t="str">
            <v>100 Sft</v>
          </cell>
          <cell r="D952">
            <v>2728.13</v>
          </cell>
          <cell r="E952">
            <v>2998.97</v>
          </cell>
          <cell r="F952" t="str">
            <v>m2</v>
          </cell>
          <cell r="G952">
            <v>293.55</v>
          </cell>
          <cell r="H952">
            <v>322.69</v>
          </cell>
        </row>
        <row r="953">
          <cell r="A953" t="str">
            <v>11-19-c-02</v>
          </cell>
          <cell r="B953" t="str">
            <v>Pointing flush on stone work, upto 20' height On stone work raised : in c/s mortar 1:3</v>
          </cell>
          <cell r="C953" t="str">
            <v>100 Sft</v>
          </cell>
          <cell r="D953">
            <v>2728.13</v>
          </cell>
          <cell r="E953">
            <v>3128.28</v>
          </cell>
          <cell r="F953" t="str">
            <v>m2</v>
          </cell>
          <cell r="G953">
            <v>293.55</v>
          </cell>
          <cell r="H953">
            <v>336.6</v>
          </cell>
        </row>
        <row r="954">
          <cell r="A954" t="str">
            <v>11-20</v>
          </cell>
          <cell r="B954" t="str">
            <v>Racking and washing joints of stone masonry (old work)</v>
          </cell>
          <cell r="C954" t="str">
            <v>100 Sft</v>
          </cell>
          <cell r="D954">
            <v>703.13</v>
          </cell>
          <cell r="E954">
            <v>703.13</v>
          </cell>
          <cell r="F954" t="str">
            <v>m2</v>
          </cell>
          <cell r="G954">
            <v>75.66</v>
          </cell>
          <cell r="H954">
            <v>75.66</v>
          </cell>
        </row>
        <row r="955">
          <cell r="A955" t="str">
            <v>11-22</v>
          </cell>
          <cell r="B955" t="str">
            <v>Priming coat of chalk under distemper</v>
          </cell>
          <cell r="C955" t="str">
            <v>100 Sft</v>
          </cell>
          <cell r="D955">
            <v>157.5</v>
          </cell>
          <cell r="E955">
            <v>201.91</v>
          </cell>
          <cell r="F955" t="str">
            <v>m2</v>
          </cell>
          <cell r="G955">
            <v>16.95</v>
          </cell>
          <cell r="H955">
            <v>21.73</v>
          </cell>
        </row>
        <row r="956">
          <cell r="A956" t="str">
            <v>11-23-a-01</v>
          </cell>
          <cell r="B956" t="str">
            <v>Distempering New surface : one coat</v>
          </cell>
          <cell r="C956" t="str">
            <v>100 Sft</v>
          </cell>
          <cell r="D956">
            <v>421.88</v>
          </cell>
          <cell r="E956">
            <v>764.7</v>
          </cell>
          <cell r="F956" t="str">
            <v>m2</v>
          </cell>
          <cell r="G956">
            <v>45.39</v>
          </cell>
          <cell r="H956">
            <v>82.28</v>
          </cell>
        </row>
        <row r="957">
          <cell r="A957" t="str">
            <v>11-23-a-02</v>
          </cell>
          <cell r="B957" t="str">
            <v>Distempering New surface : Two coats</v>
          </cell>
          <cell r="C957" t="str">
            <v>100 Sft</v>
          </cell>
          <cell r="D957">
            <v>421.88</v>
          </cell>
          <cell r="E957">
            <v>848.63</v>
          </cell>
          <cell r="F957" t="str">
            <v>m2</v>
          </cell>
          <cell r="G957">
            <v>45.39</v>
          </cell>
          <cell r="H957">
            <v>91.31</v>
          </cell>
        </row>
        <row r="958">
          <cell r="A958" t="str">
            <v>11-23-a-03</v>
          </cell>
          <cell r="B958" t="str">
            <v>Distempering New surface : Three coats</v>
          </cell>
          <cell r="C958" t="str">
            <v>100 Sft</v>
          </cell>
          <cell r="D958">
            <v>421.88</v>
          </cell>
          <cell r="E958">
            <v>905.24</v>
          </cell>
          <cell r="F958" t="str">
            <v>m2</v>
          </cell>
          <cell r="G958">
            <v>45.39</v>
          </cell>
          <cell r="H958">
            <v>97.4</v>
          </cell>
        </row>
        <row r="959">
          <cell r="A959" t="str">
            <v>11-23-b-01</v>
          </cell>
          <cell r="B959" t="str">
            <v>Distempering Old surface : One coat</v>
          </cell>
          <cell r="C959" t="str">
            <v>100 Sft</v>
          </cell>
          <cell r="D959">
            <v>118.13</v>
          </cell>
          <cell r="E959">
            <v>324.3</v>
          </cell>
          <cell r="F959" t="str">
            <v>m2</v>
          </cell>
          <cell r="G959">
            <v>12.71</v>
          </cell>
          <cell r="H959">
            <v>34.9</v>
          </cell>
        </row>
        <row r="960">
          <cell r="A960" t="str">
            <v>11-24-a-02</v>
          </cell>
          <cell r="B960" t="str">
            <v>Colour washing: New surface : Two coats</v>
          </cell>
          <cell r="C960" t="str">
            <v>100 Sft</v>
          </cell>
          <cell r="D960">
            <v>253.13</v>
          </cell>
          <cell r="E960">
            <v>362.92</v>
          </cell>
          <cell r="F960" t="str">
            <v>m2</v>
          </cell>
          <cell r="G960">
            <v>27.24</v>
          </cell>
          <cell r="H960">
            <v>39.049999999999997</v>
          </cell>
        </row>
        <row r="961">
          <cell r="A961" t="str">
            <v>11-24-b-01</v>
          </cell>
          <cell r="B961" t="str">
            <v>Colour washing: Old surface : One coat</v>
          </cell>
          <cell r="C961" t="str">
            <v>100 Sft</v>
          </cell>
          <cell r="D961">
            <v>114.75</v>
          </cell>
          <cell r="E961">
            <v>168.67</v>
          </cell>
          <cell r="F961" t="str">
            <v>m2</v>
          </cell>
          <cell r="G961">
            <v>12.35</v>
          </cell>
          <cell r="H961">
            <v>18.149999999999999</v>
          </cell>
        </row>
        <row r="962">
          <cell r="A962" t="str">
            <v>11-24-b-02</v>
          </cell>
          <cell r="B962" t="str">
            <v>Colour washing: Old surface : Two coats</v>
          </cell>
          <cell r="C962" t="str">
            <v>100 Sft</v>
          </cell>
          <cell r="D962">
            <v>193.5</v>
          </cell>
          <cell r="E962">
            <v>280.49</v>
          </cell>
          <cell r="F962" t="str">
            <v>m2</v>
          </cell>
          <cell r="G962">
            <v>20.82</v>
          </cell>
          <cell r="H962">
            <v>30.18</v>
          </cell>
        </row>
        <row r="963">
          <cell r="A963" t="str">
            <v>11-25-a-01</v>
          </cell>
          <cell r="B963" t="str">
            <v>White washing: New surface : One coat</v>
          </cell>
          <cell r="C963" t="str">
            <v>100 Sft</v>
          </cell>
          <cell r="D963">
            <v>94.5</v>
          </cell>
          <cell r="E963">
            <v>115.85</v>
          </cell>
          <cell r="F963" t="str">
            <v>m2</v>
          </cell>
          <cell r="G963">
            <v>10.17</v>
          </cell>
          <cell r="H963">
            <v>12.47</v>
          </cell>
        </row>
        <row r="964">
          <cell r="A964" t="str">
            <v>11-25-a-02</v>
          </cell>
          <cell r="B964" t="str">
            <v>White washing: New surface : Two coats</v>
          </cell>
          <cell r="C964" t="str">
            <v>100 Sft</v>
          </cell>
          <cell r="D964">
            <v>257.63</v>
          </cell>
          <cell r="E964">
            <v>289.64999999999998</v>
          </cell>
          <cell r="F964" t="str">
            <v>m2</v>
          </cell>
          <cell r="G964">
            <v>27.72</v>
          </cell>
          <cell r="H964">
            <v>31.17</v>
          </cell>
        </row>
        <row r="965">
          <cell r="A965" t="str">
            <v>11-25-a-03</v>
          </cell>
          <cell r="B965" t="str">
            <v>White washing: New surface : Three coats</v>
          </cell>
          <cell r="C965" t="str">
            <v>100 Sft</v>
          </cell>
          <cell r="D965">
            <v>331.88</v>
          </cell>
          <cell r="E965">
            <v>381.53</v>
          </cell>
          <cell r="F965" t="str">
            <v>m2</v>
          </cell>
          <cell r="G965">
            <v>35.71</v>
          </cell>
          <cell r="H965">
            <v>41.05</v>
          </cell>
        </row>
        <row r="966">
          <cell r="A966" t="str">
            <v>11-25-b-01</v>
          </cell>
          <cell r="B966" t="str">
            <v>White washing: Old surface : One coat</v>
          </cell>
          <cell r="C966" t="str">
            <v>100 Sft</v>
          </cell>
          <cell r="D966">
            <v>114.75</v>
          </cell>
          <cell r="E966">
            <v>153.18</v>
          </cell>
          <cell r="F966" t="str">
            <v>m2</v>
          </cell>
          <cell r="G966">
            <v>12.35</v>
          </cell>
          <cell r="H966">
            <v>16.48</v>
          </cell>
        </row>
        <row r="967">
          <cell r="A967" t="str">
            <v>11-25-b-02</v>
          </cell>
          <cell r="B967" t="str">
            <v>White washing: Old surface : Two coats</v>
          </cell>
          <cell r="C967" t="str">
            <v>100 Sft</v>
          </cell>
          <cell r="D967">
            <v>193.5</v>
          </cell>
          <cell r="E967">
            <v>220.04</v>
          </cell>
          <cell r="F967" t="str">
            <v>m2</v>
          </cell>
          <cell r="G967">
            <v>20.82</v>
          </cell>
          <cell r="H967">
            <v>23.68</v>
          </cell>
        </row>
        <row r="968">
          <cell r="A968" t="str">
            <v>11-26-a</v>
          </cell>
          <cell r="B968" t="str">
            <v>Gobri leeping: On walls</v>
          </cell>
          <cell r="C968" t="str">
            <v>100 Sft</v>
          </cell>
          <cell r="D968">
            <v>155.25</v>
          </cell>
          <cell r="E968">
            <v>192.97</v>
          </cell>
          <cell r="F968" t="str">
            <v>m2</v>
          </cell>
          <cell r="G968">
            <v>16.7</v>
          </cell>
          <cell r="H968">
            <v>20.76</v>
          </cell>
        </row>
        <row r="969">
          <cell r="A969" t="str">
            <v>11-26-b</v>
          </cell>
          <cell r="B969" t="str">
            <v>Gobri leeping: Over roofs</v>
          </cell>
          <cell r="C969" t="str">
            <v>100 Sft</v>
          </cell>
          <cell r="D969">
            <v>155.25</v>
          </cell>
          <cell r="E969">
            <v>238.23</v>
          </cell>
          <cell r="F969" t="str">
            <v>m2</v>
          </cell>
          <cell r="G969">
            <v>16.7</v>
          </cell>
          <cell r="H969">
            <v>25.63</v>
          </cell>
        </row>
        <row r="970">
          <cell r="A970" t="str">
            <v>11-27</v>
          </cell>
          <cell r="B970" t="str">
            <v>Striking joints of burnt brick in lime or cement mortar</v>
          </cell>
          <cell r="C970" t="str">
            <v>100 Sft</v>
          </cell>
          <cell r="D970">
            <v>354.38</v>
          </cell>
          <cell r="E970">
            <v>354.38</v>
          </cell>
          <cell r="F970" t="str">
            <v>m2</v>
          </cell>
          <cell r="G970">
            <v>38.130000000000003</v>
          </cell>
          <cell r="H970">
            <v>38.130000000000003</v>
          </cell>
        </row>
        <row r="971">
          <cell r="A971" t="str">
            <v>11-28</v>
          </cell>
          <cell r="B971" t="str">
            <v>Extra for lime, mud or cement plaster &amp; pointing from 20' &amp; above for each additional 10' height</v>
          </cell>
          <cell r="C971" t="str">
            <v>100 Sft</v>
          </cell>
          <cell r="D971">
            <v>262.13</v>
          </cell>
          <cell r="E971">
            <v>262.13</v>
          </cell>
          <cell r="F971" t="str">
            <v>m2</v>
          </cell>
          <cell r="G971">
            <v>28.2</v>
          </cell>
          <cell r="H971">
            <v>28.2</v>
          </cell>
        </row>
        <row r="972">
          <cell r="A972" t="str">
            <v>11-29</v>
          </cell>
          <cell r="B972" t="str">
            <v>Caulking joints of sleeper wall, with sand and coaltar</v>
          </cell>
          <cell r="C972" t="str">
            <v>100 Sft</v>
          </cell>
          <cell r="D972">
            <v>618.75</v>
          </cell>
          <cell r="E972">
            <v>1356.24</v>
          </cell>
          <cell r="F972" t="str">
            <v>m2</v>
          </cell>
          <cell r="G972">
            <v>66.58</v>
          </cell>
          <cell r="H972">
            <v>145.93</v>
          </cell>
        </row>
        <row r="973">
          <cell r="A973" t="str">
            <v>11-30</v>
          </cell>
          <cell r="B973" t="str">
            <v>Caulking joints of sleepers, with mud and chopped straw</v>
          </cell>
          <cell r="C973" t="str">
            <v>100 Sft</v>
          </cell>
          <cell r="D973">
            <v>618.75</v>
          </cell>
          <cell r="E973">
            <v>850.14</v>
          </cell>
          <cell r="F973" t="str">
            <v>m2</v>
          </cell>
          <cell r="G973">
            <v>66.58</v>
          </cell>
          <cell r="H973">
            <v>91.48</v>
          </cell>
        </row>
        <row r="974">
          <cell r="A974" t="str">
            <v>11-31</v>
          </cell>
          <cell r="B974" t="str">
            <v>Extra cost of labour &amp; material for red oxide pigment in cement pointing to match bricks</v>
          </cell>
          <cell r="C974" t="str">
            <v>100 Sft</v>
          </cell>
          <cell r="D974">
            <v>101.25</v>
          </cell>
          <cell r="E974">
            <v>225.08</v>
          </cell>
          <cell r="F974" t="str">
            <v>m2</v>
          </cell>
          <cell r="G974">
            <v>10.89</v>
          </cell>
          <cell r="H974">
            <v>24.22</v>
          </cell>
        </row>
        <row r="975">
          <cell r="A975" t="str">
            <v>11-32-a</v>
          </cell>
          <cell r="B975" t="str">
            <v>Provide grooved c/s plaster 1:3 over existing plastered &amp; roughened surface 3/8" thick</v>
          </cell>
          <cell r="C975" t="str">
            <v>100 Sft</v>
          </cell>
          <cell r="D975">
            <v>1299.3800000000001</v>
          </cell>
          <cell r="E975">
            <v>1820.31</v>
          </cell>
          <cell r="F975" t="str">
            <v>m2</v>
          </cell>
          <cell r="G975">
            <v>139.81</v>
          </cell>
          <cell r="H975">
            <v>195.87</v>
          </cell>
        </row>
        <row r="976">
          <cell r="A976" t="str">
            <v>11-32-b</v>
          </cell>
          <cell r="B976" t="str">
            <v>Provide grooved c/s plaster 1:3 over existing plastered &amp; roughened surface 1/2" thick</v>
          </cell>
          <cell r="C976" t="str">
            <v>100 Sft</v>
          </cell>
          <cell r="D976">
            <v>1299.3800000000001</v>
          </cell>
          <cell r="E976">
            <v>1953.78</v>
          </cell>
          <cell r="F976" t="str">
            <v>m2</v>
          </cell>
          <cell r="G976">
            <v>139.81</v>
          </cell>
          <cell r="H976">
            <v>210.23</v>
          </cell>
        </row>
        <row r="977">
          <cell r="A977" t="str">
            <v>11-32-c</v>
          </cell>
          <cell r="B977" t="str">
            <v xml:space="preserve">Providing ornamental plaster 3/4" thick with (1:3) cement sand mortar on walls, columns chajja and slabs finished smooth including all charges for Labour and Material. </v>
          </cell>
          <cell r="C977" t="str">
            <v>100 Sft</v>
          </cell>
          <cell r="D977">
            <v>9365.6299999999992</v>
          </cell>
          <cell r="E977">
            <v>11075.06</v>
          </cell>
          <cell r="F977" t="str">
            <v>m2</v>
          </cell>
          <cell r="G977">
            <v>1007.74</v>
          </cell>
          <cell r="H977">
            <v>1191.68</v>
          </cell>
        </row>
        <row r="978">
          <cell r="A978" t="str">
            <v>11-32-d</v>
          </cell>
          <cell r="B978" t="str">
            <v>Providing ornamental moulding of approved design in column with base/top and nosing and shade of lintle or pediments in cement mortar(1 :3) 1-1/8" thick(1 feet under coat x 1/8" finish layer) including all charges for curing/finishing complete</v>
          </cell>
          <cell r="C978" t="str">
            <v>100 Sft</v>
          </cell>
          <cell r="D978">
            <v>8499.3799999999992</v>
          </cell>
          <cell r="E978">
            <v>11476.14</v>
          </cell>
          <cell r="F978" t="str">
            <v>m2</v>
          </cell>
          <cell r="G978">
            <v>914.53</v>
          </cell>
          <cell r="H978">
            <v>1234.83</v>
          </cell>
        </row>
        <row r="979">
          <cell r="A979" t="str">
            <v>11-33</v>
          </cell>
          <cell r="B979" t="str">
            <v>Provide &amp; fit expanded metal edge bead for corners, with nails on both sides of edges</v>
          </cell>
          <cell r="C979" t="str">
            <v>Rft</v>
          </cell>
          <cell r="D979">
            <v>7.68</v>
          </cell>
          <cell r="E979">
            <v>45.7</v>
          </cell>
          <cell r="F979" t="str">
            <v>m</v>
          </cell>
          <cell r="G979">
            <v>25.21</v>
          </cell>
          <cell r="H979">
            <v>149.91999999999999</v>
          </cell>
        </row>
        <row r="980">
          <cell r="A980" t="str">
            <v>11-34-a</v>
          </cell>
          <cell r="B980" t="str">
            <v>Petty repairs to Fire Place</v>
          </cell>
          <cell r="C980" t="str">
            <v>Each</v>
          </cell>
          <cell r="D980">
            <v>270</v>
          </cell>
          <cell r="E980">
            <v>941</v>
          </cell>
          <cell r="F980" t="str">
            <v>Each</v>
          </cell>
          <cell r="G980">
            <v>270</v>
          </cell>
          <cell r="H980">
            <v>941</v>
          </cell>
        </row>
        <row r="981">
          <cell r="A981" t="str">
            <v>11-34-b</v>
          </cell>
          <cell r="B981" t="str">
            <v>Petty repairs to Verandah</v>
          </cell>
          <cell r="C981" t="str">
            <v>Each</v>
          </cell>
          <cell r="D981">
            <v>371.25</v>
          </cell>
          <cell r="E981">
            <v>1652.25</v>
          </cell>
          <cell r="F981" t="str">
            <v>Each</v>
          </cell>
          <cell r="G981">
            <v>371.25</v>
          </cell>
          <cell r="H981">
            <v>1652.25</v>
          </cell>
        </row>
        <row r="982">
          <cell r="A982" t="str">
            <v>11-34-c</v>
          </cell>
          <cell r="B982" t="str">
            <v>Petty repairs to Room upto 100 sft area</v>
          </cell>
          <cell r="C982" t="str">
            <v>Each</v>
          </cell>
          <cell r="D982">
            <v>270</v>
          </cell>
          <cell r="E982">
            <v>758</v>
          </cell>
          <cell r="F982" t="str">
            <v>Each</v>
          </cell>
          <cell r="G982">
            <v>270</v>
          </cell>
          <cell r="H982">
            <v>758</v>
          </cell>
        </row>
        <row r="983">
          <cell r="A983" t="str">
            <v>11-34-d</v>
          </cell>
          <cell r="B983" t="str">
            <v>Petty repairs to Room exceeding 100 sft area</v>
          </cell>
          <cell r="C983" t="str">
            <v>Each</v>
          </cell>
          <cell r="D983">
            <v>421.88</v>
          </cell>
          <cell r="E983">
            <v>1214.8800000000001</v>
          </cell>
          <cell r="F983" t="str">
            <v>Each</v>
          </cell>
          <cell r="G983">
            <v>421.88</v>
          </cell>
          <cell r="H983">
            <v>1214.8800000000001</v>
          </cell>
        </row>
        <row r="984">
          <cell r="A984" t="str">
            <v>11-35</v>
          </cell>
          <cell r="B984" t="str">
            <v>Extra labour for white washing, priming etc. from 20' height &amp; above for every extra 10' height.</v>
          </cell>
          <cell r="C984" t="str">
            <v>m3 / coat</v>
          </cell>
          <cell r="D984">
            <v>2.0299999999999998</v>
          </cell>
          <cell r="E984">
            <v>2.0299999999999998</v>
          </cell>
          <cell r="F984" t="str">
            <v>m3 / coat</v>
          </cell>
          <cell r="G984">
            <v>2.0299999999999998</v>
          </cell>
          <cell r="H984">
            <v>2.0299999999999998</v>
          </cell>
        </row>
        <row r="985">
          <cell r="A985" t="str">
            <v>11-36</v>
          </cell>
          <cell r="B985" t="str">
            <v>Providing and fixing of clad stones over 1/2" c/s mortar 1:1 incl curing etc.</v>
          </cell>
          <cell r="C985" t="str">
            <v>100 Sft</v>
          </cell>
          <cell r="D985">
            <v>3712.5</v>
          </cell>
          <cell r="E985">
            <v>13773.78</v>
          </cell>
          <cell r="F985" t="str">
            <v>m2</v>
          </cell>
          <cell r="G985">
            <v>399.46</v>
          </cell>
          <cell r="H985">
            <v>1482.06</v>
          </cell>
        </row>
        <row r="986">
          <cell r="A986" t="str">
            <v>11-37</v>
          </cell>
          <cell r="B986" t="str">
            <v>Supply &amp; apply acrylic wall coating 10 to 12mm thick of approved quality over plastered surface.</v>
          </cell>
          <cell r="C986" t="str">
            <v>100 Sft</v>
          </cell>
          <cell r="D986">
            <v>2278.13</v>
          </cell>
          <cell r="E986">
            <v>8872.65</v>
          </cell>
          <cell r="F986" t="str">
            <v>m2</v>
          </cell>
          <cell r="G986">
            <v>245.13</v>
          </cell>
          <cell r="H986">
            <v>954.7</v>
          </cell>
        </row>
        <row r="987">
          <cell r="A987" t="str">
            <v>11-38</v>
          </cell>
          <cell r="B987" t="str">
            <v>P/F Ceramic Exterior Finish Tiles over 1/2" cement sand mortar 1:1 including curing complete.</v>
          </cell>
          <cell r="C987" t="str">
            <v>100 Sft</v>
          </cell>
          <cell r="D987">
            <v>4584.38</v>
          </cell>
          <cell r="E987">
            <v>18736.25</v>
          </cell>
          <cell r="F987" t="str">
            <v>m2</v>
          </cell>
          <cell r="G987">
            <v>493.28</v>
          </cell>
          <cell r="H987">
            <v>2016.02</v>
          </cell>
        </row>
        <row r="988">
          <cell r="A988" t="str">
            <v>11-39-a</v>
          </cell>
          <cell r="B988" t="str">
            <v>Providing and fixing Chakwal tiles red colour in 1:3 cement mortar complete.</v>
          </cell>
          <cell r="C988" t="str">
            <v>100 Sft</v>
          </cell>
          <cell r="D988">
            <v>3656.25</v>
          </cell>
          <cell r="E988">
            <v>10543.15</v>
          </cell>
          <cell r="F988" t="str">
            <v>m2</v>
          </cell>
          <cell r="G988">
            <v>393.41</v>
          </cell>
          <cell r="H988">
            <v>1134.44</v>
          </cell>
        </row>
        <row r="989">
          <cell r="A989" t="str">
            <v>11-39-b</v>
          </cell>
          <cell r="B989" t="str">
            <v>Providing and fixing Chakwal tiles white colour in 1:3 cement mortar complete.</v>
          </cell>
          <cell r="C989" t="str">
            <v>100 Sft</v>
          </cell>
          <cell r="D989">
            <v>3656.25</v>
          </cell>
          <cell r="E989">
            <v>9323.15</v>
          </cell>
          <cell r="F989" t="str">
            <v>m2</v>
          </cell>
          <cell r="G989">
            <v>393.41</v>
          </cell>
          <cell r="H989">
            <v>1003.17</v>
          </cell>
        </row>
        <row r="990">
          <cell r="A990" t="str">
            <v>12-01-a</v>
          </cell>
          <cell r="B990" t="str">
            <v xml:space="preserve">Plain wood work sawn, wrought, planed &amp; fixed in position, including nails &amp; screws : Deodar wood </v>
          </cell>
          <cell r="C990" t="str">
            <v>Cft</v>
          </cell>
          <cell r="D990">
            <v>590.63</v>
          </cell>
          <cell r="E990">
            <v>6944.38</v>
          </cell>
          <cell r="F990" t="str">
            <v>m3</v>
          </cell>
          <cell r="G990">
            <v>20857.740000000002</v>
          </cell>
          <cell r="H990">
            <v>245238.88</v>
          </cell>
        </row>
        <row r="991">
          <cell r="A991" t="str">
            <v>12-01-b</v>
          </cell>
          <cell r="B991" t="str">
            <v xml:space="preserve">Plain wood work sawn, wrought, planed &amp; fixed in position, including nails &amp; screws : Shisham wood </v>
          </cell>
          <cell r="C991" t="str">
            <v>Cft</v>
          </cell>
          <cell r="D991">
            <v>815.63</v>
          </cell>
          <cell r="E991">
            <v>5979.88</v>
          </cell>
          <cell r="F991" t="str">
            <v>m3</v>
          </cell>
          <cell r="G991">
            <v>28803.55</v>
          </cell>
          <cell r="H991">
            <v>211177.84</v>
          </cell>
        </row>
        <row r="992">
          <cell r="A992" t="str">
            <v>12-02-a</v>
          </cell>
          <cell r="B992" t="str">
            <v>Plain woodwork for regulation karries or needles etc. complete as per specs : Deodar wood</v>
          </cell>
          <cell r="C992" t="str">
            <v>Cft</v>
          </cell>
          <cell r="D992">
            <v>437.63</v>
          </cell>
          <cell r="E992">
            <v>6751.13</v>
          </cell>
          <cell r="F992" t="str">
            <v>m3</v>
          </cell>
          <cell r="G992">
            <v>15454.6</v>
          </cell>
          <cell r="H992">
            <v>238413.95</v>
          </cell>
        </row>
        <row r="993">
          <cell r="A993" t="str">
            <v>12-02-b</v>
          </cell>
          <cell r="B993" t="str">
            <v>Plain woodwork for regulation karries or needles etc. complete as per specs : Shisham wood</v>
          </cell>
          <cell r="C993" t="str">
            <v>Cft</v>
          </cell>
          <cell r="D993">
            <v>680.63</v>
          </cell>
          <cell r="E993">
            <v>5804.63</v>
          </cell>
          <cell r="F993" t="str">
            <v>m3</v>
          </cell>
          <cell r="G993">
            <v>24036.07</v>
          </cell>
          <cell r="H993">
            <v>204988.59</v>
          </cell>
        </row>
        <row r="994">
          <cell r="A994" t="str">
            <v>12-03-a</v>
          </cell>
          <cell r="B994" t="str">
            <v>1st class teak wood wrought joinery in doors &amp; windows, panelled or glazed complete : 2" thick</v>
          </cell>
          <cell r="C994" t="str">
            <v>Sft</v>
          </cell>
          <cell r="D994">
            <v>212.95</v>
          </cell>
          <cell r="E994">
            <v>4938.5</v>
          </cell>
          <cell r="F994" t="str">
            <v>m2</v>
          </cell>
          <cell r="G994">
            <v>2291.3000000000002</v>
          </cell>
          <cell r="H994">
            <v>53138.31</v>
          </cell>
        </row>
        <row r="995">
          <cell r="A995" t="str">
            <v>12-03-b</v>
          </cell>
          <cell r="B995" t="str">
            <v>1st class teak wood wrought joinery in doors &amp; windows, panelled or glazed complete : 1.75" thick</v>
          </cell>
          <cell r="C995" t="str">
            <v>Sft</v>
          </cell>
          <cell r="D995">
            <v>212.95</v>
          </cell>
          <cell r="E995">
            <v>4579.04</v>
          </cell>
          <cell r="F995" t="str">
            <v>m2</v>
          </cell>
          <cell r="G995">
            <v>2291.3000000000002</v>
          </cell>
          <cell r="H995">
            <v>49270.47</v>
          </cell>
        </row>
        <row r="996">
          <cell r="A996" t="str">
            <v>12-03-c</v>
          </cell>
          <cell r="B996" t="str">
            <v>1st class teak wood wrought joinery in doors &amp; windows, panelled or glazed complete : 1.5" thick</v>
          </cell>
          <cell r="C996" t="str">
            <v>Sft</v>
          </cell>
          <cell r="D996">
            <v>212.95</v>
          </cell>
          <cell r="E996">
            <v>4219.57</v>
          </cell>
          <cell r="F996" t="str">
            <v>m2</v>
          </cell>
          <cell r="G996">
            <v>2291.3000000000002</v>
          </cell>
          <cell r="H996">
            <v>45402.55</v>
          </cell>
        </row>
        <row r="997">
          <cell r="A997" t="str">
            <v>12-04-a-01</v>
          </cell>
          <cell r="B997" t="str">
            <v>1st class teak wood wrought joinery Teak wood frame 1.75" thick w/o spring/hinge.</v>
          </cell>
          <cell r="C997" t="str">
            <v>Sft</v>
          </cell>
          <cell r="D997">
            <v>134.81</v>
          </cell>
          <cell r="E997">
            <v>2448.85</v>
          </cell>
          <cell r="F997" t="str">
            <v>m2</v>
          </cell>
          <cell r="G997">
            <v>1450.6</v>
          </cell>
          <cell r="H997">
            <v>26349.65</v>
          </cell>
        </row>
        <row r="998">
          <cell r="A998" t="str">
            <v>12-04-a-02</v>
          </cell>
          <cell r="B998" t="str">
            <v>1st class teak wood wrought joinery Teak wood frame 1.75" thick w/o spring/hinge</v>
          </cell>
          <cell r="C998" t="str">
            <v>Sft</v>
          </cell>
          <cell r="D998">
            <v>134.81</v>
          </cell>
          <cell r="E998">
            <v>2467</v>
          </cell>
          <cell r="F998" t="str">
            <v>m2</v>
          </cell>
          <cell r="G998">
            <v>1450.6</v>
          </cell>
          <cell r="H998">
            <v>26544.92</v>
          </cell>
        </row>
        <row r="999">
          <cell r="A999" t="str">
            <v>12-04-b-01</v>
          </cell>
          <cell r="B999" t="str">
            <v>1st Class Teak Wood Wrought Joinery : Teak Wood framing 1.5" thick w/ wire guaze w/o springs</v>
          </cell>
          <cell r="C999" t="str">
            <v>Sft</v>
          </cell>
          <cell r="D999">
            <v>134.81</v>
          </cell>
          <cell r="E999">
            <v>2074.5500000000002</v>
          </cell>
          <cell r="F999" t="str">
            <v>m2</v>
          </cell>
          <cell r="G999">
            <v>1450.6</v>
          </cell>
          <cell r="H999">
            <v>22322.19</v>
          </cell>
        </row>
        <row r="1000">
          <cell r="A1000" t="str">
            <v>12-04-b-02</v>
          </cell>
          <cell r="B1000" t="str">
            <v>1st Class Teak Wood wrought joinery : Teak Wood framing 1.5" thick w/ wire guaze w/ springs</v>
          </cell>
          <cell r="C1000" t="str">
            <v>Sft</v>
          </cell>
          <cell r="D1000">
            <v>134.81</v>
          </cell>
          <cell r="E1000">
            <v>2094.9499999999998</v>
          </cell>
          <cell r="F1000" t="str">
            <v>m2</v>
          </cell>
          <cell r="G1000">
            <v>1450.6</v>
          </cell>
          <cell r="H1000">
            <v>22541.67</v>
          </cell>
        </row>
        <row r="1001">
          <cell r="A1001" t="str">
            <v>12-04-c</v>
          </cell>
          <cell r="B1001" t="str">
            <v>1st class teak wood wrought joinery GI wire guaze 22 SWG, fixed to chowkat</v>
          </cell>
          <cell r="C1001" t="str">
            <v>Sft</v>
          </cell>
          <cell r="D1001">
            <v>53.91</v>
          </cell>
          <cell r="E1001">
            <v>605.98</v>
          </cell>
          <cell r="F1001" t="str">
            <v>m2</v>
          </cell>
          <cell r="G1001">
            <v>580.03</v>
          </cell>
          <cell r="H1001">
            <v>6520.31</v>
          </cell>
        </row>
        <row r="1002">
          <cell r="A1002" t="str">
            <v>12-04-d</v>
          </cell>
          <cell r="B1002" t="str">
            <v>1st class teak wood wrought joinery GI wire guaze 22 SWG, fixed on teak wood frame</v>
          </cell>
          <cell r="C1002" t="str">
            <v>Sft</v>
          </cell>
          <cell r="D1002">
            <v>73.83</v>
          </cell>
          <cell r="E1002">
            <v>1759.62</v>
          </cell>
          <cell r="F1002" t="str">
            <v>m2</v>
          </cell>
          <cell r="G1002">
            <v>794.39</v>
          </cell>
          <cell r="H1002">
            <v>18933.55</v>
          </cell>
        </row>
        <row r="1003">
          <cell r="A1003" t="str">
            <v>12-05</v>
          </cell>
          <cell r="B1003" t="str">
            <v>Provide &amp; fix exp. metal 1/2"-3/4" mesh, 16 guage fixed to chowkat, with 1" teak wood cover strips</v>
          </cell>
          <cell r="C1003" t="str">
            <v>Sft</v>
          </cell>
          <cell r="D1003">
            <v>49.22</v>
          </cell>
          <cell r="E1003">
            <v>647.54999999999995</v>
          </cell>
          <cell r="F1003" t="str">
            <v>m2</v>
          </cell>
          <cell r="G1003">
            <v>529.59</v>
          </cell>
          <cell r="H1003">
            <v>6967.61</v>
          </cell>
        </row>
        <row r="1004">
          <cell r="A1004" t="str">
            <v>12-06</v>
          </cell>
          <cell r="B1004" t="str">
            <v>Provide &amp; fix expanded metal 1/2" to 3/4", 16 guage fixed  to chowkat with 1" cover moulding</v>
          </cell>
          <cell r="C1004" t="str">
            <v>Sft</v>
          </cell>
          <cell r="D1004">
            <v>49.22</v>
          </cell>
          <cell r="E1004">
            <v>647.54999999999995</v>
          </cell>
          <cell r="F1004" t="str">
            <v>m2</v>
          </cell>
          <cell r="G1004">
            <v>529.59</v>
          </cell>
          <cell r="H1004">
            <v>6967.61</v>
          </cell>
        </row>
        <row r="1005">
          <cell r="A1005" t="str">
            <v>12-07-a</v>
          </cell>
          <cell r="B1005" t="str">
            <v>First class deodar wood wrought joinery in doors and windows etc. complete : 2" thick</v>
          </cell>
          <cell r="C1005" t="str">
            <v>Sft</v>
          </cell>
          <cell r="D1005">
            <v>132.59</v>
          </cell>
          <cell r="E1005">
            <v>1577.23</v>
          </cell>
          <cell r="F1005" t="str">
            <v>m2</v>
          </cell>
          <cell r="G1005">
            <v>1426.66</v>
          </cell>
          <cell r="H1005">
            <v>16970.990000000002</v>
          </cell>
        </row>
        <row r="1006">
          <cell r="A1006" t="str">
            <v>12-07-b</v>
          </cell>
          <cell r="B1006" t="str">
            <v>First class deodar wood wrought joinery in doors and windows etc. complete : 1-3/4" thick</v>
          </cell>
          <cell r="C1006" t="str">
            <v>Sft</v>
          </cell>
          <cell r="D1006">
            <v>132.59</v>
          </cell>
          <cell r="E1006">
            <v>1381.16</v>
          </cell>
          <cell r="F1006" t="str">
            <v>m2</v>
          </cell>
          <cell r="G1006">
            <v>1426.66</v>
          </cell>
          <cell r="H1006">
            <v>14861.27</v>
          </cell>
        </row>
        <row r="1007">
          <cell r="A1007" t="str">
            <v>12-07-c</v>
          </cell>
          <cell r="B1007" t="str">
            <v>First class deodar wood wrought joinery in doors and windows etc. complete : 1.5" thick</v>
          </cell>
          <cell r="C1007" t="str">
            <v>Sft</v>
          </cell>
          <cell r="D1007">
            <v>108.48</v>
          </cell>
          <cell r="E1007">
            <v>1314.57</v>
          </cell>
          <cell r="F1007" t="str">
            <v>m2</v>
          </cell>
          <cell r="G1007">
            <v>1167.27</v>
          </cell>
          <cell r="H1007">
            <v>14144.77</v>
          </cell>
        </row>
        <row r="1008">
          <cell r="A1008" t="str">
            <v>12-08-a</v>
          </cell>
          <cell r="B1008" t="str">
            <v>Deodar wood framed, braced &amp; battened doors &amp; windows : 2.25" thick, 1.25" battens &amp; 1" planks</v>
          </cell>
          <cell r="C1008" t="str">
            <v>Sft</v>
          </cell>
          <cell r="D1008">
            <v>156.25</v>
          </cell>
          <cell r="E1008">
            <v>1584.48</v>
          </cell>
          <cell r="F1008" t="str">
            <v>m2</v>
          </cell>
          <cell r="G1008">
            <v>1681.25</v>
          </cell>
          <cell r="H1008">
            <v>17048.97</v>
          </cell>
        </row>
        <row r="1009">
          <cell r="A1009" t="str">
            <v>12-08-b</v>
          </cell>
          <cell r="B1009" t="str">
            <v>Deodar wood framed, braced &amp; battened doors &amp; windows : 1.75" thick, 1" battens &amp; 3/4" planks</v>
          </cell>
          <cell r="C1009" t="str">
            <v>Sft</v>
          </cell>
          <cell r="D1009">
            <v>121.15</v>
          </cell>
          <cell r="E1009">
            <v>1298.75</v>
          </cell>
          <cell r="F1009" t="str">
            <v>m2</v>
          </cell>
          <cell r="G1009">
            <v>1303.6199999999999</v>
          </cell>
          <cell r="H1009">
            <v>13974.53</v>
          </cell>
        </row>
        <row r="1010">
          <cell r="A1010" t="str">
            <v>12-09</v>
          </cell>
          <cell r="B1010" t="str">
            <v>1" thick battened doors &amp; windows fitted in position, complete with iron fittings</v>
          </cell>
          <cell r="C1010" t="str">
            <v>Sft</v>
          </cell>
          <cell r="D1010">
            <v>90.87</v>
          </cell>
          <cell r="E1010">
            <v>977.15</v>
          </cell>
          <cell r="F1010" t="str">
            <v>m2</v>
          </cell>
          <cell r="G1010">
            <v>977.71</v>
          </cell>
          <cell r="H1010">
            <v>10514.12</v>
          </cell>
        </row>
        <row r="1011">
          <cell r="A1011" t="str">
            <v>12-10</v>
          </cell>
          <cell r="B1011" t="str">
            <v>Deodar wood battened ledged &amp; braced doors &amp; windows 2.25" thick complete</v>
          </cell>
          <cell r="C1011" t="str">
            <v>Sft</v>
          </cell>
          <cell r="D1011">
            <v>133.93</v>
          </cell>
          <cell r="E1011">
            <v>1610.48</v>
          </cell>
          <cell r="F1011" t="str">
            <v>m2</v>
          </cell>
          <cell r="G1011">
            <v>1441.07</v>
          </cell>
          <cell r="H1011">
            <v>17328.73</v>
          </cell>
        </row>
        <row r="1012">
          <cell r="A1012" t="str">
            <v>12-11-a</v>
          </cell>
          <cell r="B1012" t="str">
            <v>Deodar wood doors framed with braces &amp; 22 SWG GI sheet facing on one side complete</v>
          </cell>
          <cell r="C1012" t="str">
            <v>Sft</v>
          </cell>
          <cell r="D1012">
            <v>62.4</v>
          </cell>
          <cell r="E1012">
            <v>686.28</v>
          </cell>
          <cell r="F1012" t="str">
            <v>m2</v>
          </cell>
          <cell r="G1012">
            <v>671.45</v>
          </cell>
          <cell r="H1012">
            <v>7384.37</v>
          </cell>
        </row>
        <row r="1013">
          <cell r="A1013" t="str">
            <v>12-11-b</v>
          </cell>
          <cell r="B1013" t="str">
            <v>Deodar wood doors framed with braces &amp; 22 SWG GI sheet facing on both sides complete</v>
          </cell>
          <cell r="C1013" t="str">
            <v>Sft</v>
          </cell>
          <cell r="D1013">
            <v>62.4</v>
          </cell>
          <cell r="E1013">
            <v>695.48</v>
          </cell>
          <cell r="F1013" t="str">
            <v>m2</v>
          </cell>
          <cell r="G1013">
            <v>671.45</v>
          </cell>
          <cell r="H1013">
            <v>7483.4</v>
          </cell>
        </row>
        <row r="1014">
          <cell r="A1014" t="str">
            <v>12-12-a</v>
          </cell>
          <cell r="B1014" t="str">
            <v>Partal wood doors framed with braces &amp; 22 SWG GI sheet facing on one side complete</v>
          </cell>
          <cell r="C1014" t="str">
            <v>Sft</v>
          </cell>
          <cell r="D1014">
            <v>43.95</v>
          </cell>
          <cell r="E1014">
            <v>548.58000000000004</v>
          </cell>
          <cell r="F1014" t="str">
            <v>m2</v>
          </cell>
          <cell r="G1014">
            <v>472.85</v>
          </cell>
          <cell r="H1014">
            <v>5902.67</v>
          </cell>
        </row>
        <row r="1015">
          <cell r="A1015" t="str">
            <v>12-12-b</v>
          </cell>
          <cell r="B1015" t="str">
            <v>Partal wood doors framed with braces &amp; 22 SWG GI sheet facing on both sides complete</v>
          </cell>
          <cell r="C1015" t="str">
            <v>Sft</v>
          </cell>
          <cell r="D1015">
            <v>62.4</v>
          </cell>
          <cell r="E1015">
            <v>429.15</v>
          </cell>
          <cell r="F1015" t="str">
            <v>m2</v>
          </cell>
          <cell r="G1015">
            <v>671.45</v>
          </cell>
          <cell r="H1015">
            <v>4617.67</v>
          </cell>
        </row>
        <row r="1016">
          <cell r="A1016" t="str">
            <v>12-13-a-01</v>
          </cell>
          <cell r="B1016" t="str">
            <v>First class deodar wood wrought joinery work Deodar wood frame 1-3/4" thick w/o springs</v>
          </cell>
          <cell r="C1016" t="str">
            <v>Sft</v>
          </cell>
          <cell r="D1016">
            <v>115.01</v>
          </cell>
          <cell r="E1016">
            <v>756.44</v>
          </cell>
          <cell r="F1016" t="str">
            <v>m2</v>
          </cell>
          <cell r="G1016">
            <v>1237.5</v>
          </cell>
          <cell r="H1016">
            <v>8139.35</v>
          </cell>
        </row>
        <row r="1017">
          <cell r="A1017" t="str">
            <v>12-13-a-02</v>
          </cell>
          <cell r="B1017" t="str">
            <v>First class deodar wood wrought joinery work Deodar wood frame 13/4" thick with springs</v>
          </cell>
          <cell r="C1017" t="str">
            <v>Sft</v>
          </cell>
          <cell r="D1017">
            <v>115.01</v>
          </cell>
          <cell r="E1017">
            <v>779.39</v>
          </cell>
          <cell r="F1017" t="str">
            <v>m2</v>
          </cell>
          <cell r="G1017">
            <v>1237.5</v>
          </cell>
          <cell r="H1017">
            <v>8386.27</v>
          </cell>
        </row>
        <row r="1018">
          <cell r="A1018" t="str">
            <v>12-13-b-01</v>
          </cell>
          <cell r="B1018" t="str">
            <v>First class deodar wood wrought joinery work Deodar wood frame 1.5" thick w/o springs</v>
          </cell>
          <cell r="C1018" t="str">
            <v>Sft</v>
          </cell>
          <cell r="D1018">
            <v>115.01</v>
          </cell>
          <cell r="E1018">
            <v>674.81</v>
          </cell>
          <cell r="F1018" t="str">
            <v>m2</v>
          </cell>
          <cell r="G1018">
            <v>1237.5</v>
          </cell>
          <cell r="H1018">
            <v>7260.94</v>
          </cell>
        </row>
        <row r="1019">
          <cell r="A1019" t="str">
            <v>12-13-b-02</v>
          </cell>
          <cell r="B1019" t="str">
            <v>First class deodar wood wrought joinery work Deodar wood frame 1" thick with springs</v>
          </cell>
          <cell r="C1019" t="str">
            <v>Sft</v>
          </cell>
          <cell r="D1019">
            <v>126.51</v>
          </cell>
          <cell r="E1019">
            <v>709.26</v>
          </cell>
          <cell r="F1019" t="str">
            <v>m2</v>
          </cell>
          <cell r="G1019">
            <v>1361.25</v>
          </cell>
          <cell r="H1019">
            <v>7631.62</v>
          </cell>
        </row>
        <row r="1020">
          <cell r="A1020" t="str">
            <v>12-13-c</v>
          </cell>
          <cell r="B1020" t="str">
            <v>First class deodar wood wrought joinery work GI wire guaze fixed to chowkat with 3/4" strip</v>
          </cell>
          <cell r="C1020" t="str">
            <v>Sft</v>
          </cell>
          <cell r="D1020">
            <v>49.22</v>
          </cell>
          <cell r="E1020">
            <v>209.8</v>
          </cell>
          <cell r="F1020" t="str">
            <v>m2</v>
          </cell>
          <cell r="G1020">
            <v>529.59</v>
          </cell>
          <cell r="H1020">
            <v>2257.46</v>
          </cell>
        </row>
        <row r="1021">
          <cell r="A1021" t="str">
            <v>12-13-d</v>
          </cell>
          <cell r="B1021" t="str">
            <v>First class deodar wood wrought joinery work GI wire guaze fixed to chowkat with 1/2" strip</v>
          </cell>
          <cell r="C1021" t="str">
            <v>Sft</v>
          </cell>
          <cell r="D1021">
            <v>49.22</v>
          </cell>
          <cell r="E1021">
            <v>173.2</v>
          </cell>
          <cell r="F1021" t="str">
            <v>m2</v>
          </cell>
          <cell r="G1021">
            <v>529.59</v>
          </cell>
          <cell r="H1021">
            <v>1863.64</v>
          </cell>
        </row>
        <row r="1022">
          <cell r="A1022" t="str">
            <v>12-14</v>
          </cell>
          <cell r="B1022" t="str">
            <v>Making and fixing trellis doors &amp; windows of deodar wood complete.</v>
          </cell>
          <cell r="C1022" t="str">
            <v>Sft</v>
          </cell>
          <cell r="D1022">
            <v>106.25</v>
          </cell>
          <cell r="E1022">
            <v>845.94</v>
          </cell>
          <cell r="F1022" t="str">
            <v>m2</v>
          </cell>
          <cell r="G1022">
            <v>1143.25</v>
          </cell>
          <cell r="H1022">
            <v>9102.31</v>
          </cell>
        </row>
        <row r="1023">
          <cell r="A1023" t="str">
            <v>12-15-a</v>
          </cell>
          <cell r="B1023" t="str">
            <v>Provide &amp; fix MS chowkat of doors, windows etc MS angle iron 1.5"x1.5"x1/4" welded with MS flat</v>
          </cell>
          <cell r="C1023" t="str">
            <v>Sft</v>
          </cell>
          <cell r="D1023">
            <v>37.47</v>
          </cell>
          <cell r="E1023">
            <v>128</v>
          </cell>
          <cell r="F1023" t="str">
            <v>m2</v>
          </cell>
          <cell r="G1023">
            <v>403.2</v>
          </cell>
          <cell r="H1023">
            <v>1377.25</v>
          </cell>
        </row>
        <row r="1024">
          <cell r="A1024" t="str">
            <v>12-15-b</v>
          </cell>
          <cell r="B1024" t="str">
            <v>Provide &amp; fix MS chowkat of doors, windows etc MS tee iron 1.5"x 1.5"x 1/4" welded with MS flat</v>
          </cell>
          <cell r="C1024" t="str">
            <v>Sft</v>
          </cell>
          <cell r="D1024">
            <v>37.659999999999997</v>
          </cell>
          <cell r="E1024">
            <v>135.72999999999999</v>
          </cell>
          <cell r="F1024" t="str">
            <v>m2</v>
          </cell>
          <cell r="G1024">
            <v>405.23</v>
          </cell>
          <cell r="H1024">
            <v>1460.44</v>
          </cell>
        </row>
        <row r="1025">
          <cell r="A1025" t="str">
            <v>12-16</v>
          </cell>
          <cell r="B1025" t="str">
            <v>Extra for providing &amp; fixing iron double spring hinges with brass fittings including finger plate etc</v>
          </cell>
          <cell r="C1025" t="str">
            <v>Sft</v>
          </cell>
          <cell r="D1025">
            <v>34.82</v>
          </cell>
          <cell r="E1025">
            <v>131.86000000000001</v>
          </cell>
          <cell r="F1025" t="str">
            <v>m2</v>
          </cell>
          <cell r="G1025">
            <v>374.68</v>
          </cell>
          <cell r="H1025">
            <v>1418.85</v>
          </cell>
        </row>
        <row r="1026">
          <cell r="A1026" t="str">
            <v>12-17-a</v>
          </cell>
          <cell r="B1026" t="str">
            <v>P/F brass spring hinges to wire gauzed door.</v>
          </cell>
          <cell r="C1026" t="str">
            <v>Each</v>
          </cell>
          <cell r="D1026">
            <v>73.13</v>
          </cell>
          <cell r="E1026">
            <v>278.82</v>
          </cell>
          <cell r="F1026" t="str">
            <v>Each</v>
          </cell>
          <cell r="G1026">
            <v>73.13</v>
          </cell>
          <cell r="H1026">
            <v>278.82</v>
          </cell>
        </row>
        <row r="1027">
          <cell r="A1027" t="str">
            <v>12-17-b</v>
          </cell>
          <cell r="B1027" t="str">
            <v>P/F hydraulic Door Closer (Best Quality)</v>
          </cell>
          <cell r="C1027" t="str">
            <v>Each</v>
          </cell>
          <cell r="D1027">
            <v>157.5</v>
          </cell>
          <cell r="E1027">
            <v>1682.5</v>
          </cell>
          <cell r="F1027" t="str">
            <v>Each</v>
          </cell>
          <cell r="G1027">
            <v>157.5</v>
          </cell>
          <cell r="H1027">
            <v>1682.5</v>
          </cell>
        </row>
        <row r="1028">
          <cell r="A1028" t="str">
            <v>12-18-a-01</v>
          </cell>
          <cell r="B1028" t="str">
            <v>Providing and fixing sliding bolt to doors Iron sliding bolts : 10" long</v>
          </cell>
          <cell r="C1028" t="str">
            <v>Each</v>
          </cell>
          <cell r="D1028">
            <v>70.88</v>
          </cell>
          <cell r="E1028">
            <v>267.05</v>
          </cell>
          <cell r="F1028" t="str">
            <v>Each</v>
          </cell>
          <cell r="G1028">
            <v>70.88</v>
          </cell>
          <cell r="H1028">
            <v>267.05</v>
          </cell>
        </row>
        <row r="1029">
          <cell r="A1029" t="str">
            <v>12-18-a-02</v>
          </cell>
          <cell r="B1029" t="str">
            <v>Providing and fixing sliding bolt to doors Iron sliding bolts : 12" long</v>
          </cell>
          <cell r="C1029" t="str">
            <v>Each</v>
          </cell>
          <cell r="D1029">
            <v>70.88</v>
          </cell>
          <cell r="E1029">
            <v>315.85000000000002</v>
          </cell>
          <cell r="F1029" t="str">
            <v>Each</v>
          </cell>
          <cell r="G1029">
            <v>70.88</v>
          </cell>
          <cell r="H1029">
            <v>315.85000000000002</v>
          </cell>
        </row>
        <row r="1030">
          <cell r="A1030" t="str">
            <v>12-18-b-01</v>
          </cell>
          <cell r="B1030" t="str">
            <v>Providing and fixing sliding bolt to doors CP sliding bolts : 10" long</v>
          </cell>
          <cell r="C1030" t="str">
            <v>Each</v>
          </cell>
          <cell r="D1030">
            <v>70.88</v>
          </cell>
          <cell r="E1030">
            <v>511.05</v>
          </cell>
          <cell r="F1030" t="str">
            <v>Each</v>
          </cell>
          <cell r="G1030">
            <v>70.88</v>
          </cell>
          <cell r="H1030">
            <v>511.05</v>
          </cell>
        </row>
        <row r="1031">
          <cell r="A1031" t="str">
            <v>12-18-b-02</v>
          </cell>
          <cell r="B1031" t="str">
            <v>Providing and fixing sliding bolt to doors CP sliding bolts : 12" long</v>
          </cell>
          <cell r="C1031" t="str">
            <v>Each</v>
          </cell>
          <cell r="D1031">
            <v>70.88</v>
          </cell>
          <cell r="E1031">
            <v>633.04999999999995</v>
          </cell>
          <cell r="F1031" t="str">
            <v>Each</v>
          </cell>
          <cell r="G1031">
            <v>70.88</v>
          </cell>
          <cell r="H1031">
            <v>633.04999999999995</v>
          </cell>
        </row>
        <row r="1032">
          <cell r="A1032" t="str">
            <v>12-18-c-01</v>
          </cell>
          <cell r="B1032" t="str">
            <v>Providing and fixing sliding bolt to doors Brass sliding bolts : 10" long</v>
          </cell>
          <cell r="C1032" t="str">
            <v>Each</v>
          </cell>
          <cell r="D1032">
            <v>70.88</v>
          </cell>
          <cell r="E1032">
            <v>1121.05</v>
          </cell>
          <cell r="F1032" t="str">
            <v>Each</v>
          </cell>
          <cell r="G1032">
            <v>70.88</v>
          </cell>
          <cell r="H1032">
            <v>1121.05</v>
          </cell>
        </row>
        <row r="1033">
          <cell r="A1033" t="str">
            <v>12-18-c-02</v>
          </cell>
          <cell r="B1033" t="str">
            <v>Providing and fixing sliding bolt to doors Brass sliding bolts : 12" long</v>
          </cell>
          <cell r="C1033" t="str">
            <v>Each</v>
          </cell>
          <cell r="D1033">
            <v>70.88</v>
          </cell>
          <cell r="E1033">
            <v>1426.05</v>
          </cell>
          <cell r="F1033" t="str">
            <v>Each</v>
          </cell>
          <cell r="G1033">
            <v>70.88</v>
          </cell>
          <cell r="H1033">
            <v>1426.05</v>
          </cell>
        </row>
        <row r="1034">
          <cell r="A1034" t="str">
            <v>12-19-a</v>
          </cell>
          <cell r="B1034" t="str">
            <v>Extra for brass fittings to doors &amp; windows Deodar panelled, panelled+glazed or fully glazed</v>
          </cell>
          <cell r="C1034" t="str">
            <v>Sft</v>
          </cell>
          <cell r="D1034">
            <v>1.63</v>
          </cell>
          <cell r="E1034">
            <v>10.89</v>
          </cell>
          <cell r="F1034" t="str">
            <v>m2</v>
          </cell>
          <cell r="G1034">
            <v>17.55</v>
          </cell>
          <cell r="H1034">
            <v>117.22</v>
          </cell>
        </row>
        <row r="1035">
          <cell r="A1035" t="str">
            <v>12-19-b</v>
          </cell>
          <cell r="B1035" t="str">
            <v>Extra for brass fittings to doors &amp; windows Deodar wood wire guazed shutters</v>
          </cell>
          <cell r="C1035" t="str">
            <v>Sft</v>
          </cell>
          <cell r="D1035">
            <v>1.77</v>
          </cell>
          <cell r="E1035">
            <v>11.03</v>
          </cell>
          <cell r="F1035" t="str">
            <v>m2</v>
          </cell>
          <cell r="G1035">
            <v>19.010000000000002</v>
          </cell>
          <cell r="H1035">
            <v>118.69</v>
          </cell>
        </row>
        <row r="1036">
          <cell r="A1036" t="str">
            <v>12-20-a-01</v>
          </cell>
          <cell r="B1036" t="str">
            <v>Extra for providing/fixing approved quality Rim locks : Imported</v>
          </cell>
          <cell r="C1036" t="str">
            <v>Each</v>
          </cell>
          <cell r="D1036">
            <v>320.63</v>
          </cell>
          <cell r="E1036">
            <v>1784.63</v>
          </cell>
          <cell r="F1036" t="str">
            <v>Each</v>
          </cell>
          <cell r="G1036">
            <v>320.63</v>
          </cell>
          <cell r="H1036">
            <v>1784.63</v>
          </cell>
        </row>
        <row r="1037">
          <cell r="A1037" t="str">
            <v>12-20-a-02</v>
          </cell>
          <cell r="B1037" t="str">
            <v>Extra for providing/fixing approved quality Rim locks : Local</v>
          </cell>
          <cell r="C1037" t="str">
            <v>Each</v>
          </cell>
          <cell r="D1037">
            <v>320.63</v>
          </cell>
          <cell r="E1037">
            <v>1357.63</v>
          </cell>
          <cell r="F1037" t="str">
            <v>Each</v>
          </cell>
          <cell r="G1037">
            <v>320.63</v>
          </cell>
          <cell r="H1037">
            <v>1357.63</v>
          </cell>
        </row>
        <row r="1038">
          <cell r="A1038" t="str">
            <v>12-20-b-01</v>
          </cell>
          <cell r="B1038" t="str">
            <v>Extra for providing/fixing approved quality Rim locks : Imported</v>
          </cell>
          <cell r="C1038" t="str">
            <v>Each</v>
          </cell>
          <cell r="D1038">
            <v>219.71</v>
          </cell>
          <cell r="E1038">
            <v>951.71</v>
          </cell>
          <cell r="F1038" t="str">
            <v>Each</v>
          </cell>
          <cell r="G1038">
            <v>219.71</v>
          </cell>
          <cell r="H1038">
            <v>951.71</v>
          </cell>
        </row>
        <row r="1039">
          <cell r="A1039" t="str">
            <v>12-20-b-02</v>
          </cell>
          <cell r="B1039" t="str">
            <v>Extra for providing/fixing approved quality Rim locks : Local</v>
          </cell>
          <cell r="C1039" t="str">
            <v>Each</v>
          </cell>
          <cell r="D1039">
            <v>219.71</v>
          </cell>
          <cell r="E1039">
            <v>646.71</v>
          </cell>
          <cell r="F1039" t="str">
            <v>Each</v>
          </cell>
          <cell r="G1039">
            <v>219.71</v>
          </cell>
          <cell r="H1039">
            <v>646.71</v>
          </cell>
        </row>
        <row r="1040">
          <cell r="A1040" t="str">
            <v>12-21-a</v>
          </cell>
          <cell r="B1040" t="str">
            <v>Provide &amp; fix exp. metal 1/2"-3/4"mesh 16 gauge Fixed to chowkat with 1" deodar wood strip etc</v>
          </cell>
          <cell r="C1040" t="str">
            <v>Sft</v>
          </cell>
          <cell r="D1040">
            <v>24.61</v>
          </cell>
          <cell r="E1040">
            <v>352.44</v>
          </cell>
          <cell r="F1040" t="str">
            <v>m2</v>
          </cell>
          <cell r="G1040">
            <v>264.8</v>
          </cell>
          <cell r="H1040">
            <v>3792.26</v>
          </cell>
        </row>
        <row r="1041">
          <cell r="A1041" t="str">
            <v>12-21-b</v>
          </cell>
          <cell r="B1041" t="str">
            <v>Provide &amp; fix exp. metal 1/2"-3/4"mesh 16 gauge Fixed with 1" cover mould &amp; screws including frame</v>
          </cell>
          <cell r="C1041" t="str">
            <v>Sft</v>
          </cell>
          <cell r="D1041">
            <v>23.2</v>
          </cell>
          <cell r="E1041">
            <v>545.37</v>
          </cell>
          <cell r="F1041" t="str">
            <v>m2</v>
          </cell>
          <cell r="G1041">
            <v>249.67</v>
          </cell>
          <cell r="H1041">
            <v>5868.19</v>
          </cell>
        </row>
        <row r="1042">
          <cell r="A1042" t="str">
            <v>12-22-a</v>
          </cell>
          <cell r="B1042" t="str">
            <v>Provide &amp; fix deodar wood almirah 9"-12" depth including boxing with back, shelves, shutters etc</v>
          </cell>
          <cell r="C1042" t="str">
            <v>Sft</v>
          </cell>
          <cell r="D1042">
            <v>217.58</v>
          </cell>
          <cell r="E1042">
            <v>2086.37</v>
          </cell>
          <cell r="F1042" t="str">
            <v>m2</v>
          </cell>
          <cell r="G1042">
            <v>2341.15</v>
          </cell>
          <cell r="H1042">
            <v>22449.360000000001</v>
          </cell>
        </row>
        <row r="1043">
          <cell r="A1043" t="str">
            <v>12-22-b</v>
          </cell>
          <cell r="B1043" t="str">
            <v>Provide &amp; fix deodar wood almirah 9"-12" depth With shelves, shutters etc w/o boxing &amp; back</v>
          </cell>
          <cell r="C1043" t="str">
            <v>Sft</v>
          </cell>
          <cell r="D1043">
            <v>157.56</v>
          </cell>
          <cell r="E1043">
            <v>1062.3599999999999</v>
          </cell>
          <cell r="F1043" t="str">
            <v>m2</v>
          </cell>
          <cell r="G1043">
            <v>1695.31</v>
          </cell>
          <cell r="H1043">
            <v>11430.99</v>
          </cell>
        </row>
        <row r="1044">
          <cell r="A1044" t="str">
            <v>12-23-a</v>
          </cell>
          <cell r="B1044" t="str">
            <v>Provide &amp; fix wooden box type wardrobe 22" deep Partal wood boxing &amp; deodar wood shelves etc</v>
          </cell>
          <cell r="C1044" t="str">
            <v>Sft</v>
          </cell>
          <cell r="D1044">
            <v>234.42</v>
          </cell>
          <cell r="E1044">
            <v>1315.11</v>
          </cell>
          <cell r="F1044" t="str">
            <v>m2</v>
          </cell>
          <cell r="G1044">
            <v>2522.36</v>
          </cell>
          <cell r="H1044">
            <v>14150.61</v>
          </cell>
        </row>
        <row r="1045">
          <cell r="A1045" t="str">
            <v>12-23-b</v>
          </cell>
          <cell r="B1045" t="str">
            <v>Provide &amp; fix wooden box type wardrobe 22" deep Deodar wood boxing &amp; deodar shelves etc</v>
          </cell>
          <cell r="C1045" t="str">
            <v>Sft</v>
          </cell>
          <cell r="D1045">
            <v>234.42</v>
          </cell>
          <cell r="E1045">
            <v>1479.71</v>
          </cell>
          <cell r="F1045" t="str">
            <v>m2</v>
          </cell>
          <cell r="G1045">
            <v>2522.36</v>
          </cell>
          <cell r="H1045">
            <v>15921.68</v>
          </cell>
        </row>
        <row r="1046">
          <cell r="A1046" t="str">
            <v>12-24-a</v>
          </cell>
          <cell r="B1046" t="str">
            <v>Provide &amp; fix chowkat for doors, windows &amp; CS windows, including holdfast etc : Teak wood</v>
          </cell>
          <cell r="C1046" t="str">
            <v>Sft</v>
          </cell>
          <cell r="D1046">
            <v>42.19</v>
          </cell>
          <cell r="E1046">
            <v>1320.35</v>
          </cell>
          <cell r="F1046" t="str">
            <v>m2</v>
          </cell>
          <cell r="G1046">
            <v>453.94</v>
          </cell>
          <cell r="H1046">
            <v>14206.98</v>
          </cell>
        </row>
        <row r="1047">
          <cell r="A1047" t="str">
            <v>12-24-b</v>
          </cell>
          <cell r="B1047" t="str">
            <v>Provide &amp; fix chowkat for doors, windows &amp; CS windows, including holdfast etc : Shisham wood</v>
          </cell>
          <cell r="C1047" t="str">
            <v>Sft</v>
          </cell>
          <cell r="D1047">
            <v>34.15</v>
          </cell>
          <cell r="E1047">
            <v>366.82</v>
          </cell>
          <cell r="F1047" t="str">
            <v>m2</v>
          </cell>
          <cell r="G1047">
            <v>367.47</v>
          </cell>
          <cell r="H1047">
            <v>3946.93</v>
          </cell>
        </row>
        <row r="1048">
          <cell r="A1048" t="str">
            <v>12-24-c</v>
          </cell>
          <cell r="B1048" t="str">
            <v>Provide &amp; fix chowkat for doors, windows &amp; CS windows, including holdfast etc : Deodar wood</v>
          </cell>
          <cell r="C1048" t="str">
            <v>Sft</v>
          </cell>
          <cell r="D1048">
            <v>21.09</v>
          </cell>
          <cell r="E1048">
            <v>413.67</v>
          </cell>
          <cell r="F1048" t="str">
            <v>m2</v>
          </cell>
          <cell r="G1048">
            <v>226.97</v>
          </cell>
          <cell r="H1048">
            <v>4451.07</v>
          </cell>
        </row>
        <row r="1049">
          <cell r="A1049" t="str">
            <v>12-25-a</v>
          </cell>
          <cell r="B1049" t="str">
            <v>Make &amp; fix deodar planking in eave boards etc planed on both sides complete : 1" thick</v>
          </cell>
          <cell r="C1049" t="str">
            <v>100 Sft</v>
          </cell>
          <cell r="D1049">
            <v>4162.5</v>
          </cell>
          <cell r="E1049">
            <v>58264.47</v>
          </cell>
          <cell r="F1049" t="str">
            <v>m2</v>
          </cell>
          <cell r="G1049">
            <v>447.89</v>
          </cell>
          <cell r="H1049">
            <v>6269.26</v>
          </cell>
        </row>
        <row r="1050">
          <cell r="A1050" t="str">
            <v>12-25-b</v>
          </cell>
          <cell r="B1050" t="str">
            <v>Make &amp; fix deodar planking in eave boards etc planed on both sides complete : 3/4" thick</v>
          </cell>
          <cell r="C1050" t="str">
            <v>100 Sft</v>
          </cell>
          <cell r="D1050">
            <v>4162.5</v>
          </cell>
          <cell r="E1050">
            <v>45198.23</v>
          </cell>
          <cell r="F1050" t="str">
            <v>m2</v>
          </cell>
          <cell r="G1050">
            <v>447.89</v>
          </cell>
          <cell r="H1050">
            <v>4863.33</v>
          </cell>
        </row>
        <row r="1051">
          <cell r="A1051" t="str">
            <v>12-25-c</v>
          </cell>
          <cell r="B1051" t="str">
            <v>Make &amp; fix deodar planking in eave boards etc planed on both sides complete : 1/2" thick</v>
          </cell>
          <cell r="C1051" t="str">
            <v>100 Sft</v>
          </cell>
          <cell r="D1051">
            <v>4162.5</v>
          </cell>
          <cell r="E1051">
            <v>32186.93</v>
          </cell>
          <cell r="F1051" t="str">
            <v>m2</v>
          </cell>
          <cell r="G1051">
            <v>447.89</v>
          </cell>
          <cell r="H1051">
            <v>3463.31</v>
          </cell>
        </row>
        <row r="1052">
          <cell r="A1052" t="str">
            <v>12-26-a</v>
          </cell>
          <cell r="B1052" t="str">
            <v>Make &amp; fix deodar wood shelves, incl brackets 1" thick</v>
          </cell>
          <cell r="C1052" t="str">
            <v>100 Sft</v>
          </cell>
          <cell r="D1052">
            <v>4162.5</v>
          </cell>
          <cell r="E1052">
            <v>58172.93</v>
          </cell>
          <cell r="F1052" t="str">
            <v>m2</v>
          </cell>
          <cell r="G1052">
            <v>447.89</v>
          </cell>
          <cell r="H1052">
            <v>6259.41</v>
          </cell>
        </row>
        <row r="1053">
          <cell r="A1053" t="str">
            <v>12-26-b</v>
          </cell>
          <cell r="B1053" t="str">
            <v>Make &amp; fix deodar wood shelves, incl brackets 1.5" thick</v>
          </cell>
          <cell r="C1053" t="str">
            <v>100 Sft</v>
          </cell>
          <cell r="D1053">
            <v>4162.5</v>
          </cell>
          <cell r="E1053">
            <v>84264.87</v>
          </cell>
          <cell r="F1053" t="str">
            <v>m2</v>
          </cell>
          <cell r="G1053">
            <v>447.89</v>
          </cell>
          <cell r="H1053">
            <v>9066.9</v>
          </cell>
        </row>
        <row r="1054">
          <cell r="A1054" t="str">
            <v>12-26-c</v>
          </cell>
          <cell r="B1054" t="str">
            <v>Make &amp; fix deodar wood shelves, incl brackets 2" thick</v>
          </cell>
          <cell r="C1054" t="str">
            <v>100 Sft</v>
          </cell>
          <cell r="D1054">
            <v>4162.5</v>
          </cell>
          <cell r="E1054">
            <v>110356.81</v>
          </cell>
          <cell r="F1054" t="str">
            <v>m2</v>
          </cell>
          <cell r="G1054">
            <v>447.89</v>
          </cell>
          <cell r="H1054">
            <v>11874.39</v>
          </cell>
        </row>
        <row r="1055">
          <cell r="A1055" t="str">
            <v>12-27-a</v>
          </cell>
          <cell r="B1055" t="str">
            <v>Make &amp; fix cleats for doors &amp; windows including hinges and screws.</v>
          </cell>
          <cell r="C1055" t="str">
            <v>Each</v>
          </cell>
          <cell r="D1055">
            <v>59.06</v>
          </cell>
          <cell r="E1055">
            <v>148.37</v>
          </cell>
          <cell r="F1055" t="str">
            <v>Each</v>
          </cell>
          <cell r="G1055">
            <v>59.06</v>
          </cell>
          <cell r="H1055">
            <v>148.37</v>
          </cell>
        </row>
        <row r="1056">
          <cell r="A1056" t="str">
            <v>12-27-b</v>
          </cell>
          <cell r="B1056" t="str">
            <v>Make &amp; fix cleats with brass hooks for roof ventilators</v>
          </cell>
          <cell r="C1056" t="str">
            <v>1 No</v>
          </cell>
          <cell r="D1056">
            <v>59.06</v>
          </cell>
          <cell r="E1056">
            <v>177.28</v>
          </cell>
          <cell r="F1056" t="str">
            <v>no</v>
          </cell>
          <cell r="G1056">
            <v>59.06</v>
          </cell>
          <cell r="H1056">
            <v>177.28</v>
          </cell>
        </row>
        <row r="1057">
          <cell r="A1057" t="str">
            <v>12-27-c</v>
          </cell>
          <cell r="B1057" t="str">
            <v>Make &amp; fix Door stops of 1.5" dia rubber block</v>
          </cell>
          <cell r="C1057" t="str">
            <v>Each</v>
          </cell>
          <cell r="D1057">
            <v>36.56</v>
          </cell>
          <cell r="E1057">
            <v>195.16</v>
          </cell>
          <cell r="F1057" t="str">
            <v>Each</v>
          </cell>
          <cell r="G1057">
            <v>36.56</v>
          </cell>
          <cell r="H1057">
            <v>195.16</v>
          </cell>
        </row>
        <row r="1058">
          <cell r="A1058" t="str">
            <v>12-27-d</v>
          </cell>
          <cell r="B1058" t="str">
            <v>Make &amp; fix GI hook with clamps for doors</v>
          </cell>
          <cell r="C1058" t="str">
            <v>Each</v>
          </cell>
          <cell r="D1058">
            <v>43.88</v>
          </cell>
          <cell r="E1058">
            <v>104.88</v>
          </cell>
          <cell r="F1058" t="str">
            <v>Each</v>
          </cell>
          <cell r="G1058">
            <v>43.88</v>
          </cell>
          <cell r="H1058">
            <v>104.88</v>
          </cell>
        </row>
        <row r="1059">
          <cell r="A1059" t="str">
            <v>12-28-a</v>
          </cell>
          <cell r="B1059" t="str">
            <v>Teak wood railing of any shape &amp; design including bends, corners, polishing etc complete</v>
          </cell>
          <cell r="C1059" t="str">
            <v>Rft</v>
          </cell>
          <cell r="D1059">
            <v>212.74</v>
          </cell>
          <cell r="E1059">
            <v>3862.96</v>
          </cell>
          <cell r="F1059" t="str">
            <v>m</v>
          </cell>
          <cell r="G1059">
            <v>697.96</v>
          </cell>
          <cell r="H1059">
            <v>12673.76</v>
          </cell>
        </row>
        <row r="1060">
          <cell r="A1060" t="str">
            <v>12-28-b</v>
          </cell>
          <cell r="B1060" t="str">
            <v>Shisham wood railing of any shape &amp; design including bends, corners, polishing etc complete</v>
          </cell>
          <cell r="C1060" t="str">
            <v>Rft</v>
          </cell>
          <cell r="D1060">
            <v>212.74</v>
          </cell>
          <cell r="E1060">
            <v>1403.91</v>
          </cell>
          <cell r="F1060" t="str">
            <v>m</v>
          </cell>
          <cell r="G1060">
            <v>697.96</v>
          </cell>
          <cell r="H1060">
            <v>4606</v>
          </cell>
        </row>
        <row r="1061">
          <cell r="A1061" t="str">
            <v>12-29</v>
          </cell>
          <cell r="B1061" t="str">
            <v>Deodar wood dado or picture rail 3"x1.5" as per approved design, including moulding etc. complete</v>
          </cell>
          <cell r="C1061" t="str">
            <v>Rft</v>
          </cell>
          <cell r="D1061">
            <v>87.75</v>
          </cell>
          <cell r="E1061">
            <v>590.70000000000005</v>
          </cell>
          <cell r="F1061" t="str">
            <v>m</v>
          </cell>
          <cell r="G1061">
            <v>287.89</v>
          </cell>
          <cell r="H1061">
            <v>1937.98</v>
          </cell>
        </row>
        <row r="1062">
          <cell r="A1062" t="str">
            <v>12-30-a</v>
          </cell>
          <cell r="B1062" t="str">
            <v>Sawing wood by hand : Soft wood (deodar, kail or chir)</v>
          </cell>
          <cell r="C1062" t="str">
            <v>100 Sft</v>
          </cell>
          <cell r="D1062">
            <v>2193.75</v>
          </cell>
          <cell r="E1062">
            <v>2193.75</v>
          </cell>
          <cell r="F1062" t="str">
            <v>m2</v>
          </cell>
          <cell r="G1062">
            <v>236.05</v>
          </cell>
          <cell r="H1062">
            <v>236.05</v>
          </cell>
        </row>
        <row r="1063">
          <cell r="A1063" t="str">
            <v>12-30-b</v>
          </cell>
          <cell r="B1063" t="str">
            <v>Sawing wood by hand : Hard wood (shisham, kikar, teak or sahl)</v>
          </cell>
          <cell r="C1063" t="str">
            <v>100 Sft</v>
          </cell>
          <cell r="D1063">
            <v>4387.5</v>
          </cell>
          <cell r="E1063">
            <v>4387.5</v>
          </cell>
          <cell r="F1063" t="str">
            <v>m2</v>
          </cell>
          <cell r="G1063">
            <v>472.1</v>
          </cell>
          <cell r="H1063">
            <v>472.1</v>
          </cell>
        </row>
        <row r="1064">
          <cell r="A1064" t="str">
            <v>12-31-a</v>
          </cell>
          <cell r="B1064" t="str">
            <v>Sawing wood by machine : Soft Wood</v>
          </cell>
          <cell r="C1064" t="str">
            <v>100 Sft</v>
          </cell>
          <cell r="D1064">
            <v>846.56</v>
          </cell>
          <cell r="E1064">
            <v>846.56</v>
          </cell>
          <cell r="F1064" t="str">
            <v>m2</v>
          </cell>
          <cell r="G1064">
            <v>91.09</v>
          </cell>
          <cell r="H1064">
            <v>91.09</v>
          </cell>
        </row>
        <row r="1065">
          <cell r="A1065" t="str">
            <v>12-31-b</v>
          </cell>
          <cell r="B1065" t="str">
            <v>Sawing wood by machine : Hard Wood</v>
          </cell>
          <cell r="C1065" t="str">
            <v>100 Sft</v>
          </cell>
          <cell r="D1065">
            <v>914.74</v>
          </cell>
          <cell r="E1065">
            <v>914.74</v>
          </cell>
          <cell r="F1065" t="str">
            <v>m2</v>
          </cell>
          <cell r="G1065">
            <v>98.43</v>
          </cell>
          <cell r="H1065">
            <v>98.43</v>
          </cell>
        </row>
        <row r="1066">
          <cell r="A1066" t="str">
            <v>12-32</v>
          </cell>
          <cell r="B1066" t="str">
            <v>Making and fixing sun-shade of deodar wood including fixing brackets</v>
          </cell>
          <cell r="C1066" t="str">
            <v>100 Sft</v>
          </cell>
          <cell r="D1066">
            <v>5343.75</v>
          </cell>
          <cell r="E1066">
            <v>70602.77</v>
          </cell>
          <cell r="F1066" t="str">
            <v>m2</v>
          </cell>
          <cell r="G1066">
            <v>574.99</v>
          </cell>
          <cell r="H1066">
            <v>7596.86</v>
          </cell>
        </row>
        <row r="1067">
          <cell r="A1067" t="str">
            <v>12-33</v>
          </cell>
          <cell r="B1067" t="str">
            <v>Making and fixing 1" thick kail or chir wooden notice board with frame</v>
          </cell>
          <cell r="C1067" t="str">
            <v>Sft</v>
          </cell>
          <cell r="D1067">
            <v>65.63</v>
          </cell>
          <cell r="E1067">
            <v>299.52</v>
          </cell>
          <cell r="F1067" t="str">
            <v>m2</v>
          </cell>
          <cell r="G1067">
            <v>706.13</v>
          </cell>
          <cell r="H1067">
            <v>3222.8</v>
          </cell>
        </row>
        <row r="1068">
          <cell r="A1068" t="str">
            <v>12-34</v>
          </cell>
          <cell r="B1068" t="str">
            <v>Making deodar punkha pole 10'x6"x6"</v>
          </cell>
          <cell r="C1068" t="str">
            <v>Each</v>
          </cell>
          <cell r="D1068">
            <v>476.44</v>
          </cell>
          <cell r="E1068">
            <v>13872.04</v>
          </cell>
          <cell r="F1068" t="str">
            <v>Each</v>
          </cell>
          <cell r="G1068">
            <v>476.44</v>
          </cell>
          <cell r="H1068">
            <v>13872.04</v>
          </cell>
        </row>
        <row r="1069">
          <cell r="A1069" t="str">
            <v>12-35</v>
          </cell>
          <cell r="B1069" t="str">
            <v>Dismantling and refixing eave boards</v>
          </cell>
          <cell r="C1069" t="str">
            <v>Rft</v>
          </cell>
          <cell r="D1069">
            <v>24.38</v>
          </cell>
          <cell r="E1069">
            <v>24.38</v>
          </cell>
          <cell r="F1069" t="str">
            <v>m</v>
          </cell>
          <cell r="G1069">
            <v>79.97</v>
          </cell>
          <cell r="H1069">
            <v>79.97</v>
          </cell>
        </row>
        <row r="1070">
          <cell r="A1070" t="str">
            <v>12-36</v>
          </cell>
          <cell r="B1070" t="str">
            <v>Wooden stair-cases complete 2'-3' wide frame 1.5" thick planks of deodar wood including hand rails</v>
          </cell>
          <cell r="C1070" t="str">
            <v>Rft</v>
          </cell>
          <cell r="D1070">
            <v>257.92</v>
          </cell>
          <cell r="E1070">
            <v>4139.29</v>
          </cell>
          <cell r="F1070" t="str">
            <v>m</v>
          </cell>
          <cell r="G1070">
            <v>846.18</v>
          </cell>
          <cell r="H1070">
            <v>13580.33</v>
          </cell>
        </row>
        <row r="1071">
          <cell r="A1071" t="str">
            <v>12-37-a-01</v>
          </cell>
          <cell r="B1071" t="str">
            <v>Providing and fixing partition including framework : Sheet on one side of frame : Hard board</v>
          </cell>
          <cell r="C1071" t="str">
            <v>100 Sft</v>
          </cell>
          <cell r="D1071">
            <v>1462.5</v>
          </cell>
          <cell r="E1071">
            <v>17522.580000000002</v>
          </cell>
          <cell r="F1071" t="str">
            <v>m2</v>
          </cell>
          <cell r="G1071">
            <v>157.37</v>
          </cell>
          <cell r="H1071">
            <v>1885.43</v>
          </cell>
        </row>
        <row r="1072">
          <cell r="A1072" t="str">
            <v>12-37-a-02</v>
          </cell>
          <cell r="B1072" t="str">
            <v>Providing and fixing partition including framework : Sheet on one side of frame : Ply wood 1/4" thick</v>
          </cell>
          <cell r="C1072" t="str">
            <v>100 Sft</v>
          </cell>
          <cell r="D1072">
            <v>1462.5</v>
          </cell>
          <cell r="E1072">
            <v>17925.18</v>
          </cell>
          <cell r="F1072" t="str">
            <v>m2</v>
          </cell>
          <cell r="G1072">
            <v>157.37</v>
          </cell>
          <cell r="H1072">
            <v>1928.75</v>
          </cell>
        </row>
        <row r="1073">
          <cell r="A1073" t="str">
            <v>12-37-a-03</v>
          </cell>
          <cell r="B1073" t="str">
            <v>Providing and fixing partition including framework : Sheet on one side of frame : Masonite</v>
          </cell>
          <cell r="C1073" t="str">
            <v>100 Sft</v>
          </cell>
          <cell r="D1073">
            <v>1462.5</v>
          </cell>
          <cell r="E1073">
            <v>21116.7</v>
          </cell>
          <cell r="F1073" t="str">
            <v>m2</v>
          </cell>
          <cell r="G1073">
            <v>157.37</v>
          </cell>
          <cell r="H1073">
            <v>2272.16</v>
          </cell>
        </row>
        <row r="1074">
          <cell r="A1074" t="str">
            <v>12-37-b-01</v>
          </cell>
          <cell r="B1074" t="str">
            <v>Providing and fixing partition including framework : Sheets on both sides of frame : Hard board</v>
          </cell>
          <cell r="C1074" t="str">
            <v>100 Sft</v>
          </cell>
          <cell r="D1074">
            <v>2643.75</v>
          </cell>
          <cell r="E1074">
            <v>20474.05</v>
          </cell>
          <cell r="F1074" t="str">
            <v>m2</v>
          </cell>
          <cell r="G1074">
            <v>284.47000000000003</v>
          </cell>
          <cell r="H1074">
            <v>2203.0100000000002</v>
          </cell>
        </row>
        <row r="1075">
          <cell r="A1075" t="str">
            <v>12-37-b-02</v>
          </cell>
          <cell r="B1075" t="str">
            <v>Providing and fixing partition including framework : Sheets on both sides of frame : Ply wood 1/4"</v>
          </cell>
          <cell r="C1075" t="str">
            <v>100 Sft</v>
          </cell>
          <cell r="D1075">
            <v>2643.75</v>
          </cell>
          <cell r="E1075">
            <v>21225.57</v>
          </cell>
          <cell r="F1075" t="str">
            <v>m2</v>
          </cell>
          <cell r="G1075">
            <v>284.47000000000003</v>
          </cell>
          <cell r="H1075">
            <v>2283.87</v>
          </cell>
        </row>
        <row r="1076">
          <cell r="A1076" t="str">
            <v>12-37-b-03</v>
          </cell>
          <cell r="B1076" t="str">
            <v>Providing and fixing partition including framework : Sheets on both sides of frame : Masonite</v>
          </cell>
          <cell r="C1076" t="str">
            <v>100 Sft</v>
          </cell>
          <cell r="D1076">
            <v>2643.75</v>
          </cell>
          <cell r="E1076">
            <v>26994.95</v>
          </cell>
          <cell r="F1076" t="str">
            <v>m2</v>
          </cell>
          <cell r="G1076">
            <v>284.47000000000003</v>
          </cell>
          <cell r="H1076">
            <v>2904.66</v>
          </cell>
        </row>
        <row r="1077">
          <cell r="A1077" t="str">
            <v>12-38-a</v>
          </cell>
          <cell r="B1077" t="str">
            <v>Providing and fixing ceiling, including frame work : Hard board</v>
          </cell>
          <cell r="C1077" t="str">
            <v>100 Sft</v>
          </cell>
          <cell r="D1077">
            <v>4050</v>
          </cell>
          <cell r="E1077">
            <v>20110.080000000002</v>
          </cell>
          <cell r="F1077" t="str">
            <v>m2</v>
          </cell>
          <cell r="G1077">
            <v>435.78</v>
          </cell>
          <cell r="H1077">
            <v>2163.84</v>
          </cell>
        </row>
        <row r="1078">
          <cell r="A1078" t="str">
            <v>12-38-b</v>
          </cell>
          <cell r="B1078" t="str">
            <v>Providing and fixing ceiling, including frame work : Chip Board</v>
          </cell>
          <cell r="C1078" t="str">
            <v>100 Sft</v>
          </cell>
          <cell r="D1078">
            <v>4050</v>
          </cell>
          <cell r="E1078">
            <v>22618.400000000001</v>
          </cell>
          <cell r="F1078" t="str">
            <v>m2</v>
          </cell>
          <cell r="G1078">
            <v>435.78</v>
          </cell>
          <cell r="H1078">
            <v>2433.7399999999998</v>
          </cell>
        </row>
        <row r="1079">
          <cell r="A1079" t="str">
            <v>12-38-c</v>
          </cell>
          <cell r="B1079" t="str">
            <v>Providing and fixing ceiling, including frame work : Ply wood 1/4" thick</v>
          </cell>
          <cell r="C1079" t="str">
            <v>100 Sft</v>
          </cell>
          <cell r="D1079">
            <v>4050</v>
          </cell>
          <cell r="E1079">
            <v>20444.36</v>
          </cell>
          <cell r="F1079" t="str">
            <v>m2</v>
          </cell>
          <cell r="G1079">
            <v>435.78</v>
          </cell>
          <cell r="H1079">
            <v>2199.81</v>
          </cell>
        </row>
        <row r="1080">
          <cell r="A1080" t="str">
            <v>12-38-d</v>
          </cell>
          <cell r="B1080" t="str">
            <v>Providing and fixing ceiling, including frame work : Masonite</v>
          </cell>
          <cell r="C1080" t="str">
            <v>100 Sft</v>
          </cell>
          <cell r="D1080">
            <v>4050</v>
          </cell>
          <cell r="E1080">
            <v>24558.2</v>
          </cell>
          <cell r="F1080" t="str">
            <v>m2</v>
          </cell>
          <cell r="G1080">
            <v>435.78</v>
          </cell>
          <cell r="H1080">
            <v>2642.46</v>
          </cell>
        </row>
        <row r="1081">
          <cell r="A1081" t="str">
            <v>12-39-a-01</v>
          </cell>
          <cell r="B1081" t="str">
            <v>Provide &amp; fix, thermorpore false ceiling complete Deodar wood frame panelling : 3/4" thick</v>
          </cell>
          <cell r="C1081" t="str">
            <v>100 Sft</v>
          </cell>
          <cell r="D1081">
            <v>2981.25</v>
          </cell>
          <cell r="E1081">
            <v>19975.849999999999</v>
          </cell>
          <cell r="F1081" t="str">
            <v>m2</v>
          </cell>
          <cell r="G1081">
            <v>320.77999999999997</v>
          </cell>
          <cell r="H1081">
            <v>2149.4</v>
          </cell>
        </row>
        <row r="1082">
          <cell r="A1082" t="str">
            <v>12-39-a-02</v>
          </cell>
          <cell r="B1082" t="str">
            <v>Provide &amp; fix, thermorpore false ceiling complete Deodar wood frame panelling : 1" thick</v>
          </cell>
          <cell r="C1082" t="str">
            <v>100 Sft</v>
          </cell>
          <cell r="D1082">
            <v>2981.25</v>
          </cell>
          <cell r="E1082">
            <v>21671.65</v>
          </cell>
          <cell r="F1082" t="str">
            <v>m2</v>
          </cell>
          <cell r="G1082">
            <v>320.77999999999997</v>
          </cell>
          <cell r="H1082">
            <v>2331.87</v>
          </cell>
        </row>
        <row r="1083">
          <cell r="A1083" t="str">
            <v>12-39-b-01</v>
          </cell>
          <cell r="B1083" t="str">
            <v>Provide &amp; fix, thermorpore false ceiling complete Partal wood frame panelling : 3/4" thick</v>
          </cell>
          <cell r="C1083" t="str">
            <v>100 Sft</v>
          </cell>
          <cell r="D1083">
            <v>2981.25</v>
          </cell>
          <cell r="E1083">
            <v>13912.45</v>
          </cell>
          <cell r="F1083" t="str">
            <v>m2</v>
          </cell>
          <cell r="G1083">
            <v>320.77999999999997</v>
          </cell>
          <cell r="H1083">
            <v>1496.98</v>
          </cell>
        </row>
        <row r="1084">
          <cell r="A1084" t="str">
            <v>12-39-b-02</v>
          </cell>
          <cell r="B1084" t="str">
            <v>Provide &amp; fix, thermorpore false ceiling complete Partal wood frame panelling : 1" thick</v>
          </cell>
          <cell r="C1084" t="str">
            <v>100 Sft</v>
          </cell>
          <cell r="D1084">
            <v>2981.25</v>
          </cell>
          <cell r="E1084">
            <v>16687.95</v>
          </cell>
          <cell r="F1084" t="str">
            <v>m2</v>
          </cell>
          <cell r="G1084">
            <v>320.77999999999997</v>
          </cell>
          <cell r="H1084">
            <v>1795.62</v>
          </cell>
        </row>
        <row r="1085">
          <cell r="A1085" t="str">
            <v>12-40</v>
          </cell>
          <cell r="B1085" t="str">
            <v>Supply and Fixing accoustic miller fibre tile ceiling fixed with aluminium tee hung by GI wire fixed in roof</v>
          </cell>
          <cell r="C1085" t="str">
            <v>100 Sft</v>
          </cell>
          <cell r="D1085">
            <v>2610</v>
          </cell>
          <cell r="E1085">
            <v>16593.64</v>
          </cell>
          <cell r="F1085" t="str">
            <v>m2</v>
          </cell>
          <cell r="G1085">
            <v>280.83999999999997</v>
          </cell>
          <cell r="H1085">
            <v>1785.48</v>
          </cell>
        </row>
        <row r="1086">
          <cell r="A1086" t="str">
            <v>12-41-a</v>
          </cell>
          <cell r="B1086" t="str">
            <v>Fixing Door including chowkats</v>
          </cell>
          <cell r="C1086" t="str">
            <v>Each</v>
          </cell>
          <cell r="D1086">
            <v>590.63</v>
          </cell>
          <cell r="E1086">
            <v>590.63</v>
          </cell>
          <cell r="F1086" t="str">
            <v>Each</v>
          </cell>
          <cell r="G1086">
            <v>590.63</v>
          </cell>
          <cell r="H1086">
            <v>590.63</v>
          </cell>
        </row>
        <row r="1087">
          <cell r="A1087" t="str">
            <v>12-41-b</v>
          </cell>
          <cell r="B1087" t="str">
            <v>Fixing Windows including chowkats</v>
          </cell>
          <cell r="C1087" t="str">
            <v>Each</v>
          </cell>
          <cell r="D1087">
            <v>295.31</v>
          </cell>
          <cell r="E1087">
            <v>295.31</v>
          </cell>
          <cell r="F1087" t="str">
            <v>Each</v>
          </cell>
          <cell r="G1087">
            <v>295.31</v>
          </cell>
          <cell r="H1087">
            <v>295.31</v>
          </cell>
        </row>
        <row r="1088">
          <cell r="A1088" t="str">
            <v>12-42-a</v>
          </cell>
          <cell r="B1088" t="str">
            <v>Glazing with panes (16-18 oz) including cost of putty</v>
          </cell>
          <cell r="C1088" t="str">
            <v>Sft</v>
          </cell>
          <cell r="D1088">
            <v>24.11</v>
          </cell>
          <cell r="E1088">
            <v>91.9</v>
          </cell>
          <cell r="F1088" t="str">
            <v>m2</v>
          </cell>
          <cell r="G1088">
            <v>259.39</v>
          </cell>
          <cell r="H1088">
            <v>988.83</v>
          </cell>
        </row>
        <row r="1089">
          <cell r="A1089" t="str">
            <v>12-42-b</v>
          </cell>
          <cell r="B1089" t="str">
            <v>Glazing with panes (16-18 oz) using deodar wooden fillets &amp; putty</v>
          </cell>
          <cell r="C1089" t="str">
            <v>Sft</v>
          </cell>
          <cell r="D1089">
            <v>30.13</v>
          </cell>
          <cell r="E1089">
            <v>133.22</v>
          </cell>
          <cell r="F1089" t="str">
            <v>m2</v>
          </cell>
          <cell r="G1089">
            <v>324.24</v>
          </cell>
          <cell r="H1089">
            <v>1433.45</v>
          </cell>
        </row>
        <row r="1090">
          <cell r="A1090" t="str">
            <v>12-42-c</v>
          </cell>
          <cell r="B1090" t="str">
            <v>Glazing with panes (24-26 oz) using putty &amp; deodar wooden fillets</v>
          </cell>
          <cell r="C1090" t="str">
            <v>Sft</v>
          </cell>
          <cell r="D1090">
            <v>30.13</v>
          </cell>
          <cell r="E1090">
            <v>133.22</v>
          </cell>
          <cell r="F1090" t="str">
            <v>m2</v>
          </cell>
          <cell r="G1090">
            <v>324.24</v>
          </cell>
          <cell r="H1090">
            <v>1433.45</v>
          </cell>
        </row>
        <row r="1091">
          <cell r="A1091" t="str">
            <v>12-43-a</v>
          </cell>
          <cell r="B1091" t="str">
            <v>Cutting to required size &amp; fixing glass panes with putty.</v>
          </cell>
          <cell r="C1091" t="str">
            <v>100 Sft</v>
          </cell>
          <cell r="D1091">
            <v>337.5</v>
          </cell>
          <cell r="E1091">
            <v>551</v>
          </cell>
          <cell r="F1091" t="str">
            <v>m2</v>
          </cell>
          <cell r="G1091">
            <v>36.31</v>
          </cell>
          <cell r="H1091">
            <v>59.29</v>
          </cell>
        </row>
        <row r="1092">
          <cell r="A1092" t="str">
            <v>12-43-b</v>
          </cell>
          <cell r="B1092" t="str">
            <v>Cutting to required size &amp; fixing glass panes Using deodar wood fillets &amp; putty</v>
          </cell>
          <cell r="C1092" t="str">
            <v>Sft</v>
          </cell>
          <cell r="D1092">
            <v>6.66</v>
          </cell>
          <cell r="E1092">
            <v>28.99</v>
          </cell>
          <cell r="F1092" t="str">
            <v>m2</v>
          </cell>
          <cell r="G1092">
            <v>71.62</v>
          </cell>
          <cell r="H1092">
            <v>311.92</v>
          </cell>
        </row>
        <row r="1093">
          <cell r="A1093" t="str">
            <v>12-44-a</v>
          </cell>
          <cell r="B1093" t="str">
            <v>Glazing with plate glass 6 mm thick including cost of deodar wood fillet &amp; putty : Upto 0.75 m2</v>
          </cell>
          <cell r="C1093" t="str">
            <v>Sft</v>
          </cell>
          <cell r="D1093">
            <v>41.6</v>
          </cell>
          <cell r="E1093">
            <v>194.25</v>
          </cell>
          <cell r="F1093" t="str">
            <v>m2</v>
          </cell>
          <cell r="G1093">
            <v>447.67</v>
          </cell>
          <cell r="H1093">
            <v>2090.17</v>
          </cell>
        </row>
        <row r="1094">
          <cell r="A1094" t="str">
            <v>12-44-b</v>
          </cell>
          <cell r="B1094" t="str">
            <v>Glazing with plate glass 6 mm thick including cost of deodar wood fillet &amp; putty : 0.75m2 to 2.25 m2</v>
          </cell>
          <cell r="C1094" t="str">
            <v>Sft</v>
          </cell>
          <cell r="D1094">
            <v>41.6</v>
          </cell>
          <cell r="E1094">
            <v>193.57</v>
          </cell>
          <cell r="F1094" t="str">
            <v>m2</v>
          </cell>
          <cell r="G1094">
            <v>447.66</v>
          </cell>
          <cell r="H1094">
            <v>2082.77</v>
          </cell>
        </row>
        <row r="1095">
          <cell r="A1095" t="str">
            <v>12-45-a</v>
          </cell>
          <cell r="B1095" t="str">
            <v>1.5" thick deodar doors &amp; windows, chowkat of MS angle iron 1.5"x1.5"x1/4" welded with MS flat</v>
          </cell>
          <cell r="C1095" t="str">
            <v>Sft</v>
          </cell>
          <cell r="D1095">
            <v>178.81</v>
          </cell>
          <cell r="E1095">
            <v>1225.1600000000001</v>
          </cell>
          <cell r="F1095" t="str">
            <v>m2</v>
          </cell>
          <cell r="G1095">
            <v>1923.98</v>
          </cell>
          <cell r="H1095">
            <v>13182.73</v>
          </cell>
        </row>
        <row r="1096">
          <cell r="A1096" t="str">
            <v>12-45-b</v>
          </cell>
          <cell r="B1096" t="str">
            <v>1.5" thick deodar doors &amp; windows, chowkat of MS tee iron 1.5"x 1.5"x 1/4" welded with MS flat</v>
          </cell>
          <cell r="C1096" t="str">
            <v>Sft</v>
          </cell>
          <cell r="D1096">
            <v>200.89</v>
          </cell>
          <cell r="E1096">
            <v>1137.7</v>
          </cell>
          <cell r="F1096" t="str">
            <v>m2</v>
          </cell>
          <cell r="G1096">
            <v>2161.56</v>
          </cell>
          <cell r="H1096">
            <v>12241.71</v>
          </cell>
        </row>
        <row r="1097">
          <cell r="A1097" t="str">
            <v>12-46-a</v>
          </cell>
          <cell r="B1097" t="str">
            <v>1.5" thick hollow flush door/window, chowkat of MS angle iron 1.5"x1.5"x1/4" welded with MS flat</v>
          </cell>
          <cell r="C1097" t="str">
            <v>Sft</v>
          </cell>
          <cell r="D1097">
            <v>155.68</v>
          </cell>
          <cell r="E1097">
            <v>938.23</v>
          </cell>
          <cell r="F1097" t="str">
            <v>m2</v>
          </cell>
          <cell r="G1097">
            <v>1675.13</v>
          </cell>
          <cell r="H1097">
            <v>10095.32</v>
          </cell>
        </row>
        <row r="1098">
          <cell r="A1098" t="str">
            <v>12-46-b</v>
          </cell>
          <cell r="B1098" t="str">
            <v>1.5" thick hollow flush door/window, chowkat of MS tee iron 1.5"x 1.5"x 1/4" welded with MS flat</v>
          </cell>
          <cell r="C1098" t="str">
            <v>Sft</v>
          </cell>
          <cell r="D1098">
            <v>154.03</v>
          </cell>
          <cell r="E1098">
            <v>893.05</v>
          </cell>
          <cell r="F1098" t="str">
            <v>m2</v>
          </cell>
          <cell r="G1098">
            <v>1657.35</v>
          </cell>
          <cell r="H1098">
            <v>9609.2099999999991</v>
          </cell>
        </row>
        <row r="1099">
          <cell r="A1099" t="str">
            <v>12-47</v>
          </cell>
          <cell r="B1099" t="str">
            <v>Panelled door of MS sheet with forged door leaves of MS sheet 22 SWG etc complete</v>
          </cell>
          <cell r="C1099" t="str">
            <v>Sft</v>
          </cell>
          <cell r="D1099">
            <v>257.24</v>
          </cell>
          <cell r="E1099">
            <v>626.47</v>
          </cell>
          <cell r="F1099" t="str">
            <v>m2</v>
          </cell>
          <cell r="G1099">
            <v>2767.85</v>
          </cell>
          <cell r="H1099">
            <v>6740.77</v>
          </cell>
        </row>
        <row r="1100">
          <cell r="A1100" t="str">
            <v>12-48</v>
          </cell>
          <cell r="B1100" t="str">
            <v>24 SWG aluminium kick plate 4" high, on bottom rail of flush doors of commercial ply</v>
          </cell>
          <cell r="C1100" t="str">
            <v>Rft</v>
          </cell>
          <cell r="D1100">
            <v>39.479999999999997</v>
          </cell>
          <cell r="E1100">
            <v>53.54</v>
          </cell>
          <cell r="F1100" t="str">
            <v>m</v>
          </cell>
          <cell r="G1100">
            <v>129.54</v>
          </cell>
          <cell r="H1100">
            <v>175.64</v>
          </cell>
        </row>
        <row r="1101">
          <cell r="A1101" t="str">
            <v>12-49</v>
          </cell>
          <cell r="B1101" t="str">
            <v>Curtain railing to doors &amp; windows comprising TOSO-elite Japanese railing or equiv. including paint</v>
          </cell>
          <cell r="C1101" t="str">
            <v>Rft</v>
          </cell>
          <cell r="D1101">
            <v>39.32</v>
          </cell>
          <cell r="E1101">
            <v>143.22999999999999</v>
          </cell>
          <cell r="F1101" t="str">
            <v>m</v>
          </cell>
          <cell r="G1101">
            <v>129.01</v>
          </cell>
          <cell r="H1101">
            <v>469.93</v>
          </cell>
        </row>
        <row r="1102">
          <cell r="A1102" t="str">
            <v>12-50</v>
          </cell>
          <cell r="B1102" t="str">
            <v>MS flat 1/2"x1/8" grill in windows of approved design including painting 3 coats, complete</v>
          </cell>
          <cell r="C1102" t="str">
            <v>Sft</v>
          </cell>
          <cell r="D1102">
            <v>44.6</v>
          </cell>
          <cell r="E1102">
            <v>288.39</v>
          </cell>
          <cell r="F1102" t="str">
            <v>m2</v>
          </cell>
          <cell r="G1102">
            <v>479.85</v>
          </cell>
          <cell r="H1102">
            <v>3103.07</v>
          </cell>
        </row>
        <row r="1103">
          <cell r="A1103" t="str">
            <v>12-51</v>
          </cell>
          <cell r="B1103" t="str">
            <v>Provide &amp; fix GI wire gauze 22 SWG, 12x12 mesh per sq. in, fixed to steel window complete</v>
          </cell>
          <cell r="C1103" t="str">
            <v>Sft</v>
          </cell>
          <cell r="D1103">
            <v>55.94</v>
          </cell>
          <cell r="E1103">
            <v>171.7</v>
          </cell>
          <cell r="F1103" t="str">
            <v>m2</v>
          </cell>
          <cell r="G1103">
            <v>601.88</v>
          </cell>
          <cell r="H1103">
            <v>1847.54</v>
          </cell>
        </row>
        <row r="1104">
          <cell r="A1104" t="str">
            <v>12-52-a</v>
          </cell>
          <cell r="B1104" t="str">
            <v>Hollow flush door 1.5"-2" thick including iron mongery excluding chowkat &amp; lock : Teak veneered</v>
          </cell>
          <cell r="C1104" t="str">
            <v>Sft</v>
          </cell>
          <cell r="D1104">
            <v>28.86</v>
          </cell>
          <cell r="E1104">
            <v>923.88</v>
          </cell>
          <cell r="F1104" t="str">
            <v>m2</v>
          </cell>
          <cell r="G1104">
            <v>310.51</v>
          </cell>
          <cell r="H1104">
            <v>9940.91</v>
          </cell>
        </row>
        <row r="1105">
          <cell r="A1105" t="str">
            <v>12-52-b</v>
          </cell>
          <cell r="B1105" t="str">
            <v>Hollow flush door 1.5"-2" thick including iron mongery excluding chowkat &amp; lock : Shisham veneered</v>
          </cell>
          <cell r="C1105" t="str">
            <v>Sft</v>
          </cell>
          <cell r="D1105">
            <v>28.86</v>
          </cell>
          <cell r="E1105">
            <v>960.48</v>
          </cell>
          <cell r="F1105" t="str">
            <v>m2</v>
          </cell>
          <cell r="G1105">
            <v>310.51</v>
          </cell>
          <cell r="H1105">
            <v>10334.719999999999</v>
          </cell>
        </row>
        <row r="1106">
          <cell r="A1106" t="str">
            <v>12-52-c</v>
          </cell>
          <cell r="B1106" t="str">
            <v>Hollow flush door 1.5"-2" thick including iron mongery excluding chowkat &amp; lock : Deodar veneered</v>
          </cell>
          <cell r="C1106" t="str">
            <v>Sft</v>
          </cell>
          <cell r="D1106">
            <v>28.82</v>
          </cell>
          <cell r="E1106">
            <v>887.2</v>
          </cell>
          <cell r="F1106" t="str">
            <v>m2</v>
          </cell>
          <cell r="G1106">
            <v>310.10000000000002</v>
          </cell>
          <cell r="H1106">
            <v>9546.25</v>
          </cell>
        </row>
        <row r="1107">
          <cell r="A1107" t="str">
            <v>12-52-d</v>
          </cell>
          <cell r="B1107" t="str">
            <v>Hollow flush door 1.5"-2" thick including iron mongery excluding chowkat &amp; lock : Commercial eneered</v>
          </cell>
          <cell r="C1107" t="str">
            <v>Sft</v>
          </cell>
          <cell r="D1107">
            <v>28.86</v>
          </cell>
          <cell r="E1107">
            <v>862.84</v>
          </cell>
          <cell r="F1107" t="str">
            <v>m2</v>
          </cell>
          <cell r="G1107">
            <v>310.52</v>
          </cell>
          <cell r="H1107">
            <v>9284.1299999999992</v>
          </cell>
        </row>
        <row r="1108">
          <cell r="A1108" t="str">
            <v>12-53-a-01</v>
          </cell>
          <cell r="B1108" t="str">
            <v>Supply and Fixing aluminium door/window, Economy model Sliding window</v>
          </cell>
          <cell r="C1108" t="str">
            <v>Sft</v>
          </cell>
          <cell r="D1108">
            <v>47.27</v>
          </cell>
          <cell r="E1108">
            <v>681.67</v>
          </cell>
          <cell r="F1108" t="str">
            <v>m2</v>
          </cell>
          <cell r="G1108">
            <v>508.61</v>
          </cell>
          <cell r="H1108">
            <v>7334.76</v>
          </cell>
        </row>
        <row r="1109">
          <cell r="A1109" t="str">
            <v>12-53-a-02</v>
          </cell>
          <cell r="B1109" t="str">
            <v>Supply and Fixing aluminium door/window, Economy model Hinges window</v>
          </cell>
          <cell r="C1109" t="str">
            <v>Sft</v>
          </cell>
          <cell r="D1109">
            <v>47.27</v>
          </cell>
          <cell r="E1109">
            <v>657.27</v>
          </cell>
          <cell r="F1109" t="str">
            <v>m2</v>
          </cell>
          <cell r="G1109">
            <v>508.61</v>
          </cell>
          <cell r="H1109">
            <v>7072.21</v>
          </cell>
        </row>
        <row r="1110">
          <cell r="A1110" t="str">
            <v>12-53-a-03</v>
          </cell>
          <cell r="B1110" t="str">
            <v>Supply and Fixing aluminium door/window, Economy model Fixed louver in door frame</v>
          </cell>
          <cell r="C1110" t="str">
            <v>Sft</v>
          </cell>
          <cell r="D1110">
            <v>47.27</v>
          </cell>
          <cell r="E1110">
            <v>878.39</v>
          </cell>
          <cell r="F1110" t="str">
            <v>m2</v>
          </cell>
          <cell r="G1110">
            <v>508.61</v>
          </cell>
          <cell r="H1110">
            <v>9451.5</v>
          </cell>
        </row>
        <row r="1111">
          <cell r="A1111" t="str">
            <v>12-53-a-04</v>
          </cell>
          <cell r="B1111" t="str">
            <v>Supply and Fixing aluminium door/window, Economy model Fixed louver in 2" frame</v>
          </cell>
          <cell r="C1111" t="str">
            <v>Sft</v>
          </cell>
          <cell r="D1111">
            <v>47.27</v>
          </cell>
          <cell r="E1111">
            <v>510.87</v>
          </cell>
          <cell r="F1111" t="str">
            <v>m2</v>
          </cell>
          <cell r="G1111">
            <v>508.61</v>
          </cell>
          <cell r="H1111">
            <v>5496.95</v>
          </cell>
        </row>
        <row r="1112">
          <cell r="A1112" t="str">
            <v>12-53-b-01</v>
          </cell>
          <cell r="B1112" t="str">
            <v>Supply and Fixing aluminium door/window, Deluxe 3" sect. Sliding window</v>
          </cell>
          <cell r="C1112" t="str">
            <v>Sft</v>
          </cell>
          <cell r="D1112">
            <v>47.27</v>
          </cell>
          <cell r="E1112">
            <v>571.87</v>
          </cell>
          <cell r="F1112" t="str">
            <v>m2</v>
          </cell>
          <cell r="G1112">
            <v>508.61</v>
          </cell>
          <cell r="H1112">
            <v>6153.31</v>
          </cell>
        </row>
        <row r="1113">
          <cell r="A1113" t="str">
            <v>12-53-b-02</v>
          </cell>
          <cell r="B1113" t="str">
            <v>Supply and Fixing aluminium door/window, Deluxe 3" sect. Hinges window</v>
          </cell>
          <cell r="C1113" t="str">
            <v>Sft</v>
          </cell>
          <cell r="D1113">
            <v>47.27</v>
          </cell>
          <cell r="E1113">
            <v>608.47</v>
          </cell>
          <cell r="F1113" t="str">
            <v>m2</v>
          </cell>
          <cell r="G1113">
            <v>508.61</v>
          </cell>
          <cell r="H1113">
            <v>6547.12</v>
          </cell>
        </row>
        <row r="1114">
          <cell r="A1114" t="str">
            <v>12-53-b-03</v>
          </cell>
          <cell r="B1114" t="str">
            <v>Supply and Fixing aluminium door/window, Deluxe 3" sect. Fixed glazing</v>
          </cell>
          <cell r="C1114" t="str">
            <v>Sft</v>
          </cell>
          <cell r="D1114">
            <v>47.27</v>
          </cell>
          <cell r="E1114">
            <v>510.87</v>
          </cell>
          <cell r="F1114" t="str">
            <v>m2</v>
          </cell>
          <cell r="G1114">
            <v>508.61</v>
          </cell>
          <cell r="H1114">
            <v>5496.95</v>
          </cell>
        </row>
        <row r="1115">
          <cell r="A1115" t="str">
            <v>12-53-b-04</v>
          </cell>
          <cell r="B1115" t="str">
            <v>Supply and Fixing aluminium door/window, Deluxe 3" sect. Fixed arch</v>
          </cell>
          <cell r="C1115" t="str">
            <v>Sft</v>
          </cell>
          <cell r="D1115">
            <v>47.27</v>
          </cell>
          <cell r="E1115">
            <v>559.66999999999996</v>
          </cell>
          <cell r="F1115" t="str">
            <v>m2</v>
          </cell>
          <cell r="G1115">
            <v>508.61</v>
          </cell>
          <cell r="H1115">
            <v>6022.04</v>
          </cell>
        </row>
        <row r="1116">
          <cell r="A1116" t="str">
            <v>12-53-b-05</v>
          </cell>
          <cell r="B1116" t="str">
            <v>Supply and Fixing aluminium door/window, Deluxe 3" sect. Fixed louvers</v>
          </cell>
          <cell r="C1116" t="str">
            <v>Sft</v>
          </cell>
          <cell r="D1116">
            <v>47.27</v>
          </cell>
          <cell r="E1116">
            <v>768.61</v>
          </cell>
          <cell r="F1116" t="str">
            <v>m2</v>
          </cell>
          <cell r="G1116">
            <v>508.61</v>
          </cell>
          <cell r="H1116">
            <v>8270.2099999999991</v>
          </cell>
        </row>
        <row r="1117">
          <cell r="A1117" t="str">
            <v>12-53-b-06</v>
          </cell>
          <cell r="B1117" t="str">
            <v>Supply and Fixing aluminium door/window, Deluxe 3" sect. Sliding door</v>
          </cell>
          <cell r="C1117" t="str">
            <v>Sft</v>
          </cell>
          <cell r="D1117">
            <v>47.27</v>
          </cell>
          <cell r="E1117">
            <v>718.54</v>
          </cell>
          <cell r="F1117" t="str">
            <v>m2</v>
          </cell>
          <cell r="G1117">
            <v>508.61</v>
          </cell>
          <cell r="H1117">
            <v>7731.49</v>
          </cell>
        </row>
        <row r="1118">
          <cell r="A1118" t="str">
            <v>12-53-b-07</v>
          </cell>
          <cell r="B1118" t="str">
            <v>Supply and Fixing aluminium door/window, Deluxe 3" sect. Swing door single action (short handle)</v>
          </cell>
          <cell r="C1118" t="str">
            <v>Sft</v>
          </cell>
          <cell r="D1118">
            <v>47.27</v>
          </cell>
          <cell r="E1118">
            <v>943.32</v>
          </cell>
          <cell r="F1118" t="str">
            <v>m2</v>
          </cell>
          <cell r="G1118">
            <v>508.61</v>
          </cell>
          <cell r="H1118">
            <v>10150.14</v>
          </cell>
        </row>
        <row r="1119">
          <cell r="A1119" t="str">
            <v>12-53-b-08</v>
          </cell>
          <cell r="B1119" t="str">
            <v>Supply and Fixing aluminium door/window, Deluxe 3" sect. Swing door single action (long handle)</v>
          </cell>
          <cell r="C1119" t="str">
            <v>Sft</v>
          </cell>
          <cell r="D1119">
            <v>47.27</v>
          </cell>
          <cell r="E1119">
            <v>962.42</v>
          </cell>
          <cell r="F1119" t="str">
            <v>m2</v>
          </cell>
          <cell r="G1119">
            <v>508.61</v>
          </cell>
          <cell r="H1119">
            <v>10355.6</v>
          </cell>
        </row>
        <row r="1120">
          <cell r="A1120" t="str">
            <v>12-53-b-09</v>
          </cell>
          <cell r="B1120" t="str">
            <v>Supply and Fixing aluminium door/window, Deluxe 3" sect. Swing door double action (short handle)</v>
          </cell>
          <cell r="C1120" t="str">
            <v>Sft</v>
          </cell>
          <cell r="D1120">
            <v>47.27</v>
          </cell>
          <cell r="E1120">
            <v>943.32</v>
          </cell>
          <cell r="F1120" t="str">
            <v>m2</v>
          </cell>
          <cell r="G1120">
            <v>508.61</v>
          </cell>
          <cell r="H1120">
            <v>10150.14</v>
          </cell>
        </row>
        <row r="1121">
          <cell r="A1121" t="str">
            <v>12-53-b-10</v>
          </cell>
          <cell r="B1121" t="str">
            <v>Supply and Fixing aluminium door/window, Deluxe 3" sect. Swing door double action (short handle)</v>
          </cell>
          <cell r="C1121" t="str">
            <v>Sft</v>
          </cell>
          <cell r="D1121">
            <v>47.27</v>
          </cell>
          <cell r="E1121">
            <v>881.05</v>
          </cell>
          <cell r="F1121" t="str">
            <v>m2</v>
          </cell>
          <cell r="G1121">
            <v>508.61</v>
          </cell>
          <cell r="H1121">
            <v>9480.15</v>
          </cell>
        </row>
        <row r="1122">
          <cell r="A1122" t="str">
            <v>12-53-c-01</v>
          </cell>
          <cell r="B1122" t="str">
            <v>Supply and Fixing aluminium door/window, Deluxe 3.5" sect. Sliding window</v>
          </cell>
          <cell r="C1122" t="str">
            <v>Sft</v>
          </cell>
          <cell r="D1122">
            <v>47.27</v>
          </cell>
          <cell r="E1122">
            <v>620.66999999999996</v>
          </cell>
          <cell r="F1122" t="str">
            <v>m2</v>
          </cell>
          <cell r="G1122">
            <v>508.61</v>
          </cell>
          <cell r="H1122">
            <v>6678.4</v>
          </cell>
        </row>
        <row r="1123">
          <cell r="A1123" t="str">
            <v>12-53-c-02</v>
          </cell>
          <cell r="B1123" t="str">
            <v>Supply and Fixing aluminium door/window, Deluxe 3.5" sect. Hinges window</v>
          </cell>
          <cell r="C1123" t="str">
            <v>Sft</v>
          </cell>
          <cell r="D1123">
            <v>47.27</v>
          </cell>
          <cell r="E1123">
            <v>645.07000000000005</v>
          </cell>
          <cell r="F1123" t="str">
            <v>m2</v>
          </cell>
          <cell r="G1123">
            <v>508.61</v>
          </cell>
          <cell r="H1123">
            <v>6940.94</v>
          </cell>
        </row>
        <row r="1124">
          <cell r="A1124" t="str">
            <v>12-53-c-03</v>
          </cell>
          <cell r="B1124" t="str">
            <v>Supply and Fixing aluminium door/window, Deluxe 3.5" sect. Fixed glazing</v>
          </cell>
          <cell r="C1124" t="str">
            <v>Sft</v>
          </cell>
          <cell r="D1124">
            <v>47.27</v>
          </cell>
          <cell r="E1124">
            <v>535.27</v>
          </cell>
          <cell r="F1124" t="str">
            <v>m2</v>
          </cell>
          <cell r="G1124">
            <v>508.61</v>
          </cell>
          <cell r="H1124">
            <v>5759.49</v>
          </cell>
        </row>
        <row r="1125">
          <cell r="A1125" t="str">
            <v>12-53-c-04</v>
          </cell>
          <cell r="B1125" t="str">
            <v>Supply and Fixing aluminium door/window, Deluxe 3.5" sect. Fixed arch</v>
          </cell>
          <cell r="C1125" t="str">
            <v>Sft</v>
          </cell>
          <cell r="D1125">
            <v>47.27</v>
          </cell>
          <cell r="E1125">
            <v>547.47</v>
          </cell>
          <cell r="F1125" t="str">
            <v>m2</v>
          </cell>
          <cell r="G1125">
            <v>508.61</v>
          </cell>
          <cell r="H1125">
            <v>5890.76</v>
          </cell>
        </row>
        <row r="1126">
          <cell r="A1126" t="str">
            <v>12-53-c-05</v>
          </cell>
          <cell r="B1126" t="str">
            <v>Supply and Fixing aluminium door/window, Deluxe 3.5" sect. Sliding door</v>
          </cell>
          <cell r="C1126" t="str">
            <v>Sft</v>
          </cell>
          <cell r="D1126">
            <v>47.27</v>
          </cell>
          <cell r="E1126">
            <v>694.09</v>
          </cell>
          <cell r="F1126" t="str">
            <v>m2</v>
          </cell>
          <cell r="G1126">
            <v>508.61</v>
          </cell>
          <cell r="H1126">
            <v>7468.43</v>
          </cell>
        </row>
        <row r="1127">
          <cell r="A1127" t="str">
            <v>12-53-c-06</v>
          </cell>
          <cell r="B1127" t="str">
            <v>Supply and Fixing aluminium door/window, Deluxe 3.5" sect. Swing door single action (short handle)</v>
          </cell>
          <cell r="C1127" t="str">
            <v>Sft</v>
          </cell>
          <cell r="D1127">
            <v>47.27</v>
          </cell>
          <cell r="E1127">
            <v>768.61</v>
          </cell>
          <cell r="F1127" t="str">
            <v>m2</v>
          </cell>
          <cell r="G1127">
            <v>508.61</v>
          </cell>
          <cell r="H1127">
            <v>8270.2099999999991</v>
          </cell>
        </row>
        <row r="1128">
          <cell r="A1128" t="str">
            <v>12-53-c-07</v>
          </cell>
          <cell r="B1128" t="str">
            <v>Supply and Fixing aluminium door/window, Deluxe 3.5" sect. Swing door single action (long handle)</v>
          </cell>
          <cell r="C1128" t="str">
            <v>Sft</v>
          </cell>
          <cell r="D1128">
            <v>47.27</v>
          </cell>
          <cell r="E1128">
            <v>955.33</v>
          </cell>
          <cell r="F1128" t="str">
            <v>m2</v>
          </cell>
          <cell r="G1128">
            <v>508.61</v>
          </cell>
          <cell r="H1128">
            <v>10279.36</v>
          </cell>
        </row>
        <row r="1129">
          <cell r="A1129" t="str">
            <v>12-53-d-01</v>
          </cell>
          <cell r="B1129" t="str">
            <v>Supply and Fixing aluminium door/window, Premium 4" sect. Sliding window</v>
          </cell>
          <cell r="C1129" t="str">
            <v>Sft</v>
          </cell>
          <cell r="D1129">
            <v>47.27</v>
          </cell>
          <cell r="E1129">
            <v>771.38</v>
          </cell>
          <cell r="F1129" t="str">
            <v>m2</v>
          </cell>
          <cell r="G1129">
            <v>508.61</v>
          </cell>
          <cell r="H1129">
            <v>8300.02</v>
          </cell>
        </row>
        <row r="1130">
          <cell r="A1130" t="str">
            <v>12-53-d-02</v>
          </cell>
          <cell r="B1130" t="str">
            <v>Supply and Fixing aluminium door/window, Premium 4" sect. Hinges window</v>
          </cell>
          <cell r="C1130" t="str">
            <v>Sft</v>
          </cell>
          <cell r="D1130">
            <v>47.27</v>
          </cell>
          <cell r="E1130">
            <v>746.51</v>
          </cell>
          <cell r="F1130" t="str">
            <v>m2</v>
          </cell>
          <cell r="G1130">
            <v>508.61</v>
          </cell>
          <cell r="H1130">
            <v>8032.47</v>
          </cell>
        </row>
        <row r="1131">
          <cell r="A1131" t="str">
            <v>12-53-d-03</v>
          </cell>
          <cell r="B1131" t="str">
            <v>Supply and Fixing aluminium door/window, Premium 4" sect. Fixed glazing</v>
          </cell>
          <cell r="C1131" t="str">
            <v>Sft</v>
          </cell>
          <cell r="D1131">
            <v>47.27</v>
          </cell>
          <cell r="E1131">
            <v>559.66999999999996</v>
          </cell>
          <cell r="F1131" t="str">
            <v>m2</v>
          </cell>
          <cell r="G1131">
            <v>508.61</v>
          </cell>
          <cell r="H1131">
            <v>6022.04</v>
          </cell>
        </row>
        <row r="1132">
          <cell r="A1132" t="str">
            <v>12-53-d-04</v>
          </cell>
          <cell r="B1132" t="str">
            <v>Supply and Fixing aluminium door/window, Premium 4" sect. Fixed arch</v>
          </cell>
          <cell r="C1132" t="str">
            <v>Sft</v>
          </cell>
          <cell r="D1132">
            <v>47.27</v>
          </cell>
          <cell r="E1132">
            <v>624.23</v>
          </cell>
          <cell r="F1132" t="str">
            <v>m2</v>
          </cell>
          <cell r="G1132">
            <v>508.61</v>
          </cell>
          <cell r="H1132">
            <v>6716.75</v>
          </cell>
        </row>
        <row r="1133">
          <cell r="A1133" t="str">
            <v>12-53-d-05</v>
          </cell>
          <cell r="B1133" t="str">
            <v>Supply and Fixing aluminium door/window, Premium 4" sect. Sliding door</v>
          </cell>
          <cell r="C1133" t="e">
            <v>#N/A</v>
          </cell>
          <cell r="D1133" t="e">
            <v>#N/A</v>
          </cell>
          <cell r="E1133" t="e">
            <v>#N/A</v>
          </cell>
          <cell r="F1133" t="e">
            <v>#N/A</v>
          </cell>
          <cell r="G1133" t="e">
            <v>#N/A</v>
          </cell>
          <cell r="H1133" t="e">
            <v>#N/A</v>
          </cell>
        </row>
        <row r="1134">
          <cell r="A1134" t="str">
            <v>12-53-d-06</v>
          </cell>
          <cell r="B1134" t="str">
            <v>Supply and Fixing aluminium door/window, Premium 4" sect. Swing door single action (short handle)</v>
          </cell>
          <cell r="C1134" t="e">
            <v>#N/A</v>
          </cell>
          <cell r="D1134" t="e">
            <v>#N/A</v>
          </cell>
          <cell r="E1134" t="e">
            <v>#N/A</v>
          </cell>
          <cell r="F1134" t="e">
            <v>#N/A</v>
          </cell>
          <cell r="G1134" t="e">
            <v>#N/A</v>
          </cell>
          <cell r="H1134" t="e">
            <v>#N/A</v>
          </cell>
        </row>
        <row r="1135">
          <cell r="A1135" t="str">
            <v>12-53-d-07</v>
          </cell>
          <cell r="B1135" t="str">
            <v>Supply and Fixing aluminium door/window, Premium 4" sect. Swing door single action (long handle)</v>
          </cell>
          <cell r="C1135" t="e">
            <v>#N/A</v>
          </cell>
          <cell r="D1135" t="e">
            <v>#N/A</v>
          </cell>
          <cell r="E1135" t="e">
            <v>#N/A</v>
          </cell>
          <cell r="F1135" t="e">
            <v>#N/A</v>
          </cell>
          <cell r="G1135" t="e">
            <v>#N/A</v>
          </cell>
          <cell r="H1135" t="e">
            <v>#N/A</v>
          </cell>
        </row>
        <row r="1136">
          <cell r="A1136" t="str">
            <v>12-53-d-08</v>
          </cell>
          <cell r="B1136" t="str">
            <v>Supply and Fixing aluminium door/window, Premium 4" sect. Swing door double action (short handle)</v>
          </cell>
          <cell r="C1136" t="e">
            <v>#N/A</v>
          </cell>
          <cell r="D1136" t="e">
            <v>#N/A</v>
          </cell>
          <cell r="E1136" t="e">
            <v>#N/A</v>
          </cell>
          <cell r="F1136" t="e">
            <v>#N/A</v>
          </cell>
          <cell r="G1136" t="e">
            <v>#N/A</v>
          </cell>
          <cell r="H1136" t="e">
            <v>#N/A</v>
          </cell>
        </row>
        <row r="1137">
          <cell r="A1137" t="str">
            <v>12-53-d-09</v>
          </cell>
          <cell r="B1137" t="str">
            <v>Supply and Fixing aluminium door/window, Premium 4" sect. Swing door double action (long handle)</v>
          </cell>
          <cell r="C1137" t="e">
            <v>#N/A</v>
          </cell>
          <cell r="D1137" t="e">
            <v>#N/A</v>
          </cell>
          <cell r="E1137" t="e">
            <v>#N/A</v>
          </cell>
          <cell r="F1137" t="e">
            <v>#N/A</v>
          </cell>
          <cell r="G1137" t="e">
            <v>#N/A</v>
          </cell>
          <cell r="H1137" t="e">
            <v>#N/A</v>
          </cell>
        </row>
        <row r="1138">
          <cell r="A1138" t="str">
            <v>12-53-e-01</v>
          </cell>
          <cell r="B1138" t="str">
            <v>Supply and Fixing aluminium door/window. Other items : Fly screen shutter for Deluxe model</v>
          </cell>
          <cell r="C1138" t="e">
            <v>#N/A</v>
          </cell>
          <cell r="D1138" t="e">
            <v>#N/A</v>
          </cell>
          <cell r="E1138" t="e">
            <v>#N/A</v>
          </cell>
          <cell r="F1138" t="e">
            <v>#N/A</v>
          </cell>
          <cell r="G1138" t="e">
            <v>#N/A</v>
          </cell>
          <cell r="H1138" t="e">
            <v>#N/A</v>
          </cell>
        </row>
        <row r="1139">
          <cell r="A1139" t="str">
            <v>12-53-e-02</v>
          </cell>
          <cell r="B1139" t="str">
            <v>Supply and Fixing aluminium door/window. Other items : Fly screen shutter for Premium model</v>
          </cell>
          <cell r="C1139" t="e">
            <v>#N/A</v>
          </cell>
          <cell r="D1139" t="e">
            <v>#N/A</v>
          </cell>
          <cell r="E1139" t="e">
            <v>#N/A</v>
          </cell>
          <cell r="F1139" t="e">
            <v>#N/A</v>
          </cell>
          <cell r="G1139" t="e">
            <v>#N/A</v>
          </cell>
          <cell r="H1139" t="e">
            <v>#N/A</v>
          </cell>
        </row>
        <row r="1140">
          <cell r="A1140" t="str">
            <v>12-53-e-03</v>
          </cell>
          <cell r="B1140" t="str">
            <v>Supply and Fixing aluminium door/window. Other items : Fly screen shutter with separate outer frame</v>
          </cell>
          <cell r="C1140" t="e">
            <v>#N/A</v>
          </cell>
          <cell r="D1140" t="e">
            <v>#N/A</v>
          </cell>
          <cell r="E1140" t="e">
            <v>#N/A</v>
          </cell>
          <cell r="F1140" t="e">
            <v>#N/A</v>
          </cell>
          <cell r="G1140" t="e">
            <v>#N/A</v>
          </cell>
          <cell r="H1140" t="e">
            <v>#N/A</v>
          </cell>
        </row>
        <row r="1141">
          <cell r="A1141" t="str">
            <v>12-54-a-01</v>
          </cell>
          <cell r="B1141" t="str">
            <v>Supply and Fixing aluminium bronze/black. Economy model Sliding window</v>
          </cell>
          <cell r="C1141" t="e">
            <v>#N/A</v>
          </cell>
          <cell r="D1141" t="e">
            <v>#N/A</v>
          </cell>
          <cell r="E1141" t="e">
            <v>#N/A</v>
          </cell>
          <cell r="F1141" t="e">
            <v>#N/A</v>
          </cell>
          <cell r="G1141" t="e">
            <v>#N/A</v>
          </cell>
          <cell r="H1141" t="e">
            <v>#N/A</v>
          </cell>
        </row>
        <row r="1142">
          <cell r="A1142" t="str">
            <v>12-54-a-02</v>
          </cell>
          <cell r="B1142" t="str">
            <v>Supply and Fixing aluminium bronze/black. Economy model Hinges window</v>
          </cell>
          <cell r="C1142" t="e">
            <v>#N/A</v>
          </cell>
          <cell r="D1142" t="e">
            <v>#N/A</v>
          </cell>
          <cell r="E1142" t="e">
            <v>#N/A</v>
          </cell>
          <cell r="F1142" t="e">
            <v>#N/A</v>
          </cell>
          <cell r="G1142" t="e">
            <v>#N/A</v>
          </cell>
          <cell r="H1142" t="e">
            <v>#N/A</v>
          </cell>
        </row>
        <row r="1143">
          <cell r="A1143" t="str">
            <v>12-54-a-03</v>
          </cell>
          <cell r="B1143" t="str">
            <v>Supply and Fixing aluminium bronze/black. Economy model Fixed louver in door frame</v>
          </cell>
          <cell r="C1143" t="e">
            <v>#N/A</v>
          </cell>
          <cell r="D1143" t="e">
            <v>#N/A</v>
          </cell>
          <cell r="E1143" t="e">
            <v>#N/A</v>
          </cell>
          <cell r="F1143" t="e">
            <v>#N/A</v>
          </cell>
          <cell r="G1143" t="e">
            <v>#N/A</v>
          </cell>
          <cell r="H1143" t="e">
            <v>#N/A</v>
          </cell>
        </row>
        <row r="1144">
          <cell r="A1144" t="str">
            <v>12-54-a-04</v>
          </cell>
          <cell r="B1144" t="str">
            <v>Supply and Fixing aluminium bronze/black. Economy model Fixed louver in 2" frame</v>
          </cell>
          <cell r="C1144" t="e">
            <v>#N/A</v>
          </cell>
          <cell r="D1144" t="e">
            <v>#N/A</v>
          </cell>
          <cell r="E1144" t="e">
            <v>#N/A</v>
          </cell>
          <cell r="F1144" t="e">
            <v>#N/A</v>
          </cell>
          <cell r="G1144" t="e">
            <v>#N/A</v>
          </cell>
          <cell r="H1144" t="e">
            <v>#N/A</v>
          </cell>
        </row>
        <row r="1145">
          <cell r="A1145" t="str">
            <v>12-54-b-01</v>
          </cell>
          <cell r="B1145" t="str">
            <v>Supply and Fixing aluminium bronze/black. Deluxe 3" sect. Sliding window</v>
          </cell>
          <cell r="C1145" t="str">
            <v>Sft</v>
          </cell>
          <cell r="D1145">
            <v>47.27</v>
          </cell>
          <cell r="E1145">
            <v>571.87</v>
          </cell>
          <cell r="F1145" t="str">
            <v>m2</v>
          </cell>
          <cell r="G1145">
            <v>508.61</v>
          </cell>
          <cell r="H1145">
            <v>6153.31</v>
          </cell>
        </row>
        <row r="1146">
          <cell r="A1146" t="str">
            <v>12-54-b-02</v>
          </cell>
          <cell r="B1146" t="str">
            <v>Supply and Fixing aluminium bronze/black. Deluxe 3" sect. Hinges window</v>
          </cell>
          <cell r="C1146" t="str">
            <v>Sft</v>
          </cell>
          <cell r="D1146">
            <v>47.27</v>
          </cell>
          <cell r="E1146">
            <v>608.47</v>
          </cell>
          <cell r="F1146" t="str">
            <v>m2</v>
          </cell>
          <cell r="G1146">
            <v>508.61</v>
          </cell>
          <cell r="H1146">
            <v>6547.12</v>
          </cell>
        </row>
        <row r="1147">
          <cell r="A1147" t="str">
            <v>12-54-b-03</v>
          </cell>
          <cell r="B1147" t="str">
            <v>Supply and Fixing aluminium bronze/black. Deluxe 3" sect. Fixed glazing</v>
          </cell>
          <cell r="C1147" t="str">
            <v>Sft</v>
          </cell>
          <cell r="D1147">
            <v>47.27</v>
          </cell>
          <cell r="E1147">
            <v>523.07000000000005</v>
          </cell>
          <cell r="F1147" t="str">
            <v>m2</v>
          </cell>
          <cell r="G1147">
            <v>508.61</v>
          </cell>
          <cell r="H1147">
            <v>5628.22</v>
          </cell>
        </row>
        <row r="1148">
          <cell r="A1148" t="str">
            <v>12-54-b-04</v>
          </cell>
          <cell r="B1148" t="str">
            <v>Supply and Fixing aluminium bronze/black. Deluxe 3" sect. Fixed arch</v>
          </cell>
          <cell r="C1148" t="str">
            <v>Sft</v>
          </cell>
          <cell r="D1148">
            <v>47.27</v>
          </cell>
          <cell r="E1148">
            <v>620.66999999999996</v>
          </cell>
          <cell r="F1148" t="str">
            <v>m2</v>
          </cell>
          <cell r="G1148">
            <v>508.61</v>
          </cell>
          <cell r="H1148">
            <v>6678.4</v>
          </cell>
        </row>
        <row r="1149">
          <cell r="A1149" t="str">
            <v>12-54-b-05</v>
          </cell>
          <cell r="B1149" t="str">
            <v>Supply and Fixing aluminium bronze/black. Deluxe 3" sect. Fixed louvers</v>
          </cell>
          <cell r="C1149" t="str">
            <v>Sft</v>
          </cell>
          <cell r="D1149">
            <v>47.27</v>
          </cell>
          <cell r="E1149">
            <v>717.32</v>
          </cell>
          <cell r="F1149" t="str">
            <v>m2</v>
          </cell>
          <cell r="G1149">
            <v>508.61</v>
          </cell>
          <cell r="H1149">
            <v>7718.32</v>
          </cell>
        </row>
        <row r="1150">
          <cell r="A1150" t="str">
            <v>12-54-b-06</v>
          </cell>
          <cell r="B1150" t="str">
            <v>Supply and Fixing aluminium bronze/black. Deluxe 3" sect. Sliding door</v>
          </cell>
          <cell r="C1150" t="str">
            <v>Sft</v>
          </cell>
          <cell r="D1150">
            <v>47.27</v>
          </cell>
          <cell r="E1150">
            <v>716.05</v>
          </cell>
          <cell r="F1150" t="str">
            <v>m2</v>
          </cell>
          <cell r="G1150">
            <v>508.61</v>
          </cell>
          <cell r="H1150">
            <v>7704.69</v>
          </cell>
        </row>
        <row r="1151">
          <cell r="A1151" t="str">
            <v>12-54-b-07</v>
          </cell>
          <cell r="B1151" t="str">
            <v>Supply and Fixing aluminium bronze/black. Deluxe 3" sect. Swing door single action (short handle)</v>
          </cell>
          <cell r="C1151" t="str">
            <v>Sft</v>
          </cell>
          <cell r="D1151">
            <v>47.27</v>
          </cell>
          <cell r="E1151">
            <v>778.32</v>
          </cell>
          <cell r="F1151" t="str">
            <v>m2</v>
          </cell>
          <cell r="G1151">
            <v>508.61</v>
          </cell>
          <cell r="H1151">
            <v>8374.68</v>
          </cell>
        </row>
        <row r="1152">
          <cell r="A1152" t="str">
            <v>12-54-b-08</v>
          </cell>
          <cell r="B1152" t="str">
            <v>Supply and Fixing aluminium bronze/black. Deluxe 3" sect. Swing door single action (long handle)</v>
          </cell>
          <cell r="C1152" t="str">
            <v>Sft</v>
          </cell>
          <cell r="D1152">
            <v>47.27</v>
          </cell>
          <cell r="E1152">
            <v>905.45</v>
          </cell>
          <cell r="F1152" t="str">
            <v>m2</v>
          </cell>
          <cell r="G1152">
            <v>508.61</v>
          </cell>
          <cell r="H1152">
            <v>9742.69</v>
          </cell>
        </row>
        <row r="1153">
          <cell r="A1153" t="str">
            <v>12-54-b-09</v>
          </cell>
          <cell r="B1153" t="str">
            <v>Supply and Fixing aluminium bronze/black. Deluxe 3" sect. Swing door double action (short handle)</v>
          </cell>
          <cell r="C1153" t="str">
            <v>Sft</v>
          </cell>
          <cell r="D1153">
            <v>47.27</v>
          </cell>
          <cell r="E1153">
            <v>854.33</v>
          </cell>
          <cell r="F1153" t="str">
            <v>m2</v>
          </cell>
          <cell r="G1153">
            <v>508.61</v>
          </cell>
          <cell r="H1153">
            <v>9192.58</v>
          </cell>
        </row>
        <row r="1154">
          <cell r="A1154" t="str">
            <v>12-54-b-10</v>
          </cell>
          <cell r="B1154" t="str">
            <v>Supply and Fixing aluminium bronze/black. Deluxe 3" sect. Swing door double action (long handle)</v>
          </cell>
          <cell r="C1154" t="str">
            <v>Sft</v>
          </cell>
          <cell r="D1154">
            <v>47.27</v>
          </cell>
          <cell r="E1154">
            <v>1018.53</v>
          </cell>
          <cell r="F1154" t="str">
            <v>m2</v>
          </cell>
          <cell r="G1154">
            <v>508.61</v>
          </cell>
          <cell r="H1154">
            <v>10959.39</v>
          </cell>
        </row>
        <row r="1155">
          <cell r="A1155" t="str">
            <v>12-54-c-01</v>
          </cell>
          <cell r="B1155" t="str">
            <v>Supply and Fixing aluminium bronze/black. Deluxe 3.5" sect. Sliding window</v>
          </cell>
          <cell r="C1155" t="e">
            <v>#N/A</v>
          </cell>
          <cell r="D1155" t="e">
            <v>#N/A</v>
          </cell>
          <cell r="E1155" t="e">
            <v>#N/A</v>
          </cell>
          <cell r="F1155" t="e">
            <v>#N/A</v>
          </cell>
          <cell r="G1155" t="e">
            <v>#N/A</v>
          </cell>
          <cell r="H1155" t="e">
            <v>#N/A</v>
          </cell>
        </row>
        <row r="1156">
          <cell r="A1156" t="str">
            <v>12-54-c-02</v>
          </cell>
          <cell r="B1156" t="str">
            <v>Supply and Fixing aluminium bronze/black. Deluxe 3.5" sect. Hinges window</v>
          </cell>
          <cell r="C1156" t="e">
            <v>#N/A</v>
          </cell>
          <cell r="D1156" t="e">
            <v>#N/A</v>
          </cell>
          <cell r="E1156" t="e">
            <v>#N/A</v>
          </cell>
          <cell r="F1156" t="e">
            <v>#N/A</v>
          </cell>
          <cell r="G1156" t="e">
            <v>#N/A</v>
          </cell>
          <cell r="H1156" t="e">
            <v>#N/A</v>
          </cell>
        </row>
        <row r="1157">
          <cell r="A1157" t="str">
            <v>12-54-c-03</v>
          </cell>
          <cell r="B1157" t="str">
            <v>Supply and Fixing aluminium bronze/black. Deluxe 3.5" sect. Fixed glazing</v>
          </cell>
          <cell r="C1157" t="e">
            <v>#N/A</v>
          </cell>
          <cell r="D1157" t="e">
            <v>#N/A</v>
          </cell>
          <cell r="E1157" t="e">
            <v>#N/A</v>
          </cell>
          <cell r="F1157" t="e">
            <v>#N/A</v>
          </cell>
          <cell r="G1157" t="e">
            <v>#N/A</v>
          </cell>
          <cell r="H1157" t="e">
            <v>#N/A</v>
          </cell>
        </row>
        <row r="1158">
          <cell r="A1158" t="str">
            <v>12-54-c-04</v>
          </cell>
          <cell r="B1158" t="str">
            <v>Supply and Fixing aluminium bronze/black. Deluxe 3.5" sect. Fixed arch</v>
          </cell>
          <cell r="C1158" t="e">
            <v>#N/A</v>
          </cell>
          <cell r="D1158" t="e">
            <v>#N/A</v>
          </cell>
          <cell r="E1158" t="e">
            <v>#N/A</v>
          </cell>
          <cell r="F1158" t="e">
            <v>#N/A</v>
          </cell>
          <cell r="G1158" t="e">
            <v>#N/A</v>
          </cell>
          <cell r="H1158" t="e">
            <v>#N/A</v>
          </cell>
        </row>
        <row r="1159">
          <cell r="A1159" t="str">
            <v>12-54-c-05</v>
          </cell>
          <cell r="B1159" t="str">
            <v>Supply and Fixing aluminium bronze/black. Deluxe 3.5" sect. Sliding door</v>
          </cell>
          <cell r="C1159" t="e">
            <v>#N/A</v>
          </cell>
          <cell r="D1159" t="e">
            <v>#N/A</v>
          </cell>
          <cell r="E1159" t="e">
            <v>#N/A</v>
          </cell>
          <cell r="F1159" t="e">
            <v>#N/A</v>
          </cell>
          <cell r="G1159" t="e">
            <v>#N/A</v>
          </cell>
          <cell r="H1159" t="e">
            <v>#N/A</v>
          </cell>
        </row>
        <row r="1160">
          <cell r="A1160" t="str">
            <v>12-54-c-06</v>
          </cell>
          <cell r="B1160" t="str">
            <v>Supply and Fixing aluminium bronze/black. Deluxe 3.5" sect. Swing door single action (short handle)</v>
          </cell>
          <cell r="C1160" t="e">
            <v>#N/A</v>
          </cell>
          <cell r="D1160" t="e">
            <v>#N/A</v>
          </cell>
          <cell r="E1160" t="e">
            <v>#N/A</v>
          </cell>
          <cell r="F1160" t="e">
            <v>#N/A</v>
          </cell>
          <cell r="G1160" t="e">
            <v>#N/A</v>
          </cell>
          <cell r="H1160" t="e">
            <v>#N/A</v>
          </cell>
        </row>
        <row r="1161">
          <cell r="A1161" t="str">
            <v>12-54-c-07</v>
          </cell>
          <cell r="B1161" t="str">
            <v>Supply and Fixing aluminium bronze/black. Deluxe 3.5" sect. Swing door single action (long handle)</v>
          </cell>
          <cell r="C1161" t="e">
            <v>#N/A</v>
          </cell>
          <cell r="D1161" t="e">
            <v>#N/A</v>
          </cell>
          <cell r="E1161" t="e">
            <v>#N/A</v>
          </cell>
          <cell r="F1161" t="e">
            <v>#N/A</v>
          </cell>
          <cell r="G1161" t="e">
            <v>#N/A</v>
          </cell>
          <cell r="H1161" t="e">
            <v>#N/A</v>
          </cell>
        </row>
        <row r="1162">
          <cell r="A1162" t="str">
            <v>12-54-d-01</v>
          </cell>
          <cell r="B1162" t="str">
            <v>Supply and Fixing aluminium bronze/black. Premium 4" sect. Sliding window</v>
          </cell>
          <cell r="C1162" t="e">
            <v>#N/A</v>
          </cell>
          <cell r="D1162" t="e">
            <v>#N/A</v>
          </cell>
          <cell r="E1162" t="e">
            <v>#N/A</v>
          </cell>
          <cell r="F1162" t="e">
            <v>#N/A</v>
          </cell>
          <cell r="G1162" t="e">
            <v>#N/A</v>
          </cell>
          <cell r="H1162" t="e">
            <v>#N/A</v>
          </cell>
        </row>
        <row r="1163">
          <cell r="A1163" t="str">
            <v>12-54-d-02</v>
          </cell>
          <cell r="B1163" t="str">
            <v>Supply and Fixing aluminium bronze/black. Premium 4" sect. Hinges window</v>
          </cell>
          <cell r="C1163" t="e">
            <v>#N/A</v>
          </cell>
          <cell r="D1163" t="e">
            <v>#N/A</v>
          </cell>
          <cell r="E1163" t="e">
            <v>#N/A</v>
          </cell>
          <cell r="F1163" t="e">
            <v>#N/A</v>
          </cell>
          <cell r="G1163" t="e">
            <v>#N/A</v>
          </cell>
          <cell r="H1163" t="e">
            <v>#N/A</v>
          </cell>
        </row>
        <row r="1164">
          <cell r="A1164" t="str">
            <v>12-54-d-03</v>
          </cell>
          <cell r="B1164" t="str">
            <v>Supply and Fixing aluminium bronze/black. Premium 4" sect. Fixed glazing</v>
          </cell>
          <cell r="C1164" t="e">
            <v>#N/A</v>
          </cell>
          <cell r="D1164" t="e">
            <v>#N/A</v>
          </cell>
          <cell r="E1164" t="e">
            <v>#N/A</v>
          </cell>
          <cell r="F1164" t="e">
            <v>#N/A</v>
          </cell>
          <cell r="G1164" t="e">
            <v>#N/A</v>
          </cell>
          <cell r="H1164" t="e">
            <v>#N/A</v>
          </cell>
        </row>
        <row r="1165">
          <cell r="A1165" t="str">
            <v>12-54-d-04</v>
          </cell>
          <cell r="B1165" t="str">
            <v>Supply and Fixing aluminium bronze/black. Premium 4" sect. Fixed arch</v>
          </cell>
          <cell r="C1165" t="e">
            <v>#N/A</v>
          </cell>
          <cell r="D1165" t="e">
            <v>#N/A</v>
          </cell>
          <cell r="E1165" t="e">
            <v>#N/A</v>
          </cell>
          <cell r="F1165" t="e">
            <v>#N/A</v>
          </cell>
          <cell r="G1165" t="e">
            <v>#N/A</v>
          </cell>
          <cell r="H1165" t="e">
            <v>#N/A</v>
          </cell>
        </row>
        <row r="1166">
          <cell r="A1166" t="str">
            <v>12-54-d-05</v>
          </cell>
          <cell r="B1166" t="str">
            <v>Supply and Fixing aluminium bronze/black. Premium 4" sect. Sliding door</v>
          </cell>
          <cell r="C1166" t="e">
            <v>#N/A</v>
          </cell>
          <cell r="D1166" t="e">
            <v>#N/A</v>
          </cell>
          <cell r="E1166" t="e">
            <v>#N/A</v>
          </cell>
          <cell r="F1166" t="e">
            <v>#N/A</v>
          </cell>
          <cell r="G1166" t="e">
            <v>#N/A</v>
          </cell>
          <cell r="H1166" t="e">
            <v>#N/A</v>
          </cell>
        </row>
        <row r="1167">
          <cell r="A1167" t="str">
            <v>12-54-d-06</v>
          </cell>
          <cell r="B1167" t="str">
            <v>Supply and Fixing aluminium bronze/black. Premium 4" sect. Swing door single action (short handle)</v>
          </cell>
          <cell r="C1167" t="str">
            <v>Sft</v>
          </cell>
          <cell r="D1167">
            <v>47.27</v>
          </cell>
          <cell r="E1167">
            <v>839.32</v>
          </cell>
          <cell r="F1167" t="str">
            <v>m2</v>
          </cell>
          <cell r="G1167">
            <v>508.61</v>
          </cell>
          <cell r="H1167">
            <v>9031.0400000000009</v>
          </cell>
        </row>
        <row r="1168">
          <cell r="A1168" t="str">
            <v>12-54-d-07</v>
          </cell>
          <cell r="B1168" t="str">
            <v>Supply and Fixing aluminium bronze/black. Premium 4" sect. Swing door single action (long handle)</v>
          </cell>
          <cell r="C1168" t="str">
            <v>Sft</v>
          </cell>
          <cell r="D1168">
            <v>47.27</v>
          </cell>
          <cell r="E1168">
            <v>1028.72</v>
          </cell>
          <cell r="F1168" t="str">
            <v>m2</v>
          </cell>
          <cell r="G1168">
            <v>508.61</v>
          </cell>
          <cell r="H1168">
            <v>11069.05</v>
          </cell>
        </row>
        <row r="1169">
          <cell r="A1169" t="str">
            <v>12-54-d-08</v>
          </cell>
          <cell r="B1169" t="str">
            <v>Supply and Fixing aluminium bronze/black. Premium 4" sect. Swing door double action (short handle)</v>
          </cell>
          <cell r="C1169" t="str">
            <v>Sft</v>
          </cell>
          <cell r="D1169">
            <v>47.27</v>
          </cell>
          <cell r="E1169">
            <v>911.55</v>
          </cell>
          <cell r="F1169" t="str">
            <v>m2</v>
          </cell>
          <cell r="G1169">
            <v>508.61</v>
          </cell>
          <cell r="H1169">
            <v>9808.23</v>
          </cell>
        </row>
        <row r="1170">
          <cell r="A1170" t="str">
            <v>12-54-d-09</v>
          </cell>
          <cell r="B1170" t="str">
            <v>Supply and Fixing aluminium bronze/black. Premium 4" sect. Swing door double action (long handle)</v>
          </cell>
          <cell r="C1170" t="str">
            <v>Sft</v>
          </cell>
          <cell r="D1170">
            <v>47.27</v>
          </cell>
          <cell r="E1170">
            <v>1100.95</v>
          </cell>
          <cell r="F1170" t="str">
            <v>m2</v>
          </cell>
          <cell r="G1170">
            <v>508.61</v>
          </cell>
          <cell r="H1170">
            <v>11846.23</v>
          </cell>
        </row>
        <row r="1171">
          <cell r="A1171" t="str">
            <v>12-54-e-01</v>
          </cell>
          <cell r="B1171" t="str">
            <v>Supply and Fixing aluminium bronze/black. Other items : Fly screen shutter for Deluxe model</v>
          </cell>
          <cell r="C1171" t="str">
            <v>Sft</v>
          </cell>
          <cell r="D1171">
            <v>10.119999999999999</v>
          </cell>
          <cell r="E1171">
            <v>266.33</v>
          </cell>
          <cell r="F1171" t="str">
            <v>m2</v>
          </cell>
          <cell r="G1171">
            <v>108.94</v>
          </cell>
          <cell r="H1171">
            <v>2865.66</v>
          </cell>
        </row>
        <row r="1172">
          <cell r="A1172" t="str">
            <v>12-54-e-02</v>
          </cell>
          <cell r="B1172" t="str">
            <v>Supply and Fixing aluminium bronze/black. Other items : Fly screen shutter for Premium model</v>
          </cell>
          <cell r="C1172" t="str">
            <v>Sft</v>
          </cell>
          <cell r="D1172">
            <v>10.119999999999999</v>
          </cell>
          <cell r="E1172">
            <v>229.73</v>
          </cell>
          <cell r="F1172" t="str">
            <v>m2</v>
          </cell>
          <cell r="G1172">
            <v>108.94</v>
          </cell>
          <cell r="H1172">
            <v>2471.84</v>
          </cell>
        </row>
        <row r="1173">
          <cell r="A1173" t="str">
            <v>12-54-e-03</v>
          </cell>
          <cell r="B1173" t="str">
            <v>Supply and Fixing aluminium bronze/black. Other items : Fly screen shutter with separate outer frame</v>
          </cell>
          <cell r="C1173" t="str">
            <v>Sft</v>
          </cell>
          <cell r="D1173">
            <v>10.119999999999999</v>
          </cell>
          <cell r="E1173">
            <v>339.52</v>
          </cell>
          <cell r="F1173" t="str">
            <v>m2</v>
          </cell>
          <cell r="G1173">
            <v>108.94</v>
          </cell>
          <cell r="H1173">
            <v>3653.29</v>
          </cell>
        </row>
        <row r="1174">
          <cell r="A1174" t="str">
            <v>12-55-a</v>
          </cell>
          <cell r="B1174" t="str">
            <v>Wall Panelling over 0.5" thick chipboard &amp; wood frame (2"x0.75") 2'x2' grid : Sheesham Ply</v>
          </cell>
          <cell r="C1174" t="str">
            <v>Sft</v>
          </cell>
          <cell r="D1174">
            <v>76.540000000000006</v>
          </cell>
          <cell r="E1174">
            <v>198.37</v>
          </cell>
          <cell r="F1174" t="str">
            <v>m2</v>
          </cell>
          <cell r="G1174">
            <v>823.53</v>
          </cell>
          <cell r="H1174">
            <v>2134.5100000000002</v>
          </cell>
        </row>
        <row r="1175">
          <cell r="A1175" t="str">
            <v>12-55-b</v>
          </cell>
          <cell r="B1175" t="str">
            <v>Wall Panelling over 0.5" thick chipboard &amp; wood frame (2"x0.75") 2'x2'grid : Lamination Sheet</v>
          </cell>
          <cell r="C1175" t="str">
            <v>Sft</v>
          </cell>
          <cell r="D1175">
            <v>58.78</v>
          </cell>
          <cell r="E1175">
            <v>213.92</v>
          </cell>
          <cell r="F1175" t="str">
            <v>m2</v>
          </cell>
          <cell r="G1175">
            <v>632.41999999999996</v>
          </cell>
          <cell r="H1175">
            <v>2301.7800000000002</v>
          </cell>
        </row>
        <row r="1176">
          <cell r="A1176" t="str">
            <v>12-55-c</v>
          </cell>
          <cell r="B1176" t="str">
            <v>Wall Panelling over 0.5" thick chipboard &amp; wood frame (2"x0.75") 2'x2' grid : Commercial Ply</v>
          </cell>
          <cell r="C1176" t="str">
            <v>Sft</v>
          </cell>
          <cell r="D1176">
            <v>76.510000000000005</v>
          </cell>
          <cell r="E1176">
            <v>177.68</v>
          </cell>
          <cell r="F1176" t="str">
            <v>m2</v>
          </cell>
          <cell r="G1176">
            <v>823.28</v>
          </cell>
          <cell r="H1176">
            <v>1911.87</v>
          </cell>
        </row>
        <row r="1177">
          <cell r="A1177" t="str">
            <v>12-56-a</v>
          </cell>
          <cell r="B1177" t="str">
            <v>Supply and Fixing MS Sheet 16 guage(10x20 feet) box type chowkats including fixing in position with all charges for Hold fast, Hinges and Painting etc</v>
          </cell>
          <cell r="C1177" t="str">
            <v>Rft</v>
          </cell>
          <cell r="D1177">
            <v>56.83</v>
          </cell>
          <cell r="E1177">
            <v>353.86</v>
          </cell>
          <cell r="F1177" t="str">
            <v>m</v>
          </cell>
          <cell r="G1177">
            <v>186.46</v>
          </cell>
          <cell r="H1177">
            <v>1160.97</v>
          </cell>
        </row>
        <row r="1178">
          <cell r="A1178" t="str">
            <v>12-56-b</v>
          </cell>
          <cell r="B1178" t="str">
            <v>Wood plastic composite door patio door leap delux (laker coated)</v>
          </cell>
          <cell r="C1178" t="str">
            <v>Rft</v>
          </cell>
          <cell r="D1178">
            <v>69.64</v>
          </cell>
          <cell r="E1178">
            <v>615.74</v>
          </cell>
          <cell r="F1178" t="str">
            <v>m2</v>
          </cell>
          <cell r="G1178">
            <v>749.36</v>
          </cell>
          <cell r="H1178">
            <v>6625.34</v>
          </cell>
        </row>
        <row r="1179">
          <cell r="A1179" t="str">
            <v>12-56-c</v>
          </cell>
          <cell r="B1179" t="str">
            <v>Wood plastic composite door patio door leap premium grade ( UV coated )</v>
          </cell>
          <cell r="C1179" t="str">
            <v>Rft</v>
          </cell>
          <cell r="D1179">
            <v>69.64</v>
          </cell>
          <cell r="E1179">
            <v>662.21</v>
          </cell>
          <cell r="F1179" t="str">
            <v>m2</v>
          </cell>
          <cell r="G1179">
            <v>749.36</v>
          </cell>
          <cell r="H1179">
            <v>7125.43</v>
          </cell>
        </row>
        <row r="1180">
          <cell r="A1180" t="str">
            <v>12-56-d</v>
          </cell>
          <cell r="B1180" t="str">
            <v>Wood plastic composite door patio door with frame and beading deluxe grade (laker coated)</v>
          </cell>
          <cell r="C1180" t="str">
            <v>Sft</v>
          </cell>
          <cell r="D1180">
            <v>60.22</v>
          </cell>
          <cell r="E1180">
            <v>924.62</v>
          </cell>
          <cell r="F1180" t="str">
            <v>m2</v>
          </cell>
          <cell r="G1180">
            <v>647.99</v>
          </cell>
          <cell r="H1180">
            <v>9948.8700000000008</v>
          </cell>
        </row>
        <row r="1181">
          <cell r="A1181" t="str">
            <v>12-56-e</v>
          </cell>
          <cell r="B1181" t="str">
            <v>Wood plastic composite patio door with frame and beading premium grade(UV coated)</v>
          </cell>
          <cell r="C1181" t="str">
            <v>Sft</v>
          </cell>
          <cell r="D1181">
            <v>60.22</v>
          </cell>
          <cell r="E1181">
            <v>924.62</v>
          </cell>
          <cell r="F1181" t="str">
            <v>m2</v>
          </cell>
          <cell r="G1181">
            <v>647.99</v>
          </cell>
          <cell r="H1181">
            <v>9948.8700000000008</v>
          </cell>
        </row>
        <row r="1182">
          <cell r="A1182" t="str">
            <v>12-57-a</v>
          </cell>
          <cell r="B1182" t="str">
            <v>Wood plastic composite door bukhara flush door steppe type</v>
          </cell>
          <cell r="C1182" t="str">
            <v>Sft</v>
          </cell>
          <cell r="D1182">
            <v>60.22</v>
          </cell>
          <cell r="E1182">
            <v>1268.74</v>
          </cell>
          <cell r="F1182" t="str">
            <v>m2</v>
          </cell>
          <cell r="G1182">
            <v>647.99</v>
          </cell>
          <cell r="H1182">
            <v>13651.62</v>
          </cell>
        </row>
        <row r="1183">
          <cell r="A1183" t="str">
            <v>12-57-b</v>
          </cell>
          <cell r="B1183" t="str">
            <v>Wood plastic composite door rock type single side door</v>
          </cell>
          <cell r="C1183" t="str">
            <v>Sft</v>
          </cell>
          <cell r="D1183">
            <v>60.22</v>
          </cell>
          <cell r="E1183">
            <v>1268.74</v>
          </cell>
          <cell r="F1183" t="str">
            <v>m2</v>
          </cell>
          <cell r="G1183">
            <v>647.99</v>
          </cell>
          <cell r="H1183">
            <v>13651.62</v>
          </cell>
        </row>
        <row r="1184">
          <cell r="A1184" t="str">
            <v>12-57-c</v>
          </cell>
          <cell r="B1184" t="str">
            <v>Wood plastic composite door rock type double side door</v>
          </cell>
          <cell r="C1184" t="str">
            <v>Sft</v>
          </cell>
          <cell r="D1184">
            <v>60.22</v>
          </cell>
          <cell r="E1184">
            <v>1268.74</v>
          </cell>
          <cell r="F1184" t="str">
            <v>m2</v>
          </cell>
          <cell r="G1184">
            <v>647.99</v>
          </cell>
          <cell r="H1184">
            <v>13651.62</v>
          </cell>
        </row>
        <row r="1185">
          <cell r="A1185" t="str">
            <v>12-58</v>
          </cell>
          <cell r="B1185" t="str">
            <v>Wood plastic composite door image type single side with frame and beading</v>
          </cell>
          <cell r="C1185" t="str">
            <v>Sft</v>
          </cell>
          <cell r="D1185">
            <v>60.22</v>
          </cell>
          <cell r="E1185">
            <v>1268.74</v>
          </cell>
          <cell r="F1185" t="str">
            <v>m2</v>
          </cell>
          <cell r="G1185">
            <v>647.99</v>
          </cell>
          <cell r="H1185">
            <v>13651.62</v>
          </cell>
        </row>
        <row r="1186">
          <cell r="A1186" t="str">
            <v>12-59</v>
          </cell>
          <cell r="B1186" t="str">
            <v>Wood plastic composite door carving type single side with frame and beading</v>
          </cell>
          <cell r="C1186" t="str">
            <v>Sft</v>
          </cell>
          <cell r="D1186">
            <v>60.22</v>
          </cell>
          <cell r="E1186">
            <v>1268.74</v>
          </cell>
          <cell r="F1186" t="str">
            <v>m2</v>
          </cell>
          <cell r="G1186">
            <v>647.99</v>
          </cell>
          <cell r="H1186">
            <v>13651.62</v>
          </cell>
        </row>
        <row r="1187">
          <cell r="A1187" t="str">
            <v>12-60-a</v>
          </cell>
          <cell r="B1187" t="str">
            <v>Composite windows deluxe grade (laker coated)</v>
          </cell>
          <cell r="C1187" t="str">
            <v>Sft</v>
          </cell>
          <cell r="D1187">
            <v>26.42</v>
          </cell>
          <cell r="E1187">
            <v>759.6</v>
          </cell>
          <cell r="F1187" t="str">
            <v>m2</v>
          </cell>
          <cell r="G1187">
            <v>284.26</v>
          </cell>
          <cell r="H1187">
            <v>8173.29</v>
          </cell>
        </row>
        <row r="1188">
          <cell r="A1188" t="str">
            <v>12-60-b</v>
          </cell>
          <cell r="B1188" t="str">
            <v>Composite windows premium grade (UV coated)</v>
          </cell>
          <cell r="C1188" t="str">
            <v>Sft</v>
          </cell>
          <cell r="D1188">
            <v>26.32</v>
          </cell>
          <cell r="E1188">
            <v>808.19</v>
          </cell>
          <cell r="F1188" t="str">
            <v>m2</v>
          </cell>
          <cell r="G1188">
            <v>283.26</v>
          </cell>
          <cell r="H1188">
            <v>8696.09</v>
          </cell>
        </row>
        <row r="1189">
          <cell r="A1189" t="str">
            <v>12-61-a</v>
          </cell>
          <cell r="B1189" t="str">
            <v>Wood Plastic Fly Screen Delux Grade</v>
          </cell>
          <cell r="C1189" t="str">
            <v>Sft</v>
          </cell>
          <cell r="D1189">
            <v>36</v>
          </cell>
          <cell r="E1189">
            <v>414.2</v>
          </cell>
          <cell r="F1189" t="str">
            <v>m2</v>
          </cell>
          <cell r="G1189">
            <v>387.36</v>
          </cell>
          <cell r="H1189">
            <v>4456.79</v>
          </cell>
        </row>
        <row r="1190">
          <cell r="A1190" t="str">
            <v>12-61-b</v>
          </cell>
          <cell r="B1190" t="str">
            <v>Wood Plastic Screen Premium Grade</v>
          </cell>
          <cell r="C1190" t="str">
            <v>Sft</v>
          </cell>
          <cell r="D1190">
            <v>36</v>
          </cell>
          <cell r="E1190">
            <v>481.3</v>
          </cell>
          <cell r="F1190" t="str">
            <v>m2</v>
          </cell>
          <cell r="G1190">
            <v>387.36</v>
          </cell>
          <cell r="H1190">
            <v>5178.79</v>
          </cell>
        </row>
        <row r="1191">
          <cell r="A1191" t="str">
            <v>12-61-c</v>
          </cell>
          <cell r="B1191" t="str">
            <v>Wood Plastic Screen Door Frame Only</v>
          </cell>
          <cell r="C1191" t="str">
            <v>Rft</v>
          </cell>
          <cell r="D1191">
            <v>54</v>
          </cell>
          <cell r="E1191">
            <v>481</v>
          </cell>
          <cell r="F1191" t="str">
            <v>m</v>
          </cell>
          <cell r="G1191">
            <v>177.17</v>
          </cell>
          <cell r="H1191">
            <v>1578.08</v>
          </cell>
        </row>
        <row r="1192">
          <cell r="A1192" t="str">
            <v>12-61-d</v>
          </cell>
          <cell r="B1192" t="str">
            <v>Wood Plastic Screen Beading Smaller</v>
          </cell>
          <cell r="C1192" t="str">
            <v>Sft</v>
          </cell>
          <cell r="D1192">
            <v>54</v>
          </cell>
          <cell r="E1192">
            <v>108.9</v>
          </cell>
          <cell r="F1192" t="str">
            <v>m</v>
          </cell>
          <cell r="G1192">
            <v>177.17</v>
          </cell>
          <cell r="H1192">
            <v>357.28</v>
          </cell>
        </row>
        <row r="1193">
          <cell r="A1193" t="str">
            <v>12-61-e</v>
          </cell>
          <cell r="B1193" t="str">
            <v>Wood Plastic Screen Beading larger</v>
          </cell>
          <cell r="C1193" t="str">
            <v>Sft</v>
          </cell>
          <cell r="D1193">
            <v>54</v>
          </cell>
          <cell r="E1193">
            <v>151.6</v>
          </cell>
          <cell r="F1193" t="str">
            <v>m</v>
          </cell>
          <cell r="G1193">
            <v>177.17</v>
          </cell>
          <cell r="H1193">
            <v>497.38</v>
          </cell>
        </row>
        <row r="1194">
          <cell r="A1194" t="str">
            <v>12-62-a</v>
          </cell>
          <cell r="B1194" t="str">
            <v>Kitchen Floor Cabinet as per MES Design/Specification..</v>
          </cell>
          <cell r="C1194" t="str">
            <v>Sft</v>
          </cell>
          <cell r="D1194">
            <v>182.81</v>
          </cell>
          <cell r="E1194">
            <v>1266.99</v>
          </cell>
          <cell r="F1194" t="str">
            <v>m2</v>
          </cell>
          <cell r="G1194">
            <v>1967.06</v>
          </cell>
          <cell r="H1194">
            <v>13632.77</v>
          </cell>
        </row>
        <row r="1195">
          <cell r="A1195" t="str">
            <v>12-62-b</v>
          </cell>
          <cell r="B1195" t="str">
            <v>Kitchen Wall Cabinet as per MES Design/Specification.</v>
          </cell>
          <cell r="C1195" t="str">
            <v>Sft</v>
          </cell>
          <cell r="D1195">
            <v>146.25</v>
          </cell>
          <cell r="E1195">
            <v>757.47</v>
          </cell>
          <cell r="F1195" t="str">
            <v>m2</v>
          </cell>
          <cell r="G1195">
            <v>1573.65</v>
          </cell>
          <cell r="H1195">
            <v>8150.38</v>
          </cell>
        </row>
        <row r="1196">
          <cell r="A1196" t="str">
            <v>12-62-c</v>
          </cell>
          <cell r="B1196" t="str">
            <v>Providing and Fixing Sink Cabinet as per MES Design/Specification.</v>
          </cell>
          <cell r="C1196" t="str">
            <v>Each</v>
          </cell>
          <cell r="D1196">
            <v>2193.75</v>
          </cell>
          <cell r="E1196">
            <v>12426.5</v>
          </cell>
          <cell r="F1196" t="str">
            <v>Each</v>
          </cell>
          <cell r="G1196">
            <v>2193.75</v>
          </cell>
          <cell r="H1196">
            <v>12426.5</v>
          </cell>
        </row>
        <row r="1197">
          <cell r="A1197" t="str">
            <v>12-63</v>
          </cell>
          <cell r="B1197" t="str">
            <v>Supply and fixing UPVC Flush doors with 60mm wide frame 2-2.5mm wall thickness inclusive of all accessories and galvanized iron support in any available Plain colour</v>
          </cell>
          <cell r="C1197" t="str">
            <v>Sft</v>
          </cell>
          <cell r="D1197">
            <v>136.80000000000001</v>
          </cell>
          <cell r="E1197">
            <v>1295.8</v>
          </cell>
          <cell r="F1197" t="str">
            <v>m2</v>
          </cell>
          <cell r="G1197">
            <v>1471.97</v>
          </cell>
          <cell r="H1197">
            <v>13942.81</v>
          </cell>
        </row>
        <row r="1198">
          <cell r="A1198" t="str">
            <v>12-64</v>
          </cell>
          <cell r="B1198" t="str">
            <v>Supply and fixing UPVC Fancy doors with 60mm wide frame 2-2.5mm wall thickness inclusive of all accessories and galvanized iron support in any available Plain colour</v>
          </cell>
          <cell r="C1198" t="str">
            <v>Sft</v>
          </cell>
          <cell r="D1198">
            <v>163.80000000000001</v>
          </cell>
          <cell r="E1198">
            <v>1444.8</v>
          </cell>
          <cell r="F1198" t="str">
            <v>m2</v>
          </cell>
          <cell r="G1198">
            <v>1762.49</v>
          </cell>
          <cell r="H1198">
            <v>15546.05</v>
          </cell>
        </row>
        <row r="1199">
          <cell r="A1199" t="str">
            <v>12-65</v>
          </cell>
          <cell r="B1199" t="str">
            <v>Supply and fixing UPVC Fancy doors with 60mm wide frame 2-2.5mm wall thickness inclusive of all accessories and galvanized iron support in Wood texture.</v>
          </cell>
          <cell r="C1199" t="str">
            <v>Sft</v>
          </cell>
          <cell r="D1199">
            <v>163.80000000000001</v>
          </cell>
          <cell r="E1199">
            <v>2359.8000000000002</v>
          </cell>
          <cell r="F1199" t="str">
            <v>m2</v>
          </cell>
          <cell r="G1199">
            <v>1762.49</v>
          </cell>
          <cell r="H1199">
            <v>25391.45</v>
          </cell>
        </row>
        <row r="1200">
          <cell r="A1200" t="str">
            <v>12-66</v>
          </cell>
          <cell r="B1200" t="str">
            <v>Supply and fixing UPVC Partially glazed doors with 60mm wide frame 2-2.5mm wall thickness inclusive of all accessories and galvanized iron support in any available Plain colour</v>
          </cell>
          <cell r="C1200" t="str">
            <v>Sft</v>
          </cell>
          <cell r="D1200">
            <v>160.19999999999999</v>
          </cell>
          <cell r="E1200">
            <v>2148.8000000000002</v>
          </cell>
          <cell r="F1200" t="str">
            <v>m2</v>
          </cell>
          <cell r="G1200">
            <v>1723.75</v>
          </cell>
          <cell r="H1200">
            <v>23121.09</v>
          </cell>
        </row>
        <row r="1201">
          <cell r="A1201" t="str">
            <v>12-67</v>
          </cell>
          <cell r="B1201" t="str">
            <v>Supply and fixing UPVC Full glazed doors with 60mm wide frame 2-2.5mm wall thickness inclusive of all accessories and galvanized iron support in any available Plain colour</v>
          </cell>
          <cell r="C1201" t="str">
            <v>Sft</v>
          </cell>
          <cell r="D1201">
            <v>160.19999999999999</v>
          </cell>
          <cell r="E1201">
            <v>1612</v>
          </cell>
          <cell r="F1201" t="str">
            <v>m2</v>
          </cell>
          <cell r="G1201">
            <v>1723.75</v>
          </cell>
          <cell r="H1201">
            <v>17345.12</v>
          </cell>
        </row>
        <row r="1202">
          <cell r="A1202" t="str">
            <v>12-68</v>
          </cell>
          <cell r="B1202" t="str">
            <v>Supply and fixing UPVC full glazed sliding windows with 80mm wide frame 2-2.2mm wall thicknesses inclusive of all accessories and galvanized iron support in any available plain colour I/c fly screen shutter without glass pan.</v>
          </cell>
          <cell r="C1202" t="str">
            <v>Sft</v>
          </cell>
          <cell r="D1202">
            <v>95.4</v>
          </cell>
          <cell r="E1202">
            <v>1083.5999999999999</v>
          </cell>
          <cell r="F1202" t="str">
            <v>m2</v>
          </cell>
          <cell r="G1202">
            <v>1026.5</v>
          </cell>
          <cell r="H1202">
            <v>11659.54</v>
          </cell>
        </row>
        <row r="1203">
          <cell r="A1203" t="str">
            <v>12-69</v>
          </cell>
          <cell r="B1203" t="str">
            <v>Supply and fixing UPVC full glazed sliding windows with 80mm wide frame 2-2.2mm wall thicknesses inclusive of all accessories and galvanized iron support in any available plain colour without fly screen shutter and without glazing.</v>
          </cell>
          <cell r="C1203" t="str">
            <v>Sft</v>
          </cell>
          <cell r="D1203">
            <v>95.4</v>
          </cell>
          <cell r="E1203">
            <v>937.2</v>
          </cell>
          <cell r="F1203" t="str">
            <v>m2</v>
          </cell>
          <cell r="G1203">
            <v>1026.5</v>
          </cell>
          <cell r="H1203">
            <v>10084.27</v>
          </cell>
        </row>
        <row r="1204">
          <cell r="A1204" t="str">
            <v>12-70</v>
          </cell>
          <cell r="B1204" t="str">
            <v>Supply and fixing UPVC full glazed openable windows with 60mm wide frame 2-2.2mm wall thicknesses inclusive of all accessories and galvanized iron support in any available plain colour without glass pans.</v>
          </cell>
          <cell r="C1204" t="str">
            <v>Sft</v>
          </cell>
          <cell r="D1204">
            <v>124.2</v>
          </cell>
          <cell r="E1204">
            <v>1203.9000000000001</v>
          </cell>
          <cell r="F1204" t="str">
            <v>m2</v>
          </cell>
          <cell r="G1204">
            <v>1336.39</v>
          </cell>
          <cell r="H1204">
            <v>12953.96</v>
          </cell>
        </row>
        <row r="1205">
          <cell r="A1205" t="str">
            <v>12-71</v>
          </cell>
          <cell r="B1205" t="str">
            <v>Supply and fixing UPVC full glazed Fixed windows with 80mm wide frame 2-2.2mm wall thicknesses inclusive of all accessories and galvanized iron support in any available plain colour without glass pans.</v>
          </cell>
          <cell r="C1205" t="str">
            <v>Sft</v>
          </cell>
          <cell r="D1205">
            <v>77.400000000000006</v>
          </cell>
          <cell r="E1205">
            <v>931.4</v>
          </cell>
          <cell r="F1205" t="str">
            <v>m2</v>
          </cell>
          <cell r="G1205">
            <v>832.82</v>
          </cell>
          <cell r="H1205">
            <v>10021.86</v>
          </cell>
        </row>
        <row r="1206">
          <cell r="A1206" t="str">
            <v>12-72</v>
          </cell>
          <cell r="B1206" t="str">
            <v>Supply and fixing UPVC full glazed sliding windows with 80mm wide frame 2-2.2mm wall thicknesses inclusive of all accessories and galvanized iron support in wooden texture I/c fly screen shutter without glass pan.</v>
          </cell>
          <cell r="C1206" t="str">
            <v>Sft</v>
          </cell>
          <cell r="D1206">
            <v>97.2</v>
          </cell>
          <cell r="E1206">
            <v>1701.5</v>
          </cell>
          <cell r="F1206" t="str">
            <v>m2</v>
          </cell>
          <cell r="G1206">
            <v>1045.8699999999999</v>
          </cell>
          <cell r="H1206">
            <v>18308.14</v>
          </cell>
        </row>
        <row r="1207">
          <cell r="A1207" t="str">
            <v>12-73</v>
          </cell>
          <cell r="B1207" t="str">
            <v>Supply and fixing UPVC full glazed sliding windows with 80mm wide frame 2-2.2mm wall thicknesses inclusive of all accessories and galvanized iron support in wooden texture without fly screen shutter without glazing</v>
          </cell>
          <cell r="C1207" t="str">
            <v>Sft</v>
          </cell>
          <cell r="D1207">
            <v>97.2</v>
          </cell>
          <cell r="E1207">
            <v>1622.2</v>
          </cell>
          <cell r="F1207" t="str">
            <v>m2</v>
          </cell>
          <cell r="G1207">
            <v>1045.8699999999999</v>
          </cell>
          <cell r="H1207">
            <v>17454.87</v>
          </cell>
        </row>
        <row r="1208">
          <cell r="A1208" t="str">
            <v>12-74</v>
          </cell>
          <cell r="B1208" t="str">
            <v>Supply and fixing UPVC full glazed openable windows with 60mm wide frame 2-2.2mm wall thicknesses inclusive of all accessories and galvanized iron support in wooden texture without glass panes</v>
          </cell>
          <cell r="C1208" t="str">
            <v>Sft</v>
          </cell>
          <cell r="D1208">
            <v>124.2</v>
          </cell>
          <cell r="E1208">
            <v>1923.7</v>
          </cell>
          <cell r="F1208" t="str">
            <v>m2</v>
          </cell>
          <cell r="G1208">
            <v>1336.39</v>
          </cell>
          <cell r="H1208">
            <v>20699.009999999998</v>
          </cell>
        </row>
        <row r="1209">
          <cell r="A1209" t="str">
            <v>12-75</v>
          </cell>
          <cell r="B1209" t="str">
            <v>Supply and fixing UPVC full glazed fixed windows with 80mm wide frame 2-2.2mm wall thicknesses inclusive of all accessories and galvanized iron support in wooden texture without glass panes</v>
          </cell>
          <cell r="C1209" t="str">
            <v>Sft</v>
          </cell>
          <cell r="D1209">
            <v>77.400000000000006</v>
          </cell>
          <cell r="E1209">
            <v>1602.4</v>
          </cell>
          <cell r="F1209" t="str">
            <v>m2</v>
          </cell>
          <cell r="G1209">
            <v>832.82</v>
          </cell>
          <cell r="H1209">
            <v>17241.82</v>
          </cell>
        </row>
        <row r="1210">
          <cell r="A1210" t="str">
            <v>12-76</v>
          </cell>
          <cell r="B1210" t="str">
            <v>Supply and fixing UPVC full glazed fixed lowvers windows with 80mm wide frame 2-2.2mm wall thicknesses inclusive of all accessories and galvanized iron support in any available plain colours without glass panes</v>
          </cell>
          <cell r="C1210" t="str">
            <v>Sft</v>
          </cell>
          <cell r="D1210">
            <v>166.5</v>
          </cell>
          <cell r="E1210">
            <v>1728.1</v>
          </cell>
          <cell r="F1210" t="str">
            <v>m2</v>
          </cell>
          <cell r="G1210">
            <v>1791.54</v>
          </cell>
          <cell r="H1210">
            <v>18594.36</v>
          </cell>
        </row>
        <row r="1211">
          <cell r="A1211" t="str">
            <v>13-01</v>
          </cell>
          <cell r="B1211" t="str">
            <v>Cleaning painted woodwork with oil &amp; water</v>
          </cell>
          <cell r="C1211" t="str">
            <v>100 Sft</v>
          </cell>
          <cell r="D1211">
            <v>135</v>
          </cell>
          <cell r="E1211">
            <v>199.05</v>
          </cell>
          <cell r="F1211" t="str">
            <v>m2</v>
          </cell>
          <cell r="G1211">
            <v>14.53</v>
          </cell>
          <cell r="H1211">
            <v>21.42</v>
          </cell>
        </row>
        <row r="1212">
          <cell r="A1212" t="str">
            <v>13-02</v>
          </cell>
          <cell r="B1212" t="str">
            <v>Oiling woodwork with boiled linseed oil</v>
          </cell>
          <cell r="C1212" t="str">
            <v>100 Sft</v>
          </cell>
          <cell r="D1212">
            <v>135</v>
          </cell>
          <cell r="E1212">
            <v>217.35</v>
          </cell>
          <cell r="F1212" t="str">
            <v>m2</v>
          </cell>
          <cell r="G1212">
            <v>14.53</v>
          </cell>
          <cell r="H1212">
            <v>23.39</v>
          </cell>
        </row>
        <row r="1213">
          <cell r="A1213" t="str">
            <v>13-03</v>
          </cell>
          <cell r="B1213" t="str">
            <v>Brushing &amp; scraping blisters of old paints from woodwork</v>
          </cell>
          <cell r="C1213" t="str">
            <v>100 Sft</v>
          </cell>
          <cell r="D1213">
            <v>281.25</v>
          </cell>
          <cell r="E1213">
            <v>281.25</v>
          </cell>
          <cell r="F1213" t="str">
            <v>m2</v>
          </cell>
          <cell r="G1213">
            <v>30.26</v>
          </cell>
          <cell r="H1213">
            <v>30.26</v>
          </cell>
        </row>
        <row r="1214">
          <cell r="A1214" t="str">
            <v>13-04</v>
          </cell>
          <cell r="B1214" t="str">
            <v>Scraping, brushing and removing old paint, from metal surface</v>
          </cell>
          <cell r="C1214" t="str">
            <v>100 Sft</v>
          </cell>
          <cell r="D1214">
            <v>1125</v>
          </cell>
          <cell r="E1214">
            <v>1125</v>
          </cell>
          <cell r="F1214" t="str">
            <v>m2</v>
          </cell>
          <cell r="G1214">
            <v>121.05</v>
          </cell>
          <cell r="H1214">
            <v>121.05</v>
          </cell>
        </row>
        <row r="1215">
          <cell r="A1215" t="str">
            <v>13-05-a-01</v>
          </cell>
          <cell r="B1215" t="str">
            <v>Painting old corrugated surfaces, pent roofing etc. with oil paint : First coat</v>
          </cell>
          <cell r="C1215" t="str">
            <v>100 Sft</v>
          </cell>
          <cell r="D1215">
            <v>556.88</v>
          </cell>
          <cell r="E1215">
            <v>1151.6300000000001</v>
          </cell>
          <cell r="F1215" t="str">
            <v>m2</v>
          </cell>
          <cell r="G1215">
            <v>59.92</v>
          </cell>
          <cell r="H1215">
            <v>123.91</v>
          </cell>
        </row>
        <row r="1216">
          <cell r="A1216" t="str">
            <v>13-05-a-02</v>
          </cell>
          <cell r="B1216" t="str">
            <v>Painting old corrugated surfaces, pent roofing etc. with oil paint : Each subsequent coat</v>
          </cell>
          <cell r="C1216" t="str">
            <v>100 Sft</v>
          </cell>
          <cell r="D1216">
            <v>421.88</v>
          </cell>
          <cell r="E1216">
            <v>882.42</v>
          </cell>
          <cell r="F1216" t="str">
            <v>m2</v>
          </cell>
          <cell r="G1216">
            <v>45.39</v>
          </cell>
          <cell r="H1216">
            <v>94.95</v>
          </cell>
        </row>
        <row r="1217">
          <cell r="A1217" t="str">
            <v>13-05-b-01</v>
          </cell>
          <cell r="B1217" t="str">
            <v>Painting old surfaces : Sashes, fanlights, doors or windows : First coat</v>
          </cell>
          <cell r="C1217" t="str">
            <v>100 Sft</v>
          </cell>
          <cell r="D1217">
            <v>337.5</v>
          </cell>
          <cell r="E1217">
            <v>657.75</v>
          </cell>
          <cell r="F1217" t="str">
            <v>m2</v>
          </cell>
          <cell r="G1217">
            <v>36.31</v>
          </cell>
          <cell r="H1217">
            <v>70.77</v>
          </cell>
        </row>
        <row r="1218">
          <cell r="A1218" t="str">
            <v>13-05-b-02</v>
          </cell>
          <cell r="B1218" t="str">
            <v>Painting old surfaces : Sashes, fanlights, doors or windows : Each subsequent coat</v>
          </cell>
          <cell r="C1218" t="str">
            <v>100 Sft</v>
          </cell>
          <cell r="D1218">
            <v>286.88</v>
          </cell>
          <cell r="E1218">
            <v>540.03</v>
          </cell>
          <cell r="F1218" t="str">
            <v>m2</v>
          </cell>
          <cell r="G1218">
            <v>30.87</v>
          </cell>
          <cell r="H1218">
            <v>58.11</v>
          </cell>
        </row>
        <row r="1219">
          <cell r="A1219" t="str">
            <v>13-05-c-01</v>
          </cell>
          <cell r="B1219" t="str">
            <v>Painting old surfaces : Doors / windows any type First coat</v>
          </cell>
          <cell r="C1219" t="str">
            <v>100 Sft</v>
          </cell>
          <cell r="D1219">
            <v>556.88</v>
          </cell>
          <cell r="E1219">
            <v>1151.6300000000001</v>
          </cell>
          <cell r="F1219" t="str">
            <v>m2</v>
          </cell>
          <cell r="G1219">
            <v>59.92</v>
          </cell>
          <cell r="H1219">
            <v>123.91</v>
          </cell>
        </row>
        <row r="1220">
          <cell r="A1220" t="str">
            <v>13-05-c-02</v>
          </cell>
          <cell r="B1220" t="str">
            <v>Painting old surfaces : Doors / windows any type Each subsequent coat</v>
          </cell>
          <cell r="C1220" t="str">
            <v>100 Sft</v>
          </cell>
          <cell r="D1220">
            <v>421.88</v>
          </cell>
          <cell r="E1220">
            <v>882.42</v>
          </cell>
          <cell r="F1220" t="str">
            <v>m2</v>
          </cell>
          <cell r="G1220">
            <v>45.39</v>
          </cell>
          <cell r="H1220">
            <v>94.95</v>
          </cell>
        </row>
        <row r="1221">
          <cell r="A1221" t="str">
            <v>13-05-d-01</v>
          </cell>
          <cell r="B1221" t="str">
            <v>Painting old surfaces : Guard bars, gratings, railing &amp; similar open work : First coat</v>
          </cell>
          <cell r="C1221" t="str">
            <v>100 Sft</v>
          </cell>
          <cell r="D1221">
            <v>337.5</v>
          </cell>
          <cell r="E1221">
            <v>657.75</v>
          </cell>
          <cell r="F1221" t="str">
            <v>m2</v>
          </cell>
          <cell r="G1221">
            <v>36.31</v>
          </cell>
          <cell r="H1221">
            <v>70.77</v>
          </cell>
        </row>
        <row r="1222">
          <cell r="A1222" t="str">
            <v>13-05-d-02</v>
          </cell>
          <cell r="B1222" t="str">
            <v>Painting old surfaces : Guard bars, gratings, railing &amp; similar work : Each subsequent coat</v>
          </cell>
          <cell r="C1222" t="str">
            <v>100 Sft</v>
          </cell>
          <cell r="D1222">
            <v>286.88</v>
          </cell>
          <cell r="E1222">
            <v>540.03</v>
          </cell>
          <cell r="F1222" t="str">
            <v>m2</v>
          </cell>
          <cell r="G1222">
            <v>30.87</v>
          </cell>
          <cell r="H1222">
            <v>58.11</v>
          </cell>
        </row>
        <row r="1223">
          <cell r="A1223" t="str">
            <v>13-05-e-01</v>
          </cell>
          <cell r="B1223" t="str">
            <v>Painting old surfaces : Fillets, framing, skirting pipes, etc. less than 6" girth : First coat</v>
          </cell>
          <cell r="C1223" t="str">
            <v>100 Rft</v>
          </cell>
          <cell r="D1223">
            <v>286.88</v>
          </cell>
          <cell r="E1223">
            <v>585.16</v>
          </cell>
          <cell r="F1223" t="str">
            <v>m</v>
          </cell>
          <cell r="G1223">
            <v>9.41</v>
          </cell>
          <cell r="H1223">
            <v>19.2</v>
          </cell>
        </row>
        <row r="1224">
          <cell r="A1224" t="str">
            <v>13-05-e-02</v>
          </cell>
          <cell r="B1224" t="str">
            <v>Painting old surfaces : Fillets, framing, skirting pipes, etc. less than 6" girth : Each subseq. coat</v>
          </cell>
          <cell r="C1224" t="str">
            <v>100 Rft</v>
          </cell>
          <cell r="D1224">
            <v>202.5</v>
          </cell>
          <cell r="E1224">
            <v>433.69</v>
          </cell>
          <cell r="F1224" t="str">
            <v>m</v>
          </cell>
          <cell r="G1224">
            <v>6.64</v>
          </cell>
          <cell r="H1224">
            <v>14.23</v>
          </cell>
        </row>
        <row r="1225">
          <cell r="A1225" t="str">
            <v>13-05-f-01</v>
          </cell>
          <cell r="B1225" t="str">
            <v>Painting old surfaces : Small detached articles Not exceeding 1 sft : First coat</v>
          </cell>
          <cell r="C1225" t="str">
            <v>100 No.</v>
          </cell>
          <cell r="D1225">
            <v>1265.6300000000001</v>
          </cell>
          <cell r="E1225">
            <v>2409.38</v>
          </cell>
          <cell r="F1225" t="str">
            <v>100 No.</v>
          </cell>
          <cell r="G1225">
            <v>1265.6300000000001</v>
          </cell>
          <cell r="H1225">
            <v>2409.38</v>
          </cell>
        </row>
        <row r="1226">
          <cell r="A1226" t="str">
            <v>13-05-f-02</v>
          </cell>
          <cell r="B1226" t="str">
            <v>Painting old surfaces : Small detached articles Not exceeding 1 sft : Each subsequent coat</v>
          </cell>
          <cell r="C1226" t="str">
            <v>100 No.</v>
          </cell>
          <cell r="D1226">
            <v>984.38</v>
          </cell>
          <cell r="E1226">
            <v>1713.32</v>
          </cell>
          <cell r="F1226" t="str">
            <v>100 No.</v>
          </cell>
          <cell r="G1226">
            <v>984.38</v>
          </cell>
          <cell r="H1226">
            <v>1713.32</v>
          </cell>
        </row>
        <row r="1227">
          <cell r="A1227" t="str">
            <v>13-05-g-01</v>
          </cell>
          <cell r="B1227" t="str">
            <v>Painting old surfaces : Small detached articles 1sft-3sft area : First coat</v>
          </cell>
          <cell r="C1227" t="str">
            <v>100 No.</v>
          </cell>
          <cell r="D1227">
            <v>2531.25</v>
          </cell>
          <cell r="E1227">
            <v>4739.45</v>
          </cell>
          <cell r="F1227" t="str">
            <v>100 No.</v>
          </cell>
          <cell r="G1227">
            <v>2531.25</v>
          </cell>
          <cell r="H1227">
            <v>4739.45</v>
          </cell>
        </row>
        <row r="1228">
          <cell r="A1228" t="str">
            <v>13-05-g-02</v>
          </cell>
          <cell r="B1228" t="str">
            <v>Painting old surfaces : Small detached articles 1sft-3sft area : Each subsequent coat</v>
          </cell>
          <cell r="C1228" t="str">
            <v>100 No.</v>
          </cell>
          <cell r="D1228">
            <v>1406.25</v>
          </cell>
          <cell r="E1228">
            <v>2699.45</v>
          </cell>
          <cell r="F1228" t="str">
            <v>100 No.</v>
          </cell>
          <cell r="G1228">
            <v>1406.25</v>
          </cell>
          <cell r="H1228">
            <v>2699.45</v>
          </cell>
        </row>
        <row r="1229">
          <cell r="A1229" t="str">
            <v>13-06-a-01</v>
          </cell>
          <cell r="B1229" t="str">
            <v>Prepare &amp; Paint new corrugated surface, pent roofing etc : Priming coat</v>
          </cell>
          <cell r="C1229" t="str">
            <v>100 Sft</v>
          </cell>
          <cell r="D1229">
            <v>630</v>
          </cell>
          <cell r="E1229">
            <v>1499.25</v>
          </cell>
          <cell r="F1229" t="str">
            <v>m2</v>
          </cell>
          <cell r="G1229">
            <v>67.790000000000006</v>
          </cell>
          <cell r="H1229">
            <v>161.32</v>
          </cell>
        </row>
        <row r="1230">
          <cell r="A1230" t="str">
            <v>13-06-a-02</v>
          </cell>
          <cell r="B1230" t="str">
            <v>Prepare &amp; Paint new corrugated surface, pent roofing etc : Each subsequent coat of paint</v>
          </cell>
          <cell r="C1230" t="str">
            <v>100 Sft</v>
          </cell>
          <cell r="D1230">
            <v>326.25</v>
          </cell>
          <cell r="E1230">
            <v>1061.3</v>
          </cell>
          <cell r="F1230" t="str">
            <v>m2</v>
          </cell>
          <cell r="G1230">
            <v>35.1</v>
          </cell>
          <cell r="H1230">
            <v>114.2</v>
          </cell>
        </row>
        <row r="1231">
          <cell r="A1231" t="str">
            <v>13-06-b-01</v>
          </cell>
          <cell r="B1231" t="str">
            <v>Prepare &amp; Paint new surface, sashes, doors &amp; windows etc : Priming coat</v>
          </cell>
          <cell r="C1231" t="str">
            <v>100 Sft</v>
          </cell>
          <cell r="D1231">
            <v>376.88</v>
          </cell>
          <cell r="E1231">
            <v>904.53</v>
          </cell>
          <cell r="F1231" t="str">
            <v>m2</v>
          </cell>
          <cell r="G1231">
            <v>40.549999999999997</v>
          </cell>
          <cell r="H1231">
            <v>97.33</v>
          </cell>
        </row>
        <row r="1232">
          <cell r="A1232" t="str">
            <v>13-06-b-02</v>
          </cell>
          <cell r="B1232" t="str">
            <v>Prepare &amp; Paint new surface, sashes, doors &amp; windows etc : Each subsequent coat of paint</v>
          </cell>
          <cell r="C1232" t="str">
            <v>100 Sft</v>
          </cell>
          <cell r="D1232">
            <v>202.5</v>
          </cell>
          <cell r="E1232">
            <v>632.54999999999995</v>
          </cell>
          <cell r="F1232" t="str">
            <v>m2</v>
          </cell>
          <cell r="G1232">
            <v>21.79</v>
          </cell>
          <cell r="H1232">
            <v>68.06</v>
          </cell>
        </row>
        <row r="1233">
          <cell r="A1233" t="str">
            <v>13-06-c-01</v>
          </cell>
          <cell r="B1233" t="str">
            <v>Prepare &amp; Paint new surface, doors &amp; windows Priming coat.</v>
          </cell>
          <cell r="C1233" t="str">
            <v>100 Sft</v>
          </cell>
          <cell r="D1233">
            <v>630</v>
          </cell>
          <cell r="E1233">
            <v>1499.25</v>
          </cell>
          <cell r="F1233" t="str">
            <v>m2</v>
          </cell>
          <cell r="G1233">
            <v>67.790000000000006</v>
          </cell>
          <cell r="H1233">
            <v>161.32</v>
          </cell>
        </row>
        <row r="1234">
          <cell r="A1234" t="str">
            <v>13-06-c-02</v>
          </cell>
          <cell r="B1234" t="str">
            <v>Prepare &amp; Paint new surface, doors &amp; windows Each subsequent coat of paint</v>
          </cell>
          <cell r="C1234" t="str">
            <v>100 Sft</v>
          </cell>
          <cell r="D1234">
            <v>326.25</v>
          </cell>
          <cell r="E1234">
            <v>1061.3</v>
          </cell>
          <cell r="F1234" t="str">
            <v>m2</v>
          </cell>
          <cell r="G1234">
            <v>35.1</v>
          </cell>
          <cell r="H1234">
            <v>114.2</v>
          </cell>
        </row>
        <row r="1235">
          <cell r="A1235" t="str">
            <v>13-06-d-01</v>
          </cell>
          <cell r="B1235" t="str">
            <v>Prepare &amp; Paint new surfaces of guard bars, railing &amp; similar open work : Priming coat</v>
          </cell>
          <cell r="C1235" t="str">
            <v>100 Sft</v>
          </cell>
          <cell r="D1235">
            <v>376.88</v>
          </cell>
          <cell r="E1235">
            <v>877.08</v>
          </cell>
          <cell r="F1235" t="str">
            <v>m2</v>
          </cell>
          <cell r="G1235">
            <v>40.549999999999997</v>
          </cell>
          <cell r="H1235">
            <v>94.37</v>
          </cell>
        </row>
        <row r="1236">
          <cell r="A1236" t="str">
            <v>13-06-d-02</v>
          </cell>
          <cell r="B1236" t="str">
            <v>Prepare &amp; Paint new surfaces of guard bars, railing &amp; similar work : Each subsequent coat</v>
          </cell>
          <cell r="C1236" t="str">
            <v>100 Sft</v>
          </cell>
          <cell r="D1236">
            <v>202.5</v>
          </cell>
          <cell r="E1236">
            <v>605.1</v>
          </cell>
          <cell r="F1236" t="str">
            <v>m2</v>
          </cell>
          <cell r="G1236">
            <v>21.79</v>
          </cell>
          <cell r="H1236">
            <v>65.11</v>
          </cell>
        </row>
        <row r="1237">
          <cell r="A1237" t="str">
            <v>13-06-e-01</v>
          </cell>
          <cell r="B1237" t="str">
            <v>Prepare &amp; Paint new surface of fillets, framing, skirtings etc : Priming coat</v>
          </cell>
          <cell r="C1237" t="str">
            <v>100 Rft</v>
          </cell>
          <cell r="D1237">
            <v>286.88</v>
          </cell>
          <cell r="E1237">
            <v>693.14</v>
          </cell>
          <cell r="F1237" t="str">
            <v>m</v>
          </cell>
          <cell r="G1237">
            <v>9.41</v>
          </cell>
          <cell r="H1237">
            <v>22.74</v>
          </cell>
        </row>
        <row r="1238">
          <cell r="A1238" t="str">
            <v>13-06-e-02</v>
          </cell>
          <cell r="B1238" t="str">
            <v>Prepare &amp; Paint new surface of fillets, framing, skirtings etc : Each subsequent coat of paint</v>
          </cell>
          <cell r="C1238" t="str">
            <v>100 Rft</v>
          </cell>
          <cell r="D1238">
            <v>135</v>
          </cell>
          <cell r="E1238">
            <v>461.96</v>
          </cell>
          <cell r="F1238" t="str">
            <v>m</v>
          </cell>
          <cell r="G1238">
            <v>4.43</v>
          </cell>
          <cell r="H1238">
            <v>15.16</v>
          </cell>
        </row>
        <row r="1239">
          <cell r="A1239" t="str">
            <v>13-06-f-01</v>
          </cell>
          <cell r="B1239" t="str">
            <v>Prepare &amp; Paint new surface of small detached articles upto 1 sft : Priming coat</v>
          </cell>
          <cell r="C1239" t="str">
            <v>100 No.</v>
          </cell>
          <cell r="D1239">
            <v>1265.6300000000001</v>
          </cell>
          <cell r="E1239">
            <v>2991.93</v>
          </cell>
          <cell r="F1239" t="str">
            <v>100 No.</v>
          </cell>
          <cell r="G1239">
            <v>1265.6300000000001</v>
          </cell>
          <cell r="H1239">
            <v>2991.93</v>
          </cell>
        </row>
        <row r="1240">
          <cell r="A1240" t="str">
            <v>13-06-f-02</v>
          </cell>
          <cell r="B1240" t="str">
            <v>Prepare &amp; Paint new surface of small detached articles upto 1 sft : Each subsequent coat</v>
          </cell>
          <cell r="C1240" t="str">
            <v>100 No.</v>
          </cell>
          <cell r="D1240">
            <v>635.63</v>
          </cell>
          <cell r="E1240">
            <v>2026.43</v>
          </cell>
          <cell r="F1240" t="str">
            <v>100 No.</v>
          </cell>
          <cell r="G1240">
            <v>635.63</v>
          </cell>
          <cell r="H1240">
            <v>2026.43</v>
          </cell>
        </row>
        <row r="1241">
          <cell r="A1241" t="str">
            <v>13-06-g-01</v>
          </cell>
          <cell r="B1241" t="str">
            <v>Prepare &amp; paint surf. of small detached articles 1sft - 3sft area : Priming coat</v>
          </cell>
          <cell r="C1241" t="str">
            <v>100 No.</v>
          </cell>
          <cell r="D1241">
            <v>2531.25</v>
          </cell>
          <cell r="E1241">
            <v>5871</v>
          </cell>
          <cell r="F1241" t="str">
            <v>100 No.</v>
          </cell>
          <cell r="G1241">
            <v>2531.25</v>
          </cell>
          <cell r="H1241">
            <v>5871</v>
          </cell>
        </row>
        <row r="1242">
          <cell r="A1242" t="str">
            <v>13-06-g-02</v>
          </cell>
          <cell r="B1242" t="str">
            <v>Prepare &amp; paint surf. of small detached articles 1sft - 3sft area : Subsequent coat of paint</v>
          </cell>
          <cell r="C1242" t="str">
            <v>100 No.</v>
          </cell>
          <cell r="D1242">
            <v>1125</v>
          </cell>
          <cell r="E1242">
            <v>3610.75</v>
          </cell>
          <cell r="F1242" t="str">
            <v>100 No.</v>
          </cell>
          <cell r="G1242">
            <v>1125</v>
          </cell>
          <cell r="H1242">
            <v>3610.75</v>
          </cell>
        </row>
        <row r="1243">
          <cell r="A1243" t="str">
            <v>13-06-h</v>
          </cell>
          <cell r="B1243" t="str">
            <v>Extra for knotting &amp; stopping to prime coat on new surface of wood</v>
          </cell>
          <cell r="C1243" t="str">
            <v>100 Sft</v>
          </cell>
          <cell r="D1243">
            <v>67.5</v>
          </cell>
          <cell r="E1243">
            <v>223.66</v>
          </cell>
          <cell r="F1243" t="str">
            <v>m2</v>
          </cell>
          <cell r="G1243">
            <v>7.26</v>
          </cell>
          <cell r="H1243">
            <v>24.07</v>
          </cell>
        </row>
        <row r="1244">
          <cell r="A1244" t="str">
            <v>13-06-i</v>
          </cell>
          <cell r="B1244" t="str">
            <v>Providing and applying 3 coats of approved type of Plastic emulsion paint to Plastic surface as per manufucture specification.</v>
          </cell>
          <cell r="C1244" t="str">
            <v>100 Sft</v>
          </cell>
          <cell r="D1244">
            <v>1687.5</v>
          </cell>
          <cell r="E1244">
            <v>5291.38</v>
          </cell>
          <cell r="F1244" t="str">
            <v>m2</v>
          </cell>
          <cell r="G1244">
            <v>181.57</v>
          </cell>
          <cell r="H1244">
            <v>569.35</v>
          </cell>
        </row>
        <row r="1245">
          <cell r="A1245" t="str">
            <v>13-07-a</v>
          </cell>
          <cell r="B1245" t="str">
            <v>Khanki mixture, applied hot to barrage gates First coat</v>
          </cell>
          <cell r="C1245" t="str">
            <v>2000 Sft</v>
          </cell>
          <cell r="D1245">
            <v>8437.5</v>
          </cell>
          <cell r="E1245">
            <v>17105.599999999999</v>
          </cell>
          <cell r="F1245" t="str">
            <v>m2</v>
          </cell>
          <cell r="G1245">
            <v>45.39</v>
          </cell>
          <cell r="H1245">
            <v>92.03</v>
          </cell>
        </row>
        <row r="1246">
          <cell r="A1246" t="str">
            <v>13-07-b</v>
          </cell>
          <cell r="B1246" t="str">
            <v>Khanki mixture, applied hot to barrage gates Second coat</v>
          </cell>
          <cell r="C1246" t="str">
            <v>2000 Sft</v>
          </cell>
          <cell r="D1246">
            <v>6412.5</v>
          </cell>
          <cell r="E1246">
            <v>12442.04</v>
          </cell>
          <cell r="F1246" t="str">
            <v>m2</v>
          </cell>
          <cell r="G1246">
            <v>34.5</v>
          </cell>
          <cell r="H1246">
            <v>66.94</v>
          </cell>
        </row>
        <row r="1247">
          <cell r="A1247" t="str">
            <v>13-08-a</v>
          </cell>
          <cell r="B1247" t="str">
            <v>French polishing complete: On new work</v>
          </cell>
          <cell r="C1247" t="str">
            <v>100 Sft</v>
          </cell>
          <cell r="D1247">
            <v>5118.75</v>
          </cell>
          <cell r="E1247">
            <v>6238.71</v>
          </cell>
          <cell r="F1247" t="str">
            <v>m2</v>
          </cell>
          <cell r="G1247">
            <v>550.78</v>
          </cell>
          <cell r="H1247">
            <v>671.29</v>
          </cell>
        </row>
        <row r="1248">
          <cell r="A1248" t="str">
            <v>13-08-b</v>
          </cell>
          <cell r="B1248" t="str">
            <v>French polishing complete: On old work</v>
          </cell>
          <cell r="C1248" t="str">
            <v>100 Sft</v>
          </cell>
          <cell r="D1248">
            <v>2587.5</v>
          </cell>
          <cell r="E1248">
            <v>3160.9</v>
          </cell>
          <cell r="F1248" t="str">
            <v>m2</v>
          </cell>
          <cell r="G1248">
            <v>278.42</v>
          </cell>
          <cell r="H1248">
            <v>340.11</v>
          </cell>
        </row>
        <row r="1249">
          <cell r="A1249" t="str">
            <v>13-09-a</v>
          </cell>
          <cell r="B1249" t="str">
            <v>Varnishing wood work, including cleaning &amp; preparing surface : First coat.</v>
          </cell>
          <cell r="C1249" t="str">
            <v>100 Sft</v>
          </cell>
          <cell r="D1249">
            <v>337.5</v>
          </cell>
          <cell r="E1249">
            <v>908.46</v>
          </cell>
          <cell r="F1249" t="str">
            <v>m2</v>
          </cell>
          <cell r="G1249">
            <v>36.31</v>
          </cell>
          <cell r="H1249">
            <v>97.75</v>
          </cell>
        </row>
        <row r="1250">
          <cell r="A1250" t="str">
            <v>13-09-b</v>
          </cell>
          <cell r="B1250" t="str">
            <v>Varnishing wood work, including cleaning &amp; preparing surface : Second coat</v>
          </cell>
          <cell r="C1250" t="str">
            <v>100 Sft</v>
          </cell>
          <cell r="D1250">
            <v>168.75</v>
          </cell>
          <cell r="E1250">
            <v>600.63</v>
          </cell>
          <cell r="F1250" t="str">
            <v>m2</v>
          </cell>
          <cell r="G1250">
            <v>18.16</v>
          </cell>
          <cell r="H1250">
            <v>64.63</v>
          </cell>
        </row>
        <row r="1251">
          <cell r="A1251" t="str">
            <v>13-09-c</v>
          </cell>
          <cell r="B1251" t="str">
            <v>Varnishing wood work, including cleaning &amp; preparing surface : Third coat.</v>
          </cell>
          <cell r="C1251" t="str">
            <v>100 Sft</v>
          </cell>
          <cell r="D1251">
            <v>168.75</v>
          </cell>
          <cell r="E1251">
            <v>520.11</v>
          </cell>
          <cell r="F1251" t="str">
            <v>m2</v>
          </cell>
          <cell r="G1251">
            <v>18.16</v>
          </cell>
          <cell r="H1251">
            <v>55.96</v>
          </cell>
        </row>
        <row r="1252">
          <cell r="A1252" t="str">
            <v>13-10-a</v>
          </cell>
          <cell r="B1252" t="str">
            <v>Bitumen coating to plastered / cement concrete surface : 20 Ibs. per 100 sft.</v>
          </cell>
          <cell r="C1252" t="str">
            <v>100 Sft</v>
          </cell>
          <cell r="D1252">
            <v>168.75</v>
          </cell>
          <cell r="E1252">
            <v>1531.37</v>
          </cell>
          <cell r="F1252" t="str">
            <v>m2</v>
          </cell>
          <cell r="G1252">
            <v>18.16</v>
          </cell>
          <cell r="H1252">
            <v>164.78</v>
          </cell>
        </row>
        <row r="1253">
          <cell r="A1253" t="str">
            <v>13-10-b</v>
          </cell>
          <cell r="B1253" t="str">
            <v>Bitumen coating to plastered / cement concrete surface : 14 Ibs. per 100 sft.</v>
          </cell>
          <cell r="C1253" t="str">
            <v>100 Sft</v>
          </cell>
          <cell r="D1253">
            <v>1012.5</v>
          </cell>
          <cell r="E1253">
            <v>1988.13</v>
          </cell>
          <cell r="F1253" t="str">
            <v>m2</v>
          </cell>
          <cell r="G1253">
            <v>108.94</v>
          </cell>
          <cell r="H1253">
            <v>213.92</v>
          </cell>
        </row>
        <row r="1254">
          <cell r="A1254" t="str">
            <v>13-10-c</v>
          </cell>
          <cell r="B1254" t="str">
            <v>Bitumen coating to plastered / cement concrete surface : 10 Ibs. per 100 sft.</v>
          </cell>
          <cell r="C1254" t="str">
            <v>100 Sft</v>
          </cell>
          <cell r="D1254">
            <v>675</v>
          </cell>
          <cell r="E1254">
            <v>1392.24</v>
          </cell>
          <cell r="F1254" t="str">
            <v>m2</v>
          </cell>
          <cell r="G1254">
            <v>72.63</v>
          </cell>
          <cell r="H1254">
            <v>149.80000000000001</v>
          </cell>
        </row>
        <row r="1255">
          <cell r="A1255" t="str">
            <v>13-11</v>
          </cell>
          <cell r="B1255" t="str">
            <v>Writing letters or figures</v>
          </cell>
          <cell r="C1255" t="str">
            <v>Each</v>
          </cell>
          <cell r="D1255">
            <v>10.130000000000001</v>
          </cell>
          <cell r="E1255">
            <v>12.19</v>
          </cell>
          <cell r="F1255" t="str">
            <v>Each</v>
          </cell>
          <cell r="G1255">
            <v>10.130000000000001</v>
          </cell>
          <cell r="H1255">
            <v>12.19</v>
          </cell>
        </row>
        <row r="1256">
          <cell r="A1256" t="str">
            <v>13-12-a</v>
          </cell>
          <cell r="B1256" t="str">
            <v>Coaltar paint applied hot: First coat</v>
          </cell>
          <cell r="C1256" t="str">
            <v>100 Sft</v>
          </cell>
          <cell r="D1256">
            <v>222.75</v>
          </cell>
          <cell r="E1256">
            <v>1674.24</v>
          </cell>
          <cell r="F1256" t="str">
            <v>m2</v>
          </cell>
          <cell r="G1256">
            <v>23.97</v>
          </cell>
          <cell r="H1256">
            <v>180.15</v>
          </cell>
        </row>
        <row r="1257">
          <cell r="A1257" t="str">
            <v>13-12-b</v>
          </cell>
          <cell r="B1257" t="str">
            <v>Coaltar paint applied hot: Second coat</v>
          </cell>
          <cell r="C1257" t="str">
            <v>100 Sft</v>
          </cell>
          <cell r="D1257">
            <v>135</v>
          </cell>
          <cell r="E1257">
            <v>870.66</v>
          </cell>
          <cell r="F1257" t="str">
            <v>m2</v>
          </cell>
          <cell r="G1257">
            <v>14.53</v>
          </cell>
          <cell r="H1257">
            <v>93.68</v>
          </cell>
        </row>
        <row r="1258">
          <cell r="A1258" t="str">
            <v>13-13-a</v>
          </cell>
          <cell r="B1258" t="str">
            <v>Solignum paint applied hot: First coat</v>
          </cell>
          <cell r="C1258" t="str">
            <v>100 Sft</v>
          </cell>
          <cell r="D1258">
            <v>371.25</v>
          </cell>
          <cell r="E1258">
            <v>773.85</v>
          </cell>
          <cell r="F1258" t="str">
            <v>m2</v>
          </cell>
          <cell r="G1258">
            <v>39.950000000000003</v>
          </cell>
          <cell r="H1258">
            <v>83.27</v>
          </cell>
        </row>
        <row r="1259">
          <cell r="A1259" t="str">
            <v>13-13-b</v>
          </cell>
          <cell r="B1259" t="str">
            <v>Solignum paint applied hot: Second coat</v>
          </cell>
          <cell r="C1259" t="str">
            <v>100 Sft</v>
          </cell>
          <cell r="D1259">
            <v>191.25</v>
          </cell>
          <cell r="E1259">
            <v>843.65</v>
          </cell>
          <cell r="F1259" t="str">
            <v>m2</v>
          </cell>
          <cell r="G1259">
            <v>20.58</v>
          </cell>
          <cell r="H1259">
            <v>90.78</v>
          </cell>
        </row>
        <row r="1260">
          <cell r="A1260" t="str">
            <v>13-14-a</v>
          </cell>
          <cell r="B1260" t="str">
            <v>Creosote paint applied hot: First coat</v>
          </cell>
          <cell r="C1260" t="str">
            <v>100 Sft</v>
          </cell>
          <cell r="D1260">
            <v>371.25</v>
          </cell>
          <cell r="E1260">
            <v>735.42</v>
          </cell>
          <cell r="F1260" t="str">
            <v>m2</v>
          </cell>
          <cell r="G1260">
            <v>39.950000000000003</v>
          </cell>
          <cell r="H1260">
            <v>79.13</v>
          </cell>
        </row>
        <row r="1261">
          <cell r="A1261" t="str">
            <v>13-14-b</v>
          </cell>
          <cell r="B1261" t="str">
            <v>Creosote paint applied hot: Second coat</v>
          </cell>
          <cell r="C1261" t="str">
            <v>100 Sft</v>
          </cell>
          <cell r="D1261">
            <v>191.25</v>
          </cell>
          <cell r="E1261">
            <v>439.21</v>
          </cell>
          <cell r="F1261" t="str">
            <v>m2</v>
          </cell>
          <cell r="G1261">
            <v>20.58</v>
          </cell>
          <cell r="H1261">
            <v>47.26</v>
          </cell>
        </row>
        <row r="1262">
          <cell r="A1262" t="str">
            <v>13-15</v>
          </cell>
          <cell r="B1262" t="str">
            <v>Burning off or rubbing down with pumice stone, old paint from wood work</v>
          </cell>
          <cell r="C1262" t="str">
            <v>100 Sft</v>
          </cell>
          <cell r="D1262">
            <v>731.25</v>
          </cell>
          <cell r="E1262">
            <v>1104.57</v>
          </cell>
          <cell r="F1262" t="str">
            <v>m2</v>
          </cell>
          <cell r="G1262">
            <v>78.680000000000007</v>
          </cell>
          <cell r="H1262">
            <v>118.85</v>
          </cell>
        </row>
        <row r="1263">
          <cell r="A1263" t="str">
            <v>13-16</v>
          </cell>
          <cell r="B1263" t="str">
            <v>Removing with caustic soda,old paint from wood work</v>
          </cell>
          <cell r="C1263" t="str">
            <v>100 Sft</v>
          </cell>
          <cell r="D1263">
            <v>281.25</v>
          </cell>
          <cell r="E1263">
            <v>364.62</v>
          </cell>
          <cell r="F1263" t="str">
            <v>m2</v>
          </cell>
          <cell r="G1263">
            <v>30.26</v>
          </cell>
          <cell r="H1263">
            <v>39.229999999999997</v>
          </cell>
        </row>
        <row r="1264">
          <cell r="A1264" t="str">
            <v>13-17</v>
          </cell>
          <cell r="B1264" t="str">
            <v>Painting distance marks with white ground and black letterin on both faces</v>
          </cell>
          <cell r="C1264" t="str">
            <v>Each</v>
          </cell>
          <cell r="D1264">
            <v>50.63</v>
          </cell>
          <cell r="E1264">
            <v>137.55000000000001</v>
          </cell>
          <cell r="F1264" t="str">
            <v>Each</v>
          </cell>
          <cell r="G1264">
            <v>50.63</v>
          </cell>
          <cell r="H1264">
            <v>137.55000000000001</v>
          </cell>
        </row>
        <row r="1265">
          <cell r="A1265" t="str">
            <v>13-18</v>
          </cell>
          <cell r="B1265" t="str">
            <v>Painting two feet wide gauges, reading to 1/10th of a foot.</v>
          </cell>
          <cell r="C1265" t="str">
            <v>100 RFT</v>
          </cell>
          <cell r="D1265">
            <v>11318.6</v>
          </cell>
          <cell r="E1265">
            <v>13619.12</v>
          </cell>
          <cell r="F1265" t="str">
            <v>m</v>
          </cell>
          <cell r="G1265">
            <v>371.35</v>
          </cell>
          <cell r="H1265">
            <v>446.82</v>
          </cell>
        </row>
        <row r="1266">
          <cell r="A1266" t="str">
            <v>13-19</v>
          </cell>
          <cell r="B1266" t="str">
            <v>Painting sounding rods and other guages, reading to 1/10th of a foot</v>
          </cell>
          <cell r="C1266" t="str">
            <v>100 RFT</v>
          </cell>
          <cell r="D1266">
            <v>5659.3</v>
          </cell>
          <cell r="E1266">
            <v>6356.71</v>
          </cell>
          <cell r="F1266" t="str">
            <v>m</v>
          </cell>
          <cell r="G1266">
            <v>185.67</v>
          </cell>
          <cell r="H1266">
            <v>208.55</v>
          </cell>
        </row>
        <row r="1267">
          <cell r="A1267" t="str">
            <v>13-20</v>
          </cell>
          <cell r="B1267" t="str">
            <v>Painting levelling staves</v>
          </cell>
          <cell r="C1267" t="str">
            <v>100 RFT</v>
          </cell>
          <cell r="D1267">
            <v>16806.400000000001</v>
          </cell>
          <cell r="E1267">
            <v>17858.650000000001</v>
          </cell>
          <cell r="F1267" t="str">
            <v>m</v>
          </cell>
          <cell r="G1267">
            <v>551.39</v>
          </cell>
          <cell r="H1267">
            <v>585.91</v>
          </cell>
        </row>
        <row r="1268">
          <cell r="A1268" t="str">
            <v>13-21-a</v>
          </cell>
          <cell r="B1268" t="str">
            <v>Painting &amp; lettering (2 coats) on both sides with syn. enamel paint : Mile/km posts</v>
          </cell>
          <cell r="C1268" t="str">
            <v>Each</v>
          </cell>
          <cell r="D1268">
            <v>421.88</v>
          </cell>
          <cell r="E1268">
            <v>627.75</v>
          </cell>
          <cell r="F1268" t="str">
            <v>Each</v>
          </cell>
          <cell r="G1268">
            <v>421.88</v>
          </cell>
          <cell r="H1268">
            <v>627.75</v>
          </cell>
        </row>
        <row r="1269">
          <cell r="A1269" t="str">
            <v>13-21-b</v>
          </cell>
          <cell r="B1269" t="str">
            <v>Painting &amp; lettering (2 coats) on both sides with syn. enamel paint : Furlong or 1/10 km posts</v>
          </cell>
          <cell r="C1269" t="str">
            <v>Each</v>
          </cell>
          <cell r="D1269">
            <v>52.82</v>
          </cell>
          <cell r="E1269">
            <v>78.59</v>
          </cell>
          <cell r="F1269" t="str">
            <v>Each</v>
          </cell>
          <cell r="G1269">
            <v>52.82</v>
          </cell>
          <cell r="H1269">
            <v>78.59</v>
          </cell>
        </row>
        <row r="1270">
          <cell r="A1270" t="str">
            <v>13-21-c</v>
          </cell>
          <cell r="B1270" t="str">
            <v>Painting &amp; lettering (2 coats) on both sides with syn. enamel paint : Sign posts</v>
          </cell>
          <cell r="C1270" t="str">
            <v>Each</v>
          </cell>
          <cell r="D1270">
            <v>556.88</v>
          </cell>
          <cell r="E1270">
            <v>762.75</v>
          </cell>
          <cell r="F1270" t="str">
            <v>Each</v>
          </cell>
          <cell r="G1270">
            <v>556.88</v>
          </cell>
          <cell r="H1270">
            <v>762.75</v>
          </cell>
        </row>
        <row r="1271">
          <cell r="A1271" t="str">
            <v>13-22</v>
          </cell>
          <cell r="B1271" t="str">
            <v>Removing paint or varnish from wall</v>
          </cell>
          <cell r="C1271" t="str">
            <v>100 Sft</v>
          </cell>
          <cell r="D1271">
            <v>562.5</v>
          </cell>
          <cell r="E1271">
            <v>562.5</v>
          </cell>
          <cell r="F1271" t="str">
            <v>m2</v>
          </cell>
          <cell r="G1271">
            <v>60.53</v>
          </cell>
          <cell r="H1271">
            <v>60.53</v>
          </cell>
        </row>
        <row r="1272">
          <cell r="A1272" t="str">
            <v>13-23-a</v>
          </cell>
          <cell r="B1272" t="str">
            <v>Scraing of Khanki paint from barrage gates</v>
          </cell>
          <cell r="C1272" t="str">
            <v>100 Sft</v>
          </cell>
          <cell r="D1272">
            <v>7.03</v>
          </cell>
          <cell r="E1272">
            <v>141.22999999999999</v>
          </cell>
          <cell r="F1272" t="str">
            <v>m2</v>
          </cell>
          <cell r="G1272">
            <v>0.76</v>
          </cell>
          <cell r="H1272">
            <v>15.2</v>
          </cell>
        </row>
        <row r="1273">
          <cell r="A1273" t="str">
            <v>13-23-b</v>
          </cell>
          <cell r="B1273" t="str">
            <v>Scraping of Aluminium paint from barrage headworks</v>
          </cell>
          <cell r="C1273" t="str">
            <v>100 Sft</v>
          </cell>
          <cell r="D1273">
            <v>140.63</v>
          </cell>
          <cell r="E1273">
            <v>274.83</v>
          </cell>
          <cell r="F1273" t="str">
            <v>m2</v>
          </cell>
          <cell r="G1273">
            <v>15.13</v>
          </cell>
          <cell r="H1273">
            <v>29.57</v>
          </cell>
        </row>
        <row r="1274">
          <cell r="A1274" t="str">
            <v>13-24</v>
          </cell>
          <cell r="B1274" t="str">
            <v>Painting letters with shade</v>
          </cell>
          <cell r="C1274" t="str">
            <v>letter</v>
          </cell>
          <cell r="D1274">
            <v>27</v>
          </cell>
          <cell r="E1274">
            <v>39.29</v>
          </cell>
          <cell r="F1274" t="str">
            <v>letter</v>
          </cell>
          <cell r="G1274">
            <v>27</v>
          </cell>
          <cell r="H1274">
            <v>39.29</v>
          </cell>
        </row>
        <row r="1275">
          <cell r="A1275" t="str">
            <v>13-25</v>
          </cell>
          <cell r="B1275" t="str">
            <v>Scraping rust from old rails or girders</v>
          </cell>
          <cell r="C1275" t="str">
            <v>100 Sft</v>
          </cell>
          <cell r="D1275">
            <v>843.75</v>
          </cell>
          <cell r="E1275">
            <v>977.95</v>
          </cell>
          <cell r="F1275" t="str">
            <v>m2</v>
          </cell>
          <cell r="G1275">
            <v>90.79</v>
          </cell>
          <cell r="H1275">
            <v>105.23</v>
          </cell>
        </row>
        <row r="1276">
          <cell r="A1276" t="str">
            <v>13-26</v>
          </cell>
          <cell r="B1276" t="str">
            <v>Chiselling old paint from brick work</v>
          </cell>
          <cell r="C1276" t="str">
            <v>100 Sft</v>
          </cell>
          <cell r="D1276">
            <v>1125</v>
          </cell>
          <cell r="E1276">
            <v>1259.2</v>
          </cell>
          <cell r="F1276" t="str">
            <v>m2</v>
          </cell>
          <cell r="G1276">
            <v>121.05</v>
          </cell>
          <cell r="H1276">
            <v>135.49</v>
          </cell>
        </row>
        <row r="1277">
          <cell r="A1277" t="str">
            <v>13-27</v>
          </cell>
          <cell r="B1277" t="str">
            <v>Cleaning glasses with chalk and spirit etc</v>
          </cell>
          <cell r="C1277" t="str">
            <v>100 Sft</v>
          </cell>
          <cell r="D1277">
            <v>562.5</v>
          </cell>
          <cell r="E1277">
            <v>696.7</v>
          </cell>
          <cell r="F1277" t="str">
            <v>m2</v>
          </cell>
          <cell r="G1277">
            <v>60.53</v>
          </cell>
          <cell r="H1277">
            <v>74.959999999999994</v>
          </cell>
        </row>
        <row r="1278">
          <cell r="A1278" t="str">
            <v>13-28</v>
          </cell>
          <cell r="B1278" t="str">
            <v>Cleaning and oiling rafter or rolled steel beams</v>
          </cell>
          <cell r="C1278" t="str">
            <v>100 Sft</v>
          </cell>
          <cell r="D1278">
            <v>281.25</v>
          </cell>
          <cell r="E1278">
            <v>292.66000000000003</v>
          </cell>
          <cell r="F1278" t="str">
            <v>m2</v>
          </cell>
          <cell r="G1278">
            <v>30.26</v>
          </cell>
          <cell r="H1278">
            <v>31.49</v>
          </cell>
        </row>
        <row r="1279">
          <cell r="A1279" t="str">
            <v>13-29</v>
          </cell>
          <cell r="B1279" t="str">
            <v>Cleaning and painting punkha poles, including fixing hooks</v>
          </cell>
          <cell r="C1279" t="str">
            <v>Each</v>
          </cell>
          <cell r="D1279">
            <v>562.5</v>
          </cell>
          <cell r="E1279">
            <v>606.72</v>
          </cell>
          <cell r="F1279" t="str">
            <v>Each</v>
          </cell>
          <cell r="G1279">
            <v>562.5</v>
          </cell>
          <cell r="H1279">
            <v>606.72</v>
          </cell>
        </row>
        <row r="1280">
          <cell r="A1280" t="str">
            <v>13-30-a</v>
          </cell>
          <cell r="B1280" t="str">
            <v>Preparing surface and painting with emulsion paint : First coat</v>
          </cell>
          <cell r="C1280" t="str">
            <v>100 Sft</v>
          </cell>
          <cell r="D1280">
            <v>675</v>
          </cell>
          <cell r="E1280">
            <v>1571.7</v>
          </cell>
          <cell r="F1280" t="str">
            <v>m2</v>
          </cell>
          <cell r="G1280">
            <v>72.63</v>
          </cell>
          <cell r="H1280">
            <v>169.11</v>
          </cell>
        </row>
        <row r="1281">
          <cell r="A1281" t="str">
            <v>13-30-b</v>
          </cell>
          <cell r="B1281" t="str">
            <v>Preparing surface and painting with emulsion paint : 2nd &amp; each subsequent coat.</v>
          </cell>
          <cell r="C1281" t="str">
            <v>100 Sft</v>
          </cell>
          <cell r="D1281">
            <v>337.5</v>
          </cell>
          <cell r="E1281">
            <v>716.31</v>
          </cell>
          <cell r="F1281" t="str">
            <v>m2</v>
          </cell>
          <cell r="G1281">
            <v>36.31</v>
          </cell>
          <cell r="H1281">
            <v>77.069999999999993</v>
          </cell>
        </row>
        <row r="1282">
          <cell r="A1282" t="str">
            <v>13-31</v>
          </cell>
          <cell r="B1282" t="str">
            <v>Pavement Marking using Reflective Chlorinated Rubber Paint with Glass Beads as per specification</v>
          </cell>
          <cell r="C1282" t="str">
            <v>100 Sft</v>
          </cell>
          <cell r="D1282">
            <v>1125</v>
          </cell>
          <cell r="E1282">
            <v>4874.8500000000004</v>
          </cell>
          <cell r="F1282" t="str">
            <v>m2</v>
          </cell>
          <cell r="G1282">
            <v>121.05</v>
          </cell>
          <cell r="H1282">
            <v>524.53</v>
          </cell>
        </row>
        <row r="1283">
          <cell r="A1283" t="str">
            <v>13-33</v>
          </cell>
          <cell r="B1283" t="str">
            <v>Repainting of ceiling fan (all sizes &amp; types) incl painting of blades, canopy etc with syn. enamel</v>
          </cell>
          <cell r="C1283" t="str">
            <v>Job</v>
          </cell>
          <cell r="D1283">
            <v>78.75</v>
          </cell>
          <cell r="E1283">
            <v>286.08999999999997</v>
          </cell>
          <cell r="F1283" t="str">
            <v>Job</v>
          </cell>
          <cell r="G1283">
            <v>78.75</v>
          </cell>
          <cell r="H1283">
            <v>286.08999999999997</v>
          </cell>
        </row>
        <row r="1284">
          <cell r="A1284" t="str">
            <v>13-34</v>
          </cell>
          <cell r="B1284" t="str">
            <v>Repainting of iron poles with cross arms, with bitumen or other approved paint</v>
          </cell>
          <cell r="C1284" t="str">
            <v>Job</v>
          </cell>
          <cell r="D1284">
            <v>562.5</v>
          </cell>
          <cell r="E1284">
            <v>681.45</v>
          </cell>
          <cell r="F1284" t="str">
            <v>Job</v>
          </cell>
          <cell r="G1284">
            <v>562.5</v>
          </cell>
          <cell r="H1284">
            <v>681.45</v>
          </cell>
        </row>
        <row r="1285">
          <cell r="A1285" t="str">
            <v>13-35-a</v>
          </cell>
          <cell r="B1285" t="str">
            <v>Repainting of pipes and specials of GI, MS or PVC conduit etc : Upto 1.5" i/d</v>
          </cell>
          <cell r="C1285" t="str">
            <v>100 RFT</v>
          </cell>
          <cell r="D1285">
            <v>342.99</v>
          </cell>
          <cell r="E1285">
            <v>809.48</v>
          </cell>
          <cell r="F1285" t="str">
            <v>m</v>
          </cell>
          <cell r="G1285">
            <v>11.25</v>
          </cell>
          <cell r="H1285">
            <v>26.56</v>
          </cell>
        </row>
        <row r="1286">
          <cell r="A1286" t="str">
            <v>13-35-b</v>
          </cell>
          <cell r="B1286" t="str">
            <v>Repainting of pipes and specials of GI, MS or PVC conduit etc : From 1.5" to 2" i/d</v>
          </cell>
          <cell r="C1286" t="str">
            <v>100 RFT</v>
          </cell>
          <cell r="D1286">
            <v>514.48</v>
          </cell>
          <cell r="E1286">
            <v>1281.6300000000001</v>
          </cell>
          <cell r="F1286" t="str">
            <v>m</v>
          </cell>
          <cell r="G1286">
            <v>16.88</v>
          </cell>
          <cell r="H1286">
            <v>42.05</v>
          </cell>
        </row>
        <row r="1287">
          <cell r="A1287" t="str">
            <v>13-35-c</v>
          </cell>
          <cell r="B1287" t="str">
            <v>Repainting of pipes and specials of GI, MS or PVC conduit etc : From 2" to 4" i/d</v>
          </cell>
          <cell r="C1287" t="str">
            <v>100 RFT</v>
          </cell>
          <cell r="D1287">
            <v>685.98</v>
          </cell>
          <cell r="E1287">
            <v>1651.56</v>
          </cell>
          <cell r="F1287" t="str">
            <v>m</v>
          </cell>
          <cell r="G1287">
            <v>22.51</v>
          </cell>
          <cell r="H1287">
            <v>54.19</v>
          </cell>
        </row>
        <row r="1288">
          <cell r="A1288" t="str">
            <v>13-36</v>
          </cell>
          <cell r="B1288" t="str">
            <v>Repainting main switches &amp; branch distribution boards of all sizes &amp; types with approved paint</v>
          </cell>
          <cell r="C1288" t="str">
            <v>Job</v>
          </cell>
          <cell r="D1288">
            <v>84.38</v>
          </cell>
          <cell r="E1288">
            <v>172.06</v>
          </cell>
          <cell r="F1288" t="str">
            <v>Job</v>
          </cell>
          <cell r="G1288">
            <v>84.38</v>
          </cell>
          <cell r="H1288">
            <v>172.06</v>
          </cell>
        </row>
        <row r="1289">
          <cell r="A1289" t="str">
            <v>13-37</v>
          </cell>
          <cell r="B1289" t="str">
            <v>Extra labour for painting, varnishing etc from 20' height &amp; above, for every additional 10'.</v>
          </cell>
          <cell r="C1289" t="str">
            <v>100/coat</v>
          </cell>
          <cell r="D1289">
            <v>101.25</v>
          </cell>
          <cell r="E1289">
            <v>101.25</v>
          </cell>
          <cell r="F1289" t="str">
            <v>m2</v>
          </cell>
          <cell r="G1289">
            <v>10.89</v>
          </cell>
          <cell r="H1289">
            <v>10.89</v>
          </cell>
        </row>
        <row r="1290">
          <cell r="A1290" t="str">
            <v>13-38-a</v>
          </cell>
          <cell r="B1290" t="str">
            <v>Preparing surface &amp; painting with snowcem / weathershield paint : First coat</v>
          </cell>
          <cell r="C1290" t="str">
            <v>100/coat</v>
          </cell>
          <cell r="D1290">
            <v>843.75</v>
          </cell>
          <cell r="E1290">
            <v>1620.89</v>
          </cell>
          <cell r="F1290" t="str">
            <v>m2</v>
          </cell>
          <cell r="G1290">
            <v>90.79</v>
          </cell>
          <cell r="H1290">
            <v>174.41</v>
          </cell>
        </row>
        <row r="1291">
          <cell r="A1291" t="str">
            <v>13-38-b</v>
          </cell>
          <cell r="B1291" t="str">
            <v>Preparing surface &amp; painting with snowcem / weathershield paint : 2nd &amp; subsequent coats</v>
          </cell>
          <cell r="C1291" t="str">
            <v>100/coat</v>
          </cell>
          <cell r="D1291">
            <v>421.88</v>
          </cell>
          <cell r="E1291">
            <v>851.92</v>
          </cell>
          <cell r="F1291" t="str">
            <v>m2</v>
          </cell>
          <cell r="G1291">
            <v>45.39</v>
          </cell>
          <cell r="H1291">
            <v>91.67</v>
          </cell>
        </row>
        <row r="1292">
          <cell r="A1292" t="str">
            <v>14-01-a</v>
          </cell>
          <cell r="B1292" t="str">
            <v>Providing and Fixing glazed earthen ware WC European type excluding cost of seat &amp; cover : White</v>
          </cell>
          <cell r="C1292" t="str">
            <v>Each</v>
          </cell>
          <cell r="D1292">
            <v>482.63</v>
          </cell>
          <cell r="E1292">
            <v>5362.63</v>
          </cell>
          <cell r="F1292" t="str">
            <v>Each</v>
          </cell>
          <cell r="G1292">
            <v>482.63</v>
          </cell>
          <cell r="H1292">
            <v>5362.63</v>
          </cell>
        </row>
        <row r="1293">
          <cell r="A1293" t="str">
            <v>14-01-b</v>
          </cell>
          <cell r="B1293" t="str">
            <v>Providing and Fixing glazed earthen ware WC European type excluding cost of seat &amp; cover : Coloured</v>
          </cell>
          <cell r="C1293" t="str">
            <v>Each</v>
          </cell>
          <cell r="D1293">
            <v>482.63</v>
          </cell>
          <cell r="E1293">
            <v>5362.63</v>
          </cell>
          <cell r="F1293" t="str">
            <v>Each</v>
          </cell>
          <cell r="G1293">
            <v>482.63</v>
          </cell>
          <cell r="H1293">
            <v>5362.63</v>
          </cell>
        </row>
        <row r="1294">
          <cell r="A1294" t="str">
            <v>14-02-a</v>
          </cell>
          <cell r="B1294" t="str">
            <v>Providing and Fixing double seat &amp; cover only : Bakelite</v>
          </cell>
          <cell r="C1294" t="str">
            <v>Each</v>
          </cell>
          <cell r="D1294">
            <v>7.87</v>
          </cell>
          <cell r="E1294">
            <v>617.88</v>
          </cell>
          <cell r="F1294" t="str">
            <v>Each</v>
          </cell>
          <cell r="G1294">
            <v>7.88</v>
          </cell>
          <cell r="H1294">
            <v>617.88</v>
          </cell>
        </row>
        <row r="1295">
          <cell r="A1295" t="str">
            <v>14-02-b</v>
          </cell>
          <cell r="B1295" t="str">
            <v>Providing and Fixing double seat &amp; cover only : Plastic</v>
          </cell>
          <cell r="C1295" t="str">
            <v>Each</v>
          </cell>
          <cell r="D1295">
            <v>7.87</v>
          </cell>
          <cell r="E1295">
            <v>800.88</v>
          </cell>
          <cell r="F1295" t="str">
            <v>Each</v>
          </cell>
          <cell r="G1295">
            <v>7.88</v>
          </cell>
          <cell r="H1295">
            <v>800.88</v>
          </cell>
        </row>
        <row r="1296">
          <cell r="A1296" t="str">
            <v>14-03-a</v>
          </cell>
          <cell r="B1296" t="str">
            <v>Providing and Fixing glazed earthen ware WC squatting type with built-in foot rests : White</v>
          </cell>
          <cell r="C1296" t="str">
            <v>Each</v>
          </cell>
          <cell r="D1296">
            <v>438.75</v>
          </cell>
          <cell r="E1296">
            <v>1780.75</v>
          </cell>
          <cell r="F1296" t="str">
            <v>Each</v>
          </cell>
          <cell r="G1296">
            <v>438.75</v>
          </cell>
          <cell r="H1296">
            <v>1780.75</v>
          </cell>
        </row>
        <row r="1297">
          <cell r="A1297" t="str">
            <v>14-03-b</v>
          </cell>
          <cell r="B1297" t="str">
            <v>Providing and Fixing glazed earthen ware WC squatting type with built-in foot rests : Coloured</v>
          </cell>
          <cell r="C1297" t="str">
            <v>Each</v>
          </cell>
          <cell r="D1297">
            <v>438.75</v>
          </cell>
          <cell r="E1297">
            <v>1780.75</v>
          </cell>
          <cell r="F1297" t="str">
            <v>Each</v>
          </cell>
          <cell r="G1297">
            <v>438.75</v>
          </cell>
          <cell r="H1297">
            <v>1780.75</v>
          </cell>
        </row>
        <row r="1298">
          <cell r="A1298" t="str">
            <v>14-04</v>
          </cell>
          <cell r="B1298" t="str">
            <v>Providing and Fixing white glazed earthernware WC squatting type with separate foot rests</v>
          </cell>
          <cell r="C1298" t="str">
            <v>Each</v>
          </cell>
          <cell r="D1298">
            <v>438.75</v>
          </cell>
          <cell r="E1298">
            <v>1494.05</v>
          </cell>
          <cell r="F1298" t="str">
            <v>Each</v>
          </cell>
          <cell r="G1298">
            <v>438.75</v>
          </cell>
          <cell r="H1298">
            <v>1494.05</v>
          </cell>
        </row>
        <row r="1299">
          <cell r="A1299" t="str">
            <v>14-05-a-01</v>
          </cell>
          <cell r="B1299" t="str">
            <v>Providing and Fixing glazed earthen ware WHB complete Size 22"x16" : White with pedestal</v>
          </cell>
          <cell r="C1299" t="str">
            <v>Each</v>
          </cell>
          <cell r="D1299">
            <v>585</v>
          </cell>
          <cell r="E1299">
            <v>5001.3999999999996</v>
          </cell>
          <cell r="F1299" t="str">
            <v>Each</v>
          </cell>
          <cell r="G1299">
            <v>585</v>
          </cell>
          <cell r="H1299">
            <v>5001.3999999999996</v>
          </cell>
        </row>
        <row r="1300">
          <cell r="A1300" t="str">
            <v>14-05-a-02</v>
          </cell>
          <cell r="B1300" t="str">
            <v>Providing and Fixing glazed earthen ware WHB complete Size 22"x16" : Coloured with pedestal</v>
          </cell>
          <cell r="C1300" t="str">
            <v>Each</v>
          </cell>
          <cell r="D1300">
            <v>585</v>
          </cell>
          <cell r="E1300">
            <v>3012.8</v>
          </cell>
          <cell r="F1300" t="str">
            <v>Each</v>
          </cell>
          <cell r="G1300">
            <v>585</v>
          </cell>
          <cell r="H1300">
            <v>3012.8</v>
          </cell>
        </row>
        <row r="1301">
          <cell r="A1301" t="str">
            <v>14-05-a-03</v>
          </cell>
          <cell r="B1301" t="str">
            <v>Providing and Fixing glazed earthen ware WHB complete Size 22"x16" : White without pedestal</v>
          </cell>
          <cell r="C1301" t="str">
            <v>Each</v>
          </cell>
          <cell r="D1301">
            <v>438.75</v>
          </cell>
          <cell r="E1301">
            <v>2317.5500000000002</v>
          </cell>
          <cell r="F1301" t="str">
            <v>Each</v>
          </cell>
          <cell r="G1301">
            <v>438.75</v>
          </cell>
          <cell r="H1301">
            <v>2317.5500000000002</v>
          </cell>
        </row>
        <row r="1302">
          <cell r="A1302" t="str">
            <v>14-05-a-04</v>
          </cell>
          <cell r="B1302" t="str">
            <v>Providing and Fixing glazed earthen ware WHB complete Size 22"x16' : Coloured without pedestal</v>
          </cell>
          <cell r="C1302" t="str">
            <v>Each</v>
          </cell>
          <cell r="D1302">
            <v>438.75</v>
          </cell>
          <cell r="E1302">
            <v>2500.5500000000002</v>
          </cell>
          <cell r="F1302" t="str">
            <v>Each</v>
          </cell>
          <cell r="G1302">
            <v>438.75</v>
          </cell>
          <cell r="H1302">
            <v>2500.5500000000002</v>
          </cell>
        </row>
        <row r="1303">
          <cell r="A1303" t="str">
            <v>14-05-b-01</v>
          </cell>
          <cell r="B1303" t="str">
            <v>Providing and Fixing glazed earthen ware WHB complete Size 25"x18" : White with pedestal</v>
          </cell>
          <cell r="C1303" t="str">
            <v>Each</v>
          </cell>
          <cell r="D1303">
            <v>585</v>
          </cell>
          <cell r="E1303">
            <v>3256.8</v>
          </cell>
          <cell r="F1303" t="str">
            <v>Each</v>
          </cell>
          <cell r="G1303">
            <v>585</v>
          </cell>
          <cell r="H1303">
            <v>3256.8</v>
          </cell>
        </row>
        <row r="1304">
          <cell r="A1304" t="str">
            <v>14-05-b-02</v>
          </cell>
          <cell r="B1304" t="str">
            <v>Providing and Fixing glazed earthen ware WHB complete Size 25"x18" : Coloured with pedestal</v>
          </cell>
          <cell r="C1304" t="str">
            <v>Each</v>
          </cell>
          <cell r="D1304">
            <v>585</v>
          </cell>
          <cell r="E1304">
            <v>3378.8</v>
          </cell>
          <cell r="F1304" t="str">
            <v>Each</v>
          </cell>
          <cell r="G1304">
            <v>585</v>
          </cell>
          <cell r="H1304">
            <v>3378.8</v>
          </cell>
        </row>
        <row r="1305">
          <cell r="A1305" t="str">
            <v>14-05-b-03</v>
          </cell>
          <cell r="B1305" t="str">
            <v>Providing and Fixing glazed earthen ware WHB complete Size 25"x18" : White without pedestal</v>
          </cell>
          <cell r="C1305" t="str">
            <v>Each</v>
          </cell>
          <cell r="D1305">
            <v>438.75</v>
          </cell>
          <cell r="E1305">
            <v>2500.5500000000002</v>
          </cell>
          <cell r="F1305" t="str">
            <v>Each</v>
          </cell>
          <cell r="G1305">
            <v>438.75</v>
          </cell>
          <cell r="H1305">
            <v>2500.5500000000002</v>
          </cell>
        </row>
        <row r="1306">
          <cell r="A1306" t="str">
            <v>14-05-b-04</v>
          </cell>
          <cell r="B1306" t="str">
            <v>Providing and Fixing glazed earthen ware WHB complete Size 25"x18" : Coloured without pedestal</v>
          </cell>
          <cell r="C1306" t="str">
            <v>Each</v>
          </cell>
          <cell r="D1306">
            <v>438.75</v>
          </cell>
          <cell r="E1306">
            <v>2683.55</v>
          </cell>
          <cell r="F1306" t="str">
            <v>Each</v>
          </cell>
          <cell r="G1306">
            <v>438.75</v>
          </cell>
          <cell r="H1306">
            <v>2683.55</v>
          </cell>
        </row>
        <row r="1307">
          <cell r="A1307" t="str">
            <v>14-06-a</v>
          </cell>
          <cell r="B1307" t="str">
            <v>Providing and Fixing stainless steel sink with drain board size 48"x24", including set of brackets, waste pipe etc</v>
          </cell>
          <cell r="C1307" t="str">
            <v>Each</v>
          </cell>
          <cell r="D1307">
            <v>585</v>
          </cell>
          <cell r="E1307">
            <v>4598.8</v>
          </cell>
          <cell r="F1307" t="str">
            <v>Each</v>
          </cell>
          <cell r="G1307">
            <v>585</v>
          </cell>
          <cell r="H1307">
            <v>4598.8</v>
          </cell>
        </row>
        <row r="1308">
          <cell r="A1308" t="str">
            <v>14-06-b</v>
          </cell>
          <cell r="B1308" t="str">
            <v>Providing and fixing stainless steel sink with drain board size 18"x36" including set of brackets, waste pipe etc</v>
          </cell>
          <cell r="C1308" t="str">
            <v>Each</v>
          </cell>
          <cell r="D1308">
            <v>585</v>
          </cell>
          <cell r="E1308">
            <v>4354.8</v>
          </cell>
          <cell r="F1308" t="str">
            <v>Each</v>
          </cell>
          <cell r="G1308">
            <v>585</v>
          </cell>
          <cell r="H1308">
            <v>4354.8</v>
          </cell>
        </row>
        <row r="1309">
          <cell r="A1309" t="str">
            <v>14-06-c</v>
          </cell>
          <cell r="B1309" t="str">
            <v>Providing and fixing stainless steel sink with drain board size 18"x48" including set of brackets, waste pipe etc</v>
          </cell>
          <cell r="C1309" t="str">
            <v>Each</v>
          </cell>
          <cell r="D1309">
            <v>585</v>
          </cell>
          <cell r="E1309">
            <v>4964.8</v>
          </cell>
          <cell r="F1309" t="str">
            <v>Each</v>
          </cell>
          <cell r="G1309">
            <v>585</v>
          </cell>
          <cell r="H1309">
            <v>4964.8</v>
          </cell>
        </row>
        <row r="1310">
          <cell r="A1310" t="str">
            <v>14-06-d</v>
          </cell>
          <cell r="B1310" t="str">
            <v>Providing and fixing stainless steel sink with drain board size 20"x60" including set of brackets, waste pipe etc</v>
          </cell>
          <cell r="C1310" t="str">
            <v>Each</v>
          </cell>
          <cell r="D1310">
            <v>585</v>
          </cell>
          <cell r="E1310">
            <v>6794.8</v>
          </cell>
          <cell r="F1310" t="str">
            <v>Each</v>
          </cell>
          <cell r="G1310">
            <v>585</v>
          </cell>
          <cell r="H1310">
            <v>6794.8</v>
          </cell>
        </row>
        <row r="1311">
          <cell r="A1311" t="str">
            <v>14-06-e</v>
          </cell>
          <cell r="B1311" t="str">
            <v>Providing and fixing stainless steel sink with drain board size 20"x72" including set of brackets, waste pipe etc</v>
          </cell>
          <cell r="C1311" t="str">
            <v>Each</v>
          </cell>
          <cell r="D1311">
            <v>585</v>
          </cell>
          <cell r="E1311">
            <v>8990.7999999999993</v>
          </cell>
          <cell r="F1311" t="str">
            <v>Each</v>
          </cell>
          <cell r="G1311">
            <v>585</v>
          </cell>
          <cell r="H1311">
            <v>8990.7999999999993</v>
          </cell>
        </row>
        <row r="1312">
          <cell r="A1312" t="str">
            <v>14-07</v>
          </cell>
          <cell r="B1312" t="str">
            <v>Providing and Fixing terrazzo concrete sink 25"x18", with drain board of mosaic, including set of brackets etc</v>
          </cell>
          <cell r="C1312" t="str">
            <v>-</v>
          </cell>
          <cell r="D1312" t="str">
            <v>-</v>
          </cell>
          <cell r="E1312" t="str">
            <v>-</v>
          </cell>
          <cell r="F1312" t="str">
            <v>-</v>
          </cell>
          <cell r="G1312" t="str">
            <v>-</v>
          </cell>
          <cell r="H1312" t="str">
            <v>DELETED</v>
          </cell>
        </row>
        <row r="1313">
          <cell r="A1313" t="str">
            <v>14-08-a</v>
          </cell>
          <cell r="B1313" t="str">
            <v>Providing and Fixing glazed earthen ware sink including set of brackets, waste pipe etc : 25"x18"</v>
          </cell>
          <cell r="C1313" t="str">
            <v>-</v>
          </cell>
          <cell r="D1313" t="str">
            <v>-</v>
          </cell>
          <cell r="E1313" t="str">
            <v>-</v>
          </cell>
          <cell r="F1313" t="str">
            <v>-</v>
          </cell>
          <cell r="G1313" t="str">
            <v>-</v>
          </cell>
          <cell r="H1313" t="str">
            <v>DELETED</v>
          </cell>
        </row>
        <row r="1314">
          <cell r="A1314" t="str">
            <v>14-08-b</v>
          </cell>
          <cell r="B1314" t="str">
            <v>Providing and Fixing glazed earthen ware sink including set of brackets, waste pipe etc : 25"x18"</v>
          </cell>
          <cell r="C1314" t="str">
            <v>-</v>
          </cell>
          <cell r="D1314" t="str">
            <v>-</v>
          </cell>
          <cell r="E1314" t="str">
            <v>-</v>
          </cell>
          <cell r="F1314" t="str">
            <v>-</v>
          </cell>
          <cell r="G1314" t="str">
            <v>-</v>
          </cell>
          <cell r="H1314" t="str">
            <v>DELETED</v>
          </cell>
        </row>
        <row r="1315">
          <cell r="A1315" t="str">
            <v>14-09</v>
          </cell>
          <cell r="B1315" t="str">
            <v xml:space="preserve">Providing and Fixing white glazed earthernware flat back urinal </v>
          </cell>
          <cell r="C1315" t="str">
            <v>Each</v>
          </cell>
          <cell r="D1315">
            <v>585</v>
          </cell>
          <cell r="E1315">
            <v>2049</v>
          </cell>
          <cell r="F1315" t="str">
            <v>Each</v>
          </cell>
          <cell r="G1315">
            <v>585</v>
          </cell>
          <cell r="H1315">
            <v>2049</v>
          </cell>
        </row>
        <row r="1316">
          <cell r="A1316" t="str">
            <v>14-10-a</v>
          </cell>
          <cell r="B1316" t="str">
            <v>Providing and Fixing glazed earthen ware low down flushing cistern 3 gallons capacity : White</v>
          </cell>
          <cell r="C1316" t="str">
            <v>Each</v>
          </cell>
          <cell r="D1316">
            <v>585</v>
          </cell>
          <cell r="E1316">
            <v>2299.1</v>
          </cell>
          <cell r="F1316" t="str">
            <v>Each</v>
          </cell>
          <cell r="G1316">
            <v>585</v>
          </cell>
          <cell r="H1316">
            <v>2299.1</v>
          </cell>
        </row>
        <row r="1317">
          <cell r="A1317" t="str">
            <v>14-10-b</v>
          </cell>
          <cell r="B1317" t="str">
            <v>Providing and Fixing glazed earthen ware low down flushing cistern 3 gallons capacity : Coloured</v>
          </cell>
          <cell r="C1317" t="str">
            <v>Each</v>
          </cell>
          <cell r="D1317">
            <v>585</v>
          </cell>
          <cell r="E1317">
            <v>2970.1</v>
          </cell>
          <cell r="F1317" t="str">
            <v>Each</v>
          </cell>
          <cell r="G1317">
            <v>585</v>
          </cell>
          <cell r="H1317">
            <v>2970.1</v>
          </cell>
        </row>
        <row r="1318">
          <cell r="A1318" t="str">
            <v>14-11</v>
          </cell>
          <cell r="B1318" t="str">
            <v>Providing and Fixing white enamelled CI low down flushing cistern (3 gallons capacity) including CP water connection</v>
          </cell>
          <cell r="C1318" t="str">
            <v>-</v>
          </cell>
          <cell r="D1318" t="str">
            <v>-</v>
          </cell>
          <cell r="E1318" t="str">
            <v>-</v>
          </cell>
          <cell r="F1318" t="str">
            <v>-</v>
          </cell>
          <cell r="G1318" t="str">
            <v>-</v>
          </cell>
          <cell r="H1318" t="str">
            <v>DELETED</v>
          </cell>
        </row>
        <row r="1319">
          <cell r="A1319" t="str">
            <v>14-12-a</v>
          </cell>
          <cell r="B1319" t="str">
            <v>Providing and Fixing cast iron high level flushing cistern, including high level flushing cistern including CP : 3 gallons</v>
          </cell>
          <cell r="C1319" t="str">
            <v>-</v>
          </cell>
          <cell r="D1319" t="str">
            <v>-</v>
          </cell>
          <cell r="E1319" t="str">
            <v>-</v>
          </cell>
          <cell r="F1319" t="str">
            <v>-</v>
          </cell>
          <cell r="G1319" t="str">
            <v>-</v>
          </cell>
          <cell r="H1319" t="str">
            <v>DELETED</v>
          </cell>
        </row>
        <row r="1320">
          <cell r="A1320" t="str">
            <v>14-12-b</v>
          </cell>
          <cell r="B1320" t="str">
            <v>Providing and Fixing cast iron high level flushing cistern, including high level flushing cistern including CP : 1 gallon</v>
          </cell>
          <cell r="C1320" t="str">
            <v>-</v>
          </cell>
          <cell r="D1320" t="str">
            <v>-</v>
          </cell>
          <cell r="E1320" t="str">
            <v>-</v>
          </cell>
          <cell r="F1320" t="str">
            <v>-</v>
          </cell>
          <cell r="G1320" t="str">
            <v>-</v>
          </cell>
          <cell r="H1320" t="str">
            <v>DELETED</v>
          </cell>
        </row>
        <row r="1321">
          <cell r="A1321" t="str">
            <v>14-13</v>
          </cell>
          <cell r="B1321" t="str">
            <v>Providing and Fixing CP soap dish.</v>
          </cell>
          <cell r="C1321" t="str">
            <v>Each</v>
          </cell>
          <cell r="D1321">
            <v>55.13</v>
          </cell>
          <cell r="E1321">
            <v>543.13</v>
          </cell>
          <cell r="F1321" t="str">
            <v>Each</v>
          </cell>
          <cell r="G1321">
            <v>55.13</v>
          </cell>
          <cell r="H1321">
            <v>543.13</v>
          </cell>
        </row>
        <row r="1322">
          <cell r="A1322" t="str">
            <v>14-14-a</v>
          </cell>
          <cell r="B1322" t="str">
            <v>Providing and Fixing glazed earthen ware soap dish White</v>
          </cell>
          <cell r="C1322" t="str">
            <v>Each</v>
          </cell>
          <cell r="D1322">
            <v>55.13</v>
          </cell>
          <cell r="E1322">
            <v>421.13</v>
          </cell>
          <cell r="F1322" t="str">
            <v>Each</v>
          </cell>
          <cell r="G1322">
            <v>55.13</v>
          </cell>
          <cell r="H1322">
            <v>421.13</v>
          </cell>
        </row>
        <row r="1323">
          <cell r="A1323" t="str">
            <v>14-14-b</v>
          </cell>
          <cell r="B1323" t="str">
            <v>Providing and Fixing glazed earthen ware soap dish Coloured</v>
          </cell>
          <cell r="C1323" t="str">
            <v>Each</v>
          </cell>
          <cell r="D1323">
            <v>55.13</v>
          </cell>
          <cell r="E1323">
            <v>421.13</v>
          </cell>
          <cell r="F1323" t="str">
            <v>Each</v>
          </cell>
          <cell r="G1323">
            <v>55.13</v>
          </cell>
          <cell r="H1323">
            <v>421.13</v>
          </cell>
        </row>
        <row r="1324">
          <cell r="A1324" t="str">
            <v>14-15</v>
          </cell>
          <cell r="B1324" t="str">
            <v>Providing and Fixing CP toilet paper holder</v>
          </cell>
          <cell r="C1324" t="str">
            <v>Each</v>
          </cell>
          <cell r="D1324">
            <v>55.13</v>
          </cell>
          <cell r="E1324">
            <v>482.13</v>
          </cell>
          <cell r="F1324" t="str">
            <v>Each</v>
          </cell>
          <cell r="G1324">
            <v>55.13</v>
          </cell>
          <cell r="H1324">
            <v>482.13</v>
          </cell>
        </row>
        <row r="1325">
          <cell r="A1325" t="str">
            <v>14-16-a</v>
          </cell>
          <cell r="B1325" t="str">
            <v>Providing and Fixing CP towel rail : 24" long, 3/4" dia</v>
          </cell>
          <cell r="C1325" t="str">
            <v>Each</v>
          </cell>
          <cell r="D1325">
            <v>55.13</v>
          </cell>
          <cell r="E1325">
            <v>787.13</v>
          </cell>
          <cell r="F1325" t="str">
            <v>Each</v>
          </cell>
          <cell r="G1325">
            <v>55.13</v>
          </cell>
          <cell r="H1325">
            <v>787.13</v>
          </cell>
        </row>
        <row r="1326">
          <cell r="A1326" t="str">
            <v>14-16-b</v>
          </cell>
          <cell r="B1326" t="str">
            <v>Providing and Fixing CP towel rail : 20" long, 1/2" dia</v>
          </cell>
          <cell r="C1326" t="str">
            <v>Each</v>
          </cell>
          <cell r="D1326">
            <v>55.13</v>
          </cell>
          <cell r="E1326">
            <v>274.73</v>
          </cell>
          <cell r="F1326" t="str">
            <v>Each</v>
          </cell>
          <cell r="G1326">
            <v>55.13</v>
          </cell>
          <cell r="H1326">
            <v>274.73</v>
          </cell>
        </row>
        <row r="1327">
          <cell r="A1327" t="str">
            <v>14-17</v>
          </cell>
          <cell r="B1327" t="str">
            <v>Providing and Fixing best quality 5mm mirror 22"x16" size</v>
          </cell>
          <cell r="C1327" t="str">
            <v>Each</v>
          </cell>
          <cell r="D1327">
            <v>182.81</v>
          </cell>
          <cell r="E1327">
            <v>1463.81</v>
          </cell>
          <cell r="F1327" t="str">
            <v>Each</v>
          </cell>
          <cell r="G1327">
            <v>182.81</v>
          </cell>
          <cell r="H1327">
            <v>1463.81</v>
          </cell>
        </row>
        <row r="1328">
          <cell r="A1328" t="str">
            <v>14-18-a</v>
          </cell>
          <cell r="B1328" t="str">
            <v>Providing and Fixing best quality 5mm glass shelf 24"x5" With chromium plated brackets &amp; railing</v>
          </cell>
          <cell r="C1328" t="str">
            <v>Each</v>
          </cell>
          <cell r="D1328">
            <v>63</v>
          </cell>
          <cell r="E1328">
            <v>612</v>
          </cell>
          <cell r="F1328" t="str">
            <v>Each</v>
          </cell>
          <cell r="G1328">
            <v>63</v>
          </cell>
          <cell r="H1328">
            <v>612</v>
          </cell>
        </row>
        <row r="1329">
          <cell r="A1329" t="str">
            <v>14-18-b</v>
          </cell>
          <cell r="B1329" t="str">
            <v>Providing and Fixing best quality 5mm glass shelf 24"x5" Glass shelf only, w/o chromium plated bracke</v>
          </cell>
          <cell r="C1329" t="str">
            <v>Each</v>
          </cell>
          <cell r="D1329">
            <v>23.63</v>
          </cell>
          <cell r="E1329">
            <v>572.63</v>
          </cell>
          <cell r="F1329" t="str">
            <v>Each</v>
          </cell>
          <cell r="G1329">
            <v>23.63</v>
          </cell>
          <cell r="H1329">
            <v>572.63</v>
          </cell>
        </row>
        <row r="1330">
          <cell r="A1330" t="str">
            <v>14-19-a</v>
          </cell>
          <cell r="B1330" t="str">
            <v>Providing and Fixing glazed earthen ware shelf 24"x5" with CP brackets &amp; railing of : 24" length, 3/4" dia</v>
          </cell>
          <cell r="C1330" t="str">
            <v>Each</v>
          </cell>
          <cell r="D1330">
            <v>63</v>
          </cell>
          <cell r="E1330">
            <v>307</v>
          </cell>
          <cell r="F1330" t="str">
            <v>Each</v>
          </cell>
          <cell r="G1330">
            <v>63</v>
          </cell>
          <cell r="H1330">
            <v>307</v>
          </cell>
        </row>
        <row r="1331">
          <cell r="A1331" t="str">
            <v>14-19-b</v>
          </cell>
          <cell r="B1331" t="str">
            <v>Providing and Fixing glazed earthen ware shelf 24"x5" with CP brackets &amp; railing of : 20" length, 1/2" dia</v>
          </cell>
          <cell r="C1331" t="str">
            <v>Each</v>
          </cell>
          <cell r="D1331">
            <v>63</v>
          </cell>
          <cell r="E1331">
            <v>154.5</v>
          </cell>
          <cell r="F1331" t="str">
            <v>Each</v>
          </cell>
          <cell r="G1331">
            <v>63</v>
          </cell>
          <cell r="H1331">
            <v>154.5</v>
          </cell>
        </row>
        <row r="1332">
          <cell r="A1332" t="str">
            <v>14-20-a</v>
          </cell>
          <cell r="B1332" t="str">
            <v>Providing and Fixing Plastic soap dish.</v>
          </cell>
          <cell r="C1332" t="str">
            <v>Each</v>
          </cell>
          <cell r="D1332">
            <v>55.13</v>
          </cell>
          <cell r="E1332">
            <v>274.73</v>
          </cell>
          <cell r="F1332" t="str">
            <v>Each</v>
          </cell>
          <cell r="G1332">
            <v>55.13</v>
          </cell>
          <cell r="H1332">
            <v>274.73</v>
          </cell>
        </row>
        <row r="1333">
          <cell r="A1333" t="str">
            <v>14-20-b</v>
          </cell>
          <cell r="B1333" t="str">
            <v>Providing and Fixing Plastic toilet paper holder.</v>
          </cell>
          <cell r="C1333" t="str">
            <v>Each</v>
          </cell>
          <cell r="D1333">
            <v>55.13</v>
          </cell>
          <cell r="E1333">
            <v>286.92</v>
          </cell>
          <cell r="F1333" t="str">
            <v>Each</v>
          </cell>
          <cell r="G1333">
            <v>55.13</v>
          </cell>
          <cell r="H1333">
            <v>286.92</v>
          </cell>
        </row>
        <row r="1334">
          <cell r="A1334" t="str">
            <v>14-20-c</v>
          </cell>
          <cell r="B1334" t="str">
            <v>Providing and Fixing Plastic towel rail.</v>
          </cell>
          <cell r="C1334" t="str">
            <v>Each</v>
          </cell>
          <cell r="D1334">
            <v>55.13</v>
          </cell>
          <cell r="E1334">
            <v>299.13</v>
          </cell>
          <cell r="F1334" t="str">
            <v>Each</v>
          </cell>
          <cell r="G1334">
            <v>55.13</v>
          </cell>
          <cell r="H1334">
            <v>299.13</v>
          </cell>
        </row>
        <row r="1335">
          <cell r="A1335" t="str">
            <v>14-20-d</v>
          </cell>
          <cell r="B1335" t="str">
            <v>Providing and Fixing Plastic shelf 24"x5" with</v>
          </cell>
          <cell r="C1335" t="str">
            <v>Each</v>
          </cell>
          <cell r="D1335">
            <v>55.13</v>
          </cell>
          <cell r="E1335">
            <v>1043.32</v>
          </cell>
          <cell r="F1335" t="str">
            <v>Each</v>
          </cell>
          <cell r="G1335">
            <v>55.13</v>
          </cell>
          <cell r="H1335">
            <v>1043.32</v>
          </cell>
        </row>
        <row r="1336">
          <cell r="A1336" t="str">
            <v>14-21-a</v>
          </cell>
          <cell r="B1336" t="str">
            <v>Providing and Fixing CP pillar-cock, heavy type : 3/4"</v>
          </cell>
          <cell r="C1336" t="str">
            <v>Each</v>
          </cell>
          <cell r="D1336">
            <v>55.13</v>
          </cell>
          <cell r="E1336">
            <v>970.13</v>
          </cell>
          <cell r="F1336" t="str">
            <v>Each</v>
          </cell>
          <cell r="G1336">
            <v>55.13</v>
          </cell>
          <cell r="H1336">
            <v>970.13</v>
          </cell>
        </row>
        <row r="1337">
          <cell r="A1337" t="str">
            <v>14-21-b</v>
          </cell>
          <cell r="B1337" t="str">
            <v>Providing and Fixing CP pillar-cock, heavy type : 1/2"</v>
          </cell>
          <cell r="C1337" t="str">
            <v>Each</v>
          </cell>
          <cell r="D1337">
            <v>55.13</v>
          </cell>
          <cell r="E1337">
            <v>863.38</v>
          </cell>
          <cell r="F1337" t="str">
            <v>Each</v>
          </cell>
          <cell r="G1337">
            <v>55.13</v>
          </cell>
          <cell r="H1337">
            <v>863.38</v>
          </cell>
        </row>
        <row r="1338">
          <cell r="A1338" t="str">
            <v>14-22-a</v>
          </cell>
          <cell r="B1338" t="str">
            <v>Providing and Fixing CP stop-cock, heavy type : 3/4"</v>
          </cell>
          <cell r="C1338" t="str">
            <v>Each</v>
          </cell>
          <cell r="D1338">
            <v>55.13</v>
          </cell>
          <cell r="E1338">
            <v>604.13</v>
          </cell>
          <cell r="F1338" t="str">
            <v>Each</v>
          </cell>
          <cell r="G1338">
            <v>55.13</v>
          </cell>
          <cell r="H1338">
            <v>604.13</v>
          </cell>
        </row>
        <row r="1339">
          <cell r="A1339" t="str">
            <v>14-22-b</v>
          </cell>
          <cell r="B1339" t="str">
            <v>Providing and Fixing CP stop-cock, heavy type : 1/2"</v>
          </cell>
          <cell r="C1339" t="str">
            <v>Each</v>
          </cell>
          <cell r="D1339">
            <v>55.13</v>
          </cell>
          <cell r="E1339">
            <v>604.13</v>
          </cell>
          <cell r="F1339" t="str">
            <v>Each</v>
          </cell>
          <cell r="G1339">
            <v>55.13</v>
          </cell>
          <cell r="H1339">
            <v>604.13</v>
          </cell>
        </row>
        <row r="1340">
          <cell r="A1340" t="str">
            <v>14-23</v>
          </cell>
          <cell r="B1340" t="str">
            <v>Providing and Fixing underground stop-cock 1/2" with CP cover</v>
          </cell>
          <cell r="C1340" t="str">
            <v>Each</v>
          </cell>
          <cell r="D1340">
            <v>63</v>
          </cell>
          <cell r="E1340">
            <v>666.9</v>
          </cell>
          <cell r="F1340" t="str">
            <v>Each</v>
          </cell>
          <cell r="G1340">
            <v>63</v>
          </cell>
          <cell r="H1340">
            <v>666.9</v>
          </cell>
        </row>
        <row r="1341">
          <cell r="A1341" t="str">
            <v>14-24-a</v>
          </cell>
          <cell r="B1341" t="str">
            <v>Providing and Fixing CP bib-cock, heavy type : 3/4"</v>
          </cell>
          <cell r="C1341" t="str">
            <v>Each</v>
          </cell>
          <cell r="D1341">
            <v>55.13</v>
          </cell>
          <cell r="E1341">
            <v>567.53</v>
          </cell>
          <cell r="F1341" t="str">
            <v>Each</v>
          </cell>
          <cell r="G1341">
            <v>55.13</v>
          </cell>
          <cell r="H1341">
            <v>567.53</v>
          </cell>
        </row>
        <row r="1342">
          <cell r="A1342" t="str">
            <v>14-24-b</v>
          </cell>
          <cell r="B1342" t="str">
            <v>Providing and Fixing CP bib-cock, heavy type : 1/2"</v>
          </cell>
          <cell r="C1342" t="str">
            <v>Each</v>
          </cell>
          <cell r="D1342">
            <v>55.13</v>
          </cell>
          <cell r="E1342">
            <v>518.72</v>
          </cell>
          <cell r="F1342" t="str">
            <v>Each</v>
          </cell>
          <cell r="G1342">
            <v>55.13</v>
          </cell>
          <cell r="H1342">
            <v>518.72</v>
          </cell>
        </row>
        <row r="1343">
          <cell r="A1343" t="str">
            <v>14-25</v>
          </cell>
          <cell r="B1343" t="str">
            <v>Providing and Fixing 1/2" CP tee stop cock</v>
          </cell>
          <cell r="C1343" t="str">
            <v>Each</v>
          </cell>
          <cell r="D1343">
            <v>55.13</v>
          </cell>
          <cell r="E1343">
            <v>543.13</v>
          </cell>
          <cell r="F1343" t="str">
            <v>Each</v>
          </cell>
          <cell r="G1343">
            <v>55.13</v>
          </cell>
          <cell r="H1343">
            <v>543.13</v>
          </cell>
        </row>
        <row r="1344">
          <cell r="A1344" t="str">
            <v>14-26-a</v>
          </cell>
          <cell r="B1344" t="str">
            <v>Providing and Fixing CP shower rose : 1/2"x4"</v>
          </cell>
          <cell r="C1344" t="str">
            <v>Each</v>
          </cell>
          <cell r="D1344">
            <v>55.13</v>
          </cell>
          <cell r="E1344">
            <v>1226.32</v>
          </cell>
          <cell r="F1344" t="str">
            <v>Each</v>
          </cell>
          <cell r="G1344">
            <v>55.13</v>
          </cell>
          <cell r="H1344">
            <v>1226.32</v>
          </cell>
        </row>
        <row r="1345">
          <cell r="A1345" t="str">
            <v>14-26-b</v>
          </cell>
          <cell r="B1345" t="str">
            <v>Providing and Fixing CP shower rose : 3/4"x6"</v>
          </cell>
          <cell r="C1345" t="str">
            <v>Each</v>
          </cell>
          <cell r="D1345">
            <v>55.13</v>
          </cell>
          <cell r="E1345">
            <v>665.13</v>
          </cell>
          <cell r="F1345" t="str">
            <v>Each</v>
          </cell>
          <cell r="G1345">
            <v>55.13</v>
          </cell>
          <cell r="H1345">
            <v>665.13</v>
          </cell>
        </row>
        <row r="1346">
          <cell r="A1346" t="str">
            <v>14-27</v>
          </cell>
          <cell r="B1346" t="str">
            <v>Providing and Fixing CP mixing valve for WHB, sink or shower</v>
          </cell>
          <cell r="C1346" t="str">
            <v>Each</v>
          </cell>
          <cell r="D1346">
            <v>55.13</v>
          </cell>
          <cell r="E1346">
            <v>2129.13</v>
          </cell>
          <cell r="F1346" t="str">
            <v>Each</v>
          </cell>
          <cell r="G1346">
            <v>55.13</v>
          </cell>
          <cell r="H1346">
            <v>2129.13</v>
          </cell>
        </row>
        <row r="1347">
          <cell r="A1347" t="str">
            <v>14-28-a</v>
          </cell>
          <cell r="B1347" t="str">
            <v>Providing and Fixing gun metal peet / gate valve (screwed) 1¬" dia</v>
          </cell>
          <cell r="C1347" t="str">
            <v>Each</v>
          </cell>
          <cell r="D1347">
            <v>63</v>
          </cell>
          <cell r="E1347">
            <v>1331.8</v>
          </cell>
          <cell r="F1347" t="str">
            <v>Each</v>
          </cell>
          <cell r="G1347">
            <v>63</v>
          </cell>
          <cell r="H1347">
            <v>1331.8</v>
          </cell>
        </row>
        <row r="1348">
          <cell r="A1348" t="str">
            <v>14-28-b</v>
          </cell>
          <cell r="B1348" t="str">
            <v>Providing and Fixing gun metal peet / gate valve (screwed) 1«" dia</v>
          </cell>
          <cell r="C1348" t="str">
            <v>Each</v>
          </cell>
          <cell r="D1348">
            <v>63</v>
          </cell>
          <cell r="E1348">
            <v>1356.2</v>
          </cell>
          <cell r="F1348" t="str">
            <v>Each</v>
          </cell>
          <cell r="G1348">
            <v>63</v>
          </cell>
          <cell r="H1348">
            <v>1356.2</v>
          </cell>
        </row>
        <row r="1349">
          <cell r="A1349" t="str">
            <v>14-28-c</v>
          </cell>
          <cell r="B1349" t="str">
            <v>Providing and Fixing gun metal peet / gate valve (screwed) 2" dia</v>
          </cell>
          <cell r="C1349" t="str">
            <v>Each</v>
          </cell>
          <cell r="D1349">
            <v>63</v>
          </cell>
          <cell r="E1349">
            <v>1868.6</v>
          </cell>
          <cell r="F1349" t="str">
            <v>Each</v>
          </cell>
          <cell r="G1349">
            <v>63</v>
          </cell>
          <cell r="H1349">
            <v>1868.6</v>
          </cell>
        </row>
        <row r="1350">
          <cell r="A1350" t="str">
            <v>14-28-d</v>
          </cell>
          <cell r="B1350" t="str">
            <v>Providing and Fixing gun metal peet / gate valve (screwed) 2«" dia</v>
          </cell>
          <cell r="C1350" t="str">
            <v>Each</v>
          </cell>
          <cell r="D1350">
            <v>63</v>
          </cell>
          <cell r="E1350">
            <v>5528.6</v>
          </cell>
          <cell r="F1350" t="str">
            <v>Each</v>
          </cell>
          <cell r="G1350">
            <v>63</v>
          </cell>
          <cell r="H1350">
            <v>5528.6</v>
          </cell>
        </row>
        <row r="1351">
          <cell r="A1351" t="str">
            <v>14-28-e</v>
          </cell>
          <cell r="B1351" t="str">
            <v>Providing and Fixing gun metal peet / gate valve (screwed) 3" dia</v>
          </cell>
          <cell r="C1351" t="str">
            <v>Each</v>
          </cell>
          <cell r="D1351">
            <v>63</v>
          </cell>
          <cell r="E1351">
            <v>5772.6</v>
          </cell>
          <cell r="F1351" t="str">
            <v>Each</v>
          </cell>
          <cell r="G1351">
            <v>63</v>
          </cell>
          <cell r="H1351">
            <v>5772.6</v>
          </cell>
        </row>
        <row r="1352">
          <cell r="A1352" t="str">
            <v>14-29-a</v>
          </cell>
          <cell r="B1352" t="str">
            <v>Providing and Fixing CP or brass oxidized swan-neck cock 1/2" dia : Single way</v>
          </cell>
          <cell r="C1352" t="str">
            <v>Each</v>
          </cell>
          <cell r="D1352">
            <v>55.13</v>
          </cell>
          <cell r="E1352">
            <v>909.13</v>
          </cell>
          <cell r="F1352" t="str">
            <v>Each</v>
          </cell>
          <cell r="G1352">
            <v>55.13</v>
          </cell>
          <cell r="H1352">
            <v>909.13</v>
          </cell>
        </row>
        <row r="1353">
          <cell r="A1353" t="str">
            <v>14-29-b</v>
          </cell>
          <cell r="B1353" t="str">
            <v>Providing and Fixing CP or brass oxidized swan-neck cock 1/2" dia : Double way</v>
          </cell>
          <cell r="C1353" t="str">
            <v>Each</v>
          </cell>
          <cell r="D1353">
            <v>63</v>
          </cell>
          <cell r="E1353">
            <v>2320</v>
          </cell>
          <cell r="F1353" t="str">
            <v>Each</v>
          </cell>
          <cell r="G1353">
            <v>63</v>
          </cell>
          <cell r="H1353">
            <v>2320</v>
          </cell>
        </row>
        <row r="1354">
          <cell r="A1354" t="str">
            <v>14-29-c</v>
          </cell>
          <cell r="B1354" t="str">
            <v>Providing and Fixing CP or brass oxidized swan-neck cock 1/2" dia : Three way</v>
          </cell>
          <cell r="C1354" t="str">
            <v>Each</v>
          </cell>
          <cell r="D1354">
            <v>78.75</v>
          </cell>
          <cell r="E1354">
            <v>200.75</v>
          </cell>
          <cell r="F1354" t="str">
            <v>Each</v>
          </cell>
          <cell r="G1354">
            <v>78.75</v>
          </cell>
          <cell r="H1354">
            <v>200.75</v>
          </cell>
        </row>
        <row r="1355">
          <cell r="A1355" t="str">
            <v>14-30-a</v>
          </cell>
          <cell r="B1355" t="str">
            <v>Providing and Fixing brass union 1/2" dia</v>
          </cell>
          <cell r="C1355" t="str">
            <v>Each</v>
          </cell>
          <cell r="D1355">
            <v>55.13</v>
          </cell>
          <cell r="E1355">
            <v>396.73</v>
          </cell>
          <cell r="F1355" t="str">
            <v>Each</v>
          </cell>
          <cell r="G1355">
            <v>55.13</v>
          </cell>
          <cell r="H1355">
            <v>396.73</v>
          </cell>
        </row>
        <row r="1356">
          <cell r="A1356" t="str">
            <v>14-30-b</v>
          </cell>
          <cell r="B1356" t="str">
            <v>Providing and Fixing brass union 3/4" dia</v>
          </cell>
          <cell r="C1356" t="str">
            <v>Each</v>
          </cell>
          <cell r="D1356">
            <v>55.13</v>
          </cell>
          <cell r="E1356">
            <v>482.13</v>
          </cell>
          <cell r="F1356" t="str">
            <v>Each</v>
          </cell>
          <cell r="G1356">
            <v>55.13</v>
          </cell>
          <cell r="H1356">
            <v>482.13</v>
          </cell>
        </row>
        <row r="1357">
          <cell r="A1357" t="str">
            <v>14-31-a</v>
          </cell>
          <cell r="B1357" t="str">
            <v>Providing and Fixing CI floor trap including CI grating &amp; concrete chamber all round : 4"x2"</v>
          </cell>
          <cell r="C1357" t="str">
            <v>Each</v>
          </cell>
          <cell r="D1357">
            <v>135</v>
          </cell>
          <cell r="E1357">
            <v>745</v>
          </cell>
          <cell r="F1357" t="str">
            <v>Each</v>
          </cell>
          <cell r="G1357">
            <v>135</v>
          </cell>
          <cell r="H1357">
            <v>745</v>
          </cell>
        </row>
        <row r="1358">
          <cell r="A1358" t="str">
            <v>14-31-b</v>
          </cell>
          <cell r="B1358" t="str">
            <v>Providing and Fixing CI floor trap including CI grating &amp; concrete chamber all round : 4"x3"</v>
          </cell>
          <cell r="C1358" t="str">
            <v>Each</v>
          </cell>
          <cell r="D1358">
            <v>135</v>
          </cell>
          <cell r="E1358">
            <v>806</v>
          </cell>
          <cell r="F1358" t="str">
            <v>Each</v>
          </cell>
          <cell r="G1358">
            <v>135</v>
          </cell>
          <cell r="H1358">
            <v>806</v>
          </cell>
        </row>
        <row r="1359">
          <cell r="A1359" t="str">
            <v>14-32-a</v>
          </cell>
          <cell r="B1359" t="str">
            <v>Providing and Fixing 'P' trap including GI grating &amp; PCC chamber 4" of cast iron</v>
          </cell>
          <cell r="C1359" t="str">
            <v>Each</v>
          </cell>
          <cell r="D1359">
            <v>121.5</v>
          </cell>
          <cell r="E1359">
            <v>853.5</v>
          </cell>
          <cell r="F1359" t="str">
            <v>Each</v>
          </cell>
          <cell r="G1359">
            <v>121.5</v>
          </cell>
          <cell r="H1359">
            <v>853.5</v>
          </cell>
        </row>
        <row r="1360">
          <cell r="A1360" t="str">
            <v>14-32-b</v>
          </cell>
          <cell r="B1360" t="str">
            <v>Providing and Fixing 'P' trap including GI grating &amp; PCC chamber 4" glazed</v>
          </cell>
          <cell r="C1360" t="str">
            <v>Each</v>
          </cell>
          <cell r="D1360">
            <v>121.5</v>
          </cell>
          <cell r="E1360">
            <v>524.1</v>
          </cell>
          <cell r="F1360" t="str">
            <v>Each</v>
          </cell>
          <cell r="G1360">
            <v>121.5</v>
          </cell>
          <cell r="H1360">
            <v>524.1</v>
          </cell>
        </row>
        <row r="1361">
          <cell r="A1361" t="str">
            <v>14-33</v>
          </cell>
          <cell r="B1361" t="str">
            <v>Providing and Fixing 4" gully trap with PCC, including masonry chamber 1'x1' and PVC grating 6"x6"</v>
          </cell>
          <cell r="C1361" t="str">
            <v>Each</v>
          </cell>
          <cell r="D1361">
            <v>202.5</v>
          </cell>
          <cell r="E1361">
            <v>934.5</v>
          </cell>
          <cell r="F1361" t="str">
            <v>Each</v>
          </cell>
          <cell r="G1361">
            <v>202.5</v>
          </cell>
          <cell r="H1361">
            <v>934.5</v>
          </cell>
        </row>
        <row r="1362">
          <cell r="A1362" t="str">
            <v>14-34-a-01</v>
          </cell>
          <cell r="B1362" t="str">
            <v>Providing and fitting CI soil pipe with : Lead &amp; yarn caulked joint : 4" dia.</v>
          </cell>
          <cell r="C1362" t="str">
            <v>Rft</v>
          </cell>
          <cell r="D1362">
            <v>41.16</v>
          </cell>
          <cell r="E1362">
            <v>846.36</v>
          </cell>
          <cell r="F1362" t="str">
            <v>m</v>
          </cell>
          <cell r="G1362">
            <v>135.03</v>
          </cell>
          <cell r="H1362">
            <v>2776.77</v>
          </cell>
        </row>
        <row r="1363">
          <cell r="A1363" t="str">
            <v>14-34-a-02</v>
          </cell>
          <cell r="B1363" t="str">
            <v>Providing and fitting CI soil pipe with : Lead &amp; yarn caulked joint : 2" dia.</v>
          </cell>
          <cell r="C1363" t="str">
            <v>Rft</v>
          </cell>
          <cell r="D1363">
            <v>20.58</v>
          </cell>
          <cell r="E1363">
            <v>435.38</v>
          </cell>
          <cell r="F1363" t="str">
            <v>m</v>
          </cell>
          <cell r="G1363">
            <v>67.52</v>
          </cell>
          <cell r="H1363">
            <v>1428.41</v>
          </cell>
        </row>
        <row r="1364">
          <cell r="A1364" t="str">
            <v>14-34-b-01</v>
          </cell>
          <cell r="B1364" t="str">
            <v>Providing and fitting CI soil pipe with : Cement caulked joint : 4" dia</v>
          </cell>
          <cell r="C1364" t="str">
            <v>Rft</v>
          </cell>
          <cell r="D1364">
            <v>41.16</v>
          </cell>
          <cell r="E1364">
            <v>821.96</v>
          </cell>
          <cell r="F1364" t="str">
            <v>m</v>
          </cell>
          <cell r="G1364">
            <v>135.03</v>
          </cell>
          <cell r="H1364">
            <v>2696.71</v>
          </cell>
        </row>
        <row r="1365">
          <cell r="A1365" t="str">
            <v>14-34-b-02</v>
          </cell>
          <cell r="B1365" t="str">
            <v>Providing and fitting CI soil pipe with : Cement caulked joint : 2" dia</v>
          </cell>
          <cell r="C1365" t="str">
            <v>Rft</v>
          </cell>
          <cell r="D1365">
            <v>20.58</v>
          </cell>
          <cell r="E1365">
            <v>374.38</v>
          </cell>
          <cell r="F1365" t="str">
            <v>m</v>
          </cell>
          <cell r="G1365">
            <v>67.52</v>
          </cell>
          <cell r="H1365">
            <v>1228.28</v>
          </cell>
        </row>
        <row r="1366">
          <cell r="A1366" t="str">
            <v>14-35-a</v>
          </cell>
          <cell r="B1366" t="str">
            <v>Providing and Fixing AC soil pipe with cement caulked joint including all specials : 1¬" i/d</v>
          </cell>
          <cell r="C1366" t="str">
            <v>Rft</v>
          </cell>
          <cell r="D1366">
            <v>10.29</v>
          </cell>
          <cell r="E1366">
            <v>146.41999999999999</v>
          </cell>
          <cell r="F1366" t="str">
            <v>m</v>
          </cell>
          <cell r="G1366">
            <v>33.76</v>
          </cell>
          <cell r="H1366">
            <v>480.39</v>
          </cell>
        </row>
        <row r="1367">
          <cell r="A1367" t="str">
            <v>14-35-b</v>
          </cell>
          <cell r="B1367" t="str">
            <v>Providing and Fixing AC soil pipe with cement caulked joint including all specials : 3¬" i/d</v>
          </cell>
          <cell r="C1367" t="str">
            <v>Rft</v>
          </cell>
          <cell r="D1367">
            <v>12.35</v>
          </cell>
          <cell r="E1367">
            <v>243.7</v>
          </cell>
          <cell r="F1367" t="str">
            <v>m</v>
          </cell>
          <cell r="G1367">
            <v>40.51</v>
          </cell>
          <cell r="H1367">
            <v>799.54</v>
          </cell>
        </row>
        <row r="1368">
          <cell r="A1368" t="str">
            <v>14-35-c</v>
          </cell>
          <cell r="B1368" t="str">
            <v>Providing and Fixing AC soil pipe with cement caulked joint including all specials : 4" i/d</v>
          </cell>
          <cell r="C1368" t="str">
            <v>Rft</v>
          </cell>
          <cell r="D1368">
            <v>20.58</v>
          </cell>
          <cell r="E1368">
            <v>255.65</v>
          </cell>
          <cell r="F1368" t="str">
            <v>m</v>
          </cell>
          <cell r="G1368">
            <v>67.52</v>
          </cell>
          <cell r="H1368">
            <v>838.75</v>
          </cell>
        </row>
        <row r="1369">
          <cell r="A1369" t="str">
            <v>14-35-d</v>
          </cell>
          <cell r="B1369" t="str">
            <v>Providing and Fixing AC soil pipe with cement caulked joint including all specials : 6" i/d</v>
          </cell>
          <cell r="C1369" t="str">
            <v>Rft</v>
          </cell>
          <cell r="D1369">
            <v>32.93</v>
          </cell>
          <cell r="E1369">
            <v>268</v>
          </cell>
          <cell r="F1369" t="str">
            <v>m</v>
          </cell>
          <cell r="G1369">
            <v>108.03</v>
          </cell>
          <cell r="H1369">
            <v>879.27</v>
          </cell>
        </row>
        <row r="1370">
          <cell r="A1370" t="str">
            <v>14-36-a</v>
          </cell>
          <cell r="B1370" t="str">
            <v>Providing and Fixing CI specials, such as tees, bends etc,Lead caulked joint.</v>
          </cell>
          <cell r="C1370" t="str">
            <v>Each</v>
          </cell>
          <cell r="D1370">
            <v>168.75</v>
          </cell>
          <cell r="E1370">
            <v>959.31</v>
          </cell>
          <cell r="F1370" t="str">
            <v>Each</v>
          </cell>
          <cell r="G1370">
            <v>168.75</v>
          </cell>
          <cell r="H1370">
            <v>959.31</v>
          </cell>
        </row>
        <row r="1371">
          <cell r="A1371" t="str">
            <v>14-36-b</v>
          </cell>
          <cell r="B1371" t="str">
            <v>Providing and Fixing CI specials, such as tees, bends etc Cement caulked joint</v>
          </cell>
          <cell r="C1371" t="str">
            <v>Each</v>
          </cell>
          <cell r="D1371">
            <v>168.75</v>
          </cell>
          <cell r="E1371">
            <v>729.95</v>
          </cell>
          <cell r="F1371" t="str">
            <v>Each</v>
          </cell>
          <cell r="G1371">
            <v>168.75</v>
          </cell>
          <cell r="H1371">
            <v>729.95</v>
          </cell>
        </row>
        <row r="1372">
          <cell r="A1372" t="str">
            <v>14-37-a</v>
          </cell>
          <cell r="B1372" t="str">
            <v>Supply and Fixing CI manhole cover with frame etc complete 12" dia.</v>
          </cell>
          <cell r="C1372" t="str">
            <v>Each</v>
          </cell>
          <cell r="D1372">
            <v>86.06</v>
          </cell>
          <cell r="E1372">
            <v>1489.06</v>
          </cell>
          <cell r="F1372" t="str">
            <v>Each</v>
          </cell>
          <cell r="G1372">
            <v>86.06</v>
          </cell>
          <cell r="H1372">
            <v>1489.06</v>
          </cell>
        </row>
        <row r="1373">
          <cell r="A1373" t="str">
            <v>14-37-b</v>
          </cell>
          <cell r="B1373" t="str">
            <v>Supply and Fixing CI manhole cover with frame etc complete 18" dia</v>
          </cell>
          <cell r="C1373" t="str">
            <v>Each</v>
          </cell>
          <cell r="D1373">
            <v>86.06</v>
          </cell>
          <cell r="E1373">
            <v>1909.96</v>
          </cell>
          <cell r="F1373" t="str">
            <v>Each</v>
          </cell>
          <cell r="G1373">
            <v>86.06</v>
          </cell>
          <cell r="H1373">
            <v>1909.96</v>
          </cell>
        </row>
        <row r="1374">
          <cell r="A1374" t="str">
            <v>14-37-c</v>
          </cell>
          <cell r="B1374" t="str">
            <v>Supply and Fixing CI manhole cover with frame etc complete 24" dia</v>
          </cell>
          <cell r="C1374" t="str">
            <v>Each</v>
          </cell>
          <cell r="D1374">
            <v>86.06</v>
          </cell>
          <cell r="E1374">
            <v>2574.86</v>
          </cell>
          <cell r="F1374" t="str">
            <v>Each</v>
          </cell>
          <cell r="G1374">
            <v>86.06</v>
          </cell>
          <cell r="H1374">
            <v>2574.86</v>
          </cell>
        </row>
        <row r="1375">
          <cell r="A1375" t="str">
            <v>14-37-d</v>
          </cell>
          <cell r="B1375" t="str">
            <v>Providing &amp; Fixing Steel manhole cover with frame 18"x18" full heavy duty</v>
          </cell>
          <cell r="C1375" t="str">
            <v>Each</v>
          </cell>
          <cell r="D1375">
            <v>393.75</v>
          </cell>
          <cell r="E1375">
            <v>3870.75</v>
          </cell>
          <cell r="F1375" t="str">
            <v>Each</v>
          </cell>
          <cell r="G1375">
            <v>393.75</v>
          </cell>
          <cell r="H1375">
            <v>3870.75</v>
          </cell>
        </row>
        <row r="1376">
          <cell r="A1376" t="str">
            <v>14-38</v>
          </cell>
          <cell r="B1376" t="str">
            <v>Providing and Fixing RCC pipe 4" dia, including laying &amp; jointing in trenches</v>
          </cell>
          <cell r="C1376" t="str">
            <v>Rft</v>
          </cell>
          <cell r="D1376">
            <v>137.88</v>
          </cell>
          <cell r="E1376">
            <v>438.82</v>
          </cell>
          <cell r="F1376" t="str">
            <v>m</v>
          </cell>
          <cell r="G1376">
            <v>452.37</v>
          </cell>
          <cell r="H1376">
            <v>1439.69</v>
          </cell>
        </row>
        <row r="1377">
          <cell r="A1377" t="str">
            <v>14-39-a</v>
          </cell>
          <cell r="B1377" t="str">
            <v>Providing and Fixing brass stop/bib cock : 1/2" dia</v>
          </cell>
          <cell r="C1377" t="str">
            <v>Each</v>
          </cell>
          <cell r="D1377">
            <v>55.13</v>
          </cell>
          <cell r="E1377">
            <v>201.52</v>
          </cell>
          <cell r="F1377" t="str">
            <v>Each</v>
          </cell>
          <cell r="G1377">
            <v>55.13</v>
          </cell>
          <cell r="H1377">
            <v>201.52</v>
          </cell>
        </row>
        <row r="1378">
          <cell r="A1378" t="str">
            <v>14-39-b</v>
          </cell>
          <cell r="B1378" t="str">
            <v>Providing and Fixing brass stop/bib cock : 3/4" dia</v>
          </cell>
          <cell r="C1378" t="str">
            <v>Each</v>
          </cell>
          <cell r="D1378">
            <v>55.13</v>
          </cell>
          <cell r="E1378">
            <v>299.13</v>
          </cell>
          <cell r="F1378" t="str">
            <v>Each</v>
          </cell>
          <cell r="G1378">
            <v>55.13</v>
          </cell>
          <cell r="H1378">
            <v>299.13</v>
          </cell>
        </row>
        <row r="1379">
          <cell r="A1379" t="str">
            <v>14-40</v>
          </cell>
          <cell r="B1379" t="str">
            <v>Hoisting &amp; Placing in position precast RC latrine seat</v>
          </cell>
          <cell r="C1379" t="str">
            <v>Each</v>
          </cell>
          <cell r="D1379">
            <v>421.88</v>
          </cell>
          <cell r="E1379">
            <v>421.88</v>
          </cell>
          <cell r="F1379" t="str">
            <v>Each</v>
          </cell>
          <cell r="G1379">
            <v>421.88</v>
          </cell>
          <cell r="H1379">
            <v>421.88</v>
          </cell>
        </row>
        <row r="1380">
          <cell r="A1380" t="str">
            <v>14-41-a</v>
          </cell>
          <cell r="B1380" t="str">
            <v>Providing and Fixing CP waste coupling : 1.25"</v>
          </cell>
          <cell r="C1380" t="str">
            <v>Each</v>
          </cell>
          <cell r="D1380">
            <v>63</v>
          </cell>
          <cell r="E1380">
            <v>355.8</v>
          </cell>
          <cell r="F1380" t="str">
            <v>Each</v>
          </cell>
          <cell r="G1380">
            <v>63</v>
          </cell>
          <cell r="H1380">
            <v>355.8</v>
          </cell>
        </row>
        <row r="1381">
          <cell r="A1381" t="str">
            <v>14-41-b</v>
          </cell>
          <cell r="B1381" t="str">
            <v>Providing and Fixing CP waste coupling : 1.5"</v>
          </cell>
          <cell r="C1381" t="str">
            <v>Each</v>
          </cell>
          <cell r="D1381">
            <v>63</v>
          </cell>
          <cell r="E1381">
            <v>520.5</v>
          </cell>
          <cell r="F1381" t="str">
            <v>Each</v>
          </cell>
          <cell r="G1381">
            <v>63</v>
          </cell>
          <cell r="H1381">
            <v>520.5</v>
          </cell>
        </row>
        <row r="1382">
          <cell r="A1382" t="str">
            <v>14-42-a</v>
          </cell>
          <cell r="B1382" t="str">
            <v>Providing and Fixing rubber plug with chain : 1.25"</v>
          </cell>
          <cell r="C1382" t="str">
            <v>Each</v>
          </cell>
          <cell r="D1382">
            <v>2.36</v>
          </cell>
          <cell r="E1382">
            <v>32.86</v>
          </cell>
          <cell r="F1382" t="str">
            <v>Each</v>
          </cell>
          <cell r="G1382">
            <v>2.36</v>
          </cell>
          <cell r="H1382">
            <v>32.86</v>
          </cell>
        </row>
        <row r="1383">
          <cell r="A1383" t="str">
            <v>14-42-b</v>
          </cell>
          <cell r="B1383" t="str">
            <v>Providing and Fixing rubber plug with chain : 1.5"</v>
          </cell>
          <cell r="C1383" t="str">
            <v>Each</v>
          </cell>
          <cell r="D1383">
            <v>2.36</v>
          </cell>
          <cell r="E1383">
            <v>45.06</v>
          </cell>
          <cell r="F1383" t="str">
            <v>Each</v>
          </cell>
          <cell r="G1383">
            <v>2.36</v>
          </cell>
          <cell r="H1383">
            <v>45.06</v>
          </cell>
        </row>
        <row r="1384">
          <cell r="A1384" t="str">
            <v>14-43-a</v>
          </cell>
          <cell r="B1384" t="str">
            <v>Providing and Fixing waste pipe of PVC : 1.25"</v>
          </cell>
          <cell r="C1384" t="str">
            <v>Each</v>
          </cell>
          <cell r="D1384">
            <v>55.13</v>
          </cell>
          <cell r="E1384">
            <v>317.42</v>
          </cell>
          <cell r="F1384" t="str">
            <v>Each</v>
          </cell>
          <cell r="G1384">
            <v>55.13</v>
          </cell>
          <cell r="H1384">
            <v>317.42</v>
          </cell>
        </row>
        <row r="1385">
          <cell r="A1385" t="str">
            <v>14-43-b</v>
          </cell>
          <cell r="B1385" t="str">
            <v>Providing and Fixing waste pipe of PVC : 1.5"</v>
          </cell>
          <cell r="C1385" t="str">
            <v>Each</v>
          </cell>
          <cell r="D1385">
            <v>55.13</v>
          </cell>
          <cell r="E1385">
            <v>341.83</v>
          </cell>
          <cell r="F1385" t="str">
            <v>Each</v>
          </cell>
          <cell r="G1385">
            <v>55.13</v>
          </cell>
          <cell r="H1385">
            <v>341.83</v>
          </cell>
        </row>
        <row r="1386">
          <cell r="A1386" t="str">
            <v>14-44-a</v>
          </cell>
          <cell r="B1386" t="str">
            <v>Providing and Fixing flushing bend of PVC : 1.25"</v>
          </cell>
          <cell r="C1386" t="str">
            <v>Each</v>
          </cell>
          <cell r="D1386">
            <v>39.380000000000003</v>
          </cell>
          <cell r="E1386">
            <v>112.57</v>
          </cell>
          <cell r="F1386" t="str">
            <v>Each</v>
          </cell>
          <cell r="G1386">
            <v>39.380000000000003</v>
          </cell>
          <cell r="H1386">
            <v>112.57</v>
          </cell>
        </row>
        <row r="1387">
          <cell r="A1387" t="str">
            <v>14-44-b</v>
          </cell>
          <cell r="B1387" t="str">
            <v>Providing and Fixing flushing bend of PVC : 1.5"</v>
          </cell>
          <cell r="C1387" t="str">
            <v>Each</v>
          </cell>
          <cell r="D1387">
            <v>39.380000000000003</v>
          </cell>
          <cell r="E1387">
            <v>136.97999999999999</v>
          </cell>
          <cell r="F1387" t="str">
            <v>Each</v>
          </cell>
          <cell r="G1387">
            <v>39.380000000000003</v>
          </cell>
          <cell r="H1387">
            <v>136.97999999999999</v>
          </cell>
        </row>
        <row r="1388">
          <cell r="A1388" t="str">
            <v>14-45-a</v>
          </cell>
          <cell r="B1388" t="str">
            <v>Providing and Fixing CP bottle trough with waste pipe : 1.25" i/d.</v>
          </cell>
          <cell r="C1388" t="str">
            <v>Each</v>
          </cell>
          <cell r="D1388">
            <v>63</v>
          </cell>
          <cell r="E1388">
            <v>1283</v>
          </cell>
          <cell r="F1388" t="str">
            <v>Each</v>
          </cell>
          <cell r="G1388">
            <v>63</v>
          </cell>
          <cell r="H1388">
            <v>1283</v>
          </cell>
        </row>
        <row r="1389">
          <cell r="A1389" t="str">
            <v>14-45-b</v>
          </cell>
          <cell r="B1389" t="str">
            <v>Providing and Fixing CP bottle trough with waste pipe : 1.5" i/d.</v>
          </cell>
          <cell r="C1389" t="str">
            <v>Each</v>
          </cell>
          <cell r="D1389">
            <v>63</v>
          </cell>
          <cell r="E1389">
            <v>1588</v>
          </cell>
          <cell r="F1389" t="str">
            <v>Each</v>
          </cell>
          <cell r="G1389">
            <v>63</v>
          </cell>
          <cell r="H1389">
            <v>1588</v>
          </cell>
        </row>
        <row r="1390">
          <cell r="A1390" t="str">
            <v>14-46-a</v>
          </cell>
          <cell r="B1390" t="str">
            <v>Providing and Fixing angle iron brackets for : WHB and cistern.</v>
          </cell>
          <cell r="C1390" t="str">
            <v>Each</v>
          </cell>
          <cell r="D1390">
            <v>63</v>
          </cell>
          <cell r="E1390">
            <v>246</v>
          </cell>
          <cell r="F1390" t="str">
            <v>Each</v>
          </cell>
          <cell r="G1390">
            <v>63</v>
          </cell>
          <cell r="H1390">
            <v>246</v>
          </cell>
        </row>
        <row r="1391">
          <cell r="A1391" t="str">
            <v>14-46-b</v>
          </cell>
          <cell r="B1391" t="str">
            <v>Providing and Fixing angle iron brackets for : Sink</v>
          </cell>
          <cell r="C1391" t="str">
            <v>Each</v>
          </cell>
          <cell r="D1391">
            <v>63</v>
          </cell>
          <cell r="E1391">
            <v>233.8</v>
          </cell>
          <cell r="F1391" t="str">
            <v>Each</v>
          </cell>
          <cell r="G1391">
            <v>63</v>
          </cell>
          <cell r="H1391">
            <v>233.8</v>
          </cell>
        </row>
        <row r="1392">
          <cell r="A1392" t="str">
            <v>14-47-a</v>
          </cell>
          <cell r="B1392" t="str">
            <v>Providing and Fixing 1/2" dia connection including check nuts etc Plastic rubber connection</v>
          </cell>
          <cell r="C1392" t="str">
            <v>Each</v>
          </cell>
          <cell r="D1392">
            <v>23.63</v>
          </cell>
          <cell r="E1392">
            <v>170.02</v>
          </cell>
          <cell r="F1392" t="str">
            <v>Each</v>
          </cell>
          <cell r="G1392">
            <v>23.63</v>
          </cell>
          <cell r="H1392">
            <v>170.02</v>
          </cell>
        </row>
        <row r="1393">
          <cell r="A1393" t="str">
            <v>14-47-b</v>
          </cell>
          <cell r="B1393" t="str">
            <v>Providing and Fixing 1/2" dia connection including check nuts etc Copper connection</v>
          </cell>
          <cell r="C1393" t="str">
            <v>Each</v>
          </cell>
          <cell r="D1393">
            <v>23.63</v>
          </cell>
          <cell r="E1393">
            <v>389.63</v>
          </cell>
          <cell r="F1393" t="str">
            <v>Each</v>
          </cell>
          <cell r="G1393">
            <v>23.63</v>
          </cell>
          <cell r="H1393">
            <v>389.63</v>
          </cell>
        </row>
        <row r="1394">
          <cell r="A1394" t="str">
            <v>14-47-c</v>
          </cell>
          <cell r="B1394" t="str">
            <v>Providing and Fixing 1/2" dia connection including check nuts etc CP connection</v>
          </cell>
          <cell r="C1394" t="str">
            <v>Each</v>
          </cell>
          <cell r="D1394">
            <v>23.63</v>
          </cell>
          <cell r="E1394">
            <v>194.43</v>
          </cell>
          <cell r="F1394" t="str">
            <v>Each</v>
          </cell>
          <cell r="G1394">
            <v>23.63</v>
          </cell>
          <cell r="H1394">
            <v>194.43</v>
          </cell>
        </row>
        <row r="1395">
          <cell r="A1395" t="str">
            <v>14-48-a</v>
          </cell>
          <cell r="B1395" t="str">
            <v xml:space="preserve">Providing and Fixing brass ball float valve 1/2" dia </v>
          </cell>
          <cell r="C1395" t="str">
            <v>Each</v>
          </cell>
          <cell r="D1395">
            <v>55.13</v>
          </cell>
          <cell r="E1395">
            <v>372.33</v>
          </cell>
          <cell r="F1395" t="str">
            <v>Each</v>
          </cell>
          <cell r="G1395">
            <v>55.13</v>
          </cell>
          <cell r="H1395">
            <v>372.33</v>
          </cell>
        </row>
        <row r="1396">
          <cell r="A1396" t="str">
            <v>14-48-b</v>
          </cell>
          <cell r="B1396" t="str">
            <v>Providing and Fixing brass ball float valve 3/4" dia</v>
          </cell>
          <cell r="C1396" t="str">
            <v>Each</v>
          </cell>
          <cell r="D1396">
            <v>55.13</v>
          </cell>
          <cell r="E1396">
            <v>384.52</v>
          </cell>
          <cell r="F1396" t="str">
            <v>Each</v>
          </cell>
          <cell r="G1396">
            <v>55.13</v>
          </cell>
          <cell r="H1396">
            <v>384.52</v>
          </cell>
        </row>
        <row r="1397">
          <cell r="A1397" t="str">
            <v>14-48-c</v>
          </cell>
          <cell r="B1397" t="str">
            <v>Providing and Fixing brass ball float valve 1" dia</v>
          </cell>
          <cell r="C1397" t="str">
            <v>Each</v>
          </cell>
          <cell r="D1397">
            <v>55.13</v>
          </cell>
          <cell r="E1397">
            <v>585.83000000000004</v>
          </cell>
          <cell r="F1397" t="str">
            <v>Each</v>
          </cell>
          <cell r="G1397">
            <v>55.13</v>
          </cell>
          <cell r="H1397">
            <v>585.83000000000004</v>
          </cell>
        </row>
        <row r="1398">
          <cell r="A1398" t="str">
            <v>14-48-d</v>
          </cell>
          <cell r="B1398" t="str">
            <v>Providing and Fixing brass ball float valve 1.25" dia</v>
          </cell>
          <cell r="C1398" t="str">
            <v>Each</v>
          </cell>
          <cell r="D1398">
            <v>55.13</v>
          </cell>
          <cell r="E1398">
            <v>848.13</v>
          </cell>
          <cell r="F1398" t="str">
            <v>Each</v>
          </cell>
          <cell r="G1398">
            <v>55.13</v>
          </cell>
          <cell r="H1398">
            <v>848.13</v>
          </cell>
        </row>
        <row r="1399">
          <cell r="A1399" t="str">
            <v>14-48-e</v>
          </cell>
          <cell r="B1399" t="str">
            <v>Providing and Fixing brass ball float valve 1.5" dia</v>
          </cell>
          <cell r="C1399" t="str">
            <v>Each</v>
          </cell>
          <cell r="D1399">
            <v>55.13</v>
          </cell>
          <cell r="E1399">
            <v>1360.53</v>
          </cell>
          <cell r="F1399" t="str">
            <v>Each</v>
          </cell>
          <cell r="G1399">
            <v>55.13</v>
          </cell>
          <cell r="H1399">
            <v>1360.53</v>
          </cell>
        </row>
        <row r="1400">
          <cell r="A1400" t="str">
            <v>14-48-f</v>
          </cell>
          <cell r="B1400" t="str">
            <v>Providing and Fixing brass ball float valve 2" dia</v>
          </cell>
          <cell r="C1400" t="str">
            <v>Each</v>
          </cell>
          <cell r="D1400">
            <v>55.13</v>
          </cell>
          <cell r="E1400">
            <v>2043.72</v>
          </cell>
          <cell r="F1400" t="str">
            <v>Each</v>
          </cell>
          <cell r="G1400">
            <v>55.13</v>
          </cell>
          <cell r="H1400">
            <v>2043.72</v>
          </cell>
        </row>
        <row r="1401">
          <cell r="A1401" t="str">
            <v>14-49-a</v>
          </cell>
          <cell r="B1401" t="str">
            <v>Providing and Fixing 4" dia MS high pressure seamwelded pipe &amp; specials complete : 2" dia</v>
          </cell>
          <cell r="C1401" t="str">
            <v>Rft</v>
          </cell>
          <cell r="D1401">
            <v>154.72999999999999</v>
          </cell>
          <cell r="E1401">
            <v>435.33</v>
          </cell>
          <cell r="F1401" t="str">
            <v>m</v>
          </cell>
          <cell r="G1401">
            <v>507.65</v>
          </cell>
          <cell r="H1401">
            <v>1428.26</v>
          </cell>
        </row>
        <row r="1402">
          <cell r="A1402" t="str">
            <v>14-49-b</v>
          </cell>
          <cell r="B1402" t="str">
            <v>Providing and Fixing 4" dia MS high pressure seamwelded pipe &amp; specials complete : 1" dia</v>
          </cell>
          <cell r="C1402" t="str">
            <v>Rft</v>
          </cell>
          <cell r="D1402">
            <v>123.79</v>
          </cell>
          <cell r="E1402">
            <v>367.79</v>
          </cell>
          <cell r="F1402" t="str">
            <v>m</v>
          </cell>
          <cell r="G1402">
            <v>406.13</v>
          </cell>
          <cell r="H1402">
            <v>1206.6500000000001</v>
          </cell>
        </row>
        <row r="1403">
          <cell r="A1403" t="str">
            <v>14-50-a</v>
          </cell>
          <cell r="B1403" t="str">
            <v>Providing and Fixing Audco type valve : 4" dia</v>
          </cell>
          <cell r="C1403" t="str">
            <v>Each</v>
          </cell>
          <cell r="D1403">
            <v>618.75</v>
          </cell>
          <cell r="E1403">
            <v>1960.75</v>
          </cell>
          <cell r="F1403" t="str">
            <v>Each</v>
          </cell>
          <cell r="G1403">
            <v>618.75</v>
          </cell>
          <cell r="H1403">
            <v>1960.75</v>
          </cell>
        </row>
        <row r="1404">
          <cell r="A1404" t="str">
            <v>14-50-b</v>
          </cell>
          <cell r="B1404" t="str">
            <v>Providing and Fixing Audco type valve : 2" dia</v>
          </cell>
          <cell r="C1404" t="str">
            <v>Each</v>
          </cell>
          <cell r="D1404">
            <v>247.5</v>
          </cell>
          <cell r="E1404">
            <v>5127.5</v>
          </cell>
          <cell r="F1404" t="str">
            <v>Each</v>
          </cell>
          <cell r="G1404">
            <v>247.5</v>
          </cell>
          <cell r="H1404">
            <v>5127.5</v>
          </cell>
        </row>
        <row r="1405">
          <cell r="A1405" t="str">
            <v>14-50-c</v>
          </cell>
          <cell r="B1405" t="str">
            <v>Providing and Fixing Audco type valve : 1" dia</v>
          </cell>
          <cell r="C1405" t="str">
            <v>Each</v>
          </cell>
          <cell r="D1405">
            <v>185.63</v>
          </cell>
          <cell r="E1405">
            <v>3235.63</v>
          </cell>
          <cell r="F1405" t="str">
            <v>Each</v>
          </cell>
          <cell r="G1405">
            <v>185.63</v>
          </cell>
          <cell r="H1405">
            <v>3235.63</v>
          </cell>
        </row>
        <row r="1406">
          <cell r="A1406" t="str">
            <v>14-51-a</v>
          </cell>
          <cell r="B1406" t="str">
            <v>Providing and Fixing pressure regulator : No. 103</v>
          </cell>
          <cell r="C1406" t="str">
            <v>Each</v>
          </cell>
          <cell r="D1406">
            <v>168.75</v>
          </cell>
          <cell r="E1406">
            <v>1632.75</v>
          </cell>
          <cell r="F1406" t="str">
            <v>Each</v>
          </cell>
          <cell r="G1406">
            <v>168.75</v>
          </cell>
          <cell r="H1406">
            <v>1632.75</v>
          </cell>
        </row>
        <row r="1407">
          <cell r="A1407" t="str">
            <v>14-51-b</v>
          </cell>
          <cell r="B1407" t="str">
            <v>Providing and Fixing pressure regulator : No. 043</v>
          </cell>
          <cell r="C1407" t="str">
            <v>Each</v>
          </cell>
          <cell r="D1407">
            <v>168.75</v>
          </cell>
          <cell r="E1407">
            <v>1388.75</v>
          </cell>
          <cell r="F1407" t="str">
            <v>Each</v>
          </cell>
          <cell r="G1407">
            <v>168.75</v>
          </cell>
          <cell r="H1407">
            <v>1388.75</v>
          </cell>
        </row>
        <row r="1408">
          <cell r="A1408" t="str">
            <v>14-51-c</v>
          </cell>
          <cell r="B1408" t="str">
            <v>Providing and Fixing pressure regulator : People type</v>
          </cell>
          <cell r="C1408" t="str">
            <v>Each</v>
          </cell>
          <cell r="D1408">
            <v>168.75</v>
          </cell>
          <cell r="E1408">
            <v>534.75</v>
          </cell>
          <cell r="F1408" t="str">
            <v>Each</v>
          </cell>
          <cell r="G1408">
            <v>168.75</v>
          </cell>
          <cell r="H1408">
            <v>534.75</v>
          </cell>
        </row>
        <row r="1409">
          <cell r="A1409" t="str">
            <v>14-52-a</v>
          </cell>
          <cell r="B1409" t="str">
            <v>Providing and Fixing high pressure flange type valve : 4" dia</v>
          </cell>
          <cell r="C1409" t="str">
            <v>Each</v>
          </cell>
          <cell r="D1409">
            <v>618.75</v>
          </cell>
          <cell r="E1409">
            <v>15868.75</v>
          </cell>
          <cell r="F1409" t="str">
            <v>Each</v>
          </cell>
          <cell r="G1409">
            <v>618.75</v>
          </cell>
          <cell r="H1409">
            <v>15868.75</v>
          </cell>
        </row>
        <row r="1410">
          <cell r="A1410" t="str">
            <v>14-52-b</v>
          </cell>
          <cell r="B1410" t="str">
            <v>Providing and Fixing high pressure flange type valve : 2" dia</v>
          </cell>
          <cell r="C1410" t="str">
            <v>Each</v>
          </cell>
          <cell r="D1410">
            <v>247.5</v>
          </cell>
          <cell r="E1410">
            <v>8177.5</v>
          </cell>
          <cell r="F1410" t="str">
            <v>Each</v>
          </cell>
          <cell r="G1410">
            <v>247.5</v>
          </cell>
          <cell r="H1410">
            <v>8177.5</v>
          </cell>
        </row>
        <row r="1411">
          <cell r="A1411" t="str">
            <v>14-52-c</v>
          </cell>
          <cell r="B1411" t="str">
            <v>Providing and Fixing high pressure flange type valve : 1"dia</v>
          </cell>
          <cell r="C1411" t="str">
            <v>Each</v>
          </cell>
          <cell r="D1411">
            <v>123.75</v>
          </cell>
          <cell r="E1411">
            <v>4027.75</v>
          </cell>
          <cell r="F1411" t="str">
            <v>Each</v>
          </cell>
          <cell r="G1411">
            <v>123.75</v>
          </cell>
          <cell r="H1411">
            <v>4027.75</v>
          </cell>
        </row>
        <row r="1412">
          <cell r="A1412" t="str">
            <v>14-53</v>
          </cell>
          <cell r="B1412" t="str">
            <v>Providing and Fixing nipple or bush 1/4" to 3/8" i/d</v>
          </cell>
          <cell r="C1412" t="str">
            <v>Each</v>
          </cell>
          <cell r="D1412">
            <v>23.63</v>
          </cell>
          <cell r="E1412">
            <v>66.319999999999993</v>
          </cell>
          <cell r="F1412" t="str">
            <v>Each</v>
          </cell>
          <cell r="G1412">
            <v>23.63</v>
          </cell>
          <cell r="H1412">
            <v>66.319999999999993</v>
          </cell>
        </row>
        <row r="1413">
          <cell r="A1413" t="str">
            <v>14-54-a</v>
          </cell>
          <cell r="B1413" t="str">
            <v>Providing and Fixing eclipse cock : 1" dia</v>
          </cell>
          <cell r="C1413" t="str">
            <v>Each</v>
          </cell>
          <cell r="D1413">
            <v>123.75</v>
          </cell>
          <cell r="E1413">
            <v>1160.75</v>
          </cell>
          <cell r="F1413" t="str">
            <v>Each</v>
          </cell>
          <cell r="G1413">
            <v>123.75</v>
          </cell>
          <cell r="H1413">
            <v>1160.75</v>
          </cell>
        </row>
        <row r="1414">
          <cell r="A1414" t="str">
            <v>14-54-b</v>
          </cell>
          <cell r="B1414" t="str">
            <v>Providing and Fixing eclipse cock : 3/4" dia</v>
          </cell>
          <cell r="C1414" t="str">
            <v>Each</v>
          </cell>
          <cell r="D1414">
            <v>123.75</v>
          </cell>
          <cell r="E1414">
            <v>1099.75</v>
          </cell>
          <cell r="F1414" t="str">
            <v>Each</v>
          </cell>
          <cell r="G1414">
            <v>123.75</v>
          </cell>
          <cell r="H1414">
            <v>1099.75</v>
          </cell>
        </row>
        <row r="1415">
          <cell r="A1415" t="str">
            <v>14-55-a</v>
          </cell>
          <cell r="B1415" t="str">
            <v>Providing and Fixing GI pipe(light) &amp; including specials complete 2" dia</v>
          </cell>
          <cell r="C1415" t="str">
            <v>Rft</v>
          </cell>
          <cell r="D1415">
            <v>58.24</v>
          </cell>
          <cell r="E1415">
            <v>266.51</v>
          </cell>
          <cell r="F1415" t="str">
            <v>m</v>
          </cell>
          <cell r="G1415">
            <v>191.07</v>
          </cell>
          <cell r="H1415">
            <v>874.36</v>
          </cell>
        </row>
        <row r="1416">
          <cell r="A1416" t="str">
            <v>14-55-b</v>
          </cell>
          <cell r="B1416" t="str">
            <v>Providing and Fixing GI pipe(light) &amp; including specials complete 1.5" dia</v>
          </cell>
          <cell r="C1416" t="str">
            <v>Rft</v>
          </cell>
          <cell r="D1416">
            <v>58.24</v>
          </cell>
          <cell r="E1416">
            <v>221.99</v>
          </cell>
          <cell r="F1416" t="str">
            <v>m</v>
          </cell>
          <cell r="G1416">
            <v>191.07</v>
          </cell>
          <cell r="H1416">
            <v>728.31</v>
          </cell>
        </row>
        <row r="1417">
          <cell r="A1417" t="str">
            <v>14-55-c</v>
          </cell>
          <cell r="B1417" t="str">
            <v>Providing and Fixing GI pipe(light) &amp; including specials complete 1.25" dia</v>
          </cell>
          <cell r="C1417" t="str">
            <v>Rft</v>
          </cell>
          <cell r="D1417">
            <v>58.24</v>
          </cell>
          <cell r="E1417">
            <v>186.31</v>
          </cell>
          <cell r="F1417" t="str">
            <v>m</v>
          </cell>
          <cell r="G1417">
            <v>191.07</v>
          </cell>
          <cell r="H1417">
            <v>611.27</v>
          </cell>
        </row>
        <row r="1418">
          <cell r="A1418" t="str">
            <v>14-55-d</v>
          </cell>
          <cell r="B1418" t="str">
            <v>Providing and Fixing GI pipe(light) &amp; including specials complete 1" dia</v>
          </cell>
          <cell r="C1418" t="str">
            <v>Rft</v>
          </cell>
          <cell r="D1418">
            <v>33.130000000000003</v>
          </cell>
          <cell r="E1418">
            <v>130.03</v>
          </cell>
          <cell r="F1418" t="str">
            <v>m</v>
          </cell>
          <cell r="G1418">
            <v>108.7</v>
          </cell>
          <cell r="H1418">
            <v>426.59</v>
          </cell>
        </row>
        <row r="1419">
          <cell r="A1419" t="str">
            <v>14-55-e</v>
          </cell>
          <cell r="B1419" t="str">
            <v>Providing and Fixing GI pipe(light) &amp; including specials complete 3/4" dia</v>
          </cell>
          <cell r="C1419" t="str">
            <v>Rft</v>
          </cell>
          <cell r="D1419">
            <v>32.96</v>
          </cell>
          <cell r="E1419">
            <v>101.92</v>
          </cell>
          <cell r="F1419" t="str">
            <v>m</v>
          </cell>
          <cell r="G1419">
            <v>108.14</v>
          </cell>
          <cell r="H1419">
            <v>334.37</v>
          </cell>
        </row>
        <row r="1420">
          <cell r="A1420" t="str">
            <v>14-55-f</v>
          </cell>
          <cell r="B1420" t="str">
            <v>Providing and Fixing GI pipe(light) &amp; including specials complete 1/2" dia</v>
          </cell>
          <cell r="C1420" t="str">
            <v>Rft</v>
          </cell>
          <cell r="D1420">
            <v>29.12</v>
          </cell>
          <cell r="E1420">
            <v>77.92</v>
          </cell>
          <cell r="F1420" t="str">
            <v>m</v>
          </cell>
          <cell r="G1420">
            <v>95.54</v>
          </cell>
          <cell r="H1420">
            <v>255.64</v>
          </cell>
        </row>
        <row r="1421">
          <cell r="A1421" t="str">
            <v>14-56-a</v>
          </cell>
          <cell r="B1421" t="str">
            <v>Providing and Fixing oxidized gas cock : 1" dia.</v>
          </cell>
          <cell r="C1421" t="str">
            <v>Each</v>
          </cell>
          <cell r="D1421">
            <v>16.88</v>
          </cell>
          <cell r="E1421">
            <v>626.88</v>
          </cell>
          <cell r="F1421" t="str">
            <v>Each</v>
          </cell>
          <cell r="G1421">
            <v>16.88</v>
          </cell>
          <cell r="H1421">
            <v>626.88</v>
          </cell>
        </row>
        <row r="1422">
          <cell r="A1422" t="str">
            <v>14-56-b</v>
          </cell>
          <cell r="B1422" t="str">
            <v>Providing and Fixing oxidized gas cock : 3/4" dia.</v>
          </cell>
          <cell r="C1422" t="str">
            <v>Each</v>
          </cell>
          <cell r="D1422">
            <v>16.88</v>
          </cell>
          <cell r="E1422">
            <v>443.88</v>
          </cell>
          <cell r="F1422" t="str">
            <v>Each</v>
          </cell>
          <cell r="G1422">
            <v>16.88</v>
          </cell>
          <cell r="H1422">
            <v>443.88</v>
          </cell>
        </row>
        <row r="1423">
          <cell r="A1423" t="str">
            <v>14-56-c</v>
          </cell>
          <cell r="B1423" t="str">
            <v>Providing and Fixing oxidized gas cock : 1/2" dia.</v>
          </cell>
          <cell r="C1423" t="str">
            <v>Each</v>
          </cell>
          <cell r="D1423">
            <v>16.88</v>
          </cell>
          <cell r="E1423">
            <v>382.88</v>
          </cell>
          <cell r="F1423" t="str">
            <v>Each</v>
          </cell>
          <cell r="G1423">
            <v>16.88</v>
          </cell>
          <cell r="H1423">
            <v>382.88</v>
          </cell>
        </row>
        <row r="1424">
          <cell r="A1424" t="str">
            <v>14-57-a</v>
          </cell>
          <cell r="B1424" t="str">
            <v>Providing and Fixing brass gas cock : 1/2" dia</v>
          </cell>
          <cell r="C1424" t="str">
            <v>Each</v>
          </cell>
          <cell r="D1424">
            <v>3.38</v>
          </cell>
          <cell r="E1424">
            <v>308.38</v>
          </cell>
          <cell r="F1424" t="str">
            <v>Each</v>
          </cell>
          <cell r="G1424">
            <v>3.38</v>
          </cell>
          <cell r="H1424">
            <v>308.38</v>
          </cell>
        </row>
        <row r="1425">
          <cell r="A1425" t="str">
            <v>14-57-b</v>
          </cell>
          <cell r="B1425" t="str">
            <v>Providing and Fixing brass gas cock : 3/4" dia</v>
          </cell>
          <cell r="C1425" t="str">
            <v>Each</v>
          </cell>
          <cell r="D1425">
            <v>3.38</v>
          </cell>
          <cell r="E1425">
            <v>326.67</v>
          </cell>
          <cell r="F1425" t="str">
            <v>Each</v>
          </cell>
          <cell r="G1425">
            <v>3.38</v>
          </cell>
          <cell r="H1425">
            <v>326.67</v>
          </cell>
        </row>
        <row r="1426">
          <cell r="A1426" t="str">
            <v>14-58-a</v>
          </cell>
          <cell r="B1426" t="str">
            <v>Providing and Fixing 1/4" CP or oxidized gas cock Single way</v>
          </cell>
          <cell r="C1426" t="str">
            <v>Each</v>
          </cell>
          <cell r="D1426">
            <v>20.25</v>
          </cell>
          <cell r="E1426">
            <v>81.25</v>
          </cell>
          <cell r="F1426" t="str">
            <v>Each</v>
          </cell>
          <cell r="G1426">
            <v>20.25</v>
          </cell>
          <cell r="H1426">
            <v>81.25</v>
          </cell>
        </row>
        <row r="1427">
          <cell r="A1427" t="str">
            <v>14-58-b</v>
          </cell>
          <cell r="B1427" t="str">
            <v>Providing and Fixing 1/4" CP or oxidized gas cock Two way</v>
          </cell>
          <cell r="C1427" t="str">
            <v>Each</v>
          </cell>
          <cell r="D1427">
            <v>33.75</v>
          </cell>
          <cell r="E1427">
            <v>186.25</v>
          </cell>
          <cell r="F1427" t="str">
            <v>Each</v>
          </cell>
          <cell r="G1427">
            <v>33.75</v>
          </cell>
          <cell r="H1427">
            <v>186.25</v>
          </cell>
        </row>
        <row r="1428">
          <cell r="A1428" t="str">
            <v>14-58-c</v>
          </cell>
          <cell r="B1428" t="str">
            <v>Providing and Fixing 1/4" CP or oxidized gas cock Three way</v>
          </cell>
          <cell r="C1428" t="str">
            <v>Each</v>
          </cell>
          <cell r="D1428">
            <v>54</v>
          </cell>
          <cell r="E1428">
            <v>243.1</v>
          </cell>
          <cell r="F1428" t="str">
            <v>Each</v>
          </cell>
          <cell r="G1428">
            <v>54</v>
          </cell>
          <cell r="H1428">
            <v>243.1</v>
          </cell>
        </row>
        <row r="1429">
          <cell r="A1429" t="str">
            <v>14-59-a</v>
          </cell>
          <cell r="B1429" t="str">
            <v>Providing and Fixing approved best quality light burners Single</v>
          </cell>
          <cell r="C1429" t="str">
            <v>Each</v>
          </cell>
          <cell r="D1429">
            <v>675</v>
          </cell>
          <cell r="E1429">
            <v>1224</v>
          </cell>
          <cell r="F1429" t="str">
            <v>Each</v>
          </cell>
          <cell r="G1429">
            <v>675</v>
          </cell>
          <cell r="H1429">
            <v>1224</v>
          </cell>
        </row>
        <row r="1430">
          <cell r="A1430" t="str">
            <v>14-59-b</v>
          </cell>
          <cell r="B1430" t="str">
            <v>Providing and Fixing approved best quality light burners Double</v>
          </cell>
          <cell r="C1430" t="str">
            <v>Each</v>
          </cell>
          <cell r="D1430">
            <v>675</v>
          </cell>
          <cell r="E1430">
            <v>2529.4</v>
          </cell>
          <cell r="F1430" t="str">
            <v>Each</v>
          </cell>
          <cell r="G1430">
            <v>675</v>
          </cell>
          <cell r="H1430">
            <v>2529.4</v>
          </cell>
        </row>
        <row r="1431">
          <cell r="A1431" t="str">
            <v>14-60-a</v>
          </cell>
          <cell r="B1431" t="str">
            <v>Providing and Fixing approved best quality gas room heaters Single pannel</v>
          </cell>
          <cell r="C1431" t="str">
            <v>Each</v>
          </cell>
          <cell r="D1431">
            <v>675</v>
          </cell>
          <cell r="E1431">
            <v>1797.4</v>
          </cell>
          <cell r="F1431" t="str">
            <v>Each</v>
          </cell>
          <cell r="G1431">
            <v>675</v>
          </cell>
          <cell r="H1431">
            <v>1797.4</v>
          </cell>
        </row>
        <row r="1432">
          <cell r="A1432" t="str">
            <v>14-60-b</v>
          </cell>
          <cell r="B1432" t="str">
            <v>Providing and Fixing approved best quality gas room heaters Double pannel.</v>
          </cell>
          <cell r="C1432" t="str">
            <v>Each</v>
          </cell>
          <cell r="D1432">
            <v>675</v>
          </cell>
          <cell r="E1432">
            <v>3359</v>
          </cell>
          <cell r="F1432" t="str">
            <v>Each</v>
          </cell>
          <cell r="G1432">
            <v>675</v>
          </cell>
          <cell r="H1432">
            <v>3359</v>
          </cell>
        </row>
        <row r="1433">
          <cell r="A1433" t="str">
            <v>14-61-a</v>
          </cell>
          <cell r="B1433" t="str">
            <v>Providing and Fixing approved best quality cooking range with 2 burners &amp; oven</v>
          </cell>
          <cell r="C1433" t="str">
            <v>-</v>
          </cell>
          <cell r="D1433" t="str">
            <v>-</v>
          </cell>
          <cell r="E1433" t="str">
            <v>-</v>
          </cell>
          <cell r="F1433" t="str">
            <v>-</v>
          </cell>
          <cell r="G1433" t="str">
            <v>-</v>
          </cell>
          <cell r="H1433" t="str">
            <v>DELETED</v>
          </cell>
        </row>
        <row r="1434">
          <cell r="A1434" t="str">
            <v>14-61-b</v>
          </cell>
          <cell r="B1434" t="str">
            <v>Providing and Fixing approved best quality cooking range with 2 burners, oven &amp; rostary</v>
          </cell>
          <cell r="C1434" t="str">
            <v>-</v>
          </cell>
          <cell r="D1434" t="str">
            <v>-</v>
          </cell>
          <cell r="E1434" t="str">
            <v>-</v>
          </cell>
          <cell r="F1434" t="str">
            <v>-</v>
          </cell>
          <cell r="G1434" t="str">
            <v>-</v>
          </cell>
          <cell r="H1434" t="str">
            <v>DELETED</v>
          </cell>
        </row>
        <row r="1435">
          <cell r="A1435" t="str">
            <v>14-61-c</v>
          </cell>
          <cell r="B1435" t="str">
            <v>Providing and Fixing approved best quality cooking range with 3 burners, oven &amp; hot case</v>
          </cell>
          <cell r="C1435" t="str">
            <v>Each</v>
          </cell>
          <cell r="D1435">
            <v>675</v>
          </cell>
          <cell r="E1435">
            <v>20805</v>
          </cell>
          <cell r="F1435" t="str">
            <v>Each</v>
          </cell>
          <cell r="G1435">
            <v>675</v>
          </cell>
          <cell r="H1435">
            <v>20805</v>
          </cell>
        </row>
        <row r="1436">
          <cell r="A1436" t="str">
            <v>14-61-d</v>
          </cell>
          <cell r="B1436" t="str">
            <v>Providing and Fixing approved best quality cooking range with 3 burners, oven, hot case &amp; roastary</v>
          </cell>
          <cell r="C1436" t="str">
            <v>Each</v>
          </cell>
          <cell r="D1436">
            <v>675</v>
          </cell>
          <cell r="E1436">
            <v>22879</v>
          </cell>
          <cell r="F1436" t="str">
            <v>Each</v>
          </cell>
          <cell r="G1436">
            <v>675</v>
          </cell>
          <cell r="H1436">
            <v>22879</v>
          </cell>
        </row>
        <row r="1437">
          <cell r="A1437" t="str">
            <v>14-61-e</v>
          </cell>
          <cell r="B1437" t="str">
            <v>Providing and Fixing approved best quality cooking range with 5 burners, oven, hot case &amp; roastary</v>
          </cell>
          <cell r="C1437" t="str">
            <v>Each</v>
          </cell>
          <cell r="D1437">
            <v>675</v>
          </cell>
          <cell r="E1437">
            <v>30321</v>
          </cell>
          <cell r="F1437" t="str">
            <v>Each</v>
          </cell>
          <cell r="G1437">
            <v>675</v>
          </cell>
          <cell r="H1437">
            <v>30321</v>
          </cell>
        </row>
        <row r="1438">
          <cell r="A1438" t="str">
            <v>14-62-a</v>
          </cell>
          <cell r="B1438" t="str">
            <v>Providing and Fixing approved best quality gas water heaters 20 gallons capacity</v>
          </cell>
          <cell r="C1438" t="str">
            <v>Each</v>
          </cell>
          <cell r="D1438">
            <v>675</v>
          </cell>
          <cell r="E1438">
            <v>15925</v>
          </cell>
          <cell r="F1438" t="str">
            <v>Each</v>
          </cell>
          <cell r="G1438">
            <v>675</v>
          </cell>
          <cell r="H1438">
            <v>15925</v>
          </cell>
        </row>
        <row r="1439">
          <cell r="A1439" t="str">
            <v>14-62-b</v>
          </cell>
          <cell r="B1439" t="str">
            <v>Providing and Fixing approved best quality gas water heaters 30 gallons capacity</v>
          </cell>
          <cell r="C1439" t="str">
            <v>Each</v>
          </cell>
          <cell r="D1439">
            <v>675</v>
          </cell>
          <cell r="E1439">
            <v>23245</v>
          </cell>
          <cell r="F1439" t="str">
            <v>Each</v>
          </cell>
          <cell r="G1439">
            <v>675</v>
          </cell>
          <cell r="H1439">
            <v>23245</v>
          </cell>
        </row>
        <row r="1440">
          <cell r="A1440" t="str">
            <v>14-62-c</v>
          </cell>
          <cell r="B1440" t="str">
            <v>Providing and Fixing approved best quality gas water heaters 50 gallons capacity</v>
          </cell>
          <cell r="C1440" t="str">
            <v>Each</v>
          </cell>
          <cell r="D1440">
            <v>675</v>
          </cell>
          <cell r="E1440">
            <v>31785</v>
          </cell>
          <cell r="F1440" t="str">
            <v>Each</v>
          </cell>
          <cell r="G1440">
            <v>675</v>
          </cell>
          <cell r="H1440">
            <v>31785</v>
          </cell>
        </row>
        <row r="1441">
          <cell r="A1441" t="str">
            <v>14-63-a</v>
          </cell>
          <cell r="B1441" t="str">
            <v>Providing and Fixing gas cross burners : 6" Size</v>
          </cell>
          <cell r="C1441" t="str">
            <v>Each</v>
          </cell>
          <cell r="D1441">
            <v>84.38</v>
          </cell>
          <cell r="E1441">
            <v>604.91</v>
          </cell>
          <cell r="F1441" t="str">
            <v>Each</v>
          </cell>
          <cell r="G1441">
            <v>84.38</v>
          </cell>
          <cell r="H1441">
            <v>604.91</v>
          </cell>
        </row>
        <row r="1442">
          <cell r="A1442" t="str">
            <v>14-63-b</v>
          </cell>
          <cell r="B1442" t="str">
            <v>Providing and Fixing gas cross burners : 9" Size</v>
          </cell>
          <cell r="C1442" t="str">
            <v>Each</v>
          </cell>
          <cell r="D1442">
            <v>84.38</v>
          </cell>
          <cell r="E1442">
            <v>1068.51</v>
          </cell>
          <cell r="F1442" t="str">
            <v>Each</v>
          </cell>
          <cell r="G1442">
            <v>84.38</v>
          </cell>
          <cell r="H1442">
            <v>1068.51</v>
          </cell>
        </row>
        <row r="1443">
          <cell r="A1443" t="str">
            <v>14-63-c</v>
          </cell>
          <cell r="B1443" t="str">
            <v>Providing and Fixing gas cross burners : 12" Size</v>
          </cell>
          <cell r="C1443" t="str">
            <v>Each</v>
          </cell>
          <cell r="D1443">
            <v>84.38</v>
          </cell>
          <cell r="E1443">
            <v>1162.04</v>
          </cell>
          <cell r="F1443" t="str">
            <v>Each</v>
          </cell>
          <cell r="G1443">
            <v>84.38</v>
          </cell>
          <cell r="H1443">
            <v>1162.04</v>
          </cell>
        </row>
        <row r="1444">
          <cell r="A1444" t="str">
            <v>14-64-a</v>
          </cell>
          <cell r="B1444" t="str">
            <v>Providing and Fixing gas nozzle star burner with injector 12" nozzle</v>
          </cell>
          <cell r="C1444" t="str">
            <v>Each</v>
          </cell>
          <cell r="D1444">
            <v>202.5</v>
          </cell>
          <cell r="E1444">
            <v>857.23</v>
          </cell>
          <cell r="F1444" t="str">
            <v>Each</v>
          </cell>
          <cell r="G1444">
            <v>202.5</v>
          </cell>
          <cell r="H1444">
            <v>857.23</v>
          </cell>
        </row>
        <row r="1445">
          <cell r="A1445" t="str">
            <v>14-64-b</v>
          </cell>
          <cell r="B1445" t="str">
            <v>Providing and Fixing gas nozzle star burner with injector 18" nozzle</v>
          </cell>
          <cell r="C1445" t="str">
            <v>Each</v>
          </cell>
          <cell r="D1445">
            <v>202.5</v>
          </cell>
          <cell r="E1445">
            <v>1040.23</v>
          </cell>
          <cell r="F1445" t="str">
            <v>Each</v>
          </cell>
          <cell r="G1445">
            <v>202.5</v>
          </cell>
          <cell r="H1445">
            <v>1040.23</v>
          </cell>
        </row>
        <row r="1446">
          <cell r="A1446" t="str">
            <v>14-64-c</v>
          </cell>
          <cell r="B1446" t="str">
            <v>Providing and Fixing gas nozzle star burner with injector 24" nozzle</v>
          </cell>
          <cell r="C1446" t="str">
            <v>Each</v>
          </cell>
          <cell r="D1446">
            <v>202.5</v>
          </cell>
          <cell r="E1446">
            <v>1369.63</v>
          </cell>
          <cell r="F1446" t="str">
            <v>Each</v>
          </cell>
          <cell r="G1446">
            <v>202.5</v>
          </cell>
          <cell r="H1446">
            <v>1369.63</v>
          </cell>
        </row>
        <row r="1447">
          <cell r="A1447" t="str">
            <v>14-64-d</v>
          </cell>
          <cell r="B1447" t="str">
            <v>Providing and Fixing gas nozzle star burner with injector 32" nozzle</v>
          </cell>
          <cell r="C1447" t="str">
            <v>Each</v>
          </cell>
          <cell r="D1447">
            <v>202.5</v>
          </cell>
          <cell r="E1447">
            <v>1833.23</v>
          </cell>
          <cell r="F1447" t="str">
            <v>Each</v>
          </cell>
          <cell r="G1447">
            <v>202.5</v>
          </cell>
          <cell r="H1447">
            <v>1833.23</v>
          </cell>
        </row>
        <row r="1448">
          <cell r="A1448" t="str">
            <v>14-65</v>
          </cell>
          <cell r="B1448" t="str">
            <v>Providing and Fixing flue pipe for gas room heater any type/make</v>
          </cell>
          <cell r="C1448" t="str">
            <v>Each</v>
          </cell>
          <cell r="D1448">
            <v>67.5</v>
          </cell>
          <cell r="E1448">
            <v>909.3</v>
          </cell>
          <cell r="F1448" t="str">
            <v>Each</v>
          </cell>
          <cell r="G1448">
            <v>67.5</v>
          </cell>
          <cell r="H1448">
            <v>909.3</v>
          </cell>
        </row>
        <row r="1449">
          <cell r="A1449" t="str">
            <v>14-66</v>
          </cell>
          <cell r="B1449" t="str">
            <v>Providing and Fixing gas twin burners with stand complete Imperial make</v>
          </cell>
          <cell r="C1449" t="str">
            <v>Each</v>
          </cell>
          <cell r="D1449">
            <v>202.5</v>
          </cell>
          <cell r="E1449">
            <v>2073.17</v>
          </cell>
          <cell r="F1449" t="str">
            <v>Each</v>
          </cell>
          <cell r="G1449">
            <v>202.5</v>
          </cell>
          <cell r="H1449">
            <v>2073.17</v>
          </cell>
        </row>
        <row r="1450">
          <cell r="A1450" t="str">
            <v>14-67</v>
          </cell>
          <cell r="B1450" t="str">
            <v>Providing and Fixing angle iron frame wall type brackets for gas room heater</v>
          </cell>
          <cell r="C1450" t="str">
            <v>Pair</v>
          </cell>
          <cell r="D1450">
            <v>84.38</v>
          </cell>
          <cell r="E1450">
            <v>453.09</v>
          </cell>
          <cell r="F1450" t="str">
            <v>Pair</v>
          </cell>
          <cell r="G1450">
            <v>84.38</v>
          </cell>
          <cell r="H1450">
            <v>453.09</v>
          </cell>
        </row>
        <row r="1451">
          <cell r="A1451" t="str">
            <v>14-68-a</v>
          </cell>
          <cell r="B1451" t="str">
            <v>Providing and Fixing gas tandoor complete : 24" nozzle</v>
          </cell>
          <cell r="C1451" t="str">
            <v>Each</v>
          </cell>
          <cell r="D1451">
            <v>618.75</v>
          </cell>
          <cell r="E1451">
            <v>4246.22</v>
          </cell>
          <cell r="F1451" t="str">
            <v>Each</v>
          </cell>
          <cell r="G1451">
            <v>618.75</v>
          </cell>
          <cell r="H1451">
            <v>4246.22</v>
          </cell>
        </row>
        <row r="1452">
          <cell r="A1452" t="str">
            <v>14-68-b</v>
          </cell>
          <cell r="B1452" t="str">
            <v>Providing and Fixing gas tandoor complete : 32" nozzle</v>
          </cell>
          <cell r="C1452" t="str">
            <v>Each</v>
          </cell>
          <cell r="D1452">
            <v>928.13</v>
          </cell>
          <cell r="E1452">
            <v>4291.26</v>
          </cell>
          <cell r="F1452" t="str">
            <v>Each</v>
          </cell>
          <cell r="G1452">
            <v>928.13</v>
          </cell>
          <cell r="H1452">
            <v>4291.26</v>
          </cell>
        </row>
        <row r="1453">
          <cell r="A1453" t="str">
            <v>14-68-c</v>
          </cell>
          <cell r="B1453" t="str">
            <v>Providing and Fixing gas tandoor complete : 48" nozzle</v>
          </cell>
          <cell r="C1453" t="str">
            <v>Each</v>
          </cell>
          <cell r="D1453">
            <v>928.13</v>
          </cell>
          <cell r="E1453">
            <v>3307.13</v>
          </cell>
          <cell r="F1453" t="str">
            <v>Each</v>
          </cell>
          <cell r="G1453">
            <v>928.13</v>
          </cell>
          <cell r="H1453">
            <v>3307.13</v>
          </cell>
        </row>
        <row r="1454">
          <cell r="A1454" t="str">
            <v>14-69-a-01</v>
          </cell>
          <cell r="B1454" t="str">
            <v>P/F Fibre Glass Water Tank (Shalimar/Spectrum) 300 gallons</v>
          </cell>
          <cell r="C1454" t="str">
            <v>Each</v>
          </cell>
          <cell r="D1454">
            <v>1350</v>
          </cell>
          <cell r="E1454">
            <v>8128.51</v>
          </cell>
          <cell r="F1454" t="str">
            <v>Each</v>
          </cell>
          <cell r="G1454">
            <v>1350</v>
          </cell>
          <cell r="H1454">
            <v>8128.51</v>
          </cell>
        </row>
        <row r="1455">
          <cell r="A1455" t="str">
            <v>14-69-a-02</v>
          </cell>
          <cell r="B1455" t="str">
            <v>P/F Fibre Glass Water Tank (Sepctrum/Shalimar) 400 gallons</v>
          </cell>
          <cell r="C1455" t="str">
            <v>Each</v>
          </cell>
          <cell r="D1455">
            <v>1350</v>
          </cell>
          <cell r="E1455">
            <v>10355.42</v>
          </cell>
          <cell r="F1455" t="str">
            <v>Each</v>
          </cell>
          <cell r="G1455">
            <v>1350</v>
          </cell>
          <cell r="H1455">
            <v>10355.42</v>
          </cell>
        </row>
        <row r="1456">
          <cell r="A1456" t="str">
            <v>14-69-b-01</v>
          </cell>
          <cell r="B1456" t="str">
            <v>P/F Polyethylene Water Tank (Super Tuff) 200 gallons (Horizontal)</v>
          </cell>
          <cell r="C1456" t="str">
            <v>Each</v>
          </cell>
          <cell r="D1456">
            <v>1350</v>
          </cell>
          <cell r="E1456">
            <v>6908.51</v>
          </cell>
          <cell r="F1456" t="str">
            <v>Each</v>
          </cell>
          <cell r="G1456">
            <v>1350</v>
          </cell>
          <cell r="H1456">
            <v>6908.51</v>
          </cell>
        </row>
        <row r="1457">
          <cell r="A1457" t="str">
            <v>14-69-b-02</v>
          </cell>
          <cell r="B1457" t="str">
            <v>Supplying and Fixing Polyethylene Water Tank (Super Tuff) 400 gallons (Vertical)</v>
          </cell>
          <cell r="C1457" t="str">
            <v>Each</v>
          </cell>
          <cell r="D1457">
            <v>2868.75</v>
          </cell>
          <cell r="E1457">
            <v>11075.6</v>
          </cell>
          <cell r="F1457" t="str">
            <v>Each</v>
          </cell>
          <cell r="G1457">
            <v>2868.75</v>
          </cell>
          <cell r="H1457">
            <v>11075.6</v>
          </cell>
        </row>
        <row r="1458">
          <cell r="A1458" t="str">
            <v>14-69-b-03</v>
          </cell>
          <cell r="B1458" t="str">
            <v>P/F Polyethylene Water Tank (Super Tuff) 500 gallons (Vertical)</v>
          </cell>
          <cell r="C1458" t="str">
            <v>Each</v>
          </cell>
          <cell r="D1458">
            <v>2868.75</v>
          </cell>
          <cell r="E1458">
            <v>13851.79</v>
          </cell>
          <cell r="F1458" t="str">
            <v>Each</v>
          </cell>
          <cell r="G1458">
            <v>2868.75</v>
          </cell>
          <cell r="H1458">
            <v>13851.79</v>
          </cell>
        </row>
        <row r="1459">
          <cell r="A1459" t="str">
            <v>14-69-b-04</v>
          </cell>
          <cell r="B1459" t="str">
            <v>P/F Polyethylene Water Tank (Super Tuff) 1000 gallons (Vertical)</v>
          </cell>
          <cell r="C1459" t="str">
            <v>Each</v>
          </cell>
          <cell r="D1459">
            <v>3825</v>
          </cell>
          <cell r="E1459">
            <v>21299.65</v>
          </cell>
          <cell r="F1459" t="str">
            <v>Each</v>
          </cell>
          <cell r="G1459">
            <v>3825</v>
          </cell>
          <cell r="H1459">
            <v>21299.65</v>
          </cell>
        </row>
        <row r="1460">
          <cell r="A1460" t="str">
            <v>14-69-b-05</v>
          </cell>
          <cell r="B1460" t="str">
            <v>P/F Polyethylene Water Tank (Super Tuff) 1500 gallons (Vertical)</v>
          </cell>
          <cell r="C1460" t="str">
            <v>Each</v>
          </cell>
          <cell r="D1460">
            <v>5737.5</v>
          </cell>
          <cell r="E1460">
            <v>35437.760000000002</v>
          </cell>
          <cell r="F1460" t="str">
            <v>Each</v>
          </cell>
          <cell r="G1460">
            <v>5737.5</v>
          </cell>
          <cell r="H1460">
            <v>35437.760000000002</v>
          </cell>
        </row>
        <row r="1461">
          <cell r="A1461" t="str">
            <v>14-70-a</v>
          </cell>
          <cell r="B1461" t="str">
            <v>Providing and Fixing of pipe type B nikasi system including testing in all respect 110 mm (using dadex, or eq)</v>
          </cell>
          <cell r="C1461" t="str">
            <v>Rft</v>
          </cell>
          <cell r="D1461">
            <v>41.16</v>
          </cell>
          <cell r="E1461">
            <v>354.34</v>
          </cell>
          <cell r="F1461" t="str">
            <v>m</v>
          </cell>
          <cell r="G1461">
            <v>135.03</v>
          </cell>
          <cell r="H1461">
            <v>1162.54</v>
          </cell>
        </row>
        <row r="1462">
          <cell r="A1462" t="str">
            <v>14-70-b</v>
          </cell>
          <cell r="B1462" t="str">
            <v>Providing and Fixing of pipe type B nikasi system including testing in all respect 75 mm (using dadex, or eq)</v>
          </cell>
          <cell r="C1462" t="str">
            <v>Rft</v>
          </cell>
          <cell r="D1462">
            <v>41.16</v>
          </cell>
          <cell r="E1462">
            <v>262.54000000000002</v>
          </cell>
          <cell r="F1462" t="str">
            <v>m</v>
          </cell>
          <cell r="G1462">
            <v>135.03</v>
          </cell>
          <cell r="H1462">
            <v>861.36</v>
          </cell>
        </row>
        <row r="1463">
          <cell r="A1463" t="str">
            <v>14-71-a</v>
          </cell>
          <cell r="B1463" t="str">
            <v>Providing and Fixing of poly dex high pressure PPR(green including testing ect complete 25 mm (including all special ect)</v>
          </cell>
          <cell r="C1463" t="str">
            <v>Rft</v>
          </cell>
          <cell r="D1463">
            <v>29.12</v>
          </cell>
          <cell r="E1463">
            <v>130.35</v>
          </cell>
          <cell r="F1463" t="str">
            <v>m</v>
          </cell>
          <cell r="G1463">
            <v>95.54</v>
          </cell>
          <cell r="H1463">
            <v>427.66</v>
          </cell>
        </row>
        <row r="1464">
          <cell r="A1464" t="str">
            <v>14-71-b</v>
          </cell>
          <cell r="B1464" t="str">
            <v>Providing and Fixing of poly dex high pressure PPR(green including testing ect complete 20 mm (including all special ect)</v>
          </cell>
          <cell r="C1464" t="str">
            <v>Rft</v>
          </cell>
          <cell r="D1464">
            <v>29.12</v>
          </cell>
          <cell r="E1464">
            <v>121.81</v>
          </cell>
          <cell r="F1464" t="str">
            <v>m</v>
          </cell>
          <cell r="G1464">
            <v>95.54</v>
          </cell>
          <cell r="H1464">
            <v>399.64</v>
          </cell>
        </row>
        <row r="1465">
          <cell r="A1465" t="str">
            <v>14-72-a</v>
          </cell>
          <cell r="B1465" t="str">
            <v>Providing of plumbing tape insulation on G.I pipe complete 1/2" dia</v>
          </cell>
          <cell r="C1465" t="str">
            <v>20 Rft</v>
          </cell>
          <cell r="D1465">
            <v>25.72</v>
          </cell>
          <cell r="E1465">
            <v>37.35</v>
          </cell>
          <cell r="F1465" t="str">
            <v>m</v>
          </cell>
          <cell r="G1465">
            <v>4.22</v>
          </cell>
          <cell r="H1465">
            <v>6.13</v>
          </cell>
        </row>
        <row r="1466">
          <cell r="A1466" t="str">
            <v>14-72-b</v>
          </cell>
          <cell r="B1466" t="str">
            <v>Providing of plumbing tape insulation on G.I pipe complete 3/4" dia</v>
          </cell>
          <cell r="C1466" t="str">
            <v>20 Rft</v>
          </cell>
          <cell r="D1466">
            <v>25.72</v>
          </cell>
          <cell r="E1466">
            <v>43.16</v>
          </cell>
          <cell r="F1466" t="str">
            <v>m</v>
          </cell>
          <cell r="G1466">
            <v>4.22</v>
          </cell>
          <cell r="H1466">
            <v>7.08</v>
          </cell>
        </row>
        <row r="1467">
          <cell r="A1467" t="str">
            <v>14-72-c</v>
          </cell>
          <cell r="B1467" t="str">
            <v>Providing of plumbing tape insulation on G.I pipe complete 1" dia</v>
          </cell>
          <cell r="C1467" t="str">
            <v>20 Rft</v>
          </cell>
          <cell r="D1467">
            <v>25.72</v>
          </cell>
          <cell r="E1467">
            <v>48.97</v>
          </cell>
          <cell r="F1467" t="str">
            <v>m</v>
          </cell>
          <cell r="G1467">
            <v>4.22</v>
          </cell>
          <cell r="H1467">
            <v>8.0299999999999994</v>
          </cell>
        </row>
        <row r="1468">
          <cell r="A1468" t="str">
            <v>14-72-d</v>
          </cell>
          <cell r="B1468" t="str">
            <v>Providing of plumbing tape insulation on G.I pipe complete 1.5" dia</v>
          </cell>
          <cell r="C1468" t="str">
            <v>20 Rft</v>
          </cell>
          <cell r="D1468">
            <v>25.72</v>
          </cell>
          <cell r="E1468">
            <v>54.78</v>
          </cell>
          <cell r="F1468" t="str">
            <v>m</v>
          </cell>
          <cell r="G1468">
            <v>4.22</v>
          </cell>
          <cell r="H1468">
            <v>8.99</v>
          </cell>
        </row>
        <row r="1469">
          <cell r="A1469" t="str">
            <v>14-72-e</v>
          </cell>
          <cell r="B1469" t="str">
            <v>Providing of plumbing tape insulation on G.I pipe complete 2" dia</v>
          </cell>
          <cell r="C1469" t="str">
            <v>20 Rft</v>
          </cell>
          <cell r="D1469">
            <v>25.72</v>
          </cell>
          <cell r="E1469">
            <v>60.59</v>
          </cell>
          <cell r="F1469" t="str">
            <v>m</v>
          </cell>
          <cell r="G1469">
            <v>4.22</v>
          </cell>
          <cell r="H1469">
            <v>9.94</v>
          </cell>
        </row>
        <row r="1470">
          <cell r="A1470" t="str">
            <v>14-72-f</v>
          </cell>
          <cell r="B1470" t="str">
            <v>Providing of plumbing tape insulation on G.I pipe complete 2.5" dia</v>
          </cell>
          <cell r="C1470" t="str">
            <v>20 Rft</v>
          </cell>
          <cell r="D1470">
            <v>25.72</v>
          </cell>
          <cell r="E1470">
            <v>66.41</v>
          </cell>
          <cell r="F1470" t="str">
            <v>m</v>
          </cell>
          <cell r="G1470">
            <v>4.22</v>
          </cell>
          <cell r="H1470">
            <v>10.89</v>
          </cell>
        </row>
        <row r="1471">
          <cell r="A1471" t="str">
            <v>14-73-a</v>
          </cell>
          <cell r="B1471" t="str">
            <v>Providing of thermal insulation of high density (64kg/m3) fiber glass pipe insulation faced with aluminium foil for chilled/hot water piping complete 1/2" dia</v>
          </cell>
          <cell r="C1471" t="str">
            <v>20 Rft</v>
          </cell>
          <cell r="D1471">
            <v>67.5</v>
          </cell>
          <cell r="E1471">
            <v>128.5</v>
          </cell>
          <cell r="F1471" t="str">
            <v>m</v>
          </cell>
          <cell r="G1471">
            <v>11.07</v>
          </cell>
          <cell r="H1471">
            <v>21.08</v>
          </cell>
        </row>
        <row r="1472">
          <cell r="A1472" t="str">
            <v>14-73-b</v>
          </cell>
          <cell r="B1472" t="str">
            <v xml:space="preserve">Providing of thermal insulation of high density (64kg/m3) fiber glass pipe insulation faced with aluminium foil for chilled/hot water piping complete 3/4" dia </v>
          </cell>
          <cell r="C1472" t="str">
            <v>20 Rft</v>
          </cell>
          <cell r="D1472">
            <v>67.5</v>
          </cell>
          <cell r="E1472">
            <v>132.77000000000001</v>
          </cell>
          <cell r="F1472" t="str">
            <v>m</v>
          </cell>
          <cell r="G1472">
            <v>11.07</v>
          </cell>
          <cell r="H1472">
            <v>21.78</v>
          </cell>
        </row>
        <row r="1473">
          <cell r="A1473" t="str">
            <v>14-73-c</v>
          </cell>
          <cell r="B1473" t="str">
            <v xml:space="preserve">Providing of thermal insulation of high density (64kg/m3) fiber glass pipe insulation faced with aluminium foil for chilled/hot water piping complete 1" dia </v>
          </cell>
          <cell r="C1473" t="str">
            <v>20 Rft</v>
          </cell>
          <cell r="D1473">
            <v>67.5</v>
          </cell>
          <cell r="E1473">
            <v>146.80000000000001</v>
          </cell>
          <cell r="F1473" t="str">
            <v>m</v>
          </cell>
          <cell r="G1473">
            <v>11.07</v>
          </cell>
          <cell r="H1473">
            <v>24.08</v>
          </cell>
        </row>
        <row r="1474">
          <cell r="A1474" t="str">
            <v>14-73-d</v>
          </cell>
          <cell r="B1474" t="str">
            <v>Providing of thermal insulation of high density (64kg/m3) fiber glass pipe insulation faced with aluminium foil for chilled/hot water piping complete 1.5" dia</v>
          </cell>
          <cell r="C1474" t="str">
            <v>20 Rft</v>
          </cell>
          <cell r="D1474">
            <v>67.5</v>
          </cell>
          <cell r="E1474">
            <v>154.72999999999999</v>
          </cell>
          <cell r="F1474" t="str">
            <v>m</v>
          </cell>
          <cell r="G1474">
            <v>11.07</v>
          </cell>
          <cell r="H1474">
            <v>25.38</v>
          </cell>
        </row>
        <row r="1475">
          <cell r="A1475" t="str">
            <v>14-73-e</v>
          </cell>
          <cell r="B1475" t="str">
            <v>Providing of thermal insulation of high density (64kg/m3)fiber glass pipe insulation faced with aluminium foil for chilled/hot water piping complete 2" dia</v>
          </cell>
          <cell r="C1475" t="str">
            <v>20 Rft</v>
          </cell>
          <cell r="D1475">
            <v>67.5</v>
          </cell>
          <cell r="E1475">
            <v>157.78</v>
          </cell>
          <cell r="F1475" t="str">
            <v>m</v>
          </cell>
          <cell r="G1475">
            <v>11.07</v>
          </cell>
          <cell r="H1475">
            <v>25.88</v>
          </cell>
        </row>
        <row r="1476">
          <cell r="A1476" t="str">
            <v>14-73-f</v>
          </cell>
          <cell r="B1476" t="str">
            <v>Providing of thermal insulation of high density (64kg/m3) fiber glass pipe insulation faced with aluminium foil for chilled/hot water piping complete 2.5" dia</v>
          </cell>
          <cell r="C1476" t="str">
            <v>20 Rft</v>
          </cell>
          <cell r="D1476">
            <v>67.5</v>
          </cell>
          <cell r="E1476">
            <v>172.42</v>
          </cell>
          <cell r="F1476" t="str">
            <v>m</v>
          </cell>
          <cell r="G1476">
            <v>11.07</v>
          </cell>
          <cell r="H1476">
            <v>28.28</v>
          </cell>
        </row>
        <row r="1477">
          <cell r="A1477" t="str">
            <v>14-73-g</v>
          </cell>
          <cell r="B1477" t="str">
            <v>Providing of thermal insulation of high density (64kg/m3) fiber glass pipe insulation faced with aluminium foil for chilled/hot water piping complete 3" dia</v>
          </cell>
          <cell r="C1477" t="str">
            <v>20 Rft</v>
          </cell>
          <cell r="D1477">
            <v>67.5</v>
          </cell>
          <cell r="E1477">
            <v>188.28</v>
          </cell>
          <cell r="F1477" t="str">
            <v>m</v>
          </cell>
          <cell r="G1477">
            <v>11.07</v>
          </cell>
          <cell r="H1477">
            <v>30.89</v>
          </cell>
        </row>
        <row r="1478">
          <cell r="A1478" t="str">
            <v>14-74-a</v>
          </cell>
          <cell r="B1478" t="str">
            <v>Providing and Fixing Gas water Geyser "Singer" 30 gallons SG 35 DLX with imported (American) Thermostat</v>
          </cell>
          <cell r="C1478" t="str">
            <v>Each</v>
          </cell>
          <cell r="D1478">
            <v>675</v>
          </cell>
          <cell r="E1478">
            <v>28613</v>
          </cell>
          <cell r="F1478" t="str">
            <v>Each</v>
          </cell>
          <cell r="G1478">
            <v>675</v>
          </cell>
          <cell r="H1478">
            <v>28613</v>
          </cell>
        </row>
        <row r="1479">
          <cell r="A1479" t="str">
            <v>14-74-b</v>
          </cell>
          <cell r="B1479" t="str">
            <v>Providing and Fixing Gas water Geyser "Singer" 35 gallons SG 35 DLX with imported (American) Thermostat</v>
          </cell>
          <cell r="C1479" t="str">
            <v>Each</v>
          </cell>
          <cell r="D1479">
            <v>675</v>
          </cell>
          <cell r="E1479">
            <v>31175</v>
          </cell>
          <cell r="F1479" t="str">
            <v>Each</v>
          </cell>
          <cell r="G1479">
            <v>675</v>
          </cell>
          <cell r="H1479">
            <v>31175</v>
          </cell>
        </row>
        <row r="1480">
          <cell r="A1480" t="str">
            <v>14-75-a</v>
          </cell>
          <cell r="B1480" t="str">
            <v>Providing &amp; Fixing "Singer" Cooking Range Model 307 (3Burners Black), Bigger size</v>
          </cell>
          <cell r="C1480" t="str">
            <v>Each</v>
          </cell>
          <cell r="D1480">
            <v>168.75</v>
          </cell>
          <cell r="E1480">
            <v>29082.75</v>
          </cell>
          <cell r="F1480" t="str">
            <v>Each</v>
          </cell>
          <cell r="G1480">
            <v>168.75</v>
          </cell>
          <cell r="H1480">
            <v>29082.75</v>
          </cell>
        </row>
        <row r="1481">
          <cell r="A1481" t="str">
            <v>14-75-b</v>
          </cell>
          <cell r="B1481" t="str">
            <v>Providing &amp; Fixing "Singer" Cooking Range Model 308 (3 Burners Black), Smaller size</v>
          </cell>
          <cell r="C1481" t="str">
            <v>Each</v>
          </cell>
          <cell r="D1481">
            <v>168.75</v>
          </cell>
          <cell r="E1481">
            <v>24568.75</v>
          </cell>
          <cell r="F1481" t="str">
            <v>Each</v>
          </cell>
          <cell r="G1481">
            <v>168.75</v>
          </cell>
          <cell r="H1481">
            <v>24568.75</v>
          </cell>
        </row>
        <row r="1482">
          <cell r="A1482" t="str">
            <v>14-76</v>
          </cell>
          <cell r="B1482" t="str">
            <v>Providing &amp; Fixing "Singer" Cooking Range Model 310 (3 Burners White)</v>
          </cell>
          <cell r="C1482" t="str">
            <v>Each</v>
          </cell>
          <cell r="D1482">
            <v>168.75</v>
          </cell>
          <cell r="E1482">
            <v>26398.75</v>
          </cell>
          <cell r="F1482" t="str">
            <v>Each</v>
          </cell>
          <cell r="G1482">
            <v>168.75</v>
          </cell>
          <cell r="H1482">
            <v>26398.75</v>
          </cell>
        </row>
        <row r="1483">
          <cell r="A1483" t="str">
            <v>14-77</v>
          </cell>
          <cell r="B1483" t="str">
            <v>Providing &amp; Fixing "Singer" Cooking Range Model 312 (5 Burners), (Automatic)</v>
          </cell>
          <cell r="C1483" t="str">
            <v>Each</v>
          </cell>
          <cell r="D1483">
            <v>168.75</v>
          </cell>
          <cell r="E1483">
            <v>28167.75</v>
          </cell>
          <cell r="F1483" t="str">
            <v>Each</v>
          </cell>
          <cell r="G1483">
            <v>168.75</v>
          </cell>
          <cell r="H1483">
            <v>28167.75</v>
          </cell>
        </row>
        <row r="1484">
          <cell r="A1484" t="str">
            <v>14-78</v>
          </cell>
          <cell r="B1484" t="str">
            <v>Supply and Fixing low level plastic flushing cistern.</v>
          </cell>
          <cell r="C1484" t="str">
            <v>Each</v>
          </cell>
          <cell r="D1484">
            <v>135</v>
          </cell>
          <cell r="E1484">
            <v>1111</v>
          </cell>
          <cell r="F1484" t="str">
            <v>Each</v>
          </cell>
          <cell r="G1484">
            <v>135</v>
          </cell>
          <cell r="H1484">
            <v>1111</v>
          </cell>
        </row>
        <row r="1485">
          <cell r="A1485" t="str">
            <v>14-79-a</v>
          </cell>
          <cell r="B1485" t="str">
            <v>Supply and fixing of 0.5 HP Monoblock water pump 1 .25"x1" single phase upto 72 ft head (Deen Pump Type  SE) i/c all accessories.</v>
          </cell>
          <cell r="C1485" t="str">
            <v>Each</v>
          </cell>
          <cell r="D1485">
            <v>495</v>
          </cell>
          <cell r="E1485">
            <v>13503.49</v>
          </cell>
          <cell r="F1485" t="str">
            <v>Each</v>
          </cell>
          <cell r="G1485">
            <v>495</v>
          </cell>
          <cell r="H1485">
            <v>13503.49</v>
          </cell>
        </row>
        <row r="1486">
          <cell r="A1486" t="str">
            <v>14-79-b</v>
          </cell>
          <cell r="B1486" t="str">
            <v>Supply and fixing of 1.0 HP Monoblock water pump 1 .25"x1" single phase upto 90 ft head (Deen Pump Type SE) i/c all accessories.</v>
          </cell>
          <cell r="C1486" t="str">
            <v>Each</v>
          </cell>
          <cell r="D1486">
            <v>495</v>
          </cell>
          <cell r="E1486">
            <v>18383.490000000002</v>
          </cell>
          <cell r="F1486" t="str">
            <v>Each</v>
          </cell>
          <cell r="G1486">
            <v>495</v>
          </cell>
          <cell r="H1486">
            <v>18383.490000000002</v>
          </cell>
        </row>
        <row r="1487">
          <cell r="A1487" t="str">
            <v>14-79-c</v>
          </cell>
          <cell r="B1487" t="str">
            <v>Supply and fixing of 1.0 HP Monoblock water pump 1 .25"x1" single phase upto 88 ft head (Deen Pump Type DE-S2) i/c all accessories.</v>
          </cell>
          <cell r="C1487" t="str">
            <v>Each</v>
          </cell>
          <cell r="D1487">
            <v>495</v>
          </cell>
          <cell r="E1487">
            <v>18383.490000000002</v>
          </cell>
          <cell r="F1487" t="str">
            <v>Each</v>
          </cell>
          <cell r="G1487">
            <v>495</v>
          </cell>
          <cell r="H1487">
            <v>18383.490000000002</v>
          </cell>
        </row>
        <row r="1488">
          <cell r="A1488" t="str">
            <v>14-79-d</v>
          </cell>
          <cell r="B1488" t="str">
            <v>Supply and fixing of 1.5 HP Monoblock water pump 1.25"x1" single phase upto 130 ft head (Deen Pump Type DE-S2) i/c all accessories.</v>
          </cell>
          <cell r="C1488" t="str">
            <v>Each</v>
          </cell>
          <cell r="D1488">
            <v>495</v>
          </cell>
          <cell r="E1488">
            <v>19603.490000000002</v>
          </cell>
          <cell r="F1488" t="str">
            <v>Each</v>
          </cell>
          <cell r="G1488">
            <v>495</v>
          </cell>
          <cell r="H1488">
            <v>19603.490000000002</v>
          </cell>
        </row>
        <row r="1489">
          <cell r="A1489" t="str">
            <v>14-80-a</v>
          </cell>
          <cell r="B1489" t="str">
            <v>Supply and fixing of 2.0 HP Monoblock water pump 1.5"x1.25" 3 stage model DE-S3 (DEENS' PUMPS) single phase for 150 ft head with all accessories.</v>
          </cell>
          <cell r="C1489" t="str">
            <v>Each</v>
          </cell>
          <cell r="D1489">
            <v>495</v>
          </cell>
          <cell r="E1489">
            <v>24947.58</v>
          </cell>
          <cell r="F1489" t="str">
            <v>Each</v>
          </cell>
          <cell r="G1489">
            <v>495</v>
          </cell>
          <cell r="H1489">
            <v>24947.58</v>
          </cell>
        </row>
        <row r="1490">
          <cell r="A1490" t="str">
            <v>14-80-b</v>
          </cell>
          <cell r="B1490" t="str">
            <v>Supply and fixing of 2.0 HP Monoblock water pump 1.5"x1.5" 4 stage model DE-S4 (DEENS' PUMPS) single phase for 190 ft head with all accessories.</v>
          </cell>
          <cell r="C1490" t="str">
            <v>Each</v>
          </cell>
          <cell r="D1490">
            <v>495</v>
          </cell>
          <cell r="E1490">
            <v>24215.58</v>
          </cell>
          <cell r="F1490" t="str">
            <v>Each</v>
          </cell>
          <cell r="G1490">
            <v>495</v>
          </cell>
          <cell r="H1490">
            <v>24215.58</v>
          </cell>
        </row>
        <row r="1491">
          <cell r="A1491" t="str">
            <v>14-80-c</v>
          </cell>
          <cell r="B1491" t="str">
            <v>Supply and fixing of 2.0 HP Monoblock water pump 2"x2" size 1 stage SE model (DEENS' PUMPS) single phase for 65 ft head with all accessories and fittings.</v>
          </cell>
          <cell r="C1491" t="str">
            <v>Each</v>
          </cell>
          <cell r="D1491">
            <v>495</v>
          </cell>
          <cell r="E1491">
            <v>27576.26</v>
          </cell>
          <cell r="F1491" t="str">
            <v>Each</v>
          </cell>
          <cell r="G1491">
            <v>495</v>
          </cell>
          <cell r="H1491">
            <v>27576.26</v>
          </cell>
        </row>
        <row r="1492">
          <cell r="A1492" t="str">
            <v>14-81-a</v>
          </cell>
          <cell r="B1492" t="str">
            <v>Supply and fixing of 3.0 HP Monoblock water pump 1.5"x1.5" size 5 stage DE-S5 model (DEENS' PUMPS) single phase for 220 ft head with all accessories</v>
          </cell>
          <cell r="C1492" t="str">
            <v>Each</v>
          </cell>
          <cell r="D1492">
            <v>495</v>
          </cell>
          <cell r="E1492">
            <v>28116.41</v>
          </cell>
          <cell r="F1492" t="str">
            <v>Each</v>
          </cell>
          <cell r="G1492">
            <v>495</v>
          </cell>
          <cell r="H1492">
            <v>28116.41</v>
          </cell>
        </row>
        <row r="1493">
          <cell r="A1493" t="str">
            <v>14-81-b</v>
          </cell>
          <cell r="B1493" t="str">
            <v>Supply and fixing of 3.0 HP Monoblock water pump 1.5"x1.25" size 6 stage DE-S6 model (DEENS' PUMPS) single phase for 260 ft head with all accessories</v>
          </cell>
          <cell r="C1493" t="str">
            <v>Each</v>
          </cell>
          <cell r="D1493">
            <v>495</v>
          </cell>
          <cell r="E1493">
            <v>28028.080000000002</v>
          </cell>
          <cell r="F1493" t="str">
            <v>Each</v>
          </cell>
          <cell r="G1493">
            <v>495</v>
          </cell>
          <cell r="H1493">
            <v>28028.080000000002</v>
          </cell>
        </row>
        <row r="1494">
          <cell r="A1494" t="str">
            <v>14-81-c</v>
          </cell>
          <cell r="B1494" t="str">
            <v>Supply and fixing of 4.0 HP Monoblock water pump 1.5"x1.25" size 7 stage DN-S7 model (DEENS' PUMPS) single phase for 300 ft head with all accessories</v>
          </cell>
          <cell r="C1494" t="str">
            <v>Each</v>
          </cell>
          <cell r="D1494">
            <v>495</v>
          </cell>
          <cell r="E1494">
            <v>43046.28</v>
          </cell>
          <cell r="F1494" t="str">
            <v>Each</v>
          </cell>
          <cell r="G1494">
            <v>495</v>
          </cell>
          <cell r="H1494">
            <v>43046.28</v>
          </cell>
        </row>
        <row r="1495">
          <cell r="A1495" t="str">
            <v>14-81-d</v>
          </cell>
          <cell r="B1495" t="str">
            <v>Supply and fixing of 3.0 HP Monoblock water pump 2.5"x2" size 2 stage DE-S2 model (DEENS' PUMPS) single phase for 100 ft head with all accessories</v>
          </cell>
          <cell r="C1495" t="str">
            <v>Each</v>
          </cell>
          <cell r="D1495">
            <v>900</v>
          </cell>
          <cell r="E1495">
            <v>39996.06</v>
          </cell>
          <cell r="F1495" t="str">
            <v>Each</v>
          </cell>
          <cell r="G1495">
            <v>900</v>
          </cell>
          <cell r="H1495">
            <v>39996.06</v>
          </cell>
        </row>
        <row r="1496">
          <cell r="A1496" t="str">
            <v>14-81-e</v>
          </cell>
          <cell r="B1496" t="str">
            <v>Supply and fixing of 4.0 HP Monoblock water pump 1.5"x2" size 3 stage DN-S3 model (DEENS' PUMPS) single phase for 130 ft head with all accessories</v>
          </cell>
          <cell r="C1496" t="str">
            <v>Each</v>
          </cell>
          <cell r="D1496">
            <v>495</v>
          </cell>
          <cell r="E1496">
            <v>44230.05</v>
          </cell>
          <cell r="F1496" t="str">
            <v>Each</v>
          </cell>
          <cell r="G1496">
            <v>495</v>
          </cell>
          <cell r="H1496">
            <v>44230.05</v>
          </cell>
        </row>
        <row r="1497">
          <cell r="A1497" t="str">
            <v>14-81-f</v>
          </cell>
          <cell r="B1497" t="str">
            <v>Supply and fixing of 4.0 HP Monoblock water pump 1.5"x2" size 4 stage DN-S4 model (DEENS' PUMPS) single phase for 160 ft head with all accessories</v>
          </cell>
          <cell r="C1497" t="str">
            <v>Each</v>
          </cell>
          <cell r="D1497">
            <v>900</v>
          </cell>
          <cell r="E1497">
            <v>45367.05</v>
          </cell>
          <cell r="F1497" t="str">
            <v>Each</v>
          </cell>
          <cell r="G1497">
            <v>900</v>
          </cell>
          <cell r="H1497">
            <v>45367.05</v>
          </cell>
        </row>
        <row r="1498">
          <cell r="A1498" t="str">
            <v>14-81-g</v>
          </cell>
          <cell r="B1498" t="str">
            <v>Supply and fixing of 3.0 HP Monoblock water pump 3"x3" size 1 stage P.P model (DEENS' PUMPS) single phase for 60 ft head with all accessories</v>
          </cell>
          <cell r="C1498" t="str">
            <v>Each</v>
          </cell>
          <cell r="D1498">
            <v>495</v>
          </cell>
          <cell r="E1498">
            <v>43480.6</v>
          </cell>
          <cell r="F1498" t="str">
            <v>Each</v>
          </cell>
          <cell r="G1498">
            <v>495</v>
          </cell>
          <cell r="H1498">
            <v>43480.6</v>
          </cell>
        </row>
        <row r="1499">
          <cell r="A1499" t="str">
            <v>14-81-h</v>
          </cell>
          <cell r="B1499" t="str">
            <v>Supply and fixing of 4.0 HP Monoblock water pump 3"x2.5" size 1stage P.P model (DEENS' PUMPS) single phase for 60 ft head with all accessories</v>
          </cell>
          <cell r="C1499" t="str">
            <v>Each</v>
          </cell>
          <cell r="D1499">
            <v>495</v>
          </cell>
          <cell r="E1499">
            <v>43569.79</v>
          </cell>
          <cell r="F1499" t="str">
            <v>Each</v>
          </cell>
          <cell r="G1499">
            <v>495</v>
          </cell>
          <cell r="H1499">
            <v>43569.79</v>
          </cell>
        </row>
        <row r="1500">
          <cell r="A1500" t="str">
            <v>14-82-a</v>
          </cell>
          <cell r="B1500" t="str">
            <v>Supply and fixing of 1.0 HP Deep well water pump 1"x1" size 1stage Jet S-1 model (DEENS' PUMPS) single phase for 60 ft suction and upto 60 ft head with all accessories</v>
          </cell>
          <cell r="C1500" t="str">
            <v>Each</v>
          </cell>
          <cell r="D1500">
            <v>1968.75</v>
          </cell>
          <cell r="E1500">
            <v>19781.36</v>
          </cell>
          <cell r="F1500" t="str">
            <v>Each</v>
          </cell>
          <cell r="G1500">
            <v>1968.75</v>
          </cell>
          <cell r="H1500">
            <v>19781.36</v>
          </cell>
        </row>
        <row r="1501">
          <cell r="A1501" t="str">
            <v>14-82-b</v>
          </cell>
          <cell r="B1501" t="str">
            <v>Supply and fixing of 2.0 HP Deep well water pump 1"x1" size 2 stage Jet S-2 model (DEENS' PUMPS) single phase for 80 ft suction and upto 80 ft head with all accessories</v>
          </cell>
          <cell r="C1501" t="str">
            <v>Each</v>
          </cell>
          <cell r="D1501">
            <v>1968.75</v>
          </cell>
          <cell r="E1501">
            <v>22953.360000000001</v>
          </cell>
          <cell r="F1501" t="str">
            <v>Each</v>
          </cell>
          <cell r="G1501">
            <v>1968.75</v>
          </cell>
          <cell r="H1501">
            <v>22953.360000000001</v>
          </cell>
        </row>
        <row r="1502">
          <cell r="A1502" t="str">
            <v>14-82-c</v>
          </cell>
          <cell r="B1502" t="str">
            <v>Supply and fixing of 3.0 HP Deep well water pump 1"x1" size 3 stage Jet S-3 model (DEENS' PUMPS) single phase for 120 ft suction and upto 120 ft head with all accessories</v>
          </cell>
          <cell r="C1502" t="str">
            <v>Each</v>
          </cell>
          <cell r="D1502">
            <v>1968.75</v>
          </cell>
          <cell r="E1502">
            <v>29541.360000000001</v>
          </cell>
          <cell r="F1502" t="str">
            <v>Each</v>
          </cell>
          <cell r="G1502">
            <v>1968.75</v>
          </cell>
          <cell r="H1502">
            <v>29541.360000000001</v>
          </cell>
        </row>
        <row r="1503">
          <cell r="A1503" t="str">
            <v>14-82-d</v>
          </cell>
          <cell r="B1503" t="str">
            <v>Supply and fixing of 4.0 HP Deep well water pump 1"x1" size 4 stage Jet S-4 model (DEENS' PUMPS) single phase for 160 ft suction and upto 160 ft head with all accessories</v>
          </cell>
          <cell r="C1503" t="str">
            <v>Each</v>
          </cell>
          <cell r="D1503">
            <v>1968.75</v>
          </cell>
          <cell r="E1503">
            <v>33933.360000000001</v>
          </cell>
          <cell r="F1503" t="str">
            <v>Each</v>
          </cell>
          <cell r="G1503">
            <v>1968.75</v>
          </cell>
          <cell r="H1503">
            <v>33933.360000000001</v>
          </cell>
        </row>
        <row r="1504">
          <cell r="A1504" t="str">
            <v>14-83</v>
          </cell>
          <cell r="B1504" t="str">
            <v>Providing &amp; Fixing Solar Geysers 35 gallons capacity (aproduct of Enercon, National Energy Conservation Centre Islamabad)</v>
          </cell>
          <cell r="C1504" t="str">
            <v>Each</v>
          </cell>
          <cell r="D1504">
            <v>1462.5</v>
          </cell>
          <cell r="E1504">
            <v>35622.5</v>
          </cell>
          <cell r="F1504" t="str">
            <v>Each</v>
          </cell>
          <cell r="G1504">
            <v>1462.5</v>
          </cell>
          <cell r="H1504">
            <v>35622.5</v>
          </cell>
        </row>
        <row r="1505">
          <cell r="A1505" t="str">
            <v>15-01-a-01</v>
          </cell>
          <cell r="B1505" t="str">
            <v>Supply and Erection MS conduit pipe for wiring purpose comp. On surface including clamps etc: 1/2" i/d</v>
          </cell>
          <cell r="C1505" t="str">
            <v>Rft</v>
          </cell>
          <cell r="D1505">
            <v>12.35</v>
          </cell>
          <cell r="E1505">
            <v>40.47</v>
          </cell>
          <cell r="F1505" t="str">
            <v>m</v>
          </cell>
          <cell r="G1505">
            <v>40.51</v>
          </cell>
          <cell r="H1505">
            <v>132.77000000000001</v>
          </cell>
        </row>
        <row r="1506">
          <cell r="A1506" t="str">
            <v>15-01-a-02</v>
          </cell>
          <cell r="B1506" t="str">
            <v>Supply and Erection MS conduit pipe for wiring purpose comp. On surface including clamps etc: 3/4" i/d</v>
          </cell>
          <cell r="C1506" t="str">
            <v>Rft</v>
          </cell>
          <cell r="D1506">
            <v>12.35</v>
          </cell>
          <cell r="E1506">
            <v>47.68</v>
          </cell>
          <cell r="F1506" t="str">
            <v>m</v>
          </cell>
          <cell r="G1506">
            <v>40.51</v>
          </cell>
          <cell r="H1506">
            <v>156.44</v>
          </cell>
        </row>
        <row r="1507">
          <cell r="A1507" t="str">
            <v>15-01-a-03</v>
          </cell>
          <cell r="B1507" t="str">
            <v>Supply and Erection MS conduit pipe for wiring purpose comp. On surface including clamps etc: 1" i/d</v>
          </cell>
          <cell r="C1507" t="str">
            <v>Rft</v>
          </cell>
          <cell r="D1507">
            <v>12.35</v>
          </cell>
          <cell r="E1507">
            <v>59.88</v>
          </cell>
          <cell r="F1507" t="str">
            <v>m</v>
          </cell>
          <cell r="G1507">
            <v>40.51</v>
          </cell>
          <cell r="H1507">
            <v>196.47</v>
          </cell>
        </row>
        <row r="1508">
          <cell r="A1508" t="str">
            <v>15-01-a-04</v>
          </cell>
          <cell r="B1508" t="str">
            <v>Supply and Erection MS conduit pipe for wiring purpose comp. On surface including clamps etc: 1.25" i/d</v>
          </cell>
          <cell r="C1508" t="str">
            <v>Rft</v>
          </cell>
          <cell r="D1508">
            <v>12.35</v>
          </cell>
          <cell r="E1508">
            <v>65.98</v>
          </cell>
          <cell r="F1508" t="str">
            <v>m</v>
          </cell>
          <cell r="G1508">
            <v>40.51</v>
          </cell>
          <cell r="H1508">
            <v>216.48</v>
          </cell>
        </row>
        <row r="1509">
          <cell r="A1509" t="str">
            <v>15-01-a-05</v>
          </cell>
          <cell r="B1509" t="str">
            <v>Supply and Erection MS conduit pipe for wiring purpose comp. On surface including clamps etc: 1.5" i/d</v>
          </cell>
          <cell r="C1509" t="str">
            <v>Rft</v>
          </cell>
          <cell r="D1509">
            <v>12.35</v>
          </cell>
          <cell r="E1509">
            <v>72.08</v>
          </cell>
          <cell r="F1509" t="str">
            <v>m</v>
          </cell>
          <cell r="G1509">
            <v>40.51</v>
          </cell>
          <cell r="H1509">
            <v>236.49</v>
          </cell>
        </row>
        <row r="1510">
          <cell r="A1510" t="str">
            <v>15-01-a-06</v>
          </cell>
          <cell r="B1510" t="str">
            <v>Supply and Erection MS conduit pipe for wiring purpose comp. On surface including clamps etc: 2" i/d</v>
          </cell>
          <cell r="C1510" t="str">
            <v>Rft</v>
          </cell>
          <cell r="D1510">
            <v>12.35</v>
          </cell>
          <cell r="E1510">
            <v>29.03</v>
          </cell>
          <cell r="F1510" t="str">
            <v>m</v>
          </cell>
          <cell r="G1510">
            <v>40.51</v>
          </cell>
          <cell r="H1510">
            <v>95.24</v>
          </cell>
        </row>
        <row r="1511">
          <cell r="A1511" t="str">
            <v>15-01-b-01</v>
          </cell>
          <cell r="B1511" t="str">
            <v>Supply and Erection MS conduit pipe for wiring purpose comp. Recessed in walls including chase etc : 1/2" i/d</v>
          </cell>
          <cell r="C1511" t="str">
            <v>Rft</v>
          </cell>
          <cell r="D1511">
            <v>30.87</v>
          </cell>
          <cell r="E1511">
            <v>111.06</v>
          </cell>
          <cell r="F1511" t="str">
            <v>m</v>
          </cell>
          <cell r="G1511">
            <v>101.28</v>
          </cell>
          <cell r="H1511">
            <v>364.38</v>
          </cell>
        </row>
        <row r="1512">
          <cell r="A1512" t="str">
            <v>15-01-b-02</v>
          </cell>
          <cell r="B1512" t="str">
            <v>Supply and Erection MS conduit pipe for wiring purpose comp. Recessed in walls including chase etc : 3/4" i/d</v>
          </cell>
          <cell r="C1512" t="str">
            <v>Rft</v>
          </cell>
          <cell r="D1512">
            <v>30.87</v>
          </cell>
          <cell r="E1512">
            <v>118.28</v>
          </cell>
          <cell r="F1512" t="str">
            <v>m</v>
          </cell>
          <cell r="G1512">
            <v>101.28</v>
          </cell>
          <cell r="H1512">
            <v>388.05</v>
          </cell>
        </row>
        <row r="1513">
          <cell r="A1513" t="str">
            <v>15-01-b-03</v>
          </cell>
          <cell r="B1513" t="str">
            <v>Supply and Erection MS conduit pipe for wiring purpose comp. Recessed in walls including chase etc : 1" i/d</v>
          </cell>
          <cell r="C1513" t="str">
            <v>Rft</v>
          </cell>
          <cell r="D1513">
            <v>30.87</v>
          </cell>
          <cell r="E1513">
            <v>130.47999999999999</v>
          </cell>
          <cell r="F1513" t="str">
            <v>m</v>
          </cell>
          <cell r="G1513">
            <v>101.28</v>
          </cell>
          <cell r="H1513">
            <v>428.08</v>
          </cell>
        </row>
        <row r="1514">
          <cell r="A1514" t="str">
            <v>15-01-b-04</v>
          </cell>
          <cell r="B1514" t="str">
            <v>Supply and Erection MS conduit pipe for wiring purpose comp. Recessed in walls including chase etc : 1.25" i/d</v>
          </cell>
          <cell r="C1514" t="str">
            <v>Rft</v>
          </cell>
          <cell r="D1514">
            <v>30.87</v>
          </cell>
          <cell r="E1514">
            <v>136.58000000000001</v>
          </cell>
          <cell r="F1514" t="str">
            <v>m</v>
          </cell>
          <cell r="G1514">
            <v>101.28</v>
          </cell>
          <cell r="H1514">
            <v>448.09</v>
          </cell>
        </row>
        <row r="1515">
          <cell r="A1515" t="str">
            <v>15-01-b-05</v>
          </cell>
          <cell r="B1515" t="str">
            <v>Supply and Erection MS conduit pipe for wiring purpose comp. Recessed in walls including chase etc : 1.5" i/d</v>
          </cell>
          <cell r="C1515" t="str">
            <v>Rft</v>
          </cell>
          <cell r="D1515">
            <v>30.87</v>
          </cell>
          <cell r="E1515">
            <v>142.68</v>
          </cell>
          <cell r="F1515" t="str">
            <v>m</v>
          </cell>
          <cell r="G1515">
            <v>101.28</v>
          </cell>
          <cell r="H1515">
            <v>468.1</v>
          </cell>
        </row>
        <row r="1516">
          <cell r="A1516" t="str">
            <v>15-01-b-06</v>
          </cell>
          <cell r="B1516" t="str">
            <v>Supply and Erection MS conduit pipe for wiring purpose comp. Recessed in walls including chase etc : 2" i/d</v>
          </cell>
          <cell r="C1516" t="str">
            <v>Rft</v>
          </cell>
          <cell r="D1516">
            <v>30.87</v>
          </cell>
          <cell r="E1516">
            <v>94.54</v>
          </cell>
          <cell r="F1516" t="str">
            <v>m</v>
          </cell>
          <cell r="G1516">
            <v>101.28</v>
          </cell>
          <cell r="H1516">
            <v>310.17</v>
          </cell>
        </row>
        <row r="1517">
          <cell r="A1517" t="str">
            <v>15-02-a-01</v>
          </cell>
          <cell r="B1517" t="str">
            <v>Supply and Erection PVC pipe for wiring purpose complete On surface including clamps etc: 1/2" i/d</v>
          </cell>
          <cell r="C1517" t="str">
            <v>Rft</v>
          </cell>
          <cell r="D1517">
            <v>6.17</v>
          </cell>
          <cell r="E1517">
            <v>18.309999999999999</v>
          </cell>
          <cell r="F1517" t="str">
            <v>m</v>
          </cell>
          <cell r="G1517">
            <v>20.260000000000002</v>
          </cell>
          <cell r="H1517">
            <v>60.07</v>
          </cell>
        </row>
        <row r="1518">
          <cell r="A1518" t="str">
            <v>15-02-a-02</v>
          </cell>
          <cell r="B1518" t="str">
            <v>Supply and Erection PVC pipe for wiring purpose complete On surface including clamps etc: 3/4" i/d</v>
          </cell>
          <cell r="C1518" t="str">
            <v>Rft</v>
          </cell>
          <cell r="D1518">
            <v>6.17</v>
          </cell>
          <cell r="E1518">
            <v>30.89</v>
          </cell>
          <cell r="F1518" t="str">
            <v>m</v>
          </cell>
          <cell r="G1518">
            <v>20.260000000000002</v>
          </cell>
          <cell r="H1518">
            <v>101.34</v>
          </cell>
        </row>
        <row r="1519">
          <cell r="A1519" t="str">
            <v>15-02-a-03</v>
          </cell>
          <cell r="B1519" t="str">
            <v>Supply and Erection PVC pipe for wiring purpose complete On surface including clamps etc: 1" i/d</v>
          </cell>
          <cell r="C1519" t="str">
            <v>Rft</v>
          </cell>
          <cell r="D1519">
            <v>6.17</v>
          </cell>
          <cell r="E1519">
            <v>23.16</v>
          </cell>
          <cell r="F1519" t="str">
            <v>m</v>
          </cell>
          <cell r="G1519">
            <v>20.260000000000002</v>
          </cell>
          <cell r="H1519">
            <v>75.989999999999995</v>
          </cell>
        </row>
        <row r="1520">
          <cell r="A1520" t="str">
            <v>15-02-a-04</v>
          </cell>
          <cell r="B1520" t="str">
            <v>Supply and Erection PVC pipe for wiring purpose complete On surface including clamps etc: 1.25" i/d</v>
          </cell>
          <cell r="C1520" t="str">
            <v>Rft</v>
          </cell>
          <cell r="D1520">
            <v>9.11</v>
          </cell>
          <cell r="E1520">
            <v>40.49</v>
          </cell>
          <cell r="F1520" t="str">
            <v>m</v>
          </cell>
          <cell r="G1520">
            <v>29.9</v>
          </cell>
          <cell r="H1520">
            <v>132.83000000000001</v>
          </cell>
        </row>
        <row r="1521">
          <cell r="A1521" t="str">
            <v>15-02-a-05</v>
          </cell>
          <cell r="B1521" t="str">
            <v>Supply and Erection PVC pipe for wiring purpose complete On surface including clamps etc: 1.5" i/d</v>
          </cell>
          <cell r="C1521" t="str">
            <v>Rft</v>
          </cell>
          <cell r="D1521">
            <v>12.35</v>
          </cell>
          <cell r="E1521">
            <v>47.45</v>
          </cell>
          <cell r="F1521" t="str">
            <v>m</v>
          </cell>
          <cell r="G1521">
            <v>40.51</v>
          </cell>
          <cell r="H1521">
            <v>155.69</v>
          </cell>
        </row>
        <row r="1522">
          <cell r="A1522" t="str">
            <v>15-02-a-06</v>
          </cell>
          <cell r="B1522" t="str">
            <v>Supply and Erection PVC pipe for wiring purpose complete On surface including clamps etc: 2" i/d</v>
          </cell>
          <cell r="C1522" t="str">
            <v>Rft</v>
          </cell>
          <cell r="D1522">
            <v>7.87</v>
          </cell>
          <cell r="E1522">
            <v>42.39</v>
          </cell>
          <cell r="F1522" t="str">
            <v>m</v>
          </cell>
          <cell r="G1522">
            <v>25.83</v>
          </cell>
          <cell r="H1522">
            <v>139.07</v>
          </cell>
        </row>
        <row r="1523">
          <cell r="A1523" t="str">
            <v>15-02-a-07</v>
          </cell>
          <cell r="B1523" t="str">
            <v>Supply and Erection PVC pipe for wiring purpose complete On surface including clamps etc: 3" i/d</v>
          </cell>
          <cell r="C1523" t="str">
            <v>Rft</v>
          </cell>
          <cell r="D1523">
            <v>9.42</v>
          </cell>
          <cell r="E1523">
            <v>56.4</v>
          </cell>
          <cell r="F1523" t="str">
            <v>m</v>
          </cell>
          <cell r="G1523">
            <v>30.89</v>
          </cell>
          <cell r="H1523">
            <v>185.06</v>
          </cell>
        </row>
        <row r="1524">
          <cell r="A1524" t="str">
            <v>15-02-a-08</v>
          </cell>
          <cell r="B1524" t="str">
            <v>Supply and Erection PVC pipe for wiring purpose complete On surface including clamps etc: 4" i/d</v>
          </cell>
          <cell r="C1524" t="str">
            <v>Rft</v>
          </cell>
          <cell r="D1524">
            <v>12.15</v>
          </cell>
          <cell r="E1524">
            <v>79.510000000000005</v>
          </cell>
          <cell r="F1524" t="str">
            <v>m</v>
          </cell>
          <cell r="G1524">
            <v>39.86</v>
          </cell>
          <cell r="H1524">
            <v>260.85000000000002</v>
          </cell>
        </row>
        <row r="1525">
          <cell r="A1525" t="str">
            <v>15-02-b-01</v>
          </cell>
          <cell r="B1525" t="str">
            <v>Supply and Erection PVC pipe for wiring purpose complete Recessed in walls including chase etc : 1/2" i/d</v>
          </cell>
          <cell r="C1525" t="str">
            <v>Rft</v>
          </cell>
          <cell r="D1525">
            <v>18.52</v>
          </cell>
          <cell r="E1525">
            <v>30.66</v>
          </cell>
          <cell r="F1525" t="str">
            <v>m</v>
          </cell>
          <cell r="G1525">
            <v>60.77</v>
          </cell>
          <cell r="H1525">
            <v>100.58</v>
          </cell>
        </row>
        <row r="1526">
          <cell r="A1526" t="str">
            <v>15-02-b-02</v>
          </cell>
          <cell r="B1526" t="str">
            <v>Supply and Erection PVC pipe for wiring purpose complete Recessed in walls including chase etc : 3/4" i/d</v>
          </cell>
          <cell r="C1526" t="str">
            <v>Rft</v>
          </cell>
          <cell r="D1526">
            <v>18.52</v>
          </cell>
          <cell r="E1526">
            <v>95.31</v>
          </cell>
          <cell r="F1526" t="str">
            <v>m</v>
          </cell>
          <cell r="G1526">
            <v>60.77</v>
          </cell>
          <cell r="H1526">
            <v>312.69</v>
          </cell>
        </row>
        <row r="1527">
          <cell r="A1527" t="str">
            <v>15-02-b-03</v>
          </cell>
          <cell r="B1527" t="str">
            <v>Supply and Erection PVC pipe for wiring purpose complete Recessed in walls including chase etc : 1" i/d</v>
          </cell>
          <cell r="C1527" t="str">
            <v>Rft</v>
          </cell>
          <cell r="D1527">
            <v>18.52</v>
          </cell>
          <cell r="E1527">
            <v>88.14</v>
          </cell>
          <cell r="F1527" t="str">
            <v>m</v>
          </cell>
          <cell r="G1527">
            <v>60.77</v>
          </cell>
          <cell r="H1527">
            <v>289.18</v>
          </cell>
        </row>
        <row r="1528">
          <cell r="A1528" t="str">
            <v>15-02-b-04</v>
          </cell>
          <cell r="B1528" t="str">
            <v>Supply and Erection PVC pipe for wiring purpose complete Recessed in walls including chase etc : 1.25" i/d</v>
          </cell>
          <cell r="C1528" t="str">
            <v>Rft</v>
          </cell>
          <cell r="D1528">
            <v>18.52</v>
          </cell>
          <cell r="E1528">
            <v>102.52</v>
          </cell>
          <cell r="F1528" t="str">
            <v>m</v>
          </cell>
          <cell r="G1528">
            <v>60.77</v>
          </cell>
          <cell r="H1528">
            <v>336.35</v>
          </cell>
        </row>
        <row r="1529">
          <cell r="A1529" t="str">
            <v>15-02-b-05</v>
          </cell>
          <cell r="B1529" t="str">
            <v>Supply and Erection PVC pipe for wiring purpose complete Recessed in walls including chase etc : 1.5" i/d</v>
          </cell>
          <cell r="C1529" t="str">
            <v>Rft</v>
          </cell>
          <cell r="D1529">
            <v>24.7</v>
          </cell>
          <cell r="E1529">
            <v>112.92</v>
          </cell>
          <cell r="F1529" t="str">
            <v>m</v>
          </cell>
          <cell r="G1529">
            <v>81.02</v>
          </cell>
          <cell r="H1529">
            <v>370.46</v>
          </cell>
        </row>
        <row r="1530">
          <cell r="A1530" t="str">
            <v>15-02-b-06</v>
          </cell>
          <cell r="B1530" t="str">
            <v>Supply and Erection PVC pipe for wiring purpose complete Recessed in walls including chase etc : 2" i/d</v>
          </cell>
          <cell r="C1530" t="str">
            <v>Rft</v>
          </cell>
          <cell r="D1530">
            <v>30.87</v>
          </cell>
          <cell r="E1530">
            <v>118.28</v>
          </cell>
          <cell r="F1530" t="str">
            <v>m</v>
          </cell>
          <cell r="G1530">
            <v>101.28</v>
          </cell>
          <cell r="H1530">
            <v>388.05</v>
          </cell>
        </row>
        <row r="1531">
          <cell r="A1531" t="str">
            <v>15-02-b-07</v>
          </cell>
          <cell r="B1531" t="str">
            <v>Supply and Erection PVC pipe for wiring purpose complete Recessed in walls including chase etc : 3" i/d</v>
          </cell>
          <cell r="C1531" t="str">
            <v>Rft</v>
          </cell>
          <cell r="D1531">
            <v>37.04</v>
          </cell>
          <cell r="E1531">
            <v>136.47999999999999</v>
          </cell>
          <cell r="F1531" t="str">
            <v>m</v>
          </cell>
          <cell r="G1531">
            <v>121.53</v>
          </cell>
          <cell r="H1531">
            <v>447.76</v>
          </cell>
        </row>
        <row r="1532">
          <cell r="A1532" t="str">
            <v>15-02-b-08</v>
          </cell>
          <cell r="B1532" t="str">
            <v>Supply and Erection PVC pipe for wiring purpose complete Recessed in walls including chase etc : 4" i/d</v>
          </cell>
          <cell r="C1532" t="str">
            <v>Rft</v>
          </cell>
          <cell r="D1532">
            <v>46.3</v>
          </cell>
          <cell r="E1532">
            <v>166.11</v>
          </cell>
          <cell r="F1532" t="str">
            <v>m</v>
          </cell>
          <cell r="G1532">
            <v>151.91</v>
          </cell>
          <cell r="H1532">
            <v>544.97</v>
          </cell>
        </row>
        <row r="1533">
          <cell r="A1533" t="str">
            <v>15-03-a</v>
          </cell>
          <cell r="B1533" t="str">
            <v>Supply and Erection GI flexible pipe for wiring purpose complete 1/2" i/d</v>
          </cell>
          <cell r="C1533" t="str">
            <v>Rft</v>
          </cell>
          <cell r="D1533">
            <v>7.3</v>
          </cell>
          <cell r="E1533">
            <v>37.799999999999997</v>
          </cell>
          <cell r="F1533" t="str">
            <v>m</v>
          </cell>
          <cell r="G1533">
            <v>23.95</v>
          </cell>
          <cell r="H1533">
            <v>124.01</v>
          </cell>
        </row>
        <row r="1534">
          <cell r="A1534" t="str">
            <v>15-03-b</v>
          </cell>
          <cell r="B1534" t="str">
            <v>Supply and Erection GI flexible pipe for wiring purpose complete 3/4" i/d</v>
          </cell>
          <cell r="C1534" t="str">
            <v>Rft</v>
          </cell>
          <cell r="D1534">
            <v>7.2</v>
          </cell>
          <cell r="E1534">
            <v>49.9</v>
          </cell>
          <cell r="F1534" t="str">
            <v>m</v>
          </cell>
          <cell r="G1534">
            <v>23.62</v>
          </cell>
          <cell r="H1534">
            <v>163.71</v>
          </cell>
        </row>
        <row r="1535">
          <cell r="A1535" t="str">
            <v>15-03-c</v>
          </cell>
          <cell r="B1535" t="str">
            <v>Supply and Erection GI flexible pipe for wiring purpose complete 1" i/d</v>
          </cell>
          <cell r="C1535" t="str">
            <v>Rft</v>
          </cell>
          <cell r="D1535">
            <v>12.37</v>
          </cell>
          <cell r="E1535">
            <v>48.97</v>
          </cell>
          <cell r="F1535" t="str">
            <v>m</v>
          </cell>
          <cell r="G1535">
            <v>40.6</v>
          </cell>
          <cell r="H1535">
            <v>160.68</v>
          </cell>
        </row>
        <row r="1536">
          <cell r="A1536" t="str">
            <v>15-03-d</v>
          </cell>
          <cell r="B1536" t="str">
            <v>Supply and Erection GI flexible pipe for wiring purpose complete 1.25" i/d</v>
          </cell>
          <cell r="C1536" t="str">
            <v>Rft</v>
          </cell>
          <cell r="D1536">
            <v>13.39</v>
          </cell>
          <cell r="E1536">
            <v>68.290000000000006</v>
          </cell>
          <cell r="F1536" t="str">
            <v>m</v>
          </cell>
          <cell r="G1536">
            <v>43.92</v>
          </cell>
          <cell r="H1536">
            <v>224.04</v>
          </cell>
        </row>
        <row r="1537">
          <cell r="A1537" t="str">
            <v>15-03-e</v>
          </cell>
          <cell r="B1537" t="str">
            <v>Supply and Erection GI flexible pipe for wiring purpose complete 1.5" i/d</v>
          </cell>
          <cell r="C1537" t="str">
            <v>Rft</v>
          </cell>
          <cell r="D1537">
            <v>13.39</v>
          </cell>
          <cell r="E1537">
            <v>74.39</v>
          </cell>
          <cell r="F1537" t="str">
            <v>m</v>
          </cell>
          <cell r="G1537">
            <v>43.92</v>
          </cell>
          <cell r="H1537">
            <v>244.05</v>
          </cell>
        </row>
        <row r="1538">
          <cell r="A1538" t="str">
            <v>15-03-f</v>
          </cell>
          <cell r="B1538" t="str">
            <v xml:space="preserve">Supply and Erection GI flexible pipe for wiring purpose complete 2" i/d </v>
          </cell>
          <cell r="C1538" t="str">
            <v>Rft</v>
          </cell>
          <cell r="D1538">
            <v>22.09</v>
          </cell>
          <cell r="E1538">
            <v>101.39</v>
          </cell>
          <cell r="F1538" t="str">
            <v>m</v>
          </cell>
          <cell r="G1538">
            <v>72.47</v>
          </cell>
          <cell r="H1538">
            <v>332.64</v>
          </cell>
        </row>
        <row r="1539">
          <cell r="A1539" t="str">
            <v>15-03-g</v>
          </cell>
          <cell r="B1539" t="str">
            <v>Supply and Erection GI flexible pipe for wiring purpose complete 3" i/d</v>
          </cell>
          <cell r="C1539" t="str">
            <v>Rft</v>
          </cell>
          <cell r="D1539">
            <v>22.72</v>
          </cell>
          <cell r="E1539">
            <v>59.33</v>
          </cell>
          <cell r="F1539" t="str">
            <v>m</v>
          </cell>
          <cell r="G1539">
            <v>74.56</v>
          </cell>
          <cell r="H1539">
            <v>194.64</v>
          </cell>
        </row>
        <row r="1540">
          <cell r="A1540" t="str">
            <v>15-04-a</v>
          </cell>
          <cell r="B1540" t="str">
            <v>Supply and Erection Sahl wood strip batten for wiring complete 1/2" i/d</v>
          </cell>
          <cell r="C1540" t="str">
            <v>Rft</v>
          </cell>
          <cell r="D1540">
            <v>2.83</v>
          </cell>
          <cell r="E1540">
            <v>9.44</v>
          </cell>
          <cell r="F1540" t="str">
            <v>m</v>
          </cell>
          <cell r="G1540">
            <v>9.3000000000000007</v>
          </cell>
          <cell r="H1540">
            <v>30.97</v>
          </cell>
        </row>
        <row r="1541">
          <cell r="A1541" t="str">
            <v>15-04-b</v>
          </cell>
          <cell r="B1541" t="str">
            <v>Supply and Erection Sahl wood strip batten for wiring complete 3/4" i/d</v>
          </cell>
          <cell r="C1541" t="str">
            <v>Rft</v>
          </cell>
          <cell r="D1541">
            <v>2.83</v>
          </cell>
          <cell r="E1541">
            <v>10.62</v>
          </cell>
          <cell r="F1541" t="str">
            <v>m</v>
          </cell>
          <cell r="G1541">
            <v>9.3000000000000007</v>
          </cell>
          <cell r="H1541">
            <v>34.86</v>
          </cell>
        </row>
        <row r="1542">
          <cell r="A1542" t="str">
            <v>15-04-c</v>
          </cell>
          <cell r="B1542" t="str">
            <v>Supply and Erection Sahl wood strip batten for wiring complete 1" i/d</v>
          </cell>
          <cell r="C1542" t="str">
            <v>Rft</v>
          </cell>
          <cell r="D1542">
            <v>2.83</v>
          </cell>
          <cell r="E1542">
            <v>20.38</v>
          </cell>
          <cell r="F1542" t="str">
            <v>m</v>
          </cell>
          <cell r="G1542">
            <v>9.3000000000000007</v>
          </cell>
          <cell r="H1542">
            <v>66.87</v>
          </cell>
        </row>
        <row r="1543">
          <cell r="A1543" t="str">
            <v>15-05-a</v>
          </cell>
          <cell r="B1543" t="str">
            <v>Supply and Erection single core PVC insulated copper conductor 250/440 V grade cable : 3/0.029"</v>
          </cell>
          <cell r="C1543" t="str">
            <v>Rft</v>
          </cell>
          <cell r="D1543">
            <v>4.3</v>
          </cell>
          <cell r="E1543">
            <v>12.03</v>
          </cell>
          <cell r="F1543" t="str">
            <v>m</v>
          </cell>
          <cell r="G1543">
            <v>14.12</v>
          </cell>
          <cell r="H1543">
            <v>39.47</v>
          </cell>
        </row>
        <row r="1544">
          <cell r="A1544" t="str">
            <v>15-05-b</v>
          </cell>
          <cell r="B1544" t="str">
            <v>Supply and Erection single core PVC insulated copper conductor 250/440 V grade cable : 3/0.036"</v>
          </cell>
          <cell r="C1544" t="str">
            <v>Rft</v>
          </cell>
          <cell r="D1544">
            <v>4.32</v>
          </cell>
          <cell r="E1544">
            <v>15.71</v>
          </cell>
          <cell r="F1544" t="str">
            <v>m</v>
          </cell>
          <cell r="G1544">
            <v>14.18</v>
          </cell>
          <cell r="H1544">
            <v>51.54</v>
          </cell>
        </row>
        <row r="1545">
          <cell r="A1545" t="str">
            <v>15-05-c</v>
          </cell>
          <cell r="B1545" t="str">
            <v>Supply and Erection single core PVC insulated copper conductor 250/440 V grade cable : 7/0.029"</v>
          </cell>
          <cell r="C1545" t="str">
            <v>Rft</v>
          </cell>
          <cell r="D1545">
            <v>4.05</v>
          </cell>
          <cell r="E1545">
            <v>20.32</v>
          </cell>
          <cell r="F1545" t="str">
            <v>m</v>
          </cell>
          <cell r="G1545">
            <v>13.29</v>
          </cell>
          <cell r="H1545">
            <v>66.66</v>
          </cell>
        </row>
        <row r="1546">
          <cell r="A1546" t="str">
            <v>15-05-d</v>
          </cell>
          <cell r="B1546" t="str">
            <v>Supply and Erection single core PVC insulated copper conductor 250/440 V grade cable : 7/0.036"</v>
          </cell>
          <cell r="C1546" t="str">
            <v>Rft</v>
          </cell>
          <cell r="D1546">
            <v>4.05</v>
          </cell>
          <cell r="E1546">
            <v>30.78</v>
          </cell>
          <cell r="F1546" t="str">
            <v>m</v>
          </cell>
          <cell r="G1546">
            <v>13.29</v>
          </cell>
          <cell r="H1546">
            <v>100.97</v>
          </cell>
        </row>
        <row r="1547">
          <cell r="A1547" t="str">
            <v>15-05-e</v>
          </cell>
          <cell r="B1547" t="str">
            <v>Supply and Erection single core PVC insulated copper conductor 250/440 V grade cable : 7/0.044"</v>
          </cell>
          <cell r="C1547" t="str">
            <v>Rft</v>
          </cell>
          <cell r="D1547">
            <v>10.130000000000001</v>
          </cell>
          <cell r="E1547">
            <v>50.24</v>
          </cell>
          <cell r="F1547" t="str">
            <v>m</v>
          </cell>
          <cell r="G1547">
            <v>33.229999999999997</v>
          </cell>
          <cell r="H1547">
            <v>164.83</v>
          </cell>
        </row>
        <row r="1548">
          <cell r="A1548" t="str">
            <v>15-05-f</v>
          </cell>
          <cell r="B1548" t="str">
            <v>Supply and Erection single core PVC insulated copper conductor 250/440 V grade cable : 7/0.064"</v>
          </cell>
          <cell r="C1548" t="str">
            <v>Rft</v>
          </cell>
          <cell r="D1548">
            <v>15.19</v>
          </cell>
          <cell r="E1548">
            <v>102.98</v>
          </cell>
          <cell r="F1548" t="str">
            <v>m</v>
          </cell>
          <cell r="G1548">
            <v>49.83</v>
          </cell>
          <cell r="H1548">
            <v>337.86</v>
          </cell>
        </row>
        <row r="1549">
          <cell r="A1549" t="str">
            <v>15-05-g</v>
          </cell>
          <cell r="B1549" t="str">
            <v>Supply and Erection single core PVC insulated copper conductor 250/440 V grade cable : 19/0.064"</v>
          </cell>
          <cell r="C1549" t="str">
            <v>Rft</v>
          </cell>
          <cell r="D1549">
            <v>25.32</v>
          </cell>
          <cell r="E1549">
            <v>179.04</v>
          </cell>
          <cell r="F1549" t="str">
            <v>m</v>
          </cell>
          <cell r="G1549">
            <v>83.07</v>
          </cell>
          <cell r="H1549">
            <v>587.4</v>
          </cell>
        </row>
        <row r="1550">
          <cell r="A1550" t="str">
            <v>15-06-a</v>
          </cell>
          <cell r="B1550" t="str">
            <v>Supply and Erection single core PVC insulated+sheathed copper conductor 250/440 V grade cable : 3/0.029"</v>
          </cell>
          <cell r="C1550" t="str">
            <v>Rft</v>
          </cell>
          <cell r="D1550">
            <v>7.09</v>
          </cell>
          <cell r="E1550">
            <v>16.850000000000001</v>
          </cell>
          <cell r="F1550" t="str">
            <v>m</v>
          </cell>
          <cell r="G1550">
            <v>23.25</v>
          </cell>
          <cell r="H1550">
            <v>55.27</v>
          </cell>
        </row>
        <row r="1551">
          <cell r="A1551" t="str">
            <v>15-06-b</v>
          </cell>
          <cell r="B1551" t="str">
            <v>Supply and Erection single core PVC insulated+sheathed copper conductor 250/440 V grade cable : 3/0.036"</v>
          </cell>
          <cell r="C1551" t="str">
            <v>Rft</v>
          </cell>
          <cell r="D1551">
            <v>7.09</v>
          </cell>
          <cell r="E1551">
            <v>18.47</v>
          </cell>
          <cell r="F1551" t="str">
            <v>m</v>
          </cell>
          <cell r="G1551">
            <v>23.25</v>
          </cell>
          <cell r="H1551">
            <v>60.61</v>
          </cell>
        </row>
        <row r="1552">
          <cell r="A1552" t="str">
            <v>15-06-c</v>
          </cell>
          <cell r="B1552" t="str">
            <v>Supply and Erection single core PVC insulated+sheathed copper conductor 250/440 V grade cable : 7/0.029"</v>
          </cell>
          <cell r="C1552" t="str">
            <v>Rft</v>
          </cell>
          <cell r="D1552">
            <v>8.1</v>
          </cell>
          <cell r="E1552">
            <v>23.55</v>
          </cell>
          <cell r="F1552" t="str">
            <v>m</v>
          </cell>
          <cell r="G1552">
            <v>26.57</v>
          </cell>
          <cell r="H1552">
            <v>77.27</v>
          </cell>
        </row>
        <row r="1553">
          <cell r="A1553" t="str">
            <v>15-06-d</v>
          </cell>
          <cell r="B1553" t="str">
            <v>Supply and Erection single core PVC insulated+sheathed copper conductor 250/440 V grade cable : 7/0.036"</v>
          </cell>
          <cell r="C1553" t="str">
            <v>Rft</v>
          </cell>
          <cell r="D1553">
            <v>8.1</v>
          </cell>
          <cell r="E1553">
            <v>31.69</v>
          </cell>
          <cell r="F1553" t="str">
            <v>m</v>
          </cell>
          <cell r="G1553">
            <v>26.57</v>
          </cell>
          <cell r="H1553">
            <v>103.96</v>
          </cell>
        </row>
        <row r="1554">
          <cell r="A1554" t="str">
            <v>15-06-e</v>
          </cell>
          <cell r="B1554" t="str">
            <v>Supply and Erection single core PVC insulated+sheathed copper conductor 250/440 V grade cable : 7/0.044"</v>
          </cell>
          <cell r="C1554" t="str">
            <v>Rft</v>
          </cell>
          <cell r="D1554">
            <v>13.16</v>
          </cell>
          <cell r="E1554">
            <v>44.88</v>
          </cell>
          <cell r="F1554" t="str">
            <v>m</v>
          </cell>
          <cell r="G1554">
            <v>43.18</v>
          </cell>
          <cell r="H1554">
            <v>147.25</v>
          </cell>
        </row>
        <row r="1555">
          <cell r="A1555" t="str">
            <v>15-06-f</v>
          </cell>
          <cell r="B1555" t="str">
            <v>Supply and Erection single core PVC insulated+sheathed copper conductor 250/440 V grade cable : 7/0.064"</v>
          </cell>
          <cell r="C1555" t="str">
            <v>Rft</v>
          </cell>
          <cell r="D1555">
            <v>20.260000000000002</v>
          </cell>
          <cell r="E1555">
            <v>104.44</v>
          </cell>
          <cell r="F1555" t="str">
            <v>m</v>
          </cell>
          <cell r="G1555">
            <v>66.459999999999994</v>
          </cell>
          <cell r="H1555">
            <v>342.64</v>
          </cell>
        </row>
        <row r="1556">
          <cell r="A1556" t="str">
            <v>15-07-a</v>
          </cell>
          <cell r="B1556" t="str">
            <v>Supply and Erection single core PVC insulated &amp; sheathed copper conductor, 660/1 100V cable : 7/0.064"</v>
          </cell>
          <cell r="C1556" t="str">
            <v>Rft</v>
          </cell>
          <cell r="D1556">
            <v>20.260000000000002</v>
          </cell>
          <cell r="E1556">
            <v>92.78</v>
          </cell>
          <cell r="F1556" t="str">
            <v>m</v>
          </cell>
          <cell r="G1556">
            <v>66.459999999999994</v>
          </cell>
          <cell r="H1556">
            <v>304.39</v>
          </cell>
        </row>
        <row r="1557">
          <cell r="A1557" t="str">
            <v>15-07-b</v>
          </cell>
          <cell r="B1557" t="str">
            <v>Supply and Erection single core PVC insulated &amp; sheathed copper conductor, 660/1 100V cable : 19/0.052"</v>
          </cell>
          <cell r="C1557" t="str">
            <v>Rft</v>
          </cell>
          <cell r="D1557">
            <v>34.43</v>
          </cell>
          <cell r="E1557">
            <v>144.46</v>
          </cell>
          <cell r="F1557" t="str">
            <v>m</v>
          </cell>
          <cell r="G1557">
            <v>112.94</v>
          </cell>
          <cell r="H1557">
            <v>473.97</v>
          </cell>
        </row>
        <row r="1558">
          <cell r="A1558" t="str">
            <v>15-07-c</v>
          </cell>
          <cell r="B1558" t="str">
            <v>Supply and Erection single core PVC insulated &amp; sheathed copper conductor, 660/1 100V cable : 19/0.064"</v>
          </cell>
          <cell r="C1558" t="str">
            <v>Rft</v>
          </cell>
          <cell r="D1558">
            <v>34.43</v>
          </cell>
          <cell r="E1558">
            <v>174.73</v>
          </cell>
          <cell r="F1558" t="str">
            <v>m</v>
          </cell>
          <cell r="G1558">
            <v>112.94</v>
          </cell>
          <cell r="H1558">
            <v>573.24</v>
          </cell>
        </row>
        <row r="1559">
          <cell r="A1559" t="str">
            <v>15-07-d</v>
          </cell>
          <cell r="B1559" t="str">
            <v>Supply and Erection single core PVC insulated &amp; sheathed copper conductor, 660/1 100V cable : 19/0.083"</v>
          </cell>
          <cell r="C1559" t="str">
            <v>Rft</v>
          </cell>
          <cell r="D1559">
            <v>50.64</v>
          </cell>
          <cell r="E1559">
            <v>476.83</v>
          </cell>
          <cell r="F1559" t="str">
            <v>m</v>
          </cell>
          <cell r="G1559">
            <v>166.14</v>
          </cell>
          <cell r="H1559">
            <v>1564.39</v>
          </cell>
        </row>
        <row r="1560">
          <cell r="A1560" t="str">
            <v>15-07-e</v>
          </cell>
          <cell r="B1560" t="str">
            <v>Supply and Erection single core PVC insulated &amp; sheathed copper conductor, 660/1 100V cable : 37/0.072"</v>
          </cell>
          <cell r="C1560" t="str">
            <v>Rft</v>
          </cell>
          <cell r="D1560">
            <v>126.6</v>
          </cell>
          <cell r="E1560">
            <v>683.74</v>
          </cell>
          <cell r="F1560" t="str">
            <v>m</v>
          </cell>
          <cell r="G1560">
            <v>415.36</v>
          </cell>
          <cell r="H1560">
            <v>2243.23</v>
          </cell>
        </row>
        <row r="1561">
          <cell r="A1561" t="str">
            <v>15-07-f</v>
          </cell>
          <cell r="B1561" t="str">
            <v>Supply and Erection single core PVC insulated &amp; sheathed copper conductor, 660/1 100V cable : 37/0.083"</v>
          </cell>
          <cell r="C1561" t="str">
            <v>Rft</v>
          </cell>
          <cell r="D1561">
            <v>126.6</v>
          </cell>
          <cell r="E1561">
            <v>789.47</v>
          </cell>
          <cell r="F1561" t="str">
            <v>m</v>
          </cell>
          <cell r="G1561">
            <v>415.36</v>
          </cell>
          <cell r="H1561">
            <v>2590.12</v>
          </cell>
        </row>
        <row r="1562">
          <cell r="A1562" t="str">
            <v>15-07-g</v>
          </cell>
          <cell r="B1562" t="str">
            <v>Supply and Erection single core PVC insulated &amp; sheathed copper conductor, 660/1 100V cable : 37/0.103"</v>
          </cell>
          <cell r="C1562" t="str">
            <v>Rft</v>
          </cell>
          <cell r="D1562">
            <v>126.6</v>
          </cell>
          <cell r="E1562">
            <v>1042.42</v>
          </cell>
          <cell r="F1562" t="str">
            <v>m</v>
          </cell>
          <cell r="G1562">
            <v>415.36</v>
          </cell>
          <cell r="H1562">
            <v>3420</v>
          </cell>
        </row>
        <row r="1563">
          <cell r="A1563" t="str">
            <v>15-08-a</v>
          </cell>
          <cell r="B1563" t="str">
            <v>Supply and Erection twin core PVC insulated &amp; sheathed copper conductor 250/440 V grade cable : 3/0.029"</v>
          </cell>
          <cell r="C1563" t="str">
            <v>Rft</v>
          </cell>
          <cell r="D1563">
            <v>5.0599999999999996</v>
          </cell>
          <cell r="E1563">
            <v>24.18</v>
          </cell>
          <cell r="F1563" t="str">
            <v>m</v>
          </cell>
          <cell r="G1563">
            <v>16.61</v>
          </cell>
          <cell r="H1563">
            <v>79.319999999999993</v>
          </cell>
        </row>
        <row r="1564">
          <cell r="A1564" t="str">
            <v>15-08-b</v>
          </cell>
          <cell r="B1564" t="str">
            <v>Supply and Erection twin core PVC insulated &amp; sheathed copper conductor 250/440 V grade cable : 3/0.036"</v>
          </cell>
          <cell r="C1564" t="str">
            <v>Rft</v>
          </cell>
          <cell r="D1564">
            <v>5.0599999999999996</v>
          </cell>
          <cell r="E1564">
            <v>26.21</v>
          </cell>
          <cell r="F1564" t="str">
            <v>m</v>
          </cell>
          <cell r="G1564">
            <v>16.61</v>
          </cell>
          <cell r="H1564">
            <v>85.99</v>
          </cell>
        </row>
        <row r="1565">
          <cell r="A1565" t="str">
            <v>15-08-c</v>
          </cell>
          <cell r="B1565" t="str">
            <v>Supply and Erection twin core PVC insulated &amp; sheathed copper conductor 250/440 V grade cable : 7/0.029"</v>
          </cell>
          <cell r="C1565" t="str">
            <v>Rft</v>
          </cell>
          <cell r="D1565">
            <v>7.09</v>
          </cell>
          <cell r="E1565">
            <v>37.590000000000003</v>
          </cell>
          <cell r="F1565" t="str">
            <v>m</v>
          </cell>
          <cell r="G1565">
            <v>23.25</v>
          </cell>
          <cell r="H1565">
            <v>123.32</v>
          </cell>
        </row>
        <row r="1566">
          <cell r="A1566" t="str">
            <v>15-08-d</v>
          </cell>
          <cell r="B1566" t="str">
            <v>Supply and Erection twin core PVC insulated &amp; sheathed copper conductor 250/440 V grade cable : 7/0.036"</v>
          </cell>
          <cell r="C1566" t="str">
            <v>Rft</v>
          </cell>
          <cell r="D1566">
            <v>7.09</v>
          </cell>
          <cell r="E1566">
            <v>56.29</v>
          </cell>
          <cell r="F1566" t="str">
            <v>m</v>
          </cell>
          <cell r="G1566">
            <v>23.25</v>
          </cell>
          <cell r="H1566">
            <v>184.69</v>
          </cell>
        </row>
        <row r="1567">
          <cell r="A1567" t="str">
            <v>15-08-e</v>
          </cell>
          <cell r="B1567" t="str">
            <v>Supply and Erection twin core PVC insulated &amp; sheathed copper conductor 250/440 V grade cable : 7/0.044"</v>
          </cell>
          <cell r="C1567" t="str">
            <v>Rft</v>
          </cell>
          <cell r="D1567">
            <v>7.09</v>
          </cell>
          <cell r="E1567">
            <v>79.069999999999993</v>
          </cell>
          <cell r="F1567" t="str">
            <v>m</v>
          </cell>
          <cell r="G1567">
            <v>23.25</v>
          </cell>
          <cell r="H1567">
            <v>259.41000000000003</v>
          </cell>
        </row>
        <row r="1568">
          <cell r="A1568" t="str">
            <v>15-08-f</v>
          </cell>
          <cell r="B1568" t="str">
            <v>Supply and Erection twin core PVC insulated &amp; sheathed copper conductor 250/440 V grade cable : 7/0.064"</v>
          </cell>
          <cell r="C1568" t="str">
            <v>Rft</v>
          </cell>
          <cell r="D1568">
            <v>7.09</v>
          </cell>
          <cell r="E1568">
            <v>191.71</v>
          </cell>
          <cell r="F1568" t="str">
            <v>m</v>
          </cell>
          <cell r="G1568">
            <v>23.25</v>
          </cell>
          <cell r="H1568">
            <v>628.98</v>
          </cell>
        </row>
        <row r="1569">
          <cell r="A1569" t="str">
            <v>15-09-a</v>
          </cell>
          <cell r="B1569" t="str">
            <v>Supply and Erection MS sheet box of 16 SWG, 4"deep with 3/16" thick bakelite sheet top etc. complete : 4"x4"</v>
          </cell>
          <cell r="C1569" t="str">
            <v>Each</v>
          </cell>
          <cell r="D1569">
            <v>75.94</v>
          </cell>
          <cell r="E1569">
            <v>133.88999999999999</v>
          </cell>
          <cell r="F1569" t="str">
            <v>Each</v>
          </cell>
          <cell r="G1569">
            <v>75.94</v>
          </cell>
          <cell r="H1569">
            <v>133.88999999999999</v>
          </cell>
        </row>
        <row r="1570">
          <cell r="A1570" t="str">
            <v>15-09-b</v>
          </cell>
          <cell r="B1570" t="str">
            <v>Supply and Erection MS sheet box of 16 SWG, 4"deep with 3/16" thick bakelite sheet top etc. complete : 7"x4"</v>
          </cell>
          <cell r="C1570" t="str">
            <v>Each</v>
          </cell>
          <cell r="D1570">
            <v>101.25</v>
          </cell>
          <cell r="E1570">
            <v>180.55</v>
          </cell>
          <cell r="F1570" t="str">
            <v>Each</v>
          </cell>
          <cell r="G1570">
            <v>101.25</v>
          </cell>
          <cell r="H1570">
            <v>180.55</v>
          </cell>
        </row>
        <row r="1571">
          <cell r="A1571" t="str">
            <v>15-09-c</v>
          </cell>
          <cell r="B1571" t="str">
            <v>Supply and Erection MS sheet box of 16 SWG, 4"deep with 3/16" thick bakelite sheet top etc. complete : 9"x4"</v>
          </cell>
          <cell r="C1571" t="str">
            <v>Each</v>
          </cell>
          <cell r="D1571">
            <v>126.56</v>
          </cell>
          <cell r="E1571">
            <v>218.06</v>
          </cell>
          <cell r="F1571" t="str">
            <v>Each</v>
          </cell>
          <cell r="G1571">
            <v>126.56</v>
          </cell>
          <cell r="H1571">
            <v>218.06</v>
          </cell>
        </row>
        <row r="1572">
          <cell r="A1572" t="str">
            <v>15-09-d</v>
          </cell>
          <cell r="B1572" t="str">
            <v>Supply and Erection MS sheet box of 16 SWG, 4"deep with 3/16" thick bakelite sheet top etc. complete : 8"x10"</v>
          </cell>
          <cell r="C1572" t="str">
            <v>Each</v>
          </cell>
          <cell r="D1572">
            <v>151.88</v>
          </cell>
          <cell r="E1572">
            <v>310.48</v>
          </cell>
          <cell r="F1572" t="str">
            <v>Each</v>
          </cell>
          <cell r="G1572">
            <v>151.88</v>
          </cell>
          <cell r="H1572">
            <v>310.48</v>
          </cell>
        </row>
        <row r="1573">
          <cell r="A1573" t="str">
            <v>15-09-e</v>
          </cell>
          <cell r="B1573" t="str">
            <v>Supply and Erection MS sheet box of 16 SWG, 4"deep with 3/16" thick bakelite sheet top etc. complete : 10"x12"</v>
          </cell>
          <cell r="C1573" t="str">
            <v>Each</v>
          </cell>
          <cell r="D1573">
            <v>182.25</v>
          </cell>
          <cell r="E1573">
            <v>365.25</v>
          </cell>
          <cell r="F1573" t="str">
            <v>Each</v>
          </cell>
          <cell r="G1573">
            <v>182.25</v>
          </cell>
          <cell r="H1573">
            <v>365.25</v>
          </cell>
        </row>
        <row r="1574">
          <cell r="A1574" t="str">
            <v>15-09-f</v>
          </cell>
          <cell r="B1574" t="str">
            <v>Supply and Erection MS sheet box of 16 SWG, 4"deep with 3/16" thick bakelite sheet top etc. complete : 12"x14"</v>
          </cell>
          <cell r="C1574" t="str">
            <v>Each</v>
          </cell>
          <cell r="D1574">
            <v>212.62</v>
          </cell>
          <cell r="E1574">
            <v>395.63</v>
          </cell>
          <cell r="F1574" t="str">
            <v>Each</v>
          </cell>
          <cell r="G1574">
            <v>212.63</v>
          </cell>
          <cell r="H1574">
            <v>395.63</v>
          </cell>
        </row>
        <row r="1575">
          <cell r="A1575" t="str">
            <v>15-10-a</v>
          </cell>
          <cell r="B1575" t="str">
            <v xml:space="preserve">Supply and Erection Sahl wood board, 1.75" deep : 3" dia </v>
          </cell>
          <cell r="C1575" t="str">
            <v>-</v>
          </cell>
          <cell r="D1575" t="str">
            <v>-</v>
          </cell>
          <cell r="E1575" t="str">
            <v>-</v>
          </cell>
          <cell r="F1575" t="str">
            <v>-</v>
          </cell>
          <cell r="G1575" t="str">
            <v>-</v>
          </cell>
          <cell r="H1575" t="str">
            <v>DELETED</v>
          </cell>
        </row>
        <row r="1576">
          <cell r="A1576" t="str">
            <v>15-10-b</v>
          </cell>
          <cell r="B1576" t="str">
            <v>Supply and Erection Sahl wood board, 1.75" deep : 4"x4"</v>
          </cell>
          <cell r="C1576" t="str">
            <v>-</v>
          </cell>
          <cell r="D1576" t="str">
            <v>-</v>
          </cell>
          <cell r="E1576" t="str">
            <v>-</v>
          </cell>
          <cell r="F1576" t="str">
            <v>-</v>
          </cell>
          <cell r="G1576" t="str">
            <v>-</v>
          </cell>
          <cell r="H1576" t="str">
            <v>DELETED</v>
          </cell>
        </row>
        <row r="1577">
          <cell r="A1577" t="str">
            <v>15-10-c</v>
          </cell>
          <cell r="B1577" t="str">
            <v>Supply and Erection Sahl wood board, 1.75" deep : 7"x4"</v>
          </cell>
          <cell r="C1577" t="str">
            <v>-</v>
          </cell>
          <cell r="D1577" t="str">
            <v>-</v>
          </cell>
          <cell r="E1577" t="str">
            <v>-</v>
          </cell>
          <cell r="F1577" t="str">
            <v>-</v>
          </cell>
          <cell r="G1577" t="str">
            <v>-</v>
          </cell>
          <cell r="H1577" t="str">
            <v>DELETED</v>
          </cell>
        </row>
        <row r="1578">
          <cell r="A1578" t="str">
            <v>15-10-d</v>
          </cell>
          <cell r="B1578" t="str">
            <v>Supply and Erection Sahl wood board, 1.75" deep : 8"x10"</v>
          </cell>
          <cell r="C1578" t="str">
            <v>-</v>
          </cell>
          <cell r="D1578" t="str">
            <v>-</v>
          </cell>
          <cell r="E1578" t="str">
            <v>-</v>
          </cell>
          <cell r="F1578" t="str">
            <v>-</v>
          </cell>
          <cell r="G1578" t="str">
            <v>-</v>
          </cell>
          <cell r="H1578" t="str">
            <v>DELETED</v>
          </cell>
        </row>
        <row r="1579">
          <cell r="A1579" t="str">
            <v>15-10-e</v>
          </cell>
          <cell r="B1579" t="str">
            <v>Supply and Erection Sahl wood board, 1.75" deep : 10"x12"</v>
          </cell>
          <cell r="C1579" t="str">
            <v>-</v>
          </cell>
          <cell r="D1579" t="str">
            <v>-</v>
          </cell>
          <cell r="E1579" t="str">
            <v>-</v>
          </cell>
          <cell r="F1579" t="str">
            <v>-</v>
          </cell>
          <cell r="G1579" t="str">
            <v>-</v>
          </cell>
          <cell r="H1579" t="str">
            <v>DELETED</v>
          </cell>
        </row>
        <row r="1580">
          <cell r="A1580" t="str">
            <v>15-10-f</v>
          </cell>
          <cell r="B1580" t="str">
            <v>Supply and Erection Sahl wood board, 1.75" deep : 12"x14"</v>
          </cell>
          <cell r="C1580" t="str">
            <v>Each</v>
          </cell>
          <cell r="D1580">
            <v>50.63</v>
          </cell>
          <cell r="E1580">
            <v>243.79</v>
          </cell>
          <cell r="F1580" t="str">
            <v>Each</v>
          </cell>
          <cell r="G1580">
            <v>50.63</v>
          </cell>
          <cell r="H1580">
            <v>243.79</v>
          </cell>
        </row>
        <row r="1581">
          <cell r="A1581" t="str">
            <v>15-11-a-01</v>
          </cell>
          <cell r="B1581" t="str">
            <v>Supply and Erection of iron/aluminium clad, 500V main switch Double pole : 15/20 Amp.</v>
          </cell>
          <cell r="C1581" t="str">
            <v>Each</v>
          </cell>
          <cell r="D1581">
            <v>455.63</v>
          </cell>
          <cell r="E1581">
            <v>988.36</v>
          </cell>
          <cell r="F1581" t="str">
            <v>Each</v>
          </cell>
          <cell r="G1581">
            <v>455.63</v>
          </cell>
          <cell r="H1581">
            <v>988.36</v>
          </cell>
        </row>
        <row r="1582">
          <cell r="A1582" t="str">
            <v>15-11-a-02</v>
          </cell>
          <cell r="B1582" t="str">
            <v>Supply and Erection of iron/aluminium clad, 500V main switch Double pole : 30/35 Amp</v>
          </cell>
          <cell r="C1582" t="str">
            <v>Each</v>
          </cell>
          <cell r="D1582">
            <v>455.63</v>
          </cell>
          <cell r="E1582">
            <v>1268.96</v>
          </cell>
          <cell r="F1582" t="str">
            <v>Each</v>
          </cell>
          <cell r="G1582">
            <v>455.63</v>
          </cell>
          <cell r="H1582">
            <v>1268.96</v>
          </cell>
        </row>
        <row r="1583">
          <cell r="A1583" t="str">
            <v>15-11-a-03</v>
          </cell>
          <cell r="B1583" t="str">
            <v>Supply and Erection iron/aluminium clad 500 volts main switch Double Pole : 60/65 Amp</v>
          </cell>
          <cell r="C1583" t="str">
            <v>Each</v>
          </cell>
          <cell r="D1583">
            <v>455.63</v>
          </cell>
          <cell r="E1583">
            <v>1756.96</v>
          </cell>
          <cell r="F1583" t="str">
            <v>Each</v>
          </cell>
          <cell r="G1583">
            <v>455.63</v>
          </cell>
          <cell r="H1583">
            <v>1756.96</v>
          </cell>
        </row>
        <row r="1584">
          <cell r="A1584" t="str">
            <v>15-11-a-04</v>
          </cell>
          <cell r="B1584" t="str">
            <v>Supply and Erection iron/aluminium clad 500 volts main switch Double Pole : 100 Amp</v>
          </cell>
          <cell r="C1584" t="str">
            <v>Each</v>
          </cell>
          <cell r="D1584">
            <v>455.63</v>
          </cell>
          <cell r="E1584">
            <v>4278.29</v>
          </cell>
          <cell r="F1584" t="str">
            <v>Each</v>
          </cell>
          <cell r="G1584">
            <v>455.63</v>
          </cell>
          <cell r="H1584">
            <v>4278.29</v>
          </cell>
        </row>
        <row r="1585">
          <cell r="A1585" t="str">
            <v>15-11-b-01</v>
          </cell>
          <cell r="B1585" t="str">
            <v>Supply and Erection of iron/aluminium clad, 500V main switch Triple pole with neutral link : 15/20 Amp.</v>
          </cell>
          <cell r="C1585" t="str">
            <v>Each</v>
          </cell>
          <cell r="D1585">
            <v>455.63</v>
          </cell>
          <cell r="E1585">
            <v>1268.96</v>
          </cell>
          <cell r="F1585" t="str">
            <v>Each</v>
          </cell>
          <cell r="G1585">
            <v>455.63</v>
          </cell>
          <cell r="H1585">
            <v>1268.96</v>
          </cell>
        </row>
        <row r="1586">
          <cell r="A1586" t="str">
            <v>15-11-b-02</v>
          </cell>
          <cell r="B1586" t="str">
            <v>Supply and Erection of iron/aluminium clad, 500V main switch Triple pole with neutral link : 30/35 Amp.</v>
          </cell>
          <cell r="C1586" t="str">
            <v>Each</v>
          </cell>
          <cell r="D1586">
            <v>455.63</v>
          </cell>
          <cell r="E1586">
            <v>1390.96</v>
          </cell>
          <cell r="F1586" t="str">
            <v>Each</v>
          </cell>
          <cell r="G1586">
            <v>455.63</v>
          </cell>
          <cell r="H1586">
            <v>1390.96</v>
          </cell>
        </row>
        <row r="1587">
          <cell r="A1587" t="str">
            <v>15-11-b-03</v>
          </cell>
          <cell r="B1587" t="str">
            <v>Supply and Erection of iron/aluminium clad, 500V main switch Triple pole with neutral link : 60/65 Amp.</v>
          </cell>
          <cell r="C1587" t="str">
            <v>Each</v>
          </cell>
          <cell r="D1587">
            <v>607.5</v>
          </cell>
          <cell r="E1587">
            <v>2966.17</v>
          </cell>
          <cell r="F1587" t="str">
            <v>Each</v>
          </cell>
          <cell r="G1587">
            <v>607.5</v>
          </cell>
          <cell r="H1587">
            <v>2966.17</v>
          </cell>
        </row>
        <row r="1588">
          <cell r="A1588" t="str">
            <v>15-11-b-04</v>
          </cell>
          <cell r="B1588" t="str">
            <v>Supply and Erection of iron/aluminium clad, 500V main switch Triple pole with neutral link : 100 Amp.</v>
          </cell>
          <cell r="C1588" t="str">
            <v>Each</v>
          </cell>
          <cell r="D1588">
            <v>759.38</v>
          </cell>
          <cell r="E1588">
            <v>5395.38</v>
          </cell>
          <cell r="F1588" t="str">
            <v>Each</v>
          </cell>
          <cell r="G1588">
            <v>759.38</v>
          </cell>
          <cell r="H1588">
            <v>5395.38</v>
          </cell>
        </row>
        <row r="1589">
          <cell r="A1589" t="str">
            <v>15-12-a</v>
          </cell>
          <cell r="B1589" t="str">
            <v>Supply and Erection or iron/aluminium clad, 500V main switch with triple pole, complete : 60 Amp.</v>
          </cell>
          <cell r="C1589" t="str">
            <v>Each</v>
          </cell>
          <cell r="D1589">
            <v>253.13</v>
          </cell>
          <cell r="E1589">
            <v>3303.13</v>
          </cell>
          <cell r="F1589" t="str">
            <v>Each</v>
          </cell>
          <cell r="G1589">
            <v>253.13</v>
          </cell>
          <cell r="H1589">
            <v>3303.13</v>
          </cell>
        </row>
        <row r="1590">
          <cell r="A1590" t="str">
            <v>15-12-b</v>
          </cell>
          <cell r="B1590" t="str">
            <v>Supply and Erection or iron/aluminium clad, 500V main switch with triple pole, complete : 100 Amp.</v>
          </cell>
          <cell r="C1590" t="str">
            <v>Each</v>
          </cell>
          <cell r="D1590">
            <v>253.13</v>
          </cell>
          <cell r="E1590">
            <v>3608.13</v>
          </cell>
          <cell r="F1590" t="str">
            <v>Each</v>
          </cell>
          <cell r="G1590">
            <v>253.13</v>
          </cell>
          <cell r="H1590">
            <v>3608.13</v>
          </cell>
        </row>
        <row r="1591">
          <cell r="A1591" t="str">
            <v>15-12-c</v>
          </cell>
          <cell r="B1591" t="str">
            <v>Supply and Erection or iron/aluminium clad, 500V main switch with triple pole, complete : 200 Amp.</v>
          </cell>
          <cell r="C1591" t="str">
            <v>Each</v>
          </cell>
          <cell r="D1591">
            <v>405</v>
          </cell>
          <cell r="E1591">
            <v>5895</v>
          </cell>
          <cell r="F1591" t="str">
            <v>Each</v>
          </cell>
          <cell r="G1591">
            <v>405</v>
          </cell>
          <cell r="H1591">
            <v>5895</v>
          </cell>
        </row>
        <row r="1592">
          <cell r="A1592" t="str">
            <v>15-12-d</v>
          </cell>
          <cell r="B1592" t="str">
            <v>Supply and Erection or iron/aluminium clad, 500V main switch with triple pole, complete : 300 Amp.</v>
          </cell>
          <cell r="C1592" t="str">
            <v>Each</v>
          </cell>
          <cell r="D1592">
            <v>405</v>
          </cell>
          <cell r="E1592">
            <v>7542</v>
          </cell>
          <cell r="F1592" t="str">
            <v>Each</v>
          </cell>
          <cell r="G1592">
            <v>405</v>
          </cell>
          <cell r="H1592">
            <v>7542</v>
          </cell>
        </row>
        <row r="1593">
          <cell r="A1593" t="str">
            <v>15-12-e</v>
          </cell>
          <cell r="B1593" t="str">
            <v>Supply and Erection or iron/aluminium clad, 500V main switch with triple pole, complete : 500 Amp.</v>
          </cell>
          <cell r="C1593" t="str">
            <v>Each</v>
          </cell>
          <cell r="D1593">
            <v>405</v>
          </cell>
          <cell r="E1593">
            <v>12605</v>
          </cell>
          <cell r="F1593" t="str">
            <v>Each</v>
          </cell>
          <cell r="G1593">
            <v>405</v>
          </cell>
          <cell r="H1593">
            <v>12605</v>
          </cell>
        </row>
        <row r="1594">
          <cell r="A1594" t="str">
            <v>15-13</v>
          </cell>
          <cell r="B1594" t="str">
            <v>Supply and Erection plain pendent lamp holder, complete with bakelite lamp holder &amp; flexible twin wire of 2m.</v>
          </cell>
          <cell r="C1594" t="str">
            <v>Each</v>
          </cell>
          <cell r="D1594">
            <v>10.119999999999999</v>
          </cell>
          <cell r="E1594">
            <v>230.38</v>
          </cell>
          <cell r="F1594" t="str">
            <v>Each</v>
          </cell>
          <cell r="G1594">
            <v>10.130000000000001</v>
          </cell>
          <cell r="H1594">
            <v>230.38</v>
          </cell>
        </row>
        <row r="1595">
          <cell r="A1595" t="str">
            <v>15-14</v>
          </cell>
          <cell r="B1595" t="str">
            <v>Supply and Erection 9" long swan neck plain brass/steel/brass oxidised bracket lamp holder, complete</v>
          </cell>
          <cell r="C1595" t="str">
            <v>Each</v>
          </cell>
          <cell r="D1595">
            <v>18.98</v>
          </cell>
          <cell r="E1595">
            <v>67.78</v>
          </cell>
          <cell r="F1595" t="str">
            <v>Each</v>
          </cell>
          <cell r="G1595">
            <v>18.98</v>
          </cell>
          <cell r="H1595">
            <v>67.78</v>
          </cell>
        </row>
        <row r="1596">
          <cell r="A1596" t="str">
            <v>15-15</v>
          </cell>
          <cell r="B1596" t="str">
            <v>Supply and Erection wall/pole type bracket with double cover water tight reflector, flexible wire &amp; brass holder</v>
          </cell>
          <cell r="C1596" t="str">
            <v>Each</v>
          </cell>
          <cell r="D1596">
            <v>40.5</v>
          </cell>
          <cell r="E1596">
            <v>260.10000000000002</v>
          </cell>
          <cell r="F1596" t="str">
            <v>Each</v>
          </cell>
          <cell r="G1596">
            <v>40.5</v>
          </cell>
          <cell r="H1596">
            <v>260.10000000000002</v>
          </cell>
        </row>
        <row r="1597">
          <cell r="A1597" t="str">
            <v>15-16</v>
          </cell>
          <cell r="B1597" t="str">
            <v>Supply and Erection call bell 220/250V, fixed on Sahl wood board 7"x4"</v>
          </cell>
          <cell r="C1597" t="str">
            <v>Each</v>
          </cell>
          <cell r="D1597">
            <v>25.31</v>
          </cell>
          <cell r="E1597">
            <v>135.79</v>
          </cell>
          <cell r="F1597" t="str">
            <v>Each</v>
          </cell>
          <cell r="G1597">
            <v>25.31</v>
          </cell>
          <cell r="H1597">
            <v>135.79</v>
          </cell>
        </row>
        <row r="1598">
          <cell r="A1598" t="str">
            <v>15-17</v>
          </cell>
          <cell r="B1598" t="str">
            <v>Supply and Erection bell push or bed switch, with 5m. Twin flexible wire 23/0.0076"</v>
          </cell>
          <cell r="C1598" t="str">
            <v>Each</v>
          </cell>
          <cell r="D1598">
            <v>7.59</v>
          </cell>
          <cell r="E1598">
            <v>257.14999999999998</v>
          </cell>
          <cell r="F1598" t="str">
            <v>Each</v>
          </cell>
          <cell r="G1598">
            <v>7.59</v>
          </cell>
          <cell r="H1598">
            <v>257.14999999999998</v>
          </cell>
        </row>
        <row r="1599">
          <cell r="A1599" t="str">
            <v>15-18-a</v>
          </cell>
          <cell r="B1599" t="str">
            <v>Supply and Erection switches 10/15 Amp : Open type</v>
          </cell>
          <cell r="C1599" t="str">
            <v>Each</v>
          </cell>
          <cell r="D1599">
            <v>15.19</v>
          </cell>
          <cell r="E1599">
            <v>49.75</v>
          </cell>
          <cell r="F1599" t="str">
            <v>Each</v>
          </cell>
          <cell r="G1599">
            <v>15.19</v>
          </cell>
          <cell r="H1599">
            <v>49.75</v>
          </cell>
        </row>
        <row r="1600">
          <cell r="A1600" t="str">
            <v>15-18-b</v>
          </cell>
          <cell r="B1600" t="str">
            <v>Supply and Erection switches 10/15 Amp : Recessed type</v>
          </cell>
          <cell r="C1600" t="str">
            <v>Each</v>
          </cell>
          <cell r="D1600">
            <v>15.19</v>
          </cell>
          <cell r="E1600">
            <v>112.79</v>
          </cell>
          <cell r="F1600" t="str">
            <v>Each</v>
          </cell>
          <cell r="G1600">
            <v>15.19</v>
          </cell>
          <cell r="H1600">
            <v>112.79</v>
          </cell>
        </row>
        <row r="1601">
          <cell r="A1601" t="str">
            <v>15-19-a</v>
          </cell>
          <cell r="B1601" t="str">
            <v>Supply and Erection 3 pin 10/15 Amp. wall socket : Open type</v>
          </cell>
          <cell r="C1601" t="str">
            <v>Each</v>
          </cell>
          <cell r="D1601">
            <v>25.31</v>
          </cell>
          <cell r="E1601">
            <v>63.95</v>
          </cell>
          <cell r="F1601" t="str">
            <v>Each</v>
          </cell>
          <cell r="G1601">
            <v>25.31</v>
          </cell>
          <cell r="H1601">
            <v>63.95</v>
          </cell>
        </row>
        <row r="1602">
          <cell r="A1602" t="str">
            <v>15-19-b</v>
          </cell>
          <cell r="B1602" t="str">
            <v>Supply and Erection 3 pin 10/15 Amp. wall socket : Recessed</v>
          </cell>
          <cell r="C1602" t="str">
            <v>Each</v>
          </cell>
          <cell r="D1602">
            <v>25.31</v>
          </cell>
          <cell r="E1602">
            <v>126.3</v>
          </cell>
          <cell r="F1602" t="str">
            <v>Each</v>
          </cell>
          <cell r="G1602">
            <v>25.31</v>
          </cell>
          <cell r="H1602">
            <v>126.3</v>
          </cell>
        </row>
        <row r="1603">
          <cell r="A1603" t="str">
            <v>15-20-a</v>
          </cell>
          <cell r="B1603" t="str">
            <v>Supply and Erection 3 pin switch &amp; plug combined recessed type : 5 Amp</v>
          </cell>
          <cell r="C1603" t="str">
            <v>Each</v>
          </cell>
          <cell r="D1603">
            <v>25.31</v>
          </cell>
          <cell r="E1603">
            <v>122.91</v>
          </cell>
          <cell r="F1603" t="str">
            <v>Each</v>
          </cell>
          <cell r="G1603">
            <v>25.31</v>
          </cell>
          <cell r="H1603">
            <v>122.91</v>
          </cell>
        </row>
        <row r="1604">
          <cell r="A1604" t="str">
            <v>15-20-b</v>
          </cell>
          <cell r="B1604" t="str">
            <v>Supply and Erection 3 pin switch &amp; plug combined recessed type : 10/15 Amp</v>
          </cell>
          <cell r="C1604" t="str">
            <v>Each</v>
          </cell>
          <cell r="D1604">
            <v>25.31</v>
          </cell>
          <cell r="E1604">
            <v>141.21</v>
          </cell>
          <cell r="F1604" t="str">
            <v>Each</v>
          </cell>
          <cell r="G1604">
            <v>25.31</v>
          </cell>
          <cell r="H1604">
            <v>141.21</v>
          </cell>
        </row>
        <row r="1605">
          <cell r="A1605" t="str">
            <v>15-21</v>
          </cell>
          <cell r="B1605" t="str">
            <v>Supply and Erection 3 pin 10/15 Amp. wall socket with shoe open type</v>
          </cell>
          <cell r="C1605" t="str">
            <v>Each</v>
          </cell>
          <cell r="D1605">
            <v>25.31</v>
          </cell>
          <cell r="E1605">
            <v>139.99</v>
          </cell>
          <cell r="F1605" t="str">
            <v>Each</v>
          </cell>
          <cell r="G1605">
            <v>25.31</v>
          </cell>
          <cell r="H1605">
            <v>139.99</v>
          </cell>
        </row>
        <row r="1606">
          <cell r="A1606" t="str">
            <v>15-22-a</v>
          </cell>
          <cell r="B1606" t="str">
            <v>Supply and Erection button holder/angle holder Bakelite large size</v>
          </cell>
          <cell r="C1606" t="str">
            <v>Each</v>
          </cell>
          <cell r="D1606">
            <v>12.66</v>
          </cell>
          <cell r="E1606">
            <v>60.44</v>
          </cell>
          <cell r="F1606" t="str">
            <v>Each</v>
          </cell>
          <cell r="G1606">
            <v>12.66</v>
          </cell>
          <cell r="H1606">
            <v>60.44</v>
          </cell>
        </row>
        <row r="1607">
          <cell r="A1607" t="str">
            <v>15-22-b</v>
          </cell>
          <cell r="B1607" t="str">
            <v>Supply and Erection button holder/angle holder Brass</v>
          </cell>
          <cell r="C1607" t="str">
            <v>Each</v>
          </cell>
          <cell r="D1607">
            <v>12.66</v>
          </cell>
          <cell r="E1607">
            <v>116.36</v>
          </cell>
          <cell r="F1607" t="str">
            <v>Each</v>
          </cell>
          <cell r="G1607">
            <v>12.66</v>
          </cell>
          <cell r="H1607">
            <v>116.36</v>
          </cell>
        </row>
        <row r="1608">
          <cell r="A1608" t="str">
            <v>15-23-a</v>
          </cell>
          <cell r="B1608" t="str">
            <v>Supply and Erection porcelain fuses (china made) with plastic sheet base on angle iron board : 10/15 Amp.</v>
          </cell>
          <cell r="C1608" t="str">
            <v>Each</v>
          </cell>
          <cell r="D1608">
            <v>25.31</v>
          </cell>
          <cell r="E1608">
            <v>139.18</v>
          </cell>
          <cell r="F1608" t="str">
            <v>Each</v>
          </cell>
          <cell r="G1608">
            <v>25.31</v>
          </cell>
          <cell r="H1608">
            <v>139.18</v>
          </cell>
        </row>
        <row r="1609">
          <cell r="A1609" t="str">
            <v>15-23-b</v>
          </cell>
          <cell r="B1609" t="str">
            <v>Supply and Erection porcelain fuses (china made) with plastic sheet base on angle iron board : 30 Amp.</v>
          </cell>
          <cell r="C1609" t="str">
            <v>Each</v>
          </cell>
          <cell r="D1609">
            <v>25.31</v>
          </cell>
          <cell r="E1609">
            <v>212.38</v>
          </cell>
          <cell r="F1609" t="str">
            <v>Each</v>
          </cell>
          <cell r="G1609">
            <v>25.31</v>
          </cell>
          <cell r="H1609">
            <v>212.38</v>
          </cell>
        </row>
        <row r="1610">
          <cell r="A1610" t="str">
            <v>15-23-c</v>
          </cell>
          <cell r="B1610" t="str">
            <v>Supply and Erection porcelain fuses (china made) with plastic sheet base on angle iron board : 60 Amp.</v>
          </cell>
          <cell r="C1610" t="str">
            <v>Each</v>
          </cell>
          <cell r="D1610">
            <v>25.31</v>
          </cell>
          <cell r="E1610">
            <v>375.05</v>
          </cell>
          <cell r="F1610" t="str">
            <v>Each</v>
          </cell>
          <cell r="G1610">
            <v>25.31</v>
          </cell>
          <cell r="H1610">
            <v>375.05</v>
          </cell>
        </row>
        <row r="1611">
          <cell r="A1611" t="str">
            <v>15-23-d</v>
          </cell>
          <cell r="B1611" t="str">
            <v>Supply and Erection porcelain fuses (china made) with plastic sheet base on angle iron baord : 100 Amp.</v>
          </cell>
          <cell r="C1611" t="str">
            <v>Each</v>
          </cell>
          <cell r="D1611">
            <v>25.31</v>
          </cell>
          <cell r="E1611">
            <v>688.18</v>
          </cell>
          <cell r="F1611" t="str">
            <v>Each</v>
          </cell>
          <cell r="G1611">
            <v>25.31</v>
          </cell>
          <cell r="H1611">
            <v>688.18</v>
          </cell>
        </row>
        <row r="1612">
          <cell r="A1612" t="str">
            <v>15-23-e</v>
          </cell>
          <cell r="B1612" t="str">
            <v>Supply and Erection porcelain fuses (china made) with plastic sheet base on angle iron board : 200 Amp.</v>
          </cell>
          <cell r="C1612" t="str">
            <v>Each</v>
          </cell>
          <cell r="D1612">
            <v>25.31</v>
          </cell>
          <cell r="E1612">
            <v>1090.78</v>
          </cell>
          <cell r="F1612" t="str">
            <v>Each</v>
          </cell>
          <cell r="G1612">
            <v>25.31</v>
          </cell>
          <cell r="H1612">
            <v>1090.78</v>
          </cell>
        </row>
        <row r="1613">
          <cell r="A1613" t="str">
            <v>15-24-a</v>
          </cell>
          <cell r="B1613" t="str">
            <v>Supply and Erection tube light, including rod, choke etc complete Double rod (80 watts) with 2 chokes &amp; 2 starters</v>
          </cell>
          <cell r="C1613" t="str">
            <v>Set</v>
          </cell>
          <cell r="D1613">
            <v>101.25</v>
          </cell>
          <cell r="E1613">
            <v>975.58</v>
          </cell>
          <cell r="F1613" t="str">
            <v>Set</v>
          </cell>
          <cell r="G1613">
            <v>101.25</v>
          </cell>
          <cell r="H1613">
            <v>975.58</v>
          </cell>
        </row>
        <row r="1614">
          <cell r="A1614" t="str">
            <v>15-24-b</v>
          </cell>
          <cell r="B1614" t="str">
            <v>Supply and Erection tube light, including rod, choke etc complete Single rod (40 watts) with 1 choke &amp; 1 starter</v>
          </cell>
          <cell r="C1614" t="str">
            <v>Set</v>
          </cell>
          <cell r="D1614">
            <v>75.94</v>
          </cell>
          <cell r="E1614">
            <v>454.14</v>
          </cell>
          <cell r="F1614" t="str">
            <v>Set</v>
          </cell>
          <cell r="G1614">
            <v>75.94</v>
          </cell>
          <cell r="H1614">
            <v>454.14</v>
          </cell>
        </row>
        <row r="1615">
          <cell r="A1615" t="str">
            <v>15-24-c</v>
          </cell>
          <cell r="B1615" t="str">
            <v>Supply and Erection tube light, including rod, choke etc complete Round tube (10 watt) 1 choke +1 starter w/o cover</v>
          </cell>
          <cell r="C1615" t="str">
            <v>Each</v>
          </cell>
          <cell r="D1615">
            <v>55.69</v>
          </cell>
          <cell r="E1615">
            <v>153.29</v>
          </cell>
          <cell r="F1615" t="str">
            <v>Each</v>
          </cell>
          <cell r="G1615">
            <v>55.69</v>
          </cell>
          <cell r="H1615">
            <v>153.29</v>
          </cell>
        </row>
        <row r="1616">
          <cell r="A1616" t="str">
            <v>15-25</v>
          </cell>
          <cell r="B1616" t="str">
            <v>Supply and Erection girder clamp hook, 5/8" dia.for hanging ceiling fans</v>
          </cell>
          <cell r="C1616" t="str">
            <v>Each</v>
          </cell>
          <cell r="D1616">
            <v>25.31</v>
          </cell>
          <cell r="E1616">
            <v>318.11</v>
          </cell>
          <cell r="F1616" t="str">
            <v>Each</v>
          </cell>
          <cell r="G1616">
            <v>25.31</v>
          </cell>
          <cell r="H1616">
            <v>318.11</v>
          </cell>
        </row>
        <row r="1617">
          <cell r="A1617" t="str">
            <v>15-26-a</v>
          </cell>
          <cell r="B1617" t="str">
            <v>Supply and Erection circuit breaker (imported) on sahl wood board complete : 2/5/15 Amp.</v>
          </cell>
          <cell r="C1617" t="str">
            <v>Each</v>
          </cell>
          <cell r="D1617">
            <v>75.94</v>
          </cell>
          <cell r="E1617">
            <v>655.84</v>
          </cell>
          <cell r="F1617" t="str">
            <v>Each</v>
          </cell>
          <cell r="G1617">
            <v>75.94</v>
          </cell>
          <cell r="H1617">
            <v>655.84</v>
          </cell>
        </row>
        <row r="1618">
          <cell r="A1618" t="str">
            <v>15-26-b</v>
          </cell>
          <cell r="B1618" t="str">
            <v>Supply and Erection circuit breaker (imported) on sahl wood board complete : 20/25/3 0 Amp.</v>
          </cell>
          <cell r="C1618" t="str">
            <v>Each</v>
          </cell>
          <cell r="D1618">
            <v>75.94</v>
          </cell>
          <cell r="E1618">
            <v>1644.65</v>
          </cell>
          <cell r="F1618" t="str">
            <v>Each</v>
          </cell>
          <cell r="G1618">
            <v>75.94</v>
          </cell>
          <cell r="H1618">
            <v>1644.65</v>
          </cell>
        </row>
        <row r="1619">
          <cell r="A1619" t="str">
            <v>15-27</v>
          </cell>
          <cell r="B1619" t="str">
            <v>Supply and Erection stay for house service pipe, erected with straining screws and 7/14 SWG stay wire</v>
          </cell>
          <cell r="C1619" t="str">
            <v>Rft</v>
          </cell>
          <cell r="D1619">
            <v>9.11</v>
          </cell>
          <cell r="E1619">
            <v>326.93</v>
          </cell>
          <cell r="F1619" t="str">
            <v>m</v>
          </cell>
          <cell r="G1619">
            <v>29.9</v>
          </cell>
          <cell r="H1619">
            <v>1072.5899999999999</v>
          </cell>
        </row>
        <row r="1620">
          <cell r="A1620" t="str">
            <v>15-28</v>
          </cell>
          <cell r="B1620" t="str">
            <v>Supply and Erection of house service pipe Henley or pole, type 2" dia. erected to install insulated wire etc</v>
          </cell>
          <cell r="C1620" t="str">
            <v>Rft</v>
          </cell>
          <cell r="D1620">
            <v>12.15</v>
          </cell>
          <cell r="E1620">
            <v>235.04</v>
          </cell>
          <cell r="F1620" t="str">
            <v>m</v>
          </cell>
          <cell r="G1620">
            <v>39.86</v>
          </cell>
          <cell r="H1620">
            <v>771.12</v>
          </cell>
        </row>
        <row r="1621">
          <cell r="A1621" t="str">
            <v>15-29</v>
          </cell>
          <cell r="B1621" t="str">
            <v>Supply and Erection shackle/pin insulator, medium size</v>
          </cell>
          <cell r="C1621" t="str">
            <v>Each</v>
          </cell>
          <cell r="D1621">
            <v>25.31</v>
          </cell>
          <cell r="E1621">
            <v>354.71</v>
          </cell>
          <cell r="F1621" t="str">
            <v>Each</v>
          </cell>
          <cell r="G1621">
            <v>25.31</v>
          </cell>
          <cell r="H1621">
            <v>354.71</v>
          </cell>
        </row>
        <row r="1622">
          <cell r="A1622" t="str">
            <v>15-30</v>
          </cell>
          <cell r="B1622" t="str">
            <v>Supply and Erection bare copper conductor wire, No. 2 to 16 SWG, including binding wire No. 16 SWG</v>
          </cell>
          <cell r="C1622" t="str">
            <v>kg</v>
          </cell>
          <cell r="D1622">
            <v>12.66</v>
          </cell>
          <cell r="E1622">
            <v>973.34</v>
          </cell>
          <cell r="F1622" t="str">
            <v>kg</v>
          </cell>
          <cell r="G1622">
            <v>12.66</v>
          </cell>
          <cell r="H1622">
            <v>973.34</v>
          </cell>
        </row>
        <row r="1623">
          <cell r="A1623" t="str">
            <v>15-31</v>
          </cell>
          <cell r="B1623" t="str">
            <v>Supply and Erection GI wire of sizes, including binding wire No. 16 SWG for support of rubber wire, pole to pole</v>
          </cell>
          <cell r="C1623" t="str">
            <v>kg</v>
          </cell>
          <cell r="D1623">
            <v>12.66</v>
          </cell>
          <cell r="E1623">
            <v>195.66</v>
          </cell>
          <cell r="F1623" t="str">
            <v>kg</v>
          </cell>
          <cell r="G1623">
            <v>12.66</v>
          </cell>
          <cell r="H1623">
            <v>195.66</v>
          </cell>
        </row>
        <row r="1624">
          <cell r="A1624" t="str">
            <v>15-32-a</v>
          </cell>
          <cell r="B1624" t="str">
            <v>Wiring overhead line in 2 single core, PVC insulated cable with GI wire #8 SWG : 3/0.029"</v>
          </cell>
          <cell r="C1624" t="str">
            <v>Rft</v>
          </cell>
          <cell r="D1624">
            <v>7.09</v>
          </cell>
          <cell r="E1624">
            <v>67.17</v>
          </cell>
          <cell r="F1624" t="str">
            <v>m</v>
          </cell>
          <cell r="G1624">
            <v>23.25</v>
          </cell>
          <cell r="H1624">
            <v>220.39</v>
          </cell>
        </row>
        <row r="1625">
          <cell r="A1625" t="str">
            <v>15-32-b</v>
          </cell>
          <cell r="B1625" t="str">
            <v>Wiring overhead line in 2 single core, PVC insulated cable with GI wire #8 SWG : 7/0.029"</v>
          </cell>
          <cell r="C1625" t="str">
            <v>Rft</v>
          </cell>
          <cell r="D1625">
            <v>7.09</v>
          </cell>
          <cell r="E1625">
            <v>84.25</v>
          </cell>
          <cell r="F1625" t="str">
            <v>m</v>
          </cell>
          <cell r="G1625">
            <v>23.25</v>
          </cell>
          <cell r="H1625">
            <v>276.43</v>
          </cell>
        </row>
        <row r="1626">
          <cell r="A1626" t="str">
            <v>15-32-c</v>
          </cell>
          <cell r="B1626" t="str">
            <v>Wiring overhead line in 2 single core, PVC insulated cable with GI wire #8 SWG : 7/0.036"</v>
          </cell>
          <cell r="C1626" t="str">
            <v>Rft</v>
          </cell>
          <cell r="D1626">
            <v>7.09</v>
          </cell>
          <cell r="E1626">
            <v>105.17</v>
          </cell>
          <cell r="F1626" t="str">
            <v>m</v>
          </cell>
          <cell r="G1626">
            <v>23.25</v>
          </cell>
          <cell r="H1626">
            <v>345.06</v>
          </cell>
        </row>
        <row r="1627">
          <cell r="A1627" t="str">
            <v>15-32-d</v>
          </cell>
          <cell r="B1627" t="str">
            <v>Wiring overhead line in 2 single core, PVC insulated cable with GI wire #8 SWG : 7/0.044"</v>
          </cell>
          <cell r="C1627" t="str">
            <v>Rft</v>
          </cell>
          <cell r="D1627">
            <v>12.15</v>
          </cell>
          <cell r="E1627">
            <v>137.01</v>
          </cell>
          <cell r="F1627" t="str">
            <v>m</v>
          </cell>
          <cell r="G1627">
            <v>39.86</v>
          </cell>
          <cell r="H1627">
            <v>449.51</v>
          </cell>
        </row>
        <row r="1628">
          <cell r="A1628" t="str">
            <v>15-33</v>
          </cell>
          <cell r="B1628" t="str">
            <v>Supply and Erection street light pole bracket 1.25" GI pipe 2m. long, complete with 2 pole clamps</v>
          </cell>
          <cell r="C1628" t="str">
            <v>Each</v>
          </cell>
          <cell r="D1628">
            <v>227.81</v>
          </cell>
          <cell r="E1628">
            <v>763.09</v>
          </cell>
          <cell r="F1628" t="str">
            <v>Each</v>
          </cell>
          <cell r="G1628">
            <v>227.81</v>
          </cell>
          <cell r="H1628">
            <v>763.09</v>
          </cell>
        </row>
        <row r="1629">
          <cell r="A1629" t="str">
            <v>15-34</v>
          </cell>
          <cell r="B1629" t="str">
            <v>Supply and Fixing dust &amp; weather proof street light fitting with reflector, 400W mercury vapour lamp etc comp.</v>
          </cell>
          <cell r="C1629" t="str">
            <v>Each</v>
          </cell>
          <cell r="D1629">
            <v>405</v>
          </cell>
          <cell r="E1629">
            <v>2357</v>
          </cell>
          <cell r="F1629" t="str">
            <v>Each</v>
          </cell>
          <cell r="G1629">
            <v>405</v>
          </cell>
          <cell r="H1629">
            <v>2357</v>
          </cell>
        </row>
        <row r="1630">
          <cell r="A1630" t="str">
            <v>15-35-a</v>
          </cell>
          <cell r="B1630" t="str">
            <v>Supply and Erection pole mounted street light complete for fitting 125/250 W mercury lamp : GEC make</v>
          </cell>
          <cell r="C1630" t="str">
            <v>Each</v>
          </cell>
          <cell r="D1630">
            <v>405</v>
          </cell>
          <cell r="E1630">
            <v>2144.7199999999998</v>
          </cell>
          <cell r="F1630" t="str">
            <v>Each</v>
          </cell>
          <cell r="G1630">
            <v>405</v>
          </cell>
          <cell r="H1630">
            <v>2144.7199999999998</v>
          </cell>
        </row>
        <row r="1631">
          <cell r="A1631" t="str">
            <v>15-35-b</v>
          </cell>
          <cell r="B1631" t="str">
            <v>Supply and Erection pole mounted street light complete for fitting 125/250 W mercury lamp : Philips make</v>
          </cell>
          <cell r="C1631" t="str">
            <v>Each</v>
          </cell>
          <cell r="D1631">
            <v>405</v>
          </cell>
          <cell r="E1631">
            <v>4309</v>
          </cell>
          <cell r="F1631" t="str">
            <v>Each</v>
          </cell>
          <cell r="G1631">
            <v>405</v>
          </cell>
          <cell r="H1631">
            <v>4309</v>
          </cell>
        </row>
        <row r="1632">
          <cell r="A1632" t="str">
            <v>15-36-a</v>
          </cell>
          <cell r="B1632" t="str">
            <v>Supply and Fixing 125 W mercury vapour lamp with choke</v>
          </cell>
          <cell r="C1632" t="str">
            <v>Each</v>
          </cell>
          <cell r="D1632">
            <v>101.25</v>
          </cell>
          <cell r="E1632">
            <v>1117.92</v>
          </cell>
          <cell r="F1632" t="str">
            <v>Each</v>
          </cell>
          <cell r="G1632">
            <v>101.25</v>
          </cell>
          <cell r="H1632">
            <v>1117.92</v>
          </cell>
        </row>
        <row r="1633">
          <cell r="A1633" t="str">
            <v>15-36-b</v>
          </cell>
          <cell r="B1633" t="str">
            <v>Supply and Fixing 250 W mercury vapour lamp with choke</v>
          </cell>
          <cell r="C1633" t="str">
            <v>Each</v>
          </cell>
          <cell r="D1633">
            <v>101.25</v>
          </cell>
          <cell r="E1633">
            <v>2541.25</v>
          </cell>
          <cell r="F1633" t="str">
            <v>Each</v>
          </cell>
          <cell r="G1633">
            <v>101.25</v>
          </cell>
          <cell r="H1633">
            <v>2541.25</v>
          </cell>
        </row>
        <row r="1634">
          <cell r="A1634" t="str">
            <v>15-36-c</v>
          </cell>
          <cell r="B1634" t="str">
            <v>Supply and Fixing 400 W mercury vapour lamp with choke</v>
          </cell>
          <cell r="C1634" t="str">
            <v>Each</v>
          </cell>
          <cell r="D1634">
            <v>101.25</v>
          </cell>
          <cell r="E1634">
            <v>4005.25</v>
          </cell>
          <cell r="F1634" t="str">
            <v>Each</v>
          </cell>
          <cell r="G1634">
            <v>101.25</v>
          </cell>
          <cell r="H1634">
            <v>4005.25</v>
          </cell>
        </row>
        <row r="1635">
          <cell r="A1635" t="str">
            <v>15-37</v>
          </cell>
          <cell r="B1635" t="str">
            <v>Supply and Fixing mercury sodium lamp 360 Sunlux 400 W complete with choke</v>
          </cell>
          <cell r="C1635" t="str">
            <v>Each</v>
          </cell>
          <cell r="D1635">
            <v>101.25</v>
          </cell>
          <cell r="E1635">
            <v>650.25</v>
          </cell>
          <cell r="F1635" t="str">
            <v>Each</v>
          </cell>
          <cell r="G1635">
            <v>101.25</v>
          </cell>
          <cell r="H1635">
            <v>650.25</v>
          </cell>
        </row>
        <row r="1636">
          <cell r="A1636" t="str">
            <v>15-38</v>
          </cell>
          <cell r="B1636" t="str">
            <v>Supply and Fixing mercury blended lamp 160 W</v>
          </cell>
          <cell r="C1636" t="str">
            <v>Each</v>
          </cell>
          <cell r="D1636">
            <v>101.25</v>
          </cell>
          <cell r="E1636">
            <v>467.25</v>
          </cell>
          <cell r="F1636" t="str">
            <v>Each</v>
          </cell>
          <cell r="G1636">
            <v>101.25</v>
          </cell>
          <cell r="H1636">
            <v>467.25</v>
          </cell>
        </row>
        <row r="1637">
          <cell r="A1637" t="str">
            <v>15-39</v>
          </cell>
          <cell r="B1637" t="str">
            <v>Supply and Erection MS angle lattice structure pole 36' long 14"sq at base &amp; 8"sq. at top for elec. Distribution.</v>
          </cell>
          <cell r="C1637" t="str">
            <v>Each</v>
          </cell>
          <cell r="D1637">
            <v>6075</v>
          </cell>
          <cell r="E1637">
            <v>18275</v>
          </cell>
          <cell r="F1637" t="str">
            <v>Each</v>
          </cell>
          <cell r="G1637">
            <v>6075</v>
          </cell>
          <cell r="H1637">
            <v>18275</v>
          </cell>
        </row>
        <row r="1638">
          <cell r="A1638" t="str">
            <v>15-40-a-01</v>
          </cell>
          <cell r="B1638" t="str">
            <v>Supply and Fixing GI tubular street light pole, 8' of 5" dia, 7' 4" dia, 5' of 3" dia, Single arm of 5' of 1.5" dia</v>
          </cell>
          <cell r="C1638" t="str">
            <v>Each</v>
          </cell>
          <cell r="D1638">
            <v>1518.75</v>
          </cell>
          <cell r="E1638">
            <v>14450.75</v>
          </cell>
          <cell r="F1638" t="str">
            <v>Each</v>
          </cell>
          <cell r="G1638">
            <v>1518.75</v>
          </cell>
          <cell r="H1638">
            <v>14450.75</v>
          </cell>
        </row>
        <row r="1639">
          <cell r="A1639" t="str">
            <v>15-40-a-02</v>
          </cell>
          <cell r="B1639" t="str">
            <v>Supply and Fixing GI tubular street light pole, 8' of 5" dia, 7' 4" dia, 5' of 3" dia, Double arm of 5' of 1.5" dia</v>
          </cell>
          <cell r="C1639" t="str">
            <v>Each</v>
          </cell>
          <cell r="D1639">
            <v>1518.75</v>
          </cell>
          <cell r="E1639">
            <v>38078.089999999997</v>
          </cell>
          <cell r="F1639" t="str">
            <v>Each</v>
          </cell>
          <cell r="G1639">
            <v>1518.75</v>
          </cell>
          <cell r="H1639">
            <v>38078.089999999997</v>
          </cell>
        </row>
        <row r="1640">
          <cell r="A1640" t="str">
            <v>15-40-b-01</v>
          </cell>
          <cell r="B1640" t="str">
            <v>Supply and Fixing GI tubular street light pole, 8' of 4" dia, 7' 3" dia, 5' of 2" dia, Single arm of 5' of 1.5" dia</v>
          </cell>
          <cell r="C1640" t="str">
            <v>Each</v>
          </cell>
          <cell r="D1640">
            <v>1518.75</v>
          </cell>
          <cell r="E1640">
            <v>44584.75</v>
          </cell>
          <cell r="F1640" t="str">
            <v>Each</v>
          </cell>
          <cell r="G1640">
            <v>1518.75</v>
          </cell>
          <cell r="H1640">
            <v>44584.75</v>
          </cell>
        </row>
        <row r="1641">
          <cell r="A1641" t="str">
            <v>15-40-b-02</v>
          </cell>
          <cell r="B1641" t="str">
            <v>Supply and Fixing GI tubular street light pole, 8' of 4" dia, 7' 3" dia, 5' of 2" dia, Double arm of 5' of 1.5" dia</v>
          </cell>
          <cell r="C1641" t="str">
            <v>Each</v>
          </cell>
          <cell r="D1641">
            <v>1518.75</v>
          </cell>
          <cell r="E1641">
            <v>22014.75</v>
          </cell>
          <cell r="F1641" t="str">
            <v>Each</v>
          </cell>
          <cell r="G1641">
            <v>1518.75</v>
          </cell>
          <cell r="H1641">
            <v>22014.75</v>
          </cell>
        </row>
        <row r="1642">
          <cell r="A1642" t="str">
            <v>15-40-b-03</v>
          </cell>
          <cell r="B1642" t="str">
            <v>Providing street light poles of 40 ft height without arms including fixing complete.</v>
          </cell>
          <cell r="C1642" t="str">
            <v>Each</v>
          </cell>
          <cell r="D1642">
            <v>270</v>
          </cell>
          <cell r="E1642">
            <v>34566.639999999999</v>
          </cell>
          <cell r="F1642" t="str">
            <v>each</v>
          </cell>
          <cell r="G1642">
            <v>270</v>
          </cell>
          <cell r="H1642">
            <v>34566.639999999999</v>
          </cell>
        </row>
        <row r="1643">
          <cell r="A1643" t="str">
            <v>15-41</v>
          </cell>
          <cell r="B1643" t="str">
            <v>Earthing of iron clad/aluminium switches etc with GI wire #8 SWG in GI pipe 0.5" dia.</v>
          </cell>
          <cell r="C1643" t="str">
            <v>Job</v>
          </cell>
          <cell r="D1643">
            <v>2025</v>
          </cell>
          <cell r="E1643">
            <v>5822.66</v>
          </cell>
          <cell r="F1643" t="str">
            <v>Job</v>
          </cell>
          <cell r="G1643">
            <v>2025</v>
          </cell>
          <cell r="H1643">
            <v>5822.66</v>
          </cell>
        </row>
        <row r="1644">
          <cell r="A1644" t="str">
            <v>15-42</v>
          </cell>
          <cell r="B1644" t="str">
            <v>Supply and Erection 2'x2'x1/8" copper plate including rivetting to copper tape &amp; placing in mixture of salt etc</v>
          </cell>
          <cell r="C1644" t="str">
            <v>Each</v>
          </cell>
          <cell r="D1644">
            <v>506.25</v>
          </cell>
          <cell r="E1644">
            <v>9231.69</v>
          </cell>
          <cell r="F1644" t="str">
            <v>Each</v>
          </cell>
          <cell r="G1644">
            <v>506.25</v>
          </cell>
          <cell r="H1644">
            <v>9231.69</v>
          </cell>
        </row>
        <row r="1645">
          <cell r="A1645" t="str">
            <v>15-43-a</v>
          </cell>
          <cell r="B1645" t="str">
            <v>Supply and Erection copper tape, including copper stapple &amp; copper nails etc : Size 1.5"x1/8"</v>
          </cell>
          <cell r="C1645" t="str">
            <v>Rft</v>
          </cell>
          <cell r="D1645">
            <v>7.09</v>
          </cell>
          <cell r="E1645">
            <v>373.12</v>
          </cell>
          <cell r="F1645" t="str">
            <v>m</v>
          </cell>
          <cell r="G1645">
            <v>23.25</v>
          </cell>
          <cell r="H1645">
            <v>1224.1600000000001</v>
          </cell>
        </row>
        <row r="1646">
          <cell r="A1646" t="str">
            <v>15-43-b</v>
          </cell>
          <cell r="B1646" t="str">
            <v>Supply and Erection copper tape, including copper stapple &amp; copper nails etc : Size 2"x1/8"</v>
          </cell>
          <cell r="C1646" t="str">
            <v>Rft</v>
          </cell>
          <cell r="D1646">
            <v>7.09</v>
          </cell>
          <cell r="E1646">
            <v>348.76</v>
          </cell>
          <cell r="F1646" t="str">
            <v>m</v>
          </cell>
          <cell r="G1646">
            <v>23.25</v>
          </cell>
          <cell r="H1646">
            <v>1144.23</v>
          </cell>
        </row>
        <row r="1647">
          <cell r="A1647" t="str">
            <v>15-44</v>
          </cell>
          <cell r="B1647" t="str">
            <v>Supply and Erection 1" dia &amp; 1m long lightening conductor copper rod with 5 spikes ball &amp; base etc.</v>
          </cell>
          <cell r="C1647" t="str">
            <v>Job</v>
          </cell>
          <cell r="D1647">
            <v>1265.6300000000001</v>
          </cell>
          <cell r="E1647">
            <v>4315.63</v>
          </cell>
          <cell r="F1647" t="str">
            <v>Job</v>
          </cell>
          <cell r="G1647">
            <v>1265.6300000000001</v>
          </cell>
          <cell r="H1647">
            <v>4315.63</v>
          </cell>
        </row>
        <row r="1648">
          <cell r="A1648" t="str">
            <v>15-45</v>
          </cell>
          <cell r="B1648" t="str">
            <v>Wiring of light/fan/call-bell point in 3/0.029 PVC insulated &amp; sheathed cable on sahl wood strip</v>
          </cell>
          <cell r="C1648" t="str">
            <v>Each</v>
          </cell>
          <cell r="D1648">
            <v>30.38</v>
          </cell>
          <cell r="E1648">
            <v>882.55</v>
          </cell>
          <cell r="F1648" t="str">
            <v>Each</v>
          </cell>
          <cell r="G1648">
            <v>30.38</v>
          </cell>
          <cell r="H1648">
            <v>882.55</v>
          </cell>
        </row>
        <row r="1649">
          <cell r="A1649" t="str">
            <v>15-46</v>
          </cell>
          <cell r="B1649" t="str">
            <v>Wiring of 2/3-pin 5-Amp plug point in 3/0.029 PVC insulated &amp; sheathed cable on sahl wood</v>
          </cell>
          <cell r="C1649" t="str">
            <v>Each</v>
          </cell>
          <cell r="D1649">
            <v>30.38</v>
          </cell>
          <cell r="E1649">
            <v>731.11</v>
          </cell>
          <cell r="F1649" t="str">
            <v>Each</v>
          </cell>
          <cell r="G1649">
            <v>30.38</v>
          </cell>
          <cell r="H1649">
            <v>731.11</v>
          </cell>
        </row>
        <row r="1650">
          <cell r="A1650" t="str">
            <v>15-47-a</v>
          </cell>
          <cell r="B1650" t="str">
            <v>Wiring of main &amp; sub-main in 2 single core PVC insulated &amp; sheathed cable : 3/0.029</v>
          </cell>
          <cell r="C1650" t="str">
            <v>Rft</v>
          </cell>
          <cell r="D1650">
            <v>6.33</v>
          </cell>
          <cell r="E1650">
            <v>50.79</v>
          </cell>
          <cell r="F1650" t="str">
            <v>m</v>
          </cell>
          <cell r="G1650">
            <v>20.77</v>
          </cell>
          <cell r="H1650">
            <v>166.63</v>
          </cell>
        </row>
        <row r="1651">
          <cell r="A1651" t="str">
            <v>15-47-b</v>
          </cell>
          <cell r="B1651" t="str">
            <v>Wiring of main &amp; sub-main in 2 single core PVC insulated &amp; sheathed cable : 7/0.029</v>
          </cell>
          <cell r="C1651" t="str">
            <v>Rft</v>
          </cell>
          <cell r="D1651">
            <v>6.33</v>
          </cell>
          <cell r="E1651">
            <v>73.56</v>
          </cell>
          <cell r="F1651" t="str">
            <v>m</v>
          </cell>
          <cell r="G1651">
            <v>20.77</v>
          </cell>
          <cell r="H1651">
            <v>241.34</v>
          </cell>
        </row>
        <row r="1652">
          <cell r="A1652" t="str">
            <v>15-47-c</v>
          </cell>
          <cell r="B1652" t="str">
            <v>Wiring of main &amp; sub-main in 2 single core PVC insulated &amp; sheathed cable : 7/0.044</v>
          </cell>
          <cell r="C1652" t="str">
            <v>Rft</v>
          </cell>
          <cell r="D1652">
            <v>10.119999999999999</v>
          </cell>
          <cell r="E1652">
            <v>161.66999999999999</v>
          </cell>
          <cell r="F1652" t="str">
            <v>m</v>
          </cell>
          <cell r="G1652">
            <v>33.22</v>
          </cell>
          <cell r="H1652">
            <v>530.4</v>
          </cell>
        </row>
        <row r="1653">
          <cell r="A1653" t="str">
            <v>15-47-d</v>
          </cell>
          <cell r="B1653" t="str">
            <v>Wiring of main &amp; sub-main in 2 single core PVC insulated &amp; sheathed cable : 7/0.064</v>
          </cell>
          <cell r="C1653" t="str">
            <v>Rft</v>
          </cell>
          <cell r="D1653">
            <v>18.22</v>
          </cell>
          <cell r="E1653">
            <v>395.06</v>
          </cell>
          <cell r="F1653" t="str">
            <v>m</v>
          </cell>
          <cell r="G1653">
            <v>59.79</v>
          </cell>
          <cell r="H1653">
            <v>1296.1199999999999</v>
          </cell>
        </row>
        <row r="1654">
          <cell r="A1654" t="str">
            <v>15-48-a</v>
          </cell>
          <cell r="B1654" t="str">
            <v>Wiring of sub main/earthing in 1 single core PVC insulated &amp; sheathed cable : 3/0.029</v>
          </cell>
          <cell r="C1654" t="str">
            <v>Rft</v>
          </cell>
          <cell r="D1654">
            <v>4.3</v>
          </cell>
          <cell r="E1654">
            <v>18.39</v>
          </cell>
          <cell r="F1654" t="str">
            <v>m</v>
          </cell>
          <cell r="G1654">
            <v>14.12</v>
          </cell>
          <cell r="H1654">
            <v>60.34</v>
          </cell>
        </row>
        <row r="1655">
          <cell r="A1655" t="str">
            <v>15-48-b</v>
          </cell>
          <cell r="B1655" t="str">
            <v>Wiring of sub main/earthing in 1 single core PVC insulated &amp; sheathed cable : 7/0.029</v>
          </cell>
          <cell r="C1655" t="str">
            <v>Rft</v>
          </cell>
          <cell r="D1655">
            <v>4.05</v>
          </cell>
          <cell r="E1655">
            <v>26.68</v>
          </cell>
          <cell r="F1655" t="str">
            <v>m</v>
          </cell>
          <cell r="G1655">
            <v>13.29</v>
          </cell>
          <cell r="H1655">
            <v>87.52</v>
          </cell>
        </row>
        <row r="1656">
          <cell r="A1656" t="str">
            <v>15-48-c</v>
          </cell>
          <cell r="B1656" t="str">
            <v>Wiring of sub main/earthing in 1 single core PVC insulated &amp; sheathed cable : 7/0.044</v>
          </cell>
          <cell r="C1656" t="str">
            <v>Rft</v>
          </cell>
          <cell r="D1656">
            <v>4.05</v>
          </cell>
          <cell r="E1656">
            <v>51.74</v>
          </cell>
          <cell r="F1656" t="str">
            <v>m</v>
          </cell>
          <cell r="G1656">
            <v>13.29</v>
          </cell>
          <cell r="H1656">
            <v>169.76</v>
          </cell>
        </row>
        <row r="1657">
          <cell r="A1657" t="str">
            <v>15-48-d</v>
          </cell>
          <cell r="B1657" t="str">
            <v>Wiring of sub main/earthing in 1 single core PVC insulated &amp; sheathed cable : 7/0.064</v>
          </cell>
          <cell r="C1657" t="str">
            <v>Rft</v>
          </cell>
          <cell r="D1657">
            <v>7.09</v>
          </cell>
          <cell r="E1657">
            <v>102.46</v>
          </cell>
          <cell r="F1657" t="str">
            <v>m</v>
          </cell>
          <cell r="G1657">
            <v>23.25</v>
          </cell>
          <cell r="H1657">
            <v>336.15</v>
          </cell>
        </row>
        <row r="1658">
          <cell r="A1658" t="str">
            <v>15-49</v>
          </cell>
          <cell r="B1658" t="str">
            <v>Wiring of light point in 3/0.029 PVC insulated sheathed cable on sahl wood strip batten</v>
          </cell>
          <cell r="C1658" t="str">
            <v>Each</v>
          </cell>
          <cell r="D1658">
            <v>48.6</v>
          </cell>
          <cell r="E1658">
            <v>1504.88</v>
          </cell>
          <cell r="F1658" t="str">
            <v>Each</v>
          </cell>
          <cell r="G1658">
            <v>48.6</v>
          </cell>
          <cell r="H1658">
            <v>1504.88</v>
          </cell>
        </row>
        <row r="1659">
          <cell r="A1659" t="str">
            <v>15-50</v>
          </cell>
          <cell r="B1659" t="str">
            <v>Wiring of light/fan/call-bell point in 3/0.029 PVC insulated bare cable in PVC pipe recessed</v>
          </cell>
          <cell r="C1659" t="str">
            <v>Each</v>
          </cell>
          <cell r="D1659">
            <v>45.56</v>
          </cell>
          <cell r="E1659">
            <v>906.65</v>
          </cell>
          <cell r="F1659" t="str">
            <v>Each</v>
          </cell>
          <cell r="G1659">
            <v>45.56</v>
          </cell>
          <cell r="H1659">
            <v>906.65</v>
          </cell>
        </row>
        <row r="1660">
          <cell r="A1660" t="str">
            <v>15-51</v>
          </cell>
          <cell r="B1660" t="str">
            <v>Wiring of 2/3-pin 5-Amp. plug point in 3/0.029 PVC insulated bare cable in PVC pipe recessed</v>
          </cell>
          <cell r="C1660" t="str">
            <v>Each</v>
          </cell>
          <cell r="D1660">
            <v>22.27</v>
          </cell>
          <cell r="E1660">
            <v>439.49</v>
          </cell>
          <cell r="F1660" t="str">
            <v>Each</v>
          </cell>
          <cell r="G1660">
            <v>22.27</v>
          </cell>
          <cell r="H1660">
            <v>439.49</v>
          </cell>
        </row>
        <row r="1661">
          <cell r="A1661" t="str">
            <v>15-52</v>
          </cell>
          <cell r="B1661" t="str">
            <v>Wiring of light point in 3/0.029 PVC insulated bare cable in PVC pipe recessed in wall comp.</v>
          </cell>
          <cell r="C1661" t="str">
            <v>Each</v>
          </cell>
          <cell r="D1661">
            <v>68.849999999999994</v>
          </cell>
          <cell r="E1661">
            <v>1746.32</v>
          </cell>
          <cell r="F1661" t="str">
            <v>Each</v>
          </cell>
          <cell r="G1661">
            <v>68.849999999999994</v>
          </cell>
          <cell r="H1661">
            <v>1746.32</v>
          </cell>
        </row>
        <row r="1662">
          <cell r="A1662" t="str">
            <v>15-53</v>
          </cell>
          <cell r="B1662" t="str">
            <v>Special earthing of iron/metal clad switches etc with copper wire No. 8 SWG in GI pipe 1/2" dia</v>
          </cell>
          <cell r="C1662" t="str">
            <v>Each</v>
          </cell>
          <cell r="D1662">
            <v>810</v>
          </cell>
          <cell r="E1662">
            <v>15650.82</v>
          </cell>
          <cell r="F1662" t="str">
            <v>Each</v>
          </cell>
          <cell r="G1662">
            <v>810</v>
          </cell>
          <cell r="H1662">
            <v>15650.82</v>
          </cell>
        </row>
        <row r="1663">
          <cell r="A1663" t="str">
            <v>15-54</v>
          </cell>
          <cell r="B1663" t="str">
            <v>Supply and Erection enclosed switch of bakelite DP (China) 15/30 Amp. fixed on wooden board complete</v>
          </cell>
          <cell r="C1663" t="str">
            <v>Each</v>
          </cell>
          <cell r="D1663">
            <v>50.63</v>
          </cell>
          <cell r="E1663">
            <v>313.94</v>
          </cell>
          <cell r="F1663" t="str">
            <v>Each</v>
          </cell>
          <cell r="G1663">
            <v>50.63</v>
          </cell>
          <cell r="H1663">
            <v>313.94</v>
          </cell>
        </row>
        <row r="1664">
          <cell r="A1664" t="str">
            <v>15-55-a</v>
          </cell>
          <cell r="B1664" t="str">
            <v>Supply and erection of fancy wall type bracket with brass holder &amp; fancy shade : Single</v>
          </cell>
          <cell r="C1664" t="str">
            <v>Each</v>
          </cell>
          <cell r="D1664">
            <v>40.5</v>
          </cell>
          <cell r="E1664">
            <v>223.5</v>
          </cell>
          <cell r="F1664" t="str">
            <v>Each</v>
          </cell>
          <cell r="G1664">
            <v>40.5</v>
          </cell>
          <cell r="H1664">
            <v>223.5</v>
          </cell>
        </row>
        <row r="1665">
          <cell r="A1665" t="str">
            <v>15-55-b</v>
          </cell>
          <cell r="B1665" t="str">
            <v>Supply and erection of fancy wall type bracket with brass holder &amp; fancy shade : Double</v>
          </cell>
          <cell r="C1665" t="str">
            <v>Each</v>
          </cell>
          <cell r="D1665">
            <v>40.5</v>
          </cell>
          <cell r="E1665">
            <v>333.3</v>
          </cell>
          <cell r="F1665" t="str">
            <v>Each</v>
          </cell>
          <cell r="G1665">
            <v>40.5</v>
          </cell>
          <cell r="H1665">
            <v>333.3</v>
          </cell>
        </row>
        <row r="1666">
          <cell r="A1666" t="str">
            <v>15-56-a</v>
          </cell>
          <cell r="B1666" t="str">
            <v>Supply and Erection white round globe with holder, gallery &amp; 100 Watt bulb complete : 6" dia.</v>
          </cell>
          <cell r="C1666" t="str">
            <v>Each</v>
          </cell>
          <cell r="D1666">
            <v>50.63</v>
          </cell>
          <cell r="E1666">
            <v>189.71</v>
          </cell>
          <cell r="F1666" t="str">
            <v>Each</v>
          </cell>
          <cell r="G1666">
            <v>50.63</v>
          </cell>
          <cell r="H1666">
            <v>189.71</v>
          </cell>
        </row>
        <row r="1667">
          <cell r="A1667" t="str">
            <v>15-56-b</v>
          </cell>
          <cell r="B1667" t="str">
            <v>Supply and Erection white round globe with holder, gallery &amp; 100 Watt bulb complete : 8" dia.</v>
          </cell>
          <cell r="C1667" t="str">
            <v>Each</v>
          </cell>
          <cell r="D1667">
            <v>50.63</v>
          </cell>
          <cell r="E1667">
            <v>214.1</v>
          </cell>
          <cell r="F1667" t="str">
            <v>Each</v>
          </cell>
          <cell r="G1667">
            <v>50.63</v>
          </cell>
          <cell r="H1667">
            <v>214.1</v>
          </cell>
        </row>
        <row r="1668">
          <cell r="A1668" t="str">
            <v>15-56-c</v>
          </cell>
          <cell r="B1668" t="str">
            <v>Supply and Erection white round globe with holder, gallery &amp; 100 Watt bulb complete : 10" dia.</v>
          </cell>
          <cell r="C1668" t="str">
            <v>Each</v>
          </cell>
          <cell r="D1668">
            <v>50.63</v>
          </cell>
          <cell r="E1668">
            <v>238.51</v>
          </cell>
          <cell r="F1668" t="str">
            <v>Each</v>
          </cell>
          <cell r="G1668">
            <v>50.63</v>
          </cell>
          <cell r="H1668">
            <v>238.51</v>
          </cell>
        </row>
        <row r="1669">
          <cell r="A1669" t="str">
            <v>15-57-a</v>
          </cell>
          <cell r="B1669" t="str">
            <v>Supply and Erection white flat globe with holder, gallery &amp; 100 W bulb complete : 8" dia</v>
          </cell>
          <cell r="C1669" t="str">
            <v>Each</v>
          </cell>
          <cell r="D1669">
            <v>50.63</v>
          </cell>
          <cell r="E1669">
            <v>214.1</v>
          </cell>
          <cell r="F1669" t="str">
            <v>Each</v>
          </cell>
          <cell r="G1669">
            <v>50.63</v>
          </cell>
          <cell r="H1669">
            <v>214.1</v>
          </cell>
        </row>
        <row r="1670">
          <cell r="A1670" t="str">
            <v>15-57-b</v>
          </cell>
          <cell r="B1670" t="str">
            <v>Supply and Erection white flat globe with holder, gallery &amp; 100 W bulb complete : 10" dia</v>
          </cell>
          <cell r="C1670" t="str">
            <v>Each</v>
          </cell>
          <cell r="D1670">
            <v>50.63</v>
          </cell>
          <cell r="E1670">
            <v>238.51</v>
          </cell>
          <cell r="F1670" t="str">
            <v>Each</v>
          </cell>
          <cell r="G1670">
            <v>50.63</v>
          </cell>
          <cell r="H1670">
            <v>238.51</v>
          </cell>
        </row>
        <row r="1671">
          <cell r="A1671" t="str">
            <v>15-57-c</v>
          </cell>
          <cell r="B1671" t="str">
            <v>Supply and Erection white flat globe with holder, gallery &amp; 100 W bulb complete : 12" dia</v>
          </cell>
          <cell r="C1671" t="str">
            <v>Each</v>
          </cell>
          <cell r="D1671">
            <v>50.63</v>
          </cell>
          <cell r="E1671">
            <v>262.89999999999998</v>
          </cell>
          <cell r="F1671" t="str">
            <v>Each</v>
          </cell>
          <cell r="G1671">
            <v>50.63</v>
          </cell>
          <cell r="H1671">
            <v>262.89999999999998</v>
          </cell>
        </row>
        <row r="1672">
          <cell r="A1672" t="str">
            <v>15-58</v>
          </cell>
          <cell r="B1672" t="str">
            <v>Supply and Erection white round globe 6" dia with angle type bakelite gallery, holder &amp; 60-W bulb complete</v>
          </cell>
          <cell r="C1672" t="str">
            <v>Each</v>
          </cell>
          <cell r="D1672">
            <v>50.63</v>
          </cell>
          <cell r="E1672">
            <v>319.02</v>
          </cell>
          <cell r="F1672" t="str">
            <v>Each</v>
          </cell>
          <cell r="G1672">
            <v>50.63</v>
          </cell>
          <cell r="H1672">
            <v>319.02</v>
          </cell>
        </row>
        <row r="1673">
          <cell r="A1673" t="str">
            <v>15-59</v>
          </cell>
          <cell r="B1673" t="str">
            <v>Supply and Erection 1' long strip light fitting comp. with cover of opalescent perspex in plain finish 10-Watt</v>
          </cell>
          <cell r="C1673" t="str">
            <v>Each</v>
          </cell>
          <cell r="D1673">
            <v>101.25</v>
          </cell>
          <cell r="E1673">
            <v>406.25</v>
          </cell>
          <cell r="F1673" t="str">
            <v>Each</v>
          </cell>
          <cell r="G1673">
            <v>101.25</v>
          </cell>
          <cell r="H1673">
            <v>406.25</v>
          </cell>
        </row>
        <row r="1674">
          <cell r="A1674" t="str">
            <v>15-60</v>
          </cell>
          <cell r="B1674" t="str">
            <v>Supply and Erection double fluorescent tube light fitting 2 No. 4' long, 40-W with 2 chokes &amp; starters complete</v>
          </cell>
          <cell r="C1674" t="str">
            <v>Each</v>
          </cell>
          <cell r="D1674">
            <v>126.56</v>
          </cell>
          <cell r="E1674">
            <v>950.06</v>
          </cell>
          <cell r="F1674" t="str">
            <v>Each</v>
          </cell>
          <cell r="G1674">
            <v>126.56</v>
          </cell>
          <cell r="H1674">
            <v>950.06</v>
          </cell>
        </row>
        <row r="1675">
          <cell r="A1675" t="str">
            <v>15-61-a</v>
          </cell>
          <cell r="B1675" t="str">
            <v>Supply and Erection fluorescent tube light fitting including 4' rod, choke, starter, flexible wire etc : Single</v>
          </cell>
          <cell r="C1675" t="str">
            <v>Each</v>
          </cell>
          <cell r="D1675">
            <v>101.25</v>
          </cell>
          <cell r="E1675">
            <v>487.58</v>
          </cell>
          <cell r="F1675" t="str">
            <v>Each</v>
          </cell>
          <cell r="G1675">
            <v>101.25</v>
          </cell>
          <cell r="H1675">
            <v>487.58</v>
          </cell>
        </row>
        <row r="1676">
          <cell r="A1676" t="str">
            <v>15-61-b</v>
          </cell>
          <cell r="B1676" t="str">
            <v>Supply and Erection fluorescent tube light fitting including 4' rod, choke, starter, flexible wire etc : Double</v>
          </cell>
          <cell r="C1676" t="str">
            <v>Each</v>
          </cell>
          <cell r="D1676">
            <v>101.25</v>
          </cell>
          <cell r="E1676">
            <v>1321.25</v>
          </cell>
          <cell r="F1676" t="str">
            <v>Each</v>
          </cell>
          <cell r="G1676">
            <v>101.25</v>
          </cell>
          <cell r="H1676">
            <v>1321.25</v>
          </cell>
        </row>
        <row r="1677">
          <cell r="A1677" t="str">
            <v>15-62</v>
          </cell>
          <cell r="B1677" t="str">
            <v>Supply and Erection porch-light fitting round/square type with gallery, holder &amp; 40 W bulb</v>
          </cell>
          <cell r="C1677" t="str">
            <v>Each</v>
          </cell>
          <cell r="D1677">
            <v>75.94</v>
          </cell>
          <cell r="E1677">
            <v>746.94</v>
          </cell>
          <cell r="F1677" t="str">
            <v>Each</v>
          </cell>
          <cell r="G1677">
            <v>75.94</v>
          </cell>
          <cell r="H1677">
            <v>746.94</v>
          </cell>
        </row>
        <row r="1678">
          <cell r="A1678" t="str">
            <v>15-63-a</v>
          </cell>
          <cell r="B1678" t="str">
            <v>Supply and Erection gate-light fitting complete with holder &amp; 160-Watt mercury blended lamp: Small</v>
          </cell>
          <cell r="C1678" t="str">
            <v>Each</v>
          </cell>
          <cell r="D1678">
            <v>101.25</v>
          </cell>
          <cell r="E1678">
            <v>796.65</v>
          </cell>
          <cell r="F1678" t="str">
            <v>Each</v>
          </cell>
          <cell r="G1678">
            <v>101.25</v>
          </cell>
          <cell r="H1678">
            <v>796.65</v>
          </cell>
        </row>
        <row r="1679">
          <cell r="A1679" t="str">
            <v>15-63-b</v>
          </cell>
          <cell r="B1679" t="str">
            <v>Supply and Erection gate-light fitting complete with holder &amp; 160-Watt mercury blended lamp: Medium</v>
          </cell>
          <cell r="C1679" t="str">
            <v>Each</v>
          </cell>
          <cell r="D1679">
            <v>101.25</v>
          </cell>
          <cell r="E1679">
            <v>1223.6500000000001</v>
          </cell>
          <cell r="F1679" t="str">
            <v>Each</v>
          </cell>
          <cell r="G1679">
            <v>101.25</v>
          </cell>
          <cell r="H1679">
            <v>1223.6500000000001</v>
          </cell>
        </row>
        <row r="1680">
          <cell r="A1680" t="str">
            <v>15-63-c</v>
          </cell>
          <cell r="B1680" t="str">
            <v>Supply and Erection gate-light fitting complete with holder &amp; 160-Watt mercury blended lamp: Large</v>
          </cell>
          <cell r="C1680" t="str">
            <v>Each</v>
          </cell>
          <cell r="D1680">
            <v>101.25</v>
          </cell>
          <cell r="E1680">
            <v>796.65</v>
          </cell>
          <cell r="F1680" t="str">
            <v>Each</v>
          </cell>
          <cell r="G1680">
            <v>101.25</v>
          </cell>
          <cell r="H1680">
            <v>796.65</v>
          </cell>
        </row>
        <row r="1681">
          <cell r="A1681" t="str">
            <v>15-64-a</v>
          </cell>
          <cell r="B1681" t="str">
            <v>Supply and Erection garden-light fitting with holder and 160 W mercury blended lamp &amp; choke : 1 8" dia.</v>
          </cell>
          <cell r="C1681" t="str">
            <v>Each</v>
          </cell>
          <cell r="D1681">
            <v>253.13</v>
          </cell>
          <cell r="E1681">
            <v>826.53</v>
          </cell>
          <cell r="F1681" t="str">
            <v>Each</v>
          </cell>
          <cell r="G1681">
            <v>253.13</v>
          </cell>
          <cell r="H1681">
            <v>826.53</v>
          </cell>
        </row>
        <row r="1682">
          <cell r="A1682" t="str">
            <v>15-64-b</v>
          </cell>
          <cell r="B1682" t="str">
            <v>Supply and Erection garden-light fitting with holder and 160 W mercury blended lamp &amp; choke : 19" dia</v>
          </cell>
          <cell r="C1682" t="str">
            <v>Each</v>
          </cell>
          <cell r="D1682">
            <v>253.13</v>
          </cell>
          <cell r="E1682">
            <v>582.53</v>
          </cell>
          <cell r="F1682" t="str">
            <v>Each</v>
          </cell>
          <cell r="G1682">
            <v>253.13</v>
          </cell>
          <cell r="H1682">
            <v>582.53</v>
          </cell>
        </row>
        <row r="1683">
          <cell r="A1683" t="str">
            <v>15-64-c</v>
          </cell>
          <cell r="B1683" t="str">
            <v>Supply and Erection garden-light fitting with holder and 160 W mercury blended lamp &amp; choke : 22" dia</v>
          </cell>
          <cell r="C1683" t="str">
            <v>Each</v>
          </cell>
          <cell r="D1683">
            <v>253.13</v>
          </cell>
          <cell r="E1683">
            <v>704.53</v>
          </cell>
          <cell r="F1683" t="str">
            <v>Each</v>
          </cell>
          <cell r="G1683">
            <v>253.13</v>
          </cell>
          <cell r="H1683">
            <v>704.53</v>
          </cell>
        </row>
        <row r="1684">
          <cell r="A1684" t="str">
            <v>15-65-a</v>
          </cell>
          <cell r="B1684" t="str">
            <v>Supply and Erection garden-light fitting with porcelain holder 125 W mercury vapour lamp &amp; choke : 18" dia.</v>
          </cell>
          <cell r="C1684" t="str">
            <v>Each</v>
          </cell>
          <cell r="D1684">
            <v>253.13</v>
          </cell>
          <cell r="E1684">
            <v>1851.32</v>
          </cell>
          <cell r="F1684" t="str">
            <v>Each</v>
          </cell>
          <cell r="G1684">
            <v>253.13</v>
          </cell>
          <cell r="H1684">
            <v>1851.32</v>
          </cell>
        </row>
        <row r="1685">
          <cell r="A1685" t="str">
            <v>15-65-b</v>
          </cell>
          <cell r="B1685" t="str">
            <v>Supply and Erection garden-light fitting with porcelain holder 125 W mercury vapour lamp &amp; choke : 19" dia</v>
          </cell>
          <cell r="C1685" t="str">
            <v>Each</v>
          </cell>
          <cell r="D1685">
            <v>253.13</v>
          </cell>
          <cell r="E1685">
            <v>1107.1300000000001</v>
          </cell>
          <cell r="F1685" t="str">
            <v>Each</v>
          </cell>
          <cell r="G1685">
            <v>253.13</v>
          </cell>
          <cell r="H1685">
            <v>1107.1300000000001</v>
          </cell>
        </row>
        <row r="1686">
          <cell r="A1686" t="str">
            <v>15-65-c</v>
          </cell>
          <cell r="B1686" t="str">
            <v>Supply and Erection garden-light fitting with porcelain holder 125 W mercury vapour lamp &amp; choke : 22" dia</v>
          </cell>
          <cell r="C1686" t="str">
            <v>Each</v>
          </cell>
          <cell r="D1686">
            <v>253.13</v>
          </cell>
          <cell r="E1686">
            <v>4108.33</v>
          </cell>
          <cell r="F1686" t="str">
            <v>Each</v>
          </cell>
          <cell r="G1686">
            <v>253.13</v>
          </cell>
          <cell r="H1686">
            <v>4108.33</v>
          </cell>
        </row>
        <row r="1687">
          <cell r="A1687" t="str">
            <v>15-66-a</v>
          </cell>
          <cell r="B1687" t="str">
            <v>Supply and Erection flood-light fitting with holder, complete 14" dia with 500-W lamp</v>
          </cell>
          <cell r="C1687" t="str">
            <v>Each</v>
          </cell>
          <cell r="D1687">
            <v>253.13</v>
          </cell>
          <cell r="E1687">
            <v>1375.53</v>
          </cell>
          <cell r="F1687" t="str">
            <v>Each</v>
          </cell>
          <cell r="G1687">
            <v>253.13</v>
          </cell>
          <cell r="H1687">
            <v>1375.53</v>
          </cell>
        </row>
        <row r="1688">
          <cell r="A1688" t="str">
            <v>15-66-b</v>
          </cell>
          <cell r="B1688" t="str">
            <v>Supply and Erection flood-light fitting with holder, complete 19«" dia with 1000-W lamp</v>
          </cell>
          <cell r="C1688" t="str">
            <v>Each</v>
          </cell>
          <cell r="D1688">
            <v>253.13</v>
          </cell>
          <cell r="E1688">
            <v>2351.52</v>
          </cell>
          <cell r="F1688" t="str">
            <v>Each</v>
          </cell>
          <cell r="G1688">
            <v>253.13</v>
          </cell>
          <cell r="H1688">
            <v>2351.52</v>
          </cell>
        </row>
        <row r="1689">
          <cell r="A1689" t="str">
            <v>15-67</v>
          </cell>
          <cell r="B1689" t="str">
            <v>Making hole in wall with necessary masonry work for exhaust fan any size complete</v>
          </cell>
          <cell r="C1689" t="str">
            <v>Each</v>
          </cell>
          <cell r="D1689">
            <v>151.88</v>
          </cell>
          <cell r="E1689">
            <v>231.18</v>
          </cell>
          <cell r="F1689" t="str">
            <v>Each</v>
          </cell>
          <cell r="G1689">
            <v>151.88</v>
          </cell>
          <cell r="H1689">
            <v>231.18</v>
          </cell>
        </row>
        <row r="1690">
          <cell r="A1690" t="str">
            <v>15-68-a</v>
          </cell>
          <cell r="B1690" t="str">
            <v>Supply and Erection best quality AC ceiling fan complete with GI rod, canopy, blades &amp; regulator : 36" sweep.</v>
          </cell>
          <cell r="C1690" t="str">
            <v>Each</v>
          </cell>
          <cell r="D1690">
            <v>126.56</v>
          </cell>
          <cell r="E1690">
            <v>3469.36</v>
          </cell>
          <cell r="F1690" t="str">
            <v>Each</v>
          </cell>
          <cell r="G1690">
            <v>126.56</v>
          </cell>
          <cell r="H1690">
            <v>3469.36</v>
          </cell>
        </row>
        <row r="1691">
          <cell r="A1691" t="str">
            <v>15-68-b</v>
          </cell>
          <cell r="B1691" t="str">
            <v>Supply and Erection best quality AC ceiling fan complete with GI rod, canopy, blades &amp; regulator : 48" sweep</v>
          </cell>
          <cell r="C1691" t="str">
            <v>Each</v>
          </cell>
          <cell r="D1691">
            <v>126.56</v>
          </cell>
          <cell r="E1691">
            <v>3728.82</v>
          </cell>
          <cell r="F1691" t="str">
            <v>Each</v>
          </cell>
          <cell r="G1691">
            <v>126.56</v>
          </cell>
          <cell r="H1691">
            <v>3728.82</v>
          </cell>
        </row>
        <row r="1692">
          <cell r="A1692" t="str">
            <v>15-68-c</v>
          </cell>
          <cell r="B1692" t="str">
            <v>Supply and Erection best quality AC ceiling fan complete with GI rod, canopy, blades &amp; regulator : 56" sweep</v>
          </cell>
          <cell r="C1692" t="str">
            <v>Each</v>
          </cell>
          <cell r="D1692">
            <v>126.56</v>
          </cell>
          <cell r="E1692">
            <v>3926.86</v>
          </cell>
          <cell r="F1692" t="str">
            <v>Each</v>
          </cell>
          <cell r="G1692">
            <v>126.56</v>
          </cell>
          <cell r="H1692">
            <v>3926.86</v>
          </cell>
        </row>
        <row r="1693">
          <cell r="A1693" t="str">
            <v>15-69-a</v>
          </cell>
          <cell r="B1693" t="str">
            <v>Supply and Erection best quality exhaust fan complete with shutter &amp; regulator : 12"sweep</v>
          </cell>
          <cell r="C1693" t="str">
            <v>Each</v>
          </cell>
          <cell r="D1693">
            <v>101.25</v>
          </cell>
          <cell r="E1693">
            <v>2419.25</v>
          </cell>
          <cell r="F1693" t="str">
            <v>Each</v>
          </cell>
          <cell r="G1693">
            <v>101.25</v>
          </cell>
          <cell r="H1693">
            <v>2419.25</v>
          </cell>
        </row>
        <row r="1694">
          <cell r="A1694" t="str">
            <v>15-69-b</v>
          </cell>
          <cell r="B1694" t="str">
            <v>Supply and Erection best quality exhaust fan complete with shutter &amp; regulator : 16"sweep</v>
          </cell>
          <cell r="C1694" t="str">
            <v>Each</v>
          </cell>
          <cell r="D1694">
            <v>101.25</v>
          </cell>
          <cell r="E1694">
            <v>3232.58</v>
          </cell>
          <cell r="F1694" t="str">
            <v>Each</v>
          </cell>
          <cell r="G1694">
            <v>101.25</v>
          </cell>
          <cell r="H1694">
            <v>3232.58</v>
          </cell>
        </row>
        <row r="1695">
          <cell r="A1695" t="str">
            <v>15-69-c</v>
          </cell>
          <cell r="B1695" t="str">
            <v>Supply and Erection best quality exhaust fan complete with shutter &amp; regulator : 18"sweep</v>
          </cell>
          <cell r="C1695" t="str">
            <v>Each</v>
          </cell>
          <cell r="D1695">
            <v>101.25</v>
          </cell>
          <cell r="E1695">
            <v>3476.58</v>
          </cell>
          <cell r="F1695" t="str">
            <v>Each</v>
          </cell>
          <cell r="G1695">
            <v>101.25</v>
          </cell>
          <cell r="H1695">
            <v>3476.58</v>
          </cell>
        </row>
        <row r="1696">
          <cell r="A1696" t="str">
            <v>15-70-a</v>
          </cell>
          <cell r="B1696" t="str">
            <v>Supply and Erection transpower auto circuit breaker 3-phase, 400V fungus moisture proofing : 30 Amp.</v>
          </cell>
          <cell r="C1696" t="str">
            <v>Each</v>
          </cell>
          <cell r="D1696">
            <v>405</v>
          </cell>
          <cell r="E1696">
            <v>2302.1</v>
          </cell>
          <cell r="F1696" t="str">
            <v>Each</v>
          </cell>
          <cell r="G1696">
            <v>405</v>
          </cell>
          <cell r="H1696">
            <v>2302.1</v>
          </cell>
        </row>
        <row r="1697">
          <cell r="A1697" t="str">
            <v>15-70-b</v>
          </cell>
          <cell r="B1697" t="str">
            <v>Supply and Erection transpower auto circuit breaker 3-phase, 400V fungus moisture proofing : 60 Amp.</v>
          </cell>
          <cell r="C1697" t="str">
            <v>Each</v>
          </cell>
          <cell r="D1697">
            <v>405</v>
          </cell>
          <cell r="E1697">
            <v>3320.8</v>
          </cell>
          <cell r="F1697" t="str">
            <v>Each</v>
          </cell>
          <cell r="G1697">
            <v>405</v>
          </cell>
          <cell r="H1697">
            <v>3320.8</v>
          </cell>
        </row>
        <row r="1698">
          <cell r="A1698" t="str">
            <v>15-70-c</v>
          </cell>
          <cell r="B1698" t="str">
            <v>Supply and Erection transpower auto circuit breaker 3-phase, 400V fungus moisture proofing : 100 Amp.</v>
          </cell>
          <cell r="C1698" t="str">
            <v>Each</v>
          </cell>
          <cell r="D1698">
            <v>480.94</v>
          </cell>
          <cell r="E1698">
            <v>5482.94</v>
          </cell>
          <cell r="F1698" t="str">
            <v>Each</v>
          </cell>
          <cell r="G1698">
            <v>480.94</v>
          </cell>
          <cell r="H1698">
            <v>5482.94</v>
          </cell>
        </row>
        <row r="1699">
          <cell r="A1699" t="str">
            <v>15-71-a</v>
          </cell>
          <cell r="B1699" t="str">
            <v>Supply and Erection single phase imported auto circuit breaker 6 Amp.</v>
          </cell>
          <cell r="C1699" t="str">
            <v>Each</v>
          </cell>
          <cell r="D1699">
            <v>75.94</v>
          </cell>
          <cell r="E1699">
            <v>482.6</v>
          </cell>
          <cell r="F1699" t="str">
            <v>Each</v>
          </cell>
          <cell r="G1699">
            <v>75.94</v>
          </cell>
          <cell r="H1699">
            <v>482.6</v>
          </cell>
        </row>
        <row r="1700">
          <cell r="A1700" t="str">
            <v>15-71-b</v>
          </cell>
          <cell r="B1700" t="str">
            <v>Supply and Erection single phase imported auto circuit breaker 15 Amp.</v>
          </cell>
          <cell r="C1700" t="str">
            <v>Each</v>
          </cell>
          <cell r="D1700">
            <v>75.94</v>
          </cell>
          <cell r="E1700">
            <v>507</v>
          </cell>
          <cell r="F1700" t="str">
            <v>Each</v>
          </cell>
          <cell r="G1700">
            <v>75.94</v>
          </cell>
          <cell r="H1700">
            <v>507</v>
          </cell>
        </row>
        <row r="1701">
          <cell r="A1701" t="str">
            <v>15-71-c</v>
          </cell>
          <cell r="B1701" t="str">
            <v>Supply and Erection single phase imported auto circuit breaker 20 Amp.</v>
          </cell>
          <cell r="C1701" t="str">
            <v>Each</v>
          </cell>
          <cell r="D1701">
            <v>75.94</v>
          </cell>
          <cell r="E1701">
            <v>539.54</v>
          </cell>
          <cell r="F1701" t="str">
            <v>Each</v>
          </cell>
          <cell r="G1701">
            <v>75.94</v>
          </cell>
          <cell r="H1701">
            <v>539.54</v>
          </cell>
        </row>
        <row r="1702">
          <cell r="A1702" t="str">
            <v>15-71-d</v>
          </cell>
          <cell r="B1702" t="str">
            <v>Supply and Erection single phase imported auto circuit breaker 30 Amp.</v>
          </cell>
          <cell r="C1702" t="str">
            <v>Each</v>
          </cell>
          <cell r="D1702">
            <v>75.94</v>
          </cell>
          <cell r="E1702">
            <v>588.34</v>
          </cell>
          <cell r="F1702" t="str">
            <v>Each</v>
          </cell>
          <cell r="G1702">
            <v>75.94</v>
          </cell>
          <cell r="H1702">
            <v>588.34</v>
          </cell>
        </row>
        <row r="1703">
          <cell r="A1703" t="str">
            <v>15-72-a</v>
          </cell>
          <cell r="B1703" t="str">
            <v>Supply and Erection of bus bars for 500 volts 3 phase AC S/W 4 copper bars 40 Amp with bar size 1 1/2" X 1/8"</v>
          </cell>
          <cell r="C1703" t="str">
            <v>Each</v>
          </cell>
          <cell r="D1703">
            <v>787.5</v>
          </cell>
          <cell r="E1703">
            <v>8229.5</v>
          </cell>
          <cell r="F1703" t="str">
            <v>Each</v>
          </cell>
          <cell r="G1703">
            <v>787.5</v>
          </cell>
          <cell r="H1703">
            <v>8229.5</v>
          </cell>
        </row>
        <row r="1704">
          <cell r="A1704" t="str">
            <v>15-72-b</v>
          </cell>
          <cell r="B1704" t="str">
            <v>Supply and Erection of bus bars 500 volts 3 phase AC supply with 4 copper bars - 100 Amp with bar size1 1 1/2" X 1/8"</v>
          </cell>
          <cell r="C1704" t="str">
            <v>Each</v>
          </cell>
          <cell r="D1704">
            <v>787.5</v>
          </cell>
          <cell r="E1704">
            <v>8260</v>
          </cell>
          <cell r="F1704" t="str">
            <v>Each</v>
          </cell>
          <cell r="G1704">
            <v>787.5</v>
          </cell>
          <cell r="H1704">
            <v>8260</v>
          </cell>
        </row>
        <row r="1705">
          <cell r="A1705" t="str">
            <v>15-72-c</v>
          </cell>
          <cell r="B1705" t="str">
            <v>Supply and Erection of bus bars 500 volts 3 phase AC supply with 4 copper bars - 200 Amp with bar size 2"X 1/8"</v>
          </cell>
          <cell r="C1705" t="str">
            <v>Each</v>
          </cell>
          <cell r="D1705">
            <v>1406.25</v>
          </cell>
          <cell r="E1705">
            <v>8909.25</v>
          </cell>
          <cell r="F1705" t="str">
            <v>Each</v>
          </cell>
          <cell r="G1705">
            <v>1406.25</v>
          </cell>
          <cell r="H1705">
            <v>8909.25</v>
          </cell>
        </row>
        <row r="1706">
          <cell r="A1706" t="str">
            <v>15-72-d</v>
          </cell>
          <cell r="B1706" t="str">
            <v>Supply and Erection of bus bars 500 volts 3 phase AC supply with 4 copper bars - 300 Amp with bar zise 2" X 3/16"</v>
          </cell>
          <cell r="C1706" t="str">
            <v>Each</v>
          </cell>
          <cell r="D1706">
            <v>1715.63</v>
          </cell>
          <cell r="E1706">
            <v>9249.1299999999992</v>
          </cell>
          <cell r="F1706" t="str">
            <v>Each</v>
          </cell>
          <cell r="G1706">
            <v>1715.63</v>
          </cell>
          <cell r="H1706">
            <v>9249.1299999999992</v>
          </cell>
        </row>
        <row r="1707">
          <cell r="A1707" t="str">
            <v>15-72-e</v>
          </cell>
          <cell r="B1707" t="str">
            <v>Supply and Erection of bus bars 500 volts 3 phase AC supply with 4 copper bars - 500 Amp with zise 2" X 1/4"</v>
          </cell>
          <cell r="C1707" t="e">
            <v>#N/A</v>
          </cell>
          <cell r="D1707" t="e">
            <v>#N/A</v>
          </cell>
          <cell r="E1707" t="e">
            <v>#N/A</v>
          </cell>
          <cell r="F1707" t="e">
            <v>#N/A</v>
          </cell>
          <cell r="G1707" t="e">
            <v>#N/A</v>
          </cell>
          <cell r="H1707" t="e">
            <v>#N/A</v>
          </cell>
        </row>
        <row r="1708">
          <cell r="A1708" t="str">
            <v>15-73-a</v>
          </cell>
          <cell r="B1708" t="str">
            <v>Supply and Erection of bracket of channel 3" X 1 1/2" X 1/4" section 2' long for 2 lines</v>
          </cell>
          <cell r="C1708" t="str">
            <v>Each</v>
          </cell>
          <cell r="D1708">
            <v>192.38</v>
          </cell>
          <cell r="E1708">
            <v>502.87</v>
          </cell>
          <cell r="F1708" t="str">
            <v>Each</v>
          </cell>
          <cell r="G1708">
            <v>192.38</v>
          </cell>
          <cell r="H1708">
            <v>502.86</v>
          </cell>
        </row>
        <row r="1709">
          <cell r="A1709" t="str">
            <v>15-73-b</v>
          </cell>
          <cell r="B1709" t="str">
            <v>Supply and Erection of bracket of MS channel 3" X 1 1/2" X 1/4" Section:- 4' long for 4 lines</v>
          </cell>
          <cell r="C1709" t="str">
            <v>Each</v>
          </cell>
          <cell r="D1709">
            <v>243</v>
          </cell>
          <cell r="E1709">
            <v>888.99</v>
          </cell>
          <cell r="F1709" t="str">
            <v>Each</v>
          </cell>
          <cell r="G1709">
            <v>243</v>
          </cell>
          <cell r="H1709">
            <v>888.99</v>
          </cell>
        </row>
        <row r="1710">
          <cell r="A1710" t="str">
            <v>15-74</v>
          </cell>
          <cell r="B1710" t="str">
            <v>Supply and Erection of anchor rod honley type for poles i/e clamps &amp; 7/13 SWG stay wire straning screws PCC 1:3:6.</v>
          </cell>
          <cell r="C1710" t="str">
            <v>Rft</v>
          </cell>
          <cell r="D1710">
            <v>8.23</v>
          </cell>
          <cell r="E1710">
            <v>117.77</v>
          </cell>
          <cell r="F1710" t="str">
            <v>m</v>
          </cell>
          <cell r="G1710">
            <v>27.01</v>
          </cell>
          <cell r="H1710">
            <v>386.39</v>
          </cell>
        </row>
        <row r="1711">
          <cell r="A1711" t="str">
            <v>15-75-a</v>
          </cell>
          <cell r="B1711" t="str">
            <v>Supply and Erection cubical type factory fabricated floor/wall mounting steel main board comp. : On surface</v>
          </cell>
          <cell r="C1711" t="str">
            <v>SFT</v>
          </cell>
          <cell r="D1711">
            <v>2531.25</v>
          </cell>
          <cell r="E1711">
            <v>5011.92</v>
          </cell>
          <cell r="F1711" t="str">
            <v>m2</v>
          </cell>
          <cell r="G1711">
            <v>27236.25</v>
          </cell>
          <cell r="H1711">
            <v>53928.23</v>
          </cell>
        </row>
        <row r="1712">
          <cell r="A1712" t="str">
            <v>15-75-b</v>
          </cell>
          <cell r="B1712" t="str">
            <v>Supply and Erection cubical type factory fabricated floor/wall mounting steel main board comp. : Recessed</v>
          </cell>
          <cell r="C1712" t="str">
            <v>SFT</v>
          </cell>
          <cell r="D1712">
            <v>2936.25</v>
          </cell>
          <cell r="E1712">
            <v>5416.92</v>
          </cell>
          <cell r="F1712" t="str">
            <v>m2</v>
          </cell>
          <cell r="G1712">
            <v>31594.05</v>
          </cell>
          <cell r="H1712">
            <v>58286.03</v>
          </cell>
        </row>
        <row r="1713">
          <cell r="A1713" t="str">
            <v>15-76-a</v>
          </cell>
          <cell r="B1713" t="str">
            <v>Flouresent tube lights fitting 2.5x2.5 feet square type suitable for fixing in recess or direct on complete with 4 Nos 2 ft 20 watts tubes, chokes, starters, holders complete in all respect in steel body.</v>
          </cell>
          <cell r="C1713" t="str">
            <v>Each</v>
          </cell>
          <cell r="D1713">
            <v>168.75</v>
          </cell>
          <cell r="E1713">
            <v>4682.75</v>
          </cell>
          <cell r="F1713" t="str">
            <v>Each</v>
          </cell>
          <cell r="G1713">
            <v>168.75</v>
          </cell>
          <cell r="H1713">
            <v>4682.75</v>
          </cell>
        </row>
        <row r="1714">
          <cell r="A1714" t="str">
            <v>15-76-b</v>
          </cell>
          <cell r="B1714" t="str">
            <v>Supply and Fixing of fluoresent tube fitting rectanglular box types housing made of 22 SWG stave enamelled steel sheet having spring load inner frame attachement with acrylic or polythene complete with 2 No 4 ft 40 watts.</v>
          </cell>
          <cell r="C1714" t="str">
            <v>each</v>
          </cell>
          <cell r="D1714">
            <v>168.75</v>
          </cell>
          <cell r="E1714">
            <v>2852.75</v>
          </cell>
          <cell r="F1714" t="str">
            <v>Each</v>
          </cell>
          <cell r="G1714">
            <v>168.75</v>
          </cell>
          <cell r="H1714">
            <v>2852.75</v>
          </cell>
        </row>
        <row r="1715">
          <cell r="A1715" t="str">
            <v>15-77-a</v>
          </cell>
          <cell r="B1715" t="str">
            <v xml:space="preserve">Supply and Fixing electric AC exhuast/fresh air circulation(double way) 220/230 single phase plastic frame body and blade complete 8"x8" </v>
          </cell>
          <cell r="C1715" t="str">
            <v>each</v>
          </cell>
          <cell r="D1715">
            <v>292.5</v>
          </cell>
          <cell r="E1715">
            <v>2986.87</v>
          </cell>
          <cell r="F1715" t="str">
            <v>Each</v>
          </cell>
          <cell r="G1715">
            <v>292.5</v>
          </cell>
          <cell r="H1715">
            <v>2986.87</v>
          </cell>
        </row>
        <row r="1716">
          <cell r="A1716" t="str">
            <v>15-77-b</v>
          </cell>
          <cell r="B1716" t="str">
            <v>Supply and Fixing electric AC exhuast/fresh air circulation(double way) 220/230 single phase plastic frame body and blade complete 10"x10" .</v>
          </cell>
          <cell r="C1716" t="str">
            <v>each</v>
          </cell>
          <cell r="D1716">
            <v>292.5</v>
          </cell>
          <cell r="E1716">
            <v>3216.23</v>
          </cell>
          <cell r="F1716" t="str">
            <v>Each</v>
          </cell>
          <cell r="G1716">
            <v>292.5</v>
          </cell>
          <cell r="H1716">
            <v>3216.23</v>
          </cell>
        </row>
        <row r="1717">
          <cell r="A1717" t="str">
            <v>15-77-c</v>
          </cell>
          <cell r="B1717" t="str">
            <v>Supply and fixing electric AC exhaust/fresh air circulation(Double way) 220/23 0 single phase plastic frame body and blade complete 12"x12"</v>
          </cell>
          <cell r="C1717" t="str">
            <v>each</v>
          </cell>
          <cell r="D1717">
            <v>110.25</v>
          </cell>
          <cell r="E1717">
            <v>3288.23</v>
          </cell>
          <cell r="F1717" t="str">
            <v>Each</v>
          </cell>
          <cell r="G1717">
            <v>110.25</v>
          </cell>
          <cell r="H1717">
            <v>3288.23</v>
          </cell>
        </row>
        <row r="1718">
          <cell r="A1718" t="str">
            <v>15-78</v>
          </cell>
          <cell r="B1718" t="str">
            <v>Supply and Fixing bracket fan pak made complete</v>
          </cell>
          <cell r="C1718" t="str">
            <v>each</v>
          </cell>
          <cell r="D1718">
            <v>135</v>
          </cell>
          <cell r="E1718">
            <v>3307</v>
          </cell>
          <cell r="F1718" t="str">
            <v>Each</v>
          </cell>
          <cell r="G1718">
            <v>135</v>
          </cell>
          <cell r="H1718">
            <v>3307</v>
          </cell>
        </row>
        <row r="1719">
          <cell r="A1719" t="str">
            <v>15-79-a</v>
          </cell>
          <cell r="B1719" t="str">
            <v>Supply and Fixing PVC conduit for surface wiring (dura duct) 1/2" including all charges for nail screws etc</v>
          </cell>
          <cell r="C1719" t="str">
            <v>Rft</v>
          </cell>
          <cell r="D1719">
            <v>6.17</v>
          </cell>
          <cell r="E1719">
            <v>15.93</v>
          </cell>
          <cell r="F1719" t="str">
            <v>m</v>
          </cell>
          <cell r="G1719">
            <v>20.260000000000002</v>
          </cell>
          <cell r="H1719">
            <v>52.28</v>
          </cell>
        </row>
        <row r="1720">
          <cell r="A1720" t="str">
            <v>15-79-b</v>
          </cell>
          <cell r="B1720" t="str">
            <v>PVC conduit for surface wiring (dura duct) 1" including all charges for nail screws etc complete</v>
          </cell>
          <cell r="C1720" t="str">
            <v>Rft</v>
          </cell>
          <cell r="D1720">
            <v>6.17</v>
          </cell>
          <cell r="E1720">
            <v>24.47</v>
          </cell>
          <cell r="F1720" t="str">
            <v>m</v>
          </cell>
          <cell r="G1720">
            <v>20.260000000000002</v>
          </cell>
          <cell r="H1720">
            <v>80.290000000000006</v>
          </cell>
        </row>
        <row r="1721">
          <cell r="A1721" t="str">
            <v>15-79-c</v>
          </cell>
          <cell r="B1721" t="str">
            <v>PVC conduit for surface wiring (dura duct) 1.5" including all charges for nail screws etc complete</v>
          </cell>
          <cell r="C1721" t="str">
            <v>Rft</v>
          </cell>
          <cell r="D1721">
            <v>6.17</v>
          </cell>
          <cell r="E1721">
            <v>36.67</v>
          </cell>
          <cell r="F1721" t="str">
            <v>m</v>
          </cell>
          <cell r="G1721">
            <v>20.260000000000002</v>
          </cell>
          <cell r="H1721">
            <v>120.32</v>
          </cell>
        </row>
        <row r="1722">
          <cell r="A1722" t="str">
            <v>15-79-d</v>
          </cell>
          <cell r="B1722" t="str">
            <v xml:space="preserve">PVC conduit for surface wiring (dura duct) 2" including all charges for nail screws etc complete </v>
          </cell>
          <cell r="C1722" t="str">
            <v>Rft</v>
          </cell>
          <cell r="D1722">
            <v>6.17</v>
          </cell>
          <cell r="E1722">
            <v>67.17</v>
          </cell>
          <cell r="F1722" t="str">
            <v>m</v>
          </cell>
          <cell r="G1722">
            <v>20.260000000000002</v>
          </cell>
          <cell r="H1722">
            <v>220.39</v>
          </cell>
        </row>
        <row r="1723">
          <cell r="A1723" t="str">
            <v>15-80</v>
          </cell>
          <cell r="B1723" t="str">
            <v>Supply and Fixing dimmer switch complete</v>
          </cell>
          <cell r="C1723" t="str">
            <v>each</v>
          </cell>
          <cell r="D1723">
            <v>67.5</v>
          </cell>
          <cell r="E1723">
            <v>250.5</v>
          </cell>
          <cell r="F1723" t="str">
            <v>Each</v>
          </cell>
          <cell r="G1723">
            <v>67.5</v>
          </cell>
          <cell r="H1723">
            <v>250.5</v>
          </cell>
        </row>
        <row r="1724">
          <cell r="A1724" t="str">
            <v>15-81</v>
          </cell>
          <cell r="B1724" t="str">
            <v>Supply and Fixing 20 Amp power plug</v>
          </cell>
          <cell r="C1724" t="str">
            <v>each</v>
          </cell>
          <cell r="D1724">
            <v>67.5</v>
          </cell>
          <cell r="E1724">
            <v>162.66</v>
          </cell>
          <cell r="F1724" t="str">
            <v>Each</v>
          </cell>
          <cell r="G1724">
            <v>67.5</v>
          </cell>
          <cell r="H1724">
            <v>162.66</v>
          </cell>
        </row>
        <row r="1725">
          <cell r="A1725" t="str">
            <v>15-82</v>
          </cell>
          <cell r="B1725" t="str">
            <v>Supply and Fixing Asia porcelin power plug 30 Amp</v>
          </cell>
          <cell r="C1725" t="str">
            <v>each</v>
          </cell>
          <cell r="D1725">
            <v>67.5</v>
          </cell>
          <cell r="E1725">
            <v>187.06</v>
          </cell>
          <cell r="F1725" t="str">
            <v>Each</v>
          </cell>
          <cell r="G1725">
            <v>67.5</v>
          </cell>
          <cell r="H1725">
            <v>187.06</v>
          </cell>
        </row>
        <row r="1726">
          <cell r="A1726" t="str">
            <v>15-83</v>
          </cell>
          <cell r="B1726" t="str">
            <v>Supply and fixing light plug 10 Amp</v>
          </cell>
          <cell r="C1726" t="str">
            <v>each</v>
          </cell>
          <cell r="D1726">
            <v>67.5</v>
          </cell>
          <cell r="E1726">
            <v>124.84</v>
          </cell>
          <cell r="F1726" t="str">
            <v>Each</v>
          </cell>
          <cell r="G1726">
            <v>67.5</v>
          </cell>
          <cell r="H1726">
            <v>124.84</v>
          </cell>
        </row>
        <row r="1727">
          <cell r="A1727" t="str">
            <v>15-84</v>
          </cell>
          <cell r="B1727" t="str">
            <v>Supply and fitting of capacitor 2.2 uf for ceiling fans</v>
          </cell>
          <cell r="C1727" t="str">
            <v>each</v>
          </cell>
          <cell r="D1727">
            <v>50.63</v>
          </cell>
          <cell r="E1727">
            <v>118.94</v>
          </cell>
          <cell r="F1727" t="str">
            <v>Each</v>
          </cell>
          <cell r="G1727">
            <v>50.63</v>
          </cell>
          <cell r="H1727">
            <v>118.94</v>
          </cell>
        </row>
        <row r="1728">
          <cell r="A1728" t="str">
            <v>15-85</v>
          </cell>
          <cell r="B1728" t="str">
            <v>Supply and fitting of ball bearing of size 6201, 6202 or 6203 for ceiling fans</v>
          </cell>
          <cell r="C1728" t="str">
            <v>each</v>
          </cell>
          <cell r="D1728">
            <v>63.28</v>
          </cell>
          <cell r="E1728">
            <v>331.68</v>
          </cell>
          <cell r="F1728" t="str">
            <v>Each</v>
          </cell>
          <cell r="G1728">
            <v>63.28</v>
          </cell>
          <cell r="H1728">
            <v>331.68</v>
          </cell>
        </row>
        <row r="1729">
          <cell r="A1729" t="str">
            <v>15-86</v>
          </cell>
          <cell r="B1729" t="str">
            <v>Supply and erection of cut out, bakelite open type</v>
          </cell>
          <cell r="C1729" t="str">
            <v>each</v>
          </cell>
          <cell r="D1729">
            <v>11.14</v>
          </cell>
          <cell r="E1729">
            <v>161.81</v>
          </cell>
          <cell r="F1729" t="str">
            <v>Each</v>
          </cell>
          <cell r="G1729">
            <v>11.14</v>
          </cell>
          <cell r="H1729">
            <v>161.81</v>
          </cell>
        </row>
        <row r="1730">
          <cell r="A1730" t="str">
            <v>15-87</v>
          </cell>
          <cell r="B1730" t="str">
            <v>Supply and erection of cut out bakelite Recessed type cut out</v>
          </cell>
          <cell r="C1730" t="str">
            <v>each</v>
          </cell>
          <cell r="D1730">
            <v>11.14</v>
          </cell>
          <cell r="E1730">
            <v>162.41999999999999</v>
          </cell>
          <cell r="F1730" t="str">
            <v>Each</v>
          </cell>
          <cell r="G1730">
            <v>11.14</v>
          </cell>
          <cell r="H1730">
            <v>162.41999999999999</v>
          </cell>
        </row>
        <row r="1731">
          <cell r="A1731" t="str">
            <v>15-88</v>
          </cell>
          <cell r="B1731" t="str">
            <v>Supply and erection of kit kat 500 volts 15/20 Amp</v>
          </cell>
          <cell r="C1731" t="str">
            <v>-</v>
          </cell>
          <cell r="D1731" t="str">
            <v>-</v>
          </cell>
          <cell r="E1731" t="str">
            <v>-</v>
          </cell>
          <cell r="F1731" t="str">
            <v>-</v>
          </cell>
          <cell r="G1731" t="str">
            <v>-</v>
          </cell>
          <cell r="H1731" t="str">
            <v>DELETED</v>
          </cell>
        </row>
        <row r="1732">
          <cell r="A1732" t="str">
            <v>15-89</v>
          </cell>
          <cell r="B1732" t="str">
            <v>Supply and erection of kit kat 500 volts 30/35 Amp</v>
          </cell>
          <cell r="C1732" t="str">
            <v>-</v>
          </cell>
          <cell r="D1732" t="str">
            <v>-</v>
          </cell>
          <cell r="E1732" t="str">
            <v>-</v>
          </cell>
          <cell r="F1732" t="str">
            <v>-</v>
          </cell>
          <cell r="G1732" t="str">
            <v>-</v>
          </cell>
          <cell r="H1732" t="str">
            <v>DELETED</v>
          </cell>
        </row>
        <row r="1733">
          <cell r="A1733" t="str">
            <v>15-90</v>
          </cell>
          <cell r="B1733" t="str">
            <v>Supply and erection of kit kat 500 volts 60/65 Amp</v>
          </cell>
          <cell r="C1733" t="str">
            <v>-</v>
          </cell>
          <cell r="D1733" t="str">
            <v>-</v>
          </cell>
          <cell r="E1733" t="str">
            <v>-</v>
          </cell>
          <cell r="F1733" t="str">
            <v>-</v>
          </cell>
          <cell r="G1733" t="str">
            <v>-</v>
          </cell>
          <cell r="H1733" t="str">
            <v>DELETED</v>
          </cell>
        </row>
        <row r="1734">
          <cell r="A1734" t="str">
            <v>15-91</v>
          </cell>
          <cell r="B1734" t="str">
            <v>Supply and erection of kit kat 500 volts 100 Amp</v>
          </cell>
          <cell r="C1734" t="str">
            <v>-</v>
          </cell>
          <cell r="D1734" t="str">
            <v>-</v>
          </cell>
          <cell r="E1734" t="str">
            <v>-</v>
          </cell>
          <cell r="F1734" t="str">
            <v>-</v>
          </cell>
          <cell r="G1734" t="str">
            <v>-</v>
          </cell>
          <cell r="H1734" t="str">
            <v>DELETED</v>
          </cell>
        </row>
        <row r="1735">
          <cell r="A1735" t="str">
            <v>15-92</v>
          </cell>
          <cell r="B1735" t="str">
            <v>Supply and erection of kit kat 500 volts 200 Amp</v>
          </cell>
          <cell r="C1735" t="str">
            <v>-</v>
          </cell>
          <cell r="D1735" t="str">
            <v>-</v>
          </cell>
          <cell r="E1735" t="str">
            <v>-</v>
          </cell>
          <cell r="F1735" t="str">
            <v>-</v>
          </cell>
          <cell r="G1735" t="str">
            <v>-</v>
          </cell>
          <cell r="H1735" t="str">
            <v>DELETED</v>
          </cell>
        </row>
        <row r="1736">
          <cell r="A1736" t="str">
            <v>15-93</v>
          </cell>
          <cell r="B1736" t="str">
            <v>Supply and erection of kit kat 500 volts 300 Amp</v>
          </cell>
          <cell r="C1736" t="str">
            <v>-</v>
          </cell>
          <cell r="D1736" t="str">
            <v>-</v>
          </cell>
          <cell r="E1736" t="str">
            <v>-</v>
          </cell>
          <cell r="F1736" t="str">
            <v>-</v>
          </cell>
          <cell r="G1736" t="str">
            <v>-</v>
          </cell>
          <cell r="H1736" t="str">
            <v>DELETED</v>
          </cell>
        </row>
        <row r="1737">
          <cell r="A1737" t="str">
            <v>15-94</v>
          </cell>
          <cell r="B1737" t="str">
            <v>Supply and erection of kit kat 500 volts 400 Amp</v>
          </cell>
          <cell r="C1737" t="str">
            <v>-</v>
          </cell>
          <cell r="D1737" t="str">
            <v>-</v>
          </cell>
          <cell r="E1737" t="str">
            <v>-</v>
          </cell>
          <cell r="F1737" t="str">
            <v>-</v>
          </cell>
          <cell r="G1737" t="str">
            <v>-</v>
          </cell>
          <cell r="H1737" t="str">
            <v>DELETED</v>
          </cell>
        </row>
        <row r="1738">
          <cell r="A1738" t="str">
            <v>15-95-a</v>
          </cell>
          <cell r="B1738" t="str">
            <v>Providing &amp; Fixing Honda Generator EP 2500ex, 2.2 KVA Petrol driven.</v>
          </cell>
          <cell r="C1738" t="str">
            <v>-</v>
          </cell>
          <cell r="D1738" t="str">
            <v>-</v>
          </cell>
          <cell r="E1738" t="str">
            <v>-</v>
          </cell>
          <cell r="F1738" t="str">
            <v>-</v>
          </cell>
          <cell r="G1738" t="str">
            <v>-</v>
          </cell>
          <cell r="H1738" t="str">
            <v>DELETED</v>
          </cell>
        </row>
        <row r="1739">
          <cell r="A1739" t="str">
            <v>15-95-b</v>
          </cell>
          <cell r="B1739" t="str">
            <v>Providing &amp; Fixing Honda Generator EP 2500ex, 2.2 KVA Petrol-cum-Gas driven</v>
          </cell>
          <cell r="C1739" t="str">
            <v>-</v>
          </cell>
          <cell r="D1739" t="str">
            <v>-</v>
          </cell>
          <cell r="E1739" t="str">
            <v>-</v>
          </cell>
          <cell r="F1739" t="str">
            <v>-</v>
          </cell>
          <cell r="G1739" t="str">
            <v>-</v>
          </cell>
          <cell r="H1739" t="str">
            <v>DELETED</v>
          </cell>
        </row>
        <row r="1740">
          <cell r="A1740" t="str">
            <v>15-95-c</v>
          </cell>
          <cell r="B1740" t="str">
            <v>Providing &amp; Fixing Honda Generator EP 2800ex, 3.1 KVA Petrol-cum-Gas driven.</v>
          </cell>
          <cell r="C1740" t="str">
            <v>-</v>
          </cell>
          <cell r="D1740" t="str">
            <v>-</v>
          </cell>
          <cell r="E1740" t="str">
            <v>-</v>
          </cell>
          <cell r="F1740" t="str">
            <v>-</v>
          </cell>
          <cell r="G1740" t="str">
            <v>-</v>
          </cell>
          <cell r="H1740" t="str">
            <v>DELETED</v>
          </cell>
        </row>
        <row r="1741">
          <cell r="A1741" t="str">
            <v>15-95-d</v>
          </cell>
          <cell r="B1741" t="str">
            <v>Providing &amp; Fixing Honda Generator EP 2800ex, 3.1 KVA Petrol driven.</v>
          </cell>
          <cell r="C1741" t="str">
            <v>-</v>
          </cell>
          <cell r="D1741" t="str">
            <v>-</v>
          </cell>
          <cell r="E1741" t="str">
            <v>-</v>
          </cell>
          <cell r="F1741" t="str">
            <v>-</v>
          </cell>
          <cell r="G1741" t="str">
            <v>-</v>
          </cell>
          <cell r="H1741" t="str">
            <v>DELETED</v>
          </cell>
        </row>
        <row r="1742">
          <cell r="A1742" t="str">
            <v>16-01</v>
          </cell>
          <cell r="B1742" t="str">
            <v>Providing and Laying sub-base course of brick on edge 4.5" thick including compaction to required camber &amp; grade</v>
          </cell>
          <cell r="C1742" t="str">
            <v>100 Cft</v>
          </cell>
          <cell r="D1742">
            <v>4172.63</v>
          </cell>
          <cell r="E1742">
            <v>19559.27</v>
          </cell>
          <cell r="F1742" t="str">
            <v>m3</v>
          </cell>
          <cell r="G1742">
            <v>1473.55</v>
          </cell>
          <cell r="H1742">
            <v>6907.3</v>
          </cell>
        </row>
        <row r="1743">
          <cell r="A1743" t="str">
            <v>16-02</v>
          </cell>
          <cell r="B1743" t="str">
            <v>Providing and Laying sub-base course of brick aggregate,including compaction to required camber, grade &amp; density.</v>
          </cell>
          <cell r="C1743" t="str">
            <v>100 Cft</v>
          </cell>
          <cell r="D1743">
            <v>1687.5</v>
          </cell>
          <cell r="E1743">
            <v>4697.4399999999996</v>
          </cell>
          <cell r="F1743" t="str">
            <v>m3</v>
          </cell>
          <cell r="G1743">
            <v>595.94000000000005</v>
          </cell>
          <cell r="H1743">
            <v>1658.89</v>
          </cell>
        </row>
        <row r="1744">
          <cell r="A1744" t="str">
            <v>16-03-a</v>
          </cell>
          <cell r="B1744" t="str">
            <v>Granular Sub Base Course using Pit Run Gravel</v>
          </cell>
          <cell r="C1744" t="str">
            <v>100 Cft</v>
          </cell>
          <cell r="D1744">
            <v>906.19</v>
          </cell>
          <cell r="E1744">
            <v>3621.06</v>
          </cell>
          <cell r="F1744" t="str">
            <v>m3</v>
          </cell>
          <cell r="G1744">
            <v>320.02</v>
          </cell>
          <cell r="H1744">
            <v>1278.77</v>
          </cell>
        </row>
        <row r="1745">
          <cell r="A1745" t="str">
            <v>16-03-b</v>
          </cell>
          <cell r="B1745" t="str">
            <v>Granular Sub Base Using Crushed Stone Aggregate</v>
          </cell>
          <cell r="C1745" t="str">
            <v>100 Cft</v>
          </cell>
          <cell r="D1745">
            <v>546.19000000000005</v>
          </cell>
          <cell r="E1745">
            <v>6246.39</v>
          </cell>
          <cell r="F1745" t="str">
            <v>m3</v>
          </cell>
          <cell r="G1745">
            <v>192.88</v>
          </cell>
          <cell r="H1745">
            <v>2205.9</v>
          </cell>
        </row>
        <row r="1746">
          <cell r="A1746" t="str">
            <v>16-04-a</v>
          </cell>
          <cell r="B1746" t="str">
            <v>Aggregate Base Course</v>
          </cell>
          <cell r="C1746" t="str">
            <v>100 Cft</v>
          </cell>
          <cell r="D1746">
            <v>546.19000000000005</v>
          </cell>
          <cell r="E1746">
            <v>7064.72</v>
          </cell>
          <cell r="F1746" t="str">
            <v>m3</v>
          </cell>
          <cell r="G1746">
            <v>192.88</v>
          </cell>
          <cell r="H1746">
            <v>2494.88</v>
          </cell>
        </row>
        <row r="1747">
          <cell r="A1747" t="str">
            <v>16-04-b</v>
          </cell>
          <cell r="B1747" t="str">
            <v>Water Bound Macadam Base Course</v>
          </cell>
          <cell r="C1747" t="str">
            <v>100 Cft</v>
          </cell>
          <cell r="D1747">
            <v>546.19000000000005</v>
          </cell>
          <cell r="E1747">
            <v>7129.84</v>
          </cell>
          <cell r="F1747" t="str">
            <v>m3</v>
          </cell>
          <cell r="G1747">
            <v>192.88</v>
          </cell>
          <cell r="H1747">
            <v>2517.88</v>
          </cell>
        </row>
        <row r="1748">
          <cell r="A1748" t="str">
            <v>16-05</v>
          </cell>
          <cell r="B1748" t="str">
            <v>Providing and Laying road edging of 3" wide &amp; 9" deep brick on end, complete</v>
          </cell>
          <cell r="C1748" t="str">
            <v>100 Rft</v>
          </cell>
          <cell r="D1748">
            <v>1631.25</v>
          </cell>
          <cell r="E1748">
            <v>6023.25</v>
          </cell>
          <cell r="F1748" t="str">
            <v>m</v>
          </cell>
          <cell r="G1748">
            <v>53.52</v>
          </cell>
          <cell r="H1748">
            <v>197.61</v>
          </cell>
        </row>
        <row r="1749">
          <cell r="A1749" t="str">
            <v>16-06</v>
          </cell>
          <cell r="B1749" t="str">
            <v>Bitumenous Prime Coat</v>
          </cell>
          <cell r="C1749" t="str">
            <v>100 Sft</v>
          </cell>
          <cell r="D1749">
            <v>15.68</v>
          </cell>
          <cell r="E1749">
            <v>1105.8699999999999</v>
          </cell>
          <cell r="F1749" t="str">
            <v>m2</v>
          </cell>
          <cell r="G1749">
            <v>1.69</v>
          </cell>
          <cell r="H1749">
            <v>118.99</v>
          </cell>
        </row>
        <row r="1750">
          <cell r="A1750" t="str">
            <v>16-07</v>
          </cell>
          <cell r="B1750" t="str">
            <v>Bitumenous Tack Coat</v>
          </cell>
          <cell r="C1750" t="str">
            <v>100 Sft</v>
          </cell>
          <cell r="D1750">
            <v>41.8</v>
          </cell>
          <cell r="E1750">
            <v>425.16</v>
          </cell>
          <cell r="F1750" t="str">
            <v>m2</v>
          </cell>
          <cell r="G1750">
            <v>4.5</v>
          </cell>
          <cell r="H1750">
            <v>45.75</v>
          </cell>
        </row>
        <row r="1751">
          <cell r="A1751" t="str">
            <v>16-08-a</v>
          </cell>
          <cell r="B1751" t="str">
            <v>Single bitumenous Surface Treatment</v>
          </cell>
          <cell r="C1751" t="str">
            <v>100 Sft</v>
          </cell>
          <cell r="D1751">
            <v>28.38</v>
          </cell>
          <cell r="E1751">
            <v>1683.95</v>
          </cell>
          <cell r="F1751" t="str">
            <v>m2</v>
          </cell>
          <cell r="G1751">
            <v>3.05</v>
          </cell>
          <cell r="H1751">
            <v>181.19</v>
          </cell>
        </row>
        <row r="1752">
          <cell r="A1752" t="str">
            <v>16-08-b</v>
          </cell>
          <cell r="B1752" t="str">
            <v>Double bitumenous Surface Treatment</v>
          </cell>
          <cell r="C1752" t="str">
            <v>100 Sft</v>
          </cell>
          <cell r="D1752">
            <v>43.2</v>
          </cell>
          <cell r="E1752">
            <v>3483.95</v>
          </cell>
          <cell r="F1752" t="str">
            <v>m2</v>
          </cell>
          <cell r="G1752">
            <v>4.6500000000000004</v>
          </cell>
          <cell r="H1752">
            <v>374.87</v>
          </cell>
        </row>
        <row r="1753">
          <cell r="A1753" t="str">
            <v>16-08-c</v>
          </cell>
          <cell r="B1753" t="str">
            <v>Triple bitumenous Surface Treatment</v>
          </cell>
          <cell r="C1753" t="str">
            <v>100 Sft</v>
          </cell>
          <cell r="D1753">
            <v>71.44</v>
          </cell>
          <cell r="E1753">
            <v>4261.88</v>
          </cell>
          <cell r="F1753" t="str">
            <v>m2</v>
          </cell>
          <cell r="G1753">
            <v>7.69</v>
          </cell>
          <cell r="H1753">
            <v>458.58</v>
          </cell>
        </row>
        <row r="1754">
          <cell r="A1754" t="str">
            <v>16-09-a</v>
          </cell>
          <cell r="B1754" t="str">
            <v>Resurfacing of road complete with per 100sft : 22 Ibs. bitumen, 2.5"cft bajri/crush aggregate</v>
          </cell>
          <cell r="C1754" t="str">
            <v>100 Sft</v>
          </cell>
          <cell r="D1754">
            <v>70.88</v>
          </cell>
          <cell r="E1754">
            <v>1084.77</v>
          </cell>
          <cell r="F1754" t="str">
            <v>m2</v>
          </cell>
          <cell r="G1754">
            <v>7.63</v>
          </cell>
          <cell r="H1754">
            <v>116.72</v>
          </cell>
        </row>
        <row r="1755">
          <cell r="A1755" t="str">
            <v>16-09-b</v>
          </cell>
          <cell r="B1755" t="str">
            <v>Resurfacing of road complete with per 100sft : 20 Ibs. bitumen, 2"cft bajri/crush aggregate</v>
          </cell>
          <cell r="C1755" t="str">
            <v>100 Sft</v>
          </cell>
          <cell r="D1755">
            <v>101.36</v>
          </cell>
          <cell r="E1755">
            <v>1024.33</v>
          </cell>
          <cell r="F1755" t="str">
            <v>m2</v>
          </cell>
          <cell r="G1755">
            <v>10.91</v>
          </cell>
          <cell r="H1755">
            <v>110.22</v>
          </cell>
        </row>
        <row r="1756">
          <cell r="A1756" t="str">
            <v>16-10</v>
          </cell>
          <cell r="B1756" t="str">
            <v>Scarifying/Dismantling old road surface, including removal of debris within one chain (NHA specified)</v>
          </cell>
          <cell r="C1756" t="str">
            <v>100 Sft</v>
          </cell>
          <cell r="D1756">
            <v>281.25</v>
          </cell>
          <cell r="E1756">
            <v>281.25</v>
          </cell>
          <cell r="F1756" t="str">
            <v>m2</v>
          </cell>
          <cell r="G1756">
            <v>30.26</v>
          </cell>
          <cell r="H1756">
            <v>30.26</v>
          </cell>
        </row>
        <row r="1757">
          <cell r="A1757" t="str">
            <v>16-11-a</v>
          </cell>
          <cell r="B1757" t="str">
            <v>Dense Graded Hot Bitmac (Mobile Asphalt Mixer) 1" Thick, without prime coat or tack coat</v>
          </cell>
          <cell r="C1757" t="str">
            <v>100 Sft</v>
          </cell>
          <cell r="D1757">
            <v>317.25</v>
          </cell>
          <cell r="E1757">
            <v>2703.22</v>
          </cell>
          <cell r="F1757" t="str">
            <v>m2</v>
          </cell>
          <cell r="G1757">
            <v>34.14</v>
          </cell>
          <cell r="H1757">
            <v>290.87</v>
          </cell>
        </row>
        <row r="1758">
          <cell r="A1758" t="str">
            <v>16-11-b</v>
          </cell>
          <cell r="B1758" t="str">
            <v>Dense Graded Hot Bitmac (Mobile Asphalt Mixer) 1.5" Thick</v>
          </cell>
          <cell r="C1758" t="str">
            <v>100 Sft</v>
          </cell>
          <cell r="D1758">
            <v>455.06</v>
          </cell>
          <cell r="E1758">
            <v>3935.71</v>
          </cell>
          <cell r="F1758" t="str">
            <v>m2</v>
          </cell>
          <cell r="G1758">
            <v>48.96</v>
          </cell>
          <cell r="H1758">
            <v>423.48</v>
          </cell>
        </row>
        <row r="1759">
          <cell r="A1759" t="str">
            <v>16-11-c</v>
          </cell>
          <cell r="B1759" t="str">
            <v>Dense Graded Hot Bitmac (Mobile Asphalt Mixer) 2" Thick</v>
          </cell>
          <cell r="C1759" t="str">
            <v>100 Sft</v>
          </cell>
          <cell r="D1759">
            <v>592.88</v>
          </cell>
          <cell r="E1759">
            <v>5203.7700000000004</v>
          </cell>
          <cell r="F1759" t="str">
            <v>m2</v>
          </cell>
          <cell r="G1759">
            <v>63.79</v>
          </cell>
          <cell r="H1759">
            <v>559.92999999999995</v>
          </cell>
        </row>
        <row r="1760">
          <cell r="A1760" t="str">
            <v>16-12-a</v>
          </cell>
          <cell r="B1760" t="str">
            <v>Asphaltic Base Course (Asphalt Batch Plant Hot Mixed)</v>
          </cell>
          <cell r="C1760" t="str">
            <v>100 Cft</v>
          </cell>
          <cell r="D1760">
            <v>700.82</v>
          </cell>
          <cell r="E1760">
            <v>46775.86</v>
          </cell>
          <cell r="F1760" t="str">
            <v>m3</v>
          </cell>
          <cell r="G1760">
            <v>247.49</v>
          </cell>
          <cell r="H1760">
            <v>16518.75</v>
          </cell>
        </row>
        <row r="1761">
          <cell r="A1761" t="str">
            <v>16-12-b</v>
          </cell>
          <cell r="B1761" t="str">
            <v>Asphaltic Wearing Course (Asphalt Batch Plant Hot Mixed)</v>
          </cell>
          <cell r="C1761" t="str">
            <v>100 Cft</v>
          </cell>
          <cell r="D1761">
            <v>700.82</v>
          </cell>
          <cell r="E1761">
            <v>53117.63</v>
          </cell>
          <cell r="F1761" t="str">
            <v>m3</v>
          </cell>
          <cell r="G1761">
            <v>247.49</v>
          </cell>
          <cell r="H1761">
            <v>18758.330000000002</v>
          </cell>
        </row>
        <row r="1762">
          <cell r="A1762" t="str">
            <v>16-12-c</v>
          </cell>
          <cell r="B1762" t="str">
            <v>Carriage of asphalt concrete from asphalt batch plant to the site of work by dump trucks.</v>
          </cell>
          <cell r="C1762" t="str">
            <v>Mile/Ton</v>
          </cell>
          <cell r="D1762">
            <v>0</v>
          </cell>
          <cell r="E1762">
            <v>10.02</v>
          </cell>
          <cell r="F1762" t="str">
            <v>km/Ton</v>
          </cell>
          <cell r="G1762">
            <v>0</v>
          </cell>
          <cell r="H1762">
            <v>6.22</v>
          </cell>
        </row>
        <row r="1763">
          <cell r="A1763" t="str">
            <v>16-13</v>
          </cell>
          <cell r="B1763" t="str">
            <v>Providing RCC railing on bridges (3 feet high)</v>
          </cell>
          <cell r="C1763" t="str">
            <v>-</v>
          </cell>
          <cell r="D1763" t="str">
            <v>-</v>
          </cell>
          <cell r="E1763" t="str">
            <v>-</v>
          </cell>
          <cell r="F1763" t="str">
            <v>-</v>
          </cell>
          <cell r="G1763" t="str">
            <v>-</v>
          </cell>
          <cell r="H1763" t="str">
            <v>DELETED</v>
          </cell>
        </row>
        <row r="1764">
          <cell r="A1764" t="str">
            <v>16-14</v>
          </cell>
          <cell r="B1764" t="str">
            <v>Providing and fixing GI pipe railing (3 feet high)</v>
          </cell>
          <cell r="C1764" t="str">
            <v>100 Rft/3ro</v>
          </cell>
          <cell r="D1764">
            <v>7901.44</v>
          </cell>
          <cell r="E1764">
            <v>84760.36</v>
          </cell>
          <cell r="F1764" t="str">
            <v>m/3rows</v>
          </cell>
          <cell r="G1764">
            <v>259.17</v>
          </cell>
          <cell r="H1764">
            <v>2780.14</v>
          </cell>
        </row>
        <row r="1765">
          <cell r="A1765" t="str">
            <v>16-15-a</v>
          </cell>
          <cell r="B1765" t="str">
            <v>P&amp;E at site : RCC km stone</v>
          </cell>
          <cell r="C1765" t="str">
            <v>Each</v>
          </cell>
          <cell r="D1765">
            <v>1839.38</v>
          </cell>
          <cell r="E1765">
            <v>3686.94</v>
          </cell>
          <cell r="F1765" t="str">
            <v>Each</v>
          </cell>
          <cell r="G1765">
            <v>1839.38</v>
          </cell>
          <cell r="H1765">
            <v>3686.94</v>
          </cell>
        </row>
        <row r="1766">
          <cell r="A1766" t="str">
            <v>16-15-b</v>
          </cell>
          <cell r="B1766" t="str">
            <v>P&amp;E at site : RCC 1/10th km stone.</v>
          </cell>
          <cell r="C1766" t="str">
            <v>Each</v>
          </cell>
          <cell r="D1766">
            <v>442.13</v>
          </cell>
          <cell r="E1766">
            <v>695.9</v>
          </cell>
          <cell r="F1766" t="str">
            <v>Each</v>
          </cell>
          <cell r="G1766">
            <v>442.13</v>
          </cell>
          <cell r="H1766">
            <v>695.9</v>
          </cell>
        </row>
        <row r="1767">
          <cell r="A1767" t="str">
            <v>16-15-c</v>
          </cell>
          <cell r="B1767" t="str">
            <v>P&amp;E at site : RCC boundry pillar.</v>
          </cell>
          <cell r="C1767" t="str">
            <v>Each</v>
          </cell>
          <cell r="D1767">
            <v>258.75</v>
          </cell>
          <cell r="E1767">
            <v>1003.74</v>
          </cell>
          <cell r="F1767" t="str">
            <v>Each</v>
          </cell>
          <cell r="G1767">
            <v>258.75</v>
          </cell>
          <cell r="H1767">
            <v>1003.74</v>
          </cell>
        </row>
        <row r="1768">
          <cell r="A1768" t="str">
            <v>16-16-a</v>
          </cell>
          <cell r="B1768" t="str">
            <v>Road signs (not exceeding 1 m2) without reflection sheet &amp; lettering : Supply and Fixing at site with PCC 1:3:6 upto max 3' depth.</v>
          </cell>
          <cell r="C1768" t="str">
            <v>100 Sft</v>
          </cell>
          <cell r="D1768">
            <v>12463.76</v>
          </cell>
          <cell r="E1768">
            <v>68568.740000000005</v>
          </cell>
          <cell r="F1768" t="str">
            <v>m2</v>
          </cell>
          <cell r="G1768">
            <v>1341.1</v>
          </cell>
          <cell r="H1768">
            <v>7378</v>
          </cell>
        </row>
        <row r="1769">
          <cell r="A1769" t="str">
            <v>16-16-b</v>
          </cell>
          <cell r="B1769" t="str">
            <v>Road signs (not exceeding 1 m2) without reflection sheet &amp; lettering : Supply to the C&amp;W store/site of work</v>
          </cell>
          <cell r="C1769" t="str">
            <v>100 Sft</v>
          </cell>
          <cell r="D1769">
            <v>10110.31</v>
          </cell>
          <cell r="E1769">
            <v>57866.82</v>
          </cell>
          <cell r="F1769" t="str">
            <v>m2</v>
          </cell>
          <cell r="G1769">
            <v>1087.8699999999999</v>
          </cell>
          <cell r="H1769">
            <v>6226.47</v>
          </cell>
        </row>
        <row r="1770">
          <cell r="A1770" t="str">
            <v>16-17-a</v>
          </cell>
          <cell r="B1770" t="str">
            <v>Road sign (any size) double pedestal 4"x2"x0.25" 11' long without reflection sheet &amp; lettering: Supply and Fixing at site with PCC 1:3:6 max 3' depth.</v>
          </cell>
          <cell r="C1770" t="str">
            <v>100 Sft</v>
          </cell>
          <cell r="D1770">
            <v>18288.8</v>
          </cell>
          <cell r="E1770">
            <v>103782.73</v>
          </cell>
          <cell r="F1770" t="str">
            <v>m2</v>
          </cell>
          <cell r="G1770">
            <v>1967.87</v>
          </cell>
          <cell r="H1770">
            <v>11167.02</v>
          </cell>
        </row>
        <row r="1771">
          <cell r="A1771" t="str">
            <v>16-17-b</v>
          </cell>
          <cell r="B1771" t="str">
            <v>Road sign (any size) double pedestal 4"x2"x0.25" 11' long without reflection sheet &amp; lettering: Supply to the C&amp;W store/site of work</v>
          </cell>
          <cell r="C1771" t="str">
            <v>100 Sft</v>
          </cell>
          <cell r="D1771">
            <v>15256.19</v>
          </cell>
          <cell r="E1771">
            <v>83994.2</v>
          </cell>
          <cell r="F1771" t="str">
            <v>m2</v>
          </cell>
          <cell r="G1771">
            <v>1641.57</v>
          </cell>
          <cell r="H1771">
            <v>9037.7800000000007</v>
          </cell>
        </row>
        <row r="1772">
          <cell r="A1772" t="str">
            <v>16-18-a</v>
          </cell>
          <cell r="B1772" t="str">
            <v>Supply and Fixing reflective sheet on MS/aluminium road signs etc including lettering : Diamond grade.</v>
          </cell>
          <cell r="C1772" t="str">
            <v>100 Sft</v>
          </cell>
          <cell r="D1772">
            <v>1672.25</v>
          </cell>
          <cell r="E1772">
            <v>60232.25</v>
          </cell>
          <cell r="F1772" t="str">
            <v>m2</v>
          </cell>
          <cell r="G1772">
            <v>179.93</v>
          </cell>
          <cell r="H1772">
            <v>6480.99</v>
          </cell>
        </row>
        <row r="1773">
          <cell r="A1773" t="str">
            <v>16-18-b</v>
          </cell>
          <cell r="B1773" t="str">
            <v>Supply and Fixing reflective sheet on MS/aluminium road signs etc including lettering : High intensity grade</v>
          </cell>
          <cell r="C1773" t="str">
            <v>100 Sft</v>
          </cell>
          <cell r="D1773">
            <v>1672.25</v>
          </cell>
          <cell r="E1773">
            <v>48032.25</v>
          </cell>
          <cell r="F1773" t="str">
            <v>m2</v>
          </cell>
          <cell r="G1773">
            <v>179.93</v>
          </cell>
          <cell r="H1773">
            <v>5168.2700000000004</v>
          </cell>
        </row>
        <row r="1774">
          <cell r="A1774" t="str">
            <v>16-18-c</v>
          </cell>
          <cell r="B1774" t="str">
            <v>Supply and Fixing reflective sheet on MS/aluminium road signs etc including lettering : Engineering grade</v>
          </cell>
          <cell r="C1774" t="str">
            <v>100 Sft</v>
          </cell>
          <cell r="D1774">
            <v>1672.25</v>
          </cell>
          <cell r="E1774">
            <v>7772.25</v>
          </cell>
          <cell r="F1774" t="str">
            <v>m2</v>
          </cell>
          <cell r="G1774">
            <v>179.93</v>
          </cell>
          <cell r="H1774">
            <v>836.29</v>
          </cell>
        </row>
        <row r="1775">
          <cell r="A1775" t="str">
            <v>16-19-a-01</v>
          </cell>
          <cell r="B1775" t="str">
            <v>Supply and Fixing aluminium alloy road studs as per specs Large, strip 146x30mm, 171 beads: Uni-direction</v>
          </cell>
          <cell r="C1775" t="str">
            <v>Each</v>
          </cell>
          <cell r="D1775">
            <v>50.63</v>
          </cell>
          <cell r="E1775">
            <v>660.63</v>
          </cell>
          <cell r="F1775" t="str">
            <v>Each</v>
          </cell>
          <cell r="G1775">
            <v>50.63</v>
          </cell>
          <cell r="H1775">
            <v>660.63</v>
          </cell>
        </row>
        <row r="1776">
          <cell r="A1776" t="str">
            <v>16-19-a-02</v>
          </cell>
          <cell r="B1776" t="str">
            <v>Supply and Fixing aluminium alloy road studs as per specs Large, strip 146x30mm, 171 beads: Bi-direction</v>
          </cell>
          <cell r="C1776" t="str">
            <v>Each</v>
          </cell>
          <cell r="D1776">
            <v>50.63</v>
          </cell>
          <cell r="E1776">
            <v>843.63</v>
          </cell>
          <cell r="F1776" t="str">
            <v>Each</v>
          </cell>
          <cell r="G1776">
            <v>50.63</v>
          </cell>
          <cell r="H1776">
            <v>843.63</v>
          </cell>
        </row>
        <row r="1777">
          <cell r="A1777" t="str">
            <v>16-19-b-01</v>
          </cell>
          <cell r="B1777" t="str">
            <v>Supply and Fixing aluminium alloy road studs as per specs Medium, strip 1 14x1 8mm, 74 beads: Uni-direction</v>
          </cell>
          <cell r="C1777" t="str">
            <v>Each</v>
          </cell>
          <cell r="D1777">
            <v>50.63</v>
          </cell>
          <cell r="E1777">
            <v>477.63</v>
          </cell>
          <cell r="F1777" t="str">
            <v>Each</v>
          </cell>
          <cell r="G1777">
            <v>50.63</v>
          </cell>
          <cell r="H1777">
            <v>477.63</v>
          </cell>
        </row>
        <row r="1778">
          <cell r="A1778" t="str">
            <v>16-19-b-02</v>
          </cell>
          <cell r="B1778" t="str">
            <v>Supply and Fixing aluminium alloy road studs as per specs Medium, strip 1 14x1 8mm, 74 beads: Bi-direction</v>
          </cell>
          <cell r="C1778" t="str">
            <v>Each</v>
          </cell>
          <cell r="D1778">
            <v>50.63</v>
          </cell>
          <cell r="E1778">
            <v>563.03</v>
          </cell>
          <cell r="F1778" t="str">
            <v>Each</v>
          </cell>
          <cell r="G1778">
            <v>50.63</v>
          </cell>
          <cell r="H1778">
            <v>563.03</v>
          </cell>
        </row>
        <row r="1779">
          <cell r="A1779" t="str">
            <v>16-19-c-01</v>
          </cell>
          <cell r="B1779" t="str">
            <v>Supply and Fixing aluminium alloy road studs as per specs Small, strip 75x14mm, 43 beads: Uni-directional</v>
          </cell>
          <cell r="C1779" t="str">
            <v>Each</v>
          </cell>
          <cell r="D1779">
            <v>50.63</v>
          </cell>
          <cell r="E1779">
            <v>319.02</v>
          </cell>
          <cell r="F1779" t="str">
            <v>Each</v>
          </cell>
          <cell r="G1779">
            <v>50.63</v>
          </cell>
          <cell r="H1779">
            <v>319.02</v>
          </cell>
        </row>
        <row r="1780">
          <cell r="A1780" t="str">
            <v>16-19-c-02</v>
          </cell>
          <cell r="B1780" t="str">
            <v>Supply and Fixing aluminium alloy road studs as per specs Small, strip 75x14mm, 43 beads: Bi-directional</v>
          </cell>
          <cell r="C1780" t="str">
            <v>Each</v>
          </cell>
          <cell r="D1780">
            <v>50.63</v>
          </cell>
          <cell r="E1780">
            <v>367.83</v>
          </cell>
          <cell r="F1780" t="str">
            <v>Each</v>
          </cell>
          <cell r="G1780">
            <v>50.63</v>
          </cell>
          <cell r="H1780">
            <v>367.83</v>
          </cell>
        </row>
        <row r="1781">
          <cell r="A1781" t="str">
            <v>16-19-c-03</v>
          </cell>
          <cell r="B1781" t="str">
            <v>Supply &amp; Fixing Cat Eye single as specified</v>
          </cell>
          <cell r="C1781" t="str">
            <v>Each</v>
          </cell>
          <cell r="D1781">
            <v>50.63</v>
          </cell>
          <cell r="E1781">
            <v>331.23</v>
          </cell>
          <cell r="F1781" t="str">
            <v>Each</v>
          </cell>
          <cell r="G1781">
            <v>50.63</v>
          </cell>
          <cell r="H1781">
            <v>331.23</v>
          </cell>
        </row>
        <row r="1782">
          <cell r="A1782" t="str">
            <v>16-20</v>
          </cell>
          <cell r="B1782" t="str">
            <v>Providing and Fixing gantry of structural steel sections as per design / drawings including foundation complete.</v>
          </cell>
          <cell r="C1782" t="str">
            <v>Cwt</v>
          </cell>
          <cell r="D1782">
            <v>1914.53</v>
          </cell>
          <cell r="E1782">
            <v>7326.58</v>
          </cell>
          <cell r="F1782" t="str">
            <v>kg</v>
          </cell>
          <cell r="G1782">
            <v>37.520000000000003</v>
          </cell>
          <cell r="H1782">
            <v>143.6</v>
          </cell>
        </row>
        <row r="1783">
          <cell r="A1783" t="str">
            <v>16-21</v>
          </cell>
          <cell r="B1783" t="str">
            <v>Providing and Laying dry brick pavement/soling in streets etc including prep, water, compaction &amp; sand cushion.</v>
          </cell>
          <cell r="C1783" t="str">
            <v>100 Cft</v>
          </cell>
          <cell r="D1783">
            <v>2137.5</v>
          </cell>
          <cell r="E1783">
            <v>18277.990000000002</v>
          </cell>
          <cell r="F1783" t="str">
            <v>m3</v>
          </cell>
          <cell r="G1783">
            <v>754.85</v>
          </cell>
          <cell r="H1783">
            <v>6454.82</v>
          </cell>
        </row>
        <row r="1784">
          <cell r="A1784" t="str">
            <v>16-22</v>
          </cell>
          <cell r="B1784" t="str">
            <v>Supply &amp; spreading 1"-1.5" guage shingle on road surface including compaction.</v>
          </cell>
          <cell r="C1784" t="str">
            <v>100 Cft</v>
          </cell>
          <cell r="D1784">
            <v>8.44</v>
          </cell>
          <cell r="E1784">
            <v>2563.59</v>
          </cell>
          <cell r="F1784" t="str">
            <v>m3</v>
          </cell>
          <cell r="G1784">
            <v>2.98</v>
          </cell>
          <cell r="H1784">
            <v>905.32</v>
          </cell>
        </row>
        <row r="1785">
          <cell r="A1785" t="str">
            <v>16-23-a</v>
          </cell>
          <cell r="B1785" t="str">
            <v>Reinforced Concrete Pipe Culvert (AASHTO M-170) Dia: 460mm</v>
          </cell>
          <cell r="C1785" t="str">
            <v>100 Rft</v>
          </cell>
          <cell r="D1785">
            <v>16454.25</v>
          </cell>
          <cell r="E1785">
            <v>86050.52</v>
          </cell>
          <cell r="F1785" t="str">
            <v>m</v>
          </cell>
          <cell r="G1785">
            <v>539.84</v>
          </cell>
          <cell r="H1785">
            <v>2823.18</v>
          </cell>
        </row>
        <row r="1786">
          <cell r="A1786" t="str">
            <v>16-23-b</v>
          </cell>
          <cell r="B1786" t="str">
            <v>Reinforced Concrete Pipe Culvert (AASHTO M-170) Dia: 610mm</v>
          </cell>
          <cell r="C1786" t="str">
            <v>100 Rft</v>
          </cell>
          <cell r="D1786">
            <v>20573.34</v>
          </cell>
          <cell r="E1786">
            <v>118923.49</v>
          </cell>
          <cell r="F1786" t="str">
            <v>m</v>
          </cell>
          <cell r="G1786">
            <v>674.98</v>
          </cell>
          <cell r="H1786">
            <v>3901.69</v>
          </cell>
        </row>
        <row r="1787">
          <cell r="A1787" t="str">
            <v>16-23-c</v>
          </cell>
          <cell r="B1787" t="str">
            <v>Reinforced Concrete Pipe Culvert (AASHTO M-170) Dia:760mm</v>
          </cell>
          <cell r="C1787" t="str">
            <v>100 Rft</v>
          </cell>
          <cell r="D1787">
            <v>24688.7</v>
          </cell>
          <cell r="E1787">
            <v>173754.17</v>
          </cell>
          <cell r="F1787" t="str">
            <v>m</v>
          </cell>
          <cell r="G1787">
            <v>810</v>
          </cell>
          <cell r="H1787">
            <v>5700.6</v>
          </cell>
        </row>
        <row r="1788">
          <cell r="A1788" t="str">
            <v>16-23-d</v>
          </cell>
          <cell r="B1788" t="str">
            <v>Reinforced Concrete Pipe Culvert (AASHTO M-170) Dia: 910mm</v>
          </cell>
          <cell r="C1788" t="str">
            <v>100 Rft</v>
          </cell>
          <cell r="D1788">
            <v>28800.34</v>
          </cell>
          <cell r="E1788">
            <v>259142.39</v>
          </cell>
          <cell r="F1788" t="str">
            <v>m</v>
          </cell>
          <cell r="G1788">
            <v>944.89</v>
          </cell>
          <cell r="H1788">
            <v>8502.0499999999993</v>
          </cell>
        </row>
        <row r="1789">
          <cell r="A1789" t="str">
            <v>16-23-e</v>
          </cell>
          <cell r="B1789" t="str">
            <v>Reinforced Concrete Pipe Culvert (AASHTO M-170) Dia: 1070mm</v>
          </cell>
          <cell r="C1789" t="str">
            <v>100 Rft</v>
          </cell>
          <cell r="D1789">
            <v>32916.32</v>
          </cell>
          <cell r="E1789">
            <v>311161.34000000003</v>
          </cell>
          <cell r="F1789" t="str">
            <v>m</v>
          </cell>
          <cell r="G1789">
            <v>1079.93</v>
          </cell>
          <cell r="H1789">
            <v>10208.700000000001</v>
          </cell>
        </row>
        <row r="1790">
          <cell r="A1790" t="str">
            <v>16-23-f</v>
          </cell>
          <cell r="B1790" t="str">
            <v>Reinforced Concrete Pipe Culvert (AASHTO M-170) Dia:1220mm</v>
          </cell>
          <cell r="C1790" t="str">
            <v>100 Rft</v>
          </cell>
          <cell r="D1790">
            <v>37037.25</v>
          </cell>
          <cell r="E1790">
            <v>358298.63</v>
          </cell>
          <cell r="F1790" t="str">
            <v>m</v>
          </cell>
          <cell r="G1790">
            <v>1215.1300000000001</v>
          </cell>
          <cell r="H1790">
            <v>11755.2</v>
          </cell>
        </row>
        <row r="1791">
          <cell r="A1791" t="str">
            <v>16-23-g</v>
          </cell>
          <cell r="B1791" t="str">
            <v>Reinforced Concrete Pipe Culvert (AASHTO M-170) Dia: 1520mm</v>
          </cell>
          <cell r="C1791" t="str">
            <v>100 Rft</v>
          </cell>
          <cell r="D1791">
            <v>41147.339999999997</v>
          </cell>
          <cell r="E1791">
            <v>700400.38</v>
          </cell>
          <cell r="F1791" t="str">
            <v>m</v>
          </cell>
          <cell r="G1791">
            <v>1349.98</v>
          </cell>
          <cell r="H1791">
            <v>22979.02</v>
          </cell>
        </row>
        <row r="1792">
          <cell r="A1792" t="str">
            <v>16-24</v>
          </cell>
          <cell r="B1792" t="str">
            <v>Granular Material in Bed to RCC Pipe Culvert</v>
          </cell>
          <cell r="C1792" t="str">
            <v>100 Cft</v>
          </cell>
          <cell r="D1792">
            <v>525.6</v>
          </cell>
          <cell r="E1792">
            <v>3800.04</v>
          </cell>
          <cell r="F1792" t="str">
            <v>m3</v>
          </cell>
          <cell r="G1792">
            <v>185.61</v>
          </cell>
          <cell r="H1792">
            <v>1341.97</v>
          </cell>
        </row>
        <row r="1793">
          <cell r="A1793" t="str">
            <v>16-25-a</v>
          </cell>
          <cell r="B1793" t="str">
            <v>Confirmatory Boring including SPT's, samples, lab test bore-hole logs &amp; Report : Alluvial Soils.</v>
          </cell>
          <cell r="C1793" t="str">
            <v>100 Rft</v>
          </cell>
          <cell r="D1793">
            <v>101250</v>
          </cell>
          <cell r="E1793">
            <v>256800</v>
          </cell>
          <cell r="F1793" t="str">
            <v>m</v>
          </cell>
          <cell r="G1793">
            <v>3321.85</v>
          </cell>
          <cell r="H1793">
            <v>8425.2000000000007</v>
          </cell>
        </row>
        <row r="1794">
          <cell r="A1794" t="str">
            <v>16-25-b</v>
          </cell>
          <cell r="B1794" t="str">
            <v>Confirmatory Boring including SPT's, samples, lab test,bore-hole logs, report : in Gravelly Soil.</v>
          </cell>
          <cell r="C1794" t="str">
            <v>100 Rft</v>
          </cell>
          <cell r="D1794">
            <v>101250</v>
          </cell>
          <cell r="E1794">
            <v>246430</v>
          </cell>
          <cell r="F1794" t="str">
            <v>m</v>
          </cell>
          <cell r="G1794">
            <v>3321.85</v>
          </cell>
          <cell r="H1794">
            <v>8084.97</v>
          </cell>
        </row>
        <row r="1795">
          <cell r="A1795" t="str">
            <v>16-26-a</v>
          </cell>
          <cell r="B1795" t="str">
            <v>Pile Load Testing : Max Load up to 240 tonne</v>
          </cell>
          <cell r="C1795" t="str">
            <v>Job</v>
          </cell>
          <cell r="D1795">
            <v>0</v>
          </cell>
          <cell r="E1795">
            <v>388485.47</v>
          </cell>
          <cell r="F1795" t="str">
            <v>Job</v>
          </cell>
          <cell r="G1795">
            <v>0</v>
          </cell>
          <cell r="H1795">
            <v>388485.5</v>
          </cell>
        </row>
        <row r="1796">
          <cell r="A1796" t="str">
            <v>16-26-b</v>
          </cell>
          <cell r="B1796" t="str">
            <v>Pile Load Testing : Max Load 240 - 300 tonne</v>
          </cell>
          <cell r="C1796" t="str">
            <v>Job</v>
          </cell>
          <cell r="D1796">
            <v>0</v>
          </cell>
          <cell r="E1796">
            <v>419595.47</v>
          </cell>
          <cell r="F1796" t="str">
            <v>Job</v>
          </cell>
          <cell r="G1796">
            <v>0</v>
          </cell>
          <cell r="H1796">
            <v>419595.5</v>
          </cell>
        </row>
        <row r="1797">
          <cell r="A1797" t="str">
            <v>16-26-c</v>
          </cell>
          <cell r="B1797" t="str">
            <v>Pile Load Testing : Max Load 300 - 360 tonne</v>
          </cell>
          <cell r="C1797" t="str">
            <v>Job</v>
          </cell>
          <cell r="D1797">
            <v>0</v>
          </cell>
          <cell r="E1797">
            <v>450705.47</v>
          </cell>
          <cell r="F1797" t="str">
            <v>Job</v>
          </cell>
          <cell r="G1797">
            <v>0</v>
          </cell>
          <cell r="H1797">
            <v>450705.5</v>
          </cell>
        </row>
        <row r="1798">
          <cell r="A1798" t="str">
            <v>16-26-d</v>
          </cell>
          <cell r="B1798" t="str">
            <v>Pile Load Testing : Max Load 360 - 600 tonne</v>
          </cell>
          <cell r="C1798" t="str">
            <v>Job</v>
          </cell>
          <cell r="D1798">
            <v>0</v>
          </cell>
          <cell r="E1798">
            <v>471445.47</v>
          </cell>
          <cell r="F1798" t="str">
            <v>Job</v>
          </cell>
          <cell r="G1798">
            <v>0</v>
          </cell>
          <cell r="H1798">
            <v>471445.5</v>
          </cell>
        </row>
        <row r="1799">
          <cell r="A1799" t="str">
            <v>16-27-a</v>
          </cell>
          <cell r="B1799" t="str">
            <v>Boring for Cast-in-place RCC Piles in Alluvial Soils : Dia up to 760mm</v>
          </cell>
          <cell r="C1799" t="str">
            <v>100 Rft</v>
          </cell>
          <cell r="D1799">
            <v>0</v>
          </cell>
          <cell r="E1799">
            <v>155550</v>
          </cell>
          <cell r="F1799" t="str">
            <v>m</v>
          </cell>
          <cell r="G1799">
            <v>0</v>
          </cell>
          <cell r="H1799">
            <v>5103.3500000000004</v>
          </cell>
        </row>
        <row r="1800">
          <cell r="A1800" t="str">
            <v>16-27-b</v>
          </cell>
          <cell r="B1800" t="str">
            <v>Boring for Cast-in-place RCC Piles in Alluvial Soils : Dia 760 - 1220 mm.</v>
          </cell>
          <cell r="C1800" t="str">
            <v>100 Rft</v>
          </cell>
          <cell r="D1800">
            <v>0</v>
          </cell>
          <cell r="E1800">
            <v>186660</v>
          </cell>
          <cell r="F1800" t="str">
            <v>m</v>
          </cell>
          <cell r="G1800">
            <v>0</v>
          </cell>
          <cell r="H1800">
            <v>6124.02</v>
          </cell>
        </row>
        <row r="1801">
          <cell r="A1801" t="str">
            <v>16-27-c</v>
          </cell>
          <cell r="B1801" t="str">
            <v>Boring for Cast-in-place RCC Piles in Alluvial Soils : Dia 1220 - 2000 mm</v>
          </cell>
          <cell r="C1801" t="str">
            <v>100 Cft</v>
          </cell>
          <cell r="D1801">
            <v>0</v>
          </cell>
          <cell r="E1801">
            <v>207400</v>
          </cell>
          <cell r="F1801" t="str">
            <v>m</v>
          </cell>
          <cell r="G1801">
            <v>0</v>
          </cell>
          <cell r="H1801">
            <v>6804.46</v>
          </cell>
        </row>
        <row r="1802">
          <cell r="A1802" t="str">
            <v>16-28-a</v>
          </cell>
          <cell r="B1802" t="str">
            <v>Boring for Cast-in-place RCC Piles in Gravelly Soils : Dia up to 660mm</v>
          </cell>
          <cell r="C1802" t="str">
            <v>100 Rft</v>
          </cell>
          <cell r="D1802">
            <v>0</v>
          </cell>
          <cell r="E1802">
            <v>145180</v>
          </cell>
          <cell r="F1802" t="str">
            <v>m</v>
          </cell>
          <cell r="G1802">
            <v>0</v>
          </cell>
          <cell r="H1802">
            <v>4763.12</v>
          </cell>
        </row>
        <row r="1803">
          <cell r="A1803" t="str">
            <v>16-28-b</v>
          </cell>
          <cell r="B1803" t="str">
            <v>Boring for Cast-in-place RCC Piles in Gravelly Soils : Dia 660 - 910 mm</v>
          </cell>
          <cell r="C1803" t="str">
            <v>100 Rft</v>
          </cell>
          <cell r="D1803">
            <v>0</v>
          </cell>
          <cell r="E1803">
            <v>186660</v>
          </cell>
          <cell r="F1803" t="str">
            <v>m</v>
          </cell>
          <cell r="G1803">
            <v>0</v>
          </cell>
          <cell r="H1803">
            <v>6124.02</v>
          </cell>
        </row>
        <row r="1804">
          <cell r="A1804" t="str">
            <v>16-29</v>
          </cell>
          <cell r="B1804" t="str">
            <v>Supply fabricate &amp; install welded MS lining in piles of thickness as per specs/drwg</v>
          </cell>
          <cell r="C1804" t="str">
            <v>Cwt</v>
          </cell>
          <cell r="D1804">
            <v>725.63</v>
          </cell>
          <cell r="E1804">
            <v>8057.66</v>
          </cell>
          <cell r="F1804" t="str">
            <v>kg</v>
          </cell>
          <cell r="G1804">
            <v>14.22</v>
          </cell>
          <cell r="H1804">
            <v>157.93</v>
          </cell>
        </row>
        <row r="1805">
          <cell r="A1805" t="str">
            <v>16-30-a</v>
          </cell>
          <cell r="B1805" t="str">
            <v xml:space="preserve">Supply and Fixing Neoprene Bearing Pad as per specs &amp; design </v>
          </cell>
          <cell r="C1805" t="str">
            <v>Cubic Inch</v>
          </cell>
          <cell r="D1805">
            <v>4.49</v>
          </cell>
          <cell r="E1805">
            <v>26.45</v>
          </cell>
          <cell r="F1805" t="str">
            <v>cm3</v>
          </cell>
          <cell r="G1805">
            <v>0.27</v>
          </cell>
          <cell r="H1805">
            <v>1.61</v>
          </cell>
        </row>
        <row r="1806">
          <cell r="A1806" t="str">
            <v>16-30-b</v>
          </cell>
          <cell r="B1806" t="str">
            <v>Supply and Fixing Steel Bearing Pads as per specs &amp; design</v>
          </cell>
          <cell r="C1806" t="str">
            <v>Cwt</v>
          </cell>
          <cell r="D1806">
            <v>1485.9</v>
          </cell>
          <cell r="E1806">
            <v>8303.5300000000007</v>
          </cell>
          <cell r="F1806" t="str">
            <v>kg</v>
          </cell>
          <cell r="G1806">
            <v>29.12</v>
          </cell>
          <cell r="H1806">
            <v>162.75</v>
          </cell>
        </row>
        <row r="1807">
          <cell r="A1807" t="str">
            <v>16-34</v>
          </cell>
          <cell r="B1807" t="str">
            <v>Supply and Fixing spirally wound sheath of 50mm dia. For pre-stressing of cables in precast conc. girders</v>
          </cell>
          <cell r="C1807" t="str">
            <v>100 Rft</v>
          </cell>
          <cell r="D1807">
            <v>925.82</v>
          </cell>
          <cell r="E1807">
            <v>4280.82</v>
          </cell>
          <cell r="F1807" t="str">
            <v>m</v>
          </cell>
          <cell r="G1807">
            <v>30.37</v>
          </cell>
          <cell r="H1807">
            <v>140.44999999999999</v>
          </cell>
        </row>
        <row r="1808">
          <cell r="A1808" t="str">
            <v>16-35</v>
          </cell>
          <cell r="B1808" t="str">
            <v>Supply and Fixing stressing anchorages for high tensile steel wire cables in precast girders</v>
          </cell>
          <cell r="C1808" t="str">
            <v>Set</v>
          </cell>
          <cell r="D1808">
            <v>151.88</v>
          </cell>
          <cell r="E1808">
            <v>944.88</v>
          </cell>
          <cell r="F1808" t="str">
            <v>Set</v>
          </cell>
          <cell r="G1808">
            <v>151.88</v>
          </cell>
          <cell r="H1808">
            <v>944.88</v>
          </cell>
        </row>
        <row r="1809">
          <cell r="A1809" t="str">
            <v>16-36</v>
          </cell>
          <cell r="B1809" t="str">
            <v>Launching girders in place, including lifting &amp; handli any number of time including temporary works comp</v>
          </cell>
          <cell r="C1809" t="str">
            <v>Ft</v>
          </cell>
          <cell r="D1809">
            <v>463.02</v>
          </cell>
          <cell r="E1809">
            <v>589.42999999999995</v>
          </cell>
          <cell r="F1809" t="str">
            <v>m</v>
          </cell>
          <cell r="G1809">
            <v>1519.1</v>
          </cell>
          <cell r="H1809">
            <v>1933.84</v>
          </cell>
        </row>
        <row r="1810">
          <cell r="A1810" t="str">
            <v>16-37</v>
          </cell>
          <cell r="B1810" t="str">
            <v>Stressing Cable of High Tensile Steel Wire Strands</v>
          </cell>
          <cell r="C1810" t="str">
            <v>Each</v>
          </cell>
          <cell r="D1810">
            <v>945</v>
          </cell>
          <cell r="E1810">
            <v>1555</v>
          </cell>
          <cell r="F1810" t="str">
            <v>Each</v>
          </cell>
          <cell r="G1810">
            <v>945</v>
          </cell>
          <cell r="H1810">
            <v>1555</v>
          </cell>
        </row>
        <row r="1811">
          <cell r="A1811" t="str">
            <v>16-38</v>
          </cell>
          <cell r="B1811" t="str">
            <v>Inject Cement Grout in Sheath Pipe after stressing</v>
          </cell>
          <cell r="C1811" t="str">
            <v>100 Rft</v>
          </cell>
          <cell r="D1811">
            <v>685.78</v>
          </cell>
          <cell r="E1811">
            <v>3273.7</v>
          </cell>
          <cell r="F1811" t="str">
            <v>m</v>
          </cell>
          <cell r="G1811">
            <v>22.5</v>
          </cell>
          <cell r="H1811">
            <v>107.4</v>
          </cell>
        </row>
        <row r="1812">
          <cell r="A1812" t="str">
            <v>16-39</v>
          </cell>
          <cell r="B1812" t="str">
            <v>Cut off projecting wire ends of cables &amp; make good anchorage recess with 1:2:4 cem. conc.</v>
          </cell>
          <cell r="C1812" t="str">
            <v>Each</v>
          </cell>
          <cell r="D1812">
            <v>155.36000000000001</v>
          </cell>
          <cell r="E1812">
            <v>255.72</v>
          </cell>
          <cell r="F1812" t="str">
            <v>Each</v>
          </cell>
          <cell r="G1812">
            <v>155.36000000000001</v>
          </cell>
          <cell r="H1812">
            <v>255.72</v>
          </cell>
        </row>
        <row r="1813">
          <cell r="A1813" t="str">
            <v>16-40</v>
          </cell>
          <cell r="B1813" t="str">
            <v>Supply and place in position MS expansion joint assemblies as specified &amp; as per drawing</v>
          </cell>
          <cell r="C1813" t="str">
            <v>Cwt</v>
          </cell>
          <cell r="D1813">
            <v>1600.2</v>
          </cell>
          <cell r="E1813">
            <v>7012.25</v>
          </cell>
          <cell r="F1813" t="str">
            <v>kg</v>
          </cell>
          <cell r="G1813">
            <v>31.36</v>
          </cell>
          <cell r="H1813">
            <v>137.44</v>
          </cell>
        </row>
        <row r="1814">
          <cell r="A1814" t="str">
            <v>16-41</v>
          </cell>
          <cell r="B1814" t="str">
            <v>Supply and place in position galvanised steel 3" dia drain scuppers in deck slab as per specs/drwg</v>
          </cell>
          <cell r="C1814" t="str">
            <v>Each</v>
          </cell>
          <cell r="D1814">
            <v>157.5</v>
          </cell>
          <cell r="E1814">
            <v>596.70000000000005</v>
          </cell>
          <cell r="F1814" t="str">
            <v>Each</v>
          </cell>
          <cell r="G1814">
            <v>157.5</v>
          </cell>
          <cell r="H1814">
            <v>596.70000000000005</v>
          </cell>
        </row>
        <row r="1815">
          <cell r="A1815" t="str">
            <v>16-42</v>
          </cell>
          <cell r="B1815" t="str">
            <v>Providing and Fixing rain water outlet of AC pipe</v>
          </cell>
          <cell r="C1815" t="str">
            <v>Each</v>
          </cell>
          <cell r="D1815">
            <v>78.75</v>
          </cell>
          <cell r="E1815">
            <v>678.99</v>
          </cell>
          <cell r="F1815" t="str">
            <v>Each</v>
          </cell>
          <cell r="G1815">
            <v>78.75</v>
          </cell>
          <cell r="H1815">
            <v>678.99</v>
          </cell>
        </row>
        <row r="1816">
          <cell r="A1816" t="str">
            <v>16-43</v>
          </cell>
          <cell r="B1816" t="str">
            <v>Supply and Fixing polystrene fill in expansion joints &amp; under diaphragms at transoms.</v>
          </cell>
          <cell r="C1816" t="str">
            <v>100 Cft</v>
          </cell>
          <cell r="D1816">
            <v>3828.38</v>
          </cell>
          <cell r="E1816">
            <v>3974.78</v>
          </cell>
          <cell r="F1816" t="str">
            <v>m3</v>
          </cell>
          <cell r="G1816">
            <v>1351.98</v>
          </cell>
          <cell r="H1816">
            <v>1403.68</v>
          </cell>
        </row>
        <row r="1817">
          <cell r="A1817" t="str">
            <v>16-44</v>
          </cell>
          <cell r="B1817" t="str">
            <v>Providing and Laying expansion joint of neoprene strip 4"x1/4" and plastic bitumen</v>
          </cell>
          <cell r="C1817" t="str">
            <v>100 Rft</v>
          </cell>
          <cell r="D1817">
            <v>6790.5</v>
          </cell>
          <cell r="E1817">
            <v>19600.5</v>
          </cell>
          <cell r="F1817" t="str">
            <v>m</v>
          </cell>
          <cell r="G1817">
            <v>222.79</v>
          </cell>
          <cell r="H1817">
            <v>643.05999999999995</v>
          </cell>
        </row>
        <row r="1818">
          <cell r="A1818" t="str">
            <v>16-46</v>
          </cell>
          <cell r="B1818" t="str">
            <v>Repair to cracks to reinforced or plain cement concrete work by grouting with cement gun in (1:2) cement sand mortar including cutting the chase of required size.</v>
          </cell>
          <cell r="C1818" t="str">
            <v>100 Rft</v>
          </cell>
          <cell r="D1818">
            <v>2503.13</v>
          </cell>
          <cell r="E1818">
            <v>3586.49</v>
          </cell>
          <cell r="F1818" t="str">
            <v>m</v>
          </cell>
          <cell r="G1818">
            <v>82.12</v>
          </cell>
          <cell r="H1818">
            <v>117.67</v>
          </cell>
        </row>
        <row r="1819">
          <cell r="A1819" t="str">
            <v>16-47</v>
          </cell>
          <cell r="B1819" t="str">
            <v>Dismantling bitumen carpet of any description from existing roads surface including its removal and disposal within 3 chains lead as desired.</v>
          </cell>
          <cell r="C1819" t="str">
            <v>100 Sft</v>
          </cell>
          <cell r="D1819">
            <v>562.5</v>
          </cell>
          <cell r="E1819">
            <v>562.5</v>
          </cell>
          <cell r="F1819" t="str">
            <v>m2</v>
          </cell>
          <cell r="G1819">
            <v>60.53</v>
          </cell>
          <cell r="H1819">
            <v>60.53</v>
          </cell>
        </row>
        <row r="1820">
          <cell r="A1820" t="str">
            <v>16-48</v>
          </cell>
          <cell r="B1820" t="str">
            <v>Removing the existing worn out bitumanious surface having pot holes and ruts in patches of regular shape brushing and re-carpeting with 1" thick (consolidated) asphalt macadam as per specifications.</v>
          </cell>
          <cell r="C1820" t="str">
            <v>100 Sft</v>
          </cell>
          <cell r="D1820">
            <v>1279.97</v>
          </cell>
          <cell r="E1820">
            <v>5749.07</v>
          </cell>
          <cell r="F1820" t="str">
            <v>m2</v>
          </cell>
          <cell r="G1820">
            <v>137.72</v>
          </cell>
          <cell r="H1820">
            <v>618.6</v>
          </cell>
        </row>
        <row r="1821">
          <cell r="A1821" t="str">
            <v>16-49</v>
          </cell>
          <cell r="B1821" t="str">
            <v xml:space="preserve">Providing and Laying 1" thick(consolidated) asphalt macadam with liquid asphalt (cut backs) of any approved grade with premixed sand seal coat, as specified. </v>
          </cell>
          <cell r="C1821" t="str">
            <v>100 Sft</v>
          </cell>
          <cell r="D1821">
            <v>858.09</v>
          </cell>
          <cell r="E1821">
            <v>5327.2</v>
          </cell>
          <cell r="F1821" t="str">
            <v>m2</v>
          </cell>
          <cell r="G1821">
            <v>92.33</v>
          </cell>
          <cell r="H1821">
            <v>573.21</v>
          </cell>
        </row>
        <row r="1822">
          <cell r="A1822" t="str">
            <v>16-50</v>
          </cell>
          <cell r="B1822" t="str">
            <v>Removing the existing worn out bitumanious surface pot holes and ruts in patches of regular shape brushing and re-carpeting with 2" thick(consolidated) asphalt macadam as per specificaiton complete</v>
          </cell>
          <cell r="C1822" t="str">
            <v>100 Sft</v>
          </cell>
          <cell r="D1822">
            <v>1355.57</v>
          </cell>
          <cell r="E1822">
            <v>7649.18</v>
          </cell>
          <cell r="F1822" t="str">
            <v>m2</v>
          </cell>
          <cell r="G1822">
            <v>145.86000000000001</v>
          </cell>
          <cell r="H1822">
            <v>823.05</v>
          </cell>
        </row>
        <row r="1823">
          <cell r="A1823" t="str">
            <v>16-51</v>
          </cell>
          <cell r="B1823" t="str">
            <v xml:space="preserve">Providing and Laying 2" thick (consolidated) asphalt macadam with liquid asphalt(cut backs) of approved grade with precoated bajri seal coat as specified. </v>
          </cell>
          <cell r="C1823" t="str">
            <v>100 Sft</v>
          </cell>
          <cell r="D1823">
            <v>933.69</v>
          </cell>
          <cell r="E1823">
            <v>7227.31</v>
          </cell>
          <cell r="F1823" t="str">
            <v>m2</v>
          </cell>
          <cell r="G1823">
            <v>100.47</v>
          </cell>
          <cell r="H1823">
            <v>777.66</v>
          </cell>
        </row>
        <row r="1824">
          <cell r="A1824" t="str">
            <v>16-52</v>
          </cell>
          <cell r="B1824" t="str">
            <v>Removing of existing worn out bitumanious surface pot holes and ruts in patches and re-carpeting with 3" thick(consolidated) asphalt macadam as per specifiedcomplete including disposal of excavated stuffwithin one chain.</v>
          </cell>
          <cell r="C1824" t="str">
            <v>100 Sft</v>
          </cell>
          <cell r="D1824">
            <v>1717.88</v>
          </cell>
          <cell r="E1824">
            <v>11004.91</v>
          </cell>
          <cell r="F1824" t="str">
            <v>m2</v>
          </cell>
          <cell r="G1824">
            <v>184.84</v>
          </cell>
          <cell r="H1824">
            <v>1184.1300000000001</v>
          </cell>
        </row>
        <row r="1825">
          <cell r="A1825" t="str">
            <v>16-53</v>
          </cell>
          <cell r="B1825" t="str">
            <v xml:space="preserve">Providing and Laying 3" thick (consolidated) asphalt macadam with liquid asphalt(cut backs) of approved grade with precoated bajri seal coat as specified. </v>
          </cell>
          <cell r="C1825" t="str">
            <v>100 Sft</v>
          </cell>
          <cell r="D1825">
            <v>1296</v>
          </cell>
          <cell r="E1825">
            <v>10583.03</v>
          </cell>
          <cell r="F1825" t="str">
            <v>m2</v>
          </cell>
          <cell r="G1825">
            <v>139.44999999999999</v>
          </cell>
          <cell r="H1825">
            <v>1138.73</v>
          </cell>
        </row>
        <row r="1826">
          <cell r="A1826" t="str">
            <v>16-54</v>
          </cell>
          <cell r="B1826" t="str">
            <v>Surface dressing with bituman 80/100 or any other approved grade on a primary coat of liquid asphalt (cut backs) of any approved grade primer at 22lbs&amp;bituman at 35lbs with 5cft of 1/2 standard size bajri per %sft of road surface complete with rolling.</v>
          </cell>
          <cell r="C1826" t="str">
            <v>100 Sft</v>
          </cell>
          <cell r="D1826">
            <v>38.19</v>
          </cell>
          <cell r="E1826">
            <v>3200.07</v>
          </cell>
          <cell r="F1826" t="str">
            <v>m2</v>
          </cell>
          <cell r="G1826">
            <v>4.1100000000000003</v>
          </cell>
          <cell r="H1826">
            <v>344.33</v>
          </cell>
        </row>
        <row r="1827">
          <cell r="A1827" t="str">
            <v>16-55</v>
          </cell>
          <cell r="B1827" t="str">
            <v>Providing and Laying PVC pipe (b) 8" dia in foot path of bridge for utilities.</v>
          </cell>
          <cell r="C1827" t="str">
            <v>10 Rft</v>
          </cell>
          <cell r="D1827">
            <v>67.5</v>
          </cell>
          <cell r="E1827">
            <v>3742.14</v>
          </cell>
          <cell r="F1827" t="str">
            <v>m</v>
          </cell>
          <cell r="G1827">
            <v>22.15</v>
          </cell>
          <cell r="H1827">
            <v>1227.74</v>
          </cell>
        </row>
        <row r="1828">
          <cell r="A1828" t="str">
            <v>16-56</v>
          </cell>
          <cell r="B1828" t="str">
            <v>Providing and filling sand behind abutment of bridges, culverts.</v>
          </cell>
          <cell r="C1828" t="str">
            <v>100 Cft</v>
          </cell>
          <cell r="D1828">
            <v>1341</v>
          </cell>
          <cell r="E1828">
            <v>3903</v>
          </cell>
          <cell r="F1828" t="str">
            <v>m3</v>
          </cell>
          <cell r="G1828">
            <v>473.57</v>
          </cell>
          <cell r="H1828">
            <v>1378.33</v>
          </cell>
        </row>
        <row r="1829">
          <cell r="A1829" t="str">
            <v>16-57</v>
          </cell>
          <cell r="B1829" t="str">
            <v>Formation of shoulder with permeable material less than 7 % from 200 seive and P.I less than 4 as specified by NHA</v>
          </cell>
          <cell r="C1829" t="str">
            <v>1000 Cft</v>
          </cell>
          <cell r="D1829">
            <v>1903.5</v>
          </cell>
          <cell r="E1829">
            <v>32260.15</v>
          </cell>
          <cell r="F1829" t="str">
            <v>m3</v>
          </cell>
          <cell r="G1829">
            <v>67.22</v>
          </cell>
          <cell r="H1829">
            <v>1139.26</v>
          </cell>
        </row>
        <row r="1830">
          <cell r="A1830" t="str">
            <v>16-58-a</v>
          </cell>
          <cell r="B1830" t="str">
            <v>Cold Milling of asphalt concrete 0-70 mm</v>
          </cell>
          <cell r="C1830" t="str">
            <v>100 Sft</v>
          </cell>
          <cell r="D1830">
            <v>84.38</v>
          </cell>
          <cell r="E1830">
            <v>1595.22</v>
          </cell>
          <cell r="F1830" t="str">
            <v>m2</v>
          </cell>
          <cell r="G1830">
            <v>9.08</v>
          </cell>
          <cell r="H1830">
            <v>171.65</v>
          </cell>
        </row>
        <row r="1831">
          <cell r="A1831" t="str">
            <v>16-58-b</v>
          </cell>
          <cell r="B1831" t="str">
            <v>Cold Milling of asphalt concrete 0-50 mm</v>
          </cell>
          <cell r="C1831" t="str">
            <v>100 Sft</v>
          </cell>
          <cell r="D1831">
            <v>56.25</v>
          </cell>
          <cell r="E1831">
            <v>1106.9100000000001</v>
          </cell>
          <cell r="F1831" t="str">
            <v>m2</v>
          </cell>
          <cell r="G1831">
            <v>6.05</v>
          </cell>
          <cell r="H1831">
            <v>119.1</v>
          </cell>
        </row>
        <row r="1832">
          <cell r="A1832" t="str">
            <v>16-58-c</v>
          </cell>
          <cell r="B1832" t="str">
            <v>Cold Milling of asphalt concrete 0-30 mm</v>
          </cell>
          <cell r="C1832" t="str">
            <v>100 Sft</v>
          </cell>
          <cell r="D1832">
            <v>33.75</v>
          </cell>
          <cell r="E1832">
            <v>624.23</v>
          </cell>
          <cell r="F1832" t="str">
            <v>m2</v>
          </cell>
          <cell r="G1832">
            <v>3.63</v>
          </cell>
          <cell r="H1832">
            <v>67.17</v>
          </cell>
        </row>
        <row r="1833">
          <cell r="A1833" t="str">
            <v>16-59</v>
          </cell>
          <cell r="B1833" t="str">
            <v>Seal Coat / Pad Coat</v>
          </cell>
          <cell r="C1833" t="str">
            <v>100 Sft</v>
          </cell>
          <cell r="D1833">
            <v>222.75</v>
          </cell>
          <cell r="E1833">
            <v>1034.72</v>
          </cell>
          <cell r="F1833" t="str">
            <v>m2</v>
          </cell>
          <cell r="G1833">
            <v>23.97</v>
          </cell>
          <cell r="H1833">
            <v>111.34</v>
          </cell>
        </row>
        <row r="1834">
          <cell r="A1834" t="str">
            <v>16-60</v>
          </cell>
          <cell r="B1834" t="str">
            <v>Providing and Laying Asphalt concrete in pot holes/ deep patching upto 30 cm including ramming completel</v>
          </cell>
          <cell r="C1834" t="str">
            <v>100 Cft</v>
          </cell>
          <cell r="D1834">
            <v>3487.5</v>
          </cell>
          <cell r="E1834">
            <v>16870.900000000001</v>
          </cell>
          <cell r="F1834" t="str">
            <v>m3</v>
          </cell>
          <cell r="G1834">
            <v>1231.5999999999999</v>
          </cell>
          <cell r="H1834">
            <v>5957.91</v>
          </cell>
        </row>
        <row r="1835">
          <cell r="A1835" t="str">
            <v>16-61</v>
          </cell>
          <cell r="B1835" t="str">
            <v>Grooving in existing BT road of size 4x4 cm @ 2 meter c/c.</v>
          </cell>
          <cell r="C1835" t="str">
            <v>100 Sft</v>
          </cell>
          <cell r="D1835">
            <v>348.75</v>
          </cell>
          <cell r="E1835">
            <v>348.75</v>
          </cell>
          <cell r="F1835" t="str">
            <v>m2</v>
          </cell>
          <cell r="G1835">
            <v>37.53</v>
          </cell>
          <cell r="H1835">
            <v>37.53</v>
          </cell>
        </row>
        <row r="1836">
          <cell r="A1836" t="str">
            <v>16-62</v>
          </cell>
          <cell r="B1836" t="str">
            <v>Leveling dressing and compaction with power roller of existing base coarse layer after asphalt scarification.</v>
          </cell>
          <cell r="C1836" t="str">
            <v>100 Sft</v>
          </cell>
          <cell r="D1836">
            <v>720</v>
          </cell>
          <cell r="E1836">
            <v>1258.32</v>
          </cell>
          <cell r="F1836" t="str">
            <v>m2</v>
          </cell>
          <cell r="G1836">
            <v>77.47</v>
          </cell>
          <cell r="H1836">
            <v>135.4</v>
          </cell>
        </row>
        <row r="1837">
          <cell r="A1837" t="str">
            <v>16-63-a</v>
          </cell>
          <cell r="B1837" t="str">
            <v>Providing and fixing kerb stone (12"x18"x6") in cement sand mortar 1:3 in center media or round about as specified.</v>
          </cell>
          <cell r="C1837" t="str">
            <v>100 Rft</v>
          </cell>
          <cell r="D1837">
            <v>2137.5</v>
          </cell>
          <cell r="E1837">
            <v>20479.22</v>
          </cell>
          <cell r="F1837" t="str">
            <v>m</v>
          </cell>
          <cell r="G1837">
            <v>70.13</v>
          </cell>
          <cell r="H1837">
            <v>671.89</v>
          </cell>
        </row>
        <row r="1838">
          <cell r="A1838" t="str">
            <v>16-63-b</v>
          </cell>
          <cell r="B1838" t="str">
            <v>Providing and fixing kerb stone (12"x14"x6") in cement sand mortar 1:3 in center media or round about as specified.</v>
          </cell>
          <cell r="C1838" t="str">
            <v>100 Rft</v>
          </cell>
          <cell r="D1838">
            <v>2137.5</v>
          </cell>
          <cell r="E1838">
            <v>17429.22</v>
          </cell>
          <cell r="F1838" t="str">
            <v>m</v>
          </cell>
          <cell r="G1838">
            <v>70.13</v>
          </cell>
          <cell r="H1838">
            <v>571.82000000000005</v>
          </cell>
        </row>
        <row r="1839">
          <cell r="A1839" t="str">
            <v>16-63-c</v>
          </cell>
          <cell r="B1839" t="str">
            <v>Providing and fixing kerb stone (12"x12"x6") in cement sand mortar 1:3 in center media or round about as specified.</v>
          </cell>
          <cell r="C1839" t="str">
            <v>100 Rft</v>
          </cell>
          <cell r="D1839">
            <v>2137.5</v>
          </cell>
          <cell r="E1839">
            <v>17429.22</v>
          </cell>
          <cell r="F1839" t="str">
            <v>m</v>
          </cell>
          <cell r="G1839">
            <v>70.13</v>
          </cell>
          <cell r="H1839">
            <v>571.82000000000005</v>
          </cell>
        </row>
        <row r="1840">
          <cell r="A1840" t="str">
            <v>16-64</v>
          </cell>
          <cell r="B1840" t="str">
            <v>Bailing out water by Mechanical mean.</v>
          </cell>
          <cell r="C1840" t="str">
            <v>100 Cft</v>
          </cell>
          <cell r="D1840">
            <v>11.81</v>
          </cell>
          <cell r="E1840">
            <v>50.7</v>
          </cell>
          <cell r="F1840" t="str">
            <v>m3</v>
          </cell>
          <cell r="G1840">
            <v>4.17</v>
          </cell>
          <cell r="H1840">
            <v>17.899999999999999</v>
          </cell>
        </row>
        <row r="1841">
          <cell r="A1841" t="str">
            <v>16-65-a</v>
          </cell>
          <cell r="B1841" t="str">
            <v>Pavement marking in reflective thermoplast paint with glass beads for line 15 cm width.</v>
          </cell>
          <cell r="C1841" t="str">
            <v>100 Rft</v>
          </cell>
          <cell r="D1841">
            <v>309.38</v>
          </cell>
          <cell r="E1841">
            <v>4579.38</v>
          </cell>
          <cell r="F1841" t="str">
            <v>m</v>
          </cell>
          <cell r="G1841">
            <v>10.15</v>
          </cell>
          <cell r="H1841">
            <v>150.24</v>
          </cell>
        </row>
        <row r="1842">
          <cell r="A1842" t="str">
            <v>16-65-b</v>
          </cell>
          <cell r="B1842" t="str">
            <v>Pavement marking in reflective thermoplast paint with glass beads for line 20 cm width.</v>
          </cell>
          <cell r="C1842" t="str">
            <v>100 Rft</v>
          </cell>
          <cell r="D1842">
            <v>309.38</v>
          </cell>
          <cell r="E1842">
            <v>6031.17</v>
          </cell>
          <cell r="F1842" t="str">
            <v>m</v>
          </cell>
          <cell r="G1842">
            <v>10.15</v>
          </cell>
          <cell r="H1842">
            <v>197.87</v>
          </cell>
        </row>
        <row r="1843">
          <cell r="A1843" t="str">
            <v>16-66-a</v>
          </cell>
          <cell r="B1843" t="str">
            <v>Pavement marking in non-reflective thermoplast paint for line 15 cm width.</v>
          </cell>
          <cell r="C1843" t="str">
            <v>100 Rft</v>
          </cell>
          <cell r="D1843">
            <v>309.38</v>
          </cell>
          <cell r="E1843">
            <v>4884.38</v>
          </cell>
          <cell r="F1843" t="str">
            <v>m</v>
          </cell>
          <cell r="G1843">
            <v>10.15</v>
          </cell>
          <cell r="H1843">
            <v>160.25</v>
          </cell>
        </row>
        <row r="1844">
          <cell r="A1844" t="str">
            <v>16-66-b</v>
          </cell>
          <cell r="B1844" t="str">
            <v>Pavement marking in non-reflective thermoplast paint for line 20 cm width.</v>
          </cell>
          <cell r="C1844" t="str">
            <v>100 Rft</v>
          </cell>
          <cell r="D1844">
            <v>309.38</v>
          </cell>
          <cell r="E1844">
            <v>6439.88</v>
          </cell>
          <cell r="F1844" t="str">
            <v>m</v>
          </cell>
          <cell r="G1844">
            <v>10.15</v>
          </cell>
          <cell r="H1844">
            <v>211.28</v>
          </cell>
        </row>
        <row r="1845">
          <cell r="A1845" t="str">
            <v>16-67-a</v>
          </cell>
          <cell r="B1845" t="str">
            <v>Pavement marking in reflective chlorinated rubber paint with glass beads for line 15 cm width.</v>
          </cell>
          <cell r="C1845" t="str">
            <v>100 Rft</v>
          </cell>
          <cell r="D1845">
            <v>309.38</v>
          </cell>
          <cell r="E1845">
            <v>30809.38</v>
          </cell>
          <cell r="F1845" t="str">
            <v>m</v>
          </cell>
          <cell r="G1845">
            <v>10.15</v>
          </cell>
          <cell r="H1845">
            <v>1010.81</v>
          </cell>
        </row>
        <row r="1846">
          <cell r="A1846" t="str">
            <v>16-67-b</v>
          </cell>
          <cell r="B1846" t="str">
            <v>Pavement marking in reflective chlorinated rubber paint with glass beads for line 20 cm width.</v>
          </cell>
          <cell r="C1846" t="str">
            <v>100 Rft</v>
          </cell>
          <cell r="D1846">
            <v>309.38</v>
          </cell>
          <cell r="E1846">
            <v>41179.379999999997</v>
          </cell>
          <cell r="F1846" t="str">
            <v>m</v>
          </cell>
          <cell r="G1846">
            <v>10.15</v>
          </cell>
          <cell r="H1846">
            <v>1351.03</v>
          </cell>
        </row>
        <row r="1847">
          <cell r="A1847" t="str">
            <v>16-68-a</v>
          </cell>
          <cell r="B1847" t="str">
            <v>Pavement marking in reflective chlorinated rubber paint for line 15 cm width.</v>
          </cell>
          <cell r="C1847" t="str">
            <v>100 Rft</v>
          </cell>
          <cell r="D1847">
            <v>309.38</v>
          </cell>
          <cell r="E1847">
            <v>30809.38</v>
          </cell>
          <cell r="F1847" t="str">
            <v>m</v>
          </cell>
          <cell r="G1847">
            <v>10.15</v>
          </cell>
          <cell r="H1847">
            <v>1010.81</v>
          </cell>
        </row>
        <row r="1848">
          <cell r="A1848" t="str">
            <v>16-68-b</v>
          </cell>
          <cell r="B1848" t="str">
            <v>Pavement marking in reflective chlorinated rubber paint for line 20 cm width.</v>
          </cell>
          <cell r="C1848" t="str">
            <v>100 Rft</v>
          </cell>
          <cell r="D1848">
            <v>309.38</v>
          </cell>
          <cell r="E1848">
            <v>41179.379999999997</v>
          </cell>
          <cell r="F1848" t="str">
            <v>m</v>
          </cell>
          <cell r="G1848">
            <v>10.15</v>
          </cell>
          <cell r="H1848">
            <v>1351.03</v>
          </cell>
        </row>
        <row r="1849">
          <cell r="A1849" t="str">
            <v>16-69</v>
          </cell>
          <cell r="B1849" t="str">
            <v>Providing &amp; laying stone soling in water logged area including granular filling &amp; compaction complete.</v>
          </cell>
          <cell r="C1849" t="str">
            <v>100 Cft</v>
          </cell>
          <cell r="D1849">
            <v>1096.8800000000001</v>
          </cell>
          <cell r="E1849">
            <v>5769.48</v>
          </cell>
          <cell r="F1849" t="str">
            <v>m3</v>
          </cell>
          <cell r="G1849">
            <v>387.36</v>
          </cell>
          <cell r="H1849">
            <v>2037.47</v>
          </cell>
        </row>
        <row r="1850">
          <cell r="A1850" t="str">
            <v>16-70</v>
          </cell>
          <cell r="B1850" t="str">
            <v>Tucking and chipping of road surface before hot surface dressing over existing road.</v>
          </cell>
          <cell r="C1850" t="str">
            <v>100 Sft</v>
          </cell>
          <cell r="D1850">
            <v>281.25</v>
          </cell>
          <cell r="E1850">
            <v>281.25</v>
          </cell>
          <cell r="F1850" t="str">
            <v>m2</v>
          </cell>
          <cell r="G1850">
            <v>30.26</v>
          </cell>
          <cell r="H1850">
            <v>30.26</v>
          </cell>
        </row>
        <row r="1851">
          <cell r="A1851" t="str">
            <v>16-71</v>
          </cell>
          <cell r="B1851" t="str">
            <v>Leveling course on existing surface of road.</v>
          </cell>
          <cell r="C1851" t="str">
            <v>100 Cft</v>
          </cell>
          <cell r="D1851">
            <v>610.65</v>
          </cell>
          <cell r="E1851">
            <v>35127.99</v>
          </cell>
          <cell r="F1851" t="str">
            <v>m3</v>
          </cell>
          <cell r="G1851">
            <v>215.65</v>
          </cell>
          <cell r="H1851">
            <v>12405.34</v>
          </cell>
        </row>
        <row r="1852">
          <cell r="A1852" t="str">
            <v>16-72-a</v>
          </cell>
          <cell r="B1852" t="str">
            <v>Jack Anchorage For 20 to 24 Wires 0.5" Strand  (Comprising Trumpet, Stressing Block &amp; Wedges Complete).</v>
          </cell>
          <cell r="C1852" t="str">
            <v>Each</v>
          </cell>
          <cell r="D1852">
            <v>151.88</v>
          </cell>
          <cell r="E1852">
            <v>14059.88</v>
          </cell>
          <cell r="F1852" t="str">
            <v>Each</v>
          </cell>
          <cell r="G1852">
            <v>151.88</v>
          </cell>
          <cell r="H1852">
            <v>14059.88</v>
          </cell>
        </row>
        <row r="1853">
          <cell r="A1853" t="str">
            <v>16-72-b</v>
          </cell>
          <cell r="B1853" t="str">
            <v>Jack Anchorage For 16 to 19 Wires 0.5" Strand (Comprising Trumpet, Stressing Block &amp; Wedges Complete).</v>
          </cell>
          <cell r="C1853" t="str">
            <v>Each</v>
          </cell>
          <cell r="D1853">
            <v>151.88</v>
          </cell>
          <cell r="E1853">
            <v>11278.28</v>
          </cell>
          <cell r="F1853" t="str">
            <v>Each</v>
          </cell>
          <cell r="G1853">
            <v>151.88</v>
          </cell>
          <cell r="H1853">
            <v>11278.28</v>
          </cell>
        </row>
        <row r="1854">
          <cell r="A1854" t="str">
            <v>16-72-c</v>
          </cell>
          <cell r="B1854" t="str">
            <v>Jack Anchorage For 10 to 12 Wires 0.5" Strand (Comprising Trumpet, Stressing Block &amp; Wedges Complete).</v>
          </cell>
          <cell r="C1854" t="str">
            <v>Each</v>
          </cell>
          <cell r="D1854">
            <v>151.88</v>
          </cell>
          <cell r="E1854">
            <v>8691.8799999999992</v>
          </cell>
          <cell r="F1854" t="str">
            <v>Each</v>
          </cell>
          <cell r="G1854">
            <v>151.88</v>
          </cell>
          <cell r="H1854">
            <v>8691.8799999999992</v>
          </cell>
        </row>
        <row r="1855">
          <cell r="A1855" t="str">
            <v>16-72-d</v>
          </cell>
          <cell r="B1855" t="str">
            <v>Jack Anchorage For 13 to 15 Wires 0.5" Strand (Comprising Trumpet, Stressing Block &amp; Wedges Complete)</v>
          </cell>
          <cell r="C1855" t="str">
            <v>Each</v>
          </cell>
          <cell r="D1855">
            <v>151.88</v>
          </cell>
          <cell r="E1855">
            <v>9667.8799999999992</v>
          </cell>
          <cell r="F1855" t="str">
            <v>Each</v>
          </cell>
          <cell r="G1855">
            <v>151.88</v>
          </cell>
          <cell r="H1855">
            <v>9667.8799999999992</v>
          </cell>
        </row>
        <row r="1856">
          <cell r="A1856" t="str">
            <v>16-72-e</v>
          </cell>
          <cell r="B1856" t="str">
            <v>Jack Anchorage For 8 to 9 Wires 0.5" Strand (Comprising Trumpet, Stressing Block &amp; Wedges Complete)</v>
          </cell>
          <cell r="C1856" t="str">
            <v>Each</v>
          </cell>
          <cell r="D1856">
            <v>151.88</v>
          </cell>
          <cell r="E1856">
            <v>6251.88</v>
          </cell>
          <cell r="F1856" t="str">
            <v>Each</v>
          </cell>
          <cell r="G1856">
            <v>151.88</v>
          </cell>
          <cell r="H1856">
            <v>6251.88</v>
          </cell>
        </row>
        <row r="1857">
          <cell r="A1857" t="str">
            <v>16-72-f</v>
          </cell>
          <cell r="B1857" t="str">
            <v>Jack Anchorage For 5 to 7 Wires 0.5" Strand (Comprising Trumpet, Stressing Block &amp; Wedges Complete)</v>
          </cell>
          <cell r="C1857" t="str">
            <v>Each</v>
          </cell>
          <cell r="D1857">
            <v>151.88</v>
          </cell>
          <cell r="E1857">
            <v>5641.88</v>
          </cell>
          <cell r="F1857" t="str">
            <v>Each</v>
          </cell>
          <cell r="G1857">
            <v>151.88</v>
          </cell>
          <cell r="H1857">
            <v>5641.88</v>
          </cell>
        </row>
        <row r="1858">
          <cell r="A1858" t="str">
            <v>16-72-g</v>
          </cell>
          <cell r="B1858" t="str">
            <v>Jack Anchorage For upto 4 Wires 0.5" Strand (Comprising Trumpet, Stressing Block &amp; Wedges Complete)</v>
          </cell>
          <cell r="C1858" t="str">
            <v>Each</v>
          </cell>
          <cell r="D1858">
            <v>151.88</v>
          </cell>
          <cell r="E1858">
            <v>4055.88</v>
          </cell>
          <cell r="F1858" t="str">
            <v>Each</v>
          </cell>
          <cell r="G1858">
            <v>151.88</v>
          </cell>
          <cell r="H1858">
            <v>4055.88</v>
          </cell>
        </row>
        <row r="1859">
          <cell r="A1859" t="str">
            <v>16-73-a</v>
          </cell>
          <cell r="B1859" t="str">
            <v>Un-galvanized Sheath for 20 to 24 Wires 0.5" Strand Cable</v>
          </cell>
          <cell r="C1859" t="str">
            <v>Rft</v>
          </cell>
          <cell r="D1859">
            <v>9.25</v>
          </cell>
          <cell r="E1859">
            <v>100.75</v>
          </cell>
          <cell r="F1859" t="str">
            <v>m</v>
          </cell>
          <cell r="G1859">
            <v>30.36</v>
          </cell>
          <cell r="H1859">
            <v>330.56</v>
          </cell>
        </row>
        <row r="1860">
          <cell r="A1860" t="str">
            <v>16-73-b</v>
          </cell>
          <cell r="B1860" t="str">
            <v>Un-galvanized Sheath for 16 to 19 Wires 0.5" Strand Cable</v>
          </cell>
          <cell r="C1860" t="str">
            <v>Rft</v>
          </cell>
          <cell r="D1860">
            <v>9.25</v>
          </cell>
          <cell r="E1860">
            <v>88.55</v>
          </cell>
          <cell r="F1860" t="str">
            <v>m</v>
          </cell>
          <cell r="G1860">
            <v>30.36</v>
          </cell>
          <cell r="H1860">
            <v>290.52999999999997</v>
          </cell>
        </row>
        <row r="1861">
          <cell r="A1861" t="str">
            <v>16-73-c</v>
          </cell>
          <cell r="B1861" t="str">
            <v>Un-galvanized Sheath for 13 to 15 Wires 0.5" Strand Cable</v>
          </cell>
          <cell r="C1861" t="str">
            <v>Rft</v>
          </cell>
          <cell r="D1861">
            <v>9.25</v>
          </cell>
          <cell r="E1861">
            <v>51.95</v>
          </cell>
          <cell r="F1861" t="str">
            <v>m</v>
          </cell>
          <cell r="G1861">
            <v>30.36</v>
          </cell>
          <cell r="H1861">
            <v>170.45</v>
          </cell>
        </row>
        <row r="1862">
          <cell r="A1862" t="str">
            <v>16-73-d</v>
          </cell>
          <cell r="B1862" t="str">
            <v>Un-galvanized Sheath for 10 to 12 Wires 0.5" Strand Cable</v>
          </cell>
          <cell r="C1862" t="str">
            <v>Rft</v>
          </cell>
          <cell r="D1862">
            <v>9.25</v>
          </cell>
          <cell r="E1862">
            <v>48.29</v>
          </cell>
          <cell r="F1862" t="str">
            <v>m</v>
          </cell>
          <cell r="G1862">
            <v>30.36</v>
          </cell>
          <cell r="H1862">
            <v>158.44999999999999</v>
          </cell>
        </row>
        <row r="1863">
          <cell r="A1863" t="str">
            <v>16-73-e</v>
          </cell>
          <cell r="B1863" t="str">
            <v>Un-galvanized Sheath for 8 to 9 Wires 0.5" Strand Cable</v>
          </cell>
          <cell r="C1863" t="str">
            <v>Rft</v>
          </cell>
          <cell r="D1863">
            <v>9.25</v>
          </cell>
          <cell r="E1863">
            <v>45.85</v>
          </cell>
          <cell r="F1863" t="str">
            <v>m</v>
          </cell>
          <cell r="G1863">
            <v>30.36</v>
          </cell>
          <cell r="H1863">
            <v>150.44</v>
          </cell>
        </row>
        <row r="1864">
          <cell r="A1864" t="str">
            <v>16-73-f</v>
          </cell>
          <cell r="B1864" t="str">
            <v>Un-galvanized Sheath for 5 to 7 Wires 0.5" Strand Cable</v>
          </cell>
          <cell r="C1864" t="str">
            <v>Rft</v>
          </cell>
          <cell r="D1864">
            <v>9.25</v>
          </cell>
          <cell r="E1864">
            <v>44.63</v>
          </cell>
          <cell r="F1864" t="str">
            <v>m</v>
          </cell>
          <cell r="G1864">
            <v>30.36</v>
          </cell>
          <cell r="H1864">
            <v>146.44</v>
          </cell>
        </row>
        <row r="1865">
          <cell r="A1865" t="str">
            <v>16-73-g</v>
          </cell>
          <cell r="B1865" t="str">
            <v>Un-galvanized Sheath for upto 4 Wires 0.5" Strand Cable</v>
          </cell>
          <cell r="C1865" t="str">
            <v>Rft</v>
          </cell>
          <cell r="D1865">
            <v>9.25</v>
          </cell>
          <cell r="E1865">
            <v>40.97</v>
          </cell>
          <cell r="F1865" t="str">
            <v>m</v>
          </cell>
          <cell r="G1865">
            <v>30.36</v>
          </cell>
          <cell r="H1865">
            <v>134.43</v>
          </cell>
        </row>
        <row r="1866">
          <cell r="A1866" t="str">
            <v>16-73-h</v>
          </cell>
          <cell r="B1866" t="str">
            <v>Stressing and Grouting for Cables upto 24/0.5" (Single End Stressing).</v>
          </cell>
          <cell r="C1866" t="str">
            <v>Each</v>
          </cell>
          <cell r="D1866">
            <v>877.5</v>
          </cell>
          <cell r="E1866">
            <v>2951.5</v>
          </cell>
          <cell r="F1866" t="str">
            <v>Each</v>
          </cell>
          <cell r="G1866">
            <v>877.5</v>
          </cell>
          <cell r="H1866">
            <v>2951.5</v>
          </cell>
        </row>
        <row r="1867">
          <cell r="A1867" t="str">
            <v>16-73-i</v>
          </cell>
          <cell r="B1867" t="str">
            <v>Stressing and Grouting for Cables ranging from 13/0.5" to 24/.05" (Single End Stressing).</v>
          </cell>
          <cell r="C1867" t="str">
            <v>Each</v>
          </cell>
          <cell r="D1867">
            <v>585</v>
          </cell>
          <cell r="E1867">
            <v>2659</v>
          </cell>
          <cell r="F1867" t="str">
            <v>Each</v>
          </cell>
          <cell r="G1867">
            <v>585</v>
          </cell>
          <cell r="H1867">
            <v>2659</v>
          </cell>
        </row>
        <row r="1868">
          <cell r="A1868" t="str">
            <v>16-73-j</v>
          </cell>
          <cell r="B1868" t="str">
            <v>Stressing and Grouting for Cable below 13/0.5" (Single End Stressing).</v>
          </cell>
          <cell r="C1868" t="str">
            <v>Each</v>
          </cell>
          <cell r="D1868">
            <v>405</v>
          </cell>
          <cell r="E1868">
            <v>2479</v>
          </cell>
          <cell r="F1868" t="str">
            <v>Each</v>
          </cell>
          <cell r="G1868">
            <v>405</v>
          </cell>
          <cell r="H1868">
            <v>2479</v>
          </cell>
        </row>
        <row r="1869">
          <cell r="A1869" t="str">
            <v>16-74-a</v>
          </cell>
          <cell r="B1869" t="str">
            <v>Supply of High Tensile Pre-stressed concrete steel wire strand Grade 270K 0.5" dia. Packed in standard reeless/weldless coils of two 2000 kgs approximately binded and wraped in Hessian Cloth.</v>
          </cell>
          <cell r="C1869" t="str">
            <v>Tonne</v>
          </cell>
          <cell r="D1869">
            <v>0</v>
          </cell>
          <cell r="E1869">
            <v>163480</v>
          </cell>
          <cell r="F1869" t="str">
            <v>ton</v>
          </cell>
          <cell r="G1869">
            <v>0</v>
          </cell>
          <cell r="H1869">
            <v>166103.35999999999</v>
          </cell>
        </row>
        <row r="1870">
          <cell r="A1870" t="str">
            <v>16-74-b</v>
          </cell>
          <cell r="B1870" t="str">
            <v>Supply of P.C Steel wire Dia 7 mm and 8 mm. Packed in reeless coils of 600 kgs to 800kgs properly binded.</v>
          </cell>
          <cell r="C1870" t="str">
            <v>tonne</v>
          </cell>
          <cell r="D1870">
            <v>0</v>
          </cell>
          <cell r="E1870">
            <v>134200</v>
          </cell>
          <cell r="F1870" t="str">
            <v>ton</v>
          </cell>
          <cell r="G1870">
            <v>0</v>
          </cell>
          <cell r="H1870">
            <v>136353.5</v>
          </cell>
        </row>
        <row r="1871">
          <cell r="A1871" t="str">
            <v>16-74-c</v>
          </cell>
          <cell r="B1871" t="str">
            <v>Supply of P.C Steel wire Dia 4 mm and 5 mm. Packed in reeless coils of 600 kgs to 800kgs properly binded.</v>
          </cell>
          <cell r="C1871" t="str">
            <v>Tonne</v>
          </cell>
          <cell r="D1871">
            <v>0</v>
          </cell>
          <cell r="E1871">
            <v>134200</v>
          </cell>
          <cell r="F1871" t="str">
            <v>ton</v>
          </cell>
          <cell r="G1871">
            <v>0</v>
          </cell>
          <cell r="H1871">
            <v>136353.5</v>
          </cell>
        </row>
        <row r="1872">
          <cell r="A1872" t="str">
            <v>16-75-a</v>
          </cell>
          <cell r="B1872" t="str">
            <v>Galvanized Sheath for 20 to 24 Wires 0.5" Strand Cable</v>
          </cell>
          <cell r="C1872" t="str">
            <v>Rft</v>
          </cell>
          <cell r="D1872">
            <v>9.25</v>
          </cell>
          <cell r="E1872">
            <v>212.75</v>
          </cell>
          <cell r="F1872" t="str">
            <v>m</v>
          </cell>
          <cell r="G1872">
            <v>30.36</v>
          </cell>
          <cell r="H1872">
            <v>698</v>
          </cell>
        </row>
        <row r="1873">
          <cell r="A1873" t="str">
            <v>16-75-b</v>
          </cell>
          <cell r="B1873" t="str">
            <v>Galvanized Sheath for 16 to 19 Wires 0.5" Strand Cable</v>
          </cell>
          <cell r="C1873" t="str">
            <v>Rft</v>
          </cell>
          <cell r="D1873">
            <v>9.25</v>
          </cell>
          <cell r="E1873">
            <v>184.93</v>
          </cell>
          <cell r="F1873" t="str">
            <v>m</v>
          </cell>
          <cell r="G1873">
            <v>30.36</v>
          </cell>
          <cell r="H1873">
            <v>606.74</v>
          </cell>
        </row>
        <row r="1874">
          <cell r="A1874" t="str">
            <v>16-75-c</v>
          </cell>
          <cell r="B1874" t="str">
            <v>Galvanized Sheath for 13 to 15 Wires 0.5" Strand Cable</v>
          </cell>
          <cell r="C1874" t="str">
            <v>Rft</v>
          </cell>
          <cell r="D1874">
            <v>9.25</v>
          </cell>
          <cell r="E1874">
            <v>160.05000000000001</v>
          </cell>
          <cell r="F1874" t="str">
            <v>m</v>
          </cell>
          <cell r="G1874">
            <v>30.36</v>
          </cell>
          <cell r="H1874">
            <v>525.09</v>
          </cell>
        </row>
        <row r="1875">
          <cell r="A1875" t="str">
            <v>16-75-d</v>
          </cell>
          <cell r="B1875" t="str">
            <v>Galvanized Sheath for 10 to 12 Wires 0.5" Strand Cable</v>
          </cell>
          <cell r="C1875" t="str">
            <v>Rft</v>
          </cell>
          <cell r="D1875">
            <v>9.25</v>
          </cell>
          <cell r="E1875">
            <v>139.55000000000001</v>
          </cell>
          <cell r="F1875" t="str">
            <v>m</v>
          </cell>
          <cell r="G1875">
            <v>30.36</v>
          </cell>
          <cell r="H1875">
            <v>457.84</v>
          </cell>
        </row>
        <row r="1876">
          <cell r="A1876" t="str">
            <v>16-75-e</v>
          </cell>
          <cell r="B1876" t="str">
            <v>Galvanized Sheath for 8 to 9 Wires 0.5" Strand Cable</v>
          </cell>
          <cell r="C1876" t="str">
            <v>Rft</v>
          </cell>
          <cell r="D1876">
            <v>9.25</v>
          </cell>
          <cell r="E1876">
            <v>128.81</v>
          </cell>
          <cell r="F1876" t="str">
            <v>m</v>
          </cell>
          <cell r="G1876">
            <v>30.36</v>
          </cell>
          <cell r="H1876">
            <v>422.62</v>
          </cell>
        </row>
        <row r="1877">
          <cell r="A1877" t="str">
            <v>16-75-f</v>
          </cell>
          <cell r="B1877" t="str">
            <v>Galvanized Sheath for 5 to 7 Wires 0.5" Strand Cable</v>
          </cell>
          <cell r="C1877" t="str">
            <v>Rft</v>
          </cell>
          <cell r="D1877">
            <v>9.25</v>
          </cell>
          <cell r="E1877">
            <v>116.61</v>
          </cell>
          <cell r="F1877" t="str">
            <v>m</v>
          </cell>
          <cell r="G1877">
            <v>30.36</v>
          </cell>
          <cell r="H1877">
            <v>382.59</v>
          </cell>
        </row>
        <row r="1878">
          <cell r="A1878" t="str">
            <v>16-75-g</v>
          </cell>
          <cell r="B1878" t="str">
            <v>Galvanized Sheath for upto 4 Wires 0.5" Strand Cable</v>
          </cell>
          <cell r="C1878" t="str">
            <v>Rft</v>
          </cell>
          <cell r="D1878">
            <v>9.25</v>
          </cell>
          <cell r="E1878">
            <v>99.53</v>
          </cell>
          <cell r="F1878" t="str">
            <v>m</v>
          </cell>
          <cell r="G1878">
            <v>30.36</v>
          </cell>
          <cell r="H1878">
            <v>326.56</v>
          </cell>
        </row>
        <row r="1879">
          <cell r="A1879" t="str">
            <v>16-76-a</v>
          </cell>
          <cell r="B1879" t="str">
            <v>Precast Reinfored Concrete Kerb New Jersy Barrier for Median (Double Face)</v>
          </cell>
          <cell r="C1879" t="str">
            <v>8 Rft</v>
          </cell>
          <cell r="D1879">
            <v>0</v>
          </cell>
          <cell r="E1879">
            <v>17771.71</v>
          </cell>
          <cell r="F1879" t="str">
            <v>m</v>
          </cell>
          <cell r="G1879">
            <v>0</v>
          </cell>
          <cell r="H1879">
            <v>7288.27</v>
          </cell>
        </row>
        <row r="1880">
          <cell r="A1880" t="str">
            <v>16-76-b</v>
          </cell>
          <cell r="B1880" t="str">
            <v>Precast Reinforced Concrete Kerb New Jersy Barrier for Bridge (Single Face)</v>
          </cell>
          <cell r="C1880" t="str">
            <v>8 Rft</v>
          </cell>
          <cell r="D1880">
            <v>0</v>
          </cell>
          <cell r="E1880">
            <v>5072.66</v>
          </cell>
          <cell r="F1880" t="str">
            <v>m</v>
          </cell>
          <cell r="G1880">
            <v>0</v>
          </cell>
          <cell r="H1880">
            <v>2080.3200000000002</v>
          </cell>
        </row>
        <row r="1881">
          <cell r="A1881" t="str">
            <v>16-77</v>
          </cell>
          <cell r="B1881" t="str">
            <v>Repair to pot holes including cleaning, brushing, removal of loose material and filling of the same with clean stone of size 0.75" to 1.5" with hot bitumen manual compaction with rammer (water bound 3% biutmen)</v>
          </cell>
          <cell r="C1881" t="str">
            <v>100 Sft</v>
          </cell>
          <cell r="D1881">
            <v>1850.63</v>
          </cell>
          <cell r="E1881">
            <v>4352.0200000000004</v>
          </cell>
          <cell r="F1881" t="str">
            <v>m2</v>
          </cell>
          <cell r="G1881">
            <v>199.13</v>
          </cell>
          <cell r="H1881">
            <v>468.28</v>
          </cell>
        </row>
        <row r="1882">
          <cell r="A1882" t="str">
            <v>16-78-a</v>
          </cell>
          <cell r="B1882" t="str">
            <v>Metal Guard Rail as per NHA (604a)</v>
          </cell>
          <cell r="C1882" t="str">
            <v>Rft</v>
          </cell>
          <cell r="D1882">
            <v>42.53</v>
          </cell>
          <cell r="E1882">
            <v>1079.53</v>
          </cell>
          <cell r="F1882" t="str">
            <v>m</v>
          </cell>
          <cell r="G1882">
            <v>139.52000000000001</v>
          </cell>
          <cell r="H1882">
            <v>3541.75</v>
          </cell>
        </row>
        <row r="1883">
          <cell r="A1883" t="str">
            <v>16-78-b</v>
          </cell>
          <cell r="B1883" t="str">
            <v>Metal Guard Rail End Pieces as per NHA (604b)</v>
          </cell>
          <cell r="C1883" t="str">
            <v>Each</v>
          </cell>
          <cell r="D1883">
            <v>54</v>
          </cell>
          <cell r="E1883">
            <v>2250</v>
          </cell>
          <cell r="F1883" t="str">
            <v>Each</v>
          </cell>
          <cell r="G1883">
            <v>54</v>
          </cell>
          <cell r="H1883">
            <v>2250</v>
          </cell>
        </row>
        <row r="1884">
          <cell r="A1884" t="str">
            <v>16-78-c</v>
          </cell>
          <cell r="B1884" t="str">
            <v>Steel Post of Metal Guard Rail as per NHA (604d)</v>
          </cell>
          <cell r="C1884" t="str">
            <v>Each</v>
          </cell>
          <cell r="D1884">
            <v>180</v>
          </cell>
          <cell r="E1884">
            <v>8720</v>
          </cell>
          <cell r="F1884" t="str">
            <v>Each</v>
          </cell>
          <cell r="G1884">
            <v>180</v>
          </cell>
          <cell r="H1884">
            <v>8720</v>
          </cell>
        </row>
        <row r="1885">
          <cell r="A1885" t="str">
            <v>17-01-a</v>
          </cell>
          <cell r="B1885" t="str">
            <v>Formation, dressing and preparing sub-grade in bed</v>
          </cell>
          <cell r="C1885" t="str">
            <v>100 Sft</v>
          </cell>
          <cell r="D1885">
            <v>644.63</v>
          </cell>
          <cell r="E1885">
            <v>644.63</v>
          </cell>
          <cell r="F1885" t="str">
            <v>m2</v>
          </cell>
          <cell r="G1885">
            <v>69.36</v>
          </cell>
          <cell r="H1885">
            <v>69.36</v>
          </cell>
        </row>
        <row r="1886">
          <cell r="A1886" t="str">
            <v>17-01-b</v>
          </cell>
          <cell r="B1886" t="str">
            <v>Formation, dressing and preparing sub-grade On slope</v>
          </cell>
          <cell r="C1886" t="str">
            <v>100 Sft</v>
          </cell>
          <cell r="D1886">
            <v>900</v>
          </cell>
          <cell r="E1886">
            <v>900</v>
          </cell>
          <cell r="F1886" t="str">
            <v>m2</v>
          </cell>
          <cell r="G1886">
            <v>96.84</v>
          </cell>
          <cell r="H1886">
            <v>96.84</v>
          </cell>
        </row>
        <row r="1887">
          <cell r="A1887" t="str">
            <v>17-02</v>
          </cell>
          <cell r="B1887" t="str">
            <v>Stabilized layer of cement, sand mortar 1:30 2" thick on slope</v>
          </cell>
          <cell r="C1887" t="str">
            <v>100 Sft</v>
          </cell>
          <cell r="D1887">
            <v>1631.25</v>
          </cell>
          <cell r="E1887">
            <v>2409.61</v>
          </cell>
          <cell r="F1887" t="str">
            <v>m2</v>
          </cell>
          <cell r="G1887">
            <v>175.52</v>
          </cell>
          <cell r="H1887">
            <v>259.27</v>
          </cell>
        </row>
        <row r="1888">
          <cell r="A1888" t="str">
            <v>17-03-a</v>
          </cell>
          <cell r="B1888" t="str">
            <v>1/2" thick plaster of cement, sand motar 1:10 in bed</v>
          </cell>
          <cell r="C1888" t="str">
            <v>100 Sft</v>
          </cell>
          <cell r="D1888">
            <v>1177.8800000000001</v>
          </cell>
          <cell r="E1888">
            <v>1501.18</v>
          </cell>
          <cell r="F1888" t="str">
            <v>m2</v>
          </cell>
          <cell r="G1888">
            <v>126.74</v>
          </cell>
          <cell r="H1888">
            <v>161.53</v>
          </cell>
        </row>
        <row r="1889">
          <cell r="A1889" t="str">
            <v>17-03-b</v>
          </cell>
          <cell r="B1889" t="str">
            <v>1/2" thick plaster of cement, sand motar 1:10 On slope</v>
          </cell>
          <cell r="C1889" t="str">
            <v>100 Sft</v>
          </cell>
          <cell r="D1889">
            <v>1490.63</v>
          </cell>
          <cell r="E1889">
            <v>1813.93</v>
          </cell>
          <cell r="F1889" t="str">
            <v>m2</v>
          </cell>
          <cell r="G1889">
            <v>160.38999999999999</v>
          </cell>
          <cell r="H1889">
            <v>195.18</v>
          </cell>
        </row>
        <row r="1890">
          <cell r="A1890" t="str">
            <v>17-04-a</v>
          </cell>
          <cell r="B1890" t="str">
            <v>1«" thick plaster of cement, sand mortar 1:6 in bed</v>
          </cell>
          <cell r="C1890" t="str">
            <v>100 Sft</v>
          </cell>
          <cell r="D1890">
            <v>1490.63</v>
          </cell>
          <cell r="E1890">
            <v>2837.14</v>
          </cell>
          <cell r="F1890" t="str">
            <v>m2</v>
          </cell>
          <cell r="G1890">
            <v>160.38999999999999</v>
          </cell>
          <cell r="H1890">
            <v>305.27999999999997</v>
          </cell>
        </row>
        <row r="1891">
          <cell r="A1891" t="str">
            <v>17-04-b</v>
          </cell>
          <cell r="B1891" t="str">
            <v>1«" thick plaster of cement, sand mortar 1:6 On slope</v>
          </cell>
          <cell r="C1891" t="str">
            <v>100 Sft</v>
          </cell>
          <cell r="D1891">
            <v>1884.38</v>
          </cell>
          <cell r="E1891">
            <v>3230.89</v>
          </cell>
          <cell r="F1891" t="str">
            <v>m2</v>
          </cell>
          <cell r="G1891">
            <v>202.76</v>
          </cell>
          <cell r="H1891">
            <v>347.64</v>
          </cell>
        </row>
        <row r="1892">
          <cell r="A1892" t="str">
            <v>17-05-a</v>
          </cell>
          <cell r="B1892" t="str">
            <v>3/8" thick plaster of cement, sand mortar 1:3 in bed</v>
          </cell>
          <cell r="C1892" t="str">
            <v>100 Sft</v>
          </cell>
          <cell r="D1892">
            <v>1177.8800000000001</v>
          </cell>
          <cell r="E1892">
            <v>1692.35</v>
          </cell>
          <cell r="F1892" t="str">
            <v>m2</v>
          </cell>
          <cell r="G1892">
            <v>126.74</v>
          </cell>
          <cell r="H1892">
            <v>182.1</v>
          </cell>
        </row>
        <row r="1893">
          <cell r="A1893" t="str">
            <v>17-05-b</v>
          </cell>
          <cell r="B1893" t="str">
            <v>3/8" thick plaster of cement, sand mortar 1:3 On slope</v>
          </cell>
          <cell r="C1893" t="str">
            <v>100 Sft</v>
          </cell>
          <cell r="D1893">
            <v>1490.63</v>
          </cell>
          <cell r="E1893">
            <v>2005.1</v>
          </cell>
          <cell r="F1893" t="str">
            <v>m2</v>
          </cell>
          <cell r="G1893">
            <v>160.38999999999999</v>
          </cell>
          <cell r="H1893">
            <v>215.75</v>
          </cell>
        </row>
        <row r="1894">
          <cell r="A1894" t="str">
            <v>17-06-a</v>
          </cell>
          <cell r="B1894" t="str">
            <v>Lining with Brick tiles 12"x6"x2", in c/s mortar 1:6 over a layer of 1/8" thick c/s mortar 1:6 (in bed)</v>
          </cell>
          <cell r="C1894" t="str">
            <v>100 Cft</v>
          </cell>
          <cell r="D1894">
            <v>5765.63</v>
          </cell>
          <cell r="E1894">
            <v>33494.39</v>
          </cell>
          <cell r="F1894" t="str">
            <v>m3</v>
          </cell>
          <cell r="G1894">
            <v>2036.11</v>
          </cell>
          <cell r="H1894">
            <v>11828.44</v>
          </cell>
        </row>
        <row r="1895">
          <cell r="A1895" t="str">
            <v>17-06-b</v>
          </cell>
          <cell r="B1895" t="str">
            <v>Lining with Brick tiles 12"x6"x2", in c/s mortar 1:6 over a layer of 1/8" thick c/s mortar 1:6 (On slope)</v>
          </cell>
          <cell r="C1895" t="str">
            <v>100 Cft</v>
          </cell>
          <cell r="D1895">
            <v>6581.25</v>
          </cell>
          <cell r="E1895">
            <v>34310.019999999997</v>
          </cell>
          <cell r="F1895" t="str">
            <v>m3</v>
          </cell>
          <cell r="G1895">
            <v>2324.15</v>
          </cell>
          <cell r="H1895">
            <v>12116.48</v>
          </cell>
        </row>
        <row r="1896">
          <cell r="A1896" t="str">
            <v>17-07-a</v>
          </cell>
          <cell r="B1896" t="str">
            <v>Lining with Brick tiles 12"x6"x2", in c/s mortar 1:3 over a layer of 1/8" thick c/s mortar 1:3 (in bed)</v>
          </cell>
          <cell r="C1896" t="str">
            <v>100 Cft</v>
          </cell>
          <cell r="D1896">
            <v>5765.63</v>
          </cell>
          <cell r="E1896">
            <v>35036.480000000003</v>
          </cell>
          <cell r="F1896" t="str">
            <v>m3</v>
          </cell>
          <cell r="G1896">
            <v>2036.11</v>
          </cell>
          <cell r="H1896">
            <v>12373.03</v>
          </cell>
        </row>
        <row r="1897">
          <cell r="A1897" t="str">
            <v>17-07-b</v>
          </cell>
          <cell r="B1897" t="str">
            <v>Lining with Brick tiles 12"x6"x2", in c/s mortar 1:3 over a layer of 1/8" thick c/s mortar 1:3 (On slope)</v>
          </cell>
          <cell r="C1897" t="str">
            <v>100 Cft</v>
          </cell>
          <cell r="D1897">
            <v>6581.25</v>
          </cell>
          <cell r="E1897">
            <v>35852.1</v>
          </cell>
          <cell r="F1897" t="str">
            <v>m3</v>
          </cell>
          <cell r="G1897">
            <v>2324.15</v>
          </cell>
          <cell r="H1897">
            <v>12661.06</v>
          </cell>
        </row>
        <row r="1898">
          <cell r="A1898" t="str">
            <v>17-08-a</v>
          </cell>
          <cell r="B1898" t="str">
            <v>Lining with bricks 9"x4.5"x3" (First Class) in c/s mort. 1:6 ove a layer of 1/8" thick c/s mortar 1:6 (in bed)</v>
          </cell>
          <cell r="C1898" t="str">
            <v>100 Cft</v>
          </cell>
          <cell r="D1898">
            <v>5765.63</v>
          </cell>
          <cell r="E1898">
            <v>23429.39</v>
          </cell>
          <cell r="F1898" t="str">
            <v>m3</v>
          </cell>
          <cell r="G1898">
            <v>2036.11</v>
          </cell>
          <cell r="H1898">
            <v>8274.02</v>
          </cell>
        </row>
        <row r="1899">
          <cell r="A1899" t="str">
            <v>17-08-b</v>
          </cell>
          <cell r="B1899" t="str">
            <v>Lining with bricks 9"x4.5"x3" (First Class), in c/s mort. 1:6 over a layer of 1/8" thick c/s mortar 1:6 (On slope)</v>
          </cell>
          <cell r="C1899" t="str">
            <v>100 Cft</v>
          </cell>
          <cell r="D1899">
            <v>6581.25</v>
          </cell>
          <cell r="E1899">
            <v>24245.02</v>
          </cell>
          <cell r="F1899" t="str">
            <v>m3</v>
          </cell>
          <cell r="G1899">
            <v>2324.15</v>
          </cell>
          <cell r="H1899">
            <v>8562.06</v>
          </cell>
        </row>
        <row r="1900">
          <cell r="A1900" t="str">
            <v>17-09-a</v>
          </cell>
          <cell r="B1900" t="str">
            <v>Lining with bricks 9"x4.5"x3" (First Class), in c/s mort. 1:3 over a layer of 1/8" thick c/s mortar 1:3 (in bed)</v>
          </cell>
          <cell r="C1900" t="str">
            <v>100 Cft</v>
          </cell>
          <cell r="D1900">
            <v>5765.63</v>
          </cell>
          <cell r="E1900">
            <v>24971.47</v>
          </cell>
          <cell r="F1900" t="str">
            <v>m3</v>
          </cell>
          <cell r="G1900">
            <v>2036.11</v>
          </cell>
          <cell r="H1900">
            <v>8818.6</v>
          </cell>
        </row>
        <row r="1901">
          <cell r="A1901" t="str">
            <v>17-09-b</v>
          </cell>
          <cell r="B1901" t="str">
            <v>Lining with bricks 9"x4.5"x3" (First Class), in c/s mort. 1:3 over a layer of 1/8" thick c/s mortar 1:3 (On slope)</v>
          </cell>
          <cell r="C1901" t="str">
            <v>100 Cft</v>
          </cell>
          <cell r="D1901">
            <v>6581.25</v>
          </cell>
          <cell r="E1901">
            <v>25787.1</v>
          </cell>
          <cell r="F1901" t="str">
            <v>m3</v>
          </cell>
          <cell r="G1901">
            <v>2324.15</v>
          </cell>
          <cell r="H1901">
            <v>9106.64</v>
          </cell>
        </row>
        <row r="1902">
          <cell r="A1902" t="str">
            <v>17-10-a-01</v>
          </cell>
          <cell r="B1902" t="str">
            <v>4" thick PCC lining, using washed screened &amp; graded stone aggregate : in bed : Ratio 1:2:4</v>
          </cell>
          <cell r="C1902" t="str">
            <v>100 Cft</v>
          </cell>
          <cell r="D1902">
            <v>4668.75</v>
          </cell>
          <cell r="E1902">
            <v>20517.04</v>
          </cell>
          <cell r="F1902" t="str">
            <v>m3</v>
          </cell>
          <cell r="G1902">
            <v>1648.76</v>
          </cell>
          <cell r="H1902">
            <v>7245.53</v>
          </cell>
        </row>
        <row r="1903">
          <cell r="A1903" t="str">
            <v>17-10-a-02</v>
          </cell>
          <cell r="B1903" t="str">
            <v>4" thick PCC lining, using washed screened &amp; graded stone aggregate : in bed : Ratio 1:3:6</v>
          </cell>
          <cell r="C1903" t="str">
            <v>100 Cft</v>
          </cell>
          <cell r="D1903">
            <v>4668.75</v>
          </cell>
          <cell r="E1903">
            <v>17798.39</v>
          </cell>
          <cell r="F1903" t="str">
            <v>m3</v>
          </cell>
          <cell r="G1903">
            <v>1648.76</v>
          </cell>
          <cell r="H1903">
            <v>6285.45</v>
          </cell>
        </row>
        <row r="1904">
          <cell r="A1904" t="str">
            <v>17-10-a-03</v>
          </cell>
          <cell r="B1904" t="str">
            <v>4" thick PCC lining, using washed screened &amp; graded stone aggregate : in bed : Ratio 1:4:8</v>
          </cell>
          <cell r="C1904" t="str">
            <v>100 Cft</v>
          </cell>
          <cell r="D1904">
            <v>4668.75</v>
          </cell>
          <cell r="E1904">
            <v>15473.07</v>
          </cell>
          <cell r="F1904" t="str">
            <v>m3</v>
          </cell>
          <cell r="G1904">
            <v>1648.76</v>
          </cell>
          <cell r="H1904">
            <v>5464.27</v>
          </cell>
        </row>
        <row r="1905">
          <cell r="A1905" t="str">
            <v>17-10-b-01</v>
          </cell>
          <cell r="B1905" t="str">
            <v>4" thick PCC lining, using washed screened &amp; graded stone aggregate : On slope : Ratio 1:2:4</v>
          </cell>
          <cell r="C1905" t="str">
            <v>100 Cft</v>
          </cell>
          <cell r="D1905">
            <v>5484.38</v>
          </cell>
          <cell r="E1905">
            <v>21332.66</v>
          </cell>
          <cell r="F1905" t="str">
            <v>m3</v>
          </cell>
          <cell r="G1905">
            <v>1936.79</v>
          </cell>
          <cell r="H1905">
            <v>7533.56</v>
          </cell>
        </row>
        <row r="1906">
          <cell r="A1906" t="str">
            <v>17-10-b-02</v>
          </cell>
          <cell r="B1906" t="str">
            <v>4" thick PCC lining, using washed screened &amp; graded stone aggregate : On slope : Ratio 1:3:6</v>
          </cell>
          <cell r="C1906" t="str">
            <v>100 Cft</v>
          </cell>
          <cell r="D1906">
            <v>5484.38</v>
          </cell>
          <cell r="E1906">
            <v>18614.02</v>
          </cell>
          <cell r="F1906" t="str">
            <v>m3</v>
          </cell>
          <cell r="G1906">
            <v>1936.79</v>
          </cell>
          <cell r="H1906">
            <v>6573.49</v>
          </cell>
        </row>
        <row r="1907">
          <cell r="A1907" t="str">
            <v>17-10-b-03</v>
          </cell>
          <cell r="B1907" t="str">
            <v>4" thick PCC lining, using washed screened &amp; graded stone aggregate : On slope : Ratio 1:4:8</v>
          </cell>
          <cell r="C1907" t="str">
            <v>100 Cft</v>
          </cell>
          <cell r="D1907">
            <v>5484.38</v>
          </cell>
          <cell r="E1907">
            <v>16288.7</v>
          </cell>
          <cell r="F1907" t="str">
            <v>m3</v>
          </cell>
          <cell r="G1907">
            <v>1936.79</v>
          </cell>
          <cell r="H1907">
            <v>5752.31</v>
          </cell>
        </row>
        <row r="1908">
          <cell r="A1908" t="str">
            <v>17-11-a</v>
          </cell>
          <cell r="B1908" t="str">
            <v>Providing and Laying PCC SEGMENTS in PRECAST Lining (PARABOLA TYPE) TYPE A</v>
          </cell>
          <cell r="C1908" t="str">
            <v>Rft</v>
          </cell>
          <cell r="D1908">
            <v>233.44</v>
          </cell>
          <cell r="E1908">
            <v>775.39</v>
          </cell>
          <cell r="F1908" t="str">
            <v>m</v>
          </cell>
          <cell r="G1908">
            <v>765.87</v>
          </cell>
          <cell r="H1908">
            <v>2543.92</v>
          </cell>
        </row>
        <row r="1909">
          <cell r="A1909" t="str">
            <v>17-11-b</v>
          </cell>
          <cell r="B1909" t="str">
            <v>PROVIDinG AND LAYin PCC SEGMENTS in PRECAST Lining (PARABOLA TYPE) TYPE B</v>
          </cell>
          <cell r="C1909" t="str">
            <v>Rft</v>
          </cell>
          <cell r="D1909">
            <v>155.63</v>
          </cell>
          <cell r="E1909">
            <v>389.23</v>
          </cell>
          <cell r="F1909" t="str">
            <v>m</v>
          </cell>
          <cell r="G1909">
            <v>510.58</v>
          </cell>
          <cell r="H1909">
            <v>1277</v>
          </cell>
        </row>
        <row r="1910">
          <cell r="A1910" t="str">
            <v>17-11-c</v>
          </cell>
          <cell r="B1910" t="str">
            <v>Providing and Laying PCC segments in Precast lining (Parabola type) Type C</v>
          </cell>
          <cell r="C1910" t="str">
            <v>Rft</v>
          </cell>
          <cell r="D1910">
            <v>125.63</v>
          </cell>
          <cell r="E1910">
            <v>288.7</v>
          </cell>
          <cell r="F1910" t="str">
            <v>m</v>
          </cell>
          <cell r="G1910">
            <v>412.16</v>
          </cell>
          <cell r="H1910">
            <v>947.17</v>
          </cell>
        </row>
        <row r="1911">
          <cell r="A1911" t="str">
            <v>17-11-d</v>
          </cell>
          <cell r="B1911" t="str">
            <v>Providing and Laying PCC segments in Precast lining (Parabola type) Type D</v>
          </cell>
          <cell r="C1911" t="str">
            <v>Rft</v>
          </cell>
          <cell r="D1911">
            <v>125.63</v>
          </cell>
          <cell r="E1911">
            <v>253.22</v>
          </cell>
          <cell r="F1911" t="str">
            <v>m</v>
          </cell>
          <cell r="G1911">
            <v>412.16</v>
          </cell>
          <cell r="H1911">
            <v>830.78</v>
          </cell>
        </row>
        <row r="1912">
          <cell r="A1912" t="str">
            <v>17-11-e</v>
          </cell>
          <cell r="B1912" t="str">
            <v>Providing and Laying PCC segments in Precast lining (Parabola type) Type SPL D</v>
          </cell>
          <cell r="C1912" t="str">
            <v>Rft</v>
          </cell>
          <cell r="D1912">
            <v>114.38</v>
          </cell>
          <cell r="E1912">
            <v>213.6</v>
          </cell>
          <cell r="F1912" t="str">
            <v>m</v>
          </cell>
          <cell r="G1912">
            <v>375.25</v>
          </cell>
          <cell r="H1912">
            <v>700.79</v>
          </cell>
        </row>
        <row r="1913">
          <cell r="A1913" t="str">
            <v>17-11-f</v>
          </cell>
          <cell r="B1913" t="str">
            <v>Providing and Laying PCC segments in Precast lining (Parabola type) Type e</v>
          </cell>
          <cell r="C1913" t="str">
            <v>Rft</v>
          </cell>
          <cell r="D1913">
            <v>114.38</v>
          </cell>
          <cell r="E1913">
            <v>194.61</v>
          </cell>
          <cell r="F1913" t="str">
            <v>m</v>
          </cell>
          <cell r="G1913">
            <v>375.25</v>
          </cell>
          <cell r="H1913">
            <v>638.49</v>
          </cell>
        </row>
        <row r="1914">
          <cell r="A1914" t="str">
            <v>18-01</v>
          </cell>
          <cell r="B1914" t="str">
            <v>Cutting Ransome &amp; Larson piles.</v>
          </cell>
          <cell r="C1914" t="str">
            <v>Each</v>
          </cell>
          <cell r="D1914">
            <v>253.13</v>
          </cell>
          <cell r="E1914">
            <v>253.13</v>
          </cell>
          <cell r="F1914" t="str">
            <v>Cut</v>
          </cell>
          <cell r="G1914">
            <v>253.13</v>
          </cell>
          <cell r="H1914">
            <v>253.13</v>
          </cell>
        </row>
        <row r="1915">
          <cell r="A1915" t="str">
            <v>18-02</v>
          </cell>
          <cell r="B1915" t="str">
            <v>Cutting universal piles</v>
          </cell>
          <cell r="C1915" t="str">
            <v>Each</v>
          </cell>
          <cell r="D1915">
            <v>273.38</v>
          </cell>
          <cell r="E1915">
            <v>273.38</v>
          </cell>
          <cell r="F1915" t="str">
            <v>Cut</v>
          </cell>
          <cell r="G1915">
            <v>273.38</v>
          </cell>
          <cell r="H1915">
            <v>273.38</v>
          </cell>
        </row>
        <row r="1916">
          <cell r="A1916" t="str">
            <v>18-03-a</v>
          </cell>
          <cell r="B1916" t="str">
            <v>Driving steel piles to depth of: Upto 15'</v>
          </cell>
          <cell r="C1916" t="str">
            <v>Rft</v>
          </cell>
          <cell r="D1916">
            <v>92.44</v>
          </cell>
          <cell r="E1916">
            <v>92.44</v>
          </cell>
          <cell r="F1916" t="str">
            <v>m</v>
          </cell>
          <cell r="G1916">
            <v>303.27</v>
          </cell>
          <cell r="H1916">
            <v>303.27</v>
          </cell>
        </row>
        <row r="1917">
          <cell r="A1917" t="str">
            <v>18-03-b</v>
          </cell>
          <cell r="B1917" t="str">
            <v>Driving steel piles to depth of: More than 15' to 25'</v>
          </cell>
          <cell r="C1917" t="str">
            <v>Rft</v>
          </cell>
          <cell r="D1917">
            <v>125.36</v>
          </cell>
          <cell r="E1917">
            <v>125.36</v>
          </cell>
          <cell r="F1917" t="str">
            <v>m</v>
          </cell>
          <cell r="G1917">
            <v>411.29</v>
          </cell>
          <cell r="H1917">
            <v>411.29</v>
          </cell>
        </row>
        <row r="1918">
          <cell r="A1918" t="str">
            <v>18-03-c</v>
          </cell>
          <cell r="B1918" t="str">
            <v>Driving steel piles to depth of: More than 25' to 30'</v>
          </cell>
          <cell r="C1918" t="str">
            <v>Rft</v>
          </cell>
          <cell r="D1918">
            <v>130.91999999999999</v>
          </cell>
          <cell r="E1918">
            <v>130.91999999999999</v>
          </cell>
          <cell r="F1918" t="str">
            <v>m</v>
          </cell>
          <cell r="G1918">
            <v>429.52</v>
          </cell>
          <cell r="H1918">
            <v>429.52</v>
          </cell>
        </row>
        <row r="1919">
          <cell r="A1919" t="str">
            <v>18-04</v>
          </cell>
          <cell r="B1919" t="str">
            <v>Dolleying piles upto 5'</v>
          </cell>
          <cell r="C1919" t="str">
            <v>Each</v>
          </cell>
          <cell r="D1919">
            <v>247.5</v>
          </cell>
          <cell r="E1919">
            <v>247.5</v>
          </cell>
          <cell r="F1919" t="str">
            <v>Each</v>
          </cell>
          <cell r="G1919">
            <v>247.5</v>
          </cell>
          <cell r="H1919">
            <v>247.5</v>
          </cell>
        </row>
        <row r="1920">
          <cell r="A1920" t="str">
            <v>18-05</v>
          </cell>
          <cell r="B1920" t="str">
            <v>Drilling holes in piles by hand</v>
          </cell>
          <cell r="C1920" t="str">
            <v>Each</v>
          </cell>
          <cell r="D1920">
            <v>30.38</v>
          </cell>
          <cell r="E1920">
            <v>30.38</v>
          </cell>
          <cell r="F1920" t="str">
            <v>Each</v>
          </cell>
          <cell r="G1920">
            <v>30.38</v>
          </cell>
          <cell r="H1920">
            <v>30.38</v>
          </cell>
        </row>
        <row r="1921">
          <cell r="A1921" t="str">
            <v>18-06</v>
          </cell>
          <cell r="B1921" t="str">
            <v>Raising and lowering machine</v>
          </cell>
          <cell r="C1921" t="str">
            <v>Each</v>
          </cell>
          <cell r="D1921">
            <v>9848.25</v>
          </cell>
          <cell r="E1921">
            <v>9848.25</v>
          </cell>
          <cell r="F1921" t="str">
            <v>Each</v>
          </cell>
          <cell r="G1921">
            <v>9848.25</v>
          </cell>
          <cell r="H1921">
            <v>9848.25</v>
          </cell>
        </row>
        <row r="1922">
          <cell r="A1922" t="str">
            <v>18-07-a</v>
          </cell>
          <cell r="B1922" t="str">
            <v>Turning Machine : 90</v>
          </cell>
          <cell r="C1922" t="str">
            <v>Job</v>
          </cell>
          <cell r="D1922">
            <v>5737.5</v>
          </cell>
          <cell r="E1922">
            <v>5737.5</v>
          </cell>
          <cell r="F1922" t="str">
            <v>Job</v>
          </cell>
          <cell r="G1922">
            <v>5737.5</v>
          </cell>
          <cell r="H1922">
            <v>5737.5</v>
          </cell>
        </row>
        <row r="1923">
          <cell r="A1923" t="str">
            <v>18-07-b</v>
          </cell>
          <cell r="B1923" t="str">
            <v>Turning Machine : 135</v>
          </cell>
          <cell r="C1923" t="str">
            <v>Job</v>
          </cell>
          <cell r="D1923">
            <v>7200</v>
          </cell>
          <cell r="E1923">
            <v>7200</v>
          </cell>
          <cell r="F1923" t="str">
            <v>Job</v>
          </cell>
          <cell r="G1923">
            <v>7200</v>
          </cell>
          <cell r="H1923">
            <v>7200</v>
          </cell>
        </row>
        <row r="1924">
          <cell r="A1924" t="str">
            <v>18-07-c</v>
          </cell>
          <cell r="B1924" t="str">
            <v>Turning Machine : 180</v>
          </cell>
          <cell r="C1924" t="str">
            <v>Job</v>
          </cell>
          <cell r="D1924">
            <v>9337.5</v>
          </cell>
          <cell r="E1924">
            <v>9337.5</v>
          </cell>
          <cell r="F1924" t="str">
            <v>Job</v>
          </cell>
          <cell r="G1924">
            <v>9337.5</v>
          </cell>
          <cell r="H1924">
            <v>9337.5</v>
          </cell>
        </row>
        <row r="1925">
          <cell r="A1925" t="str">
            <v>18-08</v>
          </cell>
          <cell r="B1925" t="str">
            <v>Travelling machine (light)</v>
          </cell>
          <cell r="C1925" t="str">
            <v>50 meter</v>
          </cell>
          <cell r="D1925">
            <v>9090</v>
          </cell>
          <cell r="E1925">
            <v>9090</v>
          </cell>
          <cell r="F1925" t="str">
            <v>50 m</v>
          </cell>
          <cell r="G1925">
            <v>9090</v>
          </cell>
          <cell r="H1925">
            <v>9090</v>
          </cell>
        </row>
        <row r="1926">
          <cell r="A1926" t="str">
            <v>18-09</v>
          </cell>
          <cell r="B1926" t="str">
            <v>Loading and unloading piles</v>
          </cell>
          <cell r="C1926" t="str">
            <v>tonne</v>
          </cell>
          <cell r="D1926">
            <v>208.13</v>
          </cell>
          <cell r="E1926">
            <v>208.13</v>
          </cell>
          <cell r="F1926" t="str">
            <v>tonne</v>
          </cell>
          <cell r="G1926">
            <v>208.13</v>
          </cell>
          <cell r="H1926">
            <v>208.13</v>
          </cell>
        </row>
        <row r="1927">
          <cell r="A1927" t="str">
            <v>18-10</v>
          </cell>
          <cell r="B1927" t="str">
            <v>Carriage of piling machine under different conditions</v>
          </cell>
          <cell r="C1927" t="str">
            <v>50 meter</v>
          </cell>
          <cell r="D1927">
            <v>4471.88</v>
          </cell>
          <cell r="E1927">
            <v>4471.88</v>
          </cell>
          <cell r="F1927" t="str">
            <v>50 m</v>
          </cell>
          <cell r="G1927">
            <v>4471.88</v>
          </cell>
          <cell r="H1927">
            <v>4471.88</v>
          </cell>
        </row>
        <row r="1928">
          <cell r="A1928" t="str">
            <v>18-11</v>
          </cell>
          <cell r="B1928" t="str">
            <v>Erecting piling machines</v>
          </cell>
          <cell r="C1928" t="str">
            <v>Each</v>
          </cell>
          <cell r="D1928">
            <v>23715</v>
          </cell>
          <cell r="E1928">
            <v>23715</v>
          </cell>
          <cell r="F1928" t="str">
            <v>Each</v>
          </cell>
          <cell r="G1928">
            <v>23715</v>
          </cell>
          <cell r="H1928">
            <v>23715</v>
          </cell>
        </row>
        <row r="1929">
          <cell r="A1929" t="str">
            <v>18-12</v>
          </cell>
          <cell r="B1929" t="str">
            <v>Dismantling piling machine</v>
          </cell>
          <cell r="C1929" t="str">
            <v>Each</v>
          </cell>
          <cell r="D1929">
            <v>23715</v>
          </cell>
          <cell r="E1929">
            <v>23715</v>
          </cell>
          <cell r="F1929" t="str">
            <v>Each</v>
          </cell>
          <cell r="G1929">
            <v>23715</v>
          </cell>
          <cell r="H1929">
            <v>23715</v>
          </cell>
        </row>
        <row r="1930">
          <cell r="A1930" t="str">
            <v>19-01</v>
          </cell>
          <cell r="B1930" t="str">
            <v>Cutting pilchi, frash or sarkanda including carriage within 1.5km.</v>
          </cell>
          <cell r="C1930" t="str">
            <v>100 Cft</v>
          </cell>
          <cell r="D1930">
            <v>1068.75</v>
          </cell>
          <cell r="E1930">
            <v>1068.75</v>
          </cell>
          <cell r="F1930" t="str">
            <v>m3</v>
          </cell>
          <cell r="G1930">
            <v>377.43</v>
          </cell>
          <cell r="H1930">
            <v>377.43</v>
          </cell>
        </row>
        <row r="1931">
          <cell r="A1931" t="str">
            <v>19-02</v>
          </cell>
          <cell r="B1931" t="str">
            <v>Weaving matresses</v>
          </cell>
          <cell r="C1931" t="str">
            <v>100 Sft</v>
          </cell>
          <cell r="D1931">
            <v>2025</v>
          </cell>
          <cell r="E1931">
            <v>2025</v>
          </cell>
          <cell r="F1931" t="str">
            <v>m2</v>
          </cell>
          <cell r="G1931">
            <v>217.89</v>
          </cell>
          <cell r="H1931">
            <v>217.89</v>
          </cell>
        </row>
        <row r="1932">
          <cell r="A1932" t="str">
            <v>19-03-a</v>
          </cell>
          <cell r="B1932" t="str">
            <v>Supply &amp; fill used synthetic fibre/plastic bags 1 .25cft capacity with sand or earth, sewing &amp; stacking : in dry</v>
          </cell>
          <cell r="C1932" t="str">
            <v>Each</v>
          </cell>
          <cell r="D1932">
            <v>45.56</v>
          </cell>
          <cell r="E1932">
            <v>55.32</v>
          </cell>
          <cell r="F1932" t="str">
            <v>Each</v>
          </cell>
          <cell r="G1932">
            <v>45.56</v>
          </cell>
          <cell r="H1932">
            <v>55.32</v>
          </cell>
        </row>
        <row r="1933">
          <cell r="A1933" t="str">
            <v>19-03-b</v>
          </cell>
          <cell r="B1933" t="str">
            <v>Supply &amp; fill used synthetic fibre/plastic bags 1.25cft capacity with sand or earth, sewing &amp; stacking : Under water.</v>
          </cell>
          <cell r="C1933" t="str">
            <v>Each</v>
          </cell>
          <cell r="D1933">
            <v>56.81</v>
          </cell>
          <cell r="E1933">
            <v>66.569999999999993</v>
          </cell>
          <cell r="F1933" t="str">
            <v>Each</v>
          </cell>
          <cell r="G1933">
            <v>56.81</v>
          </cell>
          <cell r="H1933">
            <v>66.569999999999993</v>
          </cell>
        </row>
        <row r="1934">
          <cell r="A1934" t="str">
            <v>19-03-c</v>
          </cell>
          <cell r="B1934" t="str">
            <v>Supply &amp; fill used cotton bags 1.25 cft capacity with sand or earth, sewing &amp; stacking : in dry</v>
          </cell>
          <cell r="C1934" t="str">
            <v>Each</v>
          </cell>
          <cell r="D1934">
            <v>45.56</v>
          </cell>
          <cell r="E1934">
            <v>118.76</v>
          </cell>
          <cell r="F1934" t="str">
            <v>each</v>
          </cell>
          <cell r="G1934">
            <v>45.56</v>
          </cell>
          <cell r="H1934">
            <v>118.76</v>
          </cell>
        </row>
        <row r="1935">
          <cell r="A1935" t="str">
            <v>19-03-d</v>
          </cell>
          <cell r="B1935" t="str">
            <v>Supply &amp; fill used cotton bags 1.25 cft capacity with sand or earth, sewing &amp; stacking : Under Water</v>
          </cell>
          <cell r="C1935" t="str">
            <v>Each</v>
          </cell>
          <cell r="D1935">
            <v>56.81</v>
          </cell>
          <cell r="E1935">
            <v>130.01</v>
          </cell>
          <cell r="F1935" t="str">
            <v>each</v>
          </cell>
          <cell r="G1935">
            <v>56.81</v>
          </cell>
          <cell r="H1935">
            <v>130.01</v>
          </cell>
        </row>
        <row r="1936">
          <cell r="A1936" t="str">
            <v>19-04-a</v>
          </cell>
          <cell r="B1936" t="str">
            <v>Supply &amp; fill new synthetic fibre/plastic bags 4-5cft capacity with sand or earth,sewing, stacking : in dry</v>
          </cell>
          <cell r="C1936" t="str">
            <v>Each</v>
          </cell>
          <cell r="D1936">
            <v>182.25</v>
          </cell>
          <cell r="E1936">
            <v>218.85</v>
          </cell>
          <cell r="F1936" t="str">
            <v>Each</v>
          </cell>
          <cell r="G1936">
            <v>182.25</v>
          </cell>
          <cell r="H1936">
            <v>218.85</v>
          </cell>
        </row>
        <row r="1937">
          <cell r="A1937" t="str">
            <v>19-04-b</v>
          </cell>
          <cell r="B1937" t="str">
            <v>Supply &amp; fill new synthetic fibre/plastic bags 4-5cft capacity with sand or earth,sewing, stacking : Under water</v>
          </cell>
          <cell r="C1937" t="str">
            <v>Each</v>
          </cell>
          <cell r="D1937">
            <v>227.25</v>
          </cell>
          <cell r="E1937">
            <v>263.85000000000002</v>
          </cell>
          <cell r="F1937" t="str">
            <v>Each</v>
          </cell>
          <cell r="G1937">
            <v>227.25</v>
          </cell>
          <cell r="H1937">
            <v>263.85000000000002</v>
          </cell>
        </row>
        <row r="1938">
          <cell r="A1938" t="str">
            <v>19-04-c</v>
          </cell>
          <cell r="B1938" t="str">
            <v>Supply &amp; fill used cotton bags 4-5 cft capacity with sand or earth, sewing &amp; stacking : in dry</v>
          </cell>
          <cell r="C1938" t="str">
            <v>Each</v>
          </cell>
          <cell r="D1938">
            <v>182.25</v>
          </cell>
          <cell r="E1938">
            <v>365.25</v>
          </cell>
          <cell r="F1938" t="str">
            <v>Each</v>
          </cell>
          <cell r="G1938">
            <v>182.25</v>
          </cell>
          <cell r="H1938">
            <v>365.25</v>
          </cell>
        </row>
        <row r="1939">
          <cell r="A1939" t="str">
            <v>19-04-d</v>
          </cell>
          <cell r="B1939" t="str">
            <v>Supply &amp; fill used cotton bags 4-5 cft capacity with sand or earth, sewing &amp; stacking : Under Water</v>
          </cell>
          <cell r="C1939" t="str">
            <v>Each</v>
          </cell>
          <cell r="D1939">
            <v>227.25</v>
          </cell>
          <cell r="E1939">
            <v>410.25</v>
          </cell>
          <cell r="F1939" t="str">
            <v>Each</v>
          </cell>
          <cell r="G1939">
            <v>227.25</v>
          </cell>
          <cell r="H1939">
            <v>410.25</v>
          </cell>
        </row>
        <row r="1940">
          <cell r="A1940" t="str">
            <v>19-05-a</v>
          </cell>
          <cell r="B1940" t="str">
            <v>Carriage of synthetic fibre/plastic bags 1.25 cft capacity filled with sand / earth : 1st 50 m</v>
          </cell>
          <cell r="C1940" t="str">
            <v>100 No.</v>
          </cell>
          <cell r="D1940">
            <v>230.63</v>
          </cell>
          <cell r="E1940">
            <v>230.63</v>
          </cell>
          <cell r="F1940" t="str">
            <v>100 No.</v>
          </cell>
          <cell r="G1940">
            <v>230.63</v>
          </cell>
          <cell r="H1940">
            <v>230.63</v>
          </cell>
        </row>
        <row r="1941">
          <cell r="A1941" t="str">
            <v>19-05-b</v>
          </cell>
          <cell r="B1941" t="str">
            <v>Carriage of synthetic fibre/plastic bags 1.25 cft capacity filled with sand / earth : 2nd &amp; 3rd 50 m</v>
          </cell>
          <cell r="C1941" t="str">
            <v>100No/50m</v>
          </cell>
          <cell r="D1941">
            <v>174.38</v>
          </cell>
          <cell r="E1941">
            <v>174.38</v>
          </cell>
          <cell r="F1941" t="str">
            <v>100No/50</v>
          </cell>
          <cell r="G1941">
            <v>174.38</v>
          </cell>
          <cell r="H1941">
            <v>174.38</v>
          </cell>
        </row>
        <row r="1942">
          <cell r="A1942" t="str">
            <v>19-05-c</v>
          </cell>
          <cell r="B1942" t="str">
            <v>Carriage of synthetic fibre/plastic bags 1.25 cft capacity filled with sand / earth : 4th and subsequent 50 m</v>
          </cell>
          <cell r="C1942" t="str">
            <v>100No/50m</v>
          </cell>
          <cell r="D1942">
            <v>19.13</v>
          </cell>
          <cell r="E1942">
            <v>19.13</v>
          </cell>
          <cell r="F1942" t="str">
            <v>100No/50</v>
          </cell>
          <cell r="G1942">
            <v>19.13</v>
          </cell>
          <cell r="H1942">
            <v>19.13</v>
          </cell>
        </row>
        <row r="1943">
          <cell r="A1943" t="str">
            <v>19-06-a</v>
          </cell>
          <cell r="B1943" t="str">
            <v>Carriage of new synthetic fibre/plastic bags 4-5 cft capacity filled with sand/earth : 1st 50 m</v>
          </cell>
          <cell r="C1943" t="str">
            <v>100 No.</v>
          </cell>
          <cell r="D1943">
            <v>922.5</v>
          </cell>
          <cell r="E1943">
            <v>922.5</v>
          </cell>
          <cell r="F1943" t="str">
            <v>100 No.</v>
          </cell>
          <cell r="G1943">
            <v>922.5</v>
          </cell>
          <cell r="H1943">
            <v>922.5</v>
          </cell>
        </row>
        <row r="1944">
          <cell r="A1944" t="str">
            <v>19-06-b</v>
          </cell>
          <cell r="B1944" t="str">
            <v>Carriage of new synthetic fibre/plastic bags 4-5 cft capacity filled with sand/earth : 2nd &amp; 3rd 50 m</v>
          </cell>
          <cell r="C1944" t="str">
            <v>100No/50m</v>
          </cell>
          <cell r="D1944">
            <v>697.5</v>
          </cell>
          <cell r="E1944">
            <v>697.5</v>
          </cell>
          <cell r="F1944" t="str">
            <v>100No/50</v>
          </cell>
          <cell r="G1944">
            <v>697.5</v>
          </cell>
          <cell r="H1944">
            <v>697.5</v>
          </cell>
        </row>
        <row r="1945">
          <cell r="A1945" t="str">
            <v>19-06-c</v>
          </cell>
          <cell r="B1945" t="str">
            <v>Carriage of new synthetic fibre/plastic bags 4-5 cft capacity filled with sand/earth : 4th &amp; subsequent 50 m</v>
          </cell>
          <cell r="C1945" t="str">
            <v>100No/50m</v>
          </cell>
          <cell r="D1945">
            <v>76.5</v>
          </cell>
          <cell r="E1945">
            <v>76.5</v>
          </cell>
          <cell r="F1945" t="str">
            <v>100No/50</v>
          </cell>
          <cell r="G1945">
            <v>76.5</v>
          </cell>
          <cell r="H1945">
            <v>76.5</v>
          </cell>
        </row>
        <row r="1946">
          <cell r="A1946" t="str">
            <v>19-07-a</v>
          </cell>
          <cell r="B1946" t="str">
            <v>Rolling matresses to river edge &amp; floating, after unrolling with area : Upto 200 m2</v>
          </cell>
          <cell r="C1946" t="str">
            <v>100 Sft</v>
          </cell>
          <cell r="D1946">
            <v>618.75</v>
          </cell>
          <cell r="E1946">
            <v>618.75</v>
          </cell>
          <cell r="F1946" t="str">
            <v>m2</v>
          </cell>
          <cell r="G1946">
            <v>66.58</v>
          </cell>
          <cell r="H1946">
            <v>66.58</v>
          </cell>
        </row>
        <row r="1947">
          <cell r="A1947" t="str">
            <v>19-07-b</v>
          </cell>
          <cell r="B1947" t="str">
            <v>Rolling matresses to river edge &amp; floating, after unrolling with area : Over 200 to 250 m2</v>
          </cell>
          <cell r="C1947" t="str">
            <v>100 Sft</v>
          </cell>
          <cell r="D1947">
            <v>984.38</v>
          </cell>
          <cell r="E1947">
            <v>984.38</v>
          </cell>
          <cell r="F1947" t="str">
            <v>m2</v>
          </cell>
          <cell r="G1947">
            <v>105.92</v>
          </cell>
          <cell r="H1947">
            <v>105.92</v>
          </cell>
        </row>
        <row r="1948">
          <cell r="A1948" t="str">
            <v>19-07-c</v>
          </cell>
          <cell r="B1948" t="str">
            <v>Rolling matresses to river edge &amp; floating, after unrolling with area : Over 250 m2</v>
          </cell>
          <cell r="C1948" t="str">
            <v>100 Sft</v>
          </cell>
          <cell r="D1948">
            <v>1175.6199999999999</v>
          </cell>
          <cell r="E1948">
            <v>1175.6199999999999</v>
          </cell>
          <cell r="F1948" t="str">
            <v>m2</v>
          </cell>
          <cell r="G1948">
            <v>126.5</v>
          </cell>
          <cell r="H1948">
            <v>126.5</v>
          </cell>
        </row>
        <row r="1949">
          <cell r="A1949" t="str">
            <v>19-08</v>
          </cell>
          <cell r="B1949" t="str">
            <v>Sewing empty cement bags in sheets</v>
          </cell>
          <cell r="C1949" t="str">
            <v>100 No.</v>
          </cell>
          <cell r="D1949">
            <v>815.63</v>
          </cell>
          <cell r="E1949">
            <v>1231.95</v>
          </cell>
          <cell r="F1949" t="str">
            <v>100 No.</v>
          </cell>
          <cell r="G1949">
            <v>815.63</v>
          </cell>
          <cell r="H1949">
            <v>1231.95</v>
          </cell>
        </row>
        <row r="1950">
          <cell r="A1950" t="str">
            <v>19-09</v>
          </cell>
          <cell r="B1950" t="str">
            <v>Making compact round pilchi, frash or sarkanda round bundles of specified size for the work.</v>
          </cell>
          <cell r="C1950" t="str">
            <v>100 Cft</v>
          </cell>
          <cell r="D1950">
            <v>1096.8800000000001</v>
          </cell>
          <cell r="E1950">
            <v>1096.8800000000001</v>
          </cell>
          <cell r="F1950" t="str">
            <v>m3</v>
          </cell>
          <cell r="G1950">
            <v>387.36</v>
          </cell>
          <cell r="H1950">
            <v>387.36</v>
          </cell>
        </row>
        <row r="1951">
          <cell r="A1951" t="str">
            <v>19-10</v>
          </cell>
          <cell r="B1951" t="str">
            <v>Launching the bundles mentioned in Item 19-09 above &amp; placing in position</v>
          </cell>
          <cell r="C1951" t="str">
            <v>100 Cft</v>
          </cell>
          <cell r="D1951">
            <v>675</v>
          </cell>
          <cell r="E1951">
            <v>675</v>
          </cell>
          <cell r="F1951" t="str">
            <v>m3</v>
          </cell>
          <cell r="G1951">
            <v>238.37</v>
          </cell>
          <cell r="H1951">
            <v>238.37</v>
          </cell>
        </row>
        <row r="1952">
          <cell r="A1952" t="str">
            <v>19-11-a</v>
          </cell>
          <cell r="B1952" t="str">
            <v>Supply within 150m (500 feet) : Boulders 9" and above</v>
          </cell>
          <cell r="C1952" t="str">
            <v>100 Cft</v>
          </cell>
          <cell r="D1952">
            <v>2036.25</v>
          </cell>
          <cell r="E1952">
            <v>2036.25</v>
          </cell>
          <cell r="F1952" t="str">
            <v>m3</v>
          </cell>
          <cell r="G1952">
            <v>719.1</v>
          </cell>
          <cell r="H1952">
            <v>719.1</v>
          </cell>
        </row>
        <row r="1953">
          <cell r="A1953" t="str">
            <v>19-11-b</v>
          </cell>
          <cell r="B1953" t="str">
            <v>Supply within 150m (500 feet) : Over size shingle 3" to 9"</v>
          </cell>
          <cell r="C1953" t="str">
            <v>100 Cft</v>
          </cell>
          <cell r="D1953">
            <v>1361.25</v>
          </cell>
          <cell r="E1953">
            <v>1361.25</v>
          </cell>
          <cell r="F1953" t="str">
            <v>m3</v>
          </cell>
          <cell r="G1953">
            <v>480.72</v>
          </cell>
          <cell r="H1953">
            <v>480.72</v>
          </cell>
        </row>
        <row r="1954">
          <cell r="A1954" t="str">
            <v>19-11-c</v>
          </cell>
          <cell r="B1954" t="str">
            <v>Supply within 150m (500 feet): Mixed graded shingle</v>
          </cell>
          <cell r="C1954" t="str">
            <v>100 Cft</v>
          </cell>
          <cell r="D1954">
            <v>1608.75</v>
          </cell>
          <cell r="E1954">
            <v>1608.75</v>
          </cell>
          <cell r="F1954" t="str">
            <v>m3</v>
          </cell>
          <cell r="G1954">
            <v>568.13</v>
          </cell>
          <cell r="H1954">
            <v>568.13</v>
          </cell>
        </row>
        <row r="1955">
          <cell r="A1955" t="str">
            <v>19-12</v>
          </cell>
          <cell r="B1955" t="str">
            <v>Supplying munj or patha trungers (6" mesh to hold 3 cft) stones/boulders</v>
          </cell>
          <cell r="C1955" t="str">
            <v>Each</v>
          </cell>
          <cell r="D1955">
            <v>140.63</v>
          </cell>
          <cell r="E1955">
            <v>195.83</v>
          </cell>
          <cell r="F1955" t="str">
            <v>Each</v>
          </cell>
          <cell r="G1955">
            <v>140.63</v>
          </cell>
          <cell r="H1955">
            <v>195.83</v>
          </cell>
        </row>
        <row r="1956">
          <cell r="A1956" t="str">
            <v>19-13-a-01</v>
          </cell>
          <cell r="B1956" t="str">
            <v>Provide &amp; weave GI wire netting for wire crates 6"x9" mesh : 15 SWG wire</v>
          </cell>
          <cell r="C1956" t="str">
            <v>100 Sft</v>
          </cell>
          <cell r="D1956">
            <v>1181.25</v>
          </cell>
          <cell r="E1956">
            <v>1791.25</v>
          </cell>
          <cell r="F1956" t="str">
            <v>m2</v>
          </cell>
          <cell r="G1956">
            <v>127.1</v>
          </cell>
          <cell r="H1956">
            <v>192.74</v>
          </cell>
        </row>
        <row r="1957">
          <cell r="A1957" t="str">
            <v>19-13-a-02</v>
          </cell>
          <cell r="B1957" t="str">
            <v>Provide &amp; weave GI wire netting for wire crates 6"x9" mesh : 10 SWG wire</v>
          </cell>
          <cell r="C1957" t="str">
            <v>100 Sft</v>
          </cell>
          <cell r="D1957">
            <v>1181.25</v>
          </cell>
          <cell r="E1957">
            <v>3159.18</v>
          </cell>
          <cell r="F1957" t="str">
            <v>m2</v>
          </cell>
          <cell r="G1957">
            <v>127.1</v>
          </cell>
          <cell r="H1957">
            <v>339.93</v>
          </cell>
        </row>
        <row r="1958">
          <cell r="A1958" t="str">
            <v>19-13-a-03</v>
          </cell>
          <cell r="B1958" t="str">
            <v>Provide &amp; weave GI wire netting for wire crates 6"x9" mesh : 8 SWG wire</v>
          </cell>
          <cell r="C1958" t="str">
            <v>100 Sft</v>
          </cell>
          <cell r="D1958">
            <v>1181.25</v>
          </cell>
          <cell r="E1958">
            <v>3434.22</v>
          </cell>
          <cell r="F1958" t="str">
            <v>m2</v>
          </cell>
          <cell r="G1958">
            <v>127.1</v>
          </cell>
          <cell r="H1958">
            <v>369.52</v>
          </cell>
        </row>
        <row r="1959">
          <cell r="A1959" t="str">
            <v>19-13-b-01</v>
          </cell>
          <cell r="B1959" t="str">
            <v>Provide &amp; weave GI wire netting for wire crates 6"x6" mesh : 15 SWG wire</v>
          </cell>
          <cell r="C1959" t="str">
            <v>100 Sft</v>
          </cell>
          <cell r="D1959">
            <v>1417.5</v>
          </cell>
          <cell r="E1959">
            <v>1887.2</v>
          </cell>
          <cell r="F1959" t="str">
            <v>m2</v>
          </cell>
          <cell r="G1959">
            <v>152.52000000000001</v>
          </cell>
          <cell r="H1959">
            <v>203.06</v>
          </cell>
        </row>
        <row r="1960">
          <cell r="A1960" t="str">
            <v>19-13-b-02</v>
          </cell>
          <cell r="B1960" t="str">
            <v>Provide &amp; weave GI wire netting for wire crates 6"x6" mesh : 10 SWG wire</v>
          </cell>
          <cell r="C1960" t="str">
            <v>100 Sft</v>
          </cell>
          <cell r="D1960">
            <v>1417.5</v>
          </cell>
          <cell r="E1960">
            <v>2781.17</v>
          </cell>
          <cell r="F1960" t="str">
            <v>m2</v>
          </cell>
          <cell r="G1960">
            <v>152.52000000000001</v>
          </cell>
          <cell r="H1960">
            <v>299.25</v>
          </cell>
        </row>
        <row r="1961">
          <cell r="A1961" t="str">
            <v>19-13-b-03</v>
          </cell>
          <cell r="B1961" t="str">
            <v>Provide &amp; weave GI wire netting for wire crates 6"x6" mesh : 8 SWG wire</v>
          </cell>
          <cell r="C1961" t="str">
            <v>100 Sft</v>
          </cell>
          <cell r="D1961">
            <v>1417.5</v>
          </cell>
          <cell r="E1961">
            <v>4357.16</v>
          </cell>
          <cell r="F1961" t="str">
            <v>m2</v>
          </cell>
          <cell r="G1961">
            <v>152.52000000000001</v>
          </cell>
          <cell r="H1961">
            <v>468.83</v>
          </cell>
        </row>
        <row r="1962">
          <cell r="A1962" t="str">
            <v>19-13-c-01</v>
          </cell>
          <cell r="B1962" t="str">
            <v>Provide &amp; weave GI wire netting for wire crates 4"x6" mesh : 15 SWG wire</v>
          </cell>
          <cell r="C1962" t="str">
            <v>100 Sft</v>
          </cell>
          <cell r="D1962">
            <v>1575</v>
          </cell>
          <cell r="E1962">
            <v>2281.0700000000002</v>
          </cell>
          <cell r="F1962" t="str">
            <v>m2</v>
          </cell>
          <cell r="G1962">
            <v>169.47</v>
          </cell>
          <cell r="H1962">
            <v>245.44</v>
          </cell>
        </row>
        <row r="1963">
          <cell r="A1963" t="str">
            <v>19-13-c-02</v>
          </cell>
          <cell r="B1963" t="str">
            <v>Provide &amp; weave GI wire netting for wire crates 4"x6" mesh : 10 SWG wire</v>
          </cell>
          <cell r="C1963" t="str">
            <v>100 Sft</v>
          </cell>
          <cell r="D1963">
            <v>1575</v>
          </cell>
          <cell r="E1963">
            <v>3620.5</v>
          </cell>
          <cell r="F1963" t="str">
            <v>m2</v>
          </cell>
          <cell r="G1963">
            <v>169.47</v>
          </cell>
          <cell r="H1963">
            <v>389.57</v>
          </cell>
        </row>
        <row r="1964">
          <cell r="A1964" t="str">
            <v>19-13-c-03</v>
          </cell>
          <cell r="B1964" t="str">
            <v>Provide &amp; weave GI wire netting for wire crates 4"x6" mesh : 8 SWG wire</v>
          </cell>
          <cell r="C1964" t="str">
            <v>100 Sft</v>
          </cell>
          <cell r="D1964">
            <v>1575</v>
          </cell>
          <cell r="E1964">
            <v>4953.74</v>
          </cell>
          <cell r="F1964" t="str">
            <v>m2</v>
          </cell>
          <cell r="G1964">
            <v>169.47</v>
          </cell>
          <cell r="H1964">
            <v>533.02</v>
          </cell>
        </row>
        <row r="1965">
          <cell r="A1965" t="str">
            <v>19-14</v>
          </cell>
          <cell r="B1965" t="str">
            <v>Providing and Laying shingle on top of bund, including handling of materials within 100 m.</v>
          </cell>
          <cell r="C1965" t="str">
            <v>100 Cft</v>
          </cell>
          <cell r="D1965">
            <v>562.5</v>
          </cell>
          <cell r="E1965">
            <v>2545</v>
          </cell>
          <cell r="F1965" t="str">
            <v>m3</v>
          </cell>
          <cell r="G1965">
            <v>198.65</v>
          </cell>
          <cell r="H1965">
            <v>898.76</v>
          </cell>
        </row>
        <row r="1966">
          <cell r="A1966" t="str">
            <v>19-15-a</v>
          </cell>
          <cell r="B1966" t="str">
            <v>Supply &amp; dump at site, without boat, including handling within 100m : Stone or boulder</v>
          </cell>
          <cell r="C1966" t="str">
            <v>100 Cft</v>
          </cell>
          <cell r="D1966">
            <v>1125</v>
          </cell>
          <cell r="E1966">
            <v>3565</v>
          </cell>
          <cell r="F1966" t="str">
            <v>m3</v>
          </cell>
          <cell r="G1966">
            <v>397.29</v>
          </cell>
          <cell r="H1966">
            <v>1258.97</v>
          </cell>
        </row>
        <row r="1967">
          <cell r="A1967" t="str">
            <v>19-15-a-01</v>
          </cell>
          <cell r="B1967" t="str">
            <v>Supply &amp; dump at site, without boat, including handling within 100m : boulders</v>
          </cell>
          <cell r="C1967" t="str">
            <v>100 Cft</v>
          </cell>
          <cell r="D1967">
            <v>1125</v>
          </cell>
          <cell r="E1967">
            <v>3687</v>
          </cell>
          <cell r="F1967" t="str">
            <v>m3</v>
          </cell>
          <cell r="G1967">
            <v>397.29</v>
          </cell>
          <cell r="H1967">
            <v>1302.05</v>
          </cell>
        </row>
        <row r="1968">
          <cell r="A1968" t="str">
            <v>19-15-b</v>
          </cell>
          <cell r="B1968" t="str">
            <v>Supply &amp; dump at site, without boat, including handling within 100m : Shingle or spawls</v>
          </cell>
          <cell r="C1968" t="str">
            <v>100 Cft</v>
          </cell>
          <cell r="D1968">
            <v>1125</v>
          </cell>
          <cell r="E1968">
            <v>3107.5</v>
          </cell>
          <cell r="F1968" t="str">
            <v>m3</v>
          </cell>
          <cell r="G1968">
            <v>397.29</v>
          </cell>
          <cell r="H1968">
            <v>1097.4000000000001</v>
          </cell>
        </row>
        <row r="1969">
          <cell r="A1969" t="str">
            <v>19-15-c</v>
          </cell>
          <cell r="B1969" t="str">
            <v>Supply &amp; dump at site, without boat, including handling within 100m : Brick bats</v>
          </cell>
          <cell r="C1969" t="str">
            <v>100 Cft</v>
          </cell>
          <cell r="D1969">
            <v>843.75</v>
          </cell>
          <cell r="E1969">
            <v>4503.75</v>
          </cell>
          <cell r="F1969" t="str">
            <v>m3</v>
          </cell>
          <cell r="G1969">
            <v>297.97000000000003</v>
          </cell>
          <cell r="H1969">
            <v>1590.49</v>
          </cell>
        </row>
        <row r="1970">
          <cell r="A1970" t="str">
            <v>19-16-a</v>
          </cell>
          <cell r="B1970" t="str">
            <v>Supplying and dumping by boat, including loading within 1 00m lead : Stone or boulder</v>
          </cell>
          <cell r="C1970" t="str">
            <v>100 Cft</v>
          </cell>
          <cell r="D1970">
            <v>6187.5</v>
          </cell>
          <cell r="E1970">
            <v>8749.5</v>
          </cell>
          <cell r="F1970" t="str">
            <v>m3</v>
          </cell>
          <cell r="G1970">
            <v>2185.1</v>
          </cell>
          <cell r="H1970">
            <v>3089.86</v>
          </cell>
        </row>
        <row r="1971">
          <cell r="A1971" t="str">
            <v>19-16-b</v>
          </cell>
          <cell r="B1971" t="str">
            <v>Supplying and dumping by boat, including loading within 100m lead : Shingle or spawls</v>
          </cell>
          <cell r="C1971" t="str">
            <v>100 Cft</v>
          </cell>
          <cell r="D1971">
            <v>6187.5</v>
          </cell>
          <cell r="E1971">
            <v>8170</v>
          </cell>
          <cell r="F1971" t="str">
            <v>m3</v>
          </cell>
          <cell r="G1971">
            <v>2185.1</v>
          </cell>
          <cell r="H1971">
            <v>2885.21</v>
          </cell>
        </row>
        <row r="1972">
          <cell r="A1972" t="str">
            <v>19-16-c</v>
          </cell>
          <cell r="B1972" t="str">
            <v>Supplying and dumping by boat, including loading within 100m lead : Brick bats</v>
          </cell>
          <cell r="C1972" t="str">
            <v>-</v>
          </cell>
          <cell r="D1972" t="str">
            <v>-</v>
          </cell>
          <cell r="E1972" t="str">
            <v>-</v>
          </cell>
          <cell r="F1972" t="str">
            <v>-</v>
          </cell>
          <cell r="G1972" t="str">
            <v>-</v>
          </cell>
          <cell r="H1972" t="str">
            <v>DELETED</v>
          </cell>
        </row>
        <row r="1973">
          <cell r="A1973" t="str">
            <v>19-17-a</v>
          </cell>
          <cell r="B1973" t="str">
            <v>Provide &amp; fill brick bats in crates, excluding cost of crates : without hand packing.</v>
          </cell>
          <cell r="C1973" t="str">
            <v>-</v>
          </cell>
          <cell r="D1973" t="str">
            <v>-</v>
          </cell>
          <cell r="E1973" t="str">
            <v>-</v>
          </cell>
          <cell r="F1973" t="str">
            <v>-</v>
          </cell>
          <cell r="G1973" t="str">
            <v>-</v>
          </cell>
          <cell r="H1973" t="str">
            <v>DELETED</v>
          </cell>
        </row>
        <row r="1974">
          <cell r="A1974" t="str">
            <v>19-17-b</v>
          </cell>
          <cell r="B1974" t="str">
            <v>Provide &amp; fill brick bats in crates, excluding cost of crates : with hand packing.</v>
          </cell>
          <cell r="C1974" t="str">
            <v>-</v>
          </cell>
          <cell r="D1974" t="str">
            <v>-</v>
          </cell>
          <cell r="E1974" t="str">
            <v>-</v>
          </cell>
          <cell r="F1974" t="str">
            <v>-</v>
          </cell>
          <cell r="G1974" t="str">
            <v>-</v>
          </cell>
          <cell r="H1974" t="str">
            <v>DELETED</v>
          </cell>
        </row>
        <row r="1975">
          <cell r="A1975" t="str">
            <v>19-18-a</v>
          </cell>
          <cell r="B1975" t="str">
            <v>Supply &amp; fill bricks in wire crates including sewing crates, excl cost of crates : Stone or boulder</v>
          </cell>
          <cell r="C1975" t="str">
            <v>100 Cft</v>
          </cell>
          <cell r="D1975">
            <v>1215</v>
          </cell>
          <cell r="E1975">
            <v>3777</v>
          </cell>
          <cell r="F1975" t="str">
            <v>m3</v>
          </cell>
          <cell r="G1975">
            <v>429.07</v>
          </cell>
          <cell r="H1975">
            <v>1333.84</v>
          </cell>
        </row>
        <row r="1976">
          <cell r="A1976" t="str">
            <v>19-18-b</v>
          </cell>
          <cell r="B1976" t="str">
            <v>Supply &amp; fill bricks in wire crates including sewing crates, excl cost of crates : Shingle or spawls</v>
          </cell>
          <cell r="C1976" t="str">
            <v>-</v>
          </cell>
          <cell r="D1976" t="str">
            <v>-</v>
          </cell>
          <cell r="E1976" t="str">
            <v>-</v>
          </cell>
          <cell r="F1976" t="str">
            <v>-</v>
          </cell>
          <cell r="G1976" t="str">
            <v>-</v>
          </cell>
          <cell r="H1976" t="str">
            <v>DELETED</v>
          </cell>
        </row>
        <row r="1977">
          <cell r="A1977" t="str">
            <v>19-19</v>
          </cell>
          <cell r="B1977" t="str">
            <v>Extra for anchoring boat for dumping by boats or tipping crates</v>
          </cell>
          <cell r="C1977" t="str">
            <v>100 Cft</v>
          </cell>
          <cell r="D1977">
            <v>112.5</v>
          </cell>
          <cell r="E1977">
            <v>112.5</v>
          </cell>
          <cell r="F1977" t="str">
            <v>m3</v>
          </cell>
          <cell r="G1977">
            <v>39.729999999999997</v>
          </cell>
          <cell r="H1977">
            <v>39.729999999999997</v>
          </cell>
        </row>
        <row r="1978">
          <cell r="A1978" t="str">
            <v>19-20</v>
          </cell>
          <cell r="B1978" t="str">
            <v>Extra for tipping crates (in addition to achoring boats)</v>
          </cell>
          <cell r="C1978" t="str">
            <v>100 Cft</v>
          </cell>
          <cell r="D1978">
            <v>1125</v>
          </cell>
          <cell r="E1978">
            <v>1125</v>
          </cell>
          <cell r="F1978" t="str">
            <v>m3</v>
          </cell>
          <cell r="G1978">
            <v>397.29</v>
          </cell>
          <cell r="H1978">
            <v>397.29</v>
          </cell>
        </row>
        <row r="1979">
          <cell r="A1979" t="str">
            <v>19-21</v>
          </cell>
          <cell r="B1979" t="str">
            <v>Pilchi revetment, including carriage upto 1.5 km</v>
          </cell>
          <cell r="C1979" t="str">
            <v>100 Sft</v>
          </cell>
          <cell r="D1979">
            <v>562.5</v>
          </cell>
          <cell r="E1979">
            <v>2599.9</v>
          </cell>
          <cell r="F1979" t="str">
            <v>m2</v>
          </cell>
          <cell r="G1979">
            <v>60.53</v>
          </cell>
          <cell r="H1979">
            <v>279.75</v>
          </cell>
        </row>
        <row r="1980">
          <cell r="A1980" t="str">
            <v>19-22</v>
          </cell>
          <cell r="B1980" t="str">
            <v>Surface protection with pilchi matresses including carriage upto 1.5 km.</v>
          </cell>
          <cell r="C1980" t="str">
            <v>100 Sft</v>
          </cell>
          <cell r="D1980">
            <v>0</v>
          </cell>
          <cell r="E1980">
            <v>195.2</v>
          </cell>
          <cell r="F1980" t="str">
            <v>m2</v>
          </cell>
          <cell r="G1980">
            <v>0</v>
          </cell>
          <cell r="H1980">
            <v>21</v>
          </cell>
        </row>
        <row r="1981">
          <cell r="A1981" t="str">
            <v>19-23</v>
          </cell>
          <cell r="B1981" t="str">
            <v>Pilchi, sarkanda or frash pitching on slopes, incl supply within 1.5 km, pegging &amp; tying with wire</v>
          </cell>
          <cell r="C1981" t="str">
            <v>100 Sft</v>
          </cell>
          <cell r="D1981">
            <v>1125</v>
          </cell>
          <cell r="E1981">
            <v>3965.16</v>
          </cell>
          <cell r="F1981" t="str">
            <v>m2</v>
          </cell>
          <cell r="G1981">
            <v>121.05</v>
          </cell>
          <cell r="H1981">
            <v>426.65</v>
          </cell>
        </row>
        <row r="1982">
          <cell r="A1982" t="str">
            <v>19-24-a</v>
          </cell>
          <cell r="B1982" t="str">
            <v>P&amp;E groynes, vertical wooden stakes 7"-12" dia Upto 1.5 m high, single row of stakes at 0.3m</v>
          </cell>
          <cell r="C1982" t="str">
            <v>100 Sft</v>
          </cell>
          <cell r="D1982">
            <v>1237.5</v>
          </cell>
          <cell r="E1982">
            <v>6223.03</v>
          </cell>
          <cell r="F1982" t="str">
            <v>m2</v>
          </cell>
          <cell r="G1982">
            <v>133.15</v>
          </cell>
          <cell r="H1982">
            <v>669.6</v>
          </cell>
        </row>
        <row r="1983">
          <cell r="A1983" t="str">
            <v>19-24-b</v>
          </cell>
          <cell r="B1983" t="str">
            <v>P&amp;E groynes, vertical wooden stakes 7"-12" dia Upto 3 m high, double row of stakes at 0.6m</v>
          </cell>
          <cell r="C1983" t="str">
            <v>100 Sft</v>
          </cell>
          <cell r="D1983">
            <v>2193.75</v>
          </cell>
          <cell r="E1983">
            <v>7862.48</v>
          </cell>
          <cell r="F1983" t="str">
            <v>m2</v>
          </cell>
          <cell r="G1983">
            <v>236.05</v>
          </cell>
          <cell r="H1983">
            <v>846</v>
          </cell>
        </row>
        <row r="1984">
          <cell r="A1984" t="str">
            <v>19-25</v>
          </cell>
          <cell r="B1984" t="str">
            <v>Providing and Laying stone pithcing/filling, dry hand packed in pitching &amp; aprons</v>
          </cell>
          <cell r="C1984" t="str">
            <v>100 Cft</v>
          </cell>
          <cell r="D1984">
            <v>1575</v>
          </cell>
          <cell r="E1984">
            <v>4625</v>
          </cell>
          <cell r="F1984" t="str">
            <v>m3</v>
          </cell>
          <cell r="G1984">
            <v>556.21</v>
          </cell>
          <cell r="H1984">
            <v>1633.3</v>
          </cell>
        </row>
        <row r="1985">
          <cell r="A1985" t="str">
            <v>19-26</v>
          </cell>
          <cell r="B1985" t="str">
            <v>Supplying stone and stone filling in GI wire crate and its sewing, excluding cost of crates</v>
          </cell>
          <cell r="C1985" t="str">
            <v>100 Cft</v>
          </cell>
          <cell r="D1985">
            <v>1687.5</v>
          </cell>
          <cell r="E1985">
            <v>4737.5</v>
          </cell>
          <cell r="F1985" t="str">
            <v>m3</v>
          </cell>
          <cell r="G1985">
            <v>595.94000000000005</v>
          </cell>
          <cell r="H1985">
            <v>1673.03</v>
          </cell>
        </row>
        <row r="1986">
          <cell r="A1986" t="str">
            <v>19-27</v>
          </cell>
          <cell r="B1986" t="str">
            <v>Providing and Laying stone pitching with hammer dressed stones on surface, laid in courses</v>
          </cell>
          <cell r="C1986" t="str">
            <v>100 Cft</v>
          </cell>
          <cell r="D1986">
            <v>3712.5</v>
          </cell>
          <cell r="E1986">
            <v>7372.5</v>
          </cell>
          <cell r="F1986" t="str">
            <v>m3</v>
          </cell>
          <cell r="G1986">
            <v>1311.06</v>
          </cell>
          <cell r="H1986">
            <v>2603.58</v>
          </cell>
        </row>
        <row r="1987">
          <cell r="A1987" t="str">
            <v>19-28-a</v>
          </cell>
          <cell r="B1987" t="str">
            <v>Providing and Laying stone pitching for top layer only : On slope</v>
          </cell>
          <cell r="C1987" t="str">
            <v>100 Cft</v>
          </cell>
          <cell r="D1987">
            <v>4837.5</v>
          </cell>
          <cell r="E1987">
            <v>8497.5</v>
          </cell>
          <cell r="F1987" t="str">
            <v>m3</v>
          </cell>
          <cell r="G1987">
            <v>1708.35</v>
          </cell>
          <cell r="H1987">
            <v>3000.87</v>
          </cell>
        </row>
        <row r="1988">
          <cell r="A1988" t="str">
            <v>19-28-b</v>
          </cell>
          <cell r="B1988" t="str">
            <v>Providing and Laying stone pitching for top layer only : On level</v>
          </cell>
          <cell r="C1988" t="str">
            <v>100 Cft</v>
          </cell>
          <cell r="D1988">
            <v>3712.5</v>
          </cell>
          <cell r="E1988">
            <v>7372.5</v>
          </cell>
          <cell r="F1988" t="str">
            <v>m3</v>
          </cell>
          <cell r="G1988">
            <v>1311.06</v>
          </cell>
          <cell r="H1988">
            <v>2603.58</v>
          </cell>
        </row>
        <row r="1989">
          <cell r="A1989" t="str">
            <v>19-29-a</v>
          </cell>
          <cell r="B1989" t="str">
            <v>Providing and Laying stone or spawl filling : On slope</v>
          </cell>
          <cell r="C1989" t="str">
            <v>100 Cft</v>
          </cell>
          <cell r="D1989">
            <v>815.63</v>
          </cell>
          <cell r="E1989">
            <v>4170.63</v>
          </cell>
          <cell r="F1989" t="str">
            <v>m3</v>
          </cell>
          <cell r="G1989">
            <v>288.04000000000002</v>
          </cell>
          <cell r="H1989">
            <v>1472.84</v>
          </cell>
        </row>
        <row r="1990">
          <cell r="A1990" t="str">
            <v>19-29-b</v>
          </cell>
          <cell r="B1990" t="str">
            <v>Providing and Laying stone or spawl filling : On level</v>
          </cell>
          <cell r="C1990" t="str">
            <v>100 Cft</v>
          </cell>
          <cell r="D1990">
            <v>675</v>
          </cell>
          <cell r="E1990">
            <v>4030</v>
          </cell>
          <cell r="F1990" t="str">
            <v>m3</v>
          </cell>
          <cell r="G1990">
            <v>238.37</v>
          </cell>
          <cell r="H1990">
            <v>1423.18</v>
          </cell>
        </row>
        <row r="1991">
          <cell r="A1991" t="str">
            <v>19-30-a</v>
          </cell>
          <cell r="B1991" t="str">
            <v>Providing and Laying grouted stone pitching, in 1:8 c/s mortar Top layer on slope</v>
          </cell>
          <cell r="C1991" t="str">
            <v>100 Cft</v>
          </cell>
          <cell r="D1991">
            <v>5906.25</v>
          </cell>
          <cell r="E1991">
            <v>11989.78</v>
          </cell>
          <cell r="F1991" t="str">
            <v>m3</v>
          </cell>
          <cell r="G1991">
            <v>2085.77</v>
          </cell>
          <cell r="H1991">
            <v>4234.1499999999996</v>
          </cell>
        </row>
        <row r="1992">
          <cell r="A1992" t="str">
            <v>19-30-b</v>
          </cell>
          <cell r="B1992" t="str">
            <v>Providing and Laying grouted stone pitching, in 1:8 c/s mortar Top layer on level</v>
          </cell>
          <cell r="C1992" t="str">
            <v>100 Cft</v>
          </cell>
          <cell r="D1992">
            <v>4837.5</v>
          </cell>
          <cell r="E1992">
            <v>10921.03</v>
          </cell>
          <cell r="F1992" t="str">
            <v>m3</v>
          </cell>
          <cell r="G1992">
            <v>1708.35</v>
          </cell>
          <cell r="H1992">
            <v>3856.73</v>
          </cell>
        </row>
        <row r="1993">
          <cell r="A1993" t="str">
            <v>19-30-c</v>
          </cell>
          <cell r="B1993" t="str">
            <v>Providing and Laying grouted stone pitching, in 1:8 c/s mortar Stone pitching/filling on slope or on level</v>
          </cell>
          <cell r="C1993" t="str">
            <v>100 Cft</v>
          </cell>
          <cell r="D1993">
            <v>4021.88</v>
          </cell>
          <cell r="E1993">
            <v>10105.41</v>
          </cell>
          <cell r="F1993" t="str">
            <v>m3</v>
          </cell>
          <cell r="G1993">
            <v>1420.31</v>
          </cell>
          <cell r="H1993">
            <v>3568.7</v>
          </cell>
        </row>
        <row r="1994">
          <cell r="A1994" t="str">
            <v>19-31-a</v>
          </cell>
          <cell r="B1994" t="str">
            <v>Grouting stone pitching or apron etc, in : Cement, sand mortar 1:3</v>
          </cell>
          <cell r="C1994" t="str">
            <v>100 Sft</v>
          </cell>
          <cell r="D1994">
            <v>2306.25</v>
          </cell>
          <cell r="E1994">
            <v>6689.1</v>
          </cell>
          <cell r="F1994" t="str">
            <v>m2</v>
          </cell>
          <cell r="G1994">
            <v>248.15</v>
          </cell>
          <cell r="H1994">
            <v>719.75</v>
          </cell>
        </row>
        <row r="1995">
          <cell r="A1995" t="str">
            <v>19-31-b</v>
          </cell>
          <cell r="B1995" t="str">
            <v>Grouting stone pitching or apron etc, in : Cement, sand mortar 1:8</v>
          </cell>
          <cell r="C1995" t="str">
            <v>100 Sft</v>
          </cell>
          <cell r="D1995">
            <v>2306.25</v>
          </cell>
          <cell r="E1995">
            <v>4676.78</v>
          </cell>
          <cell r="F1995" t="str">
            <v>m2</v>
          </cell>
          <cell r="G1995">
            <v>248.15</v>
          </cell>
          <cell r="H1995">
            <v>503.22</v>
          </cell>
        </row>
        <row r="1996">
          <cell r="A1996" t="str">
            <v>19-32</v>
          </cell>
          <cell r="B1996" t="str">
            <v>Sand grouting in stone apron, with high pressure hose</v>
          </cell>
          <cell r="C1996" t="str">
            <v>100 Sft</v>
          </cell>
          <cell r="D1996">
            <v>815.63</v>
          </cell>
          <cell r="E1996">
            <v>1864.21</v>
          </cell>
          <cell r="F1996" t="str">
            <v>m2</v>
          </cell>
          <cell r="G1996">
            <v>87.76</v>
          </cell>
          <cell r="H1996">
            <v>200.59</v>
          </cell>
        </row>
        <row r="1997">
          <cell r="A1997" t="str">
            <v>19-33</v>
          </cell>
          <cell r="B1997" t="str">
            <v>Grouting stone filling or pitching with bajri</v>
          </cell>
          <cell r="C1997" t="str">
            <v>100 Cft</v>
          </cell>
          <cell r="D1997">
            <v>703.13</v>
          </cell>
          <cell r="E1997">
            <v>1910.93</v>
          </cell>
          <cell r="F1997" t="str">
            <v>m3</v>
          </cell>
          <cell r="G1997">
            <v>248.31</v>
          </cell>
          <cell r="H1997">
            <v>674.84</v>
          </cell>
        </row>
        <row r="1998">
          <cell r="A1998" t="str">
            <v>19-34</v>
          </cell>
          <cell r="B1998" t="str">
            <v>Remove stone &amp; repitching hand packed, on slopes or level, making good damaged portion</v>
          </cell>
          <cell r="C1998" t="str">
            <v>100 Cft</v>
          </cell>
          <cell r="D1998">
            <v>4050</v>
          </cell>
          <cell r="E1998">
            <v>4050</v>
          </cell>
          <cell r="F1998" t="str">
            <v>m3</v>
          </cell>
          <cell r="G1998">
            <v>1430.25</v>
          </cell>
          <cell r="H1998">
            <v>1430.25</v>
          </cell>
        </row>
        <row r="1999">
          <cell r="A1999" t="str">
            <v>19-35</v>
          </cell>
          <cell r="B1999" t="str">
            <v>Collect &amp; stack boulders from nullah beds or loose shale etc within 100m lead</v>
          </cell>
          <cell r="C1999" t="str">
            <v>100 Cft</v>
          </cell>
          <cell r="D1999">
            <v>1687.5</v>
          </cell>
          <cell r="E1999">
            <v>1687.5</v>
          </cell>
          <cell r="F1999" t="str">
            <v>m3</v>
          </cell>
          <cell r="G1999">
            <v>595.94000000000005</v>
          </cell>
          <cell r="H1999">
            <v>595.94000000000005</v>
          </cell>
        </row>
        <row r="2000">
          <cell r="A2000" t="str">
            <v>19-36</v>
          </cell>
          <cell r="B2000" t="str">
            <v>Levelling and dressing stone filling under blocks and grouting with shingle</v>
          </cell>
          <cell r="C2000" t="str">
            <v>100 Cft</v>
          </cell>
          <cell r="D2000">
            <v>815.63</v>
          </cell>
          <cell r="E2000">
            <v>1410.38</v>
          </cell>
          <cell r="F2000" t="str">
            <v>m3</v>
          </cell>
          <cell r="G2000">
            <v>288.04000000000002</v>
          </cell>
          <cell r="H2000">
            <v>498.07</v>
          </cell>
        </row>
        <row r="2001">
          <cell r="A2001" t="str">
            <v>19-37</v>
          </cell>
          <cell r="B2001" t="str">
            <v>Grouting jharies between blocks with bajri</v>
          </cell>
          <cell r="C2001" t="str">
            <v>100 Cft</v>
          </cell>
          <cell r="D2001">
            <v>1350</v>
          </cell>
          <cell r="E2001">
            <v>2557.8000000000002</v>
          </cell>
          <cell r="F2001" t="str">
            <v>m3</v>
          </cell>
          <cell r="G2001">
            <v>476.75</v>
          </cell>
          <cell r="H2001">
            <v>903.28</v>
          </cell>
        </row>
        <row r="2002">
          <cell r="A2002" t="str">
            <v>19-38-a</v>
          </cell>
          <cell r="B2002" t="str">
            <v>Breaking stone into spawls and stacking</v>
          </cell>
          <cell r="C2002" t="str">
            <v>100 Cft</v>
          </cell>
          <cell r="D2002">
            <v>843.75</v>
          </cell>
          <cell r="E2002">
            <v>843.75</v>
          </cell>
          <cell r="F2002" t="str">
            <v>m3</v>
          </cell>
          <cell r="G2002">
            <v>297.97000000000003</v>
          </cell>
          <cell r="H2002">
            <v>297.97000000000003</v>
          </cell>
        </row>
        <row r="2003">
          <cell r="A2003" t="str">
            <v>19-38-b</v>
          </cell>
          <cell r="B2003" t="str">
            <v>Stone pitching with hammer dressed stone on surface laid in courses including carriage of material with in 91.50 (300 feet) meters.</v>
          </cell>
          <cell r="C2003" t="str">
            <v>100 Cft</v>
          </cell>
          <cell r="D2003">
            <v>5090.63</v>
          </cell>
          <cell r="E2003">
            <v>8750.6299999999992</v>
          </cell>
          <cell r="F2003" t="str">
            <v>m3</v>
          </cell>
          <cell r="G2003">
            <v>1797.74</v>
          </cell>
          <cell r="H2003">
            <v>3090.26</v>
          </cell>
        </row>
        <row r="2004">
          <cell r="A2004" t="str">
            <v>19-38-c</v>
          </cell>
          <cell r="B2004" t="str">
            <v xml:space="preserve">Stone pitching hand packed with surface levelled off to the correct section with hammer dressed stone and voids filled in 1:8 cement mortar in floors of bridges and along banks and in aprons etc including 91.50 meter lead. </v>
          </cell>
          <cell r="C2004" t="str">
            <v>100 Cft</v>
          </cell>
          <cell r="D2004">
            <v>5906.25</v>
          </cell>
          <cell r="E2004">
            <v>11955.5</v>
          </cell>
          <cell r="F2004" t="str">
            <v>m3</v>
          </cell>
          <cell r="G2004">
            <v>2085.77</v>
          </cell>
          <cell r="H2004">
            <v>4222.05</v>
          </cell>
        </row>
        <row r="2005">
          <cell r="A2005" t="str">
            <v>19-38-d</v>
          </cell>
          <cell r="B2005" t="str">
            <v>Removing stone and repitching, hand packed on slopes after making good damage slope.</v>
          </cell>
          <cell r="C2005" t="str">
            <v>100 Cft</v>
          </cell>
          <cell r="D2005">
            <v>2193.75</v>
          </cell>
          <cell r="E2005">
            <v>2193.75</v>
          </cell>
          <cell r="F2005" t="str">
            <v>m3</v>
          </cell>
          <cell r="G2005">
            <v>774.72</v>
          </cell>
          <cell r="H2005">
            <v>774.72</v>
          </cell>
        </row>
        <row r="2006">
          <cell r="A2006" t="str">
            <v>19-38-e</v>
          </cell>
          <cell r="B2006" t="str">
            <v>Collecting and stacking boulders from nullah beds or loose shale from any other site, within 91.50 (300 feet) meter lead</v>
          </cell>
          <cell r="C2006" t="str">
            <v>100 Cft</v>
          </cell>
          <cell r="D2006">
            <v>1125</v>
          </cell>
          <cell r="E2006">
            <v>1125</v>
          </cell>
          <cell r="F2006" t="str">
            <v>m3</v>
          </cell>
          <cell r="G2006">
            <v>397.29</v>
          </cell>
          <cell r="H2006">
            <v>397.29</v>
          </cell>
        </row>
        <row r="2007">
          <cell r="A2007" t="str">
            <v>19-38-f-01</v>
          </cell>
          <cell r="B2007" t="str">
            <v xml:space="preserve">Stone pitching for top layer only on slop </v>
          </cell>
          <cell r="C2007" t="str">
            <v>-</v>
          </cell>
          <cell r="D2007" t="str">
            <v>-</v>
          </cell>
          <cell r="E2007" t="str">
            <v>-</v>
          </cell>
          <cell r="F2007" t="str">
            <v>-</v>
          </cell>
          <cell r="G2007" t="str">
            <v>-</v>
          </cell>
          <cell r="H2007" t="str">
            <v>DELETED</v>
          </cell>
        </row>
        <row r="2008">
          <cell r="A2008" t="str">
            <v>19-38-f-02</v>
          </cell>
          <cell r="B2008" t="str">
            <v>Stone pitching for top layer only on Bed</v>
          </cell>
          <cell r="C2008" t="str">
            <v>-</v>
          </cell>
          <cell r="D2008" t="str">
            <v>-</v>
          </cell>
          <cell r="E2008" t="str">
            <v>-</v>
          </cell>
          <cell r="F2008" t="str">
            <v>-</v>
          </cell>
          <cell r="G2008" t="str">
            <v>-</v>
          </cell>
          <cell r="H2008" t="str">
            <v>DELETED</v>
          </cell>
        </row>
        <row r="2009">
          <cell r="A2009" t="str">
            <v>19-38-g-01</v>
          </cell>
          <cell r="B2009" t="str">
            <v>Laying stone or spawl filling. a)on level</v>
          </cell>
          <cell r="C2009" t="str">
            <v>100 Cft</v>
          </cell>
          <cell r="D2009">
            <v>675</v>
          </cell>
          <cell r="E2009">
            <v>4030</v>
          </cell>
          <cell r="F2009" t="str">
            <v>m3</v>
          </cell>
          <cell r="G2009">
            <v>238.37</v>
          </cell>
          <cell r="H2009">
            <v>1423.18</v>
          </cell>
        </row>
        <row r="2010">
          <cell r="A2010" t="str">
            <v>19-38-g-02</v>
          </cell>
          <cell r="B2010" t="str">
            <v>Laying stone or spawl filling. a)on slop</v>
          </cell>
          <cell r="C2010" t="str">
            <v>100 Cft</v>
          </cell>
          <cell r="D2010">
            <v>815.63</v>
          </cell>
          <cell r="E2010">
            <v>4170.63</v>
          </cell>
          <cell r="F2010" t="str">
            <v>m3</v>
          </cell>
          <cell r="G2010">
            <v>288.04000000000002</v>
          </cell>
          <cell r="H2010">
            <v>1472.84</v>
          </cell>
        </row>
        <row r="2011">
          <cell r="A2011" t="str">
            <v>19-39-a</v>
          </cell>
          <cell r="B2011" t="str">
            <v>Fix floating spurs, with material from canal plantation within 1 km : Upto 2' FS depth</v>
          </cell>
          <cell r="C2011" t="str">
            <v>Each</v>
          </cell>
          <cell r="D2011">
            <v>27.56</v>
          </cell>
          <cell r="E2011">
            <v>27.56</v>
          </cell>
          <cell r="F2011" t="str">
            <v>Each</v>
          </cell>
          <cell r="G2011">
            <v>27.56</v>
          </cell>
          <cell r="H2011">
            <v>27.56</v>
          </cell>
        </row>
        <row r="2012">
          <cell r="A2012" t="str">
            <v>19-39-b</v>
          </cell>
          <cell r="B2012" t="str">
            <v>Fix floating spurs, with material from canal plantation within 1 km : Over 2' to 3' FS depth</v>
          </cell>
          <cell r="C2012" t="str">
            <v>Each</v>
          </cell>
          <cell r="D2012">
            <v>39.15</v>
          </cell>
          <cell r="E2012">
            <v>39.15</v>
          </cell>
          <cell r="F2012" t="str">
            <v>Each</v>
          </cell>
          <cell r="G2012">
            <v>39.15</v>
          </cell>
          <cell r="H2012">
            <v>39.15</v>
          </cell>
        </row>
        <row r="2013">
          <cell r="A2013" t="str">
            <v>19-39-c</v>
          </cell>
          <cell r="B2013" t="str">
            <v>Fix floating spurs, with material from canal plantation within 1 km : Over 3' to 4' FS depth</v>
          </cell>
          <cell r="C2013" t="str">
            <v>Each</v>
          </cell>
          <cell r="D2013">
            <v>55.13</v>
          </cell>
          <cell r="E2013">
            <v>55.13</v>
          </cell>
          <cell r="F2013" t="str">
            <v>Each</v>
          </cell>
          <cell r="G2013">
            <v>55.13</v>
          </cell>
          <cell r="H2013">
            <v>55.13</v>
          </cell>
        </row>
        <row r="2014">
          <cell r="A2014" t="str">
            <v>19-39-d</v>
          </cell>
          <cell r="B2014" t="str">
            <v>Fix floating spurs, with material from canal plantation within 1 km : Exceeding 4' depth</v>
          </cell>
          <cell r="C2014" t="str">
            <v>Each</v>
          </cell>
          <cell r="D2014">
            <v>110.25</v>
          </cell>
          <cell r="E2014">
            <v>110.25</v>
          </cell>
          <cell r="F2014" t="str">
            <v>Each</v>
          </cell>
          <cell r="G2014">
            <v>110.25</v>
          </cell>
          <cell r="H2014">
            <v>110.25</v>
          </cell>
        </row>
        <row r="2015">
          <cell r="A2015" t="str">
            <v>19-40-a-01</v>
          </cell>
          <cell r="B2015" t="str">
            <v>Stake &amp; bush from canal plantation etc : Pegs 3.5' long, 3"-6" dia: Unsharpened within 1km</v>
          </cell>
          <cell r="C2015" t="str">
            <v>100 No.</v>
          </cell>
          <cell r="D2015">
            <v>1692</v>
          </cell>
          <cell r="E2015">
            <v>1984.8</v>
          </cell>
          <cell r="F2015" t="str">
            <v>100 No.</v>
          </cell>
          <cell r="G2015">
            <v>1692</v>
          </cell>
          <cell r="H2015">
            <v>1984.8</v>
          </cell>
        </row>
        <row r="2016">
          <cell r="A2016" t="str">
            <v>19-40-a-02</v>
          </cell>
          <cell r="B2016" t="str">
            <v>Stake &amp; bush from canal plantation etc : Pegs 3.5' long, 3"-6" dia: Sharpening one end</v>
          </cell>
          <cell r="C2016" t="str">
            <v>100 No.</v>
          </cell>
          <cell r="D2016">
            <v>675</v>
          </cell>
          <cell r="E2016">
            <v>675</v>
          </cell>
          <cell r="F2016" t="str">
            <v>100 No.</v>
          </cell>
          <cell r="G2016">
            <v>675</v>
          </cell>
          <cell r="H2016">
            <v>675</v>
          </cell>
        </row>
        <row r="2017">
          <cell r="A2017" t="str">
            <v>19-40-a-03</v>
          </cell>
          <cell r="B2017" t="str">
            <v>Stake &amp; bush from canal plantation etc : Pegs 3.5' long, 3"-6" dia: Driving 1' below ground</v>
          </cell>
          <cell r="C2017" t="str">
            <v>100 No.</v>
          </cell>
          <cell r="D2017">
            <v>703.13</v>
          </cell>
          <cell r="E2017">
            <v>703.13</v>
          </cell>
          <cell r="F2017" t="str">
            <v>100 No.</v>
          </cell>
          <cell r="G2017">
            <v>703.13</v>
          </cell>
          <cell r="H2017">
            <v>703.13</v>
          </cell>
        </row>
        <row r="2018">
          <cell r="A2018" t="str">
            <v>19-40-a-04</v>
          </cell>
          <cell r="B2018" t="str">
            <v>Stake &amp; bush from canal plantation etc : Pegs 3.5' long, 3"-6" dia: Tying with munj, patha ban</v>
          </cell>
          <cell r="C2018" t="str">
            <v>100 Rft</v>
          </cell>
          <cell r="D2018">
            <v>281.25</v>
          </cell>
          <cell r="E2018">
            <v>311.75</v>
          </cell>
          <cell r="F2018" t="str">
            <v>100 Rft</v>
          </cell>
          <cell r="G2018">
            <v>281.25</v>
          </cell>
          <cell r="H2018">
            <v>311.75</v>
          </cell>
        </row>
        <row r="2019">
          <cell r="A2019" t="str">
            <v>19-40-a-05</v>
          </cell>
          <cell r="B2019" t="str">
            <v>Stake &amp; bush from canal plantation etc : Pegs 3.5' long, 3"-6" dia: Wattle+intertwine brushwood</v>
          </cell>
          <cell r="C2019" t="str">
            <v>100 Rft</v>
          </cell>
          <cell r="D2019">
            <v>1968.75</v>
          </cell>
          <cell r="E2019">
            <v>3188.75</v>
          </cell>
          <cell r="F2019" t="str">
            <v>100 Rft</v>
          </cell>
          <cell r="G2019">
            <v>1968.75</v>
          </cell>
          <cell r="H2019">
            <v>3188.75</v>
          </cell>
        </row>
        <row r="2020">
          <cell r="A2020" t="str">
            <v>19-40-b-01</v>
          </cell>
          <cell r="B2020" t="str">
            <v>Stake &amp; bush from canal plantation etc : Pegs 4' long, 3"-6" dia: Unsharpened within 1km</v>
          </cell>
          <cell r="C2020" t="str">
            <v>100 No.</v>
          </cell>
          <cell r="D2020">
            <v>1973.25</v>
          </cell>
          <cell r="E2020">
            <v>3193.25</v>
          </cell>
          <cell r="F2020" t="str">
            <v>100 No.</v>
          </cell>
          <cell r="G2020">
            <v>1973.25</v>
          </cell>
          <cell r="H2020">
            <v>3193.25</v>
          </cell>
        </row>
        <row r="2021">
          <cell r="A2021" t="str">
            <v>19-40-b-02</v>
          </cell>
          <cell r="B2021" t="str">
            <v>Stake &amp; bush from canal plantation etc : Pegs 4' long, 3"-6" dia: Sharpening one end</v>
          </cell>
          <cell r="C2021" t="str">
            <v>100 No.</v>
          </cell>
          <cell r="D2021">
            <v>675</v>
          </cell>
          <cell r="E2021">
            <v>675</v>
          </cell>
          <cell r="F2021" t="str">
            <v>100 No.</v>
          </cell>
          <cell r="G2021">
            <v>675</v>
          </cell>
          <cell r="H2021">
            <v>675</v>
          </cell>
        </row>
        <row r="2022">
          <cell r="A2022" t="str">
            <v>19-40-b-03</v>
          </cell>
          <cell r="B2022" t="str">
            <v>Stake &amp; bush from canal plantation etc : Pegs 4' long, 3"-6" dia: Driving 1.25' below ground</v>
          </cell>
          <cell r="C2022" t="str">
            <v>100 No.</v>
          </cell>
          <cell r="D2022">
            <v>984.38</v>
          </cell>
          <cell r="E2022">
            <v>984.38</v>
          </cell>
          <cell r="F2022" t="str">
            <v>100 No.</v>
          </cell>
          <cell r="G2022">
            <v>984.38</v>
          </cell>
          <cell r="H2022">
            <v>984.38</v>
          </cell>
        </row>
        <row r="2023">
          <cell r="A2023" t="str">
            <v>19-40-b-04</v>
          </cell>
          <cell r="B2023" t="str">
            <v>Stake &amp; bush from canal plantation etc : Pegs 4' long, 3"-6" dia: Tying with munj, patha ban</v>
          </cell>
          <cell r="C2023" t="str">
            <v>100 Rft</v>
          </cell>
          <cell r="D2023">
            <v>281.25</v>
          </cell>
          <cell r="E2023">
            <v>311.75</v>
          </cell>
          <cell r="F2023" t="str">
            <v>100 Rft</v>
          </cell>
          <cell r="G2023">
            <v>281.25</v>
          </cell>
          <cell r="H2023">
            <v>311.75</v>
          </cell>
        </row>
        <row r="2024">
          <cell r="A2024" t="str">
            <v>19-40-b-05</v>
          </cell>
          <cell r="B2024" t="str">
            <v>Stake &amp; bush from canal plantation etc : Pegs 4' long, 3"-6" dia: Wattle+intertwine brushwood</v>
          </cell>
          <cell r="C2024" t="str">
            <v>100 Rft</v>
          </cell>
          <cell r="D2024">
            <v>2390.63</v>
          </cell>
          <cell r="E2024">
            <v>3610.63</v>
          </cell>
          <cell r="F2024" t="str">
            <v>100 Rft</v>
          </cell>
          <cell r="G2024">
            <v>2390.63</v>
          </cell>
          <cell r="H2024">
            <v>3610.63</v>
          </cell>
        </row>
        <row r="2025">
          <cell r="A2025" t="str">
            <v>19-40-c-01</v>
          </cell>
          <cell r="B2025" t="str">
            <v>Stake &amp; bush from canal plantation etc : Pegs 5' long, 3"-6" dia: Unsharpened within 1km</v>
          </cell>
          <cell r="C2025" t="str">
            <v>100 No.</v>
          </cell>
          <cell r="D2025">
            <v>2306.25</v>
          </cell>
          <cell r="E2025">
            <v>2599.0500000000002</v>
          </cell>
          <cell r="F2025" t="str">
            <v>100 No.</v>
          </cell>
          <cell r="G2025">
            <v>2306.25</v>
          </cell>
          <cell r="H2025">
            <v>2599.0500000000002</v>
          </cell>
        </row>
        <row r="2026">
          <cell r="A2026" t="str">
            <v>19-40-c-02</v>
          </cell>
          <cell r="B2026" t="str">
            <v>Stake &amp; bush from canal plantation etc : Pegs 5' long, 3"-6" dia: Sharpening one end</v>
          </cell>
          <cell r="C2026" t="str">
            <v>100 No.</v>
          </cell>
          <cell r="D2026">
            <v>720</v>
          </cell>
          <cell r="E2026">
            <v>720</v>
          </cell>
          <cell r="F2026" t="str">
            <v>100 No.</v>
          </cell>
          <cell r="G2026">
            <v>720</v>
          </cell>
          <cell r="H2026">
            <v>720</v>
          </cell>
        </row>
        <row r="2027">
          <cell r="A2027" t="str">
            <v>19-40-c-03</v>
          </cell>
          <cell r="B2027" t="str">
            <v>Stake &amp; bush from canal plantation etc : Pegs 5' long, 3"-6" dia: Driving 1.5' below ground</v>
          </cell>
          <cell r="C2027" t="str">
            <v>100 No.</v>
          </cell>
          <cell r="D2027">
            <v>897.75</v>
          </cell>
          <cell r="E2027">
            <v>897.75</v>
          </cell>
          <cell r="F2027" t="str">
            <v>100 No.</v>
          </cell>
          <cell r="G2027">
            <v>897.75</v>
          </cell>
          <cell r="H2027">
            <v>897.75</v>
          </cell>
        </row>
        <row r="2028">
          <cell r="A2028" t="str">
            <v>19-40-c-04</v>
          </cell>
          <cell r="B2028" t="str">
            <v>Stake &amp; bush from canal plantation etc : Pegs 5' long, 3"-6" dia: Tying with munj, patha ban</v>
          </cell>
          <cell r="C2028" t="str">
            <v>100 Rft</v>
          </cell>
          <cell r="D2028">
            <v>281.25</v>
          </cell>
          <cell r="E2028">
            <v>311.75</v>
          </cell>
          <cell r="F2028" t="str">
            <v>100 Rft</v>
          </cell>
          <cell r="G2028">
            <v>281.25</v>
          </cell>
          <cell r="H2028">
            <v>311.75</v>
          </cell>
        </row>
        <row r="2029">
          <cell r="A2029" t="str">
            <v>19-40-c-05</v>
          </cell>
          <cell r="B2029" t="str">
            <v>Stake &amp; bush from canal plantation etc : Pegs 5' long, 3"-6" dia: Wattle+intertwine brushwood</v>
          </cell>
          <cell r="C2029" t="str">
            <v>100 Rft</v>
          </cell>
          <cell r="D2029">
            <v>2925</v>
          </cell>
          <cell r="E2029">
            <v>4145</v>
          </cell>
          <cell r="F2029" t="str">
            <v>100 Rft</v>
          </cell>
          <cell r="G2029">
            <v>2925</v>
          </cell>
          <cell r="H2029">
            <v>4145</v>
          </cell>
        </row>
        <row r="2030">
          <cell r="A2030" t="str">
            <v>19-40-d-01</v>
          </cell>
          <cell r="B2030" t="str">
            <v>Stake &amp; bush from canal plantation etc : Pegs 6' long, 3"-6" dia: Unsharpened within 1km</v>
          </cell>
          <cell r="C2030" t="str">
            <v>100 No.</v>
          </cell>
          <cell r="D2030">
            <v>2812.5</v>
          </cell>
          <cell r="E2030">
            <v>3105.3</v>
          </cell>
          <cell r="F2030" t="str">
            <v>100 No.</v>
          </cell>
          <cell r="G2030">
            <v>2812.5</v>
          </cell>
          <cell r="H2030">
            <v>3105.3</v>
          </cell>
        </row>
        <row r="2031">
          <cell r="A2031" t="str">
            <v>19-40-d-02</v>
          </cell>
          <cell r="B2031" t="str">
            <v>Stake &amp; bush from canal plantation etc : Pegs 6' long, 3"-6" dia: Sharpening one end</v>
          </cell>
          <cell r="C2031" t="str">
            <v>100 No.</v>
          </cell>
          <cell r="D2031">
            <v>837</v>
          </cell>
          <cell r="E2031">
            <v>837</v>
          </cell>
          <cell r="F2031" t="str">
            <v>100 No.</v>
          </cell>
          <cell r="G2031">
            <v>837</v>
          </cell>
          <cell r="H2031">
            <v>837</v>
          </cell>
        </row>
        <row r="2032">
          <cell r="A2032" t="str">
            <v>19-40-d-03</v>
          </cell>
          <cell r="B2032" t="str">
            <v>Stake &amp; bush from canal plantation etc : Pegs 6' long, 3"-6" dia: Driving 1.75' below ground</v>
          </cell>
          <cell r="C2032" t="str">
            <v>100 No.</v>
          </cell>
          <cell r="D2032">
            <v>1057.72</v>
          </cell>
          <cell r="E2032">
            <v>1057.72</v>
          </cell>
          <cell r="F2032" t="str">
            <v>100 No.</v>
          </cell>
          <cell r="G2032">
            <v>1057.72</v>
          </cell>
          <cell r="H2032">
            <v>1057.72</v>
          </cell>
        </row>
        <row r="2033">
          <cell r="A2033" t="str">
            <v>19-40-d-04</v>
          </cell>
          <cell r="B2033" t="str">
            <v>Stake &amp; bush from canal plantation etc : Pegs 6' long, 3"-6" dia: Tying with munj, patha ban</v>
          </cell>
          <cell r="C2033" t="str">
            <v>100 Rft</v>
          </cell>
          <cell r="D2033">
            <v>281.25</v>
          </cell>
          <cell r="E2033">
            <v>311.75</v>
          </cell>
          <cell r="F2033" t="str">
            <v>100 Rft</v>
          </cell>
          <cell r="G2033">
            <v>281.25</v>
          </cell>
          <cell r="H2033">
            <v>311.75</v>
          </cell>
        </row>
        <row r="2034">
          <cell r="A2034" t="str">
            <v>19-40-d-05</v>
          </cell>
          <cell r="B2034" t="str">
            <v>Stake &amp; bush from canal plantation etc : Pegs 6' long, 3"-6" dia: Wattle+intertwine brushwood</v>
          </cell>
          <cell r="C2034" t="str">
            <v>100 Rft</v>
          </cell>
          <cell r="D2034">
            <v>3656.25</v>
          </cell>
          <cell r="E2034">
            <v>4876.25</v>
          </cell>
          <cell r="F2034" t="str">
            <v>100 Rft</v>
          </cell>
          <cell r="G2034">
            <v>3656.25</v>
          </cell>
          <cell r="H2034">
            <v>4876.25</v>
          </cell>
        </row>
        <row r="2035">
          <cell r="A2035" t="str">
            <v>19-40-e-01</v>
          </cell>
          <cell r="B2035" t="str">
            <v>Stake &amp; bush from canal plantation etc : Pegs 8' long, 4"-8" dia: Unsharpened within 1km</v>
          </cell>
          <cell r="C2035" t="str">
            <v>100 No.</v>
          </cell>
          <cell r="D2035">
            <v>5906.25</v>
          </cell>
          <cell r="E2035">
            <v>6199.05</v>
          </cell>
          <cell r="F2035" t="str">
            <v>100 No.</v>
          </cell>
          <cell r="G2035">
            <v>5906.25</v>
          </cell>
          <cell r="H2035">
            <v>6199.05</v>
          </cell>
        </row>
        <row r="2036">
          <cell r="A2036" t="str">
            <v>19-40-e-02</v>
          </cell>
          <cell r="B2036" t="str">
            <v>Stake &amp; bush from canal plantation etc : Pegs 8' long, 4"-8" dia: Sharpening one end</v>
          </cell>
          <cell r="C2036" t="str">
            <v>100 No.</v>
          </cell>
          <cell r="D2036">
            <v>1053</v>
          </cell>
          <cell r="E2036">
            <v>1053</v>
          </cell>
          <cell r="F2036" t="str">
            <v>100 No.</v>
          </cell>
          <cell r="G2036">
            <v>1053</v>
          </cell>
          <cell r="H2036">
            <v>1053</v>
          </cell>
        </row>
        <row r="2037">
          <cell r="A2037" t="str">
            <v>19-40-e-03</v>
          </cell>
          <cell r="B2037" t="str">
            <v>Stake &amp; bush from canal plantation etc : Pegs 8' long, 4"-8" dia: Driving 2' below ground</v>
          </cell>
          <cell r="C2037" t="str">
            <v>100 No.</v>
          </cell>
          <cell r="D2037">
            <v>1169.78</v>
          </cell>
          <cell r="E2037">
            <v>1169.78</v>
          </cell>
          <cell r="F2037" t="str">
            <v>100 No.</v>
          </cell>
          <cell r="G2037">
            <v>1169.78</v>
          </cell>
          <cell r="H2037">
            <v>1169.78</v>
          </cell>
        </row>
        <row r="2038">
          <cell r="A2038" t="str">
            <v>19-40-e-04</v>
          </cell>
          <cell r="B2038" t="str">
            <v>Stake &amp; bush from canal plantation etc : Pegs 8' long, 4"-8" dia: Tying with munj, patha ban</v>
          </cell>
          <cell r="C2038" t="str">
            <v>100 Rft</v>
          </cell>
          <cell r="D2038">
            <v>281.25</v>
          </cell>
          <cell r="E2038">
            <v>317.85000000000002</v>
          </cell>
          <cell r="F2038" t="str">
            <v>100 Rft</v>
          </cell>
          <cell r="G2038">
            <v>281.25</v>
          </cell>
          <cell r="H2038">
            <v>317.85000000000002</v>
          </cell>
        </row>
        <row r="2039">
          <cell r="A2039" t="str">
            <v>19-40-e-05</v>
          </cell>
          <cell r="B2039" t="str">
            <v>Stake &amp; bush from canal plantation etc : Pegs 8' long, 4"-8" dia: Wattle+intertwine brushwood</v>
          </cell>
          <cell r="C2039" t="str">
            <v>100 Rft</v>
          </cell>
          <cell r="D2039">
            <v>4218.75</v>
          </cell>
          <cell r="E2039">
            <v>5438.75</v>
          </cell>
          <cell r="F2039" t="str">
            <v>100 Rft</v>
          </cell>
          <cell r="G2039">
            <v>4218.75</v>
          </cell>
          <cell r="H2039">
            <v>5438.75</v>
          </cell>
        </row>
        <row r="2040">
          <cell r="A2040" t="str">
            <v>19-41-a-01</v>
          </cell>
          <cell r="B2040" t="str">
            <v>Stake, market bamboo, bush from any source 8'-10' long, 2.5"-5" dia : Supply bamboo</v>
          </cell>
          <cell r="C2040" t="str">
            <v>100 No.</v>
          </cell>
          <cell r="D2040">
            <v>0</v>
          </cell>
          <cell r="E2040">
            <v>21960</v>
          </cell>
          <cell r="F2040" t="str">
            <v>100 No.</v>
          </cell>
          <cell r="G2040">
            <v>0</v>
          </cell>
          <cell r="H2040">
            <v>21960</v>
          </cell>
        </row>
        <row r="2041">
          <cell r="A2041" t="str">
            <v>19-41-a-02</v>
          </cell>
          <cell r="B2041" t="str">
            <v>Stake, market bamboo, bush from any source 8'-10' long, 2.5"-5" dia : Sharpen one end</v>
          </cell>
          <cell r="C2041" t="str">
            <v>100 No.</v>
          </cell>
          <cell r="D2041">
            <v>900</v>
          </cell>
          <cell r="E2041">
            <v>900</v>
          </cell>
          <cell r="F2041" t="str">
            <v>100 No.</v>
          </cell>
          <cell r="G2041">
            <v>900</v>
          </cell>
          <cell r="H2041">
            <v>900</v>
          </cell>
        </row>
        <row r="2042">
          <cell r="A2042" t="str">
            <v>19-41-a-03</v>
          </cell>
          <cell r="B2042" t="str">
            <v>Stake, market bamboo, bush from any source 8'-10' long, 2.5"-5" dia : Driving bamboo 2.5'</v>
          </cell>
          <cell r="C2042" t="str">
            <v>100 No.</v>
          </cell>
          <cell r="D2042">
            <v>1350</v>
          </cell>
          <cell r="E2042">
            <v>1350</v>
          </cell>
          <cell r="F2042" t="str">
            <v>100 No.</v>
          </cell>
          <cell r="G2042">
            <v>1350</v>
          </cell>
          <cell r="H2042">
            <v>1350</v>
          </cell>
        </row>
        <row r="2043">
          <cell r="A2043" t="str">
            <v>19-41-a-04</v>
          </cell>
          <cell r="B2043" t="str">
            <v>Stake, market bamboo, bush from any source 8'-10' long, 2.5"-5" dia : Tying bamboo with wire</v>
          </cell>
          <cell r="C2043" t="str">
            <v>100 Rft</v>
          </cell>
          <cell r="D2043">
            <v>562.5</v>
          </cell>
          <cell r="E2043">
            <v>599.1</v>
          </cell>
          <cell r="F2043" t="str">
            <v>100 Rft</v>
          </cell>
          <cell r="G2043">
            <v>562.5</v>
          </cell>
          <cell r="H2043">
            <v>599.1</v>
          </cell>
        </row>
        <row r="2044">
          <cell r="A2044" t="str">
            <v>19-41-a-05</v>
          </cell>
          <cell r="B2044" t="str">
            <v>Stake, market bamboo, bush from any source 8'-10' long, 2.5"-5" dia : Wattle &amp; intertwine.</v>
          </cell>
          <cell r="C2044" t="str">
            <v>100 Rft</v>
          </cell>
          <cell r="D2044">
            <v>5343.75</v>
          </cell>
          <cell r="E2044">
            <v>7295.75</v>
          </cell>
          <cell r="F2044" t="str">
            <v>100 Rft</v>
          </cell>
          <cell r="G2044">
            <v>5343.75</v>
          </cell>
          <cell r="H2044">
            <v>7295.75</v>
          </cell>
        </row>
        <row r="2045">
          <cell r="A2045" t="str">
            <v>19-41-b-01</v>
          </cell>
          <cell r="B2045" t="str">
            <v>Stake, market bamboo, bush from any source 10'-12' long, 2.5"-5" dia : Supply bamboo</v>
          </cell>
          <cell r="C2045" t="str">
            <v>100 No.</v>
          </cell>
          <cell r="D2045">
            <v>0</v>
          </cell>
          <cell r="E2045">
            <v>28060</v>
          </cell>
          <cell r="F2045" t="str">
            <v>100 No.</v>
          </cell>
          <cell r="G2045">
            <v>0</v>
          </cell>
          <cell r="H2045">
            <v>28060</v>
          </cell>
        </row>
        <row r="2046">
          <cell r="A2046" t="str">
            <v>19-41-b-02</v>
          </cell>
          <cell r="B2046" t="str">
            <v>Stake, market bamboo, bush from any source 10'-12' long, 2.5"-5" dia : Sharpen one end</v>
          </cell>
          <cell r="C2046" t="str">
            <v>100 No.</v>
          </cell>
          <cell r="D2046">
            <v>1053</v>
          </cell>
          <cell r="E2046">
            <v>1053</v>
          </cell>
          <cell r="F2046" t="str">
            <v>100 No.</v>
          </cell>
          <cell r="G2046">
            <v>1053</v>
          </cell>
          <cell r="H2046">
            <v>1053</v>
          </cell>
        </row>
        <row r="2047">
          <cell r="A2047" t="str">
            <v>19-41-b-03</v>
          </cell>
          <cell r="B2047" t="str">
            <v>Stake, market bamboo, bush from any source 10'-12' long, 2.5"-5" dia : Driving bamboo 2.75'</v>
          </cell>
          <cell r="C2047" t="str">
            <v>100 No.</v>
          </cell>
          <cell r="D2047">
            <v>1417.5</v>
          </cell>
          <cell r="E2047">
            <v>1417.5</v>
          </cell>
          <cell r="F2047" t="str">
            <v>100 No.</v>
          </cell>
          <cell r="G2047">
            <v>1417.5</v>
          </cell>
          <cell r="H2047">
            <v>1417.5</v>
          </cell>
        </row>
        <row r="2048">
          <cell r="A2048" t="str">
            <v>19-41-b-04</v>
          </cell>
          <cell r="B2048" t="str">
            <v>Stake, market bamboo, bush from any source 10'-12' long, 2.5"-5" dia : Tying bamboo with wire</v>
          </cell>
          <cell r="C2048" t="str">
            <v>100 Rft</v>
          </cell>
          <cell r="D2048">
            <v>281.25</v>
          </cell>
          <cell r="E2048">
            <v>2706</v>
          </cell>
          <cell r="F2048" t="str">
            <v>100 Rft</v>
          </cell>
          <cell r="G2048">
            <v>281.25</v>
          </cell>
          <cell r="H2048">
            <v>2706</v>
          </cell>
        </row>
        <row r="2049">
          <cell r="A2049" t="str">
            <v>19-41-b-05</v>
          </cell>
          <cell r="B2049" t="str">
            <v>Stake, market bamboo, bush from any source 10'-12' long, 2.5"-5" dia : Wattle &amp; intertwine</v>
          </cell>
          <cell r="C2049" t="str">
            <v>100 Rft</v>
          </cell>
          <cell r="D2049">
            <v>6637.5</v>
          </cell>
          <cell r="E2049">
            <v>9077.5</v>
          </cell>
          <cell r="F2049" t="str">
            <v>100 Rft</v>
          </cell>
          <cell r="G2049">
            <v>6637.5</v>
          </cell>
          <cell r="H2049">
            <v>9077.5</v>
          </cell>
        </row>
        <row r="2050">
          <cell r="A2050" t="str">
            <v>19-41-c-01</v>
          </cell>
          <cell r="B2050" t="str">
            <v>Stake, market bamboo, bush from any source 12'-14' long, 2.5"-5" dia : Supply bamboo</v>
          </cell>
          <cell r="C2050" t="str">
            <v>100 No.</v>
          </cell>
          <cell r="D2050">
            <v>0</v>
          </cell>
          <cell r="E2050">
            <v>33550</v>
          </cell>
          <cell r="F2050" t="str">
            <v>100 No.</v>
          </cell>
          <cell r="G2050">
            <v>0</v>
          </cell>
          <cell r="H2050">
            <v>33550</v>
          </cell>
        </row>
        <row r="2051">
          <cell r="A2051" t="str">
            <v>19-41-c-02</v>
          </cell>
          <cell r="B2051" t="str">
            <v>Stake, market bamboo, bush from any source 12'-14' long, 2.5"-5" dia : Sharpen one end</v>
          </cell>
          <cell r="C2051" t="str">
            <v>100 No.</v>
          </cell>
          <cell r="D2051">
            <v>1188</v>
          </cell>
          <cell r="E2051">
            <v>1188</v>
          </cell>
          <cell r="F2051" t="str">
            <v>100 No.</v>
          </cell>
          <cell r="G2051">
            <v>1188</v>
          </cell>
          <cell r="H2051">
            <v>1188</v>
          </cell>
        </row>
        <row r="2052">
          <cell r="A2052" t="str">
            <v>19-41-c-03</v>
          </cell>
          <cell r="B2052" t="str">
            <v>Stake, market bamboo, bush from any source 12'-14' long, 2.5"-5" dia : Driving bamboo 3.5'</v>
          </cell>
          <cell r="C2052" t="str">
            <v>100 No.</v>
          </cell>
          <cell r="D2052">
            <v>1574.77</v>
          </cell>
          <cell r="E2052">
            <v>1574.77</v>
          </cell>
          <cell r="F2052" t="str">
            <v>100 No.</v>
          </cell>
          <cell r="G2052">
            <v>1574.78</v>
          </cell>
          <cell r="H2052">
            <v>1574.78</v>
          </cell>
        </row>
        <row r="2053">
          <cell r="A2053" t="str">
            <v>19-41-c-04</v>
          </cell>
          <cell r="B2053" t="str">
            <v>Stake, market bamboo, bush from any source 12'-14' long, 2.5"-5" dia : Tying bamboo with wire</v>
          </cell>
          <cell r="C2053" t="str">
            <v>100 Rft</v>
          </cell>
          <cell r="D2053">
            <v>281.25</v>
          </cell>
          <cell r="E2053">
            <v>2706</v>
          </cell>
          <cell r="F2053" t="str">
            <v>100 Rft</v>
          </cell>
          <cell r="G2053">
            <v>281.25</v>
          </cell>
          <cell r="H2053">
            <v>2706</v>
          </cell>
        </row>
        <row r="2054">
          <cell r="A2054" t="str">
            <v>19-41-c-05</v>
          </cell>
          <cell r="B2054" t="str">
            <v>Stake, market bamboo, bush from any source 12'-14' long, 2.5"-5" dia : Wattle &amp; intertwine</v>
          </cell>
          <cell r="C2054" t="str">
            <v>100 Rft</v>
          </cell>
          <cell r="D2054">
            <v>7745.63</v>
          </cell>
          <cell r="E2054">
            <v>11161.63</v>
          </cell>
          <cell r="F2054" t="str">
            <v>100 Rft</v>
          </cell>
          <cell r="G2054">
            <v>7745.63</v>
          </cell>
          <cell r="H2054">
            <v>11161.63</v>
          </cell>
        </row>
        <row r="2055">
          <cell r="A2055" t="str">
            <v>19-41-d-01</v>
          </cell>
          <cell r="B2055" t="str">
            <v>Stake, market bamboo, bush from any source 14'-16' long, 2.5"-5" dia : Supply bamboo</v>
          </cell>
          <cell r="C2055" t="str">
            <v>100 No.</v>
          </cell>
          <cell r="D2055">
            <v>0</v>
          </cell>
          <cell r="E2055">
            <v>39650</v>
          </cell>
          <cell r="F2055" t="str">
            <v>100 No.</v>
          </cell>
          <cell r="G2055">
            <v>0</v>
          </cell>
          <cell r="H2055">
            <v>39650</v>
          </cell>
        </row>
        <row r="2056">
          <cell r="A2056" t="str">
            <v>19-41-d-02</v>
          </cell>
          <cell r="B2056" t="str">
            <v>Stake, market bamboo, bush from any source 14'-16' long, 2.5"-5" dia : Sharpen one end</v>
          </cell>
          <cell r="C2056" t="str">
            <v>100 No.</v>
          </cell>
          <cell r="D2056">
            <v>1350</v>
          </cell>
          <cell r="E2056">
            <v>1350</v>
          </cell>
          <cell r="F2056" t="str">
            <v>100 No.</v>
          </cell>
          <cell r="G2056">
            <v>1350</v>
          </cell>
          <cell r="H2056">
            <v>1350</v>
          </cell>
        </row>
        <row r="2057">
          <cell r="A2057" t="str">
            <v>19-41-d-03</v>
          </cell>
          <cell r="B2057" t="str">
            <v>Stake, market bamboo, bush from any source 14'-16' long, 2.5"-5" dia : Driving bamboo 4'</v>
          </cell>
          <cell r="C2057" t="str">
            <v>100 No.</v>
          </cell>
          <cell r="D2057">
            <v>1755</v>
          </cell>
          <cell r="E2057">
            <v>1755</v>
          </cell>
          <cell r="F2057" t="str">
            <v>100 No.</v>
          </cell>
          <cell r="G2057">
            <v>1755</v>
          </cell>
          <cell r="H2057">
            <v>1755</v>
          </cell>
        </row>
        <row r="2058">
          <cell r="A2058" t="str">
            <v>19-41-d-04</v>
          </cell>
          <cell r="B2058" t="str">
            <v>Stake, market bamboo, bush from any source 14'-16' long, 2.5"-5" dia : Tying bamboo with wire</v>
          </cell>
          <cell r="C2058" t="str">
            <v>100 Rft</v>
          </cell>
          <cell r="D2058">
            <v>281.25</v>
          </cell>
          <cell r="E2058">
            <v>2706</v>
          </cell>
          <cell r="F2058" t="str">
            <v>100 Rft</v>
          </cell>
          <cell r="G2058">
            <v>281.25</v>
          </cell>
          <cell r="H2058">
            <v>2706</v>
          </cell>
        </row>
        <row r="2059">
          <cell r="A2059" t="str">
            <v>19-41-d-05</v>
          </cell>
          <cell r="B2059" t="str">
            <v>Stake, market bamboo, bush from any source 14'-16' long, 2.5"-5" dia : Wattle &amp; intertwine.</v>
          </cell>
          <cell r="C2059" t="str">
            <v>100 Rft</v>
          </cell>
          <cell r="D2059">
            <v>7875</v>
          </cell>
          <cell r="E2059">
            <v>11779</v>
          </cell>
          <cell r="F2059" t="str">
            <v>100 Rft</v>
          </cell>
          <cell r="G2059">
            <v>7875</v>
          </cell>
          <cell r="H2059">
            <v>11779</v>
          </cell>
        </row>
        <row r="2060">
          <cell r="A2060" t="str">
            <v>19-41-e-01</v>
          </cell>
          <cell r="B2060" t="str">
            <v>Stake, market bamboo, bush from any source 16'-20' long, 2.5"-5" dia : Supply bamboo</v>
          </cell>
          <cell r="C2060" t="str">
            <v>100 No.</v>
          </cell>
          <cell r="D2060">
            <v>0</v>
          </cell>
          <cell r="E2060">
            <v>45750</v>
          </cell>
          <cell r="F2060" t="str">
            <v>100 No.</v>
          </cell>
          <cell r="G2060">
            <v>0</v>
          </cell>
          <cell r="H2060">
            <v>45750</v>
          </cell>
        </row>
        <row r="2061">
          <cell r="A2061" t="str">
            <v>19-41-e-02</v>
          </cell>
          <cell r="B2061" t="str">
            <v>Stake, market bamboo, bush from any source 16'-20' long, 2.5"-5" dia : Sharpen one end</v>
          </cell>
          <cell r="C2061" t="str">
            <v>100 No.</v>
          </cell>
          <cell r="D2061">
            <v>1584</v>
          </cell>
          <cell r="E2061">
            <v>1584</v>
          </cell>
          <cell r="F2061" t="str">
            <v>100 No.</v>
          </cell>
          <cell r="G2061">
            <v>1584</v>
          </cell>
          <cell r="H2061">
            <v>1584</v>
          </cell>
        </row>
        <row r="2062">
          <cell r="A2062" t="str">
            <v>19-41-e-03</v>
          </cell>
          <cell r="B2062" t="str">
            <v>Stake, market bamboo, bush from any source 16'-20' long, 2.5"-5" dia : Driving bamboo 4'</v>
          </cell>
          <cell r="C2062" t="str">
            <v>100 No.</v>
          </cell>
          <cell r="D2062">
            <v>2114.77</v>
          </cell>
          <cell r="E2062">
            <v>2114.77</v>
          </cell>
          <cell r="F2062" t="str">
            <v>100 No.</v>
          </cell>
          <cell r="G2062">
            <v>2114.77</v>
          </cell>
          <cell r="H2062">
            <v>2114.77</v>
          </cell>
        </row>
        <row r="2063">
          <cell r="A2063" t="str">
            <v>19-41-e-04</v>
          </cell>
          <cell r="B2063" t="str">
            <v>Stake, market bamboo, bush from any source 16'-20' long, 2.5"-5" dia : Tying bamboo with wire</v>
          </cell>
          <cell r="C2063" t="str">
            <v>100 Rft</v>
          </cell>
          <cell r="D2063">
            <v>281.25</v>
          </cell>
          <cell r="E2063">
            <v>2706</v>
          </cell>
          <cell r="F2063" t="str">
            <v>100 Rft</v>
          </cell>
          <cell r="G2063">
            <v>281.25</v>
          </cell>
          <cell r="H2063">
            <v>2706</v>
          </cell>
        </row>
        <row r="2064">
          <cell r="A2064" t="str">
            <v>19-41-e-05</v>
          </cell>
          <cell r="B2064" t="str">
            <v>Stake, market bamboo, bush from any source 16'-20' long, 2.5"-5" dia : Wattle &amp; intertwine</v>
          </cell>
          <cell r="C2064" t="str">
            <v>100 Rft</v>
          </cell>
          <cell r="D2064">
            <v>8437.5</v>
          </cell>
          <cell r="E2064">
            <v>12829.5</v>
          </cell>
          <cell r="F2064" t="str">
            <v>100 Rft</v>
          </cell>
          <cell r="G2064">
            <v>8437.5</v>
          </cell>
          <cell r="H2064">
            <v>12829.5</v>
          </cell>
        </row>
        <row r="2065">
          <cell r="A2065" t="str">
            <v>19-42</v>
          </cell>
          <cell r="B2065" t="str">
            <v>Cut &amp; supply brushwood from canal plantation or from any other source, within 1.5 km.</v>
          </cell>
          <cell r="C2065" t="str">
            <v>100 Cft</v>
          </cell>
          <cell r="D2065">
            <v>562.58000000000004</v>
          </cell>
          <cell r="E2065">
            <v>1417.44</v>
          </cell>
          <cell r="F2065" t="str">
            <v>m3</v>
          </cell>
          <cell r="G2065">
            <v>198.67</v>
          </cell>
          <cell r="H2065">
            <v>500.56</v>
          </cell>
        </row>
        <row r="2066">
          <cell r="A2066" t="str">
            <v>19-43</v>
          </cell>
          <cell r="B2066" t="str">
            <v>Filling brush wood only, thoroughly packed</v>
          </cell>
          <cell r="C2066" t="str">
            <v>100 Cft</v>
          </cell>
          <cell r="D2066">
            <v>280.33999999999997</v>
          </cell>
          <cell r="E2066">
            <v>280.33999999999997</v>
          </cell>
          <cell r="F2066" t="str">
            <v>m3</v>
          </cell>
          <cell r="G2066">
            <v>99</v>
          </cell>
          <cell r="H2066">
            <v>99</v>
          </cell>
        </row>
        <row r="2067">
          <cell r="A2067" t="str">
            <v>19-44</v>
          </cell>
          <cell r="B2067" t="str">
            <v>Covering road 10' to 12' wide, with 3" sarkanda or jungle, upto 50m lead</v>
          </cell>
          <cell r="C2067" t="str">
            <v>100 Rft</v>
          </cell>
          <cell r="D2067">
            <v>336.38</v>
          </cell>
          <cell r="E2067">
            <v>336.38</v>
          </cell>
          <cell r="F2067" t="str">
            <v>50 m</v>
          </cell>
          <cell r="G2067">
            <v>551.65</v>
          </cell>
          <cell r="H2067">
            <v>551.65</v>
          </cell>
        </row>
        <row r="2068">
          <cell r="A2068" t="str">
            <v>19-45</v>
          </cell>
          <cell r="B2068" t="str">
            <v>Gachi pitching 1' thick</v>
          </cell>
          <cell r="C2068" t="str">
            <v>100 Sft</v>
          </cell>
          <cell r="D2068">
            <v>3659.39</v>
          </cell>
          <cell r="E2068">
            <v>3659.39</v>
          </cell>
          <cell r="F2068" t="str">
            <v>m2</v>
          </cell>
          <cell r="G2068">
            <v>393.75</v>
          </cell>
          <cell r="H2068">
            <v>393.75</v>
          </cell>
        </row>
        <row r="2069">
          <cell r="A2069" t="str">
            <v>19-46</v>
          </cell>
          <cell r="B2069" t="str">
            <v>Gachi pitching done with silt clearance and berm dressing</v>
          </cell>
          <cell r="C2069" t="str">
            <v>100 Sft</v>
          </cell>
          <cell r="D2069">
            <v>3094.8</v>
          </cell>
          <cell r="E2069">
            <v>3094.8</v>
          </cell>
          <cell r="F2069" t="str">
            <v>m2</v>
          </cell>
          <cell r="G2069">
            <v>333</v>
          </cell>
          <cell r="H2069">
            <v>333</v>
          </cell>
        </row>
        <row r="2070">
          <cell r="A2070" t="str">
            <v>19-47</v>
          </cell>
          <cell r="B2070" t="str">
            <v>Filter granular backfill behind retaining wall (stone/boulder filling upto one meter to prevent choking of weep holes).</v>
          </cell>
          <cell r="C2070" t="str">
            <v>100 Cft</v>
          </cell>
          <cell r="D2070">
            <v>1237.5</v>
          </cell>
          <cell r="E2070">
            <v>3804.2</v>
          </cell>
          <cell r="F2070" t="str">
            <v>m3</v>
          </cell>
          <cell r="G2070">
            <v>437.02</v>
          </cell>
          <cell r="H2070">
            <v>1343.44</v>
          </cell>
        </row>
        <row r="2071">
          <cell r="A2071" t="str">
            <v>20-01-a</v>
          </cell>
          <cell r="B2071" t="str">
            <v>Earthwork for Outlets : Exc/Refill/Ram/Puddle Upto 50 cusecs channel discharge.</v>
          </cell>
          <cell r="C2071" t="str">
            <v>Job</v>
          </cell>
          <cell r="D2071">
            <v>1406.25</v>
          </cell>
          <cell r="E2071">
            <v>1406.25</v>
          </cell>
          <cell r="F2071" t="str">
            <v>Job</v>
          </cell>
          <cell r="G2071">
            <v>1406.25</v>
          </cell>
          <cell r="H2071">
            <v>1406.25</v>
          </cell>
        </row>
        <row r="2072">
          <cell r="A2072" t="str">
            <v>20-01-b</v>
          </cell>
          <cell r="B2072" t="str">
            <v>Earthwork for outlets : Exc/Refill/Ram/Puddle 51-100 cusecs channel discharge</v>
          </cell>
          <cell r="C2072" t="str">
            <v>Job</v>
          </cell>
          <cell r="D2072">
            <v>1856.25</v>
          </cell>
          <cell r="E2072">
            <v>1856.25</v>
          </cell>
          <cell r="F2072" t="str">
            <v>Job</v>
          </cell>
          <cell r="G2072">
            <v>1856.25</v>
          </cell>
          <cell r="H2072">
            <v>1856.25</v>
          </cell>
        </row>
        <row r="2073">
          <cell r="A2073" t="str">
            <v>20-01-c</v>
          </cell>
          <cell r="B2073" t="str">
            <v>Earthwork for outlets : Exc/Refill/Ram/Puddle 101-200 cusecs channel discharge</v>
          </cell>
          <cell r="C2073" t="str">
            <v>Job</v>
          </cell>
          <cell r="D2073">
            <v>2812.5</v>
          </cell>
          <cell r="E2073">
            <v>2812.5</v>
          </cell>
          <cell r="F2073" t="str">
            <v>Job</v>
          </cell>
          <cell r="G2073">
            <v>2812.5</v>
          </cell>
          <cell r="H2073">
            <v>2812.5</v>
          </cell>
        </row>
        <row r="2074">
          <cell r="A2074" t="str">
            <v>20-01-d</v>
          </cell>
          <cell r="B2074" t="str">
            <v>Earthwork for outlets : Exc/Refill/Ram/Puddle 201-350 cusecs channel discharge</v>
          </cell>
          <cell r="C2074" t="str">
            <v>Job</v>
          </cell>
          <cell r="D2074">
            <v>3796.88</v>
          </cell>
          <cell r="E2074">
            <v>3796.88</v>
          </cell>
          <cell r="F2074" t="str">
            <v>Job</v>
          </cell>
          <cell r="G2074">
            <v>3796.88</v>
          </cell>
          <cell r="H2074">
            <v>3796.88</v>
          </cell>
        </row>
        <row r="2075">
          <cell r="A2075" t="str">
            <v>20-01-e</v>
          </cell>
          <cell r="B2075" t="str">
            <v>Earthwork for Outlets : Ex/Refill/Ram/Puddle Over 350 cusecs channel discharge</v>
          </cell>
          <cell r="C2075" t="str">
            <v>Job</v>
          </cell>
          <cell r="D2075">
            <v>5625</v>
          </cell>
          <cell r="E2075">
            <v>5625</v>
          </cell>
          <cell r="F2075" t="str">
            <v>Job</v>
          </cell>
          <cell r="G2075">
            <v>5625</v>
          </cell>
          <cell r="H2075">
            <v>5625</v>
          </cell>
        </row>
        <row r="2076">
          <cell r="A2076" t="str">
            <v>20-02-a</v>
          </cell>
          <cell r="B2076" t="str">
            <v xml:space="preserve">Dismantling outlets: Old types such as KGO's orfices, etc </v>
          </cell>
          <cell r="C2076" t="str">
            <v>Each</v>
          </cell>
          <cell r="D2076">
            <v>1406.25</v>
          </cell>
          <cell r="E2076">
            <v>1406.25</v>
          </cell>
          <cell r="F2076" t="str">
            <v>Each</v>
          </cell>
          <cell r="G2076">
            <v>1406.25</v>
          </cell>
          <cell r="H2076">
            <v>1406.25</v>
          </cell>
        </row>
        <row r="2077">
          <cell r="A2077" t="str">
            <v>20-02-b</v>
          </cell>
          <cell r="B2077" t="str">
            <v>Dismantling outlets: APM or OF, 'H' upto 2.0 ft.</v>
          </cell>
          <cell r="C2077" t="str">
            <v>Each</v>
          </cell>
          <cell r="D2077">
            <v>2109.38</v>
          </cell>
          <cell r="E2077">
            <v>2109.38</v>
          </cell>
          <cell r="F2077" t="str">
            <v>Each</v>
          </cell>
          <cell r="G2077">
            <v>2109.38</v>
          </cell>
          <cell r="H2077">
            <v>2109.38</v>
          </cell>
        </row>
        <row r="2078">
          <cell r="A2078" t="str">
            <v>20-02-c</v>
          </cell>
          <cell r="B2078" t="str">
            <v>Dismantling outlets: APM or OF, 'H' from 2.1-3.0ft</v>
          </cell>
          <cell r="C2078" t="str">
            <v>Each</v>
          </cell>
          <cell r="D2078">
            <v>2812.5</v>
          </cell>
          <cell r="E2078">
            <v>2812.5</v>
          </cell>
          <cell r="F2078" t="str">
            <v>Each</v>
          </cell>
          <cell r="G2078">
            <v>2812.5</v>
          </cell>
          <cell r="H2078">
            <v>2812.5</v>
          </cell>
        </row>
        <row r="2079">
          <cell r="A2079" t="str">
            <v>20-02-d</v>
          </cell>
          <cell r="B2079" t="str">
            <v>Dismantling outlets: APM or OF, 'H' above 3.0 ft</v>
          </cell>
          <cell r="C2079" t="str">
            <v>Each</v>
          </cell>
          <cell r="D2079">
            <v>3515.63</v>
          </cell>
          <cell r="E2079">
            <v>3515.63</v>
          </cell>
          <cell r="F2079" t="str">
            <v>Each</v>
          </cell>
          <cell r="G2079">
            <v>3515.63</v>
          </cell>
          <cell r="H2079">
            <v>3515.63</v>
          </cell>
        </row>
        <row r="2080">
          <cell r="A2080" t="str">
            <v>20-02-e</v>
          </cell>
          <cell r="B2080" t="str">
            <v>Dismantling outlets: Tail cluster bifurcation</v>
          </cell>
          <cell r="C2080" t="str">
            <v>Each</v>
          </cell>
          <cell r="D2080">
            <v>2109.38</v>
          </cell>
          <cell r="E2080">
            <v>2109.38</v>
          </cell>
          <cell r="F2080" t="str">
            <v>Each</v>
          </cell>
          <cell r="G2080">
            <v>2109.38</v>
          </cell>
          <cell r="H2080">
            <v>2109.38</v>
          </cell>
        </row>
        <row r="2081">
          <cell r="A2081" t="str">
            <v>20-02-f</v>
          </cell>
          <cell r="B2081" t="str">
            <v>Dismantling outlets: Tail cluster trifurcation</v>
          </cell>
          <cell r="C2081" t="str">
            <v>Each</v>
          </cell>
          <cell r="D2081">
            <v>2812.5</v>
          </cell>
          <cell r="E2081">
            <v>2812.5</v>
          </cell>
          <cell r="F2081" t="str">
            <v>Each</v>
          </cell>
          <cell r="G2081">
            <v>2812.5</v>
          </cell>
          <cell r="H2081">
            <v>2812.5</v>
          </cell>
        </row>
        <row r="2082">
          <cell r="A2082" t="str">
            <v>20-02-g</v>
          </cell>
          <cell r="B2082" t="str">
            <v>Dismantling outlets: Tail cluster quardification</v>
          </cell>
          <cell r="C2082" t="str">
            <v>Each</v>
          </cell>
          <cell r="D2082">
            <v>3515.63</v>
          </cell>
          <cell r="E2082">
            <v>3515.63</v>
          </cell>
          <cell r="F2082" t="str">
            <v>Each</v>
          </cell>
          <cell r="G2082">
            <v>3515.63</v>
          </cell>
          <cell r="H2082">
            <v>3515.63</v>
          </cell>
        </row>
        <row r="2083">
          <cell r="A2083" t="str">
            <v>20-03</v>
          </cell>
          <cell r="B2083" t="str">
            <v>Making temporary APM brick block &amp; fixing at site</v>
          </cell>
          <cell r="C2083" t="str">
            <v>Each</v>
          </cell>
          <cell r="D2083">
            <v>519.75</v>
          </cell>
          <cell r="E2083">
            <v>923.57</v>
          </cell>
          <cell r="F2083" t="str">
            <v>Each</v>
          </cell>
          <cell r="G2083">
            <v>519.75</v>
          </cell>
          <cell r="H2083">
            <v>923.57</v>
          </cell>
        </row>
        <row r="2084">
          <cell r="A2084" t="str">
            <v>20-04</v>
          </cell>
          <cell r="B2084" t="str">
            <v>Dismantling walls, taking out temporary APM brick block, fixing iron block &amp; rebuilding walls</v>
          </cell>
          <cell r="C2084" t="str">
            <v>Job</v>
          </cell>
          <cell r="D2084">
            <v>1321.88</v>
          </cell>
          <cell r="E2084">
            <v>1321.88</v>
          </cell>
          <cell r="F2084" t="str">
            <v>Job</v>
          </cell>
          <cell r="G2084">
            <v>1321.88</v>
          </cell>
          <cell r="H2084">
            <v>1321.88</v>
          </cell>
        </row>
        <row r="2085">
          <cell r="A2085" t="str">
            <v>20-05</v>
          </cell>
          <cell r="B2085" t="str">
            <v>Dismantling walls &amp; fitting iron block of OF outlet</v>
          </cell>
          <cell r="C2085" t="str">
            <v>Each</v>
          </cell>
          <cell r="D2085">
            <v>1321.88</v>
          </cell>
          <cell r="E2085">
            <v>1321.88</v>
          </cell>
          <cell r="F2085" t="str">
            <v>Each</v>
          </cell>
          <cell r="G2085">
            <v>1321.88</v>
          </cell>
          <cell r="H2085">
            <v>1321.88</v>
          </cell>
        </row>
        <row r="2086">
          <cell r="A2086" t="str">
            <v>20-06-a</v>
          </cell>
          <cell r="B2086" t="str">
            <v>Constructing, watching &amp; removing bund for outlet built in running water : Upto 3' depth</v>
          </cell>
          <cell r="C2086" t="str">
            <v>Each</v>
          </cell>
          <cell r="D2086">
            <v>2812.5</v>
          </cell>
          <cell r="E2086">
            <v>2812.5</v>
          </cell>
          <cell r="F2086" t="str">
            <v>Each</v>
          </cell>
          <cell r="G2086">
            <v>2812.5</v>
          </cell>
          <cell r="H2086">
            <v>2812.5</v>
          </cell>
        </row>
        <row r="2087">
          <cell r="A2087" t="str">
            <v>20-06-b</v>
          </cell>
          <cell r="B2087" t="str">
            <v>Constructing, watching &amp; removing bund for outlet built in running water : Over 3' depth</v>
          </cell>
          <cell r="C2087" t="str">
            <v>Each</v>
          </cell>
          <cell r="D2087">
            <v>3796.88</v>
          </cell>
          <cell r="E2087">
            <v>3796.88</v>
          </cell>
          <cell r="F2087" t="str">
            <v>Each</v>
          </cell>
          <cell r="G2087">
            <v>3796.88</v>
          </cell>
          <cell r="H2087">
            <v>3796.88</v>
          </cell>
        </row>
        <row r="2088">
          <cell r="A2088" t="str">
            <v>20-07</v>
          </cell>
          <cell r="B2088" t="str">
            <v>Adjusting "B" of tail cluster by dismantling and rebuilding throat walls</v>
          </cell>
          <cell r="C2088" t="str">
            <v>Each</v>
          </cell>
          <cell r="D2088">
            <v>826.88</v>
          </cell>
          <cell r="E2088">
            <v>1397.83</v>
          </cell>
          <cell r="F2088" t="str">
            <v>Each</v>
          </cell>
          <cell r="G2088">
            <v>826.88</v>
          </cell>
          <cell r="H2088">
            <v>1397.83</v>
          </cell>
        </row>
        <row r="2089">
          <cell r="A2089" t="str">
            <v>20-08</v>
          </cell>
          <cell r="B2089" t="str">
            <v>Adjusting "Y" of an APM outlet, including dismantling and rebuilding</v>
          </cell>
          <cell r="C2089" t="str">
            <v>Each</v>
          </cell>
          <cell r="D2089">
            <v>1603.13</v>
          </cell>
          <cell r="E2089">
            <v>2520.56</v>
          </cell>
          <cell r="F2089" t="str">
            <v>Each</v>
          </cell>
          <cell r="G2089">
            <v>1603.13</v>
          </cell>
          <cell r="H2089">
            <v>2520.56</v>
          </cell>
        </row>
        <row r="2090">
          <cell r="A2090" t="str">
            <v>20-09-a</v>
          </cell>
          <cell r="B2090" t="str">
            <v>Extra labour in fixing APM and OF outlet blocks Depth exceeding 5.0'</v>
          </cell>
          <cell r="C2090" t="str">
            <v>Each</v>
          </cell>
          <cell r="D2090">
            <v>1575</v>
          </cell>
          <cell r="E2090">
            <v>1727.5</v>
          </cell>
          <cell r="F2090" t="str">
            <v>Each</v>
          </cell>
          <cell r="G2090">
            <v>1575</v>
          </cell>
          <cell r="H2090">
            <v>1727.5</v>
          </cell>
        </row>
        <row r="2091">
          <cell r="A2091" t="str">
            <v>20-09-b</v>
          </cell>
          <cell r="B2091" t="str">
            <v>Extra labour in fixing APM and OF outlet blocks Depth more than 4.0' to 5.0'</v>
          </cell>
          <cell r="C2091" t="str">
            <v>Each</v>
          </cell>
          <cell r="D2091">
            <v>1181.25</v>
          </cell>
          <cell r="E2091">
            <v>1333.75</v>
          </cell>
          <cell r="F2091" t="str">
            <v>Each</v>
          </cell>
          <cell r="G2091">
            <v>1181.25</v>
          </cell>
          <cell r="H2091">
            <v>1333.75</v>
          </cell>
        </row>
        <row r="2092">
          <cell r="A2092" t="str">
            <v>20-09-c</v>
          </cell>
          <cell r="B2092" t="str">
            <v>Extra labour in fixing APM and OF outlet blocks Depth more than 3.0' to 4.0'</v>
          </cell>
          <cell r="C2092" t="str">
            <v>Each</v>
          </cell>
          <cell r="D2092">
            <v>945</v>
          </cell>
          <cell r="E2092">
            <v>1097.5</v>
          </cell>
          <cell r="F2092" t="str">
            <v>Each</v>
          </cell>
          <cell r="G2092">
            <v>945</v>
          </cell>
          <cell r="H2092">
            <v>1097.5</v>
          </cell>
        </row>
        <row r="2093">
          <cell r="A2093" t="str">
            <v>20-09-d</v>
          </cell>
          <cell r="B2093" t="str">
            <v>Extra labour in fixing APM and OF outlet blocks Depth more than 2.0' to 3.0'</v>
          </cell>
          <cell r="C2093" t="str">
            <v>Each</v>
          </cell>
          <cell r="D2093">
            <v>787.5</v>
          </cell>
          <cell r="E2093">
            <v>908.28</v>
          </cell>
          <cell r="F2093" t="str">
            <v>Each</v>
          </cell>
          <cell r="G2093">
            <v>787.5</v>
          </cell>
          <cell r="H2093">
            <v>908.28</v>
          </cell>
        </row>
        <row r="2094">
          <cell r="A2094" t="str">
            <v>20-09-e</v>
          </cell>
          <cell r="B2094" t="str">
            <v>Extra labour in fixing APM and OF outlet blocks Depth upto 2.0'</v>
          </cell>
          <cell r="C2094" t="str">
            <v>Each</v>
          </cell>
          <cell r="D2094">
            <v>630</v>
          </cell>
          <cell r="E2094">
            <v>719.06</v>
          </cell>
          <cell r="F2094" t="str">
            <v>Each</v>
          </cell>
          <cell r="G2094">
            <v>630</v>
          </cell>
          <cell r="H2094">
            <v>719.06</v>
          </cell>
        </row>
        <row r="2095">
          <cell r="A2095" t="str">
            <v>20-10</v>
          </cell>
          <cell r="B2095" t="str">
            <v>Repairing damaged reducing collar of hume pipe outlets</v>
          </cell>
          <cell r="C2095" t="str">
            <v>Each</v>
          </cell>
          <cell r="D2095">
            <v>519.75</v>
          </cell>
          <cell r="E2095">
            <v>723.8</v>
          </cell>
          <cell r="F2095" t="str">
            <v>Each</v>
          </cell>
          <cell r="G2095">
            <v>519.75</v>
          </cell>
          <cell r="H2095">
            <v>723.79</v>
          </cell>
        </row>
        <row r="2096">
          <cell r="A2096" t="str">
            <v>20-11</v>
          </cell>
          <cell r="B2096" t="str">
            <v>Laying iron pipes for outlets.</v>
          </cell>
          <cell r="C2096" t="str">
            <v>Rft</v>
          </cell>
          <cell r="D2096">
            <v>42.87</v>
          </cell>
          <cell r="E2096">
            <v>42.87</v>
          </cell>
          <cell r="F2096" t="str">
            <v>m</v>
          </cell>
          <cell r="G2096">
            <v>140.66</v>
          </cell>
          <cell r="H2096">
            <v>140.66</v>
          </cell>
        </row>
        <row r="2097">
          <cell r="A2097" t="str">
            <v>20-12</v>
          </cell>
          <cell r="B2097" t="str">
            <v>Water allowance for constructing outlets or culverts, when canal water not flowing.</v>
          </cell>
          <cell r="C2097" t="str">
            <v>Each</v>
          </cell>
          <cell r="D2097">
            <v>703.13</v>
          </cell>
          <cell r="E2097">
            <v>703.13</v>
          </cell>
          <cell r="F2097" t="str">
            <v>Each</v>
          </cell>
          <cell r="G2097">
            <v>703.13</v>
          </cell>
          <cell r="H2097">
            <v>703.13</v>
          </cell>
        </row>
        <row r="2098">
          <cell r="A2098" t="str">
            <v>20-13</v>
          </cell>
          <cell r="B2098" t="str">
            <v>Hoisting and placing RC slab or stone in position on outlets or WC culverts</v>
          </cell>
          <cell r="C2098" t="str">
            <v>Each</v>
          </cell>
          <cell r="D2098">
            <v>568.13</v>
          </cell>
          <cell r="E2098">
            <v>568.13</v>
          </cell>
          <cell r="F2098" t="str">
            <v>Each</v>
          </cell>
          <cell r="G2098">
            <v>568.13</v>
          </cell>
          <cell r="H2098">
            <v>568.13</v>
          </cell>
        </row>
        <row r="2099">
          <cell r="A2099" t="str">
            <v>20-14-a</v>
          </cell>
          <cell r="B2099" t="str">
            <v>Fixing pipe outlet, including backfilling of earth &amp; puddling : Portion under bank</v>
          </cell>
          <cell r="C2099" t="str">
            <v>Rft</v>
          </cell>
          <cell r="D2099">
            <v>114.8</v>
          </cell>
          <cell r="E2099">
            <v>127.54</v>
          </cell>
          <cell r="F2099" t="str">
            <v>m</v>
          </cell>
          <cell r="G2099">
            <v>376.63</v>
          </cell>
          <cell r="H2099">
            <v>418.45</v>
          </cell>
        </row>
        <row r="2100">
          <cell r="A2100" t="str">
            <v>20-14-b</v>
          </cell>
          <cell r="B2100" t="str">
            <v>Fixing pipe outlet, including backfilling of earth &amp; puddling : Portion under road, beyond bank</v>
          </cell>
          <cell r="C2100" t="str">
            <v>Rft</v>
          </cell>
          <cell r="D2100">
            <v>52.13</v>
          </cell>
          <cell r="E2100">
            <v>64.88</v>
          </cell>
          <cell r="F2100" t="str">
            <v>m</v>
          </cell>
          <cell r="G2100">
            <v>171.04</v>
          </cell>
          <cell r="H2100">
            <v>212.86</v>
          </cell>
        </row>
        <row r="2101">
          <cell r="A2101" t="str">
            <v>20-15-a</v>
          </cell>
          <cell r="B2101" t="str">
            <v>Removing pipe outlet,refilling earth &amp; puddling Portion under bank</v>
          </cell>
          <cell r="C2101" t="str">
            <v>Rft</v>
          </cell>
          <cell r="D2101">
            <v>93.81</v>
          </cell>
          <cell r="E2101">
            <v>93.81</v>
          </cell>
          <cell r="F2101" t="str">
            <v>m</v>
          </cell>
          <cell r="G2101">
            <v>307.77</v>
          </cell>
          <cell r="H2101">
            <v>307.77</v>
          </cell>
        </row>
        <row r="2102">
          <cell r="A2102" t="str">
            <v>20-15-b</v>
          </cell>
          <cell r="B2102" t="str">
            <v>Removing pipe outlet,refilling earth &amp; puddling Portion under road, beyond</v>
          </cell>
          <cell r="C2102" t="str">
            <v>Rft</v>
          </cell>
          <cell r="D2102">
            <v>35.159999999999997</v>
          </cell>
          <cell r="E2102">
            <v>35.159999999999997</v>
          </cell>
          <cell r="F2102" t="str">
            <v>m</v>
          </cell>
          <cell r="G2102">
            <v>115.34</v>
          </cell>
          <cell r="H2102">
            <v>115.34</v>
          </cell>
        </row>
        <row r="2103">
          <cell r="A2103" t="str">
            <v>20-16-a</v>
          </cell>
          <cell r="B2103" t="str">
            <v>Changing pipe outlets by removing one pipe &amp; replacing : Portion under bank</v>
          </cell>
          <cell r="C2103" t="str">
            <v>Rft</v>
          </cell>
          <cell r="D2103">
            <v>134.28</v>
          </cell>
          <cell r="E2103">
            <v>147.03</v>
          </cell>
          <cell r="F2103" t="str">
            <v>m</v>
          </cell>
          <cell r="G2103">
            <v>440.55</v>
          </cell>
          <cell r="H2103">
            <v>482.37</v>
          </cell>
        </row>
        <row r="2104">
          <cell r="A2104" t="str">
            <v>20-16-b</v>
          </cell>
          <cell r="B2104" t="str">
            <v>Changing pipe outlets by removing one pipe &amp; replacing : Portion under road, beyond</v>
          </cell>
          <cell r="C2104" t="str">
            <v>Rft</v>
          </cell>
          <cell r="D2104">
            <v>66.989999999999995</v>
          </cell>
          <cell r="E2104">
            <v>79.73</v>
          </cell>
          <cell r="F2104" t="str">
            <v>m</v>
          </cell>
          <cell r="G2104">
            <v>219.77</v>
          </cell>
          <cell r="H2104">
            <v>261.58999999999997</v>
          </cell>
        </row>
        <row r="2105">
          <cell r="A2105" t="str">
            <v>21-01-a-01</v>
          </cell>
          <cell r="B2105" t="str">
            <v>Excavate well in dry &amp; dispose of soil within 50m in ordinary soil or sand : Upto 1.5 m depth</v>
          </cell>
          <cell r="C2105" t="str">
            <v>100 Cft</v>
          </cell>
          <cell r="D2105">
            <v>417.32</v>
          </cell>
          <cell r="E2105">
            <v>417.32</v>
          </cell>
          <cell r="F2105" t="str">
            <v>m3</v>
          </cell>
          <cell r="G2105">
            <v>147.38</v>
          </cell>
          <cell r="H2105">
            <v>147.38</v>
          </cell>
        </row>
        <row r="2106">
          <cell r="A2106" t="str">
            <v>21-01-a-02</v>
          </cell>
          <cell r="B2106" t="str">
            <v>Excavate well in dry &amp; dispose of soil within 50m in ordinary soil or sand : 1.5 to 3 m depth</v>
          </cell>
          <cell r="C2106" t="str">
            <v>100 Cft</v>
          </cell>
          <cell r="D2106">
            <v>436.43</v>
          </cell>
          <cell r="E2106">
            <v>436.43</v>
          </cell>
          <cell r="F2106" t="str">
            <v>m3</v>
          </cell>
          <cell r="G2106">
            <v>154.13</v>
          </cell>
          <cell r="H2106">
            <v>154.13</v>
          </cell>
        </row>
        <row r="2107">
          <cell r="A2107" t="str">
            <v>21-01-a-03</v>
          </cell>
          <cell r="B2107" t="str">
            <v>Excavate well in dry &amp; dispose of soil within 50m in ordinary soil or sand : 3 to 4.5 m depth</v>
          </cell>
          <cell r="C2107" t="str">
            <v>100 Cft</v>
          </cell>
          <cell r="D2107">
            <v>492.18</v>
          </cell>
          <cell r="E2107">
            <v>492.18</v>
          </cell>
          <cell r="F2107" t="str">
            <v>m3</v>
          </cell>
          <cell r="G2107">
            <v>173.81</v>
          </cell>
          <cell r="H2107">
            <v>173.81</v>
          </cell>
        </row>
        <row r="2108">
          <cell r="A2108" t="str">
            <v>21-01-a-04</v>
          </cell>
          <cell r="B2108" t="str">
            <v>Excavate well in dry &amp; dispose of soil within 50m in ordinary soil or sand : 4.5 to 6 m depth</v>
          </cell>
          <cell r="C2108" t="str">
            <v>100 Cft</v>
          </cell>
          <cell r="D2108">
            <v>562.27</v>
          </cell>
          <cell r="E2108">
            <v>562.27</v>
          </cell>
          <cell r="F2108" t="str">
            <v>m3</v>
          </cell>
          <cell r="G2108">
            <v>198.56</v>
          </cell>
          <cell r="H2108">
            <v>198.56</v>
          </cell>
        </row>
        <row r="2109">
          <cell r="A2109" t="str">
            <v>21-01-b-01</v>
          </cell>
          <cell r="B2109" t="str">
            <v>Excavate well in dry &amp; dispose of soil within 50m in hard soil : Upto 1.5 m depth</v>
          </cell>
          <cell r="C2109" t="str">
            <v>100 Cft</v>
          </cell>
          <cell r="D2109">
            <v>509.7</v>
          </cell>
          <cell r="E2109">
            <v>509.7</v>
          </cell>
          <cell r="F2109" t="str">
            <v>m3</v>
          </cell>
          <cell r="G2109">
            <v>180</v>
          </cell>
          <cell r="H2109">
            <v>180</v>
          </cell>
        </row>
        <row r="2110">
          <cell r="A2110" t="str">
            <v>21-01-b-02</v>
          </cell>
          <cell r="B2110" t="str">
            <v>Excavate well in dry &amp; dispose of soil within 50m in hard soil : Above 1.5 to 3 m depth</v>
          </cell>
          <cell r="C2110" t="str">
            <v>100 Cft</v>
          </cell>
          <cell r="D2110">
            <v>532</v>
          </cell>
          <cell r="E2110">
            <v>532</v>
          </cell>
          <cell r="F2110" t="str">
            <v>m3</v>
          </cell>
          <cell r="G2110">
            <v>187.88</v>
          </cell>
          <cell r="H2110">
            <v>187.88</v>
          </cell>
        </row>
        <row r="2111">
          <cell r="A2111" t="str">
            <v>21-01-b-03</v>
          </cell>
          <cell r="B2111" t="str">
            <v>Excavate well in dry &amp; dispose of soil within 50m in hard soil : Above 3 to 4.5 m depth</v>
          </cell>
          <cell r="C2111" t="str">
            <v>100 Cft</v>
          </cell>
          <cell r="D2111">
            <v>581.38</v>
          </cell>
          <cell r="E2111">
            <v>581.38</v>
          </cell>
          <cell r="F2111" t="str">
            <v>m3</v>
          </cell>
          <cell r="G2111">
            <v>205.31</v>
          </cell>
          <cell r="H2111">
            <v>205.31</v>
          </cell>
        </row>
        <row r="2112">
          <cell r="A2112" t="str">
            <v>21-01-b-04</v>
          </cell>
          <cell r="B2112" t="str">
            <v>Excavate well in dry &amp; dispose of soil within 50m in hard soil : Above 4.5 to 6 m depth</v>
          </cell>
          <cell r="C2112" t="str">
            <v>100 Cft</v>
          </cell>
          <cell r="D2112">
            <v>654.65</v>
          </cell>
          <cell r="E2112">
            <v>654.65</v>
          </cell>
          <cell r="F2112" t="str">
            <v>m3</v>
          </cell>
          <cell r="G2112">
            <v>231.19</v>
          </cell>
          <cell r="H2112">
            <v>231.19</v>
          </cell>
        </row>
        <row r="2113">
          <cell r="A2113" t="str">
            <v>21-01-c-01</v>
          </cell>
          <cell r="B2113" t="str">
            <v>Excavate well in dry &amp; dispose of soil within 50m in hard strata like shingle : Upto 1.5 m depth</v>
          </cell>
          <cell r="C2113" t="str">
            <v>100 Cft</v>
          </cell>
          <cell r="D2113">
            <v>1097.45</v>
          </cell>
          <cell r="E2113">
            <v>1097.45</v>
          </cell>
          <cell r="F2113" t="str">
            <v>m3</v>
          </cell>
          <cell r="G2113">
            <v>387.56</v>
          </cell>
          <cell r="H2113">
            <v>387.56</v>
          </cell>
        </row>
        <row r="2114">
          <cell r="A2114" t="str">
            <v>21-01-c-02</v>
          </cell>
          <cell r="B2114" t="str">
            <v>Excavate well in dry &amp; dispose of soil within 50m in hard strata like shingle :1.5 to 3 m depth</v>
          </cell>
          <cell r="C2114" t="str">
            <v>100 Cft</v>
          </cell>
          <cell r="D2114">
            <v>1137.27</v>
          </cell>
          <cell r="E2114">
            <v>1137.27</v>
          </cell>
          <cell r="F2114" t="str">
            <v>m3</v>
          </cell>
          <cell r="G2114">
            <v>401.62</v>
          </cell>
          <cell r="H2114">
            <v>401.62</v>
          </cell>
        </row>
        <row r="2115">
          <cell r="A2115" t="str">
            <v>21-01-c-03</v>
          </cell>
          <cell r="B2115" t="str">
            <v>Excavate well in dry &amp; dispose of soil within 50m in hard strata like shingle : 3 to 4.5 m depth</v>
          </cell>
          <cell r="C2115" t="str">
            <v>100 Cft</v>
          </cell>
          <cell r="D2115">
            <v>1185.06</v>
          </cell>
          <cell r="E2115">
            <v>1185.06</v>
          </cell>
          <cell r="F2115" t="str">
            <v>m3</v>
          </cell>
          <cell r="G2115">
            <v>418.5</v>
          </cell>
          <cell r="H2115">
            <v>418.5</v>
          </cell>
        </row>
        <row r="2116">
          <cell r="A2116" t="str">
            <v>21-01-c-04</v>
          </cell>
          <cell r="B2116" t="str">
            <v>Excavate well in dry &amp; dispose of soil within 50m in hard strata like shingle : 4.5 to 6 m depth</v>
          </cell>
          <cell r="C2116" t="str">
            <v>100 Cft</v>
          </cell>
          <cell r="D2116">
            <v>1272.6600000000001</v>
          </cell>
          <cell r="E2116">
            <v>1272.6600000000001</v>
          </cell>
          <cell r="F2116" t="str">
            <v>m3</v>
          </cell>
          <cell r="G2116">
            <v>449.44</v>
          </cell>
          <cell r="H2116">
            <v>449.44</v>
          </cell>
        </row>
        <row r="2117">
          <cell r="A2117" t="str">
            <v>21-02-a-01</v>
          </cell>
          <cell r="B2117" t="str">
            <v>Dry sinking of well &amp; disposal of soil within 50m in ordinary soil : 3 to 4.5 m depth</v>
          </cell>
          <cell r="C2117" t="str">
            <v>100 Cft</v>
          </cell>
          <cell r="D2117">
            <v>2250.66</v>
          </cell>
          <cell r="E2117">
            <v>2250.66</v>
          </cell>
          <cell r="F2117" t="str">
            <v>m3</v>
          </cell>
          <cell r="G2117">
            <v>794.81</v>
          </cell>
          <cell r="H2117">
            <v>794.81</v>
          </cell>
        </row>
        <row r="2118">
          <cell r="A2118" t="str">
            <v>21-02-a-02</v>
          </cell>
          <cell r="B2118" t="str">
            <v>Dry sinking of well &amp; disposal of soil within 50m in ordinary soil : 4.5 to 6 m depth</v>
          </cell>
          <cell r="C2118" t="str">
            <v>100 Cft</v>
          </cell>
          <cell r="D2118">
            <v>2812.92</v>
          </cell>
          <cell r="E2118">
            <v>2812.92</v>
          </cell>
          <cell r="F2118" t="str">
            <v>m3</v>
          </cell>
          <cell r="G2118">
            <v>993.37</v>
          </cell>
          <cell r="H2118">
            <v>993.37</v>
          </cell>
        </row>
        <row r="2119">
          <cell r="A2119" t="str">
            <v>21-02-a-03</v>
          </cell>
          <cell r="B2119" t="str">
            <v>Dry sinking of well &amp; disposal of soil within 50m in ordinary soil : 6 to 7.5 m depth</v>
          </cell>
          <cell r="C2119" t="str">
            <v>100 Cft</v>
          </cell>
          <cell r="D2119">
            <v>3375.19</v>
          </cell>
          <cell r="E2119">
            <v>3375.19</v>
          </cell>
          <cell r="F2119" t="str">
            <v>m3</v>
          </cell>
          <cell r="G2119">
            <v>1191.94</v>
          </cell>
          <cell r="H2119">
            <v>1191.94</v>
          </cell>
        </row>
        <row r="2120">
          <cell r="A2120" t="str">
            <v>21-02-a-04</v>
          </cell>
          <cell r="B2120" t="str">
            <v>Dry sinking of well &amp; disposal of soil within 50m in ordinary soil : 7.5 to 9 m depth</v>
          </cell>
          <cell r="C2120" t="str">
            <v>100 Cft</v>
          </cell>
          <cell r="D2120">
            <v>3937.45</v>
          </cell>
          <cell r="E2120">
            <v>3937.45</v>
          </cell>
          <cell r="F2120" t="str">
            <v>m3</v>
          </cell>
          <cell r="G2120">
            <v>1390.5</v>
          </cell>
          <cell r="H2120">
            <v>1390.5</v>
          </cell>
        </row>
        <row r="2121">
          <cell r="A2121" t="str">
            <v>21-02-a-05</v>
          </cell>
          <cell r="B2121" t="str">
            <v>Dry sinking of well &amp; disposal of soil within 50m in ordinary soil : 9 to 10.5 m depth</v>
          </cell>
          <cell r="C2121" t="str">
            <v>100 Cft</v>
          </cell>
          <cell r="D2121">
            <v>4499.72</v>
          </cell>
          <cell r="E2121">
            <v>4499.72</v>
          </cell>
          <cell r="F2121" t="str">
            <v>m3</v>
          </cell>
          <cell r="G2121">
            <v>1589.06</v>
          </cell>
          <cell r="H2121">
            <v>1589.06</v>
          </cell>
        </row>
        <row r="2122">
          <cell r="A2122" t="str">
            <v>21-02-a-06</v>
          </cell>
          <cell r="B2122" t="str">
            <v>Dry sinking of well &amp; disposal of soil within 50m in ordinary soil : 10.5 to 12 m depth</v>
          </cell>
          <cell r="C2122" t="str">
            <v>100 Cft</v>
          </cell>
          <cell r="D2122">
            <v>5061.99</v>
          </cell>
          <cell r="E2122">
            <v>5061.99</v>
          </cell>
          <cell r="F2122" t="str">
            <v>m3</v>
          </cell>
          <cell r="G2122">
            <v>1787.62</v>
          </cell>
          <cell r="H2122">
            <v>1787.62</v>
          </cell>
        </row>
        <row r="2123">
          <cell r="A2123" t="str">
            <v>21-02-a-07</v>
          </cell>
          <cell r="B2123" t="str">
            <v>Dry sinking of well &amp; disposal of soil within 50m in ordinary soil : 12 to 13.5 m depth</v>
          </cell>
          <cell r="C2123" t="str">
            <v>100 Cft</v>
          </cell>
          <cell r="D2123">
            <v>5625.84</v>
          </cell>
          <cell r="E2123">
            <v>5625.84</v>
          </cell>
          <cell r="F2123" t="str">
            <v>m3</v>
          </cell>
          <cell r="G2123">
            <v>1986.75</v>
          </cell>
          <cell r="H2123">
            <v>1986.75</v>
          </cell>
        </row>
        <row r="2124">
          <cell r="A2124" t="str">
            <v>21-02-a-08</v>
          </cell>
          <cell r="B2124" t="str">
            <v>Dry sinking of well &amp; disposal of soil within 50m in ordinary soil : Exceeding 13.5 m depth</v>
          </cell>
          <cell r="C2124" t="str">
            <v>100 Cft</v>
          </cell>
          <cell r="D2124">
            <v>6188.11</v>
          </cell>
          <cell r="E2124">
            <v>6188.11</v>
          </cell>
          <cell r="F2124" t="str">
            <v>m3</v>
          </cell>
          <cell r="G2124">
            <v>2185.31</v>
          </cell>
          <cell r="H2124">
            <v>2185.31</v>
          </cell>
        </row>
        <row r="2125">
          <cell r="A2125" t="str">
            <v>21-02-b-01</v>
          </cell>
          <cell r="B2125" t="str">
            <v>Dry sinking of well &amp; disposal of soil within 50m in hard soil : 3 to 4.5 m depth</v>
          </cell>
          <cell r="C2125" t="str">
            <v>100 Cft</v>
          </cell>
          <cell r="D2125">
            <v>3093.26</v>
          </cell>
          <cell r="E2125">
            <v>3093.26</v>
          </cell>
          <cell r="F2125" t="str">
            <v>m3</v>
          </cell>
          <cell r="G2125">
            <v>1092.3800000000001</v>
          </cell>
          <cell r="H2125">
            <v>1092.3800000000001</v>
          </cell>
        </row>
        <row r="2126">
          <cell r="A2126" t="str">
            <v>21-02-b-02</v>
          </cell>
          <cell r="B2126" t="str">
            <v>Dry sinking of well &amp; disposal of soil within 50m in hard soil : 4.5 to 6 m depth</v>
          </cell>
          <cell r="C2126" t="str">
            <v>100 Cft</v>
          </cell>
          <cell r="D2126">
            <v>3655.52</v>
          </cell>
          <cell r="E2126">
            <v>3655.52</v>
          </cell>
          <cell r="F2126" t="str">
            <v>m3</v>
          </cell>
          <cell r="G2126">
            <v>1290.94</v>
          </cell>
          <cell r="H2126">
            <v>1290.94</v>
          </cell>
        </row>
        <row r="2127">
          <cell r="A2127" t="str">
            <v>21-02-b-03</v>
          </cell>
          <cell r="B2127" t="str">
            <v>Dry sinking of well &amp; disposal of soil within 50m in hard soil : 6 to 7.5 m depth</v>
          </cell>
          <cell r="C2127" t="str">
            <v>100 Cft</v>
          </cell>
          <cell r="D2127">
            <v>4219.38</v>
          </cell>
          <cell r="E2127">
            <v>4219.38</v>
          </cell>
          <cell r="F2127" t="str">
            <v>m3</v>
          </cell>
          <cell r="G2127">
            <v>1490.06</v>
          </cell>
          <cell r="H2127">
            <v>1490.06</v>
          </cell>
        </row>
        <row r="2128">
          <cell r="A2128" t="str">
            <v>21-02-b-04</v>
          </cell>
          <cell r="B2128" t="str">
            <v>Dry sinking of well &amp; disposal of soil within 50m in hard soil : 7.5 to 9 m depth</v>
          </cell>
          <cell r="C2128" t="str">
            <v>100 Cft</v>
          </cell>
          <cell r="D2128">
            <v>4781.6499999999996</v>
          </cell>
          <cell r="E2128">
            <v>4781.6499999999996</v>
          </cell>
          <cell r="F2128" t="str">
            <v>m3</v>
          </cell>
          <cell r="G2128">
            <v>1688.63</v>
          </cell>
          <cell r="H2128">
            <v>1688.63</v>
          </cell>
        </row>
        <row r="2129">
          <cell r="A2129" t="str">
            <v>21-02-b-05</v>
          </cell>
          <cell r="B2129" t="str">
            <v>Dry sinking of well &amp; disposal of soil within 50m in hard soil : 9 to 10.5 m depth</v>
          </cell>
          <cell r="C2129" t="str">
            <v>100 Cft</v>
          </cell>
          <cell r="D2129">
            <v>5343.92</v>
          </cell>
          <cell r="E2129">
            <v>5343.92</v>
          </cell>
          <cell r="F2129" t="str">
            <v>m3</v>
          </cell>
          <cell r="G2129">
            <v>1887.19</v>
          </cell>
          <cell r="H2129">
            <v>1887.19</v>
          </cell>
        </row>
        <row r="2130">
          <cell r="A2130" t="str">
            <v>21-02-b-06</v>
          </cell>
          <cell r="B2130" t="str">
            <v>Dry sinking of well &amp; disposal of soil within 50m in hard soil : 10.5 to 12 m depth</v>
          </cell>
          <cell r="C2130" t="str">
            <v>100 Cft</v>
          </cell>
          <cell r="D2130">
            <v>5906.18</v>
          </cell>
          <cell r="E2130">
            <v>5906.18</v>
          </cell>
          <cell r="F2130" t="str">
            <v>m3</v>
          </cell>
          <cell r="G2130">
            <v>2085.75</v>
          </cell>
          <cell r="H2130">
            <v>2085.75</v>
          </cell>
        </row>
        <row r="2131">
          <cell r="A2131" t="str">
            <v>21-02-b-07</v>
          </cell>
          <cell r="B2131" t="str">
            <v>Dry sinking of well &amp; disposal of soil within 50m in hard soil : 12 to 13.5 m depth</v>
          </cell>
          <cell r="C2131" t="str">
            <v>100 Cft</v>
          </cell>
          <cell r="D2131">
            <v>6468.45</v>
          </cell>
          <cell r="E2131">
            <v>6468.45</v>
          </cell>
          <cell r="F2131" t="str">
            <v>m3</v>
          </cell>
          <cell r="G2131">
            <v>2284.31</v>
          </cell>
          <cell r="H2131">
            <v>2284.31</v>
          </cell>
        </row>
        <row r="2132">
          <cell r="A2132" t="str">
            <v>21-02-b-08</v>
          </cell>
          <cell r="B2132" t="str">
            <v>Dry sinking of well &amp; disposal of soil within 50m in hard soil : Exceeding 13.5 m depth</v>
          </cell>
          <cell r="C2132" t="str">
            <v>100 Cft</v>
          </cell>
          <cell r="D2132">
            <v>7030.71</v>
          </cell>
          <cell r="E2132">
            <v>7030.71</v>
          </cell>
          <cell r="F2132" t="str">
            <v>m3</v>
          </cell>
          <cell r="G2132">
            <v>2482.87</v>
          </cell>
          <cell r="H2132">
            <v>2482.87</v>
          </cell>
        </row>
        <row r="2133">
          <cell r="A2133" t="str">
            <v>21-02-c-01</v>
          </cell>
          <cell r="B2133" t="str">
            <v>Dry sinking of well &amp; disposal of soil within 50m in hard strata like shingle : 3 to 4.5 m depth</v>
          </cell>
          <cell r="C2133" t="str">
            <v>100 Cft</v>
          </cell>
          <cell r="D2133">
            <v>4217.79</v>
          </cell>
          <cell r="E2133">
            <v>4217.79</v>
          </cell>
          <cell r="F2133" t="str">
            <v>m3</v>
          </cell>
          <cell r="G2133">
            <v>1489.5</v>
          </cell>
          <cell r="H2133">
            <v>1489.5</v>
          </cell>
        </row>
        <row r="2134">
          <cell r="A2134" t="str">
            <v>21-02-c-02</v>
          </cell>
          <cell r="B2134" t="str">
            <v>Dry sinking of well &amp; disposal of soil within 50m in hard strata like shingle : 4.5 to 6 m depth</v>
          </cell>
          <cell r="C2134" t="str">
            <v>100 Cft</v>
          </cell>
          <cell r="D2134">
            <v>4781.6499999999996</v>
          </cell>
          <cell r="E2134">
            <v>4781.6499999999996</v>
          </cell>
          <cell r="F2134" t="str">
            <v>m3</v>
          </cell>
          <cell r="G2134">
            <v>1688.63</v>
          </cell>
          <cell r="H2134">
            <v>1688.63</v>
          </cell>
        </row>
        <row r="2135">
          <cell r="A2135" t="str">
            <v>21-02-c-03</v>
          </cell>
          <cell r="B2135" t="str">
            <v>Dry sinking of well &amp; disposal of soil within 50m in hard strata like shingle : 6 to 7.5 m depth</v>
          </cell>
          <cell r="C2135" t="str">
            <v>100 Cft</v>
          </cell>
          <cell r="D2135">
            <v>5343.92</v>
          </cell>
          <cell r="E2135">
            <v>5343.92</v>
          </cell>
          <cell r="F2135" t="str">
            <v>m3</v>
          </cell>
          <cell r="G2135">
            <v>1887.19</v>
          </cell>
          <cell r="H2135">
            <v>1887.19</v>
          </cell>
        </row>
        <row r="2136">
          <cell r="A2136" t="str">
            <v>21-02-c-04</v>
          </cell>
          <cell r="B2136" t="str">
            <v>Dry sinking of well &amp; disposal of soil within 50m in hard strata like shingle : 7.5 to 9 m depth</v>
          </cell>
          <cell r="C2136" t="str">
            <v>100 Cft</v>
          </cell>
          <cell r="D2136">
            <v>5906.18</v>
          </cell>
          <cell r="E2136">
            <v>5906.18</v>
          </cell>
          <cell r="F2136" t="str">
            <v>m3</v>
          </cell>
          <cell r="G2136">
            <v>2085.75</v>
          </cell>
          <cell r="H2136">
            <v>2085.75</v>
          </cell>
        </row>
        <row r="2137">
          <cell r="A2137" t="str">
            <v>21-02-c-05</v>
          </cell>
          <cell r="B2137" t="str">
            <v>Dry sinking of well &amp; disposal of soil within 50m in hard strata like shingle : 9 to 10.5 m depth</v>
          </cell>
          <cell r="C2137" t="str">
            <v>100 Cft</v>
          </cell>
          <cell r="D2137">
            <v>6468.45</v>
          </cell>
          <cell r="E2137">
            <v>6468.45</v>
          </cell>
          <cell r="F2137" t="str">
            <v>m3</v>
          </cell>
          <cell r="G2137">
            <v>2284.31</v>
          </cell>
          <cell r="H2137">
            <v>2284.31</v>
          </cell>
        </row>
        <row r="2138">
          <cell r="A2138" t="str">
            <v>21-02-c-06</v>
          </cell>
          <cell r="B2138" t="str">
            <v>Dry sinking of well &amp; disposal of soil within 50m in hard strata like shingle : 10.5 to 12 m depth</v>
          </cell>
          <cell r="C2138" t="str">
            <v>100 Cft</v>
          </cell>
          <cell r="D2138">
            <v>7030.71</v>
          </cell>
          <cell r="E2138">
            <v>7030.71</v>
          </cell>
          <cell r="F2138" t="str">
            <v>m3</v>
          </cell>
          <cell r="G2138">
            <v>2482.87</v>
          </cell>
          <cell r="H2138">
            <v>2482.87</v>
          </cell>
        </row>
        <row r="2139">
          <cell r="A2139" t="str">
            <v>21-02-c-07</v>
          </cell>
          <cell r="B2139" t="str">
            <v>Dry sinking of well &amp; disposal of soil within 50m in hard strata like shingle : 12 to 13.5 m depth</v>
          </cell>
          <cell r="C2139" t="str">
            <v>100 Cft</v>
          </cell>
          <cell r="D2139">
            <v>7594.57</v>
          </cell>
          <cell r="E2139">
            <v>7594.57</v>
          </cell>
          <cell r="F2139" t="str">
            <v>m3</v>
          </cell>
          <cell r="G2139">
            <v>2682</v>
          </cell>
          <cell r="H2139">
            <v>2682</v>
          </cell>
        </row>
        <row r="2140">
          <cell r="A2140" t="str">
            <v>21-02-c-08</v>
          </cell>
          <cell r="B2140" t="str">
            <v>Dry sinking of well &amp; disposal of soil within 50m in hard strata like shingle : Over 13.5 m depth</v>
          </cell>
          <cell r="C2140" t="str">
            <v>100 Cft</v>
          </cell>
          <cell r="D2140">
            <v>8156.84</v>
          </cell>
          <cell r="E2140">
            <v>8156.84</v>
          </cell>
          <cell r="F2140" t="str">
            <v>m3</v>
          </cell>
          <cell r="G2140">
            <v>2880.56</v>
          </cell>
          <cell r="H2140">
            <v>2880.56</v>
          </cell>
        </row>
        <row r="2141">
          <cell r="A2141" t="str">
            <v>21-03-a-01</v>
          </cell>
          <cell r="B2141" t="str">
            <v>Wet sinking of well for depths below spring level Upto 1.5 m depth</v>
          </cell>
          <cell r="C2141" t="str">
            <v>100 Cft</v>
          </cell>
          <cell r="D2141">
            <v>2311.8200000000002</v>
          </cell>
          <cell r="E2141">
            <v>2311.8200000000002</v>
          </cell>
          <cell r="F2141" t="str">
            <v>m3</v>
          </cell>
          <cell r="G2141">
            <v>816.41</v>
          </cell>
          <cell r="H2141">
            <v>816.41</v>
          </cell>
        </row>
        <row r="2142">
          <cell r="A2142" t="str">
            <v>21-03-a-02</v>
          </cell>
          <cell r="B2142" t="str">
            <v>Wet sinking of well for depths below spring level Above 1.5 to 3 m depth</v>
          </cell>
          <cell r="C2142" t="str">
            <v>100 Cft</v>
          </cell>
          <cell r="D2142">
            <v>4724.63</v>
          </cell>
          <cell r="E2142">
            <v>4724.63</v>
          </cell>
          <cell r="F2142" t="str">
            <v>m3</v>
          </cell>
          <cell r="G2142">
            <v>1668.49</v>
          </cell>
          <cell r="H2142">
            <v>1668.49</v>
          </cell>
        </row>
        <row r="2143">
          <cell r="A2143" t="str">
            <v>21-03-a-03</v>
          </cell>
          <cell r="B2143" t="str">
            <v>Wet sinking of well for depths below spring level Above 3 to 4.5 m depth</v>
          </cell>
          <cell r="C2143" t="str">
            <v>100 Cft</v>
          </cell>
          <cell r="D2143">
            <v>7270.27</v>
          </cell>
          <cell r="E2143">
            <v>7270.27</v>
          </cell>
          <cell r="F2143" t="str">
            <v>m3</v>
          </cell>
          <cell r="G2143">
            <v>2567.48</v>
          </cell>
          <cell r="H2143">
            <v>2567.48</v>
          </cell>
        </row>
        <row r="2144">
          <cell r="A2144" t="str">
            <v>21-03-a-04</v>
          </cell>
          <cell r="B2144" t="str">
            <v>Wet sinking of well for depths below spring level Above 4.5 to 6 m depth</v>
          </cell>
          <cell r="C2144" t="str">
            <v>100 Cft</v>
          </cell>
          <cell r="D2144">
            <v>9842.36</v>
          </cell>
          <cell r="E2144">
            <v>9842.36</v>
          </cell>
          <cell r="F2144" t="str">
            <v>m3</v>
          </cell>
          <cell r="G2144">
            <v>3475.8</v>
          </cell>
          <cell r="H2144">
            <v>3475.8</v>
          </cell>
        </row>
        <row r="2145">
          <cell r="A2145" t="str">
            <v>21-03-a-05</v>
          </cell>
          <cell r="B2145" t="str">
            <v>Wet sinking of well for depths below spring level Above 6 to 7.5 m depth</v>
          </cell>
          <cell r="C2145" t="str">
            <v>100 Cft</v>
          </cell>
          <cell r="D2145">
            <v>12983.08</v>
          </cell>
          <cell r="E2145">
            <v>12983.08</v>
          </cell>
          <cell r="F2145" t="str">
            <v>m3</v>
          </cell>
          <cell r="G2145">
            <v>4584.9399999999996</v>
          </cell>
          <cell r="H2145">
            <v>4584.9399999999996</v>
          </cell>
        </row>
        <row r="2146">
          <cell r="A2146" t="str">
            <v>21-03-a-06</v>
          </cell>
          <cell r="B2146" t="str">
            <v>Wet sinking of well for depths below spring level Above 7.5 to 9 m depth</v>
          </cell>
          <cell r="C2146" t="str">
            <v>100 Cft</v>
          </cell>
          <cell r="D2146">
            <v>16579.04</v>
          </cell>
          <cell r="E2146">
            <v>16579.04</v>
          </cell>
          <cell r="F2146" t="str">
            <v>m3</v>
          </cell>
          <cell r="G2146">
            <v>5854.84</v>
          </cell>
          <cell r="H2146">
            <v>5854.84</v>
          </cell>
        </row>
        <row r="2147">
          <cell r="A2147" t="str">
            <v>21-03-a-07</v>
          </cell>
          <cell r="B2147" t="str">
            <v>Wet sinking of well for depths below spring level Above 9 to 10.5 m depth</v>
          </cell>
          <cell r="C2147" t="str">
            <v>100 Cft</v>
          </cell>
          <cell r="D2147">
            <v>20108.09</v>
          </cell>
          <cell r="E2147">
            <v>20108.09</v>
          </cell>
          <cell r="F2147" t="str">
            <v>m3</v>
          </cell>
          <cell r="G2147">
            <v>7101.11</v>
          </cell>
          <cell r="H2147">
            <v>7101.11</v>
          </cell>
        </row>
        <row r="2148">
          <cell r="A2148" t="str">
            <v>21-03-a-08</v>
          </cell>
          <cell r="B2148" t="str">
            <v>Wet sinking of well for depths below spring level Above 10.5 to 12 m depth</v>
          </cell>
          <cell r="C2148" t="str">
            <v>100 Cft</v>
          </cell>
          <cell r="D2148">
            <v>24864.57</v>
          </cell>
          <cell r="E2148">
            <v>24864.57</v>
          </cell>
          <cell r="F2148" t="str">
            <v>m3</v>
          </cell>
          <cell r="G2148">
            <v>8780.85</v>
          </cell>
          <cell r="H2148">
            <v>8780.85</v>
          </cell>
        </row>
        <row r="2149">
          <cell r="A2149" t="str">
            <v>21-03-a-09</v>
          </cell>
          <cell r="B2149" t="str">
            <v>Wet sinking of well for depths below spring level Above 12 to 13.5 m depth</v>
          </cell>
          <cell r="C2149" t="str">
            <v>100 Cft</v>
          </cell>
          <cell r="D2149">
            <v>29525.81</v>
          </cell>
          <cell r="E2149">
            <v>29525.81</v>
          </cell>
          <cell r="F2149" t="str">
            <v>m3</v>
          </cell>
          <cell r="G2149">
            <v>10426.950000000001</v>
          </cell>
          <cell r="H2149">
            <v>10426.950000000001</v>
          </cell>
        </row>
        <row r="2150">
          <cell r="A2150" t="str">
            <v>21-03-a-10</v>
          </cell>
          <cell r="B2150" t="str">
            <v>Wet sinking of well for depths below spring level Exceeding 13.5 m depth</v>
          </cell>
          <cell r="C2150" t="str">
            <v>100 Cft</v>
          </cell>
          <cell r="D2150">
            <v>35525.01</v>
          </cell>
          <cell r="E2150">
            <v>35525.01</v>
          </cell>
          <cell r="F2150" t="str">
            <v>m3</v>
          </cell>
          <cell r="G2150">
            <v>12545.55</v>
          </cell>
          <cell r="H2150">
            <v>12545.55</v>
          </cell>
        </row>
        <row r="2151">
          <cell r="A2151" t="str">
            <v>21-03-b-01</v>
          </cell>
          <cell r="B2151" t="str">
            <v>Wet sinking of well for depths below spring level in cohesive soil : Upto 1.5 m depth</v>
          </cell>
          <cell r="C2151" t="str">
            <v>100 Cft</v>
          </cell>
          <cell r="D2151">
            <v>2973.8</v>
          </cell>
          <cell r="E2151">
            <v>2973.8</v>
          </cell>
          <cell r="F2151" t="str">
            <v>m3</v>
          </cell>
          <cell r="G2151">
            <v>1050.19</v>
          </cell>
          <cell r="H2151">
            <v>1050.19</v>
          </cell>
        </row>
        <row r="2152">
          <cell r="A2152" t="str">
            <v>21-03-b-02</v>
          </cell>
          <cell r="B2152" t="str">
            <v>Wet sinking of well for depths below spring level in cohesive soil : 1.5 to 3 m depth</v>
          </cell>
          <cell r="C2152" t="str">
            <v>100 Cft</v>
          </cell>
          <cell r="D2152">
            <v>5907.14</v>
          </cell>
          <cell r="E2152">
            <v>5907.14</v>
          </cell>
          <cell r="F2152" t="str">
            <v>m3</v>
          </cell>
          <cell r="G2152">
            <v>2086.09</v>
          </cell>
          <cell r="H2152">
            <v>2086.09</v>
          </cell>
        </row>
        <row r="2153">
          <cell r="A2153" t="str">
            <v>21-03-b-03</v>
          </cell>
          <cell r="B2153" t="str">
            <v>Wet sinking of well for depths below spring level in cohesive soil : Above 3 to 4.5 m depth</v>
          </cell>
          <cell r="C2153" t="str">
            <v>100 Cft</v>
          </cell>
          <cell r="D2153">
            <v>8915.98</v>
          </cell>
          <cell r="E2153">
            <v>8915.98</v>
          </cell>
          <cell r="F2153" t="str">
            <v>m3</v>
          </cell>
          <cell r="G2153">
            <v>3148.65</v>
          </cell>
          <cell r="H2153">
            <v>3148.65</v>
          </cell>
        </row>
        <row r="2154">
          <cell r="A2154" t="str">
            <v>21-03-b-04</v>
          </cell>
          <cell r="B2154" t="str">
            <v>Wet sinking of well for depths below spring level in cohesive soil : Above 4.5 to 6 m depth</v>
          </cell>
          <cell r="C2154" t="str">
            <v>100 Cft</v>
          </cell>
          <cell r="D2154">
            <v>11812.68</v>
          </cell>
          <cell r="E2154">
            <v>11812.68</v>
          </cell>
          <cell r="F2154" t="str">
            <v>m3</v>
          </cell>
          <cell r="G2154">
            <v>4171.6099999999997</v>
          </cell>
          <cell r="H2154">
            <v>4171.6099999999997</v>
          </cell>
        </row>
        <row r="2155">
          <cell r="A2155" t="str">
            <v>21-03-b-05</v>
          </cell>
          <cell r="B2155" t="str">
            <v>Wet sinking of well for depths below spring level in cohesive soil : Above 6 to 7.5 m depth</v>
          </cell>
          <cell r="C2155" t="str">
            <v>100 Cft</v>
          </cell>
          <cell r="D2155">
            <v>16292.97</v>
          </cell>
          <cell r="E2155">
            <v>16292.97</v>
          </cell>
          <cell r="F2155" t="str">
            <v>m3</v>
          </cell>
          <cell r="G2155">
            <v>5753.81</v>
          </cell>
          <cell r="H2155">
            <v>5753.81</v>
          </cell>
        </row>
        <row r="2156">
          <cell r="A2156" t="str">
            <v>21-03-b-06</v>
          </cell>
          <cell r="B2156" t="str">
            <v>Wet sinking of well for depths below spring level in cohesive soil : Above 7.5 to 9 m depth</v>
          </cell>
          <cell r="C2156" t="str">
            <v>100 Cft</v>
          </cell>
          <cell r="D2156">
            <v>20544.53</v>
          </cell>
          <cell r="E2156">
            <v>20544.53</v>
          </cell>
          <cell r="F2156" t="str">
            <v>m3</v>
          </cell>
          <cell r="G2156">
            <v>7255.24</v>
          </cell>
          <cell r="H2156">
            <v>7255.24</v>
          </cell>
        </row>
        <row r="2157">
          <cell r="A2157" t="str">
            <v>21-03-b-07</v>
          </cell>
          <cell r="B2157" t="str">
            <v>Wet sinking of well for depths below spring level in cohesive soil : Above 9 to 10.5 m depth</v>
          </cell>
          <cell r="C2157" t="str">
            <v>100 Cft</v>
          </cell>
          <cell r="D2157">
            <v>25199.07</v>
          </cell>
          <cell r="E2157">
            <v>25199.07</v>
          </cell>
          <cell r="F2157" t="str">
            <v>m3</v>
          </cell>
          <cell r="G2157">
            <v>8898.98</v>
          </cell>
          <cell r="H2157">
            <v>8898.98</v>
          </cell>
        </row>
        <row r="2158">
          <cell r="A2158" t="str">
            <v>21-03-b-08</v>
          </cell>
          <cell r="B2158" t="str">
            <v>Wet sinking of well for depths below spring level in cohesive soil : Above 10.5 to 12 m depth</v>
          </cell>
          <cell r="C2158" t="str">
            <v>100 Cft</v>
          </cell>
          <cell r="D2158">
            <v>31505.37</v>
          </cell>
          <cell r="E2158">
            <v>31505.37</v>
          </cell>
          <cell r="F2158" t="str">
            <v>m3</v>
          </cell>
          <cell r="G2158">
            <v>11126.03</v>
          </cell>
          <cell r="H2158">
            <v>11126.03</v>
          </cell>
        </row>
        <row r="2159">
          <cell r="A2159" t="str">
            <v>21-03-b-09</v>
          </cell>
          <cell r="B2159" t="str">
            <v>Wet sinking of well for depths below spring level in cohesive soil : Above 12 to 13.5 m depth</v>
          </cell>
          <cell r="C2159" t="str">
            <v>100 Cft</v>
          </cell>
          <cell r="D2159">
            <v>36908.21</v>
          </cell>
          <cell r="E2159">
            <v>36908.21</v>
          </cell>
          <cell r="F2159" t="str">
            <v>m3</v>
          </cell>
          <cell r="G2159">
            <v>13034.02</v>
          </cell>
          <cell r="H2159">
            <v>13034.02</v>
          </cell>
        </row>
        <row r="2160">
          <cell r="A2160" t="str">
            <v>21-03-b-10</v>
          </cell>
          <cell r="B2160" t="str">
            <v>Wet sinking of well for depths below spring level in cohesive soil : Exceeding 13.5 m depth</v>
          </cell>
          <cell r="C2160" t="str">
            <v>100 Cft</v>
          </cell>
          <cell r="D2160">
            <v>44154.91</v>
          </cell>
          <cell r="E2160">
            <v>44154.91</v>
          </cell>
          <cell r="F2160" t="str">
            <v>m3</v>
          </cell>
          <cell r="G2160">
            <v>15593.17</v>
          </cell>
          <cell r="H2160">
            <v>15593.17</v>
          </cell>
        </row>
        <row r="2161">
          <cell r="A2161" t="str">
            <v>21-03-c-01</v>
          </cell>
          <cell r="B2161" t="str">
            <v>Wet sinking of well for depths below spring level in shingle/gravel etc : Upto 1.5 m depth</v>
          </cell>
          <cell r="C2161" t="str">
            <v>100 Cft</v>
          </cell>
          <cell r="D2161">
            <v>5759.64</v>
          </cell>
          <cell r="E2161">
            <v>5759.64</v>
          </cell>
          <cell r="F2161" t="str">
            <v>m3</v>
          </cell>
          <cell r="G2161">
            <v>2034</v>
          </cell>
          <cell r="H2161">
            <v>2034</v>
          </cell>
        </row>
        <row r="2162">
          <cell r="A2162" t="str">
            <v>21-03-c-02</v>
          </cell>
          <cell r="B2162" t="str">
            <v>Wet sinking of well for depths below spring level in shingle/gravel etc : 1.5 to 3 m depth</v>
          </cell>
          <cell r="C2162" t="str">
            <v>100 Cft</v>
          </cell>
          <cell r="D2162">
            <v>13714.51</v>
          </cell>
          <cell r="E2162">
            <v>13714.51</v>
          </cell>
          <cell r="F2162" t="str">
            <v>m3</v>
          </cell>
          <cell r="G2162">
            <v>4843.24</v>
          </cell>
          <cell r="H2162">
            <v>4843.24</v>
          </cell>
        </row>
        <row r="2163">
          <cell r="A2163" t="str">
            <v>21-03-c-03</v>
          </cell>
          <cell r="B2163" t="str">
            <v>Wet sinking of well for depths below spring level in shingle/gravel etc : 3 to 4.5 m depth</v>
          </cell>
          <cell r="C2163" t="str">
            <v>100 Cft</v>
          </cell>
          <cell r="D2163">
            <v>18700.990000000002</v>
          </cell>
          <cell r="E2163">
            <v>18700.990000000002</v>
          </cell>
          <cell r="F2163" t="str">
            <v>m3</v>
          </cell>
          <cell r="G2163">
            <v>6604.2</v>
          </cell>
          <cell r="H2163">
            <v>6604.2</v>
          </cell>
        </row>
        <row r="2164">
          <cell r="A2164" t="str">
            <v>21-03-c-04</v>
          </cell>
          <cell r="B2164" t="str">
            <v>Wet sinking of well for depths below spring level in shingle/gravel etc : 4.5 to 6 m depth</v>
          </cell>
          <cell r="C2164" t="str">
            <v>100 Cft</v>
          </cell>
          <cell r="D2164">
            <v>25894.81</v>
          </cell>
          <cell r="E2164">
            <v>25894.81</v>
          </cell>
          <cell r="F2164" t="str">
            <v>m3</v>
          </cell>
          <cell r="G2164">
            <v>9144.67</v>
          </cell>
          <cell r="H2164">
            <v>9144.67</v>
          </cell>
        </row>
        <row r="2165">
          <cell r="A2165" t="str">
            <v>21-03-c-05</v>
          </cell>
          <cell r="B2165" t="str">
            <v>Wet sinking of well for depths below spring level in shingle/gravel etc : 6 to 7.5 m depth</v>
          </cell>
          <cell r="C2165" t="str">
            <v>100 Cft</v>
          </cell>
          <cell r="D2165">
            <v>38917.72</v>
          </cell>
          <cell r="E2165">
            <v>38917.72</v>
          </cell>
          <cell r="F2165" t="str">
            <v>m3</v>
          </cell>
          <cell r="G2165">
            <v>13743.68</v>
          </cell>
          <cell r="H2165">
            <v>13743.68</v>
          </cell>
        </row>
        <row r="2166">
          <cell r="A2166" t="str">
            <v>21-03-c-06</v>
          </cell>
          <cell r="B2166" t="str">
            <v>Wet sinking of well for depths below spring level in shingle/gravel etc : 7.5 to 9 m depth</v>
          </cell>
          <cell r="C2166" t="str">
            <v>100 Cft</v>
          </cell>
          <cell r="D2166">
            <v>50354.81</v>
          </cell>
          <cell r="E2166">
            <v>50354.81</v>
          </cell>
          <cell r="F2166" t="str">
            <v>m3</v>
          </cell>
          <cell r="G2166">
            <v>17782.650000000001</v>
          </cell>
          <cell r="H2166">
            <v>17782.650000000001</v>
          </cell>
        </row>
        <row r="2167">
          <cell r="A2167" t="str">
            <v>21-03-c-07</v>
          </cell>
          <cell r="B2167" t="str">
            <v>Wet sinking of well for depths below spring level in shingle/gravel etc : 9 to 10.5 m depth</v>
          </cell>
          <cell r="C2167" t="str">
            <v>100 Cft</v>
          </cell>
          <cell r="D2167">
            <v>63152.18</v>
          </cell>
          <cell r="E2167">
            <v>63152.18</v>
          </cell>
          <cell r="F2167" t="str">
            <v>m3</v>
          </cell>
          <cell r="G2167">
            <v>22302</v>
          </cell>
          <cell r="H2167">
            <v>22302</v>
          </cell>
        </row>
        <row r="2168">
          <cell r="A2168" t="str">
            <v>21-03-c-08</v>
          </cell>
          <cell r="B2168" t="str">
            <v>Wet sinking of well for depths below spring level in shingle/gravel etc : 10.5 to 12 m depth</v>
          </cell>
          <cell r="C2168" t="str">
            <v>100 Cft</v>
          </cell>
          <cell r="D2168">
            <v>81807.289999999994</v>
          </cell>
          <cell r="E2168">
            <v>81807.289999999994</v>
          </cell>
          <cell r="F2168" t="str">
            <v>m3</v>
          </cell>
          <cell r="G2168">
            <v>28890</v>
          </cell>
          <cell r="H2168">
            <v>28890</v>
          </cell>
        </row>
        <row r="2169">
          <cell r="A2169" t="str">
            <v>21-03-c-09</v>
          </cell>
          <cell r="B2169" t="str">
            <v>Wet sinking of well for depths below spring level in shingle/gravel etc : 12 to 13.5 m depth</v>
          </cell>
          <cell r="C2169" t="str">
            <v>100 Cft</v>
          </cell>
          <cell r="D2169">
            <v>102858.03</v>
          </cell>
          <cell r="E2169">
            <v>102858.02</v>
          </cell>
          <cell r="F2169" t="str">
            <v>m3</v>
          </cell>
          <cell r="G2169">
            <v>36323.99</v>
          </cell>
          <cell r="H2169">
            <v>36323.99</v>
          </cell>
        </row>
        <row r="2170">
          <cell r="A2170" t="str">
            <v>21-03-c-10</v>
          </cell>
          <cell r="B2170" t="str">
            <v>Wet sinking of well for depths below spring level in shingle/gravel etc : Exceeding 13.5 m depth</v>
          </cell>
          <cell r="C2170" t="str">
            <v>100 Cft</v>
          </cell>
          <cell r="D2170">
            <v>130888.48</v>
          </cell>
          <cell r="E2170">
            <v>130888.48</v>
          </cell>
          <cell r="F2170" t="str">
            <v>m3</v>
          </cell>
          <cell r="G2170">
            <v>46222.879999999997</v>
          </cell>
          <cell r="H2170">
            <v>46222.879999999997</v>
          </cell>
        </row>
        <row r="2171">
          <cell r="A2171" t="str">
            <v>21-04</v>
          </cell>
          <cell r="B2171" t="str">
            <v>Making &amp; fixing in position, kikar wood well curb</v>
          </cell>
          <cell r="C2171" t="str">
            <v>100 Cft</v>
          </cell>
          <cell r="D2171">
            <v>173013.14</v>
          </cell>
          <cell r="E2171">
            <v>356013.16</v>
          </cell>
          <cell r="F2171" t="str">
            <v>m3</v>
          </cell>
          <cell r="G2171">
            <v>61099.06</v>
          </cell>
          <cell r="H2171">
            <v>125724.99</v>
          </cell>
        </row>
        <row r="2172">
          <cell r="A2172" t="str">
            <v>21-05</v>
          </cell>
          <cell r="B2172" t="str">
            <v>Laying well curb in position only</v>
          </cell>
          <cell r="C2172" t="str">
            <v>Each</v>
          </cell>
          <cell r="D2172">
            <v>1096.8800000000001</v>
          </cell>
          <cell r="E2172">
            <v>1096.8800000000001</v>
          </cell>
          <cell r="F2172" t="str">
            <v>Each</v>
          </cell>
          <cell r="G2172">
            <v>1096.8800000000001</v>
          </cell>
          <cell r="H2172">
            <v>1096.8800000000001</v>
          </cell>
        </row>
        <row r="2173">
          <cell r="A2173" t="str">
            <v>21-06-a</v>
          </cell>
          <cell r="B2173" t="str">
            <v>Providing &amp; laying RCC well curb in position, using coarse sand : Ratio 1:1.5:3</v>
          </cell>
          <cell r="C2173" t="str">
            <v>100 Cft</v>
          </cell>
          <cell r="D2173">
            <v>14443.07</v>
          </cell>
          <cell r="E2173">
            <v>33577.97</v>
          </cell>
          <cell r="F2173" t="str">
            <v>m3</v>
          </cell>
          <cell r="G2173">
            <v>5100.53</v>
          </cell>
          <cell r="H2173">
            <v>11857.96</v>
          </cell>
        </row>
        <row r="2174">
          <cell r="A2174" t="str">
            <v>21-06-b</v>
          </cell>
          <cell r="B2174" t="str">
            <v>Providing &amp; laying RCC well curb in position, using coarse sand : Ratio 1:2:4.</v>
          </cell>
          <cell r="C2174" t="str">
            <v>100 Cft</v>
          </cell>
          <cell r="D2174">
            <v>14443.07</v>
          </cell>
          <cell r="E2174">
            <v>31050.23</v>
          </cell>
          <cell r="F2174" t="str">
            <v>m3</v>
          </cell>
          <cell r="G2174">
            <v>5100.53</v>
          </cell>
          <cell r="H2174">
            <v>10965.3</v>
          </cell>
        </row>
        <row r="2175">
          <cell r="A2175" t="str">
            <v>21-07</v>
          </cell>
          <cell r="B2175" t="str">
            <v>Providing and fixing structural steel for cutting edge</v>
          </cell>
          <cell r="C2175" t="str">
            <v>Ton</v>
          </cell>
          <cell r="D2175">
            <v>28125</v>
          </cell>
          <cell r="E2175">
            <v>148358.44</v>
          </cell>
          <cell r="F2175" t="str">
            <v>tonne</v>
          </cell>
          <cell r="G2175">
            <v>27680.63</v>
          </cell>
          <cell r="H2175">
            <v>146014.34</v>
          </cell>
        </row>
        <row r="2176">
          <cell r="A2176" t="str">
            <v>22-01-a-01</v>
          </cell>
          <cell r="B2176" t="str">
            <v>Tega formed of pacca bricks on end, laid in and over c/s mortar : 3" thick : Ratio 1:3</v>
          </cell>
          <cell r="C2176" t="str">
            <v>100 Rft</v>
          </cell>
          <cell r="D2176">
            <v>1097.53</v>
          </cell>
          <cell r="E2176">
            <v>4055.99</v>
          </cell>
          <cell r="F2176" t="str">
            <v>m</v>
          </cell>
          <cell r="G2176">
            <v>36.01</v>
          </cell>
          <cell r="H2176">
            <v>133.07</v>
          </cell>
        </row>
        <row r="2177">
          <cell r="A2177" t="str">
            <v>22-01-a-02</v>
          </cell>
          <cell r="B2177" t="str">
            <v>Tega formed of pacca bricks on end, laid in and over c/s mortar : 3" thick : Ratio 1:5</v>
          </cell>
          <cell r="C2177" t="str">
            <v>100 Rft</v>
          </cell>
          <cell r="D2177">
            <v>1097.53</v>
          </cell>
          <cell r="E2177">
            <v>3753.17</v>
          </cell>
          <cell r="F2177" t="str">
            <v>m</v>
          </cell>
          <cell r="G2177">
            <v>36.01</v>
          </cell>
          <cell r="H2177">
            <v>123.14</v>
          </cell>
        </row>
        <row r="2178">
          <cell r="A2178" t="str">
            <v>22-01-b-01</v>
          </cell>
          <cell r="B2178" t="str">
            <v>Tega formed of pacca bricks on end, laid in and over c/s mortar : 4.5" thick : Ratio 1:3</v>
          </cell>
          <cell r="C2178" t="str">
            <v>100 Rft</v>
          </cell>
          <cell r="D2178">
            <v>1198.47</v>
          </cell>
          <cell r="E2178">
            <v>4754.84</v>
          </cell>
          <cell r="F2178" t="str">
            <v>m</v>
          </cell>
          <cell r="G2178">
            <v>39.32</v>
          </cell>
          <cell r="H2178">
            <v>156</v>
          </cell>
        </row>
        <row r="2179">
          <cell r="A2179" t="str">
            <v>22-01-b-02</v>
          </cell>
          <cell r="B2179" t="str">
            <v>Tega formed of pacca bricks on end, laid in and over c/s mortar : 4.5" thick : Ratio 1:5</v>
          </cell>
          <cell r="C2179" t="str">
            <v>100 Rft</v>
          </cell>
          <cell r="D2179">
            <v>1198.47</v>
          </cell>
          <cell r="E2179">
            <v>4580.3100000000004</v>
          </cell>
          <cell r="F2179" t="str">
            <v>m</v>
          </cell>
          <cell r="G2179">
            <v>39.32</v>
          </cell>
          <cell r="H2179">
            <v>150.27000000000001</v>
          </cell>
        </row>
        <row r="2180">
          <cell r="A2180" t="str">
            <v>22-02-a</v>
          </cell>
          <cell r="B2180" t="str">
            <v>Pacca flat brick 3" thick, laid in reimbursement, in c/s mortar, on sides of drains etc : Ratio 1:3</v>
          </cell>
          <cell r="C2180" t="str">
            <v>100 Sft</v>
          </cell>
          <cell r="D2180">
            <v>1463.04</v>
          </cell>
          <cell r="E2180">
            <v>6270.24</v>
          </cell>
          <cell r="F2180" t="str">
            <v>m2</v>
          </cell>
          <cell r="G2180">
            <v>157.41999999999999</v>
          </cell>
          <cell r="H2180">
            <v>674.68</v>
          </cell>
        </row>
        <row r="2181">
          <cell r="A2181" t="str">
            <v>22-02-b</v>
          </cell>
          <cell r="B2181" t="str">
            <v>Pacca flat brick 3" thick, laid in reimbursement, in c/s mortar, on sides of drains etc : Ratio 1:5</v>
          </cell>
          <cell r="C2181" t="str">
            <v>100 Sft</v>
          </cell>
          <cell r="D2181">
            <v>1463.04</v>
          </cell>
          <cell r="E2181">
            <v>5961.35</v>
          </cell>
          <cell r="F2181" t="str">
            <v>m2</v>
          </cell>
          <cell r="G2181">
            <v>157.41999999999999</v>
          </cell>
          <cell r="H2181">
            <v>641.44000000000005</v>
          </cell>
        </row>
        <row r="2182">
          <cell r="A2182" t="str">
            <v>22-02-c</v>
          </cell>
          <cell r="B2182" t="str">
            <v>Pacca flat brick 3" thick, laid in reimbursement, in c/s mortar, on sides of drains etc : Ratio 1:6</v>
          </cell>
          <cell r="C2182" t="str">
            <v>100 Sft</v>
          </cell>
          <cell r="D2182">
            <v>1463.04</v>
          </cell>
          <cell r="E2182">
            <v>5872.5</v>
          </cell>
          <cell r="F2182" t="str">
            <v>m2</v>
          </cell>
          <cell r="G2182">
            <v>157.41999999999999</v>
          </cell>
          <cell r="H2182">
            <v>631.88</v>
          </cell>
        </row>
        <row r="2183">
          <cell r="A2183" t="str">
            <v>22-03-a</v>
          </cell>
          <cell r="B2183" t="str">
            <v>Pacca brick on edge, laid in reimbursement, in c/s mortar, on sides of drains etc : Ratio 1:3</v>
          </cell>
          <cell r="C2183" t="str">
            <v>100 Sft</v>
          </cell>
          <cell r="D2183">
            <v>1648.45</v>
          </cell>
          <cell r="E2183">
            <v>8844.86</v>
          </cell>
          <cell r="F2183" t="str">
            <v>m2</v>
          </cell>
          <cell r="G2183">
            <v>177.37</v>
          </cell>
          <cell r="H2183">
            <v>951.71</v>
          </cell>
        </row>
        <row r="2184">
          <cell r="A2184" t="str">
            <v>22-03-b</v>
          </cell>
          <cell r="B2184" t="str">
            <v>Pacca brick on edge, laid in reimbursement, in c/s mortar, on sides of drains etc : Ratio 1:5</v>
          </cell>
          <cell r="C2184" t="str">
            <v>100 Sft</v>
          </cell>
          <cell r="D2184">
            <v>1648.45</v>
          </cell>
          <cell r="E2184">
            <v>8390.69</v>
          </cell>
          <cell r="F2184" t="str">
            <v>m2</v>
          </cell>
          <cell r="G2184">
            <v>177.37</v>
          </cell>
          <cell r="H2184">
            <v>902.84</v>
          </cell>
        </row>
        <row r="2185">
          <cell r="A2185" t="str">
            <v>22-03-c</v>
          </cell>
          <cell r="B2185" t="str">
            <v>Pacca brick on edge, laid in reimbursement, in c/s mortar, on sides of drains etc : Ratio 1:6</v>
          </cell>
          <cell r="C2185" t="str">
            <v>100 Sft</v>
          </cell>
          <cell r="D2185">
            <v>1648.45</v>
          </cell>
          <cell r="E2185">
            <v>8255.44</v>
          </cell>
          <cell r="F2185" t="str">
            <v>m2</v>
          </cell>
          <cell r="G2185">
            <v>177.37</v>
          </cell>
          <cell r="H2185">
            <v>888.29</v>
          </cell>
        </row>
        <row r="2186">
          <cell r="A2186" t="str">
            <v>22-04-a</v>
          </cell>
          <cell r="B2186" t="str">
            <v>Pacca flat brick, Herring bond pitching in c/s mortar laid to line, grade, slope etc : Ratio 1:3</v>
          </cell>
          <cell r="C2186" t="str">
            <v>100 Sft</v>
          </cell>
          <cell r="D2186">
            <v>1378.68</v>
          </cell>
          <cell r="E2186">
            <v>6790.89</v>
          </cell>
          <cell r="F2186" t="str">
            <v>m2</v>
          </cell>
          <cell r="G2186">
            <v>148.35</v>
          </cell>
          <cell r="H2186">
            <v>730.7</v>
          </cell>
        </row>
        <row r="2187">
          <cell r="A2187" t="str">
            <v>22-04-b</v>
          </cell>
          <cell r="B2187" t="str">
            <v>Pacca flat brick, Herring bond pitching in c/s mortar laid to line, grade, slope etc : Ratio 1:5</v>
          </cell>
          <cell r="C2187" t="str">
            <v>100 Sft</v>
          </cell>
          <cell r="D2187">
            <v>1378.68</v>
          </cell>
          <cell r="E2187">
            <v>6442.79</v>
          </cell>
          <cell r="F2187" t="str">
            <v>m2</v>
          </cell>
          <cell r="G2187">
            <v>148.35</v>
          </cell>
          <cell r="H2187">
            <v>693.24</v>
          </cell>
        </row>
        <row r="2188">
          <cell r="A2188" t="str">
            <v>22-04-c</v>
          </cell>
          <cell r="B2188" t="str">
            <v>Pacca flat brick, Herring bond pitching in c/s mortar laid to line, grade, slope etc : Ratio 1:6</v>
          </cell>
          <cell r="C2188" t="str">
            <v>100 Sft</v>
          </cell>
          <cell r="D2188">
            <v>1378.68</v>
          </cell>
          <cell r="E2188">
            <v>6365.95</v>
          </cell>
          <cell r="F2188" t="str">
            <v>m2</v>
          </cell>
          <cell r="G2188">
            <v>148.35</v>
          </cell>
          <cell r="H2188">
            <v>684.98</v>
          </cell>
        </row>
        <row r="2189">
          <cell r="A2189" t="str">
            <v>22-05-a</v>
          </cell>
          <cell r="B2189" t="str">
            <v>Construct Punjab standard drains, of cement concrete 1:1.5:3, complete : Type I.</v>
          </cell>
          <cell r="C2189" t="str">
            <v>100 Rft</v>
          </cell>
          <cell r="D2189">
            <v>1413.79</v>
          </cell>
          <cell r="E2189">
            <v>7615.2</v>
          </cell>
          <cell r="F2189" t="str">
            <v>m</v>
          </cell>
          <cell r="G2189">
            <v>46.38</v>
          </cell>
          <cell r="H2189">
            <v>249.84</v>
          </cell>
        </row>
        <row r="2190">
          <cell r="A2190" t="str">
            <v>22-05-b</v>
          </cell>
          <cell r="B2190" t="str">
            <v>Construct Punjab standard drains, of cement concrete 1:1.5:3, complete : Type II</v>
          </cell>
          <cell r="C2190" t="str">
            <v>100 Rft</v>
          </cell>
          <cell r="D2190">
            <v>3597.19</v>
          </cell>
          <cell r="E2190">
            <v>17962.93</v>
          </cell>
          <cell r="F2190" t="str">
            <v>m</v>
          </cell>
          <cell r="G2190">
            <v>118.02</v>
          </cell>
          <cell r="H2190">
            <v>589.34</v>
          </cell>
        </row>
        <row r="2191">
          <cell r="A2191" t="str">
            <v>22-05-c</v>
          </cell>
          <cell r="B2191" t="str">
            <v>Construct Punjab standard drains, of cement concrete 1:1.5:3, complete : Type III</v>
          </cell>
          <cell r="C2191" t="str">
            <v>100 Rft</v>
          </cell>
          <cell r="D2191">
            <v>4571.66</v>
          </cell>
          <cell r="E2191">
            <v>22771.17</v>
          </cell>
          <cell r="F2191" t="str">
            <v>m</v>
          </cell>
          <cell r="G2191">
            <v>149.99</v>
          </cell>
          <cell r="H2191">
            <v>747.09</v>
          </cell>
        </row>
        <row r="2192">
          <cell r="A2192" t="str">
            <v>22-05-d</v>
          </cell>
          <cell r="B2192" t="str">
            <v>Construct Punjab standard drains, of cement concrete 1:1.5:3, complete : Type IV</v>
          </cell>
          <cell r="C2192" t="str">
            <v>100 Rft</v>
          </cell>
          <cell r="D2192">
            <v>4925.2700000000004</v>
          </cell>
          <cell r="E2192">
            <v>27927.84</v>
          </cell>
          <cell r="F2192" t="str">
            <v>m</v>
          </cell>
          <cell r="G2192">
            <v>161.59</v>
          </cell>
          <cell r="H2192">
            <v>916.27</v>
          </cell>
        </row>
        <row r="2193">
          <cell r="A2193" t="str">
            <v>22-05-e</v>
          </cell>
          <cell r="B2193" t="str">
            <v>Construct Punjab standard drains, of cement concrete 1:1.5:3, complete : Type V</v>
          </cell>
          <cell r="C2193" t="str">
            <v>100 Rft</v>
          </cell>
          <cell r="D2193">
            <v>6604.99</v>
          </cell>
          <cell r="E2193">
            <v>37358.61</v>
          </cell>
          <cell r="F2193" t="str">
            <v>m</v>
          </cell>
          <cell r="G2193">
            <v>216.7</v>
          </cell>
          <cell r="H2193">
            <v>1225.68</v>
          </cell>
        </row>
        <row r="2194">
          <cell r="A2194" t="str">
            <v>22-05-f</v>
          </cell>
          <cell r="B2194" t="str">
            <v>Construct Punjab standard drains, of cement concrete 1:1.5:3, complete : Type VI</v>
          </cell>
          <cell r="C2194" t="str">
            <v>100 Rft</v>
          </cell>
          <cell r="D2194">
            <v>7463.2</v>
          </cell>
          <cell r="E2194">
            <v>42702.39</v>
          </cell>
          <cell r="F2194" t="str">
            <v>m</v>
          </cell>
          <cell r="G2194">
            <v>244.86</v>
          </cell>
          <cell r="H2194">
            <v>1401</v>
          </cell>
        </row>
        <row r="2195">
          <cell r="A2195" t="str">
            <v>22-05-g</v>
          </cell>
          <cell r="B2195" t="str">
            <v>Construct Punjab standard drains, of cement concrete 1:1.5:3, complete : Type VII</v>
          </cell>
          <cell r="C2195" t="str">
            <v>100 Rft</v>
          </cell>
          <cell r="D2195">
            <v>7578.45</v>
          </cell>
          <cell r="E2195">
            <v>45085.86</v>
          </cell>
          <cell r="F2195" t="str">
            <v>m</v>
          </cell>
          <cell r="G2195">
            <v>248.64</v>
          </cell>
          <cell r="H2195">
            <v>1479.19</v>
          </cell>
        </row>
        <row r="2196">
          <cell r="A2196" t="str">
            <v>22-05-h</v>
          </cell>
          <cell r="B2196" t="str">
            <v>Construct Punjab standard drains, of cement concrete 1:1.5:3, complete : Type VIII</v>
          </cell>
          <cell r="C2196" t="str">
            <v>100 Rft</v>
          </cell>
          <cell r="D2196">
            <v>11413.18</v>
          </cell>
          <cell r="E2196">
            <v>67304.3</v>
          </cell>
          <cell r="F2196" t="str">
            <v>m</v>
          </cell>
          <cell r="G2196">
            <v>374.45</v>
          </cell>
          <cell r="H2196">
            <v>2208.15</v>
          </cell>
        </row>
        <row r="2197">
          <cell r="A2197" t="str">
            <v>22-05-i</v>
          </cell>
          <cell r="B2197" t="str">
            <v>Construct Punjab standard drains, of cement concrete 1:1.5:3, complete : Type IX</v>
          </cell>
          <cell r="C2197" t="str">
            <v>100 Rft</v>
          </cell>
          <cell r="D2197">
            <v>13014.44</v>
          </cell>
          <cell r="E2197">
            <v>75122.929999999993</v>
          </cell>
          <cell r="F2197" t="str">
            <v>m</v>
          </cell>
          <cell r="G2197">
            <v>426.98</v>
          </cell>
          <cell r="H2197">
            <v>2464.66</v>
          </cell>
        </row>
        <row r="2198">
          <cell r="A2198" t="str">
            <v>22-05-j</v>
          </cell>
          <cell r="B2198" t="str">
            <v>Construct Punjab standard drains, of cement concrete 1:1.5:3, complete : Type X</v>
          </cell>
          <cell r="C2198" t="str">
            <v>100 Rft</v>
          </cell>
          <cell r="D2198">
            <v>14038.73</v>
          </cell>
          <cell r="E2198">
            <v>91737.32</v>
          </cell>
          <cell r="F2198" t="str">
            <v>m</v>
          </cell>
          <cell r="G2198">
            <v>460.59</v>
          </cell>
          <cell r="H2198">
            <v>3009.75</v>
          </cell>
        </row>
        <row r="2199">
          <cell r="A2199" t="str">
            <v>22-05-k</v>
          </cell>
          <cell r="B2199" t="str">
            <v>Construct Punjab standard drains, of cement concrete 1:1.5:3, complete : Type XI</v>
          </cell>
          <cell r="C2199" t="str">
            <v>100 Rft</v>
          </cell>
          <cell r="D2199">
            <v>15346.87</v>
          </cell>
          <cell r="E2199">
            <v>96771.21</v>
          </cell>
          <cell r="F2199" t="str">
            <v>m</v>
          </cell>
          <cell r="G2199">
            <v>503.51</v>
          </cell>
          <cell r="H2199">
            <v>3174.91</v>
          </cell>
        </row>
        <row r="2200">
          <cell r="A2200" t="str">
            <v>22-05-l</v>
          </cell>
          <cell r="B2200" t="str">
            <v>Construct Punjab standard drains, of cement concrete 1:1.5:3, complete : Type XII</v>
          </cell>
          <cell r="C2200" t="str">
            <v>100 Rft</v>
          </cell>
          <cell r="D2200">
            <v>15687.66</v>
          </cell>
          <cell r="E2200">
            <v>99244.75</v>
          </cell>
          <cell r="F2200" t="str">
            <v>m</v>
          </cell>
          <cell r="G2200">
            <v>514.69000000000005</v>
          </cell>
          <cell r="H2200">
            <v>3256.06</v>
          </cell>
        </row>
        <row r="2201">
          <cell r="A2201" t="str">
            <v>22-06-a</v>
          </cell>
          <cell r="B2201" t="str">
            <v>Laying RC hume pipes in position including jointing 6" to 12" dia</v>
          </cell>
          <cell r="C2201" t="str">
            <v>100 Rft</v>
          </cell>
          <cell r="D2201">
            <v>8158.89</v>
          </cell>
          <cell r="E2201">
            <v>8625.84</v>
          </cell>
          <cell r="F2201" t="str">
            <v>m</v>
          </cell>
          <cell r="G2201">
            <v>267.68</v>
          </cell>
          <cell r="H2201">
            <v>283</v>
          </cell>
        </row>
        <row r="2202">
          <cell r="A2202" t="str">
            <v>22-06-b</v>
          </cell>
          <cell r="B2202" t="str">
            <v>Laying RC hume pipes in position including jointing 12" to 24" dia</v>
          </cell>
          <cell r="C2202" t="str">
            <v>100 Rft</v>
          </cell>
          <cell r="D2202">
            <v>12385.87</v>
          </cell>
          <cell r="E2202">
            <v>13332.78</v>
          </cell>
          <cell r="F2202" t="str">
            <v>m</v>
          </cell>
          <cell r="G2202">
            <v>406.36</v>
          </cell>
          <cell r="H2202">
            <v>437.43</v>
          </cell>
        </row>
        <row r="2203">
          <cell r="A2203" t="str">
            <v>22-06-c</v>
          </cell>
          <cell r="B2203" t="str">
            <v>Laying RC hume pipes in position including jointing 24" to 36" dia</v>
          </cell>
          <cell r="C2203" t="str">
            <v>100 Rft</v>
          </cell>
          <cell r="D2203">
            <v>16347.79</v>
          </cell>
          <cell r="E2203">
            <v>17777.560000000001</v>
          </cell>
          <cell r="F2203" t="str">
            <v>m</v>
          </cell>
          <cell r="G2203">
            <v>536.34</v>
          </cell>
          <cell r="H2203">
            <v>583.25</v>
          </cell>
        </row>
        <row r="2204">
          <cell r="A2204" t="str">
            <v>23-01-a</v>
          </cell>
          <cell r="B2204" t="str">
            <v xml:space="preserve">Providing and Laying RCC pipe, moulded with cement concrete 1:1.5:3, including cost of reinforcement, testing etc : 4" dia: </v>
          </cell>
          <cell r="C2204" t="str">
            <v>Rft</v>
          </cell>
          <cell r="D2204">
            <v>81.459999999999994</v>
          </cell>
          <cell r="E2204">
            <v>273</v>
          </cell>
          <cell r="F2204" t="str">
            <v>m</v>
          </cell>
          <cell r="G2204">
            <v>267.26</v>
          </cell>
          <cell r="H2204">
            <v>895.67</v>
          </cell>
        </row>
        <row r="2205">
          <cell r="A2205" t="str">
            <v>23-01-b</v>
          </cell>
          <cell r="B2205" t="str">
            <v>Providing and Laying RCC pipe, moulded with cement concrete 1:1.5:3, including cost of reinforcement, testing etc : 6" dia:</v>
          </cell>
          <cell r="C2205" t="str">
            <v>Rft</v>
          </cell>
          <cell r="D2205">
            <v>89.18</v>
          </cell>
          <cell r="E2205">
            <v>310.39999999999998</v>
          </cell>
          <cell r="F2205" t="str">
            <v>m</v>
          </cell>
          <cell r="G2205">
            <v>292.57</v>
          </cell>
          <cell r="H2205">
            <v>1018.38</v>
          </cell>
        </row>
        <row r="2206">
          <cell r="A2206" t="str">
            <v>23-01-c</v>
          </cell>
          <cell r="B2206" t="str">
            <v>Providing and Laying RCC pipe, moulded with cement concrete 1:1.5:3, including cost of reinforcement, testing etc : 9" dia:</v>
          </cell>
          <cell r="C2206" t="str">
            <v>Rft</v>
          </cell>
          <cell r="D2206">
            <v>107.18</v>
          </cell>
          <cell r="E2206">
            <v>385.34</v>
          </cell>
          <cell r="F2206" t="str">
            <v>m</v>
          </cell>
          <cell r="G2206">
            <v>351.65</v>
          </cell>
          <cell r="H2206">
            <v>1264.25</v>
          </cell>
        </row>
        <row r="2207">
          <cell r="A2207" t="str">
            <v>23-02-a</v>
          </cell>
          <cell r="B2207" t="str">
            <v>Providing and Laying non-reinforced concrete pipe, moulded with cement concrete 1:1.5:3 complete : 4" internal diameter</v>
          </cell>
          <cell r="C2207" t="str">
            <v>Rft</v>
          </cell>
          <cell r="D2207">
            <v>68.599999999999994</v>
          </cell>
          <cell r="E2207">
            <v>264.2</v>
          </cell>
          <cell r="F2207" t="str">
            <v>m</v>
          </cell>
          <cell r="G2207">
            <v>225.06</v>
          </cell>
          <cell r="H2207">
            <v>866.81</v>
          </cell>
        </row>
        <row r="2208">
          <cell r="A2208" t="str">
            <v>23-02-b</v>
          </cell>
          <cell r="B2208" t="str">
            <v>Providing and Laying non-reinforced concrete pipe, moulded with cement concrete 1:1.5:3 complete : 6" i/d</v>
          </cell>
          <cell r="C2208" t="str">
            <v>Rft</v>
          </cell>
          <cell r="D2208">
            <v>89.18</v>
          </cell>
          <cell r="E2208">
            <v>302.68</v>
          </cell>
          <cell r="F2208" t="str">
            <v>m</v>
          </cell>
          <cell r="G2208">
            <v>292.57</v>
          </cell>
          <cell r="H2208">
            <v>993.03</v>
          </cell>
        </row>
        <row r="2209">
          <cell r="A2209" t="str">
            <v>23-02-c</v>
          </cell>
          <cell r="B2209" t="str">
            <v>Providing and Laying non-reinforced concrete pipe, moulded with cement concrete : 9" i/d wall thickness 1".</v>
          </cell>
          <cell r="C2209" t="str">
            <v>Rft</v>
          </cell>
          <cell r="D2209">
            <v>130.34</v>
          </cell>
          <cell r="E2209">
            <v>404.84</v>
          </cell>
          <cell r="F2209" t="str">
            <v>m</v>
          </cell>
          <cell r="G2209">
            <v>427.61</v>
          </cell>
          <cell r="H2209">
            <v>1328.2</v>
          </cell>
        </row>
        <row r="2210">
          <cell r="A2210" t="str">
            <v>23-03-a-01</v>
          </cell>
          <cell r="B2210" t="str">
            <v>Providing and Laying RCC pipe sewers complete As per ASTM C-76-79, Class II : 12" i/d, Wall B</v>
          </cell>
          <cell r="C2210" t="str">
            <v>Rft</v>
          </cell>
          <cell r="D2210">
            <v>222.94</v>
          </cell>
          <cell r="E2210">
            <v>664.18</v>
          </cell>
          <cell r="F2210" t="str">
            <v>m</v>
          </cell>
          <cell r="G2210">
            <v>731.44</v>
          </cell>
          <cell r="H2210">
            <v>2179.0500000000002</v>
          </cell>
        </row>
        <row r="2211">
          <cell r="A2211" t="str">
            <v>23-03-a-02</v>
          </cell>
          <cell r="B2211" t="str">
            <v>Providing and Laying RCC pipe sewers complete As per ASTM C-76-79, Class II : 15" i/d, Wall B</v>
          </cell>
          <cell r="C2211" t="str">
            <v>Rft</v>
          </cell>
          <cell r="D2211">
            <v>274.39</v>
          </cell>
          <cell r="E2211">
            <v>833.56</v>
          </cell>
          <cell r="F2211" t="str">
            <v>m</v>
          </cell>
          <cell r="G2211">
            <v>900.23</v>
          </cell>
          <cell r="H2211">
            <v>2734.77</v>
          </cell>
        </row>
        <row r="2212">
          <cell r="A2212" t="str">
            <v>23-03-a-03</v>
          </cell>
          <cell r="B2212" t="str">
            <v>Providing and Laying RCC pipe sewers complete As per ASTM C-76-79, Class II : 18" i/d, Wall B</v>
          </cell>
          <cell r="C2212" t="str">
            <v>Rft</v>
          </cell>
          <cell r="D2212">
            <v>334.41</v>
          </cell>
          <cell r="E2212">
            <v>958.65</v>
          </cell>
          <cell r="F2212" t="str">
            <v>m</v>
          </cell>
          <cell r="G2212">
            <v>1097.1600000000001</v>
          </cell>
          <cell r="H2212">
            <v>3145.17</v>
          </cell>
        </row>
        <row r="2213">
          <cell r="A2213" t="str">
            <v>23-03-a-04</v>
          </cell>
          <cell r="B2213" t="str">
            <v>Providing and Laying RCC pipe sewers complete As per ASTM C-76-79, Class II : 21" i/d, Wall B</v>
          </cell>
          <cell r="C2213" t="str">
            <v>Rft</v>
          </cell>
          <cell r="D2213">
            <v>401.68</v>
          </cell>
          <cell r="E2213">
            <v>1088.95</v>
          </cell>
          <cell r="F2213" t="str">
            <v>m</v>
          </cell>
          <cell r="G2213">
            <v>1317.85</v>
          </cell>
          <cell r="H2213">
            <v>3572.66</v>
          </cell>
        </row>
        <row r="2214">
          <cell r="A2214" t="str">
            <v>23-03-a-05</v>
          </cell>
          <cell r="B2214" t="str">
            <v>Providing and Laying RCC pipe sewers complete As per ASTM C-76-79, Class II : 24" i/d, Wall B</v>
          </cell>
          <cell r="C2214" t="str">
            <v>Rft</v>
          </cell>
          <cell r="D2214">
            <v>445.88</v>
          </cell>
          <cell r="E2214">
            <v>1312.08</v>
          </cell>
          <cell r="F2214" t="str">
            <v>m</v>
          </cell>
          <cell r="G2214">
            <v>1462.87</v>
          </cell>
          <cell r="H2214">
            <v>4304.74</v>
          </cell>
        </row>
        <row r="2215">
          <cell r="A2215" t="str">
            <v>23-03-a-06</v>
          </cell>
          <cell r="B2215" t="str">
            <v>Providing and Laying RCC pipe sewers complete As per ASTM C-76-79, Class II : 27" i/d, Wall B</v>
          </cell>
          <cell r="C2215" t="str">
            <v>Rft</v>
          </cell>
          <cell r="D2215">
            <v>600.05999999999995</v>
          </cell>
          <cell r="E2215">
            <v>1708.22</v>
          </cell>
          <cell r="F2215" t="str">
            <v>m</v>
          </cell>
          <cell r="G2215">
            <v>1968.69</v>
          </cell>
          <cell r="H2215">
            <v>5604.41</v>
          </cell>
        </row>
        <row r="2216">
          <cell r="A2216" t="str">
            <v>23-03-a-07</v>
          </cell>
          <cell r="B2216" t="str">
            <v>Providing and Laying RCC pipe sewers complete As per ASTM C-76-79, Class II : 30" i/d, Wall B</v>
          </cell>
          <cell r="C2216" t="str">
            <v>Rft</v>
          </cell>
          <cell r="D2216">
            <v>668.83</v>
          </cell>
          <cell r="E2216">
            <v>2035.23</v>
          </cell>
          <cell r="F2216" t="str">
            <v>m</v>
          </cell>
          <cell r="G2216">
            <v>2194.31</v>
          </cell>
          <cell r="H2216">
            <v>6677.25</v>
          </cell>
        </row>
        <row r="2217">
          <cell r="A2217" t="str">
            <v>23-03-a-08</v>
          </cell>
          <cell r="B2217" t="str">
            <v>Providing and Laying RCC pipe sewers complete As per ASTM C-76-79, Class II : 33" i/d, Wall B</v>
          </cell>
          <cell r="C2217" t="str">
            <v>Rft</v>
          </cell>
          <cell r="D2217">
            <v>728.85</v>
          </cell>
          <cell r="E2217">
            <v>2373.8200000000002</v>
          </cell>
          <cell r="F2217" t="str">
            <v>m</v>
          </cell>
          <cell r="G2217">
            <v>2391.2399999999998</v>
          </cell>
          <cell r="H2217">
            <v>7788.11</v>
          </cell>
        </row>
        <row r="2218">
          <cell r="A2218" t="str">
            <v>23-03-a-09</v>
          </cell>
          <cell r="B2218" t="str">
            <v>Providing and Laying RCC pipe sewers complete As per ASTM C-76-79, Class II : 36" i/d, Wall B</v>
          </cell>
          <cell r="C2218" t="str">
            <v>Rft</v>
          </cell>
          <cell r="D2218">
            <v>796.76</v>
          </cell>
          <cell r="E2218">
            <v>2931.76</v>
          </cell>
          <cell r="F2218" t="str">
            <v>m</v>
          </cell>
          <cell r="G2218">
            <v>2614.0500000000002</v>
          </cell>
          <cell r="H2218">
            <v>9618.64</v>
          </cell>
        </row>
        <row r="2219">
          <cell r="A2219" t="str">
            <v>23-03-a-10</v>
          </cell>
          <cell r="B2219" t="str">
            <v>Providing and Laying RCC pipe sewers complete As per ASTM C-76-79, Class II : 42" i/d, Wall B</v>
          </cell>
          <cell r="C2219" t="str">
            <v>Rft</v>
          </cell>
          <cell r="D2219">
            <v>1028.96</v>
          </cell>
          <cell r="E2219">
            <v>3615.36</v>
          </cell>
          <cell r="F2219" t="str">
            <v>m</v>
          </cell>
          <cell r="G2219">
            <v>3375.86</v>
          </cell>
          <cell r="H2219">
            <v>11861.43</v>
          </cell>
        </row>
        <row r="2220">
          <cell r="A2220" t="str">
            <v>23-03-a-11</v>
          </cell>
          <cell r="B2220" t="str">
            <v>Providing and Laying RCC pipe sewers complete As per ASTM C-76-79, Class II : 48" i/d, Wall B</v>
          </cell>
          <cell r="C2220" t="str">
            <v>Rft</v>
          </cell>
          <cell r="D2220">
            <v>1183.31</v>
          </cell>
          <cell r="E2220">
            <v>4172.3100000000004</v>
          </cell>
          <cell r="F2220" t="str">
            <v>m</v>
          </cell>
          <cell r="G2220">
            <v>3882.26</v>
          </cell>
          <cell r="H2220">
            <v>13688.69</v>
          </cell>
        </row>
        <row r="2221">
          <cell r="A2221" t="str">
            <v>23-03-a-12</v>
          </cell>
          <cell r="B2221" t="str">
            <v>Providing and Laying RCC pipe sewers complete As per ASTM C-76-79, Class II : 54" i/d, Wall B</v>
          </cell>
          <cell r="C2221" t="str">
            <v>Rft</v>
          </cell>
          <cell r="D2221">
            <v>1543.45</v>
          </cell>
          <cell r="E2221">
            <v>6053.38</v>
          </cell>
          <cell r="F2221" t="str">
            <v>m</v>
          </cell>
          <cell r="G2221">
            <v>5063.8</v>
          </cell>
          <cell r="H2221">
            <v>19860.169999999998</v>
          </cell>
        </row>
        <row r="2222">
          <cell r="A2222" t="str">
            <v>23-03-a-13</v>
          </cell>
          <cell r="B2222" t="str">
            <v>Providing and Laying RCC pipe sewers complete As per ASTM C-76-79, Class II : 60" i/d, Wall B</v>
          </cell>
          <cell r="C2222" t="str">
            <v>Rft</v>
          </cell>
          <cell r="D2222">
            <v>2126.52</v>
          </cell>
          <cell r="E2222">
            <v>8470.52</v>
          </cell>
          <cell r="F2222" t="str">
            <v>m</v>
          </cell>
          <cell r="G2222">
            <v>6976.79</v>
          </cell>
          <cell r="H2222">
            <v>27790.43</v>
          </cell>
        </row>
        <row r="2223">
          <cell r="A2223" t="str">
            <v>23-03-a-14</v>
          </cell>
          <cell r="B2223" t="str">
            <v>Providing and Laying RCC pipe sewers complete As per ASTM C-76-79, Class II : 66" i/d, Wall B</v>
          </cell>
          <cell r="C2223" t="str">
            <v>Rft</v>
          </cell>
          <cell r="D2223">
            <v>2922.26</v>
          </cell>
          <cell r="E2223">
            <v>10363.44</v>
          </cell>
          <cell r="F2223" t="str">
            <v>m</v>
          </cell>
          <cell r="G2223">
            <v>9587.4599999999991</v>
          </cell>
          <cell r="H2223">
            <v>34000.79</v>
          </cell>
        </row>
        <row r="2224">
          <cell r="A2224" t="str">
            <v>23-03-a-15</v>
          </cell>
          <cell r="B2224" t="str">
            <v>Providing and Laying RCC pipe sewers complete As per ASTM C-76-79, Class II : 72" i/d, Wall B</v>
          </cell>
          <cell r="C2224" t="str">
            <v>Rft</v>
          </cell>
          <cell r="D2224">
            <v>3970.08</v>
          </cell>
          <cell r="E2224">
            <v>13730.08</v>
          </cell>
          <cell r="F2224" t="str">
            <v>m</v>
          </cell>
          <cell r="G2224">
            <v>13025.21</v>
          </cell>
          <cell r="H2224">
            <v>45046.2</v>
          </cell>
        </row>
        <row r="2225">
          <cell r="A2225" t="str">
            <v>23-03-b-01</v>
          </cell>
          <cell r="B2225" t="str">
            <v>Providing and Laying RCC pipe sewers complete As per ASTM C-76-79, Class III : 12" i/d, Wall B</v>
          </cell>
          <cell r="C2225" t="str">
            <v>Rft</v>
          </cell>
          <cell r="D2225">
            <v>222.94</v>
          </cell>
          <cell r="E2225">
            <v>706.47</v>
          </cell>
          <cell r="F2225" t="str">
            <v>m</v>
          </cell>
          <cell r="G2225">
            <v>731.44</v>
          </cell>
          <cell r="H2225">
            <v>2317.81</v>
          </cell>
        </row>
        <row r="2226">
          <cell r="A2226" t="str">
            <v>23-03-b-02</v>
          </cell>
          <cell r="B2226" t="str">
            <v>Providing and Laying RCC pipe sewers complete As per ASTM C-76-79, Class III : 15" i/d, Wall B</v>
          </cell>
          <cell r="C2226" t="str">
            <v>Rft</v>
          </cell>
          <cell r="D2226">
            <v>274.39</v>
          </cell>
          <cell r="E2226">
            <v>796.96</v>
          </cell>
          <cell r="F2226" t="str">
            <v>m</v>
          </cell>
          <cell r="G2226">
            <v>900.23</v>
          </cell>
          <cell r="H2226">
            <v>2614.69</v>
          </cell>
        </row>
        <row r="2227">
          <cell r="A2227" t="str">
            <v>23-03-b-03</v>
          </cell>
          <cell r="B2227" t="str">
            <v>Providing and Laying RCC pipe sewers complete As per ASTM C-76-79, Class III : 18" i/d, Wall B</v>
          </cell>
          <cell r="C2227" t="str">
            <v>Rft</v>
          </cell>
          <cell r="D2227">
            <v>334.41</v>
          </cell>
          <cell r="E2227">
            <v>917.98</v>
          </cell>
          <cell r="F2227" t="str">
            <v>m</v>
          </cell>
          <cell r="G2227">
            <v>1097.1600000000001</v>
          </cell>
          <cell r="H2227">
            <v>3011.75</v>
          </cell>
        </row>
        <row r="2228">
          <cell r="A2228" t="str">
            <v>23-03-b-04</v>
          </cell>
          <cell r="B2228" t="str">
            <v>Providing and Laying RCC pipe sewers complete As per  ASTM C-76-79, Class III : 21" i/d, Wall B</v>
          </cell>
          <cell r="C2228" t="str">
            <v>Rft</v>
          </cell>
          <cell r="D2228">
            <v>401.3</v>
          </cell>
          <cell r="E2228">
            <v>1100.76</v>
          </cell>
          <cell r="F2228" t="str">
            <v>m</v>
          </cell>
          <cell r="G2228">
            <v>1316.59</v>
          </cell>
          <cell r="H2228">
            <v>3611.43</v>
          </cell>
        </row>
        <row r="2229">
          <cell r="A2229" t="str">
            <v>23-03-b-05</v>
          </cell>
          <cell r="B2229" t="str">
            <v>Providing and Laying RCC pipe sewers complete As per ASTM C-76-79, Class III : 24" i/d, Wall B</v>
          </cell>
          <cell r="C2229" t="str">
            <v>Rft</v>
          </cell>
          <cell r="D2229">
            <v>445.88</v>
          </cell>
          <cell r="E2229">
            <v>1238.8800000000001</v>
          </cell>
          <cell r="F2229" t="str">
            <v>m</v>
          </cell>
          <cell r="G2229">
            <v>1462.87</v>
          </cell>
          <cell r="H2229">
            <v>4064.58</v>
          </cell>
        </row>
        <row r="2230">
          <cell r="A2230" t="str">
            <v>23-03-b-06</v>
          </cell>
          <cell r="B2230" t="str">
            <v>Providing and Laying RCC pipe sewers complete As per ASTM C-76-79, Class III : 27" i/d, Wall B</v>
          </cell>
          <cell r="C2230" t="str">
            <v>Rft</v>
          </cell>
          <cell r="D2230">
            <v>600.28</v>
          </cell>
          <cell r="E2230">
            <v>1627.11</v>
          </cell>
          <cell r="F2230" t="str">
            <v>m</v>
          </cell>
          <cell r="G2230">
            <v>1969.42</v>
          </cell>
          <cell r="H2230">
            <v>5338.3</v>
          </cell>
        </row>
        <row r="2231">
          <cell r="A2231" t="str">
            <v>23-03-b-07</v>
          </cell>
          <cell r="B2231" t="str">
            <v>Providing and Laying RCC pipe sewers complete As per ASTM C-76-79, Class III : 30" i/d, Wall B</v>
          </cell>
          <cell r="C2231" t="str">
            <v>Rft</v>
          </cell>
          <cell r="D2231">
            <v>668.83</v>
          </cell>
          <cell r="E2231">
            <v>1978.29</v>
          </cell>
          <cell r="F2231" t="str">
            <v>m</v>
          </cell>
          <cell r="G2231">
            <v>2194.31</v>
          </cell>
          <cell r="H2231">
            <v>6490.46</v>
          </cell>
        </row>
        <row r="2232">
          <cell r="A2232" t="str">
            <v>23-03-b-08</v>
          </cell>
          <cell r="B2232" t="str">
            <v>Providing and Laying RCC pipe sewers complete As per ASTM C-76-79, Class III : 33" i/d, Wall B</v>
          </cell>
          <cell r="C2232" t="str">
            <v>Rft</v>
          </cell>
          <cell r="D2232">
            <v>728.85</v>
          </cell>
          <cell r="E2232">
            <v>2386.02</v>
          </cell>
          <cell r="F2232" t="str">
            <v>m</v>
          </cell>
          <cell r="G2232">
            <v>2391.2399999999998</v>
          </cell>
          <cell r="H2232">
            <v>7828.14</v>
          </cell>
        </row>
        <row r="2233">
          <cell r="A2233" t="str">
            <v>23-03-b-09</v>
          </cell>
          <cell r="B2233" t="str">
            <v>Providing and Laying RCC pipe sewers complete As per ASTM C-76-79, Class III : 36" i/d, Wall B</v>
          </cell>
          <cell r="C2233" t="str">
            <v>Rft</v>
          </cell>
          <cell r="D2233">
            <v>797.38</v>
          </cell>
          <cell r="E2233">
            <v>2769.71</v>
          </cell>
          <cell r="F2233" t="str">
            <v>m</v>
          </cell>
          <cell r="G2233">
            <v>2616.0700000000002</v>
          </cell>
          <cell r="H2233">
            <v>9086.98</v>
          </cell>
        </row>
        <row r="2234">
          <cell r="A2234" t="str">
            <v>23-03-b-10</v>
          </cell>
          <cell r="B2234" t="str">
            <v>Providing and Laying RCC pipe sewers complete As per ASTM C-76-79, Class III : 42" i/d, Wall B</v>
          </cell>
          <cell r="C2234" t="str">
            <v>Rft</v>
          </cell>
          <cell r="D2234">
            <v>1028.96</v>
          </cell>
          <cell r="E2234">
            <v>3656.03</v>
          </cell>
          <cell r="F2234" t="str">
            <v>m</v>
          </cell>
          <cell r="G2234">
            <v>3375.86</v>
          </cell>
          <cell r="H2234">
            <v>11994.85</v>
          </cell>
        </row>
        <row r="2235">
          <cell r="A2235" t="str">
            <v>23-03-b-11</v>
          </cell>
          <cell r="B2235" t="str">
            <v>Providing and Laying RCC pipe sewers complete As per ASTM C-76-79, Class III : 48" i/d, Wall B</v>
          </cell>
          <cell r="C2235" t="str">
            <v>Rft</v>
          </cell>
          <cell r="D2235">
            <v>1183.73</v>
          </cell>
          <cell r="E2235">
            <v>4298.79</v>
          </cell>
          <cell r="F2235" t="str">
            <v>m</v>
          </cell>
          <cell r="G2235">
            <v>3883.62</v>
          </cell>
          <cell r="H2235">
            <v>14103.65</v>
          </cell>
        </row>
        <row r="2236">
          <cell r="A2236" t="str">
            <v>23-03-b-12</v>
          </cell>
          <cell r="B2236" t="str">
            <v>Providing and Laying RCC pipe sewers complete As per ASTM C-76-79, Class III : 54" i/d, Wall B</v>
          </cell>
          <cell r="C2236" t="str">
            <v>Rft</v>
          </cell>
          <cell r="D2236">
            <v>1543.45</v>
          </cell>
          <cell r="E2236">
            <v>6439.31</v>
          </cell>
          <cell r="F2236" t="str">
            <v>m</v>
          </cell>
          <cell r="G2236">
            <v>5063.8</v>
          </cell>
          <cell r="H2236">
            <v>21126.33</v>
          </cell>
        </row>
        <row r="2237">
          <cell r="A2237" t="str">
            <v>23-03-b-13</v>
          </cell>
          <cell r="B2237" t="str">
            <v>Providing and Laying RCC pipe sewers complete As per ASTM C-76-79, Class III : 60" i/d, Wall B</v>
          </cell>
          <cell r="C2237" t="str">
            <v>Rft</v>
          </cell>
          <cell r="D2237">
            <v>2126.52</v>
          </cell>
          <cell r="E2237">
            <v>9202.52</v>
          </cell>
          <cell r="F2237" t="str">
            <v>m</v>
          </cell>
          <cell r="G2237">
            <v>6976.79</v>
          </cell>
          <cell r="H2237">
            <v>30192.01</v>
          </cell>
        </row>
        <row r="2238">
          <cell r="A2238" t="str">
            <v>23-03-b-14</v>
          </cell>
          <cell r="B2238" t="str">
            <v>Providing and Laying RCC pipe sewers complete As per ASTM C-76-79, Class III : 66" i/d, Wall B</v>
          </cell>
          <cell r="C2238" t="str">
            <v>Rft</v>
          </cell>
          <cell r="D2238">
            <v>2906.82</v>
          </cell>
          <cell r="E2238">
            <v>11263.82</v>
          </cell>
          <cell r="F2238" t="str">
            <v>m</v>
          </cell>
          <cell r="G2238">
            <v>9536.82</v>
          </cell>
          <cell r="H2238">
            <v>36954.79</v>
          </cell>
        </row>
        <row r="2239">
          <cell r="A2239" t="str">
            <v>23-03-b-15</v>
          </cell>
          <cell r="B2239" t="str">
            <v>Providing and Laying RCC pipe sewers complete As per ASTM C-76-79, Class III : 72" i/d, Wall B</v>
          </cell>
          <cell r="C2239" t="str">
            <v>Rft</v>
          </cell>
          <cell r="D2239">
            <v>3970.08</v>
          </cell>
          <cell r="E2239">
            <v>15118.85</v>
          </cell>
          <cell r="F2239" t="str">
            <v>m</v>
          </cell>
          <cell r="G2239">
            <v>13025.21</v>
          </cell>
          <cell r="H2239">
            <v>49602.53</v>
          </cell>
        </row>
        <row r="2240">
          <cell r="A2240" t="str">
            <v>23-03-c-01</v>
          </cell>
          <cell r="B2240" t="str">
            <v>Providing and Laying RCC pipe sewers complete As per ASTM C-76-79, Class IV : 12" i/d, Wall B</v>
          </cell>
          <cell r="C2240" t="str">
            <v>Rft</v>
          </cell>
          <cell r="D2240">
            <v>222.94</v>
          </cell>
          <cell r="E2240">
            <v>698.74</v>
          </cell>
          <cell r="F2240" t="str">
            <v>m</v>
          </cell>
          <cell r="G2240">
            <v>731.44</v>
          </cell>
          <cell r="H2240">
            <v>2292.46</v>
          </cell>
        </row>
        <row r="2241">
          <cell r="A2241" t="str">
            <v>23-03-c-02</v>
          </cell>
          <cell r="B2241" t="str">
            <v>Providing and Laying RCC pipe sewers complete As per ASTM C-76-79, Class IV : 15" i/d, Wall B</v>
          </cell>
          <cell r="C2241" t="str">
            <v>Rft</v>
          </cell>
          <cell r="D2241">
            <v>274.39</v>
          </cell>
          <cell r="E2241">
            <v>892.52</v>
          </cell>
          <cell r="F2241" t="str">
            <v>m</v>
          </cell>
          <cell r="G2241">
            <v>900.23</v>
          </cell>
          <cell r="H2241">
            <v>2928.23</v>
          </cell>
        </row>
        <row r="2242">
          <cell r="A2242" t="str">
            <v>23-03-c-03</v>
          </cell>
          <cell r="B2242" t="str">
            <v>Providing and Laying RCC pipe sewers complete As per ASTM C-76-79, Class IV : 18" i/d, Wall B</v>
          </cell>
          <cell r="C2242" t="str">
            <v>Rft</v>
          </cell>
          <cell r="D2242">
            <v>334.41</v>
          </cell>
          <cell r="E2242">
            <v>1130.26</v>
          </cell>
          <cell r="F2242" t="str">
            <v>m</v>
          </cell>
          <cell r="G2242">
            <v>1097.1600000000001</v>
          </cell>
          <cell r="H2242">
            <v>3708.21</v>
          </cell>
        </row>
        <row r="2243">
          <cell r="A2243" t="str">
            <v>23-03-c-04</v>
          </cell>
          <cell r="B2243" t="str">
            <v>Providing and Laying RCC pipe sewers complete As per ASTM C-76-79, Class IV : 21" i/d, Wall B</v>
          </cell>
          <cell r="C2243" t="str">
            <v>Rft</v>
          </cell>
          <cell r="D2243">
            <v>401.3</v>
          </cell>
          <cell r="E2243">
            <v>1361.03</v>
          </cell>
          <cell r="F2243" t="str">
            <v>m</v>
          </cell>
          <cell r="G2243">
            <v>1316.59</v>
          </cell>
          <cell r="H2243">
            <v>4465.32</v>
          </cell>
        </row>
        <row r="2244">
          <cell r="A2244" t="str">
            <v>23-03-c-05</v>
          </cell>
          <cell r="B2244" t="str">
            <v>Providing and Laying RCC pipe sewers complete As per ASTM C-76-79, Class IV : 24" i/d, Wall B</v>
          </cell>
          <cell r="C2244" t="str">
            <v>Rft</v>
          </cell>
          <cell r="D2244">
            <v>445.88</v>
          </cell>
          <cell r="E2244">
            <v>1647.58</v>
          </cell>
          <cell r="F2244" t="str">
            <v>m</v>
          </cell>
          <cell r="G2244">
            <v>1462.87</v>
          </cell>
          <cell r="H2244">
            <v>5405.46</v>
          </cell>
        </row>
        <row r="2245">
          <cell r="A2245" t="str">
            <v>23-03-c-06</v>
          </cell>
          <cell r="B2245" t="str">
            <v>Providing and Laying RCC pipe sewers complete As per ASTM C-76-79, Class IV : 27" i/d, Wall B</v>
          </cell>
          <cell r="C2245" t="str">
            <v>Rft</v>
          </cell>
          <cell r="D2245">
            <v>600.07000000000005</v>
          </cell>
          <cell r="E2245">
            <v>1980.71</v>
          </cell>
          <cell r="F2245" t="str">
            <v>m</v>
          </cell>
          <cell r="G2245">
            <v>1968.75</v>
          </cell>
          <cell r="H2245">
            <v>6498.39</v>
          </cell>
        </row>
        <row r="2246">
          <cell r="A2246" t="str">
            <v>23-03-c-07</v>
          </cell>
          <cell r="B2246" t="str">
            <v>Providing and Laying RCC pipe sewers complete As per ASTM C-76-79, Class IV : 30" i/d, Wall B</v>
          </cell>
          <cell r="C2246" t="str">
            <v>Rft</v>
          </cell>
          <cell r="D2246">
            <v>668.83</v>
          </cell>
          <cell r="E2246">
            <v>2362.59</v>
          </cell>
          <cell r="F2246" t="str">
            <v>m</v>
          </cell>
          <cell r="G2246">
            <v>2194.31</v>
          </cell>
          <cell r="H2246">
            <v>7751.29</v>
          </cell>
        </row>
        <row r="2247">
          <cell r="A2247" t="str">
            <v>23-03-c-08</v>
          </cell>
          <cell r="B2247" t="str">
            <v>Providing and Laying RCC pipe sewers complete As per ASTM C-76-79, Class IV : 33" i/d, Wall B</v>
          </cell>
          <cell r="C2247" t="str">
            <v>Rft</v>
          </cell>
          <cell r="D2247">
            <v>728.85</v>
          </cell>
          <cell r="E2247">
            <v>2833.35</v>
          </cell>
          <cell r="F2247" t="str">
            <v>m</v>
          </cell>
          <cell r="G2247">
            <v>2391.2399999999998</v>
          </cell>
          <cell r="H2247">
            <v>9295.77</v>
          </cell>
        </row>
        <row r="2248">
          <cell r="A2248" t="str">
            <v>23-03-c-09</v>
          </cell>
          <cell r="B2248" t="str">
            <v>Providing and Laying RCC pipe sewers complete As per ASTM C-76-79, Class IV : 36" i/d, Wall B</v>
          </cell>
          <cell r="C2248" t="str">
            <v>Rft</v>
          </cell>
          <cell r="D2248">
            <v>796.35</v>
          </cell>
          <cell r="E2248">
            <v>3512.88</v>
          </cell>
          <cell r="F2248" t="str">
            <v>m</v>
          </cell>
          <cell r="G2248">
            <v>2612.69</v>
          </cell>
          <cell r="H2248">
            <v>11525.21</v>
          </cell>
        </row>
        <row r="2249">
          <cell r="A2249" t="str">
            <v>23-03-c-10</v>
          </cell>
          <cell r="B2249" t="str">
            <v>Providing and Laying RCC pipe sewers complete As per ASTM C-76-79, Class IV : 42" i/d, Wall B</v>
          </cell>
          <cell r="C2249" t="str">
            <v>Rft</v>
          </cell>
          <cell r="D2249">
            <v>1028.96</v>
          </cell>
          <cell r="E2249">
            <v>4810.96</v>
          </cell>
          <cell r="F2249" t="str">
            <v>m</v>
          </cell>
          <cell r="G2249">
            <v>3375.86</v>
          </cell>
          <cell r="H2249">
            <v>15784</v>
          </cell>
        </row>
        <row r="2250">
          <cell r="A2250" t="str">
            <v>23-03-c-11</v>
          </cell>
          <cell r="B2250" t="str">
            <v>Providing and Laying RCC pipe sewers complete As per ASTM C-76-79, Class IV : 48" i/d, Wall B</v>
          </cell>
          <cell r="C2250" t="str">
            <v>Rft</v>
          </cell>
          <cell r="D2250">
            <v>1183.73</v>
          </cell>
          <cell r="E2250">
            <v>5697.73</v>
          </cell>
          <cell r="F2250" t="str">
            <v>m</v>
          </cell>
          <cell r="G2250">
            <v>3883.62</v>
          </cell>
          <cell r="H2250">
            <v>18693.330000000002</v>
          </cell>
        </row>
        <row r="2251">
          <cell r="A2251" t="str">
            <v>23-03-c-12</v>
          </cell>
          <cell r="B2251" t="str">
            <v>Providing and Laying RCC pipe sewers complete As per ASTM C-76-79, Class IV : 54" i/d, Wall B</v>
          </cell>
          <cell r="C2251" t="str">
            <v>Rft</v>
          </cell>
          <cell r="D2251">
            <v>1543.45</v>
          </cell>
          <cell r="E2251">
            <v>9270.11</v>
          </cell>
          <cell r="F2251" t="str">
            <v>m</v>
          </cell>
          <cell r="G2251">
            <v>5063.8</v>
          </cell>
          <cell r="H2251">
            <v>30413.75</v>
          </cell>
        </row>
        <row r="2252">
          <cell r="A2252" t="str">
            <v>23-03-c-13</v>
          </cell>
          <cell r="B2252" t="str">
            <v>Providing and Laying RCC pipe sewers complete As per ASTM C-76-79, Class IV : 60" i/d, Wall B</v>
          </cell>
          <cell r="C2252" t="str">
            <v>Rft</v>
          </cell>
          <cell r="D2252">
            <v>2126.52</v>
          </cell>
          <cell r="E2252">
            <v>10764.12</v>
          </cell>
          <cell r="F2252" t="str">
            <v>m</v>
          </cell>
          <cell r="G2252">
            <v>6976.79</v>
          </cell>
          <cell r="H2252">
            <v>35315.360000000001</v>
          </cell>
        </row>
        <row r="2253">
          <cell r="A2253" t="str">
            <v>23-03-c-14</v>
          </cell>
          <cell r="B2253" t="str">
            <v>Providing and Laying RCC pipe sewers complete As per ASTM C-76-79, Class IV : 66" i/d, Wall B</v>
          </cell>
          <cell r="C2253" t="str">
            <v>Rft</v>
          </cell>
          <cell r="D2253">
            <v>2906.82</v>
          </cell>
          <cell r="E2253">
            <v>13236.16</v>
          </cell>
          <cell r="F2253" t="str">
            <v>m</v>
          </cell>
          <cell r="G2253">
            <v>9536.82</v>
          </cell>
          <cell r="H2253">
            <v>43425.72</v>
          </cell>
        </row>
        <row r="2254">
          <cell r="A2254" t="str">
            <v>23-03-c-15</v>
          </cell>
          <cell r="B2254" t="str">
            <v>Providing and Laying RCC pipe sewers complete As per ASTM C-76-79, Class IV : 72" i/d, Wall B</v>
          </cell>
          <cell r="C2254" t="str">
            <v>Rft</v>
          </cell>
          <cell r="D2254">
            <v>3970.08</v>
          </cell>
          <cell r="E2254">
            <v>12337.25</v>
          </cell>
          <cell r="F2254" t="str">
            <v>m</v>
          </cell>
          <cell r="G2254">
            <v>13025.21</v>
          </cell>
          <cell r="H2254">
            <v>40476.54</v>
          </cell>
        </row>
        <row r="2255">
          <cell r="A2255" t="str">
            <v>23-04-a</v>
          </cell>
          <cell r="B2255" t="str">
            <v>Lowering of sub-soil water table by tubewells Upto 1 ft below SSWL.</v>
          </cell>
          <cell r="C2255" t="str">
            <v>Rft</v>
          </cell>
          <cell r="D2255">
            <v>0</v>
          </cell>
          <cell r="E2255">
            <v>158.08000000000001</v>
          </cell>
          <cell r="F2255" t="str">
            <v>m</v>
          </cell>
          <cell r="G2255">
            <v>0</v>
          </cell>
          <cell r="H2255">
            <v>518.63</v>
          </cell>
        </row>
        <row r="2256">
          <cell r="A2256" t="str">
            <v>23-04-b</v>
          </cell>
          <cell r="B2256" t="str">
            <v>Lowering of sub-soil water table by tubewells 0 - 2 ft below SSWL.</v>
          </cell>
          <cell r="C2256" t="str">
            <v>Rft</v>
          </cell>
          <cell r="D2256">
            <v>0</v>
          </cell>
          <cell r="E2256">
            <v>335.92</v>
          </cell>
          <cell r="F2256" t="str">
            <v>m</v>
          </cell>
          <cell r="G2256">
            <v>0</v>
          </cell>
          <cell r="H2256">
            <v>1102.0899999999999</v>
          </cell>
        </row>
        <row r="2257">
          <cell r="A2257" t="str">
            <v>23-04-c</v>
          </cell>
          <cell r="B2257" t="str">
            <v>Lowering of sub-soil water table by tubewell 0 - 3 ft below SSWL</v>
          </cell>
          <cell r="C2257" t="str">
            <v>Rft</v>
          </cell>
          <cell r="D2257">
            <v>0</v>
          </cell>
          <cell r="E2257">
            <v>529.57000000000005</v>
          </cell>
          <cell r="F2257" t="str">
            <v>m</v>
          </cell>
          <cell r="G2257">
            <v>0</v>
          </cell>
          <cell r="H2257">
            <v>1737.42</v>
          </cell>
        </row>
        <row r="2258">
          <cell r="A2258" t="str">
            <v>23-04-d</v>
          </cell>
          <cell r="B2258" t="str">
            <v>Lowering of sub-soil water table by tubewells 0 - 4 ft below SSWL</v>
          </cell>
          <cell r="C2258" t="str">
            <v>Rft</v>
          </cell>
          <cell r="D2258">
            <v>0</v>
          </cell>
          <cell r="E2258">
            <v>735.07</v>
          </cell>
          <cell r="F2258" t="str">
            <v>m</v>
          </cell>
          <cell r="G2258">
            <v>0</v>
          </cell>
          <cell r="H2258">
            <v>2411.64</v>
          </cell>
        </row>
        <row r="2259">
          <cell r="A2259" t="str">
            <v>23-04-e</v>
          </cell>
          <cell r="B2259" t="str">
            <v>Lowering of sub-soil water table by tubewells 0 - 5 ft below SSWL</v>
          </cell>
          <cell r="C2259" t="str">
            <v>Rft</v>
          </cell>
          <cell r="D2259">
            <v>0</v>
          </cell>
          <cell r="E2259">
            <v>964.28</v>
          </cell>
          <cell r="F2259" t="str">
            <v>m</v>
          </cell>
          <cell r="G2259">
            <v>0</v>
          </cell>
          <cell r="H2259">
            <v>3163.66</v>
          </cell>
        </row>
        <row r="2260">
          <cell r="A2260" t="str">
            <v>23-04-f</v>
          </cell>
          <cell r="B2260" t="str">
            <v>Lowering of sub-soil water table by tubewells 0 - 6 ft below SSWL</v>
          </cell>
          <cell r="C2260" t="str">
            <v>Rft</v>
          </cell>
          <cell r="D2260">
            <v>0</v>
          </cell>
          <cell r="E2260">
            <v>1201.4000000000001</v>
          </cell>
          <cell r="F2260" t="str">
            <v>m</v>
          </cell>
          <cell r="G2260">
            <v>0</v>
          </cell>
          <cell r="H2260">
            <v>3941.61</v>
          </cell>
        </row>
        <row r="2261">
          <cell r="A2261" t="str">
            <v>23-04-g</v>
          </cell>
          <cell r="B2261" t="str">
            <v>Lowering of sub-soil water table by tubewells 0 - 7 ft below SSWL</v>
          </cell>
          <cell r="C2261" t="str">
            <v>Rft</v>
          </cell>
          <cell r="D2261">
            <v>0</v>
          </cell>
          <cell r="E2261">
            <v>1422.71</v>
          </cell>
          <cell r="F2261" t="str">
            <v>m</v>
          </cell>
          <cell r="G2261">
            <v>0</v>
          </cell>
          <cell r="H2261">
            <v>4667.7</v>
          </cell>
        </row>
        <row r="2262">
          <cell r="A2262" t="str">
            <v>23-04-h</v>
          </cell>
          <cell r="B2262" t="str">
            <v>Lowering of sub-soil water table by tubewells 0 - 8 ft below SSWL</v>
          </cell>
          <cell r="C2262" t="str">
            <v>Rft</v>
          </cell>
          <cell r="D2262">
            <v>0</v>
          </cell>
          <cell r="E2262">
            <v>1628.22</v>
          </cell>
          <cell r="F2262" t="str">
            <v>m</v>
          </cell>
          <cell r="G2262">
            <v>0</v>
          </cell>
          <cell r="H2262">
            <v>5341.92</v>
          </cell>
        </row>
        <row r="2263">
          <cell r="A2263" t="str">
            <v>23-04-i</v>
          </cell>
          <cell r="B2263" t="str">
            <v>Lowering of sub-soil water table by tubewells 0 - 9 ft below SSWL</v>
          </cell>
          <cell r="C2263" t="str">
            <v>Rft</v>
          </cell>
          <cell r="D2263">
            <v>0</v>
          </cell>
          <cell r="E2263">
            <v>1849.53</v>
          </cell>
          <cell r="F2263" t="str">
            <v>m</v>
          </cell>
          <cell r="G2263">
            <v>0</v>
          </cell>
          <cell r="H2263">
            <v>6068</v>
          </cell>
        </row>
        <row r="2264">
          <cell r="A2264" t="str">
            <v>23-04-j</v>
          </cell>
          <cell r="B2264" t="str">
            <v>Lowering of sub-soil water table by tubewells 0 - 10 ft below SSWL</v>
          </cell>
          <cell r="C2264" t="str">
            <v>Rft</v>
          </cell>
          <cell r="D2264">
            <v>0</v>
          </cell>
          <cell r="E2264">
            <v>2181.4899999999998</v>
          </cell>
          <cell r="F2264" t="str">
            <v>m</v>
          </cell>
          <cell r="G2264">
            <v>0</v>
          </cell>
          <cell r="H2264">
            <v>7157.13</v>
          </cell>
        </row>
        <row r="2265">
          <cell r="A2265" t="str">
            <v>23-04-k</v>
          </cell>
          <cell r="B2265" t="str">
            <v>Lowering of sub-soil water table by tubewells 0 - 11 ft below SSWL</v>
          </cell>
          <cell r="C2265" t="str">
            <v>Rft</v>
          </cell>
          <cell r="D2265">
            <v>0</v>
          </cell>
          <cell r="E2265">
            <v>2307.96</v>
          </cell>
          <cell r="F2265" t="str">
            <v>m</v>
          </cell>
          <cell r="G2265">
            <v>0</v>
          </cell>
          <cell r="H2265">
            <v>7572.04</v>
          </cell>
        </row>
        <row r="2266">
          <cell r="A2266" t="str">
            <v>23-04-l</v>
          </cell>
          <cell r="B2266" t="str">
            <v>Lowering of sub-soil water table by tubewells 0 - 12 ft below SSWL</v>
          </cell>
          <cell r="C2266" t="str">
            <v>Rft</v>
          </cell>
          <cell r="D2266">
            <v>0</v>
          </cell>
          <cell r="E2266">
            <v>2529.27</v>
          </cell>
          <cell r="F2266" t="str">
            <v>m</v>
          </cell>
          <cell r="G2266">
            <v>0</v>
          </cell>
          <cell r="H2266">
            <v>8298.1299999999992</v>
          </cell>
        </row>
        <row r="2267">
          <cell r="A2267" t="str">
            <v>23-05-a</v>
          </cell>
          <cell r="B2267" t="str">
            <v>Constructing gully grating chamber complete With CI gully trap,weighing 81 lbs. frame hinged.</v>
          </cell>
          <cell r="C2267" t="str">
            <v>Each</v>
          </cell>
          <cell r="D2267">
            <v>1537.19</v>
          </cell>
          <cell r="E2267">
            <v>7594.19</v>
          </cell>
          <cell r="F2267" t="str">
            <v>Each</v>
          </cell>
          <cell r="G2267">
            <v>1537.19</v>
          </cell>
          <cell r="H2267">
            <v>7594.19</v>
          </cell>
        </row>
        <row r="2268">
          <cell r="A2268" t="str">
            <v>23-05-b</v>
          </cell>
          <cell r="B2268" t="str">
            <v>Constructing gully grating chamber complete Concrete gully trap</v>
          </cell>
          <cell r="C2268" t="str">
            <v>Each</v>
          </cell>
          <cell r="D2268">
            <v>1537.19</v>
          </cell>
          <cell r="E2268">
            <v>4813.5</v>
          </cell>
          <cell r="F2268" t="str">
            <v>Each</v>
          </cell>
          <cell r="G2268">
            <v>1537.19</v>
          </cell>
          <cell r="H2268">
            <v>4813.5</v>
          </cell>
        </row>
        <row r="2269">
          <cell r="A2269" t="str">
            <v>23-06</v>
          </cell>
          <cell r="B2269" t="str">
            <v>Fixing manhole frame and cover in RCC slab, including carriage to site</v>
          </cell>
          <cell r="C2269" t="str">
            <v>Set</v>
          </cell>
          <cell r="D2269">
            <v>1153.1300000000001</v>
          </cell>
          <cell r="E2269">
            <v>1153.1300000000001</v>
          </cell>
          <cell r="F2269" t="str">
            <v>Set</v>
          </cell>
          <cell r="G2269">
            <v>1153.1300000000001</v>
          </cell>
          <cell r="H2269">
            <v>1153.1300000000001</v>
          </cell>
        </row>
        <row r="2270">
          <cell r="A2270" t="str">
            <v>23-07</v>
          </cell>
          <cell r="B2270" t="str">
            <v>Providing and Fixing 3" thick RCC manhole cover, 22" dia with tee shaped CI frame of 20" clear i/d complete</v>
          </cell>
          <cell r="C2270" t="str">
            <v>Set</v>
          </cell>
          <cell r="D2270">
            <v>2696.33</v>
          </cell>
          <cell r="E2270">
            <v>6175.76</v>
          </cell>
          <cell r="F2270" t="str">
            <v>Set</v>
          </cell>
          <cell r="G2270">
            <v>2696.33</v>
          </cell>
          <cell r="H2270">
            <v>6175.76</v>
          </cell>
        </row>
        <row r="2271">
          <cell r="A2271" t="str">
            <v>23-08-a</v>
          </cell>
          <cell r="B2271" t="str">
            <v>RCC manhole cover 22" dia with: Tee shaped CI frame, 22" i/d complete</v>
          </cell>
          <cell r="C2271" t="str">
            <v>Set</v>
          </cell>
          <cell r="D2271">
            <v>3755.5</v>
          </cell>
          <cell r="E2271">
            <v>16921.43</v>
          </cell>
          <cell r="F2271" t="str">
            <v>Set</v>
          </cell>
          <cell r="G2271">
            <v>3755.5</v>
          </cell>
          <cell r="H2271">
            <v>16921.43</v>
          </cell>
        </row>
        <row r="2272">
          <cell r="A2272" t="str">
            <v>23-08-b</v>
          </cell>
          <cell r="B2272" t="str">
            <v>RCC manhole cover 22" dia with: 3"x3"x1/4" angle iron frame, 22" i/d complete</v>
          </cell>
          <cell r="C2272" t="str">
            <v>Set</v>
          </cell>
          <cell r="D2272">
            <v>3751.13</v>
          </cell>
          <cell r="E2272">
            <v>15267.5</v>
          </cell>
          <cell r="F2272" t="str">
            <v>Set</v>
          </cell>
          <cell r="G2272">
            <v>3751.13</v>
          </cell>
          <cell r="H2272">
            <v>15267.5</v>
          </cell>
        </row>
        <row r="2273">
          <cell r="A2273" t="str">
            <v>23-09-a</v>
          </cell>
          <cell r="B2273" t="str">
            <v>Providing and Fixing CI ventilating shaft of 9" i/d, painted with bitumenous paint complete : 18 ft. long</v>
          </cell>
          <cell r="C2273" t="str">
            <v>100 Kg</v>
          </cell>
          <cell r="D2273">
            <v>270</v>
          </cell>
          <cell r="E2273">
            <v>15154</v>
          </cell>
          <cell r="F2273" t="str">
            <v>100 Kg</v>
          </cell>
          <cell r="G2273">
            <v>270</v>
          </cell>
          <cell r="H2273">
            <v>15154</v>
          </cell>
        </row>
        <row r="2274">
          <cell r="A2274" t="str">
            <v>23-09-b</v>
          </cell>
          <cell r="B2274" t="str">
            <v>Providing and Fixing CI ventilating shaft of 9" i/d, painted with bitumenous paint complete : 24 ft. long</v>
          </cell>
          <cell r="C2274" t="str">
            <v>100 Kg</v>
          </cell>
          <cell r="D2274">
            <v>360</v>
          </cell>
          <cell r="E2274">
            <v>15244</v>
          </cell>
          <cell r="F2274" t="str">
            <v>100 Kg</v>
          </cell>
          <cell r="G2274">
            <v>360</v>
          </cell>
          <cell r="H2274">
            <v>15244</v>
          </cell>
        </row>
        <row r="2275">
          <cell r="A2275" t="str">
            <v>23-09-c</v>
          </cell>
          <cell r="B2275" t="str">
            <v>Providing and Fixing CI ventilating shaft of 9" i/d, painted with bitumenous paint complete : 30 ft. long</v>
          </cell>
          <cell r="C2275" t="str">
            <v>100 Kg</v>
          </cell>
          <cell r="D2275">
            <v>450</v>
          </cell>
          <cell r="E2275">
            <v>15334</v>
          </cell>
          <cell r="F2275" t="str">
            <v>100 Kg</v>
          </cell>
          <cell r="G2275">
            <v>450</v>
          </cell>
          <cell r="H2275">
            <v>15334</v>
          </cell>
        </row>
        <row r="2276">
          <cell r="A2276" t="str">
            <v>23-09-d</v>
          </cell>
          <cell r="B2276" t="str">
            <v>Providing and Fixing CI ventilating shaft of 9" i/d, painted with bitumenous paint complete : 36 ft. long</v>
          </cell>
          <cell r="C2276" t="str">
            <v>100 Kg</v>
          </cell>
          <cell r="D2276">
            <v>540</v>
          </cell>
          <cell r="E2276">
            <v>15424</v>
          </cell>
          <cell r="F2276" t="str">
            <v>100 Kg</v>
          </cell>
          <cell r="G2276">
            <v>540</v>
          </cell>
          <cell r="H2276">
            <v>15424</v>
          </cell>
        </row>
        <row r="2277">
          <cell r="A2277" t="str">
            <v>23-10</v>
          </cell>
          <cell r="B2277" t="str">
            <v>Septic Tank (int.Size: 7'x2'x5') complete</v>
          </cell>
          <cell r="C2277" t="str">
            <v>Each</v>
          </cell>
          <cell r="D2277">
            <v>2587.5</v>
          </cell>
          <cell r="E2277">
            <v>16984.53</v>
          </cell>
          <cell r="F2277" t="str">
            <v>Each</v>
          </cell>
          <cell r="G2277">
            <v>2587.5</v>
          </cell>
          <cell r="H2277">
            <v>16984.53</v>
          </cell>
        </row>
        <row r="2278">
          <cell r="A2278" t="str">
            <v>23-11</v>
          </cell>
          <cell r="B2278" t="str">
            <v>Soakage Pit (6'dia x 15' deep) complete</v>
          </cell>
          <cell r="C2278" t="str">
            <v>Each</v>
          </cell>
          <cell r="D2278">
            <v>2587.5</v>
          </cell>
          <cell r="E2278">
            <v>17487.41</v>
          </cell>
          <cell r="F2278" t="str">
            <v>Each</v>
          </cell>
          <cell r="G2278">
            <v>2587.5</v>
          </cell>
          <cell r="H2278">
            <v>17487.41</v>
          </cell>
        </row>
        <row r="2279">
          <cell r="A2279" t="str">
            <v>24-01</v>
          </cell>
          <cell r="B2279" t="str">
            <v>Mobilization of plant, equipment and camping arrangements etc &amp; demobilization after completion</v>
          </cell>
          <cell r="C2279" t="str">
            <v>Job</v>
          </cell>
          <cell r="D2279">
            <v>0</v>
          </cell>
          <cell r="E2279">
            <v>30256</v>
          </cell>
          <cell r="F2279" t="str">
            <v>Job</v>
          </cell>
          <cell r="G2279">
            <v>0</v>
          </cell>
          <cell r="H2279">
            <v>30256</v>
          </cell>
        </row>
        <row r="2280">
          <cell r="A2280" t="str">
            <v>24-02-a-01</v>
          </cell>
          <cell r="B2280" t="str">
            <v>Tubewell boring in all soils except shingle/rock From ground upto 100' below ground : 3" i/d</v>
          </cell>
          <cell r="C2280" t="str">
            <v>Rft</v>
          </cell>
          <cell r="D2280">
            <v>90.31</v>
          </cell>
          <cell r="E2280">
            <v>133.01</v>
          </cell>
          <cell r="F2280" t="str">
            <v>m</v>
          </cell>
          <cell r="G2280">
            <v>296.27999999999997</v>
          </cell>
          <cell r="H2280">
            <v>436.38</v>
          </cell>
        </row>
        <row r="2281">
          <cell r="A2281" t="str">
            <v>24-02-a-02</v>
          </cell>
          <cell r="B2281" t="str">
            <v>Tubewell boring in all soils except shingle/rock From ground upto 100' below ground : 4" i/d</v>
          </cell>
          <cell r="C2281" t="str">
            <v>Rft</v>
          </cell>
          <cell r="D2281">
            <v>134.44</v>
          </cell>
          <cell r="E2281">
            <v>198.49</v>
          </cell>
          <cell r="F2281" t="str">
            <v>m</v>
          </cell>
          <cell r="G2281">
            <v>441.08</v>
          </cell>
          <cell r="H2281">
            <v>651.22</v>
          </cell>
        </row>
        <row r="2282">
          <cell r="A2282" t="str">
            <v>24-02-a-03</v>
          </cell>
          <cell r="B2282" t="str">
            <v>Tubewell boring in all soils except shingle/rock From ground upto 100' below ground : 5" i/d</v>
          </cell>
          <cell r="C2282" t="str">
            <v>Rft</v>
          </cell>
          <cell r="D2282">
            <v>202.71</v>
          </cell>
          <cell r="E2282">
            <v>295.58</v>
          </cell>
          <cell r="F2282" t="str">
            <v>m</v>
          </cell>
          <cell r="G2282">
            <v>665.06</v>
          </cell>
          <cell r="H2282">
            <v>969.76</v>
          </cell>
        </row>
        <row r="2283">
          <cell r="A2283" t="str">
            <v>24-02-a-04</v>
          </cell>
          <cell r="B2283" t="str">
            <v>Tubewell boring in all soils except shingle/rock From ground upto 100' below ground : 6" i/d</v>
          </cell>
          <cell r="C2283" t="str">
            <v>Rft</v>
          </cell>
          <cell r="D2283">
            <v>304.79000000000002</v>
          </cell>
          <cell r="E2283">
            <v>434.81</v>
          </cell>
          <cell r="F2283" t="str">
            <v>m</v>
          </cell>
          <cell r="G2283">
            <v>999.97</v>
          </cell>
          <cell r="H2283">
            <v>1426.55</v>
          </cell>
        </row>
        <row r="2284">
          <cell r="A2284" t="str">
            <v>24-02-a-05</v>
          </cell>
          <cell r="B2284" t="str">
            <v>Tubewell boring in all soils except shingle/rock From ground upto 100' below ground : 8" i/d</v>
          </cell>
          <cell r="C2284" t="str">
            <v>Rft</v>
          </cell>
          <cell r="D2284">
            <v>457.19</v>
          </cell>
          <cell r="E2284">
            <v>632.72</v>
          </cell>
          <cell r="F2284" t="str">
            <v>m</v>
          </cell>
          <cell r="G2284">
            <v>1499.97</v>
          </cell>
          <cell r="H2284">
            <v>2075.85</v>
          </cell>
        </row>
        <row r="2285">
          <cell r="A2285" t="str">
            <v>24-02-a-06</v>
          </cell>
          <cell r="B2285" t="str">
            <v>Tubewell boring in all soils except shingle/rock From ground upto 100' below ground : 10" i/d</v>
          </cell>
          <cell r="C2285" t="str">
            <v>Rft</v>
          </cell>
          <cell r="D2285">
            <v>685.78</v>
          </cell>
          <cell r="E2285">
            <v>905.19</v>
          </cell>
          <cell r="F2285" t="str">
            <v>m</v>
          </cell>
          <cell r="G2285">
            <v>2249.94</v>
          </cell>
          <cell r="H2285">
            <v>2969.8</v>
          </cell>
        </row>
        <row r="2286">
          <cell r="A2286" t="str">
            <v>24-02-a-07</v>
          </cell>
          <cell r="B2286" t="str">
            <v>Tubewell boring in all soils except shingle/rock From ground upto 100' below ground : 12" i/d</v>
          </cell>
          <cell r="C2286" t="str">
            <v>Rft</v>
          </cell>
          <cell r="D2286">
            <v>857.23</v>
          </cell>
          <cell r="E2286">
            <v>1120.52</v>
          </cell>
          <cell r="F2286" t="str">
            <v>m</v>
          </cell>
          <cell r="G2286">
            <v>2812.43</v>
          </cell>
          <cell r="H2286">
            <v>3676.26</v>
          </cell>
        </row>
        <row r="2287">
          <cell r="A2287" t="str">
            <v>24-02-a-08</v>
          </cell>
          <cell r="B2287" t="str">
            <v>Tubewell boring in all soils except shingle/rock From ground upto 100' below ground : 15" i/d</v>
          </cell>
          <cell r="C2287" t="str">
            <v>Rft</v>
          </cell>
          <cell r="D2287">
            <v>1071.56</v>
          </cell>
          <cell r="E2287">
            <v>1374.34</v>
          </cell>
          <cell r="F2287" t="str">
            <v>m</v>
          </cell>
          <cell r="G2287">
            <v>3515.61</v>
          </cell>
          <cell r="H2287">
            <v>4509.01</v>
          </cell>
        </row>
        <row r="2288">
          <cell r="A2288" t="str">
            <v>24-02-a-09</v>
          </cell>
          <cell r="B2288" t="str">
            <v>Tubewell boring in all soils except shingle/rock From ground upto 100' below ground : 18" i/d</v>
          </cell>
          <cell r="C2288" t="str">
            <v>Rft</v>
          </cell>
          <cell r="D2288">
            <v>1339.45</v>
          </cell>
          <cell r="E2288">
            <v>1672.52</v>
          </cell>
          <cell r="F2288" t="str">
            <v>m</v>
          </cell>
          <cell r="G2288">
            <v>4394.5200000000004</v>
          </cell>
          <cell r="H2288">
            <v>5487.26</v>
          </cell>
        </row>
        <row r="2289">
          <cell r="A2289" t="str">
            <v>24-02-b-01</v>
          </cell>
          <cell r="B2289" t="str">
            <v>Tubewell boring in all soils except shingle/rock From 100' to 200' below ground : 5" i/d</v>
          </cell>
          <cell r="C2289" t="str">
            <v>Rft</v>
          </cell>
          <cell r="D2289">
            <v>345.43</v>
          </cell>
          <cell r="E2289">
            <v>503.32</v>
          </cell>
          <cell r="F2289" t="str">
            <v>m</v>
          </cell>
          <cell r="G2289">
            <v>1133.32</v>
          </cell>
          <cell r="H2289">
            <v>1651.31</v>
          </cell>
        </row>
        <row r="2290">
          <cell r="A2290" t="str">
            <v>24-02-b-02</v>
          </cell>
          <cell r="B2290" t="str">
            <v>Tubewell boring in all soils except shingle/rock From 100' to 200' below ground : 6" i/d</v>
          </cell>
          <cell r="C2290" t="str">
            <v>Rft</v>
          </cell>
          <cell r="D2290">
            <v>487.67</v>
          </cell>
          <cell r="E2290">
            <v>781.1</v>
          </cell>
          <cell r="F2290" t="str">
            <v>m</v>
          </cell>
          <cell r="G2290">
            <v>1599.97</v>
          </cell>
          <cell r="H2290">
            <v>2562.6799999999998</v>
          </cell>
        </row>
        <row r="2291">
          <cell r="A2291" t="str">
            <v>24-02-b-03</v>
          </cell>
          <cell r="B2291" t="str">
            <v>Tubewell boring in all soils except shingle/rock From 100' to 200' below ground : 8" i/d</v>
          </cell>
          <cell r="C2291" t="str">
            <v>Rft</v>
          </cell>
          <cell r="D2291">
            <v>594.35</v>
          </cell>
          <cell r="E2291">
            <v>822.53</v>
          </cell>
          <cell r="F2291" t="str">
            <v>m</v>
          </cell>
          <cell r="G2291">
            <v>1949.96</v>
          </cell>
          <cell r="H2291">
            <v>2698.6</v>
          </cell>
        </row>
        <row r="2292">
          <cell r="A2292" t="str">
            <v>24-02-b-04</v>
          </cell>
          <cell r="B2292" t="str">
            <v>Tubewell boring in all soils except shingle/rock From 100' to 200' below ground : 10" i/d</v>
          </cell>
          <cell r="C2292" t="str">
            <v>Rft</v>
          </cell>
          <cell r="D2292">
            <v>658.3</v>
          </cell>
          <cell r="E2292">
            <v>921.6</v>
          </cell>
          <cell r="F2292" t="str">
            <v>m</v>
          </cell>
          <cell r="G2292">
            <v>2159.79</v>
          </cell>
          <cell r="H2292">
            <v>3023.62</v>
          </cell>
        </row>
        <row r="2293">
          <cell r="A2293" t="str">
            <v>24-02-b-05</v>
          </cell>
          <cell r="B2293" t="str">
            <v>Tubewell boring in all soils except shingle/rock From 100' to 200' below ground : 12" i/d</v>
          </cell>
          <cell r="C2293" t="str">
            <v>Rft</v>
          </cell>
          <cell r="D2293">
            <v>902.09</v>
          </cell>
          <cell r="E2293">
            <v>1204.8800000000001</v>
          </cell>
          <cell r="F2293" t="str">
            <v>m</v>
          </cell>
          <cell r="G2293">
            <v>2959.61</v>
          </cell>
          <cell r="H2293">
            <v>3953.01</v>
          </cell>
        </row>
        <row r="2294">
          <cell r="A2294" t="str">
            <v>24-02-b-06</v>
          </cell>
          <cell r="B2294" t="str">
            <v>Tubewell boring in all soils except shingle/rock From 100' to 200' below ground : 15" i/d</v>
          </cell>
          <cell r="C2294" t="str">
            <v>Rft</v>
          </cell>
          <cell r="D2294">
            <v>1232.26</v>
          </cell>
          <cell r="E2294">
            <v>1580.47</v>
          </cell>
          <cell r="F2294" t="str">
            <v>m</v>
          </cell>
          <cell r="G2294">
            <v>4042.86</v>
          </cell>
          <cell r="H2294">
            <v>5185.2700000000004</v>
          </cell>
        </row>
        <row r="2295">
          <cell r="A2295" t="str">
            <v>24-02-b-07</v>
          </cell>
          <cell r="B2295" t="str">
            <v>Tubewell boring in all soils except shingle/rock From 100' to 200' below ground : 18" i/d</v>
          </cell>
          <cell r="C2295" t="str">
            <v>Rft</v>
          </cell>
          <cell r="D2295">
            <v>1540.33</v>
          </cell>
          <cell r="E2295">
            <v>1923.36</v>
          </cell>
          <cell r="F2295" t="str">
            <v>m</v>
          </cell>
          <cell r="G2295">
            <v>5053.57</v>
          </cell>
          <cell r="H2295">
            <v>6310.22</v>
          </cell>
        </row>
        <row r="2296">
          <cell r="A2296" t="str">
            <v>24-02-c-01</v>
          </cell>
          <cell r="B2296" t="str">
            <v>Tubewell boring in all soils except shingle/rock From 200' to 300' below ground : 5" i/d</v>
          </cell>
          <cell r="C2296" t="str">
            <v>Rft</v>
          </cell>
          <cell r="D2296">
            <v>466.41</v>
          </cell>
          <cell r="E2296">
            <v>679.56</v>
          </cell>
          <cell r="F2296" t="str">
            <v>m</v>
          </cell>
          <cell r="G2296">
            <v>1530.23</v>
          </cell>
          <cell r="H2296">
            <v>2229.5100000000002</v>
          </cell>
        </row>
        <row r="2297">
          <cell r="A2297" t="str">
            <v>24-02-c-02</v>
          </cell>
          <cell r="B2297" t="str">
            <v>Tubewell boring in all soils except shingle/rock From 200' to 300' below ground : 6" i/d</v>
          </cell>
          <cell r="C2297" t="str">
            <v>Rft</v>
          </cell>
          <cell r="D2297">
            <v>609.69000000000005</v>
          </cell>
          <cell r="E2297">
            <v>869.73</v>
          </cell>
          <cell r="F2297" t="str">
            <v>m</v>
          </cell>
          <cell r="G2297">
            <v>2000.29</v>
          </cell>
          <cell r="H2297">
            <v>2853.45</v>
          </cell>
        </row>
        <row r="2298">
          <cell r="A2298" t="str">
            <v>24-02-c-03</v>
          </cell>
          <cell r="B2298" t="str">
            <v>Tubewell boring in all soils except shingle/rock From 200' to 300' below ground : 8" i/d</v>
          </cell>
          <cell r="C2298" t="str">
            <v>Rft</v>
          </cell>
          <cell r="D2298">
            <v>571.64</v>
          </cell>
          <cell r="E2298">
            <v>856.88</v>
          </cell>
          <cell r="F2298" t="str">
            <v>m</v>
          </cell>
          <cell r="G2298">
            <v>1875.47</v>
          </cell>
          <cell r="H2298">
            <v>2811.28</v>
          </cell>
        </row>
        <row r="2299">
          <cell r="A2299" t="str">
            <v>24-02-c-04</v>
          </cell>
          <cell r="B2299" t="str">
            <v>Tubewell boring in all soils except shingle/rock From 200' to 300' below ground : 10" i/d</v>
          </cell>
          <cell r="C2299" t="str">
            <v>Rft</v>
          </cell>
          <cell r="D2299">
            <v>987.53</v>
          </cell>
          <cell r="E2299">
            <v>1303.48</v>
          </cell>
          <cell r="F2299" t="str">
            <v>m</v>
          </cell>
          <cell r="G2299">
            <v>3239.92</v>
          </cell>
          <cell r="H2299">
            <v>4276.51</v>
          </cell>
        </row>
        <row r="2300">
          <cell r="A2300" t="str">
            <v>24-02-c-05</v>
          </cell>
          <cell r="B2300" t="str">
            <v>Tubewell boring in all soils except shingle/rock From 200' to 300' below ground : 12" i/d</v>
          </cell>
          <cell r="C2300" t="str">
            <v>Rft</v>
          </cell>
          <cell r="D2300">
            <v>1182.97</v>
          </cell>
          <cell r="E2300">
            <v>1546.32</v>
          </cell>
          <cell r="F2300" t="str">
            <v>m</v>
          </cell>
          <cell r="G2300">
            <v>3881.15</v>
          </cell>
          <cell r="H2300">
            <v>5073.22</v>
          </cell>
        </row>
        <row r="2301">
          <cell r="A2301" t="str">
            <v>24-02-c-06</v>
          </cell>
          <cell r="B2301" t="str">
            <v>Tubewell boring in all soils except shingle/rock From 200' to 300' below ground : 15" i/d</v>
          </cell>
          <cell r="C2301" t="str">
            <v>Rft</v>
          </cell>
          <cell r="D2301">
            <v>1355.49</v>
          </cell>
          <cell r="E2301">
            <v>1738.52</v>
          </cell>
          <cell r="F2301" t="str">
            <v>m</v>
          </cell>
          <cell r="G2301">
            <v>4447.1499999999996</v>
          </cell>
          <cell r="H2301">
            <v>5703.79</v>
          </cell>
        </row>
        <row r="2302">
          <cell r="A2302" t="str">
            <v>24-02-c-07</v>
          </cell>
          <cell r="B2302" t="str">
            <v>Tubewell boring in all soils except shingle/rock From 200' to 300' below ground : 18" i/d</v>
          </cell>
          <cell r="C2302" t="str">
            <v>Rft</v>
          </cell>
          <cell r="D2302">
            <v>1696.7</v>
          </cell>
          <cell r="E2302">
            <v>2118.0300000000002</v>
          </cell>
          <cell r="F2302" t="str">
            <v>m</v>
          </cell>
          <cell r="G2302">
            <v>5566.6</v>
          </cell>
          <cell r="H2302">
            <v>6948.91</v>
          </cell>
        </row>
        <row r="2303">
          <cell r="A2303" t="str">
            <v>24-02-d-01</v>
          </cell>
          <cell r="B2303" t="str">
            <v>Tubewell boring in all soils except shingle/rock From 300' to 400' below ground : 8" i/d</v>
          </cell>
          <cell r="C2303" t="str">
            <v>Rft</v>
          </cell>
          <cell r="D2303">
            <v>891.52</v>
          </cell>
          <cell r="E2303">
            <v>1233.8</v>
          </cell>
          <cell r="F2303" t="str">
            <v>m</v>
          </cell>
          <cell r="G2303">
            <v>2924.92</v>
          </cell>
          <cell r="H2303">
            <v>4047.89</v>
          </cell>
        </row>
        <row r="2304">
          <cell r="A2304" t="str">
            <v>24-02-d-02</v>
          </cell>
          <cell r="B2304" t="str">
            <v>Tubewell boring in all soils except shingle/rock From 300' to 400' below ground : 10" i/d</v>
          </cell>
          <cell r="C2304" t="str">
            <v>Rft</v>
          </cell>
          <cell r="D2304">
            <v>1185.03</v>
          </cell>
          <cell r="E2304">
            <v>1564.17</v>
          </cell>
          <cell r="F2304" t="str">
            <v>m</v>
          </cell>
          <cell r="G2304">
            <v>3887.9</v>
          </cell>
          <cell r="H2304">
            <v>5131.8</v>
          </cell>
        </row>
        <row r="2305">
          <cell r="A2305" t="str">
            <v>24-02-d-03</v>
          </cell>
          <cell r="B2305" t="str">
            <v>Tubewell boring in all soils except shingle/rock From 300' to 400' below ground : 12" i/d</v>
          </cell>
          <cell r="C2305" t="str">
            <v>Rft</v>
          </cell>
          <cell r="D2305">
            <v>1419.57</v>
          </cell>
          <cell r="E2305">
            <v>1855.58</v>
          </cell>
          <cell r="F2305" t="str">
            <v>m</v>
          </cell>
          <cell r="G2305">
            <v>4657.38</v>
          </cell>
          <cell r="H2305">
            <v>6087.87</v>
          </cell>
        </row>
        <row r="2306">
          <cell r="A2306" t="str">
            <v>24-02-d-04</v>
          </cell>
          <cell r="B2306" t="str">
            <v>Tubewell boring in all soils except shingle/rock From 300' to 400' below ground : 15" i/d</v>
          </cell>
          <cell r="C2306" t="str">
            <v>Rft</v>
          </cell>
          <cell r="D2306">
            <v>1627.38</v>
          </cell>
          <cell r="E2306">
            <v>2087.0100000000002</v>
          </cell>
          <cell r="F2306" t="str">
            <v>m</v>
          </cell>
          <cell r="G2306">
            <v>5339.18</v>
          </cell>
          <cell r="H2306">
            <v>6847.15</v>
          </cell>
        </row>
        <row r="2307">
          <cell r="A2307" t="str">
            <v>24-02-d-05</v>
          </cell>
          <cell r="B2307" t="str">
            <v>Tubewell boring in all soils except shingle/rock From 300' to 400' below ground : 18" i/d</v>
          </cell>
          <cell r="C2307" t="str">
            <v>Rft</v>
          </cell>
          <cell r="D2307">
            <v>2033.24</v>
          </cell>
          <cell r="E2307">
            <v>2538.83</v>
          </cell>
          <cell r="F2307" t="str">
            <v>m</v>
          </cell>
          <cell r="G2307">
            <v>6670.72</v>
          </cell>
          <cell r="H2307">
            <v>8329.5</v>
          </cell>
        </row>
        <row r="2308">
          <cell r="A2308" t="str">
            <v>24-03-a-01</v>
          </cell>
          <cell r="B2308" t="str">
            <v>Rotary drilling except in shingle, gravel &amp; rock From ground to 250' below ground : 5"-18" i/d</v>
          </cell>
          <cell r="C2308" t="str">
            <v>Rft</v>
          </cell>
          <cell r="D2308">
            <v>0</v>
          </cell>
          <cell r="E2308">
            <v>1098</v>
          </cell>
          <cell r="F2308" t="str">
            <v>m</v>
          </cell>
          <cell r="G2308">
            <v>0</v>
          </cell>
          <cell r="H2308">
            <v>3602.36</v>
          </cell>
        </row>
        <row r="2309">
          <cell r="A2309" t="str">
            <v>24-03-a-02</v>
          </cell>
          <cell r="B2309" t="str">
            <v>Rotary drilling except in shingle, gravel &amp; rock From ground to 250' below ground : 20"-26" i/d</v>
          </cell>
          <cell r="C2309" t="str">
            <v>Rft</v>
          </cell>
          <cell r="D2309">
            <v>0</v>
          </cell>
          <cell r="E2309">
            <v>1098</v>
          </cell>
          <cell r="F2309" t="str">
            <v>m</v>
          </cell>
          <cell r="G2309">
            <v>0</v>
          </cell>
          <cell r="H2309">
            <v>3602.36</v>
          </cell>
        </row>
        <row r="2310">
          <cell r="A2310" t="str">
            <v>24-03-b-01</v>
          </cell>
          <cell r="B2310" t="str">
            <v>Rotary drilling except in shingle, gravel &amp; rock Exceeding 250' below ground : 5"-18" i/d</v>
          </cell>
          <cell r="C2310" t="str">
            <v>Rft</v>
          </cell>
          <cell r="D2310">
            <v>0</v>
          </cell>
          <cell r="E2310">
            <v>1372.5</v>
          </cell>
          <cell r="F2310" t="str">
            <v>m</v>
          </cell>
          <cell r="G2310">
            <v>0</v>
          </cell>
          <cell r="H2310">
            <v>4502.95</v>
          </cell>
        </row>
        <row r="2311">
          <cell r="A2311" t="str">
            <v>24-03-b-02</v>
          </cell>
          <cell r="B2311" t="str">
            <v>Rotary drilling except in shingle, gravel &amp; rock Exceeding 250' below ground : 20"-26" i/d</v>
          </cell>
          <cell r="C2311" t="str">
            <v>Rft</v>
          </cell>
          <cell r="D2311">
            <v>0</v>
          </cell>
          <cell r="E2311">
            <v>1372.5</v>
          </cell>
          <cell r="F2311" t="str">
            <v>m</v>
          </cell>
          <cell r="G2311">
            <v>0</v>
          </cell>
          <cell r="H2311">
            <v>4502.95</v>
          </cell>
        </row>
        <row r="2312">
          <cell r="A2312" t="str">
            <v>24-04-a-01</v>
          </cell>
          <cell r="B2312" t="str">
            <v>Boring for tubewell in shingle, gravel &amp; rock From ground to 200' below ground : 12"-18" i/d</v>
          </cell>
          <cell r="C2312" t="str">
            <v>Rft</v>
          </cell>
          <cell r="D2312">
            <v>0</v>
          </cell>
          <cell r="E2312">
            <v>2745</v>
          </cell>
          <cell r="F2312" t="str">
            <v>m</v>
          </cell>
          <cell r="G2312">
            <v>0</v>
          </cell>
          <cell r="H2312">
            <v>9005.91</v>
          </cell>
        </row>
        <row r="2313">
          <cell r="A2313" t="str">
            <v>24-04-a-02</v>
          </cell>
          <cell r="B2313" t="str">
            <v>Boring for tubewell in shingle, gravel &amp; rock From ground to 200' below ground : 20"-26" i/d</v>
          </cell>
          <cell r="C2313" t="str">
            <v>Rft</v>
          </cell>
          <cell r="D2313">
            <v>0</v>
          </cell>
          <cell r="E2313">
            <v>2745</v>
          </cell>
          <cell r="F2313" t="str">
            <v>m</v>
          </cell>
          <cell r="G2313">
            <v>0</v>
          </cell>
          <cell r="H2313">
            <v>9005.91</v>
          </cell>
        </row>
        <row r="2314">
          <cell r="A2314" t="str">
            <v>24-04-b-01</v>
          </cell>
          <cell r="B2314" t="str">
            <v>Boring for tubewell in shingle, gravel &amp; rock Over 200' depth below ground : 12"-18" i/d</v>
          </cell>
          <cell r="C2314" t="str">
            <v>Rft</v>
          </cell>
          <cell r="D2314">
            <v>0</v>
          </cell>
          <cell r="E2314">
            <v>3436.74</v>
          </cell>
          <cell r="F2314" t="str">
            <v>m</v>
          </cell>
          <cell r="G2314">
            <v>0</v>
          </cell>
          <cell r="H2314">
            <v>11275.39</v>
          </cell>
        </row>
        <row r="2315">
          <cell r="A2315" t="str">
            <v>24-04-b-02</v>
          </cell>
          <cell r="B2315" t="str">
            <v>Boring for tubewell in shingle, gravel &amp; rock Over 200' depth below ground : 20"-26" i/d</v>
          </cell>
          <cell r="C2315" t="str">
            <v>Rft</v>
          </cell>
          <cell r="D2315">
            <v>0</v>
          </cell>
          <cell r="E2315">
            <v>3436.74</v>
          </cell>
          <cell r="F2315" t="str">
            <v>m</v>
          </cell>
          <cell r="G2315">
            <v>0</v>
          </cell>
          <cell r="H2315">
            <v>11275.39</v>
          </cell>
        </row>
        <row r="2316">
          <cell r="A2316" t="str">
            <v>24-05</v>
          </cell>
          <cell r="B2316" t="str">
            <v>Providing strong substantially built box of deodar 4'x2«'x9", with compartments &amp; lock</v>
          </cell>
          <cell r="C2316" t="str">
            <v>Job</v>
          </cell>
          <cell r="D2316">
            <v>1040.6300000000001</v>
          </cell>
          <cell r="E2316">
            <v>14273.96</v>
          </cell>
          <cell r="F2316" t="str">
            <v>Job</v>
          </cell>
          <cell r="G2316">
            <v>1040.6300000000001</v>
          </cell>
          <cell r="H2316">
            <v>14273.96</v>
          </cell>
        </row>
        <row r="2317">
          <cell r="A2317" t="str">
            <v>24-06</v>
          </cell>
          <cell r="B2317" t="str">
            <v>Furnishing sample of water from bore hole</v>
          </cell>
          <cell r="C2317" t="str">
            <v>Per set</v>
          </cell>
          <cell r="D2317">
            <v>2250</v>
          </cell>
          <cell r="E2317">
            <v>2542.8000000000002</v>
          </cell>
          <cell r="F2317" t="str">
            <v>Per set</v>
          </cell>
          <cell r="G2317">
            <v>2250</v>
          </cell>
          <cell r="H2317">
            <v>2542.8000000000002</v>
          </cell>
        </row>
        <row r="2318">
          <cell r="A2318" t="str">
            <v>24-07-a</v>
          </cell>
          <cell r="B2318" t="str">
            <v>Providing and installing brass strainer in tubewell bore hole 6" i/d, 3/16" thick</v>
          </cell>
          <cell r="C2318" t="str">
            <v>Rft</v>
          </cell>
          <cell r="D2318">
            <v>342.99</v>
          </cell>
          <cell r="E2318">
            <v>3636.99</v>
          </cell>
          <cell r="F2318" t="str">
            <v>m</v>
          </cell>
          <cell r="G2318">
            <v>1125.29</v>
          </cell>
          <cell r="H2318">
            <v>11932.38</v>
          </cell>
        </row>
        <row r="2319">
          <cell r="A2319" t="str">
            <v>24-07-b</v>
          </cell>
          <cell r="B2319" t="str">
            <v>Providing and installing brass strainer in tubewell bore hole 8" i/d, 3/16" thick</v>
          </cell>
          <cell r="C2319" t="str">
            <v>Rft</v>
          </cell>
          <cell r="D2319">
            <v>501.62</v>
          </cell>
          <cell r="E2319">
            <v>4771.62</v>
          </cell>
          <cell r="F2319" t="str">
            <v>m</v>
          </cell>
          <cell r="G2319">
            <v>1645.73</v>
          </cell>
          <cell r="H2319">
            <v>15654.92</v>
          </cell>
        </row>
        <row r="2320">
          <cell r="A2320" t="str">
            <v>24-07-c</v>
          </cell>
          <cell r="B2320" t="str">
            <v>Providing and installing brass strainer in tubewell bore hole 10" i/d 3/16" thick</v>
          </cell>
          <cell r="C2320" t="str">
            <v>Rft</v>
          </cell>
          <cell r="D2320">
            <v>514.48</v>
          </cell>
          <cell r="E2320">
            <v>5394.48</v>
          </cell>
          <cell r="F2320" t="str">
            <v>m</v>
          </cell>
          <cell r="G2320">
            <v>1687.93</v>
          </cell>
          <cell r="H2320">
            <v>17698.43</v>
          </cell>
        </row>
        <row r="2321">
          <cell r="A2321" t="str">
            <v>24-07-d</v>
          </cell>
          <cell r="B2321" t="str">
            <v>Providing and installing brass strainer in tubewell bore hole 10" i/d, 1/4" thick</v>
          </cell>
          <cell r="C2321" t="str">
            <v>Rft</v>
          </cell>
          <cell r="D2321">
            <v>514.48</v>
          </cell>
          <cell r="E2321">
            <v>6736.48</v>
          </cell>
          <cell r="F2321" t="str">
            <v>m</v>
          </cell>
          <cell r="G2321">
            <v>1687.93</v>
          </cell>
          <cell r="H2321">
            <v>22101.32</v>
          </cell>
        </row>
        <row r="2322">
          <cell r="A2322" t="str">
            <v>24-07-e</v>
          </cell>
          <cell r="B2322" t="str">
            <v>Providing and installing brass strainer in tubewell bore hole 12" i/d, 1/4" thick</v>
          </cell>
          <cell r="C2322" t="str">
            <v>Rft</v>
          </cell>
          <cell r="D2322">
            <v>548.78</v>
          </cell>
          <cell r="E2322">
            <v>8112.78</v>
          </cell>
          <cell r="F2322" t="str">
            <v>m</v>
          </cell>
          <cell r="G2322">
            <v>1800.46</v>
          </cell>
          <cell r="H2322">
            <v>26616.73</v>
          </cell>
        </row>
        <row r="2323">
          <cell r="A2323" t="str">
            <v>24-08-a</v>
          </cell>
          <cell r="B2323" t="str">
            <v>Providing and installing MS bail plug in tubewell bore hole 6" i/d, 2 ft. long</v>
          </cell>
          <cell r="C2323" t="str">
            <v>Rft</v>
          </cell>
          <cell r="D2323">
            <v>216.77</v>
          </cell>
          <cell r="E2323">
            <v>3510.77</v>
          </cell>
          <cell r="F2323" t="str">
            <v>m</v>
          </cell>
          <cell r="G2323">
            <v>711.18</v>
          </cell>
          <cell r="H2323">
            <v>11518.27</v>
          </cell>
        </row>
        <row r="2324">
          <cell r="A2324" t="str">
            <v>24-08-b</v>
          </cell>
          <cell r="B2324" t="str">
            <v>Providing and installing MS bail plug in tubewell bore hole 8" i/d, 2 ft. long</v>
          </cell>
          <cell r="C2324" t="str">
            <v>Rft</v>
          </cell>
          <cell r="D2324">
            <v>236.66</v>
          </cell>
          <cell r="E2324">
            <v>4750.66</v>
          </cell>
          <cell r="F2324" t="str">
            <v>m</v>
          </cell>
          <cell r="G2324">
            <v>776.45</v>
          </cell>
          <cell r="H2324">
            <v>15586.16</v>
          </cell>
        </row>
        <row r="2325">
          <cell r="A2325" t="str">
            <v>24-08-c</v>
          </cell>
          <cell r="B2325" t="str">
            <v>Providing and installing MS bail plug in tubewell bore hole 10" i/d, 2 ft. long</v>
          </cell>
          <cell r="C2325" t="str">
            <v>Rft</v>
          </cell>
          <cell r="D2325">
            <v>236.66</v>
          </cell>
          <cell r="E2325">
            <v>5848.66</v>
          </cell>
          <cell r="F2325" t="str">
            <v>m</v>
          </cell>
          <cell r="G2325">
            <v>776.45</v>
          </cell>
          <cell r="H2325">
            <v>19188.52</v>
          </cell>
        </row>
        <row r="2326">
          <cell r="A2326" t="str">
            <v>24-08-d</v>
          </cell>
          <cell r="B2326" t="str">
            <v>Providing and installing MS bail plug in tubewell bore hole 12" i/d, 2 ft. long</v>
          </cell>
          <cell r="C2326" t="str">
            <v>Rft</v>
          </cell>
          <cell r="D2326">
            <v>249.01</v>
          </cell>
          <cell r="E2326">
            <v>7569.01</v>
          </cell>
          <cell r="F2326" t="str">
            <v>m</v>
          </cell>
          <cell r="G2326">
            <v>816.96</v>
          </cell>
          <cell r="H2326">
            <v>24832.71</v>
          </cell>
        </row>
        <row r="2327">
          <cell r="A2327" t="str">
            <v>24-09-a-01</v>
          </cell>
          <cell r="B2327" t="str">
            <v>Providing and installing PVC strainer, in tubewell borehole comp. BSS Class 'B' working pressure : 6" i/d</v>
          </cell>
          <cell r="C2327" t="str">
            <v>Rft</v>
          </cell>
          <cell r="D2327">
            <v>329.27</v>
          </cell>
          <cell r="E2327">
            <v>573.27</v>
          </cell>
          <cell r="F2327" t="str">
            <v>m</v>
          </cell>
          <cell r="G2327">
            <v>1080.28</v>
          </cell>
          <cell r="H2327">
            <v>1880.8</v>
          </cell>
        </row>
        <row r="2328">
          <cell r="A2328" t="str">
            <v>24-09-a-02</v>
          </cell>
          <cell r="B2328" t="str">
            <v>Providing and installing PVC strainer, in tubewell borehole comp. BSS Class 'B' working pressure : 8" i/d</v>
          </cell>
          <cell r="C2328" t="str">
            <v>Rft</v>
          </cell>
          <cell r="D2328">
            <v>411.59</v>
          </cell>
          <cell r="E2328">
            <v>770.27</v>
          </cell>
          <cell r="F2328" t="str">
            <v>m</v>
          </cell>
          <cell r="G2328">
            <v>1350.35</v>
          </cell>
          <cell r="H2328">
            <v>2527.12</v>
          </cell>
        </row>
        <row r="2329">
          <cell r="A2329" t="str">
            <v>24-09-a-03</v>
          </cell>
          <cell r="B2329" t="str">
            <v>Providing and installing PVC strainer, in tubewell borehole comp. BSS Class 'B' working pressure : 10" i/d</v>
          </cell>
          <cell r="C2329" t="str">
            <v>Rft</v>
          </cell>
          <cell r="D2329">
            <v>439.02</v>
          </cell>
          <cell r="E2329">
            <v>977.04</v>
          </cell>
          <cell r="F2329" t="str">
            <v>m</v>
          </cell>
          <cell r="G2329">
            <v>1440.37</v>
          </cell>
          <cell r="H2329">
            <v>3205.53</v>
          </cell>
        </row>
        <row r="2330">
          <cell r="A2330" t="str">
            <v>24-09-a-04</v>
          </cell>
          <cell r="B2330" t="str">
            <v>Providing and installing PVC strainer, in tubewell borehole comp. BSS Class 'B' working pressure : 12" i/d</v>
          </cell>
          <cell r="C2330" t="str">
            <v>Rft</v>
          </cell>
          <cell r="D2330">
            <v>493.9</v>
          </cell>
          <cell r="E2330">
            <v>1264.94</v>
          </cell>
          <cell r="F2330" t="str">
            <v>m</v>
          </cell>
          <cell r="G2330">
            <v>1620.42</v>
          </cell>
          <cell r="H2330">
            <v>4150.08</v>
          </cell>
        </row>
        <row r="2331">
          <cell r="A2331" t="str">
            <v>24-09-b-01</v>
          </cell>
          <cell r="B2331" t="str">
            <v>Providing and installing PVC strainer, in tubewell borehole comp. BSS Class 'C' working pressure : 6" i/d</v>
          </cell>
          <cell r="C2331" t="str">
            <v>Rft</v>
          </cell>
          <cell r="D2331">
            <v>329.27</v>
          </cell>
          <cell r="E2331">
            <v>673.31</v>
          </cell>
          <cell r="F2331" t="str">
            <v>m</v>
          </cell>
          <cell r="G2331">
            <v>1080.28</v>
          </cell>
          <cell r="H2331">
            <v>2209.02</v>
          </cell>
        </row>
        <row r="2332">
          <cell r="A2332" t="str">
            <v>24-09-b-02</v>
          </cell>
          <cell r="B2332" t="str">
            <v>Providing and installing PVC strainer, in tubewell borehole comp. BSS Class 'C' working pressure : 8" i/d</v>
          </cell>
          <cell r="C2332" t="str">
            <v>Rft</v>
          </cell>
          <cell r="D2332">
            <v>411.59</v>
          </cell>
          <cell r="E2332">
            <v>928.87</v>
          </cell>
          <cell r="F2332" t="str">
            <v>m</v>
          </cell>
          <cell r="G2332">
            <v>1350.35</v>
          </cell>
          <cell r="H2332">
            <v>3047.46</v>
          </cell>
        </row>
        <row r="2333">
          <cell r="A2333" t="str">
            <v>24-09-b-03</v>
          </cell>
          <cell r="B2333" t="str">
            <v>Providing and installing PVC strainer, in tubewell borehole comp. BSS Class 'C' working pressure : 10" i/d</v>
          </cell>
          <cell r="C2333" t="str">
            <v>Rft</v>
          </cell>
          <cell r="D2333">
            <v>439.02</v>
          </cell>
          <cell r="E2333">
            <v>1202.74</v>
          </cell>
          <cell r="F2333" t="str">
            <v>m</v>
          </cell>
          <cell r="G2333">
            <v>1440.37</v>
          </cell>
          <cell r="H2333">
            <v>3946.01</v>
          </cell>
        </row>
        <row r="2334">
          <cell r="A2334" t="str">
            <v>24-09-b-04</v>
          </cell>
          <cell r="B2334" t="str">
            <v>Providing and installing PVC strainer, in tubewell borehole comp. BSS Class 'C' working pressure : 12" i/d</v>
          </cell>
          <cell r="C2334" t="str">
            <v>Rft</v>
          </cell>
          <cell r="D2334">
            <v>493.9</v>
          </cell>
          <cell r="E2334">
            <v>1605.32</v>
          </cell>
          <cell r="F2334" t="str">
            <v>m</v>
          </cell>
          <cell r="G2334">
            <v>1620.42</v>
          </cell>
          <cell r="H2334">
            <v>5266.81</v>
          </cell>
        </row>
        <row r="2335">
          <cell r="A2335" t="str">
            <v>24-09-c-01</v>
          </cell>
          <cell r="B2335" t="str">
            <v>Providing and installing PVC strainer, in tubewell borehole comp. BSS Class 'D' working pressure : 6" i/d</v>
          </cell>
          <cell r="C2335" t="str">
            <v>Rft</v>
          </cell>
          <cell r="D2335">
            <v>329.27</v>
          </cell>
          <cell r="E2335">
            <v>766.03</v>
          </cell>
          <cell r="F2335" t="str">
            <v>m</v>
          </cell>
          <cell r="G2335">
            <v>1080.28</v>
          </cell>
          <cell r="H2335">
            <v>2513.2199999999998</v>
          </cell>
        </row>
        <row r="2336">
          <cell r="A2336" t="str">
            <v>24-09-c-02</v>
          </cell>
          <cell r="B2336" t="str">
            <v>Providing and installing PVC strainer, in tubewell borehole comp. BSS Class 'D' working pressure : 8" i/d</v>
          </cell>
          <cell r="C2336" t="str">
            <v>Rft</v>
          </cell>
          <cell r="D2336">
            <v>411.59</v>
          </cell>
          <cell r="E2336">
            <v>1059.4100000000001</v>
          </cell>
          <cell r="F2336" t="str">
            <v>m</v>
          </cell>
          <cell r="G2336">
            <v>1350.35</v>
          </cell>
          <cell r="H2336">
            <v>3475.74</v>
          </cell>
        </row>
        <row r="2337">
          <cell r="A2337" t="str">
            <v>24-09-c-03</v>
          </cell>
          <cell r="B2337" t="str">
            <v>Providing and installing PVC strainer, in tubewell borehole comp. BSS Class 'D' working pressure : 10" i/d</v>
          </cell>
          <cell r="C2337" t="str">
            <v>Rft</v>
          </cell>
          <cell r="D2337">
            <v>439.02</v>
          </cell>
          <cell r="E2337">
            <v>1413.8</v>
          </cell>
          <cell r="F2337" t="str">
            <v>m</v>
          </cell>
          <cell r="G2337">
            <v>1440.37</v>
          </cell>
          <cell r="H2337">
            <v>4638.46</v>
          </cell>
        </row>
        <row r="2338">
          <cell r="A2338" t="str">
            <v>24-09-c-04</v>
          </cell>
          <cell r="B2338" t="str">
            <v>Providing and installing PVC strainer, in tubewell borehole comp. BSS Class 'D' working pressure : 12" i/d</v>
          </cell>
          <cell r="C2338" t="str">
            <v>Rft</v>
          </cell>
          <cell r="D2338">
            <v>493.9</v>
          </cell>
          <cell r="E2338">
            <v>1906.66</v>
          </cell>
          <cell r="F2338" t="str">
            <v>m</v>
          </cell>
          <cell r="G2338">
            <v>1620.42</v>
          </cell>
          <cell r="H2338">
            <v>6255.45</v>
          </cell>
        </row>
        <row r="2339">
          <cell r="A2339" t="str">
            <v>24-10-a-01</v>
          </cell>
          <cell r="B2339" t="str">
            <v>Providing and installing PVC pipe with wooden bail plug in tubewell BSS Class 'B' working pressure : 6" i/d : 2' long</v>
          </cell>
          <cell r="C2339" t="str">
            <v>Each</v>
          </cell>
          <cell r="D2339">
            <v>360</v>
          </cell>
          <cell r="E2339">
            <v>853.06</v>
          </cell>
          <cell r="F2339" t="str">
            <v>Each</v>
          </cell>
          <cell r="G2339">
            <v>360</v>
          </cell>
          <cell r="H2339">
            <v>853.06</v>
          </cell>
        </row>
        <row r="2340">
          <cell r="A2340" t="str">
            <v>24-10-a-02</v>
          </cell>
          <cell r="B2340" t="str">
            <v>Providing and installing PVC pipe with wooden bail plug in tubewell BSS Class 'B' working pressure : 8" i/d : 2' long</v>
          </cell>
          <cell r="C2340" t="str">
            <v>Each</v>
          </cell>
          <cell r="D2340">
            <v>450</v>
          </cell>
          <cell r="E2340">
            <v>1173.17</v>
          </cell>
          <cell r="F2340" t="str">
            <v>Each</v>
          </cell>
          <cell r="G2340">
            <v>450</v>
          </cell>
          <cell r="H2340">
            <v>1173.17</v>
          </cell>
        </row>
        <row r="2341">
          <cell r="A2341" t="str">
            <v>24-10-a-03</v>
          </cell>
          <cell r="B2341" t="str">
            <v>Providing and installing PVC pipe with wooden bail plug in tubewell BSS Class 'B' working pressure : 10" i/d : 2' long</v>
          </cell>
          <cell r="C2341" t="str">
            <v>Each</v>
          </cell>
          <cell r="D2341">
            <v>450</v>
          </cell>
          <cell r="E2341">
            <v>1592.86</v>
          </cell>
          <cell r="F2341" t="str">
            <v>Each</v>
          </cell>
          <cell r="G2341">
            <v>450</v>
          </cell>
          <cell r="H2341">
            <v>1592.86</v>
          </cell>
        </row>
        <row r="2342">
          <cell r="A2342" t="str">
            <v>24-10-a-04</v>
          </cell>
          <cell r="B2342" t="str">
            <v>Providing and installing PVC pipe with wooden bail plug in tubewell BSS Class 'B' working pressure : 12" i/d : 2' long</v>
          </cell>
          <cell r="C2342" t="str">
            <v>Each</v>
          </cell>
          <cell r="D2342">
            <v>540</v>
          </cell>
          <cell r="E2342">
            <v>2128.8000000000002</v>
          </cell>
          <cell r="F2342" t="str">
            <v>Each</v>
          </cell>
          <cell r="G2342">
            <v>540</v>
          </cell>
          <cell r="H2342">
            <v>2128.79</v>
          </cell>
        </row>
        <row r="2343">
          <cell r="A2343" t="str">
            <v>24-10-b-01</v>
          </cell>
          <cell r="B2343" t="str">
            <v>Providing and installing PVC pipe with wooden bail plug  in tubewell BSS Class 'C' working pressure : 6" i/d : 2' long</v>
          </cell>
          <cell r="C2343" t="str">
            <v>Each</v>
          </cell>
          <cell r="D2343">
            <v>360</v>
          </cell>
          <cell r="E2343">
            <v>1070.68</v>
          </cell>
          <cell r="F2343" t="str">
            <v>Each</v>
          </cell>
          <cell r="G2343">
            <v>360</v>
          </cell>
          <cell r="H2343">
            <v>1070.68</v>
          </cell>
        </row>
        <row r="2344">
          <cell r="A2344" t="str">
            <v>24-10-b-02</v>
          </cell>
          <cell r="B2344" t="str">
            <v>Providing and installing PVC pipe with wooden bail plug in tubewell BSS Class 'C' working pressure : 8" i/d : 2' long</v>
          </cell>
          <cell r="C2344" t="str">
            <v>Each</v>
          </cell>
          <cell r="D2344">
            <v>450</v>
          </cell>
          <cell r="E2344">
            <v>1553.32</v>
          </cell>
          <cell r="F2344" t="str">
            <v>Each</v>
          </cell>
          <cell r="G2344">
            <v>450</v>
          </cell>
          <cell r="H2344">
            <v>1553.32</v>
          </cell>
        </row>
        <row r="2345">
          <cell r="A2345" t="str">
            <v>24-10-b-03</v>
          </cell>
          <cell r="B2345" t="str">
            <v>Providing and installing PVC pipe with wooden bail plug in tubewell BSS Class 'C' working pressure : 10" i/d : 2' long</v>
          </cell>
          <cell r="C2345" t="str">
            <v>Each</v>
          </cell>
          <cell r="D2345">
            <v>450</v>
          </cell>
          <cell r="E2345">
            <v>2063.13</v>
          </cell>
          <cell r="F2345" t="str">
            <v>Each</v>
          </cell>
          <cell r="G2345">
            <v>450</v>
          </cell>
          <cell r="H2345">
            <v>2063.13</v>
          </cell>
        </row>
        <row r="2346">
          <cell r="A2346" t="str">
            <v>24-10-b-04</v>
          </cell>
          <cell r="B2346" t="str">
            <v>Providing and installing PVC pipe with wooden bail plug in tubewell BSS Class 'C' working pressure : 12" i/d : 2' long</v>
          </cell>
          <cell r="C2346" t="str">
            <v>Each</v>
          </cell>
          <cell r="D2346">
            <v>540</v>
          </cell>
          <cell r="E2346">
            <v>2988.5</v>
          </cell>
          <cell r="F2346" t="str">
            <v>Each</v>
          </cell>
          <cell r="G2346">
            <v>540</v>
          </cell>
          <cell r="H2346">
            <v>2988.5</v>
          </cell>
        </row>
        <row r="2347">
          <cell r="A2347" t="str">
            <v>24-10-c-01</v>
          </cell>
          <cell r="B2347" t="str">
            <v>Providing and installing PVC pipe with wooden bail plug in tubewell BSS Class 'D' working pressure : 6" i/d : 2' long</v>
          </cell>
          <cell r="C2347" t="str">
            <v>Each</v>
          </cell>
          <cell r="D2347">
            <v>360</v>
          </cell>
          <cell r="E2347">
            <v>1293.48</v>
          </cell>
          <cell r="F2347" t="str">
            <v>Each</v>
          </cell>
          <cell r="G2347">
            <v>360</v>
          </cell>
          <cell r="H2347">
            <v>1293.48</v>
          </cell>
        </row>
        <row r="2348">
          <cell r="A2348" t="str">
            <v>24-10-c-02</v>
          </cell>
          <cell r="B2348" t="str">
            <v>Providing and installing PVC pipe with wooden bail plug in tubewell BSS Class 'D' working pressure : 8" i/d : 2' long</v>
          </cell>
          <cell r="C2348" t="str">
            <v>Each</v>
          </cell>
          <cell r="D2348">
            <v>450</v>
          </cell>
          <cell r="E2348">
            <v>1905.62</v>
          </cell>
          <cell r="F2348" t="str">
            <v>Each</v>
          </cell>
          <cell r="G2348">
            <v>450</v>
          </cell>
          <cell r="H2348">
            <v>1905.62</v>
          </cell>
        </row>
        <row r="2349">
          <cell r="A2349" t="str">
            <v>24-10-c-03</v>
          </cell>
          <cell r="B2349" t="str">
            <v>Providing and installing PVC pipe with wooden bail plug in tubewell BSS Class 'D' working pressure : 10" i/d : 2' long</v>
          </cell>
          <cell r="C2349" t="str">
            <v>Each</v>
          </cell>
          <cell r="D2349">
            <v>450</v>
          </cell>
          <cell r="E2349">
            <v>2715.88</v>
          </cell>
          <cell r="F2349" t="str">
            <v>Each</v>
          </cell>
          <cell r="G2349">
            <v>450</v>
          </cell>
          <cell r="H2349">
            <v>2715.88</v>
          </cell>
        </row>
        <row r="2350">
          <cell r="A2350" t="str">
            <v>24-10-c-04</v>
          </cell>
          <cell r="B2350" t="str">
            <v>Providing and installing PVC pipe with wooden bail plug in tubewell BSS Class 'D' working pressure : 12" i/d : 2' long</v>
          </cell>
          <cell r="C2350" t="str">
            <v>Each</v>
          </cell>
          <cell r="D2350">
            <v>540</v>
          </cell>
          <cell r="E2350">
            <v>3722.55</v>
          </cell>
          <cell r="F2350" t="str">
            <v>Each</v>
          </cell>
          <cell r="G2350">
            <v>540</v>
          </cell>
          <cell r="H2350">
            <v>3722.55</v>
          </cell>
        </row>
        <row r="2351">
          <cell r="A2351" t="str">
            <v>24-11-a</v>
          </cell>
          <cell r="B2351" t="str">
            <v>Providing and installing MS blind pipe socket/welded joint MS reducer in tubewell borehole : 6" i/d, 3/16" thick</v>
          </cell>
          <cell r="C2351" t="str">
            <v>Rft</v>
          </cell>
          <cell r="D2351">
            <v>617.38</v>
          </cell>
          <cell r="E2351">
            <v>1654.38</v>
          </cell>
          <cell r="F2351" t="str">
            <v>m</v>
          </cell>
          <cell r="G2351">
            <v>2025.52</v>
          </cell>
          <cell r="H2351">
            <v>5427.75</v>
          </cell>
        </row>
        <row r="2352">
          <cell r="A2352" t="str">
            <v>24-11-b</v>
          </cell>
          <cell r="B2352" t="str">
            <v>Providing and installing MS blind pipe socket/welded joint MS reducer in tubewell borehole : 8" i/d, 3/16" thick</v>
          </cell>
          <cell r="C2352" t="str">
            <v>Rft</v>
          </cell>
          <cell r="D2352">
            <v>720.27</v>
          </cell>
          <cell r="E2352">
            <v>1818.27</v>
          </cell>
          <cell r="F2352" t="str">
            <v>m</v>
          </cell>
          <cell r="G2352">
            <v>2363.1</v>
          </cell>
          <cell r="H2352">
            <v>5965.47</v>
          </cell>
        </row>
        <row r="2353">
          <cell r="A2353" t="str">
            <v>24-11-c</v>
          </cell>
          <cell r="B2353" t="str">
            <v>Providing and installing MS blind pipe socket/welded joint MS reducer in tubewell borehole : 10" i/d 3/16" thick</v>
          </cell>
          <cell r="C2353" t="str">
            <v>Rft</v>
          </cell>
          <cell r="D2353">
            <v>857.47</v>
          </cell>
          <cell r="E2353">
            <v>2016.47</v>
          </cell>
          <cell r="F2353" t="str">
            <v>m</v>
          </cell>
          <cell r="G2353">
            <v>2813.22</v>
          </cell>
          <cell r="H2353">
            <v>6615.71</v>
          </cell>
        </row>
        <row r="2354">
          <cell r="A2354" t="str">
            <v>24-11-d</v>
          </cell>
          <cell r="B2354" t="str">
            <v>Providing and installing MS blind pipe socket/welded joint MS reducer in tubewell borehole : 12" i/d, 1/4" thick</v>
          </cell>
          <cell r="C2354" t="str">
            <v>Rft</v>
          </cell>
          <cell r="D2354">
            <v>987.8</v>
          </cell>
          <cell r="E2354">
            <v>2939.8</v>
          </cell>
          <cell r="F2354" t="str">
            <v>m</v>
          </cell>
          <cell r="G2354">
            <v>3240.83</v>
          </cell>
          <cell r="H2354">
            <v>9645.0300000000007</v>
          </cell>
        </row>
        <row r="2355">
          <cell r="A2355" t="str">
            <v>24-12-a-01</v>
          </cell>
          <cell r="B2355" t="str">
            <v>Providing and installing PVC blind pipe in tubewell with strainer BSS Class 'B' working pressure : 6" i/d</v>
          </cell>
          <cell r="C2355" t="str">
            <v>Rft</v>
          </cell>
          <cell r="D2355">
            <v>576.22</v>
          </cell>
          <cell r="E2355">
            <v>826.76</v>
          </cell>
          <cell r="F2355" t="str">
            <v>m</v>
          </cell>
          <cell r="G2355">
            <v>1890.48</v>
          </cell>
          <cell r="H2355">
            <v>2712.46</v>
          </cell>
        </row>
        <row r="2356">
          <cell r="A2356" t="str">
            <v>24-12-a-02</v>
          </cell>
          <cell r="B2356" t="str">
            <v>Providing and installing PVC blind pipe in tubewell with strainer BSS Class 'B' working pressure : 8" i/d</v>
          </cell>
          <cell r="C2356" t="str">
            <v>Rft</v>
          </cell>
          <cell r="D2356">
            <v>685.98</v>
          </cell>
          <cell r="E2356">
            <v>1053.44</v>
          </cell>
          <cell r="F2356" t="str">
            <v>m</v>
          </cell>
          <cell r="G2356">
            <v>2250.58</v>
          </cell>
          <cell r="H2356">
            <v>3456.17</v>
          </cell>
        </row>
        <row r="2357">
          <cell r="A2357" t="str">
            <v>24-12-a-03</v>
          </cell>
          <cell r="B2357" t="str">
            <v>Providing and installing PVC blind pipe in tubewell with strainer BSS Class 'B' working pressure : 10" i/d</v>
          </cell>
          <cell r="C2357" t="str">
            <v>Rft</v>
          </cell>
          <cell r="D2357">
            <v>964.65</v>
          </cell>
          <cell r="E2357">
            <v>1545.37</v>
          </cell>
          <cell r="F2357" t="str">
            <v>m</v>
          </cell>
          <cell r="G2357">
            <v>3164.87</v>
          </cell>
          <cell r="H2357">
            <v>5070.12</v>
          </cell>
        </row>
        <row r="2358">
          <cell r="A2358" t="str">
            <v>24-12-a-04</v>
          </cell>
          <cell r="B2358" t="str">
            <v>Providing and installing PVC blind pipe in tubewell with strainer BSS Class 'B' working pressure : 12" i/d</v>
          </cell>
          <cell r="C2358" t="str">
            <v>Rft</v>
          </cell>
          <cell r="D2358">
            <v>926.07</v>
          </cell>
          <cell r="E2358">
            <v>1733.38</v>
          </cell>
          <cell r="F2358" t="str">
            <v>m</v>
          </cell>
          <cell r="G2358">
            <v>3038.28</v>
          </cell>
          <cell r="H2358">
            <v>5686.95</v>
          </cell>
        </row>
        <row r="2359">
          <cell r="A2359" t="str">
            <v>24-12-b-01</v>
          </cell>
          <cell r="B2359" t="str">
            <v>Providing and installing PVC blind pipe in tubewell with strainer BSS Class 'C' working pressure : 6" i/d</v>
          </cell>
          <cell r="C2359" t="str">
            <v>Rft</v>
          </cell>
          <cell r="D2359">
            <v>583.08000000000004</v>
          </cell>
          <cell r="E2359">
            <v>944.2</v>
          </cell>
          <cell r="F2359" t="str">
            <v>m</v>
          </cell>
          <cell r="G2359">
            <v>1912.99</v>
          </cell>
          <cell r="H2359">
            <v>3097.77</v>
          </cell>
        </row>
        <row r="2360">
          <cell r="A2360" t="str">
            <v>24-12-b-02</v>
          </cell>
          <cell r="B2360" t="str">
            <v>Providing and installing PVC blind pipe in tubewell with strainer BSS Class 'C' working pressure : 8" i/d</v>
          </cell>
          <cell r="C2360" t="str">
            <v>Rft</v>
          </cell>
          <cell r="D2360">
            <v>685.98</v>
          </cell>
          <cell r="E2360">
            <v>1246.6099999999999</v>
          </cell>
          <cell r="F2360" t="str">
            <v>m</v>
          </cell>
          <cell r="G2360">
            <v>2250.58</v>
          </cell>
          <cell r="H2360">
            <v>4089.91</v>
          </cell>
        </row>
        <row r="2361">
          <cell r="A2361" t="str">
            <v>24-12-b-03</v>
          </cell>
          <cell r="B2361" t="str">
            <v>Providing and installing PVC blind pipe in tubewell with strainer BSS Class 'C' working pressure : 10" i/d</v>
          </cell>
          <cell r="C2361" t="str">
            <v>Rft</v>
          </cell>
          <cell r="D2361">
            <v>754.57</v>
          </cell>
          <cell r="E2361">
            <v>1574.25</v>
          </cell>
          <cell r="F2361" t="str">
            <v>m</v>
          </cell>
          <cell r="G2361">
            <v>2475.63</v>
          </cell>
          <cell r="H2361">
            <v>5164.8599999999997</v>
          </cell>
        </row>
        <row r="2362">
          <cell r="A2362" t="str">
            <v>24-12-b-04</v>
          </cell>
          <cell r="B2362" t="str">
            <v>Providing and installing PVC blind pipe in tubewell with strainer BSS Class 'C' working pressure : 12" i/d</v>
          </cell>
          <cell r="C2362" t="str">
            <v>Rft</v>
          </cell>
          <cell r="D2362">
            <v>926.07</v>
          </cell>
          <cell r="E2362">
            <v>2170.2199999999998</v>
          </cell>
          <cell r="F2362" t="str">
            <v>m</v>
          </cell>
          <cell r="G2362">
            <v>3038.28</v>
          </cell>
          <cell r="H2362">
            <v>7120.15</v>
          </cell>
        </row>
        <row r="2363">
          <cell r="A2363" t="str">
            <v>24-12-c-01</v>
          </cell>
          <cell r="B2363" t="str">
            <v>Providing and installing PVC blind pipe in tubewell with strainer BSS Class 'D' working pressure : 6" i/d</v>
          </cell>
          <cell r="C2363" t="str">
            <v>Rft</v>
          </cell>
          <cell r="D2363">
            <v>583.08000000000004</v>
          </cell>
          <cell r="E2363">
            <v>1057.4100000000001</v>
          </cell>
          <cell r="F2363" t="str">
            <v>m</v>
          </cell>
          <cell r="G2363">
            <v>1912.99</v>
          </cell>
          <cell r="H2363">
            <v>3469.18</v>
          </cell>
        </row>
        <row r="2364">
          <cell r="A2364" t="str">
            <v>24-12-c-02</v>
          </cell>
          <cell r="B2364" t="str">
            <v>Providing and installing PVC blind pipe in tubewell with strainer BSS Class 'D' working pressure : 8" i/d</v>
          </cell>
          <cell r="C2364" t="str">
            <v>Rft</v>
          </cell>
          <cell r="D2364">
            <v>685.98</v>
          </cell>
          <cell r="E2364">
            <v>1425.62</v>
          </cell>
          <cell r="F2364" t="str">
            <v>m</v>
          </cell>
          <cell r="G2364">
            <v>2250.58</v>
          </cell>
          <cell r="H2364">
            <v>4677.2299999999996</v>
          </cell>
        </row>
        <row r="2365">
          <cell r="A2365" t="str">
            <v>24-12-c-03</v>
          </cell>
          <cell r="B2365" t="str">
            <v>Providing and installing PVC blind pipe in tubewell with strainer BSS Class 'D' working pressure : 10" i/d</v>
          </cell>
          <cell r="C2365" t="str">
            <v>Rft</v>
          </cell>
          <cell r="D2365">
            <v>754.57</v>
          </cell>
          <cell r="E2365">
            <v>1905.94</v>
          </cell>
          <cell r="F2365" t="str">
            <v>m</v>
          </cell>
          <cell r="G2365">
            <v>2475.63</v>
          </cell>
          <cell r="H2365">
            <v>6253.07</v>
          </cell>
        </row>
        <row r="2366">
          <cell r="A2366" t="str">
            <v>24-12-c-04</v>
          </cell>
          <cell r="B2366" t="str">
            <v>Providing and installing PVC blind pipe in tubewell with strainer BSS Class 'D' working pressure : 12" i/d</v>
          </cell>
          <cell r="C2366" t="str">
            <v>Rft</v>
          </cell>
          <cell r="D2366">
            <v>926.07</v>
          </cell>
          <cell r="E2366">
            <v>2543.2199999999998</v>
          </cell>
          <cell r="F2366" t="str">
            <v>m</v>
          </cell>
          <cell r="G2366">
            <v>3038.28</v>
          </cell>
          <cell r="H2366">
            <v>8343.89</v>
          </cell>
        </row>
        <row r="2367">
          <cell r="A2367" t="str">
            <v>24-13-a</v>
          </cell>
          <cell r="B2367" t="str">
            <v>Test &amp; develop tubewell of size 6" i/d &amp; above continuously : Upto 1.5 cusecs discharge.</v>
          </cell>
          <cell r="C2367" t="str">
            <v>Hour</v>
          </cell>
          <cell r="D2367">
            <v>0</v>
          </cell>
          <cell r="E2367">
            <v>725.9</v>
          </cell>
          <cell r="F2367" t="str">
            <v>Hour</v>
          </cell>
          <cell r="G2367">
            <v>0</v>
          </cell>
          <cell r="H2367">
            <v>725.9</v>
          </cell>
        </row>
        <row r="2368">
          <cell r="A2368" t="str">
            <v>24-13-b</v>
          </cell>
          <cell r="B2368" t="str">
            <v>Test &amp; develop tubewell of size 6" i/d &amp; above continuously : Over 1.5 cusecs discharge with DNT unit</v>
          </cell>
          <cell r="C2368" t="str">
            <v>Hour</v>
          </cell>
          <cell r="D2368">
            <v>0</v>
          </cell>
          <cell r="E2368">
            <v>850.34</v>
          </cell>
          <cell r="F2368" t="str">
            <v>Hour</v>
          </cell>
          <cell r="G2368">
            <v>0</v>
          </cell>
          <cell r="H2368">
            <v>850.34</v>
          </cell>
        </row>
        <row r="2369">
          <cell r="A2369" t="str">
            <v>24-14</v>
          </cell>
          <cell r="B2369" t="str">
            <v>Shrouding with graded pack grave 3/8" to 1/8" around tubewell in bore hole.</v>
          </cell>
          <cell r="C2369" t="str">
            <v>Rft</v>
          </cell>
          <cell r="D2369">
            <v>214.37</v>
          </cell>
          <cell r="E2369">
            <v>463.84</v>
          </cell>
          <cell r="F2369" t="str">
            <v>m</v>
          </cell>
          <cell r="G2369">
            <v>703.31</v>
          </cell>
          <cell r="H2369">
            <v>1521.77</v>
          </cell>
        </row>
        <row r="2370">
          <cell r="A2370" t="str">
            <v>24-15-a</v>
          </cell>
          <cell r="B2370" t="str">
            <v>Providing and Laying cut, joint, test &amp; disinfect, CI pipeline in trenches, complete : 3" i/d.</v>
          </cell>
          <cell r="C2370" t="str">
            <v>Rft</v>
          </cell>
          <cell r="D2370">
            <v>51.45</v>
          </cell>
          <cell r="E2370">
            <v>478.45</v>
          </cell>
          <cell r="F2370" t="str">
            <v>m</v>
          </cell>
          <cell r="G2370">
            <v>168.79</v>
          </cell>
          <cell r="H2370">
            <v>1569.71</v>
          </cell>
        </row>
        <row r="2371">
          <cell r="A2371" t="str">
            <v>24-15-b</v>
          </cell>
          <cell r="B2371" t="str">
            <v>Providing and Laying cut, joint, test &amp; disinfect, CI pipeline in trenches, complete : 4" i/d.</v>
          </cell>
          <cell r="C2371" t="str">
            <v>Rft</v>
          </cell>
          <cell r="D2371">
            <v>68.599999999999994</v>
          </cell>
          <cell r="E2371">
            <v>617.6</v>
          </cell>
          <cell r="F2371" t="str">
            <v>m</v>
          </cell>
          <cell r="G2371">
            <v>225.06</v>
          </cell>
          <cell r="H2371">
            <v>2026.24</v>
          </cell>
        </row>
        <row r="2372">
          <cell r="A2372" t="str">
            <v>24-15-c</v>
          </cell>
          <cell r="B2372" t="str">
            <v>Providing and Laying cut, joint, test &amp; disinfect, CI pipeline in trenches, complete : 6" i/d</v>
          </cell>
          <cell r="C2372" t="str">
            <v>Rft</v>
          </cell>
          <cell r="D2372">
            <v>102.9</v>
          </cell>
          <cell r="E2372">
            <v>1078.9000000000001</v>
          </cell>
          <cell r="F2372" t="str">
            <v>m</v>
          </cell>
          <cell r="G2372">
            <v>337.59</v>
          </cell>
          <cell r="H2372">
            <v>3539.69</v>
          </cell>
        </row>
        <row r="2373">
          <cell r="A2373" t="str">
            <v>24-15-d</v>
          </cell>
          <cell r="B2373" t="str">
            <v>Providing and Laying cut, joint, test &amp; disinfect, CI pipeline in trenches. complete : 8" i/d</v>
          </cell>
          <cell r="C2373" t="str">
            <v>Rft</v>
          </cell>
          <cell r="D2373">
            <v>171.49</v>
          </cell>
          <cell r="E2373">
            <v>2611.4899999999998</v>
          </cell>
          <cell r="F2373" t="str">
            <v>m</v>
          </cell>
          <cell r="G2373">
            <v>562.64</v>
          </cell>
          <cell r="H2373">
            <v>8567.89</v>
          </cell>
        </row>
        <row r="2374">
          <cell r="A2374" t="str">
            <v>24-15-e</v>
          </cell>
          <cell r="B2374" t="str">
            <v>Providing and Laying cut, joint, test &amp; disinfect, CI pipeline in trenches, complete : 10" i/d</v>
          </cell>
          <cell r="C2374" t="str">
            <v>Rft</v>
          </cell>
          <cell r="D2374">
            <v>222.94</v>
          </cell>
          <cell r="E2374">
            <v>2845.94</v>
          </cell>
          <cell r="F2374" t="str">
            <v>m</v>
          </cell>
          <cell r="G2374">
            <v>731.44</v>
          </cell>
          <cell r="H2374">
            <v>9337.08</v>
          </cell>
        </row>
        <row r="2375">
          <cell r="A2375" t="str">
            <v>24-15-f</v>
          </cell>
          <cell r="B2375" t="str">
            <v>Providing and Laying  cut,  joint, test &amp; disinfect, CI pipeline in trenches, complete : 12" i/d</v>
          </cell>
          <cell r="C2375" t="str">
            <v>Rft</v>
          </cell>
          <cell r="D2375">
            <v>222.94</v>
          </cell>
          <cell r="E2375">
            <v>3211.94</v>
          </cell>
          <cell r="F2375" t="str">
            <v>m</v>
          </cell>
          <cell r="G2375">
            <v>731.44</v>
          </cell>
          <cell r="H2375">
            <v>10537.87</v>
          </cell>
        </row>
        <row r="2376">
          <cell r="A2376" t="str">
            <v>24-16-a-01</v>
          </cell>
          <cell r="B2376" t="str">
            <v>Providing and Laying  cut, joint, test &amp; disinfect GI pipeline Using heavy quality GI Pipe : 4" Dia</v>
          </cell>
          <cell r="C2376" t="str">
            <v>Rft</v>
          </cell>
          <cell r="D2376">
            <v>65.17</v>
          </cell>
          <cell r="E2376">
            <v>766.67</v>
          </cell>
          <cell r="F2376" t="str">
            <v>m</v>
          </cell>
          <cell r="G2376">
            <v>213.8</v>
          </cell>
          <cell r="H2376">
            <v>2515.31</v>
          </cell>
        </row>
        <row r="2377">
          <cell r="A2377" t="str">
            <v>24-16-a-02</v>
          </cell>
          <cell r="B2377" t="str">
            <v>Providing and Laying  cut, joint, test &amp; disinfect GI pipeline Using heavy quality GI Pipe : 6" Dia</v>
          </cell>
          <cell r="C2377" t="str">
            <v>Rft</v>
          </cell>
          <cell r="D2377">
            <v>92.61</v>
          </cell>
          <cell r="E2377">
            <v>1129.6099999999999</v>
          </cell>
          <cell r="F2377" t="str">
            <v>m</v>
          </cell>
          <cell r="G2377">
            <v>303.83</v>
          </cell>
          <cell r="H2377">
            <v>3706.06</v>
          </cell>
        </row>
        <row r="2378">
          <cell r="A2378" t="str">
            <v>24-16-a-03</v>
          </cell>
          <cell r="B2378" t="str">
            <v>Providing and Laying  cut, joint, test &amp; disinfect GI pipeline Using heavy quality GI Pipe : 8" Dia</v>
          </cell>
          <cell r="C2378" t="str">
            <v>Rft</v>
          </cell>
          <cell r="D2378">
            <v>120.05</v>
          </cell>
          <cell r="E2378">
            <v>1462.05</v>
          </cell>
          <cell r="F2378" t="str">
            <v>m</v>
          </cell>
          <cell r="G2378">
            <v>393.85</v>
          </cell>
          <cell r="H2378">
            <v>4796.74</v>
          </cell>
        </row>
        <row r="2379">
          <cell r="A2379" t="str">
            <v>24-16-b-01</v>
          </cell>
          <cell r="B2379" t="str">
            <v>Providing and Laying  cut, joint, test &amp; disinfect GI pipeline Using medium quality GI Pipe : 4" Dia</v>
          </cell>
          <cell r="C2379" t="str">
            <v>Rft</v>
          </cell>
          <cell r="D2379">
            <v>65.17</v>
          </cell>
          <cell r="E2379">
            <v>640.59</v>
          </cell>
          <cell r="F2379" t="str">
            <v>m</v>
          </cell>
          <cell r="G2379">
            <v>213.8</v>
          </cell>
          <cell r="H2379">
            <v>2101.6799999999998</v>
          </cell>
        </row>
        <row r="2380">
          <cell r="A2380" t="str">
            <v>24-16-b-02</v>
          </cell>
          <cell r="B2380" t="str">
            <v>Providing and Laying  cut, joint, test &amp; disinfect GI pipeline Using medium quality GI Pipe : 6" Dia</v>
          </cell>
          <cell r="C2380" t="str">
            <v>Rft</v>
          </cell>
          <cell r="D2380">
            <v>92.61</v>
          </cell>
          <cell r="E2380">
            <v>997.85</v>
          </cell>
          <cell r="F2380" t="str">
            <v>m</v>
          </cell>
          <cell r="G2380">
            <v>303.83</v>
          </cell>
          <cell r="H2380">
            <v>3273.78</v>
          </cell>
        </row>
        <row r="2381">
          <cell r="A2381" t="str">
            <v>24-16-b-03</v>
          </cell>
          <cell r="B2381" t="str">
            <v>Providing and Laying  cut, joint, test &amp; disinfect GI pipeline Using medium quality GI Pipe : 8" Dia</v>
          </cell>
          <cell r="C2381" t="str">
            <v>Rft</v>
          </cell>
          <cell r="D2381">
            <v>120.05</v>
          </cell>
          <cell r="E2381">
            <v>1748.45</v>
          </cell>
          <cell r="F2381" t="str">
            <v>m</v>
          </cell>
          <cell r="G2381">
            <v>393.85</v>
          </cell>
          <cell r="H2381">
            <v>5736.39</v>
          </cell>
        </row>
        <row r="2382">
          <cell r="A2382" t="str">
            <v>24-16-c-01</v>
          </cell>
          <cell r="B2382" t="str">
            <v>Providing and Laying  cut, joint, test &amp; disinfect GI pipeline Using light quality GI Pipe : 1/2" i/d</v>
          </cell>
          <cell r="C2382" t="str">
            <v>Rft</v>
          </cell>
          <cell r="D2382">
            <v>17.149999999999999</v>
          </cell>
          <cell r="E2382">
            <v>65.95</v>
          </cell>
          <cell r="F2382" t="str">
            <v>m</v>
          </cell>
          <cell r="G2382">
            <v>56.26</v>
          </cell>
          <cell r="H2382">
            <v>216.37</v>
          </cell>
        </row>
        <row r="2383">
          <cell r="A2383" t="str">
            <v>24-16-c-02</v>
          </cell>
          <cell r="B2383" t="str">
            <v>Providing and Laying  cut, joint, test &amp; disinfect GI pipeline Using light quality GI Pipe : 3/4" i/d</v>
          </cell>
          <cell r="C2383" t="str">
            <v>Rft</v>
          </cell>
          <cell r="D2383">
            <v>20.58</v>
          </cell>
          <cell r="E2383">
            <v>89.53</v>
          </cell>
          <cell r="F2383" t="str">
            <v>m</v>
          </cell>
          <cell r="G2383">
            <v>67.52</v>
          </cell>
          <cell r="H2383">
            <v>293.75</v>
          </cell>
        </row>
        <row r="2384">
          <cell r="A2384" t="str">
            <v>24-16-c-03</v>
          </cell>
          <cell r="B2384" t="str">
            <v>Providing and Laying  cut, joint, test &amp; disinfect GI pipeline Using light quality GI Pipe : 1" i/d</v>
          </cell>
          <cell r="C2384" t="str">
            <v>Rft</v>
          </cell>
          <cell r="D2384">
            <v>22.72</v>
          </cell>
          <cell r="E2384">
            <v>119.62</v>
          </cell>
          <cell r="F2384" t="str">
            <v>m</v>
          </cell>
          <cell r="G2384">
            <v>74.55</v>
          </cell>
          <cell r="H2384">
            <v>392.44</v>
          </cell>
        </row>
        <row r="2385">
          <cell r="A2385" t="str">
            <v>24-16-c-04</v>
          </cell>
          <cell r="B2385" t="str">
            <v>Providing and Laying  cut, joint, test &amp; disinfect GI pipeline Using light quality GI Pipe : 1.25" i/d</v>
          </cell>
          <cell r="C2385" t="str">
            <v>Rft</v>
          </cell>
          <cell r="D2385">
            <v>27.44</v>
          </cell>
          <cell r="E2385">
            <v>155.51</v>
          </cell>
          <cell r="F2385" t="str">
            <v>m</v>
          </cell>
          <cell r="G2385">
            <v>90.02</v>
          </cell>
          <cell r="H2385">
            <v>510.22</v>
          </cell>
        </row>
        <row r="2386">
          <cell r="A2386" t="str">
            <v>24-16-c-05</v>
          </cell>
          <cell r="B2386" t="str">
            <v>Providing and Laying  cut, joint, test &amp; disinfect GI pipeline Using light quality GI Pipe : 1.5" i/d</v>
          </cell>
          <cell r="C2386" t="str">
            <v>Rft</v>
          </cell>
          <cell r="D2386">
            <v>30.87</v>
          </cell>
          <cell r="E2386">
            <v>194.62</v>
          </cell>
          <cell r="F2386" t="str">
            <v>m</v>
          </cell>
          <cell r="G2386">
            <v>101.28</v>
          </cell>
          <cell r="H2386">
            <v>638.51</v>
          </cell>
        </row>
        <row r="2387">
          <cell r="A2387" t="str">
            <v>24-16-c-06</v>
          </cell>
          <cell r="B2387" t="str">
            <v>Providing and Laying  cut, joint, test &amp; disinfect GI pipeline Using light quality GI Pipe : 2" i/d</v>
          </cell>
          <cell r="C2387" t="str">
            <v>Rft</v>
          </cell>
          <cell r="D2387">
            <v>34.35</v>
          </cell>
          <cell r="E2387">
            <v>242.62</v>
          </cell>
          <cell r="F2387" t="str">
            <v>m</v>
          </cell>
          <cell r="G2387">
            <v>112.7</v>
          </cell>
          <cell r="H2387">
            <v>795.99</v>
          </cell>
        </row>
        <row r="2388">
          <cell r="A2388" t="str">
            <v>24-16-c-07</v>
          </cell>
          <cell r="B2388" t="str">
            <v>Providing and Laying  cut, joint, test &amp; disinfect GI pipeline Using light quality GI Pipe : 2.5" i/d</v>
          </cell>
          <cell r="C2388" t="str">
            <v>Rft</v>
          </cell>
          <cell r="D2388">
            <v>37.729999999999997</v>
          </cell>
          <cell r="E2388">
            <v>327.33999999999997</v>
          </cell>
          <cell r="F2388" t="str">
            <v>m</v>
          </cell>
          <cell r="G2388">
            <v>123.78</v>
          </cell>
          <cell r="H2388">
            <v>1073.96</v>
          </cell>
        </row>
        <row r="2389">
          <cell r="A2389" t="str">
            <v>24-16-c-08</v>
          </cell>
          <cell r="B2389" t="str">
            <v>Providing and Laying  cut, joint, test &amp; disinfect GI pipeline Using light quality GI Pipe : 3" i/d</v>
          </cell>
          <cell r="C2389" t="str">
            <v>Rft</v>
          </cell>
          <cell r="D2389">
            <v>51.45</v>
          </cell>
          <cell r="E2389">
            <v>399.17</v>
          </cell>
          <cell r="F2389" t="str">
            <v>m</v>
          </cell>
          <cell r="G2389">
            <v>168.79</v>
          </cell>
          <cell r="H2389">
            <v>1309.6199999999999</v>
          </cell>
        </row>
        <row r="2390">
          <cell r="A2390" t="str">
            <v>24-16-c-09</v>
          </cell>
          <cell r="B2390" t="str">
            <v>Providing and Laying  cut, joint, test &amp; disinfect GI pipeline Using light quality GI Pipe : 4" i/d</v>
          </cell>
          <cell r="C2390" t="str">
            <v>Rft</v>
          </cell>
          <cell r="D2390">
            <v>65.17</v>
          </cell>
          <cell r="E2390">
            <v>550.86</v>
          </cell>
          <cell r="F2390" t="str">
            <v>m</v>
          </cell>
          <cell r="G2390">
            <v>213.8</v>
          </cell>
          <cell r="H2390">
            <v>1807.29</v>
          </cell>
        </row>
        <row r="2391">
          <cell r="A2391" t="str">
            <v>24-17-a-01</v>
          </cell>
          <cell r="B2391" t="str">
            <v>Providing and Laying  cut, joint, test &amp; disinfect AC pipeline BSS Class 'B'working pressure : 3" i/d</v>
          </cell>
          <cell r="C2391" t="str">
            <v>Rft</v>
          </cell>
          <cell r="D2391">
            <v>27.44</v>
          </cell>
          <cell r="E2391">
            <v>210.44</v>
          </cell>
          <cell r="F2391" t="str">
            <v>m</v>
          </cell>
          <cell r="G2391">
            <v>90.02</v>
          </cell>
          <cell r="H2391">
            <v>690.42</v>
          </cell>
        </row>
        <row r="2392">
          <cell r="A2392" t="str">
            <v>24-17-a-02</v>
          </cell>
          <cell r="B2392" t="str">
            <v>Providing and Laying  cut, joint, test &amp; disinfect AC pipeline BSS Class 'B'working pressure : 4" i/d</v>
          </cell>
          <cell r="C2392" t="str">
            <v>Rft</v>
          </cell>
          <cell r="D2392">
            <v>30.87</v>
          </cell>
          <cell r="E2392">
            <v>213.87</v>
          </cell>
          <cell r="F2392" t="str">
            <v>m</v>
          </cell>
          <cell r="G2392">
            <v>101.28</v>
          </cell>
          <cell r="H2392">
            <v>701.67</v>
          </cell>
        </row>
        <row r="2393">
          <cell r="A2393" t="str">
            <v>24-17-a-03</v>
          </cell>
          <cell r="B2393" t="str">
            <v>Providing and Laying  cut, joint, test &amp; disinfect AC pipeline BSS Class 'B'working pressure : 6" i/d</v>
          </cell>
          <cell r="C2393" t="str">
            <v>Rft</v>
          </cell>
          <cell r="D2393">
            <v>44.59</v>
          </cell>
          <cell r="E2393">
            <v>227.59</v>
          </cell>
          <cell r="F2393" t="str">
            <v>m</v>
          </cell>
          <cell r="G2393">
            <v>146.29</v>
          </cell>
          <cell r="H2393">
            <v>746.68</v>
          </cell>
        </row>
        <row r="2394">
          <cell r="A2394" t="str">
            <v>24-17-a-04</v>
          </cell>
          <cell r="B2394" t="str">
            <v>Providing and Laying  cut, joint, test &amp; disinfect AC pipeline BSS Class 'B'working pressure : 8" i/d</v>
          </cell>
          <cell r="C2394" t="str">
            <v>Rft</v>
          </cell>
          <cell r="D2394">
            <v>61.74</v>
          </cell>
          <cell r="E2394">
            <v>244.74</v>
          </cell>
          <cell r="F2394" t="str">
            <v>m</v>
          </cell>
          <cell r="G2394">
            <v>202.55</v>
          </cell>
          <cell r="H2394">
            <v>802.95</v>
          </cell>
        </row>
        <row r="2395">
          <cell r="A2395" t="str">
            <v>24-17-a-05</v>
          </cell>
          <cell r="B2395" t="str">
            <v>Providing and Laying  cut, joint, test &amp; disinfect AC pipeline BSS Class 'B'working pressure : 10" i/d</v>
          </cell>
          <cell r="C2395" t="str">
            <v>Rft</v>
          </cell>
          <cell r="D2395">
            <v>74.77</v>
          </cell>
          <cell r="E2395">
            <v>257.77</v>
          </cell>
          <cell r="F2395" t="str">
            <v>m</v>
          </cell>
          <cell r="G2395">
            <v>245.31</v>
          </cell>
          <cell r="H2395">
            <v>845.71</v>
          </cell>
        </row>
        <row r="2396">
          <cell r="A2396" t="str">
            <v>24-17-a-06</v>
          </cell>
          <cell r="B2396" t="str">
            <v>Providing and Laying  cut, joint, test &amp; disinfect AC pipeline BSS Class 'B'working pressure : 12" i/d</v>
          </cell>
          <cell r="C2396" t="str">
            <v>Rft</v>
          </cell>
          <cell r="D2396">
            <v>102.9</v>
          </cell>
          <cell r="E2396">
            <v>285.89999999999998</v>
          </cell>
          <cell r="F2396" t="str">
            <v>m</v>
          </cell>
          <cell r="G2396">
            <v>337.59</v>
          </cell>
          <cell r="H2396">
            <v>937.98</v>
          </cell>
        </row>
        <row r="2397">
          <cell r="A2397" t="str">
            <v>24-17-a-07</v>
          </cell>
          <cell r="B2397" t="str">
            <v>Providing and Laying  cut, joint, test &amp; disinfect AC pipeline BSS Class 'B'working pressure : 14" i/d</v>
          </cell>
          <cell r="C2397" t="str">
            <v>Rft</v>
          </cell>
          <cell r="D2397">
            <v>120.05</v>
          </cell>
          <cell r="E2397">
            <v>303.05</v>
          </cell>
          <cell r="F2397" t="str">
            <v>m</v>
          </cell>
          <cell r="G2397">
            <v>393.85</v>
          </cell>
          <cell r="H2397">
            <v>994.24</v>
          </cell>
        </row>
        <row r="2398">
          <cell r="A2398" t="str">
            <v>24-17-a-08</v>
          </cell>
          <cell r="B2398" t="str">
            <v>Providing and Laying  cut, joint, test &amp; disinfect AC pipeline BSS Class 'B'working pressure : 16" i/d</v>
          </cell>
          <cell r="C2398" t="str">
            <v>Rft</v>
          </cell>
          <cell r="D2398">
            <v>137.19999999999999</v>
          </cell>
          <cell r="E2398">
            <v>320.2</v>
          </cell>
          <cell r="F2398" t="str">
            <v>m</v>
          </cell>
          <cell r="G2398">
            <v>450.12</v>
          </cell>
          <cell r="H2398">
            <v>1050.51</v>
          </cell>
        </row>
        <row r="2399">
          <cell r="A2399" t="str">
            <v>24-17-a-09</v>
          </cell>
          <cell r="B2399" t="str">
            <v>Providing and Laying  cut, joint, test &amp; disinfect AC pipeline BSS Class 'B'working pressure : 18" i/d</v>
          </cell>
          <cell r="C2399" t="str">
            <v>Rft</v>
          </cell>
          <cell r="D2399">
            <v>157.77000000000001</v>
          </cell>
          <cell r="E2399">
            <v>340.77</v>
          </cell>
          <cell r="F2399" t="str">
            <v>m</v>
          </cell>
          <cell r="G2399">
            <v>517.63</v>
          </cell>
          <cell r="H2399">
            <v>1118.03</v>
          </cell>
        </row>
        <row r="2400">
          <cell r="A2400" t="str">
            <v>24-17-a-10</v>
          </cell>
          <cell r="B2400" t="str">
            <v>Providing and Laying  cut, joint, test &amp; disinfect AC pipeline BSS Class 'B'working pressure : 20" i/d</v>
          </cell>
          <cell r="C2400" t="str">
            <v>Rft</v>
          </cell>
          <cell r="D2400">
            <v>185.21</v>
          </cell>
          <cell r="E2400">
            <v>368.21</v>
          </cell>
          <cell r="F2400" t="str">
            <v>m</v>
          </cell>
          <cell r="G2400">
            <v>607.66</v>
          </cell>
          <cell r="H2400">
            <v>1208.05</v>
          </cell>
        </row>
        <row r="2401">
          <cell r="A2401" t="str">
            <v>24-17-a-11</v>
          </cell>
          <cell r="B2401" t="str">
            <v>Providing and Laying  cut, joint, test &amp; disinfect AC pipeline BSS Class 'B'working pressure : 24" i/d</v>
          </cell>
          <cell r="C2401" t="str">
            <v>Rft</v>
          </cell>
          <cell r="D2401">
            <v>219.51</v>
          </cell>
          <cell r="E2401">
            <v>402.51</v>
          </cell>
          <cell r="F2401" t="str">
            <v>m</v>
          </cell>
          <cell r="G2401">
            <v>720.18</v>
          </cell>
          <cell r="H2401">
            <v>1320.58</v>
          </cell>
        </row>
        <row r="2402">
          <cell r="A2402" t="str">
            <v>24-17-b-01</v>
          </cell>
          <cell r="B2402" t="str">
            <v>Providing and Laying  cut, joint, test &amp; disinfect AC pipeline BSS Class 'C'working pressure : 3" i/d</v>
          </cell>
          <cell r="C2402" t="str">
            <v>Rft</v>
          </cell>
          <cell r="D2402">
            <v>27.44</v>
          </cell>
          <cell r="E2402">
            <v>210.44</v>
          </cell>
          <cell r="F2402" t="str">
            <v>m</v>
          </cell>
          <cell r="G2402">
            <v>90.02</v>
          </cell>
          <cell r="H2402">
            <v>690.42</v>
          </cell>
        </row>
        <row r="2403">
          <cell r="A2403" t="str">
            <v>24-17-b-02</v>
          </cell>
          <cell r="B2403" t="str">
            <v>Providing and Laying  cut, joint, test &amp; disinfect AC pipeline BSS Class 'C'working pressure : 4" i/d</v>
          </cell>
          <cell r="C2403" t="str">
            <v>Rft</v>
          </cell>
          <cell r="D2403">
            <v>30.87</v>
          </cell>
          <cell r="E2403">
            <v>213.87</v>
          </cell>
          <cell r="F2403" t="str">
            <v>m</v>
          </cell>
          <cell r="G2403">
            <v>101.28</v>
          </cell>
          <cell r="H2403">
            <v>701.67</v>
          </cell>
        </row>
        <row r="2404">
          <cell r="A2404" t="str">
            <v>24-17-b-03</v>
          </cell>
          <cell r="B2404" t="str">
            <v>Providing and Laying  cut, joint, test &amp; disinfect AC pipeline BSS Class 'C'working pressure : 6" i/d</v>
          </cell>
          <cell r="C2404" t="str">
            <v>Rft</v>
          </cell>
          <cell r="D2404">
            <v>44.59</v>
          </cell>
          <cell r="E2404">
            <v>227.59</v>
          </cell>
          <cell r="F2404" t="str">
            <v>m</v>
          </cell>
          <cell r="G2404">
            <v>146.29</v>
          </cell>
          <cell r="H2404">
            <v>746.68</v>
          </cell>
        </row>
        <row r="2405">
          <cell r="A2405" t="str">
            <v>24-17-b-04</v>
          </cell>
          <cell r="B2405" t="str">
            <v>Providing and Laying  cut, joint, test &amp; disinfect AC pipeline BSS Class 'C'working pressure : 8" i/d</v>
          </cell>
          <cell r="C2405" t="str">
            <v>Rft</v>
          </cell>
          <cell r="D2405">
            <v>61.74</v>
          </cell>
          <cell r="E2405">
            <v>244.74</v>
          </cell>
          <cell r="F2405" t="str">
            <v>m</v>
          </cell>
          <cell r="G2405">
            <v>202.55</v>
          </cell>
          <cell r="H2405">
            <v>802.95</v>
          </cell>
        </row>
        <row r="2406">
          <cell r="A2406" t="str">
            <v>24-17-b-05</v>
          </cell>
          <cell r="B2406" t="str">
            <v>Providing and Laying  cut, joint, test &amp; disinfect AC pipeline BSS Class 'C'working pressure : 10" i/d</v>
          </cell>
          <cell r="C2406" t="str">
            <v>Rft</v>
          </cell>
          <cell r="D2406">
            <v>78.89</v>
          </cell>
          <cell r="E2406">
            <v>261.89</v>
          </cell>
          <cell r="F2406" t="str">
            <v>m</v>
          </cell>
          <cell r="G2406">
            <v>258.82</v>
          </cell>
          <cell r="H2406">
            <v>859.21</v>
          </cell>
        </row>
        <row r="2407">
          <cell r="A2407" t="str">
            <v>24-17-b-06</v>
          </cell>
          <cell r="B2407" t="str">
            <v>Providing and Laying  cut, joint, test &amp; disinfect AC pipeline BSS Class 'C'working pressure : 12" i/d</v>
          </cell>
          <cell r="C2407" t="str">
            <v>Rft</v>
          </cell>
          <cell r="D2407">
            <v>122.19</v>
          </cell>
          <cell r="E2407">
            <v>305.19</v>
          </cell>
          <cell r="F2407" t="str">
            <v>m</v>
          </cell>
          <cell r="G2407">
            <v>400.88</v>
          </cell>
          <cell r="H2407">
            <v>1001.28</v>
          </cell>
        </row>
        <row r="2408">
          <cell r="A2408" t="str">
            <v>24-17-b-07</v>
          </cell>
          <cell r="B2408" t="str">
            <v>Providing and Laying  cut, joint, test &amp; disinfect AC pipeline BSS Class 'C'working pressure : 14" i/d</v>
          </cell>
          <cell r="C2408" t="str">
            <v>Rft</v>
          </cell>
          <cell r="D2408">
            <v>120.05</v>
          </cell>
          <cell r="E2408">
            <v>303.05</v>
          </cell>
          <cell r="F2408" t="str">
            <v>m</v>
          </cell>
          <cell r="G2408">
            <v>393.85</v>
          </cell>
          <cell r="H2408">
            <v>994.24</v>
          </cell>
        </row>
        <row r="2409">
          <cell r="A2409" t="str">
            <v>24-17-b-08</v>
          </cell>
          <cell r="B2409" t="str">
            <v>Providing and Laying  cut, joint, test &amp; disinfect AC pipeline BSS Class 'C'working pressure : 16" i/d</v>
          </cell>
          <cell r="C2409" t="str">
            <v>Rft</v>
          </cell>
          <cell r="D2409">
            <v>137.19999999999999</v>
          </cell>
          <cell r="E2409">
            <v>320.2</v>
          </cell>
          <cell r="F2409" t="str">
            <v>m</v>
          </cell>
          <cell r="G2409">
            <v>450.12</v>
          </cell>
          <cell r="H2409">
            <v>1050.51</v>
          </cell>
        </row>
        <row r="2410">
          <cell r="A2410" t="str">
            <v>24-17-b-09</v>
          </cell>
          <cell r="B2410" t="str">
            <v>Providing and Laying  cut, joint, test &amp; disinfect AC pipeline BSS Class 'C'working pressure : 18" i/d</v>
          </cell>
          <cell r="C2410" t="str">
            <v>Rft</v>
          </cell>
          <cell r="D2410">
            <v>157.77000000000001</v>
          </cell>
          <cell r="E2410">
            <v>340.77</v>
          </cell>
          <cell r="F2410" t="str">
            <v>m</v>
          </cell>
          <cell r="G2410">
            <v>517.63</v>
          </cell>
          <cell r="H2410">
            <v>1118.03</v>
          </cell>
        </row>
        <row r="2411">
          <cell r="A2411" t="str">
            <v>24-17-b-10</v>
          </cell>
          <cell r="B2411" t="str">
            <v>Providing and Laying  cut, joint, test &amp; disinfect AC pipeline BSS Class 'C'working pressure : 20" i/d</v>
          </cell>
          <cell r="C2411" t="str">
            <v>Rft</v>
          </cell>
          <cell r="D2411">
            <v>185.21</v>
          </cell>
          <cell r="E2411">
            <v>368.21</v>
          </cell>
          <cell r="F2411" t="str">
            <v>m</v>
          </cell>
          <cell r="G2411">
            <v>607.66</v>
          </cell>
          <cell r="H2411">
            <v>1208.05</v>
          </cell>
        </row>
        <row r="2412">
          <cell r="A2412" t="str">
            <v>24-17-b-11</v>
          </cell>
          <cell r="B2412" t="str">
            <v>Providing and Laying  cut, joint, test &amp; disinfect AC pipeline BSS Class 'C'working pressure : 24" i/d</v>
          </cell>
          <cell r="C2412" t="str">
            <v>Rft</v>
          </cell>
          <cell r="D2412">
            <v>219.51</v>
          </cell>
          <cell r="E2412">
            <v>402.51</v>
          </cell>
          <cell r="F2412" t="str">
            <v>m</v>
          </cell>
          <cell r="G2412">
            <v>720.18</v>
          </cell>
          <cell r="H2412">
            <v>1320.58</v>
          </cell>
        </row>
        <row r="2413">
          <cell r="A2413" t="str">
            <v>24-17-c-01</v>
          </cell>
          <cell r="B2413" t="str">
            <v>Providing and Laying  cut, joint, test &amp; disinfect AC pipeline BSS Class 'D'working pressure : 3" i/d</v>
          </cell>
          <cell r="C2413" t="str">
            <v>Rft</v>
          </cell>
          <cell r="D2413">
            <v>27.44</v>
          </cell>
          <cell r="E2413">
            <v>210.44</v>
          </cell>
          <cell r="F2413" t="str">
            <v>m</v>
          </cell>
          <cell r="G2413">
            <v>90.02</v>
          </cell>
          <cell r="H2413">
            <v>690.42</v>
          </cell>
        </row>
        <row r="2414">
          <cell r="A2414" t="str">
            <v>24-17-c-02</v>
          </cell>
          <cell r="B2414" t="str">
            <v>Providing and Laying  cut, joint, test &amp; disinfect AC pipeline BSS Class 'D'working pressure : 4" i/d</v>
          </cell>
          <cell r="C2414" t="str">
            <v>Rft</v>
          </cell>
          <cell r="D2414">
            <v>36.659999999999997</v>
          </cell>
          <cell r="E2414">
            <v>219.66</v>
          </cell>
          <cell r="F2414" t="str">
            <v>m</v>
          </cell>
          <cell r="G2414">
            <v>120.27</v>
          </cell>
          <cell r="H2414">
            <v>720.66</v>
          </cell>
        </row>
        <row r="2415">
          <cell r="A2415" t="str">
            <v>24-17-c-03</v>
          </cell>
          <cell r="B2415" t="str">
            <v>Providing and Laying  cut, joint, test &amp; disinfect AC pipeline BSS Class 'D'working pressure : 6" i/d</v>
          </cell>
          <cell r="C2415" t="str">
            <v>Rft</v>
          </cell>
          <cell r="D2415">
            <v>52.95</v>
          </cell>
          <cell r="E2415">
            <v>235.95</v>
          </cell>
          <cell r="F2415" t="str">
            <v>m</v>
          </cell>
          <cell r="G2415">
            <v>173.72</v>
          </cell>
          <cell r="H2415">
            <v>774.11</v>
          </cell>
        </row>
        <row r="2416">
          <cell r="A2416" t="str">
            <v>24-17-c-04</v>
          </cell>
          <cell r="B2416" t="str">
            <v>Providing and Laying  cut, joint, test &amp; disinfect AC pipeline BSS Class 'D'working pressure : 8" i/d</v>
          </cell>
          <cell r="C2416" t="str">
            <v>Rft</v>
          </cell>
          <cell r="D2416">
            <v>73.31</v>
          </cell>
          <cell r="E2416">
            <v>256.31</v>
          </cell>
          <cell r="F2416" t="str">
            <v>m</v>
          </cell>
          <cell r="G2416">
            <v>240.53</v>
          </cell>
          <cell r="H2416">
            <v>840.92</v>
          </cell>
        </row>
        <row r="2417">
          <cell r="A2417" t="str">
            <v>24-17-c-05</v>
          </cell>
          <cell r="B2417" t="str">
            <v>Providing and Laying  cut, joint, test &amp; disinfect AC pipeline BSS Class 'D'working pressure : 10" i/d</v>
          </cell>
          <cell r="C2417" t="str">
            <v>Rft</v>
          </cell>
          <cell r="D2417">
            <v>102.94</v>
          </cell>
          <cell r="E2417">
            <v>285.94</v>
          </cell>
          <cell r="F2417" t="str">
            <v>m</v>
          </cell>
          <cell r="G2417">
            <v>337.73</v>
          </cell>
          <cell r="H2417">
            <v>938.12</v>
          </cell>
        </row>
        <row r="2418">
          <cell r="A2418" t="str">
            <v>24-17-c-06</v>
          </cell>
          <cell r="B2418" t="str">
            <v>Providing and Laying  cut, joint, test &amp; disinfect AC pipeline BSS Class 'D'working pressure : 12" i/d</v>
          </cell>
          <cell r="C2418" t="str">
            <v>Rft</v>
          </cell>
          <cell r="D2418">
            <v>122.19</v>
          </cell>
          <cell r="E2418">
            <v>305.19</v>
          </cell>
          <cell r="F2418" t="str">
            <v>m</v>
          </cell>
          <cell r="G2418">
            <v>400.88</v>
          </cell>
          <cell r="H2418">
            <v>1001.28</v>
          </cell>
        </row>
        <row r="2419">
          <cell r="A2419" t="str">
            <v>24-17-c-07</v>
          </cell>
          <cell r="B2419" t="str">
            <v>Providing and Laying  cut, joint, test &amp; disinfect AC pipeline BSS Class 'D'working pressure : 14" i/d</v>
          </cell>
          <cell r="C2419" t="str">
            <v>Rft</v>
          </cell>
          <cell r="D2419">
            <v>142.55000000000001</v>
          </cell>
          <cell r="E2419">
            <v>325.55</v>
          </cell>
          <cell r="F2419" t="str">
            <v>m</v>
          </cell>
          <cell r="G2419">
            <v>467.7</v>
          </cell>
          <cell r="H2419">
            <v>1068.0899999999999</v>
          </cell>
        </row>
        <row r="2420">
          <cell r="A2420" t="str">
            <v>24-17-c-08</v>
          </cell>
          <cell r="B2420" t="str">
            <v>Providing and Laying  cut, joint, test &amp; disinfect AC pipeline BSS Class 'D'working pressure : 16" i/d</v>
          </cell>
          <cell r="C2420" t="str">
            <v>Rft</v>
          </cell>
          <cell r="D2420">
            <v>162.91999999999999</v>
          </cell>
          <cell r="E2420">
            <v>345.92</v>
          </cell>
          <cell r="F2420" t="str">
            <v>m</v>
          </cell>
          <cell r="G2420">
            <v>534.51</v>
          </cell>
          <cell r="H2420">
            <v>1134.9100000000001</v>
          </cell>
        </row>
        <row r="2421">
          <cell r="A2421" t="str">
            <v>24-17-c-09</v>
          </cell>
          <cell r="B2421" t="str">
            <v>Providing and Laying  cut, joint, test &amp; disinfect AC pipeline BSS Class 'D'working pressure : 18" i/d</v>
          </cell>
          <cell r="C2421" t="str">
            <v>Rft</v>
          </cell>
          <cell r="D2421">
            <v>187.36</v>
          </cell>
          <cell r="E2421">
            <v>370.36</v>
          </cell>
          <cell r="F2421" t="str">
            <v>m</v>
          </cell>
          <cell r="G2421">
            <v>614.69000000000005</v>
          </cell>
          <cell r="H2421">
            <v>1215.08</v>
          </cell>
        </row>
        <row r="2422">
          <cell r="A2422" t="str">
            <v>24-17-c-10</v>
          </cell>
          <cell r="B2422" t="str">
            <v>Providing and Laying  cut, joint, test &amp; disinfect AC pipeline BSS Class 'D'working pressure : 20" i/d</v>
          </cell>
          <cell r="C2422" t="str">
            <v>Rft</v>
          </cell>
          <cell r="D2422">
            <v>219.94</v>
          </cell>
          <cell r="E2422">
            <v>402.94</v>
          </cell>
          <cell r="F2422" t="str">
            <v>m</v>
          </cell>
          <cell r="G2422">
            <v>721.59</v>
          </cell>
          <cell r="H2422">
            <v>1321.98</v>
          </cell>
        </row>
        <row r="2423">
          <cell r="A2423" t="str">
            <v>24-17-c-11</v>
          </cell>
          <cell r="B2423" t="str">
            <v>Providing and Laying  cut, joint, test &amp; disinfect AC pipeline BSS Class 'D'working pressure : 24" i/d</v>
          </cell>
          <cell r="C2423" t="str">
            <v>Rft</v>
          </cell>
          <cell r="D2423">
            <v>260.67</v>
          </cell>
          <cell r="E2423">
            <v>443.67</v>
          </cell>
          <cell r="F2423" t="str">
            <v>m</v>
          </cell>
          <cell r="G2423">
            <v>855.22</v>
          </cell>
          <cell r="H2423">
            <v>1455.61</v>
          </cell>
        </row>
        <row r="2424">
          <cell r="A2424" t="str">
            <v>24-18-a-01</v>
          </cell>
          <cell r="B2424" t="str">
            <v>Providing and Laying  cut, joint, test, disinfect PVC pipeline BSS Class 'B'working pressure : 3" i/d</v>
          </cell>
          <cell r="C2424" t="str">
            <v>Rft</v>
          </cell>
          <cell r="D2424">
            <v>32.58</v>
          </cell>
          <cell r="E2424">
            <v>124.08</v>
          </cell>
          <cell r="F2424" t="str">
            <v>m</v>
          </cell>
          <cell r="G2424">
            <v>106.9</v>
          </cell>
          <cell r="H2424">
            <v>407.1</v>
          </cell>
        </row>
        <row r="2425">
          <cell r="A2425" t="str">
            <v>24-18-a-02</v>
          </cell>
          <cell r="B2425" t="str">
            <v>Providing and Laying  cut, joint, test, disinfect PVC pipeline BSS Class 'B'working pressure : 4" i/d</v>
          </cell>
          <cell r="C2425" t="str">
            <v>Rft</v>
          </cell>
          <cell r="D2425">
            <v>36.659999999999997</v>
          </cell>
          <cell r="E2425">
            <v>179.48</v>
          </cell>
          <cell r="F2425" t="str">
            <v>m</v>
          </cell>
          <cell r="G2425">
            <v>120.27</v>
          </cell>
          <cell r="H2425">
            <v>588.84</v>
          </cell>
        </row>
        <row r="2426">
          <cell r="A2426" t="str">
            <v>24-18-a-03</v>
          </cell>
          <cell r="B2426" t="str">
            <v>Providing and Laying  cut, joint, test, disinfect PVC pipeline BSS Class 'B'working pressure : 6" i/d</v>
          </cell>
          <cell r="C2426" t="str">
            <v>Rft</v>
          </cell>
          <cell r="D2426">
            <v>52.95</v>
          </cell>
          <cell r="E2426">
            <v>303.49</v>
          </cell>
          <cell r="F2426" t="str">
            <v>m</v>
          </cell>
          <cell r="G2426">
            <v>173.72</v>
          </cell>
          <cell r="H2426">
            <v>995.69</v>
          </cell>
        </row>
        <row r="2427">
          <cell r="A2427" t="str">
            <v>24-18-a-04</v>
          </cell>
          <cell r="B2427" t="str">
            <v>Providing and Laying  cut, joint, test, disinfect PVC pipeline BSS Class 'B'working pressure : 8" i/d</v>
          </cell>
          <cell r="C2427" t="str">
            <v>Rft</v>
          </cell>
          <cell r="D2427">
            <v>73.31</v>
          </cell>
          <cell r="E2427">
            <v>440.78</v>
          </cell>
          <cell r="F2427" t="str">
            <v>m</v>
          </cell>
          <cell r="G2427">
            <v>240.53</v>
          </cell>
          <cell r="H2427">
            <v>1446.12</v>
          </cell>
        </row>
        <row r="2428">
          <cell r="A2428" t="str">
            <v>24-18-a-05</v>
          </cell>
          <cell r="B2428" t="str">
            <v>Providing and Laying  cut, joint, test, disinfect PVC pipeline BSS Class 'B'working pressure : 10" i/d</v>
          </cell>
          <cell r="C2428" t="str">
            <v>Rft</v>
          </cell>
          <cell r="D2428">
            <v>93.68</v>
          </cell>
          <cell r="E2428">
            <v>674.4</v>
          </cell>
          <cell r="F2428" t="str">
            <v>m</v>
          </cell>
          <cell r="G2428">
            <v>307.33999999999997</v>
          </cell>
          <cell r="H2428">
            <v>2212.59</v>
          </cell>
        </row>
        <row r="2429">
          <cell r="A2429" t="str">
            <v>24-18-a-06</v>
          </cell>
          <cell r="B2429" t="str">
            <v>Providing and Laying  cut, joint, test, disinfect PVC pipeline BSS Class 'B'working pressure : 12" i/d</v>
          </cell>
          <cell r="C2429" t="str">
            <v>Rft</v>
          </cell>
          <cell r="D2429">
            <v>122.19</v>
          </cell>
          <cell r="E2429">
            <v>929.5</v>
          </cell>
          <cell r="F2429" t="str">
            <v>m</v>
          </cell>
          <cell r="G2429">
            <v>400.88</v>
          </cell>
          <cell r="H2429">
            <v>3049.55</v>
          </cell>
        </row>
        <row r="2430">
          <cell r="A2430" t="str">
            <v>24-18-b-01</v>
          </cell>
          <cell r="B2430" t="str">
            <v>Providing and Laying  cut, joint, test, disinfect PVC pipeline BSS Class 'C'working pressure : 2.5" i/d</v>
          </cell>
          <cell r="C2430" t="str">
            <v>Rft</v>
          </cell>
          <cell r="D2430">
            <v>32.58</v>
          </cell>
          <cell r="E2430">
            <v>87.08</v>
          </cell>
          <cell r="F2430" t="str">
            <v>m</v>
          </cell>
          <cell r="G2430">
            <v>106.9</v>
          </cell>
          <cell r="H2430">
            <v>285.69</v>
          </cell>
        </row>
        <row r="2431">
          <cell r="A2431" t="str">
            <v>24-18-b-02</v>
          </cell>
          <cell r="B2431" t="str">
            <v>Providing and Laying  cut, joint, test, disinfect PVC pipeline BSS Class 'C'working pressure : 3" i/d</v>
          </cell>
          <cell r="C2431" t="str">
            <v>Rft</v>
          </cell>
          <cell r="D2431">
            <v>32.58</v>
          </cell>
          <cell r="E2431">
            <v>137.18</v>
          </cell>
          <cell r="F2431" t="str">
            <v>m</v>
          </cell>
          <cell r="G2431">
            <v>106.9</v>
          </cell>
          <cell r="H2431">
            <v>450.06</v>
          </cell>
        </row>
        <row r="2432">
          <cell r="A2432" t="str">
            <v>24-18-b-03</v>
          </cell>
          <cell r="B2432" t="str">
            <v>Providing and Laying  cut, joint, test, disinfect PVC pipeline BSS Class 'C'working pressure : 4" i/d</v>
          </cell>
          <cell r="C2432" t="str">
            <v>Rft</v>
          </cell>
          <cell r="D2432">
            <v>36.659999999999997</v>
          </cell>
          <cell r="E2432">
            <v>201.11</v>
          </cell>
          <cell r="F2432" t="str">
            <v>m</v>
          </cell>
          <cell r="G2432">
            <v>120.27</v>
          </cell>
          <cell r="H2432">
            <v>659.82</v>
          </cell>
        </row>
        <row r="2433">
          <cell r="A2433" t="str">
            <v>24-18-b-04</v>
          </cell>
          <cell r="B2433" t="str">
            <v>Providing and Laying  cut, joint, test, disinfect PVC pipeline BSS Class 'C'working pressure : 6" i/d</v>
          </cell>
          <cell r="C2433" t="str">
            <v>Rft</v>
          </cell>
          <cell r="D2433">
            <v>52.95</v>
          </cell>
          <cell r="E2433">
            <v>414.07</v>
          </cell>
          <cell r="F2433" t="str">
            <v>m</v>
          </cell>
          <cell r="G2433">
            <v>173.72</v>
          </cell>
          <cell r="H2433">
            <v>1358.49</v>
          </cell>
        </row>
        <row r="2434">
          <cell r="A2434" t="str">
            <v>24-18-b-05</v>
          </cell>
          <cell r="B2434" t="str">
            <v>Providing and Laying  cut, joint, test, disinfect PVC pipeline BSS Class 'C'working pressure : 8" i/d</v>
          </cell>
          <cell r="C2434" t="str">
            <v>Rft</v>
          </cell>
          <cell r="D2434">
            <v>73.31</v>
          </cell>
          <cell r="E2434">
            <v>633.94000000000005</v>
          </cell>
          <cell r="F2434" t="str">
            <v>m</v>
          </cell>
          <cell r="G2434">
            <v>240.53</v>
          </cell>
          <cell r="H2434">
            <v>2079.87</v>
          </cell>
        </row>
        <row r="2435">
          <cell r="A2435" t="str">
            <v>24-18-b-06</v>
          </cell>
          <cell r="B2435" t="str">
            <v>Providing and Laying  cut, joint, test, disinfect PVC pipeline BSS Class 'C'working pressure : 10" i/d</v>
          </cell>
          <cell r="C2435" t="str">
            <v>Rft</v>
          </cell>
          <cell r="D2435">
            <v>93.68</v>
          </cell>
          <cell r="E2435">
            <v>913.36</v>
          </cell>
          <cell r="F2435" t="str">
            <v>m</v>
          </cell>
          <cell r="G2435">
            <v>307.33999999999997</v>
          </cell>
          <cell r="H2435">
            <v>2996.57</v>
          </cell>
        </row>
        <row r="2436">
          <cell r="A2436" t="str">
            <v>24-18-b-07</v>
          </cell>
          <cell r="B2436" t="str">
            <v>Providing and Laying  cut, joint, test, disinfect PVC pipeline BSS Class 'C'working pressure : 12" i/d</v>
          </cell>
          <cell r="C2436" t="str">
            <v>Rft</v>
          </cell>
          <cell r="D2436">
            <v>122.19</v>
          </cell>
          <cell r="E2436">
            <v>1366.35</v>
          </cell>
          <cell r="F2436" t="str">
            <v>m</v>
          </cell>
          <cell r="G2436">
            <v>400.88</v>
          </cell>
          <cell r="H2436">
            <v>4482.76</v>
          </cell>
        </row>
        <row r="2437">
          <cell r="A2437" t="str">
            <v>24-18-c-01</v>
          </cell>
          <cell r="B2437" t="str">
            <v>Providing and Laying  cut, joint, test, disinfect PVC pipeline BSS Class 'D' working pressure : 1.25" i/d</v>
          </cell>
          <cell r="C2437" t="str">
            <v>Rft</v>
          </cell>
          <cell r="D2437">
            <v>26.07</v>
          </cell>
          <cell r="E2437">
            <v>60.23</v>
          </cell>
          <cell r="F2437" t="str">
            <v>m</v>
          </cell>
          <cell r="G2437">
            <v>85.52</v>
          </cell>
          <cell r="H2437">
            <v>197.6</v>
          </cell>
        </row>
        <row r="2438">
          <cell r="A2438" t="str">
            <v>24-18-c-02</v>
          </cell>
          <cell r="B2438" t="str">
            <v>Providing and Laying  cut, joint, test, disinfect PVC pipeline BSS Class 'D' working pressure : 1.5" i/d</v>
          </cell>
          <cell r="C2438" t="str">
            <v>Rft</v>
          </cell>
          <cell r="D2438">
            <v>30.25</v>
          </cell>
          <cell r="E2438">
            <v>77.989999999999995</v>
          </cell>
          <cell r="F2438" t="str">
            <v>m</v>
          </cell>
          <cell r="G2438">
            <v>99.25</v>
          </cell>
          <cell r="H2438">
            <v>255.87</v>
          </cell>
        </row>
        <row r="2439">
          <cell r="A2439" t="str">
            <v>24-18-c-03</v>
          </cell>
          <cell r="B2439" t="str">
            <v>Providing and Laying  cut, joint, test, disinfect PVC pipeline BSS Class 'D' working pressure : 2" i/d</v>
          </cell>
          <cell r="C2439" t="str">
            <v>Rft</v>
          </cell>
          <cell r="D2439">
            <v>30.25</v>
          </cell>
          <cell r="E2439">
            <v>95.25</v>
          </cell>
          <cell r="F2439" t="str">
            <v>m</v>
          </cell>
          <cell r="G2439">
            <v>99.25</v>
          </cell>
          <cell r="H2439">
            <v>312.51</v>
          </cell>
        </row>
        <row r="2440">
          <cell r="A2440" t="str">
            <v>24-18-c-04</v>
          </cell>
          <cell r="B2440" t="str">
            <v>Providing and Laying  cut, joint, test, disinfect PVC pipeline BSS Class 'D' working pressure : 2.5" i/d</v>
          </cell>
          <cell r="C2440" t="str">
            <v>Rft</v>
          </cell>
          <cell r="D2440">
            <v>32.58</v>
          </cell>
          <cell r="E2440">
            <v>134.49</v>
          </cell>
          <cell r="F2440" t="str">
            <v>m</v>
          </cell>
          <cell r="G2440">
            <v>106.9</v>
          </cell>
          <cell r="H2440">
            <v>441.25</v>
          </cell>
        </row>
        <row r="2441">
          <cell r="A2441" t="str">
            <v>24-18-c-05</v>
          </cell>
          <cell r="B2441" t="str">
            <v>Providing and Laying  cut, joint, test, disinfect PVC pipeline BSS Class 'D' working pressure : 3" i/d</v>
          </cell>
          <cell r="C2441" t="str">
            <v>Rft</v>
          </cell>
          <cell r="D2441">
            <v>32.58</v>
          </cell>
          <cell r="E2441">
            <v>161.9</v>
          </cell>
          <cell r="F2441" t="str">
            <v>m</v>
          </cell>
          <cell r="G2441">
            <v>106.9</v>
          </cell>
          <cell r="H2441">
            <v>531.17999999999995</v>
          </cell>
        </row>
        <row r="2442">
          <cell r="A2442" t="str">
            <v>24-18-c-06</v>
          </cell>
          <cell r="B2442" t="str">
            <v>Providing and Laying  cut, joint, test, disinfect PVC pipeline BSS Class 'D' working pressure : 4" i/d</v>
          </cell>
          <cell r="C2442" t="str">
            <v>Rft</v>
          </cell>
          <cell r="D2442">
            <v>36.659999999999997</v>
          </cell>
          <cell r="E2442">
            <v>248.37</v>
          </cell>
          <cell r="F2442" t="str">
            <v>m</v>
          </cell>
          <cell r="G2442">
            <v>120.27</v>
          </cell>
          <cell r="H2442">
            <v>814.85</v>
          </cell>
        </row>
        <row r="2443">
          <cell r="A2443" t="str">
            <v>24-18-c-07</v>
          </cell>
          <cell r="B2443" t="str">
            <v>Providing and Laying  cut, joint, test, disinfect PVC pipeline BSS Class 'D' working pressure : 6" i/d</v>
          </cell>
          <cell r="C2443" t="str">
            <v>Rft</v>
          </cell>
          <cell r="D2443">
            <v>52.95</v>
          </cell>
          <cell r="E2443">
            <v>527.28</v>
          </cell>
          <cell r="F2443" t="str">
            <v>m</v>
          </cell>
          <cell r="G2443">
            <v>173.72</v>
          </cell>
          <cell r="H2443">
            <v>1729.91</v>
          </cell>
        </row>
        <row r="2444">
          <cell r="A2444" t="str">
            <v>24-18-c-08</v>
          </cell>
          <cell r="B2444" t="str">
            <v>Providing and Laying  cut, joint, test, disinfect PVC pipeline BSS Class 'D' working pressure : 8" i/d</v>
          </cell>
          <cell r="C2444" t="str">
            <v>Rft</v>
          </cell>
          <cell r="D2444">
            <v>73.31</v>
          </cell>
          <cell r="E2444">
            <v>812.96</v>
          </cell>
          <cell r="F2444" t="str">
            <v>m</v>
          </cell>
          <cell r="G2444">
            <v>240.53</v>
          </cell>
          <cell r="H2444">
            <v>2667.19</v>
          </cell>
        </row>
        <row r="2445">
          <cell r="A2445" t="str">
            <v>24-18-c-09</v>
          </cell>
          <cell r="B2445" t="str">
            <v>Providing and Laying  cut, joint, test, disinfect PVC pipeline BSS Class 'D' working pressure : 10" i/d</v>
          </cell>
          <cell r="C2445" t="str">
            <v>Rft</v>
          </cell>
          <cell r="D2445">
            <v>93.68</v>
          </cell>
          <cell r="E2445">
            <v>1245.04</v>
          </cell>
          <cell r="F2445" t="str">
            <v>m</v>
          </cell>
          <cell r="G2445">
            <v>307.33999999999997</v>
          </cell>
          <cell r="H2445">
            <v>4084.78</v>
          </cell>
        </row>
        <row r="2446">
          <cell r="A2446" t="str">
            <v>24-18-c-10</v>
          </cell>
          <cell r="B2446" t="str">
            <v>Providing and Laying  cut, joint, test, disinfect PVC pipeline BSS Class 'D' working pressure : 12" i/d</v>
          </cell>
          <cell r="C2446" t="str">
            <v>Rft</v>
          </cell>
          <cell r="D2446">
            <v>122.19</v>
          </cell>
          <cell r="E2446">
            <v>1739.34</v>
          </cell>
          <cell r="F2446" t="str">
            <v>m</v>
          </cell>
          <cell r="G2446">
            <v>400.88</v>
          </cell>
          <cell r="H2446">
            <v>5706.5</v>
          </cell>
        </row>
        <row r="2447">
          <cell r="A2447" t="str">
            <v>24-18-d-01</v>
          </cell>
          <cell r="B2447" t="str">
            <v>Providing and Laying  cut, joint, test, disinfect PVC pipeline BSS Class 'E' working pressure : 3/4" i/d</v>
          </cell>
          <cell r="C2447" t="str">
            <v>Rft</v>
          </cell>
          <cell r="D2447">
            <v>27.92</v>
          </cell>
          <cell r="E2447">
            <v>58.18</v>
          </cell>
          <cell r="F2447" t="str">
            <v>m</v>
          </cell>
          <cell r="G2447">
            <v>91.6</v>
          </cell>
          <cell r="H2447">
            <v>190.86</v>
          </cell>
        </row>
        <row r="2448">
          <cell r="A2448" t="str">
            <v>24-18-d-02</v>
          </cell>
          <cell r="B2448" t="str">
            <v>Providing and Laying  cut, joint, test, disinfect PVC pipeline BSS Class 'E' working pressure : 1" i/d</v>
          </cell>
          <cell r="C2448" t="str">
            <v>Rft</v>
          </cell>
          <cell r="D2448">
            <v>14.2</v>
          </cell>
          <cell r="E2448">
            <v>46.35</v>
          </cell>
          <cell r="F2448" t="str">
            <v>m</v>
          </cell>
          <cell r="G2448">
            <v>46.59</v>
          </cell>
          <cell r="H2448">
            <v>152.07</v>
          </cell>
        </row>
        <row r="2449">
          <cell r="A2449" t="str">
            <v>24-19-a-01</v>
          </cell>
          <cell r="B2449" t="str">
            <v>Providing and Fixing CI specials of BSS class 'B', 'C' &amp; 'D'CISS specials, with spigot &amp; socket : 3"-6" i/d</v>
          </cell>
          <cell r="C2449" t="str">
            <v>kg</v>
          </cell>
          <cell r="D2449">
            <v>53.44</v>
          </cell>
          <cell r="E2449">
            <v>254.74</v>
          </cell>
          <cell r="F2449" t="str">
            <v>kg</v>
          </cell>
          <cell r="G2449">
            <v>53.44</v>
          </cell>
          <cell r="H2449">
            <v>254.74</v>
          </cell>
        </row>
        <row r="2450">
          <cell r="A2450" t="str">
            <v>24-19-a-02</v>
          </cell>
          <cell r="B2450" t="str">
            <v>Providing and Fixing CI specials of BSS class 'B', 'C' &amp; 'D'CISS specials, with spigot &amp; socket :   8"-12" i/d</v>
          </cell>
          <cell r="C2450" t="str">
            <v>kg</v>
          </cell>
          <cell r="D2450">
            <v>63.56</v>
          </cell>
          <cell r="E2450">
            <v>264.86</v>
          </cell>
          <cell r="F2450" t="str">
            <v>kg</v>
          </cell>
          <cell r="G2450">
            <v>63.56</v>
          </cell>
          <cell r="H2450">
            <v>264.86</v>
          </cell>
        </row>
        <row r="2451">
          <cell r="A2451" t="str">
            <v>24-19-b-01</v>
          </cell>
          <cell r="B2451" t="str">
            <v>Providing and Fixing CI specials of BSS class 'B', 'C' &amp; 'D'CI flanged specials with flanged joint : 3"-6" i/d</v>
          </cell>
          <cell r="C2451" t="str">
            <v>kg</v>
          </cell>
          <cell r="D2451">
            <v>26.72</v>
          </cell>
          <cell r="E2451">
            <v>228.02</v>
          </cell>
          <cell r="F2451" t="str">
            <v>kg</v>
          </cell>
          <cell r="G2451">
            <v>26.72</v>
          </cell>
          <cell r="H2451">
            <v>228.02</v>
          </cell>
        </row>
        <row r="2452">
          <cell r="A2452" t="str">
            <v>24-19-b-02</v>
          </cell>
          <cell r="B2452" t="str">
            <v>Providing and Fixing CI specials of BSS class 'B', 'C' &amp; 'D'CI flanged specials with flanged joint : 8"-12" i/</v>
          </cell>
          <cell r="C2452" t="str">
            <v>kg</v>
          </cell>
          <cell r="D2452">
            <v>42.75</v>
          </cell>
          <cell r="E2452">
            <v>244.05</v>
          </cell>
          <cell r="F2452" t="str">
            <v>kg</v>
          </cell>
          <cell r="G2452">
            <v>42.75</v>
          </cell>
          <cell r="H2452">
            <v>244.05</v>
          </cell>
        </row>
        <row r="2453">
          <cell r="A2453" t="str">
            <v>24-19-c-01</v>
          </cell>
          <cell r="B2453" t="str">
            <v>Providing and Fixing CI specials of BSS class 'B', 'C' &amp; 'D'CI specials with tyton joints : 3"-6" i/d</v>
          </cell>
          <cell r="C2453" t="str">
            <v>kg</v>
          </cell>
          <cell r="D2453">
            <v>12.35</v>
          </cell>
          <cell r="E2453">
            <v>213.65</v>
          </cell>
          <cell r="F2453" t="str">
            <v>kg</v>
          </cell>
          <cell r="G2453">
            <v>12.35</v>
          </cell>
          <cell r="H2453">
            <v>213.65</v>
          </cell>
        </row>
        <row r="2454">
          <cell r="A2454" t="str">
            <v>24-19-c-02</v>
          </cell>
          <cell r="B2454" t="str">
            <v>Providing and Fixing CI specials of BSS class 'B', 'C' &amp; 'D'CI specials with tyton joints : 8"-12" i/d</v>
          </cell>
          <cell r="C2454" t="str">
            <v>kg</v>
          </cell>
          <cell r="D2454">
            <v>22.67</v>
          </cell>
          <cell r="E2454">
            <v>223.97</v>
          </cell>
          <cell r="F2454" t="str">
            <v>kg</v>
          </cell>
          <cell r="G2454">
            <v>22.67</v>
          </cell>
          <cell r="H2454">
            <v>223.97</v>
          </cell>
        </row>
        <row r="2455">
          <cell r="A2455" t="str">
            <v>24-20-a</v>
          </cell>
          <cell r="B2455" t="str">
            <v>Providing and Fixing CI specials of BSS Class 'B', 'C' &amp; 'D'working pressure for AC pipe line : 3" to 6" i/d</v>
          </cell>
          <cell r="C2455" t="str">
            <v>kg</v>
          </cell>
          <cell r="D2455">
            <v>68.819999999999993</v>
          </cell>
          <cell r="E2455">
            <v>270.12</v>
          </cell>
          <cell r="F2455" t="str">
            <v>kg</v>
          </cell>
          <cell r="G2455">
            <v>68.819999999999993</v>
          </cell>
          <cell r="H2455">
            <v>270.12</v>
          </cell>
        </row>
        <row r="2456">
          <cell r="A2456" t="str">
            <v>24-20-b</v>
          </cell>
          <cell r="B2456" t="str">
            <v>Providing and Fixing CI specials of BSS Class 'B', 'C' &amp; 'D'working pressure for AC pipe line : 8" to 18" i/d</v>
          </cell>
          <cell r="C2456" t="str">
            <v>kg</v>
          </cell>
          <cell r="D2456">
            <v>106.88</v>
          </cell>
          <cell r="E2456">
            <v>308.17</v>
          </cell>
          <cell r="F2456" t="str">
            <v>kg</v>
          </cell>
          <cell r="G2456">
            <v>106.88</v>
          </cell>
          <cell r="H2456">
            <v>308.17</v>
          </cell>
        </row>
        <row r="2457">
          <cell r="A2457" t="str">
            <v>24-21-a</v>
          </cell>
          <cell r="B2457" t="str">
            <v>Providing and Fixing sluice valve, BSS quality/weight,Class 'B' working pressure for CI &amp; AC pipe line : 3" i/d</v>
          </cell>
          <cell r="C2457" t="str">
            <v>Each</v>
          </cell>
          <cell r="D2457">
            <v>1656.56</v>
          </cell>
          <cell r="E2457">
            <v>8366.56</v>
          </cell>
          <cell r="F2457" t="str">
            <v>Each</v>
          </cell>
          <cell r="G2457">
            <v>1656.56</v>
          </cell>
          <cell r="H2457">
            <v>8366.56</v>
          </cell>
        </row>
        <row r="2458">
          <cell r="A2458" t="str">
            <v>24-21-b</v>
          </cell>
          <cell r="B2458" t="str">
            <v>Providing and Fixing sluice valve, BSS quality/weight,Class 'B' working pressure for CI &amp; AC pipe line : 4" i/d</v>
          </cell>
          <cell r="C2458" t="str">
            <v>Each</v>
          </cell>
          <cell r="D2458">
            <v>427.5</v>
          </cell>
          <cell r="E2458">
            <v>8357.5</v>
          </cell>
          <cell r="F2458" t="str">
            <v>Each</v>
          </cell>
          <cell r="G2458">
            <v>427.5</v>
          </cell>
          <cell r="H2458">
            <v>8357.5</v>
          </cell>
        </row>
        <row r="2459">
          <cell r="A2459" t="str">
            <v>24-21-c</v>
          </cell>
          <cell r="B2459" t="str">
            <v>Providing and Fixing sluice valve, BSS quality/weight,Class 'B' working pressure for CI &amp; AC pipe line : 6" i/d</v>
          </cell>
          <cell r="C2459" t="str">
            <v>Each</v>
          </cell>
          <cell r="D2459">
            <v>1732.5</v>
          </cell>
          <cell r="E2459">
            <v>13932.5</v>
          </cell>
          <cell r="F2459" t="str">
            <v>Each</v>
          </cell>
          <cell r="G2459">
            <v>1732.5</v>
          </cell>
          <cell r="H2459">
            <v>13932.5</v>
          </cell>
        </row>
        <row r="2460">
          <cell r="A2460" t="str">
            <v>24-21-d</v>
          </cell>
          <cell r="B2460" t="str">
            <v>Providing and Fixing sluice valve, BSS quality/weight,Class 'B' working pressure for CI &amp; AC pipe line : 8" i/d</v>
          </cell>
          <cell r="C2460" t="str">
            <v>Each</v>
          </cell>
          <cell r="D2460">
            <v>1732.5</v>
          </cell>
          <cell r="E2460">
            <v>24912.5</v>
          </cell>
          <cell r="F2460" t="str">
            <v>Each</v>
          </cell>
          <cell r="G2460">
            <v>1732.5</v>
          </cell>
          <cell r="H2460">
            <v>24912.5</v>
          </cell>
        </row>
        <row r="2461">
          <cell r="A2461" t="str">
            <v>24-21-e</v>
          </cell>
          <cell r="B2461" t="str">
            <v>Providing and Fixing sluice valve, BSS quality/weight,Class 'B' working pressure for CI &amp; AC pipe line : 10" i/d</v>
          </cell>
          <cell r="C2461" t="str">
            <v>Each</v>
          </cell>
          <cell r="D2461">
            <v>2137.5</v>
          </cell>
          <cell r="E2461">
            <v>32637.5</v>
          </cell>
          <cell r="F2461" t="str">
            <v>Each</v>
          </cell>
          <cell r="G2461">
            <v>2137.5</v>
          </cell>
          <cell r="H2461">
            <v>32637.5</v>
          </cell>
        </row>
        <row r="2462">
          <cell r="A2462" t="str">
            <v>24-21-f</v>
          </cell>
          <cell r="B2462" t="str">
            <v>Providing and Fixing sluice valve, BSS quality/weight,Class 'B' working pressure for CI &amp; AC pipe line : 12" i/d</v>
          </cell>
          <cell r="C2462" t="str">
            <v>Each</v>
          </cell>
          <cell r="D2462">
            <v>3206.25</v>
          </cell>
          <cell r="E2462">
            <v>21506.25</v>
          </cell>
          <cell r="F2462" t="str">
            <v>Each</v>
          </cell>
          <cell r="G2462">
            <v>3206.25</v>
          </cell>
          <cell r="H2462">
            <v>21506.25</v>
          </cell>
        </row>
        <row r="2463">
          <cell r="A2463" t="str">
            <v>24-22-a</v>
          </cell>
          <cell r="B2463" t="str">
            <v>Providing and Fixing sluice valve of BSS quality weightfor GI &amp; PVC pipe line including jointing material : 3" i/d</v>
          </cell>
          <cell r="C2463" t="str">
            <v>Each</v>
          </cell>
          <cell r="D2463">
            <v>1757.81</v>
          </cell>
          <cell r="E2463">
            <v>9138.81</v>
          </cell>
          <cell r="F2463" t="str">
            <v>Each</v>
          </cell>
          <cell r="G2463">
            <v>1757.81</v>
          </cell>
          <cell r="H2463">
            <v>9138.81</v>
          </cell>
        </row>
        <row r="2464">
          <cell r="A2464" t="str">
            <v>24-22-b</v>
          </cell>
          <cell r="B2464" t="str">
            <v>Providing and Fixing sluice valve of BSS quality weightfor GI &amp; PVC pipe line including jointing material : 4" i/d</v>
          </cell>
          <cell r="C2464" t="str">
            <v>Each</v>
          </cell>
          <cell r="D2464">
            <v>1757.81</v>
          </cell>
          <cell r="E2464">
            <v>10480.81</v>
          </cell>
          <cell r="F2464" t="str">
            <v>Each</v>
          </cell>
          <cell r="G2464">
            <v>1757.81</v>
          </cell>
          <cell r="H2464">
            <v>10480.81</v>
          </cell>
        </row>
        <row r="2465">
          <cell r="A2465" t="str">
            <v>24-22-c</v>
          </cell>
          <cell r="B2465" t="str">
            <v>Providing and Fixing sluice valve of BSS quality weightfor GI &amp; PVC pipe line including jointing material : 6" i/d</v>
          </cell>
          <cell r="C2465" t="str">
            <v>Each</v>
          </cell>
          <cell r="D2465">
            <v>2137.5</v>
          </cell>
          <cell r="E2465">
            <v>15557.5</v>
          </cell>
          <cell r="F2465" t="str">
            <v>Each</v>
          </cell>
          <cell r="G2465">
            <v>2137.5</v>
          </cell>
          <cell r="H2465">
            <v>15557.5</v>
          </cell>
        </row>
        <row r="2466">
          <cell r="A2466" t="str">
            <v>24-22-d</v>
          </cell>
          <cell r="B2466" t="str">
            <v>Providing and Fixing sluice valve of BSS quality weightfor GI &amp; PVC pipe line including jointing material : 8" i/d</v>
          </cell>
          <cell r="C2466" t="str">
            <v>Each</v>
          </cell>
          <cell r="D2466">
            <v>2671.88</v>
          </cell>
          <cell r="E2466">
            <v>28169.88</v>
          </cell>
          <cell r="F2466" t="str">
            <v>Each</v>
          </cell>
          <cell r="G2466">
            <v>2671.88</v>
          </cell>
          <cell r="H2466">
            <v>28169.88</v>
          </cell>
        </row>
        <row r="2467">
          <cell r="A2467" t="str">
            <v>24-22-e</v>
          </cell>
          <cell r="B2467" t="str">
            <v>Providing and Fixing sluice valve of BSS quality weightfor GI &amp; PVC pipe line including jointing material : 10" i/d</v>
          </cell>
          <cell r="C2467" t="str">
            <v>Each</v>
          </cell>
          <cell r="D2467">
            <v>3459.38</v>
          </cell>
          <cell r="E2467">
            <v>37009.379999999997</v>
          </cell>
          <cell r="F2467" t="str">
            <v>Each</v>
          </cell>
          <cell r="G2467">
            <v>3459.38</v>
          </cell>
          <cell r="H2467">
            <v>37009.379999999997</v>
          </cell>
        </row>
        <row r="2468">
          <cell r="A2468" t="str">
            <v>24-22-f</v>
          </cell>
          <cell r="B2468" t="str">
            <v>Providing and Fixing sluice valve of BSS quality weightfor GI &amp; PVC pipe line including jointing material : 12" i/d</v>
          </cell>
          <cell r="C2468" t="str">
            <v>Each</v>
          </cell>
          <cell r="D2468">
            <v>4275</v>
          </cell>
          <cell r="E2468">
            <v>24405</v>
          </cell>
          <cell r="F2468" t="str">
            <v>Each</v>
          </cell>
          <cell r="G2468">
            <v>4275</v>
          </cell>
          <cell r="H2468">
            <v>24405</v>
          </cell>
        </row>
        <row r="2469">
          <cell r="A2469" t="str">
            <v>24-22-g</v>
          </cell>
          <cell r="B2469" t="str">
            <v>Providing and Fixing sluice valve of BSS quality weight for GI &amp; PVC pipe line including jointing material : 15" i/d</v>
          </cell>
          <cell r="C2469" t="str">
            <v>Each</v>
          </cell>
          <cell r="D2469">
            <v>4275</v>
          </cell>
          <cell r="E2469">
            <v>128715</v>
          </cell>
          <cell r="F2469" t="str">
            <v>Each</v>
          </cell>
          <cell r="G2469">
            <v>4275</v>
          </cell>
          <cell r="H2469">
            <v>128715</v>
          </cell>
        </row>
        <row r="2470">
          <cell r="A2470" t="str">
            <v>24-22-h</v>
          </cell>
          <cell r="B2470" t="str">
            <v>Providing and Fixing sluice valve of BSS quality weight for GI &amp; PVC pipe line including jointing material : 18" i/d</v>
          </cell>
          <cell r="C2470" t="str">
            <v>Each</v>
          </cell>
          <cell r="D2470">
            <v>4275</v>
          </cell>
          <cell r="E2470">
            <v>184103</v>
          </cell>
          <cell r="F2470" t="str">
            <v>Each</v>
          </cell>
          <cell r="G2470">
            <v>4275</v>
          </cell>
          <cell r="H2470">
            <v>184103</v>
          </cell>
        </row>
        <row r="2471">
          <cell r="A2471" t="str">
            <v>24-23</v>
          </cell>
          <cell r="B2471" t="str">
            <v>Providing and Fixing fire hydrants BSS quality and weightof 2.5" dia (including cost of jointing material)</v>
          </cell>
          <cell r="C2471" t="str">
            <v>Each</v>
          </cell>
          <cell r="D2471">
            <v>3206.25</v>
          </cell>
          <cell r="E2471">
            <v>10648.25</v>
          </cell>
          <cell r="F2471" t="str">
            <v>Each</v>
          </cell>
          <cell r="G2471">
            <v>3206.25</v>
          </cell>
          <cell r="H2471">
            <v>10648.25</v>
          </cell>
        </row>
        <row r="2472">
          <cell r="A2472" t="str">
            <v>24-24-a</v>
          </cell>
          <cell r="B2472" t="str">
            <v>Providing and Fixing air valve 2«" i/d of BSS quality andweight complete with jointing material : Single</v>
          </cell>
          <cell r="C2472" t="str">
            <v>Each</v>
          </cell>
          <cell r="D2472">
            <v>2137.5</v>
          </cell>
          <cell r="E2472">
            <v>5492.5</v>
          </cell>
          <cell r="F2472" t="str">
            <v>Each</v>
          </cell>
          <cell r="G2472">
            <v>2137.5</v>
          </cell>
          <cell r="H2472">
            <v>5492.5</v>
          </cell>
        </row>
        <row r="2473">
          <cell r="A2473" t="str">
            <v>24-24-b</v>
          </cell>
          <cell r="B2473" t="str">
            <v>Providing and Fixing air valve 2«" i/d of BSS quality andweight complete with jointing material : Double</v>
          </cell>
          <cell r="C2473" t="str">
            <v>Each</v>
          </cell>
          <cell r="D2473">
            <v>3206.25</v>
          </cell>
          <cell r="E2473">
            <v>8330.25</v>
          </cell>
          <cell r="F2473" t="str">
            <v>Each</v>
          </cell>
          <cell r="G2473">
            <v>3206.25</v>
          </cell>
          <cell r="H2473">
            <v>8330.25</v>
          </cell>
        </row>
        <row r="2474">
          <cell r="A2474" t="str">
            <v>24-25-a</v>
          </cell>
          <cell r="B2474" t="str">
            <v>Providing and Fixing CI flanges 5/8" thick on pipesincluding turning, facing &amp; fitting etc complete : 3" to 6"i/d</v>
          </cell>
          <cell r="C2474" t="str">
            <v>Each</v>
          </cell>
          <cell r="D2474">
            <v>1307.81</v>
          </cell>
          <cell r="E2474">
            <v>4235.8100000000004</v>
          </cell>
          <cell r="F2474" t="str">
            <v>Each</v>
          </cell>
          <cell r="G2474">
            <v>1307.81</v>
          </cell>
          <cell r="H2474">
            <v>4235.8100000000004</v>
          </cell>
        </row>
        <row r="2475">
          <cell r="A2475" t="str">
            <v>24-25-b</v>
          </cell>
          <cell r="B2475" t="str">
            <v>Providing and Fixing CI flanges 5/8" thick on pipesincluding turning, facing &amp; fitting etc complete : 8" to 12"i/d</v>
          </cell>
          <cell r="C2475" t="str">
            <v>Each</v>
          </cell>
          <cell r="D2475">
            <v>1920.94</v>
          </cell>
          <cell r="E2475">
            <v>6434.94</v>
          </cell>
          <cell r="F2475" t="str">
            <v>Each</v>
          </cell>
          <cell r="G2475">
            <v>1920.94</v>
          </cell>
          <cell r="H2475">
            <v>6434.94</v>
          </cell>
        </row>
        <row r="2476">
          <cell r="A2476" t="str">
            <v>24-26-a-01</v>
          </cell>
          <cell r="B2476" t="str">
            <v>Providing and installing  PVC bends BSS Class 'B'workingpressure : 2" i/d</v>
          </cell>
          <cell r="C2476" t="str">
            <v>Each</v>
          </cell>
          <cell r="D2476">
            <v>183.09</v>
          </cell>
          <cell r="E2476">
            <v>248.09</v>
          </cell>
          <cell r="F2476" t="str">
            <v>Each</v>
          </cell>
          <cell r="G2476">
            <v>183.09</v>
          </cell>
          <cell r="H2476">
            <v>248.09</v>
          </cell>
        </row>
        <row r="2477">
          <cell r="A2477" t="str">
            <v>24-26-a-02</v>
          </cell>
          <cell r="B2477" t="str">
            <v>Providing and installing  PVC bends BSS Class 'B'workingpressure : 3" i/d</v>
          </cell>
          <cell r="C2477" t="str">
            <v>Each</v>
          </cell>
          <cell r="D2477">
            <v>200.39</v>
          </cell>
          <cell r="E2477">
            <v>338.08</v>
          </cell>
          <cell r="F2477" t="str">
            <v>Each</v>
          </cell>
          <cell r="G2477">
            <v>200.39</v>
          </cell>
          <cell r="H2477">
            <v>338.08</v>
          </cell>
        </row>
        <row r="2478">
          <cell r="A2478" t="str">
            <v>24-26-a-03</v>
          </cell>
          <cell r="B2478" t="str">
            <v>Providing and installing  PVC bends BSS Class 'B'workingpressure : 4" i/d</v>
          </cell>
          <cell r="C2478" t="str">
            <v>Each</v>
          </cell>
          <cell r="D2478">
            <v>267.19</v>
          </cell>
          <cell r="E2478">
            <v>477.52</v>
          </cell>
          <cell r="F2478" t="str">
            <v>Each</v>
          </cell>
          <cell r="G2478">
            <v>267.19</v>
          </cell>
          <cell r="H2478">
            <v>477.52</v>
          </cell>
        </row>
        <row r="2479">
          <cell r="A2479" t="str">
            <v>24-26-a-04</v>
          </cell>
          <cell r="B2479" t="str">
            <v>Providing and installing  PVC bends BSS Class 'B'workingpressure : 6" i/d</v>
          </cell>
          <cell r="C2479" t="str">
            <v>Each</v>
          </cell>
          <cell r="D2479">
            <v>387.42</v>
          </cell>
          <cell r="E2479">
            <v>960.32</v>
          </cell>
          <cell r="F2479" t="str">
            <v>Each</v>
          </cell>
          <cell r="G2479">
            <v>387.42</v>
          </cell>
          <cell r="H2479">
            <v>960.32</v>
          </cell>
        </row>
        <row r="2480">
          <cell r="A2480" t="str">
            <v>24-26-a-05</v>
          </cell>
          <cell r="B2480" t="str">
            <v>Providing and installing  PVC bends BSS Class 'B'workingpressure : 8" i/d</v>
          </cell>
          <cell r="C2480" t="str">
            <v>Each</v>
          </cell>
          <cell r="D2480">
            <v>534.38</v>
          </cell>
          <cell r="E2480">
            <v>3889.38</v>
          </cell>
          <cell r="F2480" t="str">
            <v>Each</v>
          </cell>
          <cell r="G2480">
            <v>534.38</v>
          </cell>
          <cell r="H2480">
            <v>3889.38</v>
          </cell>
        </row>
        <row r="2481">
          <cell r="A2481" t="str">
            <v>24-26-a-06</v>
          </cell>
          <cell r="B2481" t="str">
            <v>Providing and installing  PVC bends BSS Class 'B'workingpressure : 10" i/d</v>
          </cell>
          <cell r="C2481" t="str">
            <v>Each</v>
          </cell>
          <cell r="D2481">
            <v>562.5</v>
          </cell>
          <cell r="E2481">
            <v>5930.5</v>
          </cell>
          <cell r="F2481" t="str">
            <v>Each</v>
          </cell>
          <cell r="G2481">
            <v>562.5</v>
          </cell>
          <cell r="H2481">
            <v>5930.5</v>
          </cell>
        </row>
        <row r="2482">
          <cell r="A2482" t="str">
            <v>24-26-a-07</v>
          </cell>
          <cell r="B2482" t="str">
            <v>Providing and installing  PVC bends BSS Class 'B'workingpressure : 12" i/d</v>
          </cell>
          <cell r="C2482">
            <v>0</v>
          </cell>
          <cell r="D2482">
            <v>675</v>
          </cell>
          <cell r="E2482">
            <v>7385</v>
          </cell>
          <cell r="F2482" t="str">
            <v>Each</v>
          </cell>
          <cell r="G2482">
            <v>675</v>
          </cell>
          <cell r="H2482">
            <v>7385</v>
          </cell>
        </row>
        <row r="2483">
          <cell r="A2483" t="str">
            <v>24-26-b-01</v>
          </cell>
          <cell r="B2483" t="str">
            <v>Providing and installing  PVC bends BSS Class 'C'workingpressure : 2" i/d</v>
          </cell>
          <cell r="C2483" t="str">
            <v>Each</v>
          </cell>
          <cell r="D2483">
            <v>154.41</v>
          </cell>
          <cell r="E2483">
            <v>223.88</v>
          </cell>
          <cell r="F2483" t="str">
            <v>Each</v>
          </cell>
          <cell r="G2483">
            <v>154.41</v>
          </cell>
          <cell r="H2483">
            <v>223.88</v>
          </cell>
        </row>
        <row r="2484">
          <cell r="A2484" t="str">
            <v>24-26-b-02</v>
          </cell>
          <cell r="B2484" t="str">
            <v>Providing and installing  PVC bends BSS Class 'C'workingpressure : 3" i/d</v>
          </cell>
          <cell r="C2484" t="str">
            <v>Each</v>
          </cell>
          <cell r="D2484">
            <v>168.75</v>
          </cell>
          <cell r="E2484">
            <v>305.99</v>
          </cell>
          <cell r="F2484" t="str">
            <v>Each</v>
          </cell>
          <cell r="G2484">
            <v>168.75</v>
          </cell>
          <cell r="H2484">
            <v>305.99</v>
          </cell>
        </row>
        <row r="2485">
          <cell r="A2485" t="str">
            <v>24-26-b-03</v>
          </cell>
          <cell r="B2485" t="str">
            <v>Providing and installing  PVC bends BSS Class 'C'workingpressure : 4" i/d</v>
          </cell>
          <cell r="C2485" t="str">
            <v>Each</v>
          </cell>
          <cell r="D2485">
            <v>225</v>
          </cell>
          <cell r="E2485">
            <v>430.86</v>
          </cell>
          <cell r="F2485" t="str">
            <v>Each</v>
          </cell>
          <cell r="G2485">
            <v>225</v>
          </cell>
          <cell r="H2485">
            <v>430.86</v>
          </cell>
        </row>
        <row r="2486">
          <cell r="A2486" t="str">
            <v>24-26-b-04</v>
          </cell>
          <cell r="B2486" t="str">
            <v>Providing and installing  PVC bends BSS Class 'C'workingpressure : 6" i/d</v>
          </cell>
          <cell r="C2486" t="str">
            <v>Each</v>
          </cell>
          <cell r="D2486">
            <v>326.25</v>
          </cell>
          <cell r="E2486">
            <v>903.62</v>
          </cell>
          <cell r="F2486" t="str">
            <v>Each</v>
          </cell>
          <cell r="G2486">
            <v>326.25</v>
          </cell>
          <cell r="H2486">
            <v>903.62</v>
          </cell>
        </row>
        <row r="2487">
          <cell r="A2487" t="str">
            <v>24-26-b-05</v>
          </cell>
          <cell r="B2487" t="str">
            <v>Providing and installing  PVC bends BSS Class 'C'workingpressure : 8" i/d</v>
          </cell>
          <cell r="C2487" t="str">
            <v>Each</v>
          </cell>
          <cell r="D2487">
            <v>450</v>
          </cell>
          <cell r="E2487">
            <v>4811.5</v>
          </cell>
          <cell r="F2487" t="str">
            <v>Each</v>
          </cell>
          <cell r="G2487">
            <v>450</v>
          </cell>
          <cell r="H2487">
            <v>4811.5</v>
          </cell>
        </row>
        <row r="2488">
          <cell r="A2488" t="str">
            <v>24-26-b-06</v>
          </cell>
          <cell r="B2488" t="str">
            <v>Providing and installing  PVC bends BSS Class 'C'workingpressure : 10" i/d</v>
          </cell>
          <cell r="C2488" t="str">
            <v>Each</v>
          </cell>
          <cell r="D2488">
            <v>562.5</v>
          </cell>
          <cell r="E2488">
            <v>7272.5</v>
          </cell>
          <cell r="F2488" t="str">
            <v>Each</v>
          </cell>
          <cell r="G2488">
            <v>562.5</v>
          </cell>
          <cell r="H2488">
            <v>7272.5</v>
          </cell>
        </row>
        <row r="2489">
          <cell r="A2489" t="str">
            <v>24-26-b-07</v>
          </cell>
          <cell r="B2489" t="str">
            <v>Providing and installing  PVC bends BSS Class 'C'workingpressure : 12" i/d</v>
          </cell>
          <cell r="C2489" t="str">
            <v>Each</v>
          </cell>
          <cell r="D2489">
            <v>675</v>
          </cell>
          <cell r="E2489">
            <v>7787.6</v>
          </cell>
          <cell r="F2489" t="str">
            <v>Each</v>
          </cell>
          <cell r="G2489">
            <v>675</v>
          </cell>
          <cell r="H2489">
            <v>7787.6</v>
          </cell>
        </row>
        <row r="2490">
          <cell r="A2490" t="str">
            <v>24-26-c-01</v>
          </cell>
          <cell r="B2490" t="str">
            <v>Providing and installing  PVC bends BSS Class 'D'workingpressure : 2" i/d</v>
          </cell>
          <cell r="C2490" t="str">
            <v>Each</v>
          </cell>
          <cell r="D2490">
            <v>154.41</v>
          </cell>
          <cell r="E2490">
            <v>225.22</v>
          </cell>
          <cell r="F2490" t="str">
            <v>Each</v>
          </cell>
          <cell r="G2490">
            <v>154.41</v>
          </cell>
          <cell r="H2490">
            <v>225.22</v>
          </cell>
        </row>
        <row r="2491">
          <cell r="A2491" t="str">
            <v>24-26-c-02</v>
          </cell>
          <cell r="B2491" t="str">
            <v>Providing and installing  PVC bends BSS Class 'D'workingpressure : 3" i/d</v>
          </cell>
          <cell r="C2491" t="str">
            <v>Each</v>
          </cell>
          <cell r="D2491">
            <v>168.75</v>
          </cell>
          <cell r="E2491">
            <v>308.68</v>
          </cell>
          <cell r="F2491" t="str">
            <v>Each</v>
          </cell>
          <cell r="G2491">
            <v>168.75</v>
          </cell>
          <cell r="H2491">
            <v>308.68</v>
          </cell>
        </row>
        <row r="2492">
          <cell r="A2492" t="str">
            <v>24-26-c-03</v>
          </cell>
          <cell r="B2492" t="str">
            <v>Providing and installing  PVC bends BSS Class 'D'workingpressure : 4" i/d</v>
          </cell>
          <cell r="C2492" t="str">
            <v>Each</v>
          </cell>
          <cell r="D2492">
            <v>267.19</v>
          </cell>
          <cell r="E2492">
            <v>465.89</v>
          </cell>
          <cell r="F2492" t="str">
            <v>Each</v>
          </cell>
          <cell r="G2492">
            <v>267.19</v>
          </cell>
          <cell r="H2492">
            <v>465.89</v>
          </cell>
        </row>
        <row r="2493">
          <cell r="A2493" t="str">
            <v>24-26-c-04</v>
          </cell>
          <cell r="B2493" t="str">
            <v>Providing and installing  PVC bends BSS Class 'D'workingpressure : 6" i/d</v>
          </cell>
          <cell r="C2493" t="str">
            <v>Each</v>
          </cell>
          <cell r="D2493">
            <v>387.42</v>
          </cell>
          <cell r="E2493">
            <v>955.85</v>
          </cell>
          <cell r="F2493" t="str">
            <v>Each</v>
          </cell>
          <cell r="G2493">
            <v>387.42</v>
          </cell>
          <cell r="H2493">
            <v>955.85</v>
          </cell>
        </row>
        <row r="2494">
          <cell r="A2494" t="str">
            <v>24-26-c-05</v>
          </cell>
          <cell r="B2494" t="str">
            <v>Providing and installing  PVC bends BSS Class 'D'workingpressure : 8" i/d</v>
          </cell>
          <cell r="C2494" t="str">
            <v>Each</v>
          </cell>
          <cell r="D2494">
            <v>534.38</v>
          </cell>
          <cell r="E2494">
            <v>6304.98</v>
          </cell>
          <cell r="F2494" t="str">
            <v>Each</v>
          </cell>
          <cell r="G2494">
            <v>534.38</v>
          </cell>
          <cell r="H2494">
            <v>6304.98</v>
          </cell>
        </row>
        <row r="2495">
          <cell r="A2495" t="str">
            <v>24-26-c-06</v>
          </cell>
          <cell r="B2495" t="str">
            <v>Providing and installing  PVC bends BSS Class 'D'workingpressure : 10" i/d</v>
          </cell>
          <cell r="C2495" t="str">
            <v>Each</v>
          </cell>
          <cell r="D2495">
            <v>667.97</v>
          </cell>
          <cell r="E2495">
            <v>8719.9699999999993</v>
          </cell>
          <cell r="F2495" t="str">
            <v>Each</v>
          </cell>
          <cell r="G2495">
            <v>667.97</v>
          </cell>
          <cell r="H2495">
            <v>8719.9699999999993</v>
          </cell>
        </row>
        <row r="2496">
          <cell r="A2496" t="str">
            <v>24-26-c-07</v>
          </cell>
          <cell r="B2496" t="str">
            <v>Providing and installing  PVC bends BSS Class 'D'workingpressure : 12" i/d</v>
          </cell>
          <cell r="C2496" t="str">
            <v>Each</v>
          </cell>
          <cell r="D2496">
            <v>801.56</v>
          </cell>
          <cell r="E2496">
            <v>9524.56</v>
          </cell>
          <cell r="F2496" t="str">
            <v>Each</v>
          </cell>
          <cell r="G2496">
            <v>801.56</v>
          </cell>
          <cell r="H2496">
            <v>9524.56</v>
          </cell>
        </row>
        <row r="2497">
          <cell r="A2497" t="str">
            <v>24-27-a-01</v>
          </cell>
          <cell r="B2497" t="str">
            <v>Providing and installing  PVC tees BSS Class 'B'workingpressure : 2" i/d</v>
          </cell>
          <cell r="C2497" t="str">
            <v>Each</v>
          </cell>
          <cell r="D2497">
            <v>267.19</v>
          </cell>
          <cell r="E2497">
            <v>361.11</v>
          </cell>
          <cell r="F2497" t="str">
            <v>Each</v>
          </cell>
          <cell r="G2497">
            <v>267.19</v>
          </cell>
          <cell r="H2497">
            <v>361.11</v>
          </cell>
        </row>
        <row r="2498">
          <cell r="A2498" t="str">
            <v>24-27-a-02</v>
          </cell>
          <cell r="B2498" t="str">
            <v>Providing and installing  PVC tees BSS Class 'B'workingpressure : 3" i/d</v>
          </cell>
          <cell r="C2498" t="str">
            <v>Each</v>
          </cell>
          <cell r="D2498">
            <v>320.63</v>
          </cell>
          <cell r="E2498">
            <v>537.63</v>
          </cell>
          <cell r="F2498" t="str">
            <v>Each</v>
          </cell>
          <cell r="G2498">
            <v>320.63</v>
          </cell>
          <cell r="H2498">
            <v>537.63</v>
          </cell>
        </row>
        <row r="2499">
          <cell r="A2499" t="str">
            <v>24-27-a-03</v>
          </cell>
          <cell r="B2499" t="str">
            <v>Providing and installing  PVC tees BSS Class 'B'workingpressure : 4" i/d</v>
          </cell>
          <cell r="C2499" t="str">
            <v>Each</v>
          </cell>
          <cell r="D2499">
            <v>427.5</v>
          </cell>
          <cell r="E2499">
            <v>708.47</v>
          </cell>
          <cell r="F2499" t="str">
            <v>Each</v>
          </cell>
          <cell r="G2499">
            <v>427.5</v>
          </cell>
          <cell r="H2499">
            <v>708.47</v>
          </cell>
        </row>
        <row r="2500">
          <cell r="A2500" t="str">
            <v>24-27-a-04</v>
          </cell>
          <cell r="B2500" t="str">
            <v>Providing and installing  PVC tees BSS Class 'B'workingpressure : 6" i/d</v>
          </cell>
          <cell r="C2500" t="str">
            <v>Each</v>
          </cell>
          <cell r="D2500">
            <v>587.80999999999995</v>
          </cell>
          <cell r="E2500">
            <v>1534.57</v>
          </cell>
          <cell r="F2500" t="str">
            <v>Each</v>
          </cell>
          <cell r="G2500">
            <v>587.80999999999995</v>
          </cell>
          <cell r="H2500">
            <v>1534.57</v>
          </cell>
        </row>
        <row r="2501">
          <cell r="A2501" t="str">
            <v>24-27-a-05</v>
          </cell>
          <cell r="B2501" t="str">
            <v>Providing and installing  PVC tees BSS Class 'B'workingpressure : 8" i/d</v>
          </cell>
          <cell r="C2501" t="str">
            <v>Each</v>
          </cell>
          <cell r="D2501">
            <v>868.36</v>
          </cell>
          <cell r="E2501">
            <v>4357.5600000000004</v>
          </cell>
          <cell r="F2501" t="str">
            <v>Each</v>
          </cell>
          <cell r="G2501">
            <v>868.36</v>
          </cell>
          <cell r="H2501">
            <v>4357.5600000000004</v>
          </cell>
        </row>
        <row r="2502">
          <cell r="A2502" t="str">
            <v>24-27-a-06</v>
          </cell>
          <cell r="B2502" t="str">
            <v>Providing and installing  PVC tees BSS Class 'B'workingpressure : 10" i/d</v>
          </cell>
          <cell r="C2502" t="str">
            <v>Each</v>
          </cell>
          <cell r="D2502">
            <v>1001.95</v>
          </cell>
          <cell r="E2502">
            <v>4558.25</v>
          </cell>
          <cell r="F2502" t="str">
            <v>Each</v>
          </cell>
          <cell r="G2502">
            <v>1001.95</v>
          </cell>
          <cell r="H2502">
            <v>4558.25</v>
          </cell>
        </row>
        <row r="2503">
          <cell r="A2503" t="str">
            <v>24-27-a-07</v>
          </cell>
          <cell r="B2503" t="str">
            <v>Providing and installing  PVC tees BSS Class 'B'workingpressure : 12" i/d</v>
          </cell>
          <cell r="C2503" t="str">
            <v>Each</v>
          </cell>
          <cell r="D2503">
            <v>1202.3399999999999</v>
          </cell>
          <cell r="E2503">
            <v>5228.34</v>
          </cell>
          <cell r="F2503" t="str">
            <v>Each</v>
          </cell>
          <cell r="G2503">
            <v>1202.3399999999999</v>
          </cell>
          <cell r="H2503">
            <v>5228.34</v>
          </cell>
        </row>
        <row r="2504">
          <cell r="A2504" t="str">
            <v>24-27-b-01</v>
          </cell>
          <cell r="B2504" t="str">
            <v>Providing and installing  PVC tees BSS Class 'C'workingpressure : 2" i/d</v>
          </cell>
          <cell r="C2504" t="str">
            <v>Each</v>
          </cell>
          <cell r="D2504">
            <v>267.19</v>
          </cell>
          <cell r="E2504">
            <v>356.18</v>
          </cell>
          <cell r="F2504" t="str">
            <v>Each</v>
          </cell>
          <cell r="G2504">
            <v>267.19</v>
          </cell>
          <cell r="H2504">
            <v>356.18</v>
          </cell>
        </row>
        <row r="2505">
          <cell r="A2505" t="str">
            <v>24-27-b-02</v>
          </cell>
          <cell r="B2505" t="str">
            <v>Providing and installing  PVC tees BSS Class 'C'workingpressure : 3" i/d</v>
          </cell>
          <cell r="C2505" t="str">
            <v>Each</v>
          </cell>
          <cell r="D2505">
            <v>320.63</v>
          </cell>
          <cell r="E2505">
            <v>535.39</v>
          </cell>
          <cell r="F2505" t="str">
            <v>Each</v>
          </cell>
          <cell r="G2505">
            <v>320.63</v>
          </cell>
          <cell r="H2505">
            <v>535.39</v>
          </cell>
        </row>
        <row r="2506">
          <cell r="A2506" t="str">
            <v>24-27-b-03</v>
          </cell>
          <cell r="B2506" t="str">
            <v>Providing and installing  PVC tees BSS Class 'C'workingpressure : 4" i/d</v>
          </cell>
          <cell r="C2506">
            <v>0</v>
          </cell>
          <cell r="D2506">
            <v>427.5</v>
          </cell>
          <cell r="E2506">
            <v>704.89</v>
          </cell>
          <cell r="F2506" t="str">
            <v>Each</v>
          </cell>
          <cell r="G2506">
            <v>427.5</v>
          </cell>
          <cell r="H2506">
            <v>704.89</v>
          </cell>
        </row>
        <row r="2507">
          <cell r="A2507" t="str">
            <v>24-27-b-04</v>
          </cell>
          <cell r="B2507" t="str">
            <v>Providing and installing  PVC tees BSS Class 'C'workingpressure : 6" i/d</v>
          </cell>
          <cell r="C2507">
            <v>0</v>
          </cell>
          <cell r="D2507">
            <v>587.80999999999995</v>
          </cell>
          <cell r="E2507">
            <v>1538.6</v>
          </cell>
          <cell r="F2507" t="str">
            <v>Each</v>
          </cell>
          <cell r="G2507">
            <v>587.80999999999995</v>
          </cell>
          <cell r="H2507">
            <v>1538.6</v>
          </cell>
        </row>
        <row r="2508">
          <cell r="A2508" t="str">
            <v>24-27-b-05</v>
          </cell>
          <cell r="B2508" t="str">
            <v>Providing and installing  PVC tees BSS Class 'C'workingpressure : 8" i/d</v>
          </cell>
          <cell r="C2508">
            <v>0</v>
          </cell>
          <cell r="D2508">
            <v>868.36</v>
          </cell>
          <cell r="E2508">
            <v>9993.9599999999991</v>
          </cell>
          <cell r="F2508" t="str">
            <v>Each</v>
          </cell>
          <cell r="G2508">
            <v>868.36</v>
          </cell>
          <cell r="H2508">
            <v>9993.9599999999991</v>
          </cell>
        </row>
        <row r="2509">
          <cell r="A2509" t="str">
            <v>24-27-b-06</v>
          </cell>
          <cell r="B2509" t="str">
            <v>Providing and installing  PVC tees BSS Class 'C'workingpressure : 10" i/d</v>
          </cell>
          <cell r="C2509">
            <v>0</v>
          </cell>
          <cell r="D2509">
            <v>996.89</v>
          </cell>
          <cell r="E2509">
            <v>9250.19</v>
          </cell>
          <cell r="F2509" t="str">
            <v>Each</v>
          </cell>
          <cell r="G2509">
            <v>996.89</v>
          </cell>
          <cell r="H2509">
            <v>9250.19</v>
          </cell>
        </row>
        <row r="2510">
          <cell r="A2510" t="str">
            <v>24-27-b-07</v>
          </cell>
          <cell r="B2510" t="str">
            <v>Providing and installing  PVC tees BSS Class 'C'workingpressure : 12" i/d</v>
          </cell>
          <cell r="C2510">
            <v>0</v>
          </cell>
          <cell r="D2510">
            <v>1202.3399999999999</v>
          </cell>
          <cell r="E2510">
            <v>12273.84</v>
          </cell>
          <cell r="F2510" t="str">
            <v>Each</v>
          </cell>
          <cell r="G2510">
            <v>1202.3399999999999</v>
          </cell>
          <cell r="H2510">
            <v>12273.84</v>
          </cell>
        </row>
        <row r="2511">
          <cell r="A2511" t="str">
            <v>24-27-c-01</v>
          </cell>
          <cell r="B2511" t="str">
            <v>Providing and installing  PVC tees BSS Class 'D'workingpressure : 2" i/d</v>
          </cell>
          <cell r="C2511">
            <v>0</v>
          </cell>
          <cell r="D2511">
            <v>267.19</v>
          </cell>
          <cell r="E2511">
            <v>343.66</v>
          </cell>
          <cell r="F2511" t="str">
            <v>Each</v>
          </cell>
          <cell r="G2511">
            <v>267.19</v>
          </cell>
          <cell r="H2511">
            <v>343.66</v>
          </cell>
        </row>
        <row r="2512">
          <cell r="A2512" t="str">
            <v>24-27-c-02</v>
          </cell>
          <cell r="B2512" t="str">
            <v>Providing and installing  PVC tees BSS Class 'D'workingpressure : 3" i/d</v>
          </cell>
          <cell r="C2512">
            <v>0</v>
          </cell>
          <cell r="D2512">
            <v>320.63</v>
          </cell>
          <cell r="E2512">
            <v>523.30999999999995</v>
          </cell>
          <cell r="F2512" t="str">
            <v>Each</v>
          </cell>
          <cell r="G2512">
            <v>320.63</v>
          </cell>
          <cell r="H2512">
            <v>523.30999999999995</v>
          </cell>
        </row>
        <row r="2513">
          <cell r="A2513" t="str">
            <v>24-27-c-03</v>
          </cell>
          <cell r="B2513" t="str">
            <v>Providing and installing  PVC tees BSS Class 'D'workingpressure : 4" i/d</v>
          </cell>
          <cell r="C2513">
            <v>0</v>
          </cell>
          <cell r="D2513">
            <v>427.5</v>
          </cell>
          <cell r="E2513">
            <v>703.1</v>
          </cell>
          <cell r="F2513" t="str">
            <v>Each</v>
          </cell>
          <cell r="G2513">
            <v>427.5</v>
          </cell>
          <cell r="H2513">
            <v>703.1</v>
          </cell>
        </row>
        <row r="2514">
          <cell r="A2514" t="str">
            <v>24-27-c-04</v>
          </cell>
          <cell r="B2514" t="str">
            <v>Providing and installing  PVC tees BSS Class 'D'workingpressure : 6" i/d</v>
          </cell>
          <cell r="C2514">
            <v>0</v>
          </cell>
          <cell r="D2514">
            <v>587.80999999999995</v>
          </cell>
          <cell r="E2514">
            <v>1531.89</v>
          </cell>
          <cell r="F2514" t="str">
            <v>Each</v>
          </cell>
          <cell r="G2514">
            <v>587.80999999999995</v>
          </cell>
          <cell r="H2514">
            <v>1531.89</v>
          </cell>
        </row>
        <row r="2515">
          <cell r="A2515" t="str">
            <v>24-27-c-05</v>
          </cell>
          <cell r="B2515" t="str">
            <v>Providing and installing  PVC tees BSS Class 'D'workingpressure : 8" i/d</v>
          </cell>
          <cell r="C2515">
            <v>0</v>
          </cell>
          <cell r="D2515">
            <v>868.36</v>
          </cell>
          <cell r="E2515">
            <v>6035.06</v>
          </cell>
          <cell r="F2515" t="str">
            <v>Each</v>
          </cell>
          <cell r="G2515">
            <v>868.36</v>
          </cell>
          <cell r="H2515">
            <v>6035.06</v>
          </cell>
        </row>
        <row r="2516">
          <cell r="A2516" t="str">
            <v>24-27-c-06</v>
          </cell>
          <cell r="B2516" t="str">
            <v>Providing and installing  PVC tees BSS Class 'D'workingpressure : 10" i/d</v>
          </cell>
          <cell r="C2516">
            <v>0</v>
          </cell>
          <cell r="D2516">
            <v>1001.95</v>
          </cell>
          <cell r="E2516">
            <v>9389.4500000000007</v>
          </cell>
          <cell r="F2516" t="str">
            <v>Each</v>
          </cell>
          <cell r="G2516">
            <v>1001.95</v>
          </cell>
          <cell r="H2516">
            <v>9389.4500000000007</v>
          </cell>
        </row>
        <row r="2517">
          <cell r="A2517" t="str">
            <v>24-27-c-07</v>
          </cell>
          <cell r="B2517" t="str">
            <v>Providing and installing  PVC tees BSS Class 'D'workingpressure : 12" i/d</v>
          </cell>
          <cell r="C2517">
            <v>0</v>
          </cell>
          <cell r="D2517">
            <v>1202.3399999999999</v>
          </cell>
          <cell r="E2517">
            <v>10596.34</v>
          </cell>
          <cell r="F2517" t="str">
            <v>Each</v>
          </cell>
          <cell r="G2517">
            <v>1202.3399999999999</v>
          </cell>
          <cell r="H2517">
            <v>10596.34</v>
          </cell>
        </row>
        <row r="2518">
          <cell r="A2518" t="str">
            <v>24-28-a-01</v>
          </cell>
          <cell r="B2518" t="str">
            <v>Providing and installing  PVC sockets BSS ClassB'working pressure : 2" i/d</v>
          </cell>
          <cell r="C2518">
            <v>0</v>
          </cell>
          <cell r="D2518">
            <v>89.44</v>
          </cell>
          <cell r="E2518">
            <v>156.07</v>
          </cell>
          <cell r="F2518" t="str">
            <v>Each</v>
          </cell>
          <cell r="G2518">
            <v>89.44</v>
          </cell>
          <cell r="H2518">
            <v>156.07</v>
          </cell>
        </row>
        <row r="2519">
          <cell r="A2519" t="str">
            <v>24-28-a-02</v>
          </cell>
          <cell r="B2519" t="str">
            <v>Providing and installing  PVC sockets BSS ClassB'working pressure : 3" i/d</v>
          </cell>
          <cell r="C2519">
            <v>0</v>
          </cell>
          <cell r="D2519">
            <v>93.52</v>
          </cell>
          <cell r="E2519">
            <v>192.26</v>
          </cell>
          <cell r="F2519" t="str">
            <v>Each</v>
          </cell>
          <cell r="G2519">
            <v>93.52</v>
          </cell>
          <cell r="H2519">
            <v>192.26</v>
          </cell>
        </row>
        <row r="2520">
          <cell r="A2520" t="str">
            <v>24-28-a-03</v>
          </cell>
          <cell r="B2520" t="str">
            <v>Providing and installing  PVC sockets BSS ClassB'working pressure : 4" i/d</v>
          </cell>
          <cell r="C2520">
            <v>0</v>
          </cell>
          <cell r="D2520">
            <v>133.59</v>
          </cell>
          <cell r="E2520">
            <v>252.07</v>
          </cell>
          <cell r="F2520" t="str">
            <v>Each</v>
          </cell>
          <cell r="G2520">
            <v>133.59</v>
          </cell>
          <cell r="H2520">
            <v>252.07</v>
          </cell>
        </row>
        <row r="2521">
          <cell r="A2521" t="str">
            <v>24-28-a-04</v>
          </cell>
          <cell r="B2521" t="str">
            <v>Providing and installing  PVC sockets BSS ClassB'working pressure : 6" i/d</v>
          </cell>
          <cell r="C2521">
            <v>0</v>
          </cell>
          <cell r="D2521">
            <v>984.54</v>
          </cell>
          <cell r="E2521">
            <v>1389.38</v>
          </cell>
          <cell r="F2521" t="str">
            <v>Each</v>
          </cell>
          <cell r="G2521">
            <v>984.54</v>
          </cell>
          <cell r="H2521">
            <v>1389.38</v>
          </cell>
        </row>
        <row r="2522">
          <cell r="A2522" t="str">
            <v>24-28-a-05</v>
          </cell>
          <cell r="B2522" t="str">
            <v>Providing and installing  PVC sockets BSS ClassB'working pressure : 8" i/d</v>
          </cell>
          <cell r="C2522">
            <v>0</v>
          </cell>
          <cell r="D2522">
            <v>267.19</v>
          </cell>
          <cell r="E2522">
            <v>1649.85</v>
          </cell>
          <cell r="F2522" t="str">
            <v>Each</v>
          </cell>
          <cell r="G2522">
            <v>267.19</v>
          </cell>
          <cell r="H2522">
            <v>1649.85</v>
          </cell>
        </row>
        <row r="2523">
          <cell r="A2523" t="str">
            <v>24-28-a-06</v>
          </cell>
          <cell r="B2523" t="str">
            <v>Providing and installing  PVC sockets BSS ClassB'working pressure : 10" i/d</v>
          </cell>
          <cell r="C2523">
            <v>0</v>
          </cell>
          <cell r="D2523">
            <v>333.73</v>
          </cell>
          <cell r="E2523">
            <v>1944.13</v>
          </cell>
          <cell r="F2523" t="str">
            <v>Each</v>
          </cell>
          <cell r="G2523">
            <v>333.73</v>
          </cell>
          <cell r="H2523">
            <v>1944.13</v>
          </cell>
        </row>
        <row r="2524">
          <cell r="A2524" t="str">
            <v>24-28-a-07</v>
          </cell>
          <cell r="B2524" t="str">
            <v>Providing and installing  PVC sockets BSS ClassB'working pressure : 12" i/d</v>
          </cell>
          <cell r="C2524">
            <v>0</v>
          </cell>
          <cell r="D2524">
            <v>400.78</v>
          </cell>
          <cell r="E2524">
            <v>2480.88</v>
          </cell>
          <cell r="F2524" t="str">
            <v>Each</v>
          </cell>
          <cell r="G2524">
            <v>400.78</v>
          </cell>
          <cell r="H2524">
            <v>2480.88</v>
          </cell>
        </row>
        <row r="2525">
          <cell r="A2525" t="str">
            <v>24-28-b-01</v>
          </cell>
          <cell r="B2525" t="str">
            <v>Providing and installing  PVC sockets BSS ClassC'working pressure : 2" i/d</v>
          </cell>
          <cell r="C2525">
            <v>0</v>
          </cell>
          <cell r="D2525">
            <v>89.44</v>
          </cell>
          <cell r="E2525">
            <v>154.72999999999999</v>
          </cell>
          <cell r="F2525" t="str">
            <v>Each</v>
          </cell>
          <cell r="G2525">
            <v>89.44</v>
          </cell>
          <cell r="H2525">
            <v>154.72999999999999</v>
          </cell>
        </row>
        <row r="2526">
          <cell r="A2526" t="str">
            <v>24-28-b-02</v>
          </cell>
          <cell r="B2526" t="str">
            <v>Providing and installing  PVC sockets BSS ClassC'working pressure : 3" i/d</v>
          </cell>
          <cell r="C2526">
            <v>0</v>
          </cell>
          <cell r="D2526">
            <v>492.19</v>
          </cell>
          <cell r="E2526">
            <v>596.29999999999995</v>
          </cell>
          <cell r="F2526" t="str">
            <v>Each</v>
          </cell>
          <cell r="G2526">
            <v>492.19</v>
          </cell>
          <cell r="H2526">
            <v>596.29999999999995</v>
          </cell>
        </row>
        <row r="2527">
          <cell r="A2527" t="str">
            <v>24-28-b-03</v>
          </cell>
          <cell r="B2527" t="str">
            <v>Providing and installing  PVC sockets BSS ClassC'working pressure : 4" i/d</v>
          </cell>
          <cell r="C2527">
            <v>0</v>
          </cell>
          <cell r="D2527">
            <v>133.59</v>
          </cell>
          <cell r="E2527">
            <v>253.86</v>
          </cell>
          <cell r="F2527" t="str">
            <v>Each</v>
          </cell>
          <cell r="G2527">
            <v>133.59</v>
          </cell>
          <cell r="H2527">
            <v>253.86</v>
          </cell>
        </row>
        <row r="2528">
          <cell r="A2528" t="str">
            <v>24-28-b-04</v>
          </cell>
          <cell r="B2528" t="str">
            <v>Providing and installing  PVC sockets BSS ClassC'working pressure : 6" i/d</v>
          </cell>
          <cell r="C2528">
            <v>0</v>
          </cell>
          <cell r="D2528">
            <v>187.03</v>
          </cell>
          <cell r="E2528">
            <v>598.58000000000004</v>
          </cell>
          <cell r="F2528" t="str">
            <v>Each</v>
          </cell>
          <cell r="G2528">
            <v>187.03</v>
          </cell>
          <cell r="H2528">
            <v>598.58000000000004</v>
          </cell>
        </row>
        <row r="2529">
          <cell r="A2529" t="str">
            <v>24-28-b-05</v>
          </cell>
          <cell r="B2529" t="str">
            <v>Providing and installing  PVC sockets BSS ClassC'working pressure : 8" i/d</v>
          </cell>
          <cell r="C2529">
            <v>0</v>
          </cell>
          <cell r="D2529">
            <v>267.19</v>
          </cell>
          <cell r="E2529">
            <v>1648.96</v>
          </cell>
          <cell r="F2529" t="str">
            <v>Each</v>
          </cell>
          <cell r="G2529">
            <v>267.19</v>
          </cell>
          <cell r="H2529">
            <v>1648.95</v>
          </cell>
        </row>
        <row r="2530">
          <cell r="A2530" t="str">
            <v>24-28-b-06</v>
          </cell>
          <cell r="B2530" t="str">
            <v>Providing and installing  PVC sockets BSS ClassC'working pressure : 10" i/d</v>
          </cell>
          <cell r="C2530">
            <v>0</v>
          </cell>
          <cell r="D2530">
            <v>333.98</v>
          </cell>
          <cell r="E2530">
            <v>2615.38</v>
          </cell>
          <cell r="F2530" t="str">
            <v>Each</v>
          </cell>
          <cell r="G2530">
            <v>333.98</v>
          </cell>
          <cell r="H2530">
            <v>2615.38</v>
          </cell>
        </row>
        <row r="2531">
          <cell r="A2531" t="str">
            <v>24-28-b-07</v>
          </cell>
          <cell r="B2531" t="str">
            <v>Providing and installing  PVC sockets BSS ClassC'working pressure : 12" i/d</v>
          </cell>
          <cell r="C2531">
            <v>0</v>
          </cell>
          <cell r="D2531">
            <v>400.78</v>
          </cell>
          <cell r="E2531">
            <v>3688.68</v>
          </cell>
          <cell r="F2531" t="str">
            <v>Each</v>
          </cell>
          <cell r="G2531">
            <v>400.78</v>
          </cell>
          <cell r="H2531">
            <v>3688.68</v>
          </cell>
        </row>
        <row r="2532">
          <cell r="A2532" t="str">
            <v>24-28-c-01</v>
          </cell>
          <cell r="B2532" t="str">
            <v>Providing and installing  PVC sockets BSS ClassD'working pressure : 2" i/d</v>
          </cell>
          <cell r="C2532">
            <v>0</v>
          </cell>
          <cell r="D2532">
            <v>89.44</v>
          </cell>
          <cell r="E2532">
            <v>154.72999999999999</v>
          </cell>
          <cell r="F2532" t="str">
            <v>Each</v>
          </cell>
          <cell r="G2532">
            <v>89.44</v>
          </cell>
          <cell r="H2532">
            <v>154.72999999999999</v>
          </cell>
        </row>
        <row r="2533">
          <cell r="A2533" t="str">
            <v>24-28-c-02</v>
          </cell>
          <cell r="B2533" t="str">
            <v>Providing and installing  PVC sockets BSS ClassD'working pressure : 3" i/d</v>
          </cell>
          <cell r="C2533">
            <v>0</v>
          </cell>
          <cell r="D2533">
            <v>93.52</v>
          </cell>
          <cell r="E2533">
            <v>194.05</v>
          </cell>
          <cell r="F2533" t="str">
            <v>Each</v>
          </cell>
          <cell r="G2533">
            <v>93.52</v>
          </cell>
          <cell r="H2533">
            <v>194.05</v>
          </cell>
        </row>
        <row r="2534">
          <cell r="A2534" t="str">
            <v>24-28-c-03</v>
          </cell>
          <cell r="B2534" t="str">
            <v>Providing and installing  PVC sockets BSS ClassD'working pressure : 4" i/d</v>
          </cell>
          <cell r="C2534">
            <v>0</v>
          </cell>
          <cell r="D2534">
            <v>133.59</v>
          </cell>
          <cell r="E2534">
            <v>253.41</v>
          </cell>
          <cell r="F2534" t="str">
            <v>Each</v>
          </cell>
          <cell r="G2534">
            <v>133.59</v>
          </cell>
          <cell r="H2534">
            <v>253.41</v>
          </cell>
        </row>
        <row r="2535">
          <cell r="A2535" t="str">
            <v>24-28-c-04</v>
          </cell>
          <cell r="B2535" t="str">
            <v>Providing and installing  PVC sockets BSS ClassD'working pressure : 6" i/d</v>
          </cell>
          <cell r="C2535">
            <v>0</v>
          </cell>
          <cell r="D2535">
            <v>187.03</v>
          </cell>
          <cell r="E2535">
            <v>595</v>
          </cell>
          <cell r="F2535" t="str">
            <v>Each</v>
          </cell>
          <cell r="G2535">
            <v>187.03</v>
          </cell>
          <cell r="H2535">
            <v>595</v>
          </cell>
        </row>
        <row r="2536">
          <cell r="A2536" t="str">
            <v>24-28-c-05</v>
          </cell>
          <cell r="B2536" t="str">
            <v>Providing and installing  PVC sockets BSS ClassD'working pressure : 8" i/d</v>
          </cell>
          <cell r="C2536">
            <v>0</v>
          </cell>
          <cell r="D2536">
            <v>267.19</v>
          </cell>
          <cell r="E2536">
            <v>1658.8</v>
          </cell>
          <cell r="F2536" t="str">
            <v>Each</v>
          </cell>
          <cell r="G2536">
            <v>267.19</v>
          </cell>
          <cell r="H2536">
            <v>1658.8</v>
          </cell>
        </row>
        <row r="2537">
          <cell r="A2537" t="str">
            <v>24-28-c-06</v>
          </cell>
          <cell r="B2537" t="str">
            <v>Providing and installing  PVC sockets BSS ClassD'working pressure : 10" i/d</v>
          </cell>
          <cell r="C2537">
            <v>0</v>
          </cell>
          <cell r="D2537">
            <v>333.98</v>
          </cell>
          <cell r="E2537">
            <v>3152.18</v>
          </cell>
          <cell r="F2537" t="str">
            <v>Each</v>
          </cell>
          <cell r="G2537">
            <v>333.98</v>
          </cell>
          <cell r="H2537">
            <v>3152.18</v>
          </cell>
        </row>
        <row r="2538">
          <cell r="A2538" t="str">
            <v>24-28-c-07</v>
          </cell>
          <cell r="B2538" t="str">
            <v>Providing and installing  PVC sockets BSS ClassD'working pressure : 12" i/d</v>
          </cell>
          <cell r="C2538">
            <v>0</v>
          </cell>
          <cell r="D2538">
            <v>400.78</v>
          </cell>
          <cell r="E2538">
            <v>4091.28</v>
          </cell>
          <cell r="F2538" t="str">
            <v>Each</v>
          </cell>
          <cell r="G2538">
            <v>400.78</v>
          </cell>
          <cell r="H2538">
            <v>4091.28</v>
          </cell>
        </row>
        <row r="2539">
          <cell r="A2539" t="str">
            <v>24-29-a-01</v>
          </cell>
          <cell r="B2539" t="str">
            <v>Providing and installing  PVC tappered core BSS ClassB'working pressure : 2" i/d</v>
          </cell>
          <cell r="C2539">
            <v>0</v>
          </cell>
          <cell r="D2539">
            <v>183.09</v>
          </cell>
          <cell r="E2539">
            <v>283.74</v>
          </cell>
          <cell r="F2539" t="str">
            <v>Each</v>
          </cell>
          <cell r="G2539">
            <v>183.09</v>
          </cell>
          <cell r="H2539">
            <v>283.74</v>
          </cell>
        </row>
        <row r="2540">
          <cell r="A2540" t="str">
            <v>24-29-a-02</v>
          </cell>
          <cell r="B2540" t="str">
            <v>Providing and installing  PVC tappered core BSS ClassB'working pressure : 3" i/d</v>
          </cell>
          <cell r="C2540">
            <v>0</v>
          </cell>
          <cell r="D2540">
            <v>200.39</v>
          </cell>
          <cell r="E2540">
            <v>321.17</v>
          </cell>
          <cell r="F2540" t="str">
            <v>Each</v>
          </cell>
          <cell r="G2540">
            <v>200.39</v>
          </cell>
          <cell r="H2540">
            <v>321.17</v>
          </cell>
        </row>
        <row r="2541">
          <cell r="A2541" t="str">
            <v>24-29-a-03</v>
          </cell>
          <cell r="B2541" t="str">
            <v>Providing and installing  PVC tappered core BSS ClassB'working pressure : 4" i/d</v>
          </cell>
          <cell r="C2541">
            <v>0</v>
          </cell>
          <cell r="D2541">
            <v>267.19</v>
          </cell>
          <cell r="E2541">
            <v>408.1</v>
          </cell>
          <cell r="F2541" t="str">
            <v>Each</v>
          </cell>
          <cell r="G2541">
            <v>267.19</v>
          </cell>
          <cell r="H2541">
            <v>408.1</v>
          </cell>
        </row>
        <row r="2542">
          <cell r="A2542" t="str">
            <v>24-29-a-04</v>
          </cell>
          <cell r="B2542" t="str">
            <v>Providing and installing  PVC tappered core BSS ClassB'working pressure : 6" i/d</v>
          </cell>
          <cell r="C2542">
            <v>0</v>
          </cell>
          <cell r="D2542">
            <v>387.42</v>
          </cell>
          <cell r="E2542">
            <v>575.29999999999995</v>
          </cell>
          <cell r="F2542" t="str">
            <v>Each</v>
          </cell>
          <cell r="G2542">
            <v>387.42</v>
          </cell>
          <cell r="H2542">
            <v>575.29999999999995</v>
          </cell>
        </row>
        <row r="2543">
          <cell r="A2543" t="str">
            <v>24-29-a-05</v>
          </cell>
          <cell r="B2543" t="str">
            <v>Providing and installing  PVC tappered core BSS ClassB'working pressure : 8" i/d</v>
          </cell>
          <cell r="C2543">
            <v>0</v>
          </cell>
          <cell r="D2543">
            <v>534.38</v>
          </cell>
          <cell r="E2543">
            <v>856.46</v>
          </cell>
          <cell r="F2543" t="str">
            <v>Each</v>
          </cell>
          <cell r="G2543">
            <v>534.38</v>
          </cell>
          <cell r="H2543">
            <v>856.46</v>
          </cell>
        </row>
        <row r="2544">
          <cell r="A2544" t="str">
            <v>24-29-a-06</v>
          </cell>
          <cell r="B2544" t="str">
            <v>Providing and installing  PVC tappered core BSS ClassB'working pressure : 10" i/d</v>
          </cell>
          <cell r="C2544">
            <v>0</v>
          </cell>
          <cell r="D2544">
            <v>667.97</v>
          </cell>
          <cell r="E2544">
            <v>1204.77</v>
          </cell>
          <cell r="F2544" t="str">
            <v>Each</v>
          </cell>
          <cell r="G2544">
            <v>667.97</v>
          </cell>
          <cell r="H2544">
            <v>1204.77</v>
          </cell>
        </row>
        <row r="2545">
          <cell r="A2545" t="str">
            <v>24-29-a-07</v>
          </cell>
          <cell r="B2545" t="str">
            <v>Providing and installing  PVC tappered core BSS ClassB'working pressure : 12" i/d</v>
          </cell>
          <cell r="C2545">
            <v>0</v>
          </cell>
          <cell r="D2545">
            <v>790.31</v>
          </cell>
          <cell r="E2545">
            <v>1380.79</v>
          </cell>
          <cell r="F2545" t="str">
            <v>Each</v>
          </cell>
          <cell r="G2545">
            <v>790.31</v>
          </cell>
          <cell r="H2545">
            <v>1380.79</v>
          </cell>
        </row>
        <row r="2546">
          <cell r="A2546" t="str">
            <v>24-29-b-01</v>
          </cell>
          <cell r="B2546" t="str">
            <v>Providing and installing  PVC tappered core BSS ClassC'working pressure : 2" i/d</v>
          </cell>
          <cell r="C2546">
            <v>0</v>
          </cell>
          <cell r="D2546">
            <v>183.09</v>
          </cell>
          <cell r="E2546">
            <v>290.45</v>
          </cell>
          <cell r="F2546" t="str">
            <v>Each</v>
          </cell>
          <cell r="G2546">
            <v>183.09</v>
          </cell>
          <cell r="H2546">
            <v>290.45</v>
          </cell>
        </row>
        <row r="2547">
          <cell r="A2547" t="str">
            <v>24-29-b-02</v>
          </cell>
          <cell r="B2547" t="str">
            <v>Providing and installing  PVC tappered core BSS ClassC'working pressure : 3" i/d</v>
          </cell>
          <cell r="C2547">
            <v>0</v>
          </cell>
          <cell r="D2547">
            <v>200.39</v>
          </cell>
          <cell r="E2547">
            <v>327.88</v>
          </cell>
          <cell r="F2547" t="str">
            <v>Each</v>
          </cell>
          <cell r="G2547">
            <v>200.39</v>
          </cell>
          <cell r="H2547">
            <v>327.88</v>
          </cell>
        </row>
        <row r="2548">
          <cell r="A2548" t="str">
            <v>24-29-b-03</v>
          </cell>
          <cell r="B2548" t="str">
            <v>Providing and installing  PVC tappered core BSS ClassC'working pressure : 4" i/d</v>
          </cell>
          <cell r="C2548">
            <v>0</v>
          </cell>
          <cell r="D2548">
            <v>267.19</v>
          </cell>
          <cell r="E2548">
            <v>421.52</v>
          </cell>
          <cell r="F2548" t="str">
            <v>Each</v>
          </cell>
          <cell r="G2548">
            <v>267.19</v>
          </cell>
          <cell r="H2548">
            <v>421.52</v>
          </cell>
        </row>
        <row r="2549">
          <cell r="A2549" t="str">
            <v>24-29-b-04</v>
          </cell>
          <cell r="B2549" t="str">
            <v>Providing and installing  PVC tappered core BSS ClassC'working pressure : 6" i/d</v>
          </cell>
          <cell r="C2549">
            <v>0</v>
          </cell>
          <cell r="D2549">
            <v>387.93</v>
          </cell>
          <cell r="E2549">
            <v>589.23</v>
          </cell>
          <cell r="F2549" t="str">
            <v>Each</v>
          </cell>
          <cell r="G2549">
            <v>387.93</v>
          </cell>
          <cell r="H2549">
            <v>589.23</v>
          </cell>
        </row>
        <row r="2550">
          <cell r="A2550" t="str">
            <v>24-29-b-05</v>
          </cell>
          <cell r="B2550" t="str">
            <v>Providing and installing  PVC tappered core BSS ClassC'working pressure : 8" i/d</v>
          </cell>
          <cell r="C2550">
            <v>0</v>
          </cell>
          <cell r="D2550">
            <v>534.38</v>
          </cell>
          <cell r="E2550">
            <v>869.88</v>
          </cell>
          <cell r="F2550" t="str">
            <v>Each</v>
          </cell>
          <cell r="G2550">
            <v>534.38</v>
          </cell>
          <cell r="H2550">
            <v>869.88</v>
          </cell>
        </row>
        <row r="2551">
          <cell r="A2551" t="str">
            <v>24-29-b-06</v>
          </cell>
          <cell r="B2551" t="str">
            <v>Providing and installing  PVC tappered core BSS ClassC'working pressure : 10" i/d</v>
          </cell>
          <cell r="C2551">
            <v>0</v>
          </cell>
          <cell r="D2551">
            <v>667.97</v>
          </cell>
          <cell r="E2551">
            <v>1231.6099999999999</v>
          </cell>
          <cell r="F2551" t="str">
            <v>Each</v>
          </cell>
          <cell r="G2551">
            <v>667.97</v>
          </cell>
          <cell r="H2551">
            <v>1231.6099999999999</v>
          </cell>
        </row>
        <row r="2552">
          <cell r="A2552" t="str">
            <v>24-29-b-07</v>
          </cell>
          <cell r="B2552" t="str">
            <v>Providing and installing  PVC tappered core BSS ClassC'working pressure : 12" i/d</v>
          </cell>
          <cell r="C2552" t="str">
            <v>Each</v>
          </cell>
          <cell r="D2552">
            <v>1474.25</v>
          </cell>
          <cell r="E2552" t="str">
            <v>Each</v>
          </cell>
          <cell r="F2552">
            <v>803.25</v>
          </cell>
          <cell r="G2552">
            <v>1474.25</v>
          </cell>
          <cell r="H2552">
            <v>0</v>
          </cell>
        </row>
        <row r="2553">
          <cell r="A2553" t="str">
            <v>24-29-c-01</v>
          </cell>
          <cell r="B2553" t="str">
            <v>Providing and installing  PVC tappered core BSS ClassD'working pressure : 2" i/d</v>
          </cell>
          <cell r="C2553" t="str">
            <v>Each</v>
          </cell>
          <cell r="D2553">
            <v>283.74</v>
          </cell>
          <cell r="E2553" t="str">
            <v>Each</v>
          </cell>
          <cell r="F2553">
            <v>183.09</v>
          </cell>
          <cell r="G2553">
            <v>283.74</v>
          </cell>
          <cell r="H2553">
            <v>0</v>
          </cell>
        </row>
        <row r="2554">
          <cell r="A2554" t="str">
            <v>24-29-c-02</v>
          </cell>
          <cell r="B2554" t="str">
            <v>Providing and installing  PVC tappered core BSS ClassD'working pressure : 3" i/d</v>
          </cell>
          <cell r="C2554" t="str">
            <v>Each</v>
          </cell>
          <cell r="D2554">
            <v>321.17</v>
          </cell>
          <cell r="E2554" t="str">
            <v>Each</v>
          </cell>
          <cell r="F2554">
            <v>200.39</v>
          </cell>
          <cell r="G2554">
            <v>321.17</v>
          </cell>
          <cell r="H2554">
            <v>0</v>
          </cell>
        </row>
        <row r="2555">
          <cell r="A2555" t="str">
            <v>24-29-c-03</v>
          </cell>
          <cell r="B2555" t="str">
            <v>Providing and installing  PVC tappered core BSS ClassD'working pressure : 4" i/d</v>
          </cell>
          <cell r="C2555" t="str">
            <v>Each</v>
          </cell>
          <cell r="D2555">
            <v>455.07</v>
          </cell>
          <cell r="E2555" t="str">
            <v>Each</v>
          </cell>
          <cell r="F2555">
            <v>267.19</v>
          </cell>
          <cell r="G2555">
            <v>455.07</v>
          </cell>
          <cell r="H2555">
            <v>0</v>
          </cell>
        </row>
        <row r="2556">
          <cell r="A2556" t="str">
            <v>24-29-c-04</v>
          </cell>
          <cell r="B2556" t="str">
            <v>Providing and installing  PVC tappered core BSS ClassD'working pressure : 6" i/d</v>
          </cell>
          <cell r="C2556" t="str">
            <v>Each</v>
          </cell>
          <cell r="D2556">
            <v>655.82</v>
          </cell>
          <cell r="E2556" t="str">
            <v>Each</v>
          </cell>
          <cell r="F2556">
            <v>387.42</v>
          </cell>
          <cell r="G2556">
            <v>655.82</v>
          </cell>
          <cell r="H2556">
            <v>0</v>
          </cell>
        </row>
        <row r="2557">
          <cell r="A2557" t="str">
            <v>24-29-c-05</v>
          </cell>
          <cell r="B2557" t="str">
            <v>Providing and installing  PVC tappered core BSS ClassD'working pressure : 8" i/d</v>
          </cell>
          <cell r="C2557" t="str">
            <v>Each</v>
          </cell>
          <cell r="D2557">
            <v>990.66</v>
          </cell>
          <cell r="E2557" t="str">
            <v>Each</v>
          </cell>
          <cell r="F2557">
            <v>534.38</v>
          </cell>
          <cell r="G2557">
            <v>990.66</v>
          </cell>
          <cell r="H2557">
            <v>0</v>
          </cell>
        </row>
        <row r="2558">
          <cell r="A2558" t="str">
            <v>24-29-c-06</v>
          </cell>
          <cell r="B2558" t="str">
            <v>Providing and installing  PVC tappered core BSS ClassD'working pressure : 10" i/d</v>
          </cell>
          <cell r="C2558" t="str">
            <v>Each</v>
          </cell>
          <cell r="D2558">
            <v>1500.01</v>
          </cell>
          <cell r="E2558" t="str">
            <v>Each</v>
          </cell>
          <cell r="F2558">
            <v>667.97</v>
          </cell>
          <cell r="G2558">
            <v>1500.01</v>
          </cell>
          <cell r="H2558">
            <v>0</v>
          </cell>
        </row>
        <row r="2559">
          <cell r="A2559" t="str">
            <v>24-29-c-07</v>
          </cell>
          <cell r="B2559" t="str">
            <v>Providing and installing  PVC tappered core BSS ClassD'working pressure : 12" i/d</v>
          </cell>
          <cell r="C2559" t="str">
            <v>Each</v>
          </cell>
          <cell r="D2559">
            <v>1761.09</v>
          </cell>
          <cell r="E2559" t="str">
            <v>Each</v>
          </cell>
          <cell r="F2559">
            <v>801.56</v>
          </cell>
          <cell r="G2559">
            <v>1761.09</v>
          </cell>
          <cell r="H2559">
            <v>0</v>
          </cell>
        </row>
        <row r="2560">
          <cell r="A2560" t="str">
            <v>24-30-a-01</v>
          </cell>
          <cell r="B2560" t="str">
            <v>Providing and Laying  HDPE pipe Din-/Din-/ISO-4427incl testing &amp; disinfect complete (20mm dia)</v>
          </cell>
          <cell r="C2560" t="str">
            <v>Rft</v>
          </cell>
          <cell r="D2560">
            <v>34.11</v>
          </cell>
          <cell r="E2560" t="str">
            <v>m</v>
          </cell>
          <cell r="F2560">
            <v>79.900000000000006</v>
          </cell>
          <cell r="G2560">
            <v>111.92</v>
          </cell>
          <cell r="H2560">
            <v>0</v>
          </cell>
        </row>
        <row r="2561">
          <cell r="A2561" t="str">
            <v>24-30-a-02</v>
          </cell>
          <cell r="B2561" t="str">
            <v>Providing and Laying  HDPE pipeDin-8074/Din-8075/ISO-4427 including testing &amp; disinfectcomplete (25mm dia)</v>
          </cell>
          <cell r="C2561" t="str">
            <v>Rft</v>
          </cell>
          <cell r="D2561">
            <v>37.770000000000003</v>
          </cell>
          <cell r="E2561" t="str">
            <v>m</v>
          </cell>
          <cell r="F2561">
            <v>79.900000000000006</v>
          </cell>
          <cell r="G2561">
            <v>123.92</v>
          </cell>
          <cell r="H2561">
            <v>0</v>
          </cell>
        </row>
        <row r="2562">
          <cell r="A2562" t="str">
            <v>24-30-a-03</v>
          </cell>
          <cell r="B2562" t="str">
            <v>Providing and Laying  HDPE pipeDin-8074/Din-8075/ISO-4427 incl testing &amp; disinfectcomplete (32mm dia)</v>
          </cell>
          <cell r="C2562" t="str">
            <v>Rft</v>
          </cell>
          <cell r="D2562">
            <v>24.35</v>
          </cell>
          <cell r="E2562">
            <v>45.09</v>
          </cell>
          <cell r="F2562" t="str">
            <v>m</v>
          </cell>
          <cell r="G2562">
            <v>79.900000000000006</v>
          </cell>
          <cell r="H2562">
            <v>147.94</v>
          </cell>
        </row>
        <row r="2563">
          <cell r="A2563" t="str">
            <v>24-30-a-04</v>
          </cell>
          <cell r="B2563" t="str">
            <v>Providing and Laying  HDPE pipeDin-8074/Din-8075/ISO-4427 including testing &amp; disinfectcomplete (40mm dia)</v>
          </cell>
          <cell r="C2563" t="str">
            <v>Rft</v>
          </cell>
          <cell r="D2563">
            <v>32.58</v>
          </cell>
          <cell r="E2563">
            <v>65.52</v>
          </cell>
          <cell r="F2563" t="str">
            <v>m</v>
          </cell>
          <cell r="G2563">
            <v>106.9</v>
          </cell>
          <cell r="H2563">
            <v>214.97</v>
          </cell>
        </row>
        <row r="2564">
          <cell r="A2564" t="str">
            <v>24-30-a-05</v>
          </cell>
          <cell r="B2564" t="str">
            <v>Providing and Laying  HDPE pipeDin-8074/Din-8075/ISO-4427 including testing &amp; disinfectcomplete (50mm dia)</v>
          </cell>
          <cell r="C2564" t="str">
            <v>Rft</v>
          </cell>
          <cell r="D2564">
            <v>32.58</v>
          </cell>
          <cell r="E2564">
            <v>82.6</v>
          </cell>
          <cell r="F2564" t="str">
            <v>m</v>
          </cell>
          <cell r="G2564">
            <v>106.9</v>
          </cell>
          <cell r="H2564">
            <v>271.01</v>
          </cell>
        </row>
        <row r="2565">
          <cell r="A2565" t="str">
            <v>24-30-a-06</v>
          </cell>
          <cell r="B2565" t="str">
            <v>Providing and Laying  HDPE pipeDin-8074/Din-8075/ISO-4427 incl testing &amp; disinfectcomplete (75mm dia)</v>
          </cell>
          <cell r="C2565" t="str">
            <v>Rft</v>
          </cell>
          <cell r="D2565">
            <v>32.58</v>
          </cell>
          <cell r="E2565">
            <v>111.88</v>
          </cell>
          <cell r="F2565" t="str">
            <v>m</v>
          </cell>
          <cell r="G2565">
            <v>106.9</v>
          </cell>
          <cell r="H2565">
            <v>367.07</v>
          </cell>
        </row>
        <row r="2566">
          <cell r="A2566" t="str">
            <v>24-30-a-07</v>
          </cell>
          <cell r="B2566" t="str">
            <v>Providing and Laying  HDPE pipeDin-8074/Din-8075/ISO-4427 including testing &amp; disinfectcomplete (110mm dia)</v>
          </cell>
          <cell r="C2566" t="str">
            <v>Rft</v>
          </cell>
          <cell r="D2566">
            <v>36.659999999999997</v>
          </cell>
          <cell r="E2566">
            <v>200.14</v>
          </cell>
          <cell r="F2566" t="str">
            <v>m</v>
          </cell>
          <cell r="G2566">
            <v>120.27</v>
          </cell>
          <cell r="H2566">
            <v>656.62</v>
          </cell>
        </row>
        <row r="2567">
          <cell r="A2567" t="str">
            <v>24-30-b-01</v>
          </cell>
          <cell r="B2567" t="str">
            <v>Providing and installing  HDPE Socket 20mm dia</v>
          </cell>
          <cell r="C2567" t="str">
            <v>Each</v>
          </cell>
          <cell r="D2567">
            <v>64.13</v>
          </cell>
          <cell r="E2567">
            <v>149.52000000000001</v>
          </cell>
          <cell r="F2567" t="str">
            <v>Each</v>
          </cell>
          <cell r="G2567">
            <v>64.13</v>
          </cell>
          <cell r="H2567">
            <v>149.52000000000001</v>
          </cell>
        </row>
        <row r="2568">
          <cell r="A2568" t="str">
            <v>24-30-b-02</v>
          </cell>
          <cell r="B2568" t="str">
            <v>Providing and installing  HDPE Socket 25mm dia</v>
          </cell>
          <cell r="C2568" t="str">
            <v>Each</v>
          </cell>
          <cell r="D2568">
            <v>64.13</v>
          </cell>
          <cell r="E2568">
            <v>198.32</v>
          </cell>
          <cell r="F2568" t="str">
            <v>Each</v>
          </cell>
          <cell r="G2568">
            <v>64.13</v>
          </cell>
          <cell r="H2568">
            <v>198.32</v>
          </cell>
        </row>
        <row r="2569">
          <cell r="A2569" t="str">
            <v>24-30-b-03</v>
          </cell>
          <cell r="B2569" t="str">
            <v>Providing and installing  HDPE Socket 32mm dia</v>
          </cell>
          <cell r="C2569" t="str">
            <v>Each</v>
          </cell>
          <cell r="D2569">
            <v>64.13</v>
          </cell>
          <cell r="E2569">
            <v>259.33</v>
          </cell>
          <cell r="F2569" t="str">
            <v>Each</v>
          </cell>
          <cell r="G2569">
            <v>64.13</v>
          </cell>
          <cell r="H2569">
            <v>259.33</v>
          </cell>
        </row>
        <row r="2570">
          <cell r="A2570" t="str">
            <v>24-30-b-04</v>
          </cell>
          <cell r="B2570" t="str">
            <v>Providing and installing  HDPE Socket 40mm dia</v>
          </cell>
          <cell r="C2570" t="str">
            <v>Each</v>
          </cell>
          <cell r="D2570">
            <v>89.44</v>
          </cell>
          <cell r="E2570">
            <v>455.44</v>
          </cell>
          <cell r="F2570" t="str">
            <v>Each</v>
          </cell>
          <cell r="G2570">
            <v>89.44</v>
          </cell>
          <cell r="H2570">
            <v>455.44</v>
          </cell>
        </row>
        <row r="2571">
          <cell r="A2571" t="str">
            <v>24-30-b-05</v>
          </cell>
          <cell r="B2571" t="str">
            <v>Providing and installing  HDPE Socket 50mm dia</v>
          </cell>
          <cell r="C2571" t="str">
            <v>Each</v>
          </cell>
          <cell r="D2571">
            <v>507.09</v>
          </cell>
          <cell r="E2571">
            <v>1117.0899999999999</v>
          </cell>
          <cell r="F2571" t="str">
            <v>Each</v>
          </cell>
          <cell r="G2571">
            <v>507.09</v>
          </cell>
          <cell r="H2571">
            <v>1117.0899999999999</v>
          </cell>
        </row>
        <row r="2572">
          <cell r="A2572" t="str">
            <v>24-30-b-06</v>
          </cell>
          <cell r="B2572" t="str">
            <v>Providing and installing  HDPE Socket 75mm dia</v>
          </cell>
          <cell r="C2572" t="str">
            <v>Each</v>
          </cell>
          <cell r="D2572">
            <v>93.52</v>
          </cell>
          <cell r="E2572">
            <v>1496.52</v>
          </cell>
          <cell r="F2572" t="str">
            <v>Each</v>
          </cell>
          <cell r="G2572">
            <v>93.52</v>
          </cell>
          <cell r="H2572">
            <v>1496.52</v>
          </cell>
        </row>
        <row r="2573">
          <cell r="A2573" t="str">
            <v>24-30-b-07</v>
          </cell>
          <cell r="B2573" t="str">
            <v>Providing and installing  HDPE Socket 110mm dia</v>
          </cell>
          <cell r="C2573" t="str">
            <v>Each</v>
          </cell>
          <cell r="D2573">
            <v>133.59</v>
          </cell>
          <cell r="E2573">
            <v>5013.59</v>
          </cell>
          <cell r="F2573" t="str">
            <v>Each</v>
          </cell>
          <cell r="G2573">
            <v>133.59</v>
          </cell>
          <cell r="H2573">
            <v>5013.59</v>
          </cell>
        </row>
        <row r="2574">
          <cell r="A2574" t="str">
            <v>24-30-c-01</v>
          </cell>
          <cell r="B2574" t="str">
            <v>Providing and installing  HDPE Tee 20mm dia</v>
          </cell>
          <cell r="C2574" t="str">
            <v>Each</v>
          </cell>
          <cell r="D2574">
            <v>213.75</v>
          </cell>
          <cell r="E2574">
            <v>354.05</v>
          </cell>
          <cell r="F2574" t="str">
            <v>Each</v>
          </cell>
          <cell r="G2574">
            <v>213.75</v>
          </cell>
          <cell r="H2574">
            <v>354.05</v>
          </cell>
        </row>
        <row r="2575">
          <cell r="A2575" t="str">
            <v>24-30-c-02</v>
          </cell>
          <cell r="B2575" t="str">
            <v>Providing and installing  HDPE Tee 25mm dia</v>
          </cell>
          <cell r="C2575" t="str">
            <v>Each</v>
          </cell>
          <cell r="D2575">
            <v>213.75</v>
          </cell>
          <cell r="E2575">
            <v>439.45</v>
          </cell>
          <cell r="F2575" t="str">
            <v>Each</v>
          </cell>
          <cell r="G2575">
            <v>213.75</v>
          </cell>
          <cell r="H2575">
            <v>439.45</v>
          </cell>
        </row>
        <row r="2576">
          <cell r="A2576" t="str">
            <v>24-30-c-03</v>
          </cell>
          <cell r="B2576" t="str">
            <v>Providing and installing  HDPE Tee 32mm dia</v>
          </cell>
          <cell r="C2576" t="str">
            <v>Each</v>
          </cell>
          <cell r="D2576">
            <v>213.75</v>
          </cell>
          <cell r="E2576">
            <v>549.25</v>
          </cell>
          <cell r="F2576" t="str">
            <v>Each</v>
          </cell>
          <cell r="G2576">
            <v>213.75</v>
          </cell>
          <cell r="H2576">
            <v>549.25</v>
          </cell>
        </row>
        <row r="2577">
          <cell r="A2577" t="str">
            <v>24-30-c-04</v>
          </cell>
          <cell r="B2577" t="str">
            <v>Providing and installing  HDPE Tee 40mm dia</v>
          </cell>
          <cell r="C2577" t="str">
            <v>Each</v>
          </cell>
          <cell r="D2577">
            <v>267.19</v>
          </cell>
          <cell r="E2577">
            <v>907.69</v>
          </cell>
          <cell r="F2577" t="str">
            <v>Each</v>
          </cell>
          <cell r="G2577">
            <v>267.19</v>
          </cell>
          <cell r="H2577">
            <v>907.69</v>
          </cell>
        </row>
        <row r="2578">
          <cell r="A2578" t="str">
            <v>24-30-c-05</v>
          </cell>
          <cell r="B2578" t="str">
            <v>Providing and installing  HDPE Tee 50mm dia</v>
          </cell>
          <cell r="C2578" t="str">
            <v>Each</v>
          </cell>
          <cell r="D2578">
            <v>267.19</v>
          </cell>
          <cell r="E2578">
            <v>1365.19</v>
          </cell>
          <cell r="F2578" t="str">
            <v>Each</v>
          </cell>
          <cell r="G2578">
            <v>267.19</v>
          </cell>
          <cell r="H2578">
            <v>1365.19</v>
          </cell>
        </row>
        <row r="2579">
          <cell r="A2579" t="str">
            <v>24-30-c-06</v>
          </cell>
          <cell r="B2579" t="str">
            <v>Providing and installing  HDPE Tee 75mm dia</v>
          </cell>
          <cell r="C2579" t="str">
            <v>Each</v>
          </cell>
          <cell r="D2579">
            <v>320.63</v>
          </cell>
          <cell r="E2579">
            <v>2699.63</v>
          </cell>
          <cell r="F2579" t="str">
            <v>Each</v>
          </cell>
          <cell r="G2579">
            <v>320.63</v>
          </cell>
          <cell r="H2579">
            <v>2699.63</v>
          </cell>
        </row>
        <row r="2580">
          <cell r="A2580" t="str">
            <v>24-30-c-07</v>
          </cell>
          <cell r="B2580" t="str">
            <v>Providing and installing  HDPE Tee 110mm dia</v>
          </cell>
          <cell r="C2580" t="str">
            <v>Each</v>
          </cell>
          <cell r="D2580">
            <v>427.5</v>
          </cell>
          <cell r="E2580">
            <v>8113.5</v>
          </cell>
          <cell r="F2580" t="str">
            <v>Each</v>
          </cell>
          <cell r="G2580">
            <v>427.5</v>
          </cell>
          <cell r="H2580">
            <v>8113.5</v>
          </cell>
        </row>
        <row r="2581">
          <cell r="A2581" t="str">
            <v>24-30-d-01</v>
          </cell>
          <cell r="B2581" t="str">
            <v>Providing and installing  HDPE bend 20mm dia</v>
          </cell>
          <cell r="C2581" t="str">
            <v>Each</v>
          </cell>
          <cell r="D2581">
            <v>135</v>
          </cell>
          <cell r="E2581">
            <v>226.5</v>
          </cell>
          <cell r="F2581" t="str">
            <v>Each</v>
          </cell>
          <cell r="G2581">
            <v>135</v>
          </cell>
          <cell r="H2581">
            <v>226.5</v>
          </cell>
        </row>
        <row r="2582">
          <cell r="A2582" t="str">
            <v>24-30-d-02</v>
          </cell>
          <cell r="B2582" t="str">
            <v>Providing and installing  HDPE bend 25mm dia</v>
          </cell>
          <cell r="C2582" t="str">
            <v>Each</v>
          </cell>
          <cell r="D2582">
            <v>135</v>
          </cell>
          <cell r="E2582">
            <v>281.39999999999998</v>
          </cell>
          <cell r="F2582" t="str">
            <v>Each</v>
          </cell>
          <cell r="G2582">
            <v>135</v>
          </cell>
          <cell r="H2582">
            <v>281.39999999999998</v>
          </cell>
        </row>
        <row r="2583">
          <cell r="A2583" t="str">
            <v>24-30-d-03</v>
          </cell>
          <cell r="B2583" t="str">
            <v>Providing and installing  HDPE bend 32mm dia</v>
          </cell>
          <cell r="C2583" t="str">
            <v>Each</v>
          </cell>
          <cell r="D2583">
            <v>135</v>
          </cell>
          <cell r="E2583">
            <v>342.4</v>
          </cell>
          <cell r="F2583" t="str">
            <v>Each</v>
          </cell>
          <cell r="G2583">
            <v>135</v>
          </cell>
          <cell r="H2583">
            <v>342.4</v>
          </cell>
        </row>
        <row r="2584">
          <cell r="A2584" t="str">
            <v>24-30-d-04</v>
          </cell>
          <cell r="B2584" t="str">
            <v>Providing and installing  HDPE bend 40mm dia</v>
          </cell>
          <cell r="C2584" t="str">
            <v>Each</v>
          </cell>
          <cell r="D2584">
            <v>173.53</v>
          </cell>
          <cell r="E2584">
            <v>478.53</v>
          </cell>
          <cell r="F2584" t="str">
            <v>Each</v>
          </cell>
          <cell r="G2584">
            <v>173.53</v>
          </cell>
          <cell r="H2584">
            <v>478.53</v>
          </cell>
        </row>
        <row r="2585">
          <cell r="A2585" t="str">
            <v>24-30-d-05</v>
          </cell>
          <cell r="B2585" t="str">
            <v>Providing and installing  HDPE bend 50mm dia</v>
          </cell>
          <cell r="C2585" t="str">
            <v>Each</v>
          </cell>
          <cell r="D2585">
            <v>173.53</v>
          </cell>
          <cell r="E2585">
            <v>844.53</v>
          </cell>
          <cell r="F2585" t="str">
            <v>Each</v>
          </cell>
          <cell r="G2585">
            <v>173.53</v>
          </cell>
          <cell r="H2585">
            <v>844.53</v>
          </cell>
        </row>
        <row r="2586">
          <cell r="A2586" t="str">
            <v>24-30-d-06</v>
          </cell>
          <cell r="B2586" t="str">
            <v>Providing and installing  HDPE bend 75mm dia</v>
          </cell>
          <cell r="C2586" t="str">
            <v>Each</v>
          </cell>
          <cell r="D2586">
            <v>200.39</v>
          </cell>
          <cell r="E2586">
            <v>2030.39</v>
          </cell>
          <cell r="F2586" t="str">
            <v>Each</v>
          </cell>
          <cell r="G2586">
            <v>200.39</v>
          </cell>
          <cell r="H2586">
            <v>2030.39</v>
          </cell>
        </row>
        <row r="2587">
          <cell r="A2587" t="str">
            <v>24-30-d-07</v>
          </cell>
          <cell r="B2587" t="str">
            <v>Providing and installing  HDPE bend 110mm dia</v>
          </cell>
          <cell r="C2587" t="str">
            <v>Each</v>
          </cell>
          <cell r="D2587">
            <v>253.13</v>
          </cell>
          <cell r="E2587">
            <v>5377.13</v>
          </cell>
          <cell r="F2587" t="str">
            <v>Each</v>
          </cell>
          <cell r="G2587">
            <v>253.13</v>
          </cell>
          <cell r="H2587">
            <v>5377.13</v>
          </cell>
        </row>
        <row r="2588">
          <cell r="A2588" t="str">
            <v>24-30-e-01</v>
          </cell>
          <cell r="B2588" t="str">
            <v>Providing and installing  HDPE adaptor 20mm</v>
          </cell>
          <cell r="C2588" t="str">
            <v>Each</v>
          </cell>
          <cell r="D2588">
            <v>70.88</v>
          </cell>
          <cell r="E2588">
            <v>137.97999999999999</v>
          </cell>
          <cell r="F2588" t="str">
            <v>Each</v>
          </cell>
          <cell r="G2588">
            <v>70.88</v>
          </cell>
          <cell r="H2588">
            <v>137.97999999999999</v>
          </cell>
        </row>
        <row r="2589">
          <cell r="A2589" t="str">
            <v>24-30-e-02</v>
          </cell>
          <cell r="B2589" t="str">
            <v>Providing and installing  HDPE adaptor 25mm</v>
          </cell>
          <cell r="C2589" t="str">
            <v>Each</v>
          </cell>
          <cell r="D2589">
            <v>70.88</v>
          </cell>
          <cell r="E2589">
            <v>168.48</v>
          </cell>
          <cell r="F2589" t="str">
            <v>Each</v>
          </cell>
          <cell r="G2589">
            <v>70.88</v>
          </cell>
          <cell r="H2589">
            <v>168.48</v>
          </cell>
        </row>
        <row r="2590">
          <cell r="A2590" t="str">
            <v>24-30-e-03</v>
          </cell>
          <cell r="B2590" t="str">
            <v>Providing and installing  HDPE adaptor 32mm</v>
          </cell>
          <cell r="C2590" t="str">
            <v>Each</v>
          </cell>
          <cell r="D2590">
            <v>70.88</v>
          </cell>
          <cell r="E2590">
            <v>211.18</v>
          </cell>
          <cell r="F2590" t="str">
            <v>Each</v>
          </cell>
          <cell r="G2590">
            <v>70.88</v>
          </cell>
          <cell r="H2590">
            <v>211.18</v>
          </cell>
        </row>
        <row r="2591">
          <cell r="A2591" t="str">
            <v>24-30-e-04</v>
          </cell>
          <cell r="B2591" t="str">
            <v>Providing and installing  HDPE adaptor 40mm</v>
          </cell>
          <cell r="C2591" t="str">
            <v>Each</v>
          </cell>
          <cell r="D2591">
            <v>84.66</v>
          </cell>
          <cell r="E2591">
            <v>328.66</v>
          </cell>
          <cell r="F2591" t="str">
            <v>Each</v>
          </cell>
          <cell r="G2591">
            <v>84.66</v>
          </cell>
          <cell r="H2591">
            <v>328.66</v>
          </cell>
        </row>
        <row r="2592">
          <cell r="A2592" t="str">
            <v>24-30-e-05</v>
          </cell>
          <cell r="B2592" t="str">
            <v>Providing and installing  HDPE adaptor 50mm</v>
          </cell>
          <cell r="C2592" t="str">
            <v>Each</v>
          </cell>
          <cell r="D2592">
            <v>84.66</v>
          </cell>
          <cell r="E2592">
            <v>511.66</v>
          </cell>
          <cell r="F2592" t="str">
            <v>Each</v>
          </cell>
          <cell r="G2592">
            <v>84.66</v>
          </cell>
          <cell r="H2592">
            <v>511.66</v>
          </cell>
        </row>
        <row r="2593">
          <cell r="A2593" t="str">
            <v>24-30-e-06</v>
          </cell>
          <cell r="B2593" t="str">
            <v>Providing and installing  HDPE adaptor 75mm</v>
          </cell>
          <cell r="C2593" t="str">
            <v>Each</v>
          </cell>
          <cell r="D2593">
            <v>88.59</v>
          </cell>
          <cell r="E2593">
            <v>1132.9100000000001</v>
          </cell>
          <cell r="F2593" t="str">
            <v>Each</v>
          </cell>
          <cell r="G2593">
            <v>88.59</v>
          </cell>
          <cell r="H2593">
            <v>1132.9100000000001</v>
          </cell>
        </row>
        <row r="2594">
          <cell r="A2594" t="str">
            <v>24-30-e-07</v>
          </cell>
          <cell r="B2594" t="str">
            <v>Providing and installing  HDPE adaptor 110mm</v>
          </cell>
          <cell r="C2594" t="str">
            <v>Each</v>
          </cell>
          <cell r="D2594">
            <v>126.56</v>
          </cell>
          <cell r="E2594">
            <v>3176.56</v>
          </cell>
          <cell r="F2594" t="str">
            <v>Each</v>
          </cell>
          <cell r="G2594">
            <v>126.56</v>
          </cell>
          <cell r="H2594">
            <v>3176.56</v>
          </cell>
        </row>
        <row r="2595">
          <cell r="A2595" t="str">
            <v>24-31-a</v>
          </cell>
          <cell r="B2595" t="str">
            <v>S/H/J G.I. Flanged Pipe 18" i/d 6.35mm thick</v>
          </cell>
          <cell r="C2595" t="str">
            <v>Rft</v>
          </cell>
          <cell r="D2595">
            <v>1111.28</v>
          </cell>
          <cell r="E2595">
            <v>8126.28</v>
          </cell>
          <cell r="F2595" t="str">
            <v>m</v>
          </cell>
          <cell r="G2595">
            <v>3645.94</v>
          </cell>
          <cell r="H2595">
            <v>26661.03</v>
          </cell>
        </row>
        <row r="2596">
          <cell r="A2596" t="str">
            <v>24-31-b</v>
          </cell>
          <cell r="B2596" t="str">
            <v>S/H/J G.I. Flanged Pipe 16" i/d 6.35mm thick</v>
          </cell>
          <cell r="C2596" t="str">
            <v>Rft</v>
          </cell>
          <cell r="D2596">
            <v>466.46</v>
          </cell>
          <cell r="E2596">
            <v>6261.46</v>
          </cell>
          <cell r="F2596" t="str">
            <v>m</v>
          </cell>
          <cell r="G2596">
            <v>1530.39</v>
          </cell>
          <cell r="H2596">
            <v>20542.86</v>
          </cell>
        </row>
        <row r="2597">
          <cell r="A2597" t="str">
            <v>24-31-c</v>
          </cell>
          <cell r="B2597" t="str">
            <v>S/H/J G.I. Flanged Pipe 12" i/d 6.35mm thick</v>
          </cell>
          <cell r="C2597" t="str">
            <v>Rft</v>
          </cell>
          <cell r="D2597">
            <v>555.64</v>
          </cell>
          <cell r="E2597">
            <v>6045.64</v>
          </cell>
          <cell r="F2597" t="str">
            <v>m</v>
          </cell>
          <cell r="G2597">
            <v>1822.97</v>
          </cell>
          <cell r="H2597">
            <v>19834.78</v>
          </cell>
        </row>
        <row r="2598">
          <cell r="A2598" t="str">
            <v>24-31-d</v>
          </cell>
          <cell r="B2598" t="str">
            <v>S/H/J G.I. Flanged Pipe 10" i/d 6.35mm thick</v>
          </cell>
          <cell r="C2598" t="str">
            <v>Rft</v>
          </cell>
          <cell r="D2598">
            <v>463.03</v>
          </cell>
          <cell r="E2598">
            <v>4733.03</v>
          </cell>
          <cell r="F2598" t="str">
            <v>m</v>
          </cell>
          <cell r="G2598">
            <v>1519.14</v>
          </cell>
          <cell r="H2598">
            <v>15528.33</v>
          </cell>
        </row>
        <row r="2599">
          <cell r="A2599" t="str">
            <v>24-31-e</v>
          </cell>
          <cell r="B2599" t="str">
            <v>S/H/J G.I. Flanged Pipe 8" i/d 5mm thick</v>
          </cell>
          <cell r="C2599" t="str">
            <v>Rft</v>
          </cell>
          <cell r="D2599">
            <v>370.43</v>
          </cell>
          <cell r="E2599">
            <v>4030.43</v>
          </cell>
          <cell r="F2599" t="str">
            <v>m</v>
          </cell>
          <cell r="G2599">
            <v>1215.31</v>
          </cell>
          <cell r="H2599">
            <v>13223.19</v>
          </cell>
        </row>
        <row r="2600">
          <cell r="A2600" t="str">
            <v>24-31-f</v>
          </cell>
          <cell r="B2600" t="str">
            <v>S/H/J G.I. Flanged Pipe 6" i/d 5mm thick</v>
          </cell>
          <cell r="C2600" t="str">
            <v>Rft</v>
          </cell>
          <cell r="D2600">
            <v>277.82</v>
          </cell>
          <cell r="E2600">
            <v>1558.82</v>
          </cell>
          <cell r="F2600" t="str">
            <v>m</v>
          </cell>
          <cell r="G2600">
            <v>911.48</v>
          </cell>
          <cell r="H2600">
            <v>5114.24</v>
          </cell>
        </row>
        <row r="2601">
          <cell r="A2601" t="str">
            <v>24-31-g</v>
          </cell>
          <cell r="B2601" t="str">
            <v>S/H/J G.I. Flanged Pipe 4" i/d 5mm thick</v>
          </cell>
          <cell r="C2601" t="str">
            <v>Rft</v>
          </cell>
          <cell r="D2601">
            <v>185.21</v>
          </cell>
          <cell r="E2601">
            <v>892.81</v>
          </cell>
          <cell r="F2601" t="str">
            <v>m</v>
          </cell>
          <cell r="G2601">
            <v>607.66</v>
          </cell>
          <cell r="H2601">
            <v>2929.18</v>
          </cell>
        </row>
        <row r="2602">
          <cell r="A2602" t="str">
            <v>24-32-a</v>
          </cell>
          <cell r="B2602" t="str">
            <v>S/H/J MS Flanged Pipe 18" i/d 6.35mm thick</v>
          </cell>
          <cell r="C2602" t="str">
            <v>Rft</v>
          </cell>
          <cell r="D2602">
            <v>926.07</v>
          </cell>
          <cell r="E2602">
            <v>7331.07</v>
          </cell>
          <cell r="F2602" t="str">
            <v>m</v>
          </cell>
          <cell r="G2602">
            <v>3038.28</v>
          </cell>
          <cell r="H2602">
            <v>24052.06</v>
          </cell>
        </row>
        <row r="2603">
          <cell r="A2603" t="str">
            <v>24-32-b</v>
          </cell>
          <cell r="B2603" t="str">
            <v>S/H/J MS Flanged Pipe 16" i/d 6.35mm thick</v>
          </cell>
          <cell r="C2603" t="str">
            <v>Rft</v>
          </cell>
          <cell r="D2603">
            <v>617.38</v>
          </cell>
          <cell r="E2603">
            <v>8510.7800000000007</v>
          </cell>
          <cell r="F2603" t="str">
            <v>m</v>
          </cell>
          <cell r="G2603">
            <v>2025.52</v>
          </cell>
          <cell r="H2603">
            <v>27922.5</v>
          </cell>
        </row>
        <row r="2604">
          <cell r="A2604" t="str">
            <v>24-32-c</v>
          </cell>
          <cell r="B2604" t="str">
            <v>S/H/J MS Flanged Pipe 12" i/d 6.35mm</v>
          </cell>
          <cell r="C2604" t="str">
            <v>Rft</v>
          </cell>
          <cell r="D2604">
            <v>463.03</v>
          </cell>
          <cell r="E2604">
            <v>4550.03</v>
          </cell>
          <cell r="F2604" t="str">
            <v>m</v>
          </cell>
          <cell r="G2604">
            <v>1519.14</v>
          </cell>
          <cell r="H2604">
            <v>14927.93</v>
          </cell>
        </row>
        <row r="2605">
          <cell r="A2605" t="str">
            <v>24-32-d</v>
          </cell>
          <cell r="B2605" t="str">
            <v>S/H/J MS Flanged Pipe 10" i/d 6.35mm thick</v>
          </cell>
          <cell r="C2605" t="str">
            <v>Rft</v>
          </cell>
          <cell r="D2605">
            <v>370.43</v>
          </cell>
          <cell r="E2605">
            <v>1590.43</v>
          </cell>
          <cell r="F2605" t="str">
            <v>m</v>
          </cell>
          <cell r="G2605">
            <v>1215.31</v>
          </cell>
          <cell r="H2605">
            <v>5217.9399999999996</v>
          </cell>
        </row>
        <row r="2606">
          <cell r="A2606" t="str">
            <v>24-32-e</v>
          </cell>
          <cell r="B2606" t="str">
            <v>S/H/J MS Flanged Pipe 8" i/d 5mm thick</v>
          </cell>
          <cell r="C2606" t="str">
            <v>Rft</v>
          </cell>
          <cell r="D2606">
            <v>308.69</v>
          </cell>
          <cell r="E2606">
            <v>1223.69</v>
          </cell>
          <cell r="F2606" t="str">
            <v>m</v>
          </cell>
          <cell r="G2606">
            <v>1012.76</v>
          </cell>
          <cell r="H2606">
            <v>4014.73</v>
          </cell>
        </row>
        <row r="2607">
          <cell r="A2607" t="str">
            <v>24-32-f</v>
          </cell>
          <cell r="B2607" t="str">
            <v>S/H/J MS Flanged Pipe 6" i/d 5mm thick</v>
          </cell>
          <cell r="C2607" t="str">
            <v>Rft</v>
          </cell>
          <cell r="D2607">
            <v>246.95</v>
          </cell>
          <cell r="E2607">
            <v>978.95</v>
          </cell>
          <cell r="F2607" t="str">
            <v>m</v>
          </cell>
          <cell r="G2607">
            <v>810.21</v>
          </cell>
          <cell r="H2607">
            <v>3211.78</v>
          </cell>
        </row>
        <row r="2608">
          <cell r="A2608" t="str">
            <v>24-32-g</v>
          </cell>
          <cell r="B2608" t="str">
            <v>S/H/J MS Flanged Pipe 4" i/d 5mm thick</v>
          </cell>
          <cell r="C2608" t="str">
            <v>Rft</v>
          </cell>
          <cell r="D2608">
            <v>154.34</v>
          </cell>
          <cell r="E2608">
            <v>813.14</v>
          </cell>
          <cell r="F2608" t="str">
            <v>m</v>
          </cell>
          <cell r="G2608">
            <v>506.38</v>
          </cell>
          <cell r="H2608">
            <v>2667.8</v>
          </cell>
        </row>
        <row r="2609">
          <cell r="A2609" t="str">
            <v>24-33</v>
          </cell>
          <cell r="B2609" t="str">
            <v>Supplying and Fixing  MS manhole cover of 0.25" thicksheet &amp; angle iron frame 2"x2"x0.25" with lock complete</v>
          </cell>
          <cell r="C2609" t="str">
            <v>Sft</v>
          </cell>
          <cell r="D2609">
            <v>74.23</v>
          </cell>
          <cell r="E2609">
            <v>595.20000000000005</v>
          </cell>
          <cell r="F2609" t="str">
            <v>m2</v>
          </cell>
          <cell r="G2609">
            <v>798.75</v>
          </cell>
          <cell r="H2609">
            <v>6404.34</v>
          </cell>
        </row>
        <row r="2610">
          <cell r="A2610" t="str">
            <v>24-34</v>
          </cell>
          <cell r="B2610" t="str">
            <v>Supplying and Fixing  flat iron (2"x3/8") ladder for OHR,holes @ 15" c/c, steps of MS bars 5/8" i/d &amp; paint compl</v>
          </cell>
          <cell r="C2610" t="str">
            <v>Rft</v>
          </cell>
          <cell r="D2610">
            <v>41.84</v>
          </cell>
          <cell r="E2610">
            <v>586.61</v>
          </cell>
          <cell r="F2610" t="str">
            <v>m</v>
          </cell>
          <cell r="G2610">
            <v>137.29</v>
          </cell>
          <cell r="H2610">
            <v>1924.57</v>
          </cell>
        </row>
        <row r="2611">
          <cell r="A2611" t="str">
            <v>24-35</v>
          </cell>
          <cell r="B2611" t="str">
            <v>Supplying and Fixing  C.I. vent pipe for storage tanksincluding jally etc</v>
          </cell>
          <cell r="C2611" t="str">
            <v>Rft</v>
          </cell>
          <cell r="D2611">
            <v>3.09</v>
          </cell>
          <cell r="E2611">
            <v>55.16</v>
          </cell>
          <cell r="F2611" t="str">
            <v>m</v>
          </cell>
          <cell r="G2611">
            <v>10.130000000000001</v>
          </cell>
          <cell r="H2611">
            <v>180.97</v>
          </cell>
        </row>
        <row r="2612">
          <cell r="A2612" t="str">
            <v>24-36-a</v>
          </cell>
          <cell r="B2612" t="str">
            <v>Supplying and Fixing  MS cap of 3/16" thick sheet : 10" i/d</v>
          </cell>
          <cell r="C2612" t="str">
            <v>Each</v>
          </cell>
          <cell r="D2612">
            <v>18</v>
          </cell>
          <cell r="E2612">
            <v>1482</v>
          </cell>
          <cell r="F2612" t="str">
            <v>Each</v>
          </cell>
          <cell r="G2612">
            <v>18</v>
          </cell>
          <cell r="H2612">
            <v>1482</v>
          </cell>
        </row>
        <row r="2613">
          <cell r="A2613" t="str">
            <v>24-36-b</v>
          </cell>
          <cell r="B2613" t="str">
            <v>Supplying and Fixing  MS Cap of 3/16" thick sheet : 8" i/d</v>
          </cell>
          <cell r="C2613" t="str">
            <v>Each</v>
          </cell>
          <cell r="D2613">
            <v>18</v>
          </cell>
          <cell r="E2613">
            <v>1238</v>
          </cell>
          <cell r="F2613" t="str">
            <v>Each</v>
          </cell>
          <cell r="G2613">
            <v>18</v>
          </cell>
          <cell r="H2613">
            <v>1238</v>
          </cell>
        </row>
        <row r="2614">
          <cell r="A2614" t="str">
            <v>24-36-c</v>
          </cell>
          <cell r="B2614" t="str">
            <v>Supplying and Fixing  MS Cap of 3/16" thick sheet : 6" i/d</v>
          </cell>
          <cell r="C2614" t="str">
            <v>Each</v>
          </cell>
          <cell r="D2614">
            <v>18</v>
          </cell>
          <cell r="E2614">
            <v>750</v>
          </cell>
          <cell r="F2614" t="str">
            <v>Each</v>
          </cell>
          <cell r="G2614">
            <v>18</v>
          </cell>
          <cell r="H2614">
            <v>750</v>
          </cell>
        </row>
        <row r="2615">
          <cell r="A2615" t="str">
            <v>24-38-a</v>
          </cell>
          <cell r="B2615" t="str">
            <v>Supplying and Fixing  Flanged Expansion Joints BSS2035: 18" i/d</v>
          </cell>
          <cell r="C2615" t="str">
            <v>Each</v>
          </cell>
          <cell r="D2615">
            <v>28350</v>
          </cell>
          <cell r="E2615">
            <v>107650</v>
          </cell>
          <cell r="F2615" t="str">
            <v>Each</v>
          </cell>
          <cell r="G2615">
            <v>28350</v>
          </cell>
          <cell r="H2615">
            <v>107650</v>
          </cell>
        </row>
        <row r="2616">
          <cell r="A2616" t="str">
            <v>24-38-b</v>
          </cell>
          <cell r="B2616" t="str">
            <v>Supplying and Fixing  Flanged Expansion Joint BS-2035 :16" i/d</v>
          </cell>
          <cell r="C2616" t="str">
            <v>Each</v>
          </cell>
          <cell r="D2616">
            <v>20250</v>
          </cell>
          <cell r="E2616">
            <v>81250</v>
          </cell>
          <cell r="F2616" t="str">
            <v>Each</v>
          </cell>
          <cell r="G2616">
            <v>20250</v>
          </cell>
          <cell r="H2616">
            <v>81250</v>
          </cell>
        </row>
        <row r="2617">
          <cell r="A2617" t="str">
            <v>24-38-c</v>
          </cell>
          <cell r="B2617" t="str">
            <v>Supplying and Fixing  Flanged Expansion Joint BS-2035 :12" i/d</v>
          </cell>
          <cell r="C2617" t="str">
            <v>Each</v>
          </cell>
          <cell r="D2617">
            <v>8640</v>
          </cell>
          <cell r="E2617">
            <v>40360</v>
          </cell>
          <cell r="F2617" t="str">
            <v>Each</v>
          </cell>
          <cell r="G2617">
            <v>8640</v>
          </cell>
          <cell r="H2617">
            <v>40360</v>
          </cell>
        </row>
        <row r="2618">
          <cell r="A2618" t="str">
            <v>24-38-d</v>
          </cell>
          <cell r="B2618" t="str">
            <v>Supplying and Fixing  Flanged Expansion Joint BSS-2035: 10" i/d</v>
          </cell>
          <cell r="C2618" t="str">
            <v>Each</v>
          </cell>
          <cell r="D2618">
            <v>6480</v>
          </cell>
          <cell r="E2618">
            <v>25390</v>
          </cell>
          <cell r="F2618" t="str">
            <v>Each</v>
          </cell>
          <cell r="G2618">
            <v>6480</v>
          </cell>
          <cell r="H2618">
            <v>25390</v>
          </cell>
        </row>
        <row r="2619">
          <cell r="A2619" t="str">
            <v>24-38-e</v>
          </cell>
          <cell r="B2619" t="str">
            <v>Supplying and Fixing  Flanged Expansion Joint BSS 2035: 8" i/d</v>
          </cell>
          <cell r="C2619" t="str">
            <v>Each</v>
          </cell>
          <cell r="D2619">
            <v>5265</v>
          </cell>
          <cell r="E2619">
            <v>19905</v>
          </cell>
          <cell r="F2619" t="str">
            <v>Each</v>
          </cell>
          <cell r="G2619">
            <v>5265</v>
          </cell>
          <cell r="H2619">
            <v>19905</v>
          </cell>
        </row>
        <row r="2620">
          <cell r="A2620" t="str">
            <v>24-38-f</v>
          </cell>
          <cell r="B2620" t="str">
            <v>Supplying and Fixing  Flanged Expansion Joints BSS 2035: 6" i/d</v>
          </cell>
          <cell r="C2620" t="str">
            <v>Each</v>
          </cell>
          <cell r="D2620">
            <v>2835</v>
          </cell>
          <cell r="E2620">
            <v>12595</v>
          </cell>
          <cell r="F2620" t="str">
            <v>Each</v>
          </cell>
          <cell r="G2620">
            <v>2835</v>
          </cell>
          <cell r="H2620">
            <v>12595</v>
          </cell>
        </row>
        <row r="2621">
          <cell r="A2621" t="str">
            <v>24-38-g</v>
          </cell>
          <cell r="B2621" t="str">
            <v>Supplying and Fixing  Flanged Expansion Joint BSS-2035: 4" i/d</v>
          </cell>
          <cell r="C2621" t="str">
            <v>Each</v>
          </cell>
          <cell r="D2621">
            <v>2430</v>
          </cell>
          <cell r="E2621">
            <v>10970</v>
          </cell>
          <cell r="F2621" t="str">
            <v>Each</v>
          </cell>
          <cell r="G2621">
            <v>2430</v>
          </cell>
          <cell r="H2621">
            <v>10970</v>
          </cell>
        </row>
        <row r="2622">
          <cell r="A2622" t="str">
            <v>24-39-a</v>
          </cell>
          <cell r="B2622" t="str">
            <v>Supplying and Fixing  MS Suspension Clamp 3/8" thickfor housing pipe : 18" i/d</v>
          </cell>
          <cell r="C2622" t="str">
            <v>Each</v>
          </cell>
          <cell r="D2622">
            <v>2430</v>
          </cell>
          <cell r="E2622">
            <v>5785</v>
          </cell>
          <cell r="F2622" t="str">
            <v>Each</v>
          </cell>
          <cell r="G2622">
            <v>2430</v>
          </cell>
          <cell r="H2622">
            <v>5785</v>
          </cell>
        </row>
        <row r="2623">
          <cell r="A2623" t="str">
            <v>24-39-b</v>
          </cell>
          <cell r="B2623" t="str">
            <v>Supplying and Fixing  MS Suspension Clamp 3/8" thickfor housing pipe : 16" i/d</v>
          </cell>
          <cell r="C2623" t="str">
            <v>Each</v>
          </cell>
          <cell r="D2623">
            <v>1620</v>
          </cell>
          <cell r="E2623">
            <v>3755</v>
          </cell>
          <cell r="F2623" t="str">
            <v>Each</v>
          </cell>
          <cell r="G2623">
            <v>1620</v>
          </cell>
          <cell r="H2623">
            <v>3755</v>
          </cell>
        </row>
        <row r="2624">
          <cell r="A2624" t="str">
            <v>24-39-c</v>
          </cell>
          <cell r="B2624" t="str">
            <v>Supplying and Fixing  MS Suspension Clamp 3/8" thickfor housing pipe : 12" i/d</v>
          </cell>
          <cell r="C2624" t="str">
            <v>Each</v>
          </cell>
          <cell r="D2624">
            <v>1012.5</v>
          </cell>
          <cell r="E2624">
            <v>2232.5</v>
          </cell>
          <cell r="F2624" t="str">
            <v>Each</v>
          </cell>
          <cell r="G2624">
            <v>1012.5</v>
          </cell>
          <cell r="H2624">
            <v>2232.5</v>
          </cell>
        </row>
        <row r="2625">
          <cell r="A2625" t="str">
            <v>24-39-d</v>
          </cell>
          <cell r="B2625" t="str">
            <v>Supplying and Fixing  MS Suspension Clamp 3/8" thickfor housing pipe : 10" i/d</v>
          </cell>
          <cell r="C2625" t="str">
            <v>Each</v>
          </cell>
          <cell r="D2625">
            <v>607.5</v>
          </cell>
          <cell r="E2625">
            <v>1583.5</v>
          </cell>
          <cell r="F2625" t="str">
            <v>Each</v>
          </cell>
          <cell r="G2625">
            <v>607.5</v>
          </cell>
          <cell r="H2625">
            <v>1583.5</v>
          </cell>
        </row>
        <row r="2626">
          <cell r="A2626" t="str">
            <v>24-39-e</v>
          </cell>
          <cell r="B2626" t="str">
            <v>Supplying and Fixing  MS Suspension Clamp 3/8" thickfor housing pipe : 8" i/d</v>
          </cell>
          <cell r="C2626" t="str">
            <v>Each</v>
          </cell>
          <cell r="D2626">
            <v>405</v>
          </cell>
          <cell r="E2626">
            <v>1063.8</v>
          </cell>
          <cell r="F2626" t="str">
            <v>Each</v>
          </cell>
          <cell r="G2626">
            <v>405</v>
          </cell>
          <cell r="H2626">
            <v>1063.8</v>
          </cell>
        </row>
        <row r="2627">
          <cell r="A2627" t="str">
            <v>24-39-f</v>
          </cell>
          <cell r="B2627" t="str">
            <v>Supplying and Fixing  MS Suspension Clamp 3/8" thickfor housing pipe : 6" i/d</v>
          </cell>
          <cell r="C2627" t="str">
            <v>Each</v>
          </cell>
          <cell r="D2627">
            <v>303.75</v>
          </cell>
          <cell r="E2627">
            <v>877.15</v>
          </cell>
          <cell r="F2627" t="str">
            <v>Each</v>
          </cell>
          <cell r="G2627">
            <v>303.75</v>
          </cell>
          <cell r="H2627">
            <v>877.15</v>
          </cell>
        </row>
        <row r="2628">
          <cell r="A2628" t="str">
            <v>24-39-g</v>
          </cell>
          <cell r="B2628" t="str">
            <v>Supplying and Fixing  MS Suspension Clamp 3/8" thickfor housing pipe : 4" i/d</v>
          </cell>
          <cell r="C2628" t="str">
            <v>Each</v>
          </cell>
          <cell r="D2628">
            <v>202.5</v>
          </cell>
          <cell r="E2628">
            <v>751.5</v>
          </cell>
          <cell r="F2628" t="str">
            <v>Each</v>
          </cell>
          <cell r="G2628">
            <v>202.5</v>
          </cell>
          <cell r="H2628">
            <v>751.5</v>
          </cell>
        </row>
        <row r="2629">
          <cell r="A2629" t="str">
            <v>24-40</v>
          </cell>
          <cell r="B2629" t="str">
            <v>Supplying and Fixing  PVC Water Stopper 8" wide 3/8"thick</v>
          </cell>
          <cell r="C2629" t="str">
            <v>Rft</v>
          </cell>
          <cell r="D2629">
            <v>12.35</v>
          </cell>
          <cell r="E2629">
            <v>134.35</v>
          </cell>
          <cell r="F2629" t="str">
            <v>m</v>
          </cell>
          <cell r="G2629">
            <v>40.51</v>
          </cell>
          <cell r="H2629">
            <v>440.77</v>
          </cell>
        </row>
        <row r="2630">
          <cell r="A2630" t="str">
            <v>24-41</v>
          </cell>
          <cell r="B2630" t="str">
            <v>Conducting Elec: Resistivity survey of the area andfurnishing its reports.</v>
          </cell>
          <cell r="C2630" t="str">
            <v>No</v>
          </cell>
          <cell r="D2630">
            <v>1406.25</v>
          </cell>
          <cell r="E2630">
            <v>31479.25</v>
          </cell>
          <cell r="F2630" t="str">
            <v>no</v>
          </cell>
          <cell r="G2630">
            <v>1406.25</v>
          </cell>
          <cell r="H2630">
            <v>31479.25</v>
          </cell>
        </row>
        <row r="2631">
          <cell r="A2631" t="str">
            <v>24-42</v>
          </cell>
          <cell r="B2631" t="str">
            <v>Logging of bore hole with electrical equipment andfurnishing reports.</v>
          </cell>
          <cell r="C2631" t="str">
            <v>Job</v>
          </cell>
          <cell r="D2631">
            <v>1687.5</v>
          </cell>
          <cell r="E2631">
            <v>22427.5</v>
          </cell>
          <cell r="F2631" t="str">
            <v>job</v>
          </cell>
          <cell r="G2631">
            <v>1687.5</v>
          </cell>
          <cell r="H2631">
            <v>22427.5</v>
          </cell>
        </row>
        <row r="2632">
          <cell r="A2632" t="str">
            <v>24-43</v>
          </cell>
          <cell r="B2632" t="str">
            <v>Providing and lowering pezu meter 1.25" GI pipe includingall accessories.</v>
          </cell>
          <cell r="C2632" t="str">
            <v>Rft</v>
          </cell>
          <cell r="D2632">
            <v>65.13</v>
          </cell>
          <cell r="E2632">
            <v>193.21</v>
          </cell>
          <cell r="F2632" t="str">
            <v>m</v>
          </cell>
          <cell r="G2632">
            <v>213.69</v>
          </cell>
          <cell r="H2632">
            <v>633.89</v>
          </cell>
        </row>
        <row r="2633">
          <cell r="A2633" t="str">
            <v>24-44</v>
          </cell>
          <cell r="B2633" t="str">
            <v>P&amp;L Reflux valves (C.I) of BSS quality/weight includingjointing material 3" i/d-6" i/d.</v>
          </cell>
          <cell r="C2633" t="str">
            <v>Rft</v>
          </cell>
          <cell r="D2633">
            <v>548.78</v>
          </cell>
          <cell r="E2633">
            <v>2021.71</v>
          </cell>
          <cell r="F2633" t="str">
            <v>m</v>
          </cell>
          <cell r="G2633">
            <v>1800.46</v>
          </cell>
          <cell r="H2633">
            <v>6632.9</v>
          </cell>
        </row>
        <row r="2634">
          <cell r="A2634" t="str">
            <v>24-45-a</v>
          </cell>
          <cell r="B2634" t="str">
            <v>Laying cut, joint, test &amp; disinfect of 8"i/d of GI pipe lineincluding cost of welding, excavation and fillingcompaction etc complete.</v>
          </cell>
          <cell r="C2634" t="str">
            <v>No</v>
          </cell>
          <cell r="D2634">
            <v>213.64</v>
          </cell>
          <cell r="E2634">
            <v>1267.72</v>
          </cell>
          <cell r="F2634" t="str">
            <v>joint</v>
          </cell>
          <cell r="G2634">
            <v>213.64</v>
          </cell>
          <cell r="H2634">
            <v>1267.72</v>
          </cell>
        </row>
        <row r="2635">
          <cell r="A2635" t="str">
            <v>24-45-b</v>
          </cell>
          <cell r="B2635" t="str">
            <v>Laying cut, joint, test &amp; disinfect of 6"i/d of GI pipe lineincluding cost of welding, excavation and fillingcompaction etc complete.</v>
          </cell>
          <cell r="C2635" t="str">
            <v>joint</v>
          </cell>
          <cell r="D2635">
            <v>213.64</v>
          </cell>
          <cell r="E2635">
            <v>1342.14</v>
          </cell>
          <cell r="F2635" t="str">
            <v>joint</v>
          </cell>
          <cell r="G2635">
            <v>213.64</v>
          </cell>
          <cell r="H2635">
            <v>1342.14</v>
          </cell>
        </row>
        <row r="2636">
          <cell r="A2636" t="str">
            <v>24-45-c</v>
          </cell>
          <cell r="B2636" t="str">
            <v>Laying cut, joint, test &amp; disinfect of 4"i/d of GI pipe lineincluding cost of welding, excavation and fillingcompaction etc complete.</v>
          </cell>
          <cell r="C2636" t="str">
            <v>joint</v>
          </cell>
          <cell r="D2636">
            <v>213.64</v>
          </cell>
          <cell r="E2636">
            <v>799.24</v>
          </cell>
          <cell r="F2636" t="str">
            <v>joint</v>
          </cell>
          <cell r="G2636">
            <v>213.64</v>
          </cell>
          <cell r="H2636">
            <v>799.24</v>
          </cell>
        </row>
        <row r="2637">
          <cell r="A2637" t="str">
            <v>24-45-d</v>
          </cell>
          <cell r="B2637" t="str">
            <v>Laying cut, joint, test &amp; disinfect of 3"i/d of GI pipe lineincluding cost of welding, excavation and fillingcompaction etc complete.</v>
          </cell>
          <cell r="C2637" t="str">
            <v>Joint</v>
          </cell>
          <cell r="D2637">
            <v>213.64</v>
          </cell>
          <cell r="E2637">
            <v>627.22</v>
          </cell>
          <cell r="F2637" t="str">
            <v>joint</v>
          </cell>
          <cell r="G2637">
            <v>213.64</v>
          </cell>
          <cell r="H2637">
            <v>627.22</v>
          </cell>
        </row>
        <row r="2638">
          <cell r="A2638" t="str">
            <v>24-46</v>
          </cell>
          <cell r="B2638" t="str">
            <v>Testing of soil for bearing capacity &amp; chemical contentsupto any depth.</v>
          </cell>
          <cell r="C2638" t="str">
            <v>Rft</v>
          </cell>
          <cell r="D2638">
            <v>685.98</v>
          </cell>
          <cell r="E2638">
            <v>5112.2</v>
          </cell>
          <cell r="F2638" t="str">
            <v>m</v>
          </cell>
          <cell r="G2638">
            <v>2250.58</v>
          </cell>
          <cell r="H2638">
            <v>16772.29</v>
          </cell>
        </row>
        <row r="2639">
          <cell r="A2639" t="str">
            <v>24-47</v>
          </cell>
          <cell r="B2639" t="str">
            <v>Supply and Fixing Affridev type hand pump upto 170 Feet</v>
          </cell>
          <cell r="C2639" t="str">
            <v>Each</v>
          </cell>
          <cell r="D2639">
            <v>675</v>
          </cell>
          <cell r="E2639">
            <v>18914</v>
          </cell>
          <cell r="F2639" t="str">
            <v>Each</v>
          </cell>
          <cell r="G2639">
            <v>675</v>
          </cell>
          <cell r="H2639">
            <v>18914</v>
          </cell>
        </row>
        <row r="2640">
          <cell r="A2640" t="str">
            <v>24-48-a</v>
          </cell>
          <cell r="B2640" t="str">
            <v>Supply and Fixing Voltage Regulator 20 KVA</v>
          </cell>
          <cell r="C2640" t="str">
            <v>Each</v>
          </cell>
          <cell r="D2640">
            <v>1012.5</v>
          </cell>
          <cell r="E2640">
            <v>54285.84</v>
          </cell>
          <cell r="F2640" t="str">
            <v>Each</v>
          </cell>
          <cell r="G2640">
            <v>1012.5</v>
          </cell>
          <cell r="H2640">
            <v>54285.84</v>
          </cell>
        </row>
        <row r="2641">
          <cell r="A2641" t="str">
            <v>24-48-b</v>
          </cell>
          <cell r="B2641" t="str">
            <v>Supply and Fixing Voltage Regulator 25 KVA</v>
          </cell>
          <cell r="C2641" t="str">
            <v>Each</v>
          </cell>
          <cell r="D2641">
            <v>1012.5</v>
          </cell>
          <cell r="E2641">
            <v>59979.16</v>
          </cell>
          <cell r="F2641" t="str">
            <v>Each</v>
          </cell>
          <cell r="G2641">
            <v>1012.5</v>
          </cell>
          <cell r="H2641">
            <v>59979.16</v>
          </cell>
        </row>
        <row r="2642">
          <cell r="A2642" t="str">
            <v>24-48-c</v>
          </cell>
          <cell r="B2642" t="str">
            <v>Supply and Fixing Voltage Regulator 30 KV</v>
          </cell>
          <cell r="C2642" t="str">
            <v>Each</v>
          </cell>
          <cell r="D2642">
            <v>1012.5</v>
          </cell>
          <cell r="E2642">
            <v>69332.5</v>
          </cell>
          <cell r="F2642" t="str">
            <v>Each</v>
          </cell>
          <cell r="G2642">
            <v>1012.5</v>
          </cell>
          <cell r="H2642">
            <v>69332.5</v>
          </cell>
        </row>
        <row r="2643">
          <cell r="A2643" t="str">
            <v>24-48-d</v>
          </cell>
          <cell r="B2643" t="str">
            <v>Supply and Fixing Voltage Regulator 50 KVA</v>
          </cell>
          <cell r="C2643" t="str">
            <v>Each</v>
          </cell>
          <cell r="D2643">
            <v>1012.5</v>
          </cell>
          <cell r="E2643">
            <v>98612.5</v>
          </cell>
          <cell r="F2643" t="str">
            <v>Each</v>
          </cell>
          <cell r="G2643">
            <v>1012.5</v>
          </cell>
          <cell r="H2643">
            <v>98612.5</v>
          </cell>
        </row>
        <row r="2644">
          <cell r="A2644" t="str">
            <v>24-48-e</v>
          </cell>
          <cell r="B2644" t="str">
            <v>Supply and Fixing Voltage Regulator 75 KVA</v>
          </cell>
          <cell r="C2644" t="str">
            <v>Each</v>
          </cell>
          <cell r="D2644">
            <v>1012.5</v>
          </cell>
          <cell r="E2644">
            <v>137245.88</v>
          </cell>
          <cell r="F2644" t="str">
            <v>Each</v>
          </cell>
          <cell r="G2644">
            <v>1012.5</v>
          </cell>
          <cell r="H2644">
            <v>137245.91</v>
          </cell>
        </row>
        <row r="2645">
          <cell r="A2645" t="str">
            <v>24-48-f</v>
          </cell>
          <cell r="B2645" t="str">
            <v>Supply and Fixing Voltage Regulator 100 KVA</v>
          </cell>
          <cell r="C2645" t="str">
            <v>Each</v>
          </cell>
          <cell r="D2645">
            <v>1012.5</v>
          </cell>
          <cell r="E2645">
            <v>179945.88</v>
          </cell>
          <cell r="F2645" t="str">
            <v>Each</v>
          </cell>
          <cell r="G2645">
            <v>1012.5</v>
          </cell>
          <cell r="H2645">
            <v>179945.91</v>
          </cell>
        </row>
        <row r="2646">
          <cell r="A2646" t="str">
            <v>24-49-a</v>
          </cell>
          <cell r="B2646" t="str">
            <v>Providing and Fixing Brass peet / gate valve 1" dia</v>
          </cell>
          <cell r="C2646" t="str">
            <v>Each</v>
          </cell>
          <cell r="D2646">
            <v>63</v>
          </cell>
          <cell r="E2646">
            <v>1405</v>
          </cell>
          <cell r="F2646" t="str">
            <v>Each</v>
          </cell>
          <cell r="G2646">
            <v>63</v>
          </cell>
          <cell r="H2646">
            <v>1405</v>
          </cell>
        </row>
        <row r="2647">
          <cell r="A2647" t="str">
            <v>24-49-b</v>
          </cell>
          <cell r="B2647" t="str">
            <v>Providing and Fixing Brass peet / gate valve 1.25" dia</v>
          </cell>
          <cell r="C2647" t="str">
            <v>Each</v>
          </cell>
          <cell r="D2647">
            <v>63</v>
          </cell>
          <cell r="E2647">
            <v>2198</v>
          </cell>
          <cell r="F2647" t="str">
            <v>Each</v>
          </cell>
          <cell r="G2647">
            <v>63</v>
          </cell>
          <cell r="H2647">
            <v>2198</v>
          </cell>
        </row>
        <row r="2648">
          <cell r="A2648" t="str">
            <v>24-49-c</v>
          </cell>
          <cell r="B2648" t="str">
            <v>Providing and Fixing Brass peet / gate valve 1.5" dia</v>
          </cell>
          <cell r="C2648" t="str">
            <v>Each</v>
          </cell>
          <cell r="D2648">
            <v>63</v>
          </cell>
          <cell r="E2648">
            <v>2625</v>
          </cell>
          <cell r="F2648" t="str">
            <v>Each</v>
          </cell>
          <cell r="G2648">
            <v>63</v>
          </cell>
          <cell r="H2648">
            <v>2625</v>
          </cell>
        </row>
        <row r="2649">
          <cell r="A2649" t="str">
            <v>24-49-d</v>
          </cell>
          <cell r="B2649" t="str">
            <v>Providing and Fixing Brass peet / gate valve 2" dia</v>
          </cell>
          <cell r="C2649" t="str">
            <v>Each</v>
          </cell>
          <cell r="D2649">
            <v>63</v>
          </cell>
          <cell r="E2649">
            <v>3967</v>
          </cell>
          <cell r="F2649" t="str">
            <v>Each</v>
          </cell>
          <cell r="G2649">
            <v>63</v>
          </cell>
          <cell r="H2649">
            <v>3967</v>
          </cell>
        </row>
        <row r="2650">
          <cell r="A2650" t="str">
            <v>24-49-e</v>
          </cell>
          <cell r="B2650" t="str">
            <v>Providing and Fixing Brass peet / gate valve 2.5" dia</v>
          </cell>
          <cell r="C2650" t="str">
            <v>Each</v>
          </cell>
          <cell r="D2650">
            <v>63</v>
          </cell>
          <cell r="E2650">
            <v>5309</v>
          </cell>
          <cell r="F2650" t="str">
            <v>Each</v>
          </cell>
          <cell r="G2650">
            <v>63</v>
          </cell>
          <cell r="H2650">
            <v>5309</v>
          </cell>
        </row>
        <row r="2651">
          <cell r="A2651" t="str">
            <v>24-49-f</v>
          </cell>
          <cell r="B2651" t="str">
            <v>Providing and Fixing Brass peet / gate valve 3" dia</v>
          </cell>
          <cell r="C2651" t="str">
            <v>Each</v>
          </cell>
          <cell r="D2651">
            <v>63</v>
          </cell>
          <cell r="E2651">
            <v>9213</v>
          </cell>
          <cell r="F2651" t="str">
            <v>Each</v>
          </cell>
          <cell r="G2651">
            <v>63</v>
          </cell>
          <cell r="H2651">
            <v>9213</v>
          </cell>
        </row>
        <row r="2652">
          <cell r="A2652" t="str">
            <v>24-49-g</v>
          </cell>
          <cell r="B2652" t="str">
            <v>Providing and Fixing Brass peet / gate valve 4" dia</v>
          </cell>
          <cell r="C2652" t="str">
            <v>Each</v>
          </cell>
          <cell r="D2652">
            <v>63</v>
          </cell>
          <cell r="E2652">
            <v>13483</v>
          </cell>
          <cell r="F2652" t="str">
            <v>Each</v>
          </cell>
          <cell r="G2652">
            <v>63</v>
          </cell>
          <cell r="H2652">
            <v>13483</v>
          </cell>
        </row>
        <row r="2653">
          <cell r="A2653" t="str">
            <v>25-01</v>
          </cell>
          <cell r="B2653" t="str">
            <v>Laying, linking and packing tramway line</v>
          </cell>
          <cell r="C2653" t="str">
            <v>Rft</v>
          </cell>
          <cell r="D2653">
            <v>18.010000000000002</v>
          </cell>
          <cell r="E2653">
            <v>18.010000000000002</v>
          </cell>
          <cell r="F2653" t="str">
            <v>m</v>
          </cell>
          <cell r="G2653">
            <v>59.08</v>
          </cell>
          <cell r="H2653">
            <v>59.08</v>
          </cell>
        </row>
        <row r="2654">
          <cell r="A2654" t="str">
            <v>25-02</v>
          </cell>
          <cell r="B2654" t="str">
            <v>Dismantling tramway track</v>
          </cell>
          <cell r="C2654" t="str">
            <v>Rft</v>
          </cell>
          <cell r="D2654">
            <v>5.91</v>
          </cell>
          <cell r="E2654">
            <v>5.91</v>
          </cell>
          <cell r="F2654" t="str">
            <v>m</v>
          </cell>
          <cell r="G2654">
            <v>19.38</v>
          </cell>
          <cell r="H2654">
            <v>19.38</v>
          </cell>
        </row>
        <row r="2655">
          <cell r="A2655" t="str">
            <v>25-03</v>
          </cell>
          <cell r="B2655" t="str">
            <v>Laying, linking of  BG track, including packing,straightening and levelling</v>
          </cell>
          <cell r="C2655" t="str">
            <v>Rft</v>
          </cell>
          <cell r="D2655">
            <v>48.39</v>
          </cell>
          <cell r="E2655">
            <v>48.39</v>
          </cell>
          <cell r="F2655" t="str">
            <v>m</v>
          </cell>
          <cell r="G2655">
            <v>158.76</v>
          </cell>
          <cell r="H2655">
            <v>158.76</v>
          </cell>
        </row>
        <row r="2656">
          <cell r="A2656" t="str">
            <v>25-04</v>
          </cell>
          <cell r="B2656" t="str">
            <v>Linking points and crossings, complete with fastenings</v>
          </cell>
          <cell r="C2656" t="str">
            <v>Each</v>
          </cell>
          <cell r="D2656">
            <v>4725</v>
          </cell>
          <cell r="E2656">
            <v>4725</v>
          </cell>
          <cell r="F2656" t="str">
            <v>Each</v>
          </cell>
          <cell r="G2656">
            <v>4725</v>
          </cell>
          <cell r="H2656">
            <v>4725</v>
          </cell>
        </row>
        <row r="2657">
          <cell r="A2657" t="str">
            <v>25-05</v>
          </cell>
          <cell r="B2657" t="str">
            <v>Bending or straightening BG rail with jim crow</v>
          </cell>
          <cell r="C2657" t="str">
            <v>Each</v>
          </cell>
          <cell r="D2657">
            <v>534.38</v>
          </cell>
          <cell r="E2657">
            <v>534.38</v>
          </cell>
          <cell r="F2657" t="str">
            <v>Each</v>
          </cell>
          <cell r="G2657">
            <v>534.38</v>
          </cell>
          <cell r="H2657">
            <v>534.38</v>
          </cell>
        </row>
        <row r="2658">
          <cell r="A2658" t="str">
            <v>25-06</v>
          </cell>
          <cell r="B2658" t="str">
            <v>Fixing street lamp posts</v>
          </cell>
          <cell r="C2658" t="str">
            <v>Each</v>
          </cell>
          <cell r="D2658">
            <v>1687.5</v>
          </cell>
          <cell r="E2658">
            <v>1687.5</v>
          </cell>
          <cell r="F2658" t="str">
            <v>Each</v>
          </cell>
          <cell r="G2658">
            <v>1687.5</v>
          </cell>
          <cell r="H2658">
            <v>1687.5</v>
          </cell>
        </row>
        <row r="2659">
          <cell r="A2659" t="str">
            <v>25-07</v>
          </cell>
          <cell r="B2659" t="str">
            <v>Binding ends of sleepers and timbers of all sizes &amp; kinds,including spreading &amp; restacking</v>
          </cell>
          <cell r="C2659" t="str">
            <v>Each</v>
          </cell>
          <cell r="D2659">
            <v>59.63</v>
          </cell>
          <cell r="E2659">
            <v>59.63</v>
          </cell>
          <cell r="F2659" t="str">
            <v>Each</v>
          </cell>
          <cell r="G2659">
            <v>59.63</v>
          </cell>
          <cell r="H2659">
            <v>59.63</v>
          </cell>
        </row>
        <row r="2660">
          <cell r="A2660" t="str">
            <v>25-08</v>
          </cell>
          <cell r="B2660" t="str">
            <v>Opening stacks of sleepers &amp; timber of all kinds and sizes,including spreading for inspection</v>
          </cell>
          <cell r="C2660" t="str">
            <v>Each</v>
          </cell>
          <cell r="D2660">
            <v>7.1</v>
          </cell>
          <cell r="E2660">
            <v>7.1</v>
          </cell>
          <cell r="F2660" t="str">
            <v>Each</v>
          </cell>
          <cell r="G2660">
            <v>7.1</v>
          </cell>
          <cell r="H2660">
            <v>7.1</v>
          </cell>
        </row>
        <row r="2661">
          <cell r="A2661" t="str">
            <v>25-09</v>
          </cell>
          <cell r="B2661" t="str">
            <v>Small iron work, such as gusset plates, knees, bends,stirrups, straps, rings etc excluding erection</v>
          </cell>
          <cell r="C2661" t="str">
            <v>tonne</v>
          </cell>
          <cell r="D2661">
            <v>53100</v>
          </cell>
          <cell r="E2661">
            <v>154563.32999999999</v>
          </cell>
          <cell r="F2661" t="str">
            <v>tonne</v>
          </cell>
          <cell r="G2661">
            <v>53100</v>
          </cell>
          <cell r="H2661">
            <v>154563.29999999999</v>
          </cell>
        </row>
        <row r="2662">
          <cell r="A2662" t="str">
            <v>25-10</v>
          </cell>
          <cell r="B2662" t="str">
            <v>Fabrication of heavy steel work with angle, tees, sheet ironetc for making trusses, girders etc</v>
          </cell>
          <cell r="C2662" t="str">
            <v>tonne</v>
          </cell>
          <cell r="D2662">
            <v>37750</v>
          </cell>
          <cell r="E2662">
            <v>139213.32999999999</v>
          </cell>
          <cell r="F2662" t="str">
            <v>tonne</v>
          </cell>
          <cell r="G2662">
            <v>37750</v>
          </cell>
          <cell r="H2662">
            <v>139213.29999999999</v>
          </cell>
        </row>
        <row r="2663">
          <cell r="A2663" t="str">
            <v>25-11</v>
          </cell>
          <cell r="B2663" t="str">
            <v>Erection and fitting in position iron trusses, staging ofwater tanks, etc</v>
          </cell>
          <cell r="C2663" t="str">
            <v>tonne</v>
          </cell>
          <cell r="D2663">
            <v>7856.89</v>
          </cell>
          <cell r="E2663">
            <v>7856.89</v>
          </cell>
          <cell r="F2663" t="str">
            <v>tonne</v>
          </cell>
          <cell r="G2663">
            <v>7856.89</v>
          </cell>
          <cell r="H2663">
            <v>7856.89</v>
          </cell>
        </row>
        <row r="2664">
          <cell r="A2664" t="str">
            <v>25-12</v>
          </cell>
          <cell r="B2664" t="str">
            <v>Fixing corrugated iron sheet including rivetting, etc</v>
          </cell>
          <cell r="C2664" t="str">
            <v>Sft</v>
          </cell>
          <cell r="D2664">
            <v>12.55</v>
          </cell>
          <cell r="E2664">
            <v>12.55</v>
          </cell>
          <cell r="F2664" t="str">
            <v>m2</v>
          </cell>
          <cell r="G2664">
            <v>135.02000000000001</v>
          </cell>
          <cell r="H2664">
            <v>135.02000000000001</v>
          </cell>
        </row>
        <row r="2665">
          <cell r="A2665" t="str">
            <v>25-13</v>
          </cell>
          <cell r="B2665" t="str">
            <v>Erecting corrugated iron sheet tanks, upto 20' height</v>
          </cell>
          <cell r="C2665" t="str">
            <v>tonne</v>
          </cell>
          <cell r="D2665">
            <v>11790</v>
          </cell>
          <cell r="E2665">
            <v>11790</v>
          </cell>
          <cell r="F2665" t="str">
            <v>tonne</v>
          </cell>
          <cell r="G2665">
            <v>11790</v>
          </cell>
          <cell r="H2665">
            <v>11790</v>
          </cell>
        </row>
        <row r="2666">
          <cell r="A2666" t="str">
            <v>25-14</v>
          </cell>
          <cell r="B2666" t="str">
            <v>Erecting rolled steel beams or old rails, in roof etc, erection&amp; fixing in position</v>
          </cell>
          <cell r="C2666" t="str">
            <v>tonne</v>
          </cell>
          <cell r="D2666">
            <v>693</v>
          </cell>
          <cell r="E2666">
            <v>693</v>
          </cell>
          <cell r="F2666" t="str">
            <v>tonne</v>
          </cell>
          <cell r="G2666">
            <v>693</v>
          </cell>
          <cell r="H2666">
            <v>693</v>
          </cell>
        </row>
        <row r="2667">
          <cell r="A2667" t="str">
            <v>25-15</v>
          </cell>
          <cell r="B2667" t="str">
            <v>Erecting rolled steel beams or rails, erection for posts etc(other than in roofs)</v>
          </cell>
          <cell r="C2667" t="str">
            <v>tonne</v>
          </cell>
          <cell r="D2667">
            <v>344.25</v>
          </cell>
          <cell r="E2667">
            <v>344.25</v>
          </cell>
          <cell r="F2667" t="str">
            <v>tonne</v>
          </cell>
          <cell r="G2667">
            <v>344.25</v>
          </cell>
          <cell r="H2667">
            <v>344.25</v>
          </cell>
        </row>
        <row r="2668">
          <cell r="A2668" t="str">
            <v>25-16</v>
          </cell>
          <cell r="B2668" t="str">
            <v>Making bolts &amp; nuts of iron rods</v>
          </cell>
          <cell r="C2668" t="str">
            <v>kg</v>
          </cell>
          <cell r="D2668">
            <v>121.19</v>
          </cell>
          <cell r="E2668">
            <v>196.27</v>
          </cell>
          <cell r="F2668" t="str">
            <v>kg</v>
          </cell>
          <cell r="G2668">
            <v>121.19</v>
          </cell>
          <cell r="H2668">
            <v>196.27</v>
          </cell>
        </row>
        <row r="2669">
          <cell r="A2669" t="str">
            <v>25-17-a</v>
          </cell>
          <cell r="B2669" t="str">
            <v>Cutting rails,rolled steel joist &amp; beams, with hacksaw :Upto 6" size</v>
          </cell>
          <cell r="C2669" t="str">
            <v>Each cut</v>
          </cell>
          <cell r="D2669">
            <v>206.24</v>
          </cell>
          <cell r="E2669">
            <v>206.24</v>
          </cell>
          <cell r="F2669" t="str">
            <v>Each cut</v>
          </cell>
          <cell r="G2669">
            <v>206.24</v>
          </cell>
          <cell r="H2669">
            <v>206.24</v>
          </cell>
        </row>
        <row r="2670">
          <cell r="A2670" t="str">
            <v>25-17-b</v>
          </cell>
          <cell r="B2670" t="str">
            <v>Cutting rails,rolled steel joist &amp; beams, with hacksaw :Above 6" size</v>
          </cell>
          <cell r="C2670" t="str">
            <v>Each cut</v>
          </cell>
          <cell r="D2670">
            <v>309.38</v>
          </cell>
          <cell r="E2670">
            <v>309.38</v>
          </cell>
          <cell r="F2670" t="str">
            <v>Each cut</v>
          </cell>
          <cell r="G2670">
            <v>309.38</v>
          </cell>
          <cell r="H2670">
            <v>309.38</v>
          </cell>
        </row>
        <row r="2671">
          <cell r="A2671" t="str">
            <v>25-18</v>
          </cell>
          <cell r="B2671" t="str">
            <v>Cutting rails or rolled steel beams of size below 6" with jim</v>
          </cell>
          <cell r="C2671" t="str">
            <v>Each cut</v>
          </cell>
          <cell r="D2671">
            <v>103.12</v>
          </cell>
          <cell r="E2671">
            <v>103.12</v>
          </cell>
          <cell r="F2671" t="str">
            <v>Each cut</v>
          </cell>
          <cell r="G2671">
            <v>103.12</v>
          </cell>
          <cell r="H2671">
            <v>103.12</v>
          </cell>
        </row>
        <row r="2672">
          <cell r="A2672" t="str">
            <v>25-19</v>
          </cell>
          <cell r="B2672" t="str">
            <v>Bending rolled steel beams or rails</v>
          </cell>
          <cell r="C2672" t="str">
            <v>Per Bend</v>
          </cell>
          <cell r="D2672">
            <v>176.79</v>
          </cell>
          <cell r="E2672">
            <v>1222.5</v>
          </cell>
          <cell r="F2672" t="str">
            <v>Per Bend</v>
          </cell>
          <cell r="G2672">
            <v>176.79</v>
          </cell>
          <cell r="H2672">
            <v>1222.5</v>
          </cell>
        </row>
        <row r="2673">
          <cell r="A2673" t="str">
            <v>25-20</v>
          </cell>
          <cell r="B2673" t="str">
            <v>Drilling holes,in plates upto 1/2" thick per inch dia. or partthereof</v>
          </cell>
          <cell r="C2673" t="str">
            <v>Each hole</v>
          </cell>
          <cell r="D2673">
            <v>48.74</v>
          </cell>
          <cell r="E2673">
            <v>48.74</v>
          </cell>
          <cell r="F2673" t="str">
            <v>Each hole</v>
          </cell>
          <cell r="G2673">
            <v>48.74</v>
          </cell>
          <cell r="H2673">
            <v>48.74</v>
          </cell>
        </row>
        <row r="2674">
          <cell r="A2674" t="str">
            <v>25-21</v>
          </cell>
          <cell r="B2674" t="str">
            <v>Extra for drilling holes in plates over 1/2" thick per inchdia, or part thereof</v>
          </cell>
          <cell r="C2674" t="str">
            <v>Each hole</v>
          </cell>
          <cell r="D2674">
            <v>24.19</v>
          </cell>
          <cell r="E2674">
            <v>24.19</v>
          </cell>
          <cell r="F2674" t="str">
            <v>Each hole</v>
          </cell>
          <cell r="G2674">
            <v>24.19</v>
          </cell>
          <cell r="H2674">
            <v>24.19</v>
          </cell>
        </row>
        <row r="2675">
          <cell r="A2675" t="str">
            <v>25-22</v>
          </cell>
          <cell r="B2675" t="str">
            <v>Rivetting 1/8" dia</v>
          </cell>
          <cell r="C2675" t="str">
            <v>Each</v>
          </cell>
          <cell r="D2675">
            <v>6.19</v>
          </cell>
          <cell r="E2675">
            <v>6.19</v>
          </cell>
          <cell r="F2675" t="str">
            <v>Each</v>
          </cell>
          <cell r="G2675">
            <v>6.19</v>
          </cell>
          <cell r="H2675">
            <v>6.19</v>
          </cell>
        </row>
        <row r="2676">
          <cell r="A2676" t="str">
            <v>25-23</v>
          </cell>
          <cell r="B2676" t="str">
            <v>Cutting out Rivets, all sizes.</v>
          </cell>
          <cell r="C2676" t="str">
            <v>Each</v>
          </cell>
          <cell r="D2676">
            <v>21.51</v>
          </cell>
          <cell r="E2676">
            <v>21.51</v>
          </cell>
          <cell r="F2676" t="str">
            <v>Each</v>
          </cell>
          <cell r="G2676">
            <v>21.51</v>
          </cell>
          <cell r="H2676">
            <v>21.51</v>
          </cell>
        </row>
        <row r="2677">
          <cell r="A2677" t="str">
            <v>25-24</v>
          </cell>
          <cell r="B2677" t="str">
            <v>Fitting and erection of gutters of sheet iron</v>
          </cell>
          <cell r="C2677" t="str">
            <v>Rft</v>
          </cell>
          <cell r="D2677">
            <v>36.58</v>
          </cell>
          <cell r="E2677">
            <v>36.58</v>
          </cell>
          <cell r="F2677" t="str">
            <v>m</v>
          </cell>
          <cell r="G2677">
            <v>120</v>
          </cell>
          <cell r="H2677">
            <v>120</v>
          </cell>
        </row>
        <row r="2678">
          <cell r="A2678" t="str">
            <v>25-25</v>
          </cell>
          <cell r="B2678" t="str">
            <v>Cutting and fixing iron bars, for barred windows</v>
          </cell>
          <cell r="C2678" t="str">
            <v>Each</v>
          </cell>
          <cell r="D2678">
            <v>44.99</v>
          </cell>
          <cell r="E2678">
            <v>44.99</v>
          </cell>
          <cell r="F2678" t="str">
            <v>Each</v>
          </cell>
          <cell r="G2678">
            <v>44.99</v>
          </cell>
          <cell r="H2678">
            <v>44.99</v>
          </cell>
        </row>
        <row r="2679">
          <cell r="A2679" t="str">
            <v>25-26</v>
          </cell>
          <cell r="B2679" t="str">
            <v>Cutting GI sheets of 2'-8" wide.</v>
          </cell>
          <cell r="C2679" t="str">
            <v>Each</v>
          </cell>
          <cell r="D2679">
            <v>25.82</v>
          </cell>
          <cell r="E2679">
            <v>25.82</v>
          </cell>
          <cell r="F2679" t="str">
            <v>Each</v>
          </cell>
          <cell r="G2679">
            <v>25.82</v>
          </cell>
          <cell r="H2679">
            <v>25.82</v>
          </cell>
        </row>
        <row r="2680">
          <cell r="A2680" t="str">
            <v>25-27</v>
          </cell>
          <cell r="B2680" t="str">
            <v>Notching web or foot of rail posts for housing rail beams</v>
          </cell>
          <cell r="C2680" t="str">
            <v>Each cut</v>
          </cell>
          <cell r="D2680">
            <v>629.16</v>
          </cell>
          <cell r="E2680">
            <v>669.83</v>
          </cell>
          <cell r="F2680" t="str">
            <v>Each cut</v>
          </cell>
          <cell r="G2680">
            <v>629.16</v>
          </cell>
          <cell r="H2680">
            <v>669.83</v>
          </cell>
        </row>
        <row r="2681">
          <cell r="A2681" t="str">
            <v>25-28</v>
          </cell>
          <cell r="B2681" t="str">
            <v>Hoop iron netted trellis work fixed with nails</v>
          </cell>
          <cell r="C2681" t="str">
            <v>Sft</v>
          </cell>
          <cell r="D2681">
            <v>52.45</v>
          </cell>
          <cell r="E2681">
            <v>54.54</v>
          </cell>
          <cell r="F2681" t="str">
            <v>m2</v>
          </cell>
          <cell r="G2681">
            <v>564.36</v>
          </cell>
          <cell r="H2681">
            <v>586.88</v>
          </cell>
        </row>
        <row r="2682">
          <cell r="A2682" t="str">
            <v>25-29</v>
          </cell>
          <cell r="B2682" t="str">
            <v>Fixing zinc, iron or  GI sheet on table tops</v>
          </cell>
          <cell r="C2682" t="str">
            <v>Sft</v>
          </cell>
          <cell r="D2682">
            <v>19.510000000000002</v>
          </cell>
          <cell r="E2682">
            <v>20.29</v>
          </cell>
          <cell r="F2682" t="str">
            <v>m2</v>
          </cell>
          <cell r="G2682">
            <v>209.9</v>
          </cell>
          <cell r="H2682">
            <v>218.3</v>
          </cell>
        </row>
        <row r="2683">
          <cell r="A2683" t="str">
            <v>25-30</v>
          </cell>
          <cell r="B2683" t="str">
            <v>Making and fixing steel grated doors, complete withlocking arrangements &amp; angle iron frame</v>
          </cell>
          <cell r="C2683" t="str">
            <v>Sft</v>
          </cell>
          <cell r="D2683">
            <v>476.3</v>
          </cell>
          <cell r="E2683">
            <v>751.7</v>
          </cell>
          <cell r="F2683" t="str">
            <v>m2</v>
          </cell>
          <cell r="G2683">
            <v>5125</v>
          </cell>
          <cell r="H2683">
            <v>8088.33</v>
          </cell>
        </row>
        <row r="2684">
          <cell r="A2684" t="str">
            <v>25-31</v>
          </cell>
          <cell r="B2684" t="str">
            <v>Making and fixing steel grated door, with 1/16" thicksheeting, including angle iron frame &amp; lock</v>
          </cell>
          <cell r="C2684" t="str">
            <v>Sft</v>
          </cell>
          <cell r="D2684">
            <v>466.89</v>
          </cell>
          <cell r="E2684">
            <v>899.57</v>
          </cell>
          <cell r="F2684" t="str">
            <v>m2</v>
          </cell>
          <cell r="G2684">
            <v>5023.75</v>
          </cell>
          <cell r="H2684">
            <v>9679.42</v>
          </cell>
        </row>
        <row r="2685">
          <cell r="A2685" t="str">
            <v>25-32</v>
          </cell>
          <cell r="B2685" t="str">
            <v>Making and fixing grating in opening, including fixing atsite with flat iron 2"x3/8" and 3/4" sq. bars</v>
          </cell>
          <cell r="C2685" t="str">
            <v>Sft</v>
          </cell>
          <cell r="D2685">
            <v>128.13999999999999</v>
          </cell>
          <cell r="E2685">
            <v>217.88</v>
          </cell>
          <cell r="F2685" t="str">
            <v>m2</v>
          </cell>
          <cell r="G2685">
            <v>1378.75</v>
          </cell>
          <cell r="H2685">
            <v>2344.44</v>
          </cell>
        </row>
        <row r="2686">
          <cell r="A2686" t="str">
            <v>25-33</v>
          </cell>
          <cell r="B2686" t="str">
            <v>Providing and Fixing terrace railing of 2" i/d conduit pipe16 SWG welded with 5/8"x5/8" sq bar 2.75' high complete</v>
          </cell>
          <cell r="C2686" t="str">
            <v>Sft</v>
          </cell>
          <cell r="D2686">
            <v>77.010000000000005</v>
          </cell>
          <cell r="E2686">
            <v>313.02999999999997</v>
          </cell>
          <cell r="F2686" t="str">
            <v>m2</v>
          </cell>
          <cell r="G2686">
            <v>828.66</v>
          </cell>
          <cell r="H2686">
            <v>3368.16</v>
          </cell>
        </row>
        <row r="2687">
          <cell r="A2687" t="str">
            <v>25-34</v>
          </cell>
          <cell r="B2687" t="str">
            <v>Providing and Fixing collapsible gate made of 2"x2"x1/4"tee iron at top &amp; bottom, lock etc complete</v>
          </cell>
          <cell r="C2687" t="str">
            <v>Sft</v>
          </cell>
          <cell r="D2687">
            <v>233.89</v>
          </cell>
          <cell r="E2687">
            <v>813.4</v>
          </cell>
          <cell r="F2687" t="str">
            <v>m2</v>
          </cell>
          <cell r="G2687">
            <v>2516.63</v>
          </cell>
          <cell r="H2687">
            <v>8752.17</v>
          </cell>
        </row>
        <row r="2688">
          <cell r="A2688" t="str">
            <v>25-35</v>
          </cell>
          <cell r="B2688" t="str">
            <v>Providing and Fixing 24 SWG GI sheet rolling shutter ofsteel frame of MS channel 2"x1.25"x1/8"  complete</v>
          </cell>
          <cell r="C2688" t="str">
            <v>Sft</v>
          </cell>
          <cell r="D2688">
            <v>29.26</v>
          </cell>
          <cell r="E2688">
            <v>253.76</v>
          </cell>
          <cell r="F2688" t="str">
            <v>m2</v>
          </cell>
          <cell r="G2688">
            <v>314.85000000000002</v>
          </cell>
          <cell r="H2688">
            <v>2730.42</v>
          </cell>
        </row>
        <row r="2689">
          <cell r="A2689" t="str">
            <v>25-36</v>
          </cell>
          <cell r="B2689" t="str">
            <v>Providing and Fixing MS angle iron 1«"x1«"x1/4" edgeprotector nozing of steps of stairs, complete</v>
          </cell>
          <cell r="C2689" t="str">
            <v>Rft</v>
          </cell>
          <cell r="D2689">
            <v>34.04</v>
          </cell>
          <cell r="E2689">
            <v>181.03</v>
          </cell>
          <cell r="F2689" t="str">
            <v>m</v>
          </cell>
          <cell r="G2689">
            <v>111.68</v>
          </cell>
          <cell r="H2689">
            <v>593.95000000000005</v>
          </cell>
        </row>
        <row r="2690">
          <cell r="A2690" t="str">
            <v>25-37</v>
          </cell>
          <cell r="B2690" t="str">
            <v>Providing and Fixing stair railing of 2.5" i/d GI pipe,welded with 5/8"x5/8" MS bars 2'-9" high, fixed in eachstep</v>
          </cell>
          <cell r="C2690" t="str">
            <v>Rft</v>
          </cell>
          <cell r="D2690">
            <v>140.79</v>
          </cell>
          <cell r="E2690">
            <v>486.23</v>
          </cell>
          <cell r="F2690" t="str">
            <v>m</v>
          </cell>
          <cell r="G2690">
            <v>461.92</v>
          </cell>
          <cell r="H2690">
            <v>1595.24</v>
          </cell>
        </row>
        <row r="2691">
          <cell r="A2691" t="str">
            <v>25-38</v>
          </cell>
          <cell r="B2691" t="str">
            <v>Providing and Fixing GI wire gauze 24 SWG, 12x12meshes per sq.in., fixed to steel windows or doors etc</v>
          </cell>
          <cell r="C2691" t="str">
            <v>Sft</v>
          </cell>
          <cell r="D2691">
            <v>84.86</v>
          </cell>
          <cell r="E2691">
            <v>165.79</v>
          </cell>
          <cell r="F2691" t="str">
            <v>m2</v>
          </cell>
          <cell r="G2691">
            <v>913.05</v>
          </cell>
          <cell r="H2691">
            <v>1783.85</v>
          </cell>
        </row>
        <row r="2692">
          <cell r="A2692" t="str">
            <v>25-39-a-01</v>
          </cell>
          <cell r="B2692" t="str">
            <v>Providing and Fixing steel windows with openable glazedpanels Without wire guaze : Glass pane 2mm thick</v>
          </cell>
          <cell r="C2692" t="str">
            <v>Sft</v>
          </cell>
          <cell r="D2692">
            <v>27.01</v>
          </cell>
          <cell r="E2692">
            <v>687.33</v>
          </cell>
          <cell r="F2692" t="str">
            <v>m2</v>
          </cell>
          <cell r="G2692">
            <v>290.63</v>
          </cell>
          <cell r="H2692">
            <v>7395.64</v>
          </cell>
        </row>
        <row r="2693">
          <cell r="A2693" t="str">
            <v>25-39-a-02</v>
          </cell>
          <cell r="B2693" t="str">
            <v>Providing and Fixing steel windows with openable glazedpanels Without wire gauze : Glass pane 2.5mm thick</v>
          </cell>
          <cell r="C2693" t="str">
            <v>Sft</v>
          </cell>
          <cell r="D2693">
            <v>27.01</v>
          </cell>
          <cell r="E2693">
            <v>687.33</v>
          </cell>
          <cell r="F2693" t="str">
            <v>m2</v>
          </cell>
          <cell r="G2693">
            <v>290.63</v>
          </cell>
          <cell r="H2693">
            <v>7395.64</v>
          </cell>
        </row>
        <row r="2694">
          <cell r="A2694" t="str">
            <v>25-39-a-03</v>
          </cell>
          <cell r="B2694" t="str">
            <v>Providing and Fixing steel windows with openable glazedpanels Without wire gauze : Glass pane 3mm thick</v>
          </cell>
          <cell r="C2694" t="str">
            <v>Sft</v>
          </cell>
          <cell r="D2694">
            <v>27.01</v>
          </cell>
          <cell r="E2694">
            <v>699.53</v>
          </cell>
          <cell r="F2694" t="str">
            <v>m2</v>
          </cell>
          <cell r="G2694">
            <v>290.63</v>
          </cell>
          <cell r="H2694">
            <v>7526.91</v>
          </cell>
        </row>
        <row r="2695">
          <cell r="A2695" t="str">
            <v>25-39-a-04</v>
          </cell>
          <cell r="B2695" t="str">
            <v>Providing and Fixing steel windows with openable glazedpanels Without wire gauze : Glass pane 4mm thick</v>
          </cell>
          <cell r="C2695" t="str">
            <v>Sft</v>
          </cell>
          <cell r="D2695">
            <v>27.01</v>
          </cell>
          <cell r="E2695">
            <v>711.73</v>
          </cell>
          <cell r="F2695" t="str">
            <v>m2</v>
          </cell>
          <cell r="G2695">
            <v>290.63</v>
          </cell>
          <cell r="H2695">
            <v>7658.18</v>
          </cell>
        </row>
        <row r="2696">
          <cell r="A2696" t="str">
            <v>25-39-a-05</v>
          </cell>
          <cell r="B2696" t="str">
            <v>Providing and Fixing steel windows with openable glazedpanels Without wire gauze : Glass pane 5mm thick</v>
          </cell>
          <cell r="C2696" t="str">
            <v>Sft</v>
          </cell>
          <cell r="D2696">
            <v>27.01</v>
          </cell>
          <cell r="E2696">
            <v>720.27</v>
          </cell>
          <cell r="F2696" t="str">
            <v>m2</v>
          </cell>
          <cell r="G2696">
            <v>290.63</v>
          </cell>
          <cell r="H2696">
            <v>7750.07</v>
          </cell>
        </row>
        <row r="2697">
          <cell r="A2697" t="str">
            <v>25-39-b-01</v>
          </cell>
          <cell r="B2697" t="str">
            <v>Providing and Fixing steel windows with openable glazedpanels With 22 SWG wire gauze : Glass pane 2mm</v>
          </cell>
          <cell r="C2697" t="str">
            <v>Sft</v>
          </cell>
          <cell r="D2697">
            <v>29.82</v>
          </cell>
          <cell r="E2697">
            <v>780.93</v>
          </cell>
          <cell r="F2697" t="str">
            <v>m2</v>
          </cell>
          <cell r="G2697">
            <v>320.89999999999998</v>
          </cell>
          <cell r="H2697">
            <v>8402.77</v>
          </cell>
        </row>
        <row r="2698">
          <cell r="A2698" t="str">
            <v>25-39-b-02</v>
          </cell>
          <cell r="B2698" t="str">
            <v>Providing and Fixing steel windows with openable glazedpanels With 22 SWG wire gauze : Glass pane 2.5mm</v>
          </cell>
          <cell r="C2698" t="str">
            <v>Sft</v>
          </cell>
          <cell r="D2698">
            <v>29.82</v>
          </cell>
          <cell r="E2698">
            <v>780.93</v>
          </cell>
          <cell r="F2698" t="str">
            <v>m2</v>
          </cell>
          <cell r="G2698">
            <v>320.89999999999998</v>
          </cell>
          <cell r="H2698">
            <v>8402.77</v>
          </cell>
        </row>
        <row r="2699">
          <cell r="A2699" t="str">
            <v>25-39-b-03</v>
          </cell>
          <cell r="B2699" t="str">
            <v>Providing and Fixing steel windows with openable glazedpanels With 22 SWG wire gauze : Glass pane 3mm</v>
          </cell>
          <cell r="C2699" t="str">
            <v>Sft</v>
          </cell>
          <cell r="D2699">
            <v>29.82</v>
          </cell>
          <cell r="E2699">
            <v>793.13</v>
          </cell>
          <cell r="F2699" t="str">
            <v>m2</v>
          </cell>
          <cell r="G2699">
            <v>320.89999999999998</v>
          </cell>
          <cell r="H2699">
            <v>8534.0400000000009</v>
          </cell>
        </row>
        <row r="2700">
          <cell r="A2700" t="str">
            <v>25-39-b-04</v>
          </cell>
          <cell r="B2700" t="str">
            <v>Providing and Fixing steel windows with openable glazedpanels With 22 SWG wire gauze : Glass pane 4mm</v>
          </cell>
          <cell r="C2700" t="str">
            <v>Sft</v>
          </cell>
          <cell r="D2700">
            <v>29.82</v>
          </cell>
          <cell r="E2700">
            <v>805.33</v>
          </cell>
          <cell r="F2700" t="str">
            <v>m2</v>
          </cell>
          <cell r="G2700">
            <v>320.89999999999998</v>
          </cell>
          <cell r="H2700">
            <v>8665.31</v>
          </cell>
        </row>
        <row r="2701">
          <cell r="A2701" t="str">
            <v>25-39-b-05</v>
          </cell>
          <cell r="B2701" t="str">
            <v>Providing and Fixing steel windows with openable glazedpanels With 22 SWG wire gauze : Glass pane 5mm</v>
          </cell>
          <cell r="C2701" t="str">
            <v>Sft</v>
          </cell>
          <cell r="D2701">
            <v>29.82</v>
          </cell>
          <cell r="E2701">
            <v>813.87</v>
          </cell>
          <cell r="F2701" t="str">
            <v>m2</v>
          </cell>
          <cell r="G2701">
            <v>320.89999999999998</v>
          </cell>
          <cell r="H2701">
            <v>8757.2000000000007</v>
          </cell>
        </row>
        <row r="2702">
          <cell r="A2702" t="str">
            <v>25-40</v>
          </cell>
          <cell r="B2702" t="str">
            <v>Supply and Fixing iron grating for fire place</v>
          </cell>
          <cell r="C2702" t="str">
            <v>Sft</v>
          </cell>
          <cell r="D2702">
            <v>450.17</v>
          </cell>
          <cell r="E2702">
            <v>720.16</v>
          </cell>
          <cell r="F2702" t="str">
            <v>m2</v>
          </cell>
          <cell r="G2702">
            <v>4843.8</v>
          </cell>
          <cell r="H2702">
            <v>7748.94</v>
          </cell>
        </row>
        <row r="2703">
          <cell r="A2703" t="str">
            <v>25-41</v>
          </cell>
          <cell r="B2703" t="str">
            <v>Providing and Fixing angle iron railing, using2.5"x2.5"x3/8" angle iron post 4.5'long, 5'to 6" apart,complete</v>
          </cell>
          <cell r="C2703" t="str">
            <v>Rft</v>
          </cell>
          <cell r="D2703">
            <v>278.55</v>
          </cell>
          <cell r="E2703">
            <v>1161.4000000000001</v>
          </cell>
          <cell r="F2703" t="str">
            <v>m</v>
          </cell>
          <cell r="G2703">
            <v>913.88</v>
          </cell>
          <cell r="H2703">
            <v>3810.36</v>
          </cell>
        </row>
        <row r="2704">
          <cell r="A2704" t="str">
            <v>25-42</v>
          </cell>
          <cell r="B2704" t="str">
            <v>Providing and Fixing barbed wire fencing of1.5"x1.5"x3/16" angle iron post 3.25' long, 5 to 6 ft. centreto centre</v>
          </cell>
          <cell r="C2704" t="str">
            <v>Rft</v>
          </cell>
          <cell r="D2704">
            <v>57.93</v>
          </cell>
          <cell r="E2704">
            <v>178.21</v>
          </cell>
          <cell r="F2704" t="str">
            <v>m</v>
          </cell>
          <cell r="G2704">
            <v>190.05</v>
          </cell>
          <cell r="H2704">
            <v>584.66999999999996</v>
          </cell>
        </row>
        <row r="2705">
          <cell r="A2705" t="str">
            <v>25-43</v>
          </cell>
          <cell r="B2705" t="str">
            <v>Providing and Fixing barbed wire fencing on compoundwall of 1.5"x1.5"x3/16" angle iron post 3' long, 4' apart</v>
          </cell>
          <cell r="C2705" t="str">
            <v>Rft</v>
          </cell>
          <cell r="D2705">
            <v>62.04</v>
          </cell>
          <cell r="E2705">
            <v>195.75</v>
          </cell>
          <cell r="F2705" t="str">
            <v>m</v>
          </cell>
          <cell r="G2705">
            <v>203.55</v>
          </cell>
          <cell r="H2705">
            <v>642.23</v>
          </cell>
        </row>
        <row r="2706">
          <cell r="A2706" t="str">
            <v>25-46</v>
          </cell>
          <cell r="B2706" t="str">
            <v>Supplying and Fixing   18SWG Steel Almirah, 12" maxdepth including box shelves, back, shelves, lock, spraypaint complete.</v>
          </cell>
          <cell r="C2706" t="str">
            <v>Sft</v>
          </cell>
          <cell r="D2706">
            <v>112.5</v>
          </cell>
          <cell r="E2706">
            <v>688.87</v>
          </cell>
          <cell r="F2706" t="str">
            <v>m2</v>
          </cell>
          <cell r="G2706">
            <v>1210.49</v>
          </cell>
          <cell r="H2706">
            <v>7412.23</v>
          </cell>
        </row>
        <row r="2707">
          <cell r="A2707" t="str">
            <v>25-47-a</v>
          </cell>
          <cell r="B2707" t="str">
            <v>Supplying and Fixing   18 SWG MS Sheet Door with angleiron frame (1.5"x1.5"x1/8"), bolt, hinges, paint etccomplete</v>
          </cell>
          <cell r="C2707" t="str">
            <v>Sft</v>
          </cell>
          <cell r="D2707">
            <v>119.53</v>
          </cell>
          <cell r="E2707">
            <v>502.99</v>
          </cell>
          <cell r="F2707" t="str">
            <v>m2</v>
          </cell>
          <cell r="G2707">
            <v>1286.1099999999999</v>
          </cell>
          <cell r="H2707">
            <v>5412.2</v>
          </cell>
        </row>
        <row r="2708">
          <cell r="A2708" t="str">
            <v>25-47-b</v>
          </cell>
          <cell r="B2708" t="str">
            <v>Supplying and Fixing   18 SWG MS Sheet Gate with angleiron frame (2"x2"x3/16") with side window, lock, paintingetc</v>
          </cell>
          <cell r="C2708" t="str">
            <v>Sft</v>
          </cell>
          <cell r="D2708">
            <v>185.93</v>
          </cell>
          <cell r="E2708">
            <v>678.33</v>
          </cell>
          <cell r="F2708" t="str">
            <v>m2</v>
          </cell>
          <cell r="G2708">
            <v>2000.62</v>
          </cell>
          <cell r="H2708">
            <v>7298.8</v>
          </cell>
        </row>
        <row r="2709">
          <cell r="A2709" t="str">
            <v>26-01</v>
          </cell>
          <cell r="B2709" t="str">
            <v>Supplying bamboo jhandies 10' to 12' with iron shoes andflags 15" square</v>
          </cell>
          <cell r="C2709" t="str">
            <v>Each</v>
          </cell>
          <cell r="D2709">
            <v>73.13</v>
          </cell>
          <cell r="E2709">
            <v>413.3</v>
          </cell>
          <cell r="F2709" t="str">
            <v>Each</v>
          </cell>
          <cell r="G2709">
            <v>73.13</v>
          </cell>
          <cell r="H2709">
            <v>413.3</v>
          </cell>
        </row>
        <row r="2710">
          <cell r="A2710" t="str">
            <v>26-02</v>
          </cell>
          <cell r="B2710" t="str">
            <v>Supplying wooden pegs for levelling 1.5" square 6" long</v>
          </cell>
          <cell r="C2710" t="str">
            <v>100 No.</v>
          </cell>
          <cell r="D2710">
            <v>295.31</v>
          </cell>
          <cell r="E2710">
            <v>1246.9100000000001</v>
          </cell>
          <cell r="F2710" t="str">
            <v>100 No.</v>
          </cell>
          <cell r="G2710">
            <v>295.31</v>
          </cell>
          <cell r="H2710">
            <v>1246.9100000000001</v>
          </cell>
        </row>
        <row r="2711">
          <cell r="A2711" t="str">
            <v>26-03</v>
          </cell>
          <cell r="B2711" t="str">
            <v>Supplying wooden pegs for alignment, 2" to 3" square, 9"long</v>
          </cell>
          <cell r="C2711" t="str">
            <v>100 No.</v>
          </cell>
          <cell r="D2711">
            <v>1040.6300000000001</v>
          </cell>
          <cell r="E2711">
            <v>2919.43</v>
          </cell>
          <cell r="F2711" t="str">
            <v>100 No.</v>
          </cell>
          <cell r="G2711">
            <v>1040.6300000000001</v>
          </cell>
          <cell r="H2711">
            <v>2919.43</v>
          </cell>
        </row>
        <row r="2712">
          <cell r="A2712" t="str">
            <v>26-04</v>
          </cell>
          <cell r="B2712" t="str">
            <v>Fixing enamelled iron gauges flush with masonry includingcost of hooks</v>
          </cell>
          <cell r="C2712" t="str">
            <v>Each</v>
          </cell>
          <cell r="D2712">
            <v>1575</v>
          </cell>
          <cell r="E2712">
            <v>1721.4</v>
          </cell>
          <cell r="F2712" t="str">
            <v>Each</v>
          </cell>
          <cell r="G2712">
            <v>1575</v>
          </cell>
          <cell r="H2712">
            <v>1721.4</v>
          </cell>
        </row>
        <row r="2713">
          <cell r="A2713" t="str">
            <v>26-05</v>
          </cell>
          <cell r="B2713" t="str">
            <v>Supply &amp; fix boundry pillars in position, including diggingpits</v>
          </cell>
          <cell r="C2713" t="str">
            <v>Each</v>
          </cell>
          <cell r="D2713">
            <v>281.25</v>
          </cell>
          <cell r="E2713">
            <v>1060.79</v>
          </cell>
          <cell r="F2713" t="str">
            <v>Each</v>
          </cell>
          <cell r="G2713">
            <v>281.25</v>
          </cell>
          <cell r="H2713">
            <v>1060.79</v>
          </cell>
        </row>
        <row r="2714">
          <cell r="A2714" t="str">
            <v>26-06</v>
          </cell>
          <cell r="B2714" t="str">
            <v>Fixing main line type distance mark in position includingmaking 1:3:6 cement concrete base block</v>
          </cell>
          <cell r="C2714" t="str">
            <v>Each</v>
          </cell>
          <cell r="D2714">
            <v>168.75</v>
          </cell>
          <cell r="E2714">
            <v>502.38</v>
          </cell>
          <cell r="F2714" t="str">
            <v>Each</v>
          </cell>
          <cell r="G2714">
            <v>168.75</v>
          </cell>
          <cell r="H2714">
            <v>502.38</v>
          </cell>
        </row>
        <row r="2715">
          <cell r="A2715" t="str">
            <v>26-07-a</v>
          </cell>
          <cell r="B2715" t="str">
            <v>Boring and fixing 1.5" dia pressure pipe in ordinary soil</v>
          </cell>
          <cell r="C2715" t="str">
            <v>Rft</v>
          </cell>
          <cell r="D2715">
            <v>80.599999999999994</v>
          </cell>
          <cell r="E2715">
            <v>80.599999999999994</v>
          </cell>
          <cell r="F2715" t="str">
            <v>m</v>
          </cell>
          <cell r="G2715">
            <v>264.44</v>
          </cell>
          <cell r="H2715">
            <v>264.44</v>
          </cell>
        </row>
        <row r="2716">
          <cell r="A2716" t="str">
            <v>26-07-b</v>
          </cell>
          <cell r="B2716" t="str">
            <v>Boring and fixing 1.5 dia pressure pipe in clay</v>
          </cell>
          <cell r="C2716" t="str">
            <v>Rft</v>
          </cell>
          <cell r="D2716">
            <v>157.77000000000001</v>
          </cell>
          <cell r="E2716">
            <v>157.77000000000001</v>
          </cell>
          <cell r="F2716" t="str">
            <v>m</v>
          </cell>
          <cell r="G2716">
            <v>517.63</v>
          </cell>
          <cell r="H2716">
            <v>517.63</v>
          </cell>
        </row>
        <row r="2717">
          <cell r="A2717" t="str">
            <v>26-07-c</v>
          </cell>
          <cell r="B2717" t="str">
            <v>Boring and fixing 1.5" dia pressure pipe in shingle</v>
          </cell>
          <cell r="C2717" t="str">
            <v>Rft</v>
          </cell>
          <cell r="D2717">
            <v>234.95</v>
          </cell>
          <cell r="E2717">
            <v>234.95</v>
          </cell>
          <cell r="F2717" t="str">
            <v>m</v>
          </cell>
          <cell r="G2717">
            <v>770.82</v>
          </cell>
          <cell r="H2717">
            <v>770.82</v>
          </cell>
        </row>
        <row r="2718">
          <cell r="A2718" t="str">
            <v>26-08</v>
          </cell>
          <cell r="B2718" t="str">
            <v>Repairs to hand pump, pulling out &amp; refitting</v>
          </cell>
          <cell r="C2718" t="str">
            <v>Rft</v>
          </cell>
          <cell r="D2718">
            <v>57.38</v>
          </cell>
          <cell r="E2718">
            <v>57.38</v>
          </cell>
          <cell r="F2718" t="str">
            <v>m</v>
          </cell>
          <cell r="G2718">
            <v>188.24</v>
          </cell>
          <cell r="H2718">
            <v>188.24</v>
          </cell>
        </row>
        <row r="2719">
          <cell r="A2719" t="str">
            <v>26-09</v>
          </cell>
          <cell r="B2719" t="str">
            <v>Fixing hand pump (machine only)</v>
          </cell>
          <cell r="C2719" t="str">
            <v>Each</v>
          </cell>
          <cell r="D2719">
            <v>270</v>
          </cell>
          <cell r="E2719">
            <v>270</v>
          </cell>
          <cell r="F2719" t="str">
            <v>Each</v>
          </cell>
          <cell r="G2719">
            <v>270</v>
          </cell>
          <cell r="H2719">
            <v>270</v>
          </cell>
        </row>
        <row r="2720">
          <cell r="A2720" t="str">
            <v>26-10-a</v>
          </cell>
          <cell r="B2720" t="str">
            <v>Washing of Durries / Synthetic Matting</v>
          </cell>
          <cell r="C2720" t="str">
            <v>100 Sft</v>
          </cell>
          <cell r="D2720">
            <v>2352.84</v>
          </cell>
          <cell r="E2720">
            <v>2352.84</v>
          </cell>
          <cell r="F2720" t="str">
            <v>m2</v>
          </cell>
          <cell r="G2720">
            <v>253.17</v>
          </cell>
          <cell r="H2720">
            <v>253.17</v>
          </cell>
        </row>
        <row r="2721">
          <cell r="A2721" t="str">
            <v>26-10-b</v>
          </cell>
          <cell r="B2721" t="str">
            <v>Washing of Bed Sheets</v>
          </cell>
          <cell r="C2721" t="str">
            <v>Each</v>
          </cell>
          <cell r="D2721">
            <v>50.83</v>
          </cell>
          <cell r="E2721">
            <v>50.83</v>
          </cell>
          <cell r="F2721" t="str">
            <v>Each</v>
          </cell>
          <cell r="G2721">
            <v>50.83</v>
          </cell>
          <cell r="H2721">
            <v>50.83</v>
          </cell>
        </row>
        <row r="2722">
          <cell r="A2722" t="str">
            <v>26-10-c</v>
          </cell>
          <cell r="B2722" t="str">
            <v>Washing of Table Cloth / Napkins / Dusters etc</v>
          </cell>
          <cell r="C2722" t="str">
            <v>Each</v>
          </cell>
          <cell r="D2722">
            <v>25.38</v>
          </cell>
          <cell r="E2722">
            <v>25.38</v>
          </cell>
          <cell r="F2722" t="str">
            <v>Each</v>
          </cell>
          <cell r="G2722">
            <v>25.38</v>
          </cell>
          <cell r="H2722">
            <v>25.38</v>
          </cell>
        </row>
        <row r="2723">
          <cell r="A2723" t="str">
            <v>26-11-a</v>
          </cell>
          <cell r="B2723" t="str">
            <v>Recaning of chairs/stools : With plastic cane.</v>
          </cell>
          <cell r="C2723" t="str">
            <v>kg</v>
          </cell>
          <cell r="D2723">
            <v>168.75</v>
          </cell>
          <cell r="E2723">
            <v>534.75</v>
          </cell>
          <cell r="F2723" t="str">
            <v>kg</v>
          </cell>
          <cell r="G2723">
            <v>168.75</v>
          </cell>
          <cell r="H2723">
            <v>534.75</v>
          </cell>
        </row>
        <row r="2724">
          <cell r="A2724" t="str">
            <v>26-11-b</v>
          </cell>
          <cell r="B2724" t="str">
            <v>Recaning of chairs/stools : With willow cane.</v>
          </cell>
          <cell r="C2724" t="str">
            <v>kg</v>
          </cell>
          <cell r="D2724">
            <v>236.25</v>
          </cell>
          <cell r="E2724">
            <v>1151.25</v>
          </cell>
          <cell r="F2724" t="str">
            <v>kg</v>
          </cell>
          <cell r="G2724">
            <v>236.25</v>
          </cell>
          <cell r="H2724">
            <v>1151.25</v>
          </cell>
        </row>
        <row r="2725">
          <cell r="A2725" t="str">
            <v>26-12</v>
          </cell>
          <cell r="B2725" t="str">
            <v>Sweeping chimneys</v>
          </cell>
          <cell r="C2725" t="str">
            <v>Each</v>
          </cell>
          <cell r="D2725">
            <v>140.63</v>
          </cell>
          <cell r="E2725">
            <v>260.67</v>
          </cell>
          <cell r="F2725" t="str">
            <v>Each</v>
          </cell>
          <cell r="G2725">
            <v>140.63</v>
          </cell>
          <cell r="H2725">
            <v>260.67</v>
          </cell>
        </row>
        <row r="2726">
          <cell r="A2726" t="str">
            <v>26-13</v>
          </cell>
          <cell r="B2726" t="str">
            <v>Cleaning of water tanks upto 400 gallons capacity</v>
          </cell>
          <cell r="C2726" t="str">
            <v>Each</v>
          </cell>
          <cell r="D2726">
            <v>141.75</v>
          </cell>
          <cell r="E2726">
            <v>141.75</v>
          </cell>
          <cell r="F2726" t="str">
            <v>Each</v>
          </cell>
          <cell r="G2726">
            <v>141.75</v>
          </cell>
          <cell r="H2726">
            <v>141.75</v>
          </cell>
        </row>
        <row r="2727">
          <cell r="A2727" t="str">
            <v>26-14</v>
          </cell>
          <cell r="B2727" t="str">
            <v>Supplying manure</v>
          </cell>
          <cell r="C2727" t="str">
            <v>Cart load</v>
          </cell>
          <cell r="D2727">
            <v>225</v>
          </cell>
          <cell r="E2727">
            <v>43308.93</v>
          </cell>
          <cell r="F2727" t="str">
            <v>Cart load</v>
          </cell>
          <cell r="G2727">
            <v>225</v>
          </cell>
          <cell r="H2727">
            <v>43308.93</v>
          </cell>
        </row>
        <row r="2728">
          <cell r="A2728" t="str">
            <v>26-15</v>
          </cell>
          <cell r="B2728" t="str">
            <v>Spraying anti-termite liquid mixed with water in the ratioof 1:40</v>
          </cell>
          <cell r="C2728" t="str">
            <v>100 Sft/spr</v>
          </cell>
          <cell r="D2728">
            <v>16.88</v>
          </cell>
          <cell r="E2728">
            <v>126.26</v>
          </cell>
          <cell r="F2728" t="str">
            <v>m2</v>
          </cell>
          <cell r="G2728">
            <v>1.82</v>
          </cell>
          <cell r="H2728">
            <v>13.59</v>
          </cell>
        </row>
        <row r="2729">
          <cell r="A2729" t="str">
            <v>26-16-a</v>
          </cell>
          <cell r="B2729" t="str">
            <v>Providing and Fixing barbed wire fencing with 4 horizontal&amp; 2 cross wires : Without PCC base</v>
          </cell>
          <cell r="C2729" t="str">
            <v>Rft</v>
          </cell>
          <cell r="D2729">
            <v>8.89</v>
          </cell>
          <cell r="E2729">
            <v>172.51</v>
          </cell>
          <cell r="F2729" t="str">
            <v>m</v>
          </cell>
          <cell r="G2729">
            <v>29.17</v>
          </cell>
          <cell r="H2729">
            <v>565.99</v>
          </cell>
        </row>
        <row r="2730">
          <cell r="A2730" t="str">
            <v>26-16-b</v>
          </cell>
          <cell r="B2730" t="str">
            <v>Providing and Fixing barbed wire fencing with 4 horizontal&amp; 2 cross wires : With PCC 1:4:8 base 12"x12"x21"</v>
          </cell>
          <cell r="C2730" t="str">
            <v>Rft</v>
          </cell>
          <cell r="D2730">
            <v>8.89</v>
          </cell>
          <cell r="E2730">
            <v>178.63</v>
          </cell>
          <cell r="F2730" t="str">
            <v>m</v>
          </cell>
          <cell r="G2730">
            <v>29.17</v>
          </cell>
          <cell r="H2730">
            <v>586.04999999999995</v>
          </cell>
        </row>
        <row r="2731">
          <cell r="A2731" t="str">
            <v>26-17</v>
          </cell>
          <cell r="B2731" t="str">
            <v>Making notice board 1/2" thick of c/s mortar 1:3 with2"x1/2" beading</v>
          </cell>
          <cell r="C2731" t="str">
            <v>100 Sft</v>
          </cell>
          <cell r="D2731">
            <v>9243.2999999999993</v>
          </cell>
          <cell r="E2731">
            <v>10119.41</v>
          </cell>
          <cell r="F2731" t="str">
            <v>m2</v>
          </cell>
          <cell r="G2731">
            <v>994.58</v>
          </cell>
          <cell r="H2731">
            <v>1088.8499999999999</v>
          </cell>
        </row>
        <row r="2732">
          <cell r="A2732" t="str">
            <v>26-18</v>
          </cell>
          <cell r="B2732" t="str">
            <v>Binding office books/registers.</v>
          </cell>
          <cell r="C2732" t="str">
            <v>Each</v>
          </cell>
          <cell r="D2732">
            <v>39.380000000000003</v>
          </cell>
          <cell r="E2732">
            <v>143.07</v>
          </cell>
          <cell r="F2732" t="str">
            <v>Each</v>
          </cell>
          <cell r="G2732">
            <v>39.380000000000003</v>
          </cell>
          <cell r="H2732">
            <v>143.07</v>
          </cell>
        </row>
        <row r="2733">
          <cell r="A2733" t="str">
            <v>26-19</v>
          </cell>
          <cell r="B2733" t="str">
            <v>Cutting of Pipes upto 2" Dia</v>
          </cell>
          <cell r="C2733" t="str">
            <v>Per Cut</v>
          </cell>
          <cell r="D2733">
            <v>111.38</v>
          </cell>
          <cell r="E2733">
            <v>111.38</v>
          </cell>
          <cell r="F2733" t="str">
            <v>Per Cut</v>
          </cell>
          <cell r="G2733">
            <v>111.38</v>
          </cell>
          <cell r="H2733">
            <v>111.38</v>
          </cell>
        </row>
        <row r="2734">
          <cell r="A2734" t="str">
            <v>26-20</v>
          </cell>
          <cell r="B2734" t="str">
            <v>Cutting of Pipes above 2" Dia upto 4" dia</v>
          </cell>
          <cell r="C2734" t="str">
            <v>Per Cut</v>
          </cell>
          <cell r="D2734">
            <v>202.5</v>
          </cell>
          <cell r="E2734">
            <v>202.5</v>
          </cell>
          <cell r="F2734" t="str">
            <v>Per Cut</v>
          </cell>
          <cell r="G2734">
            <v>202.5</v>
          </cell>
          <cell r="H2734">
            <v>202.5</v>
          </cell>
        </row>
        <row r="2735">
          <cell r="A2735" t="str">
            <v>26-19</v>
          </cell>
          <cell r="B2735" t="str">
            <v>Cutting of Pipes upto 2" Dia</v>
          </cell>
          <cell r="C2735" t="str">
            <v>Per Cut</v>
          </cell>
          <cell r="D2735">
            <v>110.48</v>
          </cell>
          <cell r="E2735">
            <v>111.38</v>
          </cell>
          <cell r="F2735" t="str">
            <v>Per Cut</v>
          </cell>
          <cell r="G2735">
            <v>110.48</v>
          </cell>
          <cell r="H2735">
            <v>111.38</v>
          </cell>
        </row>
        <row r="2736">
          <cell r="A2736" t="str">
            <v>26-20</v>
          </cell>
          <cell r="B2736" t="str">
            <v>Cutting of Pipes above 2" Dia upto 4" dia</v>
          </cell>
          <cell r="C2736" t="str">
            <v>Per Cut</v>
          </cell>
          <cell r="D2736">
            <v>200.88</v>
          </cell>
          <cell r="E2736">
            <v>202.5</v>
          </cell>
          <cell r="F2736" t="str">
            <v>Per Cut</v>
          </cell>
          <cell r="G2736">
            <v>200.88</v>
          </cell>
          <cell r="H2736">
            <v>202.5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Filter"/>
      <sheetName val="PCC1.2.4"/>
      <sheetName val="SubGrade"/>
      <sheetName val="Bill No 02 &amp; 03 "/>
      <sheetName val="Pavement Structure"/>
      <sheetName val="wbm3"/>
      <sheetName val="Metaling"/>
      <sheetName val="Scarifi"/>
      <sheetName val="Levelling Layer"/>
      <sheetName val="Grooving"/>
      <sheetName val="AW C"/>
      <sheetName val="Class A-1"/>
      <sheetName val="Expension"/>
      <sheetName val="abc"/>
      <sheetName val="TC"/>
      <sheetName val="Sub-Base"/>
      <sheetName val="Bill No 04a"/>
      <sheetName val="Culvert 7+180"/>
      <sheetName val="Pipe Culvert"/>
      <sheetName val="PCC136"/>
      <sheetName val="expansion"/>
      <sheetName val="PCC 124"/>
      <sheetName val="RCC type C"/>
      <sheetName val="Sheet1"/>
      <sheetName val="RRM1"/>
      <sheetName val="Back Fill"/>
      <sheetName val="Granular Material bed"/>
      <sheetName val="910"/>
      <sheetName val="Sub Base"/>
      <sheetName val="wbm"/>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 R w Back Fill"/>
      <sheetName val="148"/>
      <sheetName val="1.2. 4"/>
      <sheetName val="1.3..6"/>
      <sheetName val="RCCC"/>
      <sheetName val="RRM"/>
      <sheetName val="Form Work"/>
      <sheetName val="4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e"/>
      <sheetName val="B..Fill"/>
      <sheetName val="Lean Con"/>
      <sheetName val="1.3.6"/>
      <sheetName val="19-26"/>
      <sheetName val="19-13-b-03"/>
      <sheetName val="S.Base "/>
      <sheetName val="03-60-c"/>
      <sheetName val="Joints"/>
      <sheetName val="ste eel"/>
      <sheetName val="1..2..4"/>
      <sheetName val="Steeel"/>
      <sheetName val="910mm"/>
      <sheetName val="Bill 04d"/>
      <sheetName val="Sub Struc-1"/>
      <sheetName val="Super Struc-2"/>
      <sheetName val="Bridge 8+870"/>
      <sheetName val="Sub Stru"/>
      <sheetName val="Super Stru"/>
      <sheetName val="Bridge 12+250"/>
      <sheetName val="Sub"/>
      <sheetName val="Sup"/>
      <sheetName val="Bridge 15+730"/>
      <sheetName val="Subb."/>
      <sheetName val="Sup."/>
      <sheetName val="Bridge 19+500"/>
      <sheetName val="Sub,"/>
      <sheetName val="Sup,"/>
      <sheetName val="Bridge20+225"/>
      <sheetName val="S.ub"/>
      <sheetName val="S.up"/>
      <sheetName val="Steel"/>
      <sheetName val="rcc 1  24"/>
      <sheetName val="1  P "/>
      <sheetName val="2 p"/>
      <sheetName val="alloy studs"/>
      <sheetName val="Tuff Tiles"/>
      <sheetName val="Earth Lawn"/>
      <sheetName val="Sheet14"/>
    </sheetNames>
    <sheetDataSet>
      <sheetData sheetId="0"/>
      <sheetData sheetId="1"/>
      <sheetData sheetId="2"/>
      <sheetData sheetId="3">
        <row r="54">
          <cell r="B54" t="str">
            <v>Structural Excavation In Common Material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GOVERNMENT OF KHYBER PAKHTUNKHWA</v>
          </cell>
          <cell r="B1">
            <v>0</v>
          </cell>
          <cell r="C1">
            <v>0</v>
          </cell>
          <cell r="D1">
            <v>0</v>
          </cell>
          <cell r="E1">
            <v>0</v>
          </cell>
          <cell r="F1">
            <v>0</v>
          </cell>
          <cell r="G1">
            <v>0</v>
          </cell>
          <cell r="H1">
            <v>0</v>
          </cell>
          <cell r="I1">
            <v>0</v>
          </cell>
          <cell r="J1">
            <v>0</v>
          </cell>
        </row>
        <row r="2">
          <cell r="A2" t="str">
            <v>PAKHTUNKHWA HIGHWAYS AUTHORITY PESHAWAR</v>
          </cell>
          <cell r="B2">
            <v>0</v>
          </cell>
          <cell r="C2">
            <v>0</v>
          </cell>
          <cell r="D2">
            <v>0</v>
          </cell>
          <cell r="E2">
            <v>0</v>
          </cell>
          <cell r="F2">
            <v>0</v>
          </cell>
          <cell r="G2">
            <v>0</v>
          </cell>
          <cell r="H2">
            <v>0</v>
          </cell>
          <cell r="I2">
            <v>0</v>
          </cell>
          <cell r="J2">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Bill No 02 "/>
      <sheetName val="wbm3"/>
      <sheetName val="Metaling"/>
      <sheetName val="Scarifi"/>
      <sheetName val="Levelling Layer"/>
      <sheetName val="Grooving"/>
      <sheetName val="AW C"/>
      <sheetName val="PC"/>
      <sheetName val="abc"/>
      <sheetName val="TC"/>
      <sheetName val="Sub-Base"/>
      <sheetName val="Bill No 03"/>
      <sheetName val="exc1"/>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5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5"/>
      <sheetName val="Drain Exc"/>
      <sheetName val="PCC 1.3.6"/>
      <sheetName val="F W"/>
      <sheetName val="Steel"/>
      <sheetName val="rcc 1  24"/>
      <sheetName val="Sheet16"/>
      <sheetName val="Back  Fill"/>
      <sheetName val="Bill 6"/>
      <sheetName val="Marking"/>
      <sheetName val="Km Stone"/>
      <sheetName val="1 p"/>
      <sheetName val="2 P "/>
      <sheetName val="alloy studs"/>
      <sheetName val="Cat Eyes"/>
      <sheetName val="Tuff Tiles"/>
      <sheetName val="Kerb Stone"/>
      <sheetName val="Earth Lawn"/>
      <sheetName val="Guard Rails"/>
      <sheetName val="Sheet14"/>
      <sheetName val="Sheet8"/>
      <sheetName val="Trees"/>
      <sheetName val="Milling"/>
      <sheetName val="Back Filling"/>
    </sheetNames>
    <sheetDataSet>
      <sheetData sheetId="0" refreshError="1"/>
      <sheetData sheetId="1" refreshError="1"/>
      <sheetData sheetId="2" refreshError="1"/>
      <sheetData sheetId="3" refreshError="1">
        <row r="2">
          <cell r="A2" t="str">
            <v>PAKHTUNKHWA HIGHWAYS AUTHORITY PESHAWAR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of Proj"/>
      <sheetName val="Grand Summary of P I"/>
      <sheetName val="Grand Summary of P II"/>
      <sheetName val="Grand Summary of P III"/>
      <sheetName val="Summury "/>
      <sheetName val="BOQ"/>
      <sheetName val="C &amp; G"/>
      <sheetName val="ngc"/>
      <sheetName val="jungle Clearance"/>
      <sheetName val="Cut &amp; Fill"/>
      <sheetName val="Dismantling"/>
      <sheetName val="Improved S.G"/>
      <sheetName val="Permeable"/>
      <sheetName val="Filter"/>
      <sheetName val="PCC1.2.4"/>
      <sheetName val="SubGrade"/>
      <sheetName val="Improved S .G"/>
      <sheetName val="Bill No 02 "/>
      <sheetName val="Asphal Cut"/>
      <sheetName val="Leveling Dressing"/>
      <sheetName val="Milling"/>
      <sheetName val="Scarification"/>
      <sheetName val="Agg Base"/>
      <sheetName val="Metaling"/>
      <sheetName val="Scarifi"/>
      <sheetName val="Levelling Layer"/>
      <sheetName val="Grooving"/>
      <sheetName val="AW C"/>
      <sheetName val="PC"/>
      <sheetName val="abc"/>
      <sheetName val="TST"/>
      <sheetName val="PCC"/>
      <sheetName val="TC"/>
      <sheetName val="Sub-Base"/>
      <sheetName val="W B M"/>
      <sheetName val="Bill No 03"/>
      <sheetName val="exc1"/>
      <sheetName val="Silt Clearance"/>
      <sheetName val="Lean148"/>
      <sheetName val="PCC136"/>
      <sheetName val="expansion"/>
      <sheetName val="PCC 124"/>
      <sheetName val="RCC type C"/>
      <sheetName val="Sheet1"/>
      <sheetName val="RRM1"/>
      <sheetName val="Back Fill"/>
      <sheetName val="Granular Material bed"/>
      <sheetName val="910"/>
      <sheetName val="Sub Base"/>
      <sheetName val="wbm"/>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FW"/>
      <sheetName val="40 % Boulderws"/>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ridge"/>
      <sheetName val="Sub Structure"/>
      <sheetName val="Super Structure"/>
      <sheetName val="Bill No 05"/>
      <sheetName val="Drain Exc"/>
      <sheetName val="Lean"/>
      <sheetName val="Brick Work"/>
      <sheetName val="Plaster"/>
      <sheetName val="Steel"/>
      <sheetName val="rcc 1  24"/>
      <sheetName val="Pitching"/>
      <sheetName val="Back  Fill"/>
      <sheetName val="Bill 6"/>
      <sheetName val="Marking"/>
      <sheetName val="Km Stone"/>
      <sheetName val="1 p"/>
      <sheetName val="2 P "/>
      <sheetName val="alloy studs"/>
      <sheetName val="Cat Eyes"/>
      <sheetName val="Tuff Tiles"/>
      <sheetName val="Kerb Stone"/>
      <sheetName val="Earth Lawn"/>
      <sheetName val="Guard Rails"/>
      <sheetName val="Bill 7"/>
      <sheetName val="Lab Furnishing"/>
      <sheetName val="Equipments"/>
      <sheetName val="Salaries"/>
      <sheetName val="Sheet13"/>
      <sheetName val="Sheet14"/>
    </sheetNames>
    <sheetDataSet>
      <sheetData sheetId="0"/>
      <sheetData sheetId="1"/>
      <sheetData sheetId="2"/>
      <sheetData sheetId="3"/>
      <sheetData sheetId="4"/>
      <sheetData sheetId="5"/>
      <sheetData sheetId="6"/>
      <sheetData sheetId="7">
        <row r="49">
          <cell r="B49" t="str">
            <v>Lean Concrete.</v>
          </cell>
        </row>
        <row r="62">
          <cell r="B62" t="str">
            <v>Granular Meterial in Bed to Concrete Pipe Culvert</v>
          </cell>
        </row>
        <row r="112">
          <cell r="B112" t="str">
            <v>Concrete Class "A2" Elevated</v>
          </cell>
        </row>
        <row r="113">
          <cell r="B113" t="str">
            <v>Steel Reinforcement as per AASHTO M31 Grade 40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in Road"/>
      <sheetName val="Summary.."/>
      <sheetName val="Main Road.."/>
      <sheetName val="Link Road(A)"/>
      <sheetName val="Link Road(B)"/>
      <sheetName val="Link Road(C)"/>
      <sheetName val="Link Road(D)"/>
      <sheetName val="Link Road(E)"/>
      <sheetName val="Link Road (F)"/>
      <sheetName val="Link Road (G)"/>
      <sheetName val="Link Road (H)"/>
      <sheetName val="Link Road (I)"/>
      <sheetName val="Link Road (J)"/>
      <sheetName val="Link Road (K)"/>
      <sheetName val="Link Road (L)"/>
      <sheetName val="Link Road (M)"/>
      <sheetName val="Link Road (N)"/>
      <sheetName val="Link Road (O)"/>
      <sheetName val="Link Road (P)"/>
      <sheetName val="Link Road (Q)"/>
      <sheetName val="Link Road (R)"/>
      <sheetName val="Link Road (S)"/>
      <sheetName val="T-1"/>
      <sheetName val="T-2"/>
      <sheetName val="T-3"/>
      <sheetName val="T-4"/>
      <sheetName val="T-5"/>
      <sheetName val="T-6"/>
      <sheetName val="T-7"/>
      <sheetName val="T-8"/>
      <sheetName val="T-9"/>
      <sheetName val="T-10"/>
      <sheetName val="T-11"/>
      <sheetName val="T-12"/>
      <sheetName val="T-13"/>
      <sheetName val="T-14"/>
      <sheetName val="T-17"/>
      <sheetName val="Bridges"/>
      <sheetName val="Culverts"/>
      <sheetName val="Drain"/>
      <sheetName val="Dismentling"/>
      <sheetName val="Sheet1"/>
      <sheetName val="Working Piles"/>
      <sheetName val="Lean Concrete"/>
      <sheetName val="16-28-b"/>
      <sheetName val="Bearing Pad"/>
      <sheetName val="Drain Pipe"/>
      <sheetName val="Fill Expansion"/>
      <sheetName val="06-08"/>
      <sheetName val="16-34"/>
      <sheetName val="16-35"/>
      <sheetName val="16-36"/>
      <sheetName val="16-37"/>
      <sheetName val="16-38"/>
      <sheetName val="16-39"/>
      <sheetName val="24-18-a-03"/>
      <sheetName val="16-40"/>
      <sheetName val="1.1.2"/>
      <sheetName val="1. 2.4"/>
      <sheetName val="Sheet2"/>
      <sheetName val="Sheet3"/>
      <sheetName val="Sheet5"/>
      <sheetName val="Summury "/>
      <sheetName val="BOQ"/>
      <sheetName val="jungle Clearance"/>
      <sheetName val="Dismantling"/>
      <sheetName val="Improved S.G"/>
      <sheetName val="Filter"/>
      <sheetName val="PCC1.2.4"/>
      <sheetName val="Lab"/>
      <sheetName val="CUT FILL"/>
      <sheetName val="Earth Work"/>
      <sheetName val="Road Work"/>
      <sheetName val="Surface Bill"/>
      <sheetName val="Culvert"/>
      <sheetName val="Metaling"/>
      <sheetName val="Scarifi"/>
      <sheetName val="Levelling Layer"/>
      <sheetName val="Grooving"/>
      <sheetName val="AW C"/>
      <sheetName val="S.B.Level layer"/>
      <sheetName val="Improve d S.G"/>
      <sheetName val="WBM Level layer"/>
      <sheetName val="abc"/>
      <sheetName val="TC"/>
      <sheetName val="Sub-Base"/>
      <sheetName val="Bill No 04a"/>
      <sheetName val="RCCCCulvert"/>
      <sheetName val="Pipe Culvert"/>
      <sheetName val="PCC136"/>
      <sheetName val="expansion"/>
      <sheetName val="PCC 124"/>
      <sheetName val="RRM1"/>
      <sheetName val="Back Fill"/>
      <sheetName val="Granular Material bed"/>
      <sheetName val="910"/>
      <sheetName val="Sub Base"/>
      <sheetName val="wbm"/>
      <sheetName val="1;3;6"/>
      <sheetName val="RCC (2)"/>
      <sheetName val="Bar Bend (2)"/>
      <sheetName val="16-06 Prime Coat"/>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Rcc Bridge"/>
      <sheetName val="Ex"/>
      <sheetName val="Backfill"/>
      <sheetName val="Ex Wet"/>
      <sheetName val="Boring"/>
      <sheetName val="1.1.5.3"/>
      <sheetName val="1.2.4"/>
      <sheetName val="Steeeel"/>
      <sheetName val="SPT"/>
      <sheetName val="1.4.8"/>
      <sheetName val="16-75-d"/>
      <sheetName val="16-72-c"/>
      <sheetName val="16-74-a"/>
      <sheetName val="16-41"/>
      <sheetName val="16-43"/>
      <sheetName val="16-44"/>
      <sheetName val="1..2.4"/>
      <sheetName val="16-55"/>
      <sheetName val="Stel"/>
      <sheetName val="03-60-c"/>
      <sheetName val="Steeel"/>
      <sheetName val="Sub Str"/>
      <sheetName val="Super Str"/>
      <sheetName val="F W"/>
      <sheetName val="Steel"/>
      <sheetName val="rcc 1  24"/>
      <sheetName val="1  P "/>
      <sheetName val="2 p"/>
      <sheetName val="alloy studs"/>
      <sheetName val="Tuff Tiles"/>
      <sheetName val="Earth Lawn"/>
      <sheetName val="Guard Rails"/>
      <sheetName val="Sheet14"/>
      <sheetName val="Retaining Wall"/>
      <sheetName val="mrs_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7">
          <cell r="C37" t="str">
            <v>Supply and place in position MS expansion joint  assemblies as specified &amp; as per drawing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Grand Summary"/>
      <sheetName val="Summury "/>
      <sheetName val="BOQ"/>
      <sheetName val="C &amp; G"/>
      <sheetName val="ngc"/>
      <sheetName val="Trees"/>
      <sheetName val="Dismantling"/>
      <sheetName val="Cut"/>
      <sheetName val="Fill"/>
      <sheetName val="Trench Ex"/>
      <sheetName val="SubGrade"/>
      <sheetName val="Bill No 02 "/>
      <sheetName val="wbm3"/>
      <sheetName val="TST"/>
      <sheetName val="PC"/>
      <sheetName val="Sub-Base"/>
      <sheetName val="Bill No 03"/>
      <sheetName val="exc1"/>
      <sheetName val="Lean148"/>
      <sheetName val="PCC136"/>
      <sheetName val="PCC 124"/>
      <sheetName val="RCC type C"/>
      <sheetName val="Sheet1"/>
      <sheetName val="RRM1"/>
      <sheetName val="Back Fill"/>
      <sheetName val="Cause Way"/>
      <sheetName val="c.w exc"/>
      <sheetName val="c.w lean"/>
      <sheetName val="c.w 1.3.6"/>
      <sheetName val="C w RCC"/>
      <sheetName val="C W 30%"/>
      <sheetName val="Steel"/>
      <sheetName val="Form Work"/>
      <sheetName val="Sub Base"/>
      <sheetName val="wbm"/>
      <sheetName val="Backfill.."/>
      <sheetName val="Bill No 04"/>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RM"/>
      <sheetName val=" R w Back Fill"/>
      <sheetName val="Bill No 05"/>
      <sheetName val="Drain Exc"/>
      <sheetName val="Drain Lean"/>
      <sheetName val="PCC 1.3.6"/>
      <sheetName val="Stone Pitch"/>
      <sheetName val="G I Wire"/>
      <sheetName val="Crates"/>
      <sheetName val="Bill 6"/>
      <sheetName val="Marking"/>
      <sheetName val="Km Stone"/>
      <sheetName val="1 p"/>
      <sheetName val="2 P "/>
      <sheetName val="alloy studs"/>
      <sheetName val="Cat Eyes"/>
      <sheetName val="Kerb Stone"/>
      <sheetName val="Barbending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
          <cell r="A2" t="str">
            <v>GOVERNMENT OF KHYBER PAKHTUNKHWA</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cial St"/>
      <sheetName val="Escalation"/>
      <sheetName val="SUMMARY"/>
      <sheetName val="BOQ"/>
      <sheetName val="CG"/>
      <sheetName val="NGC"/>
      <sheetName val="Unsi"/>
      <sheetName val="Eart cut"/>
      <sheetName val="Borrow"/>
      <sheetName val="16-67"/>
      <sheetName val="SubBase"/>
      <sheetName val="Groving"/>
      <sheetName val="27-93"/>
      <sheetName val="16-12"/>
      <sheetName val="16-72"/>
      <sheetName val="WBM "/>
      <sheetName val="ABC"/>
      <sheetName val="PrimeCoat"/>
      <sheetName val="TackCot"/>
      <sheetName val="AWC"/>
      <sheetName val="Exc"/>
      <sheetName val="Lean"/>
      <sheetName val="BaF"/>
      <sheetName val="RCC"/>
      <sheetName val="1.2.4"/>
      <sheetName val="Steel"/>
      <sheetName val="work"/>
      <sheetName val="Pipe"/>
      <sheetName val="ex"/>
      <sheetName val="BF"/>
      <sheetName val="len"/>
      <sheetName val="1.3.6"/>
      <sheetName val="fw"/>
      <sheetName val="Exca"/>
      <sheetName val="1.4.8."/>
      <sheetName val="F.W"/>
      <sheetName val="Plum"/>
      <sheetName val="Coping"/>
      <sheetName val="PaveMarking"/>
      <sheetName val="Stud"/>
      <sheetName val="KerbSton"/>
      <sheetName val="1.4.8"/>
      <sheetName val="TuffTiles"/>
      <sheetName val="Sign"/>
      <sheetName val="Sign1"/>
      <sheetName val="G.Rail"/>
      <sheetName val="Piece"/>
      <sheetName val="Post"/>
      <sheetName val="Carrg of 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8">
          <cell r="H18">
            <v>0</v>
          </cell>
        </row>
        <row r="27">
          <cell r="H27">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0"/>
      <sheetName val="General Abstract"/>
      <sheetName val="Summury Pezu"/>
      <sheetName val="BOQ Pezu"/>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sheetData sheetId="1"/>
      <sheetData sheetId="2">
        <row r="1">
          <cell r="A1" t="str">
            <v>Item_Code</v>
          </cell>
          <cell r="B1" t="str">
            <v>item_name</v>
          </cell>
          <cell r="C1" t="str">
            <v>Unit_British</v>
          </cell>
          <cell r="D1" t="str">
            <v>Labor_British</v>
          </cell>
          <cell r="E1" t="str">
            <v>Composite_British</v>
          </cell>
          <cell r="F1" t="str">
            <v>Unit_Metric</v>
          </cell>
          <cell r="G1" t="str">
            <v>Labor_Metric</v>
          </cell>
          <cell r="H1" t="str">
            <v>Composite_Metric</v>
          </cell>
          <cell r="I1" t="str">
            <v>spec_no</v>
          </cell>
          <cell r="J1" t="str">
            <v>Remarks</v>
          </cell>
        </row>
        <row r="2">
          <cell r="A2" t="str">
            <v>01-01-a</v>
          </cell>
          <cell r="B2" t="str">
            <v>Carriage of 100 cft / 5 tonne of all materials , by truck or other means : First 50 Meter or 164 ft</v>
          </cell>
          <cell r="C2" t="str">
            <v>164 Rft</v>
          </cell>
          <cell r="D2">
            <v>0</v>
          </cell>
          <cell r="E2">
            <v>89.9</v>
          </cell>
          <cell r="F2" t="str">
            <v>50 Meter</v>
          </cell>
          <cell r="G2">
            <v>0</v>
          </cell>
          <cell r="H2">
            <v>89.9</v>
          </cell>
          <cell r="I2" t="str">
            <v>1 , 1.5</v>
          </cell>
        </row>
        <row r="3">
          <cell r="A3" t="str">
            <v>01-01-b</v>
          </cell>
          <cell r="B3" t="str">
            <v>Carriage of 100 cft / 5 tonne of all materials , by truck or other means : Second 50 Meter or 164 ft</v>
          </cell>
          <cell r="C3" t="str">
            <v>164 Rft</v>
          </cell>
          <cell r="D3">
            <v>0</v>
          </cell>
          <cell r="E3">
            <v>17.14</v>
          </cell>
          <cell r="F3" t="str">
            <v>50 Meter</v>
          </cell>
          <cell r="G3">
            <v>0</v>
          </cell>
          <cell r="H3">
            <v>17.14</v>
          </cell>
          <cell r="I3" t="str">
            <v>1 , 1.5</v>
          </cell>
        </row>
        <row r="4">
          <cell r="A4" t="str">
            <v>01-01-c</v>
          </cell>
          <cell r="B4" t="str">
            <v>Carriage of 100 cft / 5 tonne of all materials , by truck or other means : 3rd  50 Meter to 5th 50 Meter or corresponding distance in feet</v>
          </cell>
          <cell r="C4" t="str">
            <v>164 Rft</v>
          </cell>
          <cell r="D4">
            <v>0</v>
          </cell>
          <cell r="E4">
            <v>11.09</v>
          </cell>
          <cell r="F4" t="str">
            <v>50 Meter</v>
          </cell>
          <cell r="G4">
            <v>0</v>
          </cell>
          <cell r="H4">
            <v>11.09</v>
          </cell>
          <cell r="I4" t="str">
            <v>1 , 1.5</v>
          </cell>
        </row>
        <row r="5">
          <cell r="A5" t="str">
            <v>01-01-d</v>
          </cell>
          <cell r="B5" t="str">
            <v>Carriage of 100 cft / 5 tonne of all materials , by truck or other means : 250 -1000 Meter</v>
          </cell>
          <cell r="C5" t="str">
            <v>800 Rft</v>
          </cell>
          <cell r="D5">
            <v>0</v>
          </cell>
          <cell r="E5">
            <v>49.91</v>
          </cell>
          <cell r="F5" t="str">
            <v>250 meter</v>
          </cell>
          <cell r="G5">
            <v>0</v>
          </cell>
          <cell r="H5">
            <v>49.91</v>
          </cell>
          <cell r="I5" t="str">
            <v>1 , 1.5</v>
          </cell>
        </row>
        <row r="6">
          <cell r="A6" t="str">
            <v>01-01-e</v>
          </cell>
          <cell r="B6" t="str">
            <v>Carriage of 100 cft / 5 tonne of all materials , by truck or other means : 2nd Km or corresponding distance in miles</v>
          </cell>
          <cell r="C6" t="str">
            <v>0.6 Mile</v>
          </cell>
          <cell r="D6">
            <v>0</v>
          </cell>
          <cell r="E6">
            <v>159.81</v>
          </cell>
          <cell r="F6" t="str">
            <v>1 Km</v>
          </cell>
          <cell r="G6">
            <v>0</v>
          </cell>
          <cell r="H6">
            <v>159.81</v>
          </cell>
          <cell r="I6" t="str">
            <v>1 , 1.5</v>
          </cell>
        </row>
        <row r="7">
          <cell r="A7" t="str">
            <v>01-01-f</v>
          </cell>
          <cell r="B7" t="str">
            <v>Carriage of 100 cft / 5 tonne of all materials , by truck or other means : 3rd to 5th Kilometer or corresponding distance in miles</v>
          </cell>
          <cell r="C7" t="str">
            <v>1 Mile</v>
          </cell>
          <cell r="D7">
            <v>0</v>
          </cell>
          <cell r="E7">
            <v>105.36</v>
          </cell>
          <cell r="F7" t="str">
            <v>1.61 km</v>
          </cell>
          <cell r="G7">
            <v>0</v>
          </cell>
          <cell r="H7">
            <v>105.36</v>
          </cell>
          <cell r="I7" t="str">
            <v>1 , 1.5</v>
          </cell>
        </row>
        <row r="8">
          <cell r="A8" t="str">
            <v>01-01-g</v>
          </cell>
          <cell r="B8" t="str">
            <v>Carriage of 100 cft / 5 tonne of all materials , by truck or other means : 6th to 10th Kilometer or corresponding distance in miles</v>
          </cell>
          <cell r="C8" t="str">
            <v>1 Mile</v>
          </cell>
          <cell r="D8">
            <v>0</v>
          </cell>
          <cell r="E8">
            <v>87.55</v>
          </cell>
          <cell r="F8" t="str">
            <v>1.61 km</v>
          </cell>
          <cell r="G8">
            <v>0</v>
          </cell>
          <cell r="H8">
            <v>87.55</v>
          </cell>
          <cell r="I8" t="str">
            <v>1 , 1.5</v>
          </cell>
        </row>
        <row r="9">
          <cell r="A9" t="str">
            <v>01-01-h</v>
          </cell>
          <cell r="B9" t="str">
            <v>Carriage of 100 cft / 5 tonne of all materials , by truck or other means : beyond 10th Kilometer or corresponding distance in miles</v>
          </cell>
          <cell r="C9" t="str">
            <v>1 Mile</v>
          </cell>
          <cell r="D9">
            <v>0</v>
          </cell>
          <cell r="E9">
            <v>53.44</v>
          </cell>
          <cell r="F9" t="str">
            <v>1.61 km</v>
          </cell>
          <cell r="G9">
            <v>0</v>
          </cell>
          <cell r="H9">
            <v>53.44</v>
          </cell>
          <cell r="I9" t="str">
            <v>1 , 1.5</v>
          </cell>
        </row>
        <row r="10">
          <cell r="A10" t="str">
            <v>01-02-a</v>
          </cell>
          <cell r="B10" t="str">
            <v>Carriage of 1000 bricks or load upto 3 tonne , by truck or other means : First 50 Meter or 164 ft</v>
          </cell>
          <cell r="C10" t="str">
            <v>164 Rft</v>
          </cell>
          <cell r="D10">
            <v>0</v>
          </cell>
          <cell r="E10">
            <v>60.81</v>
          </cell>
          <cell r="F10" t="str">
            <v>50 Meter</v>
          </cell>
          <cell r="G10">
            <v>0</v>
          </cell>
          <cell r="H10">
            <v>60.81</v>
          </cell>
          <cell r="I10" t="str">
            <v>1 , 1.5</v>
          </cell>
        </row>
        <row r="11">
          <cell r="A11" t="str">
            <v>01-02-b</v>
          </cell>
          <cell r="B11" t="str">
            <v>Carriage of 1000 bricks or load upto 3 tonne , by truck or other means : Second 50 Meter or 164 ft</v>
          </cell>
          <cell r="C11" t="str">
            <v>164 Rft</v>
          </cell>
          <cell r="D11">
            <v>0</v>
          </cell>
          <cell r="E11">
            <v>13.05</v>
          </cell>
          <cell r="F11" t="str">
            <v>50 Meter</v>
          </cell>
          <cell r="G11">
            <v>0</v>
          </cell>
          <cell r="H11">
            <v>13.05</v>
          </cell>
          <cell r="I11" t="str">
            <v>1 , 1.5</v>
          </cell>
        </row>
        <row r="12">
          <cell r="A12" t="str">
            <v>01-02-c</v>
          </cell>
          <cell r="B12" t="str">
            <v>Carriage of 1000 bricks or load upto 3 tonne , by truck or other means : 3rd  50 Meter to 5th 50 Meter or corresponding distance in feet</v>
          </cell>
          <cell r="C12" t="str">
            <v>164 Rft</v>
          </cell>
          <cell r="D12">
            <v>0</v>
          </cell>
          <cell r="E12">
            <v>8.69</v>
          </cell>
          <cell r="F12" t="str">
            <v>50 Meter</v>
          </cell>
          <cell r="G12">
            <v>0</v>
          </cell>
          <cell r="H12">
            <v>8.69</v>
          </cell>
          <cell r="I12" t="str">
            <v>1 , 1.5</v>
          </cell>
        </row>
        <row r="13">
          <cell r="A13" t="str">
            <v>01-02-d</v>
          </cell>
          <cell r="B13" t="str">
            <v>Carriage of 1000 bricks or load upto 3 tonne , by truck or other means : 250 -1000 Meter</v>
          </cell>
          <cell r="C13" t="str">
            <v>800 Rft</v>
          </cell>
          <cell r="D13">
            <v>0</v>
          </cell>
          <cell r="E13">
            <v>43.49</v>
          </cell>
          <cell r="F13" t="str">
            <v>250 meter</v>
          </cell>
          <cell r="G13">
            <v>0</v>
          </cell>
          <cell r="H13">
            <v>43.49</v>
          </cell>
          <cell r="I13" t="str">
            <v>1 , 1.5</v>
          </cell>
        </row>
        <row r="14">
          <cell r="A14" t="str">
            <v>01-02-e</v>
          </cell>
          <cell r="B14" t="str">
            <v>Carriage of 1000 bricks or load upto 3 tonne , by truck or other means : 2nd Km or corresponding distance in miles</v>
          </cell>
          <cell r="C14" t="str">
            <v>0.6 Mile</v>
          </cell>
          <cell r="D14">
            <v>0</v>
          </cell>
          <cell r="E14">
            <v>130.4</v>
          </cell>
          <cell r="F14" t="str">
            <v>1 km</v>
          </cell>
          <cell r="G14">
            <v>0</v>
          </cell>
          <cell r="H14">
            <v>130.4</v>
          </cell>
          <cell r="I14" t="str">
            <v>1 , 1.5</v>
          </cell>
        </row>
        <row r="15">
          <cell r="A15" t="str">
            <v>01-02-f</v>
          </cell>
          <cell r="B15" t="str">
            <v>Carriage of 1000 bricks or load upto 3 tonne , by truck or other means : 3rd to 5th Kilometer or corresponding distance in miles</v>
          </cell>
          <cell r="C15" t="str">
            <v>1 Mile</v>
          </cell>
          <cell r="D15">
            <v>0</v>
          </cell>
          <cell r="E15">
            <v>83.91</v>
          </cell>
          <cell r="F15" t="str">
            <v>1.61 km</v>
          </cell>
          <cell r="G15">
            <v>0</v>
          </cell>
          <cell r="H15">
            <v>83.91</v>
          </cell>
          <cell r="I15" t="str">
            <v>1 , 1.5</v>
          </cell>
        </row>
        <row r="16">
          <cell r="A16" t="str">
            <v>01-02-g</v>
          </cell>
          <cell r="B16" t="str">
            <v>Carriage of 1000 bricks or load upto 3 tonne , by truck or other means : 6th to 10th Kilometer or corresponding distance in miles</v>
          </cell>
          <cell r="C16" t="str">
            <v>1 Mile</v>
          </cell>
          <cell r="D16">
            <v>0</v>
          </cell>
          <cell r="E16">
            <v>69.959999999999994</v>
          </cell>
          <cell r="F16" t="str">
            <v>1.61 km</v>
          </cell>
          <cell r="G16">
            <v>0</v>
          </cell>
          <cell r="H16">
            <v>69.959999999999994</v>
          </cell>
          <cell r="I16" t="str">
            <v>1 , 1.5</v>
          </cell>
        </row>
        <row r="17">
          <cell r="A17" t="str">
            <v>01-02-h</v>
          </cell>
          <cell r="B17" t="str">
            <v>Carriage of 1000 bricks or load upto 3 tonne , by truck or other means : beyond 10th Kilometer or corresponding distance in miles</v>
          </cell>
          <cell r="C17" t="str">
            <v>1 Mile</v>
          </cell>
          <cell r="D17">
            <v>0</v>
          </cell>
          <cell r="E17">
            <v>41.99</v>
          </cell>
          <cell r="F17" t="str">
            <v>1.61 km</v>
          </cell>
          <cell r="G17">
            <v>0</v>
          </cell>
          <cell r="H17">
            <v>41.99</v>
          </cell>
          <cell r="I17" t="str">
            <v>1 , 1.5</v>
          </cell>
        </row>
        <row r="18">
          <cell r="A18" t="str">
            <v>01-03-a</v>
          </cell>
          <cell r="B18" t="str">
            <v>Carriage of 100 nos, 50 kg cement bags , by truck or other means : First 50 Meter or 164 ft</v>
          </cell>
          <cell r="C18" t="str">
            <v>164 Rft</v>
          </cell>
          <cell r="D18">
            <v>0</v>
          </cell>
          <cell r="E18">
            <v>90.74</v>
          </cell>
          <cell r="F18" t="str">
            <v>50 Meter</v>
          </cell>
          <cell r="G18">
            <v>0</v>
          </cell>
          <cell r="H18">
            <v>90.74</v>
          </cell>
          <cell r="I18" t="str">
            <v>1 , 1.5</v>
          </cell>
        </row>
        <row r="19">
          <cell r="A19" t="str">
            <v>01-03-b</v>
          </cell>
          <cell r="B19" t="str">
            <v>Carriage of 100 nos, 50 kg cement bags , by truck or other means : Second 50 Meter or 164 ft</v>
          </cell>
          <cell r="C19" t="str">
            <v>164 Rft</v>
          </cell>
          <cell r="D19">
            <v>0</v>
          </cell>
          <cell r="E19">
            <v>19.45</v>
          </cell>
          <cell r="F19" t="str">
            <v>50 Meter</v>
          </cell>
          <cell r="G19">
            <v>0</v>
          </cell>
          <cell r="H19">
            <v>19.45</v>
          </cell>
          <cell r="I19" t="str">
            <v>1 , 1.5</v>
          </cell>
        </row>
        <row r="20">
          <cell r="A20" t="str">
            <v>01-03-c</v>
          </cell>
          <cell r="B20" t="str">
            <v>Carriage of 100 nos, 50 kg cement bags , by truck or other means : 3rd  50 Meter to 5th 50 Meter or corresponding distance in feet</v>
          </cell>
          <cell r="C20" t="str">
            <v>164 Rft</v>
          </cell>
          <cell r="D20">
            <v>0</v>
          </cell>
          <cell r="E20">
            <v>12.65</v>
          </cell>
          <cell r="F20" t="str">
            <v>50 Meter</v>
          </cell>
          <cell r="G20">
            <v>0</v>
          </cell>
          <cell r="H20">
            <v>12.65</v>
          </cell>
          <cell r="I20" t="str">
            <v>1 , 1.5</v>
          </cell>
        </row>
        <row r="21">
          <cell r="A21" t="str">
            <v>01-03-d</v>
          </cell>
          <cell r="B21" t="str">
            <v>Carriage of 100 nos, 50 kg cement bags , by truck or other means : 250 -1000 Meter</v>
          </cell>
          <cell r="C21" t="str">
            <v>800 Rft</v>
          </cell>
          <cell r="D21">
            <v>0</v>
          </cell>
          <cell r="E21">
            <v>56.86</v>
          </cell>
          <cell r="F21" t="str">
            <v>250 meter</v>
          </cell>
          <cell r="G21">
            <v>0</v>
          </cell>
          <cell r="H21">
            <v>56.86</v>
          </cell>
          <cell r="I21" t="str">
            <v>1 , 1.5</v>
          </cell>
        </row>
        <row r="22">
          <cell r="A22" t="str">
            <v>01-03-e</v>
          </cell>
          <cell r="B22" t="str">
            <v>Carriage of 100 nos, 50 kg cement bagse , by truck or other means : 2nd Km or corresponding distance in miles</v>
          </cell>
          <cell r="C22" t="str">
            <v>0.6 Mile</v>
          </cell>
          <cell r="D22">
            <v>0</v>
          </cell>
          <cell r="E22">
            <v>170.76</v>
          </cell>
          <cell r="F22" t="str">
            <v>1 km</v>
          </cell>
          <cell r="G22">
            <v>0</v>
          </cell>
          <cell r="H22">
            <v>170.76</v>
          </cell>
          <cell r="I22" t="str">
            <v>1 , 1.5</v>
          </cell>
        </row>
        <row r="23">
          <cell r="A23" t="str">
            <v>01-03-f</v>
          </cell>
          <cell r="B23" t="str">
            <v>Carriage of 100 nos, 50 kg cement bags , by truck or other means : 3rd to 5th Kilometer or corresponding distance in miles</v>
          </cell>
          <cell r="C23" t="str">
            <v>1 Mile</v>
          </cell>
          <cell r="D23">
            <v>0</v>
          </cell>
          <cell r="E23">
            <v>109.97</v>
          </cell>
          <cell r="F23" t="str">
            <v>1.61 km</v>
          </cell>
          <cell r="G23">
            <v>0</v>
          </cell>
          <cell r="H23">
            <v>109.97</v>
          </cell>
          <cell r="I23" t="str">
            <v>1 , 1.5</v>
          </cell>
        </row>
        <row r="24">
          <cell r="A24" t="str">
            <v>01-03-g</v>
          </cell>
          <cell r="B24" t="str">
            <v>Carriage of 100 nos, 50 kg cement bags , by truck or other means : 6th to 10th Kilometer or corresponding distance in miles</v>
          </cell>
          <cell r="C24" t="str">
            <v>1 Mile</v>
          </cell>
          <cell r="D24">
            <v>0</v>
          </cell>
          <cell r="E24">
            <v>91.61</v>
          </cell>
          <cell r="F24" t="str">
            <v>1.61 km</v>
          </cell>
          <cell r="G24">
            <v>0</v>
          </cell>
          <cell r="H24">
            <v>91.61</v>
          </cell>
          <cell r="I24" t="str">
            <v>1 , 1.5</v>
          </cell>
        </row>
        <row r="25">
          <cell r="A25" t="str">
            <v>01-03-h</v>
          </cell>
          <cell r="B25" t="str">
            <v>Carriage of 100 nos, 50 kg cement bags , by truck or other means : beyond 10th Kilometer or corresponding distance in miles</v>
          </cell>
          <cell r="C25" t="str">
            <v>1 Mile</v>
          </cell>
          <cell r="D25">
            <v>0</v>
          </cell>
          <cell r="E25">
            <v>54.91</v>
          </cell>
          <cell r="F25" t="str">
            <v>1.61 km</v>
          </cell>
          <cell r="G25">
            <v>0</v>
          </cell>
          <cell r="H25">
            <v>54.91</v>
          </cell>
          <cell r="I25" t="str">
            <v>1 , 1.5</v>
          </cell>
        </row>
        <row r="26">
          <cell r="A26" t="str">
            <v>01-04-a</v>
          </cell>
          <cell r="B26" t="str">
            <v>Carriage of bitumen , tar or other lubricansts in drums - one tonne : First 50 Meter or 164 ft</v>
          </cell>
          <cell r="C26" t="str">
            <v>164 Rft</v>
          </cell>
          <cell r="D26">
            <v>0</v>
          </cell>
          <cell r="E26">
            <v>16.8</v>
          </cell>
          <cell r="F26" t="str">
            <v>50 Meter</v>
          </cell>
          <cell r="G26">
            <v>0</v>
          </cell>
          <cell r="H26">
            <v>16.8</v>
          </cell>
          <cell r="I26" t="str">
            <v>1 , 1.5</v>
          </cell>
        </row>
        <row r="27">
          <cell r="A27" t="str">
            <v>01-04-b</v>
          </cell>
          <cell r="B27" t="str">
            <v>Carriage of bitumen , tar or other lubricansts in drums - one tonne : Second 50 Meter or 164 ft</v>
          </cell>
          <cell r="C27" t="str">
            <v>164 Rft</v>
          </cell>
          <cell r="D27">
            <v>0</v>
          </cell>
          <cell r="E27">
            <v>3.64</v>
          </cell>
          <cell r="F27" t="str">
            <v>50 Meter</v>
          </cell>
          <cell r="G27">
            <v>0</v>
          </cell>
          <cell r="H27">
            <v>3.64</v>
          </cell>
          <cell r="I27" t="str">
            <v>1 , 1.5</v>
          </cell>
        </row>
        <row r="28">
          <cell r="A28" t="str">
            <v>01-04-c</v>
          </cell>
          <cell r="B28" t="str">
            <v>Carriage of bitumen , tar or other lubricansts in drums - one tonne : 3rd  50 Meter to 5th 50 Meter or corresponding distance in feet</v>
          </cell>
          <cell r="C28" t="str">
            <v>164 Rft</v>
          </cell>
          <cell r="D28">
            <v>0</v>
          </cell>
          <cell r="E28">
            <v>2.42</v>
          </cell>
          <cell r="F28" t="str">
            <v>50 Meter</v>
          </cell>
          <cell r="G28">
            <v>0</v>
          </cell>
          <cell r="H28">
            <v>2.42</v>
          </cell>
          <cell r="I28" t="str">
            <v>1 , 1.5</v>
          </cell>
        </row>
        <row r="29">
          <cell r="A29" t="str">
            <v>01-04-d</v>
          </cell>
          <cell r="B29" t="str">
            <v>Carriage of bitumen , tar or other lubricansts in drums - one tonne : 250 -1000 Meter</v>
          </cell>
          <cell r="C29" t="str">
            <v>800 Rft</v>
          </cell>
          <cell r="D29">
            <v>0</v>
          </cell>
          <cell r="E29">
            <v>12.28</v>
          </cell>
          <cell r="F29" t="str">
            <v>250 meter</v>
          </cell>
          <cell r="G29">
            <v>0</v>
          </cell>
          <cell r="H29">
            <v>12.28</v>
          </cell>
          <cell r="I29" t="str">
            <v>1 , 1.5</v>
          </cell>
        </row>
        <row r="30">
          <cell r="A30" t="str">
            <v>01-04-e</v>
          </cell>
          <cell r="B30" t="str">
            <v>Carriage of bitumen , tar or other lubricansts in drums - one tonne : 2nd Km or corresponding distance in miles</v>
          </cell>
          <cell r="C30" t="str">
            <v>0.6 Mile</v>
          </cell>
          <cell r="D30">
            <v>0</v>
          </cell>
          <cell r="E30">
            <v>36.36</v>
          </cell>
          <cell r="F30" t="str">
            <v>1 km</v>
          </cell>
          <cell r="G30">
            <v>0</v>
          </cell>
          <cell r="H30">
            <v>36.36</v>
          </cell>
          <cell r="I30" t="str">
            <v>1 , 1.5</v>
          </cell>
        </row>
        <row r="31">
          <cell r="A31" t="str">
            <v>01-04-f</v>
          </cell>
          <cell r="B31" t="str">
            <v>Carriage of bitumen , tar or other lubricansts in drums - one tonne: 3rd to 5th Kilometer or corresponding distance in miles</v>
          </cell>
          <cell r="C31" t="str">
            <v>1 Mile</v>
          </cell>
          <cell r="D31">
            <v>0</v>
          </cell>
          <cell r="E31">
            <v>23.49</v>
          </cell>
          <cell r="F31" t="str">
            <v>1.61 km</v>
          </cell>
          <cell r="G31">
            <v>0</v>
          </cell>
          <cell r="H31">
            <v>23.49</v>
          </cell>
          <cell r="I31" t="str">
            <v>1 , 1.5</v>
          </cell>
        </row>
        <row r="32">
          <cell r="A32" t="str">
            <v>01-04-g</v>
          </cell>
          <cell r="B32" t="str">
            <v>Carriage of bitumen , tar or other lubricansts in drums - one tonne : 6th to 10th Kilometer or corresponding distance in miles</v>
          </cell>
          <cell r="C32" t="str">
            <v>1 Mile</v>
          </cell>
          <cell r="D32">
            <v>0</v>
          </cell>
          <cell r="E32">
            <v>19.47</v>
          </cell>
          <cell r="F32" t="str">
            <v>1.61 km</v>
          </cell>
          <cell r="G32">
            <v>0</v>
          </cell>
          <cell r="H32">
            <v>19.47</v>
          </cell>
          <cell r="I32" t="str">
            <v>1 , 1.5</v>
          </cell>
        </row>
        <row r="33">
          <cell r="A33" t="str">
            <v>01-04-h</v>
          </cell>
          <cell r="B33" t="str">
            <v>Carriage of bitumen , tar or other lubricansts in drums : beyond 10th Kilometer or corresponding distance in miles</v>
          </cell>
          <cell r="C33" t="str">
            <v>1 Mile</v>
          </cell>
          <cell r="D33">
            <v>0</v>
          </cell>
          <cell r="E33">
            <v>11.66</v>
          </cell>
          <cell r="F33" t="str">
            <v>1.61 km</v>
          </cell>
          <cell r="G33">
            <v>0</v>
          </cell>
          <cell r="H33">
            <v>11.66</v>
          </cell>
          <cell r="I33" t="str">
            <v>1 , 1.5</v>
          </cell>
        </row>
        <row r="34">
          <cell r="A34" t="str">
            <v>01-05-a</v>
          </cell>
          <cell r="B34" t="str">
            <v>Carriage of 100 cft of sarkanda, pilchi, frash etc. by road or boat : 1st 50 meter or 164.042 ft</v>
          </cell>
          <cell r="C34" t="str">
            <v>164 Rft</v>
          </cell>
          <cell r="D34">
            <v>0</v>
          </cell>
          <cell r="E34">
            <v>42.69</v>
          </cell>
          <cell r="F34" t="str">
            <v>50 Meter</v>
          </cell>
          <cell r="G34">
            <v>0</v>
          </cell>
          <cell r="H34">
            <v>42.69</v>
          </cell>
          <cell r="I34" t="str">
            <v>1 , 1.5</v>
          </cell>
          <cell r="J34" t="str">
            <v>100</v>
          </cell>
        </row>
        <row r="35">
          <cell r="A35" t="str">
            <v>01-05-b</v>
          </cell>
          <cell r="B35" t="str">
            <v>Carriage of 100 cft of sarkanda, pilchi, frash etc. by road or boat : 2nd 50 meter or 164.042 ft</v>
          </cell>
          <cell r="C35" t="str">
            <v>164 Rft</v>
          </cell>
          <cell r="D35">
            <v>0</v>
          </cell>
          <cell r="E35">
            <v>12.8</v>
          </cell>
          <cell r="F35" t="str">
            <v>50 Meter</v>
          </cell>
          <cell r="G35">
            <v>0</v>
          </cell>
          <cell r="H35">
            <v>12.8</v>
          </cell>
          <cell r="I35" t="str">
            <v>1 , 1.5</v>
          </cell>
        </row>
        <row r="36">
          <cell r="A36" t="str">
            <v>01-05-c</v>
          </cell>
          <cell r="B36" t="str">
            <v>Carriage of 100 cft of sarkanda, pilchi, frash etc. by road or boat : 3rd to 5th 50 meter or 164.042 ft</v>
          </cell>
          <cell r="C36" t="str">
            <v>164 Rft</v>
          </cell>
          <cell r="D36">
            <v>0</v>
          </cell>
          <cell r="E36">
            <v>7.69</v>
          </cell>
          <cell r="F36" t="str">
            <v>50 Meter</v>
          </cell>
          <cell r="G36">
            <v>0</v>
          </cell>
          <cell r="H36">
            <v>7.69</v>
          </cell>
          <cell r="I36" t="str">
            <v>1 , 1.5</v>
          </cell>
        </row>
        <row r="37">
          <cell r="A37" t="str">
            <v>01-05-d</v>
          </cell>
          <cell r="B37" t="str">
            <v>Carriage of 100 cft of sarkanda, pilchi, frash etc. by road or boat : 250 -1000 Meter</v>
          </cell>
          <cell r="C37" t="str">
            <v>800 Rft</v>
          </cell>
          <cell r="D37">
            <v>0</v>
          </cell>
          <cell r="E37">
            <v>26.91</v>
          </cell>
          <cell r="F37" t="str">
            <v>250 meter</v>
          </cell>
          <cell r="G37">
            <v>0</v>
          </cell>
          <cell r="H37">
            <v>26.91</v>
          </cell>
          <cell r="I37" t="str">
            <v>1 , 1.5</v>
          </cell>
        </row>
        <row r="38">
          <cell r="A38" t="str">
            <v>01-05-e</v>
          </cell>
          <cell r="B38" t="str">
            <v>Carriage of 100 cft of sarkanda, pilchi, frash etc. by road or boat : 2nd Kilometer</v>
          </cell>
          <cell r="C38" t="str">
            <v>0.6 Mile</v>
          </cell>
          <cell r="D38">
            <v>0</v>
          </cell>
          <cell r="E38">
            <v>86.08</v>
          </cell>
          <cell r="F38" t="str">
            <v>1 km</v>
          </cell>
          <cell r="G38">
            <v>0</v>
          </cell>
          <cell r="H38">
            <v>86.08</v>
          </cell>
          <cell r="I38" t="str">
            <v>1 , 1.5</v>
          </cell>
        </row>
        <row r="39">
          <cell r="A39" t="str">
            <v>01-05-f</v>
          </cell>
          <cell r="B39" t="str">
            <v>Carriage of 100 cft of sarkanda, pilchi, frash etc. by road or boat : 3rd to 5th Km or corresponding distance in miles</v>
          </cell>
          <cell r="C39" t="str">
            <v>1 Mile</v>
          </cell>
          <cell r="D39">
            <v>0</v>
          </cell>
          <cell r="E39">
            <v>55.46</v>
          </cell>
          <cell r="F39" t="str">
            <v>1.61 km</v>
          </cell>
          <cell r="G39">
            <v>0</v>
          </cell>
          <cell r="H39">
            <v>55.46</v>
          </cell>
          <cell r="I39" t="str">
            <v>1 , 1.5</v>
          </cell>
        </row>
        <row r="40">
          <cell r="A40" t="str">
            <v>01-05-g</v>
          </cell>
          <cell r="B40" t="str">
            <v>Carriage of 100 cft of sarkanda, pilchi, frash etc. by road or boat : 6th to 10th Km or corresponding distance in miles</v>
          </cell>
          <cell r="C40" t="str">
            <v>1 Mile</v>
          </cell>
          <cell r="D40">
            <v>0</v>
          </cell>
          <cell r="E40">
            <v>38.79</v>
          </cell>
          <cell r="F40" t="str">
            <v>1.61 km</v>
          </cell>
          <cell r="G40">
            <v>0</v>
          </cell>
          <cell r="H40">
            <v>38.79</v>
          </cell>
          <cell r="I40" t="str">
            <v>1 , 1.5</v>
          </cell>
        </row>
        <row r="41">
          <cell r="A41" t="str">
            <v>01-05-h</v>
          </cell>
          <cell r="B41" t="str">
            <v>Carriage of 100 cft of sarkanda, pilchi, frash etc. by road or boat : 11th subsequent Km or corresponding distance in miles</v>
          </cell>
          <cell r="C41" t="str">
            <v>1 Mile</v>
          </cell>
          <cell r="D41">
            <v>0</v>
          </cell>
          <cell r="E41">
            <v>32.909999999999997</v>
          </cell>
          <cell r="F41" t="str">
            <v>1.61 km</v>
          </cell>
          <cell r="G41">
            <v>0</v>
          </cell>
          <cell r="H41">
            <v>32.909999999999997</v>
          </cell>
          <cell r="I41" t="str">
            <v>1 , 1.5</v>
          </cell>
        </row>
        <row r="42">
          <cell r="A42" t="str">
            <v>01-06-a</v>
          </cell>
          <cell r="B42" t="str">
            <v>Carriage of small consignments upto 250 kg : First 164.042 ft or 50 meter</v>
          </cell>
          <cell r="C42" t="str">
            <v>164 Rft</v>
          </cell>
          <cell r="D42">
            <v>0</v>
          </cell>
          <cell r="E42">
            <v>5.59</v>
          </cell>
          <cell r="F42" t="str">
            <v>50 Meter</v>
          </cell>
          <cell r="G42">
            <v>0</v>
          </cell>
          <cell r="H42">
            <v>5.59</v>
          </cell>
          <cell r="I42" t="str">
            <v>1 , 1.5</v>
          </cell>
          <cell r="J42" t="str">
            <v>For consignment weighing over 250 kg, the rate shall be increased on pro-rate basis.</v>
          </cell>
        </row>
        <row r="43">
          <cell r="A43" t="str">
            <v>01-06-b</v>
          </cell>
          <cell r="B43" t="str">
            <v>Carriage of small consignments upto 250 kg : Second 164.042 ft or 50 meter</v>
          </cell>
          <cell r="C43" t="str">
            <v>164 Rft</v>
          </cell>
          <cell r="D43">
            <v>0</v>
          </cell>
          <cell r="E43">
            <v>1.68</v>
          </cell>
          <cell r="F43" t="str">
            <v>50 Meter</v>
          </cell>
          <cell r="G43">
            <v>0</v>
          </cell>
          <cell r="H43">
            <v>1.68</v>
          </cell>
          <cell r="I43" t="str">
            <v>1 , 1.5</v>
          </cell>
        </row>
        <row r="44">
          <cell r="A44" t="str">
            <v>01-06-c</v>
          </cell>
          <cell r="B44" t="str">
            <v>Carriage of small consignments upto 250 kg : 3rd to 5th 164.042 ft or 50 meter</v>
          </cell>
          <cell r="C44" t="str">
            <v>164 Rft</v>
          </cell>
          <cell r="D44">
            <v>0</v>
          </cell>
          <cell r="E44">
            <v>1</v>
          </cell>
          <cell r="F44" t="str">
            <v>50 Meter</v>
          </cell>
          <cell r="G44">
            <v>0</v>
          </cell>
          <cell r="H44">
            <v>1</v>
          </cell>
          <cell r="I44" t="str">
            <v>1 , 1.5</v>
          </cell>
        </row>
        <row r="45">
          <cell r="A45" t="str">
            <v>01-06-d</v>
          </cell>
          <cell r="B45" t="str">
            <v>Carriage of small consignments upto 250 kg : 250 - 1000 meter</v>
          </cell>
          <cell r="C45" t="str">
            <v>800 Rft</v>
          </cell>
          <cell r="D45">
            <v>0</v>
          </cell>
          <cell r="E45">
            <v>3.52</v>
          </cell>
          <cell r="F45" t="str">
            <v>250 meter</v>
          </cell>
          <cell r="G45">
            <v>0</v>
          </cell>
          <cell r="H45">
            <v>3.52</v>
          </cell>
          <cell r="I45" t="str">
            <v>1 , 1.5</v>
          </cell>
        </row>
        <row r="46">
          <cell r="A46" t="str">
            <v>01-06-e</v>
          </cell>
          <cell r="B46" t="str">
            <v>Carriage of small consignments upto 250 kg : 2nd Kilometer</v>
          </cell>
          <cell r="C46" t="str">
            <v>0.6 Mile</v>
          </cell>
          <cell r="D46">
            <v>0</v>
          </cell>
          <cell r="E46">
            <v>11.27</v>
          </cell>
          <cell r="F46" t="str">
            <v>1 km</v>
          </cell>
          <cell r="G46">
            <v>0</v>
          </cell>
          <cell r="H46">
            <v>11.27</v>
          </cell>
          <cell r="I46" t="str">
            <v>1 , 1.5</v>
          </cell>
        </row>
        <row r="47">
          <cell r="A47" t="str">
            <v>01-06-f</v>
          </cell>
          <cell r="B47" t="str">
            <v>Carriage of small consignments upto 250 kg : 3rd to 5th Km or corresponding distance in miles</v>
          </cell>
          <cell r="C47" t="str">
            <v>1 Mile</v>
          </cell>
          <cell r="D47">
            <v>0</v>
          </cell>
          <cell r="E47">
            <v>7.25</v>
          </cell>
          <cell r="F47" t="str">
            <v>1.61 km</v>
          </cell>
          <cell r="G47">
            <v>0</v>
          </cell>
          <cell r="H47">
            <v>7.25</v>
          </cell>
          <cell r="I47" t="str">
            <v>1 , 1.5</v>
          </cell>
        </row>
        <row r="48">
          <cell r="A48" t="str">
            <v>01-06-g</v>
          </cell>
          <cell r="B48" t="str">
            <v>Carriage of small consignments upto 250 kg :  6th to 10th Km or corresponding distance in miles</v>
          </cell>
          <cell r="C48" t="str">
            <v>1 Mile</v>
          </cell>
          <cell r="D48">
            <v>0</v>
          </cell>
          <cell r="E48">
            <v>5.09</v>
          </cell>
          <cell r="F48" t="str">
            <v>1.61 km</v>
          </cell>
          <cell r="G48">
            <v>0</v>
          </cell>
          <cell r="H48">
            <v>5.09</v>
          </cell>
          <cell r="I48" t="str">
            <v>1 , 1.5</v>
          </cell>
        </row>
        <row r="49">
          <cell r="A49" t="str">
            <v>01-06-h</v>
          </cell>
          <cell r="B49" t="str">
            <v>Carriage of small consignments upto 250 kg : 11th and subsequent  Kilometer or beyond 6.2137 miles</v>
          </cell>
          <cell r="C49" t="str">
            <v>1 Mile</v>
          </cell>
          <cell r="D49">
            <v>0</v>
          </cell>
          <cell r="E49">
            <v>4.3099999999999996</v>
          </cell>
          <cell r="F49" t="str">
            <v>1.61 km</v>
          </cell>
          <cell r="G49">
            <v>0</v>
          </cell>
          <cell r="H49">
            <v>4.3099999999999996</v>
          </cell>
          <cell r="I49" t="str">
            <v>1 , 1.5</v>
          </cell>
        </row>
        <row r="50">
          <cell r="A50" t="str">
            <v>01-07-a</v>
          </cell>
          <cell r="B50" t="str">
            <v>Carriage of consignments (odd job) : Coolie load</v>
          </cell>
          <cell r="C50" t="str">
            <v>1 Mile</v>
          </cell>
          <cell r="D50">
            <v>118.28</v>
          </cell>
          <cell r="E50">
            <v>118.28</v>
          </cell>
          <cell r="F50" t="str">
            <v>1.61 km</v>
          </cell>
          <cell r="G50">
            <v>118.28</v>
          </cell>
          <cell r="H50">
            <v>118.28</v>
          </cell>
          <cell r="I50" t="str">
            <v>1 , 1.4</v>
          </cell>
        </row>
        <row r="51">
          <cell r="A51" t="str">
            <v>01-07-b</v>
          </cell>
          <cell r="B51" t="str">
            <v>Carriage of consignments (odd job) : Donky load</v>
          </cell>
          <cell r="C51" t="str">
            <v>1 Mile</v>
          </cell>
          <cell r="D51">
            <v>0</v>
          </cell>
          <cell r="E51">
            <v>49.04</v>
          </cell>
          <cell r="F51" t="str">
            <v>1.61 km</v>
          </cell>
          <cell r="G51">
            <v>0</v>
          </cell>
          <cell r="H51">
            <v>49.04</v>
          </cell>
          <cell r="I51" t="str">
            <v>1 , 1.4</v>
          </cell>
        </row>
        <row r="52">
          <cell r="A52" t="str">
            <v>01-07-c</v>
          </cell>
          <cell r="B52" t="str">
            <v>Carriage of consignments (odd job) : Cart load</v>
          </cell>
          <cell r="C52" t="str">
            <v>1 Mile</v>
          </cell>
          <cell r="D52">
            <v>0</v>
          </cell>
          <cell r="E52">
            <v>43.49</v>
          </cell>
          <cell r="F52" t="str">
            <v>1.61 km</v>
          </cell>
          <cell r="G52">
            <v>0</v>
          </cell>
          <cell r="H52">
            <v>43.49</v>
          </cell>
          <cell r="I52" t="str">
            <v>1 , 1.4</v>
          </cell>
        </row>
        <row r="53">
          <cell r="A53" t="str">
            <v>01-07-d</v>
          </cell>
          <cell r="B53" t="str">
            <v>Carriage of consignments (odd job) : Camel load</v>
          </cell>
          <cell r="C53" t="str">
            <v>1 Mile</v>
          </cell>
          <cell r="D53">
            <v>0</v>
          </cell>
          <cell r="E53">
            <v>98.08</v>
          </cell>
          <cell r="F53" t="str">
            <v>1.61 km</v>
          </cell>
          <cell r="G53">
            <v>0</v>
          </cell>
          <cell r="H53">
            <v>98.08</v>
          </cell>
          <cell r="I53" t="str">
            <v>1 , 1.4</v>
          </cell>
        </row>
        <row r="54">
          <cell r="A54" t="str">
            <v>01-08-a</v>
          </cell>
          <cell r="B54" t="str">
            <v>Hire Charges of Truck</v>
          </cell>
          <cell r="C54" t="str">
            <v>Day</v>
          </cell>
          <cell r="D54">
            <v>0</v>
          </cell>
          <cell r="E54">
            <v>8126</v>
          </cell>
          <cell r="F54" t="str">
            <v>Day</v>
          </cell>
          <cell r="G54">
            <v>0</v>
          </cell>
          <cell r="H54">
            <v>8126</v>
          </cell>
          <cell r="J54" t="str">
            <v>a) This item shall be allowed with prior concurrence of Superintending Engineer b) The rate includes pay of driver and cleaner only. The cost of repairs shall be borne by the owner and the cost of POL, loading/unloading shall be paid by the borrower .</v>
          </cell>
        </row>
        <row r="55">
          <cell r="A55" t="str">
            <v>01-08-b</v>
          </cell>
          <cell r="B55" t="str">
            <v>Hire charges of Tractor with trolley</v>
          </cell>
          <cell r="C55" t="str">
            <v>Day</v>
          </cell>
          <cell r="D55">
            <v>0</v>
          </cell>
          <cell r="E55">
            <v>7093.71</v>
          </cell>
          <cell r="F55" t="str">
            <v>Day</v>
          </cell>
          <cell r="G55">
            <v>0</v>
          </cell>
          <cell r="H55">
            <v>7093.71</v>
          </cell>
          <cell r="I55" t="str">
            <v>1.8</v>
          </cell>
        </row>
        <row r="56">
          <cell r="A56" t="str">
            <v>01-08-c</v>
          </cell>
          <cell r="B56" t="str">
            <v>Hire charges of Tractor without trolley</v>
          </cell>
          <cell r="C56" t="str">
            <v>Day</v>
          </cell>
          <cell r="D56">
            <v>0</v>
          </cell>
          <cell r="E56">
            <v>6529.48</v>
          </cell>
          <cell r="F56" t="str">
            <v>Day</v>
          </cell>
          <cell r="G56">
            <v>0</v>
          </cell>
          <cell r="H56">
            <v>6529.48</v>
          </cell>
          <cell r="I56" t="str">
            <v>1.8</v>
          </cell>
        </row>
        <row r="57">
          <cell r="A57" t="str">
            <v>01-08-d</v>
          </cell>
          <cell r="B57" t="str">
            <v>Hire charges of Tractor with trolly for one trip including loading, unloading and haulage 10-20 Kms</v>
          </cell>
          <cell r="C57" t="str">
            <v>1 Trip</v>
          </cell>
          <cell r="D57">
            <v>0</v>
          </cell>
          <cell r="E57">
            <v>3103.5</v>
          </cell>
          <cell r="F57" t="str">
            <v>1 trip</v>
          </cell>
          <cell r="G57">
            <v>0</v>
          </cell>
          <cell r="H57">
            <v>3103.5</v>
          </cell>
        </row>
        <row r="58">
          <cell r="A58" t="str">
            <v>01-08-e</v>
          </cell>
          <cell r="B58" t="str">
            <v>Hire charges of Tractor with trolly for one trip including loading, unloading and haulage  5 to 10 Kms</v>
          </cell>
          <cell r="C58" t="str">
            <v>1 Trip</v>
          </cell>
          <cell r="D58">
            <v>0</v>
          </cell>
          <cell r="E58">
            <v>2216.7800000000002</v>
          </cell>
          <cell r="F58" t="str">
            <v>1 trip</v>
          </cell>
          <cell r="G58">
            <v>0</v>
          </cell>
          <cell r="H58">
            <v>2216.7800000000002</v>
          </cell>
        </row>
        <row r="59">
          <cell r="A59" t="str">
            <v>01-08-f</v>
          </cell>
          <cell r="B59" t="str">
            <v>Hire charges of Tractor with trolly for one trip including loading, unloading and haulage  upto  4 Kms</v>
          </cell>
          <cell r="C59" t="str">
            <v>1Trip</v>
          </cell>
          <cell r="D59">
            <v>0</v>
          </cell>
          <cell r="E59">
            <v>1551.75</v>
          </cell>
          <cell r="F59" t="str">
            <v>1 trip</v>
          </cell>
          <cell r="G59">
            <v>0</v>
          </cell>
          <cell r="H59">
            <v>1551.75</v>
          </cell>
        </row>
        <row r="60">
          <cell r="A60" t="str">
            <v>01-09-a</v>
          </cell>
          <cell r="B60" t="str">
            <v>Hand shunting loaded railway wagons Upto 500 meter</v>
          </cell>
          <cell r="C60" t="str">
            <v>Each</v>
          </cell>
          <cell r="D60">
            <v>1102.5</v>
          </cell>
          <cell r="E60">
            <v>1102.5</v>
          </cell>
          <cell r="F60" t="str">
            <v>Each</v>
          </cell>
          <cell r="G60">
            <v>1102.5</v>
          </cell>
          <cell r="H60">
            <v>1102.5</v>
          </cell>
          <cell r="I60" t="str">
            <v>1.1</v>
          </cell>
        </row>
        <row r="61">
          <cell r="A61" t="str">
            <v>01-09-b</v>
          </cell>
          <cell r="B61" t="str">
            <v>Hand shunting loaded railway wagons Upto 1 kilometer</v>
          </cell>
          <cell r="C61" t="str">
            <v>Each</v>
          </cell>
          <cell r="D61">
            <v>1653.75</v>
          </cell>
          <cell r="E61">
            <v>1653.75</v>
          </cell>
          <cell r="F61" t="str">
            <v>Each</v>
          </cell>
          <cell r="G61">
            <v>1653.75</v>
          </cell>
          <cell r="H61">
            <v>1653.75</v>
          </cell>
          <cell r="I61" t="str">
            <v>1.1</v>
          </cell>
        </row>
        <row r="62">
          <cell r="A62" t="str">
            <v>01-09-c</v>
          </cell>
          <cell r="B62" t="str">
            <v>Hand shunting loaded railway wagons Upto 2 kilometer</v>
          </cell>
          <cell r="C62" t="str">
            <v>Each</v>
          </cell>
          <cell r="D62">
            <v>2021.25</v>
          </cell>
          <cell r="E62">
            <v>2021.25</v>
          </cell>
          <cell r="F62" t="str">
            <v>Each</v>
          </cell>
          <cell r="G62">
            <v>2021.25</v>
          </cell>
          <cell r="H62">
            <v>2021.25</v>
          </cell>
          <cell r="I62" t="str">
            <v>1.1</v>
          </cell>
        </row>
        <row r="63">
          <cell r="A63" t="str">
            <v>01-09-d</v>
          </cell>
          <cell r="B63" t="str">
            <v>Hand shunting loaded railway wagons 3rd &amp; subsequent kilometer</v>
          </cell>
          <cell r="C63" t="str">
            <v>Each</v>
          </cell>
          <cell r="D63">
            <v>918.75</v>
          </cell>
          <cell r="E63">
            <v>918.75</v>
          </cell>
          <cell r="F63" t="str">
            <v>Each</v>
          </cell>
          <cell r="G63">
            <v>918.75</v>
          </cell>
          <cell r="H63">
            <v>918.75</v>
          </cell>
          <cell r="I63" t="str">
            <v>1.1</v>
          </cell>
        </row>
        <row r="64">
          <cell r="A64" t="str">
            <v>01-10-a</v>
          </cell>
          <cell r="B64" t="str">
            <v>Hand shunting empty railway wagons Upto 500 meter</v>
          </cell>
          <cell r="C64" t="str">
            <v>Each</v>
          </cell>
          <cell r="D64">
            <v>551.25</v>
          </cell>
          <cell r="E64">
            <v>551.25</v>
          </cell>
          <cell r="F64" t="str">
            <v>Each</v>
          </cell>
          <cell r="G64">
            <v>551.25</v>
          </cell>
          <cell r="H64">
            <v>551.25</v>
          </cell>
          <cell r="I64" t="str">
            <v>1.1</v>
          </cell>
        </row>
        <row r="65">
          <cell r="A65" t="str">
            <v>01-10-b</v>
          </cell>
          <cell r="B65" t="str">
            <v>Hand shunting empty railway wagons Upto 1 kilometer</v>
          </cell>
          <cell r="C65" t="str">
            <v>Each</v>
          </cell>
          <cell r="D65">
            <v>826.88</v>
          </cell>
          <cell r="E65">
            <v>826.88</v>
          </cell>
          <cell r="F65" t="str">
            <v>Each</v>
          </cell>
          <cell r="G65">
            <v>826.88</v>
          </cell>
          <cell r="H65">
            <v>826.88</v>
          </cell>
          <cell r="I65" t="str">
            <v>1.1</v>
          </cell>
        </row>
        <row r="66">
          <cell r="A66" t="str">
            <v>01-10-c</v>
          </cell>
          <cell r="B66" t="str">
            <v>Hand shunting empty railway wagons Upto 2 kilometer</v>
          </cell>
          <cell r="C66" t="str">
            <v>Each</v>
          </cell>
          <cell r="D66">
            <v>1010.62</v>
          </cell>
          <cell r="E66">
            <v>1010.62</v>
          </cell>
          <cell r="F66" t="str">
            <v>Each</v>
          </cell>
          <cell r="G66">
            <v>1010.62</v>
          </cell>
          <cell r="H66">
            <v>1010.62</v>
          </cell>
          <cell r="I66" t="str">
            <v>1.1</v>
          </cell>
        </row>
        <row r="67">
          <cell r="A67" t="str">
            <v>01-10-d</v>
          </cell>
          <cell r="B67" t="str">
            <v>Hand shunting empty railway wagons 3rd &amp; subsequent kilometer</v>
          </cell>
          <cell r="C67" t="str">
            <v>Each</v>
          </cell>
          <cell r="D67">
            <v>459.38</v>
          </cell>
          <cell r="E67">
            <v>459.38</v>
          </cell>
          <cell r="F67" t="str">
            <v>Each</v>
          </cell>
          <cell r="G67">
            <v>459.38</v>
          </cell>
          <cell r="H67">
            <v>459.38</v>
          </cell>
          <cell r="I67" t="str">
            <v>1.1</v>
          </cell>
        </row>
        <row r="68">
          <cell r="A68" t="str">
            <v>02-01</v>
          </cell>
          <cell r="B68" t="str">
            <v>Load into or unload from railway wagons within 30m shingle, sand, ballast, tiles, etc, laid &amp; stacked</v>
          </cell>
          <cell r="C68" t="str">
            <v>100 cft</v>
          </cell>
          <cell r="D68">
            <v>735</v>
          </cell>
          <cell r="E68">
            <v>735</v>
          </cell>
          <cell r="F68" t="str">
            <v>m3</v>
          </cell>
          <cell r="G68">
            <v>259.56</v>
          </cell>
          <cell r="H68">
            <v>259.56</v>
          </cell>
          <cell r="I68" t="str">
            <v>2.1, 2.2 , 2.3.5</v>
          </cell>
        </row>
        <row r="69">
          <cell r="A69" t="str">
            <v>02-02-a</v>
          </cell>
          <cell r="B69" t="str">
            <v>Load into or unload from railway wagons within 30m laid &amp; stacked : Bricks 10" size</v>
          </cell>
          <cell r="C69" t="str">
            <v>1000 No.</v>
          </cell>
          <cell r="D69">
            <v>735</v>
          </cell>
          <cell r="E69">
            <v>735</v>
          </cell>
          <cell r="F69" t="str">
            <v>1000 No.</v>
          </cell>
          <cell r="G69">
            <v>735</v>
          </cell>
          <cell r="H69">
            <v>735</v>
          </cell>
          <cell r="I69" t="str">
            <v>2.1, 2.2 , 2.3.2</v>
          </cell>
        </row>
        <row r="70">
          <cell r="A70" t="str">
            <v>02-02-b</v>
          </cell>
          <cell r="B70" t="str">
            <v>Load into or unload from railway wagons within 30m laid &amp; stacked : Bricks 9" or smaller size</v>
          </cell>
          <cell r="C70" t="str">
            <v>1000 No.</v>
          </cell>
          <cell r="D70">
            <v>588</v>
          </cell>
          <cell r="E70">
            <v>588</v>
          </cell>
          <cell r="F70" t="str">
            <v>1000 No.</v>
          </cell>
          <cell r="G70">
            <v>588</v>
          </cell>
          <cell r="H70">
            <v>588</v>
          </cell>
          <cell r="I70" t="str">
            <v>2.1, 2.2 , 2.3.2</v>
          </cell>
        </row>
        <row r="71">
          <cell r="A71" t="str">
            <v>02-03</v>
          </cell>
          <cell r="B71" t="str">
            <v>Load into or unload from railway wagons, cement in bags and stacking within 30m.</v>
          </cell>
          <cell r="C71" t="str">
            <v>100 No.</v>
          </cell>
          <cell r="D71">
            <v>735</v>
          </cell>
          <cell r="E71">
            <v>735</v>
          </cell>
          <cell r="F71" t="str">
            <v>100 No.</v>
          </cell>
          <cell r="G71">
            <v>735</v>
          </cell>
          <cell r="H71">
            <v>735</v>
          </cell>
          <cell r="I71" t="str">
            <v>2.1, 2.2 , 2.3.1</v>
          </cell>
        </row>
        <row r="72">
          <cell r="A72" t="str">
            <v>02-04</v>
          </cell>
          <cell r="B72" t="str">
            <v>Load into or unload from railway wagons, empty cement bags and stacking</v>
          </cell>
          <cell r="C72" t="str">
            <v>1000 No.</v>
          </cell>
          <cell r="D72">
            <v>70.56</v>
          </cell>
          <cell r="E72">
            <v>70.56</v>
          </cell>
          <cell r="F72" t="str">
            <v>1000 No.</v>
          </cell>
          <cell r="G72">
            <v>70.56</v>
          </cell>
          <cell r="H72">
            <v>70.56</v>
          </cell>
          <cell r="I72" t="str">
            <v>2.1, 2.2 , 2.3.1</v>
          </cell>
        </row>
        <row r="73">
          <cell r="A73" t="str">
            <v>02-05</v>
          </cell>
          <cell r="B73" t="str">
            <v>Load into or unload from railway wagons and stacking white lime in bags</v>
          </cell>
          <cell r="C73" t="str">
            <v>Tonne</v>
          </cell>
          <cell r="D73">
            <v>110.25</v>
          </cell>
          <cell r="E73">
            <v>110.25</v>
          </cell>
          <cell r="F73" t="str">
            <v>Tonne</v>
          </cell>
          <cell r="G73">
            <v>110.25</v>
          </cell>
          <cell r="H73">
            <v>110.25</v>
          </cell>
          <cell r="I73" t="str">
            <v>2.1, 2.2 , 2.3.18</v>
          </cell>
        </row>
        <row r="74">
          <cell r="A74" t="str">
            <v>02-06</v>
          </cell>
          <cell r="B74" t="str">
            <v>Load into or unload from railway wagons structural steel, RS joists, rails, rail fastenings etc</v>
          </cell>
          <cell r="C74" t="str">
            <v>Tonne</v>
          </cell>
          <cell r="D74">
            <v>352.8</v>
          </cell>
          <cell r="E74">
            <v>352.8</v>
          </cell>
          <cell r="F74" t="str">
            <v>Tonne</v>
          </cell>
          <cell r="G74">
            <v>352.8</v>
          </cell>
          <cell r="H74">
            <v>352.8</v>
          </cell>
          <cell r="I74" t="str">
            <v>2.1, 2.2 , 2.3.12</v>
          </cell>
        </row>
        <row r="75">
          <cell r="A75" t="str">
            <v>02-07</v>
          </cell>
          <cell r="B75" t="str">
            <v>Load into or unload from 45 gallon drums full, into or from railway wagons,lead upto 30m</v>
          </cell>
          <cell r="C75" t="str">
            <v>Each</v>
          </cell>
          <cell r="D75">
            <v>44.1</v>
          </cell>
          <cell r="E75">
            <v>44.1</v>
          </cell>
          <cell r="F75" t="str">
            <v>Each</v>
          </cell>
          <cell r="G75">
            <v>44.1</v>
          </cell>
          <cell r="H75">
            <v>44.1</v>
          </cell>
          <cell r="I75" t="str">
            <v>2.1, 2.2 , 2.3.18</v>
          </cell>
        </row>
        <row r="76">
          <cell r="A76" t="str">
            <v>02-08</v>
          </cell>
          <cell r="B76" t="str">
            <v>Loading or unloading packages of all sorts upto 50 kg.</v>
          </cell>
          <cell r="C76" t="str">
            <v>Each</v>
          </cell>
          <cell r="D76">
            <v>22.05</v>
          </cell>
          <cell r="E76">
            <v>22.05</v>
          </cell>
          <cell r="F76" t="str">
            <v>Each</v>
          </cell>
          <cell r="G76">
            <v>22.05</v>
          </cell>
          <cell r="H76">
            <v>22.05</v>
          </cell>
          <cell r="I76" t="str">
            <v>2.1, 2.2 , 2.3.18</v>
          </cell>
          <cell r="J76" t="str">
            <v>Except cement in Jute or paper bags</v>
          </cell>
        </row>
        <row r="77">
          <cell r="A77" t="str">
            <v>02-09-a</v>
          </cell>
          <cell r="B77" t="str">
            <v>Load or unload sleepers other than wooden, incl stacking, lead upto 30m : Broad gauge</v>
          </cell>
          <cell r="C77" t="str">
            <v>100 No.</v>
          </cell>
          <cell r="D77">
            <v>1470</v>
          </cell>
          <cell r="E77">
            <v>1470</v>
          </cell>
          <cell r="F77" t="str">
            <v>100 No.</v>
          </cell>
          <cell r="G77">
            <v>1470</v>
          </cell>
          <cell r="H77">
            <v>1470</v>
          </cell>
          <cell r="I77" t="str">
            <v>2.1, 2.2 , 2.3.10</v>
          </cell>
        </row>
        <row r="78">
          <cell r="A78" t="str">
            <v>02-09-b</v>
          </cell>
          <cell r="B78" t="str">
            <v xml:space="preserve">Load or unload sleepers other than wooden, including stacking, lead upto 30m : Metre gauge </v>
          </cell>
          <cell r="C78" t="str">
            <v>100 No.</v>
          </cell>
          <cell r="D78">
            <v>735</v>
          </cell>
          <cell r="E78">
            <v>735</v>
          </cell>
          <cell r="F78" t="str">
            <v>100 No.</v>
          </cell>
          <cell r="G78">
            <v>735</v>
          </cell>
          <cell r="H78">
            <v>735</v>
          </cell>
          <cell r="I78" t="str">
            <v>2.1, 2.2 , 2.3.10</v>
          </cell>
          <cell r="J78" t="str">
            <v>DELETED</v>
          </cell>
        </row>
        <row r="79">
          <cell r="A79" t="str">
            <v>02-10</v>
          </cell>
          <cell r="B79" t="str">
            <v>Load or unload timber logs or shuttering into or from railway wagons, including stacking within 30m</v>
          </cell>
          <cell r="C79" t="str">
            <v>Tonne</v>
          </cell>
          <cell r="D79">
            <v>183.75</v>
          </cell>
          <cell r="E79">
            <v>183.75</v>
          </cell>
          <cell r="F79" t="str">
            <v>Tonne</v>
          </cell>
          <cell r="G79">
            <v>183.75</v>
          </cell>
          <cell r="H79">
            <v>183.75</v>
          </cell>
          <cell r="I79" t="str">
            <v>2.1, 2.2 , 2.3.10</v>
          </cell>
        </row>
        <row r="80">
          <cell r="A80" t="str">
            <v>02-11</v>
          </cell>
          <cell r="B80" t="str">
            <v>Loading or unloading bhoosa in railway wagons lead upto 30m.</v>
          </cell>
          <cell r="C80" t="str">
            <v>Tonne</v>
          </cell>
          <cell r="D80">
            <v>672.08</v>
          </cell>
          <cell r="E80">
            <v>672.08</v>
          </cell>
          <cell r="F80" t="str">
            <v>Tonne</v>
          </cell>
          <cell r="G80">
            <v>672.08</v>
          </cell>
          <cell r="H80">
            <v>672.08</v>
          </cell>
          <cell r="I80" t="str">
            <v>2.1, 2.2 , 2.3.18</v>
          </cell>
        </row>
        <row r="81">
          <cell r="A81" t="str">
            <v>02-12</v>
          </cell>
          <cell r="B81" t="str">
            <v>Load or unload timber scrap or wooden plugs into or from railway wagons &amp; stacking within 30m</v>
          </cell>
          <cell r="C81" t="str">
            <v>Tonne</v>
          </cell>
          <cell r="D81">
            <v>294</v>
          </cell>
          <cell r="E81">
            <v>294</v>
          </cell>
          <cell r="F81" t="str">
            <v>Tonne</v>
          </cell>
          <cell r="G81">
            <v>294</v>
          </cell>
          <cell r="H81">
            <v>294</v>
          </cell>
          <cell r="I81" t="str">
            <v>2.1, 2.2 , 2.3.10</v>
          </cell>
        </row>
        <row r="82">
          <cell r="A82" t="str">
            <v>02-13</v>
          </cell>
          <cell r="B82" t="str">
            <v>Load or unload pitching stone/spawl from railway wagons of any guage including clearing 1.5m away</v>
          </cell>
          <cell r="C82" t="str">
            <v>100 cft</v>
          </cell>
          <cell r="D82">
            <v>217.56</v>
          </cell>
          <cell r="E82">
            <v>217.56</v>
          </cell>
          <cell r="F82" t="str">
            <v>m3</v>
          </cell>
          <cell r="G82">
            <v>76.83</v>
          </cell>
          <cell r="H82">
            <v>76.83</v>
          </cell>
          <cell r="I82" t="str">
            <v>2.1, 2.2 , 2.3.5</v>
          </cell>
        </row>
        <row r="83">
          <cell r="A83" t="str">
            <v>02-14</v>
          </cell>
          <cell r="B83" t="str">
            <v>Loading or unloading building stone including clearing away 1.5m from rails</v>
          </cell>
          <cell r="C83" t="str">
            <v>100 cft</v>
          </cell>
          <cell r="D83">
            <v>282.24</v>
          </cell>
          <cell r="E83">
            <v>282.24</v>
          </cell>
          <cell r="F83" t="str">
            <v>m3</v>
          </cell>
          <cell r="G83">
            <v>99.67</v>
          </cell>
          <cell r="H83">
            <v>99.67</v>
          </cell>
          <cell r="I83" t="str">
            <v>2.1, 2.2 , 2.3.5</v>
          </cell>
        </row>
        <row r="84">
          <cell r="A84" t="str">
            <v>02-15-a</v>
          </cell>
          <cell r="B84" t="str">
            <v>Unloading oil,bitumen or tar etc : Crude Oil (to be pumped from tank wagon into tank)</v>
          </cell>
          <cell r="C84" t="str">
            <v>1000 Ltr</v>
          </cell>
          <cell r="D84">
            <v>0</v>
          </cell>
          <cell r="E84">
            <v>44.81</v>
          </cell>
          <cell r="F84" t="str">
            <v>1000 Ltr</v>
          </cell>
          <cell r="G84">
            <v>0</v>
          </cell>
          <cell r="H84">
            <v>44.81</v>
          </cell>
          <cell r="I84" t="str">
            <v>2.1, 2.2 , 2.3.14</v>
          </cell>
          <cell r="J84" t="str">
            <v>The rate include checking and weighing the tins</v>
          </cell>
        </row>
        <row r="85">
          <cell r="A85" t="str">
            <v>02-15-b</v>
          </cell>
          <cell r="B85" t="str">
            <v>Unloading oil,bitumen or tar etc Crude oil (drained by gravity)</v>
          </cell>
          <cell r="C85" t="str">
            <v>1000 Ltr</v>
          </cell>
          <cell r="D85">
            <v>161.69999999999999</v>
          </cell>
          <cell r="E85">
            <v>161.69999999999999</v>
          </cell>
          <cell r="F85" t="str">
            <v>1000 Ltr</v>
          </cell>
          <cell r="G85">
            <v>161.69999999999999</v>
          </cell>
          <cell r="H85">
            <v>161.69999999999999</v>
          </cell>
          <cell r="I85" t="str">
            <v>2.1, 2.2 , 2.3.14</v>
          </cell>
        </row>
        <row r="86">
          <cell r="A86" t="str">
            <v>02-15-c</v>
          </cell>
          <cell r="B86" t="str">
            <v>Unloading oil,bitumen or tar etc Crude oil materials from railway wagons</v>
          </cell>
          <cell r="C86" t="str">
            <v>Tonne</v>
          </cell>
          <cell r="D86">
            <v>41.9</v>
          </cell>
          <cell r="E86">
            <v>41.9</v>
          </cell>
          <cell r="F86" t="str">
            <v>Tonne</v>
          </cell>
          <cell r="G86">
            <v>41.9</v>
          </cell>
          <cell r="H86">
            <v>41.9</v>
          </cell>
          <cell r="I86" t="str">
            <v>2.1, 2.2 , 2.3.14</v>
          </cell>
        </row>
        <row r="87">
          <cell r="A87" t="str">
            <v>02-15-d</v>
          </cell>
          <cell r="B87" t="str">
            <v>Unloading oil, bitumen or tar etc : Fuel Oil from tank into empty drums including stacking within 30m</v>
          </cell>
          <cell r="C87" t="str">
            <v>Tonne</v>
          </cell>
          <cell r="D87">
            <v>261.66000000000003</v>
          </cell>
          <cell r="E87">
            <v>261.66000000000003</v>
          </cell>
          <cell r="F87" t="str">
            <v>Tonne</v>
          </cell>
          <cell r="G87">
            <v>261.66000000000003</v>
          </cell>
          <cell r="H87">
            <v>261.66000000000003</v>
          </cell>
          <cell r="I87" t="str">
            <v>2.1, 2.2 , 2.3.10</v>
          </cell>
          <cell r="J87" t="str">
            <v>DELETED</v>
          </cell>
        </row>
        <row r="88">
          <cell r="A88" t="str">
            <v>02-15-e</v>
          </cell>
          <cell r="B88" t="str">
            <v>Unloading oil,bitumen or tar etc Petrol (2 gallon tin)</v>
          </cell>
          <cell r="C88" t="str">
            <v>100 No.</v>
          </cell>
          <cell r="D88">
            <v>370.44</v>
          </cell>
          <cell r="E88">
            <v>370.44</v>
          </cell>
          <cell r="F88" t="str">
            <v>100 No.</v>
          </cell>
          <cell r="G88">
            <v>370.44</v>
          </cell>
          <cell r="H88">
            <v>370.44</v>
          </cell>
          <cell r="I88" t="str">
            <v>2.1, 2.2 , 2.3.10</v>
          </cell>
          <cell r="J88" t="str">
            <v>DELETED</v>
          </cell>
        </row>
        <row r="89">
          <cell r="A89" t="str">
            <v>02-15-f</v>
          </cell>
          <cell r="B89" t="str">
            <v>Unloading oil, bitumen or tar etc Kerosine oil (4 gallon tin)</v>
          </cell>
          <cell r="C89" t="str">
            <v>100 No.</v>
          </cell>
          <cell r="D89">
            <v>735</v>
          </cell>
          <cell r="E89">
            <v>735</v>
          </cell>
          <cell r="F89" t="str">
            <v>100 No.</v>
          </cell>
          <cell r="G89">
            <v>735</v>
          </cell>
          <cell r="H89">
            <v>735</v>
          </cell>
          <cell r="I89" t="str">
            <v>2.1, 2.2 , 2.3.14</v>
          </cell>
        </row>
        <row r="90">
          <cell r="A90" t="str">
            <v>02-15-g</v>
          </cell>
          <cell r="B90" t="str">
            <v>Unloading oil,bitumen or tar etc Tar &amp; Bitumen in drums with carriage upto 1 km</v>
          </cell>
          <cell r="C90" t="str">
            <v>100 No.</v>
          </cell>
          <cell r="D90">
            <v>0</v>
          </cell>
          <cell r="E90">
            <v>177.76</v>
          </cell>
          <cell r="F90" t="str">
            <v>100 No.</v>
          </cell>
          <cell r="G90">
            <v>0</v>
          </cell>
          <cell r="H90">
            <v>177.76</v>
          </cell>
          <cell r="I90" t="str">
            <v>2.1, 2.2 , 2.3.14</v>
          </cell>
        </row>
        <row r="91">
          <cell r="A91" t="str">
            <v>02-16-a</v>
          </cell>
          <cell r="B91" t="str">
            <v>Unloading and stacking within 30m. lead Stone, spawl, brick bats, shingle, sand, lime etc</v>
          </cell>
          <cell r="C91" t="str">
            <v>100 cft</v>
          </cell>
          <cell r="D91">
            <v>294</v>
          </cell>
          <cell r="E91">
            <v>294</v>
          </cell>
          <cell r="F91" t="str">
            <v>m3</v>
          </cell>
          <cell r="G91">
            <v>103.83</v>
          </cell>
          <cell r="H91">
            <v>103.83</v>
          </cell>
          <cell r="I91" t="str">
            <v>2.1, 2.2 , 2.3.5</v>
          </cell>
        </row>
        <row r="92">
          <cell r="A92" t="str">
            <v>02-16-b</v>
          </cell>
          <cell r="B92" t="str">
            <v>Unloading and stacking within 30m. lead Bricks</v>
          </cell>
          <cell r="C92" t="str">
            <v>1000 No.</v>
          </cell>
          <cell r="D92">
            <v>784.24</v>
          </cell>
          <cell r="E92">
            <v>784.24</v>
          </cell>
          <cell r="F92" t="str">
            <v>1000 No.</v>
          </cell>
          <cell r="G92">
            <v>784.24</v>
          </cell>
          <cell r="H92">
            <v>784.24</v>
          </cell>
          <cell r="I92" t="str">
            <v>2.1, 2.2 , 2.3.5</v>
          </cell>
        </row>
        <row r="93">
          <cell r="A93" t="str">
            <v>02-16-c</v>
          </cell>
          <cell r="B93" t="str">
            <v>Unloading and stacking within 30m. lead Broad gauge wooden sleepers</v>
          </cell>
          <cell r="C93" t="str">
            <v>100 No.</v>
          </cell>
          <cell r="D93">
            <v>470.4</v>
          </cell>
          <cell r="E93">
            <v>470.4</v>
          </cell>
          <cell r="F93" t="str">
            <v>100 No.</v>
          </cell>
          <cell r="G93">
            <v>470.4</v>
          </cell>
          <cell r="H93">
            <v>470.4</v>
          </cell>
          <cell r="I93" t="str">
            <v>2.1, 2.2 , 2.3.10</v>
          </cell>
        </row>
        <row r="94">
          <cell r="A94" t="str">
            <v>02-16-d</v>
          </cell>
          <cell r="B94" t="str">
            <v>Unloading and stacking within 30m. lead Metre gauge or narrow guage wooden sleepers</v>
          </cell>
          <cell r="C94" t="str">
            <v>100 No.</v>
          </cell>
          <cell r="D94">
            <v>280.04000000000002</v>
          </cell>
          <cell r="E94">
            <v>280.04000000000002</v>
          </cell>
          <cell r="F94" t="str">
            <v>100 No.</v>
          </cell>
          <cell r="G94">
            <v>280.04000000000002</v>
          </cell>
          <cell r="H94">
            <v>280.04000000000002</v>
          </cell>
          <cell r="I94" t="str">
            <v>2.1, 2.2 , 2.3.10</v>
          </cell>
        </row>
        <row r="95">
          <cell r="A95" t="str">
            <v>02-16-e</v>
          </cell>
          <cell r="B95" t="str">
            <v>Unloading and stacking within 30m. lead Rails, girders, pipes, cement etc.</v>
          </cell>
          <cell r="C95" t="str">
            <v>Tonne</v>
          </cell>
          <cell r="D95">
            <v>130.68</v>
          </cell>
          <cell r="E95">
            <v>130.68</v>
          </cell>
          <cell r="F95" t="str">
            <v>Tonne</v>
          </cell>
          <cell r="G95">
            <v>130.68</v>
          </cell>
          <cell r="H95">
            <v>130.68</v>
          </cell>
          <cell r="I95" t="str">
            <v>2.1, 2.2 , 2.3.10</v>
          </cell>
        </row>
        <row r="96">
          <cell r="A96" t="str">
            <v>02-16-f</v>
          </cell>
          <cell r="B96" t="str">
            <v>Unloading and stacking within 30m. lead Bridge and crossing timbers, etc.</v>
          </cell>
          <cell r="C96" t="str">
            <v>100 No.</v>
          </cell>
          <cell r="D96">
            <v>1567.98</v>
          </cell>
          <cell r="E96">
            <v>1567.98</v>
          </cell>
          <cell r="F96" t="str">
            <v>100 No.</v>
          </cell>
          <cell r="G96">
            <v>1567.98</v>
          </cell>
          <cell r="H96">
            <v>1567.98</v>
          </cell>
          <cell r="I96" t="str">
            <v>2.1, 2.2 , 2.3.10</v>
          </cell>
        </row>
        <row r="97">
          <cell r="A97" t="str">
            <v>02-17</v>
          </cell>
          <cell r="B97" t="str">
            <v>Load into wagons girders, rails, MS bars, pipes etc. including 30m lead &amp; stacking inside wagons</v>
          </cell>
          <cell r="C97" t="str">
            <v>Tonne</v>
          </cell>
          <cell r="D97">
            <v>294</v>
          </cell>
          <cell r="E97">
            <v>294</v>
          </cell>
          <cell r="F97" t="str">
            <v>Tonne</v>
          </cell>
          <cell r="G97">
            <v>294</v>
          </cell>
          <cell r="H97">
            <v>294</v>
          </cell>
          <cell r="I97" t="str">
            <v>2.1</v>
          </cell>
        </row>
        <row r="98">
          <cell r="A98" t="str">
            <v>02-18</v>
          </cell>
          <cell r="B98" t="str">
            <v>Unload from wagons girders, rails, MS bars, girder etc. including 30m lead but excluding stacking</v>
          </cell>
          <cell r="C98" t="str">
            <v>Tonne</v>
          </cell>
          <cell r="D98">
            <v>168.02</v>
          </cell>
          <cell r="E98">
            <v>168.02</v>
          </cell>
          <cell r="F98" t="str">
            <v>Tonne</v>
          </cell>
          <cell r="G98">
            <v>168.02</v>
          </cell>
          <cell r="H98">
            <v>168.02</v>
          </cell>
          <cell r="I98" t="str">
            <v>2.2</v>
          </cell>
        </row>
        <row r="99">
          <cell r="A99" t="str">
            <v>02-19</v>
          </cell>
          <cell r="B99" t="str">
            <v>Load into wagons wooden broad guage sleepers including 30m lead &amp; stacking</v>
          </cell>
          <cell r="C99" t="str">
            <v>100 No.</v>
          </cell>
          <cell r="D99">
            <v>1176</v>
          </cell>
          <cell r="E99">
            <v>1176</v>
          </cell>
          <cell r="F99" t="str">
            <v>100 No.</v>
          </cell>
          <cell r="G99">
            <v>1176</v>
          </cell>
          <cell r="H99">
            <v>1176</v>
          </cell>
          <cell r="I99" t="str">
            <v>2.1</v>
          </cell>
        </row>
        <row r="100">
          <cell r="A100" t="str">
            <v>02-20</v>
          </cell>
          <cell r="B100" t="str">
            <v>Unload wooden broad gauge sleepers from wagons including 30m lead and stacking</v>
          </cell>
          <cell r="C100" t="str">
            <v>100 No.</v>
          </cell>
          <cell r="D100">
            <v>560</v>
          </cell>
          <cell r="E100">
            <v>560</v>
          </cell>
          <cell r="F100" t="str">
            <v>100 No.</v>
          </cell>
          <cell r="G100">
            <v>560</v>
          </cell>
          <cell r="H100">
            <v>560</v>
          </cell>
          <cell r="I100" t="str">
            <v>2.2</v>
          </cell>
        </row>
        <row r="101">
          <cell r="A101" t="str">
            <v>02-21</v>
          </cell>
          <cell r="B101" t="str">
            <v>Loading metre gauge or narrow guage wooden sleepers including 30m lead &amp; stack inside wagons</v>
          </cell>
          <cell r="C101" t="str">
            <v>100 No.</v>
          </cell>
          <cell r="D101">
            <v>588</v>
          </cell>
          <cell r="E101">
            <v>588</v>
          </cell>
          <cell r="F101" t="str">
            <v>100 No.</v>
          </cell>
          <cell r="G101">
            <v>588</v>
          </cell>
          <cell r="H101">
            <v>588</v>
          </cell>
          <cell r="I101" t="str">
            <v>2.1</v>
          </cell>
        </row>
        <row r="102">
          <cell r="A102" t="str">
            <v>02-22</v>
          </cell>
          <cell r="B102" t="str">
            <v>Unloading metre gauge or narrow guage wooden sleepers including 30m lead but excluding stacking</v>
          </cell>
          <cell r="C102" t="str">
            <v>100 No.</v>
          </cell>
          <cell r="D102">
            <v>309.51</v>
          </cell>
          <cell r="E102">
            <v>309.51</v>
          </cell>
          <cell r="F102" t="str">
            <v>100 No.</v>
          </cell>
          <cell r="G102">
            <v>309.51</v>
          </cell>
          <cell r="H102">
            <v>309.51</v>
          </cell>
          <cell r="I102" t="str">
            <v>2.2</v>
          </cell>
        </row>
        <row r="103">
          <cell r="A103" t="str">
            <v>02-23</v>
          </cell>
          <cell r="B103" t="str">
            <v>Loading bridge and crossing timber including 30m lead &amp; stacking</v>
          </cell>
          <cell r="C103" t="str">
            <v>100 No.</v>
          </cell>
          <cell r="D103">
            <v>2352</v>
          </cell>
          <cell r="E103">
            <v>2352</v>
          </cell>
          <cell r="F103" t="str">
            <v>100 No.</v>
          </cell>
          <cell r="G103">
            <v>2352</v>
          </cell>
          <cell r="H103">
            <v>2352</v>
          </cell>
          <cell r="I103" t="str">
            <v>2.1</v>
          </cell>
        </row>
        <row r="104">
          <cell r="A104" t="str">
            <v>02-24</v>
          </cell>
          <cell r="B104" t="str">
            <v>Unloading bridge and crossing timbers including 30m lead but excluding stacking</v>
          </cell>
          <cell r="C104" t="str">
            <v>100 No.</v>
          </cell>
          <cell r="D104">
            <v>1176</v>
          </cell>
          <cell r="E104">
            <v>1176</v>
          </cell>
          <cell r="F104" t="str">
            <v>100 No.</v>
          </cell>
          <cell r="G104">
            <v>1176</v>
          </cell>
          <cell r="H104">
            <v>1176</v>
          </cell>
          <cell r="I104" t="str">
            <v>2.1 , 2.2</v>
          </cell>
        </row>
        <row r="105">
          <cell r="A105" t="str">
            <v>02-25</v>
          </cell>
          <cell r="B105" t="str">
            <v>Load and unload bitumen, asphalt, tar in drums, into or from railway wagons, lead upto 30m</v>
          </cell>
          <cell r="C105" t="str">
            <v>Tonne</v>
          </cell>
          <cell r="D105">
            <v>176.4</v>
          </cell>
          <cell r="E105">
            <v>176.4</v>
          </cell>
          <cell r="F105" t="str">
            <v>Tonne</v>
          </cell>
          <cell r="G105">
            <v>176.4</v>
          </cell>
          <cell r="H105">
            <v>176.4</v>
          </cell>
          <cell r="I105" t="str">
            <v>2.1, 2.2 , 2.3.14</v>
          </cell>
        </row>
        <row r="106">
          <cell r="A106" t="str">
            <v>03-01-a</v>
          </cell>
          <cell r="B106" t="str">
            <v>Earth excavation undressed upto single throw of kassi phaorah or shovel etc : in ashes, sand, soft soil or silt clearance</v>
          </cell>
          <cell r="C106" t="str">
            <v>1000 Cft</v>
          </cell>
          <cell r="D106">
            <v>2756.25</v>
          </cell>
          <cell r="E106">
            <v>2756.25</v>
          </cell>
          <cell r="F106" t="str">
            <v>m3</v>
          </cell>
          <cell r="G106">
            <v>97.34</v>
          </cell>
          <cell r="H106">
            <v>97.34</v>
          </cell>
          <cell r="I106" t="str">
            <v>3.2.4.1 , 3.4.2</v>
          </cell>
        </row>
        <row r="107">
          <cell r="A107" t="str">
            <v>03-01-b</v>
          </cell>
          <cell r="B107" t="str">
            <v>Earth excavation undressed upto single throw of kassi phaorah or shove etc : in ordinary soil,</v>
          </cell>
          <cell r="C107" t="str">
            <v>1000 Cft</v>
          </cell>
          <cell r="D107">
            <v>3307.5</v>
          </cell>
          <cell r="E107">
            <v>3307.5</v>
          </cell>
          <cell r="F107" t="str">
            <v>m3</v>
          </cell>
          <cell r="G107">
            <v>116.8</v>
          </cell>
          <cell r="H107">
            <v>116.8</v>
          </cell>
          <cell r="I107" t="str">
            <v>3.2.4.1</v>
          </cell>
        </row>
        <row r="108">
          <cell r="A108" t="str">
            <v>03-02-a</v>
          </cell>
          <cell r="B108" t="str">
            <v>Earth excavation in ashes, sand &amp; soft soil or silt clearance, undressed lead upto 15m.</v>
          </cell>
          <cell r="C108" t="str">
            <v>1000 Cft</v>
          </cell>
          <cell r="D108">
            <v>4057.2</v>
          </cell>
          <cell r="E108">
            <v>4057.2</v>
          </cell>
          <cell r="F108" t="str">
            <v>m3</v>
          </cell>
          <cell r="G108">
            <v>143.28</v>
          </cell>
          <cell r="H108">
            <v>143.28</v>
          </cell>
          <cell r="I108" t="str">
            <v>3.2.4.1 , 3.4.2</v>
          </cell>
        </row>
        <row r="109">
          <cell r="A109" t="str">
            <v>03-02-b</v>
          </cell>
          <cell r="B109" t="str">
            <v>Earth excavation in ashes, sand, shingle &amp; soft soil or silt clearance by mechanical means undressed lead upto 15m.</v>
          </cell>
          <cell r="C109" t="str">
            <v>1000 Cft</v>
          </cell>
          <cell r="D109">
            <v>0</v>
          </cell>
          <cell r="E109">
            <v>2407.92</v>
          </cell>
          <cell r="F109" t="str">
            <v>m3</v>
          </cell>
          <cell r="G109">
            <v>0</v>
          </cell>
          <cell r="H109">
            <v>85.04</v>
          </cell>
          <cell r="I109" t="str">
            <v>3.2.4.1 , 3.4.2</v>
          </cell>
        </row>
        <row r="110">
          <cell r="A110" t="str">
            <v>03-03-a</v>
          </cell>
          <cell r="B110" t="str">
            <v xml:space="preserve">Excavate Unsuitable Common Material </v>
          </cell>
          <cell r="C110" t="str">
            <v>1000 Cft</v>
          </cell>
          <cell r="D110">
            <v>0</v>
          </cell>
          <cell r="E110">
            <v>4215.13</v>
          </cell>
          <cell r="F110" t="str">
            <v>m3</v>
          </cell>
          <cell r="G110">
            <v>0</v>
          </cell>
          <cell r="H110">
            <v>148.86000000000001</v>
          </cell>
          <cell r="I110" t="str">
            <v>3.9.5</v>
          </cell>
        </row>
        <row r="111">
          <cell r="A111" t="str">
            <v>03-03-b</v>
          </cell>
          <cell r="B111" t="str">
            <v>Excavate Unsuitable Hard Rock Material</v>
          </cell>
          <cell r="C111" t="str">
            <v>1000 Cft</v>
          </cell>
          <cell r="D111">
            <v>0</v>
          </cell>
          <cell r="E111">
            <v>12848.58</v>
          </cell>
          <cell r="F111" t="str">
            <v>m3</v>
          </cell>
          <cell r="G111">
            <v>0</v>
          </cell>
          <cell r="H111">
            <v>453.74</v>
          </cell>
          <cell r="I111" t="str">
            <v>3.9.5</v>
          </cell>
        </row>
        <row r="112">
          <cell r="A112" t="str">
            <v>03-03-c</v>
          </cell>
          <cell r="B112" t="str">
            <v>Excavate Unsuitable Medium Rock Material</v>
          </cell>
          <cell r="C112" t="str">
            <v>1000 Cft</v>
          </cell>
          <cell r="D112">
            <v>0</v>
          </cell>
          <cell r="E112">
            <v>6850.99</v>
          </cell>
          <cell r="F112" t="str">
            <v>m3</v>
          </cell>
          <cell r="G112">
            <v>0</v>
          </cell>
          <cell r="H112">
            <v>241.94</v>
          </cell>
          <cell r="I112" t="str">
            <v>3.9.5</v>
          </cell>
        </row>
        <row r="113">
          <cell r="A113" t="str">
            <v>03-03-d</v>
          </cell>
          <cell r="B113" t="str">
            <v>Excavate Unsuitable Soft Material</v>
          </cell>
          <cell r="C113" t="str">
            <v>1000 Cft</v>
          </cell>
          <cell r="D113">
            <v>0</v>
          </cell>
          <cell r="E113">
            <v>4354.8999999999996</v>
          </cell>
          <cell r="F113" t="str">
            <v>m3</v>
          </cell>
          <cell r="G113">
            <v>0</v>
          </cell>
          <cell r="H113">
            <v>153.79</v>
          </cell>
          <cell r="I113" t="str">
            <v>3.9.5</v>
          </cell>
        </row>
        <row r="114">
          <cell r="A114" t="str">
            <v>03-03-e</v>
          </cell>
          <cell r="B114" t="str">
            <v>Excavate Surplus Common Material</v>
          </cell>
          <cell r="C114" t="str">
            <v>1000 Cft</v>
          </cell>
          <cell r="D114">
            <v>0</v>
          </cell>
          <cell r="E114">
            <v>3833.29</v>
          </cell>
          <cell r="F114" t="str">
            <v>m3</v>
          </cell>
          <cell r="G114">
            <v>0</v>
          </cell>
          <cell r="H114">
            <v>135.37</v>
          </cell>
          <cell r="I114" t="str">
            <v>3.9.5</v>
          </cell>
        </row>
        <row r="115">
          <cell r="A115" t="str">
            <v>03-03-f</v>
          </cell>
          <cell r="B115" t="str">
            <v>Excavate Surplus Hard Rock Material</v>
          </cell>
          <cell r="C115" t="str">
            <v>1000 Cft</v>
          </cell>
          <cell r="D115">
            <v>0</v>
          </cell>
          <cell r="E115">
            <v>13434.13</v>
          </cell>
          <cell r="F115" t="str">
            <v>m3</v>
          </cell>
          <cell r="G115">
            <v>0</v>
          </cell>
          <cell r="H115">
            <v>474.42</v>
          </cell>
          <cell r="I115" t="str">
            <v>3.9.5</v>
          </cell>
        </row>
        <row r="116">
          <cell r="A116" t="str">
            <v>03-03-g</v>
          </cell>
          <cell r="B116" t="str">
            <v>Excavate Surplus Medium Rock Material</v>
          </cell>
          <cell r="C116" t="str">
            <v>1000 Cft</v>
          </cell>
          <cell r="D116">
            <v>0</v>
          </cell>
          <cell r="E116">
            <v>11722.51</v>
          </cell>
          <cell r="F116" t="str">
            <v>m3</v>
          </cell>
          <cell r="G116">
            <v>0</v>
          </cell>
          <cell r="H116">
            <v>413.98</v>
          </cell>
          <cell r="I116" t="str">
            <v>3.9.5</v>
          </cell>
        </row>
        <row r="117">
          <cell r="A117" t="str">
            <v>03-03-h</v>
          </cell>
          <cell r="B117" t="str">
            <v>Excavate Surplus Soft Rock Material</v>
          </cell>
          <cell r="C117" t="str">
            <v>1000 Cft</v>
          </cell>
          <cell r="D117">
            <v>0</v>
          </cell>
          <cell r="E117">
            <v>8850.82</v>
          </cell>
          <cell r="F117" t="str">
            <v>m3</v>
          </cell>
          <cell r="G117">
            <v>0</v>
          </cell>
          <cell r="H117">
            <v>312.56</v>
          </cell>
          <cell r="I117" t="str">
            <v>3.9.5</v>
          </cell>
        </row>
        <row r="118">
          <cell r="A118" t="str">
            <v>03-04-a</v>
          </cell>
          <cell r="B118" t="str">
            <v>Bed clearance and dressing slopes of drains including removing of weeds and roots etc. Excavated material undressed within 15m</v>
          </cell>
          <cell r="C118" t="str">
            <v>1000 Cft</v>
          </cell>
          <cell r="D118">
            <v>4116</v>
          </cell>
          <cell r="E118">
            <v>4116</v>
          </cell>
          <cell r="F118" t="str">
            <v>m3</v>
          </cell>
          <cell r="G118">
            <v>145.36000000000001</v>
          </cell>
          <cell r="H118">
            <v>145.36000000000001</v>
          </cell>
          <cell r="I118" t="str">
            <v>3.7</v>
          </cell>
          <cell r="J118" t="str">
            <v>The rate is aplicable where the earth of the bed to be removed is of the type of ordinary soil.When it is silt or soft soil, it will be paid per item No 03-01-a, 03-01-b or 03-02 above, whichever is applicable. The XEN will specify drains of each category</v>
          </cell>
        </row>
        <row r="119">
          <cell r="A119" t="str">
            <v>03-04-b</v>
          </cell>
          <cell r="B119" t="str">
            <v>Bed clearance and dressing slopes of drains including removing of weeds and roots etc. Excavated material dressed within 15m lead</v>
          </cell>
          <cell r="C119" t="str">
            <v>1000 Cft</v>
          </cell>
          <cell r="D119">
            <v>4439.3999999999996</v>
          </cell>
          <cell r="E119">
            <v>4439.3999999999996</v>
          </cell>
          <cell r="F119" t="str">
            <v>m3</v>
          </cell>
          <cell r="G119">
            <v>156.78</v>
          </cell>
          <cell r="H119">
            <v>156.78</v>
          </cell>
          <cell r="I119" t="str">
            <v>3.7</v>
          </cell>
        </row>
        <row r="120">
          <cell r="A120" t="str">
            <v>03-05-a</v>
          </cell>
          <cell r="B120" t="str">
            <v>Borrowpit excavation undressed lead upto 30m in Ordinary soil</v>
          </cell>
          <cell r="C120" t="str">
            <v>1000 Cft</v>
          </cell>
          <cell r="D120">
            <v>0</v>
          </cell>
          <cell r="E120">
            <v>5998.58</v>
          </cell>
          <cell r="F120" t="str">
            <v>m3</v>
          </cell>
          <cell r="G120">
            <v>0</v>
          </cell>
          <cell r="H120">
            <v>211.84</v>
          </cell>
          <cell r="I120" t="str">
            <v>3.2.1.2</v>
          </cell>
        </row>
        <row r="121">
          <cell r="A121" t="str">
            <v>03-05-b</v>
          </cell>
          <cell r="B121" t="str">
            <v>Borrowpit excavation undressed lead upto 30m in Hard soil</v>
          </cell>
          <cell r="C121" t="str">
            <v>1000 Cft</v>
          </cell>
          <cell r="D121">
            <v>0</v>
          </cell>
          <cell r="E121">
            <v>7240.45</v>
          </cell>
          <cell r="F121" t="str">
            <v>m3</v>
          </cell>
          <cell r="G121">
            <v>0</v>
          </cell>
          <cell r="H121">
            <v>255.69</v>
          </cell>
          <cell r="I121" t="str">
            <v>3.2.1.2</v>
          </cell>
        </row>
        <row r="122">
          <cell r="A122" t="str">
            <v>03-05-c</v>
          </cell>
          <cell r="B122" t="str">
            <v>Borrowpit excavation undressed lead upto 30m in shingle/gravel formation</v>
          </cell>
          <cell r="C122" t="str">
            <v>1000 Cft</v>
          </cell>
          <cell r="D122">
            <v>0</v>
          </cell>
          <cell r="E122">
            <v>10353.219999999999</v>
          </cell>
          <cell r="F122" t="str">
            <v>m3</v>
          </cell>
          <cell r="G122">
            <v>0</v>
          </cell>
          <cell r="H122">
            <v>365.62</v>
          </cell>
          <cell r="I122" t="str">
            <v>3.2.1.2</v>
          </cell>
        </row>
        <row r="123">
          <cell r="A123" t="str">
            <v>03-06-a</v>
          </cell>
          <cell r="B123" t="str">
            <v>Embankment formation in ordinary soil &amp; compaction by mechanical means at optimum moistures content to 95% to 100% max. modified. AASHTO dry density (borrow area).</v>
          </cell>
          <cell r="C123" t="str">
            <v>1000 Cft</v>
          </cell>
          <cell r="D123">
            <v>1577.31</v>
          </cell>
          <cell r="E123">
            <v>11090.42</v>
          </cell>
          <cell r="F123" t="str">
            <v>m3</v>
          </cell>
          <cell r="G123">
            <v>55.7</v>
          </cell>
          <cell r="H123">
            <v>391.65</v>
          </cell>
          <cell r="I123" t="str">
            <v>3.3.1 , 3.3.2</v>
          </cell>
          <cell r="J123" t="str">
            <v>The rate includes hire charges of machinery, cost of fuel, lubricants, pay of driver and cleaner. The rate also includes clearing and grubbing where necessary.</v>
          </cell>
        </row>
        <row r="124">
          <cell r="A124" t="str">
            <v>03-06-b</v>
          </cell>
          <cell r="B124" t="str">
            <v>Embankment formation in ordinary soil &amp; compaction by mechanical means at optimum moistures content to 90% max. modified AASHTO dry density (borrow area).</v>
          </cell>
          <cell r="C124" t="str">
            <v>1000 Cft</v>
          </cell>
          <cell r="D124">
            <v>1577.31</v>
          </cell>
          <cell r="E124">
            <v>10204.06</v>
          </cell>
          <cell r="F124" t="str">
            <v>m3</v>
          </cell>
          <cell r="G124">
            <v>55.7</v>
          </cell>
          <cell r="H124">
            <v>360.35</v>
          </cell>
          <cell r="I124" t="str">
            <v>3.3.1 , 3.3.2</v>
          </cell>
        </row>
        <row r="125">
          <cell r="A125" t="str">
            <v>03-06-c</v>
          </cell>
          <cell r="B125" t="str">
            <v>Embankment formation in ordinary soil &amp; compaction  by mechanical means at optimum moistures content to 85% max. modified AASHTO dry density (borrow area).</v>
          </cell>
          <cell r="C125" t="str">
            <v>1000 Cft</v>
          </cell>
          <cell r="D125">
            <v>1577.31</v>
          </cell>
          <cell r="E125">
            <v>9317.7099999999991</v>
          </cell>
          <cell r="F125" t="str">
            <v>m3</v>
          </cell>
          <cell r="G125">
            <v>55.7</v>
          </cell>
          <cell r="H125">
            <v>329.05</v>
          </cell>
          <cell r="I125" t="str">
            <v>3.3.1 , 3.3.2</v>
          </cell>
        </row>
        <row r="126">
          <cell r="A126" t="str">
            <v>03-07-a</v>
          </cell>
          <cell r="B126" t="str">
            <v>Earth fill in lawns including dressing &amp; compaction with earth available from cutting/excavation</v>
          </cell>
          <cell r="C126" t="str">
            <v>1000 Cft</v>
          </cell>
          <cell r="D126">
            <v>3675</v>
          </cell>
          <cell r="E126">
            <v>3675</v>
          </cell>
          <cell r="F126" t="str">
            <v>m3</v>
          </cell>
          <cell r="G126">
            <v>129.78</v>
          </cell>
          <cell r="H126">
            <v>129.78</v>
          </cell>
          <cell r="I126" t="str">
            <v>3.15</v>
          </cell>
        </row>
        <row r="127">
          <cell r="A127" t="str">
            <v>03-07-b</v>
          </cell>
          <cell r="B127" t="str">
            <v>Earth fill in lawns including dressing &amp; compaction with suitable earth borrowed.</v>
          </cell>
          <cell r="C127" t="str">
            <v>1000 Cft</v>
          </cell>
          <cell r="D127">
            <v>7625.62</v>
          </cell>
          <cell r="E127">
            <v>7625.62</v>
          </cell>
          <cell r="F127" t="str">
            <v>m3</v>
          </cell>
          <cell r="G127">
            <v>269.3</v>
          </cell>
          <cell r="H127">
            <v>269.3</v>
          </cell>
          <cell r="I127" t="str">
            <v>3.15</v>
          </cell>
        </row>
        <row r="128">
          <cell r="A128" t="str">
            <v>03-08</v>
          </cell>
          <cell r="B128" t="str">
            <v>Furnishing And Planting Of Trees Including Maintenance For 2 Years</v>
          </cell>
          <cell r="C128" t="str">
            <v>Each</v>
          </cell>
          <cell r="D128">
            <v>196.91</v>
          </cell>
          <cell r="E128">
            <v>970.27</v>
          </cell>
          <cell r="F128" t="str">
            <v>Each</v>
          </cell>
          <cell r="G128">
            <v>196.91</v>
          </cell>
          <cell r="H128">
            <v>970.27</v>
          </cell>
          <cell r="I128" t="str">
            <v>3.15</v>
          </cell>
        </row>
        <row r="129">
          <cell r="A129" t="str">
            <v>03-09-a</v>
          </cell>
          <cell r="B129" t="str">
            <v>Earth excavation in open cut upto 1.5m depth for drains, pipes etc &amp; disposal : in Ordinary Soil</v>
          </cell>
          <cell r="C129" t="str">
            <v>1000 Cft</v>
          </cell>
          <cell r="D129">
            <v>0</v>
          </cell>
          <cell r="E129">
            <v>6584.09</v>
          </cell>
          <cell r="F129" t="str">
            <v>m3</v>
          </cell>
          <cell r="G129">
            <v>0</v>
          </cell>
          <cell r="H129">
            <v>232.52</v>
          </cell>
          <cell r="I129" t="str">
            <v>3.2.4, 3.2.8 , 3.10.2.3</v>
          </cell>
        </row>
        <row r="130">
          <cell r="A130" t="str">
            <v>03-09-b</v>
          </cell>
          <cell r="B130" t="str">
            <v>Earth excavation in open cut upto 1.5m depth for drains, pipes etc &amp; disposal : in Hard Soil</v>
          </cell>
          <cell r="C130" t="str">
            <v>1000 Cft</v>
          </cell>
          <cell r="D130">
            <v>0</v>
          </cell>
          <cell r="E130">
            <v>8096.3</v>
          </cell>
          <cell r="F130" t="str">
            <v>m3</v>
          </cell>
          <cell r="G130">
            <v>0</v>
          </cell>
          <cell r="H130">
            <v>285.92</v>
          </cell>
          <cell r="I130" t="str">
            <v>3.2.4, 3.2.8 , 3.10.2.3</v>
          </cell>
        </row>
        <row r="131">
          <cell r="A131" t="str">
            <v>03-09-c</v>
          </cell>
          <cell r="B131" t="str">
            <v>Earth excavation in open cut upto 1.5m depth for drains, pipes etc &amp; disposal : in Very hard Soil</v>
          </cell>
          <cell r="C131" t="str">
            <v>1000 Cft</v>
          </cell>
          <cell r="D131">
            <v>0</v>
          </cell>
          <cell r="E131">
            <v>9090.06</v>
          </cell>
          <cell r="F131" t="str">
            <v>m3</v>
          </cell>
          <cell r="G131">
            <v>0</v>
          </cell>
          <cell r="H131">
            <v>321.01</v>
          </cell>
          <cell r="I131" t="str">
            <v>3.2.4, 3.2.8 , 3.10.2.3</v>
          </cell>
        </row>
        <row r="132">
          <cell r="A132" t="str">
            <v>03-09-d</v>
          </cell>
          <cell r="B132" t="str">
            <v>Earth excavation in open cut upto 1.5m depth for drains, pipes etc &amp; disposal : in Gravel &amp; shingle</v>
          </cell>
          <cell r="C132" t="str">
            <v>1000 Cft</v>
          </cell>
          <cell r="D132">
            <v>0</v>
          </cell>
          <cell r="E132">
            <v>10446.549999999999</v>
          </cell>
          <cell r="F132" t="str">
            <v>m3</v>
          </cell>
          <cell r="G132">
            <v>0</v>
          </cell>
          <cell r="H132">
            <v>368.92</v>
          </cell>
          <cell r="I132" t="str">
            <v>3.2.4, 3.2.8 , 3.10.2.3</v>
          </cell>
        </row>
        <row r="133">
          <cell r="A133" t="str">
            <v>03-10-a</v>
          </cell>
          <cell r="B133" t="str">
            <v>Earth excavation in open cut 1.5m  - 3m depth for Surface Water Drains, pipes etc &amp; disposal : in Ordinary Soil</v>
          </cell>
          <cell r="C133" t="str">
            <v>1000 Cft</v>
          </cell>
          <cell r="D133">
            <v>0</v>
          </cell>
          <cell r="E133">
            <v>6584.46</v>
          </cell>
          <cell r="F133" t="str">
            <v>m3</v>
          </cell>
          <cell r="G133">
            <v>0</v>
          </cell>
          <cell r="H133">
            <v>232.53</v>
          </cell>
          <cell r="I133" t="str">
            <v>3.2.4, 3.2.8 , 3.10.2.3</v>
          </cell>
        </row>
        <row r="134">
          <cell r="A134" t="str">
            <v>03-10-b</v>
          </cell>
          <cell r="B134" t="str">
            <v>Earth excavation in open cut 1.5m  - 3m depth for Surface Water Drains, pipes etc &amp; disposal : in Hard Soil</v>
          </cell>
          <cell r="C134" t="str">
            <v>1000 Cft</v>
          </cell>
          <cell r="D134">
            <v>0</v>
          </cell>
          <cell r="E134">
            <v>8096.3</v>
          </cell>
          <cell r="F134" t="str">
            <v>m3</v>
          </cell>
          <cell r="G134">
            <v>0</v>
          </cell>
          <cell r="H134">
            <v>285.92</v>
          </cell>
          <cell r="I134" t="str">
            <v>3.2.4 , 3.10.2.3</v>
          </cell>
        </row>
        <row r="135">
          <cell r="A135" t="str">
            <v>03-10-c</v>
          </cell>
          <cell r="B135" t="str">
            <v>Earth excavation in open cut 1.5m  - 3m depth for Surface Water Drains, pipes etc &amp; disposal : in Very Hard Soil</v>
          </cell>
          <cell r="C135" t="str">
            <v>1000 Cft</v>
          </cell>
          <cell r="D135">
            <v>0</v>
          </cell>
          <cell r="E135">
            <v>9012.52</v>
          </cell>
          <cell r="F135" t="str">
            <v>m3</v>
          </cell>
          <cell r="G135">
            <v>0</v>
          </cell>
          <cell r="H135">
            <v>318.27</v>
          </cell>
          <cell r="I135" t="str">
            <v>3.2.4, 3.2.8 , 3.10.2.3</v>
          </cell>
        </row>
        <row r="136">
          <cell r="A136" t="str">
            <v>03-10-d</v>
          </cell>
          <cell r="B136" t="str">
            <v>Earth excavation in open cut 1.5m - 3m depth for drains, pipes etc &amp; disposal : in Gravel &amp; shingle</v>
          </cell>
          <cell r="C136" t="str">
            <v>1000 Cft</v>
          </cell>
          <cell r="D136">
            <v>0</v>
          </cell>
          <cell r="E136">
            <v>9928.75</v>
          </cell>
          <cell r="F136" t="str">
            <v>m3</v>
          </cell>
          <cell r="G136">
            <v>0</v>
          </cell>
          <cell r="H136">
            <v>350.63</v>
          </cell>
          <cell r="I136" t="str">
            <v>3.2.4, 3.2.8 , 3.10.2.3</v>
          </cell>
        </row>
        <row r="137">
          <cell r="A137" t="str">
            <v>03-11-a</v>
          </cell>
          <cell r="B137" t="str">
            <v>Excavation in shingle or gravel formation &amp; rock not requiring blast, undressed, 50m lead : Dry</v>
          </cell>
          <cell r="C137" t="str">
            <v>1000 Cft</v>
          </cell>
          <cell r="D137">
            <v>0</v>
          </cell>
          <cell r="E137">
            <v>6293.95</v>
          </cell>
          <cell r="F137" t="str">
            <v>m3</v>
          </cell>
          <cell r="G137">
            <v>0</v>
          </cell>
          <cell r="H137">
            <v>222.27</v>
          </cell>
          <cell r="I137" t="str">
            <v>3.2</v>
          </cell>
        </row>
        <row r="138">
          <cell r="A138" t="str">
            <v>03-11-b</v>
          </cell>
          <cell r="B138" t="str">
            <v>Excavation in shingle or gravel formation &amp; rock not requiring blast, undressed, 50m lead : Wet</v>
          </cell>
          <cell r="C138" t="str">
            <v>1000 Cft</v>
          </cell>
          <cell r="D138">
            <v>0</v>
          </cell>
          <cell r="E138">
            <v>8390.69</v>
          </cell>
          <cell r="F138" t="str">
            <v>m3</v>
          </cell>
          <cell r="G138">
            <v>0</v>
          </cell>
          <cell r="H138">
            <v>296.31</v>
          </cell>
          <cell r="I138" t="str">
            <v>3.2</v>
          </cell>
        </row>
        <row r="139">
          <cell r="A139" t="str">
            <v>03-11-c</v>
          </cell>
          <cell r="B139" t="str">
            <v>Excavation in shingle or gravel formation &amp; rock not req. blast, undressed, 50m lead : in Flowing Water</v>
          </cell>
          <cell r="C139" t="str">
            <v>1000 Cft</v>
          </cell>
          <cell r="D139">
            <v>0</v>
          </cell>
          <cell r="E139">
            <v>10489.66</v>
          </cell>
          <cell r="F139" t="str">
            <v>m3</v>
          </cell>
          <cell r="G139">
            <v>0</v>
          </cell>
          <cell r="H139">
            <v>370.44</v>
          </cell>
          <cell r="I139" t="str">
            <v>3.2</v>
          </cell>
        </row>
        <row r="140">
          <cell r="A140" t="str">
            <v>03-12-a</v>
          </cell>
          <cell r="B140" t="str">
            <v>Earth excavation in irrigation channels/drains &amp; disposal upto 25m. &amp; dressing : in Ordinary Soil</v>
          </cell>
          <cell r="C140" t="str">
            <v>1000 Cft</v>
          </cell>
          <cell r="D140">
            <v>5880</v>
          </cell>
          <cell r="E140">
            <v>5880</v>
          </cell>
          <cell r="F140" t="str">
            <v>m3</v>
          </cell>
          <cell r="G140">
            <v>207.65</v>
          </cell>
          <cell r="H140">
            <v>207.65</v>
          </cell>
          <cell r="I140" t="str">
            <v>3.2 , 3.6</v>
          </cell>
        </row>
        <row r="141">
          <cell r="A141" t="str">
            <v>03-12-b</v>
          </cell>
          <cell r="B141" t="str">
            <v>Earth excavation in irrigation channels/drains &amp; disposal upto 25m. &amp; dressing : in Hard Soil</v>
          </cell>
          <cell r="C141" t="str">
            <v>1000 Cft</v>
          </cell>
          <cell r="D141">
            <v>7056</v>
          </cell>
          <cell r="E141">
            <v>7056</v>
          </cell>
          <cell r="F141" t="str">
            <v>m3</v>
          </cell>
          <cell r="G141">
            <v>249.18</v>
          </cell>
          <cell r="H141">
            <v>249.18</v>
          </cell>
          <cell r="I141" t="str">
            <v>3.2 , 3.6</v>
          </cell>
        </row>
        <row r="142">
          <cell r="A142" t="str">
            <v>03-12-c</v>
          </cell>
          <cell r="B142" t="str">
            <v>Earth excavation in irrigation channels/drains &amp; disposal upto 25m. &amp; dressing : in Very Hard Soil</v>
          </cell>
          <cell r="C142" t="str">
            <v>1000 Cft</v>
          </cell>
          <cell r="D142">
            <v>8305.5</v>
          </cell>
          <cell r="E142">
            <v>8305.5</v>
          </cell>
          <cell r="F142" t="str">
            <v>m3</v>
          </cell>
          <cell r="G142">
            <v>293.31</v>
          </cell>
          <cell r="H142">
            <v>293.31</v>
          </cell>
          <cell r="I142" t="str">
            <v>3.2 , 3.6</v>
          </cell>
        </row>
        <row r="143">
          <cell r="A143" t="str">
            <v>03-12-d</v>
          </cell>
          <cell r="B143" t="str">
            <v>Earth excavation in irrigation channels/drains &amp; disposal upto 25m. &amp; dressing : in Shingle/Gravel</v>
          </cell>
          <cell r="C143" t="str">
            <v>1000 Cft</v>
          </cell>
          <cell r="D143">
            <v>15435</v>
          </cell>
          <cell r="E143">
            <v>15435</v>
          </cell>
          <cell r="F143" t="str">
            <v>m3</v>
          </cell>
          <cell r="G143">
            <v>545.08000000000004</v>
          </cell>
          <cell r="H143">
            <v>545.08000000000004</v>
          </cell>
          <cell r="I143" t="str">
            <v>3.2 , 3.6</v>
          </cell>
        </row>
        <row r="144">
          <cell r="A144" t="str">
            <v>03-13-a</v>
          </cell>
          <cell r="B144" t="str">
            <v>Rock Excavation, dressing &amp; disposal up to 50m Soft Rock, slate, shale, schist or lateriate</v>
          </cell>
          <cell r="C144" t="str">
            <v>1000 Cft</v>
          </cell>
          <cell r="D144">
            <v>18926.25</v>
          </cell>
          <cell r="E144">
            <v>18926.25</v>
          </cell>
          <cell r="F144" t="str">
            <v>m3</v>
          </cell>
          <cell r="G144">
            <v>668.37</v>
          </cell>
          <cell r="H144">
            <v>668.37</v>
          </cell>
          <cell r="I144" t="str">
            <v>3.2.4 , 3.13</v>
          </cell>
          <cell r="J144" t="str">
            <v>Tools and plants shall be the liability of the contractor.</v>
          </cell>
        </row>
        <row r="145">
          <cell r="A145" t="str">
            <v>03-13-b</v>
          </cell>
          <cell r="B145" t="str">
            <v>Rock Excavation, dressing &amp; disposal up to 50m Medium hard rock, requiring occasional blasting</v>
          </cell>
          <cell r="C145" t="str">
            <v>1000 Cft</v>
          </cell>
          <cell r="D145">
            <v>22108.799999999999</v>
          </cell>
          <cell r="E145">
            <v>22987.119999999999</v>
          </cell>
          <cell r="F145" t="str">
            <v>m3</v>
          </cell>
          <cell r="G145">
            <v>780.77</v>
          </cell>
          <cell r="H145">
            <v>811.78</v>
          </cell>
          <cell r="I145" t="str">
            <v>3.2.4 , 3.13</v>
          </cell>
        </row>
        <row r="146">
          <cell r="A146" t="str">
            <v>03-14-a</v>
          </cell>
          <cell r="B146" t="str">
            <v>Excavation in hard rock requiring blasting and disposal upto 25m &amp; dressing : Grade I</v>
          </cell>
          <cell r="C146" t="str">
            <v>1000 Cft</v>
          </cell>
          <cell r="D146">
            <v>0</v>
          </cell>
          <cell r="E146">
            <v>13185.89</v>
          </cell>
          <cell r="F146" t="str">
            <v>m3</v>
          </cell>
          <cell r="G146">
            <v>0</v>
          </cell>
          <cell r="H146">
            <v>465.66</v>
          </cell>
          <cell r="I146" t="str">
            <v>3.2.4 , 3.13</v>
          </cell>
          <cell r="J146" t="str">
            <v>a) Tools and plants required shall be the liabilities of the contractor.</v>
          </cell>
        </row>
        <row r="147">
          <cell r="A147" t="str">
            <v>03-14-b</v>
          </cell>
          <cell r="B147" t="str">
            <v>Excavation in hard rock requiring blasting and disposal upto 25m &amp; dressing : Grade II</v>
          </cell>
          <cell r="C147" t="str">
            <v>1000 Cft</v>
          </cell>
          <cell r="D147">
            <v>0</v>
          </cell>
          <cell r="E147">
            <v>15086</v>
          </cell>
          <cell r="F147" t="str">
            <v>m3</v>
          </cell>
          <cell r="G147">
            <v>0</v>
          </cell>
          <cell r="H147">
            <v>532.76</v>
          </cell>
          <cell r="I147" t="str">
            <v>3.2.4 , 3.13</v>
          </cell>
          <cell r="J147" t="str">
            <v>b) Reduce the rate by 8 % if the excavated section is not dressed or levelled to design section.</v>
          </cell>
        </row>
        <row r="148">
          <cell r="A148" t="str">
            <v>03-14-c</v>
          </cell>
          <cell r="B148" t="str">
            <v>Excavation in hard rock requiring blasting and disposal upto 25m &amp; dressing : Grade III</v>
          </cell>
          <cell r="C148" t="str">
            <v>1000 Cft</v>
          </cell>
          <cell r="D148">
            <v>0</v>
          </cell>
          <cell r="E148">
            <v>16423.98</v>
          </cell>
          <cell r="F148" t="str">
            <v>m3</v>
          </cell>
          <cell r="G148">
            <v>0</v>
          </cell>
          <cell r="H148">
            <v>580.01</v>
          </cell>
          <cell r="I148" t="str">
            <v>3.2.4 , 3.13</v>
          </cell>
        </row>
        <row r="149">
          <cell r="A149" t="str">
            <v>03-14-d</v>
          </cell>
          <cell r="B149" t="str">
            <v>Excavation in hard rock requiring blasting and disposal upto 25m &amp; dressing : Grade IV</v>
          </cell>
          <cell r="C149" t="str">
            <v>1000 Cft</v>
          </cell>
          <cell r="D149">
            <v>0</v>
          </cell>
          <cell r="E149">
            <v>17318.71</v>
          </cell>
          <cell r="F149" t="str">
            <v>m3</v>
          </cell>
          <cell r="G149">
            <v>0</v>
          </cell>
          <cell r="H149">
            <v>611.6</v>
          </cell>
          <cell r="I149" t="str">
            <v>3.2.4 , 3.13</v>
          </cell>
        </row>
        <row r="150">
          <cell r="A150" t="str">
            <v>03-14-e</v>
          </cell>
          <cell r="B150" t="str">
            <v>Excavation in hard rock requiring blasting and disposal upto 25m &amp; dressing : Grade V</v>
          </cell>
          <cell r="C150" t="str">
            <v>1000 Cft</v>
          </cell>
          <cell r="D150">
            <v>0</v>
          </cell>
          <cell r="E150">
            <v>18273.740000000002</v>
          </cell>
          <cell r="F150" t="str">
            <v>m3</v>
          </cell>
          <cell r="G150">
            <v>0</v>
          </cell>
          <cell r="H150">
            <v>645.33000000000004</v>
          </cell>
          <cell r="I150" t="str">
            <v>3.2.4 , 3.13</v>
          </cell>
        </row>
        <row r="151">
          <cell r="A151" t="str">
            <v>03-14-f</v>
          </cell>
          <cell r="B151" t="str">
            <v>Excavation in hard rock requiring blasting and disposal upto 25m &amp; dressing : Grade VI</v>
          </cell>
          <cell r="C151" t="str">
            <v>1000 Cft</v>
          </cell>
          <cell r="D151">
            <v>0</v>
          </cell>
          <cell r="E151">
            <v>19294.64</v>
          </cell>
          <cell r="F151" t="str">
            <v>m3</v>
          </cell>
          <cell r="G151">
            <v>0</v>
          </cell>
          <cell r="H151">
            <v>681.38</v>
          </cell>
          <cell r="I151" t="str">
            <v>3.2.4 , 3.13</v>
          </cell>
        </row>
        <row r="152">
          <cell r="A152" t="str">
            <v>03-15-a</v>
          </cell>
          <cell r="B152" t="str">
            <v>Excavation in hard rock requiring blasting but blasting prohibited, dispose &amp; dress within 25 m : Grade I</v>
          </cell>
          <cell r="C152" t="str">
            <v>1000 Cft</v>
          </cell>
          <cell r="D152">
            <v>15843.59</v>
          </cell>
          <cell r="E152">
            <v>15843.59</v>
          </cell>
          <cell r="F152" t="str">
            <v>m3</v>
          </cell>
          <cell r="G152">
            <v>559.51</v>
          </cell>
          <cell r="H152">
            <v>559.51</v>
          </cell>
          <cell r="I152" t="str">
            <v>3.2.4 , 3.13</v>
          </cell>
          <cell r="J152" t="str">
            <v>a) Tools and plants required shall be the liabilities of the contractor.</v>
          </cell>
        </row>
        <row r="153">
          <cell r="A153" t="str">
            <v>03-15-b</v>
          </cell>
          <cell r="B153" t="str">
            <v>Excavation in hard rock requiring blasting where blasting prohibited, dispose &amp; dress within 25 m : Grade II</v>
          </cell>
          <cell r="C153" t="str">
            <v>1000 Cft</v>
          </cell>
          <cell r="D153">
            <v>19804.48</v>
          </cell>
          <cell r="E153">
            <v>19804.48</v>
          </cell>
          <cell r="F153" t="str">
            <v>m3</v>
          </cell>
          <cell r="G153">
            <v>699.39</v>
          </cell>
          <cell r="H153">
            <v>699.39</v>
          </cell>
          <cell r="I153" t="str">
            <v>3.2.4 , 3.13</v>
          </cell>
          <cell r="J153" t="str">
            <v>b) Reduce the rate by 8 % if the excavated section is not dressed or levelled to design section.</v>
          </cell>
        </row>
        <row r="154">
          <cell r="A154" t="str">
            <v>03-15-c</v>
          </cell>
          <cell r="B154" t="str">
            <v>Excavation in hard rock requiring blasting where blasting prohibited, dispose &amp; dress within 25 m: Grade III</v>
          </cell>
          <cell r="C154" t="str">
            <v>1000 Cft</v>
          </cell>
          <cell r="D154">
            <v>24755.5</v>
          </cell>
          <cell r="E154">
            <v>24755.5</v>
          </cell>
          <cell r="F154" t="str">
            <v>m3</v>
          </cell>
          <cell r="G154">
            <v>874.23</v>
          </cell>
          <cell r="H154">
            <v>874.23</v>
          </cell>
          <cell r="I154" t="str">
            <v>3.2.4 , 3.13</v>
          </cell>
        </row>
        <row r="155">
          <cell r="A155" t="str">
            <v>03-15-d</v>
          </cell>
          <cell r="B155" t="str">
            <v>Excavation in hard rock requiring blasting where blasting prohibited, dispose &amp; dress within 25 m: Grade IV</v>
          </cell>
          <cell r="C155" t="str">
            <v>1000 Cft</v>
          </cell>
          <cell r="D155">
            <v>28468.720000000001</v>
          </cell>
          <cell r="E155">
            <v>28468.720000000001</v>
          </cell>
          <cell r="F155" t="str">
            <v>m3</v>
          </cell>
          <cell r="G155">
            <v>1005.36</v>
          </cell>
          <cell r="H155">
            <v>1005.36</v>
          </cell>
          <cell r="I155" t="str">
            <v>3.2.4 , 3.13</v>
          </cell>
        </row>
        <row r="156">
          <cell r="A156" t="str">
            <v>03-15-e</v>
          </cell>
          <cell r="B156" t="str">
            <v>Excavation in hard rock requiring blasting where blasting prohibited, dispose &amp; dress within 25 m: Grade V</v>
          </cell>
          <cell r="C156" t="str">
            <v>1000 Cft</v>
          </cell>
          <cell r="D156">
            <v>31315.52</v>
          </cell>
          <cell r="E156">
            <v>31315.52</v>
          </cell>
          <cell r="F156" t="str">
            <v>m3</v>
          </cell>
          <cell r="G156">
            <v>1105.9000000000001</v>
          </cell>
          <cell r="H156">
            <v>1105.9000000000001</v>
          </cell>
          <cell r="I156" t="str">
            <v>3.2.4 , 3.13</v>
          </cell>
        </row>
        <row r="157">
          <cell r="A157" t="str">
            <v>03-15-f</v>
          </cell>
          <cell r="B157" t="str">
            <v>Excavation in hard rock requiring blasting where blasting prohibited, dispose &amp; dress within 25 m: Grade VI</v>
          </cell>
          <cell r="C157" t="str">
            <v>1000 Cft</v>
          </cell>
          <cell r="D157">
            <v>34447.339999999997</v>
          </cell>
          <cell r="E157">
            <v>34447.339999999997</v>
          </cell>
          <cell r="F157" t="str">
            <v>m3</v>
          </cell>
          <cell r="G157">
            <v>1216.5</v>
          </cell>
          <cell r="H157">
            <v>1216.5</v>
          </cell>
          <cell r="I157" t="str">
            <v>3.2.4 , 3.13</v>
          </cell>
        </row>
        <row r="158">
          <cell r="A158" t="str">
            <v>03-16-a</v>
          </cell>
          <cell r="B158" t="str">
            <v>Rehandling of earthwork Lead upto a single throw of kassi, shovel, phaorah</v>
          </cell>
          <cell r="C158" t="str">
            <v>1000 Cft</v>
          </cell>
          <cell r="D158">
            <v>1837.5</v>
          </cell>
          <cell r="E158">
            <v>1837.5</v>
          </cell>
          <cell r="F158" t="str">
            <v>m3</v>
          </cell>
          <cell r="G158">
            <v>64.89</v>
          </cell>
          <cell r="H158">
            <v>64.89</v>
          </cell>
          <cell r="I158" t="str">
            <v>3.2 , 3.13</v>
          </cell>
        </row>
        <row r="159">
          <cell r="A159" t="str">
            <v>03-16-b</v>
          </cell>
          <cell r="B159" t="str">
            <v>Rehandling of earthwork upto a lead of 25 m.</v>
          </cell>
          <cell r="C159" t="str">
            <v>1000 Cft</v>
          </cell>
          <cell r="D159">
            <v>2572.5</v>
          </cell>
          <cell r="E159">
            <v>2572.5</v>
          </cell>
          <cell r="F159" t="str">
            <v>m3</v>
          </cell>
          <cell r="G159">
            <v>90.85</v>
          </cell>
          <cell r="H159">
            <v>90.85</v>
          </cell>
          <cell r="I159" t="str">
            <v>3.2 , 3.13</v>
          </cell>
        </row>
        <row r="160">
          <cell r="A160" t="str">
            <v>03-17</v>
          </cell>
          <cell r="B160" t="str">
            <v>Rehandling of gravel work or excavated rock, lead upto 25m.</v>
          </cell>
          <cell r="C160" t="str">
            <v>1000 Cft</v>
          </cell>
          <cell r="D160">
            <v>7350</v>
          </cell>
          <cell r="E160">
            <v>7350</v>
          </cell>
          <cell r="F160" t="str">
            <v>m3</v>
          </cell>
          <cell r="G160">
            <v>259.56</v>
          </cell>
          <cell r="H160">
            <v>259.56</v>
          </cell>
          <cell r="I160" t="str">
            <v>3.2 , 3.13</v>
          </cell>
        </row>
        <row r="161">
          <cell r="A161" t="str">
            <v>03-18-a</v>
          </cell>
          <cell r="B161" t="str">
            <v>Filling, watering and ramming earth under floor with surplus earth from foundation, etc</v>
          </cell>
          <cell r="C161" t="str">
            <v>1000 Cft</v>
          </cell>
          <cell r="D161">
            <v>2199.12</v>
          </cell>
          <cell r="E161">
            <v>2199.12</v>
          </cell>
          <cell r="F161" t="str">
            <v>m3</v>
          </cell>
          <cell r="G161">
            <v>77.66</v>
          </cell>
          <cell r="H161">
            <v>77.66</v>
          </cell>
          <cell r="I161" t="str">
            <v>3.10 , 3.2.5</v>
          </cell>
        </row>
        <row r="162">
          <cell r="A162" t="str">
            <v>03-18-b</v>
          </cell>
          <cell r="B162" t="str">
            <v>Selected Fill Material under Footings</v>
          </cell>
          <cell r="C162" t="str">
            <v>100 Cft</v>
          </cell>
          <cell r="D162">
            <v>1286.25</v>
          </cell>
          <cell r="E162">
            <v>3520.9</v>
          </cell>
          <cell r="F162" t="str">
            <v>m3</v>
          </cell>
          <cell r="G162">
            <v>454.24</v>
          </cell>
          <cell r="H162">
            <v>1243.4000000000001</v>
          </cell>
          <cell r="I162" t="str">
            <v>3.2.5</v>
          </cell>
        </row>
        <row r="163">
          <cell r="A163" t="str">
            <v>03-18-c</v>
          </cell>
          <cell r="B163" t="str">
            <v xml:space="preserve">Provide and Fill River Bed Filter Material For Widening Portion. </v>
          </cell>
          <cell r="C163" t="str">
            <v>100 Cft</v>
          </cell>
          <cell r="D163">
            <v>2205</v>
          </cell>
          <cell r="E163">
            <v>2888.54</v>
          </cell>
          <cell r="F163" t="str">
            <v>m3</v>
          </cell>
          <cell r="G163">
            <v>778.69</v>
          </cell>
          <cell r="H163">
            <v>1020.08</v>
          </cell>
          <cell r="I163" t="str">
            <v>3.2.5</v>
          </cell>
        </row>
        <row r="164">
          <cell r="A164" t="str">
            <v>03-18-d</v>
          </cell>
          <cell r="B164" t="str">
            <v>Filling, watering and ramming earth under floor with earth excavated from outside lead upto 30m</v>
          </cell>
          <cell r="C164" t="str">
            <v>1000 Cft</v>
          </cell>
          <cell r="D164">
            <v>2205</v>
          </cell>
          <cell r="E164">
            <v>2205</v>
          </cell>
          <cell r="F164" t="str">
            <v>m3</v>
          </cell>
          <cell r="G164">
            <v>77.87</v>
          </cell>
          <cell r="H164">
            <v>77.87</v>
          </cell>
          <cell r="I164" t="str">
            <v>3.10 , 3.2.5</v>
          </cell>
        </row>
        <row r="165">
          <cell r="A165" t="str">
            <v>03-19-a</v>
          </cell>
          <cell r="B165" t="str">
            <v>Extra for every 15 m extra lead or part thereof for earthwork soft, ordinary, hard &amp; very hard</v>
          </cell>
          <cell r="C165" t="str">
            <v>1000 Cft</v>
          </cell>
          <cell r="D165">
            <v>124.95</v>
          </cell>
          <cell r="E165">
            <v>124.95</v>
          </cell>
          <cell r="F165" t="str">
            <v>m3</v>
          </cell>
          <cell r="G165">
            <v>4.41</v>
          </cell>
          <cell r="H165">
            <v>4.41</v>
          </cell>
          <cell r="J165" t="str">
            <v>This rate shall be aplicable upto 250m total distance, including the lead covered in the item of earth work.</v>
          </cell>
        </row>
        <row r="166">
          <cell r="A166" t="str">
            <v>03-19-b</v>
          </cell>
          <cell r="B166" t="str">
            <v>Extra for every 15 m extra lead or part thereof for gravel, shingle or rock.</v>
          </cell>
          <cell r="C166" t="str">
            <v>1000 Cft</v>
          </cell>
          <cell r="D166">
            <v>145.53</v>
          </cell>
          <cell r="E166">
            <v>145.53</v>
          </cell>
          <cell r="F166" t="str">
            <v>m3</v>
          </cell>
          <cell r="G166">
            <v>5.14</v>
          </cell>
          <cell r="H166">
            <v>5.14</v>
          </cell>
        </row>
        <row r="167">
          <cell r="A167" t="str">
            <v>03-20-a</v>
          </cell>
          <cell r="B167" t="str">
            <v>Transportation of earth all types beyond 250 m and upto 500 m.</v>
          </cell>
          <cell r="C167" t="str">
            <v>1000 Cft</v>
          </cell>
          <cell r="D167">
            <v>5218.5</v>
          </cell>
          <cell r="E167">
            <v>5218.5</v>
          </cell>
          <cell r="F167" t="str">
            <v>m3</v>
          </cell>
          <cell r="G167">
            <v>184.29</v>
          </cell>
          <cell r="H167">
            <v>184.29</v>
          </cell>
          <cell r="I167" t="str">
            <v>1.5</v>
          </cell>
          <cell r="J167" t="str">
            <v>This rate will be paid in addition to the rate of earth work, without deducting the lead covered in the item of earth work</v>
          </cell>
        </row>
        <row r="168">
          <cell r="A168" t="str">
            <v>03-20-b</v>
          </cell>
          <cell r="B168" t="str">
            <v>Transportation of earth all types for every 100m extra lead beyond 500m upto 1.5 km.</v>
          </cell>
          <cell r="C168" t="str">
            <v>1000 Cft</v>
          </cell>
          <cell r="D168">
            <v>808.5</v>
          </cell>
          <cell r="E168">
            <v>808.5</v>
          </cell>
          <cell r="F168" t="str">
            <v>m3</v>
          </cell>
          <cell r="G168">
            <v>28.55</v>
          </cell>
          <cell r="H168">
            <v>28.55</v>
          </cell>
          <cell r="I168" t="str">
            <v>1.5</v>
          </cell>
        </row>
        <row r="169">
          <cell r="A169" t="str">
            <v>03-20-c</v>
          </cell>
          <cell r="B169" t="str">
            <v>Transportation of earth all types for every 500m extra lead beyond 1.5 km. upto 8 km.</v>
          </cell>
          <cell r="C169" t="str">
            <v>1000 Cft</v>
          </cell>
          <cell r="D169">
            <v>735</v>
          </cell>
          <cell r="E169">
            <v>735</v>
          </cell>
          <cell r="F169" t="str">
            <v>m3</v>
          </cell>
          <cell r="G169">
            <v>25.96</v>
          </cell>
          <cell r="H169">
            <v>25.96</v>
          </cell>
          <cell r="I169" t="str">
            <v>1.5</v>
          </cell>
        </row>
        <row r="170">
          <cell r="A170" t="str">
            <v>03-20-d</v>
          </cell>
          <cell r="B170" t="str">
            <v>Transportation of earth all types for every 1 km extra lead or part thereof beyond 8 km.</v>
          </cell>
          <cell r="C170" t="str">
            <v>1000 Cft</v>
          </cell>
          <cell r="D170">
            <v>514.5</v>
          </cell>
          <cell r="E170">
            <v>514.5</v>
          </cell>
          <cell r="F170" t="str">
            <v>m3</v>
          </cell>
          <cell r="G170">
            <v>18.170000000000002</v>
          </cell>
          <cell r="H170">
            <v>18.170000000000002</v>
          </cell>
          <cell r="I170" t="str">
            <v>1.5</v>
          </cell>
        </row>
        <row r="171">
          <cell r="A171" t="str">
            <v>03-21-a</v>
          </cell>
          <cell r="B171" t="str">
            <v>Dressing &amp; levelling earth to designed sections Ashes, sand, silt or soft soil upto cut or fill 6 inches</v>
          </cell>
          <cell r="C171" t="str">
            <v>1000 Cft</v>
          </cell>
          <cell r="D171">
            <v>235.2</v>
          </cell>
          <cell r="E171">
            <v>235.2</v>
          </cell>
          <cell r="F171" t="str">
            <v>m3</v>
          </cell>
          <cell r="G171">
            <v>8.31</v>
          </cell>
          <cell r="H171">
            <v>8.31</v>
          </cell>
          <cell r="I171" t="str">
            <v>3.10</v>
          </cell>
        </row>
        <row r="172">
          <cell r="A172" t="str">
            <v>03-21-b</v>
          </cell>
          <cell r="B172" t="str">
            <v>Dressing &amp; levelling earth to designed sections Ordinary or hard soil  upto cut or fill 6 inches</v>
          </cell>
          <cell r="C172" t="str">
            <v>1000 Cft</v>
          </cell>
          <cell r="D172">
            <v>455.7</v>
          </cell>
          <cell r="E172">
            <v>455.7</v>
          </cell>
          <cell r="F172" t="str">
            <v>m3</v>
          </cell>
          <cell r="G172">
            <v>16.09</v>
          </cell>
          <cell r="H172">
            <v>16.09</v>
          </cell>
          <cell r="I172" t="str">
            <v>3.10</v>
          </cell>
        </row>
        <row r="173">
          <cell r="A173" t="str">
            <v>03-21-c</v>
          </cell>
          <cell r="B173" t="str">
            <v>Dressing &amp; levelling earth to designed section Gravel work or soft rock not requiring blasting  upto cut or fill 6 inches</v>
          </cell>
          <cell r="C173" t="str">
            <v>1000 Cft</v>
          </cell>
          <cell r="D173">
            <v>1102.5</v>
          </cell>
          <cell r="E173">
            <v>1102.5</v>
          </cell>
          <cell r="F173" t="str">
            <v>m3</v>
          </cell>
          <cell r="G173">
            <v>38.93</v>
          </cell>
          <cell r="H173">
            <v>38.93</v>
          </cell>
          <cell r="I173" t="str">
            <v>3.10</v>
          </cell>
        </row>
        <row r="174">
          <cell r="A174" t="str">
            <v>03-22</v>
          </cell>
          <cell r="B174" t="str">
            <v>Dowel dressing</v>
          </cell>
          <cell r="C174" t="str">
            <v>100 Rft</v>
          </cell>
          <cell r="D174">
            <v>257.25</v>
          </cell>
          <cell r="E174">
            <v>257.25</v>
          </cell>
          <cell r="F174" t="str">
            <v>m</v>
          </cell>
          <cell r="G174">
            <v>8.44</v>
          </cell>
          <cell r="H174">
            <v>8.44</v>
          </cell>
          <cell r="I174" t="str">
            <v>3.10</v>
          </cell>
          <cell r="J174" t="str">
            <v>This rate is in addition to pavement for dressed earth work</v>
          </cell>
        </row>
        <row r="175">
          <cell r="A175" t="str">
            <v>03-23</v>
          </cell>
          <cell r="B175" t="str">
            <v>Dressing slopes of banks or ground surface</v>
          </cell>
          <cell r="C175" t="str">
            <v>1000 Sft</v>
          </cell>
          <cell r="D175">
            <v>887.66</v>
          </cell>
          <cell r="E175">
            <v>887.66</v>
          </cell>
          <cell r="F175" t="str">
            <v>m2</v>
          </cell>
          <cell r="G175">
            <v>9.5500000000000007</v>
          </cell>
          <cell r="H175">
            <v>9.5500000000000007</v>
          </cell>
          <cell r="I175" t="str">
            <v>3.5</v>
          </cell>
          <cell r="J175" t="str">
            <v>a) To be paid only when exclusively dressing is done and no earh work is carried out in embankment or cutting.</v>
          </cell>
        </row>
        <row r="176">
          <cell r="A176" t="str">
            <v>03-24</v>
          </cell>
          <cell r="B176" t="str">
            <v>Dressing of earthwork (done by machinery or otherwise &amp; left undressed) to designed section</v>
          </cell>
          <cell r="C176" t="str">
            <v>1000 Sft</v>
          </cell>
          <cell r="D176">
            <v>992.25</v>
          </cell>
          <cell r="E176">
            <v>992.25</v>
          </cell>
          <cell r="F176" t="str">
            <v>m2</v>
          </cell>
          <cell r="G176">
            <v>10.68</v>
          </cell>
          <cell r="H176">
            <v>10.68</v>
          </cell>
          <cell r="I176" t="str">
            <v>3.1</v>
          </cell>
          <cell r="J176" t="str">
            <v>b) The surface area dressed is to be taken for measurement (ii) The item is aplicable where the dressing is done by the contractor other than the one who executed the work</v>
          </cell>
        </row>
        <row r="177">
          <cell r="A177" t="str">
            <v>03-25-a</v>
          </cell>
          <cell r="B177" t="str">
            <v>Excavation in foundation of building, bridges etc complete : in sand, ashes or loose soil</v>
          </cell>
          <cell r="C177" t="str">
            <v>1000 Cft</v>
          </cell>
          <cell r="D177">
            <v>1195.8399999999999</v>
          </cell>
          <cell r="E177">
            <v>4641.03</v>
          </cell>
          <cell r="F177" t="str">
            <v>m3</v>
          </cell>
          <cell r="G177">
            <v>42.23</v>
          </cell>
          <cell r="H177">
            <v>163.9</v>
          </cell>
          <cell r="I177" t="str">
            <v>3.2.2 , 3.2.4</v>
          </cell>
        </row>
        <row r="178">
          <cell r="A178" t="str">
            <v>03-25-b</v>
          </cell>
          <cell r="B178" t="str">
            <v>Excavation in foundation of building, bridges etc complete : in ordinary soil</v>
          </cell>
          <cell r="C178" t="str">
            <v>1000 Cft</v>
          </cell>
          <cell r="D178">
            <v>1665</v>
          </cell>
          <cell r="E178">
            <v>6906.86</v>
          </cell>
          <cell r="F178" t="str">
            <v>m3</v>
          </cell>
          <cell r="G178">
            <v>58.8</v>
          </cell>
          <cell r="H178">
            <v>243.91</v>
          </cell>
          <cell r="I178" t="str">
            <v>3.2.2 , 3.2.4</v>
          </cell>
        </row>
        <row r="179">
          <cell r="A179" t="str">
            <v>03-25-c</v>
          </cell>
          <cell r="B179" t="str">
            <v>Excavation in foundation of building, bridges etc complete : in hard soil or soft murum</v>
          </cell>
          <cell r="C179" t="str">
            <v>1000 Cft</v>
          </cell>
          <cell r="D179">
            <v>2158.69</v>
          </cell>
          <cell r="E179">
            <v>8452.64</v>
          </cell>
          <cell r="F179" t="str">
            <v>m3</v>
          </cell>
          <cell r="G179">
            <v>76.23</v>
          </cell>
          <cell r="H179">
            <v>298.5</v>
          </cell>
          <cell r="I179" t="str">
            <v>3.2.2 , 3.2.4</v>
          </cell>
        </row>
        <row r="180">
          <cell r="A180" t="str">
            <v>03-25-d</v>
          </cell>
          <cell r="B180" t="str">
            <v>Excavation in foundation of building, bridges etc complete : in shingle/gravel</v>
          </cell>
          <cell r="C180" t="str">
            <v>1000 Cft</v>
          </cell>
          <cell r="D180">
            <v>2344.65</v>
          </cell>
          <cell r="E180">
            <v>9290.59</v>
          </cell>
          <cell r="F180" t="str">
            <v>m3</v>
          </cell>
          <cell r="G180">
            <v>82.8</v>
          </cell>
          <cell r="H180">
            <v>328.09</v>
          </cell>
          <cell r="I180" t="str">
            <v>3.2.2 , 3.2.4</v>
          </cell>
        </row>
        <row r="181">
          <cell r="A181" t="str">
            <v>03-26</v>
          </cell>
          <cell r="B181" t="str">
            <v>Cutting hard rock such as granite, ballast, hard lime etc with chisels/hammers for small foundation</v>
          </cell>
          <cell r="C181" t="str">
            <v>1000 Cft</v>
          </cell>
          <cell r="D181">
            <v>49306.25</v>
          </cell>
          <cell r="E181">
            <v>67809.509999999995</v>
          </cell>
          <cell r="F181" t="str">
            <v>m3</v>
          </cell>
          <cell r="G181">
            <v>1741.24</v>
          </cell>
          <cell r="H181">
            <v>2394.67</v>
          </cell>
          <cell r="I181" t="str">
            <v>3.2.4 , 3.13.1.3</v>
          </cell>
          <cell r="J181" t="str">
            <v>Tools and plants required shall be the liability of the contractors.</v>
          </cell>
        </row>
        <row r="182">
          <cell r="A182" t="str">
            <v>03-27</v>
          </cell>
          <cell r="B182" t="str">
            <v>Extra for excavaton requiring shoring</v>
          </cell>
          <cell r="C182" t="str">
            <v>1000 Cft</v>
          </cell>
          <cell r="D182">
            <v>1102.5</v>
          </cell>
          <cell r="E182">
            <v>1819.5</v>
          </cell>
          <cell r="F182" t="str">
            <v>m3</v>
          </cell>
          <cell r="G182">
            <v>38.93</v>
          </cell>
          <cell r="H182">
            <v>64.260000000000005</v>
          </cell>
          <cell r="J182" t="str">
            <v>Composite rate includes material, i.e plank, etc</v>
          </cell>
        </row>
        <row r="183">
          <cell r="A183" t="str">
            <v>03-28-a</v>
          </cell>
          <cell r="B183" t="str">
            <v>Mixing &amp; moistening of earthwork to OMC in layers for compaction etc complete</v>
          </cell>
          <cell r="C183" t="str">
            <v>1000 Cft</v>
          </cell>
          <cell r="D183">
            <v>687.96</v>
          </cell>
          <cell r="E183">
            <v>687.96</v>
          </cell>
          <cell r="F183" t="str">
            <v>m3</v>
          </cell>
          <cell r="G183">
            <v>24.3</v>
          </cell>
          <cell r="H183">
            <v>24.3</v>
          </cell>
          <cell r="I183" t="str">
            <v>3.10.2</v>
          </cell>
          <cell r="J183" t="str">
            <v>The rate does not include hire charges of the Roller to be supplied by the Department or through other agencies.</v>
          </cell>
        </row>
        <row r="184">
          <cell r="A184" t="str">
            <v>03-28-b-01</v>
          </cell>
          <cell r="B184" t="str">
            <v>Compaction by rolling with animal driven roller or hand rammed : Soft or sandy soil</v>
          </cell>
          <cell r="C184" t="str">
            <v>1000 Cft</v>
          </cell>
          <cell r="D184">
            <v>1225</v>
          </cell>
          <cell r="E184">
            <v>1225</v>
          </cell>
          <cell r="F184" t="str">
            <v>m3</v>
          </cell>
          <cell r="G184">
            <v>43.26</v>
          </cell>
          <cell r="H184">
            <v>43.26</v>
          </cell>
          <cell r="I184" t="str">
            <v>3.10.2</v>
          </cell>
        </row>
        <row r="185">
          <cell r="A185" t="str">
            <v>03-28-b-02</v>
          </cell>
          <cell r="B185" t="str">
            <v>Compaction by rolling with animal driven roller or hand rammed : Ordinary soil</v>
          </cell>
          <cell r="C185" t="str">
            <v>1000 Cft</v>
          </cell>
          <cell r="D185">
            <v>1439.38</v>
          </cell>
          <cell r="E185">
            <v>1439.38</v>
          </cell>
          <cell r="F185" t="str">
            <v>m3</v>
          </cell>
          <cell r="G185">
            <v>50.83</v>
          </cell>
          <cell r="H185">
            <v>50.83</v>
          </cell>
          <cell r="I185" t="str">
            <v>3.10.2</v>
          </cell>
        </row>
        <row r="186">
          <cell r="A186" t="str">
            <v>03-28-b-03</v>
          </cell>
          <cell r="B186" t="str">
            <v>Compaction by rolling with animal driven roller or hand rammed : Hard soil</v>
          </cell>
          <cell r="C186" t="str">
            <v>1000 Cft</v>
          </cell>
          <cell r="D186">
            <v>1612.84</v>
          </cell>
          <cell r="E186">
            <v>1612.84</v>
          </cell>
          <cell r="F186" t="str">
            <v>m3</v>
          </cell>
          <cell r="G186">
            <v>56.96</v>
          </cell>
          <cell r="H186">
            <v>56.96</v>
          </cell>
          <cell r="I186" t="str">
            <v>3.10.2</v>
          </cell>
        </row>
        <row r="187">
          <cell r="A187" t="str">
            <v>03-28-b-04</v>
          </cell>
          <cell r="B187" t="str">
            <v>Compaction by rolling with animal driven roller or hand rammed : Admixture of shingle</v>
          </cell>
          <cell r="C187" t="str">
            <v>1000 Cft</v>
          </cell>
          <cell r="D187">
            <v>1828.07</v>
          </cell>
          <cell r="E187">
            <v>1828.07</v>
          </cell>
          <cell r="F187" t="str">
            <v>m3</v>
          </cell>
          <cell r="G187">
            <v>64.56</v>
          </cell>
          <cell r="H187">
            <v>64.56</v>
          </cell>
          <cell r="I187" t="str">
            <v>3.10.2</v>
          </cell>
        </row>
        <row r="188">
          <cell r="A188" t="str">
            <v>03-28-c</v>
          </cell>
          <cell r="B188" t="str">
            <v>Ramming earthwork (all types of soil)</v>
          </cell>
          <cell r="C188" t="str">
            <v>1000 Cft</v>
          </cell>
          <cell r="D188">
            <v>1102.5</v>
          </cell>
          <cell r="E188">
            <v>1102.5</v>
          </cell>
          <cell r="F188" t="str">
            <v>m3</v>
          </cell>
          <cell r="G188">
            <v>38.93</v>
          </cell>
          <cell r="H188">
            <v>38.93</v>
          </cell>
          <cell r="I188" t="str">
            <v>3.10.2</v>
          </cell>
        </row>
        <row r="189">
          <cell r="A189" t="str">
            <v>03-28-d</v>
          </cell>
          <cell r="B189" t="str">
            <v>Ramming earthwork behind retaining wall</v>
          </cell>
          <cell r="C189" t="str">
            <v>1000 Cft</v>
          </cell>
          <cell r="D189">
            <v>1470</v>
          </cell>
          <cell r="E189">
            <v>1470</v>
          </cell>
          <cell r="F189" t="str">
            <v>m3</v>
          </cell>
          <cell r="G189">
            <v>51.91</v>
          </cell>
          <cell r="H189">
            <v>51.91</v>
          </cell>
          <cell r="I189" t="str">
            <v>3.10.2</v>
          </cell>
        </row>
        <row r="190">
          <cell r="A190" t="str">
            <v>03-29-a</v>
          </cell>
          <cell r="B190" t="str">
            <v>Compaction of earth with power road roller 95% to 100% max. mod. AASHTO dry density</v>
          </cell>
          <cell r="C190" t="str">
            <v>1000 Cft</v>
          </cell>
          <cell r="D190">
            <v>3724</v>
          </cell>
          <cell r="E190">
            <v>7462.56</v>
          </cell>
          <cell r="F190" t="str">
            <v>m3</v>
          </cell>
          <cell r="G190">
            <v>131.51</v>
          </cell>
          <cell r="H190">
            <v>263.54000000000002</v>
          </cell>
          <cell r="I190" t="str">
            <v>3.9 , 3.3.3</v>
          </cell>
          <cell r="J190" t="str">
            <v>The rate alslo inlcude hire charges of machinery, cost of fuel, lubricant, pay of driver and cleaner etc</v>
          </cell>
        </row>
        <row r="191">
          <cell r="A191" t="str">
            <v>03-29-b</v>
          </cell>
          <cell r="B191" t="str">
            <v>Compaction of earth with power road roller 90% max. mod. AASHTO dry density</v>
          </cell>
          <cell r="C191" t="str">
            <v>1000 Cft</v>
          </cell>
          <cell r="D191">
            <v>2793</v>
          </cell>
          <cell r="E191">
            <v>5921.51</v>
          </cell>
          <cell r="F191" t="str">
            <v>m3</v>
          </cell>
          <cell r="G191">
            <v>98.63</v>
          </cell>
          <cell r="H191">
            <v>209.12</v>
          </cell>
          <cell r="I191" t="str">
            <v>3.9 , 3.3.3</v>
          </cell>
        </row>
        <row r="192">
          <cell r="A192" t="str">
            <v>03-29-c</v>
          </cell>
          <cell r="B192" t="str">
            <v>Compaction of earth with power road roller 85% max. mod. AASHTO dry density</v>
          </cell>
          <cell r="C192" t="str">
            <v>1000 Cft</v>
          </cell>
          <cell r="D192">
            <v>2382.62</v>
          </cell>
          <cell r="E192">
            <v>4894.8999999999996</v>
          </cell>
          <cell r="F192" t="str">
            <v>m3</v>
          </cell>
          <cell r="G192">
            <v>84.14</v>
          </cell>
          <cell r="H192">
            <v>172.86</v>
          </cell>
          <cell r="I192" t="str">
            <v>3.9 , 3.3.3</v>
          </cell>
        </row>
        <row r="193">
          <cell r="A193" t="str">
            <v>03-30</v>
          </cell>
          <cell r="B193" t="str">
            <v>Extra for wet earthwork</v>
          </cell>
          <cell r="C193" t="str">
            <v>1000 Cft</v>
          </cell>
          <cell r="D193">
            <v>2572.5</v>
          </cell>
          <cell r="E193">
            <v>2572.5</v>
          </cell>
          <cell r="F193" t="str">
            <v>m3</v>
          </cell>
          <cell r="G193">
            <v>90.85</v>
          </cell>
          <cell r="H193">
            <v>90.85</v>
          </cell>
        </row>
        <row r="194">
          <cell r="A194" t="str">
            <v>03-31</v>
          </cell>
          <cell r="B194" t="str">
            <v>Extra for slush or daldal including dewatering</v>
          </cell>
          <cell r="C194" t="str">
            <v>1000 Cft</v>
          </cell>
          <cell r="D194">
            <v>5887.35</v>
          </cell>
          <cell r="E194">
            <v>6618.26</v>
          </cell>
          <cell r="F194" t="str">
            <v>m3</v>
          </cell>
          <cell r="G194">
            <v>207.91</v>
          </cell>
          <cell r="H194">
            <v>233.72</v>
          </cell>
        </row>
        <row r="195">
          <cell r="A195" t="str">
            <v>03-32</v>
          </cell>
          <cell r="B195" t="str">
            <v>Extra for puddling.</v>
          </cell>
          <cell r="C195" t="str">
            <v>1000 Cft</v>
          </cell>
          <cell r="D195">
            <v>4593.75</v>
          </cell>
          <cell r="E195">
            <v>4593.75</v>
          </cell>
          <cell r="F195" t="str">
            <v>m3</v>
          </cell>
          <cell r="G195">
            <v>162.22999999999999</v>
          </cell>
          <cell r="H195">
            <v>162.22999999999999</v>
          </cell>
        </row>
        <row r="196">
          <cell r="A196" t="str">
            <v>03-33</v>
          </cell>
          <cell r="B196" t="str">
            <v>Earthwork on small rain water drains, along canal banks,roads, drains, etc complete</v>
          </cell>
          <cell r="C196" t="str">
            <v>Rft</v>
          </cell>
          <cell r="D196">
            <v>62.4</v>
          </cell>
          <cell r="E196">
            <v>62.4</v>
          </cell>
          <cell r="F196" t="str">
            <v>m</v>
          </cell>
          <cell r="G196">
            <v>204.73</v>
          </cell>
          <cell r="H196">
            <v>204.73</v>
          </cell>
          <cell r="I196" t="str">
            <v>3.9.6</v>
          </cell>
        </row>
        <row r="197">
          <cell r="A197" t="str">
            <v>03-34-a</v>
          </cell>
          <cell r="B197" t="str">
            <v>Filling and Compacting Soil, Earth and Boulders behind retaining walls (Available material)</v>
          </cell>
          <cell r="C197" t="str">
            <v>1000 Cft</v>
          </cell>
          <cell r="D197">
            <v>6615</v>
          </cell>
          <cell r="E197">
            <v>6615</v>
          </cell>
          <cell r="F197" t="str">
            <v>m3</v>
          </cell>
          <cell r="G197">
            <v>233.61</v>
          </cell>
          <cell r="H197">
            <v>233.61</v>
          </cell>
          <cell r="I197" t="str">
            <v>16.8.13.2</v>
          </cell>
        </row>
        <row r="198">
          <cell r="A198" t="str">
            <v>03-34-b</v>
          </cell>
          <cell r="B198" t="str">
            <v>Filling and Compacting Soil, Earth and Boulders behind retaining walls by mechanical means (Available material)</v>
          </cell>
          <cell r="C198" t="str">
            <v>1000 Cft</v>
          </cell>
          <cell r="D198">
            <v>0</v>
          </cell>
          <cell r="E198">
            <v>7038.57</v>
          </cell>
          <cell r="F198" t="str">
            <v>m3</v>
          </cell>
          <cell r="G198">
            <v>0</v>
          </cell>
          <cell r="H198">
            <v>248.57</v>
          </cell>
          <cell r="I198" t="str">
            <v>16.8.13.2</v>
          </cell>
        </row>
        <row r="199">
          <cell r="A199" t="str">
            <v>03-35</v>
          </cell>
          <cell r="B199" t="str">
            <v xml:space="preserve">Supply and spreading stone aggregate size 3/4" </v>
          </cell>
          <cell r="C199" t="str">
            <v>100 Cft</v>
          </cell>
          <cell r="D199">
            <v>1470</v>
          </cell>
          <cell r="E199">
            <v>4323.3599999999997</v>
          </cell>
          <cell r="F199" t="str">
            <v>m3</v>
          </cell>
          <cell r="G199">
            <v>519.13</v>
          </cell>
          <cell r="H199">
            <v>1526.78</v>
          </cell>
          <cell r="I199" t="str">
            <v>16.8.13.2</v>
          </cell>
        </row>
        <row r="200">
          <cell r="A200" t="str">
            <v>03-36</v>
          </cell>
          <cell r="B200" t="str">
            <v>P/L Stone soling under foundation including consolidation etc.</v>
          </cell>
          <cell r="C200" t="str">
            <v>100 Cft</v>
          </cell>
          <cell r="D200">
            <v>1430.82</v>
          </cell>
          <cell r="E200">
            <v>1633.91</v>
          </cell>
          <cell r="F200" t="str">
            <v>m3</v>
          </cell>
          <cell r="G200">
            <v>505.29</v>
          </cell>
          <cell r="H200">
            <v>577.01</v>
          </cell>
          <cell r="I200" t="str">
            <v>16.8.13.2</v>
          </cell>
        </row>
        <row r="201">
          <cell r="A201" t="str">
            <v>03-37</v>
          </cell>
          <cell r="B201" t="str">
            <v>Dag belling 75 mm deep.</v>
          </cell>
          <cell r="C201" t="str">
            <v>2500 Rft</v>
          </cell>
          <cell r="D201">
            <v>1029</v>
          </cell>
          <cell r="E201">
            <v>1029</v>
          </cell>
          <cell r="F201" t="str">
            <v>km</v>
          </cell>
          <cell r="G201">
            <v>1350.39</v>
          </cell>
          <cell r="H201">
            <v>1350.39</v>
          </cell>
          <cell r="I201" t="str">
            <v>3.9.1.8</v>
          </cell>
          <cell r="J201" t="str">
            <v>Dag belling for layout of borrow pit, to be done by contractor at their own cost.</v>
          </cell>
        </row>
        <row r="202">
          <cell r="A202" t="str">
            <v>03-38</v>
          </cell>
          <cell r="B202" t="str">
            <v>Turfing slopes of banks or lawns with grass sods including ploughing, laying, setting &amp; watering</v>
          </cell>
          <cell r="C202" t="str">
            <v>1000 Sft</v>
          </cell>
          <cell r="D202">
            <v>1470</v>
          </cell>
          <cell r="E202">
            <v>7445</v>
          </cell>
          <cell r="F202" t="str">
            <v>m2</v>
          </cell>
          <cell r="G202">
            <v>15.82</v>
          </cell>
          <cell r="H202">
            <v>80.11</v>
          </cell>
          <cell r="I202" t="str">
            <v>3.15</v>
          </cell>
        </row>
        <row r="203">
          <cell r="A203" t="str">
            <v>03-39-a</v>
          </cell>
          <cell r="B203" t="str">
            <v>Berm cutting : Lead upto single throw of phaorah or shovel, without dressing</v>
          </cell>
          <cell r="C203" t="str">
            <v>1000 Cft</v>
          </cell>
          <cell r="D203">
            <v>3307.5</v>
          </cell>
          <cell r="E203">
            <v>3307.5</v>
          </cell>
          <cell r="F203" t="str">
            <v>m3</v>
          </cell>
          <cell r="G203">
            <v>116.8</v>
          </cell>
          <cell r="H203">
            <v>116.8</v>
          </cell>
          <cell r="I203" t="str">
            <v>16.2.6</v>
          </cell>
        </row>
        <row r="204">
          <cell r="A204" t="str">
            <v>03-39-b</v>
          </cell>
          <cell r="B204" t="str">
            <v>Berm cutting : Upto 25 m lead (including dressing)</v>
          </cell>
          <cell r="C204" t="str">
            <v>1000 Cft</v>
          </cell>
          <cell r="D204">
            <v>5145</v>
          </cell>
          <cell r="E204">
            <v>5145</v>
          </cell>
          <cell r="F204" t="str">
            <v>m3</v>
          </cell>
          <cell r="G204">
            <v>181.69</v>
          </cell>
          <cell r="H204">
            <v>181.69</v>
          </cell>
          <cell r="I204" t="str">
            <v>16.2.6</v>
          </cell>
        </row>
        <row r="205">
          <cell r="A205" t="str">
            <v>03-40-a</v>
          </cell>
          <cell r="B205" t="str">
            <v>Berm trimming both sides of channels Upto 1 m depth</v>
          </cell>
          <cell r="C205" t="str">
            <v>Mile</v>
          </cell>
          <cell r="D205">
            <v>10290</v>
          </cell>
          <cell r="E205">
            <v>10290</v>
          </cell>
          <cell r="F205" t="str">
            <v>km</v>
          </cell>
          <cell r="G205">
            <v>6394.08</v>
          </cell>
          <cell r="H205">
            <v>6394.08</v>
          </cell>
          <cell r="I205" t="str">
            <v>16.2.6</v>
          </cell>
        </row>
        <row r="206">
          <cell r="A206" t="str">
            <v>03-40-b</v>
          </cell>
          <cell r="B206" t="str">
            <v>Berm trimming both sides of channels Over 1m to 1.5m depth</v>
          </cell>
          <cell r="C206" t="str">
            <v>Mile</v>
          </cell>
          <cell r="D206">
            <v>13597.5</v>
          </cell>
          <cell r="E206">
            <v>13597.5</v>
          </cell>
          <cell r="F206" t="str">
            <v>km</v>
          </cell>
          <cell r="G206">
            <v>8449.33</v>
          </cell>
          <cell r="H206">
            <v>8449.33</v>
          </cell>
          <cell r="I206" t="str">
            <v>16.2.6</v>
          </cell>
        </row>
        <row r="207">
          <cell r="A207" t="str">
            <v>03-40-c</v>
          </cell>
          <cell r="B207" t="str">
            <v>Berm trimming both sides of channels Over 1.5m to 2.5m depth</v>
          </cell>
          <cell r="C207" t="str">
            <v>Mile</v>
          </cell>
          <cell r="D207">
            <v>21682.5</v>
          </cell>
          <cell r="E207">
            <v>21682.5</v>
          </cell>
          <cell r="F207" t="str">
            <v>km</v>
          </cell>
          <cell r="G207">
            <v>13473.25</v>
          </cell>
          <cell r="H207">
            <v>13473.25</v>
          </cell>
          <cell r="I207" t="str">
            <v>16.2.6</v>
          </cell>
        </row>
        <row r="208">
          <cell r="A208" t="str">
            <v>03-41</v>
          </cell>
          <cell r="B208" t="str">
            <v xml:space="preserve">Dressing Of Berm Without Extra Material </v>
          </cell>
          <cell r="C208" t="str">
            <v>1000 Cft</v>
          </cell>
          <cell r="D208">
            <v>23.15</v>
          </cell>
          <cell r="E208">
            <v>781.39</v>
          </cell>
          <cell r="F208" t="str">
            <v>m3</v>
          </cell>
          <cell r="G208">
            <v>0.82</v>
          </cell>
          <cell r="H208">
            <v>27.59</v>
          </cell>
          <cell r="I208" t="str">
            <v>16.2.6.3</v>
          </cell>
        </row>
        <row r="209">
          <cell r="A209" t="str">
            <v>03-42-a</v>
          </cell>
          <cell r="B209" t="str">
            <v>Ploughing and levelling borrow pits Upto 1m depth</v>
          </cell>
          <cell r="C209" t="str">
            <v>Acre</v>
          </cell>
          <cell r="D209">
            <v>2786.88</v>
          </cell>
          <cell r="E209">
            <v>2786.88</v>
          </cell>
          <cell r="F209" t="str">
            <v>ha</v>
          </cell>
          <cell r="G209">
            <v>6886.44</v>
          </cell>
          <cell r="H209">
            <v>6886.44</v>
          </cell>
          <cell r="I209" t="str">
            <v>3.2.1.2</v>
          </cell>
          <cell r="J209" t="str">
            <v>Area ploughed bo be measured</v>
          </cell>
        </row>
        <row r="210">
          <cell r="A210" t="str">
            <v>03-42-b</v>
          </cell>
          <cell r="B210" t="str">
            <v>Ploughing and levelling borrow pits Exceeding 1m depth</v>
          </cell>
          <cell r="C210" t="str">
            <v>Acre</v>
          </cell>
          <cell r="D210">
            <v>3185</v>
          </cell>
          <cell r="E210">
            <v>3185</v>
          </cell>
          <cell r="F210" t="str">
            <v>ha</v>
          </cell>
          <cell r="G210">
            <v>7870.22</v>
          </cell>
          <cell r="H210">
            <v>7870.22</v>
          </cell>
          <cell r="I210" t="str">
            <v>3.2.1.2</v>
          </cell>
        </row>
        <row r="211">
          <cell r="A211" t="str">
            <v>03-43-a-01</v>
          </cell>
          <cell r="B211" t="str">
            <v>Making boundary or service roads complete in unploughed land : From 3 m to 6 m wide</v>
          </cell>
          <cell r="C211" t="str">
            <v>100 Rft</v>
          </cell>
          <cell r="D211">
            <v>1102.5</v>
          </cell>
          <cell r="E211">
            <v>1102.5</v>
          </cell>
          <cell r="F211" t="str">
            <v>m</v>
          </cell>
          <cell r="G211">
            <v>36.17</v>
          </cell>
          <cell r="H211">
            <v>36.17</v>
          </cell>
          <cell r="I211" t="str">
            <v>3.9</v>
          </cell>
        </row>
        <row r="212">
          <cell r="A212" t="str">
            <v>03-43-a-02</v>
          </cell>
          <cell r="B212" t="str">
            <v>Making boundary or service roads complete in unploughed land : Over 6 m to 12 m wide</v>
          </cell>
          <cell r="C212" t="str">
            <v>100 Rft</v>
          </cell>
          <cell r="D212">
            <v>1470</v>
          </cell>
          <cell r="E212">
            <v>1470</v>
          </cell>
          <cell r="F212" t="str">
            <v>m</v>
          </cell>
          <cell r="G212">
            <v>48.23</v>
          </cell>
          <cell r="H212">
            <v>48.23</v>
          </cell>
          <cell r="I212" t="str">
            <v>3.9</v>
          </cell>
        </row>
        <row r="213">
          <cell r="A213" t="str">
            <v>03-43-b-01</v>
          </cell>
          <cell r="B213" t="str">
            <v>Making boundary or service roads complete in ploughed land : From 3 m to 6m wide</v>
          </cell>
          <cell r="C213" t="str">
            <v>100 Rft</v>
          </cell>
          <cell r="D213">
            <v>1115.73</v>
          </cell>
          <cell r="E213">
            <v>1115.73</v>
          </cell>
          <cell r="F213" t="str">
            <v>m</v>
          </cell>
          <cell r="G213">
            <v>36.61</v>
          </cell>
          <cell r="H213">
            <v>36.61</v>
          </cell>
          <cell r="I213" t="str">
            <v>3.9</v>
          </cell>
        </row>
        <row r="214">
          <cell r="A214" t="str">
            <v>03-43-b-02</v>
          </cell>
          <cell r="B214" t="str">
            <v>Making boundary or service roads complete in ploughed land : Over 6 m to 12 m wide</v>
          </cell>
          <cell r="C214" t="str">
            <v>100 Rft</v>
          </cell>
          <cell r="D214">
            <v>1470</v>
          </cell>
          <cell r="E214">
            <v>1470</v>
          </cell>
          <cell r="F214" t="str">
            <v>m</v>
          </cell>
          <cell r="G214">
            <v>48.23</v>
          </cell>
          <cell r="H214">
            <v>48.23</v>
          </cell>
          <cell r="I214" t="str">
            <v>3.9</v>
          </cell>
        </row>
        <row r="215">
          <cell r="A215" t="str">
            <v>03-44-a</v>
          </cell>
          <cell r="B215" t="str">
            <v>Earthwork by boats, Digging and loading into boats, upto 25m lead</v>
          </cell>
          <cell r="C215" t="str">
            <v>1000 Cft</v>
          </cell>
          <cell r="D215">
            <v>4410</v>
          </cell>
          <cell r="E215">
            <v>4410</v>
          </cell>
          <cell r="F215" t="str">
            <v>m3</v>
          </cell>
          <cell r="G215">
            <v>155.74</v>
          </cell>
          <cell r="H215">
            <v>155.74</v>
          </cell>
          <cell r="I215" t="str">
            <v>1.4 , 2.1</v>
          </cell>
          <cell r="J215" t="str">
            <v>For ordinary soil</v>
          </cell>
        </row>
        <row r="216">
          <cell r="A216" t="str">
            <v>03-44-b</v>
          </cell>
          <cell r="B216" t="str">
            <v>Earthwork by boats, including hire of boats Carriage by boats upto 250m.</v>
          </cell>
          <cell r="C216" t="str">
            <v>1000 Cft</v>
          </cell>
          <cell r="D216">
            <v>16023</v>
          </cell>
          <cell r="E216">
            <v>16023</v>
          </cell>
          <cell r="F216" t="str">
            <v>m3</v>
          </cell>
          <cell r="G216">
            <v>565.85</v>
          </cell>
          <cell r="H216">
            <v>565.85</v>
          </cell>
          <cell r="I216" t="str">
            <v>1.4 , 2.1</v>
          </cell>
        </row>
        <row r="217">
          <cell r="A217" t="str">
            <v>03-44-c</v>
          </cell>
          <cell r="B217" t="str">
            <v>Earthwork by boats, including hiring of boats Extra for every additional 50m beyond 250m</v>
          </cell>
          <cell r="C217" t="str">
            <v>1000 Cft</v>
          </cell>
          <cell r="D217">
            <v>944.82</v>
          </cell>
          <cell r="E217">
            <v>944.82</v>
          </cell>
          <cell r="F217" t="str">
            <v>m3</v>
          </cell>
          <cell r="G217">
            <v>33.369999999999997</v>
          </cell>
          <cell r="H217">
            <v>33.369999999999997</v>
          </cell>
          <cell r="I217" t="str">
            <v>1.4 , 2.1</v>
          </cell>
        </row>
        <row r="218">
          <cell r="A218" t="str">
            <v>03-44-d</v>
          </cell>
          <cell r="B218" t="str">
            <v>Earthwork by boats, Unloading earth from boats</v>
          </cell>
          <cell r="C218" t="str">
            <v>1000 Cft</v>
          </cell>
          <cell r="D218">
            <v>2055.06</v>
          </cell>
          <cell r="E218">
            <v>2055.06</v>
          </cell>
          <cell r="F218" t="str">
            <v>m3</v>
          </cell>
          <cell r="G218">
            <v>72.569999999999993</v>
          </cell>
          <cell r="H218">
            <v>72.569999999999993</v>
          </cell>
          <cell r="I218" t="str">
            <v>1.4 , 2.2</v>
          </cell>
        </row>
        <row r="219">
          <cell r="A219" t="str">
            <v>03-45</v>
          </cell>
          <cell r="B219" t="str">
            <v>Unloading earth from BG trucks and clearing 1.5m from rail</v>
          </cell>
          <cell r="C219" t="str">
            <v>1000 Cft</v>
          </cell>
          <cell r="D219">
            <v>2205</v>
          </cell>
          <cell r="E219">
            <v>2205</v>
          </cell>
          <cell r="F219" t="str">
            <v>m3</v>
          </cell>
          <cell r="G219">
            <v>77.87</v>
          </cell>
          <cell r="H219">
            <v>77.87</v>
          </cell>
          <cell r="I219" t="str">
            <v>2.2</v>
          </cell>
        </row>
        <row r="220">
          <cell r="A220" t="str">
            <v>03-46</v>
          </cell>
          <cell r="B220" t="str">
            <v>Earthwork by tramway, digging and loading in trucks, upto 25m lead</v>
          </cell>
          <cell r="C220" t="str">
            <v>1000 Cft</v>
          </cell>
          <cell r="D220">
            <v>5145</v>
          </cell>
          <cell r="E220">
            <v>5145</v>
          </cell>
          <cell r="F220" t="str">
            <v>m3</v>
          </cell>
          <cell r="G220">
            <v>181.69</v>
          </cell>
          <cell r="H220">
            <v>181.69</v>
          </cell>
          <cell r="I220" t="str">
            <v>2.1</v>
          </cell>
        </row>
        <row r="221">
          <cell r="A221" t="str">
            <v>03-47</v>
          </cell>
          <cell r="B221" t="str">
            <v>Unloading earth from BG trucks and spreading upto 5m from rail</v>
          </cell>
          <cell r="C221" t="str">
            <v>1000 Cft</v>
          </cell>
          <cell r="D221">
            <v>3307.5</v>
          </cell>
          <cell r="E221">
            <v>3307.5</v>
          </cell>
          <cell r="F221" t="str">
            <v>m3</v>
          </cell>
          <cell r="G221">
            <v>116.8</v>
          </cell>
          <cell r="H221">
            <v>116.8</v>
          </cell>
          <cell r="I221" t="str">
            <v>2.2</v>
          </cell>
        </row>
        <row r="222">
          <cell r="A222" t="str">
            <v>03-48</v>
          </cell>
          <cell r="B222" t="str">
            <v>Supplying clean and screened river or pit sand within 150m including removal of loose earth or overburden.</v>
          </cell>
          <cell r="C222" t="str">
            <v>1000 Cft</v>
          </cell>
          <cell r="D222">
            <v>3089.46</v>
          </cell>
          <cell r="E222">
            <v>3089.46</v>
          </cell>
          <cell r="F222" t="str">
            <v>m3</v>
          </cell>
          <cell r="G222">
            <v>109.1</v>
          </cell>
          <cell r="H222">
            <v>109.1</v>
          </cell>
          <cell r="I222" t="str">
            <v>1</v>
          </cell>
          <cell r="J222" t="str">
            <v>The rate include a) Removal of top crust of earth overburden. b) Royalty to the government or cost to the private owner</v>
          </cell>
        </row>
        <row r="223">
          <cell r="A223" t="str">
            <v>03-49-a</v>
          </cell>
          <cell r="B223" t="str">
            <v>Excavation in open cut for sewers &amp; manhole except shingle, gravel &amp; rock : Upto 2m</v>
          </cell>
          <cell r="C223" t="str">
            <v>1000 Cft</v>
          </cell>
          <cell r="D223">
            <v>208.08</v>
          </cell>
          <cell r="E223">
            <v>8075.32</v>
          </cell>
          <cell r="F223" t="str">
            <v>m3</v>
          </cell>
          <cell r="G223">
            <v>7.35</v>
          </cell>
          <cell r="H223">
            <v>285.18</v>
          </cell>
          <cell r="I223" t="str">
            <v>3.9.6</v>
          </cell>
          <cell r="J223" t="str">
            <v xml:space="preserve"> a) The rate does not include back filling after laying of sewer, which is payable seperately b) If the timbering and shuttering is not actually done at site, the composite rate may be reduced by 5 %</v>
          </cell>
        </row>
        <row r="224">
          <cell r="A224" t="str">
            <v>03-49-b</v>
          </cell>
          <cell r="B224" t="str">
            <v>Excavation in open cut for sewers &amp; manholes except shingle, gravel &amp; rock : 2m to 5m</v>
          </cell>
          <cell r="C224" t="str">
            <v>1000 Cft</v>
          </cell>
          <cell r="D224">
            <v>266.07</v>
          </cell>
          <cell r="E224">
            <v>10453.450000000001</v>
          </cell>
          <cell r="F224" t="str">
            <v>m3</v>
          </cell>
          <cell r="G224">
            <v>9.4</v>
          </cell>
          <cell r="H224">
            <v>369.16</v>
          </cell>
          <cell r="I224" t="str">
            <v>3.9.6</v>
          </cell>
        </row>
        <row r="225">
          <cell r="A225" t="str">
            <v>03-49-c</v>
          </cell>
          <cell r="B225" t="str">
            <v>Excavation in open cut for sewers &amp; manholes except shingle, gravel &amp; rock : Below 5m depth</v>
          </cell>
          <cell r="C225" t="str">
            <v>1000 Cft</v>
          </cell>
          <cell r="D225">
            <v>275.62</v>
          </cell>
          <cell r="E225">
            <v>11389.12</v>
          </cell>
          <cell r="F225" t="str">
            <v>m3</v>
          </cell>
          <cell r="G225">
            <v>9.73</v>
          </cell>
          <cell r="H225">
            <v>402.2</v>
          </cell>
          <cell r="I225" t="str">
            <v>3.9.6</v>
          </cell>
        </row>
        <row r="226">
          <cell r="A226" t="str">
            <v>03-50-a</v>
          </cell>
          <cell r="B226" t="str">
            <v>Trench Excavation in open cutting below water level for sewers &amp; manholes : Upto 1.25m depth</v>
          </cell>
          <cell r="C226" t="str">
            <v>1000 Cft</v>
          </cell>
          <cell r="D226">
            <v>8575</v>
          </cell>
          <cell r="E226">
            <v>17418</v>
          </cell>
          <cell r="F226" t="str">
            <v>m3</v>
          </cell>
          <cell r="G226">
            <v>302.82</v>
          </cell>
          <cell r="H226">
            <v>615.11</v>
          </cell>
          <cell r="I226" t="str">
            <v>3.9.6</v>
          </cell>
          <cell r="J226" t="str">
            <v>The rate does not include back filling after laying of sewer, which is payable seperately.</v>
          </cell>
        </row>
        <row r="227">
          <cell r="A227" t="str">
            <v>03-50-b</v>
          </cell>
          <cell r="B227" t="str">
            <v>Trench Excavation in open cutting below water level for sewers &amp; manholes : 1.25m to 2.5m depth</v>
          </cell>
          <cell r="C227" t="str">
            <v>1000 Cft</v>
          </cell>
          <cell r="D227">
            <v>11086.25</v>
          </cell>
          <cell r="E227">
            <v>22797.25</v>
          </cell>
          <cell r="F227" t="str">
            <v>m3</v>
          </cell>
          <cell r="G227">
            <v>391.51</v>
          </cell>
          <cell r="H227">
            <v>805.08</v>
          </cell>
          <cell r="I227" t="str">
            <v>3.9.6</v>
          </cell>
        </row>
        <row r="228">
          <cell r="A228" t="str">
            <v>03-50-c</v>
          </cell>
          <cell r="B228" t="str">
            <v>Trench Excavation in open cutting below water level for sewers &amp; manholes : Exceeding 2.5m depth</v>
          </cell>
          <cell r="C228" t="str">
            <v>1000 Cft</v>
          </cell>
          <cell r="D228">
            <v>15680</v>
          </cell>
          <cell r="E228">
            <v>29542</v>
          </cell>
          <cell r="F228" t="str">
            <v>m3</v>
          </cell>
          <cell r="G228">
            <v>553.73</v>
          </cell>
          <cell r="H228">
            <v>1043.27</v>
          </cell>
          <cell r="I228" t="str">
            <v>3.9.6</v>
          </cell>
        </row>
        <row r="229">
          <cell r="A229" t="str">
            <v>03-51</v>
          </cell>
          <cell r="B229" t="str">
            <v>Excavation of trench in all kinds of soils except cutting in rock for pilelines upto 1.5m depth</v>
          </cell>
          <cell r="C229" t="str">
            <v>1000 Cft</v>
          </cell>
          <cell r="D229">
            <v>5218.5</v>
          </cell>
          <cell r="E229">
            <v>5218.5</v>
          </cell>
          <cell r="F229" t="str">
            <v>m3</v>
          </cell>
          <cell r="G229">
            <v>184.29</v>
          </cell>
          <cell r="H229">
            <v>184.29</v>
          </cell>
          <cell r="I229" t="str">
            <v>3.10.2.3</v>
          </cell>
          <cell r="J229" t="str">
            <v>The rate does not include back filling after laying of pipe line, which is payable separately.</v>
          </cell>
        </row>
        <row r="230">
          <cell r="A230" t="str">
            <v>03-52-a</v>
          </cell>
          <cell r="B230" t="str">
            <v>Uprooting stump and removing within 50 m upto 2 m girth</v>
          </cell>
          <cell r="C230" t="str">
            <v>Each</v>
          </cell>
          <cell r="D230">
            <v>0</v>
          </cell>
          <cell r="E230">
            <v>546.96</v>
          </cell>
          <cell r="F230" t="str">
            <v>Each</v>
          </cell>
          <cell r="G230">
            <v>0</v>
          </cell>
          <cell r="H230">
            <v>546.96</v>
          </cell>
          <cell r="I230" t="str">
            <v>3.8</v>
          </cell>
        </row>
        <row r="231">
          <cell r="A231" t="str">
            <v>03-52-b</v>
          </cell>
          <cell r="B231" t="str">
            <v>Uprooting stump and removing within 50 m above 2 m girth</v>
          </cell>
          <cell r="C231" t="str">
            <v>Each</v>
          </cell>
          <cell r="D231">
            <v>0</v>
          </cell>
          <cell r="E231">
            <v>821.27</v>
          </cell>
          <cell r="F231" t="str">
            <v>Each</v>
          </cell>
          <cell r="G231">
            <v>0</v>
          </cell>
          <cell r="H231">
            <v>821.27</v>
          </cell>
          <cell r="I231" t="str">
            <v>3.8</v>
          </cell>
        </row>
        <row r="232">
          <cell r="A232" t="str">
            <v>03-52-c</v>
          </cell>
          <cell r="B232" t="str">
            <v>Uprooting stump and removing within 50 m upto 2 m girth including sand filling and trinches</v>
          </cell>
          <cell r="C232" t="str">
            <v>Each</v>
          </cell>
          <cell r="D232">
            <v>73.5</v>
          </cell>
          <cell r="E232">
            <v>1388.51</v>
          </cell>
          <cell r="F232" t="str">
            <v>Each</v>
          </cell>
          <cell r="G232">
            <v>73.5</v>
          </cell>
          <cell r="H232">
            <v>1388.5</v>
          </cell>
          <cell r="I232" t="str">
            <v>3.8</v>
          </cell>
        </row>
        <row r="233">
          <cell r="A233" t="str">
            <v>03-52-d</v>
          </cell>
          <cell r="B233" t="str">
            <v>Uprooting stump and removing within 50 m above 2 m girth including sand filling and trenches</v>
          </cell>
          <cell r="C233" t="str">
            <v>Each</v>
          </cell>
          <cell r="D233">
            <v>86.73</v>
          </cell>
          <cell r="E233">
            <v>2554.09</v>
          </cell>
          <cell r="F233" t="str">
            <v>Each</v>
          </cell>
          <cell r="G233">
            <v>86.73</v>
          </cell>
          <cell r="H233">
            <v>2554.09</v>
          </cell>
          <cell r="I233" t="str">
            <v>3.8</v>
          </cell>
        </row>
        <row r="234">
          <cell r="A234" t="str">
            <v>03-53-a</v>
          </cell>
          <cell r="B234" t="str">
            <v>Jungle clearance and removing within 50m Light Jungle</v>
          </cell>
          <cell r="C234" t="str">
            <v>100 Sft</v>
          </cell>
          <cell r="D234">
            <v>36.75</v>
          </cell>
          <cell r="E234">
            <v>36.75</v>
          </cell>
          <cell r="F234" t="str">
            <v>m2</v>
          </cell>
          <cell r="G234">
            <v>3.95</v>
          </cell>
          <cell r="H234">
            <v>3.95</v>
          </cell>
          <cell r="I234" t="str">
            <v>3.7.1.3</v>
          </cell>
        </row>
        <row r="235">
          <cell r="A235" t="str">
            <v>03-53-b</v>
          </cell>
          <cell r="B235" t="str">
            <v>Jungle clearance and removing within 50m Thick Jungle</v>
          </cell>
          <cell r="C235" t="str">
            <v>100 Sft</v>
          </cell>
          <cell r="D235">
            <v>73.5</v>
          </cell>
          <cell r="E235">
            <v>73.5</v>
          </cell>
          <cell r="F235" t="str">
            <v>m2</v>
          </cell>
          <cell r="G235">
            <v>7.91</v>
          </cell>
          <cell r="H235">
            <v>7.91</v>
          </cell>
          <cell r="I235" t="str">
            <v>1</v>
          </cell>
        </row>
        <row r="236">
          <cell r="A236" t="str">
            <v>03-54</v>
          </cell>
          <cell r="B236" t="str">
            <v>Uprooting sarkanda growth &amp; disposal within 50m</v>
          </cell>
          <cell r="C236" t="str">
            <v>1000 Sft</v>
          </cell>
          <cell r="D236">
            <v>955.5</v>
          </cell>
          <cell r="E236">
            <v>955.5</v>
          </cell>
          <cell r="F236" t="str">
            <v>m2</v>
          </cell>
          <cell r="G236">
            <v>10.28</v>
          </cell>
          <cell r="H236">
            <v>10.28</v>
          </cell>
          <cell r="I236" t="str">
            <v>3.1.4</v>
          </cell>
        </row>
        <row r="237">
          <cell r="A237" t="str">
            <v>03-55</v>
          </cell>
          <cell r="B237" t="str">
            <v>Stripping</v>
          </cell>
          <cell r="C237" t="str">
            <v>1000 Cft</v>
          </cell>
          <cell r="D237">
            <v>86.73</v>
          </cell>
          <cell r="E237">
            <v>4504.62</v>
          </cell>
          <cell r="F237" t="str">
            <v>m3</v>
          </cell>
          <cell r="G237">
            <v>3.06</v>
          </cell>
          <cell r="H237">
            <v>159.08000000000001</v>
          </cell>
          <cell r="I237" t="str">
            <v>3.7</v>
          </cell>
        </row>
        <row r="238">
          <cell r="A238" t="str">
            <v>03-56</v>
          </cell>
          <cell r="B238" t="str">
            <v>Ploughing 3 times</v>
          </cell>
          <cell r="C238" t="str">
            <v>ha</v>
          </cell>
          <cell r="D238">
            <v>7413.09</v>
          </cell>
          <cell r="E238">
            <v>7413.09</v>
          </cell>
          <cell r="F238" t="str">
            <v>ha</v>
          </cell>
          <cell r="G238">
            <v>7413.09</v>
          </cell>
          <cell r="H238">
            <v>7413.09</v>
          </cell>
          <cell r="I238" t="str">
            <v>3.7</v>
          </cell>
        </row>
        <row r="239">
          <cell r="A239" t="str">
            <v>03-57</v>
          </cell>
          <cell r="B239" t="str">
            <v>Levelling, dressing and making lawns</v>
          </cell>
          <cell r="C239" t="str">
            <v>1000 Sft</v>
          </cell>
          <cell r="D239">
            <v>2901.78</v>
          </cell>
          <cell r="E239">
            <v>2901.78</v>
          </cell>
          <cell r="F239" t="str">
            <v>m2</v>
          </cell>
          <cell r="G239">
            <v>31.22</v>
          </cell>
          <cell r="H239">
            <v>31.22</v>
          </cell>
          <cell r="I239" t="str">
            <v>3.15</v>
          </cell>
        </row>
        <row r="240">
          <cell r="A240" t="str">
            <v>03-58</v>
          </cell>
          <cell r="B240" t="str">
            <v>Turfing of lawn with Dacca Grass</v>
          </cell>
          <cell r="C240" t="str">
            <v>1000 Sft</v>
          </cell>
          <cell r="D240">
            <v>2475.11</v>
          </cell>
          <cell r="E240">
            <v>12035.11</v>
          </cell>
          <cell r="F240" t="str">
            <v>m2</v>
          </cell>
          <cell r="G240">
            <v>26.63</v>
          </cell>
          <cell r="H240">
            <v>129.5</v>
          </cell>
          <cell r="I240" t="str">
            <v>3.15</v>
          </cell>
        </row>
        <row r="241">
          <cell r="A241" t="str">
            <v>03-59-a</v>
          </cell>
          <cell r="B241" t="str">
            <v>Excavation and Clearance of shingle, gravel including sand, soft soil and silt deposits in channel bed upto 25m</v>
          </cell>
          <cell r="C241" t="str">
            <v>1000 Cft</v>
          </cell>
          <cell r="D241">
            <v>13965</v>
          </cell>
          <cell r="E241">
            <v>13965</v>
          </cell>
          <cell r="F241" t="str">
            <v>m3</v>
          </cell>
          <cell r="G241">
            <v>493.17</v>
          </cell>
          <cell r="H241">
            <v>493.17</v>
          </cell>
          <cell r="I241" t="str">
            <v>3.2</v>
          </cell>
        </row>
        <row r="242">
          <cell r="A242" t="str">
            <v>03-59-b</v>
          </cell>
          <cell r="B242" t="str">
            <v>Excavation and Clearance of shingle, gravel including sand, soft soil and silt deposits by mechanical means in channel bed upto 25m</v>
          </cell>
          <cell r="C242" t="str">
            <v>1000 Cft</v>
          </cell>
          <cell r="D242">
            <v>0</v>
          </cell>
          <cell r="E242">
            <v>5556.75</v>
          </cell>
          <cell r="F242" t="str">
            <v>m3</v>
          </cell>
          <cell r="G242">
            <v>0</v>
          </cell>
          <cell r="H242">
            <v>196.24</v>
          </cell>
          <cell r="I242" t="str">
            <v>3.2</v>
          </cell>
        </row>
        <row r="243">
          <cell r="A243" t="str">
            <v>03-60</v>
          </cell>
          <cell r="B243" t="str">
            <v xml:space="preserve">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 </v>
          </cell>
          <cell r="C243" t="str">
            <v>1000 Sft</v>
          </cell>
          <cell r="D243">
            <v>5688.9</v>
          </cell>
          <cell r="E243">
            <v>5688.9</v>
          </cell>
          <cell r="F243" t="str">
            <v>m2</v>
          </cell>
          <cell r="G243">
            <v>61.21</v>
          </cell>
          <cell r="H243">
            <v>61.21</v>
          </cell>
          <cell r="I243" t="str">
            <v>3.7</v>
          </cell>
        </row>
        <row r="244">
          <cell r="A244" t="str">
            <v>03-61-a</v>
          </cell>
          <cell r="B244" t="str">
            <v>Clearance of choked up syphon including dewatering Upto 1.25m dia</v>
          </cell>
          <cell r="C244" t="str">
            <v>100 Ft</v>
          </cell>
          <cell r="D244">
            <v>7350</v>
          </cell>
          <cell r="E244">
            <v>18822</v>
          </cell>
          <cell r="F244" t="str">
            <v>m</v>
          </cell>
          <cell r="G244">
            <v>241.14</v>
          </cell>
          <cell r="H244">
            <v>617.52</v>
          </cell>
          <cell r="I244" t="str">
            <v>3.7</v>
          </cell>
        </row>
        <row r="245">
          <cell r="A245" t="str">
            <v>03-61-b</v>
          </cell>
          <cell r="B245" t="str">
            <v>Clearance of choked up syphon including dewatering Exceeding 1.25m dia</v>
          </cell>
          <cell r="C245" t="str">
            <v>100 Ft</v>
          </cell>
          <cell r="D245">
            <v>11466</v>
          </cell>
          <cell r="E245">
            <v>29362.32</v>
          </cell>
          <cell r="F245" t="str">
            <v>m</v>
          </cell>
          <cell r="G245">
            <v>376.18</v>
          </cell>
          <cell r="H245">
            <v>963.33</v>
          </cell>
          <cell r="I245" t="str">
            <v>3.7</v>
          </cell>
        </row>
        <row r="246">
          <cell r="A246" t="str">
            <v>03-62</v>
          </cell>
          <cell r="B246" t="str">
            <v>Clearing and Grubbing by mechanical means</v>
          </cell>
          <cell r="C246" t="str">
            <v>1000 Sft</v>
          </cell>
          <cell r="D246">
            <v>156.11000000000001</v>
          </cell>
          <cell r="E246">
            <v>1499.06</v>
          </cell>
          <cell r="F246" t="str">
            <v>m2</v>
          </cell>
          <cell r="G246">
            <v>1.68</v>
          </cell>
          <cell r="H246">
            <v>16.13</v>
          </cell>
          <cell r="I246" t="str">
            <v>3.7</v>
          </cell>
        </row>
        <row r="247">
          <cell r="A247" t="str">
            <v>03-63</v>
          </cell>
          <cell r="B247" t="str">
            <v>Removal of Tree : Girth 150mm - 300mm including removal of stump &amp; backfilling with sand</v>
          </cell>
          <cell r="C247" t="str">
            <v>No</v>
          </cell>
          <cell r="D247">
            <v>49.24</v>
          </cell>
          <cell r="E247">
            <v>577.14</v>
          </cell>
          <cell r="F247" t="str">
            <v>No</v>
          </cell>
          <cell r="G247">
            <v>49.24</v>
          </cell>
          <cell r="H247">
            <v>577.14</v>
          </cell>
          <cell r="I247" t="str">
            <v>3.8</v>
          </cell>
        </row>
        <row r="248">
          <cell r="A248" t="str">
            <v>03-64-a</v>
          </cell>
          <cell r="B248" t="str">
            <v>Removal of Tree : Girth 300mm - 600mm including removal of stump &amp; backfilling with sand</v>
          </cell>
          <cell r="C248" t="str">
            <v>No</v>
          </cell>
          <cell r="D248">
            <v>98.49</v>
          </cell>
          <cell r="E248">
            <v>1154.28</v>
          </cell>
          <cell r="F248" t="str">
            <v>No</v>
          </cell>
          <cell r="G248">
            <v>98.49</v>
          </cell>
          <cell r="H248">
            <v>1154.28</v>
          </cell>
          <cell r="I248" t="str">
            <v>3.8</v>
          </cell>
        </row>
        <row r="249">
          <cell r="A249" t="str">
            <v>03-64-b</v>
          </cell>
          <cell r="B249" t="str">
            <v>Removal of Tree : Girth over 600mm including removal of stump &amp; backfilling with sand</v>
          </cell>
          <cell r="C249" t="str">
            <v>No</v>
          </cell>
          <cell r="D249">
            <v>295.47000000000003</v>
          </cell>
          <cell r="E249">
            <v>2804.79</v>
          </cell>
          <cell r="F249" t="str">
            <v>No</v>
          </cell>
          <cell r="G249">
            <v>295.47000000000003</v>
          </cell>
          <cell r="H249">
            <v>2804.79</v>
          </cell>
          <cell r="I249" t="str">
            <v>3.8</v>
          </cell>
        </row>
        <row r="250">
          <cell r="A250" t="str">
            <v>03-65</v>
          </cell>
          <cell r="B250" t="str">
            <v>Compaction of Natural Ground</v>
          </cell>
          <cell r="C250" t="str">
            <v>1000 Sft</v>
          </cell>
          <cell r="D250">
            <v>566.67999999999995</v>
          </cell>
          <cell r="E250">
            <v>1851.22</v>
          </cell>
          <cell r="F250" t="str">
            <v>m2</v>
          </cell>
          <cell r="G250">
            <v>6.1</v>
          </cell>
          <cell r="H250">
            <v>19.920000000000002</v>
          </cell>
          <cell r="I250" t="str">
            <v>3.10 , 3.3.3</v>
          </cell>
        </row>
        <row r="251">
          <cell r="A251" t="str">
            <v>03-66-a</v>
          </cell>
          <cell r="B251" t="str">
            <v>Roadway Excavation in Surplus / Unsuitable Common Material</v>
          </cell>
          <cell r="C251" t="str">
            <v>1000 Cft</v>
          </cell>
          <cell r="D251">
            <v>416.01</v>
          </cell>
          <cell r="E251">
            <v>10155.620000000001</v>
          </cell>
          <cell r="F251" t="str">
            <v>m3</v>
          </cell>
          <cell r="G251">
            <v>14.69</v>
          </cell>
          <cell r="H251">
            <v>358.64</v>
          </cell>
          <cell r="I251" t="str">
            <v>3.9.4</v>
          </cell>
        </row>
        <row r="252">
          <cell r="A252" t="str">
            <v>03-66-b</v>
          </cell>
          <cell r="B252" t="str">
            <v>Roadway Excavation in Surplus / Unsuitable Rock (Hard) Material requiring blasting.</v>
          </cell>
          <cell r="C252" t="str">
            <v>1000 Cft</v>
          </cell>
          <cell r="D252">
            <v>3011.3</v>
          </cell>
          <cell r="E252">
            <v>21310.61</v>
          </cell>
          <cell r="F252" t="str">
            <v>m3</v>
          </cell>
          <cell r="G252">
            <v>106.34</v>
          </cell>
          <cell r="H252">
            <v>752.58</v>
          </cell>
          <cell r="I252" t="str">
            <v>3.9.4</v>
          </cell>
        </row>
        <row r="253">
          <cell r="A253" t="str">
            <v>03-66-c</v>
          </cell>
          <cell r="B253" t="str">
            <v>Roadway Excavation in Surplus / Unsuitable Rock (Medium) Material requiring blasting</v>
          </cell>
          <cell r="C253" t="str">
            <v>1000 Cft</v>
          </cell>
          <cell r="D253">
            <v>2276.29</v>
          </cell>
          <cell r="E253">
            <v>18884.68</v>
          </cell>
          <cell r="F253" t="str">
            <v>m3</v>
          </cell>
          <cell r="G253">
            <v>80.39</v>
          </cell>
          <cell r="H253">
            <v>666.91</v>
          </cell>
          <cell r="I253" t="str">
            <v>3.9.4</v>
          </cell>
        </row>
        <row r="254">
          <cell r="A254" t="str">
            <v>03-66-d</v>
          </cell>
          <cell r="B254" t="str">
            <v>Roadway Excavation in Surplus / Unsuitable Rock (Soft) Material</v>
          </cell>
          <cell r="C254" t="str">
            <v>1000 Cft</v>
          </cell>
          <cell r="D254">
            <v>551.25</v>
          </cell>
          <cell r="E254">
            <v>8362.08</v>
          </cell>
          <cell r="F254" t="str">
            <v>m3</v>
          </cell>
          <cell r="G254">
            <v>19.47</v>
          </cell>
          <cell r="H254">
            <v>295.3</v>
          </cell>
          <cell r="I254" t="str">
            <v>3.9.6 , 3.13</v>
          </cell>
        </row>
        <row r="255">
          <cell r="A255" t="str">
            <v>03-67-a</v>
          </cell>
          <cell r="B255" t="str">
            <v>Structural Excavation in Common Material by mechanical means</v>
          </cell>
          <cell r="C255" t="str">
            <v>1000 Cft</v>
          </cell>
          <cell r="D255">
            <v>6867.84</v>
          </cell>
          <cell r="E255">
            <v>10006.81</v>
          </cell>
          <cell r="F255" t="str">
            <v>m3</v>
          </cell>
          <cell r="G255">
            <v>242.54</v>
          </cell>
          <cell r="H255">
            <v>353.39</v>
          </cell>
          <cell r="I255" t="str">
            <v>3.9.6</v>
          </cell>
        </row>
        <row r="256">
          <cell r="A256" t="str">
            <v>03-67-a-i</v>
          </cell>
          <cell r="B256" t="str">
            <v>Structural Excavation In Common Material</v>
          </cell>
          <cell r="C256" t="str">
            <v>1000 Cft</v>
          </cell>
          <cell r="D256">
            <v>104.08</v>
          </cell>
          <cell r="E256">
            <v>7345.62</v>
          </cell>
          <cell r="F256" t="str">
            <v>m3</v>
          </cell>
          <cell r="G256">
            <v>3.68</v>
          </cell>
          <cell r="H256">
            <v>259.41000000000003</v>
          </cell>
          <cell r="I256" t="str">
            <v>3.9.6</v>
          </cell>
        </row>
        <row r="257">
          <cell r="A257" t="str">
            <v>03-67-a-ii</v>
          </cell>
          <cell r="B257" t="str">
            <v>Structural Excavation In Common Material Below Water Level</v>
          </cell>
          <cell r="C257" t="str">
            <v>1000 Cft</v>
          </cell>
          <cell r="D257">
            <v>2775.07</v>
          </cell>
          <cell r="E257">
            <v>27533.73</v>
          </cell>
          <cell r="F257" t="str">
            <v>m3</v>
          </cell>
          <cell r="G257">
            <v>98</v>
          </cell>
          <cell r="H257">
            <v>972.35</v>
          </cell>
          <cell r="I257" t="str">
            <v>3.9.6</v>
          </cell>
        </row>
        <row r="258">
          <cell r="A258" t="str">
            <v>03-67-b-i</v>
          </cell>
          <cell r="B258" t="str">
            <v>Structural Excavation In Hard Rock Material by mechanical means requiring blasting</v>
          </cell>
          <cell r="C258" t="str">
            <v>100 Cft</v>
          </cell>
          <cell r="D258">
            <v>1664.78</v>
          </cell>
          <cell r="E258">
            <v>5243.33</v>
          </cell>
          <cell r="F258" t="str">
            <v>m3</v>
          </cell>
          <cell r="G258">
            <v>587.91</v>
          </cell>
          <cell r="H258">
            <v>1851.67</v>
          </cell>
          <cell r="I258" t="str">
            <v>3.9.6 , 3.13</v>
          </cell>
        </row>
        <row r="259">
          <cell r="A259" t="str">
            <v>03-67-b-ii</v>
          </cell>
          <cell r="B259" t="str">
            <v>Structural Excavation In Medium Rock Material</v>
          </cell>
          <cell r="C259" t="str">
            <v>1000 Cft</v>
          </cell>
          <cell r="D259">
            <v>2081.3000000000002</v>
          </cell>
          <cell r="E259">
            <v>17647.16</v>
          </cell>
          <cell r="F259" t="str">
            <v>m3</v>
          </cell>
          <cell r="G259">
            <v>73.5</v>
          </cell>
          <cell r="H259">
            <v>623.20000000000005</v>
          </cell>
          <cell r="I259" t="str">
            <v>3.9.6 , 3.13</v>
          </cell>
        </row>
        <row r="260">
          <cell r="A260" t="str">
            <v>03-67-b-iii</v>
          </cell>
          <cell r="B260" t="str">
            <v>Structural Excavation In Soft Rock Material</v>
          </cell>
          <cell r="C260" t="str">
            <v>1000 Cft</v>
          </cell>
          <cell r="D260">
            <v>1189.23</v>
          </cell>
          <cell r="E260">
            <v>11533.51</v>
          </cell>
          <cell r="F260" t="str">
            <v>m3</v>
          </cell>
          <cell r="G260">
            <v>42</v>
          </cell>
          <cell r="H260">
            <v>407.3</v>
          </cell>
          <cell r="I260" t="str">
            <v>3.9.6 , 3.13</v>
          </cell>
        </row>
        <row r="261">
          <cell r="A261" t="str">
            <v>03-67-c</v>
          </cell>
          <cell r="B261" t="str">
            <v>Structural backfill using Common Material available at site.</v>
          </cell>
          <cell r="C261" t="str">
            <v>1000 Cft</v>
          </cell>
          <cell r="D261">
            <v>5334.63</v>
          </cell>
          <cell r="E261">
            <v>8717.84</v>
          </cell>
          <cell r="F261" t="str">
            <v>m3</v>
          </cell>
          <cell r="G261">
            <v>188.39</v>
          </cell>
          <cell r="H261">
            <v>307.87</v>
          </cell>
          <cell r="I261" t="str">
            <v>3.9.6</v>
          </cell>
        </row>
        <row r="262">
          <cell r="A262" t="str">
            <v>03-67-d</v>
          </cell>
          <cell r="B262" t="str">
            <v>Structural Backfill using Granular Material brought from outside</v>
          </cell>
          <cell r="C262" t="str">
            <v>1000 Cft</v>
          </cell>
          <cell r="D262">
            <v>2601.9</v>
          </cell>
          <cell r="E262">
            <v>30452.74</v>
          </cell>
          <cell r="F262" t="str">
            <v>m3</v>
          </cell>
          <cell r="G262">
            <v>91.89</v>
          </cell>
          <cell r="H262">
            <v>1075.43</v>
          </cell>
          <cell r="I262" t="str">
            <v>3.9.6</v>
          </cell>
        </row>
        <row r="263">
          <cell r="A263" t="str">
            <v>03-67-e</v>
          </cell>
          <cell r="B263" t="str">
            <v>Structural Backfill using Common Material brought from outside</v>
          </cell>
          <cell r="C263" t="str">
            <v>1000 Cft</v>
          </cell>
          <cell r="D263">
            <v>2601.9</v>
          </cell>
          <cell r="E263">
            <v>27112.71</v>
          </cell>
          <cell r="F263" t="str">
            <v>m3</v>
          </cell>
          <cell r="G263">
            <v>91.89</v>
          </cell>
          <cell r="H263">
            <v>957.48</v>
          </cell>
          <cell r="I263" t="str">
            <v>3.9.6</v>
          </cell>
        </row>
        <row r="264">
          <cell r="A264" t="str">
            <v>03-68-a</v>
          </cell>
          <cell r="B264" t="str">
            <v>Granular Backfill</v>
          </cell>
          <cell r="C264" t="str">
            <v>1000 Cft</v>
          </cell>
          <cell r="D264">
            <v>1665</v>
          </cell>
          <cell r="E264">
            <v>40739.1</v>
          </cell>
          <cell r="F264" t="str">
            <v>m3</v>
          </cell>
          <cell r="G264">
            <v>58.8</v>
          </cell>
          <cell r="H264">
            <v>1438.69</v>
          </cell>
          <cell r="I264" t="str">
            <v>3.10.2</v>
          </cell>
        </row>
        <row r="265">
          <cell r="A265" t="str">
            <v>03-68-b</v>
          </cell>
          <cell r="B265" t="str">
            <v>Common Backfill</v>
          </cell>
          <cell r="C265" t="str">
            <v>1000 Cft</v>
          </cell>
          <cell r="D265">
            <v>1850.07</v>
          </cell>
          <cell r="E265">
            <v>5534.54</v>
          </cell>
          <cell r="F265" t="str">
            <v>m3</v>
          </cell>
          <cell r="G265">
            <v>65.33</v>
          </cell>
          <cell r="H265">
            <v>195.45</v>
          </cell>
          <cell r="I265" t="str">
            <v>3.10.2</v>
          </cell>
        </row>
        <row r="266">
          <cell r="A266" t="str">
            <v>03-69</v>
          </cell>
          <cell r="B266" t="str">
            <v>Filter Layer Of Granular Material</v>
          </cell>
          <cell r="C266" t="str">
            <v>100 Cft</v>
          </cell>
          <cell r="D266">
            <v>315.32</v>
          </cell>
          <cell r="E266">
            <v>4465.58</v>
          </cell>
          <cell r="F266" t="str">
            <v>m3</v>
          </cell>
          <cell r="G266">
            <v>111.35</v>
          </cell>
          <cell r="H266">
            <v>1577.01</v>
          </cell>
          <cell r="I266" t="str">
            <v>3.10.2</v>
          </cell>
        </row>
        <row r="267">
          <cell r="A267" t="str">
            <v>03-70-a</v>
          </cell>
          <cell r="B267" t="str">
            <v>Formation of Embankment from Roadway Excavation in Common Material including compaction Modified AASHTO 90% by power roller.</v>
          </cell>
          <cell r="C267" t="str">
            <v>1000 Cft</v>
          </cell>
          <cell r="D267">
            <v>416.01</v>
          </cell>
          <cell r="E267">
            <v>11262.24</v>
          </cell>
          <cell r="F267" t="str">
            <v>m3</v>
          </cell>
          <cell r="G267">
            <v>14.69</v>
          </cell>
          <cell r="H267">
            <v>397.72</v>
          </cell>
          <cell r="I267" t="str">
            <v>3.9.7</v>
          </cell>
        </row>
        <row r="268">
          <cell r="A268" t="str">
            <v>03-70-b</v>
          </cell>
          <cell r="B268" t="str">
            <v>Formation of Embankment from Roadway Excavation in Rock Material requiring blasting and  compaction Modified AASHTO 95% of embankment by power roller.</v>
          </cell>
          <cell r="C268" t="str">
            <v>1000 Cft</v>
          </cell>
          <cell r="D268">
            <v>3746.3</v>
          </cell>
          <cell r="E268">
            <v>25197.119999999999</v>
          </cell>
          <cell r="F268" t="str">
            <v>m3</v>
          </cell>
          <cell r="G268">
            <v>132.30000000000001</v>
          </cell>
          <cell r="H268">
            <v>889.83</v>
          </cell>
          <cell r="I268" t="str">
            <v>3.9.7</v>
          </cell>
        </row>
        <row r="269">
          <cell r="A269" t="str">
            <v>03-70-c</v>
          </cell>
          <cell r="B269" t="str">
            <v>Formation of Embankment from Borrow Excavation in Common Material including compaction Modified AASHTO 90% by power roller.</v>
          </cell>
          <cell r="C269" t="str">
            <v>1000 Cft</v>
          </cell>
          <cell r="D269">
            <v>416.74</v>
          </cell>
          <cell r="E269">
            <v>22246.93</v>
          </cell>
          <cell r="F269" t="str">
            <v>m3</v>
          </cell>
          <cell r="G269">
            <v>14.72</v>
          </cell>
          <cell r="H269">
            <v>785.64</v>
          </cell>
          <cell r="I269" t="str">
            <v>3.9.4</v>
          </cell>
        </row>
        <row r="270">
          <cell r="A270" t="str">
            <v>03-70-d</v>
          </cell>
          <cell r="B270" t="str">
            <v>Formation of Embankment from Roadway  Excavation in granular  Material including compaction Modified AASHTO 90% by power roller.</v>
          </cell>
          <cell r="C270" t="str">
            <v>1000 Cft</v>
          </cell>
          <cell r="D270">
            <v>735</v>
          </cell>
          <cell r="E270">
            <v>11581.23</v>
          </cell>
          <cell r="F270" t="str">
            <v>m3</v>
          </cell>
          <cell r="G270">
            <v>25.96</v>
          </cell>
          <cell r="H270">
            <v>408.99</v>
          </cell>
          <cell r="I270" t="str">
            <v>3.9.7</v>
          </cell>
        </row>
        <row r="271">
          <cell r="A271" t="str">
            <v>03-70-e</v>
          </cell>
          <cell r="B271" t="str">
            <v>Formation of Embankment from Roadway excavation in common Material</v>
          </cell>
          <cell r="C271" t="str">
            <v>1000 Cft</v>
          </cell>
          <cell r="D271">
            <v>92.54</v>
          </cell>
          <cell r="E271">
            <v>7036.15</v>
          </cell>
          <cell r="F271" t="str">
            <v>m3</v>
          </cell>
          <cell r="G271">
            <v>3.27</v>
          </cell>
          <cell r="H271">
            <v>248.48</v>
          </cell>
          <cell r="I271" t="str">
            <v>3.9.4</v>
          </cell>
        </row>
        <row r="272">
          <cell r="A272" t="str">
            <v>03-70-f</v>
          </cell>
          <cell r="B272" t="str">
            <v>Formation Of Embankment From Roadway Excavation In Hard Rock Material</v>
          </cell>
          <cell r="C272" t="str">
            <v>1000 Cft</v>
          </cell>
          <cell r="D272">
            <v>555</v>
          </cell>
          <cell r="E272">
            <v>25228.35</v>
          </cell>
          <cell r="F272" t="str">
            <v>m3</v>
          </cell>
          <cell r="G272">
            <v>19.600000000000001</v>
          </cell>
          <cell r="H272">
            <v>890.93</v>
          </cell>
          <cell r="I272" t="str">
            <v>3.9.4</v>
          </cell>
        </row>
        <row r="273">
          <cell r="A273" t="str">
            <v>03-70-g</v>
          </cell>
          <cell r="B273" t="str">
            <v>Formation Of Embankment From Roadway Excavation In Medium Rock Material</v>
          </cell>
          <cell r="C273" t="str">
            <v>1000 Cft</v>
          </cell>
          <cell r="D273">
            <v>551.25</v>
          </cell>
          <cell r="E273">
            <v>14922.83</v>
          </cell>
          <cell r="F273" t="str">
            <v>m3</v>
          </cell>
          <cell r="G273">
            <v>19.47</v>
          </cell>
          <cell r="H273">
            <v>527</v>
          </cell>
          <cell r="I273" t="str">
            <v>3.9.4</v>
          </cell>
        </row>
        <row r="274">
          <cell r="A274" t="str">
            <v>03-70-h</v>
          </cell>
          <cell r="B274" t="str">
            <v>Formation Of Embankment From Roadway Excavation In Soft Rock Material</v>
          </cell>
          <cell r="C274" t="str">
            <v>1000 Cft</v>
          </cell>
          <cell r="D274">
            <v>370</v>
          </cell>
          <cell r="E274">
            <v>14809.76</v>
          </cell>
          <cell r="F274" t="str">
            <v>m3</v>
          </cell>
          <cell r="G274">
            <v>13.07</v>
          </cell>
          <cell r="H274">
            <v>523</v>
          </cell>
          <cell r="I274" t="str">
            <v>3.9.4</v>
          </cell>
        </row>
        <row r="275">
          <cell r="A275" t="str">
            <v>03-70-i</v>
          </cell>
          <cell r="B275" t="str">
            <v>Formation Of Embankment From Borrow Excavation In Common Material</v>
          </cell>
          <cell r="C275" t="str">
            <v>1000 Cft</v>
          </cell>
          <cell r="D275">
            <v>185</v>
          </cell>
          <cell r="E275">
            <v>23464.83</v>
          </cell>
          <cell r="F275" t="str">
            <v>m3</v>
          </cell>
          <cell r="G275">
            <v>6.53</v>
          </cell>
          <cell r="H275">
            <v>828.65</v>
          </cell>
          <cell r="I275" t="str">
            <v>3.9.4</v>
          </cell>
        </row>
        <row r="276">
          <cell r="A276" t="str">
            <v>03-70-j</v>
          </cell>
          <cell r="B276" t="str">
            <v>Formation Of Embankment From Structural Excavation In Common Material</v>
          </cell>
          <cell r="C276" t="str">
            <v>1000 Cft</v>
          </cell>
          <cell r="D276">
            <v>92.54</v>
          </cell>
          <cell r="E276">
            <v>4031.93</v>
          </cell>
          <cell r="F276" t="str">
            <v>m3</v>
          </cell>
          <cell r="G276">
            <v>3.27</v>
          </cell>
          <cell r="H276">
            <v>142.38999999999999</v>
          </cell>
          <cell r="I276" t="str">
            <v>3.9.4</v>
          </cell>
        </row>
        <row r="277">
          <cell r="A277" t="str">
            <v>03-70-k</v>
          </cell>
          <cell r="B277" t="str">
            <v>Formation Of Embankment From Structural Excavation In Any Type Of Rock Material  Hard Rock)</v>
          </cell>
          <cell r="C277" t="str">
            <v>1000 Cft</v>
          </cell>
          <cell r="D277">
            <v>450.04</v>
          </cell>
          <cell r="E277">
            <v>9995.09</v>
          </cell>
          <cell r="F277" t="str">
            <v>m3</v>
          </cell>
          <cell r="G277">
            <v>15.89</v>
          </cell>
          <cell r="H277">
            <v>352.97</v>
          </cell>
          <cell r="I277" t="str">
            <v>3.9.4</v>
          </cell>
        </row>
        <row r="278">
          <cell r="A278" t="str">
            <v>03-71-a</v>
          </cell>
          <cell r="B278" t="str">
            <v>Subgrade Preparation In Earth Cut ; Mod. AASHTO 95%</v>
          </cell>
          <cell r="C278" t="str">
            <v>1000 Sft</v>
          </cell>
          <cell r="D278">
            <v>94.15</v>
          </cell>
          <cell r="E278">
            <v>4134.53</v>
          </cell>
          <cell r="F278" t="str">
            <v>m2</v>
          </cell>
          <cell r="G278">
            <v>1.01</v>
          </cell>
          <cell r="H278">
            <v>44.49</v>
          </cell>
          <cell r="I278" t="str">
            <v>16.2.1.1.3</v>
          </cell>
        </row>
        <row r="279">
          <cell r="A279" t="str">
            <v>03-71-b</v>
          </cell>
          <cell r="B279" t="str">
            <v>Subgrade Preparation in Rock Cut ; Mod. AASHTO 95%</v>
          </cell>
          <cell r="C279" t="str">
            <v>1000 Sft</v>
          </cell>
          <cell r="D279">
            <v>1700.79</v>
          </cell>
          <cell r="E279">
            <v>8574.69</v>
          </cell>
          <cell r="F279" t="str">
            <v>m2</v>
          </cell>
          <cell r="G279">
            <v>18.3</v>
          </cell>
          <cell r="H279">
            <v>92.26</v>
          </cell>
          <cell r="I279" t="str">
            <v>16.2.1.1.1.4</v>
          </cell>
        </row>
        <row r="280">
          <cell r="A280" t="str">
            <v>03-71-c-i</v>
          </cell>
          <cell r="B280" t="str">
            <v>Subgrade Preparation on Existing Road ; Mod. AASHTO 95%</v>
          </cell>
          <cell r="C280" t="str">
            <v>1000 Sft</v>
          </cell>
          <cell r="D280">
            <v>1133.3699999999999</v>
          </cell>
          <cell r="E280">
            <v>4902.01</v>
          </cell>
          <cell r="F280" t="str">
            <v>m2</v>
          </cell>
          <cell r="G280">
            <v>12.2</v>
          </cell>
          <cell r="H280">
            <v>52.75</v>
          </cell>
          <cell r="I280" t="str">
            <v>16.2.1</v>
          </cell>
        </row>
        <row r="281">
          <cell r="A281" t="str">
            <v>03-71-c-ii</v>
          </cell>
          <cell r="B281" t="str">
            <v>Subgrade Preparation in Existing Road Without Any Fill ; Mod. AASHTO 95%</v>
          </cell>
          <cell r="C281" t="str">
            <v>1000 Sft</v>
          </cell>
          <cell r="D281">
            <v>47.11</v>
          </cell>
          <cell r="E281">
            <v>2794.54</v>
          </cell>
          <cell r="F281" t="str">
            <v>m2</v>
          </cell>
          <cell r="G281">
            <v>0.51</v>
          </cell>
          <cell r="H281">
            <v>30.07</v>
          </cell>
          <cell r="I281" t="str">
            <v>16.2.1</v>
          </cell>
        </row>
        <row r="282">
          <cell r="A282" t="str">
            <v>03-72-a</v>
          </cell>
          <cell r="B282" t="str">
            <v>Earthwork by mechanical means in drains and irrigation channels in DRY soil dressed to designed section, grades profile/with excavated material, disposed off within 50 feet (15.2 m) lead and dressed as directed.</v>
          </cell>
          <cell r="C282" t="str">
            <v>1000 Cft</v>
          </cell>
          <cell r="D282">
            <v>183.75</v>
          </cell>
          <cell r="E282">
            <v>1451.7</v>
          </cell>
          <cell r="F282" t="str">
            <v>m3</v>
          </cell>
          <cell r="G282">
            <v>6.49</v>
          </cell>
          <cell r="H282">
            <v>51.27</v>
          </cell>
          <cell r="I282" t="str">
            <v>3.6 , 3.12</v>
          </cell>
        </row>
        <row r="283">
          <cell r="A283" t="str">
            <v>03-72-b</v>
          </cell>
          <cell r="B283" t="str">
            <v>Earthwork by mechanical means in drains and irrigation channels in DRY &amp; WET soil dressed to designed section, grades profile/with excavated material, disposed off within 50 feet (15.2 m) lead and dressed as directed.</v>
          </cell>
          <cell r="C283" t="str">
            <v>1000 Cft</v>
          </cell>
          <cell r="D283">
            <v>183.75</v>
          </cell>
          <cell r="E283">
            <v>1546.79</v>
          </cell>
          <cell r="F283" t="str">
            <v>m3</v>
          </cell>
          <cell r="G283">
            <v>6.49</v>
          </cell>
          <cell r="H283">
            <v>54.62</v>
          </cell>
          <cell r="I283" t="str">
            <v>3.6 , 3.12</v>
          </cell>
        </row>
        <row r="284">
          <cell r="A284" t="str">
            <v>03-72-c</v>
          </cell>
          <cell r="B284" t="str">
            <v>Earthwork by mechanical means in drains and irrigation channels in WET &amp; SLUSH soil dressed to designed section, grades profile/with excavated material, disposed off within 50 feet (15.2 m) lead and dressed as directed.</v>
          </cell>
          <cell r="C284" t="str">
            <v>1000 Cft</v>
          </cell>
          <cell r="D284">
            <v>271.95</v>
          </cell>
          <cell r="E284">
            <v>1865.34</v>
          </cell>
          <cell r="F284" t="str">
            <v>m3</v>
          </cell>
          <cell r="G284">
            <v>9.6</v>
          </cell>
          <cell r="H284">
            <v>65.87</v>
          </cell>
          <cell r="I284" t="str">
            <v>3.6 , 3.12</v>
          </cell>
        </row>
        <row r="285">
          <cell r="A285" t="str">
            <v>03-72-d</v>
          </cell>
          <cell r="B285" t="str">
            <v>Earthwork by mechanical means in drains and irrigation channels in SLUSH soil dressed to designed section, grades profile/with excavated material, disposed off within 50 feet (15.2 m) lead and dressed as directed.</v>
          </cell>
          <cell r="C285" t="str">
            <v>1000 Cft</v>
          </cell>
          <cell r="D285">
            <v>271.95</v>
          </cell>
          <cell r="E285">
            <v>2104.3200000000002</v>
          </cell>
          <cell r="F285" t="str">
            <v>m3</v>
          </cell>
          <cell r="G285">
            <v>9.6</v>
          </cell>
          <cell r="H285">
            <v>74.31</v>
          </cell>
          <cell r="I285" t="str">
            <v>3.6 , 3.12</v>
          </cell>
        </row>
        <row r="286">
          <cell r="A286" t="str">
            <v>03-72-e</v>
          </cell>
          <cell r="B286" t="str">
            <v>Earthwork by mechanical means in drains and irrigation channels in DRY &amp; WET to that of SLUSH (1:2) soil dressed to designed section, grades profile/with excavated material, disposed off within 50 feet (15.2 m) lead and dressed as directed.</v>
          </cell>
          <cell r="C286" t="str">
            <v>1000 Cft</v>
          </cell>
          <cell r="D286">
            <v>367.5</v>
          </cell>
          <cell r="E286">
            <v>3670.43</v>
          </cell>
          <cell r="F286" t="str">
            <v>m3</v>
          </cell>
          <cell r="G286">
            <v>12.98</v>
          </cell>
          <cell r="H286">
            <v>129.62</v>
          </cell>
          <cell r="I286" t="str">
            <v>3.6 , 3.12</v>
          </cell>
        </row>
        <row r="287">
          <cell r="A287" t="str">
            <v>03-72-f</v>
          </cell>
          <cell r="B287" t="str">
            <v>Earthwork by mechanical means in drains and irrigation channels in BORROW AREA soil dressed to designed section, grades profile/with excavated material, disposed off within 50 feet (15.2 m) lead and dressed as directed.</v>
          </cell>
          <cell r="C287" t="str">
            <v>1000 Cft</v>
          </cell>
          <cell r="D287">
            <v>183.75</v>
          </cell>
          <cell r="E287">
            <v>1661.87</v>
          </cell>
          <cell r="F287" t="str">
            <v>m3</v>
          </cell>
          <cell r="G287">
            <v>6.49</v>
          </cell>
          <cell r="H287">
            <v>58.69</v>
          </cell>
          <cell r="I287" t="str">
            <v>3.6 , 3.12</v>
          </cell>
        </row>
        <row r="288">
          <cell r="A288" t="str">
            <v>03-72-g</v>
          </cell>
          <cell r="B288" t="str">
            <v>Earthwork by mechanical means in drains and irrigation channels in UNDER WATER soil dressed to designed section, grades profile/with excavated material, disposed off within 50 feet (15.2 m) lead and dressed as directed.</v>
          </cell>
          <cell r="C288" t="str">
            <v>1000 Cft</v>
          </cell>
          <cell r="D288">
            <v>735</v>
          </cell>
          <cell r="E288">
            <v>3046.12</v>
          </cell>
          <cell r="F288" t="str">
            <v>m3</v>
          </cell>
          <cell r="G288">
            <v>25.96</v>
          </cell>
          <cell r="H288">
            <v>107.57</v>
          </cell>
          <cell r="I288" t="str">
            <v>3.6 , 3.12</v>
          </cell>
        </row>
        <row r="289">
          <cell r="A289" t="str">
            <v>03-73</v>
          </cell>
          <cell r="B289" t="str">
            <v>Provide, place and compact impervious clay core in dam embankment of specified grading, permiability i/c leveling dressing and haulage obtaining 95% modified AASHTO dry density i/c 1.5 KM lead</v>
          </cell>
          <cell r="C289" t="str">
            <v>100 Cft</v>
          </cell>
          <cell r="D289">
            <v>0</v>
          </cell>
          <cell r="E289">
            <v>1067.74</v>
          </cell>
          <cell r="F289" t="str">
            <v>m3</v>
          </cell>
          <cell r="G289">
            <v>0</v>
          </cell>
          <cell r="H289">
            <v>377.07</v>
          </cell>
          <cell r="I289" t="str">
            <v>3.3</v>
          </cell>
        </row>
        <row r="290">
          <cell r="A290" t="str">
            <v>03-74</v>
          </cell>
          <cell r="B290" t="str">
            <v>Provide , Place &amp; compact shoulder material (sandy / silty gravel) in Dam Embankment, of specified grading, leveling/ dressing i/c haulage for obtaining of 95% modified AASHTHO dry density.</v>
          </cell>
          <cell r="C290" t="str">
            <v>100 Cft</v>
          </cell>
          <cell r="D290">
            <v>0</v>
          </cell>
          <cell r="E290">
            <v>938.92</v>
          </cell>
          <cell r="F290" t="str">
            <v>m3</v>
          </cell>
          <cell r="G290">
            <v>0</v>
          </cell>
          <cell r="H290">
            <v>331.58</v>
          </cell>
          <cell r="I290" t="str">
            <v>3.3</v>
          </cell>
        </row>
        <row r="291">
          <cell r="A291" t="str">
            <v>03-75</v>
          </cell>
          <cell r="B291" t="str">
            <v>Provide , Place &amp; compact Fine Filter in chimney drain vertical / horizantol on downstream of clay core</v>
          </cell>
          <cell r="C291" t="str">
            <v>100 Cft</v>
          </cell>
          <cell r="D291">
            <v>735</v>
          </cell>
          <cell r="E291">
            <v>4376.45</v>
          </cell>
          <cell r="F291" t="str">
            <v>m3</v>
          </cell>
          <cell r="G291">
            <v>259.56</v>
          </cell>
          <cell r="H291">
            <v>1545.53</v>
          </cell>
          <cell r="I291" t="str">
            <v>3.3</v>
          </cell>
        </row>
        <row r="292">
          <cell r="A292" t="str">
            <v>03-76</v>
          </cell>
          <cell r="B292" t="str">
            <v>Provide , Place &amp; compact Coarse Filter (well graded gravel) in chimney drain vertical / horizantol on downstream of fine filter i/c leveling, moistening etc</v>
          </cell>
          <cell r="C292" t="str">
            <v>100 Cft</v>
          </cell>
          <cell r="D292">
            <v>2021.25</v>
          </cell>
          <cell r="E292">
            <v>2769.6</v>
          </cell>
          <cell r="F292" t="str">
            <v>m3</v>
          </cell>
          <cell r="G292">
            <v>713.8</v>
          </cell>
          <cell r="H292">
            <v>978.08</v>
          </cell>
          <cell r="I292" t="str">
            <v>3.3</v>
          </cell>
        </row>
        <row r="293">
          <cell r="A293" t="str">
            <v>03-77</v>
          </cell>
          <cell r="B293" t="str">
            <v>Excavation for core trench of Dam Embankment/Spillway/Intake &amp; Outlet Structure and Irrigation System upto a minimum depth of 35 ft in common soil including removing of excavated material by machinery in 1.5 KM radius</v>
          </cell>
          <cell r="C293" t="str">
            <v>100 Cft</v>
          </cell>
          <cell r="D293">
            <v>0</v>
          </cell>
          <cell r="E293">
            <v>651.27</v>
          </cell>
          <cell r="F293" t="str">
            <v>m3</v>
          </cell>
          <cell r="G293">
            <v>0</v>
          </cell>
          <cell r="H293">
            <v>229.99</v>
          </cell>
          <cell r="I293" t="str">
            <v>3.3 , 3.12.3</v>
          </cell>
        </row>
        <row r="294">
          <cell r="A294" t="str">
            <v>03-78-a</v>
          </cell>
          <cell r="B294" t="str">
            <v>Excavation for core trench of Dam Embankment/Spillway/Intake &amp; Outlet Structure  and Irrigation System upto a minimum depth of 35 ft in shingle gravel including removing of excavated material by machinery in 1.5 KM radius</v>
          </cell>
          <cell r="C294" t="str">
            <v>100 Cft</v>
          </cell>
          <cell r="D294">
            <v>0</v>
          </cell>
          <cell r="E294">
            <v>664.17</v>
          </cell>
          <cell r="F294" t="str">
            <v>m3</v>
          </cell>
          <cell r="G294">
            <v>0</v>
          </cell>
          <cell r="H294">
            <v>234.55</v>
          </cell>
          <cell r="I294" t="str">
            <v>3.3 , 3.12.3</v>
          </cell>
        </row>
        <row r="295">
          <cell r="A295" t="str">
            <v>03-78-b</v>
          </cell>
          <cell r="B295" t="str">
            <v>Excavation for core trench of Dam Embankment/Spillway/Intake &amp; Outlet Structure  and Irrigation System upto design depth in Soft Rock/Shale requiring 20% blasting i/c removing of material from outside of the structure area lead upto 1.5 KM</v>
          </cell>
          <cell r="C295" t="str">
            <v>100 Cft</v>
          </cell>
          <cell r="D295">
            <v>0</v>
          </cell>
          <cell r="E295">
            <v>1361.09</v>
          </cell>
          <cell r="F295" t="str">
            <v>m3</v>
          </cell>
          <cell r="G295">
            <v>0</v>
          </cell>
          <cell r="H295">
            <v>480.67</v>
          </cell>
          <cell r="I295" t="str">
            <v>3.3 , 3.12.3</v>
          </cell>
        </row>
        <row r="296">
          <cell r="A296" t="str">
            <v>03-78-c</v>
          </cell>
          <cell r="B296" t="str">
            <v>Excavation for core trench of Dam Embankment/Spillway/Intake &amp; Outlet Structure  and Irrigation System upto design depth in Medium Hard Rock requiring 50% blasting i/c removing of material from outside of the structure area lead upto 1.5 KM</v>
          </cell>
          <cell r="C296" t="str">
            <v>100 Cft</v>
          </cell>
          <cell r="D296">
            <v>0</v>
          </cell>
          <cell r="E296">
            <v>2162.04</v>
          </cell>
          <cell r="F296" t="str">
            <v>m3</v>
          </cell>
          <cell r="G296">
            <v>0</v>
          </cell>
          <cell r="H296">
            <v>763.52</v>
          </cell>
          <cell r="I296" t="str">
            <v>3.3 , 3.12.3</v>
          </cell>
        </row>
        <row r="297">
          <cell r="A297" t="str">
            <v>03-78-d</v>
          </cell>
          <cell r="B297" t="str">
            <v>Excavation for core trench of Dam Embankment/Spillway/Intake &amp; Outlet Structure and Irrigation System upto design depth in Hard Rock requiring 75% blasting i/c removing of material from outside of the structure area lead upto 1.5 KM</v>
          </cell>
          <cell r="C297" t="str">
            <v>100 Cft</v>
          </cell>
          <cell r="D297">
            <v>0</v>
          </cell>
          <cell r="E297">
            <v>3301.77</v>
          </cell>
          <cell r="F297" t="str">
            <v>m3</v>
          </cell>
          <cell r="G297">
            <v>0</v>
          </cell>
          <cell r="H297">
            <v>1166.01</v>
          </cell>
          <cell r="I297" t="str">
            <v>3.3 , 3.12.3</v>
          </cell>
        </row>
        <row r="298">
          <cell r="A298" t="str">
            <v>04-01</v>
          </cell>
          <cell r="B298" t="str">
            <v>Dismantling dry stone masonry</v>
          </cell>
          <cell r="C298" t="str">
            <v>100 Cft</v>
          </cell>
          <cell r="D298">
            <v>624.75</v>
          </cell>
          <cell r="E298">
            <v>624.75</v>
          </cell>
          <cell r="F298" t="str">
            <v>m3</v>
          </cell>
          <cell r="G298">
            <v>220.63</v>
          </cell>
          <cell r="H298">
            <v>220.63</v>
          </cell>
          <cell r="I298" t="str">
            <v>4.1</v>
          </cell>
        </row>
        <row r="299">
          <cell r="A299" t="str">
            <v>04-02</v>
          </cell>
          <cell r="B299" t="str">
            <v>Dismantling stone masonry in mud mortar</v>
          </cell>
          <cell r="C299" t="str">
            <v>100 Cft</v>
          </cell>
          <cell r="D299">
            <v>918.75</v>
          </cell>
          <cell r="E299">
            <v>918.75</v>
          </cell>
          <cell r="F299" t="str">
            <v>m3</v>
          </cell>
          <cell r="G299">
            <v>324.45</v>
          </cell>
          <cell r="H299">
            <v>324.45</v>
          </cell>
          <cell r="I299" t="str">
            <v>4.1 , 4.4.3</v>
          </cell>
        </row>
        <row r="300">
          <cell r="A300" t="str">
            <v>04-03</v>
          </cell>
          <cell r="B300" t="str">
            <v>Dismantling stone masonry in lime or cement mortar</v>
          </cell>
          <cell r="C300" t="str">
            <v>100 Cft</v>
          </cell>
          <cell r="D300">
            <v>2205</v>
          </cell>
          <cell r="E300">
            <v>2205</v>
          </cell>
          <cell r="F300" t="str">
            <v>m3</v>
          </cell>
          <cell r="G300">
            <v>778.69</v>
          </cell>
          <cell r="H300">
            <v>778.69</v>
          </cell>
          <cell r="I300" t="str">
            <v>4.1 , 4.4.3</v>
          </cell>
          <cell r="J300" t="str">
            <v>Add extra 13%, 32% and 51% on labour rates only for 2nd, 3rd, 4th and subsequent floors respectively.</v>
          </cell>
        </row>
        <row r="301">
          <cell r="A301" t="str">
            <v>04-04-a</v>
          </cell>
          <cell r="B301" t="str">
            <v>Dismantling dry stone or spawl pitching</v>
          </cell>
          <cell r="C301" t="str">
            <v>100 Cft</v>
          </cell>
          <cell r="D301">
            <v>1102.5</v>
          </cell>
          <cell r="E301">
            <v>1102.5</v>
          </cell>
          <cell r="F301" t="str">
            <v>m3</v>
          </cell>
          <cell r="G301">
            <v>389.34</v>
          </cell>
          <cell r="H301">
            <v>389.34</v>
          </cell>
          <cell r="I301" t="str">
            <v>4.1</v>
          </cell>
        </row>
        <row r="302">
          <cell r="A302" t="str">
            <v>04-04-b</v>
          </cell>
          <cell r="B302" t="str">
            <v>Dismantling stone or spawl pitching (mud grouted)</v>
          </cell>
          <cell r="C302" t="str">
            <v>100 Cft</v>
          </cell>
          <cell r="D302">
            <v>2389.48</v>
          </cell>
          <cell r="E302">
            <v>2389.48</v>
          </cell>
          <cell r="F302" t="str">
            <v>m3</v>
          </cell>
          <cell r="G302">
            <v>843.84</v>
          </cell>
          <cell r="H302">
            <v>843.84</v>
          </cell>
          <cell r="I302" t="str">
            <v>4.1 , 4.4.3</v>
          </cell>
        </row>
        <row r="303">
          <cell r="A303" t="str">
            <v>04-05</v>
          </cell>
          <cell r="B303" t="str">
            <v>Dismantling stone or spawl pitching and apron in silted condition</v>
          </cell>
          <cell r="C303" t="str">
            <v>100 Cft</v>
          </cell>
          <cell r="D303">
            <v>1837.5</v>
          </cell>
          <cell r="E303">
            <v>1837.5</v>
          </cell>
          <cell r="F303" t="str">
            <v>m3</v>
          </cell>
          <cell r="G303">
            <v>648.91</v>
          </cell>
          <cell r="H303">
            <v>648.91</v>
          </cell>
          <cell r="I303" t="str">
            <v>4.1</v>
          </cell>
        </row>
        <row r="304">
          <cell r="A304" t="str">
            <v>04-06</v>
          </cell>
          <cell r="B304" t="str">
            <v>Dismantling stone pitching, cement or lime grouted</v>
          </cell>
          <cell r="C304" t="str">
            <v>100 Cft</v>
          </cell>
          <cell r="D304">
            <v>2940</v>
          </cell>
          <cell r="E304">
            <v>2940</v>
          </cell>
          <cell r="F304" t="str">
            <v>m3</v>
          </cell>
          <cell r="G304">
            <v>1038.25</v>
          </cell>
          <cell r="H304">
            <v>1038.25</v>
          </cell>
          <cell r="I304" t="str">
            <v>4.1</v>
          </cell>
        </row>
        <row r="305">
          <cell r="A305" t="str">
            <v>04-07-a</v>
          </cell>
          <cell r="B305" t="str">
            <v>Dismantling stone in Wooden crates</v>
          </cell>
          <cell r="C305" t="str">
            <v>100 Cft</v>
          </cell>
          <cell r="D305">
            <v>1470</v>
          </cell>
          <cell r="E305">
            <v>1470</v>
          </cell>
          <cell r="F305" t="str">
            <v>m3</v>
          </cell>
          <cell r="G305">
            <v>519.13</v>
          </cell>
          <cell r="H305">
            <v>519.13</v>
          </cell>
          <cell r="I305" t="str">
            <v>4.1</v>
          </cell>
        </row>
        <row r="306">
          <cell r="A306" t="str">
            <v>04-07-b</v>
          </cell>
          <cell r="B306" t="str">
            <v>Dismantling stone in Wire crates</v>
          </cell>
          <cell r="C306" t="str">
            <v>100 Cft</v>
          </cell>
          <cell r="D306">
            <v>1837.5</v>
          </cell>
          <cell r="E306">
            <v>1837.5</v>
          </cell>
          <cell r="F306" t="str">
            <v>m3</v>
          </cell>
          <cell r="G306">
            <v>648.91</v>
          </cell>
          <cell r="H306">
            <v>648.91</v>
          </cell>
          <cell r="I306" t="str">
            <v>4.1</v>
          </cell>
        </row>
        <row r="307">
          <cell r="A307" t="str">
            <v>04-08</v>
          </cell>
          <cell r="B307" t="str">
            <v>Dismantling stone ware drain including base concrete</v>
          </cell>
          <cell r="C307" t="str">
            <v>100 Cft</v>
          </cell>
          <cell r="D307">
            <v>1561.88</v>
          </cell>
          <cell r="E307">
            <v>1561.88</v>
          </cell>
          <cell r="F307" t="str">
            <v>m3</v>
          </cell>
          <cell r="G307">
            <v>551.57000000000005</v>
          </cell>
          <cell r="H307">
            <v>551.57000000000005</v>
          </cell>
          <cell r="I307" t="str">
            <v>4.1</v>
          </cell>
        </row>
        <row r="308">
          <cell r="A308" t="str">
            <v>04-09</v>
          </cell>
          <cell r="B308" t="str">
            <v>Dismantling mud/pise walling</v>
          </cell>
          <cell r="C308" t="str">
            <v>100 Cft</v>
          </cell>
          <cell r="D308">
            <v>367.5</v>
          </cell>
          <cell r="E308">
            <v>367.5</v>
          </cell>
          <cell r="F308" t="str">
            <v>m3</v>
          </cell>
          <cell r="G308">
            <v>129.78</v>
          </cell>
          <cell r="H308">
            <v>129.78</v>
          </cell>
          <cell r="I308" t="str">
            <v>4.1 , 4.4.3</v>
          </cell>
        </row>
        <row r="309">
          <cell r="A309" t="str">
            <v>04-10</v>
          </cell>
          <cell r="B309" t="str">
            <v>Dismantling sun dried brick masonry</v>
          </cell>
          <cell r="C309" t="str">
            <v>100 Cft</v>
          </cell>
          <cell r="D309">
            <v>918.75</v>
          </cell>
          <cell r="E309">
            <v>918.75</v>
          </cell>
          <cell r="F309" t="str">
            <v>m3</v>
          </cell>
          <cell r="G309">
            <v>324.45</v>
          </cell>
          <cell r="H309">
            <v>324.45</v>
          </cell>
          <cell r="I309" t="str">
            <v>4.1 , 4.4</v>
          </cell>
        </row>
        <row r="310">
          <cell r="A310" t="str">
            <v>04-11</v>
          </cell>
          <cell r="B310" t="str">
            <v>Dismantling dry brick masonry</v>
          </cell>
          <cell r="C310" t="str">
            <v>100 Cft</v>
          </cell>
          <cell r="D310">
            <v>624.75</v>
          </cell>
          <cell r="E310">
            <v>624.75</v>
          </cell>
          <cell r="F310" t="str">
            <v>m3</v>
          </cell>
          <cell r="G310">
            <v>220.63</v>
          </cell>
          <cell r="H310">
            <v>220.63</v>
          </cell>
          <cell r="I310" t="str">
            <v>4.1 , 4.4</v>
          </cell>
        </row>
        <row r="311">
          <cell r="A311" t="str">
            <v>04-12</v>
          </cell>
          <cell r="B311" t="str">
            <v>Dismantling brick work in mud mortar</v>
          </cell>
          <cell r="C311" t="str">
            <v>100 Cft</v>
          </cell>
          <cell r="D311">
            <v>1286.25</v>
          </cell>
          <cell r="E311">
            <v>1286.25</v>
          </cell>
          <cell r="F311" t="str">
            <v>m3</v>
          </cell>
          <cell r="G311">
            <v>454.24</v>
          </cell>
          <cell r="H311">
            <v>454.24</v>
          </cell>
          <cell r="I311" t="str">
            <v>4.1 , 4.4</v>
          </cell>
          <cell r="J311" t="str">
            <v>Add extra 13%, 32% and 51% on labour rates only for 2nd, 3rd, 4th and subsequent floors respectively against item No 04-12, 04-13, 04-14 and 04-15</v>
          </cell>
        </row>
        <row r="312">
          <cell r="A312" t="str">
            <v>04-13</v>
          </cell>
          <cell r="B312" t="str">
            <v>Dismantling brick work in lime or cement mortar</v>
          </cell>
          <cell r="C312" t="str">
            <v>100 Cft</v>
          </cell>
          <cell r="D312">
            <v>3123.75</v>
          </cell>
          <cell r="E312">
            <v>3123.75</v>
          </cell>
          <cell r="F312" t="str">
            <v>m3</v>
          </cell>
          <cell r="G312">
            <v>1103.1400000000001</v>
          </cell>
          <cell r="H312">
            <v>1103.1400000000001</v>
          </cell>
          <cell r="I312" t="str">
            <v>4.1 , 4.4</v>
          </cell>
        </row>
        <row r="313">
          <cell r="A313" t="str">
            <v>04-14</v>
          </cell>
          <cell r="B313" t="str">
            <v>Dismantling cement block masonry</v>
          </cell>
          <cell r="C313" t="str">
            <v>100 Cft</v>
          </cell>
          <cell r="D313">
            <v>2756.25</v>
          </cell>
          <cell r="E313">
            <v>2756.25</v>
          </cell>
          <cell r="F313" t="str">
            <v>m3</v>
          </cell>
          <cell r="G313">
            <v>973.36</v>
          </cell>
          <cell r="H313">
            <v>973.36</v>
          </cell>
          <cell r="I313" t="str">
            <v>4.1 , 4.4</v>
          </cell>
        </row>
        <row r="314">
          <cell r="A314" t="str">
            <v>04-15</v>
          </cell>
          <cell r="B314" t="str">
            <v>Dismantling Dhajji walling</v>
          </cell>
          <cell r="C314" t="str">
            <v>100 Cft</v>
          </cell>
          <cell r="D314">
            <v>735</v>
          </cell>
          <cell r="E314">
            <v>735</v>
          </cell>
          <cell r="F314" t="str">
            <v>m3</v>
          </cell>
          <cell r="G314">
            <v>259.56</v>
          </cell>
          <cell r="H314">
            <v>259.56</v>
          </cell>
          <cell r="I314" t="str">
            <v>4.1 , 4.4</v>
          </cell>
        </row>
        <row r="315">
          <cell r="A315" t="str">
            <v>04-16</v>
          </cell>
          <cell r="B315" t="str">
            <v>Dismantling mud concrete</v>
          </cell>
          <cell r="C315" t="str">
            <v>100 Cft</v>
          </cell>
          <cell r="D315">
            <v>1470</v>
          </cell>
          <cell r="E315">
            <v>1470</v>
          </cell>
          <cell r="F315" t="str">
            <v>m3</v>
          </cell>
          <cell r="G315">
            <v>519.13</v>
          </cell>
          <cell r="H315">
            <v>519.13</v>
          </cell>
          <cell r="I315" t="str">
            <v>4.1 , 4.4</v>
          </cell>
        </row>
        <row r="316">
          <cell r="A316" t="str">
            <v>04-17</v>
          </cell>
          <cell r="B316" t="str">
            <v>Dismantling lime concrete</v>
          </cell>
          <cell r="C316" t="str">
            <v>100 Cft</v>
          </cell>
          <cell r="D316">
            <v>2021.25</v>
          </cell>
          <cell r="E316">
            <v>2021.25</v>
          </cell>
          <cell r="F316" t="str">
            <v>m3</v>
          </cell>
          <cell r="G316">
            <v>713.8</v>
          </cell>
          <cell r="H316">
            <v>713.8</v>
          </cell>
          <cell r="I316" t="str">
            <v>4.1 , 4.4</v>
          </cell>
          <cell r="J316" t="str">
            <v>Add extra 13%, 32% and 51% on labour rates only for 2nd, 3rd, 4th and subsequent floors respectively against item No 04-17, 04-19,  and 04-20</v>
          </cell>
        </row>
        <row r="317">
          <cell r="A317" t="str">
            <v>04-18</v>
          </cell>
          <cell r="B317" t="str">
            <v>Dismantling lime or cement concrete, under water</v>
          </cell>
          <cell r="C317" t="str">
            <v>100 Cft</v>
          </cell>
          <cell r="D317">
            <v>7717.5</v>
          </cell>
          <cell r="E317">
            <v>7717.5</v>
          </cell>
          <cell r="F317" t="str">
            <v>m3</v>
          </cell>
          <cell r="G317">
            <v>2725.41</v>
          </cell>
          <cell r="H317">
            <v>2725.41</v>
          </cell>
          <cell r="I317" t="str">
            <v>4.1 , 4.4</v>
          </cell>
        </row>
        <row r="318">
          <cell r="A318" t="str">
            <v>04-19-a</v>
          </cell>
          <cell r="B318" t="str">
            <v>Dismantling : Plain Cement Concrete 1:4:8</v>
          </cell>
          <cell r="C318" t="str">
            <v>100 Cft</v>
          </cell>
          <cell r="D318">
            <v>4042.5</v>
          </cell>
          <cell r="E318">
            <v>4042.5</v>
          </cell>
          <cell r="F318" t="str">
            <v>m3</v>
          </cell>
          <cell r="G318">
            <v>1427.6</v>
          </cell>
          <cell r="H318">
            <v>1427.6</v>
          </cell>
          <cell r="I318" t="str">
            <v>4.1 , 4.4</v>
          </cell>
        </row>
        <row r="319">
          <cell r="A319" t="str">
            <v>04-19-b</v>
          </cell>
          <cell r="B319" t="str">
            <v>Dismantling : Plain Cement Concrete 1:3:6</v>
          </cell>
          <cell r="C319" t="str">
            <v>100 Cft</v>
          </cell>
          <cell r="D319">
            <v>6615</v>
          </cell>
          <cell r="E319">
            <v>6615</v>
          </cell>
          <cell r="F319" t="str">
            <v>m3</v>
          </cell>
          <cell r="G319">
            <v>2336.0700000000002</v>
          </cell>
          <cell r="H319">
            <v>2336.0700000000002</v>
          </cell>
          <cell r="I319" t="str">
            <v>4.1 , 4.4</v>
          </cell>
        </row>
        <row r="320">
          <cell r="A320" t="str">
            <v>04-19-c</v>
          </cell>
          <cell r="B320" t="str">
            <v>Dismantling : Plain Cement Concrete 1:2:4</v>
          </cell>
          <cell r="C320" t="str">
            <v>100 Cft</v>
          </cell>
          <cell r="D320">
            <v>8085</v>
          </cell>
          <cell r="E320">
            <v>8085</v>
          </cell>
          <cell r="F320" t="str">
            <v>m3</v>
          </cell>
          <cell r="G320">
            <v>2855.19</v>
          </cell>
          <cell r="H320">
            <v>2855.19</v>
          </cell>
          <cell r="I320" t="str">
            <v>4.1 , 4.4</v>
          </cell>
        </row>
        <row r="321">
          <cell r="A321" t="str">
            <v>04-19-d</v>
          </cell>
          <cell r="B321" t="str">
            <v>Dismantling : Cement Concrete with brick aggregate</v>
          </cell>
          <cell r="C321" t="str">
            <v>100 Cft</v>
          </cell>
          <cell r="D321">
            <v>2205</v>
          </cell>
          <cell r="E321">
            <v>2205</v>
          </cell>
          <cell r="F321" t="str">
            <v>m3</v>
          </cell>
          <cell r="G321">
            <v>778.69</v>
          </cell>
          <cell r="H321">
            <v>778.69</v>
          </cell>
          <cell r="I321" t="str">
            <v>4.1 , 4.4</v>
          </cell>
        </row>
        <row r="322">
          <cell r="A322" t="str">
            <v>04-19-e</v>
          </cell>
          <cell r="B322" t="str">
            <v>Dismantling : DPC of cement concrete 1.5" thick and clearing the site</v>
          </cell>
          <cell r="C322" t="str">
            <v>100 Sft</v>
          </cell>
          <cell r="D322">
            <v>1103.24</v>
          </cell>
          <cell r="E322">
            <v>1103.24</v>
          </cell>
          <cell r="F322" t="str">
            <v>m2</v>
          </cell>
          <cell r="G322">
            <v>118.71</v>
          </cell>
          <cell r="H322">
            <v>118.71</v>
          </cell>
          <cell r="I322" t="str">
            <v>4.1 , 4.4</v>
          </cell>
        </row>
        <row r="323">
          <cell r="A323" t="str">
            <v>04-20-a</v>
          </cell>
          <cell r="B323" t="str">
            <v>Dismantling RCC, separating reinforcement, cleaning &amp; straightening the same</v>
          </cell>
          <cell r="C323" t="str">
            <v>100 Cft</v>
          </cell>
          <cell r="D323">
            <v>13230</v>
          </cell>
          <cell r="E323">
            <v>13230</v>
          </cell>
          <cell r="F323" t="str">
            <v>m3</v>
          </cell>
          <cell r="G323">
            <v>4672.13</v>
          </cell>
          <cell r="H323">
            <v>4672.13</v>
          </cell>
          <cell r="I323" t="str">
            <v>4.1 , 4.4</v>
          </cell>
        </row>
        <row r="324">
          <cell r="A324" t="str">
            <v>04-20-b-i</v>
          </cell>
          <cell r="B324" t="str">
            <v>Dismantling Of Structures And Obstructions</v>
          </cell>
          <cell r="C324" t="str">
            <v>100 Cft</v>
          </cell>
          <cell r="D324">
            <v>711.11</v>
          </cell>
          <cell r="E324">
            <v>5563.19</v>
          </cell>
          <cell r="F324" t="str">
            <v>m3</v>
          </cell>
          <cell r="G324">
            <v>251.13</v>
          </cell>
          <cell r="H324">
            <v>1964.62</v>
          </cell>
          <cell r="I324" t="str">
            <v>4.1</v>
          </cell>
        </row>
        <row r="325">
          <cell r="A325" t="str">
            <v>04-20-b-ii</v>
          </cell>
          <cell r="B325" t="str">
            <v>Demolition of existing damaged Bridge and placing of useful materials</v>
          </cell>
          <cell r="C325" t="str">
            <v>100 Cft</v>
          </cell>
          <cell r="D325">
            <v>919.63</v>
          </cell>
          <cell r="E325">
            <v>5771.71</v>
          </cell>
          <cell r="F325" t="str">
            <v>m3</v>
          </cell>
          <cell r="G325">
            <v>324.77</v>
          </cell>
          <cell r="H325">
            <v>2038.26</v>
          </cell>
          <cell r="I325" t="str">
            <v>4.1, 4.4 , 4.7</v>
          </cell>
        </row>
        <row r="326">
          <cell r="A326" t="str">
            <v>04-21</v>
          </cell>
          <cell r="B326" t="str">
            <v>Dismantling sirki sarkanda or thached roofing supported on battens or ballies</v>
          </cell>
          <cell r="C326" t="str">
            <v>100 Sft</v>
          </cell>
          <cell r="D326">
            <v>443.94</v>
          </cell>
          <cell r="E326">
            <v>443.94</v>
          </cell>
          <cell r="F326" t="str">
            <v>m2</v>
          </cell>
          <cell r="G326">
            <v>47.77</v>
          </cell>
          <cell r="H326">
            <v>47.77</v>
          </cell>
          <cell r="I326" t="str">
            <v>4.1 , 4.4</v>
          </cell>
        </row>
        <row r="327">
          <cell r="A327" t="str">
            <v>04-22-a</v>
          </cell>
          <cell r="B327" t="str">
            <v>Dismantling 1st class tile roofing</v>
          </cell>
          <cell r="C327" t="str">
            <v>100 Sft</v>
          </cell>
          <cell r="D327">
            <v>1099.56</v>
          </cell>
          <cell r="E327">
            <v>1099.56</v>
          </cell>
          <cell r="F327" t="str">
            <v>m2</v>
          </cell>
          <cell r="G327">
            <v>118.31</v>
          </cell>
          <cell r="H327">
            <v>118.31</v>
          </cell>
          <cell r="I327" t="str">
            <v>4.1</v>
          </cell>
          <cell r="J327" t="str">
            <v>Add extra 13%, 32% and 51% on labour rates only for 2nd, 3rd, 4th and subsequent floors respectively against item No 04-22-a, 04-22-b, 04-26, 04-27 and 04-30</v>
          </cell>
        </row>
        <row r="328">
          <cell r="A328" t="str">
            <v>04-22-b</v>
          </cell>
          <cell r="B328" t="str">
            <v>Dismantling 2nd class tile roofing</v>
          </cell>
          <cell r="C328" t="str">
            <v>100 Sft</v>
          </cell>
          <cell r="D328">
            <v>921.69</v>
          </cell>
          <cell r="E328">
            <v>921.69</v>
          </cell>
          <cell r="F328" t="str">
            <v>m2</v>
          </cell>
          <cell r="G328">
            <v>99.17</v>
          </cell>
          <cell r="H328">
            <v>99.17</v>
          </cell>
          <cell r="I328" t="str">
            <v>4.1</v>
          </cell>
        </row>
        <row r="329">
          <cell r="A329" t="str">
            <v>04-23</v>
          </cell>
          <cell r="B329" t="str">
            <v>Dismantling from any height, asbestos sheets &amp; ridge coping</v>
          </cell>
          <cell r="C329" t="str">
            <v>100 Sft</v>
          </cell>
          <cell r="D329">
            <v>551.25</v>
          </cell>
          <cell r="E329">
            <v>551.25</v>
          </cell>
          <cell r="F329" t="str">
            <v>m2</v>
          </cell>
          <cell r="G329">
            <v>59.31</v>
          </cell>
          <cell r="H329">
            <v>59.31</v>
          </cell>
          <cell r="I329" t="str">
            <v>4.1</v>
          </cell>
        </row>
        <row r="330">
          <cell r="A330" t="str">
            <v>04-24</v>
          </cell>
          <cell r="B330" t="str">
            <v>Dismantling roof of wooden planks &amp; battens from any height</v>
          </cell>
          <cell r="C330" t="str">
            <v>100 Sft</v>
          </cell>
          <cell r="D330">
            <v>588</v>
          </cell>
          <cell r="E330">
            <v>588</v>
          </cell>
          <cell r="F330" t="str">
            <v>m2</v>
          </cell>
          <cell r="G330">
            <v>63.27</v>
          </cell>
          <cell r="H330">
            <v>63.27</v>
          </cell>
          <cell r="I330" t="str">
            <v>4.1 , 4.4</v>
          </cell>
        </row>
        <row r="331">
          <cell r="A331" t="str">
            <v>04-25</v>
          </cell>
          <cell r="B331" t="str">
            <v>Dismantling wooden ceiling above 20' height in difficult position including lifting along live wire</v>
          </cell>
          <cell r="C331" t="str">
            <v>100 Sft</v>
          </cell>
          <cell r="D331">
            <v>2206.4699999999998</v>
          </cell>
          <cell r="E331">
            <v>2206.4699999999998</v>
          </cell>
          <cell r="F331" t="str">
            <v>m2</v>
          </cell>
          <cell r="G331">
            <v>237.42</v>
          </cell>
          <cell r="H331">
            <v>237.42</v>
          </cell>
          <cell r="I331" t="str">
            <v>4.1 , 4.4</v>
          </cell>
        </row>
        <row r="332">
          <cell r="A332" t="str">
            <v>04-26</v>
          </cell>
          <cell r="B332" t="str">
            <v>Dismantling jack arch roofing, including removing joists</v>
          </cell>
          <cell r="C332" t="str">
            <v>100 Sft</v>
          </cell>
          <cell r="D332">
            <v>1470</v>
          </cell>
          <cell r="E332">
            <v>1470</v>
          </cell>
          <cell r="F332" t="str">
            <v>m2</v>
          </cell>
          <cell r="G332">
            <v>158.16999999999999</v>
          </cell>
          <cell r="H332">
            <v>158.16999999999999</v>
          </cell>
          <cell r="I332" t="str">
            <v>4.1 , 4.4</v>
          </cell>
        </row>
        <row r="333">
          <cell r="A333" t="str">
            <v>04-27</v>
          </cell>
          <cell r="B333" t="str">
            <v>Dismantling RB roof complete with mud and mud plaster including reinforcement complete</v>
          </cell>
          <cell r="C333" t="str">
            <v>100 Sft</v>
          </cell>
          <cell r="D333">
            <v>1837.5</v>
          </cell>
          <cell r="E333">
            <v>1837.5</v>
          </cell>
          <cell r="F333" t="str">
            <v>m2</v>
          </cell>
          <cell r="G333">
            <v>197.72</v>
          </cell>
          <cell r="H333">
            <v>197.72</v>
          </cell>
          <cell r="I333" t="str">
            <v>4.1 , 4.4</v>
          </cell>
        </row>
        <row r="334">
          <cell r="A334" t="str">
            <v>04-28-a</v>
          </cell>
          <cell r="B334" t="str">
            <v>Stripping and stacking: Slate or tiles from the truss roofing</v>
          </cell>
          <cell r="C334" t="str">
            <v>100 Sft</v>
          </cell>
          <cell r="D334">
            <v>1305.73</v>
          </cell>
          <cell r="E334">
            <v>1305.73</v>
          </cell>
          <cell r="F334" t="str">
            <v>m2</v>
          </cell>
          <cell r="G334">
            <v>140.5</v>
          </cell>
          <cell r="H334">
            <v>140.5</v>
          </cell>
          <cell r="I334" t="str">
            <v>4.1 , 4.4</v>
          </cell>
        </row>
        <row r="335">
          <cell r="A335" t="str">
            <v>04-28-b</v>
          </cell>
          <cell r="B335" t="str">
            <v>Stripping and stacking: GI sheet roofing</v>
          </cell>
          <cell r="C335" t="str">
            <v>100 Sft</v>
          </cell>
          <cell r="D335">
            <v>823.2</v>
          </cell>
          <cell r="E335">
            <v>823.2</v>
          </cell>
          <cell r="F335" t="str">
            <v>m2</v>
          </cell>
          <cell r="G335">
            <v>88.58</v>
          </cell>
          <cell r="H335">
            <v>88.58</v>
          </cell>
          <cell r="I335" t="str">
            <v>4.1 , 4.4</v>
          </cell>
        </row>
        <row r="336">
          <cell r="A336" t="str">
            <v>04-29</v>
          </cell>
          <cell r="B336" t="str">
            <v>Extra for dismantling CI sheet roof above 20 ft. in dificult position including lifting along live wire</v>
          </cell>
          <cell r="C336" t="str">
            <v>100 Sft</v>
          </cell>
          <cell r="D336">
            <v>1470</v>
          </cell>
          <cell r="E336">
            <v>1470</v>
          </cell>
          <cell r="F336" t="str">
            <v>m2</v>
          </cell>
          <cell r="G336">
            <v>158.16999999999999</v>
          </cell>
          <cell r="H336">
            <v>158.16999999999999</v>
          </cell>
        </row>
        <row r="337">
          <cell r="A337" t="str">
            <v>04-30</v>
          </cell>
          <cell r="B337" t="str">
            <v>Dismantling slates or tiles including battens, purlins and planking</v>
          </cell>
          <cell r="C337" t="str">
            <v>100 Sft</v>
          </cell>
          <cell r="D337">
            <v>1470</v>
          </cell>
          <cell r="E337">
            <v>1470</v>
          </cell>
          <cell r="F337" t="str">
            <v>m2</v>
          </cell>
          <cell r="G337">
            <v>158.16999999999999</v>
          </cell>
          <cell r="H337">
            <v>158.16999999999999</v>
          </cell>
          <cell r="I337" t="str">
            <v>4.1 , 4.4</v>
          </cell>
        </row>
        <row r="338">
          <cell r="A338" t="str">
            <v>04-31</v>
          </cell>
          <cell r="B338" t="str">
            <v>Dismantling brick or flagged flooring without concrete foundation</v>
          </cell>
          <cell r="C338" t="str">
            <v>100 Sft</v>
          </cell>
          <cell r="D338">
            <v>624.75</v>
          </cell>
          <cell r="E338">
            <v>624.75</v>
          </cell>
          <cell r="F338" t="str">
            <v>m2</v>
          </cell>
          <cell r="G338">
            <v>67.22</v>
          </cell>
          <cell r="H338">
            <v>67.22</v>
          </cell>
          <cell r="I338" t="str">
            <v>4.1</v>
          </cell>
          <cell r="J338" t="str">
            <v>Add extra 13%, 32% and 51% on labour rates only for 2nd, 3rd, 4th and subsequent floors respectively against item No 04-31 and 04-32</v>
          </cell>
        </row>
        <row r="339">
          <cell r="A339" t="str">
            <v>04-32</v>
          </cell>
          <cell r="B339" t="str">
            <v>Dismantling plank or wooden block flooring etc</v>
          </cell>
          <cell r="C339" t="str">
            <v>100 Sft</v>
          </cell>
          <cell r="D339">
            <v>918.75</v>
          </cell>
          <cell r="E339">
            <v>918.75</v>
          </cell>
          <cell r="F339" t="str">
            <v>m2</v>
          </cell>
          <cell r="G339">
            <v>98.86</v>
          </cell>
          <cell r="H339">
            <v>98.86</v>
          </cell>
          <cell r="I339" t="str">
            <v>4.1</v>
          </cell>
        </row>
        <row r="340">
          <cell r="A340" t="str">
            <v>04-33-a</v>
          </cell>
          <cell r="B340" t="str">
            <v>Disjointing RCC pipes inside trench &amp; removing pipes &amp; stacking outside : 6" to 12" diameter</v>
          </cell>
          <cell r="C340" t="str">
            <v>100 Rft</v>
          </cell>
          <cell r="D340">
            <v>918.75</v>
          </cell>
          <cell r="E340">
            <v>918.75</v>
          </cell>
          <cell r="F340" t="str">
            <v>m</v>
          </cell>
          <cell r="G340">
            <v>30.14</v>
          </cell>
          <cell r="H340">
            <v>30.14</v>
          </cell>
          <cell r="I340" t="str">
            <v>4.1 , 4.4</v>
          </cell>
          <cell r="J340" t="str">
            <v>a) The rate does not include the cost of excavation and refilling of trench, or the demoliation of any masonry or brick work.</v>
          </cell>
        </row>
        <row r="341">
          <cell r="A341" t="str">
            <v>04-33-b</v>
          </cell>
          <cell r="B341" t="str">
            <v>Disjointing RCC pipes inside trench &amp; removing pipes &amp; stacking outside : 13" to 24" diameter</v>
          </cell>
          <cell r="C341" t="str">
            <v>100 Rft</v>
          </cell>
          <cell r="D341">
            <v>1276.69</v>
          </cell>
          <cell r="E341">
            <v>1276.69</v>
          </cell>
          <cell r="F341" t="str">
            <v>m</v>
          </cell>
          <cell r="G341">
            <v>41.89</v>
          </cell>
          <cell r="H341">
            <v>41.89</v>
          </cell>
          <cell r="I341" t="str">
            <v>4.1</v>
          </cell>
          <cell r="J341" t="str">
            <v>b) Bends, elbows, sluice valves, etc should not be paid for extra if fixed in the length of pipe line that is being dismantled.</v>
          </cell>
        </row>
        <row r="342">
          <cell r="A342" t="str">
            <v>04-33-c</v>
          </cell>
          <cell r="B342" t="str">
            <v>Disjointing RCC pipes inside trench &amp; removing pipes &amp; stacking outside : 25" to 36" diameter</v>
          </cell>
          <cell r="C342" t="str">
            <v>100 Rft</v>
          </cell>
          <cell r="D342">
            <v>1658.16</v>
          </cell>
          <cell r="E342">
            <v>1658.16</v>
          </cell>
          <cell r="F342" t="str">
            <v>m</v>
          </cell>
          <cell r="G342">
            <v>54.4</v>
          </cell>
          <cell r="H342">
            <v>54.4</v>
          </cell>
          <cell r="I342" t="str">
            <v>4.1</v>
          </cell>
        </row>
        <row r="343">
          <cell r="A343" t="str">
            <v>04-33-d</v>
          </cell>
          <cell r="B343" t="str">
            <v>Disjointing RCC pipes inside trench &amp; removing pipes &amp; stacking outside : Over 36" diameter</v>
          </cell>
          <cell r="C343" t="str">
            <v>100 Rft</v>
          </cell>
          <cell r="D343">
            <v>1456.18</v>
          </cell>
          <cell r="E343">
            <v>1456.18</v>
          </cell>
          <cell r="F343" t="str">
            <v>m</v>
          </cell>
          <cell r="G343">
            <v>47.78</v>
          </cell>
          <cell r="H343">
            <v>47.78</v>
          </cell>
          <cell r="I343" t="str">
            <v>4.1</v>
          </cell>
        </row>
        <row r="344">
          <cell r="A344" t="str">
            <v>04-34-a</v>
          </cell>
          <cell r="B344" t="str">
            <v>Dismantling: Woden beams up to 12' in length</v>
          </cell>
          <cell r="C344" t="str">
            <v>Each</v>
          </cell>
          <cell r="D344">
            <v>183.75</v>
          </cell>
          <cell r="E344">
            <v>183.75</v>
          </cell>
          <cell r="F344" t="str">
            <v>Each</v>
          </cell>
          <cell r="G344">
            <v>183.75</v>
          </cell>
          <cell r="H344">
            <v>183.75</v>
          </cell>
          <cell r="I344" t="str">
            <v>4.1</v>
          </cell>
        </row>
        <row r="345">
          <cell r="A345" t="str">
            <v>04-34-b</v>
          </cell>
          <cell r="B345" t="str">
            <v>Dismantling: Wooden beams from 12.1' to 23' length</v>
          </cell>
          <cell r="C345" t="str">
            <v>Each</v>
          </cell>
          <cell r="D345">
            <v>367.5</v>
          </cell>
          <cell r="E345">
            <v>367.5</v>
          </cell>
          <cell r="F345" t="str">
            <v>Each</v>
          </cell>
          <cell r="G345">
            <v>367.5</v>
          </cell>
          <cell r="H345">
            <v>367.5</v>
          </cell>
          <cell r="I345" t="str">
            <v>4.1</v>
          </cell>
        </row>
        <row r="346">
          <cell r="A346" t="str">
            <v>04-34-c</v>
          </cell>
          <cell r="B346" t="str">
            <v>Dismantling: Wooden partiton Jaffry Work etc</v>
          </cell>
          <cell r="C346" t="str">
            <v>600 Sft</v>
          </cell>
          <cell r="D346">
            <v>2908.4</v>
          </cell>
          <cell r="E346">
            <v>2908.4</v>
          </cell>
          <cell r="F346" t="str">
            <v>m2</v>
          </cell>
          <cell r="G346">
            <v>52.16</v>
          </cell>
          <cell r="H346">
            <v>52.16</v>
          </cell>
          <cell r="I346" t="str">
            <v>4.1</v>
          </cell>
        </row>
        <row r="347">
          <cell r="A347" t="str">
            <v>04-34-d</v>
          </cell>
          <cell r="B347" t="str">
            <v>Dismantling: Wooden trusses</v>
          </cell>
          <cell r="C347" t="str">
            <v>5 Cwt</v>
          </cell>
          <cell r="D347">
            <v>3307.5</v>
          </cell>
          <cell r="E347">
            <v>3307.5</v>
          </cell>
          <cell r="F347" t="str">
            <v>100 Kg</v>
          </cell>
          <cell r="G347">
            <v>1289.98</v>
          </cell>
          <cell r="H347">
            <v>1289.98</v>
          </cell>
          <cell r="I347" t="str">
            <v>4.1</v>
          </cell>
        </row>
        <row r="348">
          <cell r="A348" t="str">
            <v>04-34-e</v>
          </cell>
          <cell r="B348" t="str">
            <v>Dismantling: Wooden palisade fencing</v>
          </cell>
          <cell r="C348" t="str">
            <v>50 Rft</v>
          </cell>
          <cell r="D348">
            <v>2205</v>
          </cell>
          <cell r="E348">
            <v>2205</v>
          </cell>
          <cell r="F348" t="str">
            <v>m</v>
          </cell>
          <cell r="G348">
            <v>144.68</v>
          </cell>
          <cell r="H348">
            <v>144.68</v>
          </cell>
          <cell r="I348" t="str">
            <v>4.1</v>
          </cell>
        </row>
        <row r="349">
          <cell r="A349" t="str">
            <v>04-35</v>
          </cell>
          <cell r="B349" t="str">
            <v>Dismantling iron work of trusses, sheds, water tanks, etc excluding cutting of rivets</v>
          </cell>
          <cell r="C349" t="str">
            <v>5 Cwt</v>
          </cell>
          <cell r="D349">
            <v>3491.25</v>
          </cell>
          <cell r="E349">
            <v>3491.25</v>
          </cell>
          <cell r="F349" t="str">
            <v>100 Kg</v>
          </cell>
          <cell r="G349">
            <v>1361.64</v>
          </cell>
          <cell r="H349">
            <v>1361.64</v>
          </cell>
          <cell r="I349" t="str">
            <v>4.1</v>
          </cell>
          <cell r="J349" t="str">
            <v>Add extra 13%, 32% and 51% on labour rates only for 2nd, 3rd, 4th and subsequent floors respectively against item No 04-35 and 04-36</v>
          </cell>
        </row>
        <row r="350">
          <cell r="A350" t="str">
            <v>04-36</v>
          </cell>
          <cell r="B350" t="str">
            <v>Dismantling rolled steel beams or iron rails etc.</v>
          </cell>
          <cell r="C350" t="str">
            <v>12 Cwt</v>
          </cell>
          <cell r="D350">
            <v>3675</v>
          </cell>
          <cell r="E350">
            <v>3675</v>
          </cell>
          <cell r="F350" t="str">
            <v>100 Kg</v>
          </cell>
          <cell r="G350">
            <v>602.71</v>
          </cell>
          <cell r="H350">
            <v>602.71</v>
          </cell>
          <cell r="I350" t="str">
            <v>4.1, 4.4 , 4.7</v>
          </cell>
        </row>
        <row r="351">
          <cell r="A351" t="str">
            <v>04-37</v>
          </cell>
          <cell r="B351" t="str">
            <v xml:space="preserve">Dismantling iron latrine </v>
          </cell>
          <cell r="C351" t="str">
            <v>Each</v>
          </cell>
          <cell r="D351">
            <v>551.25</v>
          </cell>
          <cell r="E351">
            <v>551.25</v>
          </cell>
          <cell r="F351" t="str">
            <v>Each</v>
          </cell>
          <cell r="G351">
            <v>551.25</v>
          </cell>
          <cell r="H351">
            <v>551.25</v>
          </cell>
          <cell r="I351" t="str">
            <v>4.1</v>
          </cell>
        </row>
        <row r="352">
          <cell r="A352" t="str">
            <v>04-38</v>
          </cell>
          <cell r="B352" t="str">
            <v>Dismantling tees, bends or sluice valves upto 12" i/d</v>
          </cell>
          <cell r="C352" t="str">
            <v>Each/25mm</v>
          </cell>
          <cell r="D352">
            <v>14.7</v>
          </cell>
          <cell r="E352">
            <v>14.7</v>
          </cell>
          <cell r="F352" t="str">
            <v>Ea/25mm D</v>
          </cell>
          <cell r="G352">
            <v>14.7</v>
          </cell>
          <cell r="H352">
            <v>14.7</v>
          </cell>
          <cell r="I352" t="str">
            <v>4.1</v>
          </cell>
        </row>
        <row r="353">
          <cell r="A353" t="str">
            <v>04-39-a</v>
          </cell>
          <cell r="B353" t="str">
            <v>Dismantling water column : BG</v>
          </cell>
          <cell r="C353" t="str">
            <v>Each</v>
          </cell>
          <cell r="D353">
            <v>10106.25</v>
          </cell>
          <cell r="E353">
            <v>10106.25</v>
          </cell>
          <cell r="F353" t="str">
            <v>Each</v>
          </cell>
          <cell r="G353">
            <v>10106.25</v>
          </cell>
          <cell r="H353">
            <v>10106.25</v>
          </cell>
          <cell r="I353" t="str">
            <v>4.1</v>
          </cell>
        </row>
        <row r="354">
          <cell r="A354" t="str">
            <v>04-39-b</v>
          </cell>
          <cell r="B354" t="str">
            <v>Dismantling water column : MG or NG</v>
          </cell>
          <cell r="C354" t="str">
            <v>Each</v>
          </cell>
          <cell r="D354">
            <v>6798.75</v>
          </cell>
          <cell r="E354">
            <v>6798.75</v>
          </cell>
          <cell r="F354" t="str">
            <v>Each</v>
          </cell>
          <cell r="G354">
            <v>6798.75</v>
          </cell>
          <cell r="H354">
            <v>6798.75</v>
          </cell>
          <cell r="I354" t="str">
            <v>4.1</v>
          </cell>
        </row>
        <row r="355">
          <cell r="A355" t="str">
            <v>04-40</v>
          </cell>
          <cell r="B355" t="str">
            <v>Dismantling all type of wire fencing, including rolling wire into bundles and collecting material</v>
          </cell>
          <cell r="C355" t="str">
            <v>230 Rft</v>
          </cell>
          <cell r="D355">
            <v>1470</v>
          </cell>
          <cell r="E355">
            <v>1470</v>
          </cell>
          <cell r="F355" t="str">
            <v>m</v>
          </cell>
          <cell r="G355">
            <v>20.97</v>
          </cell>
          <cell r="H355">
            <v>20.97</v>
          </cell>
          <cell r="I355" t="str">
            <v>4.1</v>
          </cell>
        </row>
        <row r="356">
          <cell r="A356" t="str">
            <v>04-41</v>
          </cell>
          <cell r="B356" t="str">
            <v>Dismantling wire netting of tennis courts and frame work</v>
          </cell>
          <cell r="C356" t="str">
            <v>100 Sft</v>
          </cell>
          <cell r="D356">
            <v>294</v>
          </cell>
          <cell r="E356">
            <v>294</v>
          </cell>
          <cell r="F356" t="str">
            <v>m2</v>
          </cell>
          <cell r="G356">
            <v>31.63</v>
          </cell>
          <cell r="H356">
            <v>31.63</v>
          </cell>
          <cell r="I356" t="str">
            <v>4.1</v>
          </cell>
        </row>
        <row r="357">
          <cell r="A357" t="str">
            <v>04-42</v>
          </cell>
          <cell r="B357" t="str">
            <v xml:space="preserve"> Dismantling cloth ceiling and supporting timber </v>
          </cell>
          <cell r="C357" t="str">
            <v>100 Sft</v>
          </cell>
          <cell r="D357">
            <v>551.25</v>
          </cell>
          <cell r="E357">
            <v>551.25</v>
          </cell>
          <cell r="F357" t="str">
            <v>m2</v>
          </cell>
          <cell r="G357">
            <v>59.31</v>
          </cell>
          <cell r="H357">
            <v>59.31</v>
          </cell>
          <cell r="I357" t="str">
            <v>4.1</v>
          </cell>
        </row>
        <row r="358">
          <cell r="A358" t="str">
            <v>04-43</v>
          </cell>
          <cell r="B358" t="str">
            <v>Dismantling and removing road metalling</v>
          </cell>
          <cell r="C358" t="str">
            <v>100 Cft</v>
          </cell>
          <cell r="D358">
            <v>1470</v>
          </cell>
          <cell r="E358">
            <v>1470</v>
          </cell>
          <cell r="F358" t="str">
            <v>m3</v>
          </cell>
          <cell r="G358">
            <v>519.13</v>
          </cell>
          <cell r="H358">
            <v>519.13</v>
          </cell>
          <cell r="I358" t="str">
            <v>3.9.3</v>
          </cell>
        </row>
        <row r="359">
          <cell r="A359" t="str">
            <v>04-44</v>
          </cell>
          <cell r="B359" t="str">
            <v>Dismantling &amp; removing road pavement etc including screening &amp; stacking of by-products upto 50m.</v>
          </cell>
          <cell r="C359" t="str">
            <v>100 Sft</v>
          </cell>
          <cell r="D359">
            <v>9643.2000000000007</v>
          </cell>
          <cell r="E359">
            <v>9643.2000000000007</v>
          </cell>
          <cell r="F359" t="str">
            <v>m2</v>
          </cell>
          <cell r="G359">
            <v>1037.6099999999999</v>
          </cell>
          <cell r="H359">
            <v>1037.6099999999999</v>
          </cell>
          <cell r="I359" t="str">
            <v>3.9.2</v>
          </cell>
        </row>
        <row r="360">
          <cell r="A360" t="str">
            <v>04-45-a</v>
          </cell>
          <cell r="B360" t="str">
            <v>Scraping : White wash or colour wash</v>
          </cell>
          <cell r="C360" t="str">
            <v>100 Sft</v>
          </cell>
          <cell r="D360">
            <v>183.75</v>
          </cell>
          <cell r="E360">
            <v>183.75</v>
          </cell>
          <cell r="F360" t="str">
            <v>m2</v>
          </cell>
          <cell r="G360">
            <v>19.77</v>
          </cell>
          <cell r="H360">
            <v>19.77</v>
          </cell>
          <cell r="I360" t="str">
            <v>4.1</v>
          </cell>
        </row>
        <row r="361">
          <cell r="A361" t="str">
            <v>04-45-b</v>
          </cell>
          <cell r="B361" t="str">
            <v>Scraping : Ordinary distemper, oil bound distemper or paint off wall</v>
          </cell>
          <cell r="C361" t="str">
            <v>100 Sft</v>
          </cell>
          <cell r="D361">
            <v>551.25</v>
          </cell>
          <cell r="E361">
            <v>551.25</v>
          </cell>
          <cell r="F361" t="str">
            <v>m2</v>
          </cell>
          <cell r="G361">
            <v>59.31</v>
          </cell>
          <cell r="H361">
            <v>59.31</v>
          </cell>
          <cell r="I361" t="str">
            <v>4.1</v>
          </cell>
        </row>
        <row r="362">
          <cell r="A362" t="str">
            <v>04-46</v>
          </cell>
          <cell r="B362" t="str">
            <v xml:space="preserve">Dismantling glazed or accoustics tiles etc </v>
          </cell>
          <cell r="C362" t="str">
            <v>100 Sft</v>
          </cell>
          <cell r="D362">
            <v>2205</v>
          </cell>
          <cell r="E362">
            <v>2205</v>
          </cell>
          <cell r="F362" t="str">
            <v>m2</v>
          </cell>
          <cell r="G362">
            <v>237.26</v>
          </cell>
          <cell r="H362">
            <v>237.26</v>
          </cell>
          <cell r="I362" t="str">
            <v>4.1</v>
          </cell>
        </row>
        <row r="363">
          <cell r="A363" t="str">
            <v>04-47</v>
          </cell>
          <cell r="B363" t="str">
            <v>Scraping boulders.</v>
          </cell>
          <cell r="C363" t="str">
            <v>100 Cft</v>
          </cell>
          <cell r="D363">
            <v>2498.2600000000002</v>
          </cell>
          <cell r="E363">
            <v>2498.2600000000002</v>
          </cell>
          <cell r="F363" t="str">
            <v>m3</v>
          </cell>
          <cell r="G363">
            <v>882.25</v>
          </cell>
          <cell r="H363">
            <v>882.25</v>
          </cell>
          <cell r="I363" t="str">
            <v>4.1</v>
          </cell>
        </row>
        <row r="364">
          <cell r="A364" t="str">
            <v>04-48</v>
          </cell>
          <cell r="B364" t="str">
            <v>Cleaning mortar of old stones to be used in masonry</v>
          </cell>
          <cell r="C364" t="str">
            <v>100 Cft</v>
          </cell>
          <cell r="D364">
            <v>1286.25</v>
          </cell>
          <cell r="E364">
            <v>1286.25</v>
          </cell>
          <cell r="F364" t="str">
            <v>m3</v>
          </cell>
          <cell r="G364">
            <v>454.24</v>
          </cell>
          <cell r="H364">
            <v>454.24</v>
          </cell>
          <cell r="I364" t="str">
            <v>4.1</v>
          </cell>
        </row>
        <row r="365">
          <cell r="A365" t="str">
            <v>04-49</v>
          </cell>
          <cell r="B365" t="str">
            <v>Dismantling light, fan and call bell point including casing, capping/strip open type complete</v>
          </cell>
          <cell r="C365" t="str">
            <v>Point</v>
          </cell>
          <cell r="D365">
            <v>88.2</v>
          </cell>
          <cell r="E365">
            <v>88.2</v>
          </cell>
          <cell r="F365" t="str">
            <v>Point</v>
          </cell>
          <cell r="G365">
            <v>88.2</v>
          </cell>
          <cell r="H365">
            <v>88.2</v>
          </cell>
          <cell r="I365" t="str">
            <v>4.1, 4.4 , 4.7</v>
          </cell>
        </row>
        <row r="366">
          <cell r="A366" t="str">
            <v>04-50</v>
          </cell>
          <cell r="B366" t="str">
            <v>Dismantling plug point &amp; making good damaged surface (building portion)</v>
          </cell>
          <cell r="C366" t="str">
            <v>Point</v>
          </cell>
          <cell r="D366">
            <v>73.5</v>
          </cell>
          <cell r="E366">
            <v>73.5</v>
          </cell>
          <cell r="F366" t="str">
            <v>Point</v>
          </cell>
          <cell r="G366">
            <v>73.5</v>
          </cell>
          <cell r="H366">
            <v>73.5</v>
          </cell>
          <cell r="I366" t="str">
            <v>4.1</v>
          </cell>
        </row>
        <row r="367">
          <cell r="A367" t="str">
            <v>04-51-a</v>
          </cell>
          <cell r="B367" t="str">
            <v>Dismantle GI/MS conduit/GI flexible/PVC pipes or conduit wiring of all sizes : On surface</v>
          </cell>
          <cell r="C367" t="str">
            <v>Rft</v>
          </cell>
          <cell r="D367">
            <v>16.899999999999999</v>
          </cell>
          <cell r="E367">
            <v>16.899999999999999</v>
          </cell>
          <cell r="F367" t="str">
            <v>m</v>
          </cell>
          <cell r="G367">
            <v>55.46</v>
          </cell>
          <cell r="H367">
            <v>55.46</v>
          </cell>
          <cell r="I367" t="str">
            <v>4.1 , 4.4</v>
          </cell>
        </row>
        <row r="368">
          <cell r="A368" t="str">
            <v>04-51-b</v>
          </cell>
          <cell r="B368" t="str">
            <v>Dismantle GI/MS conduit/GI flexible/PVC pipes or conduit wiring of all sizes : Recessed in wall</v>
          </cell>
          <cell r="C368" t="str">
            <v>Rft</v>
          </cell>
          <cell r="D368">
            <v>26.9</v>
          </cell>
          <cell r="E368">
            <v>26.9</v>
          </cell>
          <cell r="F368" t="str">
            <v>m</v>
          </cell>
          <cell r="G368">
            <v>88.26</v>
          </cell>
          <cell r="H368">
            <v>88.26</v>
          </cell>
          <cell r="I368" t="str">
            <v>4.1 , 4.4</v>
          </cell>
        </row>
        <row r="369">
          <cell r="A369" t="str">
            <v>05-01</v>
          </cell>
          <cell r="B369" t="str">
            <v>Lime Sand Mortar 1 : 2 (one Lime: 2 Sand)</v>
          </cell>
          <cell r="C369" t="str">
            <v>100 Cft</v>
          </cell>
          <cell r="D369">
            <v>2756.25</v>
          </cell>
          <cell r="E369">
            <v>17984</v>
          </cell>
          <cell r="F369" t="str">
            <v>m3</v>
          </cell>
          <cell r="G369">
            <v>973.36</v>
          </cell>
          <cell r="H369">
            <v>6351</v>
          </cell>
          <cell r="I369" t="str">
            <v>5.1</v>
          </cell>
        </row>
        <row r="370">
          <cell r="A370" t="str">
            <v>05-02</v>
          </cell>
          <cell r="B370" t="str">
            <v>Lime Sand Mortar 1 : 3 (one Lime: 3 Sand)</v>
          </cell>
          <cell r="C370" t="str">
            <v>100 Cft</v>
          </cell>
          <cell r="D370">
            <v>2756.25</v>
          </cell>
          <cell r="E370">
            <v>15186.86</v>
          </cell>
          <cell r="F370" t="str">
            <v>m3</v>
          </cell>
          <cell r="G370">
            <v>973.36</v>
          </cell>
          <cell r="H370">
            <v>5363.19</v>
          </cell>
          <cell r="I370" t="str">
            <v>5.1</v>
          </cell>
        </row>
        <row r="371">
          <cell r="A371" t="str">
            <v>05-03</v>
          </cell>
          <cell r="B371" t="str">
            <v>Lime Surkhi Mortar 1 : 1-1/2 (one Lime: 1-1/2 Surkhi)</v>
          </cell>
          <cell r="C371" t="str">
            <v>100 Cft</v>
          </cell>
          <cell r="D371">
            <v>2756.25</v>
          </cell>
          <cell r="E371">
            <v>15256.97</v>
          </cell>
          <cell r="F371" t="str">
            <v>m3</v>
          </cell>
          <cell r="G371">
            <v>973.36</v>
          </cell>
          <cell r="H371">
            <v>5387.95</v>
          </cell>
          <cell r="I371" t="str">
            <v>5.1</v>
          </cell>
        </row>
        <row r="372">
          <cell r="A372" t="str">
            <v>05-04</v>
          </cell>
          <cell r="B372" t="str">
            <v>Lime Surkhi Mortar 1 : 2 (one Lime: 2 Surkhi)</v>
          </cell>
          <cell r="C372" t="str">
            <v>100 Cft</v>
          </cell>
          <cell r="D372">
            <v>2756.25</v>
          </cell>
          <cell r="E372">
            <v>15371.68</v>
          </cell>
          <cell r="F372" t="str">
            <v>m3</v>
          </cell>
          <cell r="G372">
            <v>973.36</v>
          </cell>
          <cell r="H372">
            <v>5428.46</v>
          </cell>
          <cell r="I372" t="str">
            <v>5.1</v>
          </cell>
        </row>
        <row r="373">
          <cell r="A373" t="str">
            <v>05-05</v>
          </cell>
          <cell r="B373" t="str">
            <v>Lime Surkhi Mortar 1 : 3 (one Lime: 3 Surkhi)</v>
          </cell>
          <cell r="C373" t="str">
            <v>100 Cft</v>
          </cell>
          <cell r="D373">
            <v>2756.25</v>
          </cell>
          <cell r="E373">
            <v>12446.82</v>
          </cell>
          <cell r="F373" t="str">
            <v>m3</v>
          </cell>
          <cell r="G373">
            <v>973.36</v>
          </cell>
          <cell r="H373">
            <v>4395.5600000000004</v>
          </cell>
          <cell r="I373" t="str">
            <v>5.1</v>
          </cell>
        </row>
        <row r="374">
          <cell r="A374" t="str">
            <v>05-06</v>
          </cell>
          <cell r="B374" t="str">
            <v>Lime Sand And Surkhi Mortar 1 : 1 : 1 (one Lime: 1 Sand And : 1 Surkhi)</v>
          </cell>
          <cell r="C374" t="str">
            <v>100 Cft</v>
          </cell>
          <cell r="D374">
            <v>2756.25</v>
          </cell>
          <cell r="E374">
            <v>16141.18</v>
          </cell>
          <cell r="F374" t="str">
            <v>m3</v>
          </cell>
          <cell r="G374">
            <v>973.36</v>
          </cell>
          <cell r="H374">
            <v>5700.21</v>
          </cell>
          <cell r="I374" t="str">
            <v>5.1</v>
          </cell>
        </row>
        <row r="375">
          <cell r="A375" t="str">
            <v>05-07</v>
          </cell>
          <cell r="B375" t="str">
            <v>Lime Sand And Surkhi Mortar 1 : 2 : 1 (one Lime: 2 Sand And : 1 Surkhi)</v>
          </cell>
          <cell r="C375" t="str">
            <v>100 Cft</v>
          </cell>
          <cell r="D375">
            <v>2756.25</v>
          </cell>
          <cell r="E375">
            <v>12149</v>
          </cell>
          <cell r="F375" t="str">
            <v>m3</v>
          </cell>
          <cell r="G375">
            <v>973.36</v>
          </cell>
          <cell r="H375">
            <v>4290.38</v>
          </cell>
          <cell r="I375" t="str">
            <v>5.1</v>
          </cell>
        </row>
        <row r="376">
          <cell r="A376" t="str">
            <v>05-08</v>
          </cell>
          <cell r="B376" t="str">
            <v>Lime, Cement And Sand Mortar 1 : 1 : 3 (one Lime: One Cement And : 3 Sand)</v>
          </cell>
          <cell r="C376" t="str">
            <v>100 Cft</v>
          </cell>
          <cell r="D376">
            <v>2756.25</v>
          </cell>
          <cell r="E376">
            <v>27317.87</v>
          </cell>
          <cell r="F376" t="str">
            <v>m3</v>
          </cell>
          <cell r="G376">
            <v>973.36</v>
          </cell>
          <cell r="H376">
            <v>9647.2199999999993</v>
          </cell>
          <cell r="I376" t="str">
            <v>5.2.4</v>
          </cell>
        </row>
        <row r="377">
          <cell r="A377" t="str">
            <v>05-09</v>
          </cell>
          <cell r="B377" t="str">
            <v>Lime, Cement And Sand Mortar 1 : 1 : 4 (one Lime: One Cement And : 4 Sand)</v>
          </cell>
          <cell r="C377" t="str">
            <v>100 Cft</v>
          </cell>
          <cell r="D377">
            <v>2756.25</v>
          </cell>
          <cell r="E377">
            <v>23933.72</v>
          </cell>
          <cell r="F377" t="str">
            <v>m3</v>
          </cell>
          <cell r="G377">
            <v>973.36</v>
          </cell>
          <cell r="H377">
            <v>8452.1200000000008</v>
          </cell>
          <cell r="I377" t="str">
            <v>5.2.4</v>
          </cell>
        </row>
        <row r="378">
          <cell r="A378" t="str">
            <v>05-10</v>
          </cell>
          <cell r="B378" t="str">
            <v>Lime, Cement And Sand Mortar 1 : 1 : 5 (one Lime: One Cement And : 5 Sand)</v>
          </cell>
          <cell r="C378" t="str">
            <v>100 Cft</v>
          </cell>
          <cell r="D378">
            <v>2756.25</v>
          </cell>
          <cell r="E378">
            <v>21532.92</v>
          </cell>
          <cell r="F378" t="str">
            <v>m3</v>
          </cell>
          <cell r="G378">
            <v>973.36</v>
          </cell>
          <cell r="H378">
            <v>7604.29</v>
          </cell>
          <cell r="I378" t="str">
            <v>5.2.4</v>
          </cell>
        </row>
        <row r="379">
          <cell r="A379" t="str">
            <v>05-11</v>
          </cell>
          <cell r="B379" t="str">
            <v>Lime, Cement And Sand Mortar 1 : 1 : 6 (one Lime: One Cement And : 6 Sand)</v>
          </cell>
          <cell r="C379" t="str">
            <v>100 Cft</v>
          </cell>
          <cell r="D379">
            <v>2756.25</v>
          </cell>
          <cell r="E379">
            <v>17990.93</v>
          </cell>
          <cell r="F379" t="str">
            <v>m3</v>
          </cell>
          <cell r="G379">
            <v>973.36</v>
          </cell>
          <cell r="H379">
            <v>6353.44</v>
          </cell>
          <cell r="I379" t="str">
            <v>5.2.4</v>
          </cell>
        </row>
        <row r="380">
          <cell r="A380" t="str">
            <v>05-12</v>
          </cell>
          <cell r="B380" t="str">
            <v>Lime, Cement And Sand Mortar 1 : 1 : 7 (one Lime: One Cement And : 7sand)</v>
          </cell>
          <cell r="C380" t="str">
            <v>100 Cft</v>
          </cell>
          <cell r="D380">
            <v>2756.25</v>
          </cell>
          <cell r="E380">
            <v>16478.12</v>
          </cell>
          <cell r="F380" t="str">
            <v>m3</v>
          </cell>
          <cell r="G380">
            <v>973.36</v>
          </cell>
          <cell r="H380">
            <v>5819.2</v>
          </cell>
          <cell r="I380" t="str">
            <v>5.2.4</v>
          </cell>
        </row>
        <row r="381">
          <cell r="A381" t="str">
            <v>05-13</v>
          </cell>
          <cell r="B381" t="str">
            <v>Lime, Cement And Sand Mortar 1 : 1 : 8 (one Lime: One Cement And : 8 Sand)</v>
          </cell>
          <cell r="C381" t="str">
            <v>100 Cft</v>
          </cell>
          <cell r="D381">
            <v>2756.25</v>
          </cell>
          <cell r="E381">
            <v>15149.36</v>
          </cell>
          <cell r="F381" t="str">
            <v>m3</v>
          </cell>
          <cell r="G381">
            <v>973.36</v>
          </cell>
          <cell r="H381">
            <v>5349.95</v>
          </cell>
          <cell r="I381" t="str">
            <v>5.2.4</v>
          </cell>
        </row>
        <row r="382">
          <cell r="A382" t="str">
            <v>05-14</v>
          </cell>
          <cell r="B382" t="str">
            <v>Lime, Cement And Sand Mortar 1 : 1 : 9 (one Lime: One Cement And : 9 Sand)</v>
          </cell>
          <cell r="C382" t="str">
            <v>100 Cft</v>
          </cell>
          <cell r="D382">
            <v>2756.25</v>
          </cell>
          <cell r="E382">
            <v>14332.62</v>
          </cell>
          <cell r="F382" t="str">
            <v>m3</v>
          </cell>
          <cell r="G382">
            <v>973.36</v>
          </cell>
          <cell r="H382">
            <v>5061.5200000000004</v>
          </cell>
          <cell r="I382" t="str">
            <v>5.2.4</v>
          </cell>
        </row>
        <row r="383">
          <cell r="A383" t="str">
            <v>05-15</v>
          </cell>
          <cell r="B383" t="str">
            <v>Lime, Cement And Sand Mortar 1 : 1 : 10 (one Lime: One Cement and : 10 Sand)</v>
          </cell>
          <cell r="C383" t="str">
            <v>100 Cft</v>
          </cell>
          <cell r="D383">
            <v>2756.25</v>
          </cell>
          <cell r="E383">
            <v>13468.71</v>
          </cell>
          <cell r="F383" t="str">
            <v>m3</v>
          </cell>
          <cell r="G383">
            <v>973.36</v>
          </cell>
          <cell r="H383">
            <v>4756.43</v>
          </cell>
          <cell r="I383" t="str">
            <v>5.2.4</v>
          </cell>
        </row>
        <row r="384">
          <cell r="A384" t="str">
            <v>05-16</v>
          </cell>
          <cell r="B384" t="str">
            <v>Cement, Lime And Sand Mortar 1 : 2 : 6 (one Cement: 2 Lime And : 6 Sand)</v>
          </cell>
          <cell r="C384" t="str">
            <v>100 Cft</v>
          </cell>
          <cell r="D384">
            <v>2756.25</v>
          </cell>
          <cell r="E384">
            <v>19559.490000000002</v>
          </cell>
          <cell r="F384" t="str">
            <v>m3</v>
          </cell>
          <cell r="G384">
            <v>973.36</v>
          </cell>
          <cell r="H384">
            <v>6907.38</v>
          </cell>
          <cell r="I384" t="str">
            <v>5.2.4</v>
          </cell>
        </row>
        <row r="385">
          <cell r="A385" t="str">
            <v>05-17</v>
          </cell>
          <cell r="B385" t="str">
            <v>Cement, Lime And Sand Mortar 1 : 2 : 9 (one Cement: 2 Lime And : 9 Sand)</v>
          </cell>
          <cell r="C385" t="str">
            <v>100 Cft</v>
          </cell>
          <cell r="D385">
            <v>2756.25</v>
          </cell>
          <cell r="E385">
            <v>16733.099999999999</v>
          </cell>
          <cell r="F385" t="str">
            <v>m3</v>
          </cell>
          <cell r="G385">
            <v>973.36</v>
          </cell>
          <cell r="H385">
            <v>5909.24</v>
          </cell>
          <cell r="I385" t="str">
            <v>5.2.4</v>
          </cell>
        </row>
        <row r="386">
          <cell r="A386" t="str">
            <v>05-18</v>
          </cell>
          <cell r="B386" t="str">
            <v>Cement Sand Mortar 1 : 1 (one Cement: One Sand)</v>
          </cell>
          <cell r="C386" t="str">
            <v>100 Cft</v>
          </cell>
          <cell r="D386">
            <v>2205</v>
          </cell>
          <cell r="E386">
            <v>38577.599999999999</v>
          </cell>
          <cell r="F386" t="str">
            <v>m3</v>
          </cell>
          <cell r="G386">
            <v>778.69</v>
          </cell>
          <cell r="H386">
            <v>13623.56</v>
          </cell>
          <cell r="I386" t="str">
            <v>5.2.2</v>
          </cell>
        </row>
        <row r="387">
          <cell r="A387" t="str">
            <v>05-19</v>
          </cell>
          <cell r="B387" t="str">
            <v>Cement Sand Mortar 1 : 1-1/2 (one Cement: 1-1/2 Sand)</v>
          </cell>
          <cell r="C387" t="str">
            <v>100 Cft</v>
          </cell>
          <cell r="D387">
            <v>2205</v>
          </cell>
          <cell r="E387">
            <v>32112.720000000001</v>
          </cell>
          <cell r="F387" t="str">
            <v>m3</v>
          </cell>
          <cell r="G387">
            <v>778.69</v>
          </cell>
          <cell r="H387">
            <v>11340.51</v>
          </cell>
          <cell r="I387" t="str">
            <v>5.2.2</v>
          </cell>
        </row>
        <row r="388">
          <cell r="A388" t="str">
            <v>05-20</v>
          </cell>
          <cell r="B388" t="str">
            <v>Cement Sand Mortar 1 : 2 (one Cement: 2 Sand)</v>
          </cell>
          <cell r="C388" t="str">
            <v>100 Cft</v>
          </cell>
          <cell r="D388">
            <v>2205</v>
          </cell>
          <cell r="E388">
            <v>27805.8</v>
          </cell>
          <cell r="F388" t="str">
            <v>m3</v>
          </cell>
          <cell r="G388">
            <v>778.69</v>
          </cell>
          <cell r="H388">
            <v>9819.5400000000009</v>
          </cell>
          <cell r="I388" t="str">
            <v>5.2.2</v>
          </cell>
        </row>
        <row r="389">
          <cell r="A389" t="str">
            <v>05-21</v>
          </cell>
          <cell r="B389" t="str">
            <v>Cement Sand Mortar 1 : 2-1/2 (one Cement: 2-1/2 Sand)</v>
          </cell>
          <cell r="C389" t="str">
            <v>100 Cft</v>
          </cell>
          <cell r="D389">
            <v>2205</v>
          </cell>
          <cell r="E389">
            <v>24719.98</v>
          </cell>
          <cell r="F389" t="str">
            <v>m3</v>
          </cell>
          <cell r="G389">
            <v>778.69</v>
          </cell>
          <cell r="H389">
            <v>8729.7900000000009</v>
          </cell>
          <cell r="I389" t="str">
            <v>5.2.2</v>
          </cell>
        </row>
        <row r="390">
          <cell r="A390" t="str">
            <v>05-22</v>
          </cell>
          <cell r="B390" t="str">
            <v>Cement Sand Mortar 1 : 3 (one Cement: 3 Sand)</v>
          </cell>
          <cell r="C390" t="str">
            <v>100 Cft</v>
          </cell>
          <cell r="D390">
            <v>2205</v>
          </cell>
          <cell r="E390">
            <v>22411.119999999999</v>
          </cell>
          <cell r="F390" t="str">
            <v>m3</v>
          </cell>
          <cell r="G390">
            <v>778.69</v>
          </cell>
          <cell r="H390">
            <v>7914.42</v>
          </cell>
          <cell r="I390" t="str">
            <v>5.2.2</v>
          </cell>
        </row>
        <row r="391">
          <cell r="A391" t="str">
            <v>05-23</v>
          </cell>
          <cell r="B391" t="str">
            <v>Cement Sand Mortar 1 : 4 (one Cement: 4 Sand)</v>
          </cell>
          <cell r="C391" t="str">
            <v>100 Cft</v>
          </cell>
          <cell r="D391">
            <v>2205</v>
          </cell>
          <cell r="E391">
            <v>19176.98</v>
          </cell>
          <cell r="F391" t="str">
            <v>m3</v>
          </cell>
          <cell r="G391">
            <v>778.69</v>
          </cell>
          <cell r="H391">
            <v>6772.29</v>
          </cell>
          <cell r="I391" t="str">
            <v>5.2.2</v>
          </cell>
        </row>
        <row r="392">
          <cell r="A392" t="str">
            <v>05-24</v>
          </cell>
          <cell r="B392" t="str">
            <v>Cement Sand Mortar 1 : 5 (one Cement: 5 Sand)</v>
          </cell>
          <cell r="C392" t="str">
            <v>100 Cft</v>
          </cell>
          <cell r="D392">
            <v>2205</v>
          </cell>
          <cell r="E392">
            <v>17020.240000000002</v>
          </cell>
          <cell r="F392" t="str">
            <v>m3</v>
          </cell>
          <cell r="G392">
            <v>778.69</v>
          </cell>
          <cell r="H392">
            <v>6010.65</v>
          </cell>
          <cell r="I392" t="str">
            <v>5.2.2</v>
          </cell>
        </row>
        <row r="393">
          <cell r="A393" t="str">
            <v>05-25</v>
          </cell>
          <cell r="B393" t="str">
            <v>Cement Sand Mortar 1 : 6 (one Cement: 6 Sand)</v>
          </cell>
          <cell r="C393" t="str">
            <v>100 Cft</v>
          </cell>
          <cell r="D393">
            <v>2205</v>
          </cell>
          <cell r="E393">
            <v>15483.9</v>
          </cell>
          <cell r="F393" t="str">
            <v>m3</v>
          </cell>
          <cell r="G393">
            <v>778.69</v>
          </cell>
          <cell r="H393">
            <v>5468.09</v>
          </cell>
          <cell r="I393" t="str">
            <v>5.2.2</v>
          </cell>
        </row>
        <row r="394">
          <cell r="A394" t="str">
            <v>05-26</v>
          </cell>
          <cell r="B394" t="str">
            <v>Cement Sand Mortar 1 : 7 (one Cement: 7 Sand)</v>
          </cell>
          <cell r="C394" t="str">
            <v>100 Cft</v>
          </cell>
          <cell r="D394">
            <v>2205</v>
          </cell>
          <cell r="E394">
            <v>14327.47</v>
          </cell>
          <cell r="F394" t="str">
            <v>m3</v>
          </cell>
          <cell r="G394">
            <v>778.69</v>
          </cell>
          <cell r="H394">
            <v>5059.7</v>
          </cell>
          <cell r="I394" t="str">
            <v>5.2.2</v>
          </cell>
        </row>
        <row r="395">
          <cell r="A395" t="str">
            <v>05-27</v>
          </cell>
          <cell r="B395" t="str">
            <v>Cement Sand Mortar 1 : 8 (one Cement: 8 Sand)</v>
          </cell>
          <cell r="C395" t="str">
            <v>100 Cft</v>
          </cell>
          <cell r="D395">
            <v>2205</v>
          </cell>
          <cell r="E395">
            <v>13432.08</v>
          </cell>
          <cell r="F395" t="str">
            <v>m3</v>
          </cell>
          <cell r="G395">
            <v>778.69</v>
          </cell>
          <cell r="H395">
            <v>4743.5</v>
          </cell>
          <cell r="I395" t="str">
            <v>5.2.2</v>
          </cell>
        </row>
        <row r="396">
          <cell r="A396" t="str">
            <v>05-28</v>
          </cell>
          <cell r="B396" t="str">
            <v>Clay Mortar.</v>
          </cell>
          <cell r="C396" t="str">
            <v>100 Cft</v>
          </cell>
          <cell r="D396">
            <v>3858.75</v>
          </cell>
          <cell r="E396">
            <v>3918.5</v>
          </cell>
          <cell r="F396" t="str">
            <v>m3</v>
          </cell>
          <cell r="G396">
            <v>1362.71</v>
          </cell>
          <cell r="H396">
            <v>1383.81</v>
          </cell>
          <cell r="I396" t="str">
            <v>5.2.1</v>
          </cell>
        </row>
        <row r="397">
          <cell r="A397" t="str">
            <v>05-29</v>
          </cell>
          <cell r="B397" t="str">
            <v>Clay Mortar Mixed With Chipped Bhoosa Or Straw.</v>
          </cell>
          <cell r="C397" t="str">
            <v>100 Cft</v>
          </cell>
          <cell r="D397">
            <v>3858.75</v>
          </cell>
          <cell r="E397">
            <v>5511.74</v>
          </cell>
          <cell r="F397" t="str">
            <v>m3</v>
          </cell>
          <cell r="G397">
            <v>1362.71</v>
          </cell>
          <cell r="H397">
            <v>1946.46</v>
          </cell>
          <cell r="I397" t="str">
            <v>5.2.1</v>
          </cell>
        </row>
        <row r="398">
          <cell r="A398" t="str">
            <v>05-30</v>
          </cell>
          <cell r="B398" t="str">
            <v>Clay Mortar Mixed With Cow-dung 1 : 1 (1 Clay: 1 Cow Dung).</v>
          </cell>
          <cell r="C398" t="str">
            <v>100 Cft</v>
          </cell>
          <cell r="D398">
            <v>2021.25</v>
          </cell>
          <cell r="E398">
            <v>3792.74</v>
          </cell>
          <cell r="F398" t="str">
            <v>m3</v>
          </cell>
          <cell r="G398">
            <v>713.8</v>
          </cell>
          <cell r="H398">
            <v>1339.39</v>
          </cell>
          <cell r="I398" t="str">
            <v>5.2</v>
          </cell>
        </row>
        <row r="399">
          <cell r="A399" t="str">
            <v>05-31</v>
          </cell>
          <cell r="B399" t="str">
            <v>White Cement And Sand Mortar1 : 3 (1 White Cement 3 Sand)</v>
          </cell>
          <cell r="C399" t="str">
            <v>100 Cft</v>
          </cell>
          <cell r="D399">
            <v>2205</v>
          </cell>
          <cell r="E399">
            <v>45584.160000000003</v>
          </cell>
          <cell r="F399" t="str">
            <v>m3</v>
          </cell>
          <cell r="G399">
            <v>778.69</v>
          </cell>
          <cell r="H399">
            <v>16097.91</v>
          </cell>
          <cell r="I399" t="str">
            <v>5.1</v>
          </cell>
        </row>
        <row r="400">
          <cell r="A400" t="str">
            <v>05-32</v>
          </cell>
          <cell r="B400" t="str">
            <v>Coloured Cement Mortar Made By Mixing White Cement And Pigment Of Approved Shade (1 White Cement Mixed With Pigment Of Approved Shade: 2 Sand)</v>
          </cell>
          <cell r="C400" t="str">
            <v>100 Cft</v>
          </cell>
          <cell r="D400">
            <v>2205</v>
          </cell>
          <cell r="E400">
            <v>103598.72</v>
          </cell>
          <cell r="F400" t="str">
            <v>m3</v>
          </cell>
          <cell r="G400">
            <v>778.69</v>
          </cell>
          <cell r="H400">
            <v>36585.57</v>
          </cell>
          <cell r="I400" t="str">
            <v>5.2.2</v>
          </cell>
        </row>
        <row r="401">
          <cell r="A401" t="str">
            <v>05-33</v>
          </cell>
          <cell r="B401" t="str">
            <v>White Cement And Sand Mortar1 : 2 (1 White Cement 2 Sand)</v>
          </cell>
          <cell r="C401" t="str">
            <v>100 Cft</v>
          </cell>
          <cell r="D401">
            <v>2205</v>
          </cell>
          <cell r="E401">
            <v>60133.95</v>
          </cell>
          <cell r="F401" t="str">
            <v>m3</v>
          </cell>
          <cell r="G401">
            <v>778.69</v>
          </cell>
          <cell r="H401">
            <v>21236.12</v>
          </cell>
          <cell r="I401" t="str">
            <v>5.2.2</v>
          </cell>
        </row>
        <row r="402">
          <cell r="A402" t="str">
            <v>05-34</v>
          </cell>
          <cell r="B402" t="str">
            <v>Coloured Cement Mortar Made By Mixing Grey Cement And Pigment Of Approved Shade (1 Grey Cement Mixed With Pigment Of Approved Shade: 2 Sand)</v>
          </cell>
          <cell r="C402" t="str">
            <v>100 Cft</v>
          </cell>
          <cell r="D402">
            <v>2205</v>
          </cell>
          <cell r="E402">
            <v>103598.72</v>
          </cell>
          <cell r="F402" t="str">
            <v>m3</v>
          </cell>
          <cell r="G402">
            <v>778.69</v>
          </cell>
          <cell r="H402">
            <v>36585.57</v>
          </cell>
          <cell r="I402" t="str">
            <v>5.2.2</v>
          </cell>
        </row>
        <row r="403">
          <cell r="A403" t="str">
            <v>06-01</v>
          </cell>
          <cell r="B403" t="str">
            <v>Mud concrete in foundation using brick ballast or stone ballast 1.5" gauge to 2" guage</v>
          </cell>
          <cell r="C403" t="str">
            <v>100 Cft</v>
          </cell>
          <cell r="D403">
            <v>3314.85</v>
          </cell>
          <cell r="E403">
            <v>5549.5</v>
          </cell>
          <cell r="F403" t="str">
            <v>m3</v>
          </cell>
          <cell r="G403">
            <v>1170.6300000000001</v>
          </cell>
          <cell r="H403">
            <v>1959.79</v>
          </cell>
          <cell r="J403" t="str">
            <v>TO BE DELETED</v>
          </cell>
        </row>
        <row r="404">
          <cell r="A404" t="str">
            <v>06-02</v>
          </cell>
          <cell r="B404" t="str">
            <v>Dry rammed shingle brick ballast or stone ballast 1.5" to 2" guage</v>
          </cell>
          <cell r="C404" t="str">
            <v>100 Cft</v>
          </cell>
          <cell r="D404">
            <v>2205</v>
          </cell>
          <cell r="E404">
            <v>3795.54</v>
          </cell>
          <cell r="F404" t="str">
            <v>m3</v>
          </cell>
          <cell r="G404">
            <v>778.69</v>
          </cell>
          <cell r="H404">
            <v>1340.39</v>
          </cell>
          <cell r="I404" t="str">
            <v>6.1.4.8</v>
          </cell>
        </row>
        <row r="405">
          <cell r="A405" t="str">
            <v>06-03-a</v>
          </cell>
          <cell r="B405" t="str">
            <v>Cement Concrete (brick/stone ballast, 1.5" to 2"/nullah shingle well graded and cleaned) in foundation &amp; plinth (Ratio 1:3:6)</v>
          </cell>
          <cell r="C405" t="str">
            <v>100 Cft</v>
          </cell>
          <cell r="D405">
            <v>4410</v>
          </cell>
          <cell r="E405">
            <v>16769.169999999998</v>
          </cell>
          <cell r="F405" t="str">
            <v>m3</v>
          </cell>
          <cell r="G405">
            <v>1557.38</v>
          </cell>
          <cell r="H405">
            <v>5921.98</v>
          </cell>
          <cell r="I405" t="str">
            <v>6.1.4, 6.2.1 , 6.3</v>
          </cell>
        </row>
        <row r="406">
          <cell r="A406" t="str">
            <v>06-03-b</v>
          </cell>
          <cell r="B406" t="str">
            <v>Cement Concrete (brick/stone ballast, 1.5" to 2"/nullah shingle well graded and cleaned) in foundation &amp; plinth (Ratio 1:4:8)</v>
          </cell>
          <cell r="C406" t="str">
            <v>100 Cft</v>
          </cell>
          <cell r="D406">
            <v>4410</v>
          </cell>
          <cell r="E406">
            <v>13204.72</v>
          </cell>
          <cell r="F406" t="str">
            <v>m3</v>
          </cell>
          <cell r="G406">
            <v>1557.38</v>
          </cell>
          <cell r="H406">
            <v>4663.21</v>
          </cell>
          <cell r="I406" t="str">
            <v>6.1.4, 6.3 , 6.2</v>
          </cell>
        </row>
        <row r="407">
          <cell r="A407" t="str">
            <v>06-03-c</v>
          </cell>
          <cell r="B407" t="str">
            <v>Cement Concrete (brick/stone ballast, 1.5" to 2"/nullah shingle well graded and cleaned) in foundation &amp; plinth (Ratio 1:5:10)</v>
          </cell>
          <cell r="C407" t="str">
            <v>100 Cft</v>
          </cell>
          <cell r="D407">
            <v>4410</v>
          </cell>
          <cell r="E407">
            <v>12444.94</v>
          </cell>
          <cell r="F407" t="str">
            <v>m3</v>
          </cell>
          <cell r="G407">
            <v>1557.38</v>
          </cell>
          <cell r="H407">
            <v>4394.8900000000003</v>
          </cell>
          <cell r="I407" t="str">
            <v>6.1.4, 6.3 , 6.2</v>
          </cell>
        </row>
        <row r="408">
          <cell r="A408" t="str">
            <v>06-03-d</v>
          </cell>
          <cell r="B408" t="str">
            <v>Cement Concrete (brick/stone ballast, 1.5" to 2"/nullah shingle well graded and cleaned) in foundation &amp; plinth (Ratio 1:6:12)</v>
          </cell>
          <cell r="C408" t="str">
            <v>100 Cft</v>
          </cell>
          <cell r="D408">
            <v>4410</v>
          </cell>
          <cell r="E408">
            <v>11687.31</v>
          </cell>
          <cell r="F408" t="str">
            <v>m3</v>
          </cell>
          <cell r="G408">
            <v>1557.38</v>
          </cell>
          <cell r="H408">
            <v>4127.34</v>
          </cell>
          <cell r="I408" t="str">
            <v>6.1.4, 6.3 , 6.2</v>
          </cell>
        </row>
        <row r="409">
          <cell r="A409" t="str">
            <v>06-03-e</v>
          </cell>
          <cell r="B409" t="str">
            <v>Cement Concrete (brick/stone ballast, 1.5" to 2"/nullah shingle well graded and cleaned) in foundation &amp; plinth (Ratio 1:6:18)</v>
          </cell>
          <cell r="C409" t="str">
            <v>100 Cft</v>
          </cell>
          <cell r="D409">
            <v>4410</v>
          </cell>
          <cell r="E409">
            <v>10465.299999999999</v>
          </cell>
          <cell r="F409" t="str">
            <v>m3</v>
          </cell>
          <cell r="G409">
            <v>1557.38</v>
          </cell>
          <cell r="H409">
            <v>3695.79</v>
          </cell>
          <cell r="I409" t="str">
            <v>6.3 , 6.2</v>
          </cell>
        </row>
        <row r="410">
          <cell r="A410" t="str">
            <v>06-03-f</v>
          </cell>
          <cell r="B410" t="str">
            <v>Cement Concrete (brick/stone ballast, 1.5" to 2"/nullah shingle well graded and cleaned) in foundation &amp; plinth (Ratio 1:7:20)</v>
          </cell>
          <cell r="C410" t="str">
            <v>100 Cft</v>
          </cell>
          <cell r="D410">
            <v>4410</v>
          </cell>
          <cell r="E410">
            <v>10184.36</v>
          </cell>
          <cell r="F410" t="str">
            <v>m3</v>
          </cell>
          <cell r="G410">
            <v>1557.38</v>
          </cell>
          <cell r="H410">
            <v>3596.58</v>
          </cell>
          <cell r="I410" t="str">
            <v>6.3 , 6.2</v>
          </cell>
        </row>
        <row r="411">
          <cell r="A411" t="str">
            <v>06-04-a</v>
          </cell>
          <cell r="B411" t="str">
            <v>Extra on Item 3 above, for sedimentation tank or filter beds in PHE works (in bed)</v>
          </cell>
          <cell r="C411" t="str">
            <v>100 Cft</v>
          </cell>
          <cell r="D411">
            <v>735</v>
          </cell>
          <cell r="E411">
            <v>735</v>
          </cell>
          <cell r="F411" t="str">
            <v>m3</v>
          </cell>
          <cell r="G411">
            <v>259.56</v>
          </cell>
          <cell r="H411">
            <v>259.56</v>
          </cell>
          <cell r="J411" t="str">
            <v>The stone ballast, crushed bajri, round shingle from nallah,or brick ballast may be used according to their comparative cheaper rates in various areas of the province.</v>
          </cell>
        </row>
        <row r="412">
          <cell r="A412" t="str">
            <v>06-04-b</v>
          </cell>
          <cell r="B412" t="str">
            <v>Extra on Item 3 above, for sedimentation tank or filter beds in PHE works (On slope)</v>
          </cell>
          <cell r="C412" t="str">
            <v>100 Cft</v>
          </cell>
          <cell r="D412">
            <v>1029</v>
          </cell>
          <cell r="E412">
            <v>1029</v>
          </cell>
          <cell r="F412" t="str">
            <v>m3</v>
          </cell>
          <cell r="G412">
            <v>363.39</v>
          </cell>
          <cell r="H412">
            <v>363.39</v>
          </cell>
        </row>
        <row r="413">
          <cell r="A413" t="str">
            <v>06-05-a</v>
          </cell>
          <cell r="B413" t="str">
            <v>Plain Cement Conrete including placing, compacting, finishing &amp; curing (Ratio 1:1:2)</v>
          </cell>
          <cell r="C413" t="str">
            <v>100 Cft</v>
          </cell>
          <cell r="D413">
            <v>4064.55</v>
          </cell>
          <cell r="E413">
            <v>30224.71</v>
          </cell>
          <cell r="F413" t="str">
            <v>m3</v>
          </cell>
          <cell r="G413">
            <v>1435.38</v>
          </cell>
          <cell r="H413">
            <v>10673.77</v>
          </cell>
          <cell r="I413" t="str">
            <v>6.1.3, 6.2, 6.3, 6.6, 6.11 , 6.10</v>
          </cell>
        </row>
        <row r="414">
          <cell r="A414" t="str">
            <v>06-05-b</v>
          </cell>
          <cell r="B414" t="str">
            <v>Plain Cement Concrete including placing, compacting, finishing &amp; curing (Ratio 1:1.5:1.5)</v>
          </cell>
          <cell r="C414" t="str">
            <v>100 Cft</v>
          </cell>
          <cell r="D414">
            <v>4064.55</v>
          </cell>
          <cell r="E414">
            <v>30029.040000000001</v>
          </cell>
          <cell r="F414" t="str">
            <v>m3</v>
          </cell>
          <cell r="G414">
            <v>1435.38</v>
          </cell>
          <cell r="H414">
            <v>10604.66</v>
          </cell>
          <cell r="I414" t="str">
            <v>6.1.3, 6.2, 6.3, 6.6, 6.11 , 6.10</v>
          </cell>
        </row>
        <row r="415">
          <cell r="A415" t="str">
            <v>06-05-c</v>
          </cell>
          <cell r="B415" t="str">
            <v>Plain Cement Concrete including placing, compacting, finishing &amp; curing (Ratio 1:1.5:3)</v>
          </cell>
          <cell r="C415" t="str">
            <v>100 Cft</v>
          </cell>
          <cell r="D415">
            <v>4064.55</v>
          </cell>
          <cell r="E415">
            <v>25015.74</v>
          </cell>
          <cell r="F415" t="str">
            <v>m3</v>
          </cell>
          <cell r="G415">
            <v>1435.38</v>
          </cell>
          <cell r="H415">
            <v>8834.23</v>
          </cell>
          <cell r="I415" t="str">
            <v>6.1.3, 6.2, 6.3, 6.6, 6.11 , 6.10</v>
          </cell>
        </row>
        <row r="416">
          <cell r="A416" t="str">
            <v>06-05-d</v>
          </cell>
          <cell r="B416" t="str">
            <v>Plain Cement Concrete including placing, compacting, finishing &amp; curing (Ratio 1:2:3)</v>
          </cell>
          <cell r="C416" t="str">
            <v>100 Cft</v>
          </cell>
          <cell r="D416">
            <v>4064.55</v>
          </cell>
          <cell r="E416">
            <v>23771.21</v>
          </cell>
          <cell r="F416" t="str">
            <v>m3</v>
          </cell>
          <cell r="G416">
            <v>1435.38</v>
          </cell>
          <cell r="H416">
            <v>8394.73</v>
          </cell>
          <cell r="I416" t="str">
            <v>6.1.3, 6.2, 6.3, 6.6, 6.11 , 6.10</v>
          </cell>
        </row>
        <row r="417">
          <cell r="A417" t="str">
            <v>06-05-e</v>
          </cell>
          <cell r="B417" t="str">
            <v>Plain Cement Concrete including placing, compacting, finishing &amp; curing (Ratio 1:3:3)</v>
          </cell>
          <cell r="C417" t="str">
            <v>100 Cft</v>
          </cell>
          <cell r="D417">
            <v>4064.55</v>
          </cell>
          <cell r="E417">
            <v>21815.58</v>
          </cell>
          <cell r="F417" t="str">
            <v>m3</v>
          </cell>
          <cell r="G417">
            <v>1435.38</v>
          </cell>
          <cell r="H417">
            <v>7704.11</v>
          </cell>
          <cell r="I417" t="str">
            <v>6.1.3, 6.2, 6.3, 6.6, 6.11 , 6.10</v>
          </cell>
        </row>
        <row r="418">
          <cell r="A418" t="str">
            <v>06-05-f</v>
          </cell>
          <cell r="B418" t="str">
            <v>Plain Cement Concrete including placing, compacting, finishing &amp; curing (Ratio 1:2:4)</v>
          </cell>
          <cell r="C418" t="str">
            <v>100 Cft</v>
          </cell>
          <cell r="D418">
            <v>4064.55</v>
          </cell>
          <cell r="E418">
            <v>22039.19</v>
          </cell>
          <cell r="F418" t="str">
            <v>m3</v>
          </cell>
          <cell r="G418">
            <v>1435.38</v>
          </cell>
          <cell r="H418">
            <v>7783.07</v>
          </cell>
          <cell r="I418" t="str">
            <v>6.1.3, 6.2, 6.3, 6.6, 6.11 , 6.10</v>
          </cell>
        </row>
        <row r="419">
          <cell r="A419" t="str">
            <v>06-05-g</v>
          </cell>
          <cell r="B419" t="str">
            <v>Plain Cement Concrete including placing, compacting,finishing &amp; curing (Ratio 1:2:6)</v>
          </cell>
          <cell r="C419" t="str">
            <v>100 Cft</v>
          </cell>
          <cell r="D419">
            <v>4064.55</v>
          </cell>
          <cell r="E419">
            <v>19729.810000000001</v>
          </cell>
          <cell r="F419" t="str">
            <v>m3</v>
          </cell>
          <cell r="G419">
            <v>1435.38</v>
          </cell>
          <cell r="H419">
            <v>6967.52</v>
          </cell>
          <cell r="I419" t="str">
            <v>6.1.3, 6.2, 6.3, 6.6, 6.11 , 6.10</v>
          </cell>
        </row>
        <row r="420">
          <cell r="A420" t="str">
            <v>06-05-h</v>
          </cell>
          <cell r="B420" t="str">
            <v>Plain Cement Concrete including placing, compacting, finishing &amp; curing (Ratio 1:3:6)</v>
          </cell>
          <cell r="C420" t="str">
            <v>100 Cft</v>
          </cell>
          <cell r="D420">
            <v>4064.55</v>
          </cell>
          <cell r="E420">
            <v>18764.990000000002</v>
          </cell>
          <cell r="F420" t="str">
            <v>m3</v>
          </cell>
          <cell r="G420">
            <v>1435.38</v>
          </cell>
          <cell r="H420">
            <v>6626.8</v>
          </cell>
          <cell r="I420" t="str">
            <v>6.1.3, 6.2, 6.3, 6.6, 6.11 , 6.10</v>
          </cell>
        </row>
        <row r="421">
          <cell r="A421" t="str">
            <v>06-05-i</v>
          </cell>
          <cell r="B421" t="str">
            <v>Plain Cement Concrete including placing, compacting, finishing &amp; curing (Ratio 1:4:8)</v>
          </cell>
          <cell r="C421" t="str">
            <v>100 Cft</v>
          </cell>
          <cell r="D421">
            <v>4064.55</v>
          </cell>
          <cell r="E421">
            <v>17001.939999999999</v>
          </cell>
          <cell r="F421" t="str">
            <v>m3</v>
          </cell>
          <cell r="G421">
            <v>1435.38</v>
          </cell>
          <cell r="H421">
            <v>6004.18</v>
          </cell>
          <cell r="I421" t="str">
            <v>6.1.3, 6.2, 6.3, 6.6, 6.11 , 6.10</v>
          </cell>
        </row>
        <row r="422">
          <cell r="A422" t="str">
            <v>06-06</v>
          </cell>
          <cell r="B422" t="str">
            <v>Shotcrete (100 mm) thickness, grade B-25 as per specifications</v>
          </cell>
          <cell r="C422" t="str">
            <v>100 Cft</v>
          </cell>
          <cell r="D422">
            <v>5015.93</v>
          </cell>
          <cell r="E422">
            <v>31355.13</v>
          </cell>
          <cell r="F422" t="str">
            <v>m3</v>
          </cell>
          <cell r="G422">
            <v>1771.36</v>
          </cell>
          <cell r="H422">
            <v>11072.97</v>
          </cell>
          <cell r="I422" t="str">
            <v>6.24</v>
          </cell>
        </row>
        <row r="423">
          <cell r="A423" t="str">
            <v>06-07-a-01</v>
          </cell>
          <cell r="B423" t="str">
            <v>RCC in roof slab, beam, column &amp; other structural members, insitu or precast. (1:1:2)</v>
          </cell>
          <cell r="C423" t="str">
            <v>100 Cft</v>
          </cell>
          <cell r="D423">
            <v>8085</v>
          </cell>
          <cell r="E423">
            <v>34247.410000000003</v>
          </cell>
          <cell r="F423" t="str">
            <v>m3</v>
          </cell>
          <cell r="G423">
            <v>2855.19</v>
          </cell>
          <cell r="H423">
            <v>12094.37</v>
          </cell>
          <cell r="I423" t="str">
            <v>6.1.3, 6.2, 6.3 , 6.19</v>
          </cell>
          <cell r="J423" t="str">
            <v>1) The rate include rendering floor surface smooth, and the plastering done for making up all surfaces after removing centering.</v>
          </cell>
        </row>
        <row r="424">
          <cell r="A424" t="str">
            <v>06-07-a-02</v>
          </cell>
          <cell r="B424" t="str">
            <v>RCC in roof slab, beam, column &amp; other structural members, insitu or precast. (1:1.5:3)</v>
          </cell>
          <cell r="C424" t="str">
            <v>100 Cft</v>
          </cell>
          <cell r="D424">
            <v>8085</v>
          </cell>
          <cell r="E424">
            <v>29038.45</v>
          </cell>
          <cell r="F424" t="str">
            <v>m3</v>
          </cell>
          <cell r="G424">
            <v>2855.19</v>
          </cell>
          <cell r="H424">
            <v>10254.84</v>
          </cell>
          <cell r="I424" t="str">
            <v>6.1.3, 6.2, 6.3 , 6.19</v>
          </cell>
          <cell r="J424" t="str">
            <v>2) Plastering done after soffit of R.C.C roof slab meant for human habitaion buildings shall be paid extra</v>
          </cell>
        </row>
        <row r="425">
          <cell r="A425" t="str">
            <v>06-07-a-03</v>
          </cell>
          <cell r="B425" t="str">
            <v>RCC in roof slab, beam, column &amp; other structural members, insitu or precast. (1:2:4)</v>
          </cell>
          <cell r="C425" t="str">
            <v>100 Cft</v>
          </cell>
          <cell r="D425">
            <v>8085</v>
          </cell>
          <cell r="E425">
            <v>26061.9</v>
          </cell>
          <cell r="F425" t="str">
            <v>m3</v>
          </cell>
          <cell r="G425">
            <v>2855.19</v>
          </cell>
          <cell r="H425">
            <v>9203.68</v>
          </cell>
          <cell r="I425" t="str">
            <v>6.1.3, 6.2, 6.3 , 6.19</v>
          </cell>
          <cell r="J425" t="str">
            <v>3) This item shall not be applicable to factory made units.</v>
          </cell>
        </row>
        <row r="426">
          <cell r="A426" t="str">
            <v>06-07-b-01</v>
          </cell>
          <cell r="B426" t="str">
            <v>RCC in raft foundation slab, base slab of column &amp; ret. wall etc, not including in 06-06. (1:1:2)</v>
          </cell>
          <cell r="C426" t="str">
            <v>100 Cft</v>
          </cell>
          <cell r="D426">
            <v>8085</v>
          </cell>
          <cell r="E426">
            <v>34247.410000000003</v>
          </cell>
          <cell r="F426" t="str">
            <v>m3</v>
          </cell>
          <cell r="G426">
            <v>2855.19</v>
          </cell>
          <cell r="H426">
            <v>12094.37</v>
          </cell>
          <cell r="I426" t="str">
            <v>6.1.3, 6.2, 6.3 , 6.19</v>
          </cell>
        </row>
        <row r="427">
          <cell r="A427" t="str">
            <v>06-07-b-02</v>
          </cell>
          <cell r="B427" t="str">
            <v>RCC in raft foundation slab, base slab of column &amp; ret.wall etc, not including in 06-06 (1:1.5:3)</v>
          </cell>
          <cell r="C427" t="str">
            <v>100 Cft</v>
          </cell>
          <cell r="D427">
            <v>8085</v>
          </cell>
          <cell r="E427">
            <v>29036.2</v>
          </cell>
          <cell r="F427" t="str">
            <v>m3</v>
          </cell>
          <cell r="G427">
            <v>2855.19</v>
          </cell>
          <cell r="H427">
            <v>10254.049999999999</v>
          </cell>
          <cell r="I427" t="str">
            <v>6.1.3, 6.2, 6.3 , 6.19</v>
          </cell>
        </row>
        <row r="428">
          <cell r="A428" t="str">
            <v>06-07-b-03</v>
          </cell>
          <cell r="B428" t="str">
            <v>RCC in raft foundation slab, base slab of column &amp; ret. wall etc, not including in 06-06. (1:2:4)</v>
          </cell>
          <cell r="C428" t="str">
            <v>100 Cft</v>
          </cell>
          <cell r="D428">
            <v>8085</v>
          </cell>
          <cell r="E428">
            <v>26061.9</v>
          </cell>
          <cell r="F428" t="str">
            <v>m3</v>
          </cell>
          <cell r="G428">
            <v>2855.19</v>
          </cell>
          <cell r="H428">
            <v>9203.68</v>
          </cell>
          <cell r="I428" t="str">
            <v>6.1.3, 6.2, 6.3 , 6.19</v>
          </cell>
        </row>
        <row r="429">
          <cell r="A429" t="str">
            <v>06-07-c-01</v>
          </cell>
          <cell r="B429" t="str">
            <v>RCC including Precast/Prestressed in slab, beam, column, lintel, girder, etc. (1:1:2)</v>
          </cell>
          <cell r="C429" t="str">
            <v>100 Cft</v>
          </cell>
          <cell r="D429">
            <v>8085</v>
          </cell>
          <cell r="E429">
            <v>34247.410000000003</v>
          </cell>
          <cell r="F429" t="str">
            <v>m3</v>
          </cell>
          <cell r="G429">
            <v>2855.19</v>
          </cell>
          <cell r="H429">
            <v>12094.37</v>
          </cell>
          <cell r="I429" t="str">
            <v>6.1.3, 6.2, 6.3, 6.6, 6.12 , 6.17</v>
          </cell>
        </row>
        <row r="430">
          <cell r="A430" t="str">
            <v>06-07-c-02</v>
          </cell>
          <cell r="B430" t="str">
            <v>RCC including Precast/Prestressed in slab, beam. column, lintels, girder, etc. (1:1.5:3)</v>
          </cell>
          <cell r="C430" t="str">
            <v>100 Cft</v>
          </cell>
          <cell r="D430">
            <v>8085</v>
          </cell>
          <cell r="E430">
            <v>29038.45</v>
          </cell>
          <cell r="F430" t="str">
            <v>m3</v>
          </cell>
          <cell r="G430">
            <v>2855.19</v>
          </cell>
          <cell r="H430">
            <v>10254.84</v>
          </cell>
          <cell r="I430" t="str">
            <v>6.1.3, 6.2, 6.3, 6.6, 6.12 , 6.17</v>
          </cell>
        </row>
        <row r="431">
          <cell r="A431" t="str">
            <v>06-07-c-03</v>
          </cell>
          <cell r="B431" t="str">
            <v>RCC including Precast/Prestressed slab, column, beam, lintel, girder etc. (1:2:4).</v>
          </cell>
          <cell r="C431" t="str">
            <v>100 Cft</v>
          </cell>
          <cell r="D431">
            <v>8085</v>
          </cell>
          <cell r="E431">
            <v>26061.9</v>
          </cell>
          <cell r="F431" t="str">
            <v>m3</v>
          </cell>
          <cell r="G431">
            <v>2855.19</v>
          </cell>
          <cell r="H431">
            <v>9203.68</v>
          </cell>
          <cell r="I431" t="str">
            <v>6.1.3, 6.2, 6.3, 6.6, 6.12 , 6.17</v>
          </cell>
        </row>
        <row r="432">
          <cell r="A432" t="str">
            <v>06-07-d-01</v>
          </cell>
          <cell r="B432"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2" t="str">
            <v>100 Cft</v>
          </cell>
          <cell r="D432">
            <v>7350</v>
          </cell>
          <cell r="E432">
            <v>33512.410000000003</v>
          </cell>
          <cell r="F432" t="str">
            <v>m3</v>
          </cell>
          <cell r="G432">
            <v>2595.63</v>
          </cell>
          <cell r="H432">
            <v>11834.81</v>
          </cell>
          <cell r="I432" t="str">
            <v>6.1.3, 6.2, 6.3, 6.6, 6.19, 6.23 , 6.25</v>
          </cell>
        </row>
        <row r="433">
          <cell r="A433" t="str">
            <v>06-07-d-02</v>
          </cell>
          <cell r="B433"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(1:1.5:3)</v>
          </cell>
          <cell r="C433" t="str">
            <v>100 Cft</v>
          </cell>
          <cell r="D433">
            <v>7350</v>
          </cell>
          <cell r="E433">
            <v>28303.45</v>
          </cell>
          <cell r="F433" t="str">
            <v>m3</v>
          </cell>
          <cell r="G433">
            <v>2595.63</v>
          </cell>
          <cell r="H433">
            <v>9995.2800000000007</v>
          </cell>
          <cell r="I433" t="str">
            <v>6.1.3, 6.2, 6.3, 6.6, 6.19, 6.23 , 6.25</v>
          </cell>
        </row>
        <row r="434">
          <cell r="A434" t="str">
            <v>06-07-d-03</v>
          </cell>
          <cell r="B434"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4" t="str">
            <v>100 Cft</v>
          </cell>
          <cell r="D434">
            <v>7350</v>
          </cell>
          <cell r="E434">
            <v>25326.9</v>
          </cell>
          <cell r="F434" t="str">
            <v>m3</v>
          </cell>
          <cell r="G434">
            <v>2595.63</v>
          </cell>
          <cell r="H434">
            <v>8944.1200000000008</v>
          </cell>
          <cell r="I434" t="str">
            <v>6.1.3, 6.2, 6.3, 6.6, 6.19, 6.23 , 6.25</v>
          </cell>
        </row>
        <row r="435">
          <cell r="A435" t="str">
            <v>06-07-d-04</v>
          </cell>
          <cell r="B435" t="str">
            <v>Reinforced Concrete Slope Protection 20 cm Thick Excluding Reinforcement</v>
          </cell>
          <cell r="C435" t="str">
            <v>100 Cft</v>
          </cell>
          <cell r="D435">
            <v>6243.83</v>
          </cell>
          <cell r="E435">
            <v>29918.46</v>
          </cell>
          <cell r="F435" t="str">
            <v>m3</v>
          </cell>
          <cell r="G435">
            <v>2204.9899999999998</v>
          </cell>
          <cell r="H435">
            <v>10565.61</v>
          </cell>
          <cell r="I435" t="str">
            <v>6.1.3, 6.2, 6.3, 6.6, 6.19, 6.23 , 6.25</v>
          </cell>
        </row>
        <row r="436">
          <cell r="A436" t="str">
            <v>06-07-d-05</v>
          </cell>
          <cell r="B436"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requisitenumber of main and branch channels but excluding the cost of excavation, back filling and disposal of excavated stuff.</v>
          </cell>
          <cell r="C436" t="str">
            <v>Each</v>
          </cell>
          <cell r="D436">
            <v>6397.81</v>
          </cell>
          <cell r="E436">
            <v>13566.78</v>
          </cell>
          <cell r="F436" t="str">
            <v>Each</v>
          </cell>
          <cell r="G436">
            <v>6397.81</v>
          </cell>
          <cell r="H436">
            <v>13566.78</v>
          </cell>
          <cell r="I436" t="str">
            <v>16.7.6</v>
          </cell>
        </row>
        <row r="437">
          <cell r="A437" t="str">
            <v>06-07-e</v>
          </cell>
          <cell r="B437" t="str">
            <v>Add extra labour for RCC in 2nd &amp; subsequent storeys</v>
          </cell>
          <cell r="C437" t="str">
            <v>100 Cft</v>
          </cell>
          <cell r="D437">
            <v>2205</v>
          </cell>
          <cell r="E437">
            <v>2205</v>
          </cell>
          <cell r="F437" t="str">
            <v>m3</v>
          </cell>
          <cell r="G437">
            <v>778.69</v>
          </cell>
          <cell r="H437">
            <v>778.69</v>
          </cell>
        </row>
        <row r="438">
          <cell r="A438" t="str">
            <v>06-08-a</v>
          </cell>
          <cell r="B438" t="str">
            <v>Supply &amp; fabricate M.S. reinforcement for cement concrete (Plain bars)</v>
          </cell>
          <cell r="C438" t="str">
            <v>100 Kg</v>
          </cell>
          <cell r="D438">
            <v>994.66</v>
          </cell>
          <cell r="E438">
            <v>15612.98</v>
          </cell>
          <cell r="F438" t="str">
            <v>Tonne</v>
          </cell>
          <cell r="G438">
            <v>9946.57</v>
          </cell>
          <cell r="H438">
            <v>156129.79999999999</v>
          </cell>
          <cell r="I438" t="str">
            <v>6.19</v>
          </cell>
          <cell r="J438" t="str">
            <v>The rate includes wastage</v>
          </cell>
        </row>
        <row r="439">
          <cell r="A439" t="str">
            <v>06-08-b</v>
          </cell>
          <cell r="B439" t="str">
            <v>Supply &amp; fabricate M.S. reinforcement for cement concrete (Hot rolled deformed bars Grade 60)</v>
          </cell>
          <cell r="C439" t="str">
            <v>100 Kg</v>
          </cell>
          <cell r="D439">
            <v>994.66</v>
          </cell>
          <cell r="E439">
            <v>14656.98</v>
          </cell>
          <cell r="F439" t="str">
            <v>Tonne</v>
          </cell>
          <cell r="G439">
            <v>9946.57</v>
          </cell>
          <cell r="H439">
            <v>146569.79999999999</v>
          </cell>
          <cell r="I439" t="str">
            <v>6.19</v>
          </cell>
          <cell r="J439" t="str">
            <v>The rate includes wastage</v>
          </cell>
        </row>
        <row r="440">
          <cell r="A440" t="str">
            <v>06-08-c</v>
          </cell>
          <cell r="B440" t="str">
            <v>Supply &amp; fabricate M.S. reinforcement for cement concrete (Hot rolled deformed bars Grade 40)</v>
          </cell>
          <cell r="C440" t="str">
            <v>100 Kg</v>
          </cell>
          <cell r="D440">
            <v>994.66</v>
          </cell>
          <cell r="E440">
            <v>14178.98</v>
          </cell>
          <cell r="F440" t="str">
            <v>Tonne</v>
          </cell>
          <cell r="G440">
            <v>9946.57</v>
          </cell>
          <cell r="H440">
            <v>141789.79999999999</v>
          </cell>
          <cell r="I440" t="str">
            <v>6.19</v>
          </cell>
          <cell r="J440" t="str">
            <v>The rate includes wastage</v>
          </cell>
        </row>
        <row r="441">
          <cell r="A441" t="str">
            <v>06-09</v>
          </cell>
          <cell r="B441" t="str">
            <v>Supplying &amp; fixing high tensile steel (Grade 250-270)wire in prestressing cables in precast girders</v>
          </cell>
          <cell r="C441" t="str">
            <v>100 Kg</v>
          </cell>
          <cell r="D441">
            <v>1989.52</v>
          </cell>
          <cell r="E441">
            <v>16129.84</v>
          </cell>
          <cell r="F441" t="str">
            <v>Tonne</v>
          </cell>
          <cell r="G441">
            <v>19895.16</v>
          </cell>
          <cell r="H441">
            <v>161298.41</v>
          </cell>
          <cell r="I441" t="str">
            <v>6.17.1</v>
          </cell>
          <cell r="J441" t="str">
            <v>The rate includes wastage &amp; allowance for stressing of cables.</v>
          </cell>
        </row>
        <row r="442">
          <cell r="A442" t="str">
            <v>06-10</v>
          </cell>
          <cell r="B442" t="str">
            <v>Providing and pre-stressing 1/2" (12.5 mm) dia. 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2" t="str">
            <v>Ton</v>
          </cell>
          <cell r="D442">
            <v>7273.48</v>
          </cell>
          <cell r="E442">
            <v>185951.16</v>
          </cell>
          <cell r="F442" t="str">
            <v>Kg</v>
          </cell>
          <cell r="G442">
            <v>7.16</v>
          </cell>
          <cell r="H442">
            <v>183.02</v>
          </cell>
          <cell r="I442" t="str">
            <v>6.17</v>
          </cell>
          <cell r="J442" t="str">
            <v>The rate includes wastage &amp; allowance for stressing of cables.</v>
          </cell>
        </row>
        <row r="443">
          <cell r="A443" t="str">
            <v>06-11</v>
          </cell>
          <cell r="B443" t="str">
            <v>Precast cement concrete solid or face blocks 1:2:4, including cost of templates.</v>
          </cell>
          <cell r="C443" t="str">
            <v>100 Cft</v>
          </cell>
          <cell r="D443">
            <v>6615</v>
          </cell>
          <cell r="E443">
            <v>23972.28</v>
          </cell>
          <cell r="F443" t="str">
            <v>m3</v>
          </cell>
          <cell r="G443">
            <v>2336.0700000000002</v>
          </cell>
          <cell r="H443">
            <v>8465.74</v>
          </cell>
          <cell r="I443" t="str">
            <v>6.12 , 6.21</v>
          </cell>
        </row>
        <row r="444">
          <cell r="A444" t="str">
            <v>06-12</v>
          </cell>
          <cell r="B444" t="str">
            <v>Precast cem. concrete hollow blocks 1:2:4, including cost of templates &amp; constructing wall thereof</v>
          </cell>
          <cell r="C444" t="str">
            <v>100 Cft</v>
          </cell>
          <cell r="D444">
            <v>14332.5</v>
          </cell>
          <cell r="E444">
            <v>24640.35</v>
          </cell>
          <cell r="F444" t="str">
            <v>m3</v>
          </cell>
          <cell r="G444">
            <v>5061.4799999999996</v>
          </cell>
          <cell r="H444">
            <v>8701.67</v>
          </cell>
          <cell r="I444" t="str">
            <v>6.22</v>
          </cell>
        </row>
        <row r="445">
          <cell r="A445" t="str">
            <v>06-13</v>
          </cell>
          <cell r="B445" t="str">
            <v>Provide &amp; fix ornamental cement jali 1:2:4 2" thick without steel.</v>
          </cell>
          <cell r="C445" t="str">
            <v>100 Sft</v>
          </cell>
          <cell r="D445">
            <v>5880</v>
          </cell>
          <cell r="E445">
            <v>9072.3700000000008</v>
          </cell>
          <cell r="F445" t="str">
            <v>m2</v>
          </cell>
          <cell r="G445">
            <v>632.69000000000005</v>
          </cell>
          <cell r="H445">
            <v>976.19</v>
          </cell>
          <cell r="I445" t="str">
            <v>6.12</v>
          </cell>
        </row>
        <row r="446">
          <cell r="A446" t="str">
            <v>06-14</v>
          </cell>
          <cell r="B446" t="str">
            <v>Providing, Making of arch design minaret in octagonal shape of brick masonry, RCC work using and making temporary matrix and omamental work complete in all respects</v>
          </cell>
          <cell r="C446" t="str">
            <v>Job</v>
          </cell>
          <cell r="D446">
            <v>8085</v>
          </cell>
          <cell r="E446">
            <v>36237.35</v>
          </cell>
          <cell r="F446" t="str">
            <v>Job</v>
          </cell>
          <cell r="G446">
            <v>8085</v>
          </cell>
          <cell r="H446">
            <v>36237.35</v>
          </cell>
          <cell r="I446" t="str">
            <v>6.3, 6.19 , 7.1</v>
          </cell>
        </row>
        <row r="447">
          <cell r="A447" t="str">
            <v>06-15</v>
          </cell>
          <cell r="B447" t="str">
            <v>P/F of cement concrete railing i/e cement concrete Pillars, (Goblet Design) 18" Height PCC/Brick base and top of 12" width and 3/4" thick plastering finishing complete</v>
          </cell>
          <cell r="C447" t="str">
            <v>Job</v>
          </cell>
          <cell r="D447">
            <v>992.25</v>
          </cell>
          <cell r="E447">
            <v>1163.68</v>
          </cell>
          <cell r="F447" t="str">
            <v>Job</v>
          </cell>
          <cell r="G447">
            <v>992.25</v>
          </cell>
          <cell r="H447">
            <v>1163.68</v>
          </cell>
          <cell r="I447" t="str">
            <v>6.3, 7.2 , 11.1</v>
          </cell>
        </row>
        <row r="448">
          <cell r="A448" t="str">
            <v>06-16-a</v>
          </cell>
          <cell r="B448" t="str">
            <v>Extra labour for laying concrete (plain or reinforced) From 20' upto 40' height</v>
          </cell>
          <cell r="C448" t="str">
            <v>100 Cft</v>
          </cell>
          <cell r="D448">
            <v>2940</v>
          </cell>
          <cell r="E448">
            <v>2940</v>
          </cell>
          <cell r="F448" t="str">
            <v>m3</v>
          </cell>
          <cell r="G448">
            <v>1038.25</v>
          </cell>
          <cell r="H448">
            <v>1038.25</v>
          </cell>
        </row>
        <row r="449">
          <cell r="A449" t="str">
            <v>06-16-b</v>
          </cell>
          <cell r="B449" t="str">
            <v>Extra labour for laying concrete (plain or reinforced) For every extra 10' height and part thereof</v>
          </cell>
          <cell r="C449" t="str">
            <v>100 Cft</v>
          </cell>
          <cell r="D449">
            <v>734.93</v>
          </cell>
          <cell r="E449">
            <v>734.93</v>
          </cell>
          <cell r="F449" t="str">
            <v>m3</v>
          </cell>
          <cell r="G449">
            <v>259.54000000000002</v>
          </cell>
          <cell r="H449">
            <v>259.54000000000002</v>
          </cell>
        </row>
        <row r="450">
          <cell r="A450" t="str">
            <v>06-17</v>
          </cell>
          <cell r="B450" t="str">
            <v>Extra labour for work of weirs, rails or bridges, syphons &amp; concreting in superstructure</v>
          </cell>
          <cell r="C450" t="str">
            <v>100 Cft</v>
          </cell>
          <cell r="D450">
            <v>735</v>
          </cell>
          <cell r="E450">
            <v>735</v>
          </cell>
          <cell r="F450" t="str">
            <v>m3</v>
          </cell>
          <cell r="G450">
            <v>259.56</v>
          </cell>
          <cell r="H450">
            <v>259.56</v>
          </cell>
        </row>
        <row r="451">
          <cell r="A451" t="str">
            <v>06-18</v>
          </cell>
          <cell r="B451" t="str">
            <v>RCC spout, 2.5'x6"x5", including fixing in position</v>
          </cell>
          <cell r="C451" t="str">
            <v>Each</v>
          </cell>
          <cell r="D451">
            <v>551.25</v>
          </cell>
          <cell r="E451">
            <v>842.88</v>
          </cell>
          <cell r="F451" t="str">
            <v>Each</v>
          </cell>
          <cell r="G451">
            <v>551.25</v>
          </cell>
          <cell r="H451">
            <v>842.88</v>
          </cell>
          <cell r="I451" t="str">
            <v>6.12</v>
          </cell>
        </row>
        <row r="452">
          <cell r="A452" t="str">
            <v>06-19</v>
          </cell>
          <cell r="B452" t="str">
            <v>Extra labour for skipping concrete in wells</v>
          </cell>
          <cell r="C452" t="str">
            <v>100 Cft</v>
          </cell>
          <cell r="D452">
            <v>10657.5</v>
          </cell>
          <cell r="E452">
            <v>10657.5</v>
          </cell>
          <cell r="F452" t="str">
            <v>m3</v>
          </cell>
          <cell r="G452">
            <v>3763.66</v>
          </cell>
          <cell r="H452">
            <v>3763.66</v>
          </cell>
        </row>
        <row r="453">
          <cell r="A453" t="str">
            <v>06-20-a</v>
          </cell>
          <cell r="B453" t="str">
            <v>Nicking cement concrete surface.</v>
          </cell>
          <cell r="C453" t="str">
            <v>100 Sft</v>
          </cell>
          <cell r="D453">
            <v>735</v>
          </cell>
          <cell r="E453">
            <v>735</v>
          </cell>
          <cell r="F453" t="str">
            <v>m2</v>
          </cell>
          <cell r="G453">
            <v>79.09</v>
          </cell>
          <cell r="H453">
            <v>79.09</v>
          </cell>
          <cell r="I453" t="str">
            <v>6.11</v>
          </cell>
        </row>
        <row r="454">
          <cell r="A454" t="str">
            <v>06-20-b</v>
          </cell>
          <cell r="B454" t="str">
            <v>Nicking lime concrete surface.</v>
          </cell>
          <cell r="C454" t="str">
            <v>100 Sft</v>
          </cell>
          <cell r="D454">
            <v>242.55</v>
          </cell>
          <cell r="E454">
            <v>242.55</v>
          </cell>
          <cell r="F454" t="str">
            <v>m2</v>
          </cell>
          <cell r="G454">
            <v>26.1</v>
          </cell>
          <cell r="H454">
            <v>26.1</v>
          </cell>
          <cell r="I454" t="str">
            <v>6.11</v>
          </cell>
        </row>
        <row r="455">
          <cell r="A455" t="str">
            <v>06-21-a</v>
          </cell>
          <cell r="B455" t="str">
            <v>Prepare, water and ramming surface for laying concrete (for Headworks only) Horizontal floor</v>
          </cell>
          <cell r="C455" t="str">
            <v>100 Sft</v>
          </cell>
          <cell r="D455">
            <v>551.25</v>
          </cell>
          <cell r="E455">
            <v>551.25</v>
          </cell>
          <cell r="F455" t="str">
            <v>m2</v>
          </cell>
          <cell r="G455">
            <v>59.31</v>
          </cell>
          <cell r="H455">
            <v>59.31</v>
          </cell>
          <cell r="I455" t="str">
            <v>6.6</v>
          </cell>
        </row>
        <row r="456">
          <cell r="A456" t="str">
            <v>06-21-b</v>
          </cell>
          <cell r="B456" t="str">
            <v>Prepare, water and ramming surface for laying concrete (for Headworks only) Glacis and crest</v>
          </cell>
          <cell r="C456" t="str">
            <v>100 Sft</v>
          </cell>
          <cell r="D456">
            <v>918.75</v>
          </cell>
          <cell r="E456">
            <v>918.75</v>
          </cell>
          <cell r="F456" t="str">
            <v>m2</v>
          </cell>
          <cell r="G456">
            <v>98.86</v>
          </cell>
          <cell r="H456">
            <v>98.86</v>
          </cell>
          <cell r="I456" t="str">
            <v>6.6</v>
          </cell>
        </row>
        <row r="457">
          <cell r="A457" t="str">
            <v>06-21-c</v>
          </cell>
          <cell r="B457" t="str">
            <v>Prepare, water and ramming surface for laying concrete (for Headworks only) inverted filters</v>
          </cell>
          <cell r="C457" t="str">
            <v>100 Sft</v>
          </cell>
          <cell r="D457">
            <v>275.62</v>
          </cell>
          <cell r="E457">
            <v>275.62</v>
          </cell>
          <cell r="F457" t="str">
            <v>m2</v>
          </cell>
          <cell r="G457">
            <v>29.66</v>
          </cell>
          <cell r="H457">
            <v>29.66</v>
          </cell>
          <cell r="I457" t="str">
            <v>6.6</v>
          </cell>
        </row>
        <row r="458">
          <cell r="A458" t="str">
            <v>06-22</v>
          </cell>
          <cell r="B458" t="str">
            <v>Providing and fixing 6" wide GI sheet 18 SWG. stopper to expansion joint.</v>
          </cell>
          <cell r="C458" t="str">
            <v>Rft</v>
          </cell>
          <cell r="D458">
            <v>10.51</v>
          </cell>
          <cell r="E458">
            <v>90.92</v>
          </cell>
          <cell r="F458" t="str">
            <v>m</v>
          </cell>
          <cell r="G458">
            <v>34.479999999999997</v>
          </cell>
          <cell r="H458">
            <v>298.29000000000002</v>
          </cell>
          <cell r="I458" t="str">
            <v>6.9</v>
          </cell>
        </row>
        <row r="459">
          <cell r="A459" t="str">
            <v>06-23</v>
          </cell>
          <cell r="B459" t="str">
            <v>Fill expansion joints with bitumen, sand &amp; saw dust in Ratio 1:2:2</v>
          </cell>
          <cell r="C459" t="str">
            <v>Rft</v>
          </cell>
          <cell r="D459">
            <v>7.35</v>
          </cell>
          <cell r="E459">
            <v>31.4</v>
          </cell>
          <cell r="F459" t="str">
            <v>m</v>
          </cell>
          <cell r="G459">
            <v>24.11</v>
          </cell>
          <cell r="H459">
            <v>103.02</v>
          </cell>
          <cell r="I459" t="str">
            <v>6.9</v>
          </cell>
        </row>
        <row r="460">
          <cell r="A460" t="str">
            <v>06-24-a</v>
          </cell>
          <cell r="B460" t="str">
            <v>Filling expansion joints with bitumen</v>
          </cell>
          <cell r="C460" t="str">
            <v>Rft</v>
          </cell>
          <cell r="D460">
            <v>73.5</v>
          </cell>
          <cell r="E460">
            <v>112.34</v>
          </cell>
          <cell r="F460" t="str">
            <v>m</v>
          </cell>
          <cell r="G460">
            <v>241.14</v>
          </cell>
          <cell r="H460">
            <v>368.56</v>
          </cell>
          <cell r="I460" t="str">
            <v>6.9</v>
          </cell>
        </row>
        <row r="461">
          <cell r="A461" t="str">
            <v>06-24-b</v>
          </cell>
          <cell r="B461" t="str">
            <v>Laying Asphaltic Mixture in Expansion Joints</v>
          </cell>
          <cell r="C461" t="str">
            <v>Rft</v>
          </cell>
          <cell r="D461">
            <v>51.45</v>
          </cell>
          <cell r="E461">
            <v>76.84</v>
          </cell>
          <cell r="F461" t="str">
            <v>m</v>
          </cell>
          <cell r="G461">
            <v>168.8</v>
          </cell>
          <cell r="H461">
            <v>252.11</v>
          </cell>
          <cell r="I461" t="str">
            <v>6.9</v>
          </cell>
        </row>
        <row r="462">
          <cell r="A462" t="str">
            <v>06-25-a</v>
          </cell>
          <cell r="B462" t="str">
            <v>Providing and fixing of  2" thick  Extruded Polystyrene at expansion joints and in roof insulation.</v>
          </cell>
          <cell r="C462" t="str">
            <v>Sft</v>
          </cell>
          <cell r="D462">
            <v>14.7</v>
          </cell>
          <cell r="E462">
            <v>102.53</v>
          </cell>
          <cell r="F462" t="str">
            <v>m2</v>
          </cell>
          <cell r="G462">
            <v>158.16999999999999</v>
          </cell>
          <cell r="H462">
            <v>1103.25</v>
          </cell>
          <cell r="I462" t="str">
            <v>9.15.8</v>
          </cell>
        </row>
        <row r="463">
          <cell r="A463" t="str">
            <v>06-25-b</v>
          </cell>
          <cell r="B463" t="str">
            <v>Providing and fixing 1.5'' x 3/4 '' Expansion Joint with one component polyurethane fuel sealant including 40 mm Baker Rod and one coat of primer but without Aluminum or steel cover.</v>
          </cell>
          <cell r="C463" t="str">
            <v>Rft</v>
          </cell>
          <cell r="D463">
            <v>56.08</v>
          </cell>
          <cell r="E463">
            <v>378.73</v>
          </cell>
          <cell r="F463" t="str">
            <v>m</v>
          </cell>
          <cell r="G463">
            <v>183.99</v>
          </cell>
          <cell r="H463">
            <v>1242.55</v>
          </cell>
          <cell r="I463" t="str">
            <v>6.9</v>
          </cell>
        </row>
        <row r="464">
          <cell r="A464" t="str">
            <v>06-25-c</v>
          </cell>
          <cell r="B464" t="str">
            <v>Providing and fixing 2'' x 1 '' Expansion Joint with one component polyurethane fuel sealant including 50 mm Baker Rod and one coat of primer but without Aluminum or steel cover.</v>
          </cell>
          <cell r="C464" t="str">
            <v>Rft</v>
          </cell>
          <cell r="D464">
            <v>448.06</v>
          </cell>
          <cell r="E464">
            <v>926.06</v>
          </cell>
          <cell r="F464" t="str">
            <v>m</v>
          </cell>
          <cell r="G464">
            <v>1470</v>
          </cell>
          <cell r="H464">
            <v>3038.24</v>
          </cell>
          <cell r="I464" t="str">
            <v>6.9</v>
          </cell>
        </row>
        <row r="465">
          <cell r="A465" t="str">
            <v>06-25-d</v>
          </cell>
          <cell r="B465" t="str">
            <v>Providing and fixing 4.89 kg/sq.m aluminum sheet covering of approved shape and design to expansion joints of roof slabs with slotted holes with wooden gutties and screws.</v>
          </cell>
          <cell r="C465" t="str">
            <v>Sft</v>
          </cell>
          <cell r="D465">
            <v>36.75</v>
          </cell>
          <cell r="E465">
            <v>184.81</v>
          </cell>
          <cell r="F465" t="str">
            <v>m2</v>
          </cell>
          <cell r="G465">
            <v>395.43</v>
          </cell>
          <cell r="H465">
            <v>1988.53</v>
          </cell>
          <cell r="I465" t="str">
            <v>6.9</v>
          </cell>
        </row>
        <row r="466">
          <cell r="A466" t="str">
            <v>06-25-e</v>
          </cell>
          <cell r="B466" t="str">
            <v>Providing and fixing 4.89 kg/sq.m. aluminum sheet covering of approved shape and design to expansion joints in walls and columns including providing clamps and fixing with screws and rawal plugs or wooden gutties including making slotted holes.</v>
          </cell>
          <cell r="C466" t="str">
            <v>Sft</v>
          </cell>
          <cell r="D466">
            <v>162.86000000000001</v>
          </cell>
          <cell r="E466">
            <v>339.6</v>
          </cell>
          <cell r="F466" t="str">
            <v>m2</v>
          </cell>
          <cell r="G466">
            <v>1752.35</v>
          </cell>
          <cell r="H466">
            <v>3654.04</v>
          </cell>
          <cell r="I466" t="str">
            <v>6.9</v>
          </cell>
        </row>
        <row r="467">
          <cell r="A467" t="str">
            <v>06-25-f</v>
          </cell>
          <cell r="B467" t="str">
            <v>Providing and applying polysulphide sealant of colour in expansion joint</v>
          </cell>
          <cell r="C467" t="str">
            <v>Rft</v>
          </cell>
          <cell r="D467">
            <v>69.760000000000005</v>
          </cell>
          <cell r="E467">
            <v>115.56</v>
          </cell>
          <cell r="F467" t="str">
            <v>m</v>
          </cell>
          <cell r="G467">
            <v>228.88</v>
          </cell>
          <cell r="H467">
            <v>379.14</v>
          </cell>
          <cell r="I467" t="str">
            <v>6.9</v>
          </cell>
        </row>
        <row r="468">
          <cell r="A468" t="str">
            <v>06-25-g</v>
          </cell>
          <cell r="B468" t="str">
            <v>Provide &amp; Fix Multiflex Expansion Joints Complete in all Respects</v>
          </cell>
          <cell r="C468" t="str">
            <v>Rft</v>
          </cell>
          <cell r="D468">
            <v>112.01</v>
          </cell>
          <cell r="E468">
            <v>913.3</v>
          </cell>
          <cell r="F468" t="str">
            <v>m</v>
          </cell>
          <cell r="G468">
            <v>367.5</v>
          </cell>
          <cell r="H468">
            <v>2996.38</v>
          </cell>
          <cell r="I468" t="str">
            <v>6.9</v>
          </cell>
        </row>
        <row r="469">
          <cell r="A469" t="str">
            <v>06-25-h</v>
          </cell>
          <cell r="B469" t="str">
            <v>Providing and Fixing Expansion Joint with two Extruded Aluminum Alloy Sections for 50 mm Movement of imported approved quality</v>
          </cell>
          <cell r="C469" t="str">
            <v>Rft</v>
          </cell>
          <cell r="D469">
            <v>401.38</v>
          </cell>
          <cell r="E469">
            <v>5704.47</v>
          </cell>
          <cell r="F469" t="str">
            <v>m</v>
          </cell>
          <cell r="G469">
            <v>1316.88</v>
          </cell>
          <cell r="H469">
            <v>18715.46</v>
          </cell>
          <cell r="I469" t="str">
            <v>6.9</v>
          </cell>
        </row>
        <row r="470">
          <cell r="A470" t="str">
            <v>06-25-i</v>
          </cell>
          <cell r="B470" t="str">
            <v>Providing and Fixing Expansion Joint with Cast Aluminum Alloy Triangular Teeth for 110 mm Movement</v>
          </cell>
          <cell r="C470" t="str">
            <v>Rft</v>
          </cell>
          <cell r="D470">
            <v>401.38</v>
          </cell>
          <cell r="E470">
            <v>13728.53</v>
          </cell>
          <cell r="F470" t="str">
            <v>m</v>
          </cell>
          <cell r="G470">
            <v>1316.88</v>
          </cell>
          <cell r="H470">
            <v>45041.11</v>
          </cell>
          <cell r="I470" t="str">
            <v>6.9</v>
          </cell>
        </row>
        <row r="471">
          <cell r="A471" t="str">
            <v>06-25-j</v>
          </cell>
          <cell r="B471" t="str">
            <v>Providing and fixing ribbed polyvinyle chloride (PVC) water stops 8" (203 mm) wide in vertical (Walls/Columns) or horizontal (Floors/Slabs) expansion joints including cutting and jointing etc. complete in all floors .</v>
          </cell>
          <cell r="C471" t="str">
            <v>Rft</v>
          </cell>
          <cell r="D471">
            <v>275.62</v>
          </cell>
          <cell r="E471">
            <v>372.59</v>
          </cell>
          <cell r="F471" t="str">
            <v>m</v>
          </cell>
          <cell r="G471">
            <v>904.28</v>
          </cell>
          <cell r="H471">
            <v>1222.4000000000001</v>
          </cell>
          <cell r="I471" t="str">
            <v>6.9</v>
          </cell>
        </row>
        <row r="472">
          <cell r="A472" t="str">
            <v>06-25-k</v>
          </cell>
          <cell r="B472" t="str">
            <v>Providing and Fixing Steel Expansion Joints of approved better quality</v>
          </cell>
          <cell r="C472" t="str">
            <v>kg</v>
          </cell>
          <cell r="D472">
            <v>35.700000000000003</v>
          </cell>
          <cell r="E472">
            <v>55.84</v>
          </cell>
          <cell r="F472" t="str">
            <v>kg</v>
          </cell>
          <cell r="G472">
            <v>35.700000000000003</v>
          </cell>
          <cell r="H472">
            <v>55.84</v>
          </cell>
          <cell r="I472" t="str">
            <v>16.6.8</v>
          </cell>
        </row>
        <row r="473">
          <cell r="A473" t="str">
            <v>06-25-l</v>
          </cell>
          <cell r="B473" t="str">
            <v>Providing and laying Steel or Metal Bearing Devices</v>
          </cell>
          <cell r="C473" t="str">
            <v>kg</v>
          </cell>
          <cell r="D473">
            <v>160.78</v>
          </cell>
          <cell r="E473">
            <v>373.49</v>
          </cell>
          <cell r="F473" t="str">
            <v>kg</v>
          </cell>
          <cell r="G473">
            <v>160.78</v>
          </cell>
          <cell r="H473">
            <v>373.49</v>
          </cell>
          <cell r="I473" t="str">
            <v>16.6.8</v>
          </cell>
        </row>
        <row r="474">
          <cell r="A474" t="str">
            <v>06-25-m</v>
          </cell>
          <cell r="B474" t="str">
            <v>Providing and Fixing Neoprene Rubber Joint Filler 12mm thick with Bitumastic Joint Seal</v>
          </cell>
          <cell r="C474" t="str">
            <v>Sft</v>
          </cell>
          <cell r="D474">
            <v>183.82</v>
          </cell>
          <cell r="E474">
            <v>302.76</v>
          </cell>
          <cell r="F474" t="str">
            <v>m2</v>
          </cell>
          <cell r="G474">
            <v>1977.94</v>
          </cell>
          <cell r="H474">
            <v>3257.72</v>
          </cell>
          <cell r="I474" t="str">
            <v>16.6.8.2.1</v>
          </cell>
        </row>
        <row r="475">
          <cell r="A475" t="str">
            <v>06-26-a-01</v>
          </cell>
          <cell r="B475" t="str">
            <v>Damp proof course of cem. conc. 1:2:4 including bitumen coat, 1 layer polythene &amp; 1 coat bitumen (1.5" thick)</v>
          </cell>
          <cell r="C475" t="str">
            <v>100 Sft</v>
          </cell>
          <cell r="D475">
            <v>1734.6</v>
          </cell>
          <cell r="E475">
            <v>7641.89</v>
          </cell>
          <cell r="F475" t="str">
            <v>m2</v>
          </cell>
          <cell r="G475">
            <v>186.64</v>
          </cell>
          <cell r="H475">
            <v>822.27</v>
          </cell>
          <cell r="I475" t="str">
            <v>6.20.1</v>
          </cell>
        </row>
        <row r="476">
          <cell r="A476" t="str">
            <v>06-26-a-02</v>
          </cell>
          <cell r="B476" t="str">
            <v>Damp proof course of cem. conc. 1:2:4 including bitumen coat, 1 layer polythene &amp; 1 coat bitumen (2" thick)</v>
          </cell>
          <cell r="C476" t="str">
            <v>100 Sft</v>
          </cell>
          <cell r="D476">
            <v>1734.6</v>
          </cell>
          <cell r="E476">
            <v>8326.01</v>
          </cell>
          <cell r="F476" t="str">
            <v>m2</v>
          </cell>
          <cell r="G476">
            <v>186.64</v>
          </cell>
          <cell r="H476">
            <v>895.88</v>
          </cell>
          <cell r="I476" t="str">
            <v>6.20.1</v>
          </cell>
        </row>
        <row r="477">
          <cell r="A477" t="str">
            <v>06-26-a-03</v>
          </cell>
          <cell r="B477" t="str">
            <v>Damp proof course of cem. conc. 1:2:4 including bitumen coat, 1 layer polythene &amp; 1 coat bitumen (3" thick)</v>
          </cell>
          <cell r="C477" t="str">
            <v>100 Sft</v>
          </cell>
          <cell r="D477">
            <v>1837.5</v>
          </cell>
          <cell r="E477">
            <v>9879.9599999999991</v>
          </cell>
          <cell r="F477" t="str">
            <v>m2</v>
          </cell>
          <cell r="G477">
            <v>197.72</v>
          </cell>
          <cell r="H477">
            <v>1063.08</v>
          </cell>
          <cell r="I477" t="str">
            <v>6.20.1</v>
          </cell>
        </row>
        <row r="478">
          <cell r="A478" t="str">
            <v>06-26-b-01</v>
          </cell>
          <cell r="B478" t="str">
            <v>Damp proof course of cem. conc. 1:2:4 including bitumen coat, 1 layer polythene &amp; 2 coats bitumen (1.5" thick)</v>
          </cell>
          <cell r="C478" t="str">
            <v>100 Sft</v>
          </cell>
          <cell r="D478">
            <v>1734.6</v>
          </cell>
          <cell r="E478">
            <v>8418.64</v>
          </cell>
          <cell r="F478" t="str">
            <v>m2</v>
          </cell>
          <cell r="G478">
            <v>186.64</v>
          </cell>
          <cell r="H478">
            <v>905.85</v>
          </cell>
          <cell r="I478" t="str">
            <v>6.20.1</v>
          </cell>
        </row>
        <row r="479">
          <cell r="A479" t="str">
            <v>06-26-b-02</v>
          </cell>
          <cell r="B479" t="str">
            <v>Damp proof course of cem. conc. 1:2:4 including bitumen coat, 1 layer polythene &amp; 2 coats bitumen (2" thick)</v>
          </cell>
          <cell r="C479" t="str">
            <v>100 Sft</v>
          </cell>
          <cell r="D479">
            <v>1734.6</v>
          </cell>
          <cell r="E479">
            <v>9102.76</v>
          </cell>
          <cell r="F479" t="str">
            <v>m2</v>
          </cell>
          <cell r="G479">
            <v>186.64</v>
          </cell>
          <cell r="H479">
            <v>979.46</v>
          </cell>
          <cell r="I479" t="str">
            <v>6.20.1</v>
          </cell>
        </row>
        <row r="480">
          <cell r="A480" t="str">
            <v>06-26-b-03</v>
          </cell>
          <cell r="B480" t="str">
            <v>Damp proof course of cem. conc. 1:2:4 including bitumen coat, 1 layer polythene &amp; 2 coats bitumen (3" thick)</v>
          </cell>
          <cell r="C480" t="str">
            <v>100 Sft</v>
          </cell>
          <cell r="D480">
            <v>1832.65</v>
          </cell>
          <cell r="E480">
            <v>10651.86</v>
          </cell>
          <cell r="F480" t="str">
            <v>m2</v>
          </cell>
          <cell r="G480">
            <v>197.19</v>
          </cell>
          <cell r="H480">
            <v>1146.1400000000001</v>
          </cell>
          <cell r="I480" t="str">
            <v>6.20.1</v>
          </cell>
        </row>
        <row r="481">
          <cell r="A481" t="str">
            <v>06-27-a-01</v>
          </cell>
          <cell r="B481" t="str">
            <v>Damp proof course in c/s plaster, 1 layer polythene, 1 coat bitumen Ratio 1:4 (0.5" thick)</v>
          </cell>
          <cell r="C481" t="str">
            <v>100 Sft</v>
          </cell>
          <cell r="D481">
            <v>1587.6</v>
          </cell>
          <cell r="E481">
            <v>5960.9</v>
          </cell>
          <cell r="F481" t="str">
            <v>m2</v>
          </cell>
          <cell r="G481">
            <v>170.83</v>
          </cell>
          <cell r="H481">
            <v>641.39</v>
          </cell>
          <cell r="I481" t="str">
            <v>6.20.2</v>
          </cell>
        </row>
        <row r="482">
          <cell r="A482" t="str">
            <v>06-27-a-02</v>
          </cell>
          <cell r="B482" t="str">
            <v>Damp proof course in c/s plaster, 1 layer polythene, 1 coat bitumen Ratio 1:4 (0.75" thick)</v>
          </cell>
          <cell r="C482" t="str">
            <v>100 Sft</v>
          </cell>
          <cell r="D482">
            <v>1587.6</v>
          </cell>
          <cell r="E482">
            <v>6294.7</v>
          </cell>
          <cell r="F482" t="str">
            <v>m2</v>
          </cell>
          <cell r="G482">
            <v>170.83</v>
          </cell>
          <cell r="H482">
            <v>677.31</v>
          </cell>
          <cell r="I482" t="str">
            <v>6.20.2</v>
          </cell>
        </row>
        <row r="483">
          <cell r="A483" t="str">
            <v>06-27-a-03</v>
          </cell>
          <cell r="B483" t="str">
            <v>Damp proof course in c/s plaster, 1 layer polythene, 1 coat bitumen Ratio 1:3 (0.5" thick)</v>
          </cell>
          <cell r="C483" t="str">
            <v>100 Sft</v>
          </cell>
          <cell r="D483">
            <v>1587.6</v>
          </cell>
          <cell r="E483">
            <v>6054.8</v>
          </cell>
          <cell r="F483" t="str">
            <v>m2</v>
          </cell>
          <cell r="G483">
            <v>170.83</v>
          </cell>
          <cell r="H483">
            <v>651.5</v>
          </cell>
          <cell r="I483" t="str">
            <v>6.20.2</v>
          </cell>
        </row>
        <row r="484">
          <cell r="A484" t="str">
            <v>06-27-a-04</v>
          </cell>
          <cell r="B484" t="str">
            <v>Damp proof course in c/s plaster, 1 layer polythene, 1 coat bitumen Ratio 1:3 (0.75" thick)</v>
          </cell>
          <cell r="C484" t="str">
            <v>100 Sft</v>
          </cell>
          <cell r="D484">
            <v>1587.6</v>
          </cell>
          <cell r="E484">
            <v>6402.33</v>
          </cell>
          <cell r="F484" t="str">
            <v>m2</v>
          </cell>
          <cell r="G484">
            <v>170.83</v>
          </cell>
          <cell r="H484">
            <v>688.89</v>
          </cell>
          <cell r="I484" t="str">
            <v>6.20.2</v>
          </cell>
        </row>
        <row r="485">
          <cell r="A485" t="str">
            <v>06-27-a-05</v>
          </cell>
          <cell r="B485" t="str">
            <v>Damp proof course in c/s plaster, 1 layer polythene, 1 coat bitumen Ratio 1:2 (0.5" thick)</v>
          </cell>
          <cell r="C485" t="str">
            <v>100 Sft</v>
          </cell>
          <cell r="D485">
            <v>1587.6</v>
          </cell>
          <cell r="E485">
            <v>6289.34</v>
          </cell>
          <cell r="F485" t="str">
            <v>m2</v>
          </cell>
          <cell r="G485">
            <v>170.83</v>
          </cell>
          <cell r="H485">
            <v>676.73</v>
          </cell>
          <cell r="I485" t="str">
            <v>6.20.2</v>
          </cell>
        </row>
        <row r="486">
          <cell r="A486" t="str">
            <v>06-27-a-06</v>
          </cell>
          <cell r="B486" t="str">
            <v>Damp proof course in c/s plaster, 1 layer polythene, 1 coat bitumen Ratio 1:2 (0.75" thick)</v>
          </cell>
          <cell r="C486" t="str">
            <v>100 Sft</v>
          </cell>
          <cell r="D486">
            <v>1587.6</v>
          </cell>
          <cell r="E486">
            <v>6736.91</v>
          </cell>
          <cell r="F486" t="str">
            <v>m2</v>
          </cell>
          <cell r="G486">
            <v>170.83</v>
          </cell>
          <cell r="H486">
            <v>724.89</v>
          </cell>
          <cell r="I486" t="str">
            <v>6.20.2</v>
          </cell>
        </row>
        <row r="487">
          <cell r="A487" t="str">
            <v>06-27-b-01</v>
          </cell>
          <cell r="B487" t="str">
            <v>Damp proof course in c/s plaster, 1 layer polythene, 2 coats bitumen Ratio 1:4 (0.5" thick)</v>
          </cell>
          <cell r="C487" t="str">
            <v>100 Sft</v>
          </cell>
          <cell r="D487">
            <v>1587.6</v>
          </cell>
          <cell r="E487">
            <v>6737.65</v>
          </cell>
          <cell r="F487" t="str">
            <v>m2</v>
          </cell>
          <cell r="G487">
            <v>170.83</v>
          </cell>
          <cell r="H487">
            <v>724.97</v>
          </cell>
          <cell r="I487" t="str">
            <v>6.20.2</v>
          </cell>
        </row>
        <row r="488">
          <cell r="A488" t="str">
            <v>06-27-b-02</v>
          </cell>
          <cell r="B488" t="str">
            <v>Damp proof course in c/s plaster, 1 layer polythene, 2 coats bitumen Ratio 1:4 (0.75" thick)</v>
          </cell>
          <cell r="C488" t="str">
            <v>100 Sft</v>
          </cell>
          <cell r="D488">
            <v>1587.6</v>
          </cell>
          <cell r="E488">
            <v>7071.45</v>
          </cell>
          <cell r="F488" t="str">
            <v>m2</v>
          </cell>
          <cell r="G488">
            <v>170.83</v>
          </cell>
          <cell r="H488">
            <v>760.89</v>
          </cell>
          <cell r="I488" t="str">
            <v>6.20.2</v>
          </cell>
        </row>
        <row r="489">
          <cell r="A489" t="str">
            <v>06-27-b-03</v>
          </cell>
          <cell r="B489" t="str">
            <v>Damp proof course in c/s plaster, 1 layer polythene, 2 coats bitumen Ratio 1:3 (0.5" thick)</v>
          </cell>
          <cell r="C489" t="str">
            <v>100 Sft</v>
          </cell>
          <cell r="D489">
            <v>1587.6</v>
          </cell>
          <cell r="E489">
            <v>6831.55</v>
          </cell>
          <cell r="F489" t="str">
            <v>m2</v>
          </cell>
          <cell r="G489">
            <v>170.83</v>
          </cell>
          <cell r="H489">
            <v>735.07</v>
          </cell>
          <cell r="I489" t="str">
            <v>6.20.2</v>
          </cell>
        </row>
        <row r="490">
          <cell r="A490" t="str">
            <v>06-27-b-04</v>
          </cell>
          <cell r="B490" t="str">
            <v>Damp proof course in c/s plaster, 1 layer polythene, 2 coats bitumen Ratio 1:3 (0.75" thick)</v>
          </cell>
          <cell r="C490" t="str">
            <v>100 Sft</v>
          </cell>
          <cell r="D490">
            <v>1587.6</v>
          </cell>
          <cell r="E490">
            <v>7179.08</v>
          </cell>
          <cell r="F490" t="str">
            <v>m2</v>
          </cell>
          <cell r="G490">
            <v>170.83</v>
          </cell>
          <cell r="H490">
            <v>772.47</v>
          </cell>
          <cell r="I490" t="str">
            <v>6.20.2</v>
          </cell>
        </row>
        <row r="491">
          <cell r="A491" t="str">
            <v>06-27-b-05</v>
          </cell>
          <cell r="B491" t="str">
            <v>Damp proof course in c/s plaster, 1 layer polythene, 2 coats bitumen Ratio 1:2 (0.5" thick)</v>
          </cell>
          <cell r="C491" t="str">
            <v>100 Sft</v>
          </cell>
          <cell r="D491">
            <v>1587.6</v>
          </cell>
          <cell r="E491">
            <v>7066.09</v>
          </cell>
          <cell r="F491" t="str">
            <v>m2</v>
          </cell>
          <cell r="G491">
            <v>170.83</v>
          </cell>
          <cell r="H491">
            <v>760.31</v>
          </cell>
          <cell r="I491" t="str">
            <v>6.20.2</v>
          </cell>
        </row>
        <row r="492">
          <cell r="A492" t="str">
            <v>06-27-b-06</v>
          </cell>
          <cell r="B492" t="str">
            <v>Damp proof course in c/s plaster, 1 layer polythene, 2 coats bitumen Ratio 1:2 (0.75" thick)</v>
          </cell>
          <cell r="C492" t="str">
            <v>100 Sft</v>
          </cell>
          <cell r="D492">
            <v>1587.6</v>
          </cell>
          <cell r="E492">
            <v>7576.73</v>
          </cell>
          <cell r="F492" t="str">
            <v>m2</v>
          </cell>
          <cell r="G492">
            <v>170.83</v>
          </cell>
          <cell r="H492">
            <v>815.26</v>
          </cell>
          <cell r="I492" t="str">
            <v>6.20.2</v>
          </cell>
        </row>
        <row r="493">
          <cell r="A493" t="str">
            <v>06-28</v>
          </cell>
          <cell r="B493" t="str">
            <v>Providing and laying polythene sheet 0.005" thick (0.05mm 500gauge) under cement concete.</v>
          </cell>
          <cell r="C493" t="str">
            <v>100 Sft</v>
          </cell>
          <cell r="D493">
            <v>23.01</v>
          </cell>
          <cell r="E493">
            <v>3227.76</v>
          </cell>
          <cell r="F493" t="str">
            <v>m2</v>
          </cell>
          <cell r="G493">
            <v>2.48</v>
          </cell>
          <cell r="H493">
            <v>347.31</v>
          </cell>
          <cell r="I493" t="str">
            <v>9.14.3.4</v>
          </cell>
        </row>
        <row r="494">
          <cell r="A494" t="str">
            <v>06-29</v>
          </cell>
          <cell r="B494" t="str">
            <v>Type I Water Proofing Treatment behind wall</v>
          </cell>
          <cell r="C494" t="str">
            <v>Sft</v>
          </cell>
          <cell r="D494">
            <v>36.14</v>
          </cell>
          <cell r="E494">
            <v>144.16999999999999</v>
          </cell>
          <cell r="F494" t="str">
            <v>m2</v>
          </cell>
          <cell r="G494">
            <v>388.84</v>
          </cell>
          <cell r="H494">
            <v>1551.27</v>
          </cell>
          <cell r="I494" t="str">
            <v>9.14.6</v>
          </cell>
        </row>
        <row r="495">
          <cell r="A495" t="str">
            <v>06-30-a-01</v>
          </cell>
          <cell r="B495" t="str">
            <v>V. Damp proof c/s plaster, 1 layer polythene 1 coat bitumen Ratio 1:4 (0.5" thick)</v>
          </cell>
          <cell r="C495" t="str">
            <v>100 Sft</v>
          </cell>
          <cell r="D495">
            <v>1587.6</v>
          </cell>
          <cell r="E495">
            <v>5960.9</v>
          </cell>
          <cell r="F495" t="str">
            <v>m2</v>
          </cell>
          <cell r="G495">
            <v>170.83</v>
          </cell>
          <cell r="H495">
            <v>641.39</v>
          </cell>
          <cell r="I495" t="str">
            <v>6.20.2</v>
          </cell>
        </row>
        <row r="496">
          <cell r="A496" t="str">
            <v>06-30-a-02</v>
          </cell>
          <cell r="B496" t="str">
            <v>V. Damp proof c/s plaster, 1 layer polythene 1 coat bitumen Ratio 1:4 (0.75" thick)</v>
          </cell>
          <cell r="C496" t="str">
            <v>100 Sft</v>
          </cell>
          <cell r="D496">
            <v>1587.6</v>
          </cell>
          <cell r="E496">
            <v>6294.7</v>
          </cell>
          <cell r="F496" t="str">
            <v>m2</v>
          </cell>
          <cell r="G496">
            <v>170.83</v>
          </cell>
          <cell r="H496">
            <v>677.31</v>
          </cell>
          <cell r="I496" t="str">
            <v>6.20.2</v>
          </cell>
        </row>
        <row r="497">
          <cell r="A497" t="str">
            <v>06-30-a-03</v>
          </cell>
          <cell r="B497" t="str">
            <v>V. Damp proof c/s plaster, 1 layer polythene 1 coat bitumen Ratio 1:3 (0.5" thick)</v>
          </cell>
          <cell r="C497" t="str">
            <v>100 Sft</v>
          </cell>
          <cell r="D497">
            <v>1587.6</v>
          </cell>
          <cell r="E497">
            <v>6054.8</v>
          </cell>
          <cell r="F497" t="str">
            <v>m2</v>
          </cell>
          <cell r="G497">
            <v>170.83</v>
          </cell>
          <cell r="H497">
            <v>651.5</v>
          </cell>
          <cell r="I497" t="str">
            <v>6.20.2</v>
          </cell>
        </row>
        <row r="498">
          <cell r="A498" t="str">
            <v>06-30-a-04</v>
          </cell>
          <cell r="B498" t="str">
            <v>V. Damp proof c/s plaster, 1 layer polythene 1 coat bitumen Ratio 1:3 (0.75" thick)</v>
          </cell>
          <cell r="C498" t="str">
            <v>100 Sft</v>
          </cell>
          <cell r="D498">
            <v>1587.6</v>
          </cell>
          <cell r="E498">
            <v>6402.33</v>
          </cell>
          <cell r="F498" t="str">
            <v>m2</v>
          </cell>
          <cell r="G498">
            <v>170.83</v>
          </cell>
          <cell r="H498">
            <v>688.89</v>
          </cell>
          <cell r="I498" t="str">
            <v>6.20.2</v>
          </cell>
        </row>
        <row r="499">
          <cell r="A499" t="str">
            <v>06-30-a-05</v>
          </cell>
          <cell r="B499" t="str">
            <v>V. Damp proof c/s plaster, 1 layer polythene 1 coat bitumen Ratio 1:2 (0.5" thick)</v>
          </cell>
          <cell r="C499" t="str">
            <v>100 Sft</v>
          </cell>
          <cell r="D499">
            <v>1587.6</v>
          </cell>
          <cell r="E499">
            <v>6289.34</v>
          </cell>
          <cell r="F499" t="str">
            <v>m2</v>
          </cell>
          <cell r="G499">
            <v>170.83</v>
          </cell>
          <cell r="H499">
            <v>676.73</v>
          </cell>
          <cell r="I499" t="str">
            <v>6.20.2</v>
          </cell>
        </row>
        <row r="500">
          <cell r="A500" t="str">
            <v>06-30-a-06</v>
          </cell>
          <cell r="B500" t="str">
            <v>V. Damp proof c/s plaster, 1 layer polythene 1 coat bitumen Ratio 1:2 (0.75" thick)</v>
          </cell>
          <cell r="C500" t="str">
            <v>100 Sft</v>
          </cell>
          <cell r="D500">
            <v>1587.6</v>
          </cell>
          <cell r="E500">
            <v>6799.98</v>
          </cell>
          <cell r="F500" t="str">
            <v>m2</v>
          </cell>
          <cell r="G500">
            <v>170.83</v>
          </cell>
          <cell r="H500">
            <v>731.68</v>
          </cell>
          <cell r="I500" t="str">
            <v>6.20.2</v>
          </cell>
        </row>
        <row r="501">
          <cell r="A501" t="str">
            <v>06-30-b-01</v>
          </cell>
          <cell r="B501" t="str">
            <v>V. Damp proof c/s plaster, 1 layer polythene 2 coats bitumen Ratio 1:4 (0.5" thick)</v>
          </cell>
          <cell r="C501" t="str">
            <v>100 Sft</v>
          </cell>
          <cell r="D501">
            <v>1587.6</v>
          </cell>
          <cell r="E501">
            <v>6737.65</v>
          </cell>
          <cell r="F501" t="str">
            <v>m2</v>
          </cell>
          <cell r="G501">
            <v>170.83</v>
          </cell>
          <cell r="H501">
            <v>724.97</v>
          </cell>
          <cell r="I501" t="str">
            <v>6.20.2</v>
          </cell>
        </row>
        <row r="502">
          <cell r="A502" t="str">
            <v>06-30-b-02</v>
          </cell>
          <cell r="B502" t="str">
            <v>V. Damp proof c/s plaster, 1 layer polythene 2 coats bitumen Ratio 1:4 (0.75" thick)</v>
          </cell>
          <cell r="C502" t="str">
            <v>100 Sft</v>
          </cell>
          <cell r="D502">
            <v>1587.6</v>
          </cell>
          <cell r="E502">
            <v>7071.45</v>
          </cell>
          <cell r="F502" t="str">
            <v>m2</v>
          </cell>
          <cell r="G502">
            <v>170.83</v>
          </cell>
          <cell r="H502">
            <v>760.89</v>
          </cell>
          <cell r="I502" t="str">
            <v>6.20.2</v>
          </cell>
        </row>
        <row r="503">
          <cell r="A503" t="str">
            <v>06-30-b-03</v>
          </cell>
          <cell r="B503" t="str">
            <v>V. Damp proof c/s plaster, 1 layer polythene 2 coats bitumen Ratio 1:3 (0.5" thick)</v>
          </cell>
          <cell r="C503" t="str">
            <v>100 Sft</v>
          </cell>
          <cell r="D503">
            <v>1587.6</v>
          </cell>
          <cell r="E503">
            <v>6831.55</v>
          </cell>
          <cell r="F503" t="str">
            <v>m2</v>
          </cell>
          <cell r="G503">
            <v>170.83</v>
          </cell>
          <cell r="H503">
            <v>735.07</v>
          </cell>
          <cell r="I503" t="str">
            <v>6.20.2</v>
          </cell>
        </row>
        <row r="504">
          <cell r="A504" t="str">
            <v>06-30-b-04</v>
          </cell>
          <cell r="B504" t="str">
            <v>V. Damp proof c/s plaster, 1 layer polythene 2 coats bitumen Ratio 1:3 (0.75" thick)</v>
          </cell>
          <cell r="C504" t="str">
            <v>100 Sft</v>
          </cell>
          <cell r="D504">
            <v>1587.6</v>
          </cell>
          <cell r="E504">
            <v>7179.08</v>
          </cell>
          <cell r="F504" t="str">
            <v>m2</v>
          </cell>
          <cell r="G504">
            <v>170.83</v>
          </cell>
          <cell r="H504">
            <v>772.47</v>
          </cell>
          <cell r="I504" t="str">
            <v>6.20.2</v>
          </cell>
        </row>
        <row r="505">
          <cell r="A505" t="str">
            <v>06-30-b-05</v>
          </cell>
          <cell r="B505" t="str">
            <v>V. Damp proof c/s plaster, 1 layer polythene 2 coats bitumen Ratio 1:2 (0.5" thick)</v>
          </cell>
          <cell r="C505" t="str">
            <v>100 Sft</v>
          </cell>
          <cell r="D505">
            <v>1587.6</v>
          </cell>
          <cell r="E505">
            <v>7066.73</v>
          </cell>
          <cell r="F505" t="str">
            <v>m2</v>
          </cell>
          <cell r="G505">
            <v>170.83</v>
          </cell>
          <cell r="H505">
            <v>760.38</v>
          </cell>
          <cell r="I505" t="str">
            <v>6.20.2</v>
          </cell>
        </row>
        <row r="506">
          <cell r="A506" t="str">
            <v>06-30-b-06</v>
          </cell>
          <cell r="B506" t="str">
            <v>V. Damp proof c/s plaster, 1 layer polythene 2 coats bitumen Ratio 1:2 (0.75" thick)</v>
          </cell>
          <cell r="C506" t="str">
            <v>100 Sft</v>
          </cell>
          <cell r="D506">
            <v>1587.6</v>
          </cell>
          <cell r="E506">
            <v>7576.73</v>
          </cell>
          <cell r="F506" t="str">
            <v>m2</v>
          </cell>
          <cell r="G506">
            <v>170.83</v>
          </cell>
          <cell r="H506">
            <v>815.26</v>
          </cell>
          <cell r="I506" t="str">
            <v>6.20.2</v>
          </cell>
        </row>
        <row r="507">
          <cell r="A507" t="str">
            <v>06-31</v>
          </cell>
          <cell r="B507" t="str">
            <v>Grouting concrete between the grooves of gates including shuttering</v>
          </cell>
          <cell r="C507" t="str">
            <v>100 Cft</v>
          </cell>
          <cell r="D507">
            <v>9555</v>
          </cell>
          <cell r="E507">
            <v>9555</v>
          </cell>
          <cell r="F507" t="str">
            <v>m3</v>
          </cell>
          <cell r="G507">
            <v>3374.32</v>
          </cell>
          <cell r="H507">
            <v>3374.32</v>
          </cell>
          <cell r="I507" t="str">
            <v>6.14</v>
          </cell>
        </row>
        <row r="508">
          <cell r="A508" t="str">
            <v>06-32</v>
          </cell>
          <cell r="B508" t="str">
            <v>Chisel dressing concrete surface on sides of grooves</v>
          </cell>
          <cell r="C508" t="str">
            <v>1000 Sft</v>
          </cell>
          <cell r="D508">
            <v>3675</v>
          </cell>
          <cell r="E508">
            <v>3675</v>
          </cell>
          <cell r="F508" t="str">
            <v>m2</v>
          </cell>
          <cell r="G508">
            <v>39.54</v>
          </cell>
          <cell r="H508">
            <v>39.54</v>
          </cell>
          <cell r="I508" t="str">
            <v>8.1.3.2.d</v>
          </cell>
        </row>
        <row r="509">
          <cell r="A509" t="str">
            <v>06-33</v>
          </cell>
          <cell r="B509" t="str">
            <v>Laying and ramming dry ballast or kankar</v>
          </cell>
          <cell r="C509" t="str">
            <v>100 Sft</v>
          </cell>
          <cell r="D509">
            <v>2388.75</v>
          </cell>
          <cell r="E509">
            <v>2388.75</v>
          </cell>
          <cell r="F509" t="str">
            <v>m2</v>
          </cell>
          <cell r="G509">
            <v>257.02999999999997</v>
          </cell>
          <cell r="H509">
            <v>257.02999999999997</v>
          </cell>
          <cell r="I509" t="str">
            <v>6.1.4.8</v>
          </cell>
        </row>
        <row r="510">
          <cell r="A510" t="str">
            <v>06-34</v>
          </cell>
          <cell r="B510" t="str">
            <v>Hoisting &amp; placing in position RCC shelves</v>
          </cell>
          <cell r="C510" t="str">
            <v>100 No</v>
          </cell>
          <cell r="D510">
            <v>11510.1</v>
          </cell>
          <cell r="E510">
            <v>11510.1</v>
          </cell>
          <cell r="F510" t="str">
            <v>No</v>
          </cell>
          <cell r="G510">
            <v>115.1</v>
          </cell>
          <cell r="H510">
            <v>115.1</v>
          </cell>
          <cell r="I510" t="str">
            <v>6.1.3, 6.2, 6.3 , 6.19</v>
          </cell>
        </row>
        <row r="511">
          <cell r="A511" t="str">
            <v>06-35</v>
          </cell>
          <cell r="B511" t="str">
            <v>Benches Providing fixing 4 seated white or coloured light shade marble mosaic benches (5-1/2 ft. x 1-1/2 ft. x 1-3/4 ft.) (1676 mm x 533 mm x 457 mm) without back in white cement including cartage, loading and unloading etc. complete .</v>
          </cell>
          <cell r="C511" t="str">
            <v>No</v>
          </cell>
          <cell r="D511">
            <v>229.69</v>
          </cell>
          <cell r="E511">
            <v>7145.75</v>
          </cell>
          <cell r="F511" t="str">
            <v>No</v>
          </cell>
          <cell r="G511">
            <v>229.69</v>
          </cell>
          <cell r="H511">
            <v>7145.75</v>
          </cell>
          <cell r="I511" t="str">
            <v>10.9.3</v>
          </cell>
        </row>
        <row r="512">
          <cell r="A512" t="str">
            <v>06-36-a</v>
          </cell>
          <cell r="B512" t="str">
            <v>Breaking brick ballast, screening &amp; stacking 2" ring</v>
          </cell>
          <cell r="C512" t="str">
            <v>100 Cft</v>
          </cell>
          <cell r="D512">
            <v>1837.5</v>
          </cell>
          <cell r="E512">
            <v>1837.5</v>
          </cell>
          <cell r="F512" t="str">
            <v>m3</v>
          </cell>
          <cell r="G512">
            <v>648.91</v>
          </cell>
          <cell r="H512">
            <v>648.91</v>
          </cell>
          <cell r="I512" t="str">
            <v>6.1.4.8</v>
          </cell>
        </row>
        <row r="513">
          <cell r="A513" t="str">
            <v>06-36-b</v>
          </cell>
          <cell r="B513" t="str">
            <v>Breaking brick ballast, screening &amp; stacking 1.5" ring</v>
          </cell>
          <cell r="C513" t="str">
            <v>100 Cft</v>
          </cell>
          <cell r="D513">
            <v>2058</v>
          </cell>
          <cell r="E513">
            <v>2058</v>
          </cell>
          <cell r="F513" t="str">
            <v>m3</v>
          </cell>
          <cell r="G513">
            <v>726.78</v>
          </cell>
          <cell r="H513">
            <v>726.78</v>
          </cell>
          <cell r="I513" t="str">
            <v>6.1.4.8</v>
          </cell>
        </row>
        <row r="514">
          <cell r="A514" t="str">
            <v>06-36-c</v>
          </cell>
          <cell r="B514" t="str">
            <v>Breaking brick ballast, screening &amp; stacking 1" ring</v>
          </cell>
          <cell r="C514" t="str">
            <v>100 Cft</v>
          </cell>
          <cell r="D514">
            <v>2388.75</v>
          </cell>
          <cell r="E514">
            <v>2388.75</v>
          </cell>
          <cell r="F514" t="str">
            <v>m3</v>
          </cell>
          <cell r="G514">
            <v>843.58</v>
          </cell>
          <cell r="H514">
            <v>843.58</v>
          </cell>
          <cell r="I514" t="str">
            <v>6.1.4.8</v>
          </cell>
        </row>
        <row r="515">
          <cell r="A515" t="str">
            <v>06-36-d</v>
          </cell>
          <cell r="B515" t="str">
            <v>Breaking brick ballast, screening &amp; stacking. Jhama ballast 3/4" ring</v>
          </cell>
          <cell r="C515" t="str">
            <v>100 Cft</v>
          </cell>
          <cell r="D515">
            <v>2756.25</v>
          </cell>
          <cell r="E515">
            <v>2756.25</v>
          </cell>
          <cell r="F515" t="str">
            <v>m3</v>
          </cell>
          <cell r="G515">
            <v>973.36</v>
          </cell>
          <cell r="H515">
            <v>973.36</v>
          </cell>
          <cell r="I515" t="str">
            <v>6.1.4.8</v>
          </cell>
        </row>
        <row r="516">
          <cell r="A516" t="str">
            <v>06-37</v>
          </cell>
          <cell r="B516" t="str">
            <v>Supply &amp; fix broken glasses on court yard walls, including 1:3:6 cement concrete coping</v>
          </cell>
          <cell r="C516" t="str">
            <v>100 Rft</v>
          </cell>
          <cell r="D516">
            <v>2205</v>
          </cell>
          <cell r="E516">
            <v>6041.35</v>
          </cell>
          <cell r="F516" t="str">
            <v>m</v>
          </cell>
          <cell r="G516">
            <v>72.34</v>
          </cell>
          <cell r="H516">
            <v>198.21</v>
          </cell>
          <cell r="I516" t="str">
            <v>6.1.3, 6.2, 6.3, 6.6, 6.10 , 7.7</v>
          </cell>
        </row>
        <row r="517">
          <cell r="A517" t="str">
            <v>06-38</v>
          </cell>
          <cell r="B517" t="str">
            <v>Crushing stone ballast by machine</v>
          </cell>
          <cell r="C517" t="str">
            <v>100 Cft</v>
          </cell>
          <cell r="D517">
            <v>1837.5</v>
          </cell>
          <cell r="E517">
            <v>1837.5</v>
          </cell>
          <cell r="F517" t="str">
            <v>m3</v>
          </cell>
          <cell r="G517">
            <v>648.91</v>
          </cell>
          <cell r="H517">
            <v>648.91</v>
          </cell>
          <cell r="I517" t="str">
            <v>6.1.4.8</v>
          </cell>
          <cell r="J517" t="str">
            <v>This does not include the chages for working of crushers , but  manual labour for charges of stone to crusher within 100 m and also stacking the product after crushing within 100 m.</v>
          </cell>
        </row>
        <row r="518">
          <cell r="A518" t="str">
            <v>06-39-a</v>
          </cell>
          <cell r="B518" t="str">
            <v>Breaking stone ballast screened &amp; stacked 2" ring</v>
          </cell>
          <cell r="C518" t="str">
            <v>100 Cft</v>
          </cell>
          <cell r="D518">
            <v>2058</v>
          </cell>
          <cell r="E518">
            <v>2058</v>
          </cell>
          <cell r="F518" t="str">
            <v>m3</v>
          </cell>
          <cell r="G518">
            <v>726.78</v>
          </cell>
          <cell r="H518">
            <v>726.78</v>
          </cell>
          <cell r="I518" t="str">
            <v>6.1.4.8.1</v>
          </cell>
        </row>
        <row r="519">
          <cell r="A519" t="str">
            <v>06-39-b</v>
          </cell>
          <cell r="B519" t="str">
            <v>Breaking stone ballast screened &amp; stacked 1.5" ring</v>
          </cell>
          <cell r="C519" t="str">
            <v>100 Cft</v>
          </cell>
          <cell r="D519">
            <v>2388.75</v>
          </cell>
          <cell r="E519">
            <v>2388.75</v>
          </cell>
          <cell r="F519" t="str">
            <v>m3</v>
          </cell>
          <cell r="G519">
            <v>843.58</v>
          </cell>
          <cell r="H519">
            <v>843.58</v>
          </cell>
          <cell r="I519" t="str">
            <v>6.1.4.8.1</v>
          </cell>
        </row>
        <row r="520">
          <cell r="A520" t="str">
            <v>06-39-c</v>
          </cell>
          <cell r="B520" t="str">
            <v>Breaking stone ballast screened &amp; stacked 1" ring</v>
          </cell>
          <cell r="C520" t="str">
            <v>100 Cft</v>
          </cell>
          <cell r="D520">
            <v>2756.25</v>
          </cell>
          <cell r="E520">
            <v>2756.25</v>
          </cell>
          <cell r="F520" t="str">
            <v>m3</v>
          </cell>
          <cell r="G520">
            <v>973.36</v>
          </cell>
          <cell r="H520">
            <v>973.36</v>
          </cell>
          <cell r="I520" t="str">
            <v>6.1.4.8.1</v>
          </cell>
        </row>
        <row r="521">
          <cell r="A521" t="str">
            <v>06-39-d</v>
          </cell>
          <cell r="B521" t="str">
            <v>Breaking stone ballast screened &amp; stacked 0.5" ring</v>
          </cell>
          <cell r="C521" t="str">
            <v>100 Cft</v>
          </cell>
          <cell r="D521">
            <v>3675</v>
          </cell>
          <cell r="E521">
            <v>3675</v>
          </cell>
          <cell r="F521" t="str">
            <v>m3</v>
          </cell>
          <cell r="G521">
            <v>1297.82</v>
          </cell>
          <cell r="H521">
            <v>1297.82</v>
          </cell>
          <cell r="I521" t="str">
            <v>6.1.4.8.1</v>
          </cell>
        </row>
        <row r="522">
          <cell r="A522" t="str">
            <v>06-39-e</v>
          </cell>
          <cell r="B522" t="str">
            <v>Breaking stone ballast screened &amp; stacked 1/8 to 1/4" ring</v>
          </cell>
          <cell r="C522" t="str">
            <v>100 Cft</v>
          </cell>
          <cell r="D522">
            <v>6247.5</v>
          </cell>
          <cell r="E522">
            <v>6247.5</v>
          </cell>
          <cell r="F522" t="str">
            <v>m3</v>
          </cell>
          <cell r="G522">
            <v>2206.29</v>
          </cell>
          <cell r="H522">
            <v>2206.29</v>
          </cell>
          <cell r="I522" t="str">
            <v>6.1.4.8.1</v>
          </cell>
        </row>
        <row r="523">
          <cell r="A523" t="str">
            <v>06-40</v>
          </cell>
          <cell r="B523" t="str">
            <v>Screening and stacking stone ballast, shingle or bajri etc</v>
          </cell>
          <cell r="C523" t="str">
            <v>100 Cft</v>
          </cell>
          <cell r="D523">
            <v>588</v>
          </cell>
          <cell r="E523">
            <v>588</v>
          </cell>
          <cell r="F523" t="str">
            <v>m3</v>
          </cell>
          <cell r="G523">
            <v>207.65</v>
          </cell>
          <cell r="H523">
            <v>207.65</v>
          </cell>
          <cell r="I523" t="str">
            <v>6.1.4.8.1</v>
          </cell>
        </row>
        <row r="524">
          <cell r="A524" t="str">
            <v>06-41</v>
          </cell>
          <cell r="B524" t="str">
            <v>Washing ballast, bajri or shingle</v>
          </cell>
          <cell r="C524" t="str">
            <v>100 Cft</v>
          </cell>
          <cell r="D524">
            <v>588</v>
          </cell>
          <cell r="E524">
            <v>588</v>
          </cell>
          <cell r="F524" t="str">
            <v>m3</v>
          </cell>
          <cell r="G524">
            <v>207.65</v>
          </cell>
          <cell r="H524">
            <v>207.65</v>
          </cell>
          <cell r="I524" t="str">
            <v>6.1.4.8.1</v>
          </cell>
        </row>
        <row r="525">
          <cell r="A525" t="str">
            <v>06-42</v>
          </cell>
          <cell r="B525" t="str">
            <v>Erecting and carting sun shades of precast RCC (upto 5"x 2.5")</v>
          </cell>
          <cell r="C525" t="str">
            <v>Each</v>
          </cell>
          <cell r="D525">
            <v>382.2</v>
          </cell>
          <cell r="E525">
            <v>894.86</v>
          </cell>
          <cell r="F525" t="str">
            <v>Each</v>
          </cell>
          <cell r="G525">
            <v>382.2</v>
          </cell>
          <cell r="H525">
            <v>894.86</v>
          </cell>
          <cell r="I525" t="str">
            <v>6.12</v>
          </cell>
        </row>
        <row r="526">
          <cell r="A526" t="str">
            <v>06-43-a</v>
          </cell>
          <cell r="B526" t="str">
            <v>S/F of pre cast slab of size 2'-6'' x 1'-6'' x 3'' with 3/8'' dia steel (Main &amp; distribution) @ 4'' c/c complete on drain.</v>
          </cell>
          <cell r="C526" t="str">
            <v>Each</v>
          </cell>
          <cell r="D526">
            <v>26.03</v>
          </cell>
          <cell r="E526">
            <v>203.49</v>
          </cell>
          <cell r="F526" t="str">
            <v>Each</v>
          </cell>
          <cell r="G526">
            <v>26.03</v>
          </cell>
          <cell r="H526">
            <v>203.49</v>
          </cell>
          <cell r="I526" t="str">
            <v>6.12</v>
          </cell>
        </row>
        <row r="527">
          <cell r="A527" t="str">
            <v>06-43-b</v>
          </cell>
          <cell r="B527" t="str">
            <v>S/F of pre cast slab of size 3' x 1'-6'' x 3'' with 3/8'' dia steel (Main &amp; distribution) @ 4'' c/c complete on drain.</v>
          </cell>
          <cell r="C527" t="str">
            <v>Each</v>
          </cell>
          <cell r="D527">
            <v>32.590000000000003</v>
          </cell>
          <cell r="E527">
            <v>260</v>
          </cell>
          <cell r="F527" t="str">
            <v>Each</v>
          </cell>
          <cell r="G527">
            <v>32.590000000000003</v>
          </cell>
          <cell r="H527">
            <v>260</v>
          </cell>
          <cell r="I527" t="str">
            <v>6.12</v>
          </cell>
        </row>
        <row r="528">
          <cell r="A528" t="str">
            <v>06-43-c</v>
          </cell>
          <cell r="B528" t="str">
            <v>S/F of pre cast slab of size 3' x 2' x 3'' with 3/8'' dia steel (Main &amp; distribution) @ 4'' c/c complete on drain.</v>
          </cell>
          <cell r="C528" t="str">
            <v>Each</v>
          </cell>
          <cell r="D528">
            <v>36.86</v>
          </cell>
          <cell r="E528">
            <v>347.08</v>
          </cell>
          <cell r="F528" t="str">
            <v>Each</v>
          </cell>
          <cell r="G528">
            <v>36.86</v>
          </cell>
          <cell r="H528">
            <v>347.08</v>
          </cell>
          <cell r="I528" t="str">
            <v>6.12</v>
          </cell>
        </row>
        <row r="529">
          <cell r="A529" t="str">
            <v>06-43-d</v>
          </cell>
          <cell r="B529" t="str">
            <v>S/F of pre cast slab of size 4' x 1'-6'' x 4''  with steel of Main bars 1/2'' dia @ 3''c/c and Distribution bars  3/8'' dia @ 4'' c/c complete on drain.</v>
          </cell>
          <cell r="C529" t="str">
            <v>Each</v>
          </cell>
          <cell r="D529">
            <v>41.23</v>
          </cell>
          <cell r="E529">
            <v>371.17</v>
          </cell>
          <cell r="F529" t="str">
            <v>Each</v>
          </cell>
          <cell r="G529">
            <v>41.23</v>
          </cell>
          <cell r="H529">
            <v>371.17</v>
          </cell>
          <cell r="I529" t="str">
            <v>6.12</v>
          </cell>
        </row>
        <row r="530">
          <cell r="A530" t="str">
            <v>06-43-e</v>
          </cell>
          <cell r="B530" t="str">
            <v>S/F of pre cast slab of size 5'-6'' x 1'-6'' x 4''  with steel of Main bars 1/2'' dia @ 3''c/c and Distribution bars  3/8'' dia @ 4'' c/c  complete on drain.</v>
          </cell>
          <cell r="C530" t="str">
            <v>Each</v>
          </cell>
          <cell r="D530">
            <v>43.42</v>
          </cell>
          <cell r="E530">
            <v>556.08000000000004</v>
          </cell>
          <cell r="F530" t="str">
            <v>Each</v>
          </cell>
          <cell r="G530">
            <v>43.42</v>
          </cell>
          <cell r="H530">
            <v>556.08000000000004</v>
          </cell>
          <cell r="I530" t="str">
            <v>6.12</v>
          </cell>
        </row>
        <row r="531">
          <cell r="A531" t="str">
            <v>06-43-f</v>
          </cell>
          <cell r="B531" t="str">
            <v>S/F of pre cast slab of size 6' x 1'-6'' x 4''  with steel of Main bars 1/2'' dia @ 3''c/c and Distribution bars  3/8'' dia @ 4'' c/c   complete on drain.</v>
          </cell>
          <cell r="C531" t="str">
            <v>Each</v>
          </cell>
          <cell r="D531">
            <v>45.61</v>
          </cell>
          <cell r="E531">
            <v>780.41</v>
          </cell>
          <cell r="F531" t="str">
            <v>Each</v>
          </cell>
          <cell r="G531">
            <v>45.61</v>
          </cell>
          <cell r="H531">
            <v>780.41</v>
          </cell>
          <cell r="I531" t="str">
            <v>6.12</v>
          </cell>
        </row>
        <row r="532">
          <cell r="A532" t="str">
            <v>06-43-g</v>
          </cell>
          <cell r="B532" t="str">
            <v>S/F of pre cast slab of size 7' x 1'-6'' x 4''  with steel of Main bars 1/2'' dia @ 3''c/c and Distribution bars  3/8'' dia @ 4'' c/c  complete on drain.</v>
          </cell>
          <cell r="C532" t="str">
            <v>Each</v>
          </cell>
          <cell r="D532">
            <v>47.69</v>
          </cell>
          <cell r="E532">
            <v>984.93</v>
          </cell>
          <cell r="F532" t="str">
            <v>Each</v>
          </cell>
          <cell r="G532">
            <v>47.69</v>
          </cell>
          <cell r="H532">
            <v>984.93</v>
          </cell>
          <cell r="I532" t="str">
            <v>6.12</v>
          </cell>
        </row>
        <row r="533">
          <cell r="A533" t="str">
            <v>06-44-a</v>
          </cell>
          <cell r="B533" t="str">
            <v>PCC 1:3:6 in mass concrete less formwork using 50% boulders</v>
          </cell>
          <cell r="C533" t="str">
            <v>100 Cft</v>
          </cell>
          <cell r="D533">
            <v>4601.1000000000004</v>
          </cell>
          <cell r="E533">
            <v>12823.95</v>
          </cell>
          <cell r="F533" t="str">
            <v>m3</v>
          </cell>
          <cell r="G533">
            <v>1624.86</v>
          </cell>
          <cell r="H533">
            <v>4528.74</v>
          </cell>
          <cell r="I533" t="str">
            <v>6.25, 6.11 , 6.10</v>
          </cell>
        </row>
        <row r="534">
          <cell r="A534" t="str">
            <v>06-44-b</v>
          </cell>
          <cell r="B534" t="str">
            <v>PCC 1:3:6 in mass concrete less formwork using 40% boulders</v>
          </cell>
          <cell r="C534" t="str">
            <v>100 Cft</v>
          </cell>
          <cell r="D534">
            <v>4593.75</v>
          </cell>
          <cell r="E534">
            <v>14092.78</v>
          </cell>
          <cell r="F534" t="str">
            <v>m3</v>
          </cell>
          <cell r="G534">
            <v>1622.27</v>
          </cell>
          <cell r="H534">
            <v>4976.82</v>
          </cell>
          <cell r="I534" t="str">
            <v>6.25, 6.11 , 6.10</v>
          </cell>
        </row>
        <row r="535">
          <cell r="A535" t="str">
            <v>06-44-c</v>
          </cell>
          <cell r="B535" t="str">
            <v>PCC 1:3:6 in mass concrete less formwork using 30% boulders</v>
          </cell>
          <cell r="C535" t="str">
            <v>100 Cft</v>
          </cell>
          <cell r="D535">
            <v>4593.75</v>
          </cell>
          <cell r="E535">
            <v>15383.98</v>
          </cell>
          <cell r="F535" t="str">
            <v>m3</v>
          </cell>
          <cell r="G535">
            <v>1622.27</v>
          </cell>
          <cell r="H535">
            <v>5432.81</v>
          </cell>
          <cell r="I535" t="str">
            <v>6.25, 6.11 , 6.10</v>
          </cell>
        </row>
        <row r="536">
          <cell r="A536" t="str">
            <v>06-45-a</v>
          </cell>
          <cell r="B536" t="str">
            <v>PCC 1:4:8 in mass concrete less formwork using 50% boulders</v>
          </cell>
          <cell r="C536" t="str">
            <v>100 Cft</v>
          </cell>
          <cell r="D536">
            <v>4593.75</v>
          </cell>
          <cell r="E536">
            <v>11381.39</v>
          </cell>
          <cell r="F536" t="str">
            <v>m3</v>
          </cell>
          <cell r="G536">
            <v>1622.27</v>
          </cell>
          <cell r="H536">
            <v>4019.3</v>
          </cell>
          <cell r="I536" t="str">
            <v>6.25, 6.11 , 6.10</v>
          </cell>
        </row>
        <row r="537">
          <cell r="A537" t="str">
            <v>06-45-b</v>
          </cell>
          <cell r="B537" t="str">
            <v>PCC 1:4:8 in mass concrete less formwork using 40% boulders</v>
          </cell>
          <cell r="C537" t="str">
            <v>100 Cft</v>
          </cell>
          <cell r="D537">
            <v>4593.75</v>
          </cell>
          <cell r="E537">
            <v>12375.64</v>
          </cell>
          <cell r="F537" t="str">
            <v>m3</v>
          </cell>
          <cell r="G537">
            <v>1622.27</v>
          </cell>
          <cell r="H537">
            <v>4370.42</v>
          </cell>
          <cell r="I537" t="str">
            <v>6.25, 6.11 , 6.10</v>
          </cell>
        </row>
        <row r="538">
          <cell r="A538" t="str">
            <v>06-45-c</v>
          </cell>
          <cell r="B538" t="str">
            <v>PCC 1:4:8 in mass concrete less formwork using 30% boulders</v>
          </cell>
          <cell r="C538" t="str">
            <v>100 Cft</v>
          </cell>
          <cell r="D538">
            <v>4593.75</v>
          </cell>
          <cell r="E538">
            <v>13369.89</v>
          </cell>
          <cell r="F538" t="str">
            <v>m3</v>
          </cell>
          <cell r="G538">
            <v>1622.27</v>
          </cell>
          <cell r="H538">
            <v>4721.54</v>
          </cell>
          <cell r="I538" t="str">
            <v>6.25, 6.11 , 6.10</v>
          </cell>
        </row>
        <row r="539">
          <cell r="A539" t="str">
            <v>06-46-a</v>
          </cell>
          <cell r="B539" t="str">
            <v>Erection and removal of Form work with Wood Surface Finshing for RCC or Plain cement Concrete in any shape - Position / Horizontal</v>
          </cell>
          <cell r="C539" t="str">
            <v>100 Sft</v>
          </cell>
          <cell r="D539">
            <v>3307.5</v>
          </cell>
          <cell r="E539">
            <v>5339</v>
          </cell>
          <cell r="F539" t="str">
            <v>m2</v>
          </cell>
          <cell r="G539">
            <v>355.89</v>
          </cell>
          <cell r="H539">
            <v>574.48</v>
          </cell>
          <cell r="I539" t="str">
            <v>6.5</v>
          </cell>
        </row>
        <row r="540">
          <cell r="A540" t="str">
            <v>06-46-b</v>
          </cell>
          <cell r="B540" t="str">
            <v>Erection and removal of Form work with Wood Surface Finshing for RCC or Plain cement Concrete in any shape - Position / Vertical</v>
          </cell>
          <cell r="C540" t="str">
            <v>100 Sft</v>
          </cell>
          <cell r="D540">
            <v>3307.5</v>
          </cell>
          <cell r="E540">
            <v>5578</v>
          </cell>
          <cell r="F540" t="str">
            <v>m2</v>
          </cell>
          <cell r="G540">
            <v>355.89</v>
          </cell>
          <cell r="H540">
            <v>600.19000000000005</v>
          </cell>
          <cell r="I540" t="str">
            <v>6.5</v>
          </cell>
        </row>
        <row r="541">
          <cell r="A541" t="str">
            <v>06-47-a</v>
          </cell>
          <cell r="B541" t="str">
            <v>Erection and removal of Form work with Steel Surface Finshing for RCC or Plain Concrete in any shape - Position / Horizontal</v>
          </cell>
          <cell r="C541" t="str">
            <v>100 Sft</v>
          </cell>
          <cell r="D541">
            <v>3307.5</v>
          </cell>
          <cell r="E541">
            <v>6892.5</v>
          </cell>
          <cell r="F541" t="str">
            <v>m2</v>
          </cell>
          <cell r="G541">
            <v>355.89</v>
          </cell>
          <cell r="H541">
            <v>741.63</v>
          </cell>
          <cell r="I541" t="str">
            <v>6.5</v>
          </cell>
        </row>
        <row r="542">
          <cell r="A542" t="str">
            <v>06-47-b</v>
          </cell>
          <cell r="B542" t="str">
            <v>Erection and removal of Form work with Steel Surface Finshing for RCC or Plain cement Concrete in any shape - Position / Vertical</v>
          </cell>
          <cell r="C542" t="str">
            <v>100 Sft</v>
          </cell>
          <cell r="D542">
            <v>3307.5</v>
          </cell>
          <cell r="E542">
            <v>7251</v>
          </cell>
          <cell r="F542" t="str">
            <v>m2</v>
          </cell>
          <cell r="G542">
            <v>355.89</v>
          </cell>
          <cell r="H542">
            <v>780.21</v>
          </cell>
          <cell r="I542" t="str">
            <v>6.5</v>
          </cell>
        </row>
        <row r="543">
          <cell r="A543" t="str">
            <v>06-47-c</v>
          </cell>
          <cell r="B543" t="str">
            <v>Erection and removal of Form work with Plywood sheet finishing for RCC or Plain cement Concrete in any shpae - Position / Horizontal</v>
          </cell>
          <cell r="C543" t="str">
            <v>100 Sft</v>
          </cell>
          <cell r="D543">
            <v>3123.75</v>
          </cell>
          <cell r="E543">
            <v>9098.75</v>
          </cell>
          <cell r="F543" t="str">
            <v>m2</v>
          </cell>
          <cell r="G543">
            <v>336.12</v>
          </cell>
          <cell r="H543">
            <v>979.03</v>
          </cell>
          <cell r="I543" t="str">
            <v>6.5</v>
          </cell>
        </row>
        <row r="544">
          <cell r="A544" t="str">
            <v>06-47-d</v>
          </cell>
          <cell r="B544" t="str">
            <v>Erection and removal of Form work with Plywood sheet finishing for RCC or Plain cement Concrete in any shape - Position / Vertical</v>
          </cell>
          <cell r="C544" t="str">
            <v>100 Sft</v>
          </cell>
          <cell r="D544">
            <v>3123.75</v>
          </cell>
          <cell r="E544">
            <v>9696.25</v>
          </cell>
          <cell r="F544" t="str">
            <v>m2</v>
          </cell>
          <cell r="G544">
            <v>336.12</v>
          </cell>
          <cell r="H544">
            <v>1043.32</v>
          </cell>
          <cell r="I544" t="str">
            <v>6.5</v>
          </cell>
        </row>
        <row r="545">
          <cell r="A545" t="str">
            <v>06-47-e</v>
          </cell>
          <cell r="B545" t="str">
            <v>Add extra to the item codes 06-46 and 06-47-a to d for Erection and removal of Form work for ornamental work in RCC or Plain cement concrete.</v>
          </cell>
          <cell r="C545" t="str">
            <v>100 Sft</v>
          </cell>
          <cell r="D545">
            <v>1102.5</v>
          </cell>
          <cell r="E545">
            <v>1102.5</v>
          </cell>
          <cell r="F545" t="str">
            <v>m2</v>
          </cell>
          <cell r="G545">
            <v>118.63</v>
          </cell>
          <cell r="H545">
            <v>118.63</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7350</v>
          </cell>
          <cell r="E546">
            <v>27362.57</v>
          </cell>
          <cell r="F546" t="str">
            <v>m3</v>
          </cell>
          <cell r="G546">
            <v>2595.63</v>
          </cell>
          <cell r="H546">
            <v>9663.01</v>
          </cell>
          <cell r="I546" t="str">
            <v>6.1.3 , 6.3</v>
          </cell>
          <cell r="J546" t="str">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7350</v>
          </cell>
          <cell r="E547">
            <v>29881.38</v>
          </cell>
          <cell r="F547" t="str">
            <v>m3</v>
          </cell>
          <cell r="G547">
            <v>2595.63</v>
          </cell>
          <cell r="H547">
            <v>10552.52</v>
          </cell>
          <cell r="I547" t="str">
            <v>6.1.3 , 6.3</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7350</v>
          </cell>
          <cell r="E548">
            <v>32221.81</v>
          </cell>
          <cell r="F548" t="str">
            <v>m3</v>
          </cell>
          <cell r="G548">
            <v>2595.63</v>
          </cell>
          <cell r="H548">
            <v>11379.04</v>
          </cell>
          <cell r="I548" t="str">
            <v>6.1.3 , 6.3</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7350</v>
          </cell>
          <cell r="E549">
            <v>21355.439999999999</v>
          </cell>
          <cell r="F549" t="str">
            <v>m3</v>
          </cell>
          <cell r="G549">
            <v>2595.63</v>
          </cell>
          <cell r="H549">
            <v>7541.61</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7350</v>
          </cell>
          <cell r="E550">
            <v>26210.799999999999</v>
          </cell>
          <cell r="F550" t="str">
            <v>m3</v>
          </cell>
          <cell r="G550">
            <v>2595.63</v>
          </cell>
          <cell r="H550">
            <v>9256.27</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7350</v>
          </cell>
          <cell r="E551">
            <v>36259.089999999997</v>
          </cell>
          <cell r="F551" t="str">
            <v>m3</v>
          </cell>
          <cell r="G551">
            <v>2595.63</v>
          </cell>
          <cell r="H551">
            <v>12804.79</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7350</v>
          </cell>
          <cell r="E552">
            <v>38253.919999999998</v>
          </cell>
          <cell r="F552" t="str">
            <v>m3</v>
          </cell>
          <cell r="G552">
            <v>2595.63</v>
          </cell>
          <cell r="H552">
            <v>13509.26</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7350</v>
          </cell>
          <cell r="E553">
            <v>41461.129999999997</v>
          </cell>
          <cell r="F553" t="str">
            <v>m3</v>
          </cell>
          <cell r="G553">
            <v>2595.63</v>
          </cell>
          <cell r="H553">
            <v>14641.87</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7350</v>
          </cell>
          <cell r="E554">
            <v>26541.93</v>
          </cell>
          <cell r="F554" t="str">
            <v>m3</v>
          </cell>
          <cell r="G554">
            <v>2595.63</v>
          </cell>
          <cell r="H554">
            <v>9373.2000000000007</v>
          </cell>
          <cell r="I554" t="str">
            <v>6.1.3 , 6.3</v>
          </cell>
        </row>
        <row r="555">
          <cell r="A555" t="str">
            <v>06-48-j</v>
          </cell>
          <cell r="B555" t="str">
            <v>Lean concrete for use as thin layer under neath footings with cylinder compressive strength of 1423 psi on 28 days.</v>
          </cell>
          <cell r="C555" t="str">
            <v>100 Cft</v>
          </cell>
          <cell r="D555">
            <v>7350</v>
          </cell>
          <cell r="E555">
            <v>20454.09</v>
          </cell>
          <cell r="F555" t="str">
            <v>m3</v>
          </cell>
          <cell r="G555">
            <v>2595.63</v>
          </cell>
          <cell r="H555">
            <v>7223.3</v>
          </cell>
          <cell r="I555" t="str">
            <v>6.1.3</v>
          </cell>
        </row>
        <row r="556">
          <cell r="A556" t="str">
            <v>06-49-a</v>
          </cell>
          <cell r="B556" t="str">
            <v>Concrete Class A1</v>
          </cell>
          <cell r="C556" t="str">
            <v>100 Cft</v>
          </cell>
          <cell r="D556">
            <v>6504.75</v>
          </cell>
          <cell r="E556">
            <v>30681.040000000001</v>
          </cell>
          <cell r="F556" t="str">
            <v>m3</v>
          </cell>
          <cell r="G556">
            <v>2297.13</v>
          </cell>
          <cell r="H556">
            <v>10834.92</v>
          </cell>
          <cell r="I556" t="str">
            <v>6.1.3</v>
          </cell>
          <cell r="J556" t="str">
            <v>10%</v>
          </cell>
        </row>
        <row r="557">
          <cell r="A557" t="str">
            <v>06-49-b</v>
          </cell>
          <cell r="B557" t="str">
            <v>Concrete Class B</v>
          </cell>
          <cell r="C557" t="str">
            <v>100 Cft</v>
          </cell>
          <cell r="D557">
            <v>6504.75</v>
          </cell>
          <cell r="E557">
            <v>22275.79</v>
          </cell>
          <cell r="F557" t="str">
            <v>m3</v>
          </cell>
          <cell r="G557">
            <v>2297.13</v>
          </cell>
          <cell r="H557">
            <v>7866.63</v>
          </cell>
          <cell r="I557" t="str">
            <v>6.1.3</v>
          </cell>
        </row>
        <row r="558">
          <cell r="A558" t="str">
            <v>06-49-c</v>
          </cell>
          <cell r="B558" t="str">
            <v>Concrete Class C</v>
          </cell>
          <cell r="C558" t="str">
            <v>100 Cft</v>
          </cell>
          <cell r="D558">
            <v>6504.75</v>
          </cell>
          <cell r="E558">
            <v>29444.02</v>
          </cell>
          <cell r="F558" t="str">
            <v>m3</v>
          </cell>
          <cell r="G558">
            <v>2297.13</v>
          </cell>
          <cell r="H558">
            <v>10398.07</v>
          </cell>
          <cell r="I558" t="str">
            <v>6.1.3</v>
          </cell>
        </row>
        <row r="559">
          <cell r="A559" t="str">
            <v>06-49-d</v>
          </cell>
          <cell r="B559" t="str">
            <v>Concrete Class D1</v>
          </cell>
          <cell r="C559" t="str">
            <v>100 Cft</v>
          </cell>
          <cell r="D559">
            <v>6504.75</v>
          </cell>
          <cell r="E559">
            <v>44280.1</v>
          </cell>
          <cell r="F559" t="str">
            <v>m3</v>
          </cell>
          <cell r="G559">
            <v>2297.13</v>
          </cell>
          <cell r="H559">
            <v>15637.38</v>
          </cell>
          <cell r="I559" t="str">
            <v>6.1.3</v>
          </cell>
        </row>
        <row r="560">
          <cell r="A560" t="str">
            <v>06-49-e</v>
          </cell>
          <cell r="B560" t="str">
            <v>Concrete Class Y</v>
          </cell>
          <cell r="C560" t="str">
            <v>100 Cft</v>
          </cell>
          <cell r="D560">
            <v>6504.75</v>
          </cell>
          <cell r="E560">
            <v>30155.79</v>
          </cell>
          <cell r="F560" t="str">
            <v>m3</v>
          </cell>
          <cell r="G560">
            <v>2297.13</v>
          </cell>
          <cell r="H560">
            <v>10649.43</v>
          </cell>
          <cell r="I560" t="str">
            <v>6.1.3</v>
          </cell>
        </row>
        <row r="561">
          <cell r="A561" t="str">
            <v>06-49-f</v>
          </cell>
          <cell r="B561" t="str">
            <v>Lean concrete</v>
          </cell>
          <cell r="C561" t="str">
            <v>100 Cft</v>
          </cell>
          <cell r="D561">
            <v>6504.75</v>
          </cell>
          <cell r="E561">
            <v>21354.51</v>
          </cell>
          <cell r="F561" t="str">
            <v>m3</v>
          </cell>
          <cell r="G561">
            <v>2297.13</v>
          </cell>
          <cell r="H561">
            <v>7541.28</v>
          </cell>
          <cell r="I561" t="str">
            <v>6.1.3</v>
          </cell>
        </row>
        <row r="562">
          <cell r="A562" t="str">
            <v>06-50-a</v>
          </cell>
          <cell r="B562" t="str">
            <v>Precast Concrete, Class A1</v>
          </cell>
          <cell r="C562" t="str">
            <v>100 Cft</v>
          </cell>
          <cell r="D562">
            <v>6504.75</v>
          </cell>
          <cell r="E562">
            <v>27621.86</v>
          </cell>
          <cell r="F562" t="str">
            <v>m3</v>
          </cell>
          <cell r="G562">
            <v>2297.13</v>
          </cell>
          <cell r="H562">
            <v>9754.58</v>
          </cell>
          <cell r="I562" t="str">
            <v>6.1.3 , 6.12</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59.42</v>
          </cell>
          <cell r="E563">
            <v>1488.18</v>
          </cell>
          <cell r="F563" t="str">
            <v>m</v>
          </cell>
          <cell r="G563">
            <v>194.96</v>
          </cell>
          <cell r="H563">
            <v>4882.49</v>
          </cell>
          <cell r="I563" t="str">
            <v>6.1.3 , 6.12</v>
          </cell>
        </row>
        <row r="564">
          <cell r="A564" t="str">
            <v>06-51-a</v>
          </cell>
          <cell r="B564" t="str">
            <v>Top Surface of Slab Panel having 2.5" thick concrete (1:2:4)</v>
          </cell>
          <cell r="C564" t="str">
            <v>100 Sft</v>
          </cell>
          <cell r="D564">
            <v>1488.38</v>
          </cell>
          <cell r="E564">
            <v>7082.3</v>
          </cell>
          <cell r="F564" t="str">
            <v>m2</v>
          </cell>
          <cell r="G564">
            <v>160.15</v>
          </cell>
          <cell r="H564">
            <v>762.06</v>
          </cell>
          <cell r="I564" t="str">
            <v>6.26</v>
          </cell>
        </row>
        <row r="565">
          <cell r="A565" t="str">
            <v>06-51-b</v>
          </cell>
          <cell r="B565" t="str">
            <v>Joining of Wall and Slab Panels without mesh per running ft</v>
          </cell>
          <cell r="C565" t="str">
            <v>100 Rft</v>
          </cell>
          <cell r="D565">
            <v>2443.88</v>
          </cell>
          <cell r="E565">
            <v>3006.96</v>
          </cell>
          <cell r="F565" t="str">
            <v>m</v>
          </cell>
          <cell r="G565">
            <v>80.180000000000007</v>
          </cell>
          <cell r="H565">
            <v>98.65</v>
          </cell>
          <cell r="I565" t="str">
            <v>6.26</v>
          </cell>
        </row>
        <row r="566">
          <cell r="A566" t="str">
            <v>06-51-c</v>
          </cell>
          <cell r="B566" t="str">
            <v>Plastering (1:3) of 1" thickness on single face of SCIP upto 20' height</v>
          </cell>
          <cell r="C566" t="str">
            <v>100 Sft</v>
          </cell>
          <cell r="D566">
            <v>2682.75</v>
          </cell>
          <cell r="E566">
            <v>5108.46</v>
          </cell>
          <cell r="F566" t="str">
            <v>m2</v>
          </cell>
          <cell r="G566">
            <v>288.66000000000003</v>
          </cell>
          <cell r="H566">
            <v>549.66999999999996</v>
          </cell>
        </row>
        <row r="567">
          <cell r="A567" t="str">
            <v>06-51-d</v>
          </cell>
          <cell r="B567" t="str">
            <v>Dismantling SCIP (Structural Concrete Insulated Panel)</v>
          </cell>
          <cell r="C567" t="str">
            <v>100 Sft</v>
          </cell>
          <cell r="D567">
            <v>2205</v>
          </cell>
          <cell r="E567">
            <v>2205</v>
          </cell>
          <cell r="F567" t="str">
            <v>m2</v>
          </cell>
          <cell r="G567">
            <v>237.26</v>
          </cell>
          <cell r="H567">
            <v>237.26</v>
          </cell>
          <cell r="I567" t="str">
            <v>6.26</v>
          </cell>
        </row>
        <row r="568">
          <cell r="A568" t="str">
            <v>06-51-e</v>
          </cell>
          <cell r="B568" t="str">
            <v>Shotcreting of 1" thickness on single side of SCIP (1:2:1)</v>
          </cell>
          <cell r="C568" t="str">
            <v>100 Sft</v>
          </cell>
          <cell r="D568">
            <v>1844.85</v>
          </cell>
          <cell r="E568">
            <v>10931.52</v>
          </cell>
          <cell r="F568" t="str">
            <v>m2</v>
          </cell>
          <cell r="G568">
            <v>198.51</v>
          </cell>
          <cell r="H568">
            <v>1176.23</v>
          </cell>
          <cell r="I568" t="str">
            <v>6.26</v>
          </cell>
        </row>
        <row r="569">
          <cell r="A569" t="str">
            <v>06-51-f</v>
          </cell>
          <cell r="B569" t="str">
            <v>Panel Erection Full Length without cutting</v>
          </cell>
          <cell r="C569" t="str">
            <v>100 Sft</v>
          </cell>
          <cell r="D569">
            <v>1911</v>
          </cell>
          <cell r="E569">
            <v>2092.64</v>
          </cell>
          <cell r="F569" t="str">
            <v>m2</v>
          </cell>
          <cell r="G569">
            <v>205.62</v>
          </cell>
          <cell r="H569">
            <v>225.17</v>
          </cell>
          <cell r="I569" t="str">
            <v>6.26</v>
          </cell>
        </row>
        <row r="570">
          <cell r="A570" t="str">
            <v>06-51-g</v>
          </cell>
          <cell r="B570" t="str">
            <v>Panel Erection Full Length with Cutting</v>
          </cell>
          <cell r="C570" t="str">
            <v>100 Sft</v>
          </cell>
          <cell r="D570">
            <v>2499</v>
          </cell>
          <cell r="E570">
            <v>2771.46</v>
          </cell>
          <cell r="F570" t="str">
            <v>m2</v>
          </cell>
          <cell r="G570">
            <v>268.89</v>
          </cell>
          <cell r="H570">
            <v>298.20999999999998</v>
          </cell>
          <cell r="I570" t="str">
            <v>6.26</v>
          </cell>
        </row>
        <row r="571">
          <cell r="A571" t="str">
            <v>07-01-a</v>
          </cell>
          <cell r="B571" t="str">
            <v>1st class brickwork in mud mortar in buildings in foundation and plinth</v>
          </cell>
          <cell r="C571" t="str">
            <v>100 Cft</v>
          </cell>
          <cell r="D571">
            <v>4490.8500000000004</v>
          </cell>
          <cell r="E571">
            <v>21261.96</v>
          </cell>
          <cell r="F571" t="str">
            <v>m3</v>
          </cell>
          <cell r="G571">
            <v>1585.93</v>
          </cell>
          <cell r="H571">
            <v>7508.6</v>
          </cell>
          <cell r="I571" t="str">
            <v>5.2.1, 7.2 , 7.3.1</v>
          </cell>
        </row>
        <row r="572">
          <cell r="A572" t="str">
            <v>07-01-b</v>
          </cell>
          <cell r="B572" t="str">
            <v>1st class brickwork in mud mortar in buildings in ground floor</v>
          </cell>
          <cell r="C572" t="str">
            <v>100 Cft</v>
          </cell>
          <cell r="D572">
            <v>5968.2</v>
          </cell>
          <cell r="E572">
            <v>22930.51</v>
          </cell>
          <cell r="F572" t="str">
            <v>m3</v>
          </cell>
          <cell r="G572">
            <v>2107.65</v>
          </cell>
          <cell r="H572">
            <v>8097.84</v>
          </cell>
          <cell r="I572" t="str">
            <v>5.2.1, 7.2 , 7.3.1</v>
          </cell>
        </row>
        <row r="573">
          <cell r="A573" t="str">
            <v>07-02-a</v>
          </cell>
          <cell r="B573" t="str">
            <v>Add extra on Item 07-01 for brickwork in First floor</v>
          </cell>
          <cell r="C573" t="str">
            <v>100 Cft</v>
          </cell>
          <cell r="D573">
            <v>1102.5</v>
          </cell>
          <cell r="E573">
            <v>1150.3</v>
          </cell>
          <cell r="F573" t="str">
            <v>m3</v>
          </cell>
          <cell r="G573">
            <v>389.34</v>
          </cell>
          <cell r="H573">
            <v>406.22</v>
          </cell>
        </row>
        <row r="574">
          <cell r="A574" t="str">
            <v>07-02-b</v>
          </cell>
          <cell r="B574" t="str">
            <v>Add extra on Item 07-01 for brickwork in Second floor</v>
          </cell>
          <cell r="C574" t="str">
            <v>100 Cft</v>
          </cell>
          <cell r="D574">
            <v>2572.5</v>
          </cell>
          <cell r="E574">
            <v>2620.3000000000002</v>
          </cell>
          <cell r="F574" t="str">
            <v>m3</v>
          </cell>
          <cell r="G574">
            <v>908.47</v>
          </cell>
          <cell r="H574">
            <v>925.35</v>
          </cell>
        </row>
        <row r="575">
          <cell r="A575" t="str">
            <v>07-02-c</v>
          </cell>
          <cell r="B575" t="str">
            <v>Add extra on Item 07-01 for brickwork in Third floor</v>
          </cell>
          <cell r="C575" t="str">
            <v>100 Cft</v>
          </cell>
          <cell r="D575">
            <v>4042.5</v>
          </cell>
          <cell r="E575">
            <v>4090.3</v>
          </cell>
          <cell r="F575" t="str">
            <v>m3</v>
          </cell>
          <cell r="G575">
            <v>1427.6</v>
          </cell>
          <cell r="H575">
            <v>1444.48</v>
          </cell>
        </row>
        <row r="576">
          <cell r="A576" t="str">
            <v>07-02-d</v>
          </cell>
          <cell r="B576" t="str">
            <v>Add extra on Item 07-01 for brickwork in Fourth &amp; subsequent floors.</v>
          </cell>
          <cell r="C576" t="str">
            <v>100 Cft</v>
          </cell>
          <cell r="D576">
            <v>5512.5</v>
          </cell>
          <cell r="E576">
            <v>5560.3</v>
          </cell>
          <cell r="F576" t="str">
            <v>m3</v>
          </cell>
          <cell r="G576">
            <v>1946.72</v>
          </cell>
          <cell r="H576">
            <v>1963.6</v>
          </cell>
        </row>
        <row r="577">
          <cell r="A577" t="str">
            <v>07-03-a</v>
          </cell>
          <cell r="B577" t="str">
            <v>1st class brick work in mud mortar other than building Upto 20 ft. height</v>
          </cell>
          <cell r="C577" t="str">
            <v>100 Cft</v>
          </cell>
          <cell r="D577">
            <v>6247.5</v>
          </cell>
          <cell r="E577">
            <v>23209.81</v>
          </cell>
          <cell r="F577" t="str">
            <v>m3</v>
          </cell>
          <cell r="G577">
            <v>2206.29</v>
          </cell>
          <cell r="H577">
            <v>8196.4699999999993</v>
          </cell>
          <cell r="I577" t="str">
            <v>5.2.1, 7.2 , 7.3.1</v>
          </cell>
        </row>
        <row r="578">
          <cell r="A578" t="str">
            <v>07-03-b</v>
          </cell>
          <cell r="B578" t="str">
            <v>1st class brick work in mud mortar other than building Extra labour for each 5 ft. addl. height or part</v>
          </cell>
          <cell r="C578" t="str">
            <v>100 Cft</v>
          </cell>
          <cell r="D578">
            <v>1102.5</v>
          </cell>
          <cell r="E578">
            <v>1150.3</v>
          </cell>
          <cell r="F578" t="str">
            <v>m3</v>
          </cell>
          <cell r="G578">
            <v>389.34</v>
          </cell>
          <cell r="H578">
            <v>406.22</v>
          </cell>
          <cell r="I578" t="str">
            <v>5.2.1, 7.2 , 7.3.1</v>
          </cell>
        </row>
        <row r="579">
          <cell r="A579" t="str">
            <v>07-04-a-01</v>
          </cell>
          <cell r="B579" t="str">
            <v>1st class brick work in foundation and plinth in Cement, sand mortar 1:2</v>
          </cell>
          <cell r="C579" t="str">
            <v>100 Cft</v>
          </cell>
          <cell r="D579">
            <v>5938.8</v>
          </cell>
          <cell r="E579">
            <v>28124.3</v>
          </cell>
          <cell r="F579" t="str">
            <v>m3</v>
          </cell>
          <cell r="G579">
            <v>2097.27</v>
          </cell>
          <cell r="H579">
            <v>9932.01</v>
          </cell>
          <cell r="I579" t="str">
            <v>5.2.1, 7.2 , 7.3.1</v>
          </cell>
        </row>
        <row r="580">
          <cell r="A580" t="str">
            <v>07-04-a-02</v>
          </cell>
          <cell r="B580" t="str">
            <v>1st class brick work in foundation and plinth in Cement, sand mortar 1:3</v>
          </cell>
          <cell r="C580" t="str">
            <v>100 Cft</v>
          </cell>
          <cell r="D580">
            <v>5938.8</v>
          </cell>
          <cell r="E580">
            <v>26867.13</v>
          </cell>
          <cell r="F580" t="str">
            <v>m3</v>
          </cell>
          <cell r="G580">
            <v>2097.27</v>
          </cell>
          <cell r="H580">
            <v>9488.0499999999993</v>
          </cell>
          <cell r="I580" t="str">
            <v>7.1, 7.2 , 7.3</v>
          </cell>
        </row>
        <row r="581">
          <cell r="A581" t="str">
            <v>07-04-a-03</v>
          </cell>
          <cell r="B581" t="str">
            <v>1st class brick work in foundation and plinth in Cement, sand mortar 1:4</v>
          </cell>
          <cell r="C581" t="str">
            <v>100 Cft</v>
          </cell>
          <cell r="D581">
            <v>5938.8</v>
          </cell>
          <cell r="E581">
            <v>26112.83</v>
          </cell>
          <cell r="F581" t="str">
            <v>m3</v>
          </cell>
          <cell r="G581">
            <v>2097.27</v>
          </cell>
          <cell r="H581">
            <v>9221.67</v>
          </cell>
          <cell r="I581" t="str">
            <v>5.2.2, 7.2 , 7.3.1</v>
          </cell>
        </row>
        <row r="582">
          <cell r="A582" t="str">
            <v>07-04-a-04</v>
          </cell>
          <cell r="B582" t="str">
            <v>1st class brick work in foundation and plinth in Cement, sand mortar 1:5</v>
          </cell>
          <cell r="C582" t="str">
            <v>100 Cft</v>
          </cell>
          <cell r="D582">
            <v>5938.8</v>
          </cell>
          <cell r="E582">
            <v>25546.89</v>
          </cell>
          <cell r="F582" t="str">
            <v>m3</v>
          </cell>
          <cell r="G582">
            <v>2097.27</v>
          </cell>
          <cell r="H582">
            <v>9021.81</v>
          </cell>
          <cell r="I582" t="str">
            <v>5.2.2, 7.2 , 7.3.1</v>
          </cell>
        </row>
        <row r="583">
          <cell r="A583" t="str">
            <v>07-04-a-05</v>
          </cell>
          <cell r="B583" t="str">
            <v>1st class brick work in foundation and plinth in Cement, sand mortar 1:6</v>
          </cell>
          <cell r="C583" t="str">
            <v>100 Cft</v>
          </cell>
          <cell r="D583">
            <v>5938.8</v>
          </cell>
          <cell r="E583">
            <v>25257.96</v>
          </cell>
          <cell r="F583" t="str">
            <v>m3</v>
          </cell>
          <cell r="G583">
            <v>2097.27</v>
          </cell>
          <cell r="H583">
            <v>8919.77</v>
          </cell>
          <cell r="I583" t="str">
            <v>5.2.2, 7.2 , 7.3.1</v>
          </cell>
        </row>
        <row r="584">
          <cell r="A584" t="str">
            <v>07-04-a-06</v>
          </cell>
          <cell r="B584" t="str">
            <v>1st class brick work in foundation and plinth in Cement, sand mortar 1:7</v>
          </cell>
          <cell r="C584" t="str">
            <v>100 Cft</v>
          </cell>
          <cell r="D584">
            <v>5938.8</v>
          </cell>
          <cell r="E584">
            <v>24989.26</v>
          </cell>
          <cell r="F584" t="str">
            <v>m3</v>
          </cell>
          <cell r="G584">
            <v>2097.27</v>
          </cell>
          <cell r="H584">
            <v>8824.8799999999992</v>
          </cell>
          <cell r="I584" t="str">
            <v>5.2.2, 7.2 , 7.3.1</v>
          </cell>
        </row>
        <row r="585">
          <cell r="A585" t="str">
            <v>07-04-a-07</v>
          </cell>
          <cell r="B585" t="str">
            <v>1st class brick work in foundation and plinth in Cement, sand mortar 1:8</v>
          </cell>
          <cell r="C585" t="str">
            <v>100 Cft</v>
          </cell>
          <cell r="D585">
            <v>5938.8</v>
          </cell>
          <cell r="E585">
            <v>24767.5</v>
          </cell>
          <cell r="F585" t="str">
            <v>m3</v>
          </cell>
          <cell r="G585">
            <v>2097.27</v>
          </cell>
          <cell r="H585">
            <v>8746.57</v>
          </cell>
          <cell r="I585" t="str">
            <v>5.2.2, 7.2 , 7.3.1</v>
          </cell>
        </row>
        <row r="586">
          <cell r="A586" t="str">
            <v>07-04-b-01</v>
          </cell>
          <cell r="B586" t="str">
            <v>1st class brick work in foundation and plinth in Lime, cement,sand mortar 1:1:6</v>
          </cell>
          <cell r="C586" t="str">
            <v>100 Cft</v>
          </cell>
          <cell r="D586">
            <v>5938.8</v>
          </cell>
          <cell r="E586">
            <v>26072.48</v>
          </cell>
          <cell r="F586" t="str">
            <v>m3</v>
          </cell>
          <cell r="G586">
            <v>2097.27</v>
          </cell>
          <cell r="H586">
            <v>9207.42</v>
          </cell>
          <cell r="I586" t="str">
            <v>5.2.4, 7.2 , 7.3.1</v>
          </cell>
        </row>
        <row r="587">
          <cell r="A587" t="str">
            <v>07-04-b-02</v>
          </cell>
          <cell r="B587" t="str">
            <v>1st class brick work in foundation and plinth in Lime, cement, sand mortar 1:1:7</v>
          </cell>
          <cell r="C587" t="str">
            <v>100 Cft</v>
          </cell>
          <cell r="D587">
            <v>5938.8</v>
          </cell>
          <cell r="E587">
            <v>25746.31</v>
          </cell>
          <cell r="F587" t="str">
            <v>m3</v>
          </cell>
          <cell r="G587">
            <v>2097.27</v>
          </cell>
          <cell r="H587">
            <v>9092.23</v>
          </cell>
          <cell r="I587" t="str">
            <v>5.2.4, 7.2 , 7.3.1</v>
          </cell>
        </row>
        <row r="588">
          <cell r="A588" t="str">
            <v>07-04-b-03</v>
          </cell>
          <cell r="B588" t="str">
            <v>1st class brick work in foundation and plinth in Lime, cement, sand mortar 1:1:8</v>
          </cell>
          <cell r="C588" t="str">
            <v>100 Cft</v>
          </cell>
          <cell r="D588">
            <v>5938.8</v>
          </cell>
          <cell r="E588">
            <v>25507.25</v>
          </cell>
          <cell r="F588" t="str">
            <v>m3</v>
          </cell>
          <cell r="G588">
            <v>2097.27</v>
          </cell>
          <cell r="H588">
            <v>9007.81</v>
          </cell>
          <cell r="I588" t="str">
            <v>5.2.4, 7.2 , 7.3.1</v>
          </cell>
        </row>
        <row r="589">
          <cell r="A589" t="str">
            <v>07-04-b-04</v>
          </cell>
          <cell r="B589" t="str">
            <v>1st class brick work in foundation and plinth in Lime, cement, sand mortar 1:1:9</v>
          </cell>
          <cell r="C589" t="str">
            <v>100 Cft</v>
          </cell>
          <cell r="D589">
            <v>5938.8</v>
          </cell>
          <cell r="E589">
            <v>25271.19</v>
          </cell>
          <cell r="F589" t="str">
            <v>m3</v>
          </cell>
          <cell r="G589">
            <v>2097.27</v>
          </cell>
          <cell r="H589">
            <v>8924.4500000000007</v>
          </cell>
          <cell r="I589" t="str">
            <v>5.2.4, 7.2 , 7.3.1</v>
          </cell>
        </row>
        <row r="590">
          <cell r="A590" t="str">
            <v>07-04-b-05</v>
          </cell>
          <cell r="B590" t="str">
            <v>1st class brick work in foundation and plinth in Lime, cement, sand mortar 1:1:10</v>
          </cell>
          <cell r="C590" t="str">
            <v>100 Cft</v>
          </cell>
          <cell r="D590">
            <v>5938.8</v>
          </cell>
          <cell r="E590">
            <v>25107.599999999999</v>
          </cell>
          <cell r="F590" t="str">
            <v>m3</v>
          </cell>
          <cell r="G590">
            <v>2097.27</v>
          </cell>
          <cell r="H590">
            <v>8866.67</v>
          </cell>
          <cell r="I590" t="str">
            <v>5.2.4, 7.2 , 7.3.1</v>
          </cell>
        </row>
        <row r="591">
          <cell r="A591" t="str">
            <v>07-04-c</v>
          </cell>
          <cell r="B591" t="str">
            <v>1st class brick work in foundation and plinth in Lime, sand mortar 1:2</v>
          </cell>
          <cell r="C591" t="str">
            <v>100 Cft</v>
          </cell>
          <cell r="D591">
            <v>5938.8</v>
          </cell>
          <cell r="E591">
            <v>25887.08</v>
          </cell>
          <cell r="F591" t="str">
            <v>m3</v>
          </cell>
          <cell r="G591">
            <v>2097.27</v>
          </cell>
          <cell r="H591">
            <v>9141.94</v>
          </cell>
          <cell r="I591" t="str">
            <v>5.2.3, 7.2 , 7.3.1</v>
          </cell>
        </row>
        <row r="592">
          <cell r="A592" t="str">
            <v>07-04-c-01</v>
          </cell>
          <cell r="B592" t="str">
            <v>1st class brick work in foundation and plinth in lime, sand, surkhi 1:1:1</v>
          </cell>
          <cell r="C592" t="str">
            <v>100 Cft</v>
          </cell>
          <cell r="D592">
            <v>5938.8</v>
          </cell>
          <cell r="E592">
            <v>25427.46</v>
          </cell>
          <cell r="F592" t="str">
            <v>m3</v>
          </cell>
          <cell r="G592">
            <v>2097.27</v>
          </cell>
          <cell r="H592">
            <v>8979.6299999999992</v>
          </cell>
          <cell r="I592" t="str">
            <v>5.2.3, 7.2 , 7.3.1</v>
          </cell>
        </row>
        <row r="593">
          <cell r="A593" t="str">
            <v>07-04-c-02</v>
          </cell>
          <cell r="B593" t="str">
            <v>1st class brick work in foundation and plinth in lime, coarse cinder.</v>
          </cell>
          <cell r="C593" t="str">
            <v>100 Cft</v>
          </cell>
          <cell r="D593">
            <v>5938.8</v>
          </cell>
          <cell r="E593">
            <v>26263.77</v>
          </cell>
          <cell r="F593" t="str">
            <v>m3</v>
          </cell>
          <cell r="G593">
            <v>2097.27</v>
          </cell>
          <cell r="H593">
            <v>9274.9699999999993</v>
          </cell>
          <cell r="I593" t="str">
            <v>5.2.3, 7.2 , 7.3.1</v>
          </cell>
        </row>
        <row r="594">
          <cell r="A594" t="str">
            <v>07-04-c-03</v>
          </cell>
          <cell r="B594" t="str">
            <v>1st class brick work in foundation and plinth in lime, surkhi mortar 2:3</v>
          </cell>
          <cell r="C594" t="str">
            <v>100 Cft</v>
          </cell>
          <cell r="D594">
            <v>5938.8</v>
          </cell>
          <cell r="E594">
            <v>25965.64</v>
          </cell>
          <cell r="F594" t="str">
            <v>m3</v>
          </cell>
          <cell r="G594">
            <v>2097.27</v>
          </cell>
          <cell r="H594">
            <v>9169.69</v>
          </cell>
          <cell r="I594" t="str">
            <v>5.2.3, 7.2 , 7.3.1</v>
          </cell>
        </row>
        <row r="595">
          <cell r="A595" t="str">
            <v>07-04-c-04</v>
          </cell>
          <cell r="B595" t="str">
            <v>1st class brick work in foundation and plinth in lime, surkhi mortar 1:2</v>
          </cell>
          <cell r="C595" t="str">
            <v>100 Cft</v>
          </cell>
          <cell r="D595">
            <v>5938.8</v>
          </cell>
          <cell r="E595">
            <v>25391.87</v>
          </cell>
          <cell r="F595" t="str">
            <v>m3</v>
          </cell>
          <cell r="G595">
            <v>2097.27</v>
          </cell>
          <cell r="H595">
            <v>8967.06</v>
          </cell>
          <cell r="I595" t="str">
            <v>5.2.3, 7.2 , 7.3.1</v>
          </cell>
        </row>
        <row r="596">
          <cell r="A596" t="str">
            <v>07-04-c-05</v>
          </cell>
          <cell r="B596" t="str">
            <v>1st class brick work in foundation and plinth in lime, surkhi mortar 1:3</v>
          </cell>
          <cell r="C596" t="str">
            <v>100 Cft</v>
          </cell>
          <cell r="D596">
            <v>5938.8</v>
          </cell>
          <cell r="E596">
            <v>24669.919999999998</v>
          </cell>
          <cell r="F596" t="str">
            <v>m3</v>
          </cell>
          <cell r="G596">
            <v>2097.27</v>
          </cell>
          <cell r="H596">
            <v>8712.11</v>
          </cell>
          <cell r="I596" t="str">
            <v>5.2.3, 7.2 , 7.3.1</v>
          </cell>
        </row>
        <row r="597">
          <cell r="A597" t="str">
            <v>07-05-a-01</v>
          </cell>
          <cell r="B597" t="str">
            <v>1st class brick work in ground floor Cement, sand mortar 1:2</v>
          </cell>
          <cell r="C597" t="str">
            <v>100 Cft</v>
          </cell>
          <cell r="D597">
            <v>7629.3</v>
          </cell>
          <cell r="E597">
            <v>30006</v>
          </cell>
          <cell r="F597" t="str">
            <v>m3</v>
          </cell>
          <cell r="G597">
            <v>2694.26</v>
          </cell>
          <cell r="H597">
            <v>10596.53</v>
          </cell>
          <cell r="I597" t="str">
            <v>5.2.3, 7.2 , 7.3.1</v>
          </cell>
        </row>
        <row r="598">
          <cell r="A598" t="str">
            <v>07-05-a-02</v>
          </cell>
          <cell r="B598" t="str">
            <v>1st class brick work in ground floor Cement, sand mortar 1:3</v>
          </cell>
          <cell r="C598" t="str">
            <v>100 Cft</v>
          </cell>
          <cell r="D598">
            <v>7629.3</v>
          </cell>
          <cell r="E598">
            <v>28748.83</v>
          </cell>
          <cell r="F598" t="str">
            <v>m3</v>
          </cell>
          <cell r="G598">
            <v>2694.26</v>
          </cell>
          <cell r="H598">
            <v>10152.56</v>
          </cell>
          <cell r="I598" t="str">
            <v>5.2.2, 7.2 , 7.3.1</v>
          </cell>
        </row>
        <row r="599">
          <cell r="A599" t="str">
            <v>07-05-a-03</v>
          </cell>
          <cell r="B599" t="str">
            <v>1st class brick work in ground floor Cement, sand mortar 1:4</v>
          </cell>
          <cell r="C599" t="str">
            <v>100 Cft</v>
          </cell>
          <cell r="D599">
            <v>7629.3</v>
          </cell>
          <cell r="E599">
            <v>27994.53</v>
          </cell>
          <cell r="F599" t="str">
            <v>m3</v>
          </cell>
          <cell r="G599">
            <v>2694.26</v>
          </cell>
          <cell r="H599">
            <v>9886.18</v>
          </cell>
          <cell r="I599" t="str">
            <v>5.2.2, 7.2 , 7.3.1</v>
          </cell>
        </row>
        <row r="600">
          <cell r="A600" t="str">
            <v>07-05-a-04</v>
          </cell>
          <cell r="B600" t="str">
            <v>1st class brick work in ground floor Cement, sand mortar 1:5</v>
          </cell>
          <cell r="C600" t="str">
            <v>100 Cft</v>
          </cell>
          <cell r="D600">
            <v>7629.3</v>
          </cell>
          <cell r="E600">
            <v>27491.66</v>
          </cell>
          <cell r="F600" t="str">
            <v>m3</v>
          </cell>
          <cell r="G600">
            <v>2694.26</v>
          </cell>
          <cell r="H600">
            <v>9708.6</v>
          </cell>
          <cell r="I600" t="str">
            <v>5.2.2, 7.2 , 7.3.1</v>
          </cell>
        </row>
        <row r="601">
          <cell r="A601" t="str">
            <v>07-05-a-05</v>
          </cell>
          <cell r="B601" t="str">
            <v>1st class brick work in ground floor Cement, sand mortar 1:6</v>
          </cell>
          <cell r="C601" t="str">
            <v>100 Cft</v>
          </cell>
          <cell r="D601">
            <v>7629.3</v>
          </cell>
          <cell r="E601">
            <v>27139.66</v>
          </cell>
          <cell r="F601" t="str">
            <v>m3</v>
          </cell>
          <cell r="G601">
            <v>2694.26</v>
          </cell>
          <cell r="H601">
            <v>9584.2900000000009</v>
          </cell>
          <cell r="I601" t="str">
            <v>5.2.2, 7.2 , 7.3.1</v>
          </cell>
        </row>
        <row r="602">
          <cell r="A602" t="str">
            <v>07-05-a-06</v>
          </cell>
          <cell r="B602" t="str">
            <v>1st class brick work in ground floor Cement, sand mortar 1:7</v>
          </cell>
          <cell r="C602" t="str">
            <v>100 Cft</v>
          </cell>
          <cell r="D602">
            <v>7629.3</v>
          </cell>
          <cell r="E602">
            <v>26870.959999999999</v>
          </cell>
          <cell r="F602" t="str">
            <v>m3</v>
          </cell>
          <cell r="G602">
            <v>2694.26</v>
          </cell>
          <cell r="H602">
            <v>9489.4</v>
          </cell>
          <cell r="I602" t="str">
            <v>5.2.2, 7.2 , 7.3.1</v>
          </cell>
        </row>
        <row r="603">
          <cell r="A603" t="str">
            <v>07-05-a-07</v>
          </cell>
          <cell r="B603" t="str">
            <v>1st class brick work in ground floor Cement, sand mortar 1:8</v>
          </cell>
          <cell r="C603" t="str">
            <v>100 Cft</v>
          </cell>
          <cell r="D603">
            <v>7629.3</v>
          </cell>
          <cell r="E603">
            <v>26649.200000000001</v>
          </cell>
          <cell r="F603" t="str">
            <v>m3</v>
          </cell>
          <cell r="G603">
            <v>2694.26</v>
          </cell>
          <cell r="H603">
            <v>9411.08</v>
          </cell>
          <cell r="I603" t="str">
            <v>5.2.2, 7.2 , 7.3.1</v>
          </cell>
        </row>
        <row r="604">
          <cell r="A604" t="str">
            <v>07-05-b-01</v>
          </cell>
          <cell r="B604" t="str">
            <v>1st class brick work in ground floor Lime, cement, sand mortar 1:1:6</v>
          </cell>
          <cell r="C604" t="str">
            <v>100 Cft</v>
          </cell>
          <cell r="D604">
            <v>7776.3</v>
          </cell>
          <cell r="E604">
            <v>28094.5</v>
          </cell>
          <cell r="F604" t="str">
            <v>m3</v>
          </cell>
          <cell r="G604">
            <v>2746.18</v>
          </cell>
          <cell r="H604">
            <v>9921.49</v>
          </cell>
          <cell r="I604" t="str">
            <v>5.2.4, 7.2 , 7.3.1</v>
          </cell>
        </row>
        <row r="605">
          <cell r="A605" t="str">
            <v>07-05-b-02</v>
          </cell>
          <cell r="B605" t="str">
            <v>1st class brick work in ground floor Lime, cement, sand mortar 1:1:7</v>
          </cell>
          <cell r="C605" t="str">
            <v>100 Cft</v>
          </cell>
          <cell r="D605">
            <v>7776.3</v>
          </cell>
          <cell r="E605">
            <v>27775.01</v>
          </cell>
          <cell r="F605" t="str">
            <v>m3</v>
          </cell>
          <cell r="G605">
            <v>2746.18</v>
          </cell>
          <cell r="H605">
            <v>9808.66</v>
          </cell>
          <cell r="I605" t="str">
            <v>5.2.4, 7.2 , 7.3.1</v>
          </cell>
        </row>
        <row r="606">
          <cell r="A606" t="str">
            <v>07-05-b-03</v>
          </cell>
          <cell r="B606" t="str">
            <v>1st class brick work in ground floor Lime, cement, sand mortar 1:1:8</v>
          </cell>
          <cell r="C606" t="str">
            <v>100 Cft</v>
          </cell>
          <cell r="D606">
            <v>7776.3</v>
          </cell>
          <cell r="E606">
            <v>27518.42</v>
          </cell>
          <cell r="F606" t="str">
            <v>m3</v>
          </cell>
          <cell r="G606">
            <v>2746.18</v>
          </cell>
          <cell r="H606">
            <v>9718.0499999999993</v>
          </cell>
          <cell r="I606" t="str">
            <v>5.2.4, 7.2 , 7.3.1</v>
          </cell>
        </row>
        <row r="607">
          <cell r="A607" t="str">
            <v>07-05-b-04</v>
          </cell>
          <cell r="B607" t="str">
            <v>1st class brick work in ground floor Lime, cement, sand mortar 1:1:9</v>
          </cell>
          <cell r="C607" t="str">
            <v>100 Cft</v>
          </cell>
          <cell r="D607">
            <v>7776.3</v>
          </cell>
          <cell r="E607">
            <v>27299.89</v>
          </cell>
          <cell r="F607" t="str">
            <v>m3</v>
          </cell>
          <cell r="G607">
            <v>2746.18</v>
          </cell>
          <cell r="H607">
            <v>9640.8700000000008</v>
          </cell>
          <cell r="I607" t="str">
            <v>5.2.4, 7.2 , 7.3.1</v>
          </cell>
        </row>
        <row r="608">
          <cell r="A608" t="str">
            <v>07-05-b-05</v>
          </cell>
          <cell r="B608" t="str">
            <v>1st class brick work in ground floor Lime, cement, sand mortar 1:1:10</v>
          </cell>
          <cell r="C608" t="str">
            <v>100 Cft</v>
          </cell>
          <cell r="D608">
            <v>7776.3</v>
          </cell>
          <cell r="E608">
            <v>27136.3</v>
          </cell>
          <cell r="F608" t="str">
            <v>m3</v>
          </cell>
          <cell r="G608">
            <v>2746.18</v>
          </cell>
          <cell r="H608">
            <v>9583.1</v>
          </cell>
          <cell r="I608" t="str">
            <v>5.2.4, 7.2 , 7.3.1</v>
          </cell>
        </row>
        <row r="609">
          <cell r="A609" t="str">
            <v>07-05-c</v>
          </cell>
          <cell r="B609" t="str">
            <v>1st class brick work in ground floor Lime, sand mortar 1:2</v>
          </cell>
          <cell r="C609" t="str">
            <v>100 Cft</v>
          </cell>
          <cell r="D609">
            <v>7776.3</v>
          </cell>
          <cell r="E609">
            <v>27915.78</v>
          </cell>
          <cell r="F609" t="str">
            <v>m3</v>
          </cell>
          <cell r="G609">
            <v>2746.18</v>
          </cell>
          <cell r="H609">
            <v>9858.3700000000008</v>
          </cell>
          <cell r="I609" t="str">
            <v>5.2.3, 7.2 , 7.3.1</v>
          </cell>
        </row>
        <row r="610">
          <cell r="A610" t="str">
            <v>07-05-c-01</v>
          </cell>
          <cell r="B610" t="str">
            <v>1st class brick work in foundation and plinth in lime, sand, surkhi 1:1:1.</v>
          </cell>
          <cell r="C610" t="str">
            <v>100 Cft</v>
          </cell>
          <cell r="D610">
            <v>5938.8</v>
          </cell>
          <cell r="E610">
            <v>25427.46</v>
          </cell>
          <cell r="F610" t="str">
            <v>m3</v>
          </cell>
          <cell r="G610">
            <v>2097.27</v>
          </cell>
          <cell r="H610">
            <v>8979.6299999999992</v>
          </cell>
          <cell r="I610" t="str">
            <v>5.2.3, 7.2 , 7.3.1</v>
          </cell>
        </row>
        <row r="611">
          <cell r="A611" t="str">
            <v>07-05-c-02</v>
          </cell>
          <cell r="B611" t="str">
            <v>1st class brick work in Ground floor  lime, coarse cinder.</v>
          </cell>
          <cell r="C611" t="str">
            <v>100 Cft</v>
          </cell>
          <cell r="D611">
            <v>7776.3</v>
          </cell>
          <cell r="E611">
            <v>28101.27</v>
          </cell>
          <cell r="F611" t="str">
            <v>m3</v>
          </cell>
          <cell r="G611">
            <v>2746.18</v>
          </cell>
          <cell r="H611">
            <v>9923.8799999999992</v>
          </cell>
          <cell r="I611" t="str">
            <v>5.2.3, 7.2 , 7.3.1</v>
          </cell>
        </row>
        <row r="612">
          <cell r="A612" t="str">
            <v>07-05-c-03</v>
          </cell>
          <cell r="B612" t="str">
            <v>1st class brick work in Ground floor  lime, surkhi mortar 2:3</v>
          </cell>
          <cell r="C612" t="str">
            <v>100 Cft</v>
          </cell>
          <cell r="D612">
            <v>7776.3</v>
          </cell>
          <cell r="E612">
            <v>27803.14</v>
          </cell>
          <cell r="F612" t="str">
            <v>m3</v>
          </cell>
          <cell r="G612">
            <v>2746.18</v>
          </cell>
          <cell r="H612">
            <v>9818.6</v>
          </cell>
          <cell r="I612" t="str">
            <v>5.2.3, 7.2 , 7.3.1</v>
          </cell>
        </row>
        <row r="613">
          <cell r="A613" t="str">
            <v>07-05-c-04</v>
          </cell>
          <cell r="B613" t="str">
            <v>1st class brick work in Ground floor  lime, surkhi mortar 1:2</v>
          </cell>
          <cell r="C613" t="str">
            <v>100 Cft</v>
          </cell>
          <cell r="D613">
            <v>7776.3</v>
          </cell>
          <cell r="E613">
            <v>27229.37</v>
          </cell>
          <cell r="F613" t="str">
            <v>m3</v>
          </cell>
          <cell r="G613">
            <v>2746.18</v>
          </cell>
          <cell r="H613">
            <v>9615.9699999999993</v>
          </cell>
          <cell r="I613" t="str">
            <v>5.2.3, 7.2 , 7.3.1</v>
          </cell>
        </row>
        <row r="614">
          <cell r="A614" t="str">
            <v>07-05-c-05</v>
          </cell>
          <cell r="B614" t="str">
            <v>1st class brick work in Ground floor  lime, surkhi mortar 1:3</v>
          </cell>
          <cell r="C614" t="str">
            <v>100 Cft</v>
          </cell>
          <cell r="D614">
            <v>7776.3</v>
          </cell>
          <cell r="E614">
            <v>26507.42</v>
          </cell>
          <cell r="F614" t="str">
            <v>m3</v>
          </cell>
          <cell r="G614">
            <v>2746.18</v>
          </cell>
          <cell r="H614">
            <v>9361.02</v>
          </cell>
          <cell r="I614" t="str">
            <v>5.2.3, 7.2 , 7.3.1</v>
          </cell>
        </row>
        <row r="615">
          <cell r="A615" t="str">
            <v>07-06-a</v>
          </cell>
          <cell r="B615" t="str">
            <v>Add extra on item No.07-05 for brick work in First floor</v>
          </cell>
          <cell r="C615" t="str">
            <v>100 Cft</v>
          </cell>
          <cell r="D615">
            <v>1102.5</v>
          </cell>
          <cell r="E615">
            <v>1150.3</v>
          </cell>
          <cell r="F615" t="str">
            <v>m3</v>
          </cell>
          <cell r="G615">
            <v>389.34</v>
          </cell>
          <cell r="H615">
            <v>406.22</v>
          </cell>
        </row>
        <row r="616">
          <cell r="A616" t="str">
            <v>07-06-b</v>
          </cell>
          <cell r="B616" t="str">
            <v>Add extra on item No.07-05 for brick work in in Second floor</v>
          </cell>
          <cell r="C616" t="str">
            <v>100 Cft</v>
          </cell>
          <cell r="D616">
            <v>2572.5</v>
          </cell>
          <cell r="E616">
            <v>2620.3000000000002</v>
          </cell>
          <cell r="F616" t="str">
            <v>m3</v>
          </cell>
          <cell r="G616">
            <v>908.47</v>
          </cell>
          <cell r="H616">
            <v>925.35</v>
          </cell>
        </row>
        <row r="617">
          <cell r="A617" t="str">
            <v>07-06-c</v>
          </cell>
          <cell r="B617" t="str">
            <v>Add extra on item No.07-05 for brick work in Third floor</v>
          </cell>
          <cell r="C617" t="str">
            <v>100 Cft</v>
          </cell>
          <cell r="D617">
            <v>4042.5</v>
          </cell>
          <cell r="E617">
            <v>4090.3</v>
          </cell>
          <cell r="F617" t="str">
            <v>m3</v>
          </cell>
          <cell r="G617">
            <v>1427.6</v>
          </cell>
          <cell r="H617">
            <v>1444.48</v>
          </cell>
        </row>
        <row r="618">
          <cell r="A618" t="str">
            <v>07-06-d</v>
          </cell>
          <cell r="B618" t="str">
            <v>Add extra on item No.07-05 for brick work in in Fourth &amp; subsequent floors.</v>
          </cell>
          <cell r="C618" t="str">
            <v>100 Cft</v>
          </cell>
          <cell r="D618">
            <v>6615</v>
          </cell>
          <cell r="E618">
            <v>6662.8</v>
          </cell>
          <cell r="F618" t="str">
            <v>m3</v>
          </cell>
          <cell r="G618">
            <v>2336.0700000000002</v>
          </cell>
          <cell r="H618">
            <v>2352.9499999999998</v>
          </cell>
        </row>
        <row r="619">
          <cell r="A619" t="str">
            <v>07-07-a-01</v>
          </cell>
          <cell r="B619" t="str">
            <v>1st class brick work other than building upto 10 ft. height : Cement, sand mortar 1:2</v>
          </cell>
          <cell r="C619" t="str">
            <v>100 Cft</v>
          </cell>
          <cell r="D619">
            <v>6982.5</v>
          </cell>
          <cell r="E619">
            <v>29359.200000000001</v>
          </cell>
          <cell r="F619" t="str">
            <v>m3</v>
          </cell>
          <cell r="G619">
            <v>2465.85</v>
          </cell>
          <cell r="H619">
            <v>10368.11</v>
          </cell>
          <cell r="I619" t="str">
            <v>5.2.2, 7.2 , 7.3.1</v>
          </cell>
        </row>
        <row r="620">
          <cell r="A620" t="str">
            <v>07-07-a-02</v>
          </cell>
          <cell r="B620" t="str">
            <v>1st class brick work other than building upto 10 ft. height : Cement, sand mortar 1:3</v>
          </cell>
          <cell r="C620" t="str">
            <v>100 Cft</v>
          </cell>
          <cell r="D620">
            <v>7350</v>
          </cell>
          <cell r="E620">
            <v>28469.53</v>
          </cell>
          <cell r="F620" t="str">
            <v>m3</v>
          </cell>
          <cell r="G620">
            <v>2595.63</v>
          </cell>
          <cell r="H620">
            <v>10053.93</v>
          </cell>
          <cell r="I620" t="str">
            <v>5.2.2, 7.2 , 7.3.1</v>
          </cell>
        </row>
        <row r="621">
          <cell r="A621" t="str">
            <v>07-07-a-03</v>
          </cell>
          <cell r="B621" t="str">
            <v>1st class brick work other than building upto 10 ft. height : Cement, sand mortar 1:4</v>
          </cell>
          <cell r="C621" t="str">
            <v>100 Cft</v>
          </cell>
          <cell r="D621">
            <v>6982.5</v>
          </cell>
          <cell r="E621">
            <v>27347.73</v>
          </cell>
          <cell r="F621" t="str">
            <v>m3</v>
          </cell>
          <cell r="G621">
            <v>2465.85</v>
          </cell>
          <cell r="H621">
            <v>9657.77</v>
          </cell>
          <cell r="I621" t="str">
            <v>5.2.2, 7.2 , 7.3.1</v>
          </cell>
        </row>
        <row r="622">
          <cell r="A622" t="str">
            <v>07-07-a-04</v>
          </cell>
          <cell r="B622" t="str">
            <v>1st class brick work other than building upto 10 ft. height : Cement, sand mortar 1:5</v>
          </cell>
          <cell r="C622" t="str">
            <v>100 Cft</v>
          </cell>
          <cell r="D622">
            <v>6982.5</v>
          </cell>
          <cell r="E622">
            <v>26844.86</v>
          </cell>
          <cell r="F622" t="str">
            <v>m3</v>
          </cell>
          <cell r="G622">
            <v>2465.85</v>
          </cell>
          <cell r="H622">
            <v>9480.18</v>
          </cell>
          <cell r="I622" t="str">
            <v>5.2.2, 7.2 , 7.3.1</v>
          </cell>
        </row>
        <row r="623">
          <cell r="A623" t="str">
            <v>07-07-a-05</v>
          </cell>
          <cell r="B623" t="str">
            <v>1st class brick work other than building upto 10 ft. height : Cement, sand mortar 1:6</v>
          </cell>
          <cell r="C623" t="str">
            <v>100 Cft</v>
          </cell>
          <cell r="D623">
            <v>6982.5</v>
          </cell>
          <cell r="E623">
            <v>26492.86</v>
          </cell>
          <cell r="F623" t="str">
            <v>m3</v>
          </cell>
          <cell r="G623">
            <v>2465.85</v>
          </cell>
          <cell r="H623">
            <v>9355.8700000000008</v>
          </cell>
          <cell r="I623" t="str">
            <v>5.2.2, 7.2 , 7.3.1</v>
          </cell>
        </row>
        <row r="624">
          <cell r="A624" t="str">
            <v>07-07-a-06</v>
          </cell>
          <cell r="B624" t="str">
            <v>1st class brick work other than building upto 10 ft. height : Cement, sand mortar 1:7</v>
          </cell>
          <cell r="C624" t="str">
            <v>100 Cft</v>
          </cell>
          <cell r="D624">
            <v>6982.5</v>
          </cell>
          <cell r="E624">
            <v>26224.16</v>
          </cell>
          <cell r="F624" t="str">
            <v>m3</v>
          </cell>
          <cell r="G624">
            <v>2465.85</v>
          </cell>
          <cell r="H624">
            <v>9260.98</v>
          </cell>
          <cell r="I624" t="str">
            <v>5.2.2, 7.2 , 7.3.1</v>
          </cell>
        </row>
        <row r="625">
          <cell r="A625" t="str">
            <v>07-07-a-07</v>
          </cell>
          <cell r="B625" t="str">
            <v>1st class brick work other than building upto 10 ft. height : Cement, sand mortar 1:8</v>
          </cell>
          <cell r="C625" t="str">
            <v>100 Cft</v>
          </cell>
          <cell r="D625">
            <v>6982.5</v>
          </cell>
          <cell r="E625">
            <v>26002.400000000001</v>
          </cell>
          <cell r="F625" t="str">
            <v>m3</v>
          </cell>
          <cell r="G625">
            <v>2465.85</v>
          </cell>
          <cell r="H625">
            <v>9182.67</v>
          </cell>
          <cell r="I625" t="str">
            <v>5.2.2, 7.2 , 7.3.1</v>
          </cell>
        </row>
        <row r="626">
          <cell r="A626" t="str">
            <v>07-07-b-01</v>
          </cell>
          <cell r="B626" t="str">
            <v>1st class brick work other than building upto 10 ft. height : Lime, cement, sand mortar 1:1:6</v>
          </cell>
          <cell r="C626" t="str">
            <v>100 Cft</v>
          </cell>
          <cell r="D626">
            <v>6982.5</v>
          </cell>
          <cell r="E626">
            <v>27307.38</v>
          </cell>
          <cell r="F626" t="str">
            <v>m3</v>
          </cell>
          <cell r="G626">
            <v>2465.85</v>
          </cell>
          <cell r="H626">
            <v>9643.52</v>
          </cell>
          <cell r="I626" t="str">
            <v>5.2.4, 7.2 , 7.3.1</v>
          </cell>
        </row>
        <row r="627">
          <cell r="A627" t="str">
            <v>07-07-b-02</v>
          </cell>
          <cell r="B627" t="str">
            <v>1st class brick work other than building upto 10 ft. height : Lime, cement, sand mortar 1:1:7</v>
          </cell>
          <cell r="C627" t="str">
            <v>100 Cft</v>
          </cell>
          <cell r="D627">
            <v>6982.5</v>
          </cell>
          <cell r="E627">
            <v>26982.47</v>
          </cell>
          <cell r="F627" t="str">
            <v>m3</v>
          </cell>
          <cell r="G627">
            <v>2465.85</v>
          </cell>
          <cell r="H627">
            <v>9528.7800000000007</v>
          </cell>
          <cell r="I627" t="str">
            <v>5.2.4, 7.2 , 7.3.1</v>
          </cell>
        </row>
        <row r="628">
          <cell r="A628" t="str">
            <v>07-07-b-03</v>
          </cell>
          <cell r="B628" t="str">
            <v>1st class brick work other than building upto 10 ft. height : Lime, cement, sand mortar 1:1:8</v>
          </cell>
          <cell r="C628" t="str">
            <v>100 Cft</v>
          </cell>
          <cell r="D628">
            <v>6982.5</v>
          </cell>
          <cell r="E628">
            <v>26724.62</v>
          </cell>
          <cell r="F628" t="str">
            <v>m3</v>
          </cell>
          <cell r="G628">
            <v>2465.85</v>
          </cell>
          <cell r="H628">
            <v>9437.7199999999993</v>
          </cell>
          <cell r="I628" t="str">
            <v>5.2.4, 7.2 , 7.3.1</v>
          </cell>
        </row>
        <row r="629">
          <cell r="A629" t="str">
            <v>07-07-b-04</v>
          </cell>
          <cell r="B629" t="str">
            <v>1st class brick work other than building upto 10 ft. height : Lime, cement, sand mortar 1:1:9</v>
          </cell>
          <cell r="C629" t="str">
            <v>100 Cft</v>
          </cell>
          <cell r="D629">
            <v>6982.5</v>
          </cell>
          <cell r="E629">
            <v>26506.09</v>
          </cell>
          <cell r="F629" t="str">
            <v>m3</v>
          </cell>
          <cell r="G629">
            <v>2465.85</v>
          </cell>
          <cell r="H629">
            <v>9360.5499999999993</v>
          </cell>
          <cell r="I629" t="str">
            <v>5.2.4, 7.2 , 7.3.1</v>
          </cell>
        </row>
        <row r="630">
          <cell r="A630" t="str">
            <v>07-07-b-05</v>
          </cell>
          <cell r="B630" t="str">
            <v>1st class brick work other than building upto 10 ft. height : Lime, cement, sand mortar 1:1:10</v>
          </cell>
          <cell r="C630" t="str">
            <v>100 Cft</v>
          </cell>
          <cell r="D630">
            <v>6982.5</v>
          </cell>
          <cell r="E630">
            <v>26342.5</v>
          </cell>
          <cell r="F630" t="str">
            <v>m3</v>
          </cell>
          <cell r="G630">
            <v>2465.85</v>
          </cell>
          <cell r="H630">
            <v>9302.77</v>
          </cell>
          <cell r="I630" t="str">
            <v>5.2.4, 7.2 , 7.3.1</v>
          </cell>
        </row>
        <row r="631">
          <cell r="A631" t="str">
            <v>07-07-c</v>
          </cell>
          <cell r="B631" t="str">
            <v>1st class brick work other than building upto 10 ft. height : Lime, sand mortar 1:2</v>
          </cell>
          <cell r="C631" t="str">
            <v>100 Cft</v>
          </cell>
          <cell r="D631">
            <v>6982.5</v>
          </cell>
          <cell r="E631">
            <v>27121.98</v>
          </cell>
          <cell r="F631" t="str">
            <v>m3</v>
          </cell>
          <cell r="G631">
            <v>2465.85</v>
          </cell>
          <cell r="H631">
            <v>9578.0499999999993</v>
          </cell>
          <cell r="I631" t="str">
            <v>5.2.4, 7.2 , 7.3.1</v>
          </cell>
        </row>
        <row r="632">
          <cell r="A632" t="str">
            <v>07-07-c-01</v>
          </cell>
          <cell r="B632" t="str">
            <v>1st class brick work in other than building upto 10 ft height in lime, sand, surkhi 1:1:1</v>
          </cell>
          <cell r="C632" t="str">
            <v>100 Cft</v>
          </cell>
          <cell r="D632">
            <v>6982.5</v>
          </cell>
          <cell r="E632">
            <v>26662.46</v>
          </cell>
          <cell r="F632" t="str">
            <v>m3</v>
          </cell>
          <cell r="G632">
            <v>2465.85</v>
          </cell>
          <cell r="H632">
            <v>9415.77</v>
          </cell>
          <cell r="I632" t="str">
            <v>5.2.3, 7.2 , 7.3.1</v>
          </cell>
        </row>
        <row r="633">
          <cell r="A633" t="str">
            <v>07-07-c-02</v>
          </cell>
          <cell r="B633" t="str">
            <v>1st class brick work in other than building upto 10 ft height in lime, coarse cinder 1:1</v>
          </cell>
          <cell r="C633" t="str">
            <v>100 Cft</v>
          </cell>
          <cell r="D633">
            <v>6982.5</v>
          </cell>
          <cell r="E633">
            <v>27501.54</v>
          </cell>
          <cell r="F633" t="str">
            <v>m3</v>
          </cell>
          <cell r="G633">
            <v>2465.85</v>
          </cell>
          <cell r="H633">
            <v>9712.09</v>
          </cell>
          <cell r="I633" t="str">
            <v>5.2.3, 7.2 , 7.3.1</v>
          </cell>
        </row>
        <row r="634">
          <cell r="A634" t="str">
            <v>07-07-c-03</v>
          </cell>
          <cell r="B634" t="str">
            <v>1st class brick work in other than building upto 10 ft height in lime, surkhi mortar 2:3</v>
          </cell>
          <cell r="C634" t="str">
            <v>100 Cft</v>
          </cell>
          <cell r="D634">
            <v>6982.5</v>
          </cell>
          <cell r="E634">
            <v>27200.54</v>
          </cell>
          <cell r="F634" t="str">
            <v>m3</v>
          </cell>
          <cell r="G634">
            <v>2465.85</v>
          </cell>
          <cell r="H634">
            <v>9605.7900000000009</v>
          </cell>
          <cell r="I634" t="str">
            <v>5.2.3, 7.2 , 7.3.1</v>
          </cell>
        </row>
        <row r="635">
          <cell r="A635" t="str">
            <v>07-07-c-04</v>
          </cell>
          <cell r="B635" t="str">
            <v>1st class brick work in other than building upto 10 ft height in lime, surkhi mortar 1:2</v>
          </cell>
          <cell r="C635" t="str">
            <v>100 Cft</v>
          </cell>
          <cell r="D635">
            <v>5880</v>
          </cell>
          <cell r="E635">
            <v>25524.27</v>
          </cell>
          <cell r="F635" t="str">
            <v>m3</v>
          </cell>
          <cell r="G635">
            <v>2076.5</v>
          </cell>
          <cell r="H635">
            <v>9013.82</v>
          </cell>
          <cell r="I635" t="str">
            <v>5.2.3, 7.2 , 7.3.1</v>
          </cell>
        </row>
        <row r="636">
          <cell r="A636" t="str">
            <v>07-07-c-05</v>
          </cell>
          <cell r="B636" t="str">
            <v>1st class brick work in other than building upto 10 ft height in lime, surkhi mortar 1:3</v>
          </cell>
          <cell r="C636" t="str">
            <v>100 Cft</v>
          </cell>
          <cell r="D636">
            <v>7776.3</v>
          </cell>
          <cell r="E636">
            <v>26698.62</v>
          </cell>
          <cell r="F636" t="str">
            <v>m3</v>
          </cell>
          <cell r="G636">
            <v>2746.18</v>
          </cell>
          <cell r="H636">
            <v>9428.5400000000009</v>
          </cell>
          <cell r="I636" t="str">
            <v>5.2.3, 7.2 , 7.3.1</v>
          </cell>
        </row>
        <row r="637">
          <cell r="A637" t="str">
            <v>07-08</v>
          </cell>
          <cell r="B637" t="str">
            <v>Add extra on item No. 07-07 for every 10 ft. additional height, or part thereof</v>
          </cell>
          <cell r="C637" t="str">
            <v>100 Cft</v>
          </cell>
          <cell r="D637">
            <v>1102.5</v>
          </cell>
          <cell r="E637">
            <v>1140.74</v>
          </cell>
          <cell r="F637" t="str">
            <v>m3</v>
          </cell>
          <cell r="G637">
            <v>389.34</v>
          </cell>
          <cell r="H637">
            <v>402.85</v>
          </cell>
        </row>
        <row r="638">
          <cell r="A638" t="str">
            <v>07-09</v>
          </cell>
          <cell r="B638" t="str">
            <v>Extra labour for arch work in brick masonry, including labour for centring and decentring</v>
          </cell>
          <cell r="C638" t="str">
            <v>100 Cft</v>
          </cell>
          <cell r="D638">
            <v>2940</v>
          </cell>
          <cell r="E638">
            <v>3035.6</v>
          </cell>
          <cell r="F638" t="str">
            <v>m3</v>
          </cell>
          <cell r="G638">
            <v>1038.25</v>
          </cell>
          <cell r="H638">
            <v>1072.01</v>
          </cell>
        </row>
        <row r="639">
          <cell r="A639" t="str">
            <v>07-10</v>
          </cell>
          <cell r="B639" t="str">
            <v>Extra for 1st class brick work in steining of wells or any other circular masonry.</v>
          </cell>
          <cell r="C639" t="str">
            <v>100 Cft</v>
          </cell>
          <cell r="D639">
            <v>1837.5</v>
          </cell>
          <cell r="E639">
            <v>2665.64</v>
          </cell>
          <cell r="F639" t="str">
            <v>m3</v>
          </cell>
          <cell r="G639">
            <v>648.91</v>
          </cell>
          <cell r="H639">
            <v>941.36</v>
          </cell>
        </row>
        <row r="640">
          <cell r="A640" t="str">
            <v>07-11</v>
          </cell>
          <cell r="B640" t="str">
            <v>Extra labour for profile &amp; flared walls</v>
          </cell>
          <cell r="C640" t="str">
            <v>100 Cft</v>
          </cell>
          <cell r="D640">
            <v>2205</v>
          </cell>
          <cell r="E640">
            <v>2205</v>
          </cell>
          <cell r="F640" t="str">
            <v>m3</v>
          </cell>
          <cell r="G640">
            <v>778.69</v>
          </cell>
          <cell r="H640">
            <v>778.69</v>
          </cell>
        </row>
        <row r="641">
          <cell r="A641" t="str">
            <v>07-12-a</v>
          </cell>
          <cell r="B641" t="str">
            <v>Extra labour for 1st class brick work in pier/abutment From 10 ft.to 20 ft. height.</v>
          </cell>
          <cell r="C641" t="str">
            <v>100 Cft</v>
          </cell>
          <cell r="D641">
            <v>1470</v>
          </cell>
          <cell r="E641">
            <v>1470</v>
          </cell>
          <cell r="F641" t="str">
            <v>m3</v>
          </cell>
          <cell r="G641">
            <v>519.13</v>
          </cell>
          <cell r="H641">
            <v>519.13</v>
          </cell>
        </row>
        <row r="642">
          <cell r="A642" t="str">
            <v>07-12-b</v>
          </cell>
          <cell r="B642" t="str">
            <v>Extra labour for 1st class brick work in pier/abutment Exceeding 20 ft height.</v>
          </cell>
          <cell r="C642" t="str">
            <v>100 Cft</v>
          </cell>
          <cell r="D642">
            <v>2572.5</v>
          </cell>
          <cell r="E642">
            <v>2572.5</v>
          </cell>
          <cell r="F642" t="str">
            <v>m3</v>
          </cell>
          <cell r="G642">
            <v>908.47</v>
          </cell>
          <cell r="H642">
            <v>908.47</v>
          </cell>
        </row>
        <row r="643">
          <cell r="A643" t="str">
            <v>07-13</v>
          </cell>
          <cell r="B643" t="str">
            <v>Extra for face work (half brick thick) using special bricks instead of first class bricks.</v>
          </cell>
          <cell r="C643" t="str">
            <v>100 Sft</v>
          </cell>
          <cell r="D643">
            <v>1470</v>
          </cell>
          <cell r="E643">
            <v>1470</v>
          </cell>
          <cell r="F643" t="str">
            <v>m2</v>
          </cell>
          <cell r="G643">
            <v>158.16999999999999</v>
          </cell>
          <cell r="H643">
            <v>158.16999999999999</v>
          </cell>
          <cell r="J643" t="str">
            <v>This item is to be executed only on the written orders of Superintending Engineer.</v>
          </cell>
        </row>
        <row r="644">
          <cell r="A644" t="str">
            <v>07-14</v>
          </cell>
          <cell r="B644" t="str">
            <v>Reinforced brick work in lintel of openings, laid in 1:3 cement mortar complete</v>
          </cell>
          <cell r="C644" t="str">
            <v>100 Cft</v>
          </cell>
          <cell r="D644">
            <v>19117.349999999999</v>
          </cell>
          <cell r="E644">
            <v>39901.339999999997</v>
          </cell>
          <cell r="F644" t="str">
            <v>m3</v>
          </cell>
          <cell r="G644">
            <v>6751.23</v>
          </cell>
          <cell r="H644">
            <v>14091.04</v>
          </cell>
          <cell r="I644" t="str">
            <v>5.2.2 , 7.2.2</v>
          </cell>
        </row>
        <row r="645">
          <cell r="A645" t="str">
            <v>07-15-a</v>
          </cell>
          <cell r="B645" t="str">
            <v>Extra for dressing or chamfering bricks for Special architectural bricks</v>
          </cell>
          <cell r="C645" t="str">
            <v>100 No</v>
          </cell>
          <cell r="D645">
            <v>4777.5</v>
          </cell>
          <cell r="E645">
            <v>4777.5</v>
          </cell>
          <cell r="F645" t="str">
            <v>100 No.</v>
          </cell>
          <cell r="G645">
            <v>4777.5</v>
          </cell>
          <cell r="H645">
            <v>4777.5</v>
          </cell>
        </row>
        <row r="646">
          <cell r="A646" t="str">
            <v>07-15-b</v>
          </cell>
          <cell r="B646" t="str">
            <v>Extra for dressing or chamfering bricks for all other purposes.</v>
          </cell>
          <cell r="C646" t="str">
            <v>100 No</v>
          </cell>
          <cell r="D646">
            <v>3307.5</v>
          </cell>
          <cell r="E646">
            <v>3307.5</v>
          </cell>
          <cell r="F646" t="str">
            <v>100 No.</v>
          </cell>
          <cell r="G646">
            <v>3307.5</v>
          </cell>
          <cell r="H646">
            <v>3307.5</v>
          </cell>
        </row>
        <row r="647">
          <cell r="A647" t="str">
            <v>07-16-a</v>
          </cell>
          <cell r="B647" t="str">
            <v>Perf. 1st class brick wall 1/2 brick thick in ground floor : Mud mortar</v>
          </cell>
          <cell r="C647" t="str">
            <v>100 Sft</v>
          </cell>
          <cell r="D647">
            <v>2985.79</v>
          </cell>
          <cell r="E647">
            <v>9222.57</v>
          </cell>
          <cell r="F647" t="str">
            <v>m2</v>
          </cell>
          <cell r="G647">
            <v>321.27</v>
          </cell>
          <cell r="H647">
            <v>992.35</v>
          </cell>
          <cell r="I647" t="str">
            <v>5.2.1 , 7.1</v>
          </cell>
        </row>
        <row r="648">
          <cell r="A648" t="str">
            <v>07-16-b-01</v>
          </cell>
          <cell r="B648" t="str">
            <v>Perf. 1st class brick wall 1/2 brick thick in ground floor : Cement, sand mortar 1:2</v>
          </cell>
          <cell r="C648" t="str">
            <v>100 Sft</v>
          </cell>
          <cell r="D648">
            <v>3892.56</v>
          </cell>
          <cell r="E648">
            <v>11672.4</v>
          </cell>
          <cell r="F648" t="str">
            <v>m2</v>
          </cell>
          <cell r="G648">
            <v>418.84</v>
          </cell>
          <cell r="H648">
            <v>1255.95</v>
          </cell>
          <cell r="I648" t="str">
            <v>5.2.2, 7.2 , 7.3</v>
          </cell>
        </row>
        <row r="649">
          <cell r="A649" t="str">
            <v>07-16-b-02</v>
          </cell>
          <cell r="B649" t="str">
            <v>Perf. 1st class brick wall 1/2 brick thick in ground floor : Cement, sand mortar 1:3</v>
          </cell>
          <cell r="C649" t="str">
            <v>100 Sft</v>
          </cell>
          <cell r="D649">
            <v>3892.56</v>
          </cell>
          <cell r="E649">
            <v>11357.32</v>
          </cell>
          <cell r="F649" t="str">
            <v>m2</v>
          </cell>
          <cell r="G649">
            <v>418.84</v>
          </cell>
          <cell r="H649">
            <v>1222.05</v>
          </cell>
          <cell r="I649" t="str">
            <v>5.2.2, 7.2 , 7.3</v>
          </cell>
        </row>
        <row r="650">
          <cell r="A650" t="str">
            <v>07-16-b-03</v>
          </cell>
          <cell r="B650" t="str">
            <v>Perf. 1st class brick wall 1/2 brick thick in ground floor : Cement, sand mortar 1:4</v>
          </cell>
          <cell r="C650" t="str">
            <v>100 Sft</v>
          </cell>
          <cell r="D650">
            <v>3892.56</v>
          </cell>
          <cell r="E650">
            <v>11169.53</v>
          </cell>
          <cell r="F650" t="str">
            <v>m2</v>
          </cell>
          <cell r="G650">
            <v>418.84</v>
          </cell>
          <cell r="H650">
            <v>1201.8399999999999</v>
          </cell>
          <cell r="I650" t="str">
            <v>5.2.2, 7.2 , 7.3</v>
          </cell>
        </row>
        <row r="651">
          <cell r="A651" t="str">
            <v>07-16-b-04</v>
          </cell>
          <cell r="B651" t="str">
            <v>Perf. 1st class brick wall 1/2 brick thick in ground floor : Cement, sand mortar 1:5</v>
          </cell>
          <cell r="C651" t="str">
            <v>100 Sft</v>
          </cell>
          <cell r="D651">
            <v>3892.56</v>
          </cell>
          <cell r="E651">
            <v>11043.81</v>
          </cell>
          <cell r="F651" t="str">
            <v>m2</v>
          </cell>
          <cell r="G651">
            <v>418.84</v>
          </cell>
          <cell r="H651">
            <v>1188.31</v>
          </cell>
          <cell r="I651" t="str">
            <v>5.2.2, 7.2 , 7.3</v>
          </cell>
        </row>
        <row r="652">
          <cell r="A652" t="str">
            <v>07-16-b-05</v>
          </cell>
          <cell r="B652" t="str">
            <v>Perf. 1st class brick wall 1/2 brick thick in ground floor : Cement, sand mortar 1:6</v>
          </cell>
          <cell r="C652" t="str">
            <v>100 Sft</v>
          </cell>
          <cell r="D652">
            <v>3892.56</v>
          </cell>
          <cell r="E652">
            <v>10955.02</v>
          </cell>
          <cell r="F652" t="str">
            <v>m2</v>
          </cell>
          <cell r="G652">
            <v>418.84</v>
          </cell>
          <cell r="H652">
            <v>1178.76</v>
          </cell>
          <cell r="I652" t="str">
            <v>5.2.2, 7.2 , 7.3</v>
          </cell>
        </row>
        <row r="653">
          <cell r="A653" t="str">
            <v>07-16-b-06</v>
          </cell>
          <cell r="B653" t="str">
            <v>Perf. 1st class brick wall 1/2 brick thick in ground floor : Cement, sand mortar 1:7</v>
          </cell>
          <cell r="C653" t="str">
            <v>100 Sft</v>
          </cell>
          <cell r="D653">
            <v>3892.56</v>
          </cell>
          <cell r="E653">
            <v>10889.43</v>
          </cell>
          <cell r="F653" t="str">
            <v>m2</v>
          </cell>
          <cell r="G653">
            <v>418.84</v>
          </cell>
          <cell r="H653">
            <v>1171.7</v>
          </cell>
          <cell r="I653" t="str">
            <v>5.2.2, 7.2 , 7.3</v>
          </cell>
        </row>
        <row r="654">
          <cell r="A654" t="str">
            <v>07-16-b-07</v>
          </cell>
          <cell r="B654" t="str">
            <v>Perf. 1st class brick wall 1/2 brick thick in ground floor : Cement, sand mortar 1:8</v>
          </cell>
          <cell r="C654" t="str">
            <v>100 Sft</v>
          </cell>
          <cell r="D654">
            <v>3892.56</v>
          </cell>
          <cell r="E654">
            <v>10836.62</v>
          </cell>
          <cell r="F654" t="str">
            <v>m2</v>
          </cell>
          <cell r="G654">
            <v>418.84</v>
          </cell>
          <cell r="H654">
            <v>1166.02</v>
          </cell>
          <cell r="I654" t="str">
            <v>5.2.2, 7.2 , 7.3</v>
          </cell>
        </row>
        <row r="655">
          <cell r="A655" t="str">
            <v>07-16-c-01</v>
          </cell>
          <cell r="B655" t="str">
            <v>Perf. 1st class brick wall 1/2 brick thick in ground floor : Lime, cement, sand mortar 1:1:6</v>
          </cell>
          <cell r="C655" t="str">
            <v>100 Sft</v>
          </cell>
          <cell r="D655">
            <v>3892.56</v>
          </cell>
          <cell r="E655">
            <v>9087.16</v>
          </cell>
          <cell r="F655" t="str">
            <v>m2</v>
          </cell>
          <cell r="G655">
            <v>418.84</v>
          </cell>
          <cell r="H655">
            <v>977.78</v>
          </cell>
          <cell r="I655" t="str">
            <v>5.2.4, 7.2 , 7.3</v>
          </cell>
        </row>
        <row r="656">
          <cell r="A656" t="str">
            <v>07-16-c-02</v>
          </cell>
          <cell r="B656" t="str">
            <v>Perf. 1st class brick wall 1/2 brick thick in ground floor : Lime, cement, sand mortar 1:1:7</v>
          </cell>
          <cell r="C656" t="str">
            <v>100 Sft</v>
          </cell>
          <cell r="D656">
            <v>3892.56</v>
          </cell>
          <cell r="E656">
            <v>9018.2800000000007</v>
          </cell>
          <cell r="F656" t="str">
            <v>m2</v>
          </cell>
          <cell r="G656">
            <v>418.84</v>
          </cell>
          <cell r="H656">
            <v>970.37</v>
          </cell>
          <cell r="I656" t="str">
            <v>5.2.4, 7.2 , 7.3</v>
          </cell>
        </row>
        <row r="657">
          <cell r="A657" t="str">
            <v>07-16-c-03</v>
          </cell>
          <cell r="B657" t="str">
            <v>Perf. 1st class brick wall 1/2 brick thick in ground floor : Lime, cement, sand mortar 1:1:8</v>
          </cell>
          <cell r="C657" t="str">
            <v>100 Sft</v>
          </cell>
          <cell r="D657">
            <v>3892.56</v>
          </cell>
          <cell r="E657">
            <v>8947.9</v>
          </cell>
          <cell r="F657" t="str">
            <v>m2</v>
          </cell>
          <cell r="G657">
            <v>418.84</v>
          </cell>
          <cell r="H657">
            <v>962.79</v>
          </cell>
          <cell r="I657" t="str">
            <v>5.2.4, 7.2 , 7.3</v>
          </cell>
        </row>
        <row r="658">
          <cell r="A658" t="str">
            <v>07-16-c-04</v>
          </cell>
          <cell r="B658" t="str">
            <v>Perf. 1st class brick wall 1/2 brick thick in ground floor : Lime, cement, sand mortar 1:1:9</v>
          </cell>
          <cell r="C658" t="str">
            <v>100 Sft</v>
          </cell>
          <cell r="D658">
            <v>3892.56</v>
          </cell>
          <cell r="E658">
            <v>8885.26</v>
          </cell>
          <cell r="F658" t="str">
            <v>m2</v>
          </cell>
          <cell r="G658">
            <v>418.84</v>
          </cell>
          <cell r="H658">
            <v>956.05</v>
          </cell>
          <cell r="I658" t="str">
            <v>5.2.4, 7.2 , 7.3</v>
          </cell>
        </row>
        <row r="659">
          <cell r="A659" t="str">
            <v>07-16-c-05</v>
          </cell>
          <cell r="B659" t="str">
            <v>Perf. 1st class brick wall 1/2 brick thick in ground floor : Lime, cement, sand mortar 1:1:10</v>
          </cell>
          <cell r="C659" t="str">
            <v>100 Sft</v>
          </cell>
          <cell r="D659">
            <v>3892.56</v>
          </cell>
          <cell r="E659">
            <v>8851.0400000000009</v>
          </cell>
          <cell r="F659" t="str">
            <v>m2</v>
          </cell>
          <cell r="G659">
            <v>418.84</v>
          </cell>
          <cell r="H659">
            <v>952.37</v>
          </cell>
          <cell r="I659" t="str">
            <v>5.2.4, 7.2 , 7.3</v>
          </cell>
        </row>
        <row r="660">
          <cell r="A660" t="str">
            <v>07-16-d</v>
          </cell>
          <cell r="B660" t="str">
            <v>Perf. 1st class brick wall 1/2 brick thick in ground floor : Lime, sand mortar 1:2</v>
          </cell>
          <cell r="C660" t="str">
            <v>100 Sft</v>
          </cell>
          <cell r="D660">
            <v>3892.56</v>
          </cell>
          <cell r="E660">
            <v>9034.4500000000007</v>
          </cell>
          <cell r="F660" t="str">
            <v>m2</v>
          </cell>
          <cell r="G660">
            <v>418.84</v>
          </cell>
          <cell r="H660">
            <v>972.11</v>
          </cell>
          <cell r="I660" t="str">
            <v>5.2.3, 7.2 , 7.3</v>
          </cell>
        </row>
        <row r="661">
          <cell r="A661" t="str">
            <v>07-17-a</v>
          </cell>
          <cell r="B661" t="str">
            <v>Add extra on item No. 07-16 for 1st class brick work in First floor</v>
          </cell>
          <cell r="C661" t="str">
            <v>100 Sft</v>
          </cell>
          <cell r="D661">
            <v>551.25</v>
          </cell>
          <cell r="E661">
            <v>589.49</v>
          </cell>
          <cell r="F661" t="str">
            <v>m2</v>
          </cell>
          <cell r="G661">
            <v>59.31</v>
          </cell>
          <cell r="H661">
            <v>63.43</v>
          </cell>
        </row>
        <row r="662">
          <cell r="A662" t="str">
            <v>07-17-b</v>
          </cell>
          <cell r="B662" t="str">
            <v>Add extra on item No. 07-16 for 1st class brick work in Second floor</v>
          </cell>
          <cell r="C662" t="str">
            <v>100 Sft</v>
          </cell>
          <cell r="D662">
            <v>1286.25</v>
          </cell>
          <cell r="E662">
            <v>1324.49</v>
          </cell>
          <cell r="F662" t="str">
            <v>m2</v>
          </cell>
          <cell r="G662">
            <v>138.4</v>
          </cell>
          <cell r="H662">
            <v>142.52000000000001</v>
          </cell>
        </row>
        <row r="663">
          <cell r="A663" t="str">
            <v>07-17-c</v>
          </cell>
          <cell r="B663" t="str">
            <v>Add extra on item No. 07-16 for 1st class brick work in Third floor</v>
          </cell>
          <cell r="C663" t="str">
            <v>100 Sft</v>
          </cell>
          <cell r="D663">
            <v>2021.25</v>
          </cell>
          <cell r="E663">
            <v>2069.0500000000002</v>
          </cell>
          <cell r="F663" t="str">
            <v>m2</v>
          </cell>
          <cell r="G663">
            <v>217.49</v>
          </cell>
          <cell r="H663">
            <v>222.63</v>
          </cell>
        </row>
        <row r="664">
          <cell r="A664" t="str">
            <v>07-17-d</v>
          </cell>
          <cell r="B664" t="str">
            <v>Add extra on item No. 07-16 for 1st class brick work in Fourth &amp; subsequent floors.</v>
          </cell>
          <cell r="C664" t="str">
            <v>100 Sft</v>
          </cell>
          <cell r="D664">
            <v>3307.5</v>
          </cell>
          <cell r="E664">
            <v>3374.42</v>
          </cell>
          <cell r="F664" t="str">
            <v>m2</v>
          </cell>
          <cell r="G664">
            <v>355.89</v>
          </cell>
          <cell r="H664">
            <v>363.09</v>
          </cell>
        </row>
        <row r="665">
          <cell r="A665" t="str">
            <v>07-18-a</v>
          </cell>
          <cell r="B665" t="str">
            <v>Perf. 1st class brick wall 1 brick thick in ground floor : Mud mortar</v>
          </cell>
          <cell r="C665" t="str">
            <v>100 Sft</v>
          </cell>
          <cell r="D665">
            <v>4478.87</v>
          </cell>
          <cell r="E665">
            <v>13055.63</v>
          </cell>
          <cell r="F665" t="str">
            <v>m2</v>
          </cell>
          <cell r="G665">
            <v>481.93</v>
          </cell>
          <cell r="H665">
            <v>1404.79</v>
          </cell>
          <cell r="I665" t="str">
            <v>7.19</v>
          </cell>
        </row>
        <row r="666">
          <cell r="A666" t="str">
            <v>07-18-b-01</v>
          </cell>
          <cell r="B666" t="str">
            <v>Perf. 1st class brick wall 1 brick thick in ground floor : Cement, sand mortar 1:2</v>
          </cell>
          <cell r="C666" t="str">
            <v>100 Sft</v>
          </cell>
          <cell r="D666">
            <v>5747.7</v>
          </cell>
          <cell r="E666">
            <v>17031.650000000001</v>
          </cell>
          <cell r="F666" t="str">
            <v>m2</v>
          </cell>
          <cell r="G666">
            <v>618.45000000000005</v>
          </cell>
          <cell r="H666">
            <v>1832.61</v>
          </cell>
          <cell r="I666" t="str">
            <v>5.2.2 , 7.2</v>
          </cell>
        </row>
        <row r="667">
          <cell r="A667" t="str">
            <v>07-18-b-02</v>
          </cell>
          <cell r="B667" t="str">
            <v>Perf. 1st class brick wall 1 brick thick in ground floor : Cement, sand mortar 1:3</v>
          </cell>
          <cell r="C667" t="str">
            <v>100 Sft</v>
          </cell>
          <cell r="D667">
            <v>5747.7</v>
          </cell>
          <cell r="E667">
            <v>16403.07</v>
          </cell>
          <cell r="F667" t="str">
            <v>m2</v>
          </cell>
          <cell r="G667">
            <v>618.45000000000005</v>
          </cell>
          <cell r="H667">
            <v>1764.97</v>
          </cell>
          <cell r="I667" t="str">
            <v>5.2.2 , 7.2</v>
          </cell>
        </row>
        <row r="668">
          <cell r="A668" t="str">
            <v>07-18-b-03</v>
          </cell>
          <cell r="B668" t="str">
            <v>Perf. 1st class brick wall 1 brick thick in ground floor : Cement, sand mortar 1:4</v>
          </cell>
          <cell r="C668" t="str">
            <v>100 Sft</v>
          </cell>
          <cell r="D668">
            <v>5747.7</v>
          </cell>
          <cell r="E668">
            <v>16025.92</v>
          </cell>
          <cell r="F668" t="str">
            <v>m2</v>
          </cell>
          <cell r="G668">
            <v>618.45000000000005</v>
          </cell>
          <cell r="H668">
            <v>1724.39</v>
          </cell>
          <cell r="I668" t="str">
            <v>5.2.2 , 7.2</v>
          </cell>
        </row>
        <row r="669">
          <cell r="A669" t="str">
            <v>07-18-b-04</v>
          </cell>
          <cell r="B669" t="str">
            <v>Perf. 1st class brick wall 1 brick thick in ground floor : Cement, sand mortar 1:5</v>
          </cell>
          <cell r="C669" t="str">
            <v>100 Sft</v>
          </cell>
          <cell r="D669">
            <v>5747.7</v>
          </cell>
          <cell r="E669">
            <v>15774.48</v>
          </cell>
          <cell r="F669" t="str">
            <v>m2</v>
          </cell>
          <cell r="G669">
            <v>618.45000000000005</v>
          </cell>
          <cell r="H669">
            <v>1697.33</v>
          </cell>
          <cell r="I669" t="str">
            <v>5.2.2 , 7.2</v>
          </cell>
        </row>
        <row r="670">
          <cell r="A670" t="str">
            <v>07-18-b-05</v>
          </cell>
          <cell r="B670" t="str">
            <v>Perf. 1st class brick wall 1 brick thick in ground floor : Cement, sand mortar 1:6</v>
          </cell>
          <cell r="C670" t="str">
            <v>100 Sft</v>
          </cell>
          <cell r="D670">
            <v>5747.7</v>
          </cell>
          <cell r="E670">
            <v>15596.9</v>
          </cell>
          <cell r="F670" t="str">
            <v>m2</v>
          </cell>
          <cell r="G670">
            <v>618.45000000000005</v>
          </cell>
          <cell r="H670">
            <v>1678.23</v>
          </cell>
          <cell r="I670" t="str">
            <v>5.2.2 , 7.2</v>
          </cell>
        </row>
        <row r="671">
          <cell r="A671" t="str">
            <v>07-18-b-06</v>
          </cell>
          <cell r="B671" t="str">
            <v>Perf. 1st class brick wall 1 brick thick in ground floor : Cement, sand mortar 1:7</v>
          </cell>
          <cell r="C671" t="str">
            <v>100 Sft</v>
          </cell>
          <cell r="D671">
            <v>5747.7</v>
          </cell>
          <cell r="E671">
            <v>15460.35</v>
          </cell>
          <cell r="F671" t="str">
            <v>m2</v>
          </cell>
          <cell r="G671">
            <v>618.45000000000005</v>
          </cell>
          <cell r="H671">
            <v>1663.53</v>
          </cell>
          <cell r="I671" t="str">
            <v>5.2.2 , 7.2</v>
          </cell>
        </row>
        <row r="672">
          <cell r="A672" t="str">
            <v>07-18-b-07</v>
          </cell>
          <cell r="B672" t="str">
            <v>Perf. 1st class brick wall 1 brick thick in ground floor : Cement, sand mortar 1:8</v>
          </cell>
          <cell r="C672" t="str">
            <v>100 Sft</v>
          </cell>
          <cell r="D672">
            <v>5747.7</v>
          </cell>
          <cell r="E672">
            <v>15353.41</v>
          </cell>
          <cell r="F672" t="str">
            <v>m2</v>
          </cell>
          <cell r="G672">
            <v>618.45000000000005</v>
          </cell>
          <cell r="H672">
            <v>1652.03</v>
          </cell>
          <cell r="I672" t="str">
            <v>5.2.2 , 7.2</v>
          </cell>
        </row>
        <row r="673">
          <cell r="A673" t="str">
            <v>07-18-c-01</v>
          </cell>
          <cell r="B673" t="str">
            <v>Perf. 1st class brick wall 1 brick thick in ground floor : Lime, cement, sand mortar 1:1:6</v>
          </cell>
          <cell r="C673" t="str">
            <v>100 Sft</v>
          </cell>
          <cell r="D673">
            <v>5747.7</v>
          </cell>
          <cell r="E673">
            <v>16005.74</v>
          </cell>
          <cell r="F673" t="str">
            <v>m2</v>
          </cell>
          <cell r="G673">
            <v>618.45000000000005</v>
          </cell>
          <cell r="H673">
            <v>1722.22</v>
          </cell>
          <cell r="I673" t="str">
            <v>5.2.4 , 7.2</v>
          </cell>
        </row>
        <row r="674">
          <cell r="A674" t="str">
            <v>07-18-c-02</v>
          </cell>
          <cell r="B674" t="str">
            <v>Perf. 1st class brick wall 1 brick thick in ground floor : Lime, cement, sand mortar 1:1:7</v>
          </cell>
          <cell r="C674" t="str">
            <v>100 Sft</v>
          </cell>
          <cell r="D674">
            <v>5747.7</v>
          </cell>
          <cell r="E674">
            <v>15839.95</v>
          </cell>
          <cell r="F674" t="str">
            <v>m2</v>
          </cell>
          <cell r="G674">
            <v>618.45000000000005</v>
          </cell>
          <cell r="H674">
            <v>1704.38</v>
          </cell>
          <cell r="I674" t="str">
            <v>5.2.4 , 7.2</v>
          </cell>
        </row>
        <row r="675">
          <cell r="A675" t="str">
            <v>07-18-c-03</v>
          </cell>
          <cell r="B675" t="str">
            <v>Perf. 1st class brick wall 1 brick thick in ground floor : Lime, cement, sand mortar 1:1:8</v>
          </cell>
          <cell r="C675" t="str">
            <v>100 Sft</v>
          </cell>
          <cell r="D675">
            <v>5747.7</v>
          </cell>
          <cell r="E675">
            <v>15725.89</v>
          </cell>
          <cell r="F675" t="str">
            <v>m2</v>
          </cell>
          <cell r="G675">
            <v>618.45000000000005</v>
          </cell>
          <cell r="H675">
            <v>1692.11</v>
          </cell>
          <cell r="I675" t="str">
            <v>5.2.4 , 7.2</v>
          </cell>
        </row>
        <row r="676">
          <cell r="A676" t="str">
            <v>07-18-c-04</v>
          </cell>
          <cell r="B676" t="str">
            <v>Perf. 1st class brick wall 1 brick thick in ground floor : Lime, cement, sand mortar 1:1:9</v>
          </cell>
          <cell r="C676" t="str">
            <v>100 Sft</v>
          </cell>
          <cell r="D676">
            <v>5747.7</v>
          </cell>
          <cell r="E676">
            <v>15605.09</v>
          </cell>
          <cell r="F676" t="str">
            <v>m2</v>
          </cell>
          <cell r="G676">
            <v>618.45000000000005</v>
          </cell>
          <cell r="H676">
            <v>1679.11</v>
          </cell>
          <cell r="I676" t="str">
            <v>5.2.4 , 7.2</v>
          </cell>
        </row>
        <row r="677">
          <cell r="A677" t="str">
            <v>07-18-c-05</v>
          </cell>
          <cell r="B677" t="str">
            <v>Perf. 1st class brick wall 1 brick thick in ground floor : Lime, cement, sand mortar 1:1:10</v>
          </cell>
          <cell r="C677" t="str">
            <v>100 Sft</v>
          </cell>
          <cell r="D677">
            <v>5747.7</v>
          </cell>
          <cell r="E677">
            <v>15526.52</v>
          </cell>
          <cell r="F677" t="str">
            <v>m2</v>
          </cell>
          <cell r="G677">
            <v>618.45000000000005</v>
          </cell>
          <cell r="H677">
            <v>1670.65</v>
          </cell>
          <cell r="I677" t="str">
            <v>5.2.4 , 7.2</v>
          </cell>
        </row>
        <row r="678">
          <cell r="A678" t="str">
            <v>07-18-d</v>
          </cell>
          <cell r="B678" t="str">
            <v>Perf. 1st class brick wall 1 brick thick in ground floor : Lime, sand mortar 1:2</v>
          </cell>
          <cell r="C678" t="str">
            <v>100 Sft</v>
          </cell>
          <cell r="D678">
            <v>5747.7</v>
          </cell>
          <cell r="E678">
            <v>15845.7</v>
          </cell>
          <cell r="F678" t="str">
            <v>m2</v>
          </cell>
          <cell r="G678">
            <v>618.45000000000005</v>
          </cell>
          <cell r="H678">
            <v>1705</v>
          </cell>
          <cell r="I678" t="str">
            <v>5.2.4 , 7.2</v>
          </cell>
        </row>
        <row r="679">
          <cell r="A679" t="str">
            <v>07-19-a</v>
          </cell>
          <cell r="B679" t="str">
            <v>Add extra on item No. 07-18 for perf. 1st class brick work in First floor</v>
          </cell>
          <cell r="C679" t="str">
            <v>100 Sft</v>
          </cell>
          <cell r="D679">
            <v>830.55</v>
          </cell>
          <cell r="E679">
            <v>830.55</v>
          </cell>
          <cell r="F679" t="str">
            <v>m2</v>
          </cell>
          <cell r="G679">
            <v>89.37</v>
          </cell>
          <cell r="H679">
            <v>89.37</v>
          </cell>
        </row>
        <row r="680">
          <cell r="A680" t="str">
            <v>07-19-b</v>
          </cell>
          <cell r="B680" t="str">
            <v>Add extra on item No. 07-18 for perf. 1st class brick work in Second floor</v>
          </cell>
          <cell r="C680" t="str">
            <v>100 Sft</v>
          </cell>
          <cell r="D680">
            <v>2572.5</v>
          </cell>
          <cell r="E680">
            <v>2572.5</v>
          </cell>
          <cell r="F680" t="str">
            <v>m2</v>
          </cell>
          <cell r="G680">
            <v>276.8</v>
          </cell>
          <cell r="H680">
            <v>276.8</v>
          </cell>
        </row>
        <row r="681">
          <cell r="A681" t="str">
            <v>07-19-c</v>
          </cell>
          <cell r="B681" t="str">
            <v>Add extra on item No. 07-18 for perf. 1st class brick work in Third floor</v>
          </cell>
          <cell r="C681" t="str">
            <v>100 Sft</v>
          </cell>
          <cell r="D681">
            <v>4593.75</v>
          </cell>
          <cell r="E681">
            <v>4593.75</v>
          </cell>
          <cell r="F681" t="str">
            <v>m2</v>
          </cell>
          <cell r="G681">
            <v>494.29</v>
          </cell>
          <cell r="H681">
            <v>494.29</v>
          </cell>
        </row>
        <row r="682">
          <cell r="A682" t="str">
            <v>07-19-d</v>
          </cell>
          <cell r="B682" t="str">
            <v>Add extra on item No. 07-18 for perf. 1st class brck work in Fourth &amp; subsequent floors</v>
          </cell>
          <cell r="C682" t="str">
            <v>100 Sft</v>
          </cell>
          <cell r="D682">
            <v>6615</v>
          </cell>
          <cell r="E682">
            <v>6615</v>
          </cell>
          <cell r="F682" t="str">
            <v>m2</v>
          </cell>
          <cell r="G682">
            <v>711.77</v>
          </cell>
          <cell r="H682">
            <v>711.77</v>
          </cell>
        </row>
        <row r="683">
          <cell r="A683" t="str">
            <v>07-20-a</v>
          </cell>
          <cell r="B683" t="str">
            <v>Fire brick masonry in fire-clay mortar Upto 20 ft. height including all charges</v>
          </cell>
          <cell r="C683" t="str">
            <v>100 Cft</v>
          </cell>
          <cell r="D683">
            <v>7717.5</v>
          </cell>
          <cell r="E683">
            <v>21395.65</v>
          </cell>
          <cell r="F683" t="str">
            <v>m3</v>
          </cell>
          <cell r="G683">
            <v>2725.41</v>
          </cell>
          <cell r="H683">
            <v>7555.81</v>
          </cell>
          <cell r="I683" t="str">
            <v>7.2 , 7.3.4</v>
          </cell>
        </row>
        <row r="684">
          <cell r="A684" t="str">
            <v>07-20-b</v>
          </cell>
          <cell r="B684" t="str">
            <v>Fire brick masonry in fire-clay mortar. Extra for every 5 ft. additional height, or part thereof</v>
          </cell>
          <cell r="C684" t="str">
            <v>100 Cft</v>
          </cell>
          <cell r="D684">
            <v>1102.5</v>
          </cell>
          <cell r="E684">
            <v>1198.0999999999999</v>
          </cell>
          <cell r="F684" t="str">
            <v>m3</v>
          </cell>
          <cell r="G684">
            <v>389.34</v>
          </cell>
          <cell r="H684">
            <v>423.11</v>
          </cell>
          <cell r="I684" t="str">
            <v>5, 7.2 , 7.3.4</v>
          </cell>
        </row>
        <row r="685">
          <cell r="A685" t="str">
            <v>07-21-a</v>
          </cell>
          <cell r="B685" t="str">
            <v>1st class brick wall laid in 1:3 c/s mortar reinfd 4.5" thick wall with hoop iron bonding 6" apart</v>
          </cell>
          <cell r="C685" t="str">
            <v>100 Sft</v>
          </cell>
          <cell r="D685">
            <v>2658.68</v>
          </cell>
          <cell r="E685">
            <v>10960.17</v>
          </cell>
          <cell r="F685" t="str">
            <v>m2</v>
          </cell>
          <cell r="G685">
            <v>286.07</v>
          </cell>
          <cell r="H685">
            <v>1179.31</v>
          </cell>
          <cell r="I685" t="str">
            <v>5.2.2, 7.2.2 , 7.3.1</v>
          </cell>
        </row>
        <row r="686">
          <cell r="A686" t="str">
            <v>07-21-b</v>
          </cell>
          <cell r="B686" t="str">
            <v>1st class brick wall laid in 1:3 c/s mortar reinfd 4.5" thick wall with hoop iron bonding 12" apart</v>
          </cell>
          <cell r="C686" t="str">
            <v>100 Sft</v>
          </cell>
          <cell r="D686">
            <v>2658.68</v>
          </cell>
          <cell r="E686">
            <v>10948.41</v>
          </cell>
          <cell r="F686" t="str">
            <v>m2</v>
          </cell>
          <cell r="G686">
            <v>286.07</v>
          </cell>
          <cell r="H686">
            <v>1178.05</v>
          </cell>
          <cell r="I686" t="str">
            <v>5.2.2, 7.2.2 , 7.3.1</v>
          </cell>
        </row>
        <row r="687">
          <cell r="A687" t="str">
            <v>07-21-c</v>
          </cell>
          <cell r="B687" t="str">
            <v xml:space="preserve">1st class brick wall laid in 1:3 c/s mortar reinfd 3" thick </v>
          </cell>
          <cell r="C687" t="str">
            <v>100 Sft</v>
          </cell>
          <cell r="D687">
            <v>2070.6799999999998</v>
          </cell>
          <cell r="E687">
            <v>7704.38</v>
          </cell>
          <cell r="F687" t="str">
            <v>m2</v>
          </cell>
          <cell r="G687">
            <v>222.81</v>
          </cell>
          <cell r="H687">
            <v>828.99</v>
          </cell>
          <cell r="I687" t="str">
            <v>5.2.2, 7.2.2 , 7.3.1</v>
          </cell>
        </row>
        <row r="688">
          <cell r="A688" t="str">
            <v>07-21-d</v>
          </cell>
          <cell r="B688" t="str">
            <v>1st class brick wall laid in 1:3 c/s mortar reinfd 3" thick wall with hoop iron banding 12" apart</v>
          </cell>
          <cell r="C688" t="str">
            <v>100 Sft</v>
          </cell>
          <cell r="D688">
            <v>2113.12</v>
          </cell>
          <cell r="E688">
            <v>7735.06</v>
          </cell>
          <cell r="F688" t="str">
            <v>m2</v>
          </cell>
          <cell r="G688">
            <v>227.37</v>
          </cell>
          <cell r="H688">
            <v>832.29</v>
          </cell>
          <cell r="I688" t="str">
            <v>5.2.2, 7.2.2 , 7.3.1</v>
          </cell>
        </row>
        <row r="689">
          <cell r="A689" t="str">
            <v>07-22</v>
          </cell>
          <cell r="B689" t="str">
            <v>Ghilafi work (1.5 brick thick wall)</v>
          </cell>
          <cell r="C689" t="str">
            <v>100 Cft</v>
          </cell>
          <cell r="D689">
            <v>8452.5</v>
          </cell>
          <cell r="E689">
            <v>20327.099999999999</v>
          </cell>
          <cell r="F689" t="str">
            <v>m3</v>
          </cell>
          <cell r="G689">
            <v>2984.98</v>
          </cell>
          <cell r="H689">
            <v>7178.45</v>
          </cell>
          <cell r="I689" t="str">
            <v>7.1, 7.2 , 7.15.2</v>
          </cell>
        </row>
        <row r="690">
          <cell r="A690" t="str">
            <v>07-23-a</v>
          </cell>
          <cell r="B690" t="str">
            <v>Dry brick pitching</v>
          </cell>
          <cell r="C690" t="str">
            <v>100 Cft</v>
          </cell>
          <cell r="D690">
            <v>2940</v>
          </cell>
          <cell r="E690">
            <v>19532.57</v>
          </cell>
          <cell r="F690" t="str">
            <v>m3</v>
          </cell>
          <cell r="G690">
            <v>1038.25</v>
          </cell>
          <cell r="H690">
            <v>6897.87</v>
          </cell>
          <cell r="I690" t="str">
            <v>7.1 , 7.2</v>
          </cell>
        </row>
        <row r="691">
          <cell r="A691" t="str">
            <v>07-23-b</v>
          </cell>
          <cell r="B691" t="str">
            <v>Brick Paving (Single Course)</v>
          </cell>
          <cell r="C691" t="str">
            <v>100 Sft</v>
          </cell>
          <cell r="D691">
            <v>3141.02</v>
          </cell>
          <cell r="E691">
            <v>8241.25</v>
          </cell>
          <cell r="F691" t="str">
            <v>m2</v>
          </cell>
          <cell r="G691">
            <v>337.97</v>
          </cell>
          <cell r="H691">
            <v>886.76</v>
          </cell>
          <cell r="I691" t="str">
            <v>16.3.19</v>
          </cell>
        </row>
        <row r="692">
          <cell r="A692" t="str">
            <v>07-23-c</v>
          </cell>
          <cell r="B692" t="str">
            <v>Brick Paving (Double Course)</v>
          </cell>
          <cell r="C692" t="str">
            <v>100 Sft</v>
          </cell>
          <cell r="D692">
            <v>5872.43</v>
          </cell>
          <cell r="E692">
            <v>14705.82</v>
          </cell>
          <cell r="F692" t="str">
            <v>m2</v>
          </cell>
          <cell r="G692">
            <v>631.87</v>
          </cell>
          <cell r="H692">
            <v>1582.35</v>
          </cell>
          <cell r="I692" t="str">
            <v>16.3.19</v>
          </cell>
        </row>
        <row r="693">
          <cell r="A693" t="str">
            <v>07-24</v>
          </cell>
          <cell r="B693" t="str">
            <v>Sun dried bricks in mud mortar</v>
          </cell>
          <cell r="C693" t="str">
            <v>100 Cft</v>
          </cell>
          <cell r="D693">
            <v>4961.25</v>
          </cell>
          <cell r="E693">
            <v>11891.3</v>
          </cell>
          <cell r="F693" t="str">
            <v>m3</v>
          </cell>
          <cell r="G693">
            <v>1752.05</v>
          </cell>
          <cell r="H693">
            <v>4199.38</v>
          </cell>
          <cell r="I693" t="str">
            <v>7.15</v>
          </cell>
        </row>
        <row r="694">
          <cell r="A694" t="str">
            <v>07-25</v>
          </cell>
          <cell r="B694" t="str">
            <v>Pise wall (mud walling)</v>
          </cell>
          <cell r="C694" t="str">
            <v>100 Cft</v>
          </cell>
          <cell r="D694">
            <v>2511.25</v>
          </cell>
          <cell r="E694">
            <v>4592.63</v>
          </cell>
          <cell r="F694" t="str">
            <v>m3</v>
          </cell>
          <cell r="G694">
            <v>886.84</v>
          </cell>
          <cell r="H694">
            <v>1621.87</v>
          </cell>
          <cell r="I694" t="str">
            <v>7.20</v>
          </cell>
        </row>
        <row r="695">
          <cell r="A695" t="str">
            <v>07-26-a</v>
          </cell>
          <cell r="B695" t="str">
            <v>Eave brick moulded in 1:3 c/s mortar 3" thick drip course cornice</v>
          </cell>
          <cell r="C695" t="str">
            <v>100 Rft</v>
          </cell>
          <cell r="D695">
            <v>4042.5</v>
          </cell>
          <cell r="E695">
            <v>8564.42</v>
          </cell>
          <cell r="F695" t="str">
            <v>m</v>
          </cell>
          <cell r="G695">
            <v>132.63</v>
          </cell>
          <cell r="H695">
            <v>280.98</v>
          </cell>
          <cell r="I695" t="str">
            <v>7.11</v>
          </cell>
        </row>
        <row r="696">
          <cell r="A696" t="str">
            <v>07-26-b</v>
          </cell>
          <cell r="B696" t="str">
            <v>Eave brick moulded in 1:3 c/s mortar 4.5" thick drip course cornice</v>
          </cell>
          <cell r="C696" t="str">
            <v>100 Rft</v>
          </cell>
          <cell r="D696">
            <v>4593.75</v>
          </cell>
          <cell r="E696">
            <v>10995.32</v>
          </cell>
          <cell r="F696" t="str">
            <v>m</v>
          </cell>
          <cell r="G696">
            <v>150.71</v>
          </cell>
          <cell r="H696">
            <v>360.74</v>
          </cell>
          <cell r="I696" t="str">
            <v>7.11</v>
          </cell>
        </row>
        <row r="697">
          <cell r="A697" t="str">
            <v>07-26-c</v>
          </cell>
          <cell r="B697" t="str">
            <v>Eave brick moulded in 1:3 c/s mortar 4.5" thick eave brick with back brick</v>
          </cell>
          <cell r="C697" t="str">
            <v>100 Rft</v>
          </cell>
          <cell r="D697">
            <v>3858.75</v>
          </cell>
          <cell r="E697">
            <v>10902.07</v>
          </cell>
          <cell r="F697" t="str">
            <v>m</v>
          </cell>
          <cell r="G697">
            <v>126.6</v>
          </cell>
          <cell r="H697">
            <v>357.68</v>
          </cell>
          <cell r="I697" t="str">
            <v>7.11</v>
          </cell>
        </row>
        <row r="698">
          <cell r="A698" t="str">
            <v>07-27-a</v>
          </cell>
          <cell r="B698" t="str">
            <v>Laying dressed or moulded brick cornices in c/s mortar, plaster or paint (1 brick)</v>
          </cell>
          <cell r="C698" t="str">
            <v>100 Rft</v>
          </cell>
          <cell r="D698">
            <v>4593.75</v>
          </cell>
          <cell r="E698">
            <v>6752.37</v>
          </cell>
          <cell r="F698" t="str">
            <v>m</v>
          </cell>
          <cell r="G698">
            <v>150.71</v>
          </cell>
          <cell r="H698">
            <v>221.53</v>
          </cell>
          <cell r="I698" t="str">
            <v>7.9</v>
          </cell>
        </row>
        <row r="699">
          <cell r="A699" t="str">
            <v>07-27-b</v>
          </cell>
          <cell r="B699" t="str">
            <v>Laying dressed or moulded brick cornices c/s mortar, plaster or paint (2 brick)</v>
          </cell>
          <cell r="C699" t="str">
            <v>100 Rft</v>
          </cell>
          <cell r="D699">
            <v>6798.75</v>
          </cell>
          <cell r="E699">
            <v>13408.21</v>
          </cell>
          <cell r="F699" t="str">
            <v>m</v>
          </cell>
          <cell r="G699">
            <v>223.06</v>
          </cell>
          <cell r="H699">
            <v>439.9</v>
          </cell>
          <cell r="I699" t="str">
            <v>7.9</v>
          </cell>
        </row>
        <row r="700">
          <cell r="A700" t="str">
            <v>07-27-c</v>
          </cell>
          <cell r="B700" t="str">
            <v>Laying dressed or moulded brick cornices c/s mortar, plaster or paint (3 brick)</v>
          </cell>
          <cell r="C700" t="str">
            <v>100 Rft</v>
          </cell>
          <cell r="D700">
            <v>9062.5499999999993</v>
          </cell>
          <cell r="E700">
            <v>20693.18</v>
          </cell>
          <cell r="F700" t="str">
            <v>m</v>
          </cell>
          <cell r="G700">
            <v>297.33</v>
          </cell>
          <cell r="H700">
            <v>678.91</v>
          </cell>
          <cell r="I700" t="str">
            <v>7.9</v>
          </cell>
        </row>
        <row r="701">
          <cell r="A701" t="str">
            <v>07-27-d</v>
          </cell>
          <cell r="B701" t="str">
            <v>Laying dressed or moulded brick cornices c/s mortar, plaster or paint (4 brick)</v>
          </cell>
          <cell r="C701" t="str">
            <v>100 Rft</v>
          </cell>
          <cell r="D701">
            <v>11392.5</v>
          </cell>
          <cell r="E701">
            <v>28269.37</v>
          </cell>
          <cell r="F701" t="str">
            <v>m</v>
          </cell>
          <cell r="G701">
            <v>373.77</v>
          </cell>
          <cell r="H701">
            <v>927.47</v>
          </cell>
          <cell r="I701" t="str">
            <v>7.9</v>
          </cell>
        </row>
        <row r="702">
          <cell r="A702" t="str">
            <v>07-28</v>
          </cell>
          <cell r="B702" t="str">
            <v>Cleaning bricks dismantled from kacha pacca masonry</v>
          </cell>
          <cell r="C702" t="str">
            <v>1000 No.</v>
          </cell>
          <cell r="D702">
            <v>735</v>
          </cell>
          <cell r="E702">
            <v>735</v>
          </cell>
          <cell r="F702" t="str">
            <v>1000 No.</v>
          </cell>
          <cell r="G702">
            <v>735</v>
          </cell>
          <cell r="H702">
            <v>735</v>
          </cell>
          <cell r="I702" t="str">
            <v>4.1</v>
          </cell>
        </row>
        <row r="703">
          <cell r="A703" t="str">
            <v>07-29</v>
          </cell>
          <cell r="B703" t="str">
            <v>Scraping bricks dismantled from 1st class masonry</v>
          </cell>
          <cell r="C703" t="str">
            <v>1000 No.</v>
          </cell>
          <cell r="D703">
            <v>1470</v>
          </cell>
          <cell r="E703">
            <v>1470</v>
          </cell>
          <cell r="F703" t="str">
            <v>1000 No.</v>
          </cell>
          <cell r="G703">
            <v>1470</v>
          </cell>
          <cell r="H703">
            <v>1470</v>
          </cell>
          <cell r="I703" t="str">
            <v>4.1</v>
          </cell>
        </row>
        <row r="704">
          <cell r="A704" t="str">
            <v>07-30</v>
          </cell>
          <cell r="B704" t="str">
            <v>Supplying and filling sand under floor or plugging in wells</v>
          </cell>
          <cell r="C704" t="str">
            <v>100 Cft</v>
          </cell>
          <cell r="D704">
            <v>225.64</v>
          </cell>
          <cell r="E704">
            <v>3643.34</v>
          </cell>
          <cell r="F704" t="str">
            <v>m3</v>
          </cell>
          <cell r="G704">
            <v>79.69</v>
          </cell>
          <cell r="H704">
            <v>1286.6400000000001</v>
          </cell>
          <cell r="I704" t="str">
            <v>3.10</v>
          </cell>
        </row>
        <row r="705">
          <cell r="A705" t="str">
            <v>07-31</v>
          </cell>
          <cell r="B705" t="str">
            <v>Provide &amp; lay 2" thick &amp; 15" projected tile band, laid in 1:2 c/s mortar</v>
          </cell>
          <cell r="C705" t="str">
            <v>100 Rft</v>
          </cell>
          <cell r="D705">
            <v>11300.62</v>
          </cell>
          <cell r="E705">
            <v>13073.17</v>
          </cell>
          <cell r="F705" t="str">
            <v>m</v>
          </cell>
          <cell r="G705">
            <v>370.76</v>
          </cell>
          <cell r="H705">
            <v>428.91</v>
          </cell>
          <cell r="I705" t="str">
            <v>7.2</v>
          </cell>
        </row>
        <row r="706">
          <cell r="A706" t="str">
            <v>07-32-a</v>
          </cell>
          <cell r="B706" t="str">
            <v>First class brick tiles clad by laying tiles in stretcher course, in cement sand mortar 1:3</v>
          </cell>
          <cell r="C706" t="str">
            <v>100 Sft</v>
          </cell>
          <cell r="D706">
            <v>3004.31</v>
          </cell>
          <cell r="E706">
            <v>8655.5499999999993</v>
          </cell>
          <cell r="F706" t="str">
            <v>m2</v>
          </cell>
          <cell r="G706">
            <v>323.26</v>
          </cell>
          <cell r="H706">
            <v>931.34</v>
          </cell>
          <cell r="I706" t="str">
            <v>5.2.2, 7.7 , 7.3.1</v>
          </cell>
          <cell r="J706" t="str">
            <v>This item is to be executed only on the written orders of Superintending Engineer.</v>
          </cell>
        </row>
        <row r="707">
          <cell r="A707" t="str">
            <v>07-32-b</v>
          </cell>
          <cell r="B707" t="str">
            <v>First class brick tiles clad by laying tiles in stretcher course, in cement sand mortar 1:4</v>
          </cell>
          <cell r="C707" t="str">
            <v>100 Sft</v>
          </cell>
          <cell r="D707">
            <v>3004.31</v>
          </cell>
          <cell r="E707">
            <v>8475.1299999999992</v>
          </cell>
          <cell r="F707" t="str">
            <v>m2</v>
          </cell>
          <cell r="G707">
            <v>323.26</v>
          </cell>
          <cell r="H707">
            <v>911.92</v>
          </cell>
          <cell r="I707" t="str">
            <v>5.2.2, 7.7 , 7.3.1</v>
          </cell>
        </row>
        <row r="708">
          <cell r="A708" t="str">
            <v>07-33</v>
          </cell>
          <cell r="B708" t="str">
            <v>Chamfering sides of head regulators and masonry walls to increase width</v>
          </cell>
          <cell r="C708" t="str">
            <v>100 Sft</v>
          </cell>
          <cell r="D708">
            <v>8811.18</v>
          </cell>
          <cell r="E708">
            <v>8811.18</v>
          </cell>
          <cell r="F708" t="str">
            <v>m2</v>
          </cell>
          <cell r="G708">
            <v>948.08</v>
          </cell>
          <cell r="H708">
            <v>948.08</v>
          </cell>
          <cell r="I708" t="str">
            <v>24.3.6.24.1</v>
          </cell>
        </row>
        <row r="709">
          <cell r="A709" t="str">
            <v>07-34</v>
          </cell>
          <cell r="B709" t="str">
            <v>Extra labour for drains of bath rooms etc</v>
          </cell>
          <cell r="C709" t="str">
            <v>100 Rft</v>
          </cell>
          <cell r="D709">
            <v>6586.34</v>
          </cell>
          <cell r="E709">
            <v>6586.34</v>
          </cell>
          <cell r="F709" t="str">
            <v>m</v>
          </cell>
          <cell r="G709">
            <v>216.09</v>
          </cell>
          <cell r="H709">
            <v>216.09</v>
          </cell>
          <cell r="J709" t="str">
            <v>Payable in addition to brickwork</v>
          </cell>
        </row>
        <row r="710">
          <cell r="A710" t="str">
            <v>07-35</v>
          </cell>
          <cell r="B710" t="str">
            <v>Maroo corners</v>
          </cell>
          <cell r="C710" t="str">
            <v>Each</v>
          </cell>
          <cell r="D710">
            <v>286.64999999999998</v>
          </cell>
          <cell r="E710">
            <v>286.64999999999998</v>
          </cell>
          <cell r="F710" t="str">
            <v>Each</v>
          </cell>
          <cell r="G710">
            <v>286.64999999999998</v>
          </cell>
          <cell r="H710">
            <v>286.64999999999998</v>
          </cell>
          <cell r="J710" t="str">
            <v>Payable in addition to brickwork</v>
          </cell>
        </row>
        <row r="711">
          <cell r="A711" t="str">
            <v>07-36-a</v>
          </cell>
          <cell r="B711" t="str">
            <v>Masonry with Facing/Special Bricks in cement sand mortar 1:2 upto 10 ft. height (4-1/2'' thick)</v>
          </cell>
          <cell r="C711" t="str">
            <v>100Cft</v>
          </cell>
          <cell r="D711">
            <v>7960.05</v>
          </cell>
          <cell r="E711">
            <v>43600.09</v>
          </cell>
          <cell r="F711" t="str">
            <v>m3</v>
          </cell>
          <cell r="G711">
            <v>2811.07</v>
          </cell>
          <cell r="H711">
            <v>15397.24</v>
          </cell>
          <cell r="I711" t="str">
            <v>7.1 , 7.2</v>
          </cell>
        </row>
        <row r="712">
          <cell r="A712" t="str">
            <v>07-36-b</v>
          </cell>
          <cell r="B712" t="str">
            <v>Masonry using Facing/Special bricks in cement sand mortar 1:3 upto 10 ft. height (4-1/2'' thick)</v>
          </cell>
          <cell r="C712" t="str">
            <v>100Cft</v>
          </cell>
          <cell r="D712">
            <v>7776.3</v>
          </cell>
          <cell r="E712">
            <v>42159.48</v>
          </cell>
          <cell r="F712" t="str">
            <v>m3</v>
          </cell>
          <cell r="G712">
            <v>2746.18</v>
          </cell>
          <cell r="H712">
            <v>14888.49</v>
          </cell>
          <cell r="I712" t="str">
            <v>7.1 , 7.2</v>
          </cell>
        </row>
        <row r="713">
          <cell r="A713" t="str">
            <v>07-36-c</v>
          </cell>
          <cell r="B713" t="str">
            <v>Masonry using Facing/Special bricks in cement sand mortar 1:4 upto 10 ft. height (4-1/2'' thick)</v>
          </cell>
          <cell r="C713" t="str">
            <v>100Cft</v>
          </cell>
          <cell r="D713">
            <v>7776.3</v>
          </cell>
          <cell r="E713">
            <v>41404.870000000003</v>
          </cell>
          <cell r="F713" t="str">
            <v>m3</v>
          </cell>
          <cell r="G713">
            <v>2746.18</v>
          </cell>
          <cell r="H713">
            <v>14622.01</v>
          </cell>
          <cell r="I713" t="str">
            <v>7.1 , 7.2</v>
          </cell>
        </row>
        <row r="714">
          <cell r="A714" t="str">
            <v>07-37</v>
          </cell>
          <cell r="B714" t="str">
            <v>Add extra on Item 07-38 for every 10 ft additional height or part thereof</v>
          </cell>
          <cell r="C714" t="str">
            <v>100Cft</v>
          </cell>
          <cell r="D714">
            <v>393.22</v>
          </cell>
          <cell r="E714">
            <v>405.65</v>
          </cell>
          <cell r="F714" t="str">
            <v>m3</v>
          </cell>
          <cell r="G714">
            <v>138.87</v>
          </cell>
          <cell r="H714">
            <v>143.26</v>
          </cell>
        </row>
        <row r="715">
          <cell r="A715" t="str">
            <v>07-38</v>
          </cell>
          <cell r="B715" t="str">
            <v>Masonry with /Special Bricks in 1:3 c/s mortar in circular core wall of Overhead Reservoir</v>
          </cell>
          <cell r="C715" t="str">
            <v>100Cft</v>
          </cell>
          <cell r="D715">
            <v>13744.5</v>
          </cell>
          <cell r="E715">
            <v>51707.77</v>
          </cell>
          <cell r="F715" t="str">
            <v>m3</v>
          </cell>
          <cell r="G715">
            <v>4853.83</v>
          </cell>
          <cell r="H715">
            <v>18260.439999999999</v>
          </cell>
          <cell r="I715" t="str">
            <v>7.1 , 7.2</v>
          </cell>
        </row>
        <row r="716">
          <cell r="A716" t="str">
            <v>07-39-a</v>
          </cell>
          <cell r="B716" t="str">
            <v>Providing and Fixing Face Work with Brick Tiles (Gutka) of size 2'' x 2'' x 9'' on interior, exterior wall with cement sand mortar 1:3 including ties and scaffolding complete in all respects.</v>
          </cell>
          <cell r="C716" t="str">
            <v>100 Sft</v>
          </cell>
          <cell r="D716">
            <v>1470</v>
          </cell>
          <cell r="E716">
            <v>19782.52</v>
          </cell>
          <cell r="F716" t="str">
            <v>m2</v>
          </cell>
          <cell r="G716">
            <v>158.16999999999999</v>
          </cell>
          <cell r="H716">
            <v>2128.6</v>
          </cell>
          <cell r="I716" t="str">
            <v>7.1 , 7.2</v>
          </cell>
        </row>
        <row r="717">
          <cell r="A717" t="str">
            <v>07-39-b</v>
          </cell>
          <cell r="B717" t="str">
            <v>Providing and Fixing Face Work with Brick Tiles (Gutka) of size 3'' x 3'' x 9'' on interior, exterior wall with cement sand mortar 1:3 including ties and scaffolding complete in all respects.</v>
          </cell>
          <cell r="C717" t="str">
            <v>100 Sft</v>
          </cell>
          <cell r="D717">
            <v>1470</v>
          </cell>
          <cell r="E717">
            <v>18445.72</v>
          </cell>
          <cell r="F717" t="str">
            <v>m2</v>
          </cell>
          <cell r="G717">
            <v>158.16999999999999</v>
          </cell>
          <cell r="H717">
            <v>1984.76</v>
          </cell>
          <cell r="I717" t="str">
            <v>7.1 , 7.2</v>
          </cell>
        </row>
        <row r="718">
          <cell r="A718" t="str">
            <v>07-40-a</v>
          </cell>
          <cell r="B718" t="str">
            <v>Hollow Block Masonry in walls upto 20 feet height in 1:2 cement sand mortar using Hollow Block 16"x8"x8" factory manufactured with 1.5" wall thickness and strenght of 1200 psi.</v>
          </cell>
          <cell r="C718" t="str">
            <v>100Cft</v>
          </cell>
          <cell r="D718">
            <v>4042.5</v>
          </cell>
          <cell r="E718">
            <v>16788.63</v>
          </cell>
          <cell r="F718" t="str">
            <v>m3</v>
          </cell>
          <cell r="G718">
            <v>1427.6</v>
          </cell>
          <cell r="H718">
            <v>5928.85</v>
          </cell>
          <cell r="I718" t="str">
            <v>6.22</v>
          </cell>
        </row>
        <row r="719">
          <cell r="A719" t="str">
            <v>07-40-b</v>
          </cell>
          <cell r="B719" t="str">
            <v>Hollow Block Masonry in walls upto 20 feet height in 1:3 cement sand mortar using Hollow Block 16"x8"x8" factory manufactured with 1.5" wall thickness and strenght of 1200 psi.</v>
          </cell>
          <cell r="C719" t="str">
            <v>100Cft</v>
          </cell>
          <cell r="D719">
            <v>4042.5</v>
          </cell>
          <cell r="E719">
            <v>16167.93</v>
          </cell>
          <cell r="F719" t="str">
            <v>m3</v>
          </cell>
          <cell r="G719">
            <v>1427.6</v>
          </cell>
          <cell r="H719">
            <v>5709.66</v>
          </cell>
          <cell r="I719" t="str">
            <v>6.22</v>
          </cell>
        </row>
        <row r="720">
          <cell r="A720" t="str">
            <v>07-40-c</v>
          </cell>
          <cell r="B720" t="str">
            <v>Hollow Block Masonry in walls upto 20 feet height in 1:4 cement sand mortar using Hollow Block 16"x8"x8" factory manufactured  with 1.5" wall thickness and strenght of 1200 psi.</v>
          </cell>
          <cell r="C720" t="str">
            <v>100Cft</v>
          </cell>
          <cell r="D720">
            <v>4042.5</v>
          </cell>
          <cell r="E720">
            <v>15782.9</v>
          </cell>
          <cell r="F720" t="str">
            <v>m3</v>
          </cell>
          <cell r="G720">
            <v>1427.6</v>
          </cell>
          <cell r="H720">
            <v>5573.68</v>
          </cell>
          <cell r="I720" t="str">
            <v>6.22</v>
          </cell>
        </row>
        <row r="721">
          <cell r="A721" t="str">
            <v>07-40-d</v>
          </cell>
          <cell r="B721" t="str">
            <v>Hollow Block Masonry in walls upto 20 feet height in 1:5 cement sand mortar using Hollow Block 16"x8"x8" factory manufactured with 1.5" wall thickness and strenght of 1200 psi.</v>
          </cell>
          <cell r="C721" t="str">
            <v>100Cft</v>
          </cell>
          <cell r="D721">
            <v>4042.5</v>
          </cell>
          <cell r="E721">
            <v>15531.46</v>
          </cell>
          <cell r="F721" t="str">
            <v>m3</v>
          </cell>
          <cell r="G721">
            <v>1427.6</v>
          </cell>
          <cell r="H721">
            <v>5484.89</v>
          </cell>
          <cell r="I721" t="str">
            <v>6.22</v>
          </cell>
        </row>
        <row r="722">
          <cell r="A722" t="str">
            <v>07-40-e</v>
          </cell>
          <cell r="B722" t="str">
            <v>Hollow Block Masonry in walls upto 20 feet height in 1:6cement sand mortar using Hollow Block 16"x8"x8" factory manufactured with 1.5" wall thickness and strenght of 1200 psi.</v>
          </cell>
          <cell r="C722" t="str">
            <v>100Cft</v>
          </cell>
          <cell r="D722">
            <v>4042.5</v>
          </cell>
          <cell r="E722">
            <v>15377.08</v>
          </cell>
          <cell r="F722" t="str">
            <v>m3</v>
          </cell>
          <cell r="G722">
            <v>1427.6</v>
          </cell>
          <cell r="H722">
            <v>5430.37</v>
          </cell>
          <cell r="I722" t="str">
            <v>6.22</v>
          </cell>
        </row>
        <row r="723">
          <cell r="A723" t="str">
            <v>07-40-f</v>
          </cell>
          <cell r="B723" t="str">
            <v>Hollow Block Masonry in walls upto 20 feet height in 1:7 cement sand mortar using Hollow Block 16"x8"x8" factory manufactured with 1.5" wall thickness and strenght of 1200 psi.</v>
          </cell>
          <cell r="C723" t="str">
            <v>100Cft</v>
          </cell>
          <cell r="D723">
            <v>4042.5</v>
          </cell>
          <cell r="E723">
            <v>15222.69</v>
          </cell>
          <cell r="F723" t="str">
            <v>m3</v>
          </cell>
          <cell r="G723">
            <v>1427.6</v>
          </cell>
          <cell r="H723">
            <v>5375.85</v>
          </cell>
          <cell r="I723" t="str">
            <v>6.22</v>
          </cell>
        </row>
        <row r="724">
          <cell r="A724" t="str">
            <v>07-40-g</v>
          </cell>
          <cell r="B724" t="str">
            <v>Hollow Block Masonry in walls upto 20 feet height in 1:8 cement sand mortar using Hollow Block 16"x8"x8" factory manufactured with 1.5" wall thickness and strenght of 1200 psi.</v>
          </cell>
          <cell r="C724" t="str">
            <v>100Cft</v>
          </cell>
          <cell r="D724">
            <v>4042.5</v>
          </cell>
          <cell r="E724">
            <v>15109.13</v>
          </cell>
          <cell r="F724" t="str">
            <v>m3</v>
          </cell>
          <cell r="G724">
            <v>1427.6</v>
          </cell>
          <cell r="H724">
            <v>5335.74</v>
          </cell>
          <cell r="I724" t="str">
            <v>6.22</v>
          </cell>
        </row>
        <row r="725">
          <cell r="A725" t="str">
            <v>07-41-a</v>
          </cell>
          <cell r="B725" t="str">
            <v>Hollow Block Masonry in walls upto 20 feet height in 1:2 cement sand mortar using Hollow Block 16"x8"x6" factory manufactured with 1.5" wall thickness and strenght of 1200 psi.</v>
          </cell>
          <cell r="C725" t="str">
            <v>100Cft</v>
          </cell>
          <cell r="D725">
            <v>4696.6499999999996</v>
          </cell>
          <cell r="E725">
            <v>20480.66</v>
          </cell>
          <cell r="F725" t="str">
            <v>m3</v>
          </cell>
          <cell r="G725">
            <v>1658.61</v>
          </cell>
          <cell r="H725">
            <v>7232.68</v>
          </cell>
          <cell r="I725" t="str">
            <v>6.22</v>
          </cell>
        </row>
        <row r="726">
          <cell r="A726" t="str">
            <v>07-41-b</v>
          </cell>
          <cell r="B726" t="str">
            <v>Hollow Block Masonry in walls upto 20 feet height in 1:3 cement sand mortar using Hollow Block 16"x8"x6" factory manufactured with 1.5" wall thickness and strenght of 1200 psi.</v>
          </cell>
          <cell r="C726" t="str">
            <v>100Cft</v>
          </cell>
          <cell r="D726">
            <v>4696.6499999999996</v>
          </cell>
          <cell r="E726">
            <v>19726.36</v>
          </cell>
          <cell r="F726" t="str">
            <v>m3</v>
          </cell>
          <cell r="G726">
            <v>1658.61</v>
          </cell>
          <cell r="H726">
            <v>6966.3</v>
          </cell>
          <cell r="I726" t="str">
            <v>6.22</v>
          </cell>
        </row>
        <row r="727">
          <cell r="A727" t="str">
            <v>07-41-c</v>
          </cell>
          <cell r="B727" t="str">
            <v>Hollow Block Masonry in walls upto 20 feet height in 1:4 cement sand mortar using Hollow Block 16"x8"x6" factory manufactured with 1.5" wall thickness and strenght of 1200 psi.</v>
          </cell>
          <cell r="C727" t="str">
            <v>100Cft</v>
          </cell>
          <cell r="D727">
            <v>4696.6499999999996</v>
          </cell>
          <cell r="E727">
            <v>19273.78</v>
          </cell>
          <cell r="F727" t="str">
            <v>m3</v>
          </cell>
          <cell r="G727">
            <v>1658.61</v>
          </cell>
          <cell r="H727">
            <v>6806.48</v>
          </cell>
          <cell r="I727" t="str">
            <v>6.22</v>
          </cell>
        </row>
        <row r="728">
          <cell r="A728" t="str">
            <v>07-41-d</v>
          </cell>
          <cell r="B728" t="str">
            <v>Hollow Block Masonry in walls upto 20 feet height in 1:5 cement sand mortar using Hollow Block 16"x8"x6" factory manufactured  with 1.5" wall thickness and strenght of 1200 psi.</v>
          </cell>
          <cell r="C728" t="str">
            <v>100Cft</v>
          </cell>
          <cell r="D728">
            <v>4696.6499999999996</v>
          </cell>
          <cell r="E728">
            <v>18972.060000000001</v>
          </cell>
          <cell r="F728" t="str">
            <v>m3</v>
          </cell>
          <cell r="G728">
            <v>1658.61</v>
          </cell>
          <cell r="H728">
            <v>6699.93</v>
          </cell>
          <cell r="I728" t="str">
            <v>6.22</v>
          </cell>
        </row>
        <row r="729">
          <cell r="A729" t="str">
            <v>07-41-e</v>
          </cell>
          <cell r="B729" t="str">
            <v>Hollow Block Masonry in walls upto 20 feet height in 1:6 cement sand mortar using Hollow Block 16"x8"x6" factory manufactured with 1.5" wall thickness and strenght of 1200 psi.</v>
          </cell>
          <cell r="C729" t="str">
            <v>100Cft</v>
          </cell>
          <cell r="D729">
            <v>4696.6499999999996</v>
          </cell>
          <cell r="E729">
            <v>18757.55</v>
          </cell>
          <cell r="F729" t="str">
            <v>m3</v>
          </cell>
          <cell r="G729">
            <v>1658.61</v>
          </cell>
          <cell r="H729">
            <v>6624.17</v>
          </cell>
          <cell r="I729" t="str">
            <v>6.22</v>
          </cell>
        </row>
        <row r="730">
          <cell r="A730" t="str">
            <v>07-41-f</v>
          </cell>
          <cell r="B730" t="str">
            <v>Hollow Block Masonry in walls upto 20 feet height in 1:7 cement sand mortar using Hollow Block 16"x8"x6" factory manufactured with 1.5" wall thickness and strenght of 1200 psi.</v>
          </cell>
          <cell r="C730" t="str">
            <v>100Cft</v>
          </cell>
          <cell r="D730">
            <v>4696.6499999999996</v>
          </cell>
          <cell r="E730">
            <v>18599.64</v>
          </cell>
          <cell r="F730" t="str">
            <v>m3</v>
          </cell>
          <cell r="G730">
            <v>1658.61</v>
          </cell>
          <cell r="H730">
            <v>6568.41</v>
          </cell>
          <cell r="I730" t="str">
            <v>6.22</v>
          </cell>
        </row>
        <row r="731">
          <cell r="A731" t="str">
            <v>07-41-g</v>
          </cell>
          <cell r="B731" t="str">
            <v>Hollow Block Masonry in walls upto 20 feet height in 1:8 cement sand mortar using Hollow Block 16"x8"x6" factory manufactured with 1.5" wall thickness and strenght of 1200 psi.</v>
          </cell>
          <cell r="C731" t="str">
            <v>100Cft</v>
          </cell>
          <cell r="D731">
            <v>4696.6499999999996</v>
          </cell>
          <cell r="E731">
            <v>18469.189999999999</v>
          </cell>
          <cell r="F731" t="str">
            <v>m3</v>
          </cell>
          <cell r="G731">
            <v>1658.61</v>
          </cell>
          <cell r="H731">
            <v>6522.34</v>
          </cell>
          <cell r="I731" t="str">
            <v>6.22</v>
          </cell>
        </row>
        <row r="732">
          <cell r="A732" t="str">
            <v>07-42-a</v>
          </cell>
          <cell r="B732" t="str">
            <v>Hollow Block Masonry in walls upto 20 feet height in 1:2 cement sand mortar using Hollow Block 16"x8"x4" factory manufactured with 1.25" wall thickness and strenght of 1200 psi.</v>
          </cell>
          <cell r="C732" t="str">
            <v>100Cft</v>
          </cell>
          <cell r="D732">
            <v>5424.3</v>
          </cell>
          <cell r="E732">
            <v>26150.49</v>
          </cell>
          <cell r="F732" t="str">
            <v>m3</v>
          </cell>
          <cell r="G732">
            <v>1915.58</v>
          </cell>
          <cell r="H732">
            <v>9234.9699999999993</v>
          </cell>
          <cell r="I732" t="str">
            <v>6.22</v>
          </cell>
        </row>
        <row r="733">
          <cell r="A733" t="str">
            <v>07-42-b</v>
          </cell>
          <cell r="B733" t="str">
            <v>Hollow Block Masonry in walls upto 20 feet height in 1:3 cement sand mortar using Hollow Block 16"x8"x4" factory manufactured with 1.25" wall thickness and strenght of 1200 psi.</v>
          </cell>
          <cell r="C733" t="str">
            <v>100Cft</v>
          </cell>
          <cell r="D733">
            <v>5424.3</v>
          </cell>
          <cell r="E733">
            <v>25272.04</v>
          </cell>
          <cell r="F733" t="str">
            <v>m3</v>
          </cell>
          <cell r="G733">
            <v>1915.58</v>
          </cell>
          <cell r="H733">
            <v>8924.75</v>
          </cell>
          <cell r="I733" t="str">
            <v>6.22</v>
          </cell>
        </row>
        <row r="734">
          <cell r="A734" t="str">
            <v>07-42-c</v>
          </cell>
          <cell r="B734" t="str">
            <v>Hollow Block Masonry in walls upto 20 feet height in 1:4 cement sand mortar using Hollow Block 16"x8"x4" factory manufactured with 1.25" wall thickness and strenght of 1200 psi.</v>
          </cell>
          <cell r="C734" t="str">
            <v>100Cft</v>
          </cell>
          <cell r="D734">
            <v>5424.3</v>
          </cell>
          <cell r="E734">
            <v>24742.46</v>
          </cell>
          <cell r="F734" t="str">
            <v>m3</v>
          </cell>
          <cell r="G734">
            <v>1915.58</v>
          </cell>
          <cell r="H734">
            <v>8737.73</v>
          </cell>
          <cell r="I734" t="str">
            <v>6.22</v>
          </cell>
        </row>
        <row r="735">
          <cell r="A735" t="str">
            <v>07-42-d</v>
          </cell>
          <cell r="B735" t="str">
            <v>Hollow Block Masonry in walls upto 20 feet height in 1:5 cement sand mortar using Hollow Block 16"x8"x4" factory manufactured with 1.25" wall thickness and strenght of 1200 psi.</v>
          </cell>
          <cell r="C735" t="str">
            <v>100Cft</v>
          </cell>
          <cell r="D735">
            <v>5424.3</v>
          </cell>
          <cell r="E735">
            <v>24390.45</v>
          </cell>
          <cell r="F735" t="str">
            <v>m3</v>
          </cell>
          <cell r="G735">
            <v>1915.58</v>
          </cell>
          <cell r="H735">
            <v>8613.41</v>
          </cell>
          <cell r="I735" t="str">
            <v>6.22</v>
          </cell>
        </row>
        <row r="736">
          <cell r="A736" t="str">
            <v>07-42-e</v>
          </cell>
          <cell r="B736" t="str">
            <v>Hollow Block Masonry in walls upto 20 feet height in 1:6 cement sand mortar using Hollow Block 16"x8"x4" factory manufactured with 1.25" wall thickness and strenght of 1200 psi.</v>
          </cell>
          <cell r="C736" t="str">
            <v>100Cft</v>
          </cell>
          <cell r="D736">
            <v>5424.3</v>
          </cell>
          <cell r="E736">
            <v>24145.7</v>
          </cell>
          <cell r="F736" t="str">
            <v>m3</v>
          </cell>
          <cell r="G736">
            <v>1915.58</v>
          </cell>
          <cell r="H736">
            <v>8526.98</v>
          </cell>
          <cell r="I736" t="str">
            <v>6.22</v>
          </cell>
        </row>
        <row r="737">
          <cell r="A737" t="str">
            <v>07-42-f</v>
          </cell>
          <cell r="B737" t="str">
            <v>Hollow Block Masonry in walls upto 20 feet height in 1:7 cement sand mortar using Hollow Block 16"x8"x4" factory manufactured with 1.25" wall thickness and strenght of 1200 psi.</v>
          </cell>
          <cell r="C737" t="str">
            <v>100Cft</v>
          </cell>
          <cell r="D737">
            <v>5424.3</v>
          </cell>
          <cell r="E737">
            <v>23957.54</v>
          </cell>
          <cell r="F737" t="str">
            <v>m3</v>
          </cell>
          <cell r="G737">
            <v>1915.58</v>
          </cell>
          <cell r="H737">
            <v>8460.5300000000007</v>
          </cell>
          <cell r="I737" t="str">
            <v>6.22</v>
          </cell>
        </row>
        <row r="738">
          <cell r="A738" t="str">
            <v>07-42-g</v>
          </cell>
          <cell r="B738" t="str">
            <v>Hollow Block Masonry in walls upto 20 feet height in 1:8 cement sand mortar using Hollow Block 16"x8"x4" factory manufactured with 1.25" wall thickness and strenght of 1200 psi.</v>
          </cell>
          <cell r="C738" t="str">
            <v>100Cft</v>
          </cell>
          <cell r="D738">
            <v>5424.3</v>
          </cell>
          <cell r="E738">
            <v>23800.37</v>
          </cell>
          <cell r="F738" t="str">
            <v>m3</v>
          </cell>
          <cell r="G738">
            <v>1915.58</v>
          </cell>
          <cell r="H738">
            <v>8405.0300000000007</v>
          </cell>
          <cell r="I738" t="str">
            <v>6.22</v>
          </cell>
        </row>
        <row r="739">
          <cell r="A739" t="str">
            <v>07-43-a</v>
          </cell>
          <cell r="B739" t="str">
            <v>Solid Block Masonry in walls upto 20 feet height in 1:2 cement sand mortar using 16"x8"x8"  factory manufactured solid blocks with strength of 2100 psi.</v>
          </cell>
          <cell r="C739" t="str">
            <v>100Cft</v>
          </cell>
          <cell r="D739">
            <v>4042.5</v>
          </cell>
          <cell r="E739">
            <v>22479.68</v>
          </cell>
          <cell r="F739" t="str">
            <v>m3</v>
          </cell>
          <cell r="G739">
            <v>1427.6</v>
          </cell>
          <cell r="H739">
            <v>7938.63</v>
          </cell>
          <cell r="I739" t="str">
            <v>6.21</v>
          </cell>
        </row>
        <row r="740">
          <cell r="A740" t="str">
            <v>07-43-b</v>
          </cell>
          <cell r="B740" t="str">
            <v>Solid Block Masonry in walls upto 20 feet height in 1:3 cement sand mortar using 16"x8"x8"  factory manufactured solid blocks with strength of 2100 psi.</v>
          </cell>
          <cell r="C740" t="str">
            <v>100Cft</v>
          </cell>
          <cell r="D740">
            <v>4042.5</v>
          </cell>
          <cell r="E740">
            <v>21858.98</v>
          </cell>
          <cell r="F740" t="str">
            <v>m3</v>
          </cell>
          <cell r="G740">
            <v>1427.6</v>
          </cell>
          <cell r="H740">
            <v>7719.43</v>
          </cell>
          <cell r="I740" t="str">
            <v>6.21</v>
          </cell>
        </row>
        <row r="741">
          <cell r="A741" t="str">
            <v>07-43-c</v>
          </cell>
          <cell r="B741" t="str">
            <v>Solid Block Masonry in walls upto 20 feet height in 1:4 cement sand mortar using 16"x8"x8"  factory manufactured solid blocks with strength of 2100 psi.</v>
          </cell>
          <cell r="C741" t="str">
            <v>100Cft</v>
          </cell>
          <cell r="D741">
            <v>4042.5</v>
          </cell>
          <cell r="E741">
            <v>21473.94</v>
          </cell>
          <cell r="F741" t="str">
            <v>m3</v>
          </cell>
          <cell r="G741">
            <v>1427.6</v>
          </cell>
          <cell r="H741">
            <v>7583.46</v>
          </cell>
          <cell r="I741" t="str">
            <v>6.21</v>
          </cell>
        </row>
        <row r="742">
          <cell r="A742" t="str">
            <v>07-43-d</v>
          </cell>
          <cell r="B742" t="str">
            <v>Solid Block Masonry in walls upto 20 feet height in 1:5 cement sand mortar using 16"x8"x8"  factory manufactured solid blocks with strength of 2100 psi.</v>
          </cell>
          <cell r="C742" t="str">
            <v>100Cft</v>
          </cell>
          <cell r="D742">
            <v>4042.5</v>
          </cell>
          <cell r="E742">
            <v>21222.51</v>
          </cell>
          <cell r="F742" t="str">
            <v>m3</v>
          </cell>
          <cell r="G742">
            <v>1427.6</v>
          </cell>
          <cell r="H742">
            <v>7494.67</v>
          </cell>
          <cell r="I742" t="str">
            <v>6.21</v>
          </cell>
        </row>
        <row r="743">
          <cell r="A743" t="str">
            <v>07-43-e</v>
          </cell>
          <cell r="B743" t="str">
            <v>Solid Block Masonry in walls upto 20 feet height in 1:6 cement sand mortar using 16"x8"x8"  factory manufactured solid blocks with strength of 2100 psi.</v>
          </cell>
          <cell r="C743" t="str">
            <v>100Cft</v>
          </cell>
          <cell r="D743">
            <v>4042.5</v>
          </cell>
          <cell r="E743">
            <v>21068.12</v>
          </cell>
          <cell r="F743" t="str">
            <v>m3</v>
          </cell>
          <cell r="G743">
            <v>1427.6</v>
          </cell>
          <cell r="H743">
            <v>7440.14</v>
          </cell>
          <cell r="I743" t="str">
            <v>6.21</v>
          </cell>
        </row>
        <row r="744">
          <cell r="A744" t="str">
            <v>07-43-f</v>
          </cell>
          <cell r="B744" t="str">
            <v>Solid Block Masonry in walls upto 20 feet height in 1:7 cement sand mortar using 16"x8"x8"  factory manufactured solid blocks with strength of 2100 psi.</v>
          </cell>
          <cell r="C744" t="str">
            <v>100Cft</v>
          </cell>
          <cell r="D744">
            <v>4042.5</v>
          </cell>
          <cell r="E744">
            <v>20913.73</v>
          </cell>
          <cell r="F744" t="str">
            <v>m3</v>
          </cell>
          <cell r="G744">
            <v>1427.6</v>
          </cell>
          <cell r="H744">
            <v>7385.62</v>
          </cell>
          <cell r="I744" t="str">
            <v>6.21</v>
          </cell>
        </row>
        <row r="745">
          <cell r="A745" t="str">
            <v>07-43-g</v>
          </cell>
          <cell r="B745" t="str">
            <v>Solid Block Masonry in walls upto 20 feet height in 1:8 cement sand mortar using 16"x8"x8"  factory manufactured solid blocks with strength of 2100 psi.</v>
          </cell>
          <cell r="C745" t="str">
            <v>100Cft</v>
          </cell>
          <cell r="D745">
            <v>4042.5</v>
          </cell>
          <cell r="E745">
            <v>20800.169999999998</v>
          </cell>
          <cell r="F745" t="str">
            <v>m3</v>
          </cell>
          <cell r="G745">
            <v>1427.6</v>
          </cell>
          <cell r="H745">
            <v>7345.52</v>
          </cell>
          <cell r="I745" t="str">
            <v>6.21</v>
          </cell>
        </row>
        <row r="746">
          <cell r="A746" t="str">
            <v>07-44-a</v>
          </cell>
          <cell r="B746" t="str">
            <v>Solid Block Masonry in walls upto 20 feet height in 1:2 cement sand mortar using 16"x8"x6"  factory manufactured solid blocks with strength of 1900 psi.</v>
          </cell>
          <cell r="C746" t="str">
            <v>100Cft</v>
          </cell>
          <cell r="D746">
            <v>4696.6499999999996</v>
          </cell>
          <cell r="E746">
            <v>17642.419999999998</v>
          </cell>
          <cell r="F746" t="str">
            <v>m3</v>
          </cell>
          <cell r="G746">
            <v>1658.61</v>
          </cell>
          <cell r="H746">
            <v>6230.37</v>
          </cell>
          <cell r="I746" t="str">
            <v>6.21</v>
          </cell>
        </row>
        <row r="747">
          <cell r="A747" t="str">
            <v>07-44-b</v>
          </cell>
          <cell r="B747" t="str">
            <v>Solid Block Masonry in walls upto 20 feet height in 1:3 cement sand mortar using 16"x8"x6"  factory manufactured solid blocks with strength of 1900 psi.</v>
          </cell>
          <cell r="C747" t="str">
            <v>100Cft</v>
          </cell>
          <cell r="D747">
            <v>4696.6499999999996</v>
          </cell>
          <cell r="E747">
            <v>16888.12</v>
          </cell>
          <cell r="F747" t="str">
            <v>m3</v>
          </cell>
          <cell r="G747">
            <v>1658.61</v>
          </cell>
          <cell r="H747">
            <v>5963.99</v>
          </cell>
          <cell r="I747" t="str">
            <v>6.21</v>
          </cell>
        </row>
        <row r="748">
          <cell r="A748" t="str">
            <v>07-44-c</v>
          </cell>
          <cell r="B748" t="str">
            <v>Solid Block Masonry in walls upto 20 feet height in 1:4 cement sand mortar using 16"x8"x6"  factory manufactured solid blocks with strength of 1900 psi.</v>
          </cell>
          <cell r="C748" t="str">
            <v>100Cft</v>
          </cell>
          <cell r="D748">
            <v>4696.6499999999996</v>
          </cell>
          <cell r="E748">
            <v>16435.54</v>
          </cell>
          <cell r="F748" t="str">
            <v>m3</v>
          </cell>
          <cell r="G748">
            <v>1658.61</v>
          </cell>
          <cell r="H748">
            <v>5804.16</v>
          </cell>
          <cell r="I748" t="str">
            <v>6.21</v>
          </cell>
        </row>
        <row r="749">
          <cell r="A749" t="str">
            <v>07-44-d</v>
          </cell>
          <cell r="B749" t="str">
            <v>Solid Block Masonry in walls upto 20 feet height in 1:5 cement sand mortar using 16"x8"x6"  factory manufactured solid blocks with strength of 1900 psi.</v>
          </cell>
          <cell r="C749" t="str">
            <v>100Cft</v>
          </cell>
          <cell r="D749">
            <v>4696.6499999999996</v>
          </cell>
          <cell r="E749">
            <v>16133.82</v>
          </cell>
          <cell r="F749" t="str">
            <v>m3</v>
          </cell>
          <cell r="G749">
            <v>1658.61</v>
          </cell>
          <cell r="H749">
            <v>5697.61</v>
          </cell>
          <cell r="I749" t="str">
            <v>6.21</v>
          </cell>
        </row>
        <row r="750">
          <cell r="A750" t="str">
            <v>07-44-e</v>
          </cell>
          <cell r="B750" t="str">
            <v>Solid Block Masonry in walls upto 20 feet height in 1:6 cement sand mortar using 16"x8"x6"  factory manufactured solid blocks with strength of 1900 psi.</v>
          </cell>
          <cell r="C750" t="str">
            <v>100Cft</v>
          </cell>
          <cell r="D750">
            <v>4696.6499999999996</v>
          </cell>
          <cell r="E750">
            <v>15919.31</v>
          </cell>
          <cell r="F750" t="str">
            <v>m3</v>
          </cell>
          <cell r="G750">
            <v>1658.61</v>
          </cell>
          <cell r="H750">
            <v>5621.86</v>
          </cell>
          <cell r="I750" t="str">
            <v>6.21</v>
          </cell>
        </row>
        <row r="751">
          <cell r="A751" t="str">
            <v>07-44-f</v>
          </cell>
          <cell r="B751" t="str">
            <v>Solid Block Masonry in walls upto 20 feet height in 1:7 cement sand mortar using 16"x8"x6"  factory manufactured solid blocks with strength of 1900 psi.</v>
          </cell>
          <cell r="C751" t="str">
            <v>100Cft</v>
          </cell>
          <cell r="D751">
            <v>4696.6499999999996</v>
          </cell>
          <cell r="E751">
            <v>15761.39</v>
          </cell>
          <cell r="F751" t="str">
            <v>m3</v>
          </cell>
          <cell r="G751">
            <v>1658.61</v>
          </cell>
          <cell r="H751">
            <v>5566.09</v>
          </cell>
          <cell r="I751" t="str">
            <v>6.21</v>
          </cell>
        </row>
        <row r="752">
          <cell r="A752" t="str">
            <v>07-44-g</v>
          </cell>
          <cell r="B752" t="str">
            <v>Solid Block Masonry in walls upto 20 feet height in 1:8 cement sand mortar using 16"x8"x6"  factory manufactured solid blocks with strength of 1900 psi.</v>
          </cell>
          <cell r="C752" t="str">
            <v>100Cft</v>
          </cell>
          <cell r="D752">
            <v>4696.6499999999996</v>
          </cell>
          <cell r="E752">
            <v>15630.95</v>
          </cell>
          <cell r="F752" t="str">
            <v>m3</v>
          </cell>
          <cell r="G752">
            <v>1658.61</v>
          </cell>
          <cell r="H752">
            <v>5520.02</v>
          </cell>
          <cell r="I752" t="str">
            <v>6.21</v>
          </cell>
        </row>
        <row r="753">
          <cell r="A753" t="str">
            <v>07-45-a</v>
          </cell>
          <cell r="B753" t="str">
            <v>Solid Block Masonry in walls upto 20 feet height in 1:2 cement sand mortar using 16"x8"x4"  factory manufactured solid blocks with strength of 1800 psi.</v>
          </cell>
          <cell r="C753" t="str">
            <v>100Cft</v>
          </cell>
          <cell r="D753">
            <v>5424.3</v>
          </cell>
          <cell r="E753">
            <v>37441.61</v>
          </cell>
          <cell r="F753" t="str">
            <v>m3</v>
          </cell>
          <cell r="G753">
            <v>1915.58</v>
          </cell>
          <cell r="H753">
            <v>13222.39</v>
          </cell>
          <cell r="I753" t="str">
            <v>6.21</v>
          </cell>
        </row>
        <row r="754">
          <cell r="A754" t="str">
            <v>07-45-b</v>
          </cell>
          <cell r="B754" t="str">
            <v>Solid Block Masonry in walls upto 20 feet height in 1:3 cement sand mortar using 16"x8"x4"  factory manufactured solid blocks with strength of 1800 psi.</v>
          </cell>
          <cell r="C754" t="str">
            <v>100Cft</v>
          </cell>
          <cell r="D754">
            <v>5424.3</v>
          </cell>
          <cell r="E754">
            <v>36563.160000000003</v>
          </cell>
          <cell r="F754" t="str">
            <v>m3</v>
          </cell>
          <cell r="G754">
            <v>1915.58</v>
          </cell>
          <cell r="H754">
            <v>12912.17</v>
          </cell>
          <cell r="I754" t="str">
            <v>6.21</v>
          </cell>
        </row>
        <row r="755">
          <cell r="A755" t="str">
            <v>07-45-c</v>
          </cell>
          <cell r="B755" t="str">
            <v>Solid Block Masonry in walls upto 20 feet height in 1:4 cement sand mortar using 16"x8"x4"  factory manufactured solid blocks with strength of 1800 psi.</v>
          </cell>
          <cell r="C755" t="str">
            <v>100Cft</v>
          </cell>
          <cell r="D755">
            <v>5424.3</v>
          </cell>
          <cell r="E755">
            <v>36033.58</v>
          </cell>
          <cell r="F755" t="str">
            <v>m3</v>
          </cell>
          <cell r="G755">
            <v>1915.58</v>
          </cell>
          <cell r="H755">
            <v>12725.15</v>
          </cell>
          <cell r="I755" t="str">
            <v>6.21</v>
          </cell>
        </row>
        <row r="756">
          <cell r="A756" t="str">
            <v>07-45-d</v>
          </cell>
          <cell r="B756" t="str">
            <v>Solid Block Masonry in walls upto 20 feet height in 1:5 cement sand mortar using 16"x8"x4"  factory manufactured solid blocks with strength of 1800 psi.</v>
          </cell>
          <cell r="C756" t="str">
            <v>100Cft</v>
          </cell>
          <cell r="D756">
            <v>5424.3</v>
          </cell>
          <cell r="E756">
            <v>35681.57</v>
          </cell>
          <cell r="F756" t="str">
            <v>m3</v>
          </cell>
          <cell r="G756">
            <v>1915.58</v>
          </cell>
          <cell r="H756">
            <v>12600.84</v>
          </cell>
          <cell r="I756" t="str">
            <v>6.21</v>
          </cell>
        </row>
        <row r="757">
          <cell r="A757" t="str">
            <v>07-45-e</v>
          </cell>
          <cell r="B757" t="str">
            <v>Solid Block Masonry in walls upto 20 feet height in 1:6 cement sand mortar using 16"x8"x4"  factory manufactured solid blocks with strength of 1800 psi.</v>
          </cell>
          <cell r="C757" t="str">
            <v>100Cft</v>
          </cell>
          <cell r="D757">
            <v>5424.3</v>
          </cell>
          <cell r="E757">
            <v>35436.82</v>
          </cell>
          <cell r="F757" t="str">
            <v>m3</v>
          </cell>
          <cell r="G757">
            <v>1915.58</v>
          </cell>
          <cell r="H757">
            <v>12514.41</v>
          </cell>
          <cell r="I757" t="str">
            <v>6.21</v>
          </cell>
        </row>
        <row r="758">
          <cell r="A758" t="str">
            <v>07-45-f</v>
          </cell>
          <cell r="B758" t="str">
            <v>Solid Block Masonry in walls upto 20 feet height in 1:7 cement sand mortar using 16"x8"x4"  factory manufactured solid blocks with strength of 1800 psi.</v>
          </cell>
          <cell r="C758" t="str">
            <v>100Cft</v>
          </cell>
          <cell r="D758">
            <v>5424.3</v>
          </cell>
          <cell r="E758">
            <v>35248.660000000003</v>
          </cell>
          <cell r="F758" t="str">
            <v>m3</v>
          </cell>
          <cell r="G758">
            <v>1915.58</v>
          </cell>
          <cell r="H758">
            <v>12447.96</v>
          </cell>
          <cell r="I758" t="str">
            <v>6.21</v>
          </cell>
        </row>
        <row r="759">
          <cell r="A759" t="str">
            <v>07-45-g</v>
          </cell>
          <cell r="B759" t="str">
            <v>Solid Block Masonry in walls upto 20 feet height in 1:8 cement sand mortar using 16"x8"x4"  factory manufactured solid blocks with strength of 1800 psi.</v>
          </cell>
          <cell r="C759" t="str">
            <v>100Cft</v>
          </cell>
          <cell r="D759">
            <v>5424.3</v>
          </cell>
          <cell r="E759">
            <v>35091.49</v>
          </cell>
          <cell r="F759" t="str">
            <v>m3</v>
          </cell>
          <cell r="G759">
            <v>1915.58</v>
          </cell>
          <cell r="H759">
            <v>12392.45</v>
          </cell>
          <cell r="I759" t="str">
            <v>6.21</v>
          </cell>
        </row>
        <row r="760">
          <cell r="A760" t="str">
            <v>08-01-a</v>
          </cell>
          <cell r="B760" t="str">
            <v>Random rubble masonry in foundn. &amp; plinth Dry masonry.</v>
          </cell>
          <cell r="C760" t="str">
            <v>100 Cft</v>
          </cell>
          <cell r="D760">
            <v>5145</v>
          </cell>
          <cell r="E760">
            <v>9571.2800000000007</v>
          </cell>
          <cell r="F760" t="str">
            <v>m3</v>
          </cell>
          <cell r="G760">
            <v>1816.94</v>
          </cell>
          <cell r="H760">
            <v>3380.07</v>
          </cell>
          <cell r="I760" t="str">
            <v>8.12</v>
          </cell>
        </row>
        <row r="761">
          <cell r="A761" t="str">
            <v>08-01-b</v>
          </cell>
          <cell r="B761" t="str">
            <v>Random rubble masonry in foundn. &amp; plinth in mud mortar</v>
          </cell>
          <cell r="C761" t="str">
            <v>100 Cft</v>
          </cell>
          <cell r="D761">
            <v>6431.25</v>
          </cell>
          <cell r="E761">
            <v>11556.61</v>
          </cell>
          <cell r="F761" t="str">
            <v>m3</v>
          </cell>
          <cell r="G761">
            <v>2271.1799999999998</v>
          </cell>
          <cell r="H761">
            <v>4081.18</v>
          </cell>
          <cell r="I761" t="str">
            <v>8.12</v>
          </cell>
        </row>
        <row r="762">
          <cell r="A762" t="str">
            <v>08-01-c-01</v>
          </cell>
          <cell r="B762" t="str">
            <v>Random rubble masonry (Un coursed) in foundn. &amp; plinth in lime, sand mortar 1:2</v>
          </cell>
          <cell r="C762" t="str">
            <v>100 Cft</v>
          </cell>
          <cell r="D762">
            <v>9922.5</v>
          </cell>
          <cell r="E762">
            <v>19080.580000000002</v>
          </cell>
          <cell r="F762" t="str">
            <v>m3</v>
          </cell>
          <cell r="G762">
            <v>3504.1</v>
          </cell>
          <cell r="H762">
            <v>6738.25</v>
          </cell>
          <cell r="I762" t="str">
            <v>5.2.3 , 8.12</v>
          </cell>
        </row>
        <row r="763">
          <cell r="A763" t="str">
            <v>08-01-c-02</v>
          </cell>
          <cell r="B763" t="str">
            <v>Random rubble masonry (Un coursed) in foundn. &amp; plinth in lime, sand mortar, Surkhi Ratio 1:1:1</v>
          </cell>
          <cell r="C763" t="str">
            <v>100 Cft</v>
          </cell>
          <cell r="D763">
            <v>9922.5</v>
          </cell>
          <cell r="E763">
            <v>18766.89</v>
          </cell>
          <cell r="F763" t="str">
            <v>m3</v>
          </cell>
          <cell r="G763">
            <v>3504.1</v>
          </cell>
          <cell r="H763">
            <v>6627.47</v>
          </cell>
          <cell r="I763" t="str">
            <v>5.2.3 , 8.12</v>
          </cell>
        </row>
        <row r="764">
          <cell r="A764" t="str">
            <v>08-01-c-03</v>
          </cell>
          <cell r="B764" t="str">
            <v>Random rubble masonry (Un coursed) in foundn. &amp; plinth in lime, Surkhi Ratio 1:2</v>
          </cell>
          <cell r="C764" t="str">
            <v>100 Cft</v>
          </cell>
          <cell r="D764">
            <v>9922.5</v>
          </cell>
          <cell r="E764">
            <v>18453.2</v>
          </cell>
          <cell r="F764" t="str">
            <v>m3</v>
          </cell>
          <cell r="G764">
            <v>3504.1</v>
          </cell>
          <cell r="H764">
            <v>6516.69</v>
          </cell>
          <cell r="I764" t="str">
            <v>5.2.3 , 8.12</v>
          </cell>
        </row>
        <row r="765">
          <cell r="A765" t="str">
            <v>08-01-d-01</v>
          </cell>
          <cell r="B765" t="str">
            <v>Random rubble masonry in foundn. &amp; plinth in cement, sand mortar : Ratio 1:3</v>
          </cell>
          <cell r="C765" t="str">
            <v>100 Cft</v>
          </cell>
          <cell r="D765">
            <v>9922.5</v>
          </cell>
          <cell r="E765">
            <v>21312.639999999999</v>
          </cell>
          <cell r="F765" t="str">
            <v>m3</v>
          </cell>
          <cell r="G765">
            <v>3504.1</v>
          </cell>
          <cell r="H765">
            <v>7526.5</v>
          </cell>
          <cell r="I765" t="str">
            <v>5.2.3 , 8.12</v>
          </cell>
        </row>
        <row r="766">
          <cell r="A766" t="str">
            <v>08-01-d-02</v>
          </cell>
          <cell r="B766" t="str">
            <v>Random rubble masonry in foundn. &amp; plinth in cement, sand mortar : Ratio 1:4</v>
          </cell>
          <cell r="C766" t="str">
            <v>100 Cft</v>
          </cell>
          <cell r="D766">
            <v>9922.5</v>
          </cell>
          <cell r="E766">
            <v>20199.5</v>
          </cell>
          <cell r="F766" t="str">
            <v>m3</v>
          </cell>
          <cell r="G766">
            <v>3504.1</v>
          </cell>
          <cell r="H766">
            <v>7133.39</v>
          </cell>
          <cell r="I766" t="str">
            <v>5.2.2 , 8.12</v>
          </cell>
        </row>
        <row r="767">
          <cell r="A767" t="str">
            <v>08-01-d-03</v>
          </cell>
          <cell r="B767" t="str">
            <v>Random rubble masonry in foundn. &amp; plinth in cement, sand mortar : Ratio 1:6</v>
          </cell>
          <cell r="C767" t="str">
            <v>100 Cft</v>
          </cell>
          <cell r="D767">
            <v>9922.5</v>
          </cell>
          <cell r="E767">
            <v>18925.41</v>
          </cell>
          <cell r="F767" t="str">
            <v>m3</v>
          </cell>
          <cell r="G767">
            <v>3504.1</v>
          </cell>
          <cell r="H767">
            <v>6683.45</v>
          </cell>
          <cell r="I767" t="str">
            <v>5.2.2 , 8.12</v>
          </cell>
        </row>
        <row r="768">
          <cell r="A768" t="str">
            <v>08-01-d-04</v>
          </cell>
          <cell r="B768" t="str">
            <v>Random rubble masonry in foundn. &amp; plinth in cement, sand mortar : Ratio 1:8</v>
          </cell>
          <cell r="C768" t="str">
            <v>100 Cft</v>
          </cell>
          <cell r="D768">
            <v>9922.5</v>
          </cell>
          <cell r="E768">
            <v>18220.580000000002</v>
          </cell>
          <cell r="F768" t="str">
            <v>m3</v>
          </cell>
          <cell r="G768">
            <v>3504.1</v>
          </cell>
          <cell r="H768">
            <v>6434.54</v>
          </cell>
          <cell r="I768" t="str">
            <v>5.2.2 , 8.12</v>
          </cell>
        </row>
        <row r="769">
          <cell r="A769" t="str">
            <v>08-02-a</v>
          </cell>
          <cell r="B769" t="str">
            <v>Coursed rubble masonry in foundn. &amp; plinth dry masonry.</v>
          </cell>
          <cell r="C769" t="str">
            <v>100 Cft</v>
          </cell>
          <cell r="D769">
            <v>6615</v>
          </cell>
          <cell r="E769">
            <v>11041.28</v>
          </cell>
          <cell r="F769" t="str">
            <v>m3</v>
          </cell>
          <cell r="G769">
            <v>2336.0700000000002</v>
          </cell>
          <cell r="H769">
            <v>3899.19</v>
          </cell>
          <cell r="I769" t="str">
            <v>8.1</v>
          </cell>
        </row>
        <row r="770">
          <cell r="A770" t="str">
            <v>08-02-b</v>
          </cell>
          <cell r="B770" t="str">
            <v>Coursed rubble masonry in foundn. &amp; plinth in mud mortar</v>
          </cell>
          <cell r="C770" t="str">
            <v>100 Cft</v>
          </cell>
          <cell r="D770">
            <v>9187.5</v>
          </cell>
          <cell r="E770">
            <v>14312.86</v>
          </cell>
          <cell r="F770" t="str">
            <v>m3</v>
          </cell>
          <cell r="G770">
            <v>3244.54</v>
          </cell>
          <cell r="H770">
            <v>5054.54</v>
          </cell>
          <cell r="I770" t="str">
            <v>5.2.1 , 8.10</v>
          </cell>
        </row>
        <row r="771">
          <cell r="A771" t="str">
            <v>08-02-c-01</v>
          </cell>
          <cell r="B771" t="str">
            <v>Coursed rubble masonry (Hammer Dressed) in foundn. &amp; plinth in lime, sand mortar 1:2</v>
          </cell>
          <cell r="C771" t="str">
            <v>100 Cft</v>
          </cell>
          <cell r="D771">
            <v>11208.75</v>
          </cell>
          <cell r="E771">
            <v>19839.07</v>
          </cell>
          <cell r="F771" t="str">
            <v>m3</v>
          </cell>
          <cell r="G771">
            <v>3958.34</v>
          </cell>
          <cell r="H771">
            <v>7006.11</v>
          </cell>
          <cell r="I771" t="str">
            <v>5.2.3 , 8.10</v>
          </cell>
        </row>
        <row r="772">
          <cell r="A772" t="str">
            <v>08-02-c-02</v>
          </cell>
          <cell r="B772" t="str">
            <v>Coursed rubble masonry (Hammer Dressed)  in foundn. &amp; plinth in lime, sand mortar, Surkhi Ratio 1:1:1</v>
          </cell>
          <cell r="C772" t="str">
            <v>100 Cft</v>
          </cell>
          <cell r="D772">
            <v>11208.75</v>
          </cell>
          <cell r="E772">
            <v>20190.95</v>
          </cell>
          <cell r="F772" t="str">
            <v>m3</v>
          </cell>
          <cell r="G772">
            <v>3958.34</v>
          </cell>
          <cell r="H772">
            <v>7130.37</v>
          </cell>
          <cell r="I772" t="str">
            <v>5.2.3 , 8.10</v>
          </cell>
        </row>
        <row r="773">
          <cell r="A773" t="str">
            <v>08-02-c-03</v>
          </cell>
          <cell r="B773" t="str">
            <v>Coursed rubble masonry (Hammer Dressed)  in foundn. &amp; plinth in lime, Surkhi Ratio 1:2</v>
          </cell>
          <cell r="C773" t="str">
            <v>100 Cft</v>
          </cell>
          <cell r="D773">
            <v>11208.75</v>
          </cell>
          <cell r="E773">
            <v>19912.29</v>
          </cell>
          <cell r="F773" t="str">
            <v>m3</v>
          </cell>
          <cell r="G773">
            <v>3958.34</v>
          </cell>
          <cell r="H773">
            <v>7031.97</v>
          </cell>
          <cell r="I773" t="str">
            <v>5.2.2 , 8.10</v>
          </cell>
        </row>
        <row r="774">
          <cell r="A774" t="str">
            <v>08-02-d-01</v>
          </cell>
          <cell r="B774" t="str">
            <v>Coursed rubble masonry (Hammer Dressed)  in foundn. &amp; plinth in cement,sand mortar : Ratio 1:3</v>
          </cell>
          <cell r="C774" t="str">
            <v>100 Cft</v>
          </cell>
          <cell r="D774">
            <v>11208.75</v>
          </cell>
          <cell r="E774">
            <v>22456.09</v>
          </cell>
          <cell r="F774" t="str">
            <v>m3</v>
          </cell>
          <cell r="G774">
            <v>3958.34</v>
          </cell>
          <cell r="H774">
            <v>7930.3</v>
          </cell>
          <cell r="I774" t="str">
            <v>5.2.2 , 8.10</v>
          </cell>
        </row>
        <row r="775">
          <cell r="A775" t="str">
            <v>08-02-d-02</v>
          </cell>
          <cell r="B775" t="str">
            <v>Coursed rubble masonry (Hammer Dressed) in foundn. &amp; plinth in cement,sand mortar : Ratio 1:4</v>
          </cell>
          <cell r="C775" t="str">
            <v>100 Cft</v>
          </cell>
          <cell r="D775">
            <v>11208.75</v>
          </cell>
          <cell r="E775">
            <v>21466.63</v>
          </cell>
          <cell r="F775" t="str">
            <v>m3</v>
          </cell>
          <cell r="G775">
            <v>3958.34</v>
          </cell>
          <cell r="H775">
            <v>7580.88</v>
          </cell>
          <cell r="I775" t="str">
            <v>5.2.2 , 8.10</v>
          </cell>
        </row>
        <row r="776">
          <cell r="A776" t="str">
            <v>08-02-d-03</v>
          </cell>
          <cell r="B776" t="str">
            <v>Coursed rubble masonry (Hammer Dressed) in foundn. &amp; plinth in cement,sand mortar : Ratio 1:6</v>
          </cell>
          <cell r="C776" t="str">
            <v>100 Cft</v>
          </cell>
          <cell r="D776">
            <v>11208.75</v>
          </cell>
          <cell r="E776">
            <v>20326</v>
          </cell>
          <cell r="F776" t="str">
            <v>m3</v>
          </cell>
          <cell r="G776">
            <v>3958.34</v>
          </cell>
          <cell r="H776">
            <v>7178.07</v>
          </cell>
          <cell r="I776" t="str">
            <v>5.2.2 , 8.10</v>
          </cell>
        </row>
        <row r="777">
          <cell r="A777" t="str">
            <v>08-02-d-04</v>
          </cell>
          <cell r="B777" t="str">
            <v>Coursed rubble masonry (Hammer Dressed)  in foundn. &amp; plinth in cement,sand mortar : Ratio 1:8</v>
          </cell>
          <cell r="C777" t="str">
            <v>100 Cft</v>
          </cell>
          <cell r="D777">
            <v>11208.75</v>
          </cell>
          <cell r="E777">
            <v>19711.89</v>
          </cell>
          <cell r="F777" t="str">
            <v>m3</v>
          </cell>
          <cell r="G777">
            <v>3958.34</v>
          </cell>
          <cell r="H777">
            <v>6961.19</v>
          </cell>
          <cell r="I777" t="str">
            <v>5.2.2 , 8.10</v>
          </cell>
        </row>
        <row r="778">
          <cell r="A778" t="str">
            <v>08-03-a</v>
          </cell>
          <cell r="B778" t="str">
            <v>Random rubble masonry in ground floor Dry masonry.</v>
          </cell>
          <cell r="C778" t="str">
            <v>100 Cft</v>
          </cell>
          <cell r="D778">
            <v>5880</v>
          </cell>
          <cell r="E778">
            <v>10306.280000000001</v>
          </cell>
          <cell r="F778" t="str">
            <v>m3</v>
          </cell>
          <cell r="G778">
            <v>2076.5</v>
          </cell>
          <cell r="H778">
            <v>3639.63</v>
          </cell>
          <cell r="I778" t="str">
            <v>8.12</v>
          </cell>
        </row>
        <row r="779">
          <cell r="A779" t="str">
            <v>08-03-b</v>
          </cell>
          <cell r="B779" t="str">
            <v>Random rubble masonry in ground floor in mud mortar</v>
          </cell>
          <cell r="C779" t="str">
            <v>100 Cft</v>
          </cell>
          <cell r="D779">
            <v>7717.5</v>
          </cell>
          <cell r="E779">
            <v>12853.61</v>
          </cell>
          <cell r="F779" t="str">
            <v>m3</v>
          </cell>
          <cell r="G779">
            <v>2725.41</v>
          </cell>
          <cell r="H779">
            <v>4539.21</v>
          </cell>
          <cell r="I779" t="str">
            <v>5.2.1 , 8.12</v>
          </cell>
        </row>
        <row r="780">
          <cell r="A780" t="str">
            <v>08-03-c-01</v>
          </cell>
          <cell r="B780" t="str">
            <v>Random rubble masonry in ground floor in lime, sand mortar 1:2</v>
          </cell>
          <cell r="C780" t="str">
            <v>100 Cft</v>
          </cell>
          <cell r="D780">
            <v>10841.25</v>
          </cell>
          <cell r="E780">
            <v>19999.330000000002</v>
          </cell>
          <cell r="F780" t="str">
            <v>m3</v>
          </cell>
          <cell r="G780">
            <v>3828.55</v>
          </cell>
          <cell r="H780">
            <v>7062.7</v>
          </cell>
          <cell r="I780" t="str">
            <v>5.2.3 , 8.12</v>
          </cell>
        </row>
        <row r="781">
          <cell r="A781" t="str">
            <v>08-03-c-02</v>
          </cell>
          <cell r="B781" t="str">
            <v>Random rubble masonry in ground floor in lime, sand mortar, Surkhi Ratio 1:1:1</v>
          </cell>
          <cell r="C781" t="str">
            <v>100 Cft</v>
          </cell>
          <cell r="D781">
            <v>10841.25</v>
          </cell>
          <cell r="E781">
            <v>19685.64</v>
          </cell>
          <cell r="F781" t="str">
            <v>m3</v>
          </cell>
          <cell r="G781">
            <v>3828.55</v>
          </cell>
          <cell r="H781">
            <v>6951.92</v>
          </cell>
          <cell r="I781" t="str">
            <v>5.2.3 , 8.12</v>
          </cell>
        </row>
        <row r="782">
          <cell r="A782" t="str">
            <v>08-03-c-03</v>
          </cell>
          <cell r="B782" t="str">
            <v>Random rubble masonry in ground floor in lime, Surkhi Ratio 1:2</v>
          </cell>
          <cell r="C782" t="str">
            <v>100 Cft</v>
          </cell>
          <cell r="D782">
            <v>10841.25</v>
          </cell>
          <cell r="E782">
            <v>19371.95</v>
          </cell>
          <cell r="F782" t="str">
            <v>m3</v>
          </cell>
          <cell r="G782">
            <v>3828.55</v>
          </cell>
          <cell r="H782">
            <v>6841.15</v>
          </cell>
          <cell r="I782" t="str">
            <v>5.2.3 , 8.12</v>
          </cell>
        </row>
        <row r="783">
          <cell r="A783" t="str">
            <v>08-03-d-01</v>
          </cell>
          <cell r="B783" t="str">
            <v>Random rubble masonry in ground floor in cement,sand mortar : Ratio 1:3</v>
          </cell>
          <cell r="C783" t="str">
            <v>100 Cft</v>
          </cell>
          <cell r="D783">
            <v>10841.25</v>
          </cell>
          <cell r="E783">
            <v>22231.39</v>
          </cell>
          <cell r="F783" t="str">
            <v>m3</v>
          </cell>
          <cell r="G783">
            <v>3828.55</v>
          </cell>
          <cell r="H783">
            <v>7850.95</v>
          </cell>
          <cell r="I783" t="str">
            <v>5.2.2 , 8.12</v>
          </cell>
        </row>
        <row r="784">
          <cell r="A784" t="str">
            <v>08-03-d-02</v>
          </cell>
          <cell r="B784" t="str">
            <v>Random rubble masonry in ground floor in cement,sand mortar : Ratio 1:4</v>
          </cell>
          <cell r="C784" t="str">
            <v>100 Cft</v>
          </cell>
          <cell r="D784">
            <v>10841.25</v>
          </cell>
          <cell r="E784">
            <v>21118.25</v>
          </cell>
          <cell r="F784" t="str">
            <v>m3</v>
          </cell>
          <cell r="G784">
            <v>3828.55</v>
          </cell>
          <cell r="H784">
            <v>7457.85</v>
          </cell>
          <cell r="I784" t="str">
            <v>5.2.2 , 8.12</v>
          </cell>
        </row>
        <row r="785">
          <cell r="A785" t="str">
            <v>08-03-d-03</v>
          </cell>
          <cell r="B785" t="str">
            <v>Random rubble masonry in ground floor in cement,sand mortar : Ratio 1:6</v>
          </cell>
          <cell r="C785" t="str">
            <v>100 Cft</v>
          </cell>
          <cell r="D785">
            <v>10841.25</v>
          </cell>
          <cell r="E785">
            <v>19844.16</v>
          </cell>
          <cell r="F785" t="str">
            <v>m3</v>
          </cell>
          <cell r="G785">
            <v>3828.55</v>
          </cell>
          <cell r="H785">
            <v>7007.91</v>
          </cell>
          <cell r="I785" t="str">
            <v>5.2.2 , 8.12</v>
          </cell>
        </row>
        <row r="786">
          <cell r="A786" t="str">
            <v>08-03-d-04</v>
          </cell>
          <cell r="B786" t="str">
            <v>Random rubble masonry in ground floor in cement,sand mortar : Ratio 1:8</v>
          </cell>
          <cell r="C786" t="str">
            <v>100 Cft</v>
          </cell>
          <cell r="D786">
            <v>10841.25</v>
          </cell>
          <cell r="E786">
            <v>19139.330000000002</v>
          </cell>
          <cell r="F786" t="str">
            <v>m3</v>
          </cell>
          <cell r="G786">
            <v>3828.55</v>
          </cell>
          <cell r="H786">
            <v>6759</v>
          </cell>
          <cell r="I786" t="str">
            <v>5.2.2 , 8.12</v>
          </cell>
        </row>
        <row r="787">
          <cell r="A787" t="str">
            <v>08-04-a</v>
          </cell>
          <cell r="B787" t="str">
            <v>Stone Masonry Random Dry</v>
          </cell>
          <cell r="C787" t="str">
            <v>100 Cft</v>
          </cell>
          <cell r="D787">
            <v>2913.83</v>
          </cell>
          <cell r="E787">
            <v>6194.36</v>
          </cell>
          <cell r="F787" t="str">
            <v>m3</v>
          </cell>
          <cell r="G787">
            <v>1029.01</v>
          </cell>
          <cell r="H787">
            <v>2187.52</v>
          </cell>
          <cell r="I787" t="str">
            <v>8.12</v>
          </cell>
        </row>
        <row r="788">
          <cell r="A788" t="str">
            <v>08-04-b</v>
          </cell>
          <cell r="B788" t="str">
            <v>Stone Masonry Random With Mortar Class-A</v>
          </cell>
          <cell r="C788" t="str">
            <v>100 Cft</v>
          </cell>
          <cell r="D788">
            <v>3538.22</v>
          </cell>
          <cell r="E788">
            <v>12834.24</v>
          </cell>
          <cell r="F788" t="str">
            <v>m3</v>
          </cell>
          <cell r="G788">
            <v>1249.51</v>
          </cell>
          <cell r="H788">
            <v>4532.37</v>
          </cell>
          <cell r="I788" t="str">
            <v>5.2.3 , 8.12</v>
          </cell>
        </row>
        <row r="789">
          <cell r="A789" t="str">
            <v>08-04-c</v>
          </cell>
          <cell r="B789" t="str">
            <v>Stone Masonry Dressed Uncoursed Dry</v>
          </cell>
          <cell r="C789" t="str">
            <v>100 Cft</v>
          </cell>
          <cell r="D789">
            <v>3538.22</v>
          </cell>
          <cell r="E789">
            <v>10170.709999999999</v>
          </cell>
          <cell r="F789" t="str">
            <v>m3</v>
          </cell>
          <cell r="G789">
            <v>1249.51</v>
          </cell>
          <cell r="H789">
            <v>3591.76</v>
          </cell>
          <cell r="I789" t="str">
            <v>8.12</v>
          </cell>
        </row>
        <row r="790">
          <cell r="A790" t="str">
            <v>08-04-d</v>
          </cell>
          <cell r="B790" t="str">
            <v>Stone Masonry Dressed Uncoursed With Mortar</v>
          </cell>
          <cell r="C790" t="str">
            <v>100 Cft</v>
          </cell>
          <cell r="D790">
            <v>2659.45</v>
          </cell>
          <cell r="E790">
            <v>10493.66</v>
          </cell>
          <cell r="F790" t="str">
            <v>m3</v>
          </cell>
          <cell r="G790">
            <v>939.18</v>
          </cell>
          <cell r="H790">
            <v>3705.8</v>
          </cell>
          <cell r="I790" t="str">
            <v>5.2.3 , 8.12</v>
          </cell>
        </row>
        <row r="791">
          <cell r="A791" t="str">
            <v>08-04-e</v>
          </cell>
          <cell r="B791" t="str">
            <v>Roll Pointing</v>
          </cell>
          <cell r="C791" t="str">
            <v>100 Cft</v>
          </cell>
          <cell r="D791">
            <v>23520</v>
          </cell>
          <cell r="E791">
            <v>29645.52</v>
          </cell>
          <cell r="F791" t="str">
            <v>m3</v>
          </cell>
          <cell r="G791">
            <v>8306.02</v>
          </cell>
          <cell r="H791">
            <v>10469.23</v>
          </cell>
        </row>
        <row r="792">
          <cell r="A792" t="str">
            <v>08-04-f</v>
          </cell>
          <cell r="B792" t="str">
            <v>Stone Masonary Dressed Coursed With Mortar</v>
          </cell>
          <cell r="C792" t="str">
            <v>100 Cft</v>
          </cell>
          <cell r="D792">
            <v>3584.45</v>
          </cell>
          <cell r="E792">
            <v>11669.38</v>
          </cell>
          <cell r="F792" t="str">
            <v>m3</v>
          </cell>
          <cell r="G792">
            <v>1265.8399999999999</v>
          </cell>
          <cell r="H792">
            <v>4121.01</v>
          </cell>
          <cell r="I792" t="str">
            <v>5.2.2 , 8.10</v>
          </cell>
        </row>
        <row r="793">
          <cell r="A793" t="str">
            <v>08-05-a</v>
          </cell>
          <cell r="B793" t="str">
            <v>Coursed rubble masonry in ground floor Dry masonry.</v>
          </cell>
          <cell r="C793" t="str">
            <v>100 Cft</v>
          </cell>
          <cell r="D793">
            <v>7717.5</v>
          </cell>
          <cell r="E793">
            <v>12143.78</v>
          </cell>
          <cell r="F793" t="str">
            <v>m3</v>
          </cell>
          <cell r="G793">
            <v>2725.41</v>
          </cell>
          <cell r="H793">
            <v>4288.54</v>
          </cell>
          <cell r="I793" t="str">
            <v>8.1</v>
          </cell>
        </row>
        <row r="794">
          <cell r="A794" t="str">
            <v>08-05-b</v>
          </cell>
          <cell r="B794" t="str">
            <v>Coursed rubble masonry in ground floor in mud mortar</v>
          </cell>
          <cell r="C794" t="str">
            <v>100 Cft</v>
          </cell>
          <cell r="D794">
            <v>12127.5</v>
          </cell>
          <cell r="E794">
            <v>17263.61</v>
          </cell>
          <cell r="F794" t="str">
            <v>m3</v>
          </cell>
          <cell r="G794">
            <v>4282.79</v>
          </cell>
          <cell r="H794">
            <v>6096.59</v>
          </cell>
          <cell r="I794" t="str">
            <v>5.2.1 , 8.10</v>
          </cell>
        </row>
        <row r="795">
          <cell r="A795" t="str">
            <v>08-05-c-01</v>
          </cell>
          <cell r="B795" t="str">
            <v>Coursed rubble masonry in ground floor in lime, sand mortar 1:2</v>
          </cell>
          <cell r="C795" t="str">
            <v>100 Cft</v>
          </cell>
          <cell r="D795">
            <v>12678.75</v>
          </cell>
          <cell r="E795">
            <v>21305.96</v>
          </cell>
          <cell r="F795" t="str">
            <v>m3</v>
          </cell>
          <cell r="G795">
            <v>4477.46</v>
          </cell>
          <cell r="H795">
            <v>7524.14</v>
          </cell>
          <cell r="I795" t="str">
            <v>5.2.3 , 8.10</v>
          </cell>
        </row>
        <row r="796">
          <cell r="A796" t="str">
            <v>08-05-c-02</v>
          </cell>
          <cell r="B796" t="str">
            <v>Coursed rubble masonry in ground floor in lime, sand mortar, Surkhi Ratio 1:1:1</v>
          </cell>
          <cell r="C796" t="str">
            <v>100 Cft</v>
          </cell>
          <cell r="D796">
            <v>12678.75</v>
          </cell>
          <cell r="E796">
            <v>21660.95</v>
          </cell>
          <cell r="F796" t="str">
            <v>m3</v>
          </cell>
          <cell r="G796">
            <v>4477.46</v>
          </cell>
          <cell r="H796">
            <v>7649.5</v>
          </cell>
          <cell r="I796" t="str">
            <v>5.2.3 , 8.10</v>
          </cell>
        </row>
        <row r="797">
          <cell r="A797" t="str">
            <v>08-05-c-03</v>
          </cell>
          <cell r="B797" t="str">
            <v>Coursed rubble masonry in ground floor in lime, Surkhi Ratio 1:2</v>
          </cell>
          <cell r="C797" t="str">
            <v>100 Cft</v>
          </cell>
          <cell r="D797">
            <v>12678.75</v>
          </cell>
          <cell r="E797">
            <v>21381.27</v>
          </cell>
          <cell r="F797" t="str">
            <v>m3</v>
          </cell>
          <cell r="G797">
            <v>4477.46</v>
          </cell>
          <cell r="H797">
            <v>7550.73</v>
          </cell>
          <cell r="I797" t="str">
            <v>5.2.3 , 8.10</v>
          </cell>
        </row>
        <row r="798">
          <cell r="A798" t="str">
            <v>08-05-d-01</v>
          </cell>
          <cell r="B798" t="str">
            <v>Coursed rubble masonry in ground floor in cement,sand mortar : Ratio 1:3</v>
          </cell>
          <cell r="C798" t="str">
            <v>100 Cft</v>
          </cell>
          <cell r="D798">
            <v>12678.75</v>
          </cell>
          <cell r="E798">
            <v>23926.09</v>
          </cell>
          <cell r="F798" t="str">
            <v>m3</v>
          </cell>
          <cell r="G798">
            <v>4477.46</v>
          </cell>
          <cell r="H798">
            <v>8449.43</v>
          </cell>
          <cell r="I798" t="str">
            <v>5.2.2 , 8.10</v>
          </cell>
        </row>
        <row r="799">
          <cell r="A799" t="str">
            <v>08-05-d-02</v>
          </cell>
          <cell r="B799" t="str">
            <v>Coursed rubble masonry in ground floor in cement,sand mortar : Ratio 1:4</v>
          </cell>
          <cell r="C799" t="str">
            <v>100 Cft</v>
          </cell>
          <cell r="D799">
            <v>12678.75</v>
          </cell>
          <cell r="E799">
            <v>22936.63</v>
          </cell>
          <cell r="F799" t="str">
            <v>m3</v>
          </cell>
          <cell r="G799">
            <v>4477.46</v>
          </cell>
          <cell r="H799">
            <v>8100</v>
          </cell>
          <cell r="I799" t="str">
            <v>5.2.2 , 8.10</v>
          </cell>
        </row>
        <row r="800">
          <cell r="A800" t="str">
            <v>08-05-d-03</v>
          </cell>
          <cell r="B800" t="str">
            <v>Coursed rubble masonry in ground floor in cement,sand mortar : Ratio 1:6</v>
          </cell>
          <cell r="C800" t="str">
            <v>100 Cft</v>
          </cell>
          <cell r="D800">
            <v>12678.75</v>
          </cell>
          <cell r="E800">
            <v>21802.22</v>
          </cell>
          <cell r="F800" t="str">
            <v>m3</v>
          </cell>
          <cell r="G800">
            <v>4477.46</v>
          </cell>
          <cell r="H800">
            <v>7699.39</v>
          </cell>
          <cell r="I800" t="str">
            <v>5.2.2 , 8.10</v>
          </cell>
        </row>
        <row r="801">
          <cell r="A801" t="str">
            <v>08-05-d-04</v>
          </cell>
          <cell r="B801" t="str">
            <v>Coursed rubble masonry in ground floor in cement,sand mortar : Ratio 1:8</v>
          </cell>
          <cell r="C801" t="str">
            <v>100 Cft</v>
          </cell>
          <cell r="D801">
            <v>12678.75</v>
          </cell>
          <cell r="E801">
            <v>21212.959999999999</v>
          </cell>
          <cell r="F801" t="str">
            <v>m3</v>
          </cell>
          <cell r="G801">
            <v>4477.46</v>
          </cell>
          <cell r="H801">
            <v>7491.29</v>
          </cell>
          <cell r="I801" t="str">
            <v>5.2.2 , 8.10</v>
          </cell>
        </row>
        <row r="802">
          <cell r="A802" t="str">
            <v>08-06-a-01</v>
          </cell>
          <cell r="B802" t="str">
            <v>Ashlar block masonry in ground floor in lime, sand mortar 1:2</v>
          </cell>
          <cell r="C802" t="str">
            <v>100 Cft</v>
          </cell>
          <cell r="D802">
            <v>35218.75</v>
          </cell>
          <cell r="E802">
            <v>44267.42</v>
          </cell>
          <cell r="F802" t="str">
            <v>m3</v>
          </cell>
          <cell r="G802">
            <v>12437.4</v>
          </cell>
          <cell r="H802">
            <v>15632.91</v>
          </cell>
          <cell r="I802" t="str">
            <v>5.2.3 , 8.3</v>
          </cell>
        </row>
        <row r="803">
          <cell r="A803" t="str">
            <v>08-06-a-02</v>
          </cell>
          <cell r="B803" t="str">
            <v>Ashlar block masonry in ground floor in lime, sand mortar, Surkhi Ratio 1:1:1</v>
          </cell>
          <cell r="C803" t="str">
            <v>100 Cft</v>
          </cell>
          <cell r="D803">
            <v>35218.75</v>
          </cell>
          <cell r="E803">
            <v>44058.3</v>
          </cell>
          <cell r="F803" t="str">
            <v>m3</v>
          </cell>
          <cell r="G803">
            <v>12437.4</v>
          </cell>
          <cell r="H803">
            <v>15559.06</v>
          </cell>
          <cell r="I803" t="str">
            <v>5.2.3 , 8.3</v>
          </cell>
        </row>
        <row r="804">
          <cell r="A804" t="str">
            <v>08-06-a-03</v>
          </cell>
          <cell r="B804" t="str">
            <v>Ashlar block masonry in ground floor in lime, Surkhi Ratio 1:2</v>
          </cell>
          <cell r="C804" t="str">
            <v>100 Cft</v>
          </cell>
          <cell r="D804">
            <v>35218.75</v>
          </cell>
          <cell r="E804">
            <v>46314.43</v>
          </cell>
          <cell r="F804" t="str">
            <v>m3</v>
          </cell>
          <cell r="G804">
            <v>12437.4</v>
          </cell>
          <cell r="H804">
            <v>16355.8</v>
          </cell>
          <cell r="I804" t="str">
            <v>5.2.3 , 8.3</v>
          </cell>
        </row>
        <row r="805">
          <cell r="A805" t="str">
            <v>08-06-b-01</v>
          </cell>
          <cell r="B805" t="str">
            <v>Ashlar block masonry in ground floor in cement,sand mortar : Ratio 1:3</v>
          </cell>
          <cell r="C805" t="str">
            <v>100 Cft</v>
          </cell>
          <cell r="D805">
            <v>35218.75</v>
          </cell>
          <cell r="E805">
            <v>48220.72</v>
          </cell>
          <cell r="F805" t="str">
            <v>m3</v>
          </cell>
          <cell r="G805">
            <v>12437.4</v>
          </cell>
          <cell r="H805">
            <v>17029</v>
          </cell>
          <cell r="I805" t="str">
            <v>5.2.2 , 8.3</v>
          </cell>
        </row>
        <row r="806">
          <cell r="A806" t="str">
            <v>08-06-b-02</v>
          </cell>
          <cell r="B806" t="str">
            <v>Ashlar block masonry in ground floor in cement,sand mortar : Ratio 1:4</v>
          </cell>
          <cell r="C806" t="str">
            <v>100 Cft</v>
          </cell>
          <cell r="D806">
            <v>35218.75</v>
          </cell>
          <cell r="E806">
            <v>47478.62</v>
          </cell>
          <cell r="F806" t="str">
            <v>m3</v>
          </cell>
          <cell r="G806">
            <v>12437.4</v>
          </cell>
          <cell r="H806">
            <v>16766.939999999999</v>
          </cell>
          <cell r="I806" t="str">
            <v>5.2.2 , 8.3</v>
          </cell>
        </row>
        <row r="807">
          <cell r="A807" t="str">
            <v>08-06-b-03</v>
          </cell>
          <cell r="B807" t="str">
            <v>Ashlar block masonry in ground floor in cement,sand mortar : Ratio 1:6</v>
          </cell>
          <cell r="C807" t="str">
            <v>100 Cft</v>
          </cell>
          <cell r="D807">
            <v>35218.75</v>
          </cell>
          <cell r="E807">
            <v>46637.59</v>
          </cell>
          <cell r="F807" t="str">
            <v>m3</v>
          </cell>
          <cell r="G807">
            <v>12437.4</v>
          </cell>
          <cell r="H807">
            <v>16469.93</v>
          </cell>
          <cell r="I807" t="str">
            <v>5.2.2 , 8.3</v>
          </cell>
        </row>
        <row r="808">
          <cell r="A808" t="str">
            <v>08-07-a-01</v>
          </cell>
          <cell r="B808" t="str">
            <v>Ashlar fine masonry in ground floor in lime, sand mortar 1:2</v>
          </cell>
          <cell r="C808" t="str">
            <v>100 Cft</v>
          </cell>
          <cell r="D808">
            <v>68630.62</v>
          </cell>
          <cell r="E808">
            <v>81353.41</v>
          </cell>
          <cell r="F808" t="str">
            <v>m3</v>
          </cell>
          <cell r="G808">
            <v>24236.7</v>
          </cell>
          <cell r="H808">
            <v>28729.71</v>
          </cell>
          <cell r="I808" t="str">
            <v>5.2.2 , 8.3</v>
          </cell>
        </row>
        <row r="809">
          <cell r="A809" t="str">
            <v>08-07-a-02</v>
          </cell>
          <cell r="B809" t="str">
            <v>Ashlar fine masonry in ground floor in lime, sand mortar, Surkhi Ratio 1:1:1</v>
          </cell>
          <cell r="C809" t="str">
            <v>100 Cft</v>
          </cell>
          <cell r="D809">
            <v>68630.62</v>
          </cell>
          <cell r="E809">
            <v>81248.84</v>
          </cell>
          <cell r="F809" t="str">
            <v>m3</v>
          </cell>
          <cell r="G809">
            <v>24236.7</v>
          </cell>
          <cell r="H809">
            <v>28692.78</v>
          </cell>
          <cell r="I809" t="str">
            <v>5.2.3 , 8.3</v>
          </cell>
        </row>
        <row r="810">
          <cell r="A810" t="str">
            <v>08-07-a-03</v>
          </cell>
          <cell r="B810" t="str">
            <v>Ashlar fine masonry in ground floor in lime,  Surkhi Ratio 1:2</v>
          </cell>
          <cell r="C810" t="str">
            <v>100 Cft</v>
          </cell>
          <cell r="D810">
            <v>68630.62</v>
          </cell>
          <cell r="E810">
            <v>81144.28</v>
          </cell>
          <cell r="F810" t="str">
            <v>m3</v>
          </cell>
          <cell r="G810">
            <v>24236.7</v>
          </cell>
          <cell r="H810">
            <v>28655.86</v>
          </cell>
          <cell r="I810" t="str">
            <v>5.2.3 , 8.3</v>
          </cell>
        </row>
        <row r="811">
          <cell r="A811" t="str">
            <v>08-07-b-01</v>
          </cell>
          <cell r="B811" t="str">
            <v>Ashlar fine masonry in ground floor in cement,sand mortar : Ratio 1:3</v>
          </cell>
          <cell r="C811" t="str">
            <v>100 Cft</v>
          </cell>
          <cell r="D811">
            <v>68630.62</v>
          </cell>
          <cell r="E811">
            <v>82097.429999999993</v>
          </cell>
          <cell r="F811" t="str">
            <v>m3</v>
          </cell>
          <cell r="G811">
            <v>24236.7</v>
          </cell>
          <cell r="H811">
            <v>28992.46</v>
          </cell>
          <cell r="I811" t="str">
            <v>5.2.2 , 8.3</v>
          </cell>
        </row>
        <row r="812">
          <cell r="A812" t="str">
            <v>08-07-b-02</v>
          </cell>
          <cell r="B812" t="str">
            <v>Ashlar fine masonry in ground floor in cement,sand mortar : Ratio 1:4</v>
          </cell>
          <cell r="C812" t="str">
            <v>100 Cft</v>
          </cell>
          <cell r="D812">
            <v>68630.62</v>
          </cell>
          <cell r="E812">
            <v>81726.38</v>
          </cell>
          <cell r="F812" t="str">
            <v>m3</v>
          </cell>
          <cell r="G812">
            <v>24236.7</v>
          </cell>
          <cell r="H812">
            <v>28861.43</v>
          </cell>
          <cell r="I812" t="str">
            <v>5.2.2 , 8.3</v>
          </cell>
        </row>
        <row r="813">
          <cell r="A813" t="str">
            <v>08-07-b-03</v>
          </cell>
          <cell r="B813" t="str">
            <v>Ashlar fine masonry in ground floor in cement,sand mortar : Ratio 1:6</v>
          </cell>
          <cell r="C813" t="str">
            <v>100 Cft</v>
          </cell>
          <cell r="D813">
            <v>68630.62</v>
          </cell>
          <cell r="E813">
            <v>81312.12</v>
          </cell>
          <cell r="F813" t="str">
            <v>m3</v>
          </cell>
          <cell r="G813">
            <v>24236.7</v>
          </cell>
          <cell r="H813">
            <v>28715.13</v>
          </cell>
          <cell r="I813" t="str">
            <v>5.2.2 , 8.3</v>
          </cell>
        </row>
        <row r="814">
          <cell r="A814" t="str">
            <v>08-08-a</v>
          </cell>
          <cell r="B814" t="str">
            <v>Extra labour on items 08-03-a-01 to 08-06-b-03 for work in First floor</v>
          </cell>
          <cell r="C814" t="str">
            <v>100 Cft</v>
          </cell>
          <cell r="D814">
            <v>1580.25</v>
          </cell>
          <cell r="E814">
            <v>1580.25</v>
          </cell>
          <cell r="F814" t="str">
            <v>m3</v>
          </cell>
          <cell r="G814">
            <v>558.05999999999995</v>
          </cell>
          <cell r="H814">
            <v>558.05999999999995</v>
          </cell>
        </row>
        <row r="815">
          <cell r="A815" t="str">
            <v>08-08-b</v>
          </cell>
          <cell r="B815" t="str">
            <v>Extra labour on items 08-03-a-01 to 08-06-b-03 for work in Second floor</v>
          </cell>
          <cell r="C815" t="str">
            <v>100 Cft</v>
          </cell>
          <cell r="D815">
            <v>3675</v>
          </cell>
          <cell r="E815">
            <v>3675</v>
          </cell>
          <cell r="F815" t="str">
            <v>m3</v>
          </cell>
          <cell r="G815">
            <v>1297.82</v>
          </cell>
          <cell r="H815">
            <v>1297.82</v>
          </cell>
        </row>
        <row r="816">
          <cell r="A816" t="str">
            <v>08-08-c</v>
          </cell>
          <cell r="B816" t="str">
            <v>Extra labour on items 08-03-a-01 to 08-06-b-03 for work in Third floor</v>
          </cell>
          <cell r="C816" t="str">
            <v>100 Cft</v>
          </cell>
          <cell r="D816">
            <v>5806.5</v>
          </cell>
          <cell r="E816">
            <v>5806.5</v>
          </cell>
          <cell r="F816" t="str">
            <v>m3</v>
          </cell>
          <cell r="G816">
            <v>2050.5500000000002</v>
          </cell>
          <cell r="H816">
            <v>2050.5500000000002</v>
          </cell>
        </row>
        <row r="817">
          <cell r="A817" t="str">
            <v>08-08-d</v>
          </cell>
          <cell r="B817" t="str">
            <v>Extra labour on items 08-03-a-01 to 08-06-b-03 for work in Fourth &amp; subsequent floors</v>
          </cell>
          <cell r="C817" t="str">
            <v>100 Cft</v>
          </cell>
          <cell r="D817">
            <v>9261</v>
          </cell>
          <cell r="E817">
            <v>9261</v>
          </cell>
          <cell r="F817" t="str">
            <v>m3</v>
          </cell>
          <cell r="G817">
            <v>3270.49</v>
          </cell>
          <cell r="H817">
            <v>3270.49</v>
          </cell>
        </row>
        <row r="818">
          <cell r="A818" t="str">
            <v>08-09</v>
          </cell>
          <cell r="B818" t="str">
            <v>Extra labour on items 08-03-a-01 to 08-06-b-03 for every 5' additional height, other than building</v>
          </cell>
          <cell r="C818" t="str">
            <v>100 Cft</v>
          </cell>
          <cell r="D818">
            <v>1470</v>
          </cell>
          <cell r="E818">
            <v>1470</v>
          </cell>
          <cell r="F818" t="str">
            <v>m3</v>
          </cell>
          <cell r="G818">
            <v>519.13</v>
          </cell>
          <cell r="H818">
            <v>519.13</v>
          </cell>
        </row>
        <row r="819">
          <cell r="A819" t="str">
            <v>08-10</v>
          </cell>
          <cell r="B819" t="str">
            <v>Extra labour for arch work in stone masonry including centring &amp; decentring etc.</v>
          </cell>
          <cell r="C819" t="str">
            <v>100 Cft</v>
          </cell>
          <cell r="D819">
            <v>4410</v>
          </cell>
          <cell r="E819">
            <v>4410</v>
          </cell>
          <cell r="F819" t="str">
            <v>m3</v>
          </cell>
          <cell r="G819">
            <v>1557.38</v>
          </cell>
          <cell r="H819">
            <v>1557.38</v>
          </cell>
        </row>
        <row r="820">
          <cell r="A820" t="str">
            <v>08-11-a</v>
          </cell>
          <cell r="B820" t="str">
            <v>Extra labour for coping &amp; caps etc</v>
          </cell>
          <cell r="C820" t="str">
            <v>100 Cft</v>
          </cell>
          <cell r="D820">
            <v>26460</v>
          </cell>
          <cell r="E820">
            <v>26460</v>
          </cell>
          <cell r="F820" t="str">
            <v>m3</v>
          </cell>
          <cell r="G820">
            <v>9344.27</v>
          </cell>
          <cell r="H820">
            <v>9344.27</v>
          </cell>
        </row>
        <row r="821">
          <cell r="A821" t="str">
            <v>08-11-b</v>
          </cell>
          <cell r="B821" t="str">
            <v>Extra labour for cornice &amp; string course</v>
          </cell>
          <cell r="C821" t="str">
            <v>100 Cft</v>
          </cell>
          <cell r="D821">
            <v>26460</v>
          </cell>
          <cell r="E821">
            <v>26460</v>
          </cell>
          <cell r="F821" t="str">
            <v>m3</v>
          </cell>
          <cell r="G821">
            <v>9344.27</v>
          </cell>
          <cell r="H821">
            <v>9344.27</v>
          </cell>
        </row>
        <row r="822">
          <cell r="A822" t="str">
            <v>08-12-a</v>
          </cell>
          <cell r="B822" t="str">
            <v>Dressing stones : Hammer dressed</v>
          </cell>
          <cell r="C822" t="str">
            <v>100 Sft</v>
          </cell>
          <cell r="D822">
            <v>9187.5</v>
          </cell>
          <cell r="E822">
            <v>9187.5</v>
          </cell>
          <cell r="F822" t="str">
            <v>m2</v>
          </cell>
          <cell r="G822">
            <v>988.58</v>
          </cell>
          <cell r="H822">
            <v>988.58</v>
          </cell>
          <cell r="I822" t="str">
            <v>8.2.6</v>
          </cell>
          <cell r="J822" t="str">
            <v>a) This rate of dressing shall be paid only when supply of undressed stone is made</v>
          </cell>
        </row>
        <row r="823">
          <cell r="A823" t="str">
            <v>08-12-b</v>
          </cell>
          <cell r="B823" t="str">
            <v>Dressing stones : Rough tooled dressed</v>
          </cell>
          <cell r="C823" t="str">
            <v>100 Sft</v>
          </cell>
          <cell r="D823">
            <v>17640</v>
          </cell>
          <cell r="E823">
            <v>17640</v>
          </cell>
          <cell r="F823" t="str">
            <v>m2</v>
          </cell>
          <cell r="G823">
            <v>1898.06</v>
          </cell>
          <cell r="H823">
            <v>1898.06</v>
          </cell>
          <cell r="I823" t="str">
            <v>8.2.5</v>
          </cell>
          <cell r="J823" t="str">
            <v>b) In case of masonry, dressing is already included and this rate shall not be added thereto</v>
          </cell>
        </row>
        <row r="824">
          <cell r="A824" t="str">
            <v>08-12-c</v>
          </cell>
          <cell r="B824" t="str">
            <v>Dressing stones : Chisel dressed</v>
          </cell>
          <cell r="C824" t="str">
            <v>100 Sft</v>
          </cell>
          <cell r="D824">
            <v>21315</v>
          </cell>
          <cell r="E824">
            <v>21315</v>
          </cell>
          <cell r="F824" t="str">
            <v>m2</v>
          </cell>
          <cell r="G824">
            <v>2293.4899999999998</v>
          </cell>
          <cell r="H824">
            <v>2293.4899999999998</v>
          </cell>
          <cell r="I824" t="str">
            <v>8.2.4</v>
          </cell>
          <cell r="J824" t="str">
            <v>c) Only dressed surface of stone shall be measured</v>
          </cell>
        </row>
        <row r="825">
          <cell r="A825" t="str">
            <v>08-12-d</v>
          </cell>
          <cell r="B825" t="str">
            <v>Dressing stones : Fine dressed</v>
          </cell>
          <cell r="C825" t="str">
            <v>100 Sft</v>
          </cell>
          <cell r="D825">
            <v>46121.25</v>
          </cell>
          <cell r="E825">
            <v>46121.25</v>
          </cell>
          <cell r="F825" t="str">
            <v>m2</v>
          </cell>
          <cell r="G825">
            <v>4962.6499999999996</v>
          </cell>
          <cell r="H825">
            <v>4962.6499999999996</v>
          </cell>
          <cell r="I825" t="str">
            <v>8.2.3</v>
          </cell>
        </row>
        <row r="826">
          <cell r="A826" t="str">
            <v>08-13</v>
          </cell>
          <cell r="B826" t="str">
            <v>Dhajji walling 5"x5" thick deodar framing with stone laid in 1:6 c/s mortar &amp; 1:4 c/s plaster</v>
          </cell>
          <cell r="C826" t="str">
            <v>100 Sft</v>
          </cell>
          <cell r="D826">
            <v>13842.5</v>
          </cell>
          <cell r="E826">
            <v>115620.45</v>
          </cell>
          <cell r="F826" t="str">
            <v>m2</v>
          </cell>
          <cell r="G826">
            <v>1489.45</v>
          </cell>
          <cell r="H826">
            <v>12440.75</v>
          </cell>
          <cell r="I826" t="str">
            <v>5.2.2 , 8.15</v>
          </cell>
        </row>
        <row r="827">
          <cell r="A827" t="str">
            <v>08-14</v>
          </cell>
          <cell r="B827" t="str">
            <v>Provide &amp; fix stone blocks from 2 cft. to 6 cft. each, including lift upto 20 ft.</v>
          </cell>
          <cell r="C827" t="str">
            <v>100 Cft</v>
          </cell>
          <cell r="D827">
            <v>49245</v>
          </cell>
          <cell r="E827">
            <v>53547</v>
          </cell>
          <cell r="F827" t="str">
            <v>m3</v>
          </cell>
          <cell r="G827">
            <v>17390.72</v>
          </cell>
          <cell r="H827">
            <v>18909.96</v>
          </cell>
          <cell r="I827" t="str">
            <v>8.1.7</v>
          </cell>
        </row>
        <row r="828">
          <cell r="A828" t="str">
            <v>08-15</v>
          </cell>
          <cell r="B828" t="str">
            <v>Providing and fixing stone blocks, under 2 cft. each, including lift upto 20 ft.</v>
          </cell>
          <cell r="C828" t="str">
            <v>100 Cft</v>
          </cell>
          <cell r="D828">
            <v>24255</v>
          </cell>
          <cell r="E828">
            <v>28557</v>
          </cell>
          <cell r="F828" t="str">
            <v>m3</v>
          </cell>
          <cell r="G828">
            <v>8565.58</v>
          </cell>
          <cell r="H828">
            <v>10084.82</v>
          </cell>
          <cell r="I828" t="str">
            <v>8.1.7</v>
          </cell>
        </row>
        <row r="829">
          <cell r="A829" t="str">
            <v>08-16</v>
          </cell>
          <cell r="B829" t="str">
            <v>Provide &amp; lay stone/boulder dry hand packed as filling behind retaining walls or in pitching</v>
          </cell>
          <cell r="C829" t="str">
            <v>100 Cft</v>
          </cell>
          <cell r="D829">
            <v>1776.25</v>
          </cell>
          <cell r="E829">
            <v>6616</v>
          </cell>
          <cell r="F829" t="str">
            <v>m3</v>
          </cell>
          <cell r="G829">
            <v>627.28</v>
          </cell>
          <cell r="H829">
            <v>2336.42</v>
          </cell>
          <cell r="I829" t="str">
            <v>8.16 , 16.7.10</v>
          </cell>
        </row>
        <row r="830">
          <cell r="A830" t="str">
            <v>08-17</v>
          </cell>
          <cell r="B830" t="str">
            <v>Provide and laying Dry Stone Pitching complete in all respect</v>
          </cell>
          <cell r="C830" t="str">
            <v>100 Sft</v>
          </cell>
          <cell r="D830">
            <v>4054.33</v>
          </cell>
          <cell r="E830">
            <v>6565.33</v>
          </cell>
          <cell r="F830" t="str">
            <v>m2</v>
          </cell>
          <cell r="G830">
            <v>436.25</v>
          </cell>
          <cell r="H830">
            <v>706.43</v>
          </cell>
          <cell r="I830" t="str">
            <v>8.17.3</v>
          </cell>
        </row>
        <row r="831">
          <cell r="A831" t="str">
            <v>08-18</v>
          </cell>
          <cell r="B831" t="str">
            <v>Provide and laying Grouted Stone Pitching With Bitumen Joints complete in all respect</v>
          </cell>
          <cell r="C831" t="str">
            <v>100 Sft</v>
          </cell>
          <cell r="D831">
            <v>6828.37</v>
          </cell>
          <cell r="E831">
            <v>14366.85</v>
          </cell>
          <cell r="F831" t="str">
            <v>m2</v>
          </cell>
          <cell r="G831">
            <v>734.73</v>
          </cell>
          <cell r="H831">
            <v>1545.87</v>
          </cell>
          <cell r="I831" t="str">
            <v>8.17.4</v>
          </cell>
        </row>
        <row r="832">
          <cell r="A832" t="str">
            <v>09-01</v>
          </cell>
          <cell r="B832" t="str">
            <v>First class tile roofing including earth, mud plaster, gobri leeping, cement plaster etc complete</v>
          </cell>
          <cell r="C832" t="str">
            <v>100 Sft</v>
          </cell>
          <cell r="D832">
            <v>10694.25</v>
          </cell>
          <cell r="E832">
            <v>22566.44</v>
          </cell>
          <cell r="F832" t="str">
            <v>m2</v>
          </cell>
          <cell r="G832">
            <v>1150.7</v>
          </cell>
          <cell r="H832">
            <v>2428.15</v>
          </cell>
          <cell r="I832" t="str">
            <v>9.2</v>
          </cell>
          <cell r="J832" t="str">
            <v>Add extra 13%, 32% and 51% on labour rates only are 6%, 15% and 23% on composite rates for 2nd, 3rd, 4th and subsequent floors respectively.</v>
          </cell>
        </row>
        <row r="833">
          <cell r="A833" t="str">
            <v>09-02</v>
          </cell>
          <cell r="B833" t="str">
            <v>Second class tile roofing consisting of 4" earth and 1" mud plaster with gobri leeping etc</v>
          </cell>
          <cell r="C833" t="str">
            <v>100 Sft</v>
          </cell>
          <cell r="D833">
            <v>8085</v>
          </cell>
          <cell r="E833">
            <v>19447.740000000002</v>
          </cell>
          <cell r="F833" t="str">
            <v>m2</v>
          </cell>
          <cell r="G833">
            <v>869.95</v>
          </cell>
          <cell r="H833">
            <v>2092.58</v>
          </cell>
          <cell r="I833" t="str">
            <v>9.3</v>
          </cell>
          <cell r="J833" t="str">
            <v>ditto</v>
          </cell>
        </row>
        <row r="834">
          <cell r="A834" t="str">
            <v>09-03</v>
          </cell>
          <cell r="B834" t="str">
            <v>Provide &amp; laying of Kaprail tile 6"X9" on roof top including cost of weathershield complete:</v>
          </cell>
          <cell r="C834" t="str">
            <v>100 sft</v>
          </cell>
          <cell r="D834">
            <v>3285.45</v>
          </cell>
          <cell r="E834">
            <v>8879.56</v>
          </cell>
          <cell r="F834" t="str">
            <v>m2</v>
          </cell>
          <cell r="G834">
            <v>353.51</v>
          </cell>
          <cell r="H834">
            <v>955.44</v>
          </cell>
          <cell r="I834" t="str">
            <v>9.1.4.7</v>
          </cell>
        </row>
        <row r="835">
          <cell r="A835" t="str">
            <v>09-04</v>
          </cell>
          <cell r="B835" t="str">
            <v>Covering mud roof with coal tar and fine sand</v>
          </cell>
          <cell r="C835" t="str">
            <v>100 Sft</v>
          </cell>
          <cell r="D835">
            <v>360.15</v>
          </cell>
          <cell r="E835">
            <v>1650.46</v>
          </cell>
          <cell r="F835" t="str">
            <v>m2</v>
          </cell>
          <cell r="G835">
            <v>38.75</v>
          </cell>
          <cell r="H835">
            <v>177.59</v>
          </cell>
          <cell r="I835" t="str">
            <v>9.14</v>
          </cell>
          <cell r="J835" t="str">
            <v>ditto</v>
          </cell>
        </row>
        <row r="836">
          <cell r="A836" t="str">
            <v>09-05-a</v>
          </cell>
          <cell r="B836" t="str">
            <v>Filling spaces in between wooden battens over beams, filled with deodar wood pieces</v>
          </cell>
          <cell r="C836" t="str">
            <v>100 Sft</v>
          </cell>
          <cell r="D836">
            <v>1102.5</v>
          </cell>
          <cell r="E836">
            <v>4994.4799999999996</v>
          </cell>
          <cell r="F836" t="str">
            <v>m2</v>
          </cell>
          <cell r="G836">
            <v>118.63</v>
          </cell>
          <cell r="H836">
            <v>537.41</v>
          </cell>
          <cell r="I836" t="str">
            <v>9.2.4</v>
          </cell>
          <cell r="J836" t="str">
            <v>ditto</v>
          </cell>
        </row>
        <row r="837">
          <cell r="A837" t="str">
            <v>09-05-b</v>
          </cell>
          <cell r="B837" t="str">
            <v>Filling spaces in between RCC battens, filled with PCC block 1:3:6</v>
          </cell>
          <cell r="C837" t="str">
            <v>100 Sft</v>
          </cell>
          <cell r="D837">
            <v>1558.93</v>
          </cell>
          <cell r="E837">
            <v>2081.17</v>
          </cell>
          <cell r="F837" t="str">
            <v>m2</v>
          </cell>
          <cell r="G837">
            <v>167.74</v>
          </cell>
          <cell r="H837">
            <v>223.93</v>
          </cell>
          <cell r="I837" t="str">
            <v>9.2.4</v>
          </cell>
        </row>
        <row r="838">
          <cell r="A838" t="str">
            <v>09-05-c</v>
          </cell>
          <cell r="B838" t="str">
            <v>Filling spaces in between spacers filled with bricks</v>
          </cell>
          <cell r="C838" t="str">
            <v>100 Sft</v>
          </cell>
          <cell r="D838">
            <v>448.35</v>
          </cell>
          <cell r="E838">
            <v>1143.24</v>
          </cell>
          <cell r="F838" t="str">
            <v>m2</v>
          </cell>
          <cell r="G838">
            <v>48.24</v>
          </cell>
          <cell r="H838">
            <v>123.01</v>
          </cell>
          <cell r="I838" t="str">
            <v>9.2.4</v>
          </cell>
        </row>
        <row r="839">
          <cell r="A839" t="str">
            <v>09-06</v>
          </cell>
          <cell r="B839" t="str">
            <v>Single layer of tiles 12"x6"x2" laid over 4" earth and 1" mud plaster on top of RC roof slab</v>
          </cell>
          <cell r="C839" t="str">
            <v>100 Sft</v>
          </cell>
          <cell r="D839">
            <v>3307.5</v>
          </cell>
          <cell r="E839">
            <v>13718.33</v>
          </cell>
          <cell r="F839" t="str">
            <v>m2</v>
          </cell>
          <cell r="G839">
            <v>355.89</v>
          </cell>
          <cell r="H839">
            <v>1476.09</v>
          </cell>
          <cell r="I839" t="str">
            <v>9.15.3</v>
          </cell>
          <cell r="J839" t="str">
            <v>Add extra 13%, 32% and 51% on labour rates only are 6%, 15% and 23% on composite rates for 2nd, 3rd, 4th and subsequent floors respectively.</v>
          </cell>
        </row>
        <row r="840">
          <cell r="A840" t="str">
            <v>09-07-a</v>
          </cell>
          <cell r="B840" t="str">
            <v>Jack arch roof 4.5" thick laid in 1:5 c/s mortar a) cement concrete in haunches 1:6:12</v>
          </cell>
          <cell r="C840" t="str">
            <v>100 Sft</v>
          </cell>
          <cell r="D840">
            <v>11760</v>
          </cell>
          <cell r="E840">
            <v>27409.43</v>
          </cell>
          <cell r="F840" t="str">
            <v>m2</v>
          </cell>
          <cell r="G840">
            <v>1265.3800000000001</v>
          </cell>
          <cell r="H840">
            <v>2949.25</v>
          </cell>
          <cell r="I840" t="str">
            <v>9.5</v>
          </cell>
          <cell r="J840" t="str">
            <v>a) For steel part and its erection etc. Item No 25-10 and 25-14 be reffered b) Add extra 13%, 32% and 51% on labour rates only or 6%, 15% and 23% on composite rates for 2nd, 3rd, 4th and subsequent floors respectively.</v>
          </cell>
        </row>
        <row r="841">
          <cell r="A841" t="str">
            <v>09-07-b</v>
          </cell>
          <cell r="B841" t="str">
            <v>Jack arch roof 4.5" thick laid in 1:5 c/s mortar b) cement concrete in haunches 1:3:6</v>
          </cell>
          <cell r="C841" t="str">
            <v>100 Sft</v>
          </cell>
          <cell r="D841">
            <v>11760</v>
          </cell>
          <cell r="E841">
            <v>28936.04</v>
          </cell>
          <cell r="F841" t="str">
            <v>m2</v>
          </cell>
          <cell r="G841">
            <v>1265.3800000000001</v>
          </cell>
          <cell r="H841">
            <v>3113.52</v>
          </cell>
          <cell r="I841" t="str">
            <v>9.5</v>
          </cell>
        </row>
        <row r="842">
          <cell r="A842" t="str">
            <v>09-08-a</v>
          </cell>
          <cell r="B842" t="str">
            <v>Jack arch roofing 4.5"thick laid in 1:5 c/s mortar complete. Cement concrete in haunches 1:6:12</v>
          </cell>
          <cell r="C842" t="str">
            <v>100 Sft</v>
          </cell>
          <cell r="D842">
            <v>9555</v>
          </cell>
          <cell r="E842">
            <v>24705.200000000001</v>
          </cell>
          <cell r="F842" t="str">
            <v>m2</v>
          </cell>
          <cell r="G842">
            <v>1028.1199999999999</v>
          </cell>
          <cell r="H842">
            <v>2658.28</v>
          </cell>
          <cell r="I842" t="str">
            <v>9.5</v>
          </cell>
          <cell r="J842" t="str">
            <v>a) For steel part and its erection etc. Item No 25-10 and 25-14 be reffered b) Add extra 13%, 32% and 51% on labour rates only or 6%, 15% and 23% on composite rates for 2nd, 3rd, 4th and subsequent floors respectively.</v>
          </cell>
        </row>
        <row r="843">
          <cell r="A843" t="str">
            <v>09-08-b</v>
          </cell>
          <cell r="B843" t="str">
            <v>Jack arch roofing 4.5"thick laid in 1:5 cement mortar, including complete. Cement concrete in haunches 1:3:6</v>
          </cell>
          <cell r="C843" t="str">
            <v>100 Sft</v>
          </cell>
          <cell r="D843">
            <v>9555</v>
          </cell>
          <cell r="E843">
            <v>26039.56</v>
          </cell>
          <cell r="F843" t="str">
            <v>m2</v>
          </cell>
          <cell r="G843">
            <v>1028.1199999999999</v>
          </cell>
          <cell r="H843">
            <v>2801.86</v>
          </cell>
          <cell r="I843" t="str">
            <v>9.5</v>
          </cell>
        </row>
        <row r="844">
          <cell r="A844" t="str">
            <v>09-09</v>
          </cell>
          <cell r="B844" t="str">
            <v>Extra for vaulted jack arch roofing</v>
          </cell>
          <cell r="C844" t="str">
            <v>100 Sft</v>
          </cell>
          <cell r="D844">
            <v>2940</v>
          </cell>
          <cell r="E844">
            <v>2940</v>
          </cell>
          <cell r="F844" t="str">
            <v>m2</v>
          </cell>
          <cell r="G844">
            <v>316.33999999999997</v>
          </cell>
          <cell r="H844">
            <v>316.33999999999997</v>
          </cell>
          <cell r="I844" t="str">
            <v>9.5</v>
          </cell>
          <cell r="J844" t="str">
            <v>ditto</v>
          </cell>
        </row>
        <row r="845">
          <cell r="A845" t="str">
            <v>09-10</v>
          </cell>
          <cell r="B845" t="str">
            <v>Jack arch roofing of shingle &amp; cement concrete 1:3:6, 4.5" at crown &amp; 1/2" cem. plaster complete</v>
          </cell>
          <cell r="C845" t="str">
            <v>100 Sft</v>
          </cell>
          <cell r="D845">
            <v>9555</v>
          </cell>
          <cell r="E845">
            <v>15406.92</v>
          </cell>
          <cell r="F845" t="str">
            <v>m2</v>
          </cell>
          <cell r="G845">
            <v>1028.1199999999999</v>
          </cell>
          <cell r="H845">
            <v>1657.78</v>
          </cell>
          <cell r="I845" t="str">
            <v>9.5</v>
          </cell>
        </row>
        <row r="846">
          <cell r="A846" t="str">
            <v>09-11-a</v>
          </cell>
          <cell r="B846" t="str">
            <v>Earth filling over roof including watering, ramming etc 3" thick earth filling and 1" mud plaster</v>
          </cell>
          <cell r="C846" t="str">
            <v>100 Sft</v>
          </cell>
          <cell r="D846">
            <v>999.6</v>
          </cell>
          <cell r="E846">
            <v>2018.82</v>
          </cell>
          <cell r="F846" t="str">
            <v>m2</v>
          </cell>
          <cell r="G846">
            <v>107.56</v>
          </cell>
          <cell r="H846">
            <v>217.22</v>
          </cell>
          <cell r="I846" t="str">
            <v>9.15.4</v>
          </cell>
          <cell r="J846" t="str">
            <v>Add extra 13%, 32% and 51% on labour rates only are 6%, 15% and 23% on composite rates for subsequent floors respectively.</v>
          </cell>
        </row>
        <row r="847">
          <cell r="A847" t="str">
            <v>09-11-b</v>
          </cell>
          <cell r="B847" t="str">
            <v>Earth filling over roof including watering, ramming etc 4" thick earth filling and 1" mud plaster</v>
          </cell>
          <cell r="C847" t="str">
            <v>100 Sft</v>
          </cell>
          <cell r="D847">
            <v>1043.7</v>
          </cell>
          <cell r="E847">
            <v>2220.66</v>
          </cell>
          <cell r="F847" t="str">
            <v>m2</v>
          </cell>
          <cell r="G847">
            <v>112.3</v>
          </cell>
          <cell r="H847">
            <v>238.94</v>
          </cell>
          <cell r="I847" t="str">
            <v>9.15.3</v>
          </cell>
        </row>
        <row r="848">
          <cell r="A848" t="str">
            <v>09-12</v>
          </cell>
          <cell r="B848" t="str">
            <v>1/8" thick gobri leeping on roofs or floors</v>
          </cell>
          <cell r="C848" t="str">
            <v>100 Sft</v>
          </cell>
          <cell r="D848">
            <v>220.5</v>
          </cell>
          <cell r="E848">
            <v>239.59</v>
          </cell>
          <cell r="F848" t="str">
            <v>m2</v>
          </cell>
          <cell r="G848">
            <v>23.73</v>
          </cell>
          <cell r="H848">
            <v>25.78</v>
          </cell>
          <cell r="I848" t="str">
            <v>9.14</v>
          </cell>
          <cell r="J848" t="str">
            <v>ditto</v>
          </cell>
        </row>
        <row r="849">
          <cell r="A849" t="str">
            <v>09-13</v>
          </cell>
          <cell r="B849" t="str">
            <v>2 coats of bitumen laid hot using 34 lbs. for %sft over roof &amp; blinded with sand at 1 cft per % sft</v>
          </cell>
          <cell r="C849" t="str">
            <v>100 Sft</v>
          </cell>
          <cell r="D849">
            <v>735</v>
          </cell>
          <cell r="E849">
            <v>3264.59</v>
          </cell>
          <cell r="F849" t="str">
            <v>m2</v>
          </cell>
          <cell r="G849">
            <v>79.09</v>
          </cell>
          <cell r="H849">
            <v>351.27</v>
          </cell>
          <cell r="I849" t="str">
            <v>9.14.3</v>
          </cell>
        </row>
        <row r="850">
          <cell r="A850" t="str">
            <v>09-14-a</v>
          </cell>
          <cell r="B850" t="str">
            <v>Supply &amp; fix corrugated GI sheet with GI bolts, nuts, limpet etc. complete : 20 BWG</v>
          </cell>
          <cell r="C850" t="str">
            <v>100 Sft</v>
          </cell>
          <cell r="D850">
            <v>2021.25</v>
          </cell>
          <cell r="E850">
            <v>22183.29</v>
          </cell>
          <cell r="F850" t="str">
            <v>m2</v>
          </cell>
          <cell r="G850">
            <v>217.49</v>
          </cell>
          <cell r="H850">
            <v>2386.92</v>
          </cell>
          <cell r="I850" t="str">
            <v>9.8</v>
          </cell>
          <cell r="J850" t="str">
            <v>Add extra 13%, 32% and 51% on labour rates only are 6%, 15% and 23% on composite rates for 2nd, 3rd, 4th and subsequent floors respectively.</v>
          </cell>
        </row>
        <row r="851">
          <cell r="A851" t="str">
            <v>09-14-b</v>
          </cell>
          <cell r="B851" t="str">
            <v>Supply &amp; fix corrugated GI sheet with GI bolts, nuts, limpet etc. complete : 22 BWG</v>
          </cell>
          <cell r="C851" t="str">
            <v>100 Sft</v>
          </cell>
          <cell r="D851">
            <v>2021.25</v>
          </cell>
          <cell r="E851">
            <v>19552.38</v>
          </cell>
          <cell r="F851" t="str">
            <v>m2</v>
          </cell>
          <cell r="G851">
            <v>217.49</v>
          </cell>
          <cell r="H851">
            <v>2103.84</v>
          </cell>
          <cell r="I851" t="str">
            <v>9.8</v>
          </cell>
        </row>
        <row r="852">
          <cell r="A852" t="str">
            <v>09-14-c</v>
          </cell>
          <cell r="B852" t="str">
            <v>Supply &amp; fix corrugated GI sheet with GI bolts, nuts, limpet etc. complete : 24 BWG</v>
          </cell>
          <cell r="C852" t="str">
            <v>100 Sft</v>
          </cell>
          <cell r="D852">
            <v>2021.25</v>
          </cell>
          <cell r="E852">
            <v>16592.599999999999</v>
          </cell>
          <cell r="F852" t="str">
            <v>m2</v>
          </cell>
          <cell r="G852">
            <v>217.49</v>
          </cell>
          <cell r="H852">
            <v>1785.36</v>
          </cell>
          <cell r="I852" t="str">
            <v>9.8</v>
          </cell>
        </row>
        <row r="853">
          <cell r="A853" t="str">
            <v>09-15</v>
          </cell>
          <cell r="B853" t="str">
            <v>Khassi parnalas in c/s mortar 1:2, 12" outside width finished smooth with a floating coat</v>
          </cell>
          <cell r="C853" t="str">
            <v>Rft</v>
          </cell>
          <cell r="D853">
            <v>128.55000000000001</v>
          </cell>
          <cell r="E853">
            <v>159.07</v>
          </cell>
          <cell r="F853" t="str">
            <v>m</v>
          </cell>
          <cell r="G853">
            <v>421.76</v>
          </cell>
          <cell r="H853">
            <v>521.89</v>
          </cell>
          <cell r="I853" t="str">
            <v>9.11.2.2</v>
          </cell>
          <cell r="J853" t="str">
            <v>ditto</v>
          </cell>
        </row>
        <row r="854">
          <cell r="A854" t="str">
            <v>09-16</v>
          </cell>
          <cell r="B854" t="str">
            <v>Khuras on roof 2'x2'x6"</v>
          </cell>
          <cell r="C854" t="str">
            <v>Each</v>
          </cell>
          <cell r="D854">
            <v>477.75</v>
          </cell>
          <cell r="E854">
            <v>788.16</v>
          </cell>
          <cell r="F854" t="str">
            <v>Each</v>
          </cell>
          <cell r="G854">
            <v>477.75</v>
          </cell>
          <cell r="H854">
            <v>788.16</v>
          </cell>
          <cell r="I854" t="str">
            <v>9.11.1</v>
          </cell>
          <cell r="J854" t="str">
            <v>ditto</v>
          </cell>
        </row>
        <row r="855">
          <cell r="A855" t="str">
            <v>09-17</v>
          </cell>
          <cell r="B855" t="str">
            <v>Bottom khuras of brick masonry in c/s mortar 1:6,4'x2'x4.5" over 3" cem. concrete 1:4:8</v>
          </cell>
          <cell r="C855" t="str">
            <v>Each</v>
          </cell>
          <cell r="D855">
            <v>477.75</v>
          </cell>
          <cell r="E855">
            <v>1308.8699999999999</v>
          </cell>
          <cell r="F855" t="str">
            <v>Each</v>
          </cell>
          <cell r="G855">
            <v>477.75</v>
          </cell>
          <cell r="H855">
            <v>1308.8699999999999</v>
          </cell>
          <cell r="I855" t="str">
            <v>9.11.1</v>
          </cell>
          <cell r="J855" t="str">
            <v>ditto</v>
          </cell>
        </row>
        <row r="856">
          <cell r="A856" t="str">
            <v>09-18-a</v>
          </cell>
          <cell r="B856" t="str">
            <v>Plain GI sheets 22 SWG rain water down pipe a) 4" diameter down pipe</v>
          </cell>
          <cell r="C856" t="str">
            <v>Rft</v>
          </cell>
          <cell r="D856">
            <v>106.48</v>
          </cell>
          <cell r="E856">
            <v>280.93</v>
          </cell>
          <cell r="F856" t="str">
            <v>m</v>
          </cell>
          <cell r="G856">
            <v>349.35</v>
          </cell>
          <cell r="H856">
            <v>921.68</v>
          </cell>
          <cell r="I856" t="str">
            <v>9.12</v>
          </cell>
          <cell r="J856" t="str">
            <v>ditto</v>
          </cell>
        </row>
        <row r="857">
          <cell r="A857" t="str">
            <v>09-18-b</v>
          </cell>
          <cell r="B857" t="str">
            <v>Plain GI sheets 22 SWG rain water down pipe b) 5" diameter down pipe</v>
          </cell>
          <cell r="C857" t="str">
            <v>Rft</v>
          </cell>
          <cell r="D857">
            <v>106.48</v>
          </cell>
          <cell r="E857">
            <v>310.51</v>
          </cell>
          <cell r="F857" t="str">
            <v>m</v>
          </cell>
          <cell r="G857">
            <v>349.35</v>
          </cell>
          <cell r="H857">
            <v>1018.73</v>
          </cell>
          <cell r="I857" t="str">
            <v>9.12</v>
          </cell>
        </row>
        <row r="858">
          <cell r="A858" t="str">
            <v>09-19</v>
          </cell>
          <cell r="B858" t="str">
            <v>Plain galvanized iron sheet flashing, 22 guage</v>
          </cell>
          <cell r="C858" t="str">
            <v>100 Sft</v>
          </cell>
          <cell r="D858">
            <v>3675</v>
          </cell>
          <cell r="E858">
            <v>12087.6</v>
          </cell>
          <cell r="F858" t="str">
            <v>m2</v>
          </cell>
          <cell r="G858">
            <v>395.43</v>
          </cell>
          <cell r="H858">
            <v>1300.6300000000001</v>
          </cell>
          <cell r="I858" t="str">
            <v>9.12</v>
          </cell>
          <cell r="J858" t="str">
            <v>ditto</v>
          </cell>
        </row>
        <row r="859">
          <cell r="A859" t="str">
            <v>09-20-a</v>
          </cell>
          <cell r="B859" t="str">
            <v>Cast iron rain water down pipe fixed in position excluding heads &amp; shoes : 4" dia</v>
          </cell>
          <cell r="C859" t="str">
            <v>Rft</v>
          </cell>
          <cell r="D859">
            <v>74.75</v>
          </cell>
          <cell r="E859">
            <v>640.42999999999995</v>
          </cell>
          <cell r="F859" t="str">
            <v>m</v>
          </cell>
          <cell r="G859">
            <v>245.24</v>
          </cell>
          <cell r="H859">
            <v>2101.16</v>
          </cell>
          <cell r="I859" t="str">
            <v>9.17</v>
          </cell>
          <cell r="J859" t="str">
            <v>ditto</v>
          </cell>
        </row>
        <row r="860">
          <cell r="A860" t="str">
            <v>09-20-b</v>
          </cell>
          <cell r="B860" t="str">
            <v>Cast iron rain water down pipe fixed in position excluding heads &amp; shoes : 3" dia</v>
          </cell>
          <cell r="C860" t="str">
            <v>Rft</v>
          </cell>
          <cell r="D860">
            <v>74.75</v>
          </cell>
          <cell r="E860">
            <v>500.78</v>
          </cell>
          <cell r="F860" t="str">
            <v>m</v>
          </cell>
          <cell r="G860">
            <v>245.24</v>
          </cell>
          <cell r="H860">
            <v>1642.96</v>
          </cell>
          <cell r="I860" t="str">
            <v>9.17</v>
          </cell>
        </row>
        <row r="861">
          <cell r="A861" t="str">
            <v>09-21</v>
          </cell>
          <cell r="B861" t="str">
            <v>Heads for cast iron rain water down pipe fixed in place including cost of clamp holdfast and painting</v>
          </cell>
          <cell r="C861" t="str">
            <v>Each</v>
          </cell>
          <cell r="D861">
            <v>264.60000000000002</v>
          </cell>
          <cell r="E861">
            <v>1457.45</v>
          </cell>
          <cell r="F861" t="str">
            <v>Each</v>
          </cell>
          <cell r="G861">
            <v>264.60000000000002</v>
          </cell>
          <cell r="H861">
            <v>1457.45</v>
          </cell>
          <cell r="I861" t="str">
            <v>9.17</v>
          </cell>
          <cell r="J861" t="str">
            <v>ditto</v>
          </cell>
        </row>
        <row r="862">
          <cell r="A862" t="str">
            <v>09-22</v>
          </cell>
          <cell r="B862" t="str">
            <v>Shoes, bends or offsets for cast iron ran water down pipe, including fixing &amp; painting</v>
          </cell>
          <cell r="C862" t="str">
            <v>Each</v>
          </cell>
          <cell r="D862">
            <v>174.56</v>
          </cell>
          <cell r="E862">
            <v>1106.72</v>
          </cell>
          <cell r="F862" t="str">
            <v>Each</v>
          </cell>
          <cell r="G862">
            <v>174.56</v>
          </cell>
          <cell r="H862">
            <v>1106.72</v>
          </cell>
          <cell r="I862" t="str">
            <v>9.17</v>
          </cell>
          <cell r="J862" t="str">
            <v>ditto</v>
          </cell>
        </row>
        <row r="863">
          <cell r="A863" t="str">
            <v>09-23</v>
          </cell>
          <cell r="B863" t="str">
            <v>Plain GI sheet spouts fixed in position, including paint</v>
          </cell>
          <cell r="C863" t="str">
            <v>Each</v>
          </cell>
          <cell r="D863">
            <v>349.12</v>
          </cell>
          <cell r="E863">
            <v>588.66999999999996</v>
          </cell>
          <cell r="F863" t="str">
            <v>Each</v>
          </cell>
          <cell r="G863">
            <v>349.12</v>
          </cell>
          <cell r="H863">
            <v>588.66999999999996</v>
          </cell>
          <cell r="I863" t="str">
            <v>9.11.3</v>
          </cell>
          <cell r="J863" t="str">
            <v>ditto</v>
          </cell>
        </row>
        <row r="864">
          <cell r="A864" t="str">
            <v>09-24-a</v>
          </cell>
          <cell r="B864" t="str">
            <v>Laying 1/2" thick deodar wood ceiling complete, including sawing, planing &amp; fixing</v>
          </cell>
          <cell r="C864" t="str">
            <v>100 Sft</v>
          </cell>
          <cell r="D864">
            <v>2205</v>
          </cell>
          <cell r="E864">
            <v>32409.34</v>
          </cell>
          <cell r="F864" t="str">
            <v>m2</v>
          </cell>
          <cell r="G864">
            <v>237.26</v>
          </cell>
          <cell r="H864">
            <v>3487.24</v>
          </cell>
          <cell r="I864" t="str">
            <v>9.19</v>
          </cell>
        </row>
        <row r="865">
          <cell r="A865" t="str">
            <v>09-24-b</v>
          </cell>
          <cell r="B865" t="str">
            <v>Laying 1/2" thick biar wood ceiling complete, including sawing, planing &amp; fixing</v>
          </cell>
          <cell r="C865" t="str">
            <v>100 Sft</v>
          </cell>
          <cell r="D865">
            <v>2205</v>
          </cell>
          <cell r="E865">
            <v>21654.34</v>
          </cell>
          <cell r="F865" t="str">
            <v>m2</v>
          </cell>
          <cell r="G865">
            <v>237.26</v>
          </cell>
          <cell r="H865">
            <v>2330.0100000000002</v>
          </cell>
          <cell r="I865" t="str">
            <v>9.19</v>
          </cell>
        </row>
        <row r="866">
          <cell r="A866" t="str">
            <v>09-24-c</v>
          </cell>
          <cell r="B866" t="str">
            <v>Laying 1/2" thick partal wood ceiling complete, including sawing, planing &amp; fixing</v>
          </cell>
          <cell r="C866" t="str">
            <v>100 Sft</v>
          </cell>
          <cell r="D866">
            <v>2205</v>
          </cell>
          <cell r="E866">
            <v>12094.34</v>
          </cell>
          <cell r="F866" t="str">
            <v>m2</v>
          </cell>
          <cell r="G866">
            <v>237.26</v>
          </cell>
          <cell r="H866">
            <v>1301.3499999999999</v>
          </cell>
          <cell r="I866" t="str">
            <v>9.19</v>
          </cell>
        </row>
        <row r="867">
          <cell r="A867" t="str">
            <v>09-25-a</v>
          </cell>
          <cell r="B867" t="str">
            <v>Flat sheet roof with GI plain sheets, including batten rolls, screws, clips etc : 22 BWG</v>
          </cell>
          <cell r="C867" t="str">
            <v>100 Sft</v>
          </cell>
          <cell r="D867">
            <v>5328.75</v>
          </cell>
          <cell r="E867">
            <v>23052.25</v>
          </cell>
          <cell r="F867" t="str">
            <v>m2</v>
          </cell>
          <cell r="G867">
            <v>573.37</v>
          </cell>
          <cell r="H867">
            <v>2480.42</v>
          </cell>
          <cell r="I867" t="str">
            <v>9.7</v>
          </cell>
        </row>
        <row r="868">
          <cell r="A868" t="str">
            <v>09-25-b</v>
          </cell>
          <cell r="B868" t="str">
            <v>Flat sheet roof with GI plain sheets, including batten rolls, screws, clips etc : 24 BWG</v>
          </cell>
          <cell r="C868" t="str">
            <v>100 Sft</v>
          </cell>
          <cell r="D868">
            <v>5328.75</v>
          </cell>
          <cell r="E868">
            <v>21184.09</v>
          </cell>
          <cell r="F868" t="str">
            <v>m2</v>
          </cell>
          <cell r="G868">
            <v>573.37</v>
          </cell>
          <cell r="H868">
            <v>2279.41</v>
          </cell>
          <cell r="I868" t="str">
            <v>9.7</v>
          </cell>
        </row>
        <row r="869">
          <cell r="A869" t="str">
            <v>09-26</v>
          </cell>
          <cell r="B869" t="str">
            <v>Asbestos cement corrugated sheet roofing including overlaps, GI hooks, bolts, nuts etc</v>
          </cell>
          <cell r="C869" t="str">
            <v>100 Sft</v>
          </cell>
          <cell r="D869">
            <v>2940</v>
          </cell>
          <cell r="E869">
            <v>12315.01</v>
          </cell>
          <cell r="F869" t="str">
            <v>m2</v>
          </cell>
          <cell r="G869">
            <v>316.33999999999997</v>
          </cell>
          <cell r="H869">
            <v>1325.1</v>
          </cell>
          <cell r="I869" t="str">
            <v>9.9</v>
          </cell>
        </row>
        <row r="870">
          <cell r="A870" t="str">
            <v>09-27</v>
          </cell>
          <cell r="B870" t="str">
            <v>Extra labour for erection of GI sheets, flat sheet or asbestos sheet roofing above 20' height</v>
          </cell>
          <cell r="C870" t="str">
            <v>100 Sft</v>
          </cell>
          <cell r="D870">
            <v>496.12</v>
          </cell>
          <cell r="E870">
            <v>496.12</v>
          </cell>
          <cell r="F870" t="str">
            <v>m2</v>
          </cell>
          <cell r="G870">
            <v>53.38</v>
          </cell>
          <cell r="H870">
            <v>53.38</v>
          </cell>
          <cell r="J870" t="str">
            <v>`</v>
          </cell>
        </row>
        <row r="871">
          <cell r="A871" t="str">
            <v>09-28</v>
          </cell>
          <cell r="B871" t="str">
            <v>Fixing asbestos cement sheet ridges and valleys 1/4" thick</v>
          </cell>
          <cell r="C871" t="str">
            <v>100 Rft</v>
          </cell>
          <cell r="D871">
            <v>3675</v>
          </cell>
          <cell r="E871">
            <v>8729.3700000000008</v>
          </cell>
          <cell r="F871" t="str">
            <v>m</v>
          </cell>
          <cell r="G871">
            <v>120.57</v>
          </cell>
          <cell r="H871">
            <v>286.39999999999998</v>
          </cell>
          <cell r="I871" t="str">
            <v>9.9</v>
          </cell>
        </row>
        <row r="872">
          <cell r="A872" t="str">
            <v>09-29-a</v>
          </cell>
          <cell r="B872" t="str">
            <v>Plain GI sheet ridging including fixture complete 6" lap &amp; 18" overall of 22 gauge GI sheet ridging</v>
          </cell>
          <cell r="C872" t="str">
            <v>Rft</v>
          </cell>
          <cell r="D872">
            <v>128.9</v>
          </cell>
          <cell r="E872">
            <v>815.93</v>
          </cell>
          <cell r="F872" t="str">
            <v>m</v>
          </cell>
          <cell r="G872">
            <v>422.9</v>
          </cell>
          <cell r="H872">
            <v>2676.93</v>
          </cell>
          <cell r="I872" t="str">
            <v>9.7</v>
          </cell>
        </row>
        <row r="873">
          <cell r="A873" t="str">
            <v>09-29-b</v>
          </cell>
          <cell r="B873" t="str">
            <v>Plain GI sheet ridging including fixture complete 9" lap &amp; 24" overall, of 24 gauge GI sheet ridging</v>
          </cell>
          <cell r="C873" t="str">
            <v>Rft</v>
          </cell>
          <cell r="D873">
            <v>128.9</v>
          </cell>
          <cell r="E873">
            <v>792.23</v>
          </cell>
          <cell r="F873" t="str">
            <v>m</v>
          </cell>
          <cell r="G873">
            <v>422.9</v>
          </cell>
          <cell r="H873">
            <v>2599.17</v>
          </cell>
          <cell r="I873" t="str">
            <v>9.7</v>
          </cell>
        </row>
        <row r="874">
          <cell r="A874" t="str">
            <v>09-29-c</v>
          </cell>
          <cell r="B874" t="str">
            <v>Plain GI sheet ridging including fixture complete 12" lap &amp; 30 overall, of 22 gauge GI sheet ridging</v>
          </cell>
          <cell r="C874" t="str">
            <v>Rft</v>
          </cell>
          <cell r="D874">
            <v>128.9</v>
          </cell>
          <cell r="E874">
            <v>906.09</v>
          </cell>
          <cell r="F874" t="str">
            <v>m</v>
          </cell>
          <cell r="G874">
            <v>422.9</v>
          </cell>
          <cell r="H874">
            <v>2972.75</v>
          </cell>
          <cell r="I874" t="str">
            <v>9.7</v>
          </cell>
        </row>
        <row r="875">
          <cell r="A875" t="str">
            <v>09-30</v>
          </cell>
          <cell r="B875" t="str">
            <v>Plain 22 gauge GI sheet gutter semi circular 8" diameter</v>
          </cell>
          <cell r="C875" t="str">
            <v>Rft</v>
          </cell>
          <cell r="D875">
            <v>61.65</v>
          </cell>
          <cell r="E875">
            <v>227.15</v>
          </cell>
          <cell r="F875" t="str">
            <v>m</v>
          </cell>
          <cell r="G875">
            <v>202.26</v>
          </cell>
          <cell r="H875">
            <v>745.24</v>
          </cell>
          <cell r="I875" t="str">
            <v>9.12</v>
          </cell>
        </row>
        <row r="876">
          <cell r="A876" t="str">
            <v>09-31</v>
          </cell>
          <cell r="B876" t="str">
            <v>Fixing water spouse or parnala.</v>
          </cell>
          <cell r="C876" t="str">
            <v>Each</v>
          </cell>
          <cell r="D876">
            <v>441</v>
          </cell>
          <cell r="E876">
            <v>441</v>
          </cell>
          <cell r="F876" t="str">
            <v>Each</v>
          </cell>
          <cell r="G876">
            <v>441</v>
          </cell>
          <cell r="H876">
            <v>441</v>
          </cell>
          <cell r="I876" t="str">
            <v>9.11</v>
          </cell>
        </row>
        <row r="877">
          <cell r="A877" t="str">
            <v>09-32</v>
          </cell>
          <cell r="B877" t="str">
            <v>Making masonry ventilators in c/s mortar 1:4</v>
          </cell>
          <cell r="C877" t="str">
            <v>Each</v>
          </cell>
          <cell r="D877">
            <v>2205</v>
          </cell>
          <cell r="E877">
            <v>2949.84</v>
          </cell>
          <cell r="F877" t="str">
            <v>Each</v>
          </cell>
          <cell r="G877">
            <v>2205</v>
          </cell>
          <cell r="H877">
            <v>2949.84</v>
          </cell>
          <cell r="I877" t="str">
            <v>16.6.11</v>
          </cell>
        </row>
        <row r="878">
          <cell r="A878" t="str">
            <v>09-33</v>
          </cell>
          <cell r="B878" t="str">
            <v>Making drip course 2"x1/2" under RCC slab edges in outer opening, in c/s mortar 1:2</v>
          </cell>
          <cell r="C878" t="str">
            <v>Rft</v>
          </cell>
          <cell r="D878">
            <v>19.11</v>
          </cell>
          <cell r="E878">
            <v>20.58</v>
          </cell>
          <cell r="F878" t="str">
            <v>m</v>
          </cell>
          <cell r="G878">
            <v>62.7</v>
          </cell>
          <cell r="H878">
            <v>67.52</v>
          </cell>
          <cell r="I878" t="str">
            <v>7.12</v>
          </cell>
        </row>
        <row r="879">
          <cell r="A879" t="str">
            <v>09-34</v>
          </cell>
          <cell r="B879" t="str">
            <v>Supply and laying of twin GI sheet 20 SWG painted with bitumen &amp; polythene fim complete</v>
          </cell>
          <cell r="C879" t="str">
            <v>100 Sft</v>
          </cell>
          <cell r="D879">
            <v>5102.74</v>
          </cell>
          <cell r="E879">
            <v>30082.18</v>
          </cell>
          <cell r="F879" t="str">
            <v>m2</v>
          </cell>
          <cell r="G879">
            <v>549.04999999999995</v>
          </cell>
          <cell r="H879">
            <v>3236.84</v>
          </cell>
          <cell r="I879" t="str">
            <v>9.12</v>
          </cell>
        </row>
        <row r="880">
          <cell r="A880" t="str">
            <v>09-35-a</v>
          </cell>
          <cell r="B880" t="str">
            <v>Provide &amp; lay roof insulation complete with Thermopore sheet 1/2" thick</v>
          </cell>
          <cell r="C880" t="str">
            <v>Sft</v>
          </cell>
          <cell r="D880">
            <v>36.14</v>
          </cell>
          <cell r="E880">
            <v>147.08000000000001</v>
          </cell>
          <cell r="F880" t="str">
            <v>m2</v>
          </cell>
          <cell r="G880">
            <v>388.84</v>
          </cell>
          <cell r="H880">
            <v>1582.62</v>
          </cell>
          <cell r="I880" t="str">
            <v>9.15</v>
          </cell>
        </row>
        <row r="881">
          <cell r="A881" t="str">
            <v>09-35-b</v>
          </cell>
          <cell r="B881" t="str">
            <v>Provide &amp; lay roof insulation complete with Thermopore sheet 3/4" thick</v>
          </cell>
          <cell r="C881" t="str">
            <v>Sft</v>
          </cell>
          <cell r="D881">
            <v>36.14</v>
          </cell>
          <cell r="E881">
            <v>146.77000000000001</v>
          </cell>
          <cell r="F881" t="str">
            <v>m2</v>
          </cell>
          <cell r="G881">
            <v>388.84</v>
          </cell>
          <cell r="H881">
            <v>1579.23</v>
          </cell>
          <cell r="I881" t="str">
            <v>9.15</v>
          </cell>
        </row>
        <row r="882">
          <cell r="A882" t="str">
            <v>09-35-c</v>
          </cell>
          <cell r="B882" t="str">
            <v>Provide &amp; lay roof insulation complete with Thermopore sheet 1" thick</v>
          </cell>
          <cell r="C882" t="str">
            <v>Sft</v>
          </cell>
          <cell r="D882">
            <v>36.14</v>
          </cell>
          <cell r="E882">
            <v>149.16</v>
          </cell>
          <cell r="F882" t="str">
            <v>m2</v>
          </cell>
          <cell r="G882">
            <v>388.84</v>
          </cell>
          <cell r="H882">
            <v>1604.94</v>
          </cell>
          <cell r="I882" t="str">
            <v>9.15</v>
          </cell>
        </row>
        <row r="883">
          <cell r="A883" t="str">
            <v>09-36</v>
          </cell>
          <cell r="B883" t="str">
            <v>Providing and fixing AC rain water down pipe 4" dia, with shoe, tee, bend &amp; clamp etc</v>
          </cell>
          <cell r="C883" t="str">
            <v>Rft</v>
          </cell>
          <cell r="D883">
            <v>44.1</v>
          </cell>
          <cell r="E883">
            <v>412.57</v>
          </cell>
          <cell r="F883" t="str">
            <v>m</v>
          </cell>
          <cell r="G883">
            <v>144.68</v>
          </cell>
          <cell r="H883">
            <v>1353.56</v>
          </cell>
          <cell r="I883" t="str">
            <v>9.12</v>
          </cell>
        </row>
        <row r="884">
          <cell r="A884" t="str">
            <v>09-37-a</v>
          </cell>
          <cell r="B884" t="str">
            <v>Making jharries in existing brick masonry For slabs upto 6" thick</v>
          </cell>
          <cell r="C884" t="str">
            <v>Rft</v>
          </cell>
          <cell r="D884">
            <v>59.3</v>
          </cell>
          <cell r="E884">
            <v>61.58</v>
          </cell>
          <cell r="F884" t="str">
            <v>m</v>
          </cell>
          <cell r="G884">
            <v>194.54</v>
          </cell>
          <cell r="H884">
            <v>202.04</v>
          </cell>
          <cell r="J884" t="str">
            <v>Rate shall be increased by 1.5 times for stone masonry or PCC and 2 times for RCC</v>
          </cell>
        </row>
        <row r="885">
          <cell r="A885" t="str">
            <v>09-37-b</v>
          </cell>
          <cell r="B885" t="str">
            <v>Making jharries in existing brick masonry For slabs exceeding 6" to 12" thick</v>
          </cell>
          <cell r="C885" t="str">
            <v>Rft</v>
          </cell>
          <cell r="D885">
            <v>77.41</v>
          </cell>
          <cell r="E885">
            <v>81.56</v>
          </cell>
          <cell r="F885" t="str">
            <v>m</v>
          </cell>
          <cell r="G885">
            <v>253.96</v>
          </cell>
          <cell r="H885">
            <v>267.60000000000002</v>
          </cell>
        </row>
        <row r="886">
          <cell r="A886" t="str">
            <v>09-38-a</v>
          </cell>
          <cell r="B886" t="str">
            <v>Making recess in existing brick masonry a) upto 1.0' height of girder or beam</v>
          </cell>
          <cell r="C886" t="str">
            <v>Each</v>
          </cell>
          <cell r="D886">
            <v>336.83</v>
          </cell>
          <cell r="E886">
            <v>344.36</v>
          </cell>
          <cell r="F886" t="str">
            <v>Each</v>
          </cell>
          <cell r="G886">
            <v>336.83</v>
          </cell>
          <cell r="H886">
            <v>344.36</v>
          </cell>
          <cell r="J886" t="str">
            <v>ditto</v>
          </cell>
        </row>
        <row r="887">
          <cell r="A887" t="str">
            <v>09-38-b</v>
          </cell>
          <cell r="B887" t="str">
            <v>Making recess in existing brick masonry b) for every 6" additional height or part thereof</v>
          </cell>
          <cell r="C887" t="str">
            <v>Each</v>
          </cell>
          <cell r="D887">
            <v>165.99</v>
          </cell>
          <cell r="E887">
            <v>169.32</v>
          </cell>
          <cell r="F887" t="str">
            <v>Each</v>
          </cell>
          <cell r="G887">
            <v>165.99</v>
          </cell>
          <cell r="H887">
            <v>169.32</v>
          </cell>
        </row>
        <row r="888">
          <cell r="A888" t="str">
            <v>09-39</v>
          </cell>
          <cell r="B888" t="str">
            <v>Hoisting  RS  Beams &amp; wooden beams and placing in position</v>
          </cell>
          <cell r="C888" t="str">
            <v>Each</v>
          </cell>
          <cell r="D888">
            <v>735</v>
          </cell>
          <cell r="E888">
            <v>735</v>
          </cell>
          <cell r="F888" t="str">
            <v>Each</v>
          </cell>
          <cell r="G888">
            <v>735</v>
          </cell>
          <cell r="H888">
            <v>735</v>
          </cell>
          <cell r="I888" t="str">
            <v>9.2.4</v>
          </cell>
        </row>
        <row r="889">
          <cell r="A889" t="str">
            <v>09-40</v>
          </cell>
          <cell r="B889" t="str">
            <v>Hoisting and placing in position sahl ballies, over roof</v>
          </cell>
          <cell r="C889" t="str">
            <v>Each</v>
          </cell>
          <cell r="D889">
            <v>63.28</v>
          </cell>
          <cell r="E889">
            <v>63.28</v>
          </cell>
          <cell r="F889" t="str">
            <v>Each</v>
          </cell>
          <cell r="G889">
            <v>63.28</v>
          </cell>
          <cell r="H889">
            <v>63.28</v>
          </cell>
          <cell r="I889" t="str">
            <v>9.2.4</v>
          </cell>
        </row>
        <row r="890">
          <cell r="A890" t="str">
            <v>09-41-a</v>
          </cell>
          <cell r="B890" t="str">
            <v>Hoist precast  RCC/pre-stressed conc. battens a) From 5' to 6' long</v>
          </cell>
          <cell r="C890" t="str">
            <v>Each</v>
          </cell>
          <cell r="D890">
            <v>55.86</v>
          </cell>
          <cell r="E890">
            <v>55.86</v>
          </cell>
          <cell r="F890" t="str">
            <v>Each</v>
          </cell>
          <cell r="G890">
            <v>55.86</v>
          </cell>
          <cell r="H890">
            <v>55.86</v>
          </cell>
          <cell r="I890" t="str">
            <v>9.2.4</v>
          </cell>
        </row>
        <row r="891">
          <cell r="A891" t="str">
            <v>09-41-b</v>
          </cell>
          <cell r="B891" t="str">
            <v>Hoist precast  RCC/pre-stressed conc. battens b) Over 6' to 7' long</v>
          </cell>
          <cell r="C891" t="str">
            <v>Each</v>
          </cell>
          <cell r="D891">
            <v>73.5</v>
          </cell>
          <cell r="E891">
            <v>73.5</v>
          </cell>
          <cell r="F891" t="str">
            <v>Each</v>
          </cell>
          <cell r="G891">
            <v>73.5</v>
          </cell>
          <cell r="H891">
            <v>73.5</v>
          </cell>
          <cell r="I891" t="str">
            <v>9.2.4</v>
          </cell>
        </row>
        <row r="892">
          <cell r="A892" t="str">
            <v>09-41-c</v>
          </cell>
          <cell r="B892" t="str">
            <v>Hoist precast  RCC/pre-stressed conc. battens c) Over 7' to 8' long</v>
          </cell>
          <cell r="C892" t="str">
            <v>Each</v>
          </cell>
          <cell r="D892">
            <v>91.88</v>
          </cell>
          <cell r="E892">
            <v>91.88</v>
          </cell>
          <cell r="F892" t="str">
            <v>Each</v>
          </cell>
          <cell r="G892">
            <v>91.88</v>
          </cell>
          <cell r="H892">
            <v>91.88</v>
          </cell>
          <cell r="I892" t="str">
            <v>9.2.4</v>
          </cell>
        </row>
        <row r="893">
          <cell r="A893" t="str">
            <v>09-41-d</v>
          </cell>
          <cell r="B893" t="str">
            <v>Hoist precast  RCC/pre-stressed conc. battens d) Over 8' to 9' long</v>
          </cell>
          <cell r="C893" t="str">
            <v>Each</v>
          </cell>
          <cell r="D893">
            <v>122.01</v>
          </cell>
          <cell r="E893">
            <v>122.01</v>
          </cell>
          <cell r="F893" t="str">
            <v>Each</v>
          </cell>
          <cell r="G893">
            <v>122.01</v>
          </cell>
          <cell r="H893">
            <v>122.01</v>
          </cell>
          <cell r="I893" t="str">
            <v>9.2.4</v>
          </cell>
        </row>
        <row r="894">
          <cell r="A894" t="str">
            <v>09-41-e</v>
          </cell>
          <cell r="B894" t="str">
            <v>Hoist precast  RCC/pre-stressed conc. battens e) Exceeding 9' length</v>
          </cell>
          <cell r="C894" t="str">
            <v>Each</v>
          </cell>
          <cell r="D894">
            <v>147</v>
          </cell>
          <cell r="E894">
            <v>147</v>
          </cell>
          <cell r="F894" t="str">
            <v>Each</v>
          </cell>
          <cell r="G894">
            <v>147</v>
          </cell>
          <cell r="H894">
            <v>147</v>
          </cell>
          <cell r="I894" t="str">
            <v>9.2.4</v>
          </cell>
        </row>
        <row r="895">
          <cell r="A895" t="str">
            <v>09-42-a</v>
          </cell>
          <cell r="B895" t="str">
            <v>Hoisting and placing in position RCC troughs Upto 10' in length</v>
          </cell>
          <cell r="C895" t="str">
            <v>Each</v>
          </cell>
          <cell r="D895">
            <v>147</v>
          </cell>
          <cell r="E895">
            <v>147</v>
          </cell>
          <cell r="F895" t="str">
            <v>Each</v>
          </cell>
          <cell r="G895">
            <v>147</v>
          </cell>
          <cell r="H895">
            <v>147</v>
          </cell>
          <cell r="I895" t="str">
            <v>9.2.4</v>
          </cell>
          <cell r="J895" t="str">
            <v>Applicable only to roof troughs (inverted tees and trough) for heights of first  storey only</v>
          </cell>
        </row>
        <row r="896">
          <cell r="A896" t="str">
            <v>09-42-b</v>
          </cell>
          <cell r="B896" t="str">
            <v>Hoisting and placing in position RCC troughs Upto 11' in length</v>
          </cell>
          <cell r="C896" t="str">
            <v>Each</v>
          </cell>
          <cell r="D896">
            <v>183.75</v>
          </cell>
          <cell r="E896">
            <v>183.75</v>
          </cell>
          <cell r="F896" t="str">
            <v>Each</v>
          </cell>
          <cell r="G896">
            <v>183.75</v>
          </cell>
          <cell r="H896">
            <v>183.75</v>
          </cell>
          <cell r="I896" t="str">
            <v>9.2.4</v>
          </cell>
        </row>
        <row r="897">
          <cell r="A897" t="str">
            <v>09-42-c</v>
          </cell>
          <cell r="B897" t="str">
            <v>Hoisting and placing in position RCC troughs Upto 12' in length</v>
          </cell>
          <cell r="C897" t="str">
            <v>Each</v>
          </cell>
          <cell r="D897">
            <v>244.02</v>
          </cell>
          <cell r="E897">
            <v>244.02</v>
          </cell>
          <cell r="F897" t="str">
            <v>Each</v>
          </cell>
          <cell r="G897">
            <v>244.02</v>
          </cell>
          <cell r="H897">
            <v>244.02</v>
          </cell>
          <cell r="I897" t="str">
            <v>9.2.4</v>
          </cell>
        </row>
        <row r="898">
          <cell r="A898" t="str">
            <v>09-42-d</v>
          </cell>
          <cell r="B898" t="str">
            <v>Hoisting and placing in position RCC troughs Upto 13' in length</v>
          </cell>
          <cell r="C898" t="str">
            <v>Each</v>
          </cell>
          <cell r="D898">
            <v>280.77</v>
          </cell>
          <cell r="E898">
            <v>280.77</v>
          </cell>
          <cell r="F898" t="str">
            <v>Each</v>
          </cell>
          <cell r="G898">
            <v>280.77</v>
          </cell>
          <cell r="H898">
            <v>280.77</v>
          </cell>
          <cell r="I898" t="str">
            <v>9.2.4</v>
          </cell>
        </row>
        <row r="899">
          <cell r="A899" t="str">
            <v>09-42-e</v>
          </cell>
          <cell r="B899" t="str">
            <v>Hoisting and placing in position RCC troughs Upto 14' in length</v>
          </cell>
          <cell r="C899" t="str">
            <v>Each</v>
          </cell>
          <cell r="D899">
            <v>305.76</v>
          </cell>
          <cell r="E899">
            <v>305.76</v>
          </cell>
          <cell r="F899" t="str">
            <v>Each</v>
          </cell>
          <cell r="G899">
            <v>305.76</v>
          </cell>
          <cell r="H899">
            <v>305.76</v>
          </cell>
          <cell r="I899" t="str">
            <v>9.2.4</v>
          </cell>
        </row>
        <row r="900">
          <cell r="A900" t="str">
            <v>09-42-f</v>
          </cell>
          <cell r="B900" t="str">
            <v>Hoisting and placing in position RCC troughs Upto 15' in length</v>
          </cell>
          <cell r="C900" t="str">
            <v>Each</v>
          </cell>
          <cell r="D900">
            <v>330.75</v>
          </cell>
          <cell r="E900">
            <v>330.75</v>
          </cell>
          <cell r="F900" t="str">
            <v>Each</v>
          </cell>
          <cell r="G900">
            <v>330.75</v>
          </cell>
          <cell r="H900">
            <v>330.75</v>
          </cell>
          <cell r="I900" t="str">
            <v>9.2.4</v>
          </cell>
        </row>
        <row r="901">
          <cell r="A901" t="str">
            <v>09-42-g</v>
          </cell>
          <cell r="B901" t="str">
            <v>Hoisting and placing in position RCC troughs Upto 16' in length</v>
          </cell>
          <cell r="C901" t="str">
            <v>Each</v>
          </cell>
          <cell r="D901">
            <v>367.5</v>
          </cell>
          <cell r="E901">
            <v>367.5</v>
          </cell>
          <cell r="F901" t="str">
            <v>Each</v>
          </cell>
          <cell r="G901">
            <v>367.5</v>
          </cell>
          <cell r="H901">
            <v>367.5</v>
          </cell>
          <cell r="I901" t="str">
            <v>9.2.4</v>
          </cell>
        </row>
        <row r="902">
          <cell r="A902" t="str">
            <v>09-42-h</v>
          </cell>
          <cell r="B902" t="str">
            <v>Hoisting and placing in position RCC troughs Upto 17' in length</v>
          </cell>
          <cell r="C902" t="str">
            <v>Each</v>
          </cell>
          <cell r="D902">
            <v>404.25</v>
          </cell>
          <cell r="E902">
            <v>404.25</v>
          </cell>
          <cell r="F902" t="str">
            <v>Each</v>
          </cell>
          <cell r="G902">
            <v>404.25</v>
          </cell>
          <cell r="H902">
            <v>404.25</v>
          </cell>
          <cell r="I902" t="str">
            <v>9.2.4</v>
          </cell>
        </row>
        <row r="903">
          <cell r="A903" t="str">
            <v>09-42-i</v>
          </cell>
          <cell r="B903" t="str">
            <v>Hoisting and placing in position RCC troughs Upto 18' in length</v>
          </cell>
          <cell r="C903" t="str">
            <v>Each</v>
          </cell>
          <cell r="D903">
            <v>524.79</v>
          </cell>
          <cell r="E903">
            <v>524.79</v>
          </cell>
          <cell r="F903" t="str">
            <v>Each</v>
          </cell>
          <cell r="G903">
            <v>524.79</v>
          </cell>
          <cell r="H903">
            <v>524.79</v>
          </cell>
          <cell r="I903" t="str">
            <v>9.2.4</v>
          </cell>
        </row>
        <row r="904">
          <cell r="A904" t="str">
            <v>09-42-j</v>
          </cell>
          <cell r="B904" t="str">
            <v>Hoisting and placing in position RCC troughs Upto 19' in length</v>
          </cell>
          <cell r="C904" t="str">
            <v>Each</v>
          </cell>
          <cell r="D904">
            <v>563.74</v>
          </cell>
          <cell r="E904">
            <v>563.74</v>
          </cell>
          <cell r="F904" t="str">
            <v>Each</v>
          </cell>
          <cell r="G904">
            <v>563.74</v>
          </cell>
          <cell r="H904">
            <v>563.74</v>
          </cell>
          <cell r="I904" t="str">
            <v>9.2.4</v>
          </cell>
        </row>
        <row r="905">
          <cell r="A905" t="str">
            <v>09-42-k</v>
          </cell>
          <cell r="B905" t="str">
            <v>Hoisting and placing in position RCC troughs Upto 20' in length</v>
          </cell>
          <cell r="C905" t="str">
            <v>Each</v>
          </cell>
          <cell r="D905">
            <v>611.52</v>
          </cell>
          <cell r="E905">
            <v>611.52</v>
          </cell>
          <cell r="F905" t="str">
            <v>Each</v>
          </cell>
          <cell r="G905">
            <v>611.52</v>
          </cell>
          <cell r="H905">
            <v>611.52</v>
          </cell>
          <cell r="I905" t="str">
            <v>9.2.4</v>
          </cell>
        </row>
        <row r="906">
          <cell r="A906" t="str">
            <v>09-43-a</v>
          </cell>
          <cell r="B906" t="str">
            <v>Hoist &amp; place in position RCC inverted battens Upto 10' span</v>
          </cell>
          <cell r="C906" t="str">
            <v>Each</v>
          </cell>
          <cell r="D906">
            <v>110.25</v>
          </cell>
          <cell r="E906">
            <v>110.25</v>
          </cell>
          <cell r="F906" t="str">
            <v>Each</v>
          </cell>
          <cell r="G906">
            <v>110.25</v>
          </cell>
          <cell r="H906">
            <v>110.25</v>
          </cell>
          <cell r="I906" t="str">
            <v>9.2.4</v>
          </cell>
        </row>
        <row r="907">
          <cell r="A907" t="str">
            <v>09-43-b</v>
          </cell>
          <cell r="B907" t="str">
            <v>Hoist &amp; place in position RCC inverted battens Upto 12' span</v>
          </cell>
          <cell r="C907" t="str">
            <v>Each</v>
          </cell>
          <cell r="D907">
            <v>235.2</v>
          </cell>
          <cell r="E907">
            <v>235.2</v>
          </cell>
          <cell r="F907" t="str">
            <v>Each</v>
          </cell>
          <cell r="G907">
            <v>235.2</v>
          </cell>
          <cell r="H907">
            <v>235.2</v>
          </cell>
          <cell r="I907" t="str">
            <v>9.2.4</v>
          </cell>
        </row>
        <row r="908">
          <cell r="A908" t="str">
            <v>09-43-c</v>
          </cell>
          <cell r="B908" t="str">
            <v>Hoist &amp; place in position RCC inverted battens Upto 13' span</v>
          </cell>
          <cell r="C908" t="str">
            <v>Each</v>
          </cell>
          <cell r="D908">
            <v>283.70999999999998</v>
          </cell>
          <cell r="E908">
            <v>283.70999999999998</v>
          </cell>
          <cell r="F908" t="str">
            <v>Each</v>
          </cell>
          <cell r="G908">
            <v>283.70999999999998</v>
          </cell>
          <cell r="H908">
            <v>283.70999999999998</v>
          </cell>
          <cell r="I908" t="str">
            <v>9.2.4</v>
          </cell>
        </row>
        <row r="909">
          <cell r="A909" t="str">
            <v>09-43-d</v>
          </cell>
          <cell r="B909" t="str">
            <v>Hoist &amp; place in position RCC inverted battens Upto 14' span</v>
          </cell>
          <cell r="C909" t="str">
            <v>Each</v>
          </cell>
          <cell r="D909">
            <v>364.56</v>
          </cell>
          <cell r="E909">
            <v>364.56</v>
          </cell>
          <cell r="F909" t="str">
            <v>Each</v>
          </cell>
          <cell r="G909">
            <v>364.56</v>
          </cell>
          <cell r="H909">
            <v>364.56</v>
          </cell>
          <cell r="I909" t="str">
            <v>9.2.4</v>
          </cell>
        </row>
        <row r="910">
          <cell r="A910" t="str">
            <v>09-43-e</v>
          </cell>
          <cell r="B910" t="str">
            <v>Hoist &amp; place in position RCC inverted battens Upto 15' span</v>
          </cell>
          <cell r="C910" t="str">
            <v>Each</v>
          </cell>
          <cell r="D910">
            <v>399.1</v>
          </cell>
          <cell r="E910">
            <v>399.1</v>
          </cell>
          <cell r="F910" t="str">
            <v>Each</v>
          </cell>
          <cell r="G910">
            <v>399.1</v>
          </cell>
          <cell r="H910">
            <v>399.1</v>
          </cell>
          <cell r="I910" t="str">
            <v>9.2.4</v>
          </cell>
        </row>
        <row r="911">
          <cell r="A911" t="str">
            <v>09-43-f</v>
          </cell>
          <cell r="B911" t="str">
            <v>Hoist &amp; place in position RCC inverted battens Upto 16' span</v>
          </cell>
          <cell r="C911" t="str">
            <v>Each</v>
          </cell>
          <cell r="D911">
            <v>441</v>
          </cell>
          <cell r="E911">
            <v>441</v>
          </cell>
          <cell r="F911" t="str">
            <v>Each</v>
          </cell>
          <cell r="G911">
            <v>441</v>
          </cell>
          <cell r="H911">
            <v>441</v>
          </cell>
          <cell r="I911" t="str">
            <v>9.2.4</v>
          </cell>
        </row>
        <row r="912">
          <cell r="A912" t="str">
            <v>09-43-g</v>
          </cell>
          <cell r="B912" t="str">
            <v>Hoist &amp; place in position RCC inverted battens Upto 18' span</v>
          </cell>
          <cell r="C912" t="str">
            <v>Each</v>
          </cell>
          <cell r="D912">
            <v>551.25</v>
          </cell>
          <cell r="E912">
            <v>551.25</v>
          </cell>
          <cell r="F912" t="str">
            <v>Each</v>
          </cell>
          <cell r="G912">
            <v>551.25</v>
          </cell>
          <cell r="H912">
            <v>551.25</v>
          </cell>
          <cell r="I912" t="str">
            <v>9.2.4</v>
          </cell>
        </row>
        <row r="913">
          <cell r="A913" t="str">
            <v>09-43-h</v>
          </cell>
          <cell r="B913" t="str">
            <v>Hoist &amp; place in position RCC inverted battens Upto 20' span</v>
          </cell>
          <cell r="C913" t="str">
            <v>Each</v>
          </cell>
          <cell r="D913">
            <v>882</v>
          </cell>
          <cell r="E913">
            <v>882</v>
          </cell>
          <cell r="F913" t="str">
            <v>Each</v>
          </cell>
          <cell r="G913">
            <v>882</v>
          </cell>
          <cell r="H913">
            <v>882</v>
          </cell>
          <cell r="I913" t="str">
            <v>9.2.4</v>
          </cell>
        </row>
        <row r="914">
          <cell r="A914" t="str">
            <v>09-44</v>
          </cell>
          <cell r="B914" t="str">
            <v>RCC spout including fixing in position, with top and bottom khuras</v>
          </cell>
          <cell r="C914" t="str">
            <v>Each</v>
          </cell>
          <cell r="D914">
            <v>586.53</v>
          </cell>
          <cell r="E914">
            <v>897.54</v>
          </cell>
          <cell r="F914" t="str">
            <v>Each</v>
          </cell>
          <cell r="G914">
            <v>586.53</v>
          </cell>
          <cell r="H914">
            <v>897.54</v>
          </cell>
          <cell r="I914" t="str">
            <v>9.11</v>
          </cell>
        </row>
        <row r="915">
          <cell r="A915" t="str">
            <v>09-45</v>
          </cell>
          <cell r="B915" t="str">
            <v>P/F Burnt Brick Tile Roofing over Tee Iron and Steel Girder, in 1:6 c/s mortar (12' max span)</v>
          </cell>
          <cell r="C915" t="str">
            <v>100 Sft</v>
          </cell>
          <cell r="D915">
            <v>7109.29</v>
          </cell>
          <cell r="E915">
            <v>50730.3</v>
          </cell>
          <cell r="F915" t="str">
            <v>m2</v>
          </cell>
          <cell r="G915">
            <v>764.96</v>
          </cell>
          <cell r="H915">
            <v>5458.58</v>
          </cell>
          <cell r="I915" t="str">
            <v>9.3</v>
          </cell>
        </row>
        <row r="916">
          <cell r="A916" t="str">
            <v>09-46</v>
          </cell>
          <cell r="B916" t="str">
            <v>Providing and Laying  Prestressed Roof of Slab/Girder, 2" thick PCC 1:2:4 with chicken mesh, polythene, mud, tar</v>
          </cell>
          <cell r="C916" t="str">
            <v>Sft</v>
          </cell>
          <cell r="D916">
            <v>62.77</v>
          </cell>
          <cell r="E916">
            <v>303.38</v>
          </cell>
          <cell r="F916" t="str">
            <v>m2</v>
          </cell>
          <cell r="G916">
            <v>675.39</v>
          </cell>
          <cell r="H916">
            <v>3264.42</v>
          </cell>
          <cell r="I916" t="str">
            <v>6.17 , 9.15</v>
          </cell>
        </row>
        <row r="917">
          <cell r="A917" t="str">
            <v>10-01</v>
          </cell>
          <cell r="B917" t="str">
            <v>Laying murum flooring complete as per specs</v>
          </cell>
          <cell r="C917" t="str">
            <v>100 Sft</v>
          </cell>
          <cell r="D917">
            <v>3307.5</v>
          </cell>
          <cell r="E917">
            <v>6574.03</v>
          </cell>
          <cell r="F917" t="str">
            <v>m2</v>
          </cell>
          <cell r="G917">
            <v>355.89</v>
          </cell>
          <cell r="H917">
            <v>707.37</v>
          </cell>
          <cell r="I917" t="str">
            <v>10.18</v>
          </cell>
        </row>
        <row r="918">
          <cell r="A918" t="str">
            <v>10-02</v>
          </cell>
          <cell r="B918" t="str">
            <v>Earth flooring 6" thick consolidated layer of moistened earth, including ramming</v>
          </cell>
          <cell r="C918" t="str">
            <v>100 Sft</v>
          </cell>
          <cell r="D918">
            <v>1102.5</v>
          </cell>
          <cell r="E918">
            <v>2189.9499999999998</v>
          </cell>
          <cell r="F918" t="str">
            <v>m2</v>
          </cell>
          <cell r="G918">
            <v>118.63</v>
          </cell>
          <cell r="H918">
            <v>235.64</v>
          </cell>
          <cell r="I918" t="str">
            <v>10.2</v>
          </cell>
        </row>
        <row r="919">
          <cell r="A919" t="str">
            <v>10-03-a</v>
          </cell>
          <cell r="B919" t="str">
            <v>Provide, lay, water &amp; ram 4" thick clean coarse sand under floor / brick paving, complete</v>
          </cell>
          <cell r="C919" t="str">
            <v>100 Sft</v>
          </cell>
          <cell r="D919">
            <v>4348.26</v>
          </cell>
          <cell r="E919">
            <v>5724.66</v>
          </cell>
          <cell r="F919" t="str">
            <v>m2</v>
          </cell>
          <cell r="G919">
            <v>467.87</v>
          </cell>
          <cell r="H919">
            <v>615.97</v>
          </cell>
          <cell r="I919" t="str">
            <v>10.4.3</v>
          </cell>
        </row>
        <row r="920">
          <cell r="A920" t="str">
            <v>10-03-b</v>
          </cell>
          <cell r="B920" t="str">
            <v>Provide, lay, water &amp; ram brick ballast 1.5" to 2" guage mixed with 25% sand for floor foundations</v>
          </cell>
          <cell r="C920" t="str">
            <v>100 Cft</v>
          </cell>
          <cell r="D920">
            <v>3801.42</v>
          </cell>
          <cell r="E920">
            <v>9358.17</v>
          </cell>
          <cell r="F920" t="str">
            <v>m3</v>
          </cell>
          <cell r="G920">
            <v>1342.46</v>
          </cell>
          <cell r="H920">
            <v>3304.81</v>
          </cell>
          <cell r="I920" t="str">
            <v>10.4.3</v>
          </cell>
        </row>
        <row r="921">
          <cell r="A921" t="str">
            <v>10-04</v>
          </cell>
          <cell r="B921" t="str">
            <v>Mud floor of 6" thick consolidated layer of moist earth &amp; finished off with 1" mud plaster</v>
          </cell>
          <cell r="C921" t="str">
            <v>100 Sft</v>
          </cell>
          <cell r="D921">
            <v>2327.5</v>
          </cell>
          <cell r="E921">
            <v>3891.22</v>
          </cell>
          <cell r="F921" t="str">
            <v>m2</v>
          </cell>
          <cell r="G921">
            <v>250.44</v>
          </cell>
          <cell r="H921">
            <v>418.7</v>
          </cell>
          <cell r="I921" t="str">
            <v>10.3</v>
          </cell>
        </row>
        <row r="922">
          <cell r="A922" t="str">
            <v>10-05</v>
          </cell>
          <cell r="B922" t="str">
            <v>Dry brick paving laid flat,sand grouted, including prep. Of bed, by 1/2" thick mud plaster</v>
          </cell>
          <cell r="C922" t="str">
            <v>100 Sft</v>
          </cell>
          <cell r="D922">
            <v>1531.74</v>
          </cell>
          <cell r="E922">
            <v>5918.35</v>
          </cell>
          <cell r="F922" t="str">
            <v>m2</v>
          </cell>
          <cell r="G922">
            <v>164.82</v>
          </cell>
          <cell r="H922">
            <v>636.80999999999995</v>
          </cell>
          <cell r="I922" t="str">
            <v>10.13</v>
          </cell>
        </row>
        <row r="923">
          <cell r="A923" t="str">
            <v>10-06</v>
          </cell>
          <cell r="B923" t="str">
            <v>Dry brick on edge paving, sand grouted, including prep. Of bed, by 1/2" thick mud plaster</v>
          </cell>
          <cell r="C923" t="str">
            <v>100 Sft</v>
          </cell>
          <cell r="D923">
            <v>2199.86</v>
          </cell>
          <cell r="E923">
            <v>8687.25</v>
          </cell>
          <cell r="F923" t="str">
            <v>m2</v>
          </cell>
          <cell r="G923">
            <v>236.7</v>
          </cell>
          <cell r="H923">
            <v>934.75</v>
          </cell>
          <cell r="I923" t="str">
            <v>10.13</v>
          </cell>
        </row>
        <row r="924">
          <cell r="A924" t="str">
            <v>10-07</v>
          </cell>
          <cell r="B924" t="str">
            <v>Grouting 4.5" dry brick work with cement sand mortar 1:5</v>
          </cell>
          <cell r="C924" t="str">
            <v>100 Sft</v>
          </cell>
          <cell r="D924">
            <v>1470</v>
          </cell>
          <cell r="E924">
            <v>2079.2600000000002</v>
          </cell>
          <cell r="F924" t="str">
            <v>m2</v>
          </cell>
          <cell r="G924">
            <v>158.16999999999999</v>
          </cell>
          <cell r="H924">
            <v>223.73</v>
          </cell>
          <cell r="I924" t="str">
            <v>10.13</v>
          </cell>
        </row>
        <row r="925">
          <cell r="A925" t="str">
            <v>10-08</v>
          </cell>
          <cell r="B925" t="str">
            <v>Flat brick flooring laid in 1:6 c/s mortar over a bed of 3/4" thick cement mortar 1:6</v>
          </cell>
          <cell r="C925" t="str">
            <v>100 Sft</v>
          </cell>
          <cell r="D925">
            <v>2058</v>
          </cell>
          <cell r="E925">
            <v>7376.94</v>
          </cell>
          <cell r="F925" t="str">
            <v>m2</v>
          </cell>
          <cell r="G925">
            <v>221.44</v>
          </cell>
          <cell r="H925">
            <v>793.76</v>
          </cell>
          <cell r="I925" t="str">
            <v>10.5</v>
          </cell>
        </row>
        <row r="926">
          <cell r="A926" t="str">
            <v>10-09</v>
          </cell>
          <cell r="B926" t="str">
            <v>Brick on edge flooring, laid in 1:6 c/s mortar, over a bed of 3/4" thick cement mortar 1:6</v>
          </cell>
          <cell r="C926" t="str">
            <v>100 Sft</v>
          </cell>
          <cell r="D926">
            <v>3307.5</v>
          </cell>
          <cell r="E926">
            <v>11020.03</v>
          </cell>
          <cell r="F926" t="str">
            <v>m2</v>
          </cell>
          <cell r="G926">
            <v>355.89</v>
          </cell>
          <cell r="H926">
            <v>1185.76</v>
          </cell>
          <cell r="I926" t="str">
            <v>10.5</v>
          </cell>
        </row>
        <row r="927">
          <cell r="A927" t="str">
            <v>10-10</v>
          </cell>
          <cell r="B927" t="str">
            <v>Brick tiles (12"x6"x2") laid in 1:6 c/s mortar, over a bed of 3/4" thick c/s mortar 1:6</v>
          </cell>
          <cell r="C927" t="str">
            <v>100 Sft</v>
          </cell>
          <cell r="D927">
            <v>2572.5</v>
          </cell>
          <cell r="E927">
            <v>7070.48</v>
          </cell>
          <cell r="F927" t="str">
            <v>m2</v>
          </cell>
          <cell r="G927">
            <v>276.8</v>
          </cell>
          <cell r="H927">
            <v>760.78</v>
          </cell>
          <cell r="I927" t="str">
            <v>10.5</v>
          </cell>
        </row>
        <row r="928">
          <cell r="A928" t="str">
            <v>10-11</v>
          </cell>
          <cell r="B928" t="str">
            <v>Brick tiles (12"x6"x1.5") laid in 1:6 c/s mortar, over a bed of 3/4" thick c/s mortar 1:6 complete in all respect</v>
          </cell>
          <cell r="C928" t="str">
            <v>100 Sft</v>
          </cell>
          <cell r="D928">
            <v>2572.5</v>
          </cell>
          <cell r="E928">
            <v>6819.53</v>
          </cell>
          <cell r="F928" t="str">
            <v>m2</v>
          </cell>
          <cell r="G928">
            <v>276.8</v>
          </cell>
          <cell r="H928">
            <v>733.78</v>
          </cell>
          <cell r="I928" t="str">
            <v>10.5</v>
          </cell>
        </row>
        <row r="929">
          <cell r="A929" t="str">
            <v>10-12</v>
          </cell>
          <cell r="B929" t="str">
            <v>Brick tiles (9"x4.5"x1.5") laid flat in 1:3 c/s mortar over a bed of 3/4" thick cement mortar 1:6</v>
          </cell>
          <cell r="C929" t="str">
            <v>100 Sft</v>
          </cell>
          <cell r="D929">
            <v>2940</v>
          </cell>
          <cell r="E929">
            <v>7479.21</v>
          </cell>
          <cell r="F929" t="str">
            <v>m2</v>
          </cell>
          <cell r="G929">
            <v>316.33999999999997</v>
          </cell>
          <cell r="H929">
            <v>804.76</v>
          </cell>
          <cell r="I929" t="str">
            <v>10.5</v>
          </cell>
        </row>
        <row r="930">
          <cell r="A930" t="str">
            <v>10-13</v>
          </cell>
          <cell r="B930" t="str">
            <v>Cement concrete tiles laid in 1:2 c/s mortar over 3/4" thick bed of c/s mortar 1:2 : 18" x 12" x 1"</v>
          </cell>
          <cell r="C930" t="str">
            <v>100sft</v>
          </cell>
          <cell r="D930">
            <v>2388.75</v>
          </cell>
          <cell r="E930">
            <v>22516.13</v>
          </cell>
          <cell r="F930" t="str">
            <v>m2</v>
          </cell>
          <cell r="G930">
            <v>257.02999999999997</v>
          </cell>
          <cell r="H930">
            <v>2422.7399999999998</v>
          </cell>
          <cell r="I930" t="str">
            <v>10.5</v>
          </cell>
        </row>
        <row r="931">
          <cell r="A931" t="str">
            <v>10-14-a</v>
          </cell>
          <cell r="B931" t="str">
            <v>Cement tiles (8"x8"x3/4") laid flat in 1:2 c/s mortar, over 3/4" thick bed of c/s mortar 1:2</v>
          </cell>
          <cell r="C931" t="str">
            <v>100sft</v>
          </cell>
          <cell r="D931">
            <v>3917.55</v>
          </cell>
          <cell r="E931">
            <v>14474.18</v>
          </cell>
          <cell r="F931" t="str">
            <v>m2</v>
          </cell>
          <cell r="G931">
            <v>421.53</v>
          </cell>
          <cell r="H931">
            <v>1557.42</v>
          </cell>
          <cell r="I931" t="str">
            <v>10.5</v>
          </cell>
        </row>
        <row r="932">
          <cell r="A932" t="str">
            <v>10-14-b</v>
          </cell>
          <cell r="B932" t="str">
            <v>Cement concrete tiles laid in 1:2 c/s mortar over 3/4" thick bed of c/s mortar 1:2 : 12" x 12" x 1"</v>
          </cell>
          <cell r="C932" t="str">
            <v>100sft</v>
          </cell>
          <cell r="D932">
            <v>2815.05</v>
          </cell>
          <cell r="E932">
            <v>10163.11</v>
          </cell>
          <cell r="F932" t="str">
            <v>m2</v>
          </cell>
          <cell r="G932">
            <v>302.89999999999998</v>
          </cell>
          <cell r="H932">
            <v>1093.55</v>
          </cell>
          <cell r="I932" t="str">
            <v>10.5</v>
          </cell>
        </row>
        <row r="933">
          <cell r="A933" t="str">
            <v>10-14-c</v>
          </cell>
          <cell r="B933" t="str">
            <v>Cement concrete tiles laid in 1:2 c/s mortar over 3/4" thick bed of c/s mortar 1:2 : 9" x 9" x 3/4"</v>
          </cell>
          <cell r="C933" t="str">
            <v>100sft</v>
          </cell>
          <cell r="D933">
            <v>3917.55</v>
          </cell>
          <cell r="E933">
            <v>11606.18</v>
          </cell>
          <cell r="F933" t="str">
            <v>m2</v>
          </cell>
          <cell r="G933">
            <v>421.53</v>
          </cell>
          <cell r="H933">
            <v>1248.82</v>
          </cell>
          <cell r="I933" t="str">
            <v>10.5</v>
          </cell>
        </row>
        <row r="934">
          <cell r="A934" t="str">
            <v>10-14-d</v>
          </cell>
          <cell r="B934" t="str">
            <v>Cement concrete tiles laid in 1:2 c/s mortar over 3/4" thick bed of c/s mortar 1:2 : 6" x 6" x 3/4"</v>
          </cell>
          <cell r="C934" t="str">
            <v>100sft</v>
          </cell>
          <cell r="D934">
            <v>3917.55</v>
          </cell>
          <cell r="E934">
            <v>17297.37</v>
          </cell>
          <cell r="F934" t="str">
            <v>m2</v>
          </cell>
          <cell r="G934">
            <v>421.53</v>
          </cell>
          <cell r="H934">
            <v>1861.2</v>
          </cell>
          <cell r="I934" t="str">
            <v>10.5</v>
          </cell>
        </row>
        <row r="935">
          <cell r="A935" t="str">
            <v>10-14-e</v>
          </cell>
          <cell r="B935" t="str">
            <v>Coloured cement tile (8"x8"x3/4") of dark shade laid flat in 1:2 c/s mortar over 3/4" mortar bed</v>
          </cell>
          <cell r="C935" t="str">
            <v>100 Sft</v>
          </cell>
          <cell r="D935">
            <v>3917.55</v>
          </cell>
          <cell r="E935">
            <v>14474.18</v>
          </cell>
          <cell r="F935" t="str">
            <v>m2</v>
          </cell>
          <cell r="G935">
            <v>421.53</v>
          </cell>
          <cell r="H935">
            <v>1557.42</v>
          </cell>
          <cell r="I935" t="str">
            <v>10.5</v>
          </cell>
        </row>
        <row r="936">
          <cell r="A936" t="str">
            <v>10-15-a</v>
          </cell>
          <cell r="B936" t="str">
            <v>Provide &amp; lay topping of concrete 1:2:4, including surface finishing &amp; dividing in panels : 1" thick</v>
          </cell>
          <cell r="C936" t="str">
            <v>100 Sft</v>
          </cell>
          <cell r="D936">
            <v>1911</v>
          </cell>
          <cell r="E936">
            <v>4857.1899999999996</v>
          </cell>
          <cell r="F936" t="str">
            <v>m2</v>
          </cell>
          <cell r="G936">
            <v>205.62</v>
          </cell>
          <cell r="H936">
            <v>522.63</v>
          </cell>
          <cell r="I936" t="str">
            <v>10.4 , 10.10</v>
          </cell>
          <cell r="J936" t="str">
            <v>If glass strips are used for paneling, it shall be paid extra as per item No. 10-47</v>
          </cell>
        </row>
        <row r="937">
          <cell r="A937" t="str">
            <v>10-15-b</v>
          </cell>
          <cell r="B937" t="str">
            <v>Provide &amp; lay topping of concrete 1:2:4, including surface finishing &amp; dividing in panels: 1.5" thick</v>
          </cell>
          <cell r="C937" t="str">
            <v>100 Sft</v>
          </cell>
          <cell r="D937">
            <v>2315.25</v>
          </cell>
          <cell r="E937">
            <v>5999.22</v>
          </cell>
          <cell r="F937" t="str">
            <v>m2</v>
          </cell>
          <cell r="G937">
            <v>249.12</v>
          </cell>
          <cell r="H937">
            <v>645.52</v>
          </cell>
          <cell r="I937" t="str">
            <v>10.4 , 10.10</v>
          </cell>
        </row>
        <row r="938">
          <cell r="A938" t="str">
            <v>10-15-c</v>
          </cell>
          <cell r="B938" t="str">
            <v>Provide &amp; lay topping of concrete 1:2:4, including surface finishing &amp; dividing in panels : 1.75" thick</v>
          </cell>
          <cell r="C938" t="str">
            <v>100 Sft</v>
          </cell>
          <cell r="D938">
            <v>2315.25</v>
          </cell>
          <cell r="E938">
            <v>6347.85</v>
          </cell>
          <cell r="F938" t="str">
            <v>m2</v>
          </cell>
          <cell r="G938">
            <v>249.12</v>
          </cell>
          <cell r="H938">
            <v>683.03</v>
          </cell>
          <cell r="I938" t="str">
            <v>10.4 , 10.10</v>
          </cell>
        </row>
        <row r="939">
          <cell r="A939" t="str">
            <v>10-15-d</v>
          </cell>
          <cell r="B939" t="str">
            <v>Provide &amp; lay topping of concrete 1:2:4, including surface finishing &amp; dividing in panels : 2" thick</v>
          </cell>
          <cell r="C939" t="str">
            <v>100 Sft</v>
          </cell>
          <cell r="D939">
            <v>2682.75</v>
          </cell>
          <cell r="E939">
            <v>7189.32</v>
          </cell>
          <cell r="F939" t="str">
            <v>m2</v>
          </cell>
          <cell r="G939">
            <v>288.66000000000003</v>
          </cell>
          <cell r="H939">
            <v>773.57</v>
          </cell>
          <cell r="I939" t="str">
            <v>10.4 , 10.10</v>
          </cell>
        </row>
        <row r="940">
          <cell r="A940" t="str">
            <v>10-15-e</v>
          </cell>
          <cell r="B940" t="str">
            <v>Provide &amp; lay topping of concrete 1:2:4, including surface finishing &amp; dividing in panels: 2.25" thick</v>
          </cell>
          <cell r="C940" t="str">
            <v>100 Sft</v>
          </cell>
          <cell r="D940">
            <v>2793</v>
          </cell>
          <cell r="E940">
            <v>7598.9</v>
          </cell>
          <cell r="F940" t="str">
            <v>m2</v>
          </cell>
          <cell r="G940">
            <v>300.52999999999997</v>
          </cell>
          <cell r="H940">
            <v>817.64</v>
          </cell>
          <cell r="I940" t="str">
            <v>10.4 , 10.10</v>
          </cell>
        </row>
        <row r="941">
          <cell r="A941" t="str">
            <v>10-15-f</v>
          </cell>
          <cell r="B941" t="str">
            <v>Provide &amp; lay topping of concrete 1:2:4, including surface finishing &amp; dividing in panels: 2.5" thick</v>
          </cell>
          <cell r="C941" t="str">
            <v>100 Sft</v>
          </cell>
          <cell r="D941">
            <v>3123.75</v>
          </cell>
          <cell r="E941">
            <v>8304.2099999999991</v>
          </cell>
          <cell r="F941" t="str">
            <v>m2</v>
          </cell>
          <cell r="G941">
            <v>336.12</v>
          </cell>
          <cell r="H941">
            <v>893.53</v>
          </cell>
          <cell r="I941" t="str">
            <v>10.4.3</v>
          </cell>
        </row>
        <row r="942">
          <cell r="A942" t="str">
            <v>10-15-g</v>
          </cell>
          <cell r="B942" t="str">
            <v>Provide &amp; lay topping of concrete 1:2:4, including surface finishing &amp; dividing in panels: 2.75" thick</v>
          </cell>
          <cell r="C942" t="str">
            <v>100 Sft</v>
          </cell>
          <cell r="D942">
            <v>3123.75</v>
          </cell>
          <cell r="E942">
            <v>8660.75</v>
          </cell>
          <cell r="F942" t="str">
            <v>m2</v>
          </cell>
          <cell r="G942">
            <v>336.12</v>
          </cell>
          <cell r="H942">
            <v>931.9</v>
          </cell>
          <cell r="I942" t="str">
            <v>10.4 , 10.10</v>
          </cell>
        </row>
        <row r="943">
          <cell r="A943" t="str">
            <v>10-15-h</v>
          </cell>
          <cell r="B943" t="str">
            <v>Provide &amp; lay topping of concrete 1:2:4, including surface finishing &amp; dividing in panels : 3" thick</v>
          </cell>
          <cell r="C943" t="str">
            <v>100 Sft</v>
          </cell>
          <cell r="D943">
            <v>4226.99</v>
          </cell>
          <cell r="E943">
            <v>10212.57</v>
          </cell>
          <cell r="F943" t="str">
            <v>m2</v>
          </cell>
          <cell r="G943">
            <v>454.82</v>
          </cell>
          <cell r="H943">
            <v>1098.8699999999999</v>
          </cell>
          <cell r="I943" t="str">
            <v>10.4 , 10.10</v>
          </cell>
        </row>
        <row r="944">
          <cell r="A944" t="str">
            <v>10-16-a</v>
          </cell>
          <cell r="B944"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44" t="str">
            <v>100 Sft</v>
          </cell>
          <cell r="D944">
            <v>3650.5</v>
          </cell>
          <cell r="E944">
            <v>7461.95</v>
          </cell>
          <cell r="F944" t="str">
            <v>m2</v>
          </cell>
          <cell r="G944">
            <v>392.79</v>
          </cell>
          <cell r="H944">
            <v>802.91</v>
          </cell>
          <cell r="I944" t="str">
            <v>10.11</v>
          </cell>
          <cell r="J944" t="str">
            <v>ditto</v>
          </cell>
        </row>
        <row r="945">
          <cell r="A945" t="str">
            <v>10-16-b</v>
          </cell>
          <cell r="B945"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45" t="str">
            <v>100 Sft</v>
          </cell>
          <cell r="D945">
            <v>3650.5</v>
          </cell>
          <cell r="E945">
            <v>7713.55</v>
          </cell>
          <cell r="F945" t="str">
            <v>m2</v>
          </cell>
          <cell r="G945">
            <v>392.79</v>
          </cell>
          <cell r="H945">
            <v>829.98</v>
          </cell>
          <cell r="I945" t="str">
            <v>10.11</v>
          </cell>
        </row>
        <row r="946">
          <cell r="A946" t="str">
            <v>10-16-c</v>
          </cell>
          <cell r="B946"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46" t="str">
            <v>100 Sft</v>
          </cell>
          <cell r="D946">
            <v>4348.75</v>
          </cell>
          <cell r="E946">
            <v>8821.86</v>
          </cell>
          <cell r="F946" t="str">
            <v>m2</v>
          </cell>
          <cell r="G946">
            <v>467.93</v>
          </cell>
          <cell r="H946">
            <v>949.23</v>
          </cell>
          <cell r="I946" t="str">
            <v>10.11</v>
          </cell>
        </row>
        <row r="947">
          <cell r="A947" t="str">
            <v>10-17</v>
          </cell>
          <cell r="B947" t="str">
            <v>Add extra in cement concrete floor topping if finished with pigment and polishing</v>
          </cell>
          <cell r="C947" t="str">
            <v>100 Sft</v>
          </cell>
          <cell r="D947">
            <v>1102.5</v>
          </cell>
          <cell r="E947">
            <v>1949.16</v>
          </cell>
          <cell r="F947" t="str">
            <v>m2</v>
          </cell>
          <cell r="G947">
            <v>118.63</v>
          </cell>
          <cell r="H947">
            <v>209.73</v>
          </cell>
        </row>
        <row r="948">
          <cell r="A948" t="str">
            <v>10-18</v>
          </cell>
          <cell r="B948" t="str">
            <v>Extra labour for each storey above ground for mosaic, conglomerate, tiles, stone &amp; wood floor</v>
          </cell>
          <cell r="C948" t="str">
            <v>100 Sft</v>
          </cell>
          <cell r="D948">
            <v>874.65</v>
          </cell>
          <cell r="E948">
            <v>874.65</v>
          </cell>
          <cell r="F948" t="str">
            <v>m2</v>
          </cell>
          <cell r="G948">
            <v>94.11</v>
          </cell>
          <cell r="H948">
            <v>94.11</v>
          </cell>
          <cell r="J948" t="str">
            <v>Applicable to item No 10-08 to 10-16, 10-19 to 10-25 and 10-28 to 10-33 and 27-64, 27-65</v>
          </cell>
        </row>
        <row r="949">
          <cell r="A949" t="str">
            <v>10-19-a</v>
          </cell>
          <cell r="B949" t="str">
            <v>Flag stone flooring in lime mortar 1:2, over 3/4" bedding : 2" thick</v>
          </cell>
          <cell r="C949" t="str">
            <v>100 Sft</v>
          </cell>
          <cell r="D949">
            <v>6183.31</v>
          </cell>
          <cell r="E949">
            <v>9487.7099999999991</v>
          </cell>
          <cell r="F949" t="str">
            <v>m2</v>
          </cell>
          <cell r="G949">
            <v>665.32</v>
          </cell>
          <cell r="H949">
            <v>1020.88</v>
          </cell>
          <cell r="I949" t="str">
            <v>10.6</v>
          </cell>
        </row>
        <row r="950">
          <cell r="A950" t="str">
            <v>10-19-b</v>
          </cell>
          <cell r="B950" t="str">
            <v>Flag stone flooring in lime mortar 1:2, over 3/4" bedding : 3" thick</v>
          </cell>
          <cell r="C950" t="str">
            <v>100 Sft</v>
          </cell>
          <cell r="D950">
            <v>6182.58</v>
          </cell>
          <cell r="E950">
            <v>10387.530000000001</v>
          </cell>
          <cell r="F950" t="str">
            <v>m2</v>
          </cell>
          <cell r="G950">
            <v>665.25</v>
          </cell>
          <cell r="H950">
            <v>1117.7</v>
          </cell>
          <cell r="I950" t="str">
            <v>10.6</v>
          </cell>
        </row>
        <row r="951">
          <cell r="A951" t="str">
            <v>10-20-a</v>
          </cell>
          <cell r="B951" t="str">
            <v>Asphalt floor, remelting, setting out &amp; finish : 1" thick topping</v>
          </cell>
          <cell r="C951" t="str">
            <v>100 Sft</v>
          </cell>
          <cell r="D951">
            <v>2205</v>
          </cell>
          <cell r="E951">
            <v>15716.27</v>
          </cell>
          <cell r="F951" t="str">
            <v>m2</v>
          </cell>
          <cell r="G951">
            <v>237.26</v>
          </cell>
          <cell r="H951">
            <v>1691.07</v>
          </cell>
          <cell r="I951" t="str">
            <v>10.17</v>
          </cell>
        </row>
        <row r="952">
          <cell r="A952" t="str">
            <v>10-20-b</v>
          </cell>
          <cell r="B952" t="str">
            <v>Asphalt floor, remelting, setting out &amp; finish : 1/2" thick topping</v>
          </cell>
          <cell r="C952" t="str">
            <v>100 Sft</v>
          </cell>
          <cell r="D952">
            <v>1911</v>
          </cell>
          <cell r="E952">
            <v>8666.6299999999992</v>
          </cell>
          <cell r="F952" t="str">
            <v>m2</v>
          </cell>
          <cell r="G952">
            <v>205.62</v>
          </cell>
          <cell r="H952">
            <v>932.53</v>
          </cell>
          <cell r="I952" t="str">
            <v>10.17</v>
          </cell>
        </row>
        <row r="953">
          <cell r="A953" t="str">
            <v>10-20-c</v>
          </cell>
          <cell r="B953" t="str">
            <v>Asphalt floor, remelting, setting out &amp; finish : 1/4" thick topping</v>
          </cell>
          <cell r="C953" t="str">
            <v>100 Sft</v>
          </cell>
          <cell r="D953">
            <v>1337.7</v>
          </cell>
          <cell r="E953">
            <v>4720.1400000000003</v>
          </cell>
          <cell r="F953" t="str">
            <v>m2</v>
          </cell>
          <cell r="G953">
            <v>143.94</v>
          </cell>
          <cell r="H953">
            <v>507.89</v>
          </cell>
          <cell r="I953" t="str">
            <v>10.17</v>
          </cell>
        </row>
        <row r="954">
          <cell r="A954" t="str">
            <v>10-21-a</v>
          </cell>
          <cell r="B954" t="str">
            <v>1.375" thick mosaic flooring, including rubbing and polishing complete : Using grey cement</v>
          </cell>
          <cell r="C954" t="str">
            <v>100 Sft</v>
          </cell>
          <cell r="D954">
            <v>8820</v>
          </cell>
          <cell r="E954">
            <v>14829.71</v>
          </cell>
          <cell r="F954" t="str">
            <v>m2</v>
          </cell>
          <cell r="G954">
            <v>949.03</v>
          </cell>
          <cell r="H954">
            <v>1595.68</v>
          </cell>
          <cell r="I954" t="str">
            <v>10.12</v>
          </cell>
          <cell r="J954" t="str">
            <v>If glass strips are used for paneling, it shall be paid extra as per item No. 10-47</v>
          </cell>
        </row>
        <row r="955">
          <cell r="A955" t="str">
            <v>10-21-b</v>
          </cell>
          <cell r="B955" t="str">
            <v>1.375" thick mosaic flooring, including rubbing and polishing complete : Using white cement</v>
          </cell>
          <cell r="C955" t="str">
            <v>100 Sft</v>
          </cell>
          <cell r="D955">
            <v>8820</v>
          </cell>
          <cell r="E955">
            <v>15906.81</v>
          </cell>
          <cell r="F955" t="str">
            <v>m2</v>
          </cell>
          <cell r="G955">
            <v>949.03</v>
          </cell>
          <cell r="H955">
            <v>1711.57</v>
          </cell>
          <cell r="I955" t="str">
            <v>10.12</v>
          </cell>
        </row>
        <row r="956">
          <cell r="A956" t="str">
            <v>10-22-a</v>
          </cell>
          <cell r="B956" t="str">
            <v>1.5" thick mosaic flooring, including rubbing &amp; polishing complete : Using grey cement</v>
          </cell>
          <cell r="C956" t="str">
            <v>100 Sft</v>
          </cell>
          <cell r="D956">
            <v>9040.5</v>
          </cell>
          <cell r="E956">
            <v>15384.11</v>
          </cell>
          <cell r="F956" t="str">
            <v>m2</v>
          </cell>
          <cell r="G956">
            <v>972.76</v>
          </cell>
          <cell r="H956">
            <v>1655.33</v>
          </cell>
          <cell r="I956" t="str">
            <v>10.12</v>
          </cell>
        </row>
        <row r="957">
          <cell r="A957" t="str">
            <v>10-22-b</v>
          </cell>
          <cell r="B957" t="str">
            <v>1.5" thick mosaic flooring, including rubbing &amp; polishing complete : Using white cement</v>
          </cell>
          <cell r="C957" t="str">
            <v>100 Sft</v>
          </cell>
          <cell r="D957">
            <v>9040.5</v>
          </cell>
          <cell r="E957">
            <v>16647.23</v>
          </cell>
          <cell r="F957" t="str">
            <v>m2</v>
          </cell>
          <cell r="G957">
            <v>972.76</v>
          </cell>
          <cell r="H957">
            <v>1791.24</v>
          </cell>
          <cell r="I957" t="str">
            <v>10.12</v>
          </cell>
        </row>
        <row r="958">
          <cell r="A958" t="str">
            <v>10-23</v>
          </cell>
          <cell r="B958" t="str">
            <v>Laying floor of mosaic marble chips tiles of approved shade including finishing complete</v>
          </cell>
          <cell r="C958" t="str">
            <v>100 Sft</v>
          </cell>
          <cell r="D958">
            <v>4887.75</v>
          </cell>
          <cell r="E958">
            <v>23291.35</v>
          </cell>
          <cell r="F958" t="str">
            <v>m2</v>
          </cell>
          <cell r="G958">
            <v>525.91999999999996</v>
          </cell>
          <cell r="H958">
            <v>2506.15</v>
          </cell>
          <cell r="I958" t="str">
            <v>10.9</v>
          </cell>
        </row>
        <row r="959">
          <cell r="A959" t="str">
            <v>10-24</v>
          </cell>
          <cell r="B959" t="str">
            <v>Lay floor of white glazed tile of size 6'' x 6'' x 1/4" in white cement 1:2 over 3/4" thick cement mortar 1:2</v>
          </cell>
          <cell r="C959" t="str">
            <v>100 Sft</v>
          </cell>
          <cell r="D959">
            <v>3895.5</v>
          </cell>
          <cell r="E959">
            <v>16782.62</v>
          </cell>
          <cell r="F959" t="str">
            <v>m2</v>
          </cell>
          <cell r="G959">
            <v>419.16</v>
          </cell>
          <cell r="H959">
            <v>1805.81</v>
          </cell>
          <cell r="I959" t="str">
            <v>10.8</v>
          </cell>
        </row>
        <row r="960">
          <cell r="A960" t="str">
            <v>10-25</v>
          </cell>
          <cell r="B960" t="str">
            <v>Lay floor of approved coloured glazed tiles 6'' x 6'' x 1/4" laid in white cement &amp; pigment complete</v>
          </cell>
          <cell r="C960" t="str">
            <v>100 Sft</v>
          </cell>
          <cell r="D960">
            <v>4483.5</v>
          </cell>
          <cell r="E960">
            <v>17429.439999999999</v>
          </cell>
          <cell r="F960" t="str">
            <v>m2</v>
          </cell>
          <cell r="G960">
            <v>482.42</v>
          </cell>
          <cell r="H960">
            <v>1875.41</v>
          </cell>
          <cell r="I960" t="str">
            <v>10.8</v>
          </cell>
        </row>
        <row r="961">
          <cell r="A961" t="str">
            <v>10-26-a-i</v>
          </cell>
          <cell r="B961" t="str">
            <v>Provide &amp; lay marble fine dressed stone flooring on surface in white cement complete: 3/8" thick 12 x 12 Super Sunny White Marble</v>
          </cell>
          <cell r="C961" t="str">
            <v>100 Sft</v>
          </cell>
          <cell r="D961">
            <v>3675</v>
          </cell>
          <cell r="E961">
            <v>14237.61</v>
          </cell>
          <cell r="F961" t="str">
            <v>m2</v>
          </cell>
          <cell r="G961">
            <v>395.43</v>
          </cell>
          <cell r="H961">
            <v>1531.97</v>
          </cell>
          <cell r="I961" t="str">
            <v>10.7</v>
          </cell>
        </row>
        <row r="962">
          <cell r="A962" t="str">
            <v>10-26-a-ii</v>
          </cell>
          <cell r="B962" t="str">
            <v>Provide &amp; lay marble fine dressed stone flooring on surface in white cement complete: 3/8" thick 12 x 12 Sunny White Marble</v>
          </cell>
          <cell r="C962" t="str">
            <v>100 Sft</v>
          </cell>
          <cell r="D962">
            <v>3675</v>
          </cell>
          <cell r="E962">
            <v>13233.8</v>
          </cell>
          <cell r="F962" t="str">
            <v>m2</v>
          </cell>
          <cell r="G962">
            <v>395.43</v>
          </cell>
          <cell r="H962">
            <v>1423.96</v>
          </cell>
          <cell r="I962" t="str">
            <v>10.7</v>
          </cell>
        </row>
        <row r="963">
          <cell r="A963" t="str">
            <v>10-26-a-iii</v>
          </cell>
          <cell r="B963" t="str">
            <v>Provide &amp; lay marble fine dressed stone flooring on surface in white cement complete: 3/8" thick 12 x 12 Sunny Grey Marble</v>
          </cell>
          <cell r="C963" t="str">
            <v>100 Sft</v>
          </cell>
          <cell r="D963">
            <v>3675</v>
          </cell>
          <cell r="E963">
            <v>12606.43</v>
          </cell>
          <cell r="F963" t="str">
            <v>m2</v>
          </cell>
          <cell r="G963">
            <v>395.43</v>
          </cell>
          <cell r="H963">
            <v>1356.45</v>
          </cell>
          <cell r="I963" t="str">
            <v>10.7</v>
          </cell>
        </row>
        <row r="964">
          <cell r="A964" t="str">
            <v>10-26-a-iv</v>
          </cell>
          <cell r="B964" t="str">
            <v>Provide &amp; lay marble fine dressed stone flooring on surface in white cement complete: 3/8" thick 12 x 12 Sunny Black Marble</v>
          </cell>
          <cell r="C964" t="str">
            <v>100 Sft</v>
          </cell>
          <cell r="D964">
            <v>3675</v>
          </cell>
          <cell r="E964">
            <v>15994.25</v>
          </cell>
          <cell r="F964" t="str">
            <v>m2</v>
          </cell>
          <cell r="G964">
            <v>395.43</v>
          </cell>
          <cell r="H964">
            <v>1720.98</v>
          </cell>
          <cell r="I964" t="str">
            <v>10.7</v>
          </cell>
        </row>
        <row r="965">
          <cell r="A965" t="str">
            <v>10-26-b-i</v>
          </cell>
          <cell r="B965" t="str">
            <v>Provide &amp; lay marble fine dressed stone flooring on surface in white cement complete: 0.5" thick 12 x 12 Super Sunny White Marble</v>
          </cell>
          <cell r="C965" t="str">
            <v>100 Sft</v>
          </cell>
          <cell r="D965">
            <v>3675</v>
          </cell>
          <cell r="E965">
            <v>14488.55</v>
          </cell>
          <cell r="F965" t="str">
            <v>m2</v>
          </cell>
          <cell r="G965">
            <v>395.43</v>
          </cell>
          <cell r="H965">
            <v>1558.97</v>
          </cell>
          <cell r="I965" t="str">
            <v>10.7</v>
          </cell>
        </row>
        <row r="966">
          <cell r="A966" t="str">
            <v>10-26-b-ii</v>
          </cell>
          <cell r="B966" t="str">
            <v>Provide &amp; lay marble fine dressed stone flooring on surface in white cement complete: 0.5" thick 12 x 12 Sunny White Marble</v>
          </cell>
          <cell r="C966" t="str">
            <v>100 Sft</v>
          </cell>
          <cell r="D966">
            <v>3675</v>
          </cell>
          <cell r="E966">
            <v>13610.23</v>
          </cell>
          <cell r="F966" t="str">
            <v>m2</v>
          </cell>
          <cell r="G966">
            <v>395.43</v>
          </cell>
          <cell r="H966">
            <v>1464.46</v>
          </cell>
          <cell r="I966" t="str">
            <v>10.7</v>
          </cell>
        </row>
        <row r="967">
          <cell r="A967" t="str">
            <v>10-26-b-iii</v>
          </cell>
          <cell r="B967" t="str">
            <v>Provide &amp; lay marble fine dressed stone flooring on surface in white cement complete: 0.5" thick 12 x 12 Sunny Grey Marble</v>
          </cell>
          <cell r="C967" t="str">
            <v>100 Sft</v>
          </cell>
          <cell r="D967">
            <v>3675</v>
          </cell>
          <cell r="E967">
            <v>12857.38</v>
          </cell>
          <cell r="F967" t="str">
            <v>m2</v>
          </cell>
          <cell r="G967">
            <v>395.43</v>
          </cell>
          <cell r="H967">
            <v>1383.45</v>
          </cell>
          <cell r="I967" t="str">
            <v>10.7</v>
          </cell>
        </row>
        <row r="968">
          <cell r="A968" t="str">
            <v>10-26-b-iv</v>
          </cell>
          <cell r="B968" t="str">
            <v>Provide &amp; lay marble fine dressed stone flooring on surface in white cement complete: 0.5" thick 12 x 12 Sunny Black Marble</v>
          </cell>
          <cell r="C968" t="str">
            <v>100 Sft</v>
          </cell>
          <cell r="D968">
            <v>3675</v>
          </cell>
          <cell r="E968">
            <v>16370.68</v>
          </cell>
          <cell r="F968" t="str">
            <v>m2</v>
          </cell>
          <cell r="G968">
            <v>395.43</v>
          </cell>
          <cell r="H968">
            <v>1761.49</v>
          </cell>
          <cell r="I968" t="str">
            <v>10.7</v>
          </cell>
        </row>
        <row r="969">
          <cell r="A969" t="str">
            <v>10-26-c-i</v>
          </cell>
          <cell r="B969" t="str">
            <v>Provide &amp; lay marble fine dressed stone flooring on surface in white cement complete: 3/4" thick 12 x 12 Super Sunny White Marble</v>
          </cell>
          <cell r="C969" t="str">
            <v>100 Sft</v>
          </cell>
          <cell r="D969">
            <v>3675</v>
          </cell>
          <cell r="E969">
            <v>17249.009999999998</v>
          </cell>
          <cell r="F969" t="str">
            <v>m2</v>
          </cell>
          <cell r="G969">
            <v>395.43</v>
          </cell>
          <cell r="H969">
            <v>1855.99</v>
          </cell>
          <cell r="I969" t="str">
            <v>10.7</v>
          </cell>
        </row>
        <row r="970">
          <cell r="A970" t="str">
            <v>10-26-c-ii</v>
          </cell>
          <cell r="B970" t="str">
            <v>Provide &amp; lay marble fine dressed stone flooring on surface in white cement complete: 3/4" thick 12 x 12 Sunny White Marble</v>
          </cell>
          <cell r="C970" t="str">
            <v>100 Sft</v>
          </cell>
          <cell r="D970">
            <v>3675</v>
          </cell>
          <cell r="E970">
            <v>15994.25</v>
          </cell>
          <cell r="F970" t="str">
            <v>m2</v>
          </cell>
          <cell r="G970">
            <v>395.43</v>
          </cell>
          <cell r="H970">
            <v>1720.98</v>
          </cell>
          <cell r="I970" t="str">
            <v>10.7</v>
          </cell>
        </row>
        <row r="971">
          <cell r="A971" t="str">
            <v>10-26-c-iii</v>
          </cell>
          <cell r="B971" t="str">
            <v>Provide &amp; lay marble fine dressed stone flooring on surface in white cement complete: 3/4" thick 12 x 12 Sunny Grey Marble</v>
          </cell>
          <cell r="C971" t="str">
            <v>100 Sft</v>
          </cell>
          <cell r="D971">
            <v>3675</v>
          </cell>
          <cell r="E971">
            <v>14112.13</v>
          </cell>
          <cell r="F971" t="str">
            <v>m2</v>
          </cell>
          <cell r="G971">
            <v>395.43</v>
          </cell>
          <cell r="H971">
            <v>1518.47</v>
          </cell>
          <cell r="I971" t="str">
            <v>10.7</v>
          </cell>
        </row>
        <row r="972">
          <cell r="A972" t="str">
            <v>10-26-c-iv</v>
          </cell>
          <cell r="B972" t="str">
            <v>Provide &amp; lay marble fine dressed stone flooring on surface in white cement complete: 3/4" thick 12 x 12 Sunny Black Marble</v>
          </cell>
          <cell r="C972" t="str">
            <v>100 Sft</v>
          </cell>
          <cell r="D972">
            <v>3675</v>
          </cell>
          <cell r="E972">
            <v>18252.8</v>
          </cell>
          <cell r="F972" t="str">
            <v>m2</v>
          </cell>
          <cell r="G972">
            <v>395.43</v>
          </cell>
          <cell r="H972">
            <v>1964</v>
          </cell>
          <cell r="I972" t="str">
            <v>10.7</v>
          </cell>
        </row>
        <row r="973">
          <cell r="A973" t="str">
            <v>10-26-d-i</v>
          </cell>
          <cell r="B973" t="str">
            <v>Provide &amp; lay marble fine dressed stone flooring on surface in white cement complete: 0.875" thick 12 x 12 Super Sunny White Marble</v>
          </cell>
          <cell r="C973" t="str">
            <v>100 Sft</v>
          </cell>
          <cell r="D973">
            <v>3675</v>
          </cell>
          <cell r="E973">
            <v>17249.009999999998</v>
          </cell>
          <cell r="F973" t="str">
            <v>m2</v>
          </cell>
          <cell r="G973">
            <v>395.43</v>
          </cell>
          <cell r="H973">
            <v>1855.99</v>
          </cell>
          <cell r="I973" t="str">
            <v>10.7</v>
          </cell>
        </row>
        <row r="974">
          <cell r="A974" t="str">
            <v>10-26-d-ii</v>
          </cell>
          <cell r="B974" t="str">
            <v>Provide &amp; lay marble fine dressed stone flooring on surface in white cement complete: 0.875" thick 12 x 12 Sunny White Marble</v>
          </cell>
          <cell r="C974" t="str">
            <v>100 Sft</v>
          </cell>
          <cell r="D974">
            <v>3675</v>
          </cell>
          <cell r="E974">
            <v>15994.25</v>
          </cell>
          <cell r="F974" t="str">
            <v>m2</v>
          </cell>
          <cell r="G974">
            <v>395.43</v>
          </cell>
          <cell r="H974">
            <v>1720.98</v>
          </cell>
          <cell r="I974" t="str">
            <v>10.7</v>
          </cell>
        </row>
        <row r="975">
          <cell r="A975" t="str">
            <v>10-26-d-iii</v>
          </cell>
          <cell r="B975" t="str">
            <v>Provide &amp; lay marble fine dressed stone flooring on surface in white cement complete: 0.875" thick 12 x 12 Sunny Grey Marble</v>
          </cell>
          <cell r="C975" t="str">
            <v>100 Sft</v>
          </cell>
          <cell r="D975">
            <v>3675</v>
          </cell>
          <cell r="E975">
            <v>14112.13</v>
          </cell>
          <cell r="F975" t="str">
            <v>m2</v>
          </cell>
          <cell r="G975">
            <v>395.43</v>
          </cell>
          <cell r="H975">
            <v>1518.47</v>
          </cell>
          <cell r="I975" t="str">
            <v>10.7</v>
          </cell>
        </row>
        <row r="976">
          <cell r="A976" t="str">
            <v>10-26-d-iv</v>
          </cell>
          <cell r="B976" t="str">
            <v>Provide &amp; lay marble fine dressed stone flooring on surface in white cement complete: 0.875" thick 12 x 12 Sunny Black Marble</v>
          </cell>
          <cell r="C976" t="str">
            <v>100 Sft</v>
          </cell>
          <cell r="D976">
            <v>3675</v>
          </cell>
          <cell r="E976">
            <v>18252.8</v>
          </cell>
          <cell r="F976" t="str">
            <v>m2</v>
          </cell>
          <cell r="G976">
            <v>395.43</v>
          </cell>
          <cell r="H976">
            <v>1964</v>
          </cell>
          <cell r="I976" t="str">
            <v>10.7</v>
          </cell>
        </row>
        <row r="977">
          <cell r="A977" t="str">
            <v>10-26-e</v>
          </cell>
          <cell r="B977" t="str">
            <v>Providing and Laying  marble fine dressed stone 4-5 feet and 12" wide 1" thick for stairs steps</v>
          </cell>
          <cell r="C977" t="str">
            <v>100 Sft</v>
          </cell>
          <cell r="D977">
            <v>3307.5</v>
          </cell>
          <cell r="E977">
            <v>13308.66</v>
          </cell>
          <cell r="F977" t="str">
            <v>m2</v>
          </cell>
          <cell r="G977">
            <v>355.89</v>
          </cell>
          <cell r="H977">
            <v>1432.01</v>
          </cell>
          <cell r="I977" t="str">
            <v>10.7</v>
          </cell>
        </row>
        <row r="978">
          <cell r="A978" t="str">
            <v>10-26-f</v>
          </cell>
          <cell r="B978" t="str">
            <v>Providing and Laying  marble fine dressed stone 7x1.5 feet and 1" thick for stairs steps.</v>
          </cell>
          <cell r="C978" t="str">
            <v>100 Sft</v>
          </cell>
          <cell r="D978">
            <v>3307.5</v>
          </cell>
          <cell r="E978">
            <v>13308.66</v>
          </cell>
          <cell r="F978" t="str">
            <v>m2</v>
          </cell>
          <cell r="G978">
            <v>355.89</v>
          </cell>
          <cell r="H978">
            <v>1432.01</v>
          </cell>
          <cell r="I978" t="str">
            <v>10.7</v>
          </cell>
        </row>
        <row r="979">
          <cell r="A979" t="str">
            <v>10-26-g</v>
          </cell>
          <cell r="B979" t="str">
            <v>Providing and fixing glazed tile colour printed border 2" wide</v>
          </cell>
          <cell r="C979" t="str">
            <v>100 Rft</v>
          </cell>
          <cell r="D979">
            <v>808.5</v>
          </cell>
          <cell r="E979">
            <v>17224.04</v>
          </cell>
          <cell r="F979" t="str">
            <v>m</v>
          </cell>
          <cell r="G979">
            <v>26.53</v>
          </cell>
          <cell r="H979">
            <v>565.09</v>
          </cell>
          <cell r="I979" t="str">
            <v>10.8</v>
          </cell>
        </row>
        <row r="980">
          <cell r="A980" t="str">
            <v>10-26-h</v>
          </cell>
          <cell r="B980" t="str">
            <v>Providing and fixing glazed tile colour printed border 3" wide</v>
          </cell>
          <cell r="C980" t="str">
            <v>100 Rft</v>
          </cell>
          <cell r="D980">
            <v>808.5</v>
          </cell>
          <cell r="E980">
            <v>20054.259999999998</v>
          </cell>
          <cell r="F980" t="str">
            <v>m</v>
          </cell>
          <cell r="G980">
            <v>26.53</v>
          </cell>
          <cell r="H980">
            <v>657.95</v>
          </cell>
          <cell r="I980" t="str">
            <v>10.8</v>
          </cell>
        </row>
        <row r="981">
          <cell r="A981" t="str">
            <v>10-26-i</v>
          </cell>
          <cell r="B981" t="str">
            <v>Providing and fixing glazed tile colour printed border 4" wide</v>
          </cell>
          <cell r="C981" t="str">
            <v>100 Rft</v>
          </cell>
          <cell r="D981">
            <v>808.5</v>
          </cell>
          <cell r="E981">
            <v>20054.259999999998</v>
          </cell>
          <cell r="F981" t="str">
            <v>m</v>
          </cell>
          <cell r="G981">
            <v>26.53</v>
          </cell>
          <cell r="H981">
            <v>657.95</v>
          </cell>
          <cell r="I981" t="str">
            <v>10.8</v>
          </cell>
        </row>
        <row r="982">
          <cell r="A982" t="str">
            <v>10-27</v>
          </cell>
          <cell r="B982" t="str">
            <v>Cleaning and washing mosaic or marble floor with caustic soda mixture</v>
          </cell>
          <cell r="C982" t="str">
            <v>100 Sft</v>
          </cell>
          <cell r="D982">
            <v>327.69</v>
          </cell>
          <cell r="E982">
            <v>1664.54</v>
          </cell>
          <cell r="F982" t="str">
            <v>m2</v>
          </cell>
          <cell r="G982">
            <v>35.26</v>
          </cell>
          <cell r="H982">
            <v>179.1</v>
          </cell>
          <cell r="I982" t="str">
            <v>10.7.3.9 , 10.12.3.10</v>
          </cell>
        </row>
        <row r="983">
          <cell r="A983" t="str">
            <v>10-28</v>
          </cell>
          <cell r="B983" t="str">
            <v>Shisham wood boarding or strip flooring 3/4" thick including 2 coats of bitumen laid hot complete</v>
          </cell>
          <cell r="C983" t="str">
            <v>100 Sft</v>
          </cell>
          <cell r="D983">
            <v>18375</v>
          </cell>
          <cell r="E983">
            <v>87119.35</v>
          </cell>
          <cell r="F983" t="str">
            <v>m2</v>
          </cell>
          <cell r="G983">
            <v>1977.15</v>
          </cell>
          <cell r="H983">
            <v>9374.0400000000009</v>
          </cell>
          <cell r="I983" t="str">
            <v>10.14</v>
          </cell>
        </row>
        <row r="984">
          <cell r="A984" t="str">
            <v>10-28-a</v>
          </cell>
          <cell r="B984" t="str">
            <v>Shisham wood boarding or strip flooring 3/4" thick including 2 coats of bitumen laid hot complete</v>
          </cell>
          <cell r="C984" t="str">
            <v>100 Sft</v>
          </cell>
          <cell r="D984">
            <v>13230</v>
          </cell>
          <cell r="E984">
            <v>71178.960000000006</v>
          </cell>
          <cell r="F984" t="str">
            <v>m2</v>
          </cell>
          <cell r="G984">
            <v>1423.55</v>
          </cell>
          <cell r="H984">
            <v>7658.86</v>
          </cell>
          <cell r="I984" t="str">
            <v>10.14</v>
          </cell>
        </row>
        <row r="985">
          <cell r="A985" t="str">
            <v>10-28-b</v>
          </cell>
          <cell r="B985" t="str">
            <v>Teak wood boarding or strip flooring 3/4" thick including 2 coats of bitumen laid hot complete</v>
          </cell>
          <cell r="C985" t="str">
            <v>100 Sft</v>
          </cell>
          <cell r="D985">
            <v>13230</v>
          </cell>
          <cell r="E985">
            <v>76478.55</v>
          </cell>
          <cell r="F985" t="str">
            <v>m2</v>
          </cell>
          <cell r="G985">
            <v>1423.55</v>
          </cell>
          <cell r="H985">
            <v>8229.09</v>
          </cell>
          <cell r="I985" t="str">
            <v>10.14</v>
          </cell>
        </row>
        <row r="986">
          <cell r="A986" t="str">
            <v>10-28-c</v>
          </cell>
          <cell r="B986" t="str">
            <v>Biar wood boarding or strip flooring 3/4" thick including 2 coats of bitumen laid hot complete</v>
          </cell>
          <cell r="C986" t="str">
            <v>100 Sft</v>
          </cell>
          <cell r="D986">
            <v>13230</v>
          </cell>
          <cell r="E986">
            <v>68543.740000000005</v>
          </cell>
          <cell r="F986" t="str">
            <v>m2</v>
          </cell>
          <cell r="G986">
            <v>1423.55</v>
          </cell>
          <cell r="H986">
            <v>7375.31</v>
          </cell>
          <cell r="I986" t="str">
            <v>10.14</v>
          </cell>
        </row>
        <row r="987">
          <cell r="A987" t="str">
            <v>10-28-d</v>
          </cell>
          <cell r="B987" t="str">
            <v>Partal wood boarding or strip flooring 3/4" thick including 2 coats of bitumen laid hot complete</v>
          </cell>
          <cell r="C987" t="str">
            <v>100 Sft</v>
          </cell>
          <cell r="D987">
            <v>13230</v>
          </cell>
          <cell r="E987">
            <v>43152.38</v>
          </cell>
          <cell r="F987" t="str">
            <v>m2</v>
          </cell>
          <cell r="G987">
            <v>1423.55</v>
          </cell>
          <cell r="H987">
            <v>4643.2</v>
          </cell>
          <cell r="I987" t="str">
            <v>10.14</v>
          </cell>
        </row>
        <row r="988">
          <cell r="A988" t="str">
            <v>10-29</v>
          </cell>
          <cell r="B988" t="str">
            <v>Deodar wood boarding or strip flooring 3/4" thick including 2 coats of bitumen laid hot complete</v>
          </cell>
          <cell r="C988" t="str">
            <v>100 Sft</v>
          </cell>
          <cell r="D988">
            <v>13230</v>
          </cell>
          <cell r="E988">
            <v>97109.02</v>
          </cell>
          <cell r="F988" t="str">
            <v>m2</v>
          </cell>
          <cell r="G988">
            <v>1423.55</v>
          </cell>
          <cell r="H988">
            <v>10448.93</v>
          </cell>
          <cell r="I988" t="str">
            <v>10.14</v>
          </cell>
        </row>
        <row r="989">
          <cell r="A989" t="str">
            <v>10-30</v>
          </cell>
          <cell r="B989" t="str">
            <v>Teak wood boarding or strip flooring 1/2" thick including 2 coats of bitumen laid hot complete</v>
          </cell>
          <cell r="C989" t="str">
            <v>100 Sft</v>
          </cell>
          <cell r="D989">
            <v>18375</v>
          </cell>
          <cell r="E989">
            <v>64780.02</v>
          </cell>
          <cell r="F989" t="str">
            <v>m2</v>
          </cell>
          <cell r="G989">
            <v>1977.15</v>
          </cell>
          <cell r="H989">
            <v>6970.33</v>
          </cell>
          <cell r="I989" t="str">
            <v>10.14</v>
          </cell>
        </row>
        <row r="990">
          <cell r="A990" t="str">
            <v>10-30-a</v>
          </cell>
          <cell r="B990" t="str">
            <v>Teak wood boarding or strip flooring 1/2" thick including 2 coats of bitumen laid hot complete</v>
          </cell>
          <cell r="C990" t="str">
            <v>100 Sft</v>
          </cell>
          <cell r="D990">
            <v>13230</v>
          </cell>
          <cell r="E990">
            <v>55343.77</v>
          </cell>
          <cell r="F990" t="str">
            <v>m2</v>
          </cell>
          <cell r="G990">
            <v>1423.55</v>
          </cell>
          <cell r="H990">
            <v>5954.99</v>
          </cell>
          <cell r="I990" t="str">
            <v>10.14</v>
          </cell>
        </row>
        <row r="991">
          <cell r="A991" t="str">
            <v>10-30-b</v>
          </cell>
          <cell r="B991" t="str">
            <v>Deodar wood boarding or strip flooring 1/2" thick including 2 coats of bitumen laid hot complete</v>
          </cell>
          <cell r="C991" t="str">
            <v>100 sft</v>
          </cell>
          <cell r="D991">
            <v>13230</v>
          </cell>
          <cell r="E991">
            <v>68548.52</v>
          </cell>
          <cell r="F991" t="str">
            <v>m2</v>
          </cell>
          <cell r="G991">
            <v>1423.55</v>
          </cell>
          <cell r="H991">
            <v>7375.82</v>
          </cell>
          <cell r="I991" t="str">
            <v>10.14</v>
          </cell>
        </row>
        <row r="992">
          <cell r="A992" t="str">
            <v>10-30-c</v>
          </cell>
          <cell r="B992" t="str">
            <v>Biar wood boarding or strip flooring 1/2" thick including 2 coats of bitumen laid hot complete</v>
          </cell>
          <cell r="C992" t="str">
            <v>100 Sft</v>
          </cell>
          <cell r="D992">
            <v>13230</v>
          </cell>
          <cell r="E992">
            <v>50265.02</v>
          </cell>
          <cell r="F992" t="str">
            <v>m2</v>
          </cell>
          <cell r="G992">
            <v>1423.55</v>
          </cell>
          <cell r="H992">
            <v>5408.52</v>
          </cell>
          <cell r="I992" t="str">
            <v>10.14</v>
          </cell>
        </row>
        <row r="993">
          <cell r="A993" t="str">
            <v>10-30-d</v>
          </cell>
          <cell r="B993" t="str">
            <v>Partal wood boarding or strip flooring 1/2" thick including 2 coats of bitumen laid hot complete</v>
          </cell>
          <cell r="C993" t="str">
            <v>100 Sft</v>
          </cell>
          <cell r="D993">
            <v>13230</v>
          </cell>
          <cell r="E993">
            <v>34013.019999999997</v>
          </cell>
          <cell r="F993" t="str">
            <v>m2</v>
          </cell>
          <cell r="G993">
            <v>1423.55</v>
          </cell>
          <cell r="H993">
            <v>3659.8</v>
          </cell>
          <cell r="I993" t="str">
            <v>10.14</v>
          </cell>
        </row>
        <row r="994">
          <cell r="A994" t="str">
            <v>10-30-e</v>
          </cell>
          <cell r="B994" t="str">
            <v>Sheesham wood boarding or strip flooring 1/2" thick including 2 coats of bitumen laid hot complete</v>
          </cell>
          <cell r="C994" t="str">
            <v>100 Sft</v>
          </cell>
          <cell r="D994">
            <v>13230</v>
          </cell>
          <cell r="E994">
            <v>51687.07</v>
          </cell>
          <cell r="F994" t="str">
            <v>m2</v>
          </cell>
          <cell r="G994">
            <v>1423.55</v>
          </cell>
          <cell r="H994">
            <v>5561.53</v>
          </cell>
          <cell r="I994" t="str">
            <v>10.14</v>
          </cell>
        </row>
        <row r="995">
          <cell r="A995" t="str">
            <v>10-31</v>
          </cell>
          <cell r="B995" t="str">
            <v>Shisham wood block flooring 1" thick out to required size, fixed on a layer of bitumen base</v>
          </cell>
          <cell r="C995" t="str">
            <v>100 Sft</v>
          </cell>
          <cell r="D995">
            <v>13230</v>
          </cell>
          <cell r="E995">
            <v>86575.6</v>
          </cell>
          <cell r="F995" t="str">
            <v>m2</v>
          </cell>
          <cell r="G995">
            <v>1423.55</v>
          </cell>
          <cell r="H995">
            <v>9315.5300000000007</v>
          </cell>
          <cell r="I995" t="str">
            <v>10.14</v>
          </cell>
        </row>
        <row r="996">
          <cell r="A996" t="str">
            <v>10-32</v>
          </cell>
          <cell r="B996" t="str">
            <v>Teak wood block 1" thick cut to required size, fixed on a layer of asphalt bitumen laid on base</v>
          </cell>
          <cell r="C996" t="str">
            <v>100 Sft</v>
          </cell>
          <cell r="D996">
            <v>18375</v>
          </cell>
          <cell r="E996">
            <v>77164.070000000007</v>
          </cell>
          <cell r="F996" t="str">
            <v>m2</v>
          </cell>
          <cell r="G996">
            <v>1977.15</v>
          </cell>
          <cell r="H996">
            <v>8302.85</v>
          </cell>
          <cell r="I996" t="str">
            <v>10.14</v>
          </cell>
        </row>
        <row r="997">
          <cell r="A997" t="str">
            <v>10-33-a</v>
          </cell>
          <cell r="B997" t="str">
            <v>Laying wooden paving of hard wood on edge in coal tar &amp; asphalt : Shisham wood</v>
          </cell>
          <cell r="C997" t="str">
            <v>100 Sft</v>
          </cell>
          <cell r="D997">
            <v>5145</v>
          </cell>
          <cell r="E997">
            <v>50872.84</v>
          </cell>
          <cell r="F997" t="str">
            <v>m2</v>
          </cell>
          <cell r="G997">
            <v>553.6</v>
          </cell>
          <cell r="H997">
            <v>5473.92</v>
          </cell>
          <cell r="I997" t="str">
            <v>10.14</v>
          </cell>
        </row>
        <row r="998">
          <cell r="A998" t="str">
            <v>10-33-b</v>
          </cell>
          <cell r="B998" t="str">
            <v>Laying wooden paving of hard wood on edge in coal tar &amp; asphalt : Kikar wood</v>
          </cell>
          <cell r="C998" t="str">
            <v>100 Sft</v>
          </cell>
          <cell r="D998">
            <v>5145</v>
          </cell>
          <cell r="E998">
            <v>26464.28</v>
          </cell>
          <cell r="F998" t="str">
            <v>m2</v>
          </cell>
          <cell r="G998">
            <v>553.6</v>
          </cell>
          <cell r="H998">
            <v>2847.56</v>
          </cell>
          <cell r="I998" t="str">
            <v>10.14</v>
          </cell>
        </row>
        <row r="999">
          <cell r="A999" t="str">
            <v>10-34-a</v>
          </cell>
          <cell r="B999" t="str">
            <v>Tile skirting laid in 1:2 c/s mortar over 3/4" thick cement mortar 1:2 complete : Cement tiles</v>
          </cell>
          <cell r="C999" t="str">
            <v>100 Sft</v>
          </cell>
          <cell r="D999">
            <v>4285.05</v>
          </cell>
          <cell r="E999">
            <v>14815.87</v>
          </cell>
          <cell r="F999" t="str">
            <v>m2</v>
          </cell>
          <cell r="G999">
            <v>461.07</v>
          </cell>
          <cell r="H999">
            <v>1594.19</v>
          </cell>
          <cell r="I999" t="str">
            <v>10.21</v>
          </cell>
        </row>
        <row r="1000">
          <cell r="A1000" t="str">
            <v>10-34-b</v>
          </cell>
          <cell r="B1000" t="str">
            <v>Tile skirting laid in 1:2 c/s mortar over 3/4" thick cement mortar 1:2 complete : Mosaic tiles</v>
          </cell>
          <cell r="C1000" t="str">
            <v>100 Sft</v>
          </cell>
          <cell r="D1000">
            <v>3182.55</v>
          </cell>
          <cell r="E1000">
            <v>20025.36</v>
          </cell>
          <cell r="F1000" t="str">
            <v>m2</v>
          </cell>
          <cell r="G1000">
            <v>342.44</v>
          </cell>
          <cell r="H1000">
            <v>2154.73</v>
          </cell>
          <cell r="I1000" t="str">
            <v>10.21</v>
          </cell>
        </row>
        <row r="1001">
          <cell r="A1001" t="str">
            <v>10-35-a</v>
          </cell>
          <cell r="B1001" t="str">
            <v>Provide grey cement skirting 3/8" thick complete 1:2 cement, sand mortar</v>
          </cell>
          <cell r="C1001" t="str">
            <v>100 Sft</v>
          </cell>
          <cell r="D1001">
            <v>5020.05</v>
          </cell>
          <cell r="E1001">
            <v>5946.41</v>
          </cell>
          <cell r="F1001" t="str">
            <v>m2</v>
          </cell>
          <cell r="G1001">
            <v>540.16</v>
          </cell>
          <cell r="H1001">
            <v>639.83000000000004</v>
          </cell>
          <cell r="I1001" t="str">
            <v>10.21</v>
          </cell>
        </row>
        <row r="1002">
          <cell r="A1002" t="str">
            <v>10-35-b</v>
          </cell>
          <cell r="B1002" t="str">
            <v>Provide grey cement skirting 3/8" thick complete 1:3 cement, sand mortar</v>
          </cell>
          <cell r="C1002" t="str">
            <v>100 Sft</v>
          </cell>
          <cell r="D1002">
            <v>5020.05</v>
          </cell>
          <cell r="E1002">
            <v>5802.3</v>
          </cell>
          <cell r="F1002" t="str">
            <v>m2</v>
          </cell>
          <cell r="G1002">
            <v>540.16</v>
          </cell>
          <cell r="H1002">
            <v>624.33000000000004</v>
          </cell>
          <cell r="I1002" t="str">
            <v>10.21</v>
          </cell>
        </row>
        <row r="1003">
          <cell r="A1003" t="str">
            <v>10-35-c</v>
          </cell>
          <cell r="B1003" t="str">
            <v>Provide grey cement skirting 3/8" thick complete Extra if skirting or dado is finished with pigment</v>
          </cell>
          <cell r="C1003" t="str">
            <v>100 Sft</v>
          </cell>
          <cell r="D1003">
            <v>520.62</v>
          </cell>
          <cell r="E1003">
            <v>564.26</v>
          </cell>
          <cell r="F1003" t="str">
            <v>m2</v>
          </cell>
          <cell r="G1003">
            <v>56.02</v>
          </cell>
          <cell r="H1003">
            <v>60.71</v>
          </cell>
          <cell r="I1003" t="str">
            <v>10.21</v>
          </cell>
        </row>
        <row r="1004">
          <cell r="A1004" t="str">
            <v>10-36-a</v>
          </cell>
          <cell r="B1004" t="str">
            <v>Providing and fixing of Corian of any size on Tops of Approved Design in any colour, shade and pattern.</v>
          </cell>
          <cell r="C1004" t="str">
            <v>Sft</v>
          </cell>
          <cell r="D1004">
            <v>231.23</v>
          </cell>
          <cell r="E1004">
            <v>1007.98</v>
          </cell>
          <cell r="F1004" t="str">
            <v>m2</v>
          </cell>
          <cell r="G1004">
            <v>2488.0500000000002</v>
          </cell>
          <cell r="H1004">
            <v>10845.88</v>
          </cell>
          <cell r="I1004" t="str">
            <v>10.7</v>
          </cell>
        </row>
        <row r="1005">
          <cell r="A1005" t="str">
            <v>10-36-b</v>
          </cell>
          <cell r="B1005" t="str">
            <v>Providing and fixing of Textured Corian of any size on Tops of Approved Design in any colour, shade and pattern.</v>
          </cell>
          <cell r="C1005" t="str">
            <v>Sft</v>
          </cell>
          <cell r="D1005">
            <v>231.23</v>
          </cell>
          <cell r="E1005">
            <v>1366.48</v>
          </cell>
          <cell r="F1005" t="str">
            <v>m2</v>
          </cell>
          <cell r="G1005">
            <v>2488.0500000000002</v>
          </cell>
          <cell r="H1005">
            <v>14703.34</v>
          </cell>
          <cell r="I1005" t="str">
            <v>10.7</v>
          </cell>
        </row>
        <row r="1006">
          <cell r="A1006" t="str">
            <v>10-37</v>
          </cell>
          <cell r="B1006" t="str">
            <v>Providing and Fixing of Marble Vanity for Wash Hand Basin of Imported approved quality</v>
          </cell>
          <cell r="C1006" t="str">
            <v>100Sft</v>
          </cell>
          <cell r="D1006">
            <v>2058</v>
          </cell>
          <cell r="E1006">
            <v>16260.28</v>
          </cell>
          <cell r="F1006" t="str">
            <v>m2</v>
          </cell>
          <cell r="G1006">
            <v>221.44</v>
          </cell>
          <cell r="H1006">
            <v>1749.61</v>
          </cell>
          <cell r="I1006" t="str">
            <v>10.7</v>
          </cell>
        </row>
        <row r="1007">
          <cell r="A1007" t="str">
            <v>10-38-a</v>
          </cell>
          <cell r="B1007" t="str">
            <v>Providing and Laying 1" Thick Super White Marble Slab Exceeding 12"x12" size Kitchen Top in White Cement including all labour for Grinding and Polishing.</v>
          </cell>
          <cell r="C1007" t="str">
            <v>Sft</v>
          </cell>
          <cell r="D1007">
            <v>37.630000000000003</v>
          </cell>
          <cell r="E1007">
            <v>725.99</v>
          </cell>
          <cell r="F1007" t="str">
            <v>m2</v>
          </cell>
          <cell r="G1007">
            <v>404.92</v>
          </cell>
          <cell r="H1007">
            <v>7811.69</v>
          </cell>
          <cell r="I1007" t="str">
            <v>10.7</v>
          </cell>
        </row>
        <row r="1008">
          <cell r="A1008" t="str">
            <v>10-38-b</v>
          </cell>
          <cell r="B1008" t="str">
            <v>Providing and Laying 1" Thick Badal Marble Slab Exceeding 12"x12" size Kitchen Top in White Cement including all labour for Grinding and Polishing.</v>
          </cell>
          <cell r="C1008" t="str">
            <v>Sft</v>
          </cell>
          <cell r="D1008">
            <v>37.630000000000003</v>
          </cell>
          <cell r="E1008">
            <v>434.89</v>
          </cell>
          <cell r="F1008" t="str">
            <v>m2</v>
          </cell>
          <cell r="G1008">
            <v>404.92</v>
          </cell>
          <cell r="H1008">
            <v>4679.4399999999996</v>
          </cell>
          <cell r="I1008" t="str">
            <v>10.7</v>
          </cell>
        </row>
        <row r="1009">
          <cell r="A1009" t="str">
            <v>10-39-a</v>
          </cell>
          <cell r="B1009" t="str">
            <v>Glazed tile 1/4" thick dado jointed in white cement complete : Ceramic Tile - 6"x6" white</v>
          </cell>
          <cell r="C1009" t="str">
            <v>100 Sft</v>
          </cell>
          <cell r="D1009">
            <v>7717.5</v>
          </cell>
          <cell r="E1009">
            <v>12247.98</v>
          </cell>
          <cell r="F1009" t="str">
            <v>m2</v>
          </cell>
          <cell r="G1009">
            <v>830.4</v>
          </cell>
          <cell r="H1009">
            <v>1317.88</v>
          </cell>
          <cell r="I1009" t="str">
            <v>10.8</v>
          </cell>
        </row>
        <row r="1010">
          <cell r="A1010" t="str">
            <v>10-39-b</v>
          </cell>
          <cell r="B1010" t="str">
            <v>Glazed tile 1/4" thick dado jointed in white cement complete : Coloured Ceramic Tile - 6"x6"</v>
          </cell>
          <cell r="C1010" t="str">
            <v>100 Sft</v>
          </cell>
          <cell r="D1010">
            <v>7717.5</v>
          </cell>
          <cell r="E1010">
            <v>12221.69</v>
          </cell>
          <cell r="F1010" t="str">
            <v>m2</v>
          </cell>
          <cell r="G1010">
            <v>830.4</v>
          </cell>
          <cell r="H1010">
            <v>1315.05</v>
          </cell>
          <cell r="I1010" t="str">
            <v>10.8</v>
          </cell>
        </row>
        <row r="1011">
          <cell r="A1011" t="str">
            <v>10-39-c</v>
          </cell>
          <cell r="B1011" t="str">
            <v>Glazed tile 1/4" thick dado jointed in white cement complete : Printed Ceramic Tile - 6"x6"</v>
          </cell>
          <cell r="C1011" t="str">
            <v>100 Sft</v>
          </cell>
          <cell r="D1011">
            <v>6982.5</v>
          </cell>
          <cell r="E1011">
            <v>11512.98</v>
          </cell>
          <cell r="F1011" t="str">
            <v>m2</v>
          </cell>
          <cell r="G1011">
            <v>751.32</v>
          </cell>
          <cell r="H1011">
            <v>1238.8</v>
          </cell>
          <cell r="I1011" t="str">
            <v>10.8</v>
          </cell>
        </row>
        <row r="1012">
          <cell r="A1012" t="str">
            <v>10-40</v>
          </cell>
          <cell r="B1012" t="str">
            <v>Glazed tile dado 1/4" thick in pigment over 1:2 c/s mortar 3/4" thick including finishing complete  Ceramic Tile - 6"x6" white</v>
          </cell>
          <cell r="C1012" t="str">
            <v>100 Rft</v>
          </cell>
          <cell r="D1012">
            <v>6982.5</v>
          </cell>
          <cell r="E1012">
            <v>11619.94</v>
          </cell>
          <cell r="F1012" t="str">
            <v>m2</v>
          </cell>
          <cell r="G1012">
            <v>751.32</v>
          </cell>
          <cell r="H1012">
            <v>1250.31</v>
          </cell>
          <cell r="I1012" t="str">
            <v>10.8</v>
          </cell>
        </row>
        <row r="1013">
          <cell r="A1013" t="str">
            <v>10-41-a-01</v>
          </cell>
          <cell r="B1013" t="str">
            <v>Mosaic dado or skirting complete as per specs Using grey cement : 3/8" thick</v>
          </cell>
          <cell r="C1013" t="str">
            <v>100 Sft</v>
          </cell>
          <cell r="D1013">
            <v>5512.5</v>
          </cell>
          <cell r="E1013">
            <v>9181</v>
          </cell>
          <cell r="F1013" t="str">
            <v>m2</v>
          </cell>
          <cell r="G1013">
            <v>593.14</v>
          </cell>
          <cell r="H1013">
            <v>987.88</v>
          </cell>
          <cell r="I1013" t="str">
            <v>10.12.3.11</v>
          </cell>
        </row>
        <row r="1014">
          <cell r="A1014" t="str">
            <v>10-41-a-02</v>
          </cell>
          <cell r="B1014" t="str">
            <v>Mosaic dado or skirting complete as per specs Using grey cement : 1/2" thick</v>
          </cell>
          <cell r="C1014" t="str">
            <v>100 Sft</v>
          </cell>
          <cell r="D1014">
            <v>5512.5</v>
          </cell>
          <cell r="E1014">
            <v>9769.75</v>
          </cell>
          <cell r="F1014" t="str">
            <v>m2</v>
          </cell>
          <cell r="G1014">
            <v>593.14</v>
          </cell>
          <cell r="H1014">
            <v>1051.22</v>
          </cell>
          <cell r="I1014" t="str">
            <v>10.12.3.11</v>
          </cell>
        </row>
        <row r="1015">
          <cell r="A1015" t="str">
            <v>10-41-b-01</v>
          </cell>
          <cell r="B1015" t="str">
            <v>Mosaic dado or skirting complete as per specs Using white cement : 3/8" thick including grinding and polishing</v>
          </cell>
          <cell r="C1015" t="str">
            <v>100 Sft</v>
          </cell>
          <cell r="D1015">
            <v>5512.5</v>
          </cell>
          <cell r="E1015">
            <v>9884.86</v>
          </cell>
          <cell r="F1015" t="str">
            <v>m2</v>
          </cell>
          <cell r="G1015">
            <v>593.14</v>
          </cell>
          <cell r="H1015">
            <v>1063.6099999999999</v>
          </cell>
          <cell r="I1015" t="str">
            <v>10.12.3.11</v>
          </cell>
        </row>
        <row r="1016">
          <cell r="A1016" t="str">
            <v>10-41-b-02</v>
          </cell>
          <cell r="B1016" t="str">
            <v>Mosaic dado or skirting complete as per specs Using white cement : 1/2" thick including grinding and polishing</v>
          </cell>
          <cell r="C1016" t="str">
            <v>100 Sft</v>
          </cell>
          <cell r="D1016">
            <v>5512.5</v>
          </cell>
          <cell r="E1016">
            <v>10954.53</v>
          </cell>
          <cell r="F1016" t="str">
            <v>m2</v>
          </cell>
          <cell r="G1016">
            <v>593.14</v>
          </cell>
          <cell r="H1016">
            <v>1178.71</v>
          </cell>
          <cell r="I1016" t="str">
            <v>10.12.3.11</v>
          </cell>
        </row>
        <row r="1017">
          <cell r="A1017" t="str">
            <v>10-42</v>
          </cell>
          <cell r="B1017" t="str">
            <v>Providing and fixing on walls1/4"(6mm approx.) thick of imported first grade ceramic tiles of size 24 in x 24 in white on walls, over 1/2" (13mm) thick base of cement mortar 1:3 setting of tiles in slurry of grey cement over mortar base including filling the joint with white cement and washing the tile, curing and cleaning etc. complete.</v>
          </cell>
          <cell r="C1017" t="str">
            <v>100 Sft</v>
          </cell>
          <cell r="D1017">
            <v>1896.3</v>
          </cell>
          <cell r="E1017">
            <v>18620.02</v>
          </cell>
          <cell r="F1017" t="str">
            <v>m2</v>
          </cell>
          <cell r="G1017">
            <v>204.04</v>
          </cell>
          <cell r="H1017">
            <v>2003.51</v>
          </cell>
          <cell r="I1017" t="str">
            <v>10.8</v>
          </cell>
        </row>
        <row r="1018">
          <cell r="A1018" t="str">
            <v>10-43</v>
          </cell>
          <cell r="B1018" t="str">
            <v>Providing and Fixing of glazed tiles skirting etc complete imported approved quality (20"×20")</v>
          </cell>
          <cell r="C1018" t="str">
            <v>100 Sft</v>
          </cell>
          <cell r="D1018">
            <v>2006.55</v>
          </cell>
          <cell r="E1018">
            <v>18654.38</v>
          </cell>
          <cell r="F1018" t="str">
            <v>m2</v>
          </cell>
          <cell r="G1018">
            <v>215.9</v>
          </cell>
          <cell r="H1018">
            <v>2007.21</v>
          </cell>
          <cell r="I1018" t="str">
            <v>10.21</v>
          </cell>
        </row>
        <row r="1019">
          <cell r="A1019" t="str">
            <v>10-44</v>
          </cell>
          <cell r="B1019" t="str">
            <v>Providing and laying 1/2" thick marble in dado / skirting with matching colour mortar in joints set over 1/2" thick rough cast 1:4 cement sand plaster.</v>
          </cell>
          <cell r="C1019" t="str">
            <v>100 Sft</v>
          </cell>
          <cell r="D1019">
            <v>4042.5</v>
          </cell>
          <cell r="E1019">
            <v>11995.82</v>
          </cell>
          <cell r="F1019" t="str">
            <v>m2</v>
          </cell>
          <cell r="G1019">
            <v>434.97</v>
          </cell>
          <cell r="H1019">
            <v>1290.75</v>
          </cell>
          <cell r="I1019" t="str">
            <v>10.7</v>
          </cell>
        </row>
        <row r="1020">
          <cell r="A1020" t="str">
            <v>10-45-a-i</v>
          </cell>
          <cell r="B1020" t="str">
            <v>Provide &amp; lay marble fine dressed stone dado or skirting in white cement complete: 3/8" thick 12 x 12 Super Sunny White Marble</v>
          </cell>
          <cell r="C1020" t="str">
            <v>100 Sft</v>
          </cell>
          <cell r="D1020">
            <v>3675</v>
          </cell>
          <cell r="E1020">
            <v>14488.55</v>
          </cell>
          <cell r="F1020" t="str">
            <v>m2</v>
          </cell>
          <cell r="G1020">
            <v>395.43</v>
          </cell>
          <cell r="H1020">
            <v>1558.97</v>
          </cell>
          <cell r="I1020" t="str">
            <v>10.21</v>
          </cell>
        </row>
        <row r="1021">
          <cell r="A1021" t="str">
            <v>10-45-a-ii</v>
          </cell>
          <cell r="B1021" t="str">
            <v>Provide &amp; lay marble fine dressed stone dado or skirting in white cement complete: 3/8" thick 12 x 12 Sunny White Marble</v>
          </cell>
          <cell r="C1021" t="str">
            <v>100 Sft</v>
          </cell>
          <cell r="D1021">
            <v>3675</v>
          </cell>
          <cell r="E1021">
            <v>13610.23</v>
          </cell>
          <cell r="F1021" t="str">
            <v>m2</v>
          </cell>
          <cell r="G1021">
            <v>395.43</v>
          </cell>
          <cell r="H1021">
            <v>1464.46</v>
          </cell>
          <cell r="I1021" t="str">
            <v>10.21</v>
          </cell>
        </row>
        <row r="1022">
          <cell r="A1022" t="str">
            <v>10-45-a-iii</v>
          </cell>
          <cell r="B1022" t="str">
            <v>Provide &amp; lay marble fine dressed stone dado or skirting in white cement complete: 3/8" thick 12 x 12 Sunny Grey Marble</v>
          </cell>
          <cell r="C1022" t="str">
            <v>100 Sft</v>
          </cell>
          <cell r="D1022">
            <v>3675</v>
          </cell>
          <cell r="E1022">
            <v>12857.38</v>
          </cell>
          <cell r="F1022" t="str">
            <v>m2</v>
          </cell>
          <cell r="G1022">
            <v>395.43</v>
          </cell>
          <cell r="H1022">
            <v>1383.45</v>
          </cell>
          <cell r="I1022" t="str">
            <v>10.21</v>
          </cell>
        </row>
        <row r="1023">
          <cell r="A1023" t="str">
            <v>10-45-a-iv</v>
          </cell>
          <cell r="B1023" t="str">
            <v>Provide &amp; lay marble fine dressed stone dado or skirting in white cement complete: 3/8" thick 12 x 12 Sunny Black Marble</v>
          </cell>
          <cell r="C1023" t="str">
            <v>100 Sft</v>
          </cell>
          <cell r="D1023">
            <v>3675</v>
          </cell>
          <cell r="E1023">
            <v>16370.68</v>
          </cell>
          <cell r="F1023" t="str">
            <v>m2</v>
          </cell>
          <cell r="G1023">
            <v>395.43</v>
          </cell>
          <cell r="H1023">
            <v>1761.49</v>
          </cell>
          <cell r="I1023" t="str">
            <v>10.21</v>
          </cell>
        </row>
        <row r="1024">
          <cell r="A1024" t="str">
            <v>10-45-b-i</v>
          </cell>
          <cell r="B1024" t="str">
            <v>Provide &amp; lay marble fine dressed stone dado or skirting in white cement complete: 0.5" thick 12 x 12 Super Sunny White Marble</v>
          </cell>
          <cell r="C1024" t="str">
            <v>100 Sft</v>
          </cell>
          <cell r="D1024">
            <v>3675</v>
          </cell>
          <cell r="E1024">
            <v>14237.61</v>
          </cell>
          <cell r="F1024" t="str">
            <v>m2</v>
          </cell>
          <cell r="G1024">
            <v>395.43</v>
          </cell>
          <cell r="H1024">
            <v>1531.97</v>
          </cell>
          <cell r="I1024" t="str">
            <v>10.21</v>
          </cell>
        </row>
        <row r="1025">
          <cell r="A1025" t="str">
            <v>10-45-b-ii</v>
          </cell>
          <cell r="B1025" t="str">
            <v>Provide &amp; lay marble fine dressed stone dado or skirting in white cement complete: 0.5" thick 12 x 12 Sunny White Marble</v>
          </cell>
          <cell r="C1025" t="str">
            <v>100 Sft</v>
          </cell>
          <cell r="D1025">
            <v>3675</v>
          </cell>
          <cell r="E1025">
            <v>13233.8</v>
          </cell>
          <cell r="F1025" t="str">
            <v>m2</v>
          </cell>
          <cell r="G1025">
            <v>395.43</v>
          </cell>
          <cell r="H1025">
            <v>1423.96</v>
          </cell>
          <cell r="I1025" t="str">
            <v>10.21</v>
          </cell>
        </row>
        <row r="1026">
          <cell r="A1026" t="str">
            <v>10-45-b-iii</v>
          </cell>
          <cell r="B1026" t="str">
            <v>Provide &amp; lay marble fine dressed stone dado or skirting in white cement complete: 0.5" thick 12 x 12 Sunny Grey Marble</v>
          </cell>
          <cell r="C1026" t="str">
            <v>100 Sft</v>
          </cell>
          <cell r="D1026">
            <v>3675</v>
          </cell>
          <cell r="E1026">
            <v>12606.43</v>
          </cell>
          <cell r="F1026" t="str">
            <v>m2</v>
          </cell>
          <cell r="G1026">
            <v>395.43</v>
          </cell>
          <cell r="H1026">
            <v>1356.45</v>
          </cell>
          <cell r="I1026" t="str">
            <v>10.21</v>
          </cell>
        </row>
        <row r="1027">
          <cell r="A1027" t="str">
            <v>10-45-b-iv</v>
          </cell>
          <cell r="B1027" t="str">
            <v>Provide &amp; lay marble fine dressed stone dado or skirting in white cement complete: 0.5" thick 12 x 12 Sunny Black Marble</v>
          </cell>
          <cell r="C1027" t="str">
            <v>100 Sft</v>
          </cell>
          <cell r="D1027">
            <v>3675</v>
          </cell>
          <cell r="E1027">
            <v>15994.25</v>
          </cell>
          <cell r="F1027" t="str">
            <v>m2</v>
          </cell>
          <cell r="G1027">
            <v>395.43</v>
          </cell>
          <cell r="H1027">
            <v>1720.98</v>
          </cell>
          <cell r="I1027" t="str">
            <v>10.21</v>
          </cell>
        </row>
        <row r="1028">
          <cell r="A1028" t="str">
            <v>10-45-c-i</v>
          </cell>
          <cell r="B1028" t="str">
            <v>Provide &amp; lay marble fine dressed stone dado or skirting in white cement complete: 3/4" thick 12 x 12 Super Sunny White Marble</v>
          </cell>
          <cell r="C1028" t="str">
            <v>100 Sft</v>
          </cell>
          <cell r="D1028">
            <v>3675</v>
          </cell>
          <cell r="E1028">
            <v>17249.009999999998</v>
          </cell>
          <cell r="F1028" t="str">
            <v>m2</v>
          </cell>
          <cell r="G1028">
            <v>395.43</v>
          </cell>
          <cell r="H1028">
            <v>1855.99</v>
          </cell>
          <cell r="I1028" t="str">
            <v>10.21</v>
          </cell>
        </row>
        <row r="1029">
          <cell r="A1029" t="str">
            <v>10-45-c-ii</v>
          </cell>
          <cell r="B1029" t="str">
            <v>Provide &amp; lay marble fine dressed stone dado or skirting in white cement complete: 3/4" thick 12 x 12 Sunny White Marble</v>
          </cell>
          <cell r="C1029" t="str">
            <v>100 Sft</v>
          </cell>
          <cell r="D1029">
            <v>3675</v>
          </cell>
          <cell r="E1029">
            <v>15994.25</v>
          </cell>
          <cell r="F1029" t="str">
            <v>m2</v>
          </cell>
          <cell r="G1029">
            <v>395.43</v>
          </cell>
          <cell r="H1029">
            <v>1720.98</v>
          </cell>
          <cell r="I1029" t="str">
            <v>10.21</v>
          </cell>
        </row>
        <row r="1030">
          <cell r="A1030" t="str">
            <v>10-45-c-iii</v>
          </cell>
          <cell r="B1030" t="str">
            <v>Provide &amp; lay marble fine dressed stone dado or skirting in white cement complete: 3/4" thick 12 x 12 Sunny Grey Marble</v>
          </cell>
          <cell r="C1030" t="str">
            <v>100 Sft</v>
          </cell>
          <cell r="D1030">
            <v>3675</v>
          </cell>
          <cell r="E1030">
            <v>14112.13</v>
          </cell>
          <cell r="F1030" t="str">
            <v>m2</v>
          </cell>
          <cell r="G1030">
            <v>395.43</v>
          </cell>
          <cell r="H1030">
            <v>1518.47</v>
          </cell>
          <cell r="I1030" t="str">
            <v>10.21</v>
          </cell>
        </row>
        <row r="1031">
          <cell r="A1031" t="str">
            <v>10-45-c-iv</v>
          </cell>
          <cell r="B1031" t="str">
            <v>Provide &amp; lay marble fine dressed stone dado or skirting in white cement complete: 3/4" thick 12 x 12 Sunny Black Marble</v>
          </cell>
          <cell r="C1031" t="str">
            <v>100 Sft</v>
          </cell>
          <cell r="D1031">
            <v>3675</v>
          </cell>
          <cell r="E1031">
            <v>18252.8</v>
          </cell>
          <cell r="F1031" t="str">
            <v>m2</v>
          </cell>
          <cell r="G1031">
            <v>395.43</v>
          </cell>
          <cell r="H1031">
            <v>1964</v>
          </cell>
          <cell r="I1031" t="str">
            <v>10.21</v>
          </cell>
        </row>
        <row r="1032">
          <cell r="A1032" t="str">
            <v>10-45-d-i</v>
          </cell>
          <cell r="B1032" t="str">
            <v>Provide &amp; lay marble fine dressed stone dado or skirting in white cement complete: 0.875" thick 12 x 12 Super Sunny White Marble</v>
          </cell>
          <cell r="C1032" t="str">
            <v>100 Sft</v>
          </cell>
          <cell r="D1032">
            <v>3675</v>
          </cell>
          <cell r="E1032">
            <v>17249.009999999998</v>
          </cell>
          <cell r="F1032" t="str">
            <v>m2</v>
          </cell>
          <cell r="G1032">
            <v>395.43</v>
          </cell>
          <cell r="H1032">
            <v>1855.99</v>
          </cell>
          <cell r="I1032" t="str">
            <v>10.21</v>
          </cell>
        </row>
        <row r="1033">
          <cell r="A1033" t="str">
            <v>10-45-d-ii</v>
          </cell>
          <cell r="B1033" t="str">
            <v>Provide &amp; lay marble fine dressed stone dado or skirting in white cement complete: 0.875" thick 12 x 12 Sunny White Marble</v>
          </cell>
          <cell r="C1033" t="str">
            <v>100 Sft</v>
          </cell>
          <cell r="D1033">
            <v>3675</v>
          </cell>
          <cell r="E1033">
            <v>15994.25</v>
          </cell>
          <cell r="F1033" t="str">
            <v>m2</v>
          </cell>
          <cell r="G1033">
            <v>395.43</v>
          </cell>
          <cell r="H1033">
            <v>1720.98</v>
          </cell>
          <cell r="I1033" t="str">
            <v>10.21</v>
          </cell>
        </row>
        <row r="1034">
          <cell r="A1034" t="str">
            <v>10-45-d-iii</v>
          </cell>
          <cell r="B1034" t="str">
            <v>Provide &amp; lay marble fine dressed stone dado or skirting in white cement complete: 0.875" thick 12 x 12 Sunny Grey Marble</v>
          </cell>
          <cell r="C1034" t="str">
            <v>100 Sft</v>
          </cell>
          <cell r="D1034">
            <v>3675</v>
          </cell>
          <cell r="E1034">
            <v>14112.13</v>
          </cell>
          <cell r="F1034" t="str">
            <v>m2</v>
          </cell>
          <cell r="G1034">
            <v>395.43</v>
          </cell>
          <cell r="H1034">
            <v>1518.47</v>
          </cell>
          <cell r="I1034" t="str">
            <v>10.21</v>
          </cell>
        </row>
        <row r="1035">
          <cell r="A1035" t="str">
            <v>10-45-d-iv</v>
          </cell>
          <cell r="B1035" t="str">
            <v>Provide &amp; lay marble fine dressed stone dado or skirting in white cement complete: 0.875" thick 12 x 12 Sunny Black Marble</v>
          </cell>
          <cell r="C1035" t="str">
            <v>100 Sft</v>
          </cell>
          <cell r="D1035">
            <v>3675</v>
          </cell>
          <cell r="E1035">
            <v>18252.8</v>
          </cell>
          <cell r="F1035" t="str">
            <v>m2</v>
          </cell>
          <cell r="G1035">
            <v>395.43</v>
          </cell>
          <cell r="H1035">
            <v>1964</v>
          </cell>
          <cell r="I1035" t="str">
            <v>10.21</v>
          </cell>
        </row>
        <row r="1036">
          <cell r="A1036" t="str">
            <v>10-46</v>
          </cell>
          <cell r="B1036" t="str">
            <v>Rubber flooring, consisting of 12"x12"x1/8" rubber tiles laid on firm foundation</v>
          </cell>
          <cell r="C1036" t="str">
            <v>100 Sft</v>
          </cell>
          <cell r="D1036">
            <v>2572.5</v>
          </cell>
          <cell r="E1036">
            <v>10571.66</v>
          </cell>
          <cell r="F1036" t="str">
            <v>m2</v>
          </cell>
          <cell r="G1036">
            <v>276.8</v>
          </cell>
          <cell r="H1036">
            <v>1137.51</v>
          </cell>
          <cell r="I1036" t="str">
            <v>10.15</v>
          </cell>
          <cell r="J1036" t="str">
            <v>The cost of base for rubber floor is not included in the rate and is payable separately</v>
          </cell>
        </row>
        <row r="1037">
          <cell r="A1037" t="str">
            <v>10-47-a</v>
          </cell>
          <cell r="B1037" t="str">
            <v>Provide &amp; fix glass strip 1.5" wide for dividing the floors into panels : 5mm thick</v>
          </cell>
          <cell r="C1037" t="str">
            <v>100 Rft</v>
          </cell>
          <cell r="D1037">
            <v>1102.5</v>
          </cell>
          <cell r="E1037">
            <v>2269.7600000000002</v>
          </cell>
          <cell r="F1037" t="str">
            <v>m</v>
          </cell>
          <cell r="G1037">
            <v>36.17</v>
          </cell>
          <cell r="H1037">
            <v>74.47</v>
          </cell>
          <cell r="I1037" t="str">
            <v>10.10.3.2</v>
          </cell>
        </row>
        <row r="1038">
          <cell r="A1038" t="str">
            <v>10-47-b</v>
          </cell>
          <cell r="B1038" t="str">
            <v>Provide &amp; fix glass strip 1.5" wide for dividing the floors into panels : 3mm thick</v>
          </cell>
          <cell r="C1038" t="str">
            <v>100 Rft</v>
          </cell>
          <cell r="D1038">
            <v>1102.5</v>
          </cell>
          <cell r="E1038">
            <v>2106.6</v>
          </cell>
          <cell r="F1038" t="str">
            <v>m</v>
          </cell>
          <cell r="G1038">
            <v>36.17</v>
          </cell>
          <cell r="H1038">
            <v>69.11</v>
          </cell>
          <cell r="I1038" t="str">
            <v>10.10.3.2</v>
          </cell>
        </row>
        <row r="1039">
          <cell r="A1039" t="str">
            <v>10-47-c</v>
          </cell>
          <cell r="B1039" t="str">
            <v>Providing and Fixing marble strip 1.5 inch wide 3/8 inch thick for dividing the floor into panels</v>
          </cell>
          <cell r="C1039" t="str">
            <v>100 Rft</v>
          </cell>
          <cell r="D1039">
            <v>1102.5</v>
          </cell>
          <cell r="E1039">
            <v>2533.96</v>
          </cell>
          <cell r="F1039" t="str">
            <v>m</v>
          </cell>
          <cell r="G1039">
            <v>36.17</v>
          </cell>
          <cell r="H1039">
            <v>83.14</v>
          </cell>
          <cell r="I1039" t="str">
            <v>10.10.3.2</v>
          </cell>
        </row>
        <row r="1040">
          <cell r="A1040" t="str">
            <v>10-47-d</v>
          </cell>
          <cell r="B1040" t="str">
            <v>Providing and Fixing marble strip 2" wide and 3/8" thick for dividing the floor into panels</v>
          </cell>
          <cell r="C1040" t="str">
            <v>100 Rft</v>
          </cell>
          <cell r="D1040">
            <v>1433.25</v>
          </cell>
          <cell r="E1040">
            <v>2939.85</v>
          </cell>
          <cell r="F1040" t="str">
            <v>m</v>
          </cell>
          <cell r="G1040">
            <v>47.02</v>
          </cell>
          <cell r="H1040">
            <v>96.45</v>
          </cell>
          <cell r="I1040" t="str">
            <v>10.10.3.2</v>
          </cell>
        </row>
        <row r="1041">
          <cell r="A1041" t="str">
            <v>10-48</v>
          </cell>
          <cell r="B1041" t="str">
            <v>Providing and Fixing Vinyl Tiles or Vinyl Sheet flooring over firm foundation</v>
          </cell>
          <cell r="C1041" t="str">
            <v>100 Sft</v>
          </cell>
          <cell r="D1041">
            <v>2143.75</v>
          </cell>
          <cell r="E1041">
            <v>8821.59</v>
          </cell>
          <cell r="F1041" t="str">
            <v>m2</v>
          </cell>
          <cell r="G1041">
            <v>230.67</v>
          </cell>
          <cell r="H1041">
            <v>949.2</v>
          </cell>
          <cell r="I1041" t="str">
            <v>10.19</v>
          </cell>
        </row>
        <row r="1042">
          <cell r="A1042" t="str">
            <v>10-49-a</v>
          </cell>
          <cell r="B1042" t="str">
            <v>Providing and Fixing Precast Concrete 7000 psi TUFF Tiles 50mm thick over bed of 2" thick sand &amp; 4" thick brick ballast/stone ballast complete.</v>
          </cell>
          <cell r="C1042" t="str">
            <v>100 Sft</v>
          </cell>
          <cell r="D1042">
            <v>2205</v>
          </cell>
          <cell r="E1042">
            <v>8227.07</v>
          </cell>
          <cell r="F1042" t="str">
            <v>m2</v>
          </cell>
          <cell r="G1042">
            <v>237.26</v>
          </cell>
          <cell r="H1042">
            <v>885.23</v>
          </cell>
          <cell r="I1042" t="str">
            <v>6.12 , 10.5</v>
          </cell>
        </row>
        <row r="1043">
          <cell r="A1043" t="str">
            <v>10-49-b</v>
          </cell>
          <cell r="B1043" t="str">
            <v>Providing and Fixing Precast Concrete 7000 psi TUFF Tiles 50mm thick over bed of 2" thick sand</v>
          </cell>
          <cell r="C1043" t="str">
            <v>100 Sft</v>
          </cell>
          <cell r="D1043">
            <v>727.65</v>
          </cell>
          <cell r="E1043">
            <v>6664.41</v>
          </cell>
          <cell r="F1043" t="str">
            <v>m2</v>
          </cell>
          <cell r="G1043">
            <v>78.3</v>
          </cell>
          <cell r="H1043">
            <v>717.09</v>
          </cell>
          <cell r="I1043" t="str">
            <v>6.12 , 10.5</v>
          </cell>
        </row>
        <row r="1044">
          <cell r="A1044" t="str">
            <v>10-49-c</v>
          </cell>
          <cell r="B1044" t="str">
            <v>Providing and Fixing Precast Concrete 7000 psi TUFF Tiles 60mm thick over bed of 2" thick sand</v>
          </cell>
          <cell r="C1044" t="str">
            <v>100 Sft</v>
          </cell>
          <cell r="D1044">
            <v>1102.5</v>
          </cell>
          <cell r="E1044">
            <v>7636.76</v>
          </cell>
          <cell r="F1044" t="str">
            <v>m2</v>
          </cell>
          <cell r="G1044">
            <v>118.63</v>
          </cell>
          <cell r="H1044">
            <v>821.72</v>
          </cell>
        </row>
        <row r="1045">
          <cell r="A1045" t="str">
            <v>10-49-d</v>
          </cell>
          <cell r="B1045" t="str">
            <v>Providing and Fixing Precast Concrete 7000 psi TUFF Tiles 80mm thick over bed of 2" thick sand</v>
          </cell>
          <cell r="C1045" t="str">
            <v>100 Sft</v>
          </cell>
          <cell r="D1045">
            <v>1102.5</v>
          </cell>
          <cell r="E1045">
            <v>8831.76</v>
          </cell>
          <cell r="F1045" t="str">
            <v>m2</v>
          </cell>
          <cell r="G1045">
            <v>118.63</v>
          </cell>
          <cell r="H1045">
            <v>950.3</v>
          </cell>
        </row>
        <row r="1046">
          <cell r="A1046" t="str">
            <v>10-49-e</v>
          </cell>
          <cell r="B1046" t="str">
            <v>Providing and Fixing Precast Concrete 7000 psi TUFF Tiles 90mm thick over bed of 2" thick sand</v>
          </cell>
          <cell r="C1046" t="str">
            <v>100 Sft</v>
          </cell>
          <cell r="D1046">
            <v>1323</v>
          </cell>
          <cell r="E1046">
            <v>10247.26</v>
          </cell>
          <cell r="F1046" t="str">
            <v>m2</v>
          </cell>
          <cell r="G1046">
            <v>142.35</v>
          </cell>
          <cell r="H1046">
            <v>1102.6099999999999</v>
          </cell>
        </row>
        <row r="1047">
          <cell r="A1047" t="str">
            <v>10-50-a</v>
          </cell>
          <cell r="B1047" t="str">
            <v>Providing and Fixing Ceramic Floor Tiles of approved quality of Size : 12" x 12"</v>
          </cell>
          <cell r="C1047" t="str">
            <v>100 Sft</v>
          </cell>
          <cell r="D1047">
            <v>2513.6999999999998</v>
          </cell>
          <cell r="E1047">
            <v>14966.2</v>
          </cell>
          <cell r="F1047" t="str">
            <v>m2</v>
          </cell>
          <cell r="G1047">
            <v>270.47000000000003</v>
          </cell>
          <cell r="H1047">
            <v>1610.36</v>
          </cell>
          <cell r="I1047" t="str">
            <v>10.8</v>
          </cell>
        </row>
        <row r="1048">
          <cell r="A1048" t="str">
            <v>10-50-b</v>
          </cell>
          <cell r="B1048" t="str">
            <v>Providing and Fixing Ceramic Floor Tiles of approved quality of Size 20" x 20"</v>
          </cell>
          <cell r="C1048" t="str">
            <v>100 Sft</v>
          </cell>
          <cell r="D1048">
            <v>2006.55</v>
          </cell>
          <cell r="E1048">
            <v>18044.05</v>
          </cell>
          <cell r="F1048" t="str">
            <v>m2</v>
          </cell>
          <cell r="G1048">
            <v>215.9</v>
          </cell>
          <cell r="H1048">
            <v>1941.54</v>
          </cell>
          <cell r="I1048" t="str">
            <v>10.8</v>
          </cell>
        </row>
        <row r="1049">
          <cell r="A1049" t="str">
            <v>10-51</v>
          </cell>
          <cell r="B1049" t="str">
            <v>Providing and Fixing of Ceramic Tiles 12"×24" of Imported Approved Quality with jointing and finishing</v>
          </cell>
          <cell r="C1049" t="str">
            <v>100 Sft</v>
          </cell>
          <cell r="D1049">
            <v>2881.2</v>
          </cell>
          <cell r="E1049">
            <v>17030.599999999999</v>
          </cell>
          <cell r="F1049" t="str">
            <v>m2</v>
          </cell>
          <cell r="G1049">
            <v>310.02</v>
          </cell>
          <cell r="H1049">
            <v>1832.49</v>
          </cell>
          <cell r="I1049" t="str">
            <v>10.8</v>
          </cell>
        </row>
        <row r="1050">
          <cell r="A1050" t="str">
            <v>10-52</v>
          </cell>
          <cell r="B1050" t="str">
            <v>Providing and Fixing of Fancy design bath room tile  of size 12'' x 12'' in cement sand mortar 1 : 2 with finishing of joints in white cement / Readymade filler complete in all respect</v>
          </cell>
          <cell r="C1050" t="str">
            <v>100 Sft</v>
          </cell>
          <cell r="D1050">
            <v>2513.6999999999998</v>
          </cell>
          <cell r="E1050">
            <v>9987.23</v>
          </cell>
          <cell r="F1050" t="str">
            <v>m2</v>
          </cell>
          <cell r="G1050">
            <v>270.47000000000003</v>
          </cell>
          <cell r="H1050">
            <v>1074.6300000000001</v>
          </cell>
          <cell r="I1050" t="str">
            <v>10.8</v>
          </cell>
        </row>
        <row r="1051">
          <cell r="A1051" t="str">
            <v>10-53</v>
          </cell>
          <cell r="B1051" t="str">
            <v>Providing and Fixing of Spanish Tiles border 12" long apprti colour best quality</v>
          </cell>
          <cell r="C1051" t="str">
            <v>Rft</v>
          </cell>
          <cell r="D1051">
            <v>11.76</v>
          </cell>
          <cell r="E1051">
            <v>237.64</v>
          </cell>
          <cell r="F1051" t="str">
            <v>m</v>
          </cell>
          <cell r="G1051">
            <v>38.58</v>
          </cell>
          <cell r="H1051">
            <v>779.66</v>
          </cell>
          <cell r="I1051" t="str">
            <v>10.8</v>
          </cell>
        </row>
        <row r="1052">
          <cell r="A1052" t="str">
            <v>10-54</v>
          </cell>
          <cell r="B1052" t="str">
            <v>Providing and Fixing of Glazed tiles Plain/ Printed Border (Spanish) of Fancy design </v>
          </cell>
          <cell r="C1052" t="str">
            <v>Rft</v>
          </cell>
          <cell r="D1052">
            <v>11.76</v>
          </cell>
          <cell r="E1052">
            <v>189.84</v>
          </cell>
          <cell r="F1052" t="str">
            <v>m</v>
          </cell>
          <cell r="G1052">
            <v>38.58</v>
          </cell>
          <cell r="H1052">
            <v>622.83000000000004</v>
          </cell>
          <cell r="I1052" t="str">
            <v>10.8</v>
          </cell>
        </row>
        <row r="1053">
          <cell r="A1053" t="str">
            <v>10-55-a</v>
          </cell>
          <cell r="B1053" t="str">
            <v>Providing and Fixing of Spanish Floor Tile Water Touch 20" x 20"</v>
          </cell>
          <cell r="C1053" t="str">
            <v>100 Sft</v>
          </cell>
          <cell r="D1053">
            <v>2006.55</v>
          </cell>
          <cell r="E1053">
            <v>31534.39</v>
          </cell>
          <cell r="F1053" t="str">
            <v>m2</v>
          </cell>
          <cell r="G1053">
            <v>215.9</v>
          </cell>
          <cell r="H1053">
            <v>3393.1</v>
          </cell>
          <cell r="I1053" t="str">
            <v>10.8</v>
          </cell>
        </row>
        <row r="1054">
          <cell r="A1054" t="str">
            <v>10-55-b</v>
          </cell>
          <cell r="B1054" t="str">
            <v>Providing and Fixing of Spanish Floor Tile Water Touch 24" x 24"</v>
          </cell>
          <cell r="C1054" t="str">
            <v>100 Sft</v>
          </cell>
          <cell r="D1054">
            <v>1896.3</v>
          </cell>
          <cell r="E1054">
            <v>34567.29</v>
          </cell>
          <cell r="F1054" t="str">
            <v>m2</v>
          </cell>
          <cell r="G1054">
            <v>204.04</v>
          </cell>
          <cell r="H1054">
            <v>3719.44</v>
          </cell>
          <cell r="I1054" t="str">
            <v>10.8</v>
          </cell>
        </row>
        <row r="1055">
          <cell r="A1055" t="str">
            <v>10-55-c</v>
          </cell>
          <cell r="B1055" t="str">
            <v>Providing and Fixing of Spanish Floor Tile Water Touch 21" x 21"</v>
          </cell>
          <cell r="C1055" t="str">
            <v>100 Sft</v>
          </cell>
          <cell r="D1055">
            <v>2006.55</v>
          </cell>
          <cell r="E1055">
            <v>32987.39</v>
          </cell>
          <cell r="F1055" t="str">
            <v>m2</v>
          </cell>
          <cell r="G1055">
            <v>215.9</v>
          </cell>
          <cell r="H1055">
            <v>3549.44</v>
          </cell>
          <cell r="I1055" t="str">
            <v>10.8</v>
          </cell>
        </row>
        <row r="1056">
          <cell r="A1056" t="str">
            <v>10-55-d</v>
          </cell>
          <cell r="B1056" t="str">
            <v>Providing and Fixing of Spanish bathrooms Tile 8" x 20"</v>
          </cell>
          <cell r="C1056" t="str">
            <v>100 Sft</v>
          </cell>
          <cell r="D1056">
            <v>2881.2</v>
          </cell>
          <cell r="E1056">
            <v>35493.21</v>
          </cell>
          <cell r="F1056" t="str">
            <v>m2</v>
          </cell>
          <cell r="G1056">
            <v>310.02</v>
          </cell>
          <cell r="H1056">
            <v>3819.07</v>
          </cell>
          <cell r="I1056" t="str">
            <v>10.8</v>
          </cell>
        </row>
        <row r="1057">
          <cell r="A1057" t="str">
            <v>10-55-e</v>
          </cell>
          <cell r="B1057" t="str">
            <v xml:space="preserve">Providing and Fixing of Spanish bathrooms Tile 10" x 20" </v>
          </cell>
          <cell r="C1057" t="str">
            <v>100 Sft</v>
          </cell>
          <cell r="D1057">
            <v>2881.2</v>
          </cell>
          <cell r="E1057">
            <v>36251.089999999997</v>
          </cell>
          <cell r="F1057" t="str">
            <v>m2</v>
          </cell>
          <cell r="G1057">
            <v>310.02</v>
          </cell>
          <cell r="H1057">
            <v>3900.62</v>
          </cell>
          <cell r="I1057" t="str">
            <v>10.8</v>
          </cell>
        </row>
        <row r="1058">
          <cell r="A1058" t="str">
            <v>10-55-f</v>
          </cell>
          <cell r="B1058" t="str">
            <v xml:space="preserve">Providing and Fixing of Spanish bathrooms Tile 10" x 30" </v>
          </cell>
          <cell r="C1058" t="str">
            <v>100 Sft</v>
          </cell>
          <cell r="D1058">
            <v>2815.05</v>
          </cell>
          <cell r="E1058">
            <v>40032</v>
          </cell>
          <cell r="F1058" t="str">
            <v>m2</v>
          </cell>
          <cell r="G1058">
            <v>302.89999999999998</v>
          </cell>
          <cell r="H1058">
            <v>4307.4399999999996</v>
          </cell>
          <cell r="I1058" t="str">
            <v>10.8</v>
          </cell>
        </row>
        <row r="1059">
          <cell r="A1059" t="str">
            <v>10-55-g</v>
          </cell>
          <cell r="B1059" t="str">
            <v>Providing and Fixing of Porcelain Floor Tile 24" x 24" of approved quality</v>
          </cell>
          <cell r="C1059" t="str">
            <v>100 Sft</v>
          </cell>
          <cell r="D1059">
            <v>1896.3</v>
          </cell>
          <cell r="E1059">
            <v>22629.599999999999</v>
          </cell>
          <cell r="F1059" t="str">
            <v>m2</v>
          </cell>
          <cell r="G1059">
            <v>204.04</v>
          </cell>
          <cell r="H1059">
            <v>2434.9499999999998</v>
          </cell>
          <cell r="I1059" t="str">
            <v>10.22</v>
          </cell>
        </row>
        <row r="1060">
          <cell r="A1060" t="str">
            <v>10-55-h</v>
          </cell>
          <cell r="B1060" t="str">
            <v>Providing and Fixing of Porcelain Floor Tile 16" x 16" of approved quality</v>
          </cell>
          <cell r="C1060" t="str">
            <v>100 Sft</v>
          </cell>
          <cell r="D1060">
            <v>2513.6999999999998</v>
          </cell>
          <cell r="E1060">
            <v>18514.080000000002</v>
          </cell>
          <cell r="F1060" t="str">
            <v>m2</v>
          </cell>
          <cell r="G1060">
            <v>270.47000000000003</v>
          </cell>
          <cell r="H1060">
            <v>1992.12</v>
          </cell>
          <cell r="I1060" t="str">
            <v>10.22</v>
          </cell>
        </row>
        <row r="1061">
          <cell r="A1061" t="str">
            <v>10-55-i</v>
          </cell>
          <cell r="B1061" t="str">
            <v>Providing and Fixing of Porcelain Floor Tile 12" x 12" of approved quality</v>
          </cell>
          <cell r="C1061" t="str">
            <v>100 Sft</v>
          </cell>
          <cell r="D1061">
            <v>2513.6999999999998</v>
          </cell>
          <cell r="E1061">
            <v>16777.509999999998</v>
          </cell>
          <cell r="F1061" t="str">
            <v>m2</v>
          </cell>
          <cell r="G1061">
            <v>270.47000000000003</v>
          </cell>
          <cell r="H1061">
            <v>1805.26</v>
          </cell>
          <cell r="I1061" t="str">
            <v>10.22</v>
          </cell>
        </row>
        <row r="1062">
          <cell r="A1062" t="str">
            <v>10-55-j</v>
          </cell>
          <cell r="B1062" t="str">
            <v>Providing and Fixing of Bath Room Tiles 12"x18" of approved quality</v>
          </cell>
          <cell r="C1062" t="str">
            <v>100 Sft</v>
          </cell>
          <cell r="D1062">
            <v>2881.2</v>
          </cell>
          <cell r="E1062">
            <v>20187.78</v>
          </cell>
          <cell r="F1062" t="str">
            <v>m2</v>
          </cell>
          <cell r="G1062">
            <v>310.02</v>
          </cell>
          <cell r="H1062">
            <v>2172.21</v>
          </cell>
          <cell r="I1062" t="str">
            <v>10.8</v>
          </cell>
        </row>
        <row r="1063">
          <cell r="A1063" t="str">
            <v>10-55-k</v>
          </cell>
          <cell r="B1063" t="str">
            <v>Providing and Fixing of Bath Room Tiles Border 12" x 3" of approved quality</v>
          </cell>
          <cell r="C1063" t="str">
            <v>100 Rft</v>
          </cell>
          <cell r="D1063">
            <v>5880</v>
          </cell>
          <cell r="E1063">
            <v>22258.959999999999</v>
          </cell>
          <cell r="F1063" t="str">
            <v>m</v>
          </cell>
          <cell r="G1063">
            <v>192.91</v>
          </cell>
          <cell r="H1063">
            <v>730.28</v>
          </cell>
          <cell r="I1063" t="str">
            <v>10.8</v>
          </cell>
        </row>
        <row r="1064">
          <cell r="A1064" t="str">
            <v>10-55-l</v>
          </cell>
          <cell r="B1064" t="str">
            <v>Providing and Fixing of Bathroom tiles 10" x 20" of imported approved quality</v>
          </cell>
          <cell r="C1064" t="str">
            <v>100 Sft</v>
          </cell>
          <cell r="D1064">
            <v>2807.7</v>
          </cell>
          <cell r="E1064">
            <v>33728.31</v>
          </cell>
          <cell r="F1064" t="str">
            <v>m2</v>
          </cell>
          <cell r="G1064">
            <v>302.11</v>
          </cell>
          <cell r="H1064">
            <v>3629.17</v>
          </cell>
          <cell r="I1064" t="str">
            <v>10.8</v>
          </cell>
        </row>
        <row r="1065">
          <cell r="A1065" t="str">
            <v>10-55-m</v>
          </cell>
          <cell r="B1065" t="str">
            <v>Providing and Fixing of Bathrooms tile Border 12" x 3" of imported approved quality</v>
          </cell>
          <cell r="C1065" t="str">
            <v>100 Rft</v>
          </cell>
          <cell r="D1065">
            <v>5880</v>
          </cell>
          <cell r="E1065">
            <v>27038.959999999999</v>
          </cell>
          <cell r="F1065" t="str">
            <v>m</v>
          </cell>
          <cell r="G1065">
            <v>192.91</v>
          </cell>
          <cell r="H1065">
            <v>887.1</v>
          </cell>
          <cell r="I1065" t="str">
            <v>10.8</v>
          </cell>
        </row>
        <row r="1066">
          <cell r="A1066" t="str">
            <v>10-55-n</v>
          </cell>
          <cell r="B1066" t="str">
            <v>Providing and Fixing of Floor Tiles 24" x 24" of imported approved quality (Mat Flushed)</v>
          </cell>
          <cell r="C1066" t="str">
            <v>100 Sft</v>
          </cell>
          <cell r="D1066">
            <v>1896.3</v>
          </cell>
          <cell r="E1066">
            <v>40502.26</v>
          </cell>
          <cell r="F1066" t="str">
            <v>m2</v>
          </cell>
          <cell r="G1066">
            <v>204.04</v>
          </cell>
          <cell r="H1066">
            <v>4358.04</v>
          </cell>
          <cell r="I1066" t="str">
            <v>10.22</v>
          </cell>
        </row>
        <row r="1067">
          <cell r="A1067" t="str">
            <v>10-55-o</v>
          </cell>
          <cell r="B1067" t="str">
            <v>Providing and Fixing of Floor Tiles 24" x 24" of imported approved quality (Polished)</v>
          </cell>
          <cell r="C1067" t="str">
            <v>100 Sft</v>
          </cell>
          <cell r="D1067">
            <v>1896.3</v>
          </cell>
          <cell r="E1067">
            <v>21053.63</v>
          </cell>
          <cell r="F1067" t="str">
            <v>m2</v>
          </cell>
          <cell r="G1067">
            <v>204.04</v>
          </cell>
          <cell r="H1067">
            <v>2265.37</v>
          </cell>
          <cell r="I1067" t="str">
            <v>10.22</v>
          </cell>
        </row>
        <row r="1068">
          <cell r="A1068" t="str">
            <v>10-55-p</v>
          </cell>
          <cell r="B1068" t="str">
            <v>Providing and Fixing of Ceramic Tile 16"x16"</v>
          </cell>
          <cell r="C1068" t="str">
            <v>100 Sft</v>
          </cell>
          <cell r="D1068">
            <v>2815.05</v>
          </cell>
          <cell r="E1068">
            <v>16266.62</v>
          </cell>
          <cell r="F1068" t="str">
            <v>m2</v>
          </cell>
          <cell r="G1068">
            <v>302.89999999999998</v>
          </cell>
          <cell r="H1068">
            <v>1750.29</v>
          </cell>
          <cell r="I1068" t="str">
            <v>10.8</v>
          </cell>
        </row>
        <row r="1069">
          <cell r="A1069" t="str">
            <v>10-55-q</v>
          </cell>
          <cell r="B1069" t="str">
            <v>Providing and Fixing of Ceramic Tile 8"x12" White</v>
          </cell>
          <cell r="C1069" t="str">
            <v>100 Sft</v>
          </cell>
          <cell r="D1069">
            <v>2815.05</v>
          </cell>
          <cell r="E1069">
            <v>13953.05</v>
          </cell>
          <cell r="F1069" t="str">
            <v>m2</v>
          </cell>
          <cell r="G1069">
            <v>302.89999999999998</v>
          </cell>
          <cell r="H1069">
            <v>1501.35</v>
          </cell>
          <cell r="I1069" t="str">
            <v>10.8</v>
          </cell>
        </row>
        <row r="1070">
          <cell r="A1070" t="str">
            <v>10-56</v>
          </cell>
          <cell r="B1070" t="str">
            <v>Burnt brick (1st class) pavement on edge grouted with sand including preparation of bed</v>
          </cell>
          <cell r="C1070" t="str">
            <v>100 Sft</v>
          </cell>
          <cell r="D1070">
            <v>3307.5</v>
          </cell>
          <cell r="E1070">
            <v>10017.07</v>
          </cell>
          <cell r="F1070" t="str">
            <v>m2</v>
          </cell>
          <cell r="G1070">
            <v>355.89</v>
          </cell>
          <cell r="H1070">
            <v>1077.8399999999999</v>
          </cell>
          <cell r="I1070" t="str">
            <v>10.5</v>
          </cell>
        </row>
        <row r="1071">
          <cell r="A1071" t="str">
            <v>10-57-a</v>
          </cell>
          <cell r="B1071" t="str">
            <v xml:space="preserve">Dry Rip Rap Class A </v>
          </cell>
          <cell r="C1071" t="str">
            <v>100 Cft</v>
          </cell>
          <cell r="D1071">
            <v>1467.28</v>
          </cell>
          <cell r="E1071">
            <v>4223.43</v>
          </cell>
          <cell r="F1071" t="str">
            <v>m3</v>
          </cell>
          <cell r="G1071">
            <v>518.16999999999996</v>
          </cell>
          <cell r="H1071">
            <v>1491.49</v>
          </cell>
          <cell r="I1071" t="str">
            <v>16.7.9</v>
          </cell>
        </row>
        <row r="1072">
          <cell r="A1072" t="str">
            <v>10-57-b</v>
          </cell>
          <cell r="B1072" t="str">
            <v>Rip Rap, Class B</v>
          </cell>
          <cell r="C1072" t="str">
            <v>100 Cft</v>
          </cell>
          <cell r="D1072">
            <v>4125.55</v>
          </cell>
          <cell r="E1072">
            <v>9085.9</v>
          </cell>
          <cell r="F1072" t="str">
            <v>m3</v>
          </cell>
          <cell r="G1072">
            <v>1456.93</v>
          </cell>
          <cell r="H1072">
            <v>3208.66</v>
          </cell>
          <cell r="I1072" t="str">
            <v>16.7.9</v>
          </cell>
        </row>
        <row r="1073">
          <cell r="A1073" t="str">
            <v>10-57-c</v>
          </cell>
          <cell r="B1073" t="str">
            <v>Rip Rap, Class C</v>
          </cell>
          <cell r="C1073" t="str">
            <v>100 Cft</v>
          </cell>
          <cell r="D1073">
            <v>4031.62</v>
          </cell>
          <cell r="E1073">
            <v>8757.84</v>
          </cell>
          <cell r="F1073" t="str">
            <v>m3</v>
          </cell>
          <cell r="G1073">
            <v>1423.76</v>
          </cell>
          <cell r="H1073">
            <v>3092.8</v>
          </cell>
          <cell r="I1073" t="str">
            <v>16.7.9</v>
          </cell>
        </row>
        <row r="1074">
          <cell r="A1074" t="str">
            <v>10-57-d</v>
          </cell>
          <cell r="B1074" t="str">
            <v>Rip Rap, Class D</v>
          </cell>
          <cell r="C1074" t="str">
            <v>100 Cft</v>
          </cell>
          <cell r="D1074">
            <v>3950.18</v>
          </cell>
          <cell r="E1074">
            <v>8577.1200000000008</v>
          </cell>
          <cell r="F1074" t="str">
            <v>m3</v>
          </cell>
          <cell r="G1074">
            <v>1395</v>
          </cell>
          <cell r="H1074">
            <v>3028.98</v>
          </cell>
          <cell r="I1074" t="str">
            <v>16.7.9</v>
          </cell>
        </row>
        <row r="1075">
          <cell r="A1075" t="str">
            <v>10-57-e</v>
          </cell>
          <cell r="B1075" t="str">
            <v>Grouted Rip Rap, Class A</v>
          </cell>
          <cell r="C1075" t="str">
            <v>100 Cft</v>
          </cell>
          <cell r="D1075">
            <v>5099.1400000000003</v>
          </cell>
          <cell r="E1075">
            <v>18240.22</v>
          </cell>
          <cell r="F1075" t="str">
            <v>m3</v>
          </cell>
          <cell r="G1075">
            <v>1800.74</v>
          </cell>
          <cell r="H1075">
            <v>6441.48</v>
          </cell>
          <cell r="I1075" t="str">
            <v>16.7.9</v>
          </cell>
        </row>
        <row r="1076">
          <cell r="A1076" t="str">
            <v>10-57-f</v>
          </cell>
          <cell r="B1076" t="str">
            <v>Grouted Rip Rap, Class B</v>
          </cell>
          <cell r="C1076" t="str">
            <v>100 Cft</v>
          </cell>
          <cell r="D1076">
            <v>3413.27</v>
          </cell>
          <cell r="E1076">
            <v>15271.11</v>
          </cell>
          <cell r="F1076" t="str">
            <v>m3</v>
          </cell>
          <cell r="G1076">
            <v>1205.3800000000001</v>
          </cell>
          <cell r="H1076">
            <v>5392.95</v>
          </cell>
          <cell r="I1076" t="str">
            <v>16.7.9</v>
          </cell>
        </row>
        <row r="1077">
          <cell r="A1077" t="str">
            <v>10-57-g</v>
          </cell>
          <cell r="B1077" t="str">
            <v>Grouted Rip Rap, Class C</v>
          </cell>
          <cell r="C1077" t="str">
            <v>100 Cft</v>
          </cell>
          <cell r="D1077">
            <v>3815.68</v>
          </cell>
          <cell r="E1077">
            <v>15329.37</v>
          </cell>
          <cell r="F1077" t="str">
            <v>m3</v>
          </cell>
          <cell r="G1077">
            <v>1347.5</v>
          </cell>
          <cell r="H1077">
            <v>5413.52</v>
          </cell>
          <cell r="I1077" t="str">
            <v>16.7.9</v>
          </cell>
        </row>
        <row r="1078">
          <cell r="A1078" t="str">
            <v>10-57-h</v>
          </cell>
          <cell r="B1078" t="str">
            <v>Grouted Rip Rap, Class D</v>
          </cell>
          <cell r="C1078" t="str">
            <v>100 Cft</v>
          </cell>
          <cell r="D1078">
            <v>3815.68</v>
          </cell>
          <cell r="E1078">
            <v>16280.29</v>
          </cell>
          <cell r="F1078" t="str">
            <v>m3</v>
          </cell>
          <cell r="G1078">
            <v>1347.5</v>
          </cell>
          <cell r="H1078">
            <v>5749.34</v>
          </cell>
          <cell r="I1078" t="str">
            <v>16.7.9</v>
          </cell>
        </row>
        <row r="1079">
          <cell r="A1079" t="str">
            <v>10-58-a</v>
          </cell>
          <cell r="B1079" t="str">
            <v>Porcelain tile floor of size 12'' x 12'' x 1/4'' laid cement 1:2 or 3/4" thick cement mortar 1:2 of approved quality</v>
          </cell>
          <cell r="C1079" t="str">
            <v>100 Sft</v>
          </cell>
          <cell r="D1079">
            <v>2572.5</v>
          </cell>
          <cell r="E1079">
            <v>17039.41</v>
          </cell>
          <cell r="F1079" t="str">
            <v>m2</v>
          </cell>
          <cell r="G1079">
            <v>276.8</v>
          </cell>
          <cell r="H1079">
            <v>1833.44</v>
          </cell>
          <cell r="I1079" t="str">
            <v>10.22</v>
          </cell>
        </row>
        <row r="1080">
          <cell r="A1080" t="str">
            <v>10-58-b</v>
          </cell>
          <cell r="B1080" t="str">
            <v>Porcelain tile floor of size 12''x24''x1/4" laid cement 1:2 over 3/4" thick cement mortar 1:2 of imported approved quality</v>
          </cell>
          <cell r="C1080" t="str">
            <v>100 Sft</v>
          </cell>
          <cell r="D1080">
            <v>2513.6999999999998</v>
          </cell>
          <cell r="E1080">
            <v>13156.61</v>
          </cell>
          <cell r="F1080" t="str">
            <v>m2</v>
          </cell>
          <cell r="G1080">
            <v>270.47000000000003</v>
          </cell>
          <cell r="H1080">
            <v>1415.65</v>
          </cell>
          <cell r="I1080" t="str">
            <v>10.22</v>
          </cell>
        </row>
        <row r="1081">
          <cell r="A1081" t="str">
            <v>10-58-c</v>
          </cell>
          <cell r="B1081" t="str">
            <v>Providing and Fixing of porcelain full body tiles 20" × 20" × 3/8 of approved colour of shade, joint using spacers in white cement with pigment laid on base of CM 1:2 etc complete in all respects</v>
          </cell>
          <cell r="C1081" t="str">
            <v>100 Sft</v>
          </cell>
          <cell r="D1081">
            <v>2072.6999999999998</v>
          </cell>
          <cell r="E1081">
            <v>20596.75</v>
          </cell>
          <cell r="F1081" t="str">
            <v>m2</v>
          </cell>
          <cell r="G1081">
            <v>223.02</v>
          </cell>
          <cell r="H1081">
            <v>2216.21</v>
          </cell>
          <cell r="I1081" t="str">
            <v>10.22</v>
          </cell>
        </row>
        <row r="1082">
          <cell r="A1082" t="str">
            <v>10-58-d</v>
          </cell>
          <cell r="B1082" t="str">
            <v xml:space="preserve">Providng and fixing of Porcelain Tiles (24" x  48")   on  the  facade  with  the  help  of  mechanical  clamp  Including  all  fittings  as required complete in all respects   </v>
          </cell>
          <cell r="C1082" t="str">
            <v>100 Sft</v>
          </cell>
          <cell r="D1082">
            <v>3248.7</v>
          </cell>
          <cell r="E1082">
            <v>32414.47</v>
          </cell>
          <cell r="F1082" t="str">
            <v>m2</v>
          </cell>
          <cell r="G1082">
            <v>349.56</v>
          </cell>
          <cell r="H1082">
            <v>3487.8</v>
          </cell>
          <cell r="I1082" t="str">
            <v>10.22</v>
          </cell>
        </row>
        <row r="1083">
          <cell r="A1083" t="str">
            <v>10-59-a</v>
          </cell>
          <cell r="B1083" t="str">
            <v>Granite tile floor 1/4" thick laid cement 1:2 or 3/4" thick cement mortar 1:2 (Imported approved quality) 24"x24"</v>
          </cell>
          <cell r="C1083" t="str">
            <v>100 Sft</v>
          </cell>
          <cell r="D1083">
            <v>2572.5</v>
          </cell>
          <cell r="E1083">
            <v>14655.68</v>
          </cell>
          <cell r="F1083" t="str">
            <v>m2</v>
          </cell>
          <cell r="G1083">
            <v>276.8</v>
          </cell>
          <cell r="H1083">
            <v>1576.95</v>
          </cell>
          <cell r="I1083" t="str">
            <v>10.7</v>
          </cell>
        </row>
        <row r="1084">
          <cell r="A1084" t="str">
            <v>10-59-b</v>
          </cell>
          <cell r="B1084" t="str">
            <v>Granite tile floor 1/4" thick laid cement 1:2 or 3/4" thick cement mortar 1:2 (Imported approved quality) 16"x16"</v>
          </cell>
          <cell r="C1084" t="str">
            <v>100 Sft</v>
          </cell>
          <cell r="D1084">
            <v>2940</v>
          </cell>
          <cell r="E1084">
            <v>21541.15</v>
          </cell>
          <cell r="F1084" t="str">
            <v>m2</v>
          </cell>
          <cell r="G1084">
            <v>316.33999999999997</v>
          </cell>
          <cell r="H1084">
            <v>2317.83</v>
          </cell>
          <cell r="I1084" t="str">
            <v>10.7</v>
          </cell>
        </row>
        <row r="1085">
          <cell r="A1085" t="str">
            <v>10-59-c</v>
          </cell>
          <cell r="B1085" t="str">
            <v>Providing and Fixing Precast Concrete 7000 psi TUFF Tiles 80mm thick over bed of 2" thick sand</v>
          </cell>
          <cell r="C1085" t="str">
            <v>100 Sft</v>
          </cell>
          <cell r="D1085">
            <v>1102.5</v>
          </cell>
          <cell r="E1085">
            <v>64198.5</v>
          </cell>
          <cell r="F1085" t="str">
            <v>m2</v>
          </cell>
          <cell r="G1085">
            <v>11862.9</v>
          </cell>
          <cell r="H1085">
            <v>690775.88</v>
          </cell>
        </row>
        <row r="1086">
          <cell r="A1086" t="str">
            <v>10-60-a</v>
          </cell>
          <cell r="B108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6" t="str">
            <v>Sft</v>
          </cell>
          <cell r="D1086">
            <v>62.48</v>
          </cell>
          <cell r="E1086">
            <v>764.18</v>
          </cell>
          <cell r="F1086" t="str">
            <v>m2</v>
          </cell>
          <cell r="G1086">
            <v>672.23</v>
          </cell>
          <cell r="H1086">
            <v>8222.6200000000008</v>
          </cell>
          <cell r="I1086" t="str">
            <v>10.23</v>
          </cell>
        </row>
        <row r="1087">
          <cell r="A1087" t="str">
            <v>10-60-b</v>
          </cell>
          <cell r="B108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7" t="str">
            <v>Sft</v>
          </cell>
          <cell r="D1087">
            <v>62.48</v>
          </cell>
          <cell r="E1087">
            <v>936.08</v>
          </cell>
          <cell r="F1087" t="str">
            <v>m2</v>
          </cell>
          <cell r="G1087">
            <v>672.23</v>
          </cell>
          <cell r="H1087">
            <v>10072.27</v>
          </cell>
          <cell r="I1087" t="str">
            <v>10.23</v>
          </cell>
        </row>
        <row r="1088">
          <cell r="A1088" t="str">
            <v>10-60-c</v>
          </cell>
          <cell r="B108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8" t="str">
            <v>Sft</v>
          </cell>
          <cell r="D1088">
            <v>62.48</v>
          </cell>
          <cell r="E1088">
            <v>936.08</v>
          </cell>
          <cell r="F1088" t="str">
            <v>m2</v>
          </cell>
          <cell r="G1088">
            <v>672.23</v>
          </cell>
          <cell r="H1088">
            <v>10072.27</v>
          </cell>
          <cell r="I1088" t="str">
            <v>10.23</v>
          </cell>
        </row>
        <row r="1089">
          <cell r="A1089" t="str">
            <v>10-60-d</v>
          </cell>
          <cell r="B108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89" t="str">
            <v>Sft</v>
          </cell>
          <cell r="D1089">
            <v>62.48</v>
          </cell>
          <cell r="E1089">
            <v>936.08</v>
          </cell>
          <cell r="F1089" t="str">
            <v>m2</v>
          </cell>
          <cell r="G1089">
            <v>672.23</v>
          </cell>
          <cell r="H1089">
            <v>10072.27</v>
          </cell>
          <cell r="I1089" t="str">
            <v>10.23</v>
          </cell>
        </row>
        <row r="1090">
          <cell r="A1090" t="str">
            <v>10-60-e</v>
          </cell>
          <cell r="B109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0" t="str">
            <v>Sft</v>
          </cell>
          <cell r="D1090">
            <v>62.48</v>
          </cell>
          <cell r="E1090">
            <v>1015.13</v>
          </cell>
          <cell r="F1090" t="str">
            <v>m2</v>
          </cell>
          <cell r="G1090">
            <v>672.23</v>
          </cell>
          <cell r="H1090">
            <v>10922.84</v>
          </cell>
          <cell r="I1090" t="str">
            <v>10.23</v>
          </cell>
        </row>
        <row r="1091">
          <cell r="A1091" t="str">
            <v>10-60-f</v>
          </cell>
          <cell r="B109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1" t="str">
            <v>Sft</v>
          </cell>
          <cell r="D1091">
            <v>62.48</v>
          </cell>
          <cell r="E1091">
            <v>1109.24</v>
          </cell>
          <cell r="F1091" t="str">
            <v>m2</v>
          </cell>
          <cell r="G1091">
            <v>672.23</v>
          </cell>
          <cell r="H1091">
            <v>11935.42</v>
          </cell>
          <cell r="I1091" t="str">
            <v>10.23</v>
          </cell>
        </row>
        <row r="1092">
          <cell r="A1092" t="str">
            <v>10-60-g</v>
          </cell>
          <cell r="B109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2" t="str">
            <v>Sft</v>
          </cell>
          <cell r="D1092">
            <v>62.48</v>
          </cell>
          <cell r="E1092">
            <v>936.08</v>
          </cell>
          <cell r="F1092" t="str">
            <v>m2</v>
          </cell>
          <cell r="G1092">
            <v>672.23</v>
          </cell>
          <cell r="H1092">
            <v>10072.27</v>
          </cell>
          <cell r="I1092" t="str">
            <v>10.23</v>
          </cell>
        </row>
        <row r="1093">
          <cell r="A1093" t="str">
            <v>10-60-h</v>
          </cell>
          <cell r="B109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3" t="str">
            <v>Sft</v>
          </cell>
          <cell r="D1093">
            <v>62.48</v>
          </cell>
          <cell r="E1093">
            <v>936.08</v>
          </cell>
          <cell r="F1093" t="str">
            <v>m2</v>
          </cell>
          <cell r="G1093">
            <v>672.23</v>
          </cell>
          <cell r="H1093">
            <v>10072.27</v>
          </cell>
          <cell r="I1093" t="str">
            <v>10.23</v>
          </cell>
        </row>
        <row r="1094">
          <cell r="A1094" t="str">
            <v>10-60-i</v>
          </cell>
          <cell r="B109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94" t="str">
            <v>Sft</v>
          </cell>
          <cell r="D1094">
            <v>62.48</v>
          </cell>
          <cell r="E1094">
            <v>1328.82</v>
          </cell>
          <cell r="F1094" t="str">
            <v>m2</v>
          </cell>
          <cell r="G1094">
            <v>672.23</v>
          </cell>
          <cell r="H1094">
            <v>14298.12</v>
          </cell>
          <cell r="I1094" t="str">
            <v>10.23</v>
          </cell>
        </row>
        <row r="1095">
          <cell r="A1095" t="str">
            <v>10-61-a</v>
          </cell>
          <cell r="B1095" t="str">
            <v>Providing and Laying  marble fine dressed stone flooring on surface in white cement complete using  green marble 12"x12"x3/4" thick</v>
          </cell>
          <cell r="C1095" t="str">
            <v>100 Sft</v>
          </cell>
          <cell r="D1095">
            <v>2940</v>
          </cell>
          <cell r="E1095">
            <v>55937.05</v>
          </cell>
          <cell r="F1095" t="str">
            <v>m2</v>
          </cell>
          <cell r="G1095">
            <v>316.33999999999997</v>
          </cell>
          <cell r="H1095">
            <v>6018.83</v>
          </cell>
          <cell r="I1095" t="str">
            <v>10.7</v>
          </cell>
        </row>
        <row r="1096">
          <cell r="A1096" t="str">
            <v>10-61-b</v>
          </cell>
          <cell r="B1096" t="str">
            <v>Providing and Laying  marble fine dressed stone flooring on surface in white cement complete using Trevera marble 12"x12"x3/4" thick</v>
          </cell>
          <cell r="C1096" t="str">
            <v>100 Sft</v>
          </cell>
          <cell r="D1096">
            <v>2940</v>
          </cell>
          <cell r="E1096">
            <v>21927.35</v>
          </cell>
          <cell r="F1096" t="str">
            <v>m2</v>
          </cell>
          <cell r="G1096">
            <v>316.33999999999997</v>
          </cell>
          <cell r="H1096">
            <v>2359.38</v>
          </cell>
          <cell r="I1096" t="str">
            <v>10.7</v>
          </cell>
        </row>
        <row r="1097">
          <cell r="A1097" t="str">
            <v>10-61-c</v>
          </cell>
          <cell r="B1097" t="str">
            <v>Providing and Laying  marble fine dressed stone flooring on surface in white cement complete using Botecina marble 12"x12"x3/4" thick</v>
          </cell>
          <cell r="C1097" t="str">
            <v>100 Sft</v>
          </cell>
          <cell r="D1097">
            <v>7350</v>
          </cell>
          <cell r="E1097">
            <v>18235.259999999998</v>
          </cell>
          <cell r="F1097" t="str">
            <v>m2</v>
          </cell>
          <cell r="G1097">
            <v>790.86</v>
          </cell>
          <cell r="H1097">
            <v>1962.11</v>
          </cell>
          <cell r="I1097" t="str">
            <v>10.7</v>
          </cell>
        </row>
        <row r="1098">
          <cell r="A1098" t="str">
            <v>10-61-d</v>
          </cell>
          <cell r="B1098" t="str">
            <v>Providing and Laying  marble fine dressed stone flooring on surface in white cement complete using Veroona/Lasbela marble 12"x12"x3/4" thick</v>
          </cell>
          <cell r="C1098" t="str">
            <v>100 Sft</v>
          </cell>
          <cell r="D1098">
            <v>7350</v>
          </cell>
          <cell r="E1098">
            <v>20625.259999999998</v>
          </cell>
          <cell r="F1098" t="str">
            <v>m2</v>
          </cell>
          <cell r="G1098">
            <v>790.86</v>
          </cell>
          <cell r="H1098">
            <v>2219.2800000000002</v>
          </cell>
          <cell r="I1098" t="str">
            <v>10.7</v>
          </cell>
        </row>
        <row r="1099">
          <cell r="A1099" t="str">
            <v>10-61-e</v>
          </cell>
          <cell r="B1099" t="str">
            <v>Provide &amp; lay  marble fine dressed stone flooring on surface with matching colour mortar in joints complete: 3/4" thick  including machine grinding, rubbing, finishing, polishing etc. complete in all respects.</v>
          </cell>
          <cell r="C1099" t="str">
            <v>100 Sft</v>
          </cell>
          <cell r="D1099">
            <v>4042.5</v>
          </cell>
          <cell r="E1099">
            <v>12449.92</v>
          </cell>
          <cell r="F1099" t="str">
            <v>m2</v>
          </cell>
          <cell r="G1099">
            <v>434.97</v>
          </cell>
          <cell r="H1099">
            <v>1339.61</v>
          </cell>
          <cell r="I1099" t="str">
            <v>10.7</v>
          </cell>
        </row>
        <row r="1100">
          <cell r="A1100" t="str">
            <v>10-62</v>
          </cell>
          <cell r="B1100" t="str">
            <v>Providing and Fixing of architecture design flooring including 1" thick flate gravel stone slabs with river fine pebble stones in cement sand mortar (1:2) complete in all respects</v>
          </cell>
          <cell r="C1100" t="str">
            <v>100 Sft</v>
          </cell>
          <cell r="D1100">
            <v>5880</v>
          </cell>
          <cell r="E1100">
            <v>9668.44</v>
          </cell>
          <cell r="F1100" t="str">
            <v>m2</v>
          </cell>
          <cell r="G1100">
            <v>632.69000000000005</v>
          </cell>
          <cell r="H1100">
            <v>1040.32</v>
          </cell>
          <cell r="I1100" t="str">
            <v>10.6</v>
          </cell>
        </row>
        <row r="1101">
          <cell r="A1101" t="str">
            <v>10-63</v>
          </cell>
          <cell r="B1101" t="str">
            <v>Providing and Fixing of 1/2" thick flat Gravel stone tiles in cement sand mortar with finishing of joints in cement sand complete</v>
          </cell>
          <cell r="C1101" t="str">
            <v>100 Sft</v>
          </cell>
          <cell r="D1101">
            <v>2940</v>
          </cell>
          <cell r="E1101">
            <v>29237.46</v>
          </cell>
          <cell r="F1101" t="str">
            <v>m2</v>
          </cell>
          <cell r="G1101">
            <v>316.33999999999997</v>
          </cell>
          <cell r="H1101">
            <v>3145.95</v>
          </cell>
          <cell r="I1101" t="str">
            <v>10.6</v>
          </cell>
        </row>
        <row r="1102">
          <cell r="A1102" t="str">
            <v>10-64</v>
          </cell>
          <cell r="B1102" t="str">
            <v>Chemical polishing of marble floor/Dado</v>
          </cell>
          <cell r="C1102" t="str">
            <v>100 Sft</v>
          </cell>
          <cell r="D1102">
            <v>367.5</v>
          </cell>
          <cell r="E1102">
            <v>2399</v>
          </cell>
          <cell r="F1102" t="str">
            <v>m2</v>
          </cell>
          <cell r="G1102">
            <v>39.54</v>
          </cell>
          <cell r="H1102">
            <v>258.13</v>
          </cell>
          <cell r="I1102" t="str">
            <v>10.7.3.9</v>
          </cell>
        </row>
        <row r="1103">
          <cell r="A1103" t="str">
            <v>10-65</v>
          </cell>
          <cell r="B1103" t="str">
            <v>Replaced coloured glass panes of sizes upto 4 mm thickness with iron, nails and putty including removing broken ones if required in all floors.</v>
          </cell>
          <cell r="C1103" t="str">
            <v>Sft</v>
          </cell>
          <cell r="D1103">
            <v>42.19</v>
          </cell>
          <cell r="E1103">
            <v>271.39</v>
          </cell>
          <cell r="F1103" t="str">
            <v>m2</v>
          </cell>
          <cell r="G1103">
            <v>453.95</v>
          </cell>
          <cell r="H1103">
            <v>2920.16</v>
          </cell>
        </row>
        <row r="1104">
          <cell r="A1104" t="str">
            <v>10-66</v>
          </cell>
          <cell r="B1104" t="str">
            <v>Providing and Fixing of glass panes 8mm imported</v>
          </cell>
          <cell r="C1104" t="str">
            <v>Sft</v>
          </cell>
          <cell r="D1104">
            <v>45.2</v>
          </cell>
          <cell r="E1104">
            <v>238.79</v>
          </cell>
          <cell r="F1104" t="str">
            <v>m2</v>
          </cell>
          <cell r="G1104">
            <v>486.38</v>
          </cell>
          <cell r="H1104">
            <v>2569.41</v>
          </cell>
        </row>
        <row r="1105">
          <cell r="A1105" t="str">
            <v>10-67</v>
          </cell>
          <cell r="B1105" t="str">
            <v>Providing and Fixing of Porcelain Floor Tile 12" x 12" of approved quality</v>
          </cell>
          <cell r="C1105" t="str">
            <v>100 Sft</v>
          </cell>
          <cell r="D1105">
            <v>2513.6999999999998</v>
          </cell>
          <cell r="E1105">
            <v>16283.98</v>
          </cell>
          <cell r="F1105" t="str">
            <v>m2</v>
          </cell>
          <cell r="G1105">
            <v>270.47000000000003</v>
          </cell>
          <cell r="H1105">
            <v>1752.16</v>
          </cell>
          <cell r="I1105" t="str">
            <v>10.22</v>
          </cell>
        </row>
        <row r="1106">
          <cell r="A1106" t="str">
            <v>11-01-a</v>
          </cell>
          <cell r="B1106" t="str">
            <v>Mud plaster on walls (excluding gobri leeping) upto 20' height : 1/2" thick</v>
          </cell>
          <cell r="C1106" t="str">
            <v>100 Sft</v>
          </cell>
          <cell r="D1106">
            <v>654.15</v>
          </cell>
          <cell r="E1106">
            <v>877.99</v>
          </cell>
          <cell r="F1106" t="str">
            <v>m2</v>
          </cell>
          <cell r="G1106">
            <v>70.39</v>
          </cell>
          <cell r="H1106">
            <v>94.47</v>
          </cell>
          <cell r="I1106" t="str">
            <v>11.1.10</v>
          </cell>
        </row>
        <row r="1107">
          <cell r="A1107" t="str">
            <v>11-01-b</v>
          </cell>
          <cell r="B1107" t="str">
            <v>Mud plaster on walls (excluding gobri leeping) upto 20' height : 1" thick</v>
          </cell>
          <cell r="C1107" t="str">
            <v>100 Sft</v>
          </cell>
          <cell r="D1107">
            <v>896.7</v>
          </cell>
          <cell r="E1107">
            <v>1347.6</v>
          </cell>
          <cell r="F1107" t="str">
            <v>m2</v>
          </cell>
          <cell r="G1107">
            <v>96.48</v>
          </cell>
          <cell r="H1107">
            <v>145</v>
          </cell>
          <cell r="I1107" t="str">
            <v>11.1.10</v>
          </cell>
        </row>
        <row r="1108">
          <cell r="A1108" t="str">
            <v>11-02-a</v>
          </cell>
          <cell r="B1108" t="str">
            <v>Mud plaster on floor / roof (excluding gobri leeping) upto 20' height : 1/2" thick</v>
          </cell>
          <cell r="C1108" t="str">
            <v>100 Sft</v>
          </cell>
          <cell r="D1108">
            <v>588</v>
          </cell>
          <cell r="E1108">
            <v>811.76</v>
          </cell>
          <cell r="F1108" t="str">
            <v>m2</v>
          </cell>
          <cell r="G1108">
            <v>63.27</v>
          </cell>
          <cell r="H1108">
            <v>87.35</v>
          </cell>
          <cell r="I1108" t="str">
            <v>11.1.10</v>
          </cell>
          <cell r="J1108" t="str">
            <v>Add extra 13%, 32% and 51% above the labour rates only or 6%, 15% and 23% on composite rates for 2nd, 3rd, 4th and subsequent floors respectively.</v>
          </cell>
        </row>
        <row r="1109">
          <cell r="A1109" t="str">
            <v>11-02-b</v>
          </cell>
          <cell r="B1109" t="str">
            <v>Mud plaster on floor / roof (excluding gobri leeping) upto 20' height : 1" thick</v>
          </cell>
          <cell r="C1109" t="str">
            <v>100 Sft</v>
          </cell>
          <cell r="D1109">
            <v>1177.47</v>
          </cell>
          <cell r="E1109">
            <v>1628.37</v>
          </cell>
          <cell r="F1109" t="str">
            <v>m2</v>
          </cell>
          <cell r="G1109">
            <v>126.7</v>
          </cell>
          <cell r="H1109">
            <v>175.21</v>
          </cell>
          <cell r="I1109" t="str">
            <v>11.1.10</v>
          </cell>
        </row>
        <row r="1110">
          <cell r="A1110" t="str">
            <v>11-03-a</v>
          </cell>
          <cell r="B1110" t="str">
            <v>Cement lime plaster 1:7:12 (c/l/s) upto 20' height 1/4" thick</v>
          </cell>
          <cell r="C1110" t="str">
            <v>100 Sft</v>
          </cell>
          <cell r="D1110">
            <v>2021.25</v>
          </cell>
          <cell r="E1110">
            <v>2335.96</v>
          </cell>
          <cell r="F1110" t="str">
            <v>m2</v>
          </cell>
          <cell r="G1110">
            <v>217.49</v>
          </cell>
          <cell r="H1110">
            <v>251.35</v>
          </cell>
          <cell r="I1110" t="str">
            <v>11.1.5</v>
          </cell>
        </row>
        <row r="1111">
          <cell r="A1111" t="str">
            <v>11-03-b</v>
          </cell>
          <cell r="B1111" t="str">
            <v>Cement lime plaster 1:7:12 (c/l/s) upto 20' height 1/2" thick</v>
          </cell>
          <cell r="C1111" t="str">
            <v>100 Sft</v>
          </cell>
          <cell r="D1111">
            <v>2021.25</v>
          </cell>
          <cell r="E1111">
            <v>2656.05</v>
          </cell>
          <cell r="F1111" t="str">
            <v>m2</v>
          </cell>
          <cell r="G1111">
            <v>217.49</v>
          </cell>
          <cell r="H1111">
            <v>285.79000000000002</v>
          </cell>
          <cell r="I1111" t="str">
            <v>11.1.5</v>
          </cell>
        </row>
        <row r="1112">
          <cell r="A1112" t="str">
            <v>11-04-a</v>
          </cell>
          <cell r="B1112" t="str">
            <v>Cement Neru plaster 1:2 (c/s) upto 20' height 1/4" thick</v>
          </cell>
          <cell r="C1112" t="str">
            <v>100 Sft</v>
          </cell>
          <cell r="D1112">
            <v>2021.25</v>
          </cell>
          <cell r="E1112">
            <v>2789.96</v>
          </cell>
          <cell r="F1112" t="str">
            <v>m2</v>
          </cell>
          <cell r="G1112">
            <v>217.49</v>
          </cell>
          <cell r="H1112">
            <v>300.2</v>
          </cell>
          <cell r="I1112" t="str">
            <v>11.4</v>
          </cell>
        </row>
        <row r="1113">
          <cell r="A1113" t="str">
            <v>11-04-b</v>
          </cell>
          <cell r="B1113" t="str">
            <v>Cement Neru plaster 1:2 (c/s) upto 20' height 1/2" thick</v>
          </cell>
          <cell r="C1113" t="str">
            <v>100 Sft</v>
          </cell>
          <cell r="D1113">
            <v>2021.25</v>
          </cell>
          <cell r="E1113">
            <v>3378.9</v>
          </cell>
          <cell r="F1113" t="str">
            <v>m2</v>
          </cell>
          <cell r="G1113">
            <v>217.49</v>
          </cell>
          <cell r="H1113">
            <v>363.57</v>
          </cell>
          <cell r="I1113" t="str">
            <v>11.4</v>
          </cell>
        </row>
        <row r="1114">
          <cell r="A1114" t="str">
            <v>11-05</v>
          </cell>
          <cell r="B1114" t="str">
            <v>2" stucco cement plaster 1:2:4 (c/s/shingle) upto 20' height</v>
          </cell>
          <cell r="C1114" t="str">
            <v>100 Sft</v>
          </cell>
          <cell r="D1114">
            <v>4630.5</v>
          </cell>
          <cell r="E1114">
            <v>7504.8</v>
          </cell>
          <cell r="F1114" t="str">
            <v>m2</v>
          </cell>
          <cell r="G1114">
            <v>498.24</v>
          </cell>
          <cell r="H1114">
            <v>807.52</v>
          </cell>
          <cell r="I1114" t="str">
            <v>11.1</v>
          </cell>
        </row>
        <row r="1115">
          <cell r="A1115" t="str">
            <v>11-06-a</v>
          </cell>
          <cell r="B1115" t="str">
            <v>Provide/lay machine sprayed plaster 1/2" thick using cement &amp; zero guage chips : Ratio 1:1</v>
          </cell>
          <cell r="C1115" t="str">
            <v>100 Sft</v>
          </cell>
          <cell r="D1115">
            <v>1803.69</v>
          </cell>
          <cell r="E1115">
            <v>9979.39</v>
          </cell>
          <cell r="F1115" t="str">
            <v>m2</v>
          </cell>
          <cell r="G1115">
            <v>194.08</v>
          </cell>
          <cell r="H1115">
            <v>1073.78</v>
          </cell>
          <cell r="I1115" t="str">
            <v>11.1.13</v>
          </cell>
        </row>
        <row r="1116">
          <cell r="A1116" t="str">
            <v>11-06-b</v>
          </cell>
          <cell r="B1116" t="str">
            <v>Provide/lay machine sprayed plaster 1/2" thick using cement &amp; zero guage chips : Ratio 1:1.5</v>
          </cell>
          <cell r="C1116" t="str">
            <v>100 Sft</v>
          </cell>
          <cell r="D1116">
            <v>1803.69</v>
          </cell>
          <cell r="E1116">
            <v>9749.2800000000007</v>
          </cell>
          <cell r="F1116" t="str">
            <v>m2</v>
          </cell>
          <cell r="G1116">
            <v>194.08</v>
          </cell>
          <cell r="H1116">
            <v>1049.02</v>
          </cell>
          <cell r="I1116" t="str">
            <v>11.1.13</v>
          </cell>
        </row>
        <row r="1117">
          <cell r="A1117" t="str">
            <v>11-06-c</v>
          </cell>
          <cell r="B1117" t="str">
            <v>Provide/lay machine sprayed plaster 1/2" thick using cement &amp; zero guage chips : Ratio 1:2</v>
          </cell>
          <cell r="C1117" t="str">
            <v>100 Sft</v>
          </cell>
          <cell r="D1117">
            <v>1803.69</v>
          </cell>
          <cell r="E1117">
            <v>9616.1200000000008</v>
          </cell>
          <cell r="F1117" t="str">
            <v>m2</v>
          </cell>
          <cell r="G1117">
            <v>194.08</v>
          </cell>
          <cell r="H1117">
            <v>1034.69</v>
          </cell>
          <cell r="I1117" t="str">
            <v>11.1.13</v>
          </cell>
        </row>
        <row r="1118">
          <cell r="A1118" t="str">
            <v>11-07-a</v>
          </cell>
          <cell r="B1118" t="str">
            <v>Cement plaster 1:2, upto 20' height 3/8" thick</v>
          </cell>
          <cell r="C1118" t="str">
            <v>100 Sft</v>
          </cell>
          <cell r="D1118">
            <v>2021.25</v>
          </cell>
          <cell r="E1118">
            <v>2794.37</v>
          </cell>
          <cell r="F1118" t="str">
            <v>m2</v>
          </cell>
          <cell r="G1118">
            <v>217.49</v>
          </cell>
          <cell r="H1118">
            <v>300.67</v>
          </cell>
          <cell r="I1118" t="str">
            <v>11.1.3</v>
          </cell>
          <cell r="J1118" t="str">
            <v>The rate be allowed only on written orders of Superintending Engineer</v>
          </cell>
        </row>
        <row r="1119">
          <cell r="A1119" t="str">
            <v>11-07-b</v>
          </cell>
          <cell r="B1119" t="str">
            <v>Cement plaster 1:2, upto 20' height 1/2" thick</v>
          </cell>
          <cell r="C1119" t="str">
            <v>100 Sft</v>
          </cell>
          <cell r="D1119">
            <v>2021.25</v>
          </cell>
          <cell r="E1119">
            <v>2998.5</v>
          </cell>
          <cell r="F1119" t="str">
            <v>m2</v>
          </cell>
          <cell r="G1119">
            <v>217.49</v>
          </cell>
          <cell r="H1119">
            <v>322.64</v>
          </cell>
          <cell r="I1119" t="str">
            <v>11.1.3</v>
          </cell>
        </row>
        <row r="1120">
          <cell r="A1120" t="str">
            <v>11-07-c</v>
          </cell>
          <cell r="B1120" t="str">
            <v>Cement plaster 1:2, upto 20' height 3/4" thick</v>
          </cell>
          <cell r="C1120" t="str">
            <v>100 Sft</v>
          </cell>
          <cell r="D1120">
            <v>2572.5</v>
          </cell>
          <cell r="E1120">
            <v>4066.12</v>
          </cell>
          <cell r="F1120" t="str">
            <v>m2</v>
          </cell>
          <cell r="G1120">
            <v>276.8</v>
          </cell>
          <cell r="H1120">
            <v>437.51</v>
          </cell>
          <cell r="I1120" t="str">
            <v>11.1.3</v>
          </cell>
        </row>
        <row r="1121">
          <cell r="A1121" t="str">
            <v>11-08-a</v>
          </cell>
          <cell r="B1121" t="str">
            <v>Cement plaster 1:3 upto 20' height 3/8" thick</v>
          </cell>
          <cell r="C1121" t="str">
            <v>100 Sft</v>
          </cell>
          <cell r="D1121">
            <v>2021.25</v>
          </cell>
          <cell r="E1121">
            <v>2587.41</v>
          </cell>
          <cell r="F1121" t="str">
            <v>m2</v>
          </cell>
          <cell r="G1121">
            <v>217.49</v>
          </cell>
          <cell r="H1121">
            <v>278.41000000000003</v>
          </cell>
          <cell r="I1121" t="str">
            <v>11.1.3</v>
          </cell>
          <cell r="J1121" t="str">
            <v>ditto</v>
          </cell>
        </row>
        <row r="1122">
          <cell r="A1122" t="str">
            <v>11-08-b</v>
          </cell>
          <cell r="B1122" t="str">
            <v>Cement plaster 1:3 upto 20' height 1/2" thick</v>
          </cell>
          <cell r="C1122" t="str">
            <v>100 Sft</v>
          </cell>
          <cell r="D1122">
            <v>2021.25</v>
          </cell>
          <cell r="E1122">
            <v>2755.06</v>
          </cell>
          <cell r="F1122" t="str">
            <v>m2</v>
          </cell>
          <cell r="G1122">
            <v>217.49</v>
          </cell>
          <cell r="H1122">
            <v>296.44</v>
          </cell>
          <cell r="I1122" t="str">
            <v>11.1.3</v>
          </cell>
        </row>
        <row r="1123">
          <cell r="A1123" t="str">
            <v>11-08-c</v>
          </cell>
          <cell r="B1123" t="str">
            <v>Cement plaster 1:3 upto 20' height 3/4" thick</v>
          </cell>
          <cell r="C1123" t="str">
            <v>100 Sft</v>
          </cell>
          <cell r="D1123">
            <v>2572.5</v>
          </cell>
          <cell r="E1123">
            <v>3669.04</v>
          </cell>
          <cell r="F1123" t="str">
            <v>m2</v>
          </cell>
          <cell r="G1123">
            <v>276.8</v>
          </cell>
          <cell r="H1123">
            <v>394.79</v>
          </cell>
          <cell r="I1123" t="str">
            <v>11.1.3</v>
          </cell>
        </row>
        <row r="1124">
          <cell r="A1124" t="str">
            <v>11-09-a</v>
          </cell>
          <cell r="B1124" t="str">
            <v>Cement plaster 1:4 upto 20' height 3/8" thick</v>
          </cell>
          <cell r="C1124" t="str">
            <v>100 Sft</v>
          </cell>
          <cell r="D1124">
            <v>2021.25</v>
          </cell>
          <cell r="E1124">
            <v>2537.5700000000002</v>
          </cell>
          <cell r="F1124" t="str">
            <v>m2</v>
          </cell>
          <cell r="G1124">
            <v>217.49</v>
          </cell>
          <cell r="H1124">
            <v>273.04000000000002</v>
          </cell>
          <cell r="I1124" t="str">
            <v>11.1.3</v>
          </cell>
        </row>
        <row r="1125">
          <cell r="A1125" t="str">
            <v>11-09-b</v>
          </cell>
          <cell r="B1125" t="str">
            <v>Cement plaster 1:4 upto 20' height 1/2" thick</v>
          </cell>
          <cell r="C1125" t="str">
            <v>100 Sft</v>
          </cell>
          <cell r="D1125">
            <v>2021.25</v>
          </cell>
          <cell r="E1125">
            <v>2664.95</v>
          </cell>
          <cell r="F1125" t="str">
            <v>m2</v>
          </cell>
          <cell r="G1125">
            <v>217.49</v>
          </cell>
          <cell r="H1125">
            <v>286.75</v>
          </cell>
          <cell r="I1125" t="str">
            <v>11.1.3</v>
          </cell>
        </row>
        <row r="1126">
          <cell r="A1126" t="str">
            <v>11-09-c</v>
          </cell>
          <cell r="B1126" t="str">
            <v>Cement plaster 1:4 upto 20' height 3/4" thick</v>
          </cell>
          <cell r="C1126" t="str">
            <v>100 Sft</v>
          </cell>
          <cell r="D1126">
            <v>2572.5</v>
          </cell>
          <cell r="E1126">
            <v>3558.89</v>
          </cell>
          <cell r="F1126" t="str">
            <v>m2</v>
          </cell>
          <cell r="G1126">
            <v>276.8</v>
          </cell>
          <cell r="H1126">
            <v>382.94</v>
          </cell>
          <cell r="I1126" t="str">
            <v>11.1.3</v>
          </cell>
        </row>
        <row r="1127">
          <cell r="A1127" t="str">
            <v>11-10-a</v>
          </cell>
          <cell r="B1127" t="str">
            <v>Cement plaster 3/8" thick under soffit of RCC roof slabs only upto 20' height : (1:2)</v>
          </cell>
          <cell r="C1127" t="str">
            <v>100 Sft</v>
          </cell>
          <cell r="D1127">
            <v>1911</v>
          </cell>
          <cell r="E1127">
            <v>2802.15</v>
          </cell>
          <cell r="F1127" t="str">
            <v>m2</v>
          </cell>
          <cell r="G1127">
            <v>205.62</v>
          </cell>
          <cell r="H1127">
            <v>301.51</v>
          </cell>
          <cell r="I1127" t="str">
            <v>11.1.3</v>
          </cell>
          <cell r="J1127" t="str">
            <v>i) This item shall be applicable to building meant for human habitation only, such as building like residence, offices, educational institutions and hospitals etc. It shall no admissible on godowns, bins, agricultural, poultry etc.</v>
          </cell>
        </row>
        <row r="1128">
          <cell r="A1128" t="str">
            <v>11-10-b</v>
          </cell>
          <cell r="B1128" t="str">
            <v>Cement plaster 3/8" thick under soffit of RCC roof slabs only upto 20' height : (1:3)</v>
          </cell>
          <cell r="C1128" t="str">
            <v>100 Sft</v>
          </cell>
          <cell r="D1128">
            <v>1911</v>
          </cell>
          <cell r="E1128">
            <v>2601.75</v>
          </cell>
          <cell r="F1128" t="str">
            <v>m2</v>
          </cell>
          <cell r="G1128">
            <v>205.62</v>
          </cell>
          <cell r="H1128">
            <v>279.95</v>
          </cell>
          <cell r="I1128" t="str">
            <v>11.1.3</v>
          </cell>
          <cell r="J1128" t="str">
            <v>ii) The thickness of the plaster will not be more than 3/8" thick.</v>
          </cell>
        </row>
        <row r="1129">
          <cell r="A1129" t="str">
            <v>11-10-c</v>
          </cell>
          <cell r="B1129" t="str">
            <v>Cement plaster 3/8" thick under soffit of RCC roof slabs only upto 20' height : (1:4)</v>
          </cell>
          <cell r="C1129" t="str">
            <v>100 Sft</v>
          </cell>
          <cell r="D1129">
            <v>1911</v>
          </cell>
          <cell r="E1129">
            <v>2555.8200000000002</v>
          </cell>
          <cell r="F1129" t="str">
            <v>m2</v>
          </cell>
          <cell r="G1129">
            <v>205.62</v>
          </cell>
          <cell r="H1129">
            <v>275.01</v>
          </cell>
          <cell r="I1129" t="str">
            <v>11.1.3</v>
          </cell>
        </row>
        <row r="1130">
          <cell r="A1130" t="str">
            <v>11-11-a</v>
          </cell>
          <cell r="B1130" t="str">
            <v>Cement plaster 1:5, upto 20' height 3/8" thick</v>
          </cell>
          <cell r="C1130" t="str">
            <v>100 Sft</v>
          </cell>
          <cell r="D1130">
            <v>2021.25</v>
          </cell>
          <cell r="E1130">
            <v>2490.81</v>
          </cell>
          <cell r="F1130" t="str">
            <v>m2</v>
          </cell>
          <cell r="G1130">
            <v>217.49</v>
          </cell>
          <cell r="H1130">
            <v>268.01</v>
          </cell>
          <cell r="I1130" t="str">
            <v>11.1.3</v>
          </cell>
        </row>
        <row r="1131">
          <cell r="A1131" t="str">
            <v>11-11-b</v>
          </cell>
          <cell r="B1131" t="str">
            <v>Cement plaster 1:5, upto 20' height 1/2" thick</v>
          </cell>
          <cell r="C1131" t="str">
            <v>100 Sft</v>
          </cell>
          <cell r="D1131">
            <v>2021.25</v>
          </cell>
          <cell r="E1131">
            <v>2628.92</v>
          </cell>
          <cell r="F1131" t="str">
            <v>m2</v>
          </cell>
          <cell r="G1131">
            <v>217.49</v>
          </cell>
          <cell r="H1131">
            <v>282.87</v>
          </cell>
          <cell r="I1131" t="str">
            <v>11.1.3</v>
          </cell>
        </row>
        <row r="1132">
          <cell r="A1132" t="str">
            <v>11-11-c</v>
          </cell>
          <cell r="B1132" t="str">
            <v>Cement Plaster 1:5, upto 20' height 3/4" thick</v>
          </cell>
          <cell r="C1132" t="str">
            <v>100 Sft</v>
          </cell>
          <cell r="D1132">
            <v>2572.5</v>
          </cell>
          <cell r="E1132">
            <v>3475.78</v>
          </cell>
          <cell r="F1132" t="str">
            <v>m2</v>
          </cell>
          <cell r="G1132">
            <v>276.8</v>
          </cell>
          <cell r="H1132">
            <v>373.99</v>
          </cell>
          <cell r="I1132" t="str">
            <v>11.1.3</v>
          </cell>
        </row>
        <row r="1133">
          <cell r="A1133" t="str">
            <v>11-12-a</v>
          </cell>
          <cell r="B1133" t="str">
            <v>Cement plaster 1:6, upto 20' height 3/8" thick</v>
          </cell>
          <cell r="C1133" t="str">
            <v>100 Sft</v>
          </cell>
          <cell r="D1133">
            <v>2021.25</v>
          </cell>
          <cell r="E1133">
            <v>2424.0100000000002</v>
          </cell>
          <cell r="F1133" t="str">
            <v>m2</v>
          </cell>
          <cell r="G1133">
            <v>217.49</v>
          </cell>
          <cell r="H1133">
            <v>260.82</v>
          </cell>
          <cell r="I1133" t="str">
            <v>11.1.3</v>
          </cell>
        </row>
        <row r="1134">
          <cell r="A1134" t="str">
            <v>11-12-b</v>
          </cell>
          <cell r="B1134" t="str">
            <v>Cement plaster 1:6, upto 20' height 1/2" thick</v>
          </cell>
          <cell r="C1134" t="str">
            <v>100 Sft</v>
          </cell>
          <cell r="D1134">
            <v>2021.25</v>
          </cell>
          <cell r="E1134">
            <v>2542.0700000000002</v>
          </cell>
          <cell r="F1134" t="str">
            <v>m2</v>
          </cell>
          <cell r="G1134">
            <v>217.49</v>
          </cell>
          <cell r="H1134">
            <v>273.52999999999997</v>
          </cell>
          <cell r="I1134" t="str">
            <v>11.1.3</v>
          </cell>
        </row>
        <row r="1135">
          <cell r="A1135" t="str">
            <v>11-12-c</v>
          </cell>
          <cell r="B1135" t="str">
            <v>Cement plaster 1:6, upto 20' height 3/4" thick</v>
          </cell>
          <cell r="C1135" t="str">
            <v>100 Sft</v>
          </cell>
          <cell r="D1135">
            <v>2572.5</v>
          </cell>
          <cell r="E1135">
            <v>3335.5</v>
          </cell>
          <cell r="F1135" t="str">
            <v>m2</v>
          </cell>
          <cell r="G1135">
            <v>276.8</v>
          </cell>
          <cell r="H1135">
            <v>358.9</v>
          </cell>
          <cell r="I1135" t="str">
            <v>11.1.3</v>
          </cell>
        </row>
        <row r="1136">
          <cell r="A1136" t="str">
            <v>11-13</v>
          </cell>
          <cell r="B1136" t="str">
            <v>Applying floating coat of cement 1/32" thick</v>
          </cell>
          <cell r="C1136" t="str">
            <v>100 Sft</v>
          </cell>
          <cell r="D1136">
            <v>1359.75</v>
          </cell>
          <cell r="E1136">
            <v>1633.63</v>
          </cell>
          <cell r="F1136" t="str">
            <v>m2</v>
          </cell>
          <cell r="G1136">
            <v>146.31</v>
          </cell>
          <cell r="H1136">
            <v>175.78</v>
          </cell>
          <cell r="I1136" t="str">
            <v>11.1.3</v>
          </cell>
        </row>
        <row r="1137">
          <cell r="A1137" t="str">
            <v>11-14</v>
          </cell>
          <cell r="B1137" t="str">
            <v>Lime pointing flush upto 20' height, including racking joints in lime sand mortar 1:2</v>
          </cell>
          <cell r="C1137" t="str">
            <v>100 Sft</v>
          </cell>
          <cell r="D1137">
            <v>1176</v>
          </cell>
          <cell r="E1137">
            <v>1451.31</v>
          </cell>
          <cell r="F1137" t="str">
            <v>m2</v>
          </cell>
          <cell r="G1137">
            <v>126.54</v>
          </cell>
          <cell r="H1137">
            <v>156.16</v>
          </cell>
          <cell r="I1137" t="str">
            <v>11.2</v>
          </cell>
        </row>
        <row r="1138">
          <cell r="A1138" t="str">
            <v>11-15</v>
          </cell>
          <cell r="B1138" t="str">
            <v>Lime pointing struck joints on walls, upto 20' height including racking joints, in lime sand mortar 1:2</v>
          </cell>
          <cell r="C1138" t="str">
            <v>100 Sft</v>
          </cell>
          <cell r="D1138">
            <v>2388.75</v>
          </cell>
          <cell r="E1138">
            <v>2664.06</v>
          </cell>
          <cell r="F1138" t="str">
            <v>m2</v>
          </cell>
          <cell r="G1138">
            <v>257.02999999999997</v>
          </cell>
          <cell r="H1138">
            <v>286.64999999999998</v>
          </cell>
          <cell r="I1138" t="str">
            <v>11.2</v>
          </cell>
        </row>
        <row r="1139">
          <cell r="A1139" t="str">
            <v>11-16-a</v>
          </cell>
          <cell r="B1139" t="str">
            <v>Cement pointing flush, upto 20' height Ratio 1:2</v>
          </cell>
          <cell r="C1139" t="str">
            <v>100 Sft</v>
          </cell>
          <cell r="D1139">
            <v>2021.25</v>
          </cell>
          <cell r="E1139">
            <v>2560.61</v>
          </cell>
          <cell r="F1139" t="str">
            <v>m2</v>
          </cell>
          <cell r="G1139">
            <v>217.49</v>
          </cell>
          <cell r="H1139">
            <v>275.52</v>
          </cell>
          <cell r="I1139" t="str">
            <v>11.2</v>
          </cell>
        </row>
        <row r="1140">
          <cell r="A1140" t="str">
            <v>11-16-b</v>
          </cell>
          <cell r="B1140" t="str">
            <v>Cement pointing flush, upto 20' height Ratio 1:3</v>
          </cell>
          <cell r="C1140" t="str">
            <v>100 Sft</v>
          </cell>
          <cell r="D1140">
            <v>2021.25</v>
          </cell>
          <cell r="E1140">
            <v>2450.7800000000002</v>
          </cell>
          <cell r="F1140" t="str">
            <v>m2</v>
          </cell>
          <cell r="G1140">
            <v>217.49</v>
          </cell>
          <cell r="H1140">
            <v>263.7</v>
          </cell>
          <cell r="I1140" t="str">
            <v>11.2</v>
          </cell>
        </row>
        <row r="1141">
          <cell r="A1141" t="str">
            <v>11-17</v>
          </cell>
          <cell r="B1141" t="str">
            <v>Cement pointing 1:2 flush, on floor</v>
          </cell>
          <cell r="C1141" t="str">
            <v>100 Sft</v>
          </cell>
          <cell r="D1141">
            <v>1470</v>
          </cell>
          <cell r="E1141">
            <v>2009.36</v>
          </cell>
          <cell r="F1141" t="str">
            <v>m2</v>
          </cell>
          <cell r="G1141">
            <v>158.16999999999999</v>
          </cell>
          <cell r="H1141">
            <v>216.21</v>
          </cell>
          <cell r="I1141" t="str">
            <v>11.2</v>
          </cell>
        </row>
        <row r="1142">
          <cell r="A1142" t="str">
            <v>11-18-a</v>
          </cell>
          <cell r="B1142" t="str">
            <v>Cement pointing struck joints, on walls, upto 20' height : Ratio 1:2</v>
          </cell>
          <cell r="C1142" t="str">
            <v>100 Sft</v>
          </cell>
          <cell r="D1142">
            <v>2388.75</v>
          </cell>
          <cell r="E1142">
            <v>2928.11</v>
          </cell>
          <cell r="F1142" t="str">
            <v>m2</v>
          </cell>
          <cell r="G1142">
            <v>257.02999999999997</v>
          </cell>
          <cell r="H1142">
            <v>315.06</v>
          </cell>
          <cell r="I1142" t="str">
            <v>11.2</v>
          </cell>
        </row>
        <row r="1143">
          <cell r="A1143" t="str">
            <v>11-18-b</v>
          </cell>
          <cell r="B1143" t="str">
            <v>Cement pointing struck joints, on walls, upto 20' height : Ratio 1:3</v>
          </cell>
          <cell r="C1143" t="str">
            <v>100 Sft</v>
          </cell>
          <cell r="D1143">
            <v>2388.75</v>
          </cell>
          <cell r="E1143">
            <v>2818.28</v>
          </cell>
          <cell r="F1143" t="str">
            <v>m2</v>
          </cell>
          <cell r="G1143">
            <v>257.02999999999997</v>
          </cell>
          <cell r="H1143">
            <v>303.25</v>
          </cell>
          <cell r="I1143" t="str">
            <v>11.2</v>
          </cell>
        </row>
        <row r="1144">
          <cell r="A1144" t="str">
            <v>11-19-a</v>
          </cell>
          <cell r="B1144" t="str">
            <v>Pointing flush on stone work, upto 20' height in lime sand mortar 1:2 (lime, sand)</v>
          </cell>
          <cell r="C1144" t="str">
            <v>100 Sft</v>
          </cell>
          <cell r="D1144">
            <v>2021.25</v>
          </cell>
          <cell r="E1144">
            <v>2372.63</v>
          </cell>
          <cell r="F1144" t="str">
            <v>m2</v>
          </cell>
          <cell r="G1144">
            <v>217.49</v>
          </cell>
          <cell r="H1144">
            <v>255.29</v>
          </cell>
          <cell r="I1144" t="str">
            <v>11.2</v>
          </cell>
        </row>
        <row r="1145">
          <cell r="A1145" t="str">
            <v>11-19-b</v>
          </cell>
          <cell r="B1145" t="str">
            <v>Pointing flush on stone work, upto 20' height in cement sand mortar 1:3</v>
          </cell>
          <cell r="C1145" t="str">
            <v>100 Sft</v>
          </cell>
          <cell r="D1145">
            <v>2021.25</v>
          </cell>
          <cell r="E1145">
            <v>2451.7199999999998</v>
          </cell>
          <cell r="F1145" t="str">
            <v>m2</v>
          </cell>
          <cell r="G1145">
            <v>217.49</v>
          </cell>
          <cell r="H1145">
            <v>263.81</v>
          </cell>
          <cell r="I1145" t="str">
            <v>11.2</v>
          </cell>
        </row>
        <row r="1146">
          <cell r="A1146" t="str">
            <v>11-19-c-01</v>
          </cell>
          <cell r="B1146" t="str">
            <v>Pointing flush on stone work, upto 20' height On stone work raised : in lime sand mortar 1:2</v>
          </cell>
          <cell r="C1146" t="str">
            <v>100 Sft</v>
          </cell>
          <cell r="D1146">
            <v>3858.75</v>
          </cell>
          <cell r="E1146">
            <v>4210.13</v>
          </cell>
          <cell r="F1146" t="str">
            <v>m2</v>
          </cell>
          <cell r="G1146">
            <v>415.2</v>
          </cell>
          <cell r="H1146">
            <v>453.01</v>
          </cell>
          <cell r="I1146" t="str">
            <v>11.2</v>
          </cell>
        </row>
        <row r="1147">
          <cell r="A1147" t="str">
            <v>11-19-c-02</v>
          </cell>
          <cell r="B1147" t="str">
            <v>Pointing flush on stone work, upto 20' height On stone work raised : in c/s mortar 1:3</v>
          </cell>
          <cell r="C1147" t="str">
            <v>100 Sft</v>
          </cell>
          <cell r="D1147">
            <v>3858.75</v>
          </cell>
          <cell r="E1147">
            <v>4288.28</v>
          </cell>
          <cell r="F1147" t="str">
            <v>m2</v>
          </cell>
          <cell r="G1147">
            <v>415.2</v>
          </cell>
          <cell r="H1147">
            <v>461.42</v>
          </cell>
          <cell r="I1147" t="str">
            <v>11.2</v>
          </cell>
        </row>
        <row r="1148">
          <cell r="A1148" t="str">
            <v>11-20-a</v>
          </cell>
          <cell r="B1148" t="str">
            <v>Priming coat of chalk under distemper</v>
          </cell>
          <cell r="C1148" t="str">
            <v>100 Sft</v>
          </cell>
          <cell r="D1148">
            <v>220.5</v>
          </cell>
          <cell r="E1148">
            <v>257.81</v>
          </cell>
          <cell r="F1148" t="str">
            <v>m2</v>
          </cell>
          <cell r="G1148">
            <v>23.73</v>
          </cell>
          <cell r="H1148">
            <v>27.74</v>
          </cell>
          <cell r="I1148" t="str">
            <v>11.8</v>
          </cell>
        </row>
        <row r="1149">
          <cell r="A1149" t="str">
            <v>11-20-b</v>
          </cell>
          <cell r="B1149" t="str">
            <v>Providing and applying wall putty of 2mm thickness over plastered surface to prepare the surface even and smooth complete.</v>
          </cell>
          <cell r="C1149" t="str">
            <v>100 Sft</v>
          </cell>
          <cell r="D1149">
            <v>220.5</v>
          </cell>
          <cell r="E1149">
            <v>592</v>
          </cell>
          <cell r="F1149" t="str">
            <v>m2</v>
          </cell>
          <cell r="G1149">
            <v>23.73</v>
          </cell>
          <cell r="H1149">
            <v>63.7</v>
          </cell>
          <cell r="I1149" t="str">
            <v>13.12</v>
          </cell>
        </row>
        <row r="1150">
          <cell r="A1150" t="str">
            <v>11-21-a-01</v>
          </cell>
          <cell r="B1150" t="str">
            <v>Distempering New surface : One coat</v>
          </cell>
          <cell r="C1150" t="str">
            <v>100 Sft</v>
          </cell>
          <cell r="D1150">
            <v>551.25</v>
          </cell>
          <cell r="E1150">
            <v>824.06</v>
          </cell>
          <cell r="F1150" t="str">
            <v>m2</v>
          </cell>
          <cell r="G1150">
            <v>59.31</v>
          </cell>
          <cell r="H1150">
            <v>88.67</v>
          </cell>
          <cell r="I1150" t="str">
            <v>11.8</v>
          </cell>
        </row>
        <row r="1151">
          <cell r="A1151" t="str">
            <v>11-21-a-02</v>
          </cell>
          <cell r="B1151" t="str">
            <v>Distempering New surface : Two coats</v>
          </cell>
          <cell r="C1151" t="str">
            <v>100 Sft</v>
          </cell>
          <cell r="D1151">
            <v>820.26</v>
          </cell>
          <cell r="E1151">
            <v>1147.07</v>
          </cell>
          <cell r="F1151" t="str">
            <v>m2</v>
          </cell>
          <cell r="G1151">
            <v>88.26</v>
          </cell>
          <cell r="H1151">
            <v>123.43</v>
          </cell>
          <cell r="I1151" t="str">
            <v>11.8</v>
          </cell>
        </row>
        <row r="1152">
          <cell r="A1152" t="str">
            <v>11-21-a-03</v>
          </cell>
          <cell r="B1152" t="str">
            <v>Distempering New surface : Three coats</v>
          </cell>
          <cell r="C1152" t="str">
            <v>100 Sft</v>
          </cell>
          <cell r="D1152">
            <v>551.25</v>
          </cell>
          <cell r="E1152">
            <v>914.51</v>
          </cell>
          <cell r="F1152" t="str">
            <v>m2</v>
          </cell>
          <cell r="G1152">
            <v>59.31</v>
          </cell>
          <cell r="H1152">
            <v>98.4</v>
          </cell>
          <cell r="I1152" t="str">
            <v>11.8</v>
          </cell>
        </row>
        <row r="1153">
          <cell r="A1153" t="str">
            <v>11-21-b-01</v>
          </cell>
          <cell r="B1153" t="str">
            <v>Distempering Old surface : One coat</v>
          </cell>
          <cell r="C1153" t="str">
            <v>100 Sft</v>
          </cell>
          <cell r="D1153">
            <v>154.35</v>
          </cell>
          <cell r="E1153">
            <v>339.55</v>
          </cell>
          <cell r="F1153" t="str">
            <v>m2</v>
          </cell>
          <cell r="G1153">
            <v>16.61</v>
          </cell>
          <cell r="H1153">
            <v>36.54</v>
          </cell>
          <cell r="I1153" t="str">
            <v>11.8</v>
          </cell>
        </row>
        <row r="1154">
          <cell r="A1154" t="str">
            <v>11-21-b-02</v>
          </cell>
          <cell r="B1154" t="str">
            <v>Distempering Old surface : Two coats</v>
          </cell>
          <cell r="C1154" t="str">
            <v>100 Sft</v>
          </cell>
          <cell r="D1154">
            <v>220.5</v>
          </cell>
          <cell r="E1154">
            <v>449.59</v>
          </cell>
          <cell r="F1154" t="str">
            <v>m2</v>
          </cell>
          <cell r="G1154">
            <v>23.73</v>
          </cell>
          <cell r="H1154">
            <v>48.38</v>
          </cell>
          <cell r="I1154" t="str">
            <v>11.8</v>
          </cell>
        </row>
        <row r="1155">
          <cell r="A1155" t="str">
            <v>11-22-a-01</v>
          </cell>
          <cell r="B1155" t="str">
            <v>Colour washing: New surface : One coat</v>
          </cell>
          <cell r="C1155" t="str">
            <v>100 Sft</v>
          </cell>
          <cell r="D1155">
            <v>156.19</v>
          </cell>
          <cell r="E1155">
            <v>237.38</v>
          </cell>
          <cell r="F1155" t="str">
            <v>m2</v>
          </cell>
          <cell r="G1155">
            <v>16.809999999999999</v>
          </cell>
          <cell r="H1155">
            <v>25.54</v>
          </cell>
          <cell r="I1155" t="str">
            <v>11.5</v>
          </cell>
        </row>
        <row r="1156">
          <cell r="A1156" t="str">
            <v>11-22-a-02</v>
          </cell>
          <cell r="B1156" t="str">
            <v>Colour washing: New surface : Two coats</v>
          </cell>
          <cell r="C1156" t="str">
            <v>100 Sft</v>
          </cell>
          <cell r="D1156">
            <v>370.56</v>
          </cell>
          <cell r="E1156">
            <v>502.45</v>
          </cell>
          <cell r="F1156" t="str">
            <v>m2</v>
          </cell>
          <cell r="G1156">
            <v>39.869999999999997</v>
          </cell>
          <cell r="H1156">
            <v>54.06</v>
          </cell>
          <cell r="I1156" t="str">
            <v>11.5</v>
          </cell>
        </row>
        <row r="1157">
          <cell r="A1157" t="str">
            <v>11-22-b-01</v>
          </cell>
          <cell r="B1157" t="str">
            <v>Colour washing: Old surface : One coat</v>
          </cell>
          <cell r="C1157" t="str">
            <v>100 Sft</v>
          </cell>
          <cell r="D1157">
            <v>125.99</v>
          </cell>
          <cell r="E1157">
            <v>184.75</v>
          </cell>
          <cell r="F1157" t="str">
            <v>m2</v>
          </cell>
          <cell r="G1157">
            <v>13.56</v>
          </cell>
          <cell r="H1157">
            <v>19.88</v>
          </cell>
          <cell r="I1157" t="str">
            <v>11.5</v>
          </cell>
        </row>
        <row r="1158">
          <cell r="A1158" t="str">
            <v>11-22-b-02</v>
          </cell>
          <cell r="B1158" t="str">
            <v>Colour washing: Old surface : Two coats</v>
          </cell>
          <cell r="C1158" t="str">
            <v>100 Sft</v>
          </cell>
          <cell r="D1158">
            <v>275.93</v>
          </cell>
          <cell r="E1158">
            <v>760.76</v>
          </cell>
          <cell r="F1158" t="str">
            <v>m2</v>
          </cell>
          <cell r="G1158">
            <v>29.69</v>
          </cell>
          <cell r="H1158">
            <v>81.86</v>
          </cell>
          <cell r="I1158" t="str">
            <v>11.5</v>
          </cell>
        </row>
        <row r="1159">
          <cell r="A1159" t="str">
            <v>11-23-a-01</v>
          </cell>
          <cell r="B1159" t="str">
            <v>White washing: New surface : One coat</v>
          </cell>
          <cell r="C1159" t="str">
            <v>100 Sft</v>
          </cell>
          <cell r="D1159">
            <v>125.99</v>
          </cell>
          <cell r="E1159">
            <v>163.51</v>
          </cell>
          <cell r="F1159" t="str">
            <v>m2</v>
          </cell>
          <cell r="G1159">
            <v>13.56</v>
          </cell>
          <cell r="H1159">
            <v>17.59</v>
          </cell>
          <cell r="I1159" t="str">
            <v>11.3</v>
          </cell>
        </row>
        <row r="1160">
          <cell r="A1160" t="str">
            <v>11-23-a-02</v>
          </cell>
          <cell r="B1160" t="str">
            <v>White washing: New surface : Two coats</v>
          </cell>
          <cell r="C1160" t="str">
            <v>100 Sft</v>
          </cell>
          <cell r="D1160">
            <v>275.93</v>
          </cell>
          <cell r="E1160">
            <v>330.75</v>
          </cell>
          <cell r="F1160" t="str">
            <v>m2</v>
          </cell>
          <cell r="G1160">
            <v>29.69</v>
          </cell>
          <cell r="H1160">
            <v>35.590000000000003</v>
          </cell>
          <cell r="I1160" t="str">
            <v>11.3</v>
          </cell>
        </row>
        <row r="1161">
          <cell r="A1161" t="str">
            <v>11-23-a-03</v>
          </cell>
          <cell r="B1161" t="str">
            <v>White washing: New surface : Three coats</v>
          </cell>
          <cell r="C1161" t="str">
            <v>100 Sft</v>
          </cell>
          <cell r="D1161">
            <v>344.29</v>
          </cell>
          <cell r="E1161">
            <v>426.57</v>
          </cell>
          <cell r="F1161" t="str">
            <v>m2</v>
          </cell>
          <cell r="G1161">
            <v>37.049999999999997</v>
          </cell>
          <cell r="H1161">
            <v>45.9</v>
          </cell>
          <cell r="I1161" t="str">
            <v>11.3</v>
          </cell>
        </row>
        <row r="1162">
          <cell r="A1162" t="str">
            <v>11-23-b-01</v>
          </cell>
          <cell r="B1162" t="str">
            <v>White washing: Old surface : One coat</v>
          </cell>
          <cell r="C1162" t="str">
            <v>100 Sft</v>
          </cell>
          <cell r="D1162">
            <v>177.01</v>
          </cell>
          <cell r="E1162">
            <v>224.36</v>
          </cell>
          <cell r="F1162" t="str">
            <v>m2</v>
          </cell>
          <cell r="G1162">
            <v>19.05</v>
          </cell>
          <cell r="H1162">
            <v>24.14</v>
          </cell>
          <cell r="I1162" t="str">
            <v>11.3</v>
          </cell>
        </row>
        <row r="1163">
          <cell r="A1163" t="str">
            <v>11-23-b-02</v>
          </cell>
          <cell r="B1163" t="str">
            <v>White washing: Old surface : Two coats</v>
          </cell>
          <cell r="C1163" t="str">
            <v>100 Sft</v>
          </cell>
          <cell r="D1163">
            <v>279.91000000000003</v>
          </cell>
          <cell r="E1163">
            <v>312.76</v>
          </cell>
          <cell r="F1163" t="str">
            <v>m2</v>
          </cell>
          <cell r="G1163">
            <v>30.12</v>
          </cell>
          <cell r="H1163">
            <v>33.65</v>
          </cell>
          <cell r="I1163" t="str">
            <v>11.3</v>
          </cell>
        </row>
        <row r="1164">
          <cell r="A1164" t="str">
            <v>11-24-a</v>
          </cell>
          <cell r="B1164" t="str">
            <v>Gobri leeping: On walls</v>
          </cell>
          <cell r="C1164" t="str">
            <v>100 Sft</v>
          </cell>
          <cell r="D1164">
            <v>220.5</v>
          </cell>
          <cell r="E1164">
            <v>227.84</v>
          </cell>
          <cell r="F1164" t="str">
            <v>m2</v>
          </cell>
          <cell r="G1164">
            <v>23.73</v>
          </cell>
          <cell r="H1164">
            <v>24.52</v>
          </cell>
          <cell r="I1164" t="str">
            <v>9.2.10 , 10.3.3</v>
          </cell>
        </row>
        <row r="1165">
          <cell r="A1165" t="str">
            <v>11-24-b</v>
          </cell>
          <cell r="B1165" t="str">
            <v>Gobri leeping: Over roofs</v>
          </cell>
          <cell r="C1165" t="str">
            <v>100 Sft</v>
          </cell>
          <cell r="D1165">
            <v>220.5</v>
          </cell>
          <cell r="E1165">
            <v>236.64</v>
          </cell>
          <cell r="F1165" t="str">
            <v>m2</v>
          </cell>
          <cell r="G1165">
            <v>23.73</v>
          </cell>
          <cell r="H1165">
            <v>25.46</v>
          </cell>
          <cell r="I1165" t="str">
            <v>9.2.10 , 10.3.3</v>
          </cell>
        </row>
        <row r="1166">
          <cell r="A1166" t="str">
            <v>11-25</v>
          </cell>
          <cell r="B1166" t="str">
            <v>Striking joints of burnt brick in lime or cement mortar</v>
          </cell>
          <cell r="C1166" t="str">
            <v>100 Sft</v>
          </cell>
          <cell r="D1166">
            <v>514.5</v>
          </cell>
          <cell r="E1166">
            <v>514.5</v>
          </cell>
          <cell r="F1166" t="str">
            <v>m2</v>
          </cell>
          <cell r="G1166">
            <v>55.36</v>
          </cell>
          <cell r="H1166">
            <v>55.36</v>
          </cell>
          <cell r="I1166" t="str">
            <v>7.1.14</v>
          </cell>
          <cell r="J1166" t="str">
            <v>Payable with fresh masonry when the face of the work is not to be plastered/pointed.</v>
          </cell>
        </row>
        <row r="1167">
          <cell r="A1167" t="str">
            <v>11-26</v>
          </cell>
          <cell r="B1167" t="str">
            <v>Extra for lime, mud or cement plaster &amp; pointing from 20' &amp; above for each additional 10' height</v>
          </cell>
          <cell r="C1167" t="str">
            <v>100 Sft</v>
          </cell>
          <cell r="D1167">
            <v>360.15</v>
          </cell>
          <cell r="E1167">
            <v>360.15</v>
          </cell>
          <cell r="F1167" t="str">
            <v>m2</v>
          </cell>
          <cell r="G1167">
            <v>38.75</v>
          </cell>
          <cell r="H1167">
            <v>38.75</v>
          </cell>
        </row>
        <row r="1168">
          <cell r="A1168" t="str">
            <v>11-27</v>
          </cell>
          <cell r="B1168" t="str">
            <v>Caulking joints of sleeper wall, with sand and coaltar</v>
          </cell>
          <cell r="C1168" t="str">
            <v>100 Sft</v>
          </cell>
          <cell r="D1168">
            <v>888.12</v>
          </cell>
          <cell r="E1168">
            <v>1758.37</v>
          </cell>
          <cell r="F1168" t="str">
            <v>m2</v>
          </cell>
          <cell r="G1168">
            <v>95.56</v>
          </cell>
          <cell r="H1168">
            <v>189.2</v>
          </cell>
          <cell r="I1168" t="str">
            <v>9.13</v>
          </cell>
        </row>
        <row r="1169">
          <cell r="A1169" t="str">
            <v>11-28</v>
          </cell>
          <cell r="B1169" t="str">
            <v>Caulking joints of sleepers, with mud and chopped straw</v>
          </cell>
          <cell r="C1169" t="str">
            <v>100 Sft</v>
          </cell>
          <cell r="D1169">
            <v>888.12</v>
          </cell>
          <cell r="E1169">
            <v>996.89</v>
          </cell>
          <cell r="F1169" t="str">
            <v>m2</v>
          </cell>
          <cell r="G1169">
            <v>95.56</v>
          </cell>
          <cell r="H1169">
            <v>107.27</v>
          </cell>
          <cell r="I1169" t="str">
            <v>9.13</v>
          </cell>
        </row>
        <row r="1170">
          <cell r="A1170" t="str">
            <v>11-29</v>
          </cell>
          <cell r="B1170" t="str">
            <v>Extra cost of labour &amp; material for red oxide pigment in cement pointing to match bricks</v>
          </cell>
          <cell r="C1170" t="str">
            <v>100 Sft</v>
          </cell>
          <cell r="D1170">
            <v>156.19</v>
          </cell>
          <cell r="E1170">
            <v>343.32</v>
          </cell>
          <cell r="F1170" t="str">
            <v>m2</v>
          </cell>
          <cell r="G1170">
            <v>16.809999999999999</v>
          </cell>
          <cell r="H1170">
            <v>36.94</v>
          </cell>
        </row>
        <row r="1171">
          <cell r="A1171" t="str">
            <v>11-30-a</v>
          </cell>
          <cell r="B1171" t="str">
            <v>Provide grooved c/s plaster 1:3 over existing plastered &amp; roughened surface 3/8" thick</v>
          </cell>
          <cell r="C1171" t="str">
            <v>100 Sft</v>
          </cell>
          <cell r="D1171">
            <v>1800.75</v>
          </cell>
          <cell r="E1171">
            <v>2362.96</v>
          </cell>
          <cell r="F1171" t="str">
            <v>m2</v>
          </cell>
          <cell r="G1171">
            <v>193.76</v>
          </cell>
          <cell r="H1171">
            <v>254.25</v>
          </cell>
          <cell r="I1171" t="str">
            <v>11.1.3</v>
          </cell>
        </row>
        <row r="1172">
          <cell r="A1172" t="str">
            <v>11-30-b</v>
          </cell>
          <cell r="B1172" t="str">
            <v>Provide grooved c/s plaster 1:3 over existing plastered &amp; roughened surface 1/2" thick</v>
          </cell>
          <cell r="C1172" t="str">
            <v>100 Sft</v>
          </cell>
          <cell r="D1172">
            <v>1800.75</v>
          </cell>
          <cell r="E1172">
            <v>2508.06</v>
          </cell>
          <cell r="F1172" t="str">
            <v>m2</v>
          </cell>
          <cell r="G1172">
            <v>193.76</v>
          </cell>
          <cell r="H1172">
            <v>269.87</v>
          </cell>
          <cell r="I1172" t="str">
            <v>11.1.3</v>
          </cell>
        </row>
        <row r="1173">
          <cell r="A1173" t="str">
            <v>11-30-c</v>
          </cell>
          <cell r="B1173" t="str">
            <v>Providing ornamental plaster 3/4" thick with (1:3) cement sand mortar on walls, columns chajja and slabs finished smooth including all charges for Labour and Material.</v>
          </cell>
          <cell r="C1173" t="str">
            <v>100 Sft</v>
          </cell>
          <cell r="D1173">
            <v>13306.56</v>
          </cell>
          <cell r="E1173">
            <v>15146.58</v>
          </cell>
          <cell r="F1173" t="str">
            <v>m2</v>
          </cell>
          <cell r="G1173">
            <v>1431.79</v>
          </cell>
          <cell r="H1173">
            <v>1629.77</v>
          </cell>
          <cell r="I1173" t="str">
            <v>11.1.6</v>
          </cell>
        </row>
        <row r="1174">
          <cell r="A1174" t="str">
            <v>11-30-d</v>
          </cell>
          <cell r="B1174" t="str">
            <v>Extra labour for Design plaster including cost of scaffolding up to any height complete in all respects.</v>
          </cell>
          <cell r="C1174" t="str">
            <v>100 Sft</v>
          </cell>
          <cell r="D1174">
            <v>360.15</v>
          </cell>
          <cell r="E1174">
            <v>396</v>
          </cell>
          <cell r="F1174" t="str">
            <v>m2</v>
          </cell>
          <cell r="G1174">
            <v>38.75</v>
          </cell>
          <cell r="H1174">
            <v>42.61</v>
          </cell>
          <cell r="I1174" t="str">
            <v>11.1.7</v>
          </cell>
        </row>
        <row r="1175">
          <cell r="A1175" t="str">
            <v>11-30-e</v>
          </cell>
          <cell r="B1175" t="str">
            <v>Providing ornamental moulding of approved design in column with base/top and nosing and shade of lintle or pediments in cement mortar(1:3) 1-1/8" thick(1 feet under coat x 1/8" finish layer) including all charges for curing/finishing complete</v>
          </cell>
          <cell r="C1175" t="str">
            <v>100 Sft</v>
          </cell>
          <cell r="D1175">
            <v>11989.69</v>
          </cell>
          <cell r="E1175">
            <v>15147.16</v>
          </cell>
          <cell r="F1175" t="str">
            <v>m2</v>
          </cell>
          <cell r="G1175">
            <v>1290.0899999999999</v>
          </cell>
          <cell r="H1175">
            <v>1629.84</v>
          </cell>
          <cell r="I1175" t="str">
            <v>11.1.6</v>
          </cell>
        </row>
        <row r="1176">
          <cell r="A1176" t="str">
            <v>11-31</v>
          </cell>
          <cell r="B1176" t="str">
            <v>Provide &amp; fix expanded metal edge bead for corners, with nails on both sides of edges</v>
          </cell>
          <cell r="C1176" t="str">
            <v>Rft</v>
          </cell>
          <cell r="D1176">
            <v>15.05</v>
          </cell>
          <cell r="E1176">
            <v>34.520000000000003</v>
          </cell>
          <cell r="F1176" t="str">
            <v>m</v>
          </cell>
          <cell r="G1176">
            <v>49.37</v>
          </cell>
          <cell r="H1176">
            <v>113.24</v>
          </cell>
          <cell r="I1176" t="str">
            <v>11.1.7</v>
          </cell>
        </row>
        <row r="1177">
          <cell r="A1177" t="str">
            <v>11-32</v>
          </cell>
          <cell r="B1177" t="str">
            <v>Extra labour for white washing, priming etc. from 20' height &amp; above for every extra 10' height</v>
          </cell>
          <cell r="C1177" t="str">
            <v>m3 / coat</v>
          </cell>
          <cell r="D1177">
            <v>16.66</v>
          </cell>
          <cell r="E1177">
            <v>16.66</v>
          </cell>
          <cell r="F1177" t="str">
            <v>m3 / coat</v>
          </cell>
          <cell r="G1177">
            <v>16.66</v>
          </cell>
          <cell r="H1177">
            <v>16.66</v>
          </cell>
          <cell r="J1177" t="str">
            <v>The will be taken from the floor, roof or ground underneath as the case may be, on the side towards which the work is to be done</v>
          </cell>
        </row>
        <row r="1178">
          <cell r="A1178" t="str">
            <v>11-33</v>
          </cell>
          <cell r="B1178" t="str">
            <v>Providing and fixing of clad stones over 1/2" c/s mortar 1:1 incl curing etc.</v>
          </cell>
          <cell r="C1178" t="str">
            <v>100 Sft</v>
          </cell>
          <cell r="D1178">
            <v>5145</v>
          </cell>
          <cell r="E1178">
            <v>15534.82</v>
          </cell>
          <cell r="F1178" t="str">
            <v>m2</v>
          </cell>
          <cell r="G1178">
            <v>553.6</v>
          </cell>
          <cell r="H1178">
            <v>1671.55</v>
          </cell>
          <cell r="I1178" t="str">
            <v>12.16.4</v>
          </cell>
        </row>
        <row r="1179">
          <cell r="A1179" t="str">
            <v>11-34</v>
          </cell>
          <cell r="B1179" t="str">
            <v>Supply &amp; apply acrylic wall coating 2mm thick of approved quality over plastered surface</v>
          </cell>
          <cell r="C1179" t="str">
            <v>100 Sft</v>
          </cell>
          <cell r="D1179">
            <v>3675</v>
          </cell>
          <cell r="E1179">
            <v>9489.2099999999991</v>
          </cell>
          <cell r="F1179" t="str">
            <v>m2</v>
          </cell>
          <cell r="G1179">
            <v>395.43</v>
          </cell>
          <cell r="H1179">
            <v>1021.04</v>
          </cell>
          <cell r="I1179" t="str">
            <v>13.12.2</v>
          </cell>
          <cell r="J1179" t="str">
            <v>The rate of plastering over walls is not included in this rate and is to be paid separately.</v>
          </cell>
        </row>
        <row r="1180">
          <cell r="A1180" t="str">
            <v>11-35</v>
          </cell>
          <cell r="B1180" t="str">
            <v>Providing and laying of Wall Paper (Imported) of approved quality, shade and color including all other fitting requirements complete in all respects.</v>
          </cell>
          <cell r="C1180" t="str">
            <v>100 Sft</v>
          </cell>
          <cell r="D1180">
            <v>520.62</v>
          </cell>
          <cell r="E1180">
            <v>12300.93</v>
          </cell>
          <cell r="F1180" t="str">
            <v>m2</v>
          </cell>
          <cell r="G1180">
            <v>56.02</v>
          </cell>
          <cell r="H1180">
            <v>1323.58</v>
          </cell>
          <cell r="I1180" t="str">
            <v>11.9</v>
          </cell>
        </row>
        <row r="1181">
          <cell r="A1181" t="str">
            <v>11-36</v>
          </cell>
          <cell r="B1181" t="str">
            <v>P/F Ceramic Exterior Finish Tiles over 1/2" cement sand mortar 1:1 including curing complete</v>
          </cell>
          <cell r="C1181" t="str">
            <v>100 Sft</v>
          </cell>
          <cell r="D1181">
            <v>6431.25</v>
          </cell>
          <cell r="E1181">
            <v>19006.72</v>
          </cell>
          <cell r="F1181" t="str">
            <v>m2</v>
          </cell>
          <cell r="G1181">
            <v>692</v>
          </cell>
          <cell r="H1181">
            <v>2045.12</v>
          </cell>
          <cell r="I1181" t="str">
            <v>12.16.3</v>
          </cell>
        </row>
        <row r="1182">
          <cell r="A1182" t="str">
            <v>11-37-a</v>
          </cell>
          <cell r="B1182" t="str">
            <v>Providing and fixing Chakwal tiles red colour in 1:3 cement mortar complete.</v>
          </cell>
          <cell r="C1182" t="str">
            <v>100 Sft</v>
          </cell>
          <cell r="D1182">
            <v>5145</v>
          </cell>
          <cell r="E1182">
            <v>14600.38</v>
          </cell>
          <cell r="F1182" t="str">
            <v>m2</v>
          </cell>
          <cell r="G1182">
            <v>553.6</v>
          </cell>
          <cell r="H1182">
            <v>1571</v>
          </cell>
          <cell r="I1182" t="str">
            <v>10.8</v>
          </cell>
        </row>
        <row r="1183">
          <cell r="A1183" t="str">
            <v>11-37-b</v>
          </cell>
          <cell r="B1183" t="str">
            <v>Providing and fixing Chakwal tiles white colour in 1:3 cement mortar complete.</v>
          </cell>
          <cell r="C1183" t="str">
            <v>100 Sft</v>
          </cell>
          <cell r="D1183">
            <v>5145</v>
          </cell>
          <cell r="E1183">
            <v>11708.48</v>
          </cell>
          <cell r="F1183" t="str">
            <v>m2</v>
          </cell>
          <cell r="G1183">
            <v>553.6</v>
          </cell>
          <cell r="H1183">
            <v>1259.83</v>
          </cell>
          <cell r="I1183" t="str">
            <v>10.8</v>
          </cell>
        </row>
        <row r="1184">
          <cell r="A1184" t="str">
            <v>12-01-a</v>
          </cell>
          <cell r="B1184" t="str">
            <v>Plain wood work sawn, wrought, planed &amp; fixed in position, including nails &amp; screws : Deodar wood</v>
          </cell>
          <cell r="C1184" t="str">
            <v>Cft</v>
          </cell>
          <cell r="D1184">
            <v>989.31</v>
          </cell>
          <cell r="E1184">
            <v>7909.27</v>
          </cell>
          <cell r="F1184" t="str">
            <v>m3</v>
          </cell>
          <cell r="G1184">
            <v>34937.18</v>
          </cell>
          <cell r="H1184">
            <v>279313.44</v>
          </cell>
          <cell r="I1184" t="str">
            <v>12.1</v>
          </cell>
        </row>
        <row r="1185">
          <cell r="A1185" t="str">
            <v>12-01-b</v>
          </cell>
          <cell r="B1185" t="str">
            <v>Plain wood work sawn, wrought, planed &amp; fixed in position, including nails &amp; screws : Shisham wood</v>
          </cell>
          <cell r="C1185" t="str">
            <v>Cft</v>
          </cell>
          <cell r="D1185">
            <v>1397.24</v>
          </cell>
          <cell r="E1185">
            <v>6235.5</v>
          </cell>
          <cell r="F1185" t="str">
            <v>m3</v>
          </cell>
          <cell r="G1185">
            <v>49342.93</v>
          </cell>
          <cell r="H1185">
            <v>220204.92</v>
          </cell>
          <cell r="I1185" t="str">
            <v>12.1</v>
          </cell>
        </row>
        <row r="1186">
          <cell r="A1186" t="str">
            <v>12-02-a</v>
          </cell>
          <cell r="B1186" t="str">
            <v>Plain woodwork for regulation karries or needles etc. complete as per specs : Deodar wood</v>
          </cell>
          <cell r="C1186" t="str">
            <v>Cft</v>
          </cell>
          <cell r="D1186">
            <v>739.41</v>
          </cell>
          <cell r="E1186">
            <v>7610.66</v>
          </cell>
          <cell r="F1186" t="str">
            <v>m3</v>
          </cell>
          <cell r="G1186">
            <v>26112.04</v>
          </cell>
          <cell r="H1186">
            <v>268768.19</v>
          </cell>
          <cell r="I1186" t="str">
            <v>12.1</v>
          </cell>
        </row>
        <row r="1187">
          <cell r="A1187" t="str">
            <v>12-02-b</v>
          </cell>
          <cell r="B1187" t="str">
            <v>Plain woodwork for regulation karries or needles etc. complete as per specs : Shisham wood</v>
          </cell>
          <cell r="C1187" t="str">
            <v>Cft</v>
          </cell>
          <cell r="D1187">
            <v>1157.6199999999999</v>
          </cell>
          <cell r="E1187">
            <v>5947.19</v>
          </cell>
          <cell r="F1187" t="str">
            <v>m3</v>
          </cell>
          <cell r="G1187">
            <v>40881.18</v>
          </cell>
          <cell r="H1187">
            <v>210023.05</v>
          </cell>
          <cell r="I1187" t="str">
            <v>12.1</v>
          </cell>
        </row>
        <row r="1188">
          <cell r="A1188" t="str">
            <v>12-03-a</v>
          </cell>
          <cell r="B1188" t="str">
            <v>1st class teak wood wrought joinery in doors &amp; windows, panelled or glazed complete : 2" thick</v>
          </cell>
          <cell r="C1188" t="str">
            <v>Sft</v>
          </cell>
          <cell r="D1188">
            <v>368.97</v>
          </cell>
          <cell r="E1188">
            <v>1457.48</v>
          </cell>
          <cell r="F1188" t="str">
            <v>m2</v>
          </cell>
          <cell r="G1188">
            <v>3970.12</v>
          </cell>
          <cell r="H1188">
            <v>15682.53</v>
          </cell>
          <cell r="I1188" t="str">
            <v>12.14</v>
          </cell>
        </row>
        <row r="1189">
          <cell r="A1189" t="str">
            <v>12-03-b</v>
          </cell>
          <cell r="B1189" t="str">
            <v>1st class teak wood wrought joinery in doors &amp; windows, panelled or glazed complete : 1.75" thick</v>
          </cell>
          <cell r="C1189" t="str">
            <v>Sft</v>
          </cell>
          <cell r="D1189">
            <v>367.21</v>
          </cell>
          <cell r="E1189">
            <v>1377.02</v>
          </cell>
          <cell r="F1189" t="str">
            <v>m2</v>
          </cell>
          <cell r="G1189">
            <v>3951.14</v>
          </cell>
          <cell r="H1189">
            <v>14816.71</v>
          </cell>
          <cell r="I1189" t="str">
            <v>12.14</v>
          </cell>
        </row>
        <row r="1190">
          <cell r="A1190" t="str">
            <v>12-03-c</v>
          </cell>
          <cell r="B1190" t="str">
            <v>1st class teak wood wrought joinery in doors &amp; windows, panelled or glazed complete : 1.5" thick</v>
          </cell>
          <cell r="C1190" t="str">
            <v>Sft</v>
          </cell>
          <cell r="D1190">
            <v>341.26</v>
          </cell>
          <cell r="E1190">
            <v>1271.93</v>
          </cell>
          <cell r="F1190" t="str">
            <v>m2</v>
          </cell>
          <cell r="G1190">
            <v>3671.96</v>
          </cell>
          <cell r="H1190">
            <v>13685.93</v>
          </cell>
          <cell r="I1190" t="str">
            <v>12.14</v>
          </cell>
        </row>
        <row r="1191">
          <cell r="A1191" t="str">
            <v>12-04-a-01</v>
          </cell>
          <cell r="B1191" t="str">
            <v>1st class teak wood wrought joinery Teak wood frame 1.75" thick with wire guaze witho spring/hinge</v>
          </cell>
          <cell r="C1191" t="str">
            <v>Sft</v>
          </cell>
          <cell r="D1191">
            <v>224.91</v>
          </cell>
          <cell r="E1191">
            <v>849.96</v>
          </cell>
          <cell r="F1191" t="str">
            <v>m2</v>
          </cell>
          <cell r="G1191">
            <v>2420.0300000000002</v>
          </cell>
          <cell r="H1191">
            <v>9145.56</v>
          </cell>
          <cell r="I1191" t="str">
            <v>12.14</v>
          </cell>
          <cell r="J1191" t="str">
            <v>a) This also includes the cost of woods required for extra thickness of chowkats.</v>
          </cell>
        </row>
        <row r="1192">
          <cell r="A1192" t="str">
            <v>12-04-a-02</v>
          </cell>
          <cell r="B1192" t="str">
            <v>1st class teak wood wrought joinery Teak wood frame 1.75" thick with wire guaze witho spring/hinge</v>
          </cell>
          <cell r="C1192" t="str">
            <v>Sft</v>
          </cell>
          <cell r="D1192">
            <v>224.91</v>
          </cell>
          <cell r="E1192">
            <v>871.45</v>
          </cell>
          <cell r="F1192" t="str">
            <v>m2</v>
          </cell>
          <cell r="G1192">
            <v>2420.0300000000002</v>
          </cell>
          <cell r="H1192">
            <v>9376.84</v>
          </cell>
          <cell r="I1192" t="str">
            <v>12.14</v>
          </cell>
        </row>
        <row r="1193">
          <cell r="A1193" t="str">
            <v>12-04-b-01</v>
          </cell>
          <cell r="B1193" t="str">
            <v>1st Class Teak Wood Wrought Joinery : Teak Wood framing 1.5" thick with wire guaze witho springs</v>
          </cell>
          <cell r="C1193" t="str">
            <v>Sft</v>
          </cell>
          <cell r="D1193">
            <v>222.7</v>
          </cell>
          <cell r="E1193">
            <v>765.52</v>
          </cell>
          <cell r="F1193" t="str">
            <v>m2</v>
          </cell>
          <cell r="G1193">
            <v>2396.31</v>
          </cell>
          <cell r="H1193">
            <v>8237.0300000000007</v>
          </cell>
          <cell r="I1193" t="str">
            <v>12.11 , 12.14</v>
          </cell>
        </row>
        <row r="1194">
          <cell r="A1194" t="str">
            <v>12-04-b-02</v>
          </cell>
          <cell r="B1194" t="str">
            <v>1st Class Teak Wood wrought joinery : Teak Wood framing 1.5" thick with wire guaze with springs</v>
          </cell>
          <cell r="C1194" t="str">
            <v>Sft</v>
          </cell>
          <cell r="D1194">
            <v>222.7</v>
          </cell>
          <cell r="E1194">
            <v>788.83</v>
          </cell>
          <cell r="F1194" t="str">
            <v>m2</v>
          </cell>
          <cell r="G1194">
            <v>2396.31</v>
          </cell>
          <cell r="H1194">
            <v>8487.86</v>
          </cell>
          <cell r="I1194" t="str">
            <v>12.11 , 12.14</v>
          </cell>
        </row>
        <row r="1195">
          <cell r="A1195" t="str">
            <v>12-04-c</v>
          </cell>
          <cell r="B1195" t="str">
            <v>1st class teak wood wrought joinery GI wire guaze 22 SWG, fixed to chowkat</v>
          </cell>
          <cell r="C1195" t="str">
            <v>Sft</v>
          </cell>
          <cell r="D1195">
            <v>77.47</v>
          </cell>
          <cell r="E1195">
            <v>358.63</v>
          </cell>
          <cell r="F1195" t="str">
            <v>m2</v>
          </cell>
          <cell r="G1195">
            <v>833.57</v>
          </cell>
          <cell r="H1195">
            <v>3858.88</v>
          </cell>
          <cell r="I1195" t="str">
            <v>12.11 , 12.14</v>
          </cell>
        </row>
        <row r="1196">
          <cell r="A1196" t="str">
            <v>12-04-d</v>
          </cell>
          <cell r="B1196" t="str">
            <v>1st class teak wood wrought joinery GI wire guaze 22 SWG, fixed on teak wood frame</v>
          </cell>
          <cell r="C1196" t="str">
            <v>Sft</v>
          </cell>
          <cell r="D1196">
            <v>124.95</v>
          </cell>
          <cell r="E1196">
            <v>661.01</v>
          </cell>
          <cell r="F1196" t="str">
            <v>m2</v>
          </cell>
          <cell r="G1196">
            <v>1344.46</v>
          </cell>
          <cell r="H1196">
            <v>7112.5</v>
          </cell>
          <cell r="I1196" t="str">
            <v>12.11 , 12.14</v>
          </cell>
        </row>
        <row r="1197">
          <cell r="A1197" t="str">
            <v>12-05-a</v>
          </cell>
          <cell r="B1197" t="str">
            <v>P/F of 1-3/4" thick teak wood joinery readymade brazillian door fully painted both sides facing complete in all respects</v>
          </cell>
          <cell r="C1197" t="str">
            <v>Sft</v>
          </cell>
          <cell r="D1197">
            <v>124.95</v>
          </cell>
          <cell r="E1197">
            <v>800.96</v>
          </cell>
          <cell r="F1197" t="str">
            <v>m2</v>
          </cell>
          <cell r="G1197">
            <v>1344.46</v>
          </cell>
          <cell r="H1197">
            <v>8618.35</v>
          </cell>
          <cell r="I1197" t="str">
            <v>12.3 , 12.14</v>
          </cell>
        </row>
        <row r="1198">
          <cell r="A1198" t="str">
            <v>12-05-b</v>
          </cell>
          <cell r="B1198" t="str">
            <v>P/F of 1-1/2'' thick teak wood joinery readymade brazillian door fully painted both sides facing complete in all respects</v>
          </cell>
          <cell r="C1198" t="str">
            <v>Sft</v>
          </cell>
          <cell r="D1198">
            <v>124.95</v>
          </cell>
          <cell r="E1198">
            <v>753.21</v>
          </cell>
          <cell r="F1198" t="str">
            <v>m2</v>
          </cell>
          <cell r="G1198">
            <v>1344.46</v>
          </cell>
          <cell r="H1198">
            <v>8104.53</v>
          </cell>
          <cell r="I1198" t="str">
            <v>12.3 , 12.14</v>
          </cell>
        </row>
        <row r="1199">
          <cell r="A1199" t="str">
            <v>12-06</v>
          </cell>
          <cell r="B1199" t="str">
            <v>Provide &amp; fix exp. metal 1/2"-3/4" mesh, 16 guage fixed to chowkat, with 1" teak wood cover strips</v>
          </cell>
          <cell r="C1199" t="str">
            <v>Sft</v>
          </cell>
          <cell r="D1199">
            <v>76.59</v>
          </cell>
          <cell r="E1199">
            <v>266.60000000000002</v>
          </cell>
          <cell r="F1199" t="str">
            <v>m2</v>
          </cell>
          <cell r="G1199">
            <v>824.08</v>
          </cell>
          <cell r="H1199">
            <v>2868.57</v>
          </cell>
          <cell r="I1199" t="str">
            <v>12.2.1.21</v>
          </cell>
        </row>
        <row r="1200">
          <cell r="A1200" t="str">
            <v>12-07</v>
          </cell>
          <cell r="B1200" t="str">
            <v>Provide &amp; fix expanded metal 1/2" to 3/4", 16 guage fixed to chowkat with 1" teak wood cover moulding</v>
          </cell>
          <cell r="C1200" t="str">
            <v>Sft</v>
          </cell>
          <cell r="D1200">
            <v>76.59</v>
          </cell>
          <cell r="E1200">
            <v>266.60000000000002</v>
          </cell>
          <cell r="F1200" t="str">
            <v>m2</v>
          </cell>
          <cell r="G1200">
            <v>824.08</v>
          </cell>
          <cell r="H1200">
            <v>2868.57</v>
          </cell>
          <cell r="I1200" t="str">
            <v>12.2.1.21</v>
          </cell>
        </row>
        <row r="1201">
          <cell r="A1201" t="str">
            <v>12-08-a</v>
          </cell>
          <cell r="B1201" t="str">
            <v>First class deodar wood wrought joinery in doors and windows etc. complete : 2" thick</v>
          </cell>
          <cell r="C1201" t="str">
            <v>Sft</v>
          </cell>
          <cell r="D1201">
            <v>223.44</v>
          </cell>
          <cell r="E1201">
            <v>1810.22</v>
          </cell>
          <cell r="F1201" t="str">
            <v>m2</v>
          </cell>
          <cell r="G1201">
            <v>2404.21</v>
          </cell>
          <cell r="H1201">
            <v>19477.939999999999</v>
          </cell>
          <cell r="I1201" t="str">
            <v>12.14</v>
          </cell>
        </row>
        <row r="1202">
          <cell r="A1202" t="str">
            <v>12-08-b</v>
          </cell>
          <cell r="B1202" t="str">
            <v>First class deodar wood wrought joinery in doors and windows etc. complete : 1-3/4" thick</v>
          </cell>
          <cell r="C1202" t="str">
            <v>Sft</v>
          </cell>
          <cell r="D1202">
            <v>195.51</v>
          </cell>
          <cell r="E1202">
            <v>1568.98</v>
          </cell>
          <cell r="F1202" t="str">
            <v>m2</v>
          </cell>
          <cell r="G1202">
            <v>2103.69</v>
          </cell>
          <cell r="H1202">
            <v>16882.22</v>
          </cell>
          <cell r="I1202" t="str">
            <v>12.14</v>
          </cell>
        </row>
        <row r="1203">
          <cell r="A1203" t="str">
            <v>12-08-c</v>
          </cell>
          <cell r="B1203" t="str">
            <v>First class deodar wood wrought joinery in doors and windows etc. complete : 1.5" thick</v>
          </cell>
          <cell r="C1203" t="str">
            <v>Sft</v>
          </cell>
          <cell r="D1203">
            <v>180.81</v>
          </cell>
          <cell r="E1203">
            <v>1507.5</v>
          </cell>
          <cell r="F1203" t="str">
            <v>m2</v>
          </cell>
          <cell r="G1203">
            <v>1945.52</v>
          </cell>
          <cell r="H1203">
            <v>16220.71</v>
          </cell>
          <cell r="I1203" t="str">
            <v>12.14</v>
          </cell>
        </row>
        <row r="1204">
          <cell r="A1204" t="str">
            <v>12-10-a</v>
          </cell>
          <cell r="B1204" t="str">
            <v>Deodar wood framed, braced &amp; battened doors &amp; windows : 2.25" thick, 1.25" battens &amp; 1" planks</v>
          </cell>
          <cell r="C1204" t="str">
            <v>Sft</v>
          </cell>
          <cell r="D1204">
            <v>260.19</v>
          </cell>
          <cell r="E1204">
            <v>1824.96</v>
          </cell>
          <cell r="F1204" t="str">
            <v>m2</v>
          </cell>
          <cell r="G1204">
            <v>2799.64</v>
          </cell>
          <cell r="H1204">
            <v>19636.57</v>
          </cell>
          <cell r="I1204" t="str">
            <v>12.4</v>
          </cell>
        </row>
        <row r="1205">
          <cell r="A1205" t="str">
            <v>12-10-b</v>
          </cell>
          <cell r="B1205" t="str">
            <v>Deodar wood framed, braced &amp; battened doors &amp; windows : 1.75" thick, 1" battens &amp; 3/4" planks</v>
          </cell>
          <cell r="C1205" t="str">
            <v>Sft</v>
          </cell>
          <cell r="D1205">
            <v>199.18</v>
          </cell>
          <cell r="E1205">
            <v>1490.25</v>
          </cell>
          <cell r="F1205" t="str">
            <v>m2</v>
          </cell>
          <cell r="G1205">
            <v>2143.23</v>
          </cell>
          <cell r="H1205">
            <v>16035.08</v>
          </cell>
          <cell r="I1205" t="str">
            <v>12.4</v>
          </cell>
        </row>
        <row r="1206">
          <cell r="A1206" t="str">
            <v>12-11</v>
          </cell>
          <cell r="B1206" t="str">
            <v>1" thick battened door and windows fitted in position, complete with iron fittings</v>
          </cell>
          <cell r="C1206" t="str">
            <v>Sft</v>
          </cell>
          <cell r="D1206">
            <v>150.68</v>
          </cell>
          <cell r="E1206">
            <v>1109.32</v>
          </cell>
          <cell r="F1206" t="str">
            <v>m2</v>
          </cell>
          <cell r="G1206">
            <v>1621.26</v>
          </cell>
          <cell r="H1206">
            <v>11936.26</v>
          </cell>
          <cell r="I1206" t="str">
            <v>12.4</v>
          </cell>
        </row>
        <row r="1207">
          <cell r="A1207" t="str">
            <v>12-12</v>
          </cell>
          <cell r="B1207" t="str">
            <v>Deodar wood battened ledged &amp; braced doors &amp; windows 2.25" thick complete</v>
          </cell>
          <cell r="C1207" t="str">
            <v>Sft</v>
          </cell>
          <cell r="D1207">
            <v>224.91</v>
          </cell>
          <cell r="E1207">
            <v>1826.64</v>
          </cell>
          <cell r="F1207" t="str">
            <v>m2</v>
          </cell>
          <cell r="G1207">
            <v>2420.0300000000002</v>
          </cell>
          <cell r="H1207">
            <v>19654.62</v>
          </cell>
          <cell r="I1207" t="str">
            <v>12.4</v>
          </cell>
        </row>
        <row r="1208">
          <cell r="A1208" t="str">
            <v>12-13-a</v>
          </cell>
          <cell r="B1208" t="str">
            <v>Deodar wood doors framed with braces &amp; 22 SWG GI sheet facing on one side complete</v>
          </cell>
          <cell r="C1208" t="str">
            <v>Sft</v>
          </cell>
          <cell r="D1208">
            <v>97.61</v>
          </cell>
          <cell r="E1208">
            <v>859.51</v>
          </cell>
          <cell r="F1208" t="str">
            <v>m2</v>
          </cell>
          <cell r="G1208">
            <v>1050.26</v>
          </cell>
          <cell r="H1208">
            <v>9248.36</v>
          </cell>
          <cell r="I1208" t="str">
            <v>12.4</v>
          </cell>
        </row>
        <row r="1209">
          <cell r="A1209" t="str">
            <v>12-13-b</v>
          </cell>
          <cell r="B1209" t="str">
            <v>Deodar wood doors framed with braces &amp; 22 SWG GI sheet facing on both sides complete</v>
          </cell>
          <cell r="C1209" t="str">
            <v>Sft</v>
          </cell>
          <cell r="D1209">
            <v>97.61</v>
          </cell>
          <cell r="E1209">
            <v>953.35</v>
          </cell>
          <cell r="F1209" t="str">
            <v>m2</v>
          </cell>
          <cell r="G1209">
            <v>1050.26</v>
          </cell>
          <cell r="H1209">
            <v>10258.07</v>
          </cell>
          <cell r="I1209" t="str">
            <v>12.4</v>
          </cell>
        </row>
        <row r="1210">
          <cell r="A1210" t="str">
            <v>12-14-a</v>
          </cell>
          <cell r="B1210" t="str">
            <v>Partal wood doors framed with braces &amp; 22 SWG GI sheet facing on one side complete</v>
          </cell>
          <cell r="C1210" t="str">
            <v>Sft</v>
          </cell>
          <cell r="D1210">
            <v>97.61</v>
          </cell>
          <cell r="E1210">
            <v>415.02</v>
          </cell>
          <cell r="F1210" t="str">
            <v>m2</v>
          </cell>
          <cell r="G1210">
            <v>1050.26</v>
          </cell>
          <cell r="H1210">
            <v>4465.63</v>
          </cell>
          <cell r="I1210" t="str">
            <v>12.4</v>
          </cell>
        </row>
        <row r="1211">
          <cell r="A1211" t="str">
            <v>12-14-b</v>
          </cell>
          <cell r="B1211" t="str">
            <v>Partal wood doors framed with braces &amp; 22 SWG GI sheet facing on both sides complete</v>
          </cell>
          <cell r="C1211" t="str">
            <v>Sft</v>
          </cell>
          <cell r="D1211">
            <v>97.61</v>
          </cell>
          <cell r="E1211">
            <v>510.56</v>
          </cell>
          <cell r="F1211" t="str">
            <v>m2</v>
          </cell>
          <cell r="G1211">
            <v>1050.26</v>
          </cell>
          <cell r="H1211">
            <v>5493.59</v>
          </cell>
          <cell r="I1211" t="str">
            <v>12.4</v>
          </cell>
        </row>
        <row r="1212">
          <cell r="A1212" t="str">
            <v>12-15</v>
          </cell>
          <cell r="B1212" t="str">
            <v>Supply &amp; fixing of First class deodar wood shutters 2'' thick fully glazed with 5mm glass of approved quality and approved brass hinges, tower bolts, deodar wood beading complete in all respect</v>
          </cell>
          <cell r="C1212" t="str">
            <v>Sft</v>
          </cell>
          <cell r="D1212">
            <v>144.07</v>
          </cell>
          <cell r="E1212">
            <v>735.04</v>
          </cell>
          <cell r="F1212" t="str">
            <v>m2</v>
          </cell>
          <cell r="G1212">
            <v>1550.2</v>
          </cell>
          <cell r="H1212">
            <v>7909.05</v>
          </cell>
          <cell r="I1212" t="str">
            <v>12.12</v>
          </cell>
        </row>
        <row r="1213">
          <cell r="A1213" t="str">
            <v>12-16</v>
          </cell>
          <cell r="B1213" t="str">
            <v>Provding and fixing of Duca engineered door 2" thick made of partal soft wood, MDF and solid mohagany wood including chowkat, architrave, all required fittings i.e. hinges, handles, locks bolts and including mohagany polish complete in all respects.</v>
          </cell>
          <cell r="C1213" t="str">
            <v>SFT</v>
          </cell>
          <cell r="D1213">
            <v>73.5</v>
          </cell>
          <cell r="E1213">
            <v>823.06</v>
          </cell>
          <cell r="F1213" t="str">
            <v>m2</v>
          </cell>
          <cell r="G1213">
            <v>790.86</v>
          </cell>
          <cell r="H1213">
            <v>8856.1</v>
          </cell>
          <cell r="I1213" t="str">
            <v>12.1 , 12.2</v>
          </cell>
        </row>
        <row r="1214">
          <cell r="A1214" t="str">
            <v>12-17-a-01</v>
          </cell>
          <cell r="B1214" t="str">
            <v>First class deodar wood wrought joinery work Deodar wood frame 1-3/4" thick with wire guaze without springs</v>
          </cell>
          <cell r="C1214" t="str">
            <v>Sft</v>
          </cell>
          <cell r="D1214">
            <v>101.43</v>
          </cell>
          <cell r="E1214">
            <v>742.34</v>
          </cell>
          <cell r="F1214" t="str">
            <v>m2</v>
          </cell>
          <cell r="G1214">
            <v>1091.3900000000001</v>
          </cell>
          <cell r="H1214">
            <v>7987.53</v>
          </cell>
          <cell r="I1214" t="str">
            <v>12.14</v>
          </cell>
        </row>
        <row r="1215">
          <cell r="A1215" t="str">
            <v>12-17-a-02</v>
          </cell>
          <cell r="B1215" t="str">
            <v>First class deodar wood wrought joinery work Deodar wood frame 13/4" thick with wire guaze with springs</v>
          </cell>
          <cell r="C1215" t="str">
            <v>Sft</v>
          </cell>
          <cell r="D1215">
            <v>101.94</v>
          </cell>
          <cell r="E1215">
            <v>762.16</v>
          </cell>
          <cell r="F1215" t="str">
            <v>m2</v>
          </cell>
          <cell r="G1215">
            <v>1096.92</v>
          </cell>
          <cell r="H1215">
            <v>8200.83</v>
          </cell>
          <cell r="I1215" t="str">
            <v>12.14</v>
          </cell>
        </row>
        <row r="1216">
          <cell r="A1216" t="str">
            <v>12-17-b-01</v>
          </cell>
          <cell r="B1216" t="str">
            <v>First class deodar wood wrought joinery work Deodar wood frame 1.5" thick with wire guaze without springs</v>
          </cell>
          <cell r="C1216" t="str">
            <v>Sft</v>
          </cell>
          <cell r="D1216">
            <v>101.94</v>
          </cell>
          <cell r="E1216">
            <v>699.23</v>
          </cell>
          <cell r="F1216" t="str">
            <v>m2</v>
          </cell>
          <cell r="G1216">
            <v>1096.92</v>
          </cell>
          <cell r="H1216">
            <v>7523.75</v>
          </cell>
          <cell r="I1216" t="str">
            <v>12.14</v>
          </cell>
        </row>
        <row r="1217">
          <cell r="A1217" t="str">
            <v>12-17-b-02</v>
          </cell>
          <cell r="B1217" t="str">
            <v>First class deodar wood wrought joinery work Deodar wood frame 1" thick with wire guaze with springs</v>
          </cell>
          <cell r="C1217" t="str">
            <v>Sft</v>
          </cell>
          <cell r="D1217">
            <v>81.66</v>
          </cell>
          <cell r="E1217">
            <v>732.19</v>
          </cell>
          <cell r="F1217" t="str">
            <v>m2</v>
          </cell>
          <cell r="G1217">
            <v>878.65</v>
          </cell>
          <cell r="H1217">
            <v>7878.4</v>
          </cell>
          <cell r="I1217" t="str">
            <v>12.14</v>
          </cell>
        </row>
        <row r="1218">
          <cell r="A1218" t="str">
            <v>12-17-c</v>
          </cell>
          <cell r="B1218" t="str">
            <v>First class deodar wood wrought joinery work GI wire guaze fixed to chowkat with 3/4" strip</v>
          </cell>
          <cell r="C1218" t="str">
            <v>Sft</v>
          </cell>
          <cell r="D1218">
            <v>114.66</v>
          </cell>
          <cell r="E1218">
            <v>708.86</v>
          </cell>
          <cell r="F1218" t="str">
            <v>m2</v>
          </cell>
          <cell r="G1218">
            <v>1233.74</v>
          </cell>
          <cell r="H1218">
            <v>7627.33</v>
          </cell>
          <cell r="I1218" t="str">
            <v>12.11 , 12.14</v>
          </cell>
        </row>
        <row r="1219">
          <cell r="A1219" t="str">
            <v>12-17-d</v>
          </cell>
          <cell r="B1219" t="str">
            <v>First class deodar wood wrought joinery work GI wire guaze fixed to chowkat with 1/2" strip</v>
          </cell>
          <cell r="C1219" t="str">
            <v>Sft</v>
          </cell>
          <cell r="D1219">
            <v>76.59</v>
          </cell>
          <cell r="E1219">
            <v>359.69</v>
          </cell>
          <cell r="F1219" t="str">
            <v>m2</v>
          </cell>
          <cell r="G1219">
            <v>824.08</v>
          </cell>
          <cell r="H1219">
            <v>3870.22</v>
          </cell>
          <cell r="I1219" t="str">
            <v>12.11 , 12.14</v>
          </cell>
        </row>
        <row r="1220">
          <cell r="A1220" t="str">
            <v>12-18</v>
          </cell>
          <cell r="B1220" t="str">
            <v>Making and fixing trellis doors &amp; windows of deodar wood complete.</v>
          </cell>
          <cell r="C1220" t="str">
            <v>Sft</v>
          </cell>
          <cell r="D1220">
            <v>163.32</v>
          </cell>
          <cell r="E1220">
            <v>950.98</v>
          </cell>
          <cell r="F1220" t="str">
            <v>m2</v>
          </cell>
          <cell r="G1220">
            <v>1757.29</v>
          </cell>
          <cell r="H1220">
            <v>10232.59</v>
          </cell>
          <cell r="I1220" t="str">
            <v>12.29</v>
          </cell>
        </row>
        <row r="1221">
          <cell r="A1221" t="str">
            <v>12-19-a</v>
          </cell>
          <cell r="B1221" t="str">
            <v>Provide &amp; fix MS chowkat of doors, windows etc MS angle iron 1.5"x1.5"x1/4" welded with MS flat</v>
          </cell>
          <cell r="C1221" t="str">
            <v>Rft</v>
          </cell>
          <cell r="D1221">
            <v>120.39</v>
          </cell>
          <cell r="E1221">
            <v>306.52999999999997</v>
          </cell>
          <cell r="F1221" t="str">
            <v>m</v>
          </cell>
          <cell r="G1221">
            <v>394.99</v>
          </cell>
          <cell r="H1221">
            <v>1005.66</v>
          </cell>
          <cell r="I1221" t="str">
            <v>12.2 , 25.5</v>
          </cell>
        </row>
        <row r="1222">
          <cell r="A1222" t="str">
            <v>12-19-b</v>
          </cell>
          <cell r="B1222" t="str">
            <v>Provide &amp; fix MS chowkat of doors, windows etc MS tee iron 1.5"x 1.5"x 1/4" welded with MS flat</v>
          </cell>
          <cell r="C1222" t="str">
            <v>Rft</v>
          </cell>
          <cell r="D1222">
            <v>120.39</v>
          </cell>
          <cell r="E1222">
            <v>253.7</v>
          </cell>
          <cell r="F1222" t="str">
            <v>m</v>
          </cell>
          <cell r="G1222">
            <v>394.99</v>
          </cell>
          <cell r="H1222">
            <v>832.34</v>
          </cell>
          <cell r="I1222" t="str">
            <v>12.2 , 25.5</v>
          </cell>
        </row>
        <row r="1223">
          <cell r="A1223" t="str">
            <v>12-20</v>
          </cell>
          <cell r="B1223" t="str">
            <v>Extra for providing &amp; fixing iron double spring hinges with brass fittings including finger plate etc</v>
          </cell>
          <cell r="C1223" t="str">
            <v>Sft</v>
          </cell>
          <cell r="D1223">
            <v>52.48</v>
          </cell>
          <cell r="E1223">
            <v>220.99</v>
          </cell>
          <cell r="F1223" t="str">
            <v>m2</v>
          </cell>
          <cell r="G1223">
            <v>564.66999999999996</v>
          </cell>
          <cell r="H1223">
            <v>2377.84</v>
          </cell>
        </row>
        <row r="1224">
          <cell r="A1224" t="str">
            <v>12-21-a</v>
          </cell>
          <cell r="B1224" t="str">
            <v>P/F brass spring hinges to wire gauzed door.</v>
          </cell>
          <cell r="C1224" t="str">
            <v>Each</v>
          </cell>
          <cell r="D1224">
            <v>110.25</v>
          </cell>
          <cell r="E1224">
            <v>373.39</v>
          </cell>
          <cell r="F1224" t="str">
            <v>Each</v>
          </cell>
          <cell r="G1224">
            <v>110.25</v>
          </cell>
          <cell r="H1224">
            <v>373.39</v>
          </cell>
          <cell r="I1224" t="str">
            <v>12.8.2.2 , 12.19.6</v>
          </cell>
        </row>
        <row r="1225">
          <cell r="A1225" t="str">
            <v>12-21-b</v>
          </cell>
          <cell r="B1225" t="str">
            <v>P/F hydraulic Door Closer (Best Quality)</v>
          </cell>
          <cell r="C1225" t="str">
            <v>Each</v>
          </cell>
          <cell r="D1225">
            <v>346.06</v>
          </cell>
          <cell r="E1225">
            <v>1529.11</v>
          </cell>
          <cell r="F1225" t="str">
            <v>Each</v>
          </cell>
          <cell r="G1225">
            <v>346.06</v>
          </cell>
          <cell r="H1225">
            <v>1529.11</v>
          </cell>
          <cell r="I1225" t="str">
            <v>12.17</v>
          </cell>
        </row>
        <row r="1226">
          <cell r="A1226" t="str">
            <v>12-22-a-01</v>
          </cell>
          <cell r="B1226" t="str">
            <v>Providing and fixing sliding bolt to doors Iron sliding bolts : 10" long</v>
          </cell>
          <cell r="C1226" t="str">
            <v>Each</v>
          </cell>
          <cell r="D1226">
            <v>110.25</v>
          </cell>
          <cell r="E1226">
            <v>279.26</v>
          </cell>
          <cell r="F1226" t="str">
            <v>Each</v>
          </cell>
          <cell r="G1226">
            <v>110.25</v>
          </cell>
          <cell r="H1226">
            <v>279.26</v>
          </cell>
          <cell r="I1226" t="str">
            <v>12.19.9</v>
          </cell>
        </row>
        <row r="1227">
          <cell r="A1227" t="str">
            <v>12-22-a-02</v>
          </cell>
          <cell r="B1227" t="str">
            <v>Providing and fixing sliding bolt to doors Iron sliding bolts : 12" long</v>
          </cell>
          <cell r="C1227" t="str">
            <v>Each</v>
          </cell>
          <cell r="D1227">
            <v>110.25</v>
          </cell>
          <cell r="E1227">
            <v>529.45000000000005</v>
          </cell>
          <cell r="F1227" t="str">
            <v>Each</v>
          </cell>
          <cell r="G1227">
            <v>110.25</v>
          </cell>
          <cell r="H1227">
            <v>529.45000000000005</v>
          </cell>
          <cell r="I1227" t="str">
            <v>12.19.9</v>
          </cell>
        </row>
        <row r="1228">
          <cell r="A1228" t="str">
            <v>12-22-b-01</v>
          </cell>
          <cell r="B1228" t="str">
            <v>Providing and fixing sliding bolt to doors CP sliding bolts : 10" long</v>
          </cell>
          <cell r="C1228" t="str">
            <v>Each</v>
          </cell>
          <cell r="D1228">
            <v>110.25</v>
          </cell>
          <cell r="E1228">
            <v>462.57</v>
          </cell>
          <cell r="F1228" t="str">
            <v>Each</v>
          </cell>
          <cell r="G1228">
            <v>110.25</v>
          </cell>
          <cell r="H1228">
            <v>462.57</v>
          </cell>
          <cell r="I1228" t="str">
            <v>12.19.9</v>
          </cell>
        </row>
        <row r="1229">
          <cell r="A1229" t="str">
            <v>12-22-b-02</v>
          </cell>
          <cell r="B1229" t="str">
            <v>Providing and fixing sliding bolt to doors CP sliding bolts : 12" long</v>
          </cell>
          <cell r="C1229" t="str">
            <v>Each</v>
          </cell>
          <cell r="D1229">
            <v>110.25</v>
          </cell>
          <cell r="E1229">
            <v>530.69000000000005</v>
          </cell>
          <cell r="F1229" t="str">
            <v>Each</v>
          </cell>
          <cell r="G1229">
            <v>110.25</v>
          </cell>
          <cell r="H1229">
            <v>530.69000000000005</v>
          </cell>
          <cell r="I1229" t="str">
            <v>12.19.9</v>
          </cell>
        </row>
        <row r="1230">
          <cell r="A1230" t="str">
            <v>12-22-c-01</v>
          </cell>
          <cell r="B1230" t="str">
            <v>Providing and fixing sliding bolt to doors Brass sliding bolts : 10" long</v>
          </cell>
          <cell r="C1230" t="str">
            <v>Each</v>
          </cell>
          <cell r="D1230">
            <v>110.25</v>
          </cell>
          <cell r="E1230">
            <v>1449.64</v>
          </cell>
          <cell r="F1230" t="str">
            <v>Each</v>
          </cell>
          <cell r="G1230">
            <v>110.25</v>
          </cell>
          <cell r="H1230">
            <v>1449.64</v>
          </cell>
          <cell r="I1230" t="str">
            <v>12.19.9</v>
          </cell>
        </row>
        <row r="1231">
          <cell r="A1231" t="str">
            <v>12-22-c-02</v>
          </cell>
          <cell r="B1231" t="str">
            <v>Providing and fixing sliding bolt to doors Brass sliding bolts : 12" long</v>
          </cell>
          <cell r="C1231" t="str">
            <v>Each</v>
          </cell>
          <cell r="D1231">
            <v>110.25</v>
          </cell>
          <cell r="E1231">
            <v>1593.04</v>
          </cell>
          <cell r="F1231" t="str">
            <v>Each</v>
          </cell>
          <cell r="G1231">
            <v>110.25</v>
          </cell>
          <cell r="H1231">
            <v>1593.04</v>
          </cell>
          <cell r="I1231" t="str">
            <v>12.19.9</v>
          </cell>
        </row>
        <row r="1232">
          <cell r="A1232" t="str">
            <v>12-23-a</v>
          </cell>
          <cell r="B1232" t="str">
            <v>Extra for brass fittings to doors &amp; windows Deodar panelled, panelled+glazed or fully glazed</v>
          </cell>
          <cell r="C1232" t="str">
            <v>Sft</v>
          </cell>
          <cell r="D1232">
            <v>2.2000000000000002</v>
          </cell>
          <cell r="E1232">
            <v>15.52</v>
          </cell>
          <cell r="F1232" t="str">
            <v>m2</v>
          </cell>
          <cell r="G1232">
            <v>23.73</v>
          </cell>
          <cell r="H1232">
            <v>166.97</v>
          </cell>
        </row>
        <row r="1233">
          <cell r="A1233" t="str">
            <v>12-23-b</v>
          </cell>
          <cell r="B1233" t="str">
            <v>Extra for brass fittings to doors &amp; windows Deodar wood wire guazed shutters</v>
          </cell>
          <cell r="C1233" t="str">
            <v>Sft</v>
          </cell>
          <cell r="D1233">
            <v>2.65</v>
          </cell>
          <cell r="E1233">
            <v>15.82</v>
          </cell>
          <cell r="F1233" t="str">
            <v>m2</v>
          </cell>
          <cell r="G1233">
            <v>28.47</v>
          </cell>
          <cell r="H1233">
            <v>170.19</v>
          </cell>
        </row>
        <row r="1234">
          <cell r="A1234" t="str">
            <v>12-24-a-01</v>
          </cell>
          <cell r="B1234" t="str">
            <v>Extra for providing/fixing approved quality Rim locks : Imported</v>
          </cell>
          <cell r="C1234" t="str">
            <v>Each</v>
          </cell>
          <cell r="D1234">
            <v>477.75</v>
          </cell>
          <cell r="E1234">
            <v>2043.2</v>
          </cell>
          <cell r="F1234" t="str">
            <v>Each</v>
          </cell>
          <cell r="G1234">
            <v>477.75</v>
          </cell>
          <cell r="H1234">
            <v>2043.2</v>
          </cell>
        </row>
        <row r="1235">
          <cell r="A1235" t="str">
            <v>12-24-a-02</v>
          </cell>
          <cell r="B1235" t="str">
            <v>Extra for providing/fixing approved quality Rim locks : Local</v>
          </cell>
          <cell r="C1235" t="str">
            <v>Each</v>
          </cell>
          <cell r="D1235">
            <v>477.75</v>
          </cell>
          <cell r="E1235">
            <v>1302.3</v>
          </cell>
          <cell r="F1235" t="str">
            <v>Each</v>
          </cell>
          <cell r="G1235">
            <v>477.75</v>
          </cell>
          <cell r="H1235">
            <v>1302.3</v>
          </cell>
        </row>
        <row r="1236">
          <cell r="A1236" t="str">
            <v>12-24-b-01</v>
          </cell>
          <cell r="B1236" t="str">
            <v>Extra for providing/fixing approved quality Rim locks : Imported</v>
          </cell>
          <cell r="C1236" t="str">
            <v>Each</v>
          </cell>
          <cell r="D1236">
            <v>335.9</v>
          </cell>
          <cell r="E1236">
            <v>885.6</v>
          </cell>
          <cell r="F1236" t="str">
            <v>Each</v>
          </cell>
          <cell r="G1236">
            <v>335.9</v>
          </cell>
          <cell r="H1236">
            <v>885.6</v>
          </cell>
        </row>
        <row r="1237">
          <cell r="A1237" t="str">
            <v>12-24-b-02</v>
          </cell>
          <cell r="B1237" t="str">
            <v>Extra for providing/fixing approved quality Rim locks : Local</v>
          </cell>
          <cell r="C1237" t="str">
            <v>Each</v>
          </cell>
          <cell r="D1237">
            <v>335.9</v>
          </cell>
          <cell r="E1237">
            <v>621.5</v>
          </cell>
          <cell r="F1237" t="str">
            <v>Each</v>
          </cell>
          <cell r="G1237">
            <v>335.9</v>
          </cell>
          <cell r="H1237">
            <v>621.5</v>
          </cell>
        </row>
        <row r="1238">
          <cell r="A1238" t="str">
            <v>12-25-a</v>
          </cell>
          <cell r="B1238" t="str">
            <v>Provide &amp; fix exp. metal 1/2"-3/4"mesh 16 gauge Fixed to chowkat with 1" deodar wood strip etc</v>
          </cell>
          <cell r="C1238" t="str">
            <v>Sft</v>
          </cell>
          <cell r="D1238">
            <v>38.22</v>
          </cell>
          <cell r="E1238">
            <v>394.42</v>
          </cell>
          <cell r="F1238" t="str">
            <v>m2</v>
          </cell>
          <cell r="G1238">
            <v>411.25</v>
          </cell>
          <cell r="H1238">
            <v>4244.01</v>
          </cell>
          <cell r="I1238" t="str">
            <v>12.2.1.21</v>
          </cell>
        </row>
        <row r="1239">
          <cell r="A1239" t="str">
            <v>12-25-b</v>
          </cell>
          <cell r="B1239" t="str">
            <v>Provide &amp; fix exp. metal 1/2"-3/4"mesh 16 gauge Fixed with 1" cover mould &amp; screws including frame</v>
          </cell>
          <cell r="C1239" t="str">
            <v>Sft</v>
          </cell>
          <cell r="D1239">
            <v>32.19</v>
          </cell>
          <cell r="E1239">
            <v>770.5</v>
          </cell>
          <cell r="F1239" t="str">
            <v>m2</v>
          </cell>
          <cell r="G1239">
            <v>346.4</v>
          </cell>
          <cell r="H1239">
            <v>8290.56</v>
          </cell>
          <cell r="I1239" t="str">
            <v>12.2.1.21</v>
          </cell>
        </row>
        <row r="1240">
          <cell r="A1240" t="str">
            <v>12-26-a</v>
          </cell>
          <cell r="B1240" t="str">
            <v>Provide &amp; fix deodar wood almirah 9"-12" depth including boxing with back, shelves, shutters etc</v>
          </cell>
          <cell r="C1240" t="str">
            <v>Sft</v>
          </cell>
          <cell r="D1240">
            <v>269.74</v>
          </cell>
          <cell r="E1240">
            <v>2195.59</v>
          </cell>
          <cell r="F1240" t="str">
            <v>m2</v>
          </cell>
          <cell r="G1240">
            <v>2902.46</v>
          </cell>
          <cell r="H1240">
            <v>23624.55</v>
          </cell>
          <cell r="I1240" t="str">
            <v>12.1.2, 12.1.3 , 12.25</v>
          </cell>
        </row>
        <row r="1241">
          <cell r="A1241" t="str">
            <v>12-26-b</v>
          </cell>
          <cell r="B1241" t="str">
            <v>Provide &amp; fix deodar wood almirah 9"-12" depth With shelves, shutters etc witho boxing &amp; back</v>
          </cell>
          <cell r="C1241" t="str">
            <v>Sft</v>
          </cell>
          <cell r="D1241">
            <v>194.78</v>
          </cell>
          <cell r="E1241">
            <v>1298.9100000000001</v>
          </cell>
          <cell r="F1241" t="str">
            <v>m2</v>
          </cell>
          <cell r="G1241">
            <v>2095.7800000000002</v>
          </cell>
          <cell r="H1241">
            <v>13976.23</v>
          </cell>
          <cell r="I1241" t="str">
            <v>12.1.2, 12.1.3 , 12.25</v>
          </cell>
        </row>
        <row r="1242">
          <cell r="A1242" t="str">
            <v>12-27-a</v>
          </cell>
          <cell r="B1242" t="str">
            <v>Provide &amp; fix wooden box type wardrobe 22" deep Partal wood boxing &amp; deodar wood shelves etc</v>
          </cell>
          <cell r="C1242" t="str">
            <v>Sft</v>
          </cell>
          <cell r="D1242">
            <v>282.89999999999998</v>
          </cell>
          <cell r="E1242">
            <v>1433.03</v>
          </cell>
          <cell r="F1242" t="str">
            <v>m2</v>
          </cell>
          <cell r="G1242">
            <v>3044.02</v>
          </cell>
          <cell r="H1242">
            <v>15419.42</v>
          </cell>
          <cell r="I1242" t="str">
            <v>12.1.2, 12.1.3 , 12.25</v>
          </cell>
        </row>
        <row r="1243">
          <cell r="A1243" t="str">
            <v>12-27-b</v>
          </cell>
          <cell r="B1243" t="str">
            <v>Provide &amp; fix wooden box type wardrobe 22" deep Deodar wood boxing &amp; deodar shelves etc</v>
          </cell>
          <cell r="C1243" t="str">
            <v>Sft</v>
          </cell>
          <cell r="D1243">
            <v>257.25</v>
          </cell>
          <cell r="E1243">
            <v>2035.95</v>
          </cell>
          <cell r="F1243" t="str">
            <v>m2</v>
          </cell>
          <cell r="G1243">
            <v>2768.01</v>
          </cell>
          <cell r="H1243">
            <v>21906.880000000001</v>
          </cell>
          <cell r="I1243" t="str">
            <v>12.1.2, 12.1.3 , 12.25</v>
          </cell>
        </row>
        <row r="1244">
          <cell r="A1244" t="str">
            <v>12-28-a</v>
          </cell>
          <cell r="B1244" t="str">
            <v>Providing and fixing wooden box type wardrobe 24" (600 mm) deep including 3/4" (19mm) thick 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44" t="str">
            <v>Sft</v>
          </cell>
          <cell r="D1244">
            <v>98.49</v>
          </cell>
          <cell r="E1244">
            <v>790.22</v>
          </cell>
          <cell r="F1244" t="str">
            <v>m2</v>
          </cell>
          <cell r="G1244">
            <v>1059.75</v>
          </cell>
          <cell r="H1244">
            <v>8502.7199999999993</v>
          </cell>
          <cell r="I1244" t="str">
            <v>12.1.2, 12.1.3 , 12.25</v>
          </cell>
        </row>
        <row r="1245">
          <cell r="A1245" t="str">
            <v>12-28-b</v>
          </cell>
          <cell r="B124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45" t="str">
            <v>Sft</v>
          </cell>
          <cell r="D1245">
            <v>98.49</v>
          </cell>
          <cell r="E1245">
            <v>954.95</v>
          </cell>
          <cell r="F1245" t="str">
            <v>m2</v>
          </cell>
          <cell r="G1245">
            <v>1059.75</v>
          </cell>
          <cell r="H1245">
            <v>10275.290000000001</v>
          </cell>
          <cell r="I1245" t="str">
            <v>12.1.2, 12.1.3 , 12.25</v>
          </cell>
        </row>
        <row r="1246">
          <cell r="A1246" t="str">
            <v>12-29-a</v>
          </cell>
          <cell r="B1246" t="str">
            <v>Provide &amp; fix chowkat for doors, windows &amp; CS windows, including holdfast etc : Teak wood 2" thick</v>
          </cell>
          <cell r="C1246" t="str">
            <v>Sft</v>
          </cell>
          <cell r="D1246">
            <v>49.91</v>
          </cell>
          <cell r="E1246">
            <v>413.84</v>
          </cell>
          <cell r="F1246" t="str">
            <v>m2</v>
          </cell>
          <cell r="G1246">
            <v>536.99</v>
          </cell>
          <cell r="H1246">
            <v>4452.95</v>
          </cell>
          <cell r="I1246" t="str">
            <v>12.2.1.5</v>
          </cell>
        </row>
        <row r="1247">
          <cell r="A1247" t="str">
            <v>12-29-b</v>
          </cell>
          <cell r="B1247" t="str">
            <v>Provide &amp; fix chowkat for doors, windows &amp; CS windows, including holdfast etc : Shisham wood 2" thick</v>
          </cell>
          <cell r="C1247" t="str">
            <v>Sft</v>
          </cell>
          <cell r="D1247">
            <v>36.75</v>
          </cell>
          <cell r="E1247">
            <v>376.83</v>
          </cell>
          <cell r="F1247" t="str">
            <v>m2</v>
          </cell>
          <cell r="G1247">
            <v>395.43</v>
          </cell>
          <cell r="H1247">
            <v>4054.74</v>
          </cell>
          <cell r="I1247" t="str">
            <v>12.2.1.5</v>
          </cell>
        </row>
        <row r="1248">
          <cell r="A1248" t="str">
            <v>12-29-c</v>
          </cell>
          <cell r="B1248" t="str">
            <v>Provide &amp; fix chowkat for doors, windows &amp; CS windows, including holdfast etc : Deodar wood 2" thick</v>
          </cell>
          <cell r="C1248" t="str">
            <v>Sft</v>
          </cell>
          <cell r="D1248">
            <v>32.85</v>
          </cell>
          <cell r="E1248">
            <v>523.70000000000005</v>
          </cell>
          <cell r="F1248" t="str">
            <v>m2</v>
          </cell>
          <cell r="G1248">
            <v>353.51</v>
          </cell>
          <cell r="H1248">
            <v>5635.01</v>
          </cell>
          <cell r="I1248" t="str">
            <v>12.2.1.5</v>
          </cell>
        </row>
        <row r="1249">
          <cell r="A1249" t="str">
            <v>12-30-a</v>
          </cell>
          <cell r="B1249" t="str">
            <v>Make &amp; fix deodar planking in eave boards etc planed on both sides complete : 1" thick</v>
          </cell>
          <cell r="C1249" t="str">
            <v>100 Sft</v>
          </cell>
          <cell r="D1249">
            <v>7180.95</v>
          </cell>
          <cell r="E1249">
            <v>66709.27</v>
          </cell>
          <cell r="F1249" t="str">
            <v>m2</v>
          </cell>
          <cell r="G1249">
            <v>772.67</v>
          </cell>
          <cell r="H1249">
            <v>7177.92</v>
          </cell>
          <cell r="I1249" t="str">
            <v>12.14</v>
          </cell>
        </row>
        <row r="1250">
          <cell r="A1250" t="str">
            <v>12-30-b</v>
          </cell>
          <cell r="B1250" t="str">
            <v>Make &amp; fix deodar planking in eave boards etc planed on both sides complete : 3/4" thick</v>
          </cell>
          <cell r="C1250" t="str">
            <v>100 Sft</v>
          </cell>
          <cell r="D1250">
            <v>7180.95</v>
          </cell>
          <cell r="E1250">
            <v>53073.120000000003</v>
          </cell>
          <cell r="F1250" t="str">
            <v>m2</v>
          </cell>
          <cell r="G1250">
            <v>772.67</v>
          </cell>
          <cell r="H1250">
            <v>5710.67</v>
          </cell>
          <cell r="I1250" t="str">
            <v>12.14</v>
          </cell>
        </row>
        <row r="1251">
          <cell r="A1251" t="str">
            <v>12-30-c</v>
          </cell>
          <cell r="B1251" t="str">
            <v>Make &amp; fix deodar planking in eave boards etc planed on both sides complete : 1/2" thick</v>
          </cell>
          <cell r="C1251" t="str">
            <v>100 Sft</v>
          </cell>
          <cell r="D1251">
            <v>7180.95</v>
          </cell>
          <cell r="E1251">
            <v>37389.94</v>
          </cell>
          <cell r="F1251" t="str">
            <v>m2</v>
          </cell>
          <cell r="G1251">
            <v>772.67</v>
          </cell>
          <cell r="H1251">
            <v>4023.16</v>
          </cell>
          <cell r="I1251" t="str">
            <v>12.14</v>
          </cell>
        </row>
        <row r="1252">
          <cell r="A1252" t="str">
            <v>12-31-a</v>
          </cell>
          <cell r="B1252" t="str">
            <v>Make &amp; fix deodar wood shelves, incl brackets 1" thick</v>
          </cell>
          <cell r="C1252" t="str">
            <v>100 Sft</v>
          </cell>
          <cell r="D1252">
            <v>7180.95</v>
          </cell>
          <cell r="E1252">
            <v>66503.73</v>
          </cell>
          <cell r="F1252" t="str">
            <v>m2</v>
          </cell>
          <cell r="G1252">
            <v>772.67</v>
          </cell>
          <cell r="H1252">
            <v>7155.8</v>
          </cell>
          <cell r="I1252" t="str">
            <v>12.1 , 12.14</v>
          </cell>
        </row>
        <row r="1253">
          <cell r="A1253" t="str">
            <v>12-31-b</v>
          </cell>
          <cell r="B1253" t="str">
            <v>Make &amp; fix deodar wood shelves, incl brackets 1.5" thick</v>
          </cell>
          <cell r="C1253" t="str">
            <v>100 Sft</v>
          </cell>
          <cell r="D1253">
            <v>7180.95</v>
          </cell>
          <cell r="E1253">
            <v>94030.55</v>
          </cell>
          <cell r="F1253" t="str">
            <v>m2</v>
          </cell>
          <cell r="G1253">
            <v>772.67</v>
          </cell>
          <cell r="H1253">
            <v>10117.69</v>
          </cell>
          <cell r="I1253" t="str">
            <v>12.1 , 12.14</v>
          </cell>
        </row>
        <row r="1254">
          <cell r="A1254" t="str">
            <v>12-31-c</v>
          </cell>
          <cell r="B1254" t="str">
            <v>Make &amp; fix deodar wood shelves, incl brackets 2" thick</v>
          </cell>
          <cell r="C1254" t="str">
            <v>100 Sft</v>
          </cell>
          <cell r="D1254">
            <v>7180.95</v>
          </cell>
          <cell r="E1254">
            <v>123266.23</v>
          </cell>
          <cell r="F1254" t="str">
            <v>m2</v>
          </cell>
          <cell r="G1254">
            <v>772.67</v>
          </cell>
          <cell r="H1254">
            <v>13263.44</v>
          </cell>
          <cell r="I1254" t="str">
            <v>12.1 , 12.14</v>
          </cell>
        </row>
        <row r="1255">
          <cell r="A1255" t="str">
            <v>12-32-a</v>
          </cell>
          <cell r="B1255" t="str">
            <v>Providing and fixing First class Teak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5" t="str">
            <v>Rft</v>
          </cell>
          <cell r="D1255">
            <v>310.89999999999998</v>
          </cell>
          <cell r="E1255">
            <v>1240.6199999999999</v>
          </cell>
          <cell r="F1255" t="str">
            <v>m</v>
          </cell>
          <cell r="G1255">
            <v>1020.03</v>
          </cell>
          <cell r="H1255">
            <v>4070.26</v>
          </cell>
          <cell r="I1255" t="str">
            <v>12.28</v>
          </cell>
        </row>
        <row r="1256">
          <cell r="A1256" t="str">
            <v>12-32-b</v>
          </cell>
          <cell r="B1256" t="str">
            <v>Providing and fixing First class Shisham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6" t="str">
            <v>Rft</v>
          </cell>
          <cell r="D1256">
            <v>310.89999999999998</v>
          </cell>
          <cell r="E1256">
            <v>1165.76</v>
          </cell>
          <cell r="F1256" t="str">
            <v>m</v>
          </cell>
          <cell r="G1256">
            <v>1020.03</v>
          </cell>
          <cell r="H1256">
            <v>3824.67</v>
          </cell>
          <cell r="I1256" t="str">
            <v>12.28</v>
          </cell>
        </row>
        <row r="1257">
          <cell r="A1257" t="str">
            <v>12-33-a</v>
          </cell>
          <cell r="B1257" t="str">
            <v>Providing and fixing First class Deodar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7" t="str">
            <v>Rft</v>
          </cell>
          <cell r="D1257">
            <v>310.89999999999998</v>
          </cell>
          <cell r="E1257">
            <v>1510.92</v>
          </cell>
          <cell r="F1257" t="str">
            <v>m</v>
          </cell>
          <cell r="G1257">
            <v>1020.03</v>
          </cell>
          <cell r="H1257">
            <v>4957.1000000000004</v>
          </cell>
          <cell r="I1257" t="str">
            <v>12.28</v>
          </cell>
        </row>
        <row r="1258">
          <cell r="A1258" t="str">
            <v>12-33-b</v>
          </cell>
          <cell r="B1258" t="str">
            <v>Providing and fixing First class Biar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8" t="str">
            <v>Rft</v>
          </cell>
          <cell r="D1258">
            <v>310.89999999999998</v>
          </cell>
          <cell r="E1258">
            <v>1136.6500000000001</v>
          </cell>
          <cell r="F1258" t="str">
            <v>m</v>
          </cell>
          <cell r="G1258">
            <v>1020.03</v>
          </cell>
          <cell r="H1258">
            <v>3729.17</v>
          </cell>
          <cell r="I1258" t="str">
            <v>12.28</v>
          </cell>
        </row>
        <row r="1259">
          <cell r="A1259" t="str">
            <v>12-33-c</v>
          </cell>
          <cell r="B1259" t="str">
            <v>Providing and fixing First class Partal wood railing of approved design and sections in stair cases, balcony or parapet with deodar wood balusters of approved design and sections fixed into stringers, steps or walls, minimum height 2'-9" having hand rail with turning, bend posts, newal posts fixed with flat iron and screws including cutting holes in stringers walls steps and making good as required but including cost of polishing, stringers, steps and flat iron.</v>
          </cell>
          <cell r="C1259" t="str">
            <v>Rft</v>
          </cell>
          <cell r="D1259">
            <v>310.89999999999998</v>
          </cell>
          <cell r="E1259">
            <v>803.96</v>
          </cell>
          <cell r="F1259" t="str">
            <v>m</v>
          </cell>
          <cell r="G1259">
            <v>1020.03</v>
          </cell>
          <cell r="H1259">
            <v>2637.67</v>
          </cell>
          <cell r="I1259" t="str">
            <v>12.28</v>
          </cell>
        </row>
        <row r="1260">
          <cell r="A1260" t="str">
            <v>12-34-a</v>
          </cell>
          <cell r="B126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60" t="str">
            <v>100 Sft</v>
          </cell>
          <cell r="D1260">
            <v>13965</v>
          </cell>
          <cell r="E1260">
            <v>37992.44</v>
          </cell>
          <cell r="F1260" t="str">
            <v>m2</v>
          </cell>
          <cell r="G1260">
            <v>1502.63</v>
          </cell>
          <cell r="H1260">
            <v>4087.99</v>
          </cell>
          <cell r="I1260" t="str">
            <v>12.14</v>
          </cell>
        </row>
        <row r="1261">
          <cell r="A1261" t="str">
            <v>12-34-b</v>
          </cell>
          <cell r="B126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61" t="str">
            <v>100 Sft</v>
          </cell>
          <cell r="D1261">
            <v>13965</v>
          </cell>
          <cell r="E1261">
            <v>49458.23</v>
          </cell>
          <cell r="F1261" t="str">
            <v>m2</v>
          </cell>
          <cell r="G1261">
            <v>1502.63</v>
          </cell>
          <cell r="H1261">
            <v>5321.71</v>
          </cell>
          <cell r="I1261" t="str">
            <v>12.14</v>
          </cell>
        </row>
        <row r="1262">
          <cell r="A1262" t="str">
            <v>12-35</v>
          </cell>
          <cell r="B1262" t="str">
            <v>Deodar wood dado or picture rail 3"x1.5" as per approved design, including moulding etc. complete</v>
          </cell>
          <cell r="C1262" t="str">
            <v>Rft</v>
          </cell>
          <cell r="D1262">
            <v>129.36000000000001</v>
          </cell>
          <cell r="E1262">
            <v>669.22</v>
          </cell>
          <cell r="F1262" t="str">
            <v>m</v>
          </cell>
          <cell r="G1262">
            <v>424.41</v>
          </cell>
          <cell r="H1262">
            <v>2195.6</v>
          </cell>
          <cell r="I1262" t="str">
            <v>12.14</v>
          </cell>
        </row>
        <row r="1263">
          <cell r="A1263" t="str">
            <v>12-35-a</v>
          </cell>
          <cell r="B1263" t="str">
            <v>Deodar wood dado or picture rail 3"x1.5" , including moulding as per approved design and polishing etc. complete</v>
          </cell>
          <cell r="C1263" t="str">
            <v>Rft</v>
          </cell>
          <cell r="D1263">
            <v>129.36000000000001</v>
          </cell>
          <cell r="E1263">
            <v>518.29</v>
          </cell>
          <cell r="F1263" t="str">
            <v>m</v>
          </cell>
          <cell r="G1263">
            <v>424.41</v>
          </cell>
          <cell r="H1263">
            <v>1700.44</v>
          </cell>
          <cell r="I1263" t="str">
            <v>12.14</v>
          </cell>
        </row>
        <row r="1264">
          <cell r="A1264" t="str">
            <v>12-35-b</v>
          </cell>
          <cell r="B1264" t="str">
            <v>Biar wood dado or picture rail 3"x1.5"  including moulding  as per approved design and polishing etc. complete</v>
          </cell>
          <cell r="C1264" t="str">
            <v>Rft</v>
          </cell>
          <cell r="D1264">
            <v>129.36000000000001</v>
          </cell>
          <cell r="E1264">
            <v>422.57</v>
          </cell>
          <cell r="F1264" t="str">
            <v>m</v>
          </cell>
          <cell r="G1264">
            <v>424.41</v>
          </cell>
          <cell r="H1264">
            <v>1386.4</v>
          </cell>
          <cell r="I1264" t="str">
            <v>12.14</v>
          </cell>
        </row>
        <row r="1265">
          <cell r="A1265" t="str">
            <v>12-35-c</v>
          </cell>
          <cell r="B1265" t="str">
            <v>Partal wood dado or picture rail 3"x1.5"  including moulding as per approved design and polishing etc. complete</v>
          </cell>
          <cell r="C1265" t="str">
            <v>Rft</v>
          </cell>
          <cell r="D1265">
            <v>129.36000000000001</v>
          </cell>
          <cell r="E1265">
            <v>337.49</v>
          </cell>
          <cell r="F1265" t="str">
            <v>m</v>
          </cell>
          <cell r="G1265">
            <v>424.41</v>
          </cell>
          <cell r="H1265">
            <v>1107.25</v>
          </cell>
          <cell r="I1265" t="str">
            <v>12.14</v>
          </cell>
        </row>
        <row r="1266">
          <cell r="A1266" t="str">
            <v>12-35-d</v>
          </cell>
          <cell r="B1266" t="str">
            <v>Deodar wood dado or picture rail 3"x1.5", including moulding as per approved design without  polishing</v>
          </cell>
          <cell r="C1266" t="str">
            <v>Rft</v>
          </cell>
          <cell r="D1266">
            <v>66.150000000000006</v>
          </cell>
          <cell r="E1266">
            <v>352.59</v>
          </cell>
          <cell r="F1266" t="str">
            <v>m</v>
          </cell>
          <cell r="G1266">
            <v>217.03</v>
          </cell>
          <cell r="H1266">
            <v>1156.8</v>
          </cell>
          <cell r="I1266" t="str">
            <v>12.14</v>
          </cell>
        </row>
        <row r="1267">
          <cell r="A1267" t="str">
            <v>12-35-e</v>
          </cell>
          <cell r="B1267" t="str">
            <v>Biar wood dado or picture rail 3"x1.5", including moulding as per approved design without  polishing</v>
          </cell>
          <cell r="C1267" t="str">
            <v>Rft</v>
          </cell>
          <cell r="D1267">
            <v>66.150000000000006</v>
          </cell>
          <cell r="E1267">
            <v>256.87</v>
          </cell>
          <cell r="F1267" t="str">
            <v>m</v>
          </cell>
          <cell r="G1267">
            <v>217.03</v>
          </cell>
          <cell r="H1267">
            <v>842.76</v>
          </cell>
          <cell r="I1267" t="str">
            <v>12.14</v>
          </cell>
        </row>
        <row r="1268">
          <cell r="A1268" t="str">
            <v>12-35-f</v>
          </cell>
          <cell r="B1268" t="str">
            <v>Partal wood dado or picture rail 3"x1.5", including moulding as per approved design without  polishing</v>
          </cell>
          <cell r="C1268" t="str">
            <v>Rft</v>
          </cell>
          <cell r="D1268">
            <v>66.150000000000006</v>
          </cell>
          <cell r="E1268">
            <v>171.79</v>
          </cell>
          <cell r="F1268" t="str">
            <v>m</v>
          </cell>
          <cell r="G1268">
            <v>217.03</v>
          </cell>
          <cell r="H1268">
            <v>563.61</v>
          </cell>
          <cell r="I1268" t="str">
            <v>12.14</v>
          </cell>
        </row>
        <row r="1269">
          <cell r="A1269" t="str">
            <v>12-36-a</v>
          </cell>
          <cell r="B1269" t="str">
            <v>Sawing wood by hand : Soft wood (deodar, kail or chir)</v>
          </cell>
          <cell r="C1269" t="str">
            <v>100 Sft</v>
          </cell>
          <cell r="D1269">
            <v>2572.5</v>
          </cell>
          <cell r="E1269">
            <v>2572.5</v>
          </cell>
          <cell r="F1269" t="str">
            <v>m2</v>
          </cell>
          <cell r="G1269">
            <v>276.8</v>
          </cell>
          <cell r="H1269">
            <v>276.8</v>
          </cell>
          <cell r="I1269" t="str">
            <v>4.6.2 , 12.1.3.10</v>
          </cell>
        </row>
        <row r="1270">
          <cell r="A1270" t="str">
            <v>12-36-b</v>
          </cell>
          <cell r="B1270" t="str">
            <v>Sawing wood by hand : Hard wood (shisham, kikar, teak or sahl)</v>
          </cell>
          <cell r="C1270" t="str">
            <v>100 Sft</v>
          </cell>
          <cell r="D1270">
            <v>5145</v>
          </cell>
          <cell r="E1270">
            <v>5145</v>
          </cell>
          <cell r="F1270" t="str">
            <v>m2</v>
          </cell>
          <cell r="G1270">
            <v>553.6</v>
          </cell>
          <cell r="H1270">
            <v>553.6</v>
          </cell>
          <cell r="I1270" t="str">
            <v>4.6.2 , 12.1.3.10</v>
          </cell>
        </row>
        <row r="1271">
          <cell r="A1271" t="str">
            <v>12-37-a</v>
          </cell>
          <cell r="B1271" t="str">
            <v>Sawing wood by machine : Soft Wood</v>
          </cell>
          <cell r="C1271" t="str">
            <v>100 Sft</v>
          </cell>
          <cell r="D1271">
            <v>1372</v>
          </cell>
          <cell r="E1271">
            <v>1372</v>
          </cell>
          <cell r="F1271" t="str">
            <v>m2</v>
          </cell>
          <cell r="G1271">
            <v>147.63</v>
          </cell>
          <cell r="H1271">
            <v>147.63</v>
          </cell>
          <cell r="I1271" t="str">
            <v>4.6.2 , 12.1.3.10</v>
          </cell>
        </row>
        <row r="1272">
          <cell r="A1272" t="str">
            <v>12-37-b</v>
          </cell>
          <cell r="B1272" t="str">
            <v>Sawing wood by machine : Hard Wood</v>
          </cell>
          <cell r="C1272" t="str">
            <v>100 Sft</v>
          </cell>
          <cell r="D1272">
            <v>2153.06</v>
          </cell>
          <cell r="E1272">
            <v>2153.06</v>
          </cell>
          <cell r="F1272" t="str">
            <v>m2</v>
          </cell>
          <cell r="G1272">
            <v>231.67</v>
          </cell>
          <cell r="H1272">
            <v>231.67</v>
          </cell>
          <cell r="I1272" t="str">
            <v>4.6.2 , 12.1.3.10</v>
          </cell>
        </row>
        <row r="1273">
          <cell r="A1273" t="str">
            <v>12-38</v>
          </cell>
          <cell r="B1273" t="str">
            <v>Making and fixing sun-shade of deodar wood including fixing brackets</v>
          </cell>
          <cell r="C1273" t="str">
            <v>100 Sft</v>
          </cell>
          <cell r="D1273">
            <v>8680.35</v>
          </cell>
          <cell r="E1273">
            <v>79712.05</v>
          </cell>
          <cell r="F1273" t="str">
            <v>m2</v>
          </cell>
          <cell r="G1273">
            <v>934.01</v>
          </cell>
          <cell r="H1273">
            <v>8577.02</v>
          </cell>
          <cell r="I1273" t="str">
            <v>12.14</v>
          </cell>
        </row>
        <row r="1274">
          <cell r="A1274" t="str">
            <v>12-39</v>
          </cell>
          <cell r="B1274" t="str">
            <v>Making and fixing 1" thick kail or chir wooden notice board with frame</v>
          </cell>
          <cell r="C1274" t="str">
            <v>Sft</v>
          </cell>
          <cell r="D1274">
            <v>99.22</v>
          </cell>
          <cell r="E1274">
            <v>330.54</v>
          </cell>
          <cell r="F1274" t="str">
            <v>m2</v>
          </cell>
          <cell r="G1274">
            <v>1067.6600000000001</v>
          </cell>
          <cell r="H1274">
            <v>3556.63</v>
          </cell>
          <cell r="I1274" t="str">
            <v>12.1</v>
          </cell>
        </row>
        <row r="1275">
          <cell r="A1275" t="str">
            <v>12-40</v>
          </cell>
          <cell r="B1275" t="str">
            <v>Wooden stair-cases complete 2'-3'  wide frame 1.5" thick planks of deodar wood including hand rails</v>
          </cell>
          <cell r="C1275" t="str">
            <v>Rft</v>
          </cell>
          <cell r="D1275">
            <v>398.85</v>
          </cell>
          <cell r="E1275">
            <v>4635.1899999999996</v>
          </cell>
          <cell r="F1275" t="str">
            <v>m</v>
          </cell>
          <cell r="G1275">
            <v>1308.56</v>
          </cell>
          <cell r="H1275">
            <v>15207.32</v>
          </cell>
          <cell r="I1275" t="str">
            <v>12.2</v>
          </cell>
        </row>
        <row r="1276">
          <cell r="A1276" t="str">
            <v>12-41-a-01</v>
          </cell>
          <cell r="B1276" t="str">
            <v>Providing and fixing partition including framework : Sheet on one side of frame : Hard board</v>
          </cell>
          <cell r="C1276" t="str">
            <v>100 Sft</v>
          </cell>
          <cell r="D1276">
            <v>1722.77</v>
          </cell>
          <cell r="E1276">
            <v>10708.18</v>
          </cell>
          <cell r="F1276" t="str">
            <v>m2</v>
          </cell>
          <cell r="G1276">
            <v>185.37</v>
          </cell>
          <cell r="H1276">
            <v>1152.2</v>
          </cell>
          <cell r="I1276" t="str">
            <v>12.1</v>
          </cell>
        </row>
        <row r="1277">
          <cell r="A1277" t="str">
            <v>12-41-a-02</v>
          </cell>
          <cell r="B1277" t="str">
            <v>Providing and fixing partition including framework : Sheet on one side of frame : Ply wood 1/4" thick</v>
          </cell>
          <cell r="C1277" t="str">
            <v>100 Sft</v>
          </cell>
          <cell r="D1277">
            <v>1722.77</v>
          </cell>
          <cell r="E1277">
            <v>11021.8</v>
          </cell>
          <cell r="F1277" t="str">
            <v>m2</v>
          </cell>
          <cell r="G1277">
            <v>185.37</v>
          </cell>
          <cell r="H1277">
            <v>1185.95</v>
          </cell>
          <cell r="I1277" t="str">
            <v>12.1</v>
          </cell>
        </row>
        <row r="1278">
          <cell r="A1278" t="str">
            <v>12-41-a-03</v>
          </cell>
          <cell r="B1278" t="str">
            <v>Providing and fixing partition including framework : Sheet on one side of frame : Masonite 5/16''</v>
          </cell>
          <cell r="C1278" t="str">
            <v>100 Sft</v>
          </cell>
          <cell r="D1278">
            <v>1722.77</v>
          </cell>
          <cell r="E1278">
            <v>29452.74</v>
          </cell>
          <cell r="F1278" t="str">
            <v>m2</v>
          </cell>
          <cell r="G1278">
            <v>185.37</v>
          </cell>
          <cell r="H1278">
            <v>3169.11</v>
          </cell>
          <cell r="I1278" t="str">
            <v>12.1</v>
          </cell>
        </row>
        <row r="1279">
          <cell r="A1279" t="str">
            <v>12-41-b-01</v>
          </cell>
          <cell r="B1279" t="str">
            <v>Providing and fixing partition including framework : Sheets on both sides of frame : Hard board 5/16''</v>
          </cell>
          <cell r="C1279" t="str">
            <v>100 Sft</v>
          </cell>
          <cell r="D1279">
            <v>2072.6999999999998</v>
          </cell>
          <cell r="E1279">
            <v>13185.9</v>
          </cell>
          <cell r="F1279" t="str">
            <v>m2</v>
          </cell>
          <cell r="G1279">
            <v>223.02</v>
          </cell>
          <cell r="H1279">
            <v>1418.8</v>
          </cell>
          <cell r="I1279" t="str">
            <v>12.1</v>
          </cell>
        </row>
        <row r="1280">
          <cell r="A1280" t="str">
            <v>12-41-b-02</v>
          </cell>
          <cell r="B1280" t="str">
            <v>Providing and fixing partition including framework : Sheets on both sides of frame : Ply wood 1/4"</v>
          </cell>
          <cell r="C1280" t="str">
            <v>100 Sft</v>
          </cell>
          <cell r="D1280">
            <v>2072.6999999999998</v>
          </cell>
          <cell r="E1280">
            <v>13637.61</v>
          </cell>
          <cell r="F1280" t="str">
            <v>m2</v>
          </cell>
          <cell r="G1280">
            <v>223.02</v>
          </cell>
          <cell r="H1280">
            <v>1467.41</v>
          </cell>
          <cell r="I1280" t="str">
            <v>12.1</v>
          </cell>
        </row>
        <row r="1281">
          <cell r="A1281" t="str">
            <v>12-41-b-03</v>
          </cell>
          <cell r="B1281" t="str">
            <v>Providing and fixing partition including framework : Sheets on both sides of frame : Masonite 5/16''</v>
          </cell>
          <cell r="C1281" t="str">
            <v>100 Sft</v>
          </cell>
          <cell r="D1281">
            <v>2072.6999999999998</v>
          </cell>
          <cell r="E1281">
            <v>49269.32</v>
          </cell>
          <cell r="F1281" t="str">
            <v>m2</v>
          </cell>
          <cell r="G1281">
            <v>223.02</v>
          </cell>
          <cell r="H1281">
            <v>5301.38</v>
          </cell>
          <cell r="I1281" t="str">
            <v>12.1</v>
          </cell>
        </row>
        <row r="1282">
          <cell r="A1282" t="str">
            <v>12-42-a</v>
          </cell>
          <cell r="B1282" t="str">
            <v>Providing and fixing ceiling, including frame work : Hard board 5/16''</v>
          </cell>
          <cell r="C1282" t="str">
            <v>100 Sft</v>
          </cell>
          <cell r="D1282">
            <v>3444.21</v>
          </cell>
          <cell r="E1282">
            <v>13163.96</v>
          </cell>
          <cell r="F1282" t="str">
            <v>m2</v>
          </cell>
          <cell r="G1282">
            <v>370.6</v>
          </cell>
          <cell r="H1282">
            <v>1416.44</v>
          </cell>
          <cell r="I1282" t="str">
            <v>12.1 , 9.22</v>
          </cell>
        </row>
        <row r="1283">
          <cell r="A1283" t="str">
            <v>12-42-b</v>
          </cell>
          <cell r="B1283" t="str">
            <v>Providing and fixing ceiling, including frame work : Chip Board 1/2''</v>
          </cell>
          <cell r="C1283" t="str">
            <v>100 Sft</v>
          </cell>
          <cell r="D1283">
            <v>3444.21</v>
          </cell>
          <cell r="E1283">
            <v>15518.68</v>
          </cell>
          <cell r="F1283" t="str">
            <v>m2</v>
          </cell>
          <cell r="G1283">
            <v>370.6</v>
          </cell>
          <cell r="H1283">
            <v>1669.81</v>
          </cell>
          <cell r="I1283" t="str">
            <v>9.19</v>
          </cell>
        </row>
        <row r="1284">
          <cell r="A1284" t="str">
            <v>12-42-c</v>
          </cell>
          <cell r="B1284" t="str">
            <v>Providing and fixing ceiling, including frame work : Ply wood 1/4" thick</v>
          </cell>
          <cell r="C1284" t="str">
            <v>100 Sft</v>
          </cell>
          <cell r="D1284">
            <v>3444.21</v>
          </cell>
          <cell r="E1284">
            <v>13322.27</v>
          </cell>
          <cell r="F1284" t="str">
            <v>m2</v>
          </cell>
          <cell r="G1284">
            <v>370.6</v>
          </cell>
          <cell r="H1284">
            <v>1433.48</v>
          </cell>
          <cell r="I1284" t="str">
            <v>9.19</v>
          </cell>
        </row>
        <row r="1285">
          <cell r="A1285" t="str">
            <v>12-42-d</v>
          </cell>
          <cell r="B1285" t="str">
            <v>Providing and fixing ceiling, including frame work : Masonite 5/16''</v>
          </cell>
          <cell r="C1285" t="str">
            <v>100 Sft</v>
          </cell>
          <cell r="D1285">
            <v>3444.21</v>
          </cell>
          <cell r="E1285">
            <v>30294.85</v>
          </cell>
          <cell r="F1285" t="str">
            <v>m2</v>
          </cell>
          <cell r="G1285">
            <v>370.6</v>
          </cell>
          <cell r="H1285">
            <v>3259.73</v>
          </cell>
          <cell r="I1285" t="str">
            <v>9.22</v>
          </cell>
        </row>
        <row r="1286">
          <cell r="A1286" t="str">
            <v>12-43-a-01</v>
          </cell>
          <cell r="B1286" t="str">
            <v>Provide &amp; fix, thermorpore false ceiling complete Deodar wood frame panelling : 3/4" thick</v>
          </cell>
          <cell r="C1286" t="str">
            <v>100 Sft</v>
          </cell>
          <cell r="D1286">
            <v>2805.49</v>
          </cell>
          <cell r="E1286">
            <v>17633.96</v>
          </cell>
          <cell r="F1286" t="str">
            <v>m2</v>
          </cell>
          <cell r="G1286">
            <v>301.87</v>
          </cell>
          <cell r="H1286">
            <v>1897.41</v>
          </cell>
          <cell r="I1286" t="str">
            <v>12.1 , 9.20</v>
          </cell>
        </row>
        <row r="1287">
          <cell r="A1287" t="str">
            <v>12-43-a-02</v>
          </cell>
          <cell r="B1287" t="str">
            <v>Provide &amp; fix, thermorpore false ceiling complete Deodar wood frame panelling : 1" thick</v>
          </cell>
          <cell r="C1287" t="str">
            <v>100 Sft</v>
          </cell>
          <cell r="D1287">
            <v>2805.49</v>
          </cell>
          <cell r="E1287">
            <v>17884.91</v>
          </cell>
          <cell r="F1287" t="str">
            <v>m2</v>
          </cell>
          <cell r="G1287">
            <v>301.87</v>
          </cell>
          <cell r="H1287">
            <v>1924.42</v>
          </cell>
          <cell r="I1287" t="str">
            <v>9.2</v>
          </cell>
        </row>
        <row r="1288">
          <cell r="A1288" t="str">
            <v>12-43-b-01</v>
          </cell>
          <cell r="B1288" t="str">
            <v>Provide &amp; fix, thermorpore false ceiling complete Partal wood frame panelling : 3/4" thick</v>
          </cell>
          <cell r="C1288" t="str">
            <v>100 Sft</v>
          </cell>
          <cell r="D1288">
            <v>2805.49</v>
          </cell>
          <cell r="E1288">
            <v>9000.09</v>
          </cell>
          <cell r="F1288" t="str">
            <v>m2</v>
          </cell>
          <cell r="G1288">
            <v>301.87</v>
          </cell>
          <cell r="H1288">
            <v>968.41</v>
          </cell>
          <cell r="I1288" t="str">
            <v>9.2</v>
          </cell>
        </row>
        <row r="1289">
          <cell r="A1289" t="str">
            <v>12-43-b-02</v>
          </cell>
          <cell r="B1289" t="str">
            <v>Provide &amp; fix, thermorpore false ceiling complete Partal wood frame panelling : 1" thick</v>
          </cell>
          <cell r="C1289" t="str">
            <v>100 Sft</v>
          </cell>
          <cell r="D1289">
            <v>2805.49</v>
          </cell>
          <cell r="E1289">
            <v>9251.0400000000009</v>
          </cell>
          <cell r="F1289" t="str">
            <v>m2</v>
          </cell>
          <cell r="G1289">
            <v>301.87</v>
          </cell>
          <cell r="H1289">
            <v>995.41</v>
          </cell>
          <cell r="I1289" t="str">
            <v>9.2</v>
          </cell>
        </row>
        <row r="1290">
          <cell r="A1290" t="str">
            <v>12-44-a</v>
          </cell>
          <cell r="B1290" t="str">
            <v>Providing and fixing 1/2" thick Medium Density Fibreboard (Lasani) ceiling of required shape fixed with screws and nails perforated in corners if required but excluding the cost of frame in ground floor upto 14 ft high including guffing.</v>
          </cell>
          <cell r="C1290" t="str">
            <v>Sft</v>
          </cell>
          <cell r="D1290">
            <v>15.21</v>
          </cell>
          <cell r="E1290">
            <v>119.05</v>
          </cell>
          <cell r="F1290" t="str">
            <v>m2</v>
          </cell>
          <cell r="G1290">
            <v>163.71</v>
          </cell>
          <cell r="H1290">
            <v>1280.93</v>
          </cell>
          <cell r="I1290" t="str">
            <v>9.19</v>
          </cell>
        </row>
        <row r="1291">
          <cell r="A1291" t="str">
            <v>12-44-b</v>
          </cell>
          <cell r="B1291" t="str">
            <v>Providing and fixing 3/4'' thick Medium Density Fibreboard (Lasani) ceiling of required shape fixed with screws and nails perforated in corners if required but excluding the cost of frame in ground floor upto 14 ft high including guffing.</v>
          </cell>
          <cell r="C1291" t="str">
            <v>Sft</v>
          </cell>
          <cell r="D1291">
            <v>15.21</v>
          </cell>
          <cell r="E1291">
            <v>136.97</v>
          </cell>
          <cell r="F1291" t="str">
            <v>m2</v>
          </cell>
          <cell r="G1291">
            <v>163.71</v>
          </cell>
          <cell r="H1291">
            <v>1473.81</v>
          </cell>
          <cell r="I1291" t="str">
            <v>9.19</v>
          </cell>
        </row>
        <row r="1292">
          <cell r="A1292" t="str">
            <v>12-44-c</v>
          </cell>
          <cell r="B1292" t="str">
            <v>Providing and fixing 3/8'' thick Medium Density Fibreboard (Lasani) ceiling of required shape fixed with screws and nails perforated in corners if required but excluding the cost of frame in ground floor upto 14 ft high including guffing.</v>
          </cell>
          <cell r="C1292" t="str">
            <v>Sft</v>
          </cell>
          <cell r="D1292">
            <v>15.21</v>
          </cell>
          <cell r="E1292">
            <v>107.1</v>
          </cell>
          <cell r="F1292" t="str">
            <v>m2</v>
          </cell>
          <cell r="G1292">
            <v>163.71</v>
          </cell>
          <cell r="H1292">
            <v>1152.3499999999999</v>
          </cell>
          <cell r="I1292" t="str">
            <v>9.19</v>
          </cell>
        </row>
        <row r="1293">
          <cell r="A1293" t="str">
            <v>12-45</v>
          </cell>
          <cell r="B1293" t="str">
            <v>P/F of plaster of paris tile of size 2' x 2' x 1'' false ceiling with finishing of joints along with Aluminum L and T sections and Hanging wires</v>
          </cell>
          <cell r="C1293" t="str">
            <v>100 Sft</v>
          </cell>
          <cell r="D1293">
            <v>2940</v>
          </cell>
          <cell r="E1293">
            <v>17163.990000000002</v>
          </cell>
          <cell r="F1293" t="str">
            <v>m2</v>
          </cell>
          <cell r="G1293">
            <v>316.33999999999997</v>
          </cell>
          <cell r="H1293">
            <v>1846.85</v>
          </cell>
          <cell r="I1293" t="str">
            <v>9.21</v>
          </cell>
        </row>
        <row r="1294">
          <cell r="A1294" t="str">
            <v>12-46-a</v>
          </cell>
          <cell r="B1294" t="str">
            <v>P/F of plaster of paris Gola (Comer) 8" width ornamental design with finishing of joints complete</v>
          </cell>
          <cell r="C1294" t="str">
            <v>Rft</v>
          </cell>
          <cell r="D1294">
            <v>57.51</v>
          </cell>
          <cell r="E1294">
            <v>63.97</v>
          </cell>
          <cell r="F1294" t="str">
            <v>m</v>
          </cell>
          <cell r="G1294">
            <v>188.69</v>
          </cell>
          <cell r="H1294">
            <v>209.86</v>
          </cell>
          <cell r="I1294" t="str">
            <v>9.21</v>
          </cell>
        </row>
        <row r="1295">
          <cell r="A1295" t="str">
            <v>12-46-b</v>
          </cell>
          <cell r="B1295" t="str">
            <v>P/F of plaster Gola (Comer) 2" width ornamental design with finishing of joints complete</v>
          </cell>
          <cell r="C1295" t="str">
            <v>Rft</v>
          </cell>
          <cell r="D1295">
            <v>69.02</v>
          </cell>
          <cell r="E1295">
            <v>113.11</v>
          </cell>
          <cell r="F1295" t="str">
            <v>m</v>
          </cell>
          <cell r="G1295">
            <v>226.43</v>
          </cell>
          <cell r="H1295">
            <v>371.1</v>
          </cell>
          <cell r="I1295" t="str">
            <v>9.21</v>
          </cell>
        </row>
        <row r="1296">
          <cell r="A1296" t="str">
            <v>12-47</v>
          </cell>
          <cell r="B1296" t="str">
            <v>Supply and Fixing accoustic mineral fibre tile ceiling fixed with aluminium tee hung by GI wire fixed in roof</v>
          </cell>
          <cell r="C1296" t="str">
            <v>100 Sft</v>
          </cell>
          <cell r="D1296">
            <v>4140.5</v>
          </cell>
          <cell r="E1296">
            <v>21746.44</v>
          </cell>
          <cell r="F1296" t="str">
            <v>m2</v>
          </cell>
          <cell r="G1296">
            <v>445.52</v>
          </cell>
          <cell r="H1296">
            <v>2339.92</v>
          </cell>
          <cell r="I1296" t="str">
            <v>9.19</v>
          </cell>
        </row>
        <row r="1297">
          <cell r="A1297" t="str">
            <v>12-48-a</v>
          </cell>
          <cell r="B1297" t="str">
            <v>Fixing Door including chowkats</v>
          </cell>
          <cell r="C1297" t="str">
            <v>Each</v>
          </cell>
          <cell r="D1297">
            <v>326.33999999999997</v>
          </cell>
          <cell r="E1297">
            <v>326.33999999999997</v>
          </cell>
          <cell r="F1297" t="str">
            <v>Each</v>
          </cell>
          <cell r="G1297">
            <v>326.33999999999997</v>
          </cell>
          <cell r="H1297">
            <v>326.33999999999997</v>
          </cell>
          <cell r="I1297" t="str">
            <v>12.2</v>
          </cell>
        </row>
        <row r="1298">
          <cell r="A1298" t="str">
            <v>12-48-b</v>
          </cell>
          <cell r="B1298" t="str">
            <v>Fixing Windows including chowkats</v>
          </cell>
          <cell r="C1298" t="str">
            <v>Each</v>
          </cell>
          <cell r="D1298">
            <v>326.33999999999997</v>
          </cell>
          <cell r="E1298">
            <v>326.33999999999997</v>
          </cell>
          <cell r="F1298" t="str">
            <v>Each</v>
          </cell>
          <cell r="G1298">
            <v>326.33999999999997</v>
          </cell>
          <cell r="H1298">
            <v>326.33999999999997</v>
          </cell>
          <cell r="I1298" t="str">
            <v>12.2</v>
          </cell>
        </row>
        <row r="1299">
          <cell r="A1299" t="str">
            <v>12-49-a</v>
          </cell>
          <cell r="B1299"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99" t="str">
            <v>Sft</v>
          </cell>
          <cell r="D1299">
            <v>201.84</v>
          </cell>
          <cell r="E1299">
            <v>1511.86</v>
          </cell>
          <cell r="F1299" t="str">
            <v>m2</v>
          </cell>
          <cell r="G1299">
            <v>2171.83</v>
          </cell>
          <cell r="H1299">
            <v>16267.62</v>
          </cell>
          <cell r="I1299" t="str">
            <v>12.14</v>
          </cell>
        </row>
        <row r="1300">
          <cell r="A1300" t="str">
            <v>12-49-b</v>
          </cell>
          <cell r="B1300"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1¾" (45mm) thick.</v>
          </cell>
          <cell r="C1300" t="str">
            <v>Sft</v>
          </cell>
          <cell r="D1300">
            <v>201.84</v>
          </cell>
          <cell r="E1300">
            <v>1430</v>
          </cell>
          <cell r="F1300" t="str">
            <v>m2</v>
          </cell>
          <cell r="G1300">
            <v>2171.83</v>
          </cell>
          <cell r="H1300">
            <v>15386.84</v>
          </cell>
          <cell r="I1300" t="str">
            <v>12.14</v>
          </cell>
        </row>
        <row r="1301">
          <cell r="A1301" t="str">
            <v>12-49-c</v>
          </cell>
          <cell r="B1301"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1½" (40mm) thick.</v>
          </cell>
          <cell r="C1301" t="str">
            <v>Sft</v>
          </cell>
          <cell r="D1301">
            <v>201.84</v>
          </cell>
          <cell r="E1301">
            <v>1372.64</v>
          </cell>
          <cell r="F1301" t="str">
            <v>m2</v>
          </cell>
          <cell r="G1301">
            <v>2171.83</v>
          </cell>
          <cell r="H1301">
            <v>14769.65</v>
          </cell>
          <cell r="I1301" t="str">
            <v>12.14</v>
          </cell>
        </row>
        <row r="1302">
          <cell r="A1302" t="str">
            <v>12-50-a</v>
          </cell>
          <cell r="B1302" t="str">
            <v>Glazing with panes (16-18 oz) including cost of putty</v>
          </cell>
          <cell r="C1302" t="str">
            <v>Sft</v>
          </cell>
          <cell r="D1302">
            <v>26.97</v>
          </cell>
          <cell r="E1302">
            <v>162.16</v>
          </cell>
          <cell r="F1302" t="str">
            <v>m2</v>
          </cell>
          <cell r="G1302">
            <v>290.20999999999998</v>
          </cell>
          <cell r="H1302">
            <v>1744.79</v>
          </cell>
          <cell r="I1302" t="str">
            <v>12.12</v>
          </cell>
        </row>
        <row r="1303">
          <cell r="A1303" t="str">
            <v>12-50-b</v>
          </cell>
          <cell r="B1303" t="str">
            <v>Glazing with panes (16-18 oz) using deodar wooden fillets &amp; putty</v>
          </cell>
          <cell r="C1303" t="str">
            <v>Sft</v>
          </cell>
          <cell r="D1303">
            <v>40.130000000000003</v>
          </cell>
          <cell r="E1303">
            <v>213.55</v>
          </cell>
          <cell r="F1303" t="str">
            <v>m2</v>
          </cell>
          <cell r="G1303">
            <v>431.77</v>
          </cell>
          <cell r="H1303">
            <v>2297.8200000000002</v>
          </cell>
          <cell r="I1303" t="str">
            <v>12.12</v>
          </cell>
        </row>
        <row r="1304">
          <cell r="A1304" t="str">
            <v>12-50-c</v>
          </cell>
          <cell r="B1304" t="str">
            <v>Glazing with panes (24-26 oz) using putty &amp; deodar wooden fillets</v>
          </cell>
          <cell r="C1304" t="str">
            <v>Sft</v>
          </cell>
          <cell r="D1304">
            <v>40.130000000000003</v>
          </cell>
          <cell r="E1304">
            <v>213.55</v>
          </cell>
          <cell r="F1304" t="str">
            <v>m2</v>
          </cell>
          <cell r="G1304">
            <v>431.77</v>
          </cell>
          <cell r="H1304">
            <v>2297.8200000000002</v>
          </cell>
          <cell r="I1304" t="str">
            <v>12.12</v>
          </cell>
        </row>
        <row r="1305">
          <cell r="A1305" t="str">
            <v>12-51-a</v>
          </cell>
          <cell r="B1305" t="str">
            <v>Cutting to required size &amp; fixing glass panes with putty.</v>
          </cell>
          <cell r="C1305" t="str">
            <v>100 Sft</v>
          </cell>
          <cell r="D1305">
            <v>1882.34</v>
          </cell>
          <cell r="E1305">
            <v>2103.29</v>
          </cell>
          <cell r="F1305" t="str">
            <v>m2</v>
          </cell>
          <cell r="G1305">
            <v>202.54</v>
          </cell>
          <cell r="H1305">
            <v>226.31</v>
          </cell>
          <cell r="I1305" t="str">
            <v>12.12</v>
          </cell>
        </row>
        <row r="1306">
          <cell r="A1306" t="str">
            <v>12-51-b</v>
          </cell>
          <cell r="B1306" t="str">
            <v>Cutting to required size &amp; fixing glass panes Using deodar wood fillets &amp; putty</v>
          </cell>
          <cell r="C1306" t="str">
            <v>Sft</v>
          </cell>
          <cell r="D1306">
            <v>36.549999999999997</v>
          </cell>
          <cell r="E1306">
            <v>78.62</v>
          </cell>
          <cell r="F1306" t="str">
            <v>m2</v>
          </cell>
          <cell r="G1306">
            <v>393.32</v>
          </cell>
          <cell r="H1306">
            <v>845.9</v>
          </cell>
          <cell r="I1306" t="str">
            <v>12.12</v>
          </cell>
        </row>
        <row r="1307">
          <cell r="A1307" t="str">
            <v>12-52-a</v>
          </cell>
          <cell r="B1307" t="str">
            <v>Glazing with plate glass 6 mm thick including cost of deodar wood fillet &amp; putty : Upto 0.75 m2</v>
          </cell>
          <cell r="C1307" t="str">
            <v>Sft</v>
          </cell>
          <cell r="D1307">
            <v>54.55</v>
          </cell>
          <cell r="E1307">
            <v>214.84</v>
          </cell>
          <cell r="F1307" t="str">
            <v>m2</v>
          </cell>
          <cell r="G1307">
            <v>586.91999999999996</v>
          </cell>
          <cell r="H1307">
            <v>2311.6799999999998</v>
          </cell>
          <cell r="I1307" t="str">
            <v>12.12</v>
          </cell>
        </row>
        <row r="1308">
          <cell r="A1308" t="str">
            <v>12-52-b</v>
          </cell>
          <cell r="B1308" t="str">
            <v>Glazing with plate glass 6 mm thick including cost of deodar wood fillet &amp; putty :  0.75m2 to 2.25 m2</v>
          </cell>
          <cell r="C1308" t="str">
            <v>Sft</v>
          </cell>
          <cell r="D1308">
            <v>54.55</v>
          </cell>
          <cell r="E1308">
            <v>213.95</v>
          </cell>
          <cell r="F1308" t="str">
            <v>m2</v>
          </cell>
          <cell r="G1308">
            <v>586.91999999999996</v>
          </cell>
          <cell r="H1308">
            <v>2302.14</v>
          </cell>
          <cell r="I1308" t="str">
            <v>12.12</v>
          </cell>
        </row>
        <row r="1309">
          <cell r="A1309" t="str">
            <v>12-53-a</v>
          </cell>
          <cell r="B1309" t="str">
            <v>Providing and Fixing of 4 Way Structural Glazing in Aluminum Section of Thickness 2mm, Brackets, Anchor Bolts, Hardware, Silicon, Gasket. 6mm Clear Low E Glass Tempered + 12mm Air Gap + 5mm Clear Glass Tempered. As per U-Value: 1.8 SC: 0.62 LT: 65%</v>
          </cell>
          <cell r="C1309" t="str">
            <v>Sft</v>
          </cell>
          <cell r="D1309">
            <v>11.21</v>
          </cell>
          <cell r="E1309">
            <v>1206.21</v>
          </cell>
          <cell r="F1309" t="str">
            <v>m2</v>
          </cell>
          <cell r="G1309">
            <v>120.61</v>
          </cell>
          <cell r="H1309">
            <v>12978.81</v>
          </cell>
          <cell r="I1309" t="str">
            <v>12.12</v>
          </cell>
        </row>
        <row r="1310">
          <cell r="A1310" t="str">
            <v>12-53-b</v>
          </cell>
          <cell r="B1310"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0" t="str">
            <v>Sft</v>
          </cell>
          <cell r="D1310">
            <v>11.21</v>
          </cell>
          <cell r="E1310">
            <v>1600.56</v>
          </cell>
          <cell r="F1310" t="str">
            <v>m2</v>
          </cell>
          <cell r="G1310">
            <v>120.61</v>
          </cell>
          <cell r="H1310">
            <v>17222.02</v>
          </cell>
          <cell r="I1310" t="str">
            <v>12.12</v>
          </cell>
        </row>
        <row r="1311">
          <cell r="A1311" t="str">
            <v>12-53-c</v>
          </cell>
          <cell r="B1311"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311" t="str">
            <v>Sft</v>
          </cell>
          <cell r="D1311">
            <v>17.489999999999998</v>
          </cell>
          <cell r="E1311">
            <v>2078.62</v>
          </cell>
          <cell r="F1311" t="str">
            <v>m2</v>
          </cell>
          <cell r="G1311">
            <v>188.15</v>
          </cell>
          <cell r="H1311">
            <v>22365.97</v>
          </cell>
          <cell r="I1311" t="str">
            <v>12.12</v>
          </cell>
        </row>
        <row r="1312">
          <cell r="A1312" t="str">
            <v>12-54-a</v>
          </cell>
          <cell r="B1312" t="str">
            <v>1.5" thick deodar doors &amp; windows, chowkat of MS angle iron 1.5"x1.5"x1/4" welded with MS flat</v>
          </cell>
          <cell r="C1312" t="str">
            <v>Sft</v>
          </cell>
          <cell r="D1312">
            <v>10.01</v>
          </cell>
          <cell r="E1312">
            <v>882.19</v>
          </cell>
          <cell r="F1312" t="str">
            <v>m2</v>
          </cell>
          <cell r="G1312">
            <v>107.75</v>
          </cell>
          <cell r="H1312">
            <v>9492.33</v>
          </cell>
          <cell r="I1312" t="str">
            <v>12.2 , 25.5</v>
          </cell>
        </row>
        <row r="1313">
          <cell r="A1313" t="str">
            <v>12-54-b</v>
          </cell>
          <cell r="B1313" t="str">
            <v>1.5" thick deodar doors &amp; windows, chowkat of MS tee iron 1.5"x 1.5"x 1/4" welded with MS flat</v>
          </cell>
          <cell r="C1313" t="str">
            <v>Sft</v>
          </cell>
          <cell r="D1313">
            <v>10.01</v>
          </cell>
          <cell r="E1313">
            <v>825.08</v>
          </cell>
          <cell r="F1313" t="str">
            <v>m2</v>
          </cell>
          <cell r="G1313">
            <v>107.75</v>
          </cell>
          <cell r="H1313">
            <v>8877.91</v>
          </cell>
          <cell r="I1313" t="str">
            <v>12.2 , 25.5</v>
          </cell>
        </row>
        <row r="1314">
          <cell r="A1314" t="str">
            <v>12-55-a</v>
          </cell>
          <cell r="B1314" t="str">
            <v>1.5" thick hollow flush door/window, chowkat of MS angle iron 1.5"x1.5"x1/4" welded with MS flat</v>
          </cell>
          <cell r="C1314" t="str">
            <v>Sft</v>
          </cell>
          <cell r="D1314">
            <v>168.73</v>
          </cell>
          <cell r="E1314">
            <v>1021.11</v>
          </cell>
          <cell r="F1314" t="str">
            <v>m2</v>
          </cell>
          <cell r="G1314">
            <v>1815.55</v>
          </cell>
          <cell r="H1314">
            <v>10987.14</v>
          </cell>
          <cell r="I1314" t="str">
            <v>12.2</v>
          </cell>
        </row>
        <row r="1315">
          <cell r="A1315" t="str">
            <v>12-55-b</v>
          </cell>
          <cell r="B1315" t="str">
            <v>1.5" thick hollow flush door/window, chowkat of MS tee iron 1.5"x 1.5"x 1/4" welded with MS flat</v>
          </cell>
          <cell r="C1315" t="str">
            <v>Sft</v>
          </cell>
          <cell r="D1315">
            <v>168.44</v>
          </cell>
          <cell r="E1315">
            <v>968.06</v>
          </cell>
          <cell r="F1315" t="str">
            <v>m2</v>
          </cell>
          <cell r="G1315">
            <v>1812.39</v>
          </cell>
          <cell r="H1315">
            <v>10416.31</v>
          </cell>
          <cell r="I1315" t="str">
            <v>12.2</v>
          </cell>
        </row>
        <row r="1316">
          <cell r="A1316" t="str">
            <v>12-56-a</v>
          </cell>
          <cell r="B1316" t="str">
            <v xml:space="preserve">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 </v>
          </cell>
          <cell r="C1316" t="str">
            <v>Sft</v>
          </cell>
          <cell r="D1316">
            <v>76.83</v>
          </cell>
          <cell r="E1316">
            <v>667.02</v>
          </cell>
          <cell r="F1316" t="str">
            <v>m2</v>
          </cell>
          <cell r="G1316">
            <v>826.73</v>
          </cell>
          <cell r="H1316">
            <v>7177.13</v>
          </cell>
          <cell r="I1316" t="str">
            <v>12.3</v>
          </cell>
        </row>
        <row r="1317">
          <cell r="A1317" t="str">
            <v>12-56-b</v>
          </cell>
          <cell r="B1317" t="str">
            <v xml:space="preserve">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 </v>
          </cell>
          <cell r="C1317" t="str">
            <v>Sft</v>
          </cell>
          <cell r="D1317">
            <v>76.83</v>
          </cell>
          <cell r="E1317">
            <v>322.52</v>
          </cell>
          <cell r="F1317" t="str">
            <v>m2</v>
          </cell>
          <cell r="G1317">
            <v>826.73</v>
          </cell>
          <cell r="H1317">
            <v>3470.36</v>
          </cell>
          <cell r="I1317" t="str">
            <v>12.2</v>
          </cell>
        </row>
        <row r="1318">
          <cell r="A1318" t="str">
            <v>12-56-c</v>
          </cell>
          <cell r="B1318" t="str">
            <v>Providing and fixing of Teak wood joinery (factory made) complete in all respects including chowkat and frame and fittings complete in all respects.</v>
          </cell>
          <cell r="C1318" t="str">
            <v>Sft</v>
          </cell>
          <cell r="D1318">
            <v>368.97</v>
          </cell>
          <cell r="E1318">
            <v>1468.07</v>
          </cell>
          <cell r="F1318" t="str">
            <v>m2</v>
          </cell>
          <cell r="G1318">
            <v>3970.12</v>
          </cell>
          <cell r="H1318">
            <v>15796.47</v>
          </cell>
          <cell r="I1318" t="str">
            <v>12.14</v>
          </cell>
        </row>
        <row r="1319">
          <cell r="A1319" t="str">
            <v>12-57-a</v>
          </cell>
          <cell r="B1319"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319" t="str">
            <v>Sft</v>
          </cell>
          <cell r="D1319">
            <v>172.16</v>
          </cell>
          <cell r="E1319">
            <v>746.84</v>
          </cell>
          <cell r="F1319" t="str">
            <v>m2</v>
          </cell>
          <cell r="G1319">
            <v>1852.39</v>
          </cell>
          <cell r="H1319">
            <v>8035.96</v>
          </cell>
          <cell r="I1319" t="str">
            <v>25.5</v>
          </cell>
        </row>
        <row r="1320">
          <cell r="A1320" t="str">
            <v>12-57-b</v>
          </cell>
          <cell r="B1320"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320" t="str">
            <v>Sft</v>
          </cell>
          <cell r="D1320">
            <v>169.36</v>
          </cell>
          <cell r="E1320">
            <v>739.5</v>
          </cell>
          <cell r="F1320" t="str">
            <v>m2</v>
          </cell>
          <cell r="G1320">
            <v>1822.34</v>
          </cell>
          <cell r="H1320">
            <v>7956.99</v>
          </cell>
          <cell r="I1320" t="str">
            <v>25.5</v>
          </cell>
        </row>
        <row r="1321">
          <cell r="A1321" t="str">
            <v>12-58</v>
          </cell>
          <cell r="B1321" t="str">
            <v>24 SWG aluminium kick plate 4" high, on bottom rail of flush doors of commercial ply</v>
          </cell>
          <cell r="C1321" t="str">
            <v>Rft</v>
          </cell>
          <cell r="D1321">
            <v>63.15</v>
          </cell>
          <cell r="E1321">
            <v>93.78</v>
          </cell>
          <cell r="F1321" t="str">
            <v>m</v>
          </cell>
          <cell r="G1321">
            <v>207.18</v>
          </cell>
          <cell r="H1321">
            <v>307.69</v>
          </cell>
          <cell r="I1321" t="str">
            <v>12.19.19</v>
          </cell>
        </row>
        <row r="1322">
          <cell r="A1322" t="str">
            <v>12-59</v>
          </cell>
          <cell r="B1322" t="str">
            <v xml:space="preserve">Providing and Fixing of Aluminium Cladding of approved color &amp; design including all necessary fittings, angles, tees etc. complete in all respects </v>
          </cell>
          <cell r="C1322" t="str">
            <v>Sft</v>
          </cell>
          <cell r="D1322">
            <v>4042.5</v>
          </cell>
          <cell r="E1322">
            <v>4754.75</v>
          </cell>
          <cell r="F1322" t="str">
            <v>m2</v>
          </cell>
          <cell r="G1322">
            <v>43497.3</v>
          </cell>
          <cell r="H1322">
            <v>51161.15</v>
          </cell>
          <cell r="I1322" t="str">
            <v>12.15</v>
          </cell>
        </row>
        <row r="1323">
          <cell r="A1323" t="str">
            <v>12-59-a</v>
          </cell>
          <cell r="B1323" t="str">
            <v xml:space="preserve">Providing and Fixing of Aluminium Cladding of approved color &amp; design including all necessary fittings, angles, tees etc. complete in all respects </v>
          </cell>
          <cell r="C1323" t="str">
            <v>Sft</v>
          </cell>
          <cell r="D1323">
            <v>4141.5</v>
          </cell>
          <cell r="E1323">
            <v>4871.67</v>
          </cell>
          <cell r="F1323" t="str">
            <v>m2</v>
          </cell>
          <cell r="G1323">
            <v>44562.54</v>
          </cell>
          <cell r="H1323">
            <v>52419.14</v>
          </cell>
          <cell r="I1323" t="str">
            <v>12.15</v>
          </cell>
        </row>
        <row r="1324">
          <cell r="A1324" t="str">
            <v>12-59-b</v>
          </cell>
          <cell r="B1324" t="str">
            <v>Providing      and      fixing     of     Aluminium Cladding including   all   necessary   fittings,  scaffolding  sft etc complete   in  all  respects.</v>
          </cell>
          <cell r="C1324" t="str">
            <v>sft</v>
          </cell>
          <cell r="D1324">
            <v>4141.5</v>
          </cell>
          <cell r="E1324">
            <v>4871.67</v>
          </cell>
          <cell r="F1324" t="str">
            <v>m2</v>
          </cell>
          <cell r="G1324">
            <v>44562.54</v>
          </cell>
          <cell r="H1324">
            <v>52419.14</v>
          </cell>
          <cell r="I1324" t="str">
            <v>12.15</v>
          </cell>
        </row>
        <row r="1325">
          <cell r="A1325" t="str">
            <v>12-60</v>
          </cell>
          <cell r="B1325" t="str">
            <v>Curtain railing to doors &amp; windows comprising railing of approved quality including paint</v>
          </cell>
          <cell r="C1325" t="str">
            <v>Rft</v>
          </cell>
          <cell r="D1325">
            <v>41.38</v>
          </cell>
          <cell r="E1325">
            <v>258.35000000000002</v>
          </cell>
          <cell r="F1325" t="str">
            <v>m</v>
          </cell>
          <cell r="G1325">
            <v>135.76</v>
          </cell>
          <cell r="H1325">
            <v>847.6</v>
          </cell>
          <cell r="I1325" t="str">
            <v>12.19.26</v>
          </cell>
        </row>
        <row r="1326">
          <cell r="A1326" t="str">
            <v>12-61</v>
          </cell>
          <cell r="B1326" t="str">
            <v>MS flat 1/2"x1/8" grill in windows of approved design</v>
          </cell>
          <cell r="C1326" t="str">
            <v>Sft</v>
          </cell>
          <cell r="D1326">
            <v>72.900000000000006</v>
          </cell>
          <cell r="E1326">
            <v>274.95</v>
          </cell>
          <cell r="F1326" t="str">
            <v>m2</v>
          </cell>
          <cell r="G1326">
            <v>784.4</v>
          </cell>
          <cell r="H1326">
            <v>2958.41</v>
          </cell>
          <cell r="I1326" t="str">
            <v>12.2.1.20</v>
          </cell>
        </row>
        <row r="1327">
          <cell r="A1327" t="str">
            <v>12-62</v>
          </cell>
          <cell r="B1327" t="str">
            <v>Provide &amp; fix GI wire gauze 22 SWG, 12x12 mesh per sq. in, fixed to steel window complete</v>
          </cell>
          <cell r="C1327" t="str">
            <v>Sft</v>
          </cell>
          <cell r="D1327">
            <v>69.31</v>
          </cell>
          <cell r="E1327">
            <v>271.10000000000002</v>
          </cell>
          <cell r="F1327" t="str">
            <v>m2</v>
          </cell>
          <cell r="G1327">
            <v>745.78</v>
          </cell>
          <cell r="H1327">
            <v>2917.07</v>
          </cell>
          <cell r="I1327" t="str">
            <v>12.11</v>
          </cell>
        </row>
        <row r="1328">
          <cell r="A1328" t="str">
            <v>12-63-a</v>
          </cell>
          <cell r="B1328" t="str">
            <v>Hollow flush door 2" thick including iron mongery excluding chowkat &amp; lock : Teak veneered</v>
          </cell>
          <cell r="C1328" t="str">
            <v>Sft</v>
          </cell>
          <cell r="D1328">
            <v>46.55</v>
          </cell>
          <cell r="E1328">
            <v>899.63</v>
          </cell>
          <cell r="F1328" t="str">
            <v>m2</v>
          </cell>
          <cell r="G1328">
            <v>500.88</v>
          </cell>
          <cell r="H1328">
            <v>9679.9699999999993</v>
          </cell>
          <cell r="I1328" t="str">
            <v>12.2</v>
          </cell>
        </row>
        <row r="1329">
          <cell r="A1329" t="str">
            <v>12-63-b</v>
          </cell>
          <cell r="B1329" t="str">
            <v>Hollow flush door 2" thick including iron mongery excluding chowkat &amp; lock : Shisham veneered</v>
          </cell>
          <cell r="C1329" t="str">
            <v>Sft</v>
          </cell>
          <cell r="D1329">
            <v>46.55</v>
          </cell>
          <cell r="E1329">
            <v>848.53</v>
          </cell>
          <cell r="F1329" t="str">
            <v>m2</v>
          </cell>
          <cell r="G1329">
            <v>500.88</v>
          </cell>
          <cell r="H1329">
            <v>9130.16</v>
          </cell>
          <cell r="I1329" t="str">
            <v>12.2</v>
          </cell>
        </row>
        <row r="1330">
          <cell r="A1330" t="str">
            <v>12-63-c</v>
          </cell>
          <cell r="B1330" t="str">
            <v>Hollow flush door 2" thick including iron mongery excluding chowkat &amp; lock : Deodar veneered</v>
          </cell>
          <cell r="C1330" t="str">
            <v>Sft</v>
          </cell>
          <cell r="D1330">
            <v>46.45</v>
          </cell>
          <cell r="E1330">
            <v>941.36</v>
          </cell>
          <cell r="F1330" t="str">
            <v>m2</v>
          </cell>
          <cell r="G1330">
            <v>499.76</v>
          </cell>
          <cell r="H1330">
            <v>10128.98</v>
          </cell>
          <cell r="I1330" t="str">
            <v>12.2</v>
          </cell>
        </row>
        <row r="1331">
          <cell r="A1331" t="str">
            <v>12-63-d</v>
          </cell>
          <cell r="B1331" t="str">
            <v>Hollow flush door 2" thick including iron mongery excluding chowkat &amp; lock : Commercial veneered</v>
          </cell>
          <cell r="C1331" t="str">
            <v>Sft</v>
          </cell>
          <cell r="D1331">
            <v>46.55</v>
          </cell>
          <cell r="E1331">
            <v>827.26</v>
          </cell>
          <cell r="F1331" t="str">
            <v>m2</v>
          </cell>
          <cell r="G1331">
            <v>500.88</v>
          </cell>
          <cell r="H1331">
            <v>8901.3700000000008</v>
          </cell>
          <cell r="I1331" t="str">
            <v>12.2</v>
          </cell>
        </row>
        <row r="1332">
          <cell r="A1332" t="str">
            <v>12-64-a-01</v>
          </cell>
          <cell r="B1332" t="str">
            <v>Supply and Fixing aluminium door/window, Fixed Glazing Economy model (1.20 mm gauge) 3" section</v>
          </cell>
          <cell r="C1332" t="str">
            <v>Sft</v>
          </cell>
          <cell r="D1332">
            <v>70.56</v>
          </cell>
          <cell r="E1332">
            <v>527.04999999999995</v>
          </cell>
          <cell r="F1332" t="str">
            <v>m2</v>
          </cell>
          <cell r="G1332">
            <v>759.23</v>
          </cell>
          <cell r="H1332">
            <v>5671.06</v>
          </cell>
        </row>
        <row r="1333">
          <cell r="A1333" t="str">
            <v>12-64-a-02</v>
          </cell>
          <cell r="B1333" t="str">
            <v>Supply and Fixing aluminium door/window, Fixed Glazing Economy model (1.20 mm gauge) 4" section</v>
          </cell>
          <cell r="C1333" t="str">
            <v>Sft</v>
          </cell>
          <cell r="D1333">
            <v>70.56</v>
          </cell>
          <cell r="E1333">
            <v>556.91999999999996</v>
          </cell>
          <cell r="F1333" t="str">
            <v>m2</v>
          </cell>
          <cell r="G1333">
            <v>759.23</v>
          </cell>
          <cell r="H1333">
            <v>5992.51</v>
          </cell>
        </row>
        <row r="1334">
          <cell r="A1334" t="str">
            <v>12-64-a-03</v>
          </cell>
          <cell r="B1334" t="str">
            <v>Supply and Fixing aluminium door/window, Fixed Glazing Economy model (1.60 mm gauge) 3" section</v>
          </cell>
          <cell r="C1334" t="str">
            <v>Sft</v>
          </cell>
          <cell r="D1334">
            <v>70.56</v>
          </cell>
          <cell r="E1334">
            <v>547.36</v>
          </cell>
          <cell r="F1334" t="str">
            <v>m2</v>
          </cell>
          <cell r="G1334">
            <v>759.23</v>
          </cell>
          <cell r="H1334">
            <v>5889.65</v>
          </cell>
        </row>
        <row r="1335">
          <cell r="A1335" t="str">
            <v>12-64-a-04</v>
          </cell>
          <cell r="B1335" t="str">
            <v>Supply and Fixing aluminium door/window, Fixed Glazing Economy model (1.60 mm gauge) 4" section</v>
          </cell>
          <cell r="C1335" t="str">
            <v>Sft</v>
          </cell>
          <cell r="D1335">
            <v>70.56</v>
          </cell>
          <cell r="E1335">
            <v>578.44000000000005</v>
          </cell>
          <cell r="F1335" t="str">
            <v>m2</v>
          </cell>
          <cell r="G1335">
            <v>759.23</v>
          </cell>
          <cell r="H1335">
            <v>6223.96</v>
          </cell>
        </row>
        <row r="1336">
          <cell r="A1336" t="str">
            <v>12-64-a-05</v>
          </cell>
          <cell r="B1336" t="str">
            <v>Supply and Fixing aluminium door/window,Fixed Glazing Premium model (2.00 mm gauge) 3" section</v>
          </cell>
          <cell r="C1336" t="str">
            <v>Sft</v>
          </cell>
          <cell r="D1336">
            <v>70.56</v>
          </cell>
          <cell r="E1336">
            <v>566.48</v>
          </cell>
          <cell r="F1336" t="str">
            <v>m2</v>
          </cell>
          <cell r="G1336">
            <v>759.23</v>
          </cell>
          <cell r="H1336">
            <v>6095.38</v>
          </cell>
        </row>
        <row r="1337">
          <cell r="A1337" t="str">
            <v>12-64-a-06</v>
          </cell>
          <cell r="B1337" t="str">
            <v>Supply and Fixing aluminium door/window,Fixed Glazing Premium model (2.00 mm gauge) 4" section</v>
          </cell>
          <cell r="C1337" t="str">
            <v>Sft</v>
          </cell>
          <cell r="D1337">
            <v>70.56</v>
          </cell>
          <cell r="E1337">
            <v>598.75</v>
          </cell>
          <cell r="F1337" t="str">
            <v>m2</v>
          </cell>
          <cell r="G1337">
            <v>759.23</v>
          </cell>
          <cell r="H1337">
            <v>6442.55</v>
          </cell>
        </row>
        <row r="1338">
          <cell r="A1338" t="str">
            <v>12-64-a-07</v>
          </cell>
          <cell r="B1338" t="str">
            <v>Supply and Fixing aluminium door/window,Fixed Glazing  Economy model (1.20 mm gauge) Bronz/Black 3" section</v>
          </cell>
          <cell r="C1338" t="str">
            <v>Sft</v>
          </cell>
          <cell r="D1338">
            <v>70.56</v>
          </cell>
          <cell r="E1338">
            <v>539</v>
          </cell>
          <cell r="F1338" t="str">
            <v>m2</v>
          </cell>
          <cell r="G1338">
            <v>759.23</v>
          </cell>
          <cell r="H1338">
            <v>5799.64</v>
          </cell>
        </row>
        <row r="1339">
          <cell r="A1339" t="str">
            <v>12-64-a-08</v>
          </cell>
          <cell r="B1339" t="str">
            <v>Supply and Fixing aluminium door/window,Fixed Glazing Economy model (1.20 mm gauge) Bronz/Black 4" section</v>
          </cell>
          <cell r="C1339" t="str">
            <v>Sft</v>
          </cell>
          <cell r="D1339">
            <v>70.56</v>
          </cell>
          <cell r="E1339">
            <v>570.07000000000005</v>
          </cell>
          <cell r="F1339" t="str">
            <v>m2</v>
          </cell>
          <cell r="G1339">
            <v>759.23</v>
          </cell>
          <cell r="H1339">
            <v>6133.95</v>
          </cell>
        </row>
        <row r="1340">
          <cell r="A1340" t="str">
            <v>12-64-a-09</v>
          </cell>
          <cell r="B1340" t="str">
            <v>Supply and Fixing aluminium door/window,Fixed Glazing Deluxe model (1.60 mm gauge) Bronz/Black 3" section</v>
          </cell>
          <cell r="C1340" t="str">
            <v>Sft</v>
          </cell>
          <cell r="D1340">
            <v>70.56</v>
          </cell>
          <cell r="E1340">
            <v>559.32000000000005</v>
          </cell>
          <cell r="F1340" t="str">
            <v>m2</v>
          </cell>
          <cell r="G1340">
            <v>759.23</v>
          </cell>
          <cell r="H1340">
            <v>6018.23</v>
          </cell>
        </row>
        <row r="1341">
          <cell r="A1341" t="str">
            <v>12-64-a-10</v>
          </cell>
          <cell r="B1341" t="str">
            <v>Supply and Fixing aluminium door/window,Fixed Glazing Deluxe model (1.60 mm gauge) Bronz/Black 4" section</v>
          </cell>
          <cell r="C1341" t="str">
            <v>Sft</v>
          </cell>
          <cell r="D1341">
            <v>70.56</v>
          </cell>
          <cell r="E1341">
            <v>590.38</v>
          </cell>
          <cell r="F1341" t="str">
            <v>m2</v>
          </cell>
          <cell r="G1341">
            <v>759.23</v>
          </cell>
          <cell r="H1341">
            <v>6352.54</v>
          </cell>
        </row>
        <row r="1342">
          <cell r="A1342" t="str">
            <v>12-64-a-11</v>
          </cell>
          <cell r="B1342" t="str">
            <v>Supply and Fixing aluminium door/window,Fixed Glazing Premium model (2.00 mm gauge) Bronz/Black 3" section</v>
          </cell>
          <cell r="C1342" t="str">
            <v>Sft</v>
          </cell>
          <cell r="D1342">
            <v>70.56</v>
          </cell>
          <cell r="E1342">
            <v>578.44000000000005</v>
          </cell>
          <cell r="F1342" t="str">
            <v>m2</v>
          </cell>
          <cell r="G1342">
            <v>759.23</v>
          </cell>
          <cell r="H1342">
            <v>6223.96</v>
          </cell>
        </row>
        <row r="1343">
          <cell r="A1343" t="str">
            <v>12-64-a-12</v>
          </cell>
          <cell r="B1343" t="str">
            <v>Supply and Fixing aluminium door/window,Fixed Glazing Premium model (2.00 mm gauge) Bronz/Black 4" section</v>
          </cell>
          <cell r="C1343" t="str">
            <v>Sft</v>
          </cell>
          <cell r="D1343">
            <v>70.56</v>
          </cell>
          <cell r="E1343">
            <v>611.9</v>
          </cell>
          <cell r="F1343" t="str">
            <v>m2</v>
          </cell>
          <cell r="G1343">
            <v>759.23</v>
          </cell>
          <cell r="H1343">
            <v>6583.99</v>
          </cell>
        </row>
        <row r="1344">
          <cell r="A1344" t="str">
            <v>12-64-b-01</v>
          </cell>
          <cell r="B1344" t="str">
            <v>Supply and Fixing aluminium door/window,Fixed Arch Economy model (1.20 mm gauge) 3" section</v>
          </cell>
          <cell r="C1344" t="str">
            <v>Sft</v>
          </cell>
          <cell r="D1344">
            <v>70.56</v>
          </cell>
          <cell r="E1344">
            <v>541.39</v>
          </cell>
          <cell r="F1344" t="str">
            <v>m2</v>
          </cell>
          <cell r="G1344">
            <v>759.23</v>
          </cell>
          <cell r="H1344">
            <v>5825.36</v>
          </cell>
        </row>
        <row r="1345">
          <cell r="A1345" t="str">
            <v>12-64-b-02</v>
          </cell>
          <cell r="B1345" t="str">
            <v>Supply and Fixing aluminium door/window,Fixed Arch Economy model (1.20 mm gauge) 4" section</v>
          </cell>
          <cell r="C1345" t="str">
            <v>Sft</v>
          </cell>
          <cell r="D1345">
            <v>70.56</v>
          </cell>
          <cell r="E1345">
            <v>571.26</v>
          </cell>
          <cell r="F1345" t="str">
            <v>m2</v>
          </cell>
          <cell r="G1345">
            <v>759.23</v>
          </cell>
          <cell r="H1345">
            <v>6146.81</v>
          </cell>
        </row>
        <row r="1346">
          <cell r="A1346" t="str">
            <v>12-64-b-03</v>
          </cell>
          <cell r="B1346" t="str">
            <v>Supply and Fixing aluminium door/window,Fixed Arch Deluxe model (1.60 mm gauge) 3" section</v>
          </cell>
          <cell r="C1346" t="str">
            <v>Sft</v>
          </cell>
          <cell r="D1346">
            <v>70.56</v>
          </cell>
          <cell r="E1346">
            <v>560.51</v>
          </cell>
          <cell r="F1346" t="str">
            <v>m2</v>
          </cell>
          <cell r="G1346">
            <v>759.23</v>
          </cell>
          <cell r="H1346">
            <v>6031.09</v>
          </cell>
        </row>
        <row r="1347">
          <cell r="A1347" t="str">
            <v>12-64-b-04</v>
          </cell>
          <cell r="B1347" t="str">
            <v>Supply and Fixing aluminium door/window,Fixed Arch Deluxe model (1.60 mm gauge) 4" section</v>
          </cell>
          <cell r="C1347" t="str">
            <v>Sft</v>
          </cell>
          <cell r="D1347">
            <v>70.56</v>
          </cell>
          <cell r="E1347">
            <v>592.78</v>
          </cell>
          <cell r="F1347" t="str">
            <v>m2</v>
          </cell>
          <cell r="G1347">
            <v>759.23</v>
          </cell>
          <cell r="H1347">
            <v>6378.26</v>
          </cell>
        </row>
        <row r="1348">
          <cell r="A1348" t="str">
            <v>12-64-b-05</v>
          </cell>
          <cell r="B1348" t="str">
            <v>Supply and Fixing aluminium door/window,Fixed Arch Premium model (2.00 mm gauge) 3" section</v>
          </cell>
          <cell r="C1348" t="str">
            <v>Sft</v>
          </cell>
          <cell r="D1348">
            <v>70.56</v>
          </cell>
          <cell r="E1348">
            <v>580.82000000000005</v>
          </cell>
          <cell r="F1348" t="str">
            <v>m2</v>
          </cell>
          <cell r="G1348">
            <v>759.23</v>
          </cell>
          <cell r="H1348">
            <v>6249.68</v>
          </cell>
        </row>
        <row r="1349">
          <cell r="A1349" t="str">
            <v>12-64-b-06</v>
          </cell>
          <cell r="B1349" t="str">
            <v>Supply and Fixing aluminium door/window,Fixed Arch Premium model (2.00 mm gauge) 4" section</v>
          </cell>
          <cell r="C1349" t="str">
            <v>Sft</v>
          </cell>
          <cell r="D1349">
            <v>70.56</v>
          </cell>
          <cell r="E1349">
            <v>614.28</v>
          </cell>
          <cell r="F1349" t="str">
            <v>m2</v>
          </cell>
          <cell r="G1349">
            <v>759.23</v>
          </cell>
          <cell r="H1349">
            <v>6609.71</v>
          </cell>
        </row>
        <row r="1350">
          <cell r="A1350" t="str">
            <v>12-64-b-07</v>
          </cell>
          <cell r="B1350" t="str">
            <v>Supply and Fixing aluminium door/window,Fixed Arch Economy model (1.20 mm gauge) Bronz/Black  3" section</v>
          </cell>
          <cell r="C1350" t="str">
            <v>Sft</v>
          </cell>
          <cell r="D1350">
            <v>70.56</v>
          </cell>
          <cell r="E1350">
            <v>553.34</v>
          </cell>
          <cell r="F1350" t="str">
            <v>m2</v>
          </cell>
          <cell r="G1350">
            <v>759.23</v>
          </cell>
          <cell r="H1350">
            <v>5953.94</v>
          </cell>
        </row>
        <row r="1351">
          <cell r="A1351" t="str">
            <v>12-64-b-08</v>
          </cell>
          <cell r="B1351" t="str">
            <v>Supply and Fixing aluminium door/window,Fixed Arch Economy model (1.20 mm gauge) Bronz/Black 4" section</v>
          </cell>
          <cell r="C1351" t="str">
            <v>Sft</v>
          </cell>
          <cell r="D1351">
            <v>70.56</v>
          </cell>
          <cell r="E1351">
            <v>584.41</v>
          </cell>
          <cell r="F1351" t="str">
            <v>m2</v>
          </cell>
          <cell r="G1351">
            <v>759.23</v>
          </cell>
          <cell r="H1351">
            <v>6288.25</v>
          </cell>
        </row>
        <row r="1352">
          <cell r="A1352" t="str">
            <v>12-64-b-09</v>
          </cell>
          <cell r="B1352" t="str">
            <v>Supply and Fixing aluminium door/window,Fixed Arch Deluxe model (1.60 mm gauge) Bronz/Black 3" section</v>
          </cell>
          <cell r="C1352" t="str">
            <v>Sft</v>
          </cell>
          <cell r="D1352">
            <v>70.56</v>
          </cell>
          <cell r="E1352">
            <v>573.66</v>
          </cell>
          <cell r="F1352" t="str">
            <v>m2</v>
          </cell>
          <cell r="G1352">
            <v>759.23</v>
          </cell>
          <cell r="H1352">
            <v>6172.53</v>
          </cell>
        </row>
        <row r="1353">
          <cell r="A1353" t="str">
            <v>12-64-b-10</v>
          </cell>
          <cell r="B1353" t="str">
            <v>Supply and Fixing aluminium door/window,Fixed Arch Deluxe model (1.60 mm gauge) Bronz/Black 4" section</v>
          </cell>
          <cell r="C1353" t="str">
            <v>Sft</v>
          </cell>
          <cell r="D1353">
            <v>70.56</v>
          </cell>
          <cell r="E1353">
            <v>607.12</v>
          </cell>
          <cell r="F1353" t="str">
            <v>m2</v>
          </cell>
          <cell r="G1353">
            <v>759.23</v>
          </cell>
          <cell r="H1353">
            <v>6532.56</v>
          </cell>
        </row>
        <row r="1354">
          <cell r="A1354" t="str">
            <v>12-64-b-11</v>
          </cell>
          <cell r="B1354" t="str">
            <v>Supply and Fixing aluminium door/window,Fixed Arch Premium model (2.00 mm gauge) Bronz/Black 3" section</v>
          </cell>
          <cell r="C1354" t="str">
            <v>Sft</v>
          </cell>
          <cell r="D1354">
            <v>70.56</v>
          </cell>
          <cell r="E1354">
            <v>593.97</v>
          </cell>
          <cell r="F1354" t="str">
            <v>m2</v>
          </cell>
          <cell r="G1354">
            <v>759.23</v>
          </cell>
          <cell r="H1354">
            <v>6391.12</v>
          </cell>
        </row>
        <row r="1355">
          <cell r="A1355" t="str">
            <v>12-64-b-12</v>
          </cell>
          <cell r="B1355" t="str">
            <v>Supply and Fixing aluminium door/window,Fixed Arch Premium model (2.00 mm gauge) Bronz/Black 4" section</v>
          </cell>
          <cell r="C1355" t="str">
            <v>Sft</v>
          </cell>
          <cell r="D1355">
            <v>70.56</v>
          </cell>
          <cell r="E1355">
            <v>628.62</v>
          </cell>
          <cell r="F1355" t="str">
            <v>m2</v>
          </cell>
          <cell r="G1355">
            <v>759.23</v>
          </cell>
          <cell r="H1355">
            <v>6764</v>
          </cell>
        </row>
        <row r="1356">
          <cell r="A1356" t="str">
            <v>12-64-c-01</v>
          </cell>
          <cell r="B1356" t="str">
            <v>Supply and Fixing aluminium door/window,Fly Screen Shutter Economy model (1.20 mm gauge) 2" section</v>
          </cell>
          <cell r="C1356" t="str">
            <v>Sft</v>
          </cell>
          <cell r="D1356">
            <v>24.55</v>
          </cell>
          <cell r="E1356">
            <v>257.57</v>
          </cell>
          <cell r="F1356" t="str">
            <v>m2</v>
          </cell>
          <cell r="G1356">
            <v>264.14999999999998</v>
          </cell>
          <cell r="H1356">
            <v>2771.5</v>
          </cell>
        </row>
        <row r="1357">
          <cell r="A1357" t="str">
            <v>12-64-c-02</v>
          </cell>
          <cell r="B1357" t="str">
            <v>Supply and Fixing aluminium door/window,Fly Screen Shutter Economy model (1.20 mm gauge) 3" section</v>
          </cell>
          <cell r="C1357" t="str">
            <v>Sft</v>
          </cell>
          <cell r="D1357">
            <v>24.55</v>
          </cell>
          <cell r="E1357">
            <v>276.69</v>
          </cell>
          <cell r="F1357" t="str">
            <v>m2</v>
          </cell>
          <cell r="G1357">
            <v>264.14999999999998</v>
          </cell>
          <cell r="H1357">
            <v>2977.23</v>
          </cell>
        </row>
        <row r="1358">
          <cell r="A1358" t="str">
            <v>12-64-c-03</v>
          </cell>
          <cell r="B1358" t="str">
            <v>Supply and Fixing aluminium door/window,Fly Screen Shutter Deluxe model (1.60 mm gauge) 2" section</v>
          </cell>
          <cell r="C1358" t="str">
            <v>Sft</v>
          </cell>
          <cell r="D1358">
            <v>24.55</v>
          </cell>
          <cell r="E1358">
            <v>269.52</v>
          </cell>
          <cell r="F1358" t="str">
            <v>m2</v>
          </cell>
          <cell r="G1358">
            <v>264.14999999999998</v>
          </cell>
          <cell r="H1358">
            <v>2900.08</v>
          </cell>
        </row>
        <row r="1359">
          <cell r="A1359" t="str">
            <v>12-64-c-04</v>
          </cell>
          <cell r="B1359" t="str">
            <v>Supply and Fixing aluminium door/window,Fly Screen Shutter Deluxe model (1.60 mm gauge) 3" section</v>
          </cell>
          <cell r="C1359" t="str">
            <v>Sft</v>
          </cell>
          <cell r="D1359">
            <v>24.55</v>
          </cell>
          <cell r="E1359">
            <v>288.64</v>
          </cell>
          <cell r="F1359" t="str">
            <v>m2</v>
          </cell>
          <cell r="G1359">
            <v>264.14999999999998</v>
          </cell>
          <cell r="H1359">
            <v>3105.81</v>
          </cell>
        </row>
        <row r="1360">
          <cell r="A1360" t="str">
            <v>12-64-c-05</v>
          </cell>
          <cell r="B1360" t="str">
            <v>Supply and Fixing aluminium door/window,Fly Screen Shutter Premium model (2.00 mm gauge) 2" section</v>
          </cell>
          <cell r="C1360" t="str">
            <v>Sft</v>
          </cell>
          <cell r="D1360">
            <v>24.55</v>
          </cell>
          <cell r="E1360">
            <v>281.47000000000003</v>
          </cell>
          <cell r="F1360" t="str">
            <v>m2</v>
          </cell>
          <cell r="G1360">
            <v>264.14999999999998</v>
          </cell>
          <cell r="H1360">
            <v>3028.66</v>
          </cell>
        </row>
        <row r="1361">
          <cell r="A1361" t="str">
            <v>12-64-c-06</v>
          </cell>
          <cell r="B1361" t="str">
            <v>Supply and Fixing aluminium door/window,Fly Screen Shutter Premium model (2.00 mm gauge) 3" section</v>
          </cell>
          <cell r="C1361" t="str">
            <v>Sft</v>
          </cell>
          <cell r="D1361">
            <v>24.55</v>
          </cell>
          <cell r="E1361">
            <v>301.79000000000002</v>
          </cell>
          <cell r="F1361" t="str">
            <v>m2</v>
          </cell>
          <cell r="G1361">
            <v>264.14999999999998</v>
          </cell>
          <cell r="H1361">
            <v>3247.25</v>
          </cell>
        </row>
        <row r="1362">
          <cell r="A1362" t="str">
            <v>12-64-c-07</v>
          </cell>
          <cell r="B1362" t="str">
            <v>Supply and Fixing aluminium door/window,Fly Screen Shutter Economy model (1.20 mm gauge) Bronz/Black 2" section</v>
          </cell>
          <cell r="C1362" t="str">
            <v>Sft</v>
          </cell>
          <cell r="D1362">
            <v>24.55</v>
          </cell>
          <cell r="E1362">
            <v>264.74</v>
          </cell>
          <cell r="F1362" t="str">
            <v>m2</v>
          </cell>
          <cell r="G1362">
            <v>264.14999999999998</v>
          </cell>
          <cell r="H1362">
            <v>2848.65</v>
          </cell>
        </row>
        <row r="1363">
          <cell r="A1363" t="str">
            <v>12-64-c-08</v>
          </cell>
          <cell r="B1363" t="str">
            <v>Supply and Fixing aluminium door/window,Fly Screen Shutter Economy model (1.20 mm gauge) Bronz/Black 3" section</v>
          </cell>
          <cell r="C1363" t="str">
            <v>Sft</v>
          </cell>
          <cell r="D1363">
            <v>24.55</v>
          </cell>
          <cell r="E1363">
            <v>283.86</v>
          </cell>
          <cell r="F1363" t="str">
            <v>m2</v>
          </cell>
          <cell r="G1363">
            <v>264.14999999999998</v>
          </cell>
          <cell r="H1363">
            <v>3054.38</v>
          </cell>
        </row>
        <row r="1364">
          <cell r="A1364" t="str">
            <v>12-64-c-09</v>
          </cell>
          <cell r="B1364" t="str">
            <v>Supply and Fixing aluminium door/window,Fly Screen Shutter Deluxe model (1.60 mm gauge) Bronz/Black 2" section</v>
          </cell>
          <cell r="C1364" t="str">
            <v>Sft</v>
          </cell>
          <cell r="D1364">
            <v>24.55</v>
          </cell>
          <cell r="E1364">
            <v>276.69</v>
          </cell>
          <cell r="F1364" t="str">
            <v>m2</v>
          </cell>
          <cell r="G1364">
            <v>264.14999999999998</v>
          </cell>
          <cell r="H1364">
            <v>2977.23</v>
          </cell>
        </row>
        <row r="1365">
          <cell r="A1365" t="str">
            <v>12-64-c-10</v>
          </cell>
          <cell r="B1365" t="str">
            <v>Supply and Fixing aluminium door/window,Fly Screen Shutter Deluxe model (1.60 mm gauge) Bronz/Black 3" section</v>
          </cell>
          <cell r="C1365" t="str">
            <v>Sft</v>
          </cell>
          <cell r="D1365">
            <v>24.55</v>
          </cell>
          <cell r="E1365">
            <v>297.01</v>
          </cell>
          <cell r="F1365" t="str">
            <v>m2</v>
          </cell>
          <cell r="G1365">
            <v>264.14999999999998</v>
          </cell>
          <cell r="H1365">
            <v>3195.82</v>
          </cell>
        </row>
        <row r="1366">
          <cell r="A1366" t="str">
            <v>12-64-c-11</v>
          </cell>
          <cell r="B1366" t="str">
            <v>Supply and Fixing aluminium door/window,Fly Screen Shutter Premium model (2.00 mm gauge) Bronz/Black 2" section</v>
          </cell>
          <cell r="C1366" t="str">
            <v>Sft</v>
          </cell>
          <cell r="D1366">
            <v>24.55</v>
          </cell>
          <cell r="E1366">
            <v>288.64</v>
          </cell>
          <cell r="F1366" t="str">
            <v>m2</v>
          </cell>
          <cell r="G1366">
            <v>264.14999999999998</v>
          </cell>
          <cell r="H1366">
            <v>3105.81</v>
          </cell>
        </row>
        <row r="1367">
          <cell r="A1367" t="str">
            <v>12-64-c-12</v>
          </cell>
          <cell r="B1367" t="str">
            <v>Supply and Fixing aluminium door/window,Fly Screen Shutter Premium model (2.00 mm gauge) Bronz/Black 3" section</v>
          </cell>
          <cell r="C1367" t="str">
            <v>Sft</v>
          </cell>
          <cell r="D1367">
            <v>24.55</v>
          </cell>
          <cell r="E1367">
            <v>310.14999999999998</v>
          </cell>
          <cell r="F1367" t="str">
            <v>m2</v>
          </cell>
          <cell r="G1367">
            <v>264.14999999999998</v>
          </cell>
          <cell r="H1367">
            <v>3337.26</v>
          </cell>
        </row>
        <row r="1368">
          <cell r="A1368" t="str">
            <v>12-64-d-01</v>
          </cell>
          <cell r="B1368" t="str">
            <v>Supply and Fixing aluminium door/window, Fly Screen shutter with separate outer frame Economy model (1.20 mm gauge) 2" section</v>
          </cell>
          <cell r="C1368" t="str">
            <v>Sft</v>
          </cell>
          <cell r="D1368">
            <v>24.55</v>
          </cell>
          <cell r="E1368">
            <v>329.27</v>
          </cell>
          <cell r="F1368" t="str">
            <v>m2</v>
          </cell>
          <cell r="G1368">
            <v>264.14999999999998</v>
          </cell>
          <cell r="H1368">
            <v>3542.99</v>
          </cell>
        </row>
        <row r="1369">
          <cell r="A1369" t="str">
            <v>12-64-d-02</v>
          </cell>
          <cell r="B1369" t="str">
            <v>Supply and Fixing aluminium door/window, Fly Screen shutter with separate outer frame Economy model (1.20 mm gauge) 3" section</v>
          </cell>
          <cell r="C1369" t="str">
            <v>Sft</v>
          </cell>
          <cell r="D1369">
            <v>24.55</v>
          </cell>
          <cell r="E1369">
            <v>353.17</v>
          </cell>
          <cell r="F1369" t="str">
            <v>m2</v>
          </cell>
          <cell r="G1369">
            <v>264.14999999999998</v>
          </cell>
          <cell r="H1369">
            <v>3800.15</v>
          </cell>
        </row>
        <row r="1370">
          <cell r="A1370" t="str">
            <v>12-64-d-03</v>
          </cell>
          <cell r="B1370" t="str">
            <v>Supply and Fixing aluminium door/window, Fly Screen shutter with separate outer frame Deluxe model (1.60 mm gauge) 2" section</v>
          </cell>
          <cell r="C1370" t="str">
            <v>Sft</v>
          </cell>
          <cell r="D1370">
            <v>24.55</v>
          </cell>
          <cell r="E1370">
            <v>344.81</v>
          </cell>
          <cell r="F1370" t="str">
            <v>m2</v>
          </cell>
          <cell r="G1370">
            <v>264.14999999999998</v>
          </cell>
          <cell r="H1370">
            <v>3710.14</v>
          </cell>
        </row>
        <row r="1371">
          <cell r="A1371" t="str">
            <v>12-64-d-04</v>
          </cell>
          <cell r="B1371" t="str">
            <v>Supply and Fixing aluminium door/window, Fly Screen shutter with separate outer frame Deluxe model (1.60 mm gauge) 3" section</v>
          </cell>
          <cell r="C1371" t="str">
            <v>Sft</v>
          </cell>
          <cell r="D1371">
            <v>24.55</v>
          </cell>
          <cell r="E1371">
            <v>369.9</v>
          </cell>
          <cell r="F1371" t="str">
            <v>m2</v>
          </cell>
          <cell r="G1371">
            <v>264.14999999999998</v>
          </cell>
          <cell r="H1371">
            <v>3980.17</v>
          </cell>
        </row>
        <row r="1372">
          <cell r="A1372" t="str">
            <v>12-64-d-05</v>
          </cell>
          <cell r="B1372" t="str">
            <v>Supply and Fixing aluminium door/window, Fly Screen shutter with separate outer frame Premium model (2.00 mm gauge) 2" section</v>
          </cell>
          <cell r="C1372" t="str">
            <v>Sft</v>
          </cell>
          <cell r="D1372">
            <v>24.55</v>
          </cell>
          <cell r="E1372">
            <v>360.34</v>
          </cell>
          <cell r="F1372" t="str">
            <v>m2</v>
          </cell>
          <cell r="G1372">
            <v>264.14999999999998</v>
          </cell>
          <cell r="H1372">
            <v>3877.3</v>
          </cell>
        </row>
        <row r="1373">
          <cell r="A1373" t="str">
            <v>12-64-d-06</v>
          </cell>
          <cell r="B1373" t="str">
            <v>Supply and Fixing aluminium door/window, Fly Screen shutter with separate outer frame Premium model (2.00 mm gauge) 3" section</v>
          </cell>
          <cell r="C1373" t="str">
            <v>Sft</v>
          </cell>
          <cell r="D1373">
            <v>24.55</v>
          </cell>
          <cell r="E1373">
            <v>386.63</v>
          </cell>
          <cell r="F1373" t="str">
            <v>m2</v>
          </cell>
          <cell r="G1373">
            <v>264.14999999999998</v>
          </cell>
          <cell r="H1373">
            <v>4160.18</v>
          </cell>
        </row>
        <row r="1374">
          <cell r="A1374" t="str">
            <v>12-64-d-07</v>
          </cell>
          <cell r="B1374" t="str">
            <v>Supply and Fixing aluminium door/window, Fly Screen shutter with separate outer frame Economy model (1.2 mm gauge) Bronz/Black 2" section</v>
          </cell>
          <cell r="C1374" t="str">
            <v>Sft</v>
          </cell>
          <cell r="D1374">
            <v>24.55</v>
          </cell>
          <cell r="E1374">
            <v>338.83</v>
          </cell>
          <cell r="F1374" t="str">
            <v>m2</v>
          </cell>
          <cell r="G1374">
            <v>264.14999999999998</v>
          </cell>
          <cell r="H1374">
            <v>3645.85</v>
          </cell>
        </row>
        <row r="1375">
          <cell r="A1375" t="str">
            <v>12-64-d-08</v>
          </cell>
          <cell r="B1375" t="str">
            <v>Supply and Fixing aluminium door/window, Fly Screen shutter with separate outer frame Economy model (1.2 mm gauge) Bronz/Black 3" section</v>
          </cell>
          <cell r="C1375" t="str">
            <v>Sft</v>
          </cell>
          <cell r="D1375">
            <v>24.55</v>
          </cell>
          <cell r="E1375">
            <v>363.93</v>
          </cell>
          <cell r="F1375" t="str">
            <v>m2</v>
          </cell>
          <cell r="G1375">
            <v>264.14999999999998</v>
          </cell>
          <cell r="H1375">
            <v>3915.88</v>
          </cell>
        </row>
        <row r="1376">
          <cell r="A1376" t="str">
            <v>12-64-d-09</v>
          </cell>
          <cell r="B1376" t="str">
            <v>Supply and Fixing aluminium door/window, Fly Screen shutter with separate outer frame Deluxe model (1.60 mm gauge) Bronz/Black 2" section</v>
          </cell>
          <cell r="C1376" t="str">
            <v>Sft</v>
          </cell>
          <cell r="D1376">
            <v>24.55</v>
          </cell>
          <cell r="E1376">
            <v>354.37</v>
          </cell>
          <cell r="F1376" t="str">
            <v>m2</v>
          </cell>
          <cell r="G1376">
            <v>264.14999999999998</v>
          </cell>
          <cell r="H1376">
            <v>3813.01</v>
          </cell>
        </row>
        <row r="1377">
          <cell r="A1377" t="str">
            <v>12-64-d-10</v>
          </cell>
          <cell r="B1377" t="str">
            <v>Supply and Fixing aluminium door/window, Fly Screen shutter with separate outer frame Deluxe model (1.60 mm gauge) Bronz/Black 3" section</v>
          </cell>
          <cell r="C1377" t="str">
            <v>Sft</v>
          </cell>
          <cell r="D1377">
            <v>24.55</v>
          </cell>
          <cell r="E1377">
            <v>380.66</v>
          </cell>
          <cell r="F1377" t="str">
            <v>m2</v>
          </cell>
          <cell r="G1377">
            <v>264.14999999999998</v>
          </cell>
          <cell r="H1377">
            <v>4095.89</v>
          </cell>
        </row>
        <row r="1378">
          <cell r="A1378" t="str">
            <v>12-64-d-11</v>
          </cell>
          <cell r="B1378" t="str">
            <v>Supply and Fixing aluminium door/window, Fly Screen shutter with separate outer frame Premium model (2.00 mm gauge) Bronz/Black 2" section</v>
          </cell>
          <cell r="C1378" t="str">
            <v>Sft</v>
          </cell>
          <cell r="D1378">
            <v>24.55</v>
          </cell>
          <cell r="E1378">
            <v>369.9</v>
          </cell>
          <cell r="F1378" t="str">
            <v>m2</v>
          </cell>
          <cell r="G1378">
            <v>264.14999999999998</v>
          </cell>
          <cell r="H1378">
            <v>3980.17</v>
          </cell>
        </row>
        <row r="1379">
          <cell r="A1379" t="str">
            <v>12-64-d-12</v>
          </cell>
          <cell r="B1379" t="str">
            <v>Supply and Fixing aluminium door/window, Fly Screen shutter with separate outer frame Premium model (2.00 mm gauge) Bronz/Black 3" section</v>
          </cell>
          <cell r="C1379" t="str">
            <v>Sft</v>
          </cell>
          <cell r="D1379">
            <v>24.55</v>
          </cell>
          <cell r="E1379">
            <v>397.39</v>
          </cell>
          <cell r="F1379" t="str">
            <v>m2</v>
          </cell>
          <cell r="G1379">
            <v>264.14999999999998</v>
          </cell>
          <cell r="H1379">
            <v>4275.91</v>
          </cell>
        </row>
        <row r="1380">
          <cell r="A1380" t="str">
            <v>12-64-e-01</v>
          </cell>
          <cell r="B1380" t="str">
            <v>Supply and Fixing aluminium door/window, Fixed Louver in frame Economy model (1.20 mm gauge) 2" section</v>
          </cell>
          <cell r="C1380" t="str">
            <v>Sft</v>
          </cell>
          <cell r="D1380">
            <v>36.75</v>
          </cell>
          <cell r="E1380">
            <v>478.9</v>
          </cell>
          <cell r="F1380" t="str">
            <v>m2</v>
          </cell>
          <cell r="G1380">
            <v>395.43</v>
          </cell>
          <cell r="H1380">
            <v>5152.96</v>
          </cell>
        </row>
        <row r="1381">
          <cell r="A1381" t="str">
            <v>12-64-e-02</v>
          </cell>
          <cell r="B1381" t="str">
            <v>Supply and Fixing aluminium door/window, Fixed Louver in frame Economy model (1.20 mm gauge) 3" section</v>
          </cell>
          <cell r="C1381" t="str">
            <v>Sft</v>
          </cell>
          <cell r="D1381">
            <v>36.75</v>
          </cell>
          <cell r="E1381">
            <v>549.4</v>
          </cell>
          <cell r="F1381" t="str">
            <v>m2</v>
          </cell>
          <cell r="G1381">
            <v>395.43</v>
          </cell>
          <cell r="H1381">
            <v>5911.6</v>
          </cell>
        </row>
        <row r="1382">
          <cell r="A1382" t="str">
            <v>12-64-e-03</v>
          </cell>
          <cell r="B1382" t="str">
            <v>Supply and Fixing aluminium door/window, Fixed Louver in frame Deluxe model (1.60 mm gauge) 2" section</v>
          </cell>
          <cell r="C1382" t="str">
            <v>Sft</v>
          </cell>
          <cell r="D1382">
            <v>36.75</v>
          </cell>
          <cell r="E1382">
            <v>501.6</v>
          </cell>
          <cell r="F1382" t="str">
            <v>m2</v>
          </cell>
          <cell r="G1382">
            <v>395.43</v>
          </cell>
          <cell r="H1382">
            <v>5397.27</v>
          </cell>
        </row>
        <row r="1383">
          <cell r="A1383" t="str">
            <v>12-64-e-04</v>
          </cell>
          <cell r="B1383" t="str">
            <v>Supply and Fixing aluminium door/window, Fixed Louver in frame Deluxe model (1.60 mm gauge) 3" section</v>
          </cell>
          <cell r="C1383" t="str">
            <v>Sft</v>
          </cell>
          <cell r="D1383">
            <v>36.75</v>
          </cell>
          <cell r="E1383">
            <v>575.70000000000005</v>
          </cell>
          <cell r="F1383" t="str">
            <v>m2</v>
          </cell>
          <cell r="G1383">
            <v>395.43</v>
          </cell>
          <cell r="H1383">
            <v>6194.48</v>
          </cell>
        </row>
        <row r="1384">
          <cell r="A1384" t="str">
            <v>12-64-e-05</v>
          </cell>
          <cell r="B1384" t="str">
            <v>Supply and Fixing aluminium door/window, Fixed Louver in frame Premium model (2.00 mm gauge) 2" section</v>
          </cell>
          <cell r="C1384" t="str">
            <v>Sft</v>
          </cell>
          <cell r="D1384">
            <v>36.75</v>
          </cell>
          <cell r="E1384">
            <v>523.12</v>
          </cell>
          <cell r="F1384" t="str">
            <v>m2</v>
          </cell>
          <cell r="G1384">
            <v>395.43</v>
          </cell>
          <cell r="H1384">
            <v>5628.72</v>
          </cell>
        </row>
        <row r="1385">
          <cell r="A1385" t="str">
            <v>12-64-e-06</v>
          </cell>
          <cell r="B1385" t="str">
            <v>Supply and Fixing aluminium door/window, Fixed Louver in frame Premium model (2.00 mm gauge) 3" section</v>
          </cell>
          <cell r="C1385" t="str">
            <v>Sft</v>
          </cell>
          <cell r="D1385">
            <v>36.75</v>
          </cell>
          <cell r="E1385">
            <v>600.79</v>
          </cell>
          <cell r="F1385" t="str">
            <v>m2</v>
          </cell>
          <cell r="G1385">
            <v>395.43</v>
          </cell>
          <cell r="H1385">
            <v>6464.5</v>
          </cell>
        </row>
        <row r="1386">
          <cell r="A1386" t="str">
            <v>12-64-e-07</v>
          </cell>
          <cell r="B1386" t="str">
            <v>Supply and Fixing aluminium door/window, Fixed Louver in frame Economy model (1.20 mm gauge) Bronz/Black 2" section</v>
          </cell>
          <cell r="C1386" t="str">
            <v>Sft</v>
          </cell>
          <cell r="D1386">
            <v>36.75</v>
          </cell>
          <cell r="E1386">
            <v>492.04</v>
          </cell>
          <cell r="F1386" t="str">
            <v>m2</v>
          </cell>
          <cell r="G1386">
            <v>395.43</v>
          </cell>
          <cell r="H1386">
            <v>5294.4</v>
          </cell>
        </row>
        <row r="1387">
          <cell r="A1387" t="str">
            <v>12-64-e-08</v>
          </cell>
          <cell r="B1387" t="str">
            <v>Supply and Fixing aluminium door/window, Fixed Louver in frame Economy model (1.20 mm gauge) Bronz/Black 3" section</v>
          </cell>
          <cell r="C1387" t="str">
            <v>Sft</v>
          </cell>
          <cell r="D1387">
            <v>36.75</v>
          </cell>
          <cell r="E1387">
            <v>564.94000000000005</v>
          </cell>
          <cell r="F1387" t="str">
            <v>m2</v>
          </cell>
          <cell r="G1387">
            <v>395.43</v>
          </cell>
          <cell r="H1387">
            <v>6078.75</v>
          </cell>
        </row>
        <row r="1388">
          <cell r="A1388" t="str">
            <v>12-64-e-09</v>
          </cell>
          <cell r="B1388" t="str">
            <v>Supply and Fixing aluminium door/window, Fixed Louver in frame Deluxe model (1.60 mm gauge) Bronz/Black 2" section</v>
          </cell>
          <cell r="C1388" t="str">
            <v>Sft</v>
          </cell>
          <cell r="D1388">
            <v>36.75</v>
          </cell>
          <cell r="E1388">
            <v>514.75</v>
          </cell>
          <cell r="F1388" t="str">
            <v>m2</v>
          </cell>
          <cell r="G1388">
            <v>395.43</v>
          </cell>
          <cell r="H1388">
            <v>5538.71</v>
          </cell>
        </row>
        <row r="1389">
          <cell r="A1389" t="str">
            <v>12-64-e-10</v>
          </cell>
          <cell r="B1389" t="str">
            <v>Supply and Fixing aluminium door/window, Fixed Louver in frame Deluxe model (1.60 mm gauge) Bronz/Black 3" section</v>
          </cell>
          <cell r="C1389" t="str">
            <v>Sft</v>
          </cell>
          <cell r="D1389">
            <v>36.75</v>
          </cell>
          <cell r="E1389">
            <v>591.23</v>
          </cell>
          <cell r="F1389" t="str">
            <v>m2</v>
          </cell>
          <cell r="G1389">
            <v>395.43</v>
          </cell>
          <cell r="H1389">
            <v>6361.63</v>
          </cell>
        </row>
        <row r="1390">
          <cell r="A1390" t="str">
            <v>12-64-e-11</v>
          </cell>
          <cell r="B1390" t="str">
            <v>Supply and Fixing aluminium door/window, Fixed Louver in frame Premium model (2.00 mm gauge) Bronz/Black 2" section</v>
          </cell>
          <cell r="C1390" t="str">
            <v>Sft</v>
          </cell>
          <cell r="D1390">
            <v>36.75</v>
          </cell>
          <cell r="E1390">
            <v>537.46</v>
          </cell>
          <cell r="F1390" t="str">
            <v>m2</v>
          </cell>
          <cell r="G1390">
            <v>395.43</v>
          </cell>
          <cell r="H1390">
            <v>5783.02</v>
          </cell>
        </row>
        <row r="1391">
          <cell r="A1391" t="str">
            <v>12-64-e-12</v>
          </cell>
          <cell r="B1391" t="str">
            <v>Supply and Fixing aluminium door/window, Fixed Louver in frame Premium model (2.00 mm gauge) Bronz/Black 3" section</v>
          </cell>
          <cell r="C1391" t="str">
            <v>Sft</v>
          </cell>
          <cell r="D1391">
            <v>36.75</v>
          </cell>
          <cell r="E1391">
            <v>617.52</v>
          </cell>
          <cell r="F1391" t="str">
            <v>m2</v>
          </cell>
          <cell r="G1391">
            <v>395.43</v>
          </cell>
          <cell r="H1391">
            <v>6644.52</v>
          </cell>
        </row>
        <row r="1392">
          <cell r="A1392" t="str">
            <v>12-64-f-01</v>
          </cell>
          <cell r="B1392" t="str">
            <v>Supply and Fixing aluminium door/window, Fixed Louver in Door frame Economy model (1.20 mm gauge) 3" section</v>
          </cell>
          <cell r="C1392" t="str">
            <v>Sft</v>
          </cell>
          <cell r="D1392">
            <v>82.91</v>
          </cell>
          <cell r="E1392">
            <v>725.82</v>
          </cell>
          <cell r="F1392" t="str">
            <v>m2</v>
          </cell>
          <cell r="G1392">
            <v>892.09</v>
          </cell>
          <cell r="H1392">
            <v>7809.8</v>
          </cell>
        </row>
        <row r="1393">
          <cell r="A1393" t="str">
            <v>12-64-f-02</v>
          </cell>
          <cell r="B1393" t="str">
            <v>Supply and Fixing aluminium door/window, Fixed Louver in Door frame Economy model (1.20 mm gauge) 4" section</v>
          </cell>
          <cell r="C1393" t="str">
            <v>Sft</v>
          </cell>
          <cell r="D1393">
            <v>82.91</v>
          </cell>
          <cell r="E1393">
            <v>779.59</v>
          </cell>
          <cell r="F1393" t="str">
            <v>m2</v>
          </cell>
          <cell r="G1393">
            <v>892.09</v>
          </cell>
          <cell r="H1393">
            <v>8388.42</v>
          </cell>
        </row>
        <row r="1394">
          <cell r="A1394" t="str">
            <v>12-64-f-03</v>
          </cell>
          <cell r="B1394" t="str">
            <v>Supply and Fixing aluminium door/window, Fixed Louver in Door frame Deluxe model (1.60 mm gauge) 3" section</v>
          </cell>
          <cell r="C1394" t="str">
            <v>Sft</v>
          </cell>
          <cell r="D1394">
            <v>82.91</v>
          </cell>
          <cell r="E1394">
            <v>748.52</v>
          </cell>
          <cell r="F1394" t="str">
            <v>m2</v>
          </cell>
          <cell r="G1394">
            <v>892.09</v>
          </cell>
          <cell r="H1394">
            <v>8054.11</v>
          </cell>
        </row>
        <row r="1395">
          <cell r="A1395" t="str">
            <v>12-64-f-04</v>
          </cell>
          <cell r="B1395" t="str">
            <v>Supply and Fixing aluminium door/window, Fixed Louver in Door frame Deluxe model (1.60 mm gauge) 4" section</v>
          </cell>
          <cell r="C1395" t="str">
            <v>Sft</v>
          </cell>
          <cell r="D1395">
            <v>82.91</v>
          </cell>
          <cell r="E1395">
            <v>804.69</v>
          </cell>
          <cell r="F1395" t="str">
            <v>m2</v>
          </cell>
          <cell r="G1395">
            <v>892.09</v>
          </cell>
          <cell r="H1395">
            <v>8658.44</v>
          </cell>
        </row>
        <row r="1396">
          <cell r="A1396" t="str">
            <v>12-64-f-05</v>
          </cell>
          <cell r="B1396" t="str">
            <v>Supply and Fixing aluminium door/window, Fixed Louver in Door frame Premium model (2.00 mm gauge) 3" section</v>
          </cell>
          <cell r="C1396" t="str">
            <v>Sft</v>
          </cell>
          <cell r="D1396">
            <v>82.91</v>
          </cell>
          <cell r="E1396">
            <v>771.23</v>
          </cell>
          <cell r="F1396" t="str">
            <v>m2</v>
          </cell>
          <cell r="G1396">
            <v>892.09</v>
          </cell>
          <cell r="H1396">
            <v>8298.41</v>
          </cell>
        </row>
        <row r="1397">
          <cell r="A1397" t="str">
            <v>12-64-f-06</v>
          </cell>
          <cell r="B1397" t="str">
            <v>Supply and Fixing aluminium door/window, Fixed Louver in Door frame Premium model (2.00 mm gauge) 4" section</v>
          </cell>
          <cell r="C1397" t="str">
            <v>Sft</v>
          </cell>
          <cell r="D1397">
            <v>82.91</v>
          </cell>
          <cell r="E1397">
            <v>829.78</v>
          </cell>
          <cell r="F1397" t="str">
            <v>m2</v>
          </cell>
          <cell r="G1397">
            <v>892.09</v>
          </cell>
          <cell r="H1397">
            <v>8928.4599999999991</v>
          </cell>
        </row>
        <row r="1398">
          <cell r="A1398" t="str">
            <v>12-64-f-07</v>
          </cell>
          <cell r="B1398" t="str">
            <v>Supply and Fixing aluminium door/window, Fixed Louver in Door frame Economy model (1.20 mm gauge) Bronze/Black 3" section</v>
          </cell>
          <cell r="C1398" t="str">
            <v>Sft</v>
          </cell>
          <cell r="D1398">
            <v>82.91</v>
          </cell>
          <cell r="E1398">
            <v>742.55</v>
          </cell>
          <cell r="F1398" t="str">
            <v>m2</v>
          </cell>
          <cell r="G1398">
            <v>892.09</v>
          </cell>
          <cell r="H1398">
            <v>7989.82</v>
          </cell>
        </row>
        <row r="1399">
          <cell r="A1399" t="str">
            <v>12-64-f-08</v>
          </cell>
          <cell r="B1399" t="str">
            <v>Supply and Fixing aluminium door/window, Fixed Louver in Door frame Economy model (1.20 mm gauge) Bronze/Black 4" section</v>
          </cell>
          <cell r="C1399" t="str">
            <v>Sft</v>
          </cell>
          <cell r="D1399">
            <v>82.91</v>
          </cell>
          <cell r="E1399">
            <v>798.71</v>
          </cell>
          <cell r="F1399" t="str">
            <v>m2</v>
          </cell>
          <cell r="G1399">
            <v>892.09</v>
          </cell>
          <cell r="H1399">
            <v>8594.15</v>
          </cell>
        </row>
        <row r="1400">
          <cell r="A1400" t="str">
            <v>12-64-f-09</v>
          </cell>
          <cell r="B1400" t="str">
            <v>Supply and Fixing aluminium door/window, Fixed Louver in Door frame Deluxe model (1.60 mm gauge) Bronze/Black 3" section</v>
          </cell>
          <cell r="C1400" t="str">
            <v>Sft</v>
          </cell>
          <cell r="D1400">
            <v>82.91</v>
          </cell>
          <cell r="E1400">
            <v>766.45</v>
          </cell>
          <cell r="F1400" t="str">
            <v>m2</v>
          </cell>
          <cell r="G1400">
            <v>892.09</v>
          </cell>
          <cell r="H1400">
            <v>8246.98</v>
          </cell>
        </row>
        <row r="1401">
          <cell r="A1401" t="str">
            <v>12-64-f-10</v>
          </cell>
          <cell r="B1401" t="str">
            <v>Supply and Fixing aluminium door/window, Fixed Louver in Door frame Deluxe model (1.60 mm gauge) Bronze/Black 4" section</v>
          </cell>
          <cell r="C1401" t="str">
            <v>Sft</v>
          </cell>
          <cell r="D1401">
            <v>82.91</v>
          </cell>
          <cell r="E1401">
            <v>825</v>
          </cell>
          <cell r="F1401" t="str">
            <v>m2</v>
          </cell>
          <cell r="G1401">
            <v>892.09</v>
          </cell>
          <cell r="H1401">
            <v>8877.0300000000007</v>
          </cell>
        </row>
        <row r="1402">
          <cell r="A1402" t="str">
            <v>12-64-f-11</v>
          </cell>
          <cell r="B1402" t="str">
            <v>Supply and Fixing aluminium door/window, Fixed Louver in Door frame Premium model (2.00 mm gauge) Bronze/Black 3" section</v>
          </cell>
          <cell r="C1402" t="str">
            <v>Sft</v>
          </cell>
          <cell r="D1402">
            <v>82.91</v>
          </cell>
          <cell r="E1402">
            <v>789.15</v>
          </cell>
          <cell r="F1402" t="str">
            <v>m2</v>
          </cell>
          <cell r="G1402">
            <v>892.09</v>
          </cell>
          <cell r="H1402">
            <v>8491.2900000000009</v>
          </cell>
        </row>
        <row r="1403">
          <cell r="A1403" t="str">
            <v>12-64-f-12</v>
          </cell>
          <cell r="B1403" t="str">
            <v>Supply and Fixing aluminium door/window, Fixed Louver in Door frame Premium model (2.00 mm gauge) Bronze/Black 4" section</v>
          </cell>
          <cell r="C1403" t="str">
            <v>Sft</v>
          </cell>
          <cell r="D1403">
            <v>82.91</v>
          </cell>
          <cell r="E1403">
            <v>850.1</v>
          </cell>
          <cell r="F1403" t="str">
            <v>m2</v>
          </cell>
          <cell r="G1403">
            <v>892.09</v>
          </cell>
          <cell r="H1403">
            <v>9147.0499999999993</v>
          </cell>
        </row>
        <row r="1404">
          <cell r="A1404" t="str">
            <v>12-65-a-01</v>
          </cell>
          <cell r="B1404" t="str">
            <v>Supply and Fixing aluminium door/window, Sliding Window Economy model (1.20 mm gauge) 3" section</v>
          </cell>
          <cell r="C1404" t="str">
            <v>Sft</v>
          </cell>
          <cell r="D1404">
            <v>70.56</v>
          </cell>
          <cell r="E1404">
            <v>604.72</v>
          </cell>
          <cell r="F1404" t="str">
            <v>m2</v>
          </cell>
          <cell r="G1404">
            <v>759.23</v>
          </cell>
          <cell r="H1404">
            <v>6506.84</v>
          </cell>
        </row>
        <row r="1405">
          <cell r="A1405" t="str">
            <v>12-65-a-02</v>
          </cell>
          <cell r="B1405" t="str">
            <v>Supply and Fixing aluminium door/window, Sliding Window Economy model (1.20 mm gauge) 4" section</v>
          </cell>
          <cell r="C1405" t="str">
            <v>Sft</v>
          </cell>
          <cell r="D1405">
            <v>70.56</v>
          </cell>
          <cell r="E1405">
            <v>640.58000000000004</v>
          </cell>
          <cell r="F1405" t="str">
            <v>m2</v>
          </cell>
          <cell r="G1405">
            <v>759.23</v>
          </cell>
          <cell r="H1405">
            <v>6892.59</v>
          </cell>
        </row>
        <row r="1406">
          <cell r="A1406" t="str">
            <v>12-65-a-03</v>
          </cell>
          <cell r="B1406" t="str">
            <v>Supply and Fixing aluminium door/window, Sliding Window Deluxe model (1.60 mm gauge) 3" section</v>
          </cell>
          <cell r="C1406" t="str">
            <v>Sft</v>
          </cell>
          <cell r="D1406">
            <v>70.56</v>
          </cell>
          <cell r="E1406">
            <v>636.99</v>
          </cell>
          <cell r="F1406" t="str">
            <v>m2</v>
          </cell>
          <cell r="G1406">
            <v>759.23</v>
          </cell>
          <cell r="H1406">
            <v>6854.01</v>
          </cell>
        </row>
        <row r="1407">
          <cell r="A1407" t="str">
            <v>12-65-a-04</v>
          </cell>
          <cell r="B1407" t="str">
            <v>Supply and Fixing aluminium door/window, Sliding Window Deluxe model (1.60 mm gauge) 4" section</v>
          </cell>
          <cell r="C1407" t="str">
            <v>Sft</v>
          </cell>
          <cell r="D1407">
            <v>70.56</v>
          </cell>
          <cell r="E1407">
            <v>675.23</v>
          </cell>
          <cell r="F1407" t="str">
            <v>m2</v>
          </cell>
          <cell r="G1407">
            <v>759.23</v>
          </cell>
          <cell r="H1407">
            <v>7265.47</v>
          </cell>
        </row>
        <row r="1408">
          <cell r="A1408" t="str">
            <v>12-65-a-05</v>
          </cell>
          <cell r="B1408" t="str">
            <v>Supply and Fixing aluminium door/window, Sliding Window Premium model (2.00 mm gauge) 3" section</v>
          </cell>
          <cell r="C1408" t="str">
            <v>Sft</v>
          </cell>
          <cell r="D1408">
            <v>70.56</v>
          </cell>
          <cell r="E1408">
            <v>669.26</v>
          </cell>
          <cell r="F1408" t="str">
            <v>m2</v>
          </cell>
          <cell r="G1408">
            <v>759.23</v>
          </cell>
          <cell r="H1408">
            <v>7201.18</v>
          </cell>
        </row>
        <row r="1409">
          <cell r="A1409" t="str">
            <v>12-65-a-06</v>
          </cell>
          <cell r="B1409" t="str">
            <v>Supply and Fixing aluminium door/window, Sliding Window Premium model (2.00 mm gauge) 4" section</v>
          </cell>
          <cell r="C1409" t="str">
            <v>Sft</v>
          </cell>
          <cell r="D1409">
            <v>70.56</v>
          </cell>
          <cell r="E1409">
            <v>709.88</v>
          </cell>
          <cell r="F1409" t="str">
            <v>m2</v>
          </cell>
          <cell r="G1409">
            <v>759.23</v>
          </cell>
          <cell r="H1409">
            <v>7638.36</v>
          </cell>
        </row>
        <row r="1410">
          <cell r="A1410" t="str">
            <v>12-65-a-07</v>
          </cell>
          <cell r="B1410" t="str">
            <v>Supply and Fixing aluminium door/window, Sliding Window Economy model (1.20 mm gauge) Bronz/Black 3" section</v>
          </cell>
          <cell r="C1410" t="str">
            <v>Sft</v>
          </cell>
          <cell r="D1410">
            <v>70.56</v>
          </cell>
          <cell r="E1410">
            <v>617.87</v>
          </cell>
          <cell r="F1410" t="str">
            <v>m2</v>
          </cell>
          <cell r="G1410">
            <v>759.23</v>
          </cell>
          <cell r="H1410">
            <v>6648.28</v>
          </cell>
        </row>
        <row r="1411">
          <cell r="A1411" t="str">
            <v>12-65-a-08</v>
          </cell>
          <cell r="B1411" t="str">
            <v>Supply and Fixing aluminium door/window, Sliding Window Economy model (1.20 mm gauge) Bronz/Black 4" section</v>
          </cell>
          <cell r="C1411" t="str">
            <v>Sft</v>
          </cell>
          <cell r="D1411">
            <v>70.56</v>
          </cell>
          <cell r="E1411">
            <v>654.91999999999996</v>
          </cell>
          <cell r="F1411" t="str">
            <v>m2</v>
          </cell>
          <cell r="G1411">
            <v>759.23</v>
          </cell>
          <cell r="H1411">
            <v>7046.89</v>
          </cell>
        </row>
        <row r="1412">
          <cell r="A1412" t="str">
            <v>12-65-a-09</v>
          </cell>
          <cell r="B1412" t="str">
            <v>Supply and Fixing aluminium door/window, Sliding Window Deluxe model (1.60 mm gauge) Bronz/Black 3" section</v>
          </cell>
          <cell r="C1412" t="str">
            <v>Sft</v>
          </cell>
          <cell r="D1412">
            <v>70.56</v>
          </cell>
          <cell r="E1412">
            <v>651.33000000000004</v>
          </cell>
          <cell r="F1412" t="str">
            <v>m2</v>
          </cell>
          <cell r="G1412">
            <v>759.23</v>
          </cell>
          <cell r="H1412">
            <v>7008.31</v>
          </cell>
        </row>
        <row r="1413">
          <cell r="A1413" t="str">
            <v>12-65-a-10</v>
          </cell>
          <cell r="B1413" t="str">
            <v>Supply and Fixing aluminium door/window, Sliding Window Deluxe model (1.60 mm gauge) Bronz/Black 4" section</v>
          </cell>
          <cell r="C1413" t="str">
            <v>Sft</v>
          </cell>
          <cell r="D1413">
            <v>70.56</v>
          </cell>
          <cell r="E1413">
            <v>690.76</v>
          </cell>
          <cell r="F1413" t="str">
            <v>m2</v>
          </cell>
          <cell r="G1413">
            <v>759.23</v>
          </cell>
          <cell r="H1413">
            <v>7432.63</v>
          </cell>
        </row>
        <row r="1414">
          <cell r="A1414" t="str">
            <v>12-65-a-11</v>
          </cell>
          <cell r="B1414" t="str">
            <v>Supply and Fixing aluminium door/window, Sliding Window Premium model (2.00 mm gauge) Bronz/Black 3" section</v>
          </cell>
          <cell r="C1414" t="str">
            <v>Sft</v>
          </cell>
          <cell r="D1414">
            <v>70.56</v>
          </cell>
          <cell r="E1414">
            <v>684.79</v>
          </cell>
          <cell r="F1414" t="str">
            <v>m2</v>
          </cell>
          <cell r="G1414">
            <v>759.23</v>
          </cell>
          <cell r="H1414">
            <v>7368.34</v>
          </cell>
        </row>
        <row r="1415">
          <cell r="A1415" t="str">
            <v>12-65-a-12</v>
          </cell>
          <cell r="B1415" t="str">
            <v>Supply and Fixing aluminium door/window, Sliding Window Premium model (2.00 mm gauge) Bronz/Black 4" section</v>
          </cell>
          <cell r="C1415" t="str">
            <v>Sft</v>
          </cell>
          <cell r="D1415">
            <v>70.56</v>
          </cell>
          <cell r="E1415">
            <v>726.62</v>
          </cell>
          <cell r="F1415" t="str">
            <v>m2</v>
          </cell>
          <cell r="G1415">
            <v>759.23</v>
          </cell>
          <cell r="H1415">
            <v>7818.38</v>
          </cell>
        </row>
        <row r="1416">
          <cell r="A1416" t="str">
            <v>12-65-b-01</v>
          </cell>
          <cell r="B1416" t="str">
            <v>Supply and Fixing aluminium door/window, Hinged Window Economy model (1.20 mm gauge) 3" section</v>
          </cell>
          <cell r="C1416" t="str">
            <v>Sft</v>
          </cell>
          <cell r="D1416">
            <v>70.56</v>
          </cell>
          <cell r="E1416">
            <v>614.28</v>
          </cell>
          <cell r="F1416" t="str">
            <v>m2</v>
          </cell>
          <cell r="G1416">
            <v>759.23</v>
          </cell>
          <cell r="H1416">
            <v>6609.71</v>
          </cell>
        </row>
        <row r="1417">
          <cell r="A1417" t="str">
            <v>12-65-b-02</v>
          </cell>
          <cell r="B1417" t="str">
            <v>Supply and Fixing aluminium door/window, Hinged Window Economy model (1.20 mm gauge) 4" section</v>
          </cell>
          <cell r="C1417" t="str">
            <v>Sft</v>
          </cell>
          <cell r="D1417">
            <v>70.56</v>
          </cell>
          <cell r="E1417">
            <v>651.33000000000004</v>
          </cell>
          <cell r="F1417" t="str">
            <v>m2</v>
          </cell>
          <cell r="G1417">
            <v>759.23</v>
          </cell>
          <cell r="H1417">
            <v>7008.31</v>
          </cell>
        </row>
        <row r="1418">
          <cell r="A1418" t="str">
            <v>12-65-b-03</v>
          </cell>
          <cell r="B1418" t="str">
            <v>Supply and Fixing aluminium door/window, Hinged Window Deluxe model (1.60 mm gauge) 2.5" section</v>
          </cell>
          <cell r="C1418" t="str">
            <v>Sft</v>
          </cell>
          <cell r="D1418">
            <v>70.56</v>
          </cell>
          <cell r="E1418">
            <v>638.17999999999995</v>
          </cell>
          <cell r="F1418" t="str">
            <v>m2</v>
          </cell>
          <cell r="G1418">
            <v>759.23</v>
          </cell>
          <cell r="H1418">
            <v>6866.87</v>
          </cell>
        </row>
        <row r="1419">
          <cell r="A1419" t="str">
            <v>12-65-b-04</v>
          </cell>
          <cell r="B1419" t="str">
            <v>Supply and Fixing aluminium door/window, Hinged Window Deluxe model (1.60 mm gauge) 4" section</v>
          </cell>
          <cell r="C1419" t="str">
            <v>Sft</v>
          </cell>
          <cell r="D1419">
            <v>70.56</v>
          </cell>
          <cell r="E1419">
            <v>676.42</v>
          </cell>
          <cell r="F1419" t="str">
            <v>m2</v>
          </cell>
          <cell r="G1419">
            <v>759.23</v>
          </cell>
          <cell r="H1419">
            <v>7278.33</v>
          </cell>
        </row>
        <row r="1420">
          <cell r="A1420" t="str">
            <v>12-65-b-05</v>
          </cell>
          <cell r="B1420" t="str">
            <v>Supply and Fixing aluminium door/window, Hinged Window Premium model (2.00 mm gauge) 3" section</v>
          </cell>
          <cell r="C1420" t="str">
            <v>Sft</v>
          </cell>
          <cell r="D1420">
            <v>70.56</v>
          </cell>
          <cell r="E1420">
            <v>662.08</v>
          </cell>
          <cell r="F1420" t="str">
            <v>m2</v>
          </cell>
          <cell r="G1420">
            <v>759.23</v>
          </cell>
          <cell r="H1420">
            <v>7124.03</v>
          </cell>
        </row>
        <row r="1421">
          <cell r="A1421" t="str">
            <v>12-65-b-06</v>
          </cell>
          <cell r="B1421" t="str">
            <v>Supply and Fixing aluminium door/window, Hinged Window Premium model (2.00 mm gauge) 4" section</v>
          </cell>
          <cell r="C1421" t="str">
            <v>Sft</v>
          </cell>
          <cell r="D1421">
            <v>70.56</v>
          </cell>
          <cell r="E1421">
            <v>701.52</v>
          </cell>
          <cell r="F1421" t="str">
            <v>m2</v>
          </cell>
          <cell r="G1421">
            <v>759.23</v>
          </cell>
          <cell r="H1421">
            <v>7548.36</v>
          </cell>
        </row>
        <row r="1422">
          <cell r="A1422" t="str">
            <v>12-65-b-07</v>
          </cell>
          <cell r="B1422" t="str">
            <v>Supply and Fixing aluminium door/window, Hinged Window Economy model (1.20 mm gauge) Bronz/Black 3" section</v>
          </cell>
          <cell r="C1422" t="str">
            <v>Sft</v>
          </cell>
          <cell r="D1422">
            <v>70.56</v>
          </cell>
          <cell r="E1422">
            <v>628.62</v>
          </cell>
          <cell r="F1422" t="str">
            <v>m2</v>
          </cell>
          <cell r="G1422">
            <v>759.23</v>
          </cell>
          <cell r="H1422">
            <v>6764</v>
          </cell>
        </row>
        <row r="1423">
          <cell r="A1423" t="str">
            <v>12-65-b-08</v>
          </cell>
          <cell r="B1423" t="str">
            <v>Supply and Fixing aluminium door/window, Hinged Window Economy model (1.20 mm gauge) Bronz/Black 4" section</v>
          </cell>
          <cell r="C1423" t="str">
            <v>Sft</v>
          </cell>
          <cell r="D1423">
            <v>70.56</v>
          </cell>
          <cell r="E1423">
            <v>665.67</v>
          </cell>
          <cell r="F1423" t="str">
            <v>m2</v>
          </cell>
          <cell r="G1423">
            <v>759.23</v>
          </cell>
          <cell r="H1423">
            <v>7162.61</v>
          </cell>
        </row>
        <row r="1424">
          <cell r="A1424" t="str">
            <v>12-65-b-09</v>
          </cell>
          <cell r="B1424" t="str">
            <v>Supply and Fixing aluminium door/window, Hinged Window Deluxe model (1.60 mm gauge) Bronz/Black 3" section</v>
          </cell>
          <cell r="C1424" t="str">
            <v>Sft</v>
          </cell>
          <cell r="D1424">
            <v>70.56</v>
          </cell>
          <cell r="E1424">
            <v>652.52</v>
          </cell>
          <cell r="F1424" t="str">
            <v>m2</v>
          </cell>
          <cell r="G1424">
            <v>759.23</v>
          </cell>
          <cell r="H1424">
            <v>7021.17</v>
          </cell>
        </row>
        <row r="1425">
          <cell r="A1425" t="str">
            <v>12-65-b-10</v>
          </cell>
          <cell r="B1425" t="str">
            <v>Supply and Fixing aluminium door/window, Hinged Window Deluxe model (1.60 mm gauge) Bronz/Black 4" section</v>
          </cell>
          <cell r="C1425" t="str">
            <v>Sft</v>
          </cell>
          <cell r="D1425">
            <v>70.56</v>
          </cell>
          <cell r="E1425">
            <v>691.96</v>
          </cell>
          <cell r="F1425" t="str">
            <v>m2</v>
          </cell>
          <cell r="G1425">
            <v>759.23</v>
          </cell>
          <cell r="H1425">
            <v>7445.49</v>
          </cell>
        </row>
        <row r="1426">
          <cell r="A1426" t="str">
            <v>12-65-b-11</v>
          </cell>
          <cell r="B1426" t="str">
            <v>Supply and Fixing aluminium door/window, Hinged WindowPremium model (2.00 mm gauge) Bronz/Black 3" section</v>
          </cell>
          <cell r="C1426" t="str">
            <v>Sft</v>
          </cell>
          <cell r="D1426">
            <v>70.56</v>
          </cell>
          <cell r="E1426">
            <v>677.62</v>
          </cell>
          <cell r="F1426" t="str">
            <v>m2</v>
          </cell>
          <cell r="G1426">
            <v>759.23</v>
          </cell>
          <cell r="H1426">
            <v>7291.19</v>
          </cell>
        </row>
        <row r="1427">
          <cell r="A1427" t="str">
            <v>12-65-b-12</v>
          </cell>
          <cell r="B1427" t="str">
            <v>Supply and Fixing aluminium door/window, Hinged WindowPremium model (2.00 mm gauge) Bronz/Black 4" section</v>
          </cell>
          <cell r="C1427" t="str">
            <v>Sft</v>
          </cell>
          <cell r="D1427">
            <v>70.56</v>
          </cell>
          <cell r="E1427">
            <v>718.25</v>
          </cell>
          <cell r="F1427" t="str">
            <v>m2</v>
          </cell>
          <cell r="G1427">
            <v>759.23</v>
          </cell>
          <cell r="H1427">
            <v>7728.37</v>
          </cell>
        </row>
        <row r="1428">
          <cell r="A1428" t="str">
            <v>12-65-c-01</v>
          </cell>
          <cell r="B1428" t="str">
            <v>Supply and Fixing aluminium door/window, Hinged Door Economy model (1.20 mm gauge) 3" section</v>
          </cell>
          <cell r="C1428" t="str">
            <v>Sft</v>
          </cell>
          <cell r="D1428">
            <v>70.56</v>
          </cell>
          <cell r="E1428">
            <v>619.05999999999995</v>
          </cell>
          <cell r="F1428" t="str">
            <v>m2</v>
          </cell>
          <cell r="G1428">
            <v>759.23</v>
          </cell>
          <cell r="H1428">
            <v>6661.14</v>
          </cell>
        </row>
        <row r="1429">
          <cell r="A1429" t="str">
            <v>12-65-c-02</v>
          </cell>
          <cell r="B1429" t="str">
            <v>Supply and Fixing aluminium door/window, Hinged Door Economy model (1.20 mm gauge) 4" section</v>
          </cell>
          <cell r="C1429" t="str">
            <v>Sft</v>
          </cell>
          <cell r="D1429">
            <v>70.56</v>
          </cell>
          <cell r="E1429">
            <v>656.11</v>
          </cell>
          <cell r="F1429" t="str">
            <v>m2</v>
          </cell>
          <cell r="G1429">
            <v>759.23</v>
          </cell>
          <cell r="H1429">
            <v>7059.74</v>
          </cell>
        </row>
        <row r="1430">
          <cell r="A1430" t="str">
            <v>12-65-c-03</v>
          </cell>
          <cell r="B1430" t="str">
            <v>Supply and Fixing aluminium door/window, Hinged Door Deluxe model (1.60 mm gauge) 3" section</v>
          </cell>
          <cell r="C1430" t="str">
            <v>Sft</v>
          </cell>
          <cell r="D1430">
            <v>70.56</v>
          </cell>
          <cell r="E1430">
            <v>642.96</v>
          </cell>
          <cell r="F1430" t="str">
            <v>m2</v>
          </cell>
          <cell r="G1430">
            <v>759.23</v>
          </cell>
          <cell r="H1430">
            <v>6918.3</v>
          </cell>
        </row>
        <row r="1431">
          <cell r="A1431" t="str">
            <v>12-65-c-04</v>
          </cell>
          <cell r="B1431" t="str">
            <v>Supply and Fixing aluminium door/window, Hinged Door Deluxe model (1.60 mm gauge) 4" section</v>
          </cell>
          <cell r="C1431" t="str">
            <v>Sft</v>
          </cell>
          <cell r="D1431">
            <v>70.56</v>
          </cell>
          <cell r="E1431">
            <v>681.2</v>
          </cell>
          <cell r="F1431" t="str">
            <v>m2</v>
          </cell>
          <cell r="G1431">
            <v>759.23</v>
          </cell>
          <cell r="H1431">
            <v>7329.77</v>
          </cell>
        </row>
        <row r="1432">
          <cell r="A1432" t="str">
            <v>12-65-c-05</v>
          </cell>
          <cell r="B1432" t="str">
            <v>Supply and Fixing aluminium door/window, Hinged Door Premium model (2.00 mm gauge) 3" section</v>
          </cell>
          <cell r="C1432" t="str">
            <v>Sft</v>
          </cell>
          <cell r="D1432">
            <v>70.56</v>
          </cell>
          <cell r="E1432">
            <v>666.86</v>
          </cell>
          <cell r="F1432" t="str">
            <v>m2</v>
          </cell>
          <cell r="G1432">
            <v>759.23</v>
          </cell>
          <cell r="H1432">
            <v>7175.47</v>
          </cell>
        </row>
        <row r="1433">
          <cell r="A1433" t="str">
            <v>12-65-c-06</v>
          </cell>
          <cell r="B1433" t="str">
            <v>Supply and Fixing aluminium door/window, Hinged Door Premium model (2.00 mm gauge) 4" section</v>
          </cell>
          <cell r="C1433" t="str">
            <v>Sft</v>
          </cell>
          <cell r="D1433">
            <v>70.56</v>
          </cell>
          <cell r="E1433">
            <v>707.5</v>
          </cell>
          <cell r="F1433" t="str">
            <v>m2</v>
          </cell>
          <cell r="G1433">
            <v>759.23</v>
          </cell>
          <cell r="H1433">
            <v>7612.65</v>
          </cell>
        </row>
        <row r="1434">
          <cell r="A1434" t="str">
            <v>12-65-c-07</v>
          </cell>
          <cell r="B1434" t="str">
            <v>Supply and Fixing aluminium door/window, Hinged Door Economy model (1.20 mm gauge) Bronz/Black 3" section</v>
          </cell>
          <cell r="C1434" t="str">
            <v>Sft</v>
          </cell>
          <cell r="D1434">
            <v>70.56</v>
          </cell>
          <cell r="E1434">
            <v>633.4</v>
          </cell>
          <cell r="F1434" t="str">
            <v>m2</v>
          </cell>
          <cell r="G1434">
            <v>759.23</v>
          </cell>
          <cell r="H1434">
            <v>6815.44</v>
          </cell>
        </row>
        <row r="1435">
          <cell r="A1435" t="str">
            <v>12-65-c-08</v>
          </cell>
          <cell r="B1435" t="str">
            <v>Supply and Fixing aluminium door/window, Hinged Door Economy model (1.20 mm gauge) Bronz/Black 4" section</v>
          </cell>
          <cell r="C1435" t="str">
            <v>Sft</v>
          </cell>
          <cell r="D1435">
            <v>70.56</v>
          </cell>
          <cell r="E1435">
            <v>671.64</v>
          </cell>
          <cell r="F1435" t="str">
            <v>m2</v>
          </cell>
          <cell r="G1435">
            <v>759.23</v>
          </cell>
          <cell r="H1435">
            <v>7226.9</v>
          </cell>
        </row>
        <row r="1436">
          <cell r="A1436" t="str">
            <v>12-65-c-09</v>
          </cell>
          <cell r="B1436" t="str">
            <v>Supply and Fixing aluminium door/window, Hinged Door Deluxe model (1.60 mm gauge) Bronz/Black 3" section</v>
          </cell>
          <cell r="C1436" t="str">
            <v>Sft</v>
          </cell>
          <cell r="D1436">
            <v>70.56</v>
          </cell>
          <cell r="E1436">
            <v>658.5</v>
          </cell>
          <cell r="F1436" t="str">
            <v>m2</v>
          </cell>
          <cell r="G1436">
            <v>759.23</v>
          </cell>
          <cell r="H1436">
            <v>7085.46</v>
          </cell>
        </row>
        <row r="1437">
          <cell r="A1437" t="str">
            <v>12-65-c-10</v>
          </cell>
          <cell r="B1437" t="str">
            <v>Supply and Fixing aluminium door/window, Hinged Door Deluxe model (1.60 mm gauge) Bronz/Black 4" section</v>
          </cell>
          <cell r="C1437" t="str">
            <v>Sft</v>
          </cell>
          <cell r="D1437">
            <v>70.56</v>
          </cell>
          <cell r="E1437">
            <v>697.94</v>
          </cell>
          <cell r="F1437" t="str">
            <v>m2</v>
          </cell>
          <cell r="G1437">
            <v>759.23</v>
          </cell>
          <cell r="H1437">
            <v>7509.78</v>
          </cell>
        </row>
        <row r="1438">
          <cell r="A1438" t="str">
            <v>12-65-c-11</v>
          </cell>
          <cell r="B1438" t="str">
            <v>Supply and Fixing aluminium door/window, Hinged Door Premium model (2.00 mm gauge) Bronz/Black 3" section</v>
          </cell>
          <cell r="C1438" t="str">
            <v>Sft</v>
          </cell>
          <cell r="D1438">
            <v>70.56</v>
          </cell>
          <cell r="E1438">
            <v>682.4</v>
          </cell>
          <cell r="F1438" t="str">
            <v>m2</v>
          </cell>
          <cell r="G1438">
            <v>759.23</v>
          </cell>
          <cell r="H1438">
            <v>7342.62</v>
          </cell>
        </row>
        <row r="1439">
          <cell r="A1439" t="str">
            <v>12-65-c-12</v>
          </cell>
          <cell r="B1439" t="str">
            <v>Supply and Fixing aluminium door/window, Hinged Door Premium model (2.00 mm gauge) Bronz/Black 4" section</v>
          </cell>
          <cell r="C1439" t="str">
            <v>Sft</v>
          </cell>
          <cell r="D1439">
            <v>70.56</v>
          </cell>
          <cell r="E1439">
            <v>724.22</v>
          </cell>
          <cell r="F1439" t="str">
            <v>m2</v>
          </cell>
          <cell r="G1439">
            <v>759.23</v>
          </cell>
          <cell r="H1439">
            <v>7792.66</v>
          </cell>
        </row>
        <row r="1440">
          <cell r="A1440" t="str">
            <v>12-65-d-01</v>
          </cell>
          <cell r="B1440" t="str">
            <v>Supply and Fixing aluminium door/window, Sliding Door Economy model (1.20 mm gauge) 3" section</v>
          </cell>
          <cell r="C1440" t="str">
            <v>Sft</v>
          </cell>
          <cell r="D1440">
            <v>70.56</v>
          </cell>
          <cell r="E1440">
            <v>666.86</v>
          </cell>
          <cell r="F1440" t="str">
            <v>m2</v>
          </cell>
          <cell r="G1440">
            <v>759.23</v>
          </cell>
          <cell r="H1440">
            <v>7175.47</v>
          </cell>
        </row>
        <row r="1441">
          <cell r="A1441" t="str">
            <v>12-65-d-02</v>
          </cell>
          <cell r="B1441" t="str">
            <v>Supply and Fixing aluminium door/window, Sliding Door Economy model (1.20 mm gauge) 4" section</v>
          </cell>
          <cell r="C1441" t="str">
            <v>Sft</v>
          </cell>
          <cell r="D1441">
            <v>70.56</v>
          </cell>
          <cell r="E1441">
            <v>707.5</v>
          </cell>
          <cell r="F1441" t="str">
            <v>m2</v>
          </cell>
          <cell r="G1441">
            <v>759.23</v>
          </cell>
          <cell r="H1441">
            <v>7612.65</v>
          </cell>
        </row>
        <row r="1442">
          <cell r="A1442" t="str">
            <v>12-65-d-03</v>
          </cell>
          <cell r="B1442" t="str">
            <v>Supply and Fixing aluminium door/window, Sliding Door Deluxe model (1.60 mm gauge) 3" section</v>
          </cell>
          <cell r="C1442" t="str">
            <v>Sft</v>
          </cell>
          <cell r="D1442">
            <v>70.56</v>
          </cell>
          <cell r="E1442">
            <v>693.16</v>
          </cell>
          <cell r="F1442" t="str">
            <v>m2</v>
          </cell>
          <cell r="G1442">
            <v>759.23</v>
          </cell>
          <cell r="H1442">
            <v>7458.35</v>
          </cell>
        </row>
        <row r="1443">
          <cell r="A1443" t="str">
            <v>12-65-d-04</v>
          </cell>
          <cell r="B1443" t="str">
            <v>Supply and Fixing aluminium door/window, Sliding Door Deluxe model (1.60 mm gauge) 4" section</v>
          </cell>
          <cell r="C1443" t="str">
            <v>Sft</v>
          </cell>
          <cell r="D1443">
            <v>70.56</v>
          </cell>
          <cell r="E1443">
            <v>734.98</v>
          </cell>
          <cell r="F1443" t="str">
            <v>m2</v>
          </cell>
          <cell r="G1443">
            <v>759.23</v>
          </cell>
          <cell r="H1443">
            <v>7908.38</v>
          </cell>
        </row>
        <row r="1444">
          <cell r="A1444" t="str">
            <v>12-65-d-05</v>
          </cell>
          <cell r="B1444" t="str">
            <v>Supply and Fixing aluminium door/window, Sliding Door Premium model (2.00 mm gauge) 3" section</v>
          </cell>
          <cell r="C1444" t="str">
            <v>Sft</v>
          </cell>
          <cell r="D1444">
            <v>70.56</v>
          </cell>
          <cell r="E1444">
            <v>719.44</v>
          </cell>
          <cell r="F1444" t="str">
            <v>m2</v>
          </cell>
          <cell r="G1444">
            <v>759.23</v>
          </cell>
          <cell r="H1444">
            <v>7741.23</v>
          </cell>
        </row>
        <row r="1445">
          <cell r="A1445" t="str">
            <v>12-65-d-06</v>
          </cell>
          <cell r="B1445" t="str">
            <v>Supply and Fixing aluminium door/window, Sliding Door Premium model (2.00 mm gauge) 4" section</v>
          </cell>
          <cell r="C1445" t="str">
            <v>Sft</v>
          </cell>
          <cell r="D1445">
            <v>70.56</v>
          </cell>
          <cell r="E1445">
            <v>763.66</v>
          </cell>
          <cell r="F1445" t="str">
            <v>m2</v>
          </cell>
          <cell r="G1445">
            <v>759.23</v>
          </cell>
          <cell r="H1445">
            <v>8216.98</v>
          </cell>
        </row>
        <row r="1446">
          <cell r="A1446" t="str">
            <v>12-65-d-07</v>
          </cell>
          <cell r="B1446" t="str">
            <v>Supply and Fixing aluminium door/window, Sliding Door Economy model (1.20 mm gauge) Bronz/Black 3" section</v>
          </cell>
          <cell r="C1446" t="str">
            <v>Sft</v>
          </cell>
          <cell r="D1446">
            <v>70.56</v>
          </cell>
          <cell r="E1446">
            <v>682.4</v>
          </cell>
          <cell r="F1446" t="str">
            <v>m2</v>
          </cell>
          <cell r="G1446">
            <v>759.23</v>
          </cell>
          <cell r="H1446">
            <v>7342.62</v>
          </cell>
        </row>
        <row r="1447">
          <cell r="A1447" t="str">
            <v>12-65-d-08</v>
          </cell>
          <cell r="B1447" t="str">
            <v>Supply and Fixing aluminium door/window, Sliding Door Economy model (1.20 mm gauge) Bronz/Black 4" section</v>
          </cell>
          <cell r="C1447" t="str">
            <v>Sft</v>
          </cell>
          <cell r="D1447">
            <v>70.56</v>
          </cell>
          <cell r="E1447">
            <v>751.71</v>
          </cell>
          <cell r="F1447" t="str">
            <v>m2</v>
          </cell>
          <cell r="G1447">
            <v>759.23</v>
          </cell>
          <cell r="H1447">
            <v>8088.4</v>
          </cell>
        </row>
        <row r="1448">
          <cell r="A1448" t="str">
            <v>12-65-d-09</v>
          </cell>
          <cell r="B1448" t="str">
            <v>Supply and Fixing aluminium door/window, Sliding Door Deluxe model (1.60 mm gauge) Bronz/Black 3" section</v>
          </cell>
          <cell r="C1448" t="str">
            <v>Sft</v>
          </cell>
          <cell r="D1448">
            <v>70.56</v>
          </cell>
          <cell r="E1448">
            <v>736.18</v>
          </cell>
          <cell r="F1448" t="str">
            <v>m2</v>
          </cell>
          <cell r="G1448">
            <v>759.23</v>
          </cell>
          <cell r="H1448">
            <v>7921.24</v>
          </cell>
        </row>
        <row r="1449">
          <cell r="A1449" t="str">
            <v>12-65-d-10</v>
          </cell>
          <cell r="B1449" t="str">
            <v>Supply and Fixing aluminium door/window, Sliding Door Deluxe model (1.60 mm gauge) Bronz/Black 4" section</v>
          </cell>
          <cell r="C1449" t="str">
            <v>Sft</v>
          </cell>
          <cell r="D1449">
            <v>70.56</v>
          </cell>
          <cell r="E1449">
            <v>781.58</v>
          </cell>
          <cell r="F1449" t="str">
            <v>m2</v>
          </cell>
          <cell r="G1449">
            <v>759.23</v>
          </cell>
          <cell r="H1449">
            <v>8409.85</v>
          </cell>
        </row>
        <row r="1450">
          <cell r="A1450" t="str">
            <v>12-65-d-11</v>
          </cell>
          <cell r="B1450" t="str">
            <v>Supply and Fixing aluminium door/window, Sliding Door Premium model (2.00 mm gauge) Bronz/Black 3" section</v>
          </cell>
          <cell r="C1450" t="str">
            <v>Sft</v>
          </cell>
          <cell r="D1450">
            <v>70.56</v>
          </cell>
          <cell r="E1450">
            <v>764.86</v>
          </cell>
          <cell r="F1450" t="str">
            <v>m2</v>
          </cell>
          <cell r="G1450">
            <v>759.23</v>
          </cell>
          <cell r="H1450">
            <v>8229.84</v>
          </cell>
        </row>
        <row r="1451">
          <cell r="A1451" t="str">
            <v>12-65-d-12</v>
          </cell>
          <cell r="B1451" t="str">
            <v>Supply and Fixing aluminium door/window, Sliding Door Premium model (2.00 mm gauge) Bronz/Black 4" section</v>
          </cell>
          <cell r="C1451" t="str">
            <v>Sft</v>
          </cell>
          <cell r="D1451">
            <v>70.56</v>
          </cell>
          <cell r="E1451">
            <v>812.66</v>
          </cell>
          <cell r="F1451" t="str">
            <v>m2</v>
          </cell>
          <cell r="G1451">
            <v>759.23</v>
          </cell>
          <cell r="H1451">
            <v>8744.17</v>
          </cell>
        </row>
        <row r="1452">
          <cell r="A1452" t="str">
            <v>12-65-e-01</v>
          </cell>
          <cell r="B1452" t="str">
            <v>Supply and Fixing aluminium door/window, Swing Door Single Action Deluxe model (1.60 mm gauge) 3.5" section</v>
          </cell>
          <cell r="C1452" t="str">
            <v>Sft</v>
          </cell>
          <cell r="D1452">
            <v>70.56</v>
          </cell>
          <cell r="E1452">
            <v>749.32</v>
          </cell>
          <cell r="F1452" t="str">
            <v>m2</v>
          </cell>
          <cell r="G1452">
            <v>759.23</v>
          </cell>
          <cell r="H1452">
            <v>8062.68</v>
          </cell>
        </row>
        <row r="1453">
          <cell r="A1453" t="str">
            <v>12-65-e-02</v>
          </cell>
          <cell r="B1453" t="str">
            <v>Supply and Fixing aluminium door/window, Swing Door Single Action Deluxe model (1.60 mm gauge) 4" section</v>
          </cell>
          <cell r="C1453" t="str">
            <v>Sft</v>
          </cell>
          <cell r="D1453">
            <v>70.56</v>
          </cell>
          <cell r="E1453">
            <v>769.64</v>
          </cell>
          <cell r="F1453" t="str">
            <v>m2</v>
          </cell>
          <cell r="G1453">
            <v>759.23</v>
          </cell>
          <cell r="H1453">
            <v>8281.27</v>
          </cell>
        </row>
        <row r="1454">
          <cell r="A1454" t="str">
            <v>12-65-e-03</v>
          </cell>
          <cell r="B1454" t="str">
            <v>Supply and Fixing aluminium door/window, Swing Door Single Action Premium model (2.00 mm gauge) 3.5" section</v>
          </cell>
          <cell r="C1454" t="str">
            <v>Sft</v>
          </cell>
          <cell r="D1454">
            <v>70.56</v>
          </cell>
          <cell r="E1454">
            <v>775.61</v>
          </cell>
          <cell r="F1454" t="str">
            <v>m2</v>
          </cell>
          <cell r="G1454">
            <v>759.23</v>
          </cell>
          <cell r="H1454">
            <v>8345.56</v>
          </cell>
        </row>
        <row r="1455">
          <cell r="A1455" t="str">
            <v>12-65-e-04</v>
          </cell>
          <cell r="B1455" t="str">
            <v>Supply and Fixing aluminium door/window, Swing Door Single Action Premium model (2.00 mm gauge) 4" section</v>
          </cell>
          <cell r="C1455" t="str">
            <v>Sft</v>
          </cell>
          <cell r="D1455">
            <v>70.56</v>
          </cell>
          <cell r="E1455">
            <v>795.92</v>
          </cell>
          <cell r="F1455" t="str">
            <v>m2</v>
          </cell>
          <cell r="G1455">
            <v>759.23</v>
          </cell>
          <cell r="H1455">
            <v>8564.15</v>
          </cell>
        </row>
        <row r="1456">
          <cell r="A1456" t="str">
            <v>12-65-e-05</v>
          </cell>
          <cell r="B1456" t="str">
            <v>Supply and Fixing aluminium door/window, Swing Door Single Action Deluxe model (2.00 mm gauge) Bronz/Black 3.5" section</v>
          </cell>
          <cell r="C1456" t="str">
            <v>Sft</v>
          </cell>
          <cell r="D1456">
            <v>70.56</v>
          </cell>
          <cell r="E1456">
            <v>749.32</v>
          </cell>
          <cell r="F1456" t="str">
            <v>m2</v>
          </cell>
          <cell r="G1456">
            <v>759.23</v>
          </cell>
          <cell r="H1456">
            <v>8062.68</v>
          </cell>
        </row>
        <row r="1457">
          <cell r="A1457" t="str">
            <v>12-65-e-06</v>
          </cell>
          <cell r="B1457" t="str">
            <v>Supply and Fixing aluminium door/window, Swing Door Single Action Deluxe model (1.60 mm gauge) Bronz/Black 4" section</v>
          </cell>
          <cell r="C1457" t="str">
            <v>Sft</v>
          </cell>
          <cell r="D1457">
            <v>70.56</v>
          </cell>
          <cell r="E1457">
            <v>769.64</v>
          </cell>
          <cell r="F1457" t="str">
            <v>m2</v>
          </cell>
          <cell r="G1457">
            <v>759.23</v>
          </cell>
          <cell r="H1457">
            <v>8281.27</v>
          </cell>
        </row>
        <row r="1458">
          <cell r="A1458" t="str">
            <v>12-65-e-07</v>
          </cell>
          <cell r="B1458" t="str">
            <v>Supply and Fixing aluminium door/window, Swing Door Single Action Premium model (2.00 mm gauge) Bronz/Black 3.5" section</v>
          </cell>
          <cell r="C1458" t="str">
            <v>Sft</v>
          </cell>
          <cell r="D1458">
            <v>70.56</v>
          </cell>
          <cell r="E1458">
            <v>775.61</v>
          </cell>
          <cell r="F1458" t="str">
            <v>m2</v>
          </cell>
          <cell r="G1458">
            <v>759.23</v>
          </cell>
          <cell r="H1458">
            <v>8345.56</v>
          </cell>
        </row>
        <row r="1459">
          <cell r="A1459" t="str">
            <v>12-65-e-08</v>
          </cell>
          <cell r="B1459" t="str">
            <v>Supply and Fixing aluminium door/window, Swing Door Single Action Premium model (2.00 mm gauge) Bronz/Black 4" section</v>
          </cell>
          <cell r="C1459" t="str">
            <v>Sft</v>
          </cell>
          <cell r="D1459">
            <v>70.56</v>
          </cell>
          <cell r="E1459">
            <v>795.92</v>
          </cell>
          <cell r="F1459" t="str">
            <v>m2</v>
          </cell>
          <cell r="G1459">
            <v>759.23</v>
          </cell>
          <cell r="H1459">
            <v>8564.15</v>
          </cell>
        </row>
        <row r="1460">
          <cell r="A1460" t="str">
            <v>12-65-e-09</v>
          </cell>
          <cell r="B1460" t="str">
            <v>Supply and Fixing aluminium door/window, Swing Door Double Action Deluxe model (1.60 mm gauge) 3.5" section</v>
          </cell>
          <cell r="C1460" t="str">
            <v>Sft</v>
          </cell>
          <cell r="D1460">
            <v>70.56</v>
          </cell>
          <cell r="E1460">
            <v>767.24</v>
          </cell>
          <cell r="F1460" t="str">
            <v>m2</v>
          </cell>
          <cell r="G1460">
            <v>759.23</v>
          </cell>
          <cell r="H1460">
            <v>8255.56</v>
          </cell>
        </row>
        <row r="1461">
          <cell r="A1461" t="str">
            <v>12-65-e-10</v>
          </cell>
          <cell r="B1461" t="str">
            <v>Supply and Fixing aluminium door/window, Swing Door Double Action Deluxe model (1.60 mm gauge) 4" section</v>
          </cell>
          <cell r="C1461" t="str">
            <v>Sft</v>
          </cell>
          <cell r="D1461">
            <v>70.56</v>
          </cell>
          <cell r="E1461">
            <v>787.56</v>
          </cell>
          <cell r="F1461" t="str">
            <v>m2</v>
          </cell>
          <cell r="G1461">
            <v>759.23</v>
          </cell>
          <cell r="H1461">
            <v>8474.15</v>
          </cell>
        </row>
        <row r="1462">
          <cell r="A1462" t="str">
            <v>12-65-e-11</v>
          </cell>
          <cell r="B1462" t="str">
            <v>Supply and Fixing aluminium door/window, Swing Door Double Action Premium model (2.00 mm gauge) 3.5" section</v>
          </cell>
          <cell r="C1462" t="str">
            <v>Sft</v>
          </cell>
          <cell r="D1462">
            <v>70.56</v>
          </cell>
          <cell r="E1462">
            <v>793.54</v>
          </cell>
          <cell r="F1462" t="str">
            <v>m2</v>
          </cell>
          <cell r="G1462">
            <v>759.23</v>
          </cell>
          <cell r="H1462">
            <v>8538.44</v>
          </cell>
        </row>
        <row r="1463">
          <cell r="A1463" t="str">
            <v>12-65-e-12</v>
          </cell>
          <cell r="B1463" t="str">
            <v>Supply and Fixing aluminium door/window, Swing Door Double Action Premium model (2.00 mm gauge) 4" section</v>
          </cell>
          <cell r="C1463" t="str">
            <v>Sft</v>
          </cell>
          <cell r="D1463">
            <v>70.56</v>
          </cell>
          <cell r="E1463">
            <v>813.85</v>
          </cell>
          <cell r="F1463" t="str">
            <v>m2</v>
          </cell>
          <cell r="G1463">
            <v>759.23</v>
          </cell>
          <cell r="H1463">
            <v>8757.0300000000007</v>
          </cell>
        </row>
        <row r="1464">
          <cell r="A1464" t="str">
            <v>12-65-e-13</v>
          </cell>
          <cell r="B1464" t="str">
            <v>Supply and Fixing aluminium door/window, Swing Door Double Action Deluxe model (2.00 mm gauge) Bronz/Black 3.5" section</v>
          </cell>
          <cell r="C1464" t="str">
            <v>Sft</v>
          </cell>
          <cell r="D1464">
            <v>70.56</v>
          </cell>
          <cell r="E1464">
            <v>767.24</v>
          </cell>
          <cell r="F1464" t="str">
            <v>m2</v>
          </cell>
          <cell r="G1464">
            <v>759.23</v>
          </cell>
          <cell r="H1464">
            <v>8255.56</v>
          </cell>
        </row>
        <row r="1465">
          <cell r="A1465" t="str">
            <v>12-65-e-14</v>
          </cell>
          <cell r="B1465" t="str">
            <v>Supply and Fixing aluminium door/window, Swing Door Double ActionDeluxe model (1.60 mm gauge) Bronz/Black 4" section</v>
          </cell>
          <cell r="C1465" t="str">
            <v>Sft</v>
          </cell>
          <cell r="D1465">
            <v>70.56</v>
          </cell>
          <cell r="E1465">
            <v>787.56</v>
          </cell>
          <cell r="F1465" t="str">
            <v>m2</v>
          </cell>
          <cell r="G1465">
            <v>759.23</v>
          </cell>
          <cell r="H1465">
            <v>8474.15</v>
          </cell>
        </row>
        <row r="1466">
          <cell r="A1466" t="str">
            <v>12-65-e-15</v>
          </cell>
          <cell r="B1466" t="str">
            <v>Supply and Fixing aluminium door/window, Swing Door Double Action Premium model (2.00 mm gauge) Bronz/Black 3.5" section</v>
          </cell>
          <cell r="C1466" t="str">
            <v>Sft</v>
          </cell>
          <cell r="D1466">
            <v>70.56</v>
          </cell>
          <cell r="E1466">
            <v>793.54</v>
          </cell>
          <cell r="F1466" t="str">
            <v>m2</v>
          </cell>
          <cell r="G1466">
            <v>759.23</v>
          </cell>
          <cell r="H1466">
            <v>8538.44</v>
          </cell>
        </row>
        <row r="1467">
          <cell r="A1467" t="str">
            <v>12-65-e-16</v>
          </cell>
          <cell r="B1467" t="str">
            <v>Supply and Fixing aluminium door/window, Swing Door Double Action Premium model (2.00 mm gauge) Bronz/Black 4" section</v>
          </cell>
          <cell r="C1467" t="str">
            <v>Sft</v>
          </cell>
          <cell r="D1467">
            <v>70.56</v>
          </cell>
          <cell r="E1467">
            <v>813.85</v>
          </cell>
          <cell r="F1467" t="str">
            <v>m2</v>
          </cell>
          <cell r="G1467">
            <v>759.23</v>
          </cell>
          <cell r="H1467">
            <v>8757.0300000000007</v>
          </cell>
        </row>
        <row r="1468">
          <cell r="A1468" t="str">
            <v>12-65-f-01</v>
          </cell>
          <cell r="B1468" t="str">
            <v>Supply and Fixing aluminium door/window, Other items Aluminium Short Handle</v>
          </cell>
          <cell r="C1468" t="str">
            <v>each</v>
          </cell>
          <cell r="D1468">
            <v>48.95</v>
          </cell>
          <cell r="E1468">
            <v>646.45000000000005</v>
          </cell>
          <cell r="F1468" t="str">
            <v>each</v>
          </cell>
          <cell r="G1468">
            <v>48.95</v>
          </cell>
          <cell r="H1468">
            <v>646.45000000000005</v>
          </cell>
        </row>
        <row r="1469">
          <cell r="A1469" t="str">
            <v>12-65-f-02</v>
          </cell>
          <cell r="B1469" t="str">
            <v>Supply and Fixing aluminium door/window, Other items Aluminium Long Handle</v>
          </cell>
          <cell r="C1469" t="str">
            <v>each</v>
          </cell>
          <cell r="D1469">
            <v>48.95</v>
          </cell>
          <cell r="E1469">
            <v>1004.95</v>
          </cell>
          <cell r="F1469" t="str">
            <v>each</v>
          </cell>
          <cell r="G1469">
            <v>48.95</v>
          </cell>
          <cell r="H1469">
            <v>1004.95</v>
          </cell>
        </row>
        <row r="1470">
          <cell r="A1470" t="str">
            <v>12-65-f-03</v>
          </cell>
          <cell r="B1470" t="str">
            <v>Supply and Fixing aluminium door/window, Other items Lock for Aluminium</v>
          </cell>
          <cell r="C1470" t="str">
            <v>each</v>
          </cell>
          <cell r="D1470">
            <v>61.3</v>
          </cell>
          <cell r="E1470">
            <v>658.8</v>
          </cell>
          <cell r="F1470" t="str">
            <v>Each</v>
          </cell>
          <cell r="G1470">
            <v>61.3</v>
          </cell>
          <cell r="H1470">
            <v>658.8</v>
          </cell>
        </row>
        <row r="1471">
          <cell r="A1471" t="str">
            <v>12-65-f-04</v>
          </cell>
          <cell r="B1471" t="str">
            <v>Supply and Fixing aluminium door/window, Other items Hydraulic Door Closer Single Action</v>
          </cell>
          <cell r="C1471" t="str">
            <v>each</v>
          </cell>
          <cell r="D1471">
            <v>183.75</v>
          </cell>
          <cell r="E1471">
            <v>2215.25</v>
          </cell>
          <cell r="F1471" t="str">
            <v>Each</v>
          </cell>
          <cell r="G1471">
            <v>183.75</v>
          </cell>
          <cell r="H1471">
            <v>2215.25</v>
          </cell>
        </row>
        <row r="1472">
          <cell r="A1472" t="str">
            <v>12-65-f-05</v>
          </cell>
          <cell r="B1472" t="str">
            <v>Supply and Fixing aluminium door/window, Other items Hydraulic Door Closer Double Action</v>
          </cell>
          <cell r="C1472" t="str">
            <v>each</v>
          </cell>
          <cell r="D1472">
            <v>183.75</v>
          </cell>
          <cell r="E1472">
            <v>2812.75</v>
          </cell>
          <cell r="F1472" t="str">
            <v>Each</v>
          </cell>
          <cell r="G1472">
            <v>183.75</v>
          </cell>
          <cell r="H1472">
            <v>2812.75</v>
          </cell>
        </row>
        <row r="1473">
          <cell r="A1473" t="str">
            <v>12-66</v>
          </cell>
          <cell r="B1473" t="str">
            <v xml:space="preserve">Supply and Fixing of double glazed aluminium (color as approved) Premium model (Gauge 2 mm) 4" sect. Sliding window, including all necessary fittngs and fly screen shutters complete. </v>
          </cell>
          <cell r="C1473" t="str">
            <v>Sft</v>
          </cell>
          <cell r="D1473">
            <v>758.15</v>
          </cell>
          <cell r="E1473">
            <v>1430.94</v>
          </cell>
          <cell r="F1473" t="str">
            <v>m2</v>
          </cell>
          <cell r="G1473">
            <v>8157.72</v>
          </cell>
          <cell r="H1473">
            <v>15396.89</v>
          </cell>
          <cell r="I1473" t="str">
            <v>12.12 , 12.26</v>
          </cell>
        </row>
        <row r="1474">
          <cell r="A1474" t="str">
            <v>12-67-a</v>
          </cell>
          <cell r="B1474" t="str">
            <v>Wall Panelling over 0.5" thick chipboard &amp; wood frame (2"x0.75") 2'x2' grid : Sheesham Ply</v>
          </cell>
          <cell r="C1474" t="str">
            <v>Sft</v>
          </cell>
          <cell r="D1474">
            <v>117.67</v>
          </cell>
          <cell r="E1474">
            <v>243.3</v>
          </cell>
          <cell r="F1474" t="str">
            <v>m2</v>
          </cell>
          <cell r="G1474">
            <v>1266.17</v>
          </cell>
          <cell r="H1474">
            <v>2617.92</v>
          </cell>
          <cell r="I1474" t="str">
            <v>12.23.3</v>
          </cell>
        </row>
        <row r="1475">
          <cell r="A1475" t="str">
            <v>12-67-b</v>
          </cell>
          <cell r="B1475" t="str">
            <v>Wall Panelling over 0.5" thick chipboard &amp; wood frame (2"x0.75") 2'x2'grid : Lamination Sheet</v>
          </cell>
          <cell r="C1475" t="str">
            <v>Sft</v>
          </cell>
          <cell r="D1475">
            <v>88.57</v>
          </cell>
          <cell r="E1475">
            <v>223.08</v>
          </cell>
          <cell r="F1475" t="str">
            <v>m2</v>
          </cell>
          <cell r="G1475">
            <v>952.99</v>
          </cell>
          <cell r="H1475">
            <v>2400.34</v>
          </cell>
          <cell r="I1475" t="str">
            <v>12.23.3</v>
          </cell>
        </row>
        <row r="1476">
          <cell r="A1476" t="str">
            <v>12-67-c</v>
          </cell>
          <cell r="B1476" t="str">
            <v>Wall Panelling over 0.5" thick chipboard &amp; wood frame (2"x0.75") 2'x2' grid : Commercial Ply</v>
          </cell>
          <cell r="C1476" t="str">
            <v>Sft</v>
          </cell>
          <cell r="D1476">
            <v>117.6</v>
          </cell>
          <cell r="E1476">
            <v>217.63</v>
          </cell>
          <cell r="F1476" t="str">
            <v>m2</v>
          </cell>
          <cell r="G1476">
            <v>1265.3800000000001</v>
          </cell>
          <cell r="H1476">
            <v>2341.67</v>
          </cell>
          <cell r="I1476" t="str">
            <v>12.23.3</v>
          </cell>
        </row>
        <row r="1477">
          <cell r="A1477" t="str">
            <v>12-68</v>
          </cell>
          <cell r="B1477" t="str">
            <v>Providing and fixing PVC wall Panelling 9'' wide and 10 ft long including all accessories of approved design in any color, shade and pattern in ground floor.</v>
          </cell>
          <cell r="C1477" t="str">
            <v>Sft</v>
          </cell>
          <cell r="D1477">
            <v>58.26</v>
          </cell>
          <cell r="E1477">
            <v>124.33</v>
          </cell>
          <cell r="F1477" t="str">
            <v>m2</v>
          </cell>
          <cell r="G1477">
            <v>626.89</v>
          </cell>
          <cell r="H1477">
            <v>1337.82</v>
          </cell>
          <cell r="I1477" t="str">
            <v>12.23.3</v>
          </cell>
        </row>
        <row r="1478">
          <cell r="A1478" t="str">
            <v>12-69-a</v>
          </cell>
          <cell r="B1478" t="str">
            <v>Providing and fixing with sunken iron screws over existing base of iron or wood First class deodar wood moulding as hand rails, studs, lathe etc. of approved design 4 to 6 sq.inch in cross section as required.</v>
          </cell>
          <cell r="C1478" t="str">
            <v>Rft</v>
          </cell>
          <cell r="D1478">
            <v>108.12</v>
          </cell>
          <cell r="E1478">
            <v>419.66</v>
          </cell>
          <cell r="F1478" t="str">
            <v>m</v>
          </cell>
          <cell r="G1478">
            <v>354.72</v>
          </cell>
          <cell r="H1478">
            <v>1376.82</v>
          </cell>
          <cell r="I1478" t="str">
            <v>12.23.3</v>
          </cell>
        </row>
        <row r="1479">
          <cell r="A1479" t="str">
            <v>12-69-b</v>
          </cell>
          <cell r="B1479" t="str">
            <v>Providing and fixing with sunken iron screws over existing base of iron or wood First class shisham wood moulding as hand rails, studs, lathe etc. of approved design 4 to 6 sq.inch in cross section as required.</v>
          </cell>
          <cell r="C1479" t="str">
            <v>Rft</v>
          </cell>
          <cell r="D1479">
            <v>108.12</v>
          </cell>
          <cell r="E1479">
            <v>328.8</v>
          </cell>
          <cell r="F1479" t="str">
            <v>m</v>
          </cell>
          <cell r="G1479">
            <v>354.72</v>
          </cell>
          <cell r="H1479">
            <v>1078.75</v>
          </cell>
          <cell r="I1479" t="str">
            <v>12.23.4</v>
          </cell>
        </row>
        <row r="1480">
          <cell r="A1480" t="str">
            <v>12-70-a</v>
          </cell>
          <cell r="B1480" t="str">
            <v>Supply and Fixing MS Sheet 16 guage(10'' x 2'') box type chowkats including fixing in position with all charges for Hold fast, Hinges and Painting etc</v>
          </cell>
          <cell r="C1480" t="str">
            <v>Rft</v>
          </cell>
          <cell r="D1480">
            <v>74.77</v>
          </cell>
          <cell r="E1480">
            <v>346.35</v>
          </cell>
          <cell r="F1480" t="str">
            <v>m</v>
          </cell>
          <cell r="G1480">
            <v>245.3</v>
          </cell>
          <cell r="H1480">
            <v>1136.31</v>
          </cell>
          <cell r="I1480" t="str">
            <v>25.5</v>
          </cell>
        </row>
        <row r="1481">
          <cell r="A1481" t="str">
            <v>12-70-b</v>
          </cell>
          <cell r="B1481" t="str">
            <v>Wood plastic composite door patio door leap delux (laker coated)</v>
          </cell>
          <cell r="C1481" t="str">
            <v>Rft</v>
          </cell>
          <cell r="D1481">
            <v>104.96</v>
          </cell>
          <cell r="E1481">
            <v>695.23</v>
          </cell>
          <cell r="F1481" t="str">
            <v>m</v>
          </cell>
          <cell r="G1481">
            <v>344.35</v>
          </cell>
          <cell r="H1481">
            <v>2280.9499999999998</v>
          </cell>
          <cell r="I1481" t="str">
            <v>12.2 , 12.24</v>
          </cell>
        </row>
        <row r="1482">
          <cell r="A1482" t="str">
            <v>12-70-c</v>
          </cell>
          <cell r="B1482" t="str">
            <v>Wood plastic composite door patio door leap premium grade ( UV coated )</v>
          </cell>
          <cell r="C1482" t="str">
            <v>Rft</v>
          </cell>
          <cell r="D1482">
            <v>104.96</v>
          </cell>
          <cell r="E1482">
            <v>697.27</v>
          </cell>
          <cell r="F1482" t="str">
            <v>m</v>
          </cell>
          <cell r="G1482">
            <v>344.35</v>
          </cell>
          <cell r="H1482">
            <v>2287.64</v>
          </cell>
          <cell r="I1482" t="str">
            <v>12.2 , 12.24</v>
          </cell>
        </row>
        <row r="1483">
          <cell r="A1483" t="str">
            <v>12-70-d</v>
          </cell>
          <cell r="B1483" t="str">
            <v>Wood plastic composite door patio door with frame and beading deluxe grade (laker coated)</v>
          </cell>
          <cell r="C1483" t="str">
            <v>Sft</v>
          </cell>
          <cell r="D1483">
            <v>90.85</v>
          </cell>
          <cell r="E1483">
            <v>1134.3499999999999</v>
          </cell>
          <cell r="F1483" t="str">
            <v>m2</v>
          </cell>
          <cell r="G1483">
            <v>977.5</v>
          </cell>
          <cell r="H1483">
            <v>12205.55</v>
          </cell>
          <cell r="I1483" t="str">
            <v>12.2 , 12.24</v>
          </cell>
        </row>
        <row r="1484">
          <cell r="A1484" t="str">
            <v>12-70-e</v>
          </cell>
          <cell r="B1484" t="str">
            <v>Wood plastic composite patio door with frame and beading premium grade(UV coated)</v>
          </cell>
          <cell r="C1484" t="str">
            <v>Sft</v>
          </cell>
          <cell r="D1484">
            <v>90.85</v>
          </cell>
          <cell r="E1484">
            <v>1134.3499999999999</v>
          </cell>
          <cell r="F1484" t="str">
            <v>m2</v>
          </cell>
          <cell r="G1484">
            <v>977.5</v>
          </cell>
          <cell r="H1484">
            <v>12205.55</v>
          </cell>
          <cell r="I1484" t="str">
            <v>12.2 , 12.24</v>
          </cell>
        </row>
        <row r="1485">
          <cell r="A1485" t="str">
            <v>12-71-a</v>
          </cell>
          <cell r="B1485" t="str">
            <v>Wood plastic composite door Leaf only  bukhara, flush or steppe type</v>
          </cell>
          <cell r="C1485" t="str">
            <v>Sft</v>
          </cell>
          <cell r="D1485">
            <v>90.85</v>
          </cell>
          <cell r="E1485">
            <v>1472.1</v>
          </cell>
          <cell r="F1485" t="str">
            <v>m2</v>
          </cell>
          <cell r="G1485">
            <v>977.5</v>
          </cell>
          <cell r="H1485">
            <v>15839.74</v>
          </cell>
          <cell r="I1485" t="str">
            <v>12.2 , 12.24</v>
          </cell>
        </row>
        <row r="1486">
          <cell r="A1486" t="str">
            <v>12-71-b</v>
          </cell>
          <cell r="B1486" t="str">
            <v>Wood plastic composite door Leaf rock type single side</v>
          </cell>
          <cell r="C1486" t="str">
            <v>Sft</v>
          </cell>
          <cell r="D1486">
            <v>90.85</v>
          </cell>
          <cell r="E1486">
            <v>1472.1</v>
          </cell>
          <cell r="F1486" t="str">
            <v>m2</v>
          </cell>
          <cell r="G1486">
            <v>977.5</v>
          </cell>
          <cell r="H1486">
            <v>15839.74</v>
          </cell>
          <cell r="I1486" t="str">
            <v>12.2 , 12.24</v>
          </cell>
        </row>
        <row r="1487">
          <cell r="A1487" t="str">
            <v>12-71-c</v>
          </cell>
          <cell r="B1487" t="str">
            <v>Wood plastic composite door rock type single type with frame and beading</v>
          </cell>
          <cell r="C1487" t="str">
            <v>Sft</v>
          </cell>
          <cell r="D1487">
            <v>90.85</v>
          </cell>
          <cell r="E1487">
            <v>1472.1</v>
          </cell>
          <cell r="F1487" t="str">
            <v>m2</v>
          </cell>
          <cell r="G1487">
            <v>977.5</v>
          </cell>
          <cell r="H1487">
            <v>15839.74</v>
          </cell>
          <cell r="I1487" t="str">
            <v>12.2 , 12.24</v>
          </cell>
        </row>
        <row r="1488">
          <cell r="A1488" t="str">
            <v>12-72-a</v>
          </cell>
          <cell r="B1488" t="str">
            <v>Wood plastic composite door image type single side with frame and beading</v>
          </cell>
          <cell r="C1488" t="str">
            <v>Sft</v>
          </cell>
          <cell r="D1488">
            <v>46.3</v>
          </cell>
          <cell r="E1488">
            <v>997.38</v>
          </cell>
          <cell r="F1488" t="str">
            <v>m2</v>
          </cell>
          <cell r="G1488">
            <v>498.24</v>
          </cell>
          <cell r="H1488">
            <v>10731.77</v>
          </cell>
          <cell r="I1488" t="str">
            <v>12.2 , 12.24</v>
          </cell>
        </row>
        <row r="1489">
          <cell r="A1489" t="str">
            <v>12-72-b</v>
          </cell>
          <cell r="B1489" t="str">
            <v>Wood plastic composite door carving type single side with frame and beading</v>
          </cell>
          <cell r="C1489" t="str">
            <v>Sft</v>
          </cell>
          <cell r="D1489">
            <v>46.3</v>
          </cell>
          <cell r="E1489">
            <v>1014.54</v>
          </cell>
          <cell r="F1489" t="str">
            <v>m2</v>
          </cell>
          <cell r="G1489">
            <v>498.24</v>
          </cell>
          <cell r="H1489">
            <v>10916.42</v>
          </cell>
          <cell r="I1489" t="str">
            <v>12.2 , 12.24</v>
          </cell>
        </row>
        <row r="1490">
          <cell r="A1490" t="str">
            <v>12-73-a</v>
          </cell>
          <cell r="B1490" t="str">
            <v>Providing and fixing First class deodar wood projected beading upto one sq.inch.(6.5sq.cm.) wide in section, designed, fixed around the panels of doors, windows of any description.</v>
          </cell>
          <cell r="C1490" t="str">
            <v>100 Rft</v>
          </cell>
          <cell r="D1490">
            <v>2572.5</v>
          </cell>
          <cell r="E1490">
            <v>5019.33</v>
          </cell>
          <cell r="F1490" t="str">
            <v>m</v>
          </cell>
          <cell r="G1490">
            <v>84.4</v>
          </cell>
          <cell r="H1490">
            <v>164.68</v>
          </cell>
          <cell r="I1490" t="str">
            <v>12.14</v>
          </cell>
        </row>
        <row r="1491">
          <cell r="A1491" t="str">
            <v>12-73-b</v>
          </cell>
          <cell r="B1491" t="str">
            <v>Providing and fixing First class teak wood projected beading upto one sq.inch.(6.5sq.cm.) wide in section, designed, fixed around the panels of doors, windows of any description.</v>
          </cell>
          <cell r="C1491" t="str">
            <v>100 Rft</v>
          </cell>
          <cell r="D1491">
            <v>2572.5</v>
          </cell>
          <cell r="E1491">
            <v>4411.91</v>
          </cell>
          <cell r="F1491" t="str">
            <v>m</v>
          </cell>
          <cell r="G1491">
            <v>84.4</v>
          </cell>
          <cell r="H1491">
            <v>144.75</v>
          </cell>
          <cell r="I1491" t="str">
            <v>12.14</v>
          </cell>
        </row>
        <row r="1492">
          <cell r="A1492" t="str">
            <v>12-73-c</v>
          </cell>
          <cell r="B1492" t="str">
            <v>Providing and fixing First class shisham wood projected beading upto one sq.inch.(6.5sq.cm.) wide in section, designed, fixed around the panels of doors, windows of any description.</v>
          </cell>
          <cell r="C1492" t="str">
            <v>100 Rft</v>
          </cell>
          <cell r="D1492">
            <v>2572.5</v>
          </cell>
          <cell r="E1492">
            <v>4243.7</v>
          </cell>
          <cell r="F1492" t="str">
            <v>m</v>
          </cell>
          <cell r="G1492">
            <v>84.4</v>
          </cell>
          <cell r="H1492">
            <v>139.22999999999999</v>
          </cell>
          <cell r="I1492" t="str">
            <v>12.14</v>
          </cell>
        </row>
        <row r="1493">
          <cell r="A1493" t="str">
            <v>12-74-a</v>
          </cell>
          <cell r="B1493" t="str">
            <v>Composite windows deluxe grade (lacquer coated)</v>
          </cell>
          <cell r="C1493" t="str">
            <v>Sft</v>
          </cell>
          <cell r="D1493">
            <v>39.909999999999997</v>
          </cell>
          <cell r="E1493">
            <v>994.71</v>
          </cell>
          <cell r="F1493" t="str">
            <v>m2</v>
          </cell>
          <cell r="G1493">
            <v>429.44</v>
          </cell>
          <cell r="H1493">
            <v>10703.13</v>
          </cell>
          <cell r="I1493" t="str">
            <v>12.2 , 12.24</v>
          </cell>
        </row>
        <row r="1494">
          <cell r="A1494" t="str">
            <v>12-74-b</v>
          </cell>
          <cell r="B1494" t="str">
            <v>Composite windows premium grade (UV coated)</v>
          </cell>
          <cell r="C1494" t="str">
            <v>Sft</v>
          </cell>
          <cell r="D1494">
            <v>39.69</v>
          </cell>
          <cell r="E1494">
            <v>996.51</v>
          </cell>
          <cell r="F1494" t="str">
            <v>m2</v>
          </cell>
          <cell r="G1494">
            <v>427.06</v>
          </cell>
          <cell r="H1494">
            <v>10722.49</v>
          </cell>
          <cell r="I1494" t="str">
            <v>12.2 , 12.24</v>
          </cell>
        </row>
        <row r="1495">
          <cell r="A1495" t="str">
            <v>12-75-a</v>
          </cell>
          <cell r="B1495" t="str">
            <v>Wood Plastic Fly Screen Delux Grade</v>
          </cell>
          <cell r="C1495" t="str">
            <v>Sft</v>
          </cell>
          <cell r="D1495">
            <v>58.8</v>
          </cell>
          <cell r="E1495">
            <v>492.58</v>
          </cell>
          <cell r="F1495" t="str">
            <v>m2</v>
          </cell>
          <cell r="G1495">
            <v>632.69000000000005</v>
          </cell>
          <cell r="H1495">
            <v>5300.21</v>
          </cell>
          <cell r="I1495" t="str">
            <v>12.2 , 12.24</v>
          </cell>
        </row>
        <row r="1496">
          <cell r="A1496" t="str">
            <v>12-75-b</v>
          </cell>
          <cell r="B1496" t="str">
            <v>Wood Plastic Screen Premium  Grade</v>
          </cell>
          <cell r="C1496" t="str">
            <v>Sft</v>
          </cell>
          <cell r="D1496">
            <v>58.8</v>
          </cell>
          <cell r="E1496">
            <v>546.36</v>
          </cell>
          <cell r="F1496" t="str">
            <v>m2</v>
          </cell>
          <cell r="G1496">
            <v>632.69000000000005</v>
          </cell>
          <cell r="H1496">
            <v>5878.83</v>
          </cell>
          <cell r="I1496" t="str">
            <v>12.2 , 12.24</v>
          </cell>
        </row>
        <row r="1497">
          <cell r="A1497" t="str">
            <v>12-75-c</v>
          </cell>
          <cell r="B1497" t="str">
            <v>Wood Plastic Screen Door Frame Only</v>
          </cell>
          <cell r="C1497" t="str">
            <v>Rft</v>
          </cell>
          <cell r="D1497">
            <v>88.2</v>
          </cell>
          <cell r="E1497">
            <v>587.71</v>
          </cell>
          <cell r="F1497" t="str">
            <v>m</v>
          </cell>
          <cell r="G1497">
            <v>289.37</v>
          </cell>
          <cell r="H1497">
            <v>1928.18</v>
          </cell>
          <cell r="I1497" t="str">
            <v>12.2 , 12.24</v>
          </cell>
        </row>
        <row r="1498">
          <cell r="A1498" t="str">
            <v>12-75-d</v>
          </cell>
          <cell r="B1498" t="str">
            <v>Wood Plastic Screen Beading Smaller</v>
          </cell>
          <cell r="C1498" t="str">
            <v>Rft</v>
          </cell>
          <cell r="D1498">
            <v>88.2</v>
          </cell>
          <cell r="E1498">
            <v>226.82</v>
          </cell>
          <cell r="F1498" t="str">
            <v>m</v>
          </cell>
          <cell r="G1498">
            <v>289.37</v>
          </cell>
          <cell r="H1498">
            <v>744.16</v>
          </cell>
          <cell r="I1498" t="str">
            <v>12.2 , 12.24</v>
          </cell>
        </row>
        <row r="1499">
          <cell r="A1499" t="str">
            <v>12-75-e</v>
          </cell>
          <cell r="B1499" t="str">
            <v>Wood Plastic Screen Beading larger</v>
          </cell>
          <cell r="C1499" t="str">
            <v>Rft</v>
          </cell>
          <cell r="D1499">
            <v>88.2</v>
          </cell>
          <cell r="E1499">
            <v>292.54000000000002</v>
          </cell>
          <cell r="F1499" t="str">
            <v>m</v>
          </cell>
          <cell r="G1499">
            <v>289.37</v>
          </cell>
          <cell r="H1499">
            <v>959.79</v>
          </cell>
          <cell r="I1499" t="str">
            <v>12.2 , 12.24</v>
          </cell>
        </row>
        <row r="1500">
          <cell r="A1500" t="str">
            <v>12-76-a</v>
          </cell>
          <cell r="B1500" t="str">
            <v>Providing and fixing of Plastic propylene Seating "Chairs" without legs , Complete in all respects.</v>
          </cell>
          <cell r="C1500" t="str">
            <v>Each</v>
          </cell>
          <cell r="D1500">
            <v>31.24</v>
          </cell>
          <cell r="E1500">
            <v>760.19</v>
          </cell>
          <cell r="F1500" t="str">
            <v>Each</v>
          </cell>
          <cell r="G1500">
            <v>31.24</v>
          </cell>
          <cell r="H1500">
            <v>760.19</v>
          </cell>
          <cell r="I1500" t="str">
            <v>12.31</v>
          </cell>
        </row>
        <row r="1501">
          <cell r="A1501" t="str">
            <v>12-76-b</v>
          </cell>
          <cell r="B1501" t="str">
            <v>Providing and fixing Pre-Fabricated double wall with insulation building structure,including all types of doors, windows, roof and all other necssary/required fittings as required complete in all respects</v>
          </cell>
          <cell r="C1501" t="str">
            <v>100 Sft</v>
          </cell>
          <cell r="D1501">
            <v>10030.049999999999</v>
          </cell>
          <cell r="E1501">
            <v>75964.02</v>
          </cell>
          <cell r="F1501" t="str">
            <v>m2</v>
          </cell>
          <cell r="G1501">
            <v>1079.23</v>
          </cell>
          <cell r="H1501">
            <v>8173.73</v>
          </cell>
          <cell r="I1501" t="str">
            <v>12.32</v>
          </cell>
        </row>
        <row r="1502">
          <cell r="A1502" t="str">
            <v>12-76-c</v>
          </cell>
          <cell r="B1502" t="str">
            <v>Providing &amp; Fixing of Glass Block Masonry Work having size 8"x8"x3" including white cement etc, Complete in all respects.</v>
          </cell>
          <cell r="C1502" t="str">
            <v>Sft</v>
          </cell>
          <cell r="D1502">
            <v>26.64</v>
          </cell>
          <cell r="E1502">
            <v>1564.01</v>
          </cell>
          <cell r="F1502" t="str">
            <v>m2</v>
          </cell>
          <cell r="G1502">
            <v>286.69</v>
          </cell>
          <cell r="H1502">
            <v>16828.759999999998</v>
          </cell>
          <cell r="I1502" t="str">
            <v>12.3</v>
          </cell>
        </row>
        <row r="1503">
          <cell r="A1503" t="str">
            <v>12-77</v>
          </cell>
          <cell r="B1503" t="str">
            <v>Making of Kitchen Cabinet 8'x3' make up from Veneer board (MEDIUM DENSITY) Laminated on both sides, and hanging on wall, i/c all hardwares</v>
          </cell>
          <cell r="C1503" t="str">
            <v>Cft</v>
          </cell>
          <cell r="D1503">
            <v>40.130000000000003</v>
          </cell>
          <cell r="E1503">
            <v>308.61</v>
          </cell>
          <cell r="F1503" t="str">
            <v>m3</v>
          </cell>
          <cell r="G1503">
            <v>1417.21</v>
          </cell>
          <cell r="H1503">
            <v>10898.41</v>
          </cell>
          <cell r="I1503" t="str">
            <v>12.25</v>
          </cell>
        </row>
        <row r="1504">
          <cell r="A1504" t="str">
            <v>12-78-a</v>
          </cell>
          <cell r="B1504" t="str">
            <v>Kitchen Floor Cabinet as per approved Design/Specification..</v>
          </cell>
          <cell r="C1504" t="str">
            <v>Sft</v>
          </cell>
          <cell r="D1504">
            <v>275.62</v>
          </cell>
          <cell r="E1504">
            <v>857.97</v>
          </cell>
          <cell r="F1504" t="str">
            <v>m2</v>
          </cell>
          <cell r="G1504">
            <v>2965.73</v>
          </cell>
          <cell r="H1504">
            <v>9231.7900000000009</v>
          </cell>
          <cell r="I1504" t="str">
            <v>12.25</v>
          </cell>
        </row>
        <row r="1505">
          <cell r="A1505" t="str">
            <v>12-78-b</v>
          </cell>
          <cell r="B1505" t="str">
            <v>Kitchen Wall Cabinet as per approved Design/Specification.</v>
          </cell>
          <cell r="C1505" t="str">
            <v>Sft</v>
          </cell>
          <cell r="D1505">
            <v>220.5</v>
          </cell>
          <cell r="E1505">
            <v>782.4</v>
          </cell>
          <cell r="F1505" t="str">
            <v>m2</v>
          </cell>
          <cell r="G1505">
            <v>2372.58</v>
          </cell>
          <cell r="H1505">
            <v>8418.6299999999992</v>
          </cell>
          <cell r="I1505" t="str">
            <v>12.25</v>
          </cell>
        </row>
        <row r="1506">
          <cell r="A1506" t="str">
            <v>12-78-c</v>
          </cell>
          <cell r="B1506" t="str">
            <v>Providing and Fixing Sink Cabinet as per approved Design/Specification.</v>
          </cell>
          <cell r="C1506" t="str">
            <v>Each</v>
          </cell>
          <cell r="D1506">
            <v>3307.5</v>
          </cell>
          <cell r="E1506">
            <v>12450.68</v>
          </cell>
          <cell r="F1506" t="str">
            <v>Each</v>
          </cell>
          <cell r="G1506">
            <v>3307.5</v>
          </cell>
          <cell r="H1506">
            <v>12450.68</v>
          </cell>
          <cell r="I1506" t="str">
            <v>12.25</v>
          </cell>
        </row>
        <row r="1507">
          <cell r="A1507" t="str">
            <v>12-79</v>
          </cell>
          <cell r="B1507" t="str">
            <v>Supply and fixing UPVC Flush doors with 60mm wide frame 2-2.5mm wall thickness inclusive of all accessories and galvanized iron support in any available Plain colour</v>
          </cell>
          <cell r="C1507" t="str">
            <v>Sft</v>
          </cell>
          <cell r="D1507">
            <v>223.44</v>
          </cell>
          <cell r="E1507">
            <v>973.9</v>
          </cell>
          <cell r="F1507" t="str">
            <v>m2</v>
          </cell>
          <cell r="G1507">
            <v>2404.21</v>
          </cell>
          <cell r="H1507">
            <v>10479.16</v>
          </cell>
          <cell r="I1507" t="str">
            <v>12.24</v>
          </cell>
        </row>
        <row r="1508">
          <cell r="A1508" t="str">
            <v>12-80</v>
          </cell>
          <cell r="B1508" t="str">
            <v>Supply and fixing UPVC Fancy doors with 60mm wide frame 2-2.5mm wall thickness inclusive of all accessories and galvanized iron support in any available Plain colour</v>
          </cell>
          <cell r="C1508" t="str">
            <v>Sft</v>
          </cell>
          <cell r="D1508">
            <v>267.54000000000002</v>
          </cell>
          <cell r="E1508">
            <v>1176.93</v>
          </cell>
          <cell r="F1508" t="str">
            <v>m2</v>
          </cell>
          <cell r="G1508">
            <v>2878.73</v>
          </cell>
          <cell r="H1508">
            <v>12663.82</v>
          </cell>
          <cell r="I1508" t="str">
            <v>12.24</v>
          </cell>
        </row>
        <row r="1509">
          <cell r="A1509" t="str">
            <v>12-81</v>
          </cell>
          <cell r="B1509" t="str">
            <v>Supply and fixing UPVC Fancy doors with 60mm wide frame 2-2.5mm wall thickness inclusive of all accessories and galvanized iron support in any available Plain colour</v>
          </cell>
          <cell r="C1509" t="str">
            <v>Sft</v>
          </cell>
          <cell r="D1509">
            <v>267.54000000000002</v>
          </cell>
          <cell r="E1509">
            <v>1199.6400000000001</v>
          </cell>
          <cell r="F1509" t="str">
            <v>m2</v>
          </cell>
          <cell r="G1509">
            <v>2878.73</v>
          </cell>
          <cell r="H1509">
            <v>12908.13</v>
          </cell>
          <cell r="I1509" t="str">
            <v>12.24</v>
          </cell>
        </row>
        <row r="1510">
          <cell r="A1510" t="str">
            <v>12-82</v>
          </cell>
          <cell r="B1510" t="str">
            <v>Supply and fixing UPVC Partially glazed doors with 60mm wide frame 2-2.5mm wall thickness inclusive of all accessories and galvanized iron support in any available Plain colour</v>
          </cell>
          <cell r="C1510" t="str">
            <v>Sft</v>
          </cell>
          <cell r="D1510">
            <v>261.66000000000003</v>
          </cell>
          <cell r="E1510">
            <v>1128.04</v>
          </cell>
          <cell r="F1510" t="str">
            <v>m2</v>
          </cell>
          <cell r="G1510">
            <v>2815.46</v>
          </cell>
          <cell r="H1510">
            <v>12137.66</v>
          </cell>
          <cell r="I1510" t="str">
            <v>12.24</v>
          </cell>
        </row>
        <row r="1511">
          <cell r="A1511" t="str">
            <v>12-83</v>
          </cell>
          <cell r="B1511" t="str">
            <v>Supply and fixing UPVC Full glazed doors with 60mm wide frame 2-2.5mm wall thickness inclusive of all accessories and galvanized iron support in any available Plain colour</v>
          </cell>
          <cell r="C1511" t="str">
            <v>Sft</v>
          </cell>
          <cell r="D1511">
            <v>261.66000000000003</v>
          </cell>
          <cell r="E1511">
            <v>1071.8699999999999</v>
          </cell>
          <cell r="F1511" t="str">
            <v>m2</v>
          </cell>
          <cell r="G1511">
            <v>2815.46</v>
          </cell>
          <cell r="H1511">
            <v>11533.32</v>
          </cell>
          <cell r="I1511" t="str">
            <v>12.24</v>
          </cell>
        </row>
        <row r="1512">
          <cell r="A1512" t="str">
            <v>12-84</v>
          </cell>
          <cell r="B1512" t="str">
            <v>Providing &amp; fixing uPVC white color full body doors with UPVC frame and chowkat including, locks and all hardware fittings, etc. complete in all respects</v>
          </cell>
          <cell r="C1512" t="str">
            <v>Sft</v>
          </cell>
          <cell r="D1512">
            <v>223.44</v>
          </cell>
          <cell r="E1512">
            <v>952.39</v>
          </cell>
          <cell r="F1512" t="str">
            <v>m2</v>
          </cell>
          <cell r="G1512">
            <v>2404.21</v>
          </cell>
          <cell r="H1512">
            <v>10247.719999999999</v>
          </cell>
          <cell r="I1512" t="str">
            <v>12.24</v>
          </cell>
        </row>
        <row r="1513">
          <cell r="A1513" t="str">
            <v>12-85</v>
          </cell>
          <cell r="B1513" t="str">
            <v>Supply and fixing UPVC full glazed sliding windows with 80mm wide frame 2-2.2mm wall thicknesses inclusive of all accessories and galvanized iron support in any available plain colour I/c fly screen shutter without glass pan.</v>
          </cell>
          <cell r="C1513" t="str">
            <v>Sft</v>
          </cell>
          <cell r="D1513">
            <v>155.82</v>
          </cell>
          <cell r="E1513">
            <v>883.58</v>
          </cell>
          <cell r="F1513" t="str">
            <v>m2</v>
          </cell>
          <cell r="G1513">
            <v>1676.62</v>
          </cell>
          <cell r="H1513">
            <v>9507.27</v>
          </cell>
          <cell r="I1513" t="str">
            <v>12.24</v>
          </cell>
        </row>
        <row r="1514">
          <cell r="A1514" t="str">
            <v>12-86</v>
          </cell>
          <cell r="B1514" t="str">
            <v>Supply and fixing UPVC full glazed sliding windows with 80mm wide frame 2-2.2mm wall thicknesses inclusive of all accessories and galvanized iron support in any available plain colour without fly screen  shutter and without glazing.</v>
          </cell>
          <cell r="C1514" t="str">
            <v>Sft</v>
          </cell>
          <cell r="D1514">
            <v>155.82</v>
          </cell>
          <cell r="E1514">
            <v>883.58</v>
          </cell>
          <cell r="F1514" t="str">
            <v>m2</v>
          </cell>
          <cell r="G1514">
            <v>1676.62</v>
          </cell>
          <cell r="H1514">
            <v>9507.27</v>
          </cell>
          <cell r="I1514" t="str">
            <v>12.24</v>
          </cell>
        </row>
        <row r="1515">
          <cell r="A1515" t="str">
            <v>12-87</v>
          </cell>
          <cell r="B1515" t="str">
            <v>Supply and fixing UPVC full glazed openable windows with 60mm wide frame 2-2.2mm wall thicknesses inclusive of all accessories and galvanized iron support in any available plain colour without glass pans.</v>
          </cell>
          <cell r="C1515" t="str">
            <v>Sft</v>
          </cell>
          <cell r="D1515">
            <v>202.86</v>
          </cell>
          <cell r="E1515">
            <v>1107.48</v>
          </cell>
          <cell r="F1515" t="str">
            <v>m2</v>
          </cell>
          <cell r="G1515">
            <v>2182.77</v>
          </cell>
          <cell r="H1515">
            <v>11916.43</v>
          </cell>
          <cell r="I1515" t="str">
            <v>12.24</v>
          </cell>
        </row>
        <row r="1516">
          <cell r="A1516" t="str">
            <v>12-88</v>
          </cell>
          <cell r="B1516" t="str">
            <v>Supply and fixing UPVC full glazed Fixed windows with 80mm wide frame 2-2.2mm wall thicknesses inclusive of all accessories and galvanized iron support in any available plain colour  without glass pans.</v>
          </cell>
          <cell r="C1516" t="str">
            <v>Sft</v>
          </cell>
          <cell r="D1516">
            <v>126.42</v>
          </cell>
          <cell r="E1516">
            <v>805.18</v>
          </cell>
          <cell r="F1516" t="str">
            <v>m2</v>
          </cell>
          <cell r="G1516">
            <v>1360.28</v>
          </cell>
          <cell r="H1516">
            <v>8663.74</v>
          </cell>
          <cell r="I1516" t="str">
            <v>12.24</v>
          </cell>
        </row>
        <row r="1517">
          <cell r="A1517" t="str">
            <v>12-89</v>
          </cell>
          <cell r="B1517" t="str">
            <v>Supply and fixing UPVC full glazed sliding windows with 80mm wide frame 2-2.2mm wall thicknesses inclusive of all accessories and galvanized iron support in wooden texture I/c fly screen shutter without glass pan.</v>
          </cell>
          <cell r="C1517" t="str">
            <v>Sft</v>
          </cell>
          <cell r="D1517">
            <v>158.76</v>
          </cell>
          <cell r="E1517">
            <v>886.52</v>
          </cell>
          <cell r="F1517" t="str">
            <v>m2</v>
          </cell>
          <cell r="G1517">
            <v>1708.26</v>
          </cell>
          <cell r="H1517">
            <v>9538.9</v>
          </cell>
          <cell r="I1517" t="str">
            <v>12.12 , 12.24</v>
          </cell>
        </row>
        <row r="1518">
          <cell r="A1518" t="str">
            <v>12-90</v>
          </cell>
          <cell r="B1518" t="str">
            <v>Supply and fixing UPVC full glazed sliding windows with 80mm wide frame 2-2.2mm wall thicknesses inclusive of all accessories and galvanized iron support in wooden texture without fly screen shutter without glazing.</v>
          </cell>
          <cell r="C1518" t="str">
            <v>Sft</v>
          </cell>
          <cell r="D1518">
            <v>158.76</v>
          </cell>
          <cell r="E1518">
            <v>886.52</v>
          </cell>
          <cell r="F1518" t="str">
            <v>m2</v>
          </cell>
          <cell r="G1518">
            <v>1708.26</v>
          </cell>
          <cell r="H1518">
            <v>9538.9</v>
          </cell>
          <cell r="I1518" t="str">
            <v>12.12 , 12.24</v>
          </cell>
        </row>
        <row r="1519">
          <cell r="A1519" t="str">
            <v>12-91</v>
          </cell>
          <cell r="B1519" t="str">
            <v>Supply and fixing UPVC full glazed openable windows with 60mm wide frame 2-2.2mm wall thicknesses inclusive of all accessories and galvanized iron support in wooden texture without glass panes</v>
          </cell>
          <cell r="C1519" t="str">
            <v>Sft</v>
          </cell>
          <cell r="D1519">
            <v>202.86</v>
          </cell>
          <cell r="E1519">
            <v>1107.48</v>
          </cell>
          <cell r="F1519" t="str">
            <v>m2</v>
          </cell>
          <cell r="G1519">
            <v>2182.77</v>
          </cell>
          <cell r="H1519">
            <v>11916.43</v>
          </cell>
          <cell r="I1519" t="str">
            <v>12.12 , 12.24</v>
          </cell>
        </row>
        <row r="1520">
          <cell r="A1520" t="str">
            <v>12-92</v>
          </cell>
          <cell r="B1520" t="str">
            <v>Supply and fixing UPVC full glazed fixed windows with 80mm wide frame 2-2.2mm wall thicknesses inclusive of all accessories and galvanized iron support in wooden texture without glass panes</v>
          </cell>
          <cell r="C1520" t="str">
            <v>Sft</v>
          </cell>
          <cell r="D1520">
            <v>126.42</v>
          </cell>
          <cell r="E1520">
            <v>1040.5999999999999</v>
          </cell>
          <cell r="F1520" t="str">
            <v>m2</v>
          </cell>
          <cell r="G1520">
            <v>1360.28</v>
          </cell>
          <cell r="H1520">
            <v>11196.8</v>
          </cell>
          <cell r="I1520" t="str">
            <v>12.12 , 12.24</v>
          </cell>
        </row>
        <row r="1521">
          <cell r="A1521" t="str">
            <v>12-93</v>
          </cell>
          <cell r="B1521" t="str">
            <v>Supply and Fixing of UPVC Windows (color as approved) Premium quality Sliding window, including all necessary fittngs and fly screen shutters complete.</v>
          </cell>
          <cell r="C1521" t="str">
            <v>Sft</v>
          </cell>
          <cell r="D1521">
            <v>161.69999999999999</v>
          </cell>
          <cell r="E1521">
            <v>890.65</v>
          </cell>
          <cell r="F1521" t="str">
            <v>m2</v>
          </cell>
          <cell r="G1521">
            <v>1739.89</v>
          </cell>
          <cell r="H1521">
            <v>9583.39</v>
          </cell>
          <cell r="I1521" t="str">
            <v>12.24</v>
          </cell>
        </row>
        <row r="1522">
          <cell r="A1522" t="str">
            <v>12-94</v>
          </cell>
          <cell r="B1522" t="str">
            <v>Supply and fixing UPVC full glazed fixed lowers windows with 80mm wide frame 2-2.2mm wall thicknesses  inclusive of all accessories and galvanized iron support in any available plain colours without glass panes</v>
          </cell>
          <cell r="C1522" t="str">
            <v>Sft</v>
          </cell>
          <cell r="D1522">
            <v>271.95</v>
          </cell>
          <cell r="E1522">
            <v>1171.78</v>
          </cell>
          <cell r="F1522" t="str">
            <v>m2</v>
          </cell>
          <cell r="G1522">
            <v>2926.18</v>
          </cell>
          <cell r="H1522">
            <v>12608.41</v>
          </cell>
          <cell r="I1522" t="str">
            <v>12.12 , 12.24</v>
          </cell>
        </row>
        <row r="1523">
          <cell r="A1523" t="str">
            <v>13-01</v>
          </cell>
          <cell r="B1523" t="str">
            <v>Oiling woodwork with boiled linseed oil</v>
          </cell>
          <cell r="C1523" t="str">
            <v>100 Sft</v>
          </cell>
          <cell r="D1523">
            <v>208.25</v>
          </cell>
          <cell r="E1523">
            <v>421.62</v>
          </cell>
          <cell r="F1523" t="str">
            <v>m2</v>
          </cell>
          <cell r="G1523">
            <v>22.41</v>
          </cell>
          <cell r="H1523">
            <v>45.37</v>
          </cell>
          <cell r="I1523" t="str">
            <v>13.7</v>
          </cell>
        </row>
        <row r="1524">
          <cell r="A1524" t="str">
            <v>13-02-a-01</v>
          </cell>
          <cell r="B1524" t="str">
            <v>Painting old corrugated surfaces, pent roofing etc. with oil paint : First coat</v>
          </cell>
          <cell r="C1524" t="str">
            <v>100 Sft</v>
          </cell>
          <cell r="D1524">
            <v>727.65</v>
          </cell>
          <cell r="E1524">
            <v>1198</v>
          </cell>
          <cell r="F1524" t="str">
            <v>m2</v>
          </cell>
          <cell r="G1524">
            <v>78.3</v>
          </cell>
          <cell r="H1524">
            <v>128.9</v>
          </cell>
          <cell r="I1524" t="str">
            <v>13.1.8 , 13.9</v>
          </cell>
        </row>
        <row r="1525">
          <cell r="A1525" t="str">
            <v>13-02-a-02</v>
          </cell>
          <cell r="B1525" t="str">
            <v>Painting old corrugated surfaces, pent roofing etc. with oil paint : Each subsequent coat</v>
          </cell>
          <cell r="C1525" t="str">
            <v>100 Sft</v>
          </cell>
          <cell r="D1525">
            <v>551.25</v>
          </cell>
          <cell r="E1525">
            <v>916.12</v>
          </cell>
          <cell r="F1525" t="str">
            <v>m2</v>
          </cell>
          <cell r="G1525">
            <v>59.31</v>
          </cell>
          <cell r="H1525">
            <v>98.57</v>
          </cell>
          <cell r="I1525" t="str">
            <v>13.1.8 , 13.9</v>
          </cell>
        </row>
        <row r="1526">
          <cell r="A1526" t="str">
            <v>13-02-b-01</v>
          </cell>
          <cell r="B1526" t="str">
            <v>Painting old surfaces : Sashes, fanlights, doors or windows : First coat</v>
          </cell>
          <cell r="C1526" t="str">
            <v>100 Sft</v>
          </cell>
          <cell r="D1526">
            <v>441</v>
          </cell>
          <cell r="E1526">
            <v>695.59</v>
          </cell>
          <cell r="F1526" t="str">
            <v>m2</v>
          </cell>
          <cell r="G1526">
            <v>47.45</v>
          </cell>
          <cell r="H1526">
            <v>74.849999999999994</v>
          </cell>
          <cell r="I1526" t="str">
            <v>13.1, 13.2 , 13.9</v>
          </cell>
        </row>
        <row r="1527">
          <cell r="A1527" t="str">
            <v>13-02-b-02</v>
          </cell>
          <cell r="B1527" t="str">
            <v>Painting old surfaces : Sashes, fanlights, doors or windows : Each subsequent coat</v>
          </cell>
          <cell r="C1527" t="str">
            <v>100 Sft</v>
          </cell>
          <cell r="D1527">
            <v>374.85</v>
          </cell>
          <cell r="E1527">
            <v>576.70000000000005</v>
          </cell>
          <cell r="F1527" t="str">
            <v>m2</v>
          </cell>
          <cell r="G1527">
            <v>40.33</v>
          </cell>
          <cell r="H1527">
            <v>62.05</v>
          </cell>
          <cell r="I1527" t="str">
            <v>13.1, 13.2 , 13.9</v>
          </cell>
        </row>
        <row r="1528">
          <cell r="A1528" t="str">
            <v>13-02-c-01</v>
          </cell>
          <cell r="B1528" t="str">
            <v>Painting old surfaces : Doors / windows any type First coat</v>
          </cell>
          <cell r="C1528" t="str">
            <v>100 Sft</v>
          </cell>
          <cell r="D1528">
            <v>727.65</v>
          </cell>
          <cell r="E1528">
            <v>1198</v>
          </cell>
          <cell r="F1528" t="str">
            <v>m2</v>
          </cell>
          <cell r="G1528">
            <v>78.3</v>
          </cell>
          <cell r="H1528">
            <v>128.9</v>
          </cell>
          <cell r="I1528" t="str">
            <v>13.1, 13.2 , 13.9</v>
          </cell>
        </row>
        <row r="1529">
          <cell r="A1529" t="str">
            <v>13-02-c-02</v>
          </cell>
          <cell r="B1529" t="str">
            <v>Painting old surfaces : Doors / windows any type Each subsequent coat</v>
          </cell>
          <cell r="C1529" t="str">
            <v>100 Sft</v>
          </cell>
          <cell r="D1529">
            <v>551.25</v>
          </cell>
          <cell r="E1529">
            <v>916.12</v>
          </cell>
          <cell r="F1529" t="str">
            <v>m2</v>
          </cell>
          <cell r="G1529">
            <v>59.31</v>
          </cell>
          <cell r="H1529">
            <v>98.57</v>
          </cell>
          <cell r="I1529" t="str">
            <v>13.1, 13.2 , 13.9</v>
          </cell>
        </row>
        <row r="1530">
          <cell r="A1530" t="str">
            <v>13-02-d-01</v>
          </cell>
          <cell r="B1530" t="str">
            <v>Painting old surfaces : Guard bars, gratings, railing &amp; similar open work : First coat</v>
          </cell>
          <cell r="C1530" t="str">
            <v>100 Sft</v>
          </cell>
          <cell r="D1530">
            <v>441</v>
          </cell>
          <cell r="E1530">
            <v>695.59</v>
          </cell>
          <cell r="F1530" t="str">
            <v>m2</v>
          </cell>
          <cell r="G1530">
            <v>47.45</v>
          </cell>
          <cell r="H1530">
            <v>74.849999999999994</v>
          </cell>
          <cell r="I1530" t="str">
            <v>13.1, 13.2 , 13.9</v>
          </cell>
        </row>
        <row r="1531">
          <cell r="A1531" t="str">
            <v>13-02-d-02</v>
          </cell>
          <cell r="B1531" t="str">
            <v>Painting old surfaces : Guard bars, gratings, railing &amp; similar work : Each subsequent coat</v>
          </cell>
          <cell r="C1531" t="str">
            <v>100 Sft</v>
          </cell>
          <cell r="D1531">
            <v>374.85</v>
          </cell>
          <cell r="E1531">
            <v>576.70000000000005</v>
          </cell>
          <cell r="F1531" t="str">
            <v>m2</v>
          </cell>
          <cell r="G1531">
            <v>40.33</v>
          </cell>
          <cell r="H1531">
            <v>62.05</v>
          </cell>
          <cell r="I1531" t="str">
            <v>13.1, 13.2 , 13.9</v>
          </cell>
        </row>
        <row r="1532">
          <cell r="A1532" t="str">
            <v>13-02-e-01</v>
          </cell>
          <cell r="B1532" t="str">
            <v>Painting old surfaces : Fillets, framing, skirting pipes, etc. less than 6" girth : First coat</v>
          </cell>
          <cell r="C1532" t="str">
            <v>100 Rft</v>
          </cell>
          <cell r="D1532">
            <v>374.85</v>
          </cell>
          <cell r="E1532">
            <v>610.79999999999995</v>
          </cell>
          <cell r="F1532" t="str">
            <v>m</v>
          </cell>
          <cell r="G1532">
            <v>12.3</v>
          </cell>
          <cell r="H1532">
            <v>20.04</v>
          </cell>
          <cell r="I1532" t="str">
            <v>13.1, 13.2 , 13.9</v>
          </cell>
        </row>
        <row r="1533">
          <cell r="A1533" t="str">
            <v>13-02-e-02</v>
          </cell>
          <cell r="B1533" t="str">
            <v>Painting old surfaces : Fillets, framing, skirting pipes, etc. less than 6" girth : Each subseq. Coat</v>
          </cell>
          <cell r="C1533" t="str">
            <v>100 Rft</v>
          </cell>
          <cell r="D1533">
            <v>264.60000000000002</v>
          </cell>
          <cell r="E1533">
            <v>447.81</v>
          </cell>
          <cell r="F1533" t="str">
            <v>m</v>
          </cell>
          <cell r="G1533">
            <v>8.68</v>
          </cell>
          <cell r="H1533">
            <v>14.69</v>
          </cell>
          <cell r="I1533" t="str">
            <v>13.1, 13.2 , 13.9</v>
          </cell>
        </row>
        <row r="1534">
          <cell r="A1534" t="str">
            <v>13-02-f-01</v>
          </cell>
          <cell r="B1534" t="str">
            <v>Painting old surfaces : Small detached articles Not exceeding 1 sft : First coat</v>
          </cell>
          <cell r="C1534" t="str">
            <v>100 No.</v>
          </cell>
          <cell r="D1534">
            <v>1653.75</v>
          </cell>
          <cell r="E1534">
            <v>2555.61</v>
          </cell>
          <cell r="F1534" t="str">
            <v>100 No.</v>
          </cell>
          <cell r="G1534">
            <v>1653.75</v>
          </cell>
          <cell r="H1534">
            <v>2555.61</v>
          </cell>
          <cell r="I1534" t="str">
            <v>13.1, 13.2 , 13.9</v>
          </cell>
        </row>
        <row r="1535">
          <cell r="A1535" t="str">
            <v>13-02-f-02</v>
          </cell>
          <cell r="B1535" t="str">
            <v>Painting old surfaces : Small detached articles Not exceeding 1 sft : Each subsequent coat</v>
          </cell>
          <cell r="C1535" t="str">
            <v>100 No.</v>
          </cell>
          <cell r="D1535">
            <v>1286.25</v>
          </cell>
          <cell r="E1535">
            <v>1862.08</v>
          </cell>
          <cell r="F1535" t="str">
            <v>100 No.</v>
          </cell>
          <cell r="G1535">
            <v>1286.25</v>
          </cell>
          <cell r="H1535">
            <v>1862.08</v>
          </cell>
          <cell r="I1535" t="str">
            <v>13.1, 13.2 , 13.9</v>
          </cell>
        </row>
        <row r="1536">
          <cell r="A1536" t="str">
            <v>13-02-g-01</v>
          </cell>
          <cell r="B1536" t="str">
            <v>Painting old surfaces : Small detached articles 1sft-3sft area : First coat</v>
          </cell>
          <cell r="C1536" t="str">
            <v>100 No.</v>
          </cell>
          <cell r="D1536">
            <v>3307.5</v>
          </cell>
          <cell r="E1536">
            <v>5047.74</v>
          </cell>
          <cell r="F1536" t="str">
            <v>100 No.</v>
          </cell>
          <cell r="G1536">
            <v>3307.5</v>
          </cell>
          <cell r="H1536">
            <v>5047.74</v>
          </cell>
          <cell r="I1536" t="str">
            <v>13.1, 13.2 , 13.9</v>
          </cell>
        </row>
        <row r="1537">
          <cell r="A1537" t="str">
            <v>13-02-g-02</v>
          </cell>
          <cell r="B1537" t="str">
            <v>Painting old surfaces : Small detached articles 1sft-3sft area : Each subsequent coat</v>
          </cell>
          <cell r="C1537" t="str">
            <v>100 No.</v>
          </cell>
          <cell r="D1537">
            <v>1837.5</v>
          </cell>
          <cell r="E1537">
            <v>2858.56</v>
          </cell>
          <cell r="F1537" t="str">
            <v>100 No.</v>
          </cell>
          <cell r="G1537">
            <v>1837.5</v>
          </cell>
          <cell r="H1537">
            <v>2858.56</v>
          </cell>
          <cell r="I1537" t="str">
            <v>13.1, 13.2 , 13.9</v>
          </cell>
        </row>
        <row r="1538">
          <cell r="A1538" t="str">
            <v>13-03-a-01</v>
          </cell>
          <cell r="B1538" t="str">
            <v>Prepare &amp; Paint new corrugated surface, pent roofing etc : Priming coat</v>
          </cell>
          <cell r="C1538" t="str">
            <v>100 Sft</v>
          </cell>
          <cell r="D1538">
            <v>823.2</v>
          </cell>
          <cell r="E1538">
            <v>1509.31</v>
          </cell>
          <cell r="F1538" t="str">
            <v>m2</v>
          </cell>
          <cell r="G1538">
            <v>88.58</v>
          </cell>
          <cell r="H1538">
            <v>162.4</v>
          </cell>
          <cell r="I1538" t="str">
            <v>13.1.8 , 13.9</v>
          </cell>
        </row>
        <row r="1539">
          <cell r="A1539" t="str">
            <v>13-03-a-02</v>
          </cell>
          <cell r="B1539" t="str">
            <v>Prepare &amp; Paint new corrugated surface, pent roofing etc : Each subsequent coat of paint</v>
          </cell>
          <cell r="C1539" t="str">
            <v>100 Sft</v>
          </cell>
          <cell r="D1539">
            <v>426.3</v>
          </cell>
          <cell r="E1539">
            <v>1006.92</v>
          </cell>
          <cell r="F1539" t="str">
            <v>m2</v>
          </cell>
          <cell r="G1539">
            <v>45.87</v>
          </cell>
          <cell r="H1539">
            <v>108.35</v>
          </cell>
          <cell r="I1539" t="str">
            <v>13.1.8 , 13.9</v>
          </cell>
        </row>
        <row r="1540">
          <cell r="A1540" t="str">
            <v>13-03-b-01</v>
          </cell>
          <cell r="B1540" t="str">
            <v>Prepare &amp; Paint new surface, sashes, doors &amp; windows etc : Priming coat</v>
          </cell>
          <cell r="C1540" t="str">
            <v>100 Sft</v>
          </cell>
          <cell r="D1540">
            <v>492.45</v>
          </cell>
          <cell r="E1540">
            <v>910.06</v>
          </cell>
          <cell r="F1540" t="str">
            <v>m2</v>
          </cell>
          <cell r="G1540">
            <v>52.99</v>
          </cell>
          <cell r="H1540">
            <v>97.92</v>
          </cell>
          <cell r="I1540" t="str">
            <v>13.1, 13.2 , 13.9</v>
          </cell>
        </row>
        <row r="1541">
          <cell r="A1541" t="str">
            <v>13-03-b-02</v>
          </cell>
          <cell r="B1541" t="str">
            <v>Prepare &amp; Paint new surface, sashes, doors &amp; windows etc : Each subsequent coat of paint</v>
          </cell>
          <cell r="C1541" t="str">
            <v>100 Sft</v>
          </cell>
          <cell r="D1541">
            <v>264.60000000000002</v>
          </cell>
          <cell r="E1541">
            <v>605.5</v>
          </cell>
          <cell r="F1541" t="str">
            <v>m2</v>
          </cell>
          <cell r="G1541">
            <v>28.47</v>
          </cell>
          <cell r="H1541">
            <v>65.150000000000006</v>
          </cell>
          <cell r="I1541" t="str">
            <v>13.1, 13.2 , 13.9</v>
          </cell>
        </row>
        <row r="1542">
          <cell r="A1542" t="str">
            <v>13-03-c-01</v>
          </cell>
          <cell r="B1542" t="str">
            <v>Prepare &amp; Paint new surface, doors &amp; windows Priming coat</v>
          </cell>
          <cell r="C1542" t="str">
            <v>100 Sft</v>
          </cell>
          <cell r="D1542">
            <v>823.2</v>
          </cell>
          <cell r="E1542">
            <v>1509.31</v>
          </cell>
          <cell r="F1542" t="str">
            <v>m2</v>
          </cell>
          <cell r="G1542">
            <v>88.58</v>
          </cell>
          <cell r="H1542">
            <v>162.4</v>
          </cell>
          <cell r="I1542" t="str">
            <v>13.1, 13.2 , 13.9</v>
          </cell>
        </row>
        <row r="1543">
          <cell r="A1543" t="str">
            <v>13-03-c-02</v>
          </cell>
          <cell r="B1543" t="str">
            <v>Prepare &amp; Paint new surface, doors &amp; windows Each subsequent coat of paint</v>
          </cell>
          <cell r="C1543" t="str">
            <v>100 Sft</v>
          </cell>
          <cell r="D1543">
            <v>426.3</v>
          </cell>
          <cell r="E1543">
            <v>1006.92</v>
          </cell>
          <cell r="F1543" t="str">
            <v>m2</v>
          </cell>
          <cell r="G1543">
            <v>45.87</v>
          </cell>
          <cell r="H1543">
            <v>108.35</v>
          </cell>
          <cell r="I1543" t="str">
            <v>13.1, 13.2 , 13.9</v>
          </cell>
        </row>
        <row r="1544">
          <cell r="A1544" t="str">
            <v>13-03-d-01</v>
          </cell>
          <cell r="B1544" t="str">
            <v>Prepare &amp; Paint new surfaces of guard bars, railing &amp; similar open work : Priming coat</v>
          </cell>
          <cell r="C1544" t="str">
            <v>100 Sft</v>
          </cell>
          <cell r="D1544">
            <v>492.45</v>
          </cell>
          <cell r="E1544">
            <v>886.76</v>
          </cell>
          <cell r="F1544" t="str">
            <v>m2</v>
          </cell>
          <cell r="G1544">
            <v>52.99</v>
          </cell>
          <cell r="H1544">
            <v>95.42</v>
          </cell>
          <cell r="I1544" t="str">
            <v>13.1, 13.2 , 13.9</v>
          </cell>
        </row>
        <row r="1545">
          <cell r="A1545" t="str">
            <v>13-03-d-02</v>
          </cell>
          <cell r="B1545" t="str">
            <v>Prepare &amp; Paint new surfaces of guard bars, railing &amp; similar work : Each subsequent coat</v>
          </cell>
          <cell r="C1545" t="str">
            <v>100 Sft</v>
          </cell>
          <cell r="D1545">
            <v>264.60000000000002</v>
          </cell>
          <cell r="E1545">
            <v>582.19000000000005</v>
          </cell>
          <cell r="F1545" t="str">
            <v>m2</v>
          </cell>
          <cell r="G1545">
            <v>28.47</v>
          </cell>
          <cell r="H1545">
            <v>62.64</v>
          </cell>
          <cell r="I1545" t="str">
            <v>13.1, 13.2 , 13.9</v>
          </cell>
        </row>
        <row r="1546">
          <cell r="A1546" t="str">
            <v>13-03-e-01</v>
          </cell>
          <cell r="B1546" t="str">
            <v>Prepare &amp; Paint new surface of fillets, framing, skirtings etc : Priming coat</v>
          </cell>
          <cell r="C1546" t="str">
            <v>100 Rft</v>
          </cell>
          <cell r="D1546">
            <v>396.9</v>
          </cell>
          <cell r="E1546">
            <v>717.6</v>
          </cell>
          <cell r="F1546" t="str">
            <v>m</v>
          </cell>
          <cell r="G1546">
            <v>13.02</v>
          </cell>
          <cell r="H1546">
            <v>23.54</v>
          </cell>
          <cell r="I1546" t="str">
            <v>13.1, 13.2 , 13.9</v>
          </cell>
        </row>
        <row r="1547">
          <cell r="A1547" t="str">
            <v>13-03-e-02</v>
          </cell>
          <cell r="B1547" t="str">
            <v>Prepare &amp; Paint new surface of fillets, framing, skirtings etc : Each subsequent coat of paint</v>
          </cell>
          <cell r="C1547" t="str">
            <v>100 Rft</v>
          </cell>
          <cell r="D1547">
            <v>198.45</v>
          </cell>
          <cell r="E1547">
            <v>456.82</v>
          </cell>
          <cell r="F1547" t="str">
            <v>m</v>
          </cell>
          <cell r="G1547">
            <v>6.51</v>
          </cell>
          <cell r="H1547">
            <v>14.99</v>
          </cell>
          <cell r="I1547" t="str">
            <v>13.1, 13.2 , 13.9</v>
          </cell>
        </row>
        <row r="1548">
          <cell r="A1548" t="str">
            <v>13-03-f-01</v>
          </cell>
          <cell r="B1548" t="str">
            <v>Prepare &amp; Paint new surface of small detached articles upto 1 sft : Priming coat</v>
          </cell>
          <cell r="C1548" t="str">
            <v>100 No.</v>
          </cell>
          <cell r="D1548">
            <v>1653.75</v>
          </cell>
          <cell r="E1548">
            <v>3011.77</v>
          </cell>
          <cell r="F1548" t="str">
            <v>100 No.</v>
          </cell>
          <cell r="G1548">
            <v>1653.75</v>
          </cell>
          <cell r="H1548">
            <v>3011.77</v>
          </cell>
          <cell r="I1548" t="str">
            <v>13.1, 13.2 , 13.9</v>
          </cell>
        </row>
        <row r="1549">
          <cell r="A1549" t="str">
            <v>13-03-f-02</v>
          </cell>
          <cell r="B1549" t="str">
            <v>Prepare &amp; Paint new surface of small detached articles upto 1 sft : Each subsequent coat</v>
          </cell>
          <cell r="C1549" t="str">
            <v>100 No.</v>
          </cell>
          <cell r="D1549">
            <v>830.55</v>
          </cell>
          <cell r="E1549">
            <v>1924.87</v>
          </cell>
          <cell r="F1549" t="str">
            <v>100 No.</v>
          </cell>
          <cell r="G1549">
            <v>830.55</v>
          </cell>
          <cell r="H1549">
            <v>1924.86</v>
          </cell>
          <cell r="I1549" t="str">
            <v>13.1, 13.2 , 13.9</v>
          </cell>
        </row>
        <row r="1550">
          <cell r="A1550" t="str">
            <v>13-03-g-01</v>
          </cell>
          <cell r="B1550" t="str">
            <v>Prepare &amp; paint surf. of small detached articles 1sft - 3sft area : Priming coat</v>
          </cell>
          <cell r="C1550" t="str">
            <v>100 No.</v>
          </cell>
          <cell r="D1550">
            <v>3307.5</v>
          </cell>
          <cell r="E1550">
            <v>5935.41</v>
          </cell>
          <cell r="F1550" t="str">
            <v>100 No.</v>
          </cell>
          <cell r="G1550">
            <v>3307.5</v>
          </cell>
          <cell r="H1550">
            <v>5935.41</v>
          </cell>
          <cell r="I1550" t="str">
            <v>13.1, 13.2 , 13.9</v>
          </cell>
        </row>
        <row r="1551">
          <cell r="A1551" t="str">
            <v>13-03-g-02</v>
          </cell>
          <cell r="B1551" t="str">
            <v>Prepare &amp; paint surf. of small detached articles 1 sft - 3 sft area : Subsequent coat of paint</v>
          </cell>
          <cell r="C1551" t="str">
            <v>100 No.</v>
          </cell>
          <cell r="D1551">
            <v>1470</v>
          </cell>
          <cell r="E1551">
            <v>3426.67</v>
          </cell>
          <cell r="F1551" t="str">
            <v>100 No.</v>
          </cell>
          <cell r="G1551">
            <v>1470</v>
          </cell>
          <cell r="H1551">
            <v>3426.67</v>
          </cell>
          <cell r="I1551" t="str">
            <v>13.1, 13.2 , 13.9</v>
          </cell>
        </row>
        <row r="1552">
          <cell r="A1552" t="str">
            <v>13-03-h</v>
          </cell>
          <cell r="B1552" t="str">
            <v>Extra for knotting &amp; stopping to prime coat on new surface of wood</v>
          </cell>
          <cell r="C1552" t="str">
            <v>100 Sft</v>
          </cell>
          <cell r="D1552">
            <v>88.2</v>
          </cell>
          <cell r="E1552">
            <v>212.32</v>
          </cell>
          <cell r="F1552" t="str">
            <v>m2</v>
          </cell>
          <cell r="G1552">
            <v>9.49</v>
          </cell>
          <cell r="H1552">
            <v>22.85</v>
          </cell>
          <cell r="I1552" t="str">
            <v>13.1.6</v>
          </cell>
        </row>
        <row r="1553">
          <cell r="A1553" t="str">
            <v>13-03-i</v>
          </cell>
          <cell r="B1553" t="str">
            <v>Providing and applying 3 coats of approved type of Plastic emulsion paint to Plastic surface as per manufucture specification.</v>
          </cell>
          <cell r="C1553" t="str">
            <v>100 Sft</v>
          </cell>
          <cell r="D1553">
            <v>2205</v>
          </cell>
          <cell r="E1553">
            <v>4471.8999999999996</v>
          </cell>
          <cell r="F1553" t="str">
            <v>m2</v>
          </cell>
          <cell r="G1553">
            <v>237.26</v>
          </cell>
          <cell r="H1553">
            <v>481.18</v>
          </cell>
          <cell r="I1553" t="str">
            <v>11.7</v>
          </cell>
        </row>
        <row r="1554">
          <cell r="A1554" t="str">
            <v>13-04-a</v>
          </cell>
          <cell r="B1554" t="str">
            <v>Khanki mixture, applied hot to barrage gates First coat</v>
          </cell>
          <cell r="C1554" t="str">
            <v>2000 Sft</v>
          </cell>
          <cell r="D1554">
            <v>11025</v>
          </cell>
          <cell r="E1554">
            <v>21261.52</v>
          </cell>
          <cell r="F1554" t="str">
            <v>m2</v>
          </cell>
          <cell r="G1554">
            <v>59.31</v>
          </cell>
          <cell r="H1554">
            <v>114.39</v>
          </cell>
          <cell r="I1554" t="str">
            <v>13.1</v>
          </cell>
        </row>
        <row r="1555">
          <cell r="A1555" t="str">
            <v>13-04-b</v>
          </cell>
          <cell r="B1555" t="str">
            <v>Khanki mixture, applied hot to barrage gates Second coat</v>
          </cell>
          <cell r="C1555" t="str">
            <v>2000 Sft</v>
          </cell>
          <cell r="D1555">
            <v>8379</v>
          </cell>
          <cell r="E1555">
            <v>15350.99</v>
          </cell>
          <cell r="F1555" t="str">
            <v>m2</v>
          </cell>
          <cell r="G1555">
            <v>45.08</v>
          </cell>
          <cell r="H1555">
            <v>82.59</v>
          </cell>
          <cell r="I1555" t="str">
            <v>13.1</v>
          </cell>
        </row>
        <row r="1556">
          <cell r="A1556" t="str">
            <v>13-05-a</v>
          </cell>
          <cell r="B1556" t="str">
            <v>French polishing complete: On new work</v>
          </cell>
          <cell r="C1556" t="str">
            <v>100 Sft</v>
          </cell>
          <cell r="D1556">
            <v>7350</v>
          </cell>
          <cell r="E1556">
            <v>8721.08</v>
          </cell>
          <cell r="F1556" t="str">
            <v>m2</v>
          </cell>
          <cell r="G1556">
            <v>790.86</v>
          </cell>
          <cell r="H1556">
            <v>938.39</v>
          </cell>
          <cell r="I1556" t="str">
            <v>13.5</v>
          </cell>
        </row>
        <row r="1557">
          <cell r="A1557" t="str">
            <v>13-05-b</v>
          </cell>
          <cell r="B1557" t="str">
            <v>French polishing complete: On old work</v>
          </cell>
          <cell r="C1557" t="str">
            <v>100 Sft</v>
          </cell>
          <cell r="D1557">
            <v>3675</v>
          </cell>
          <cell r="E1557">
            <v>4372.87</v>
          </cell>
          <cell r="F1557" t="str">
            <v>m2</v>
          </cell>
          <cell r="G1557">
            <v>395.43</v>
          </cell>
          <cell r="H1557">
            <v>470.52</v>
          </cell>
          <cell r="I1557" t="str">
            <v>13.5</v>
          </cell>
        </row>
        <row r="1558">
          <cell r="A1558" t="str">
            <v>13-06</v>
          </cell>
          <cell r="B1558" t="str">
            <v>Applying lacquer polish to wood work of any type</v>
          </cell>
          <cell r="C1558" t="str">
            <v>100 Sft</v>
          </cell>
          <cell r="D1558">
            <v>5145</v>
          </cell>
          <cell r="E1558">
            <v>9461.7099999999991</v>
          </cell>
          <cell r="F1558" t="str">
            <v>m2</v>
          </cell>
          <cell r="G1558">
            <v>553.6</v>
          </cell>
          <cell r="H1558">
            <v>1018.08</v>
          </cell>
          <cell r="I1558" t="str">
            <v>13.1</v>
          </cell>
        </row>
        <row r="1559">
          <cell r="A1559" t="str">
            <v>13-07-a</v>
          </cell>
          <cell r="B1559" t="str">
            <v>Varnishing wood work, including cleaning &amp; preparing surface : First coat</v>
          </cell>
          <cell r="C1559" t="str">
            <v>100 Sft</v>
          </cell>
          <cell r="D1559">
            <v>441</v>
          </cell>
          <cell r="E1559">
            <v>1093.79</v>
          </cell>
          <cell r="F1559" t="str">
            <v>m2</v>
          </cell>
          <cell r="G1559">
            <v>47.45</v>
          </cell>
          <cell r="H1559">
            <v>117.69</v>
          </cell>
          <cell r="I1559" t="str">
            <v>13.4</v>
          </cell>
        </row>
        <row r="1560">
          <cell r="A1560" t="str">
            <v>13-07-b</v>
          </cell>
          <cell r="B1560" t="str">
            <v>Varnishing wood work, including cleaning &amp; preparing surface : Second coat</v>
          </cell>
          <cell r="C1560" t="str">
            <v>100 Sft</v>
          </cell>
          <cell r="D1560">
            <v>220.5</v>
          </cell>
          <cell r="E1560">
            <v>712.64</v>
          </cell>
          <cell r="F1560" t="str">
            <v>m2</v>
          </cell>
          <cell r="G1560">
            <v>23.73</v>
          </cell>
          <cell r="H1560">
            <v>76.680000000000007</v>
          </cell>
          <cell r="I1560" t="str">
            <v>13.4</v>
          </cell>
        </row>
        <row r="1561">
          <cell r="A1561" t="str">
            <v>13-07-c</v>
          </cell>
          <cell r="B1561" t="str">
            <v>Varnishing wood work, including cleaning &amp; preparing surface : Third coat</v>
          </cell>
          <cell r="C1561" t="str">
            <v>100 Sft</v>
          </cell>
          <cell r="D1561">
            <v>220.5</v>
          </cell>
          <cell r="E1561">
            <v>619.63</v>
          </cell>
          <cell r="F1561" t="str">
            <v>m2</v>
          </cell>
          <cell r="G1561">
            <v>23.73</v>
          </cell>
          <cell r="H1561">
            <v>66.67</v>
          </cell>
          <cell r="I1561" t="str">
            <v>13.4</v>
          </cell>
        </row>
        <row r="1562">
          <cell r="A1562" t="str">
            <v>13-08-a</v>
          </cell>
          <cell r="B1562" t="str">
            <v>Bitumen coating to plastered / cement concrete surface : 20 Ibs. per 100 sft.</v>
          </cell>
          <cell r="C1562" t="str">
            <v>100 Sft</v>
          </cell>
          <cell r="D1562">
            <v>389.55</v>
          </cell>
          <cell r="E1562">
            <v>1954.16</v>
          </cell>
          <cell r="F1562" t="str">
            <v>m2</v>
          </cell>
          <cell r="G1562">
            <v>41.92</v>
          </cell>
          <cell r="H1562">
            <v>210.27</v>
          </cell>
          <cell r="I1562" t="str">
            <v>13.1</v>
          </cell>
        </row>
        <row r="1563">
          <cell r="A1563" t="str">
            <v>13-08-b</v>
          </cell>
          <cell r="B1563" t="str">
            <v>Bitumen coating to plastered / cement concrete surface : 14 Ibs. per 100 sft.</v>
          </cell>
          <cell r="C1563" t="str">
            <v>100 Sft</v>
          </cell>
          <cell r="D1563">
            <v>1117.2</v>
          </cell>
          <cell r="E1563">
            <v>1946.93</v>
          </cell>
          <cell r="F1563" t="str">
            <v>m2</v>
          </cell>
          <cell r="G1563">
            <v>120.21</v>
          </cell>
          <cell r="H1563">
            <v>209.49</v>
          </cell>
          <cell r="I1563" t="str">
            <v>13.1</v>
          </cell>
        </row>
        <row r="1564">
          <cell r="A1564" t="str">
            <v>13-08-c</v>
          </cell>
          <cell r="B1564" t="str">
            <v>Bitumen coating to plastered / cement concrete surface : 10 Ibs. per 100 sft.</v>
          </cell>
          <cell r="C1564" t="str">
            <v>100 Sft</v>
          </cell>
          <cell r="D1564">
            <v>782.04</v>
          </cell>
          <cell r="E1564">
            <v>1608.57</v>
          </cell>
          <cell r="F1564" t="str">
            <v>m2</v>
          </cell>
          <cell r="G1564">
            <v>84.15</v>
          </cell>
          <cell r="H1564">
            <v>173.08</v>
          </cell>
          <cell r="I1564" t="str">
            <v>13.1</v>
          </cell>
        </row>
        <row r="1565">
          <cell r="A1565" t="str">
            <v>13-09</v>
          </cell>
          <cell r="B1565" t="str">
            <v>Writing letters or figures</v>
          </cell>
          <cell r="C1565" t="str">
            <v>Each</v>
          </cell>
          <cell r="D1565">
            <v>13.23</v>
          </cell>
          <cell r="E1565">
            <v>14.87</v>
          </cell>
          <cell r="F1565" t="str">
            <v>Each</v>
          </cell>
          <cell r="G1565">
            <v>13.23</v>
          </cell>
          <cell r="H1565">
            <v>14.87</v>
          </cell>
          <cell r="I1565" t="str">
            <v>13.1.8 , 13.13</v>
          </cell>
        </row>
        <row r="1566">
          <cell r="A1566" t="str">
            <v>13-10-a</v>
          </cell>
          <cell r="B1566" t="str">
            <v>Coaltar paint applied hot: First coat</v>
          </cell>
          <cell r="C1566" t="str">
            <v>100 Sft</v>
          </cell>
          <cell r="D1566">
            <v>343.61</v>
          </cell>
          <cell r="E1566">
            <v>2102.5100000000002</v>
          </cell>
          <cell r="F1566" t="str">
            <v>m2</v>
          </cell>
          <cell r="G1566">
            <v>36.97</v>
          </cell>
          <cell r="H1566">
            <v>226.23</v>
          </cell>
          <cell r="I1566" t="str">
            <v>13.8</v>
          </cell>
        </row>
        <row r="1567">
          <cell r="A1567" t="str">
            <v>13-10-b</v>
          </cell>
          <cell r="B1567" t="str">
            <v>Coaltar paint applied hot: Second coat</v>
          </cell>
          <cell r="C1567" t="str">
            <v>100 Sft</v>
          </cell>
          <cell r="D1567">
            <v>208.25</v>
          </cell>
          <cell r="E1567">
            <v>1067.83</v>
          </cell>
          <cell r="F1567" t="str">
            <v>m2</v>
          </cell>
          <cell r="G1567">
            <v>22.41</v>
          </cell>
          <cell r="H1567">
            <v>114.9</v>
          </cell>
          <cell r="I1567" t="str">
            <v>13.8</v>
          </cell>
        </row>
        <row r="1568">
          <cell r="A1568" t="str">
            <v>13-11-a</v>
          </cell>
          <cell r="B1568" t="str">
            <v>Solignum paint applied hot: First coat</v>
          </cell>
          <cell r="C1568" t="str">
            <v>100 Sft</v>
          </cell>
          <cell r="D1568">
            <v>485.1</v>
          </cell>
          <cell r="E1568">
            <v>1076.3599999999999</v>
          </cell>
          <cell r="F1568" t="str">
            <v>m2</v>
          </cell>
          <cell r="G1568">
            <v>52.2</v>
          </cell>
          <cell r="H1568">
            <v>115.82</v>
          </cell>
          <cell r="I1568" t="str">
            <v>13.8</v>
          </cell>
        </row>
        <row r="1569">
          <cell r="A1569" t="str">
            <v>13-11-b</v>
          </cell>
          <cell r="B1569" t="str">
            <v>Solignum paint applied hot: Second coat</v>
          </cell>
          <cell r="C1569" t="str">
            <v>100 Sft</v>
          </cell>
          <cell r="D1569">
            <v>737.94</v>
          </cell>
          <cell r="E1569">
            <v>1705.58</v>
          </cell>
          <cell r="F1569" t="str">
            <v>m2</v>
          </cell>
          <cell r="G1569">
            <v>79.400000000000006</v>
          </cell>
          <cell r="H1569">
            <v>183.52</v>
          </cell>
          <cell r="I1569" t="str">
            <v>13.8</v>
          </cell>
        </row>
        <row r="1570">
          <cell r="A1570" t="str">
            <v>13-12-a</v>
          </cell>
          <cell r="B1570" t="str">
            <v>Creosote paint applied hot: First coat</v>
          </cell>
          <cell r="C1570" t="str">
            <v>100 Sft</v>
          </cell>
          <cell r="D1570">
            <v>485.1</v>
          </cell>
          <cell r="E1570">
            <v>993.72</v>
          </cell>
          <cell r="F1570" t="str">
            <v>m2</v>
          </cell>
          <cell r="G1570">
            <v>52.2</v>
          </cell>
          <cell r="H1570">
            <v>106.92</v>
          </cell>
          <cell r="I1570" t="str">
            <v>13.8</v>
          </cell>
        </row>
        <row r="1571">
          <cell r="A1571" t="str">
            <v>13-12-b</v>
          </cell>
          <cell r="B1571" t="str">
            <v>Creosote paint applied hot: Second coat</v>
          </cell>
          <cell r="C1571" t="str">
            <v>100 Sft</v>
          </cell>
          <cell r="D1571">
            <v>367.5</v>
          </cell>
          <cell r="E1571">
            <v>784.42</v>
          </cell>
          <cell r="F1571" t="str">
            <v>m2</v>
          </cell>
          <cell r="G1571">
            <v>39.54</v>
          </cell>
          <cell r="H1571">
            <v>84.4</v>
          </cell>
          <cell r="I1571" t="str">
            <v>13.8</v>
          </cell>
        </row>
        <row r="1572">
          <cell r="A1572" t="str">
            <v>13-13</v>
          </cell>
          <cell r="B1572" t="str">
            <v>Painting distance marks with white ground and black letterin on both faces</v>
          </cell>
          <cell r="C1572" t="str">
            <v>Each</v>
          </cell>
          <cell r="D1572">
            <v>66.150000000000006</v>
          </cell>
          <cell r="E1572">
            <v>182.71</v>
          </cell>
          <cell r="F1572" t="str">
            <v>Each</v>
          </cell>
          <cell r="G1572">
            <v>66.150000000000006</v>
          </cell>
          <cell r="H1572">
            <v>182.71</v>
          </cell>
          <cell r="I1572" t="str">
            <v>13.1.8 , 13.13</v>
          </cell>
        </row>
        <row r="1573">
          <cell r="A1573" t="str">
            <v>13-14</v>
          </cell>
          <cell r="B1573" t="str">
            <v>Painting two feet wide gauges, reading to 1/10th of a foot.</v>
          </cell>
          <cell r="C1573" t="str">
            <v>100 Rft</v>
          </cell>
          <cell r="D1573">
            <v>2205</v>
          </cell>
          <cell r="E1573">
            <v>2561.46</v>
          </cell>
          <cell r="F1573" t="str">
            <v>m</v>
          </cell>
          <cell r="G1573">
            <v>72.34</v>
          </cell>
          <cell r="H1573">
            <v>84.04</v>
          </cell>
          <cell r="I1573" t="str">
            <v>13.1.7</v>
          </cell>
        </row>
        <row r="1574">
          <cell r="A1574" t="str">
            <v>13-15</v>
          </cell>
          <cell r="B1574" t="str">
            <v>Painting sounding rods and other guages, reading to 1/10th of a foot</v>
          </cell>
          <cell r="C1574" t="str">
            <v>100 Rft</v>
          </cell>
          <cell r="D1574">
            <v>8.82</v>
          </cell>
          <cell r="E1574">
            <v>189.78</v>
          </cell>
          <cell r="F1574" t="str">
            <v>m</v>
          </cell>
          <cell r="G1574">
            <v>0.28999999999999998</v>
          </cell>
          <cell r="H1574">
            <v>6.23</v>
          </cell>
          <cell r="I1574" t="str">
            <v>13.9</v>
          </cell>
        </row>
        <row r="1575">
          <cell r="A1575" t="str">
            <v>13-16</v>
          </cell>
          <cell r="B1575" t="str">
            <v>Painting levelling staves</v>
          </cell>
          <cell r="C1575" t="str">
            <v>100 Rft</v>
          </cell>
          <cell r="D1575">
            <v>21960.33</v>
          </cell>
          <cell r="E1575">
            <v>22796.03</v>
          </cell>
          <cell r="F1575" t="str">
            <v>m</v>
          </cell>
          <cell r="G1575">
            <v>720.48</v>
          </cell>
          <cell r="H1575">
            <v>747.9</v>
          </cell>
          <cell r="I1575" t="str">
            <v>13.1.8 , 13.13</v>
          </cell>
        </row>
        <row r="1576">
          <cell r="A1576" t="str">
            <v>13-17-a</v>
          </cell>
          <cell r="B1576" t="str">
            <v>Painting &amp; lettering (2 coats) on both sides with syn. enamel paint : Mile/km posts</v>
          </cell>
          <cell r="C1576" t="str">
            <v>Each</v>
          </cell>
          <cell r="D1576">
            <v>551.25</v>
          </cell>
          <cell r="E1576">
            <v>714.51</v>
          </cell>
          <cell r="F1576" t="str">
            <v>Each</v>
          </cell>
          <cell r="G1576">
            <v>551.25</v>
          </cell>
          <cell r="H1576">
            <v>714.51</v>
          </cell>
          <cell r="I1576" t="str">
            <v>13.1.8 , 13.13</v>
          </cell>
          <cell r="J1576" t="str">
            <v>The ratio in the rate of 1st coat to 2nd coat is 60 % to 40 % in the labour as well as composite rate</v>
          </cell>
        </row>
        <row r="1577">
          <cell r="A1577" t="str">
            <v>13-17-b</v>
          </cell>
          <cell r="B1577" t="str">
            <v>Painting &amp; lettering (2 coats) on both sides with syn. enamel paint : Furlong or 1/10 km posts</v>
          </cell>
          <cell r="C1577" t="str">
            <v>Each</v>
          </cell>
          <cell r="D1577">
            <v>69.02</v>
          </cell>
          <cell r="E1577">
            <v>89.45</v>
          </cell>
          <cell r="F1577" t="str">
            <v>Each</v>
          </cell>
          <cell r="G1577">
            <v>69.02</v>
          </cell>
          <cell r="H1577">
            <v>89.45</v>
          </cell>
          <cell r="I1577" t="str">
            <v>13.1.8 , 13.13</v>
          </cell>
        </row>
        <row r="1578">
          <cell r="A1578" t="str">
            <v>13-17-c</v>
          </cell>
          <cell r="B1578" t="str">
            <v>Painting &amp; lettering (2 coats) on both sides with syn. enamel paint : Sign posts</v>
          </cell>
          <cell r="C1578" t="str">
            <v>Each</v>
          </cell>
          <cell r="D1578">
            <v>727.65</v>
          </cell>
          <cell r="E1578">
            <v>890.91</v>
          </cell>
          <cell r="F1578" t="str">
            <v>Each</v>
          </cell>
          <cell r="G1578">
            <v>727.65</v>
          </cell>
          <cell r="H1578">
            <v>890.91</v>
          </cell>
          <cell r="I1578" t="str">
            <v>13.1.8 , 13.13</v>
          </cell>
        </row>
        <row r="1579">
          <cell r="A1579" t="str">
            <v>13-18</v>
          </cell>
          <cell r="B1579" t="str">
            <v>Preparing surface &amp; applying Texture Painting complete</v>
          </cell>
          <cell r="C1579" t="str">
            <v>100 Sft</v>
          </cell>
          <cell r="D1579">
            <v>933.45</v>
          </cell>
          <cell r="E1579">
            <v>1551.78</v>
          </cell>
          <cell r="F1579" t="str">
            <v>m2</v>
          </cell>
          <cell r="G1579">
            <v>100.44</v>
          </cell>
          <cell r="H1579">
            <v>166.97</v>
          </cell>
          <cell r="I1579" t="str">
            <v>13.1.8 , 13.13</v>
          </cell>
        </row>
        <row r="1580">
          <cell r="A1580" t="str">
            <v>13-19</v>
          </cell>
          <cell r="B1580" t="str">
            <v>Paint on Concrete work (Kerb stone, Barrier)</v>
          </cell>
          <cell r="C1580" t="str">
            <v>Sft</v>
          </cell>
          <cell r="D1580">
            <v>61.3</v>
          </cell>
          <cell r="E1580">
            <v>72.44</v>
          </cell>
          <cell r="F1580" t="str">
            <v>m2</v>
          </cell>
          <cell r="G1580">
            <v>659.58</v>
          </cell>
          <cell r="H1580">
            <v>779.47</v>
          </cell>
          <cell r="I1580" t="str">
            <v>13.12</v>
          </cell>
        </row>
        <row r="1581">
          <cell r="A1581" t="str">
            <v>13-20</v>
          </cell>
          <cell r="B1581" t="str">
            <v>Painting to clay flower posts/vase of various sizes of required colour</v>
          </cell>
          <cell r="C1581" t="str">
            <v>Each</v>
          </cell>
          <cell r="D1581">
            <v>46.01</v>
          </cell>
          <cell r="E1581">
            <v>297.25</v>
          </cell>
          <cell r="F1581" t="str">
            <v>Each</v>
          </cell>
          <cell r="G1581">
            <v>46.01</v>
          </cell>
          <cell r="H1581">
            <v>297.25</v>
          </cell>
          <cell r="I1581" t="str">
            <v>13.1.5</v>
          </cell>
        </row>
        <row r="1582">
          <cell r="A1582" t="str">
            <v>13-21</v>
          </cell>
          <cell r="B1582" t="str">
            <v>Painting letters with shade</v>
          </cell>
          <cell r="C1582" t="str">
            <v>letter</v>
          </cell>
          <cell r="D1582">
            <v>35.28</v>
          </cell>
          <cell r="E1582">
            <v>36.39</v>
          </cell>
          <cell r="F1582" t="str">
            <v>letter</v>
          </cell>
          <cell r="G1582">
            <v>35.28</v>
          </cell>
          <cell r="H1582">
            <v>36.39</v>
          </cell>
          <cell r="I1582" t="str">
            <v>13.1.8 , 13.13</v>
          </cell>
        </row>
        <row r="1583">
          <cell r="A1583" t="str">
            <v>13-22-a</v>
          </cell>
          <cell r="B1583" t="str">
            <v>Preparing surface and painting with emulsion paint : First coat</v>
          </cell>
          <cell r="C1583" t="str">
            <v>100 Sft</v>
          </cell>
          <cell r="D1583">
            <v>423.36</v>
          </cell>
          <cell r="E1583">
            <v>997.23</v>
          </cell>
          <cell r="F1583" t="str">
            <v>m2</v>
          </cell>
          <cell r="G1583">
            <v>45.55</v>
          </cell>
          <cell r="H1583">
            <v>107.3</v>
          </cell>
          <cell r="I1583" t="str">
            <v>11.6</v>
          </cell>
        </row>
        <row r="1584">
          <cell r="A1584" t="str">
            <v>13-22-b</v>
          </cell>
          <cell r="B1584" t="str">
            <v>Preparing surface and painting with emulsion paint : 2nd &amp; each subsequent coat.</v>
          </cell>
          <cell r="C1584" t="str">
            <v>100 Sft</v>
          </cell>
          <cell r="D1584">
            <v>323.39999999999998</v>
          </cell>
          <cell r="E1584">
            <v>591.26</v>
          </cell>
          <cell r="F1584" t="str">
            <v>m2</v>
          </cell>
          <cell r="G1584">
            <v>34.799999999999997</v>
          </cell>
          <cell r="H1584">
            <v>63.62</v>
          </cell>
          <cell r="I1584" t="str">
            <v>11.6 , 13.1.5</v>
          </cell>
        </row>
        <row r="1585">
          <cell r="A1585" t="str">
            <v>13-23</v>
          </cell>
          <cell r="B1585" t="str">
            <v>Pavement Marking using Reflective Chlorinated Rubber Paint with Glass Beads as per specification</v>
          </cell>
          <cell r="C1585" t="str">
            <v>100 Sft</v>
          </cell>
          <cell r="D1585">
            <v>1470</v>
          </cell>
          <cell r="E1585">
            <v>2009.56</v>
          </cell>
          <cell r="F1585" t="str">
            <v>m2</v>
          </cell>
          <cell r="G1585">
            <v>158.16999999999999</v>
          </cell>
          <cell r="H1585">
            <v>216.23</v>
          </cell>
          <cell r="I1585" t="str">
            <v>16.8.8</v>
          </cell>
        </row>
        <row r="1586">
          <cell r="A1586" t="str">
            <v>13-24</v>
          </cell>
          <cell r="B1586" t="str">
            <v>Extra labour for painting, varnishing etc from 20' height &amp; above, for every additional 10'</v>
          </cell>
          <cell r="C1586" t="str">
            <v>100 Sft/coat</v>
          </cell>
          <cell r="D1586">
            <v>94.08</v>
          </cell>
          <cell r="E1586">
            <v>94.08</v>
          </cell>
          <cell r="F1586" t="str">
            <v>m2</v>
          </cell>
          <cell r="G1586">
            <v>10.119999999999999</v>
          </cell>
          <cell r="H1586">
            <v>10.119999999999999</v>
          </cell>
          <cell r="J1586" t="str">
            <v>The height will be taken from the floor, road or ground underneath, as the case may be, on side towards which the work is to be done.</v>
          </cell>
        </row>
        <row r="1587">
          <cell r="A1587" t="str">
            <v>13-25-a</v>
          </cell>
          <cell r="B1587" t="str">
            <v>Preparing surface &amp; painting with snowcem / weathershield paint : First coat</v>
          </cell>
          <cell r="C1587" t="str">
            <v>100 Sft/coat</v>
          </cell>
          <cell r="D1587">
            <v>1102.5</v>
          </cell>
          <cell r="E1587">
            <v>1974.8</v>
          </cell>
          <cell r="F1587" t="str">
            <v>m2</v>
          </cell>
          <cell r="G1587">
            <v>118.63</v>
          </cell>
          <cell r="H1587">
            <v>212.49</v>
          </cell>
          <cell r="I1587" t="str">
            <v>13.1.5 , 13.14</v>
          </cell>
        </row>
        <row r="1588">
          <cell r="A1588" t="str">
            <v>13-25-b</v>
          </cell>
          <cell r="B1588" t="str">
            <v>Preparing surface &amp; painting with snowcem / weathershield paint : 2nd &amp; subsequent coats</v>
          </cell>
          <cell r="C1588" t="str">
            <v>100 Sft/coat</v>
          </cell>
          <cell r="D1588">
            <v>551.25</v>
          </cell>
          <cell r="E1588">
            <v>976.61</v>
          </cell>
          <cell r="F1588" t="str">
            <v>m2</v>
          </cell>
          <cell r="G1588">
            <v>59.31</v>
          </cell>
          <cell r="H1588">
            <v>105.08</v>
          </cell>
          <cell r="I1588" t="str">
            <v>13.1.5 , 13.14</v>
          </cell>
        </row>
        <row r="1589">
          <cell r="A1589" t="str">
            <v>14-01-a</v>
          </cell>
          <cell r="B1589" t="str">
            <v>Providing and Fixing glazed earthen ware WC European type of approved size excluding cost of seat &amp; cover, complete in all respects: White</v>
          </cell>
          <cell r="C1589" t="str">
            <v>Each</v>
          </cell>
          <cell r="D1589">
            <v>627.80999999999995</v>
          </cell>
          <cell r="E1589">
            <v>9292.4599999999991</v>
          </cell>
          <cell r="F1589" t="str">
            <v>Each</v>
          </cell>
          <cell r="G1589">
            <v>627.80999999999995</v>
          </cell>
          <cell r="H1589">
            <v>9292.4599999999991</v>
          </cell>
          <cell r="I1589" t="str">
            <v>14.4, 14.5,14.6,  14.7.1 , 14.8</v>
          </cell>
          <cell r="J1589" t="str">
            <v>The rates of saintary ware are for best quality</v>
          </cell>
        </row>
        <row r="1590">
          <cell r="A1590" t="str">
            <v>14-01-b</v>
          </cell>
          <cell r="B1590" t="str">
            <v>Providing and Fixing glazed earthen ware WC European type of approved make/size excluding cost of seat &amp; cover, complete in all respects:  Coloured</v>
          </cell>
          <cell r="C1590" t="str">
            <v>Each</v>
          </cell>
          <cell r="D1590">
            <v>627.80999999999995</v>
          </cell>
          <cell r="E1590">
            <v>9897.1299999999992</v>
          </cell>
          <cell r="F1590" t="str">
            <v>Each</v>
          </cell>
          <cell r="G1590">
            <v>627.80999999999995</v>
          </cell>
          <cell r="H1590">
            <v>9897.1299999999992</v>
          </cell>
          <cell r="I1590" t="str">
            <v>14.4 , 14.6,  14.7.1 , 14.8</v>
          </cell>
        </row>
        <row r="1591">
          <cell r="A1591" t="str">
            <v>14-02-a</v>
          </cell>
          <cell r="B1591" t="str">
            <v>Providing and Fixing Double Seat &amp; Cover only : Bakelite</v>
          </cell>
          <cell r="C1591" t="str">
            <v>Each</v>
          </cell>
          <cell r="D1591">
            <v>14.7</v>
          </cell>
          <cell r="E1591">
            <v>683.9</v>
          </cell>
          <cell r="F1591" t="str">
            <v>Each</v>
          </cell>
          <cell r="G1591">
            <v>14.7</v>
          </cell>
          <cell r="H1591">
            <v>683.9</v>
          </cell>
          <cell r="I1591" t="str">
            <v>14.4 , 14.6,  14.7.2 , 14.8</v>
          </cell>
        </row>
        <row r="1592">
          <cell r="A1592" t="str">
            <v>14-02-b</v>
          </cell>
          <cell r="B1592" t="str">
            <v>Providing and Fixing double seat &amp; cover only : Plastic</v>
          </cell>
          <cell r="C1592" t="str">
            <v>Each</v>
          </cell>
          <cell r="D1592">
            <v>14.7</v>
          </cell>
          <cell r="E1592">
            <v>906.17</v>
          </cell>
          <cell r="F1592" t="str">
            <v>Each</v>
          </cell>
          <cell r="G1592">
            <v>14.7</v>
          </cell>
          <cell r="H1592">
            <v>906.17</v>
          </cell>
          <cell r="I1592" t="str">
            <v>14.4 , 14.6,  14.7.2 , 14.8</v>
          </cell>
        </row>
        <row r="1593">
          <cell r="A1593" t="str">
            <v>14-03-a</v>
          </cell>
          <cell r="B1593" t="str">
            <v>Providing and fitting glazed earthenware water closet (WC), squatter type (orisa pattern) combined with foot rest. complete in all respects : White</v>
          </cell>
          <cell r="C1593" t="str">
            <v>Each</v>
          </cell>
          <cell r="D1593">
            <v>502.86</v>
          </cell>
          <cell r="E1593">
            <v>2154.59</v>
          </cell>
          <cell r="F1593" t="str">
            <v>Each</v>
          </cell>
          <cell r="G1593">
            <v>502.86</v>
          </cell>
          <cell r="H1593">
            <v>2154.59</v>
          </cell>
          <cell r="I1593" t="str">
            <v>14.4 , 14.6,  14.7.1 , 14.8</v>
          </cell>
        </row>
        <row r="1594">
          <cell r="A1594" t="str">
            <v>14-03-b</v>
          </cell>
          <cell r="B1594" t="str">
            <v>Providing and Fixing glazed earthen ware WC squatting type with built-in foot rests complete in all respects : Coloured</v>
          </cell>
          <cell r="C1594" t="str">
            <v>Each</v>
          </cell>
          <cell r="D1594">
            <v>502.86</v>
          </cell>
          <cell r="E1594">
            <v>2262.14</v>
          </cell>
          <cell r="F1594" t="str">
            <v>Each</v>
          </cell>
          <cell r="G1594">
            <v>502.86</v>
          </cell>
          <cell r="H1594">
            <v>2262.14</v>
          </cell>
          <cell r="I1594" t="str">
            <v>14.4 , 14.6,  14.7.1 , 14.8</v>
          </cell>
        </row>
        <row r="1595">
          <cell r="A1595" t="str">
            <v>14-04</v>
          </cell>
          <cell r="B1595" t="str">
            <v>Providing and Fixing white glazed earthernware WC squatting type with separate foot rests, complete in all respects</v>
          </cell>
          <cell r="C1595" t="str">
            <v>Each</v>
          </cell>
          <cell r="D1595">
            <v>597.19000000000005</v>
          </cell>
          <cell r="E1595">
            <v>1974.07</v>
          </cell>
          <cell r="F1595" t="str">
            <v>Each</v>
          </cell>
          <cell r="G1595">
            <v>597.19000000000005</v>
          </cell>
          <cell r="H1595">
            <v>1974.07</v>
          </cell>
          <cell r="I1595" t="str">
            <v>14.4 , 14.6,  14.7.1 , 14.8</v>
          </cell>
        </row>
        <row r="1596">
          <cell r="A1596" t="str">
            <v>14-05-a-01</v>
          </cell>
          <cell r="B1596" t="str">
            <v>Providing and Fixing glazed earthen ware wash hand basin (WHB) complete size 56x40 cm (22"x16"), including bracket set, waste coupling, complete in all respects: White with pedestal (Best Quality)</v>
          </cell>
          <cell r="C1596" t="str">
            <v>Each</v>
          </cell>
          <cell r="D1596">
            <v>627.80999999999995</v>
          </cell>
          <cell r="E1596">
            <v>8927.09</v>
          </cell>
          <cell r="F1596" t="str">
            <v>Each</v>
          </cell>
          <cell r="G1596">
            <v>627.80999999999995</v>
          </cell>
          <cell r="H1596">
            <v>8927.09</v>
          </cell>
          <cell r="I1596" t="str">
            <v>14.4 , 14.6,  14.7.4 , 14.8</v>
          </cell>
        </row>
        <row r="1597">
          <cell r="A1597" t="str">
            <v>14-05-a-02</v>
          </cell>
          <cell r="B1597" t="str">
            <v>Providing and Fixing glazed earthen ware wash hand basin (WHB) complete size 56x40 cm (22"x16"), including bracket set, waste coupling, complete in all respects: Colour with pedestal (Best Quality)</v>
          </cell>
          <cell r="C1597" t="str">
            <v>Each</v>
          </cell>
          <cell r="D1597">
            <v>627.80999999999995</v>
          </cell>
          <cell r="E1597">
            <v>8593.7999999999993</v>
          </cell>
          <cell r="F1597" t="str">
            <v>Each</v>
          </cell>
          <cell r="G1597">
            <v>627.80999999999995</v>
          </cell>
          <cell r="H1597">
            <v>8593.7999999999993</v>
          </cell>
          <cell r="I1597" t="str">
            <v>14.4 , 14.6,  14.7.4, 14.7.5 , 14.8</v>
          </cell>
        </row>
        <row r="1598">
          <cell r="A1598" t="str">
            <v>14-05-a-03</v>
          </cell>
          <cell r="B1598" t="str">
            <v>Providing and Fixing glazed earthen ware wash hand basin (WHB) complete size 56x40 cm (22"x16"), including bracket set, waste coupling, complete in all respects: White without pedestal (Best Quality)</v>
          </cell>
          <cell r="C1598" t="str">
            <v>Each</v>
          </cell>
          <cell r="D1598">
            <v>627.80999999999995</v>
          </cell>
          <cell r="E1598">
            <v>6350.67</v>
          </cell>
          <cell r="F1598" t="str">
            <v>Each</v>
          </cell>
          <cell r="G1598">
            <v>627.80999999999995</v>
          </cell>
          <cell r="H1598">
            <v>6350.67</v>
          </cell>
          <cell r="I1598" t="str">
            <v>14.4 , 14.6,  14.7.4, 14.7.5 , 14.8</v>
          </cell>
        </row>
        <row r="1599">
          <cell r="A1599" t="str">
            <v>14-05-a-04</v>
          </cell>
          <cell r="B1599" t="str">
            <v>Providing and Fixing glazed earthen ware wash hand basin (WHB) complete size 56x40 cm (22"x16"), including bracket set, waste coupling, complete in all respects: Coloured without pedestal. (Best Quality)</v>
          </cell>
          <cell r="C1599" t="str">
            <v>Each</v>
          </cell>
          <cell r="D1599">
            <v>753.38</v>
          </cell>
          <cell r="E1599">
            <v>6237.23</v>
          </cell>
          <cell r="F1599" t="str">
            <v>Each</v>
          </cell>
          <cell r="G1599">
            <v>753.38</v>
          </cell>
          <cell r="H1599">
            <v>6237.23</v>
          </cell>
          <cell r="I1599" t="str">
            <v>14.4 , 14.6,  14.7.4, 14.7.5 , 14.8</v>
          </cell>
        </row>
        <row r="1600">
          <cell r="A1600" t="str">
            <v>14-05-a-05</v>
          </cell>
          <cell r="B1600" t="str">
            <v>Providing and Fixing glazed earthen ware wash hand basin (WHB) complete size 56x40 cm (22"x16"), including bracket set, waste coupling, complete in all respects: White with pedestal (Normal Quality)</v>
          </cell>
          <cell r="C1600" t="str">
            <v>Each</v>
          </cell>
          <cell r="D1600">
            <v>627.80999999999995</v>
          </cell>
          <cell r="E1600">
            <v>4008.47</v>
          </cell>
          <cell r="F1600" t="str">
            <v>Each</v>
          </cell>
          <cell r="G1600">
            <v>627.80999999999995</v>
          </cell>
          <cell r="H1600">
            <v>4008.47</v>
          </cell>
          <cell r="I1600" t="str">
            <v>14.4 , 14.6,  14.7.4 , 14.8</v>
          </cell>
        </row>
        <row r="1601">
          <cell r="A1601" t="str">
            <v>14-05-a-06</v>
          </cell>
          <cell r="B1601" t="str">
            <v>Providing and Fixing glazed earthen ware wash hand basin (WHB) complete size 56x40 cm (22"x16"), including bracket set, waste coupling, complete in all respects: Colour with pedestal (Normal Quality)</v>
          </cell>
          <cell r="C1601" t="str">
            <v>Each</v>
          </cell>
          <cell r="D1601">
            <v>627.80999999999995</v>
          </cell>
          <cell r="E1601">
            <v>4127.97</v>
          </cell>
          <cell r="F1601" t="str">
            <v>Each</v>
          </cell>
          <cell r="G1601">
            <v>627.80999999999995</v>
          </cell>
          <cell r="H1601">
            <v>4127.97</v>
          </cell>
          <cell r="I1601" t="str">
            <v>14.4 , 14.6,  14.7.4, 14.7.5 , 14.8</v>
          </cell>
        </row>
        <row r="1602">
          <cell r="A1602" t="str">
            <v>14-05-a-07</v>
          </cell>
          <cell r="B1602" t="str">
            <v>Providing and Fixing glazed earthen ware wash hand basin (WHB) complete size 56x40 cm (22"x16"), including bracket set, waste coupling, complete in all respects: White without pedestal (Normal Quality)</v>
          </cell>
          <cell r="C1602" t="str">
            <v>Each</v>
          </cell>
          <cell r="D1602">
            <v>627.80999999999995</v>
          </cell>
          <cell r="E1602">
            <v>3410.97</v>
          </cell>
          <cell r="F1602" t="str">
            <v>Each</v>
          </cell>
          <cell r="G1602">
            <v>627.80999999999995</v>
          </cell>
          <cell r="H1602">
            <v>3410.97</v>
          </cell>
          <cell r="I1602" t="str">
            <v>14.4 , 14.6,  14.7.4, 14.7.5 , 14.8</v>
          </cell>
        </row>
        <row r="1603">
          <cell r="A1603" t="str">
            <v>14-05-a-08</v>
          </cell>
          <cell r="B1603" t="str">
            <v>Providing and Fixing glazed earthen ware wash hand basin (WHB) complete size 56x40 cm (22"x16"), including bracket set, waste coupling, complete in all respects: Coloured without pedestal. (Normal Quality)</v>
          </cell>
          <cell r="C1603" t="str">
            <v>Each</v>
          </cell>
          <cell r="D1603">
            <v>753.38</v>
          </cell>
          <cell r="E1603">
            <v>3417.03</v>
          </cell>
          <cell r="F1603" t="str">
            <v>Each</v>
          </cell>
          <cell r="G1603">
            <v>753.38</v>
          </cell>
          <cell r="H1603">
            <v>3417.03</v>
          </cell>
          <cell r="I1603" t="str">
            <v>14.4 , 14.6,  14.7.4, 14.7.5 , 14.8</v>
          </cell>
        </row>
        <row r="1604">
          <cell r="A1604" t="str">
            <v>14-05-b-01</v>
          </cell>
          <cell r="B1604" t="str">
            <v>Providing and Fixing glazed earthen ware wash hand basin (WHB) complete size 63x45 cm (25"x18"), including bracket set, waste coupling, complete in all respects: White with pedestal- (Normal Quality)</v>
          </cell>
          <cell r="C1604" t="str">
            <v>Each</v>
          </cell>
          <cell r="D1604">
            <v>753.38</v>
          </cell>
          <cell r="E1604">
            <v>5319.47</v>
          </cell>
          <cell r="F1604" t="str">
            <v>Each</v>
          </cell>
          <cell r="G1604">
            <v>753.38</v>
          </cell>
          <cell r="H1604">
            <v>5319.47</v>
          </cell>
          <cell r="I1604" t="str">
            <v>14.4 , 14.6,  14.7.4, 14.7.5 , 14.8</v>
          </cell>
        </row>
        <row r="1605">
          <cell r="A1605" t="str">
            <v>14-05-b-02</v>
          </cell>
          <cell r="B1605" t="str">
            <v>Providing and Fixing glazed earthen ware wash hand basin (WHB) complete size 63x45 cm (25"x18"), including bracket set, waste coupling, complete in all respects: Coloured with pedestal - (Best Quality)</v>
          </cell>
          <cell r="C1605" t="str">
            <v>Each</v>
          </cell>
          <cell r="D1605">
            <v>753.38</v>
          </cell>
          <cell r="E1605">
            <v>9944.7199999999993</v>
          </cell>
          <cell r="F1605" t="str">
            <v>Each</v>
          </cell>
          <cell r="G1605">
            <v>753.38</v>
          </cell>
          <cell r="H1605">
            <v>9944.7199999999993</v>
          </cell>
          <cell r="I1605" t="str">
            <v>14.4 , 14.6,  14.7.4, 14.7.5 , 14.8</v>
          </cell>
        </row>
        <row r="1606">
          <cell r="A1606" t="str">
            <v>14-05-b-03</v>
          </cell>
          <cell r="B1606" t="str">
            <v>Providing and Fixing glazed earthen ware wash hand basin (WHB) complete size 63x45 cm (25"x18"), including bracket set, waste coupling, complete in all respects: White without pedestal. (Normal Quality)</v>
          </cell>
          <cell r="C1606" t="str">
            <v>Each</v>
          </cell>
          <cell r="D1606">
            <v>753.38</v>
          </cell>
          <cell r="E1606">
            <v>4928.71</v>
          </cell>
          <cell r="F1606" t="str">
            <v>Each</v>
          </cell>
          <cell r="G1606">
            <v>753.38</v>
          </cell>
          <cell r="H1606">
            <v>4928.71</v>
          </cell>
          <cell r="I1606" t="str">
            <v>14.4 , 14.6,  14.7.4, 14.7.5 , 14.8</v>
          </cell>
        </row>
        <row r="1607">
          <cell r="A1607" t="str">
            <v>14-05-b-04</v>
          </cell>
          <cell r="B1607" t="str">
            <v>Providing and Fixing glazed earthen ware wash hand basin (WHB) complete size 63x45 cm (25"x18"), including bracket set, waste coupling, complete in all respects: Coloured without pedestal. (Best Quality)</v>
          </cell>
          <cell r="C1607" t="str">
            <v>Each</v>
          </cell>
          <cell r="D1607">
            <v>753.38</v>
          </cell>
          <cell r="E1607">
            <v>6117.73</v>
          </cell>
          <cell r="F1607" t="str">
            <v>Each</v>
          </cell>
          <cell r="G1607">
            <v>753.38</v>
          </cell>
          <cell r="H1607">
            <v>6117.73</v>
          </cell>
          <cell r="I1607" t="str">
            <v>14.4 , 14.6,  14.7.4, 14.7.5 , 14.8</v>
          </cell>
        </row>
        <row r="1608">
          <cell r="A1608" t="str">
            <v>14-06-a</v>
          </cell>
          <cell r="B1608" t="str">
            <v>Providing and Fixing stainless steel sink with drain board size (120 x 60 cm) 48"x24", including set of brackets, waste pipe etc - (Best Quality)</v>
          </cell>
          <cell r="C1608" t="str">
            <v>Each</v>
          </cell>
          <cell r="D1608">
            <v>882</v>
          </cell>
          <cell r="E1608">
            <v>6328.21</v>
          </cell>
          <cell r="F1608" t="str">
            <v>Each</v>
          </cell>
          <cell r="G1608">
            <v>882</v>
          </cell>
          <cell r="H1608">
            <v>6328.21</v>
          </cell>
          <cell r="I1608" t="str">
            <v>14.4 , 14.6,  14.7.16, 14.7.5 , 14.8</v>
          </cell>
        </row>
        <row r="1609">
          <cell r="A1609" t="str">
            <v>14-06-b</v>
          </cell>
          <cell r="B1609" t="str">
            <v>Providing and fixing stainless steel sink with drain board size (90x45 cm) 36"x18" including set of brackets, waste pipe etc (Best Quality)</v>
          </cell>
          <cell r="C1609" t="str">
            <v>Each</v>
          </cell>
          <cell r="D1609">
            <v>882</v>
          </cell>
          <cell r="E1609">
            <v>5431.36</v>
          </cell>
          <cell r="F1609" t="str">
            <v>Each</v>
          </cell>
          <cell r="G1609">
            <v>882</v>
          </cell>
          <cell r="H1609">
            <v>5431.37</v>
          </cell>
          <cell r="I1609" t="str">
            <v>14.4 , 14.6,  14.7.16, 14.7.5 , 14.8</v>
          </cell>
        </row>
        <row r="1610">
          <cell r="A1610" t="str">
            <v>14-06-c</v>
          </cell>
          <cell r="B1610" t="str">
            <v>Providing and fixing stainless steel sink with drain board size (120x45 cm) 48"x18" including set of brackets, waste pipe etc (Best Quality)</v>
          </cell>
          <cell r="C1610" t="str">
            <v>Each</v>
          </cell>
          <cell r="D1610">
            <v>882</v>
          </cell>
          <cell r="E1610">
            <v>5973.9</v>
          </cell>
          <cell r="F1610" t="str">
            <v>Each</v>
          </cell>
          <cell r="G1610">
            <v>882</v>
          </cell>
          <cell r="H1610">
            <v>5973.9</v>
          </cell>
          <cell r="I1610" t="str">
            <v>14.4 , 14.6,  14.7.16, 14.7.5 , 14.8</v>
          </cell>
        </row>
        <row r="1611">
          <cell r="A1611" t="str">
            <v>14-06-d</v>
          </cell>
          <cell r="B1611" t="str">
            <v>Providing and fixing stainless steel sink with drain board size(152x 50 cm) 60"x20" including set of brackets, waste pipe etc (Best Quality)</v>
          </cell>
          <cell r="C1611" t="str">
            <v>Each</v>
          </cell>
          <cell r="D1611">
            <v>882</v>
          </cell>
          <cell r="E1611">
            <v>9958.0300000000007</v>
          </cell>
          <cell r="F1611" t="str">
            <v>Each</v>
          </cell>
          <cell r="G1611">
            <v>882</v>
          </cell>
          <cell r="H1611">
            <v>9958.0300000000007</v>
          </cell>
          <cell r="I1611" t="str">
            <v>14.4 , 14.6,  14.7.16, 14.7.5 , 14.8</v>
          </cell>
        </row>
        <row r="1612">
          <cell r="A1612" t="str">
            <v>14-06-e</v>
          </cell>
          <cell r="B1612" t="str">
            <v>Providing and fixing stainless steel sink with drain board size (182x 50 cm) 20"x72" including set of brackets, waste pipe etc (Best Quality)</v>
          </cell>
          <cell r="C1612" t="str">
            <v>Each</v>
          </cell>
          <cell r="D1612">
            <v>882</v>
          </cell>
          <cell r="E1612">
            <v>13500</v>
          </cell>
          <cell r="F1612" t="str">
            <v>Each</v>
          </cell>
          <cell r="G1612">
            <v>882</v>
          </cell>
          <cell r="H1612">
            <v>13500</v>
          </cell>
          <cell r="I1612" t="str">
            <v>14.4 , 14.6,  14.7.16, 14.7.5 , 14.8</v>
          </cell>
        </row>
        <row r="1613">
          <cell r="A1613" t="str">
            <v>14-07</v>
          </cell>
          <cell r="B1613" t="str">
            <v>Providing and Fixing terrazzo concrete sink (60x 45 cm) 24"x18", with drain board of mosaic, including bracket set, waste pipe and waste coupling.</v>
          </cell>
          <cell r="C1613" t="str">
            <v>Each</v>
          </cell>
          <cell r="D1613">
            <v>1139.25</v>
          </cell>
          <cell r="E1613">
            <v>8709.8700000000008</v>
          </cell>
          <cell r="F1613" t="str">
            <v>Each</v>
          </cell>
          <cell r="G1613">
            <v>1139.25</v>
          </cell>
          <cell r="H1613">
            <v>8709.8700000000008</v>
          </cell>
          <cell r="I1613" t="str">
            <v>14.4 , 14.6,  14.7.16, 14.7.5 , 14.8</v>
          </cell>
        </row>
        <row r="1614">
          <cell r="A1614" t="str">
            <v>14-08-a</v>
          </cell>
          <cell r="B1614" t="str">
            <v>Providing and Fixing glazed earthen ware sink (60x 45 cm) 24"x15" including set of bracket set, waste pipe and waste coupling.</v>
          </cell>
          <cell r="C1614" t="str">
            <v>Each</v>
          </cell>
          <cell r="D1614">
            <v>882</v>
          </cell>
          <cell r="E1614">
            <v>3330.35</v>
          </cell>
          <cell r="F1614" t="str">
            <v>Each</v>
          </cell>
          <cell r="G1614">
            <v>882</v>
          </cell>
          <cell r="H1614">
            <v>3330.35</v>
          </cell>
          <cell r="I1614" t="str">
            <v>14.4 , 14.6,  14.7.16, 14.7.5 , 14.8</v>
          </cell>
        </row>
        <row r="1615">
          <cell r="A1615" t="str">
            <v>14-08-b</v>
          </cell>
          <cell r="B1615" t="str">
            <v>Providing and Fixing glazed earthen ware sink 25"x18"  including set of bracket set, waste pipe and waste coupling.</v>
          </cell>
          <cell r="C1615" t="str">
            <v>Each</v>
          </cell>
          <cell r="D1615">
            <v>882</v>
          </cell>
          <cell r="E1615">
            <v>3246.7</v>
          </cell>
          <cell r="F1615" t="str">
            <v>Each</v>
          </cell>
          <cell r="G1615">
            <v>882</v>
          </cell>
          <cell r="H1615">
            <v>3246.7</v>
          </cell>
          <cell r="I1615" t="str">
            <v>14.4 , 14.6,  14.7.16, 14.7.5 , 14.8</v>
          </cell>
        </row>
        <row r="1616">
          <cell r="A1616" t="str">
            <v>14-09</v>
          </cell>
          <cell r="B1616" t="str">
            <v>Providing and Fixing white glazed earthernware flat back urinal complete in all respects</v>
          </cell>
          <cell r="C1616" t="str">
            <v>Each</v>
          </cell>
          <cell r="D1616">
            <v>562.73</v>
          </cell>
          <cell r="E1616">
            <v>2585.87</v>
          </cell>
          <cell r="F1616" t="str">
            <v>Each</v>
          </cell>
          <cell r="G1616">
            <v>562.73</v>
          </cell>
          <cell r="H1616">
            <v>2585.87</v>
          </cell>
          <cell r="I1616" t="str">
            <v>14.4 , 14.6,  14.7.15 , 14.8</v>
          </cell>
        </row>
        <row r="1617">
          <cell r="A1617" t="str">
            <v>14-10-a</v>
          </cell>
          <cell r="B1617" t="str">
            <v>Providing and Fixing glazed earthen ware low down flushing cistern 3 gallons (13.63 Liters) capacity including bracket set, copper  connection, etc. complete in all respects: White</v>
          </cell>
          <cell r="C1617" t="str">
            <v>Each</v>
          </cell>
          <cell r="D1617">
            <v>1004.5</v>
          </cell>
          <cell r="E1617">
            <v>3179.28</v>
          </cell>
          <cell r="F1617" t="str">
            <v>Each</v>
          </cell>
          <cell r="G1617">
            <v>1004.5</v>
          </cell>
          <cell r="H1617">
            <v>3179.28</v>
          </cell>
          <cell r="I1617" t="str">
            <v>14.4 , 14.6,  14.7.3, 14.7.5 , 14.8</v>
          </cell>
        </row>
        <row r="1618">
          <cell r="A1618" t="str">
            <v>14-10-b</v>
          </cell>
          <cell r="B1618" t="str">
            <v>Providing and Fixing glazed earthen ware low down flushing cistern 3 gallons (13.63 Liters) capacity including bracket set, copper  connection, etc. complete in all respects: Coloured</v>
          </cell>
          <cell r="C1618" t="str">
            <v>Each</v>
          </cell>
          <cell r="D1618">
            <v>1004.5</v>
          </cell>
          <cell r="E1618">
            <v>3875.37</v>
          </cell>
          <cell r="F1618" t="str">
            <v>Each</v>
          </cell>
          <cell r="G1618">
            <v>1004.5</v>
          </cell>
          <cell r="H1618">
            <v>3875.37</v>
          </cell>
          <cell r="I1618" t="str">
            <v>14.4 , 14.6,  14.7.3, 14.7.5 , 14.8</v>
          </cell>
        </row>
        <row r="1619">
          <cell r="A1619" t="str">
            <v>14-10-c</v>
          </cell>
          <cell r="B1619" t="str">
            <v>Providing and Fixing Plastic low down flushing cistern 3 gallons (13.63 Liters) capacity including bracket set, copper  connection, etc. complete in all respects: White (Best Quality)</v>
          </cell>
          <cell r="C1619" t="str">
            <v>Each</v>
          </cell>
          <cell r="D1619">
            <v>1004.5</v>
          </cell>
          <cell r="E1619">
            <v>4389.22</v>
          </cell>
          <cell r="F1619" t="str">
            <v>Each</v>
          </cell>
          <cell r="G1619">
            <v>1004.5</v>
          </cell>
          <cell r="H1619">
            <v>4389.22</v>
          </cell>
          <cell r="I1619" t="str">
            <v>14.4 , 14.6,  14.7.3, 14.7.5 , 14.8</v>
          </cell>
        </row>
        <row r="1620">
          <cell r="A1620" t="str">
            <v>14-11</v>
          </cell>
          <cell r="B1620" t="str">
            <v>Providing and Fixing white enamelled cast iron (CI) low down flushing cistern 3 gallons (13.63 liters) capacity including bracket set, copper connection etc. complete in all respects.</v>
          </cell>
          <cell r="C1620" t="str">
            <v>Each</v>
          </cell>
          <cell r="D1620">
            <v>1004.5</v>
          </cell>
          <cell r="E1620">
            <v>4628.22</v>
          </cell>
          <cell r="F1620" t="str">
            <v>Each</v>
          </cell>
          <cell r="G1620">
            <v>1004.5</v>
          </cell>
          <cell r="H1620">
            <v>4628.22</v>
          </cell>
          <cell r="I1620" t="str">
            <v>14.4 , 14.6,  14.7.3, 14.7.5 , 14.8</v>
          </cell>
        </row>
        <row r="1621">
          <cell r="A1621" t="str">
            <v>14-12-a</v>
          </cell>
          <cell r="B1621" t="str">
            <v>Providing and Fixing cast iron (CI) high level flushing cistern 3 gallons (13.63 liters) capacity including bracket set, copper connection etc. complete in all respects.</v>
          </cell>
          <cell r="C1621" t="str">
            <v>Each</v>
          </cell>
          <cell r="D1621">
            <v>1004.5</v>
          </cell>
          <cell r="E1621">
            <v>3725.51</v>
          </cell>
          <cell r="F1621" t="str">
            <v>Each</v>
          </cell>
          <cell r="G1621">
            <v>1004.5</v>
          </cell>
          <cell r="H1621">
            <v>3725.51</v>
          </cell>
          <cell r="I1621" t="str">
            <v>14.4 , 14.6,  14.7.3, 14.7.5 , 14.8</v>
          </cell>
        </row>
        <row r="1622">
          <cell r="A1622" t="str">
            <v>14-12-b</v>
          </cell>
          <cell r="B1622" t="str">
            <v>Providing and Fixing cast iron (CI) high level flushing cistern 1 gallons (4.55 liters) capacity including bracket set, copper connection etc. complete in all respects.</v>
          </cell>
          <cell r="C1622" t="str">
            <v>Each</v>
          </cell>
          <cell r="D1622">
            <v>1004.5</v>
          </cell>
          <cell r="E1622">
            <v>2900.97</v>
          </cell>
          <cell r="F1622" t="str">
            <v>Each</v>
          </cell>
          <cell r="G1622">
            <v>1004.5</v>
          </cell>
          <cell r="H1622">
            <v>2900.97</v>
          </cell>
          <cell r="I1622" t="str">
            <v>14.4 , 14.6,  14.7.3, 14.7.5 , 14.8</v>
          </cell>
        </row>
        <row r="1623">
          <cell r="A1623" t="str">
            <v>14-13</v>
          </cell>
          <cell r="B1623" t="str">
            <v>Providing and fixing choricum plated soap dish complete.</v>
          </cell>
          <cell r="C1623" t="str">
            <v>Each</v>
          </cell>
          <cell r="D1623">
            <v>102.9</v>
          </cell>
          <cell r="E1623">
            <v>815.72</v>
          </cell>
          <cell r="F1623" t="str">
            <v>Each</v>
          </cell>
          <cell r="G1623">
            <v>102.9</v>
          </cell>
          <cell r="H1623">
            <v>815.72</v>
          </cell>
          <cell r="I1623" t="str">
            <v>14.4 , 14.6,  14.7.6 , 14.8</v>
          </cell>
        </row>
        <row r="1624">
          <cell r="A1624" t="str">
            <v>14-14-a</v>
          </cell>
          <cell r="B1624" t="str">
            <v>Providing and Fixing glazed earthenware soap dish complete: White</v>
          </cell>
          <cell r="C1624" t="str">
            <v>Each</v>
          </cell>
          <cell r="D1624">
            <v>102.9</v>
          </cell>
          <cell r="E1624">
            <v>503.82</v>
          </cell>
          <cell r="F1624" t="str">
            <v>Each</v>
          </cell>
          <cell r="G1624">
            <v>102.9</v>
          </cell>
          <cell r="H1624">
            <v>503.82</v>
          </cell>
          <cell r="I1624" t="str">
            <v>14.4 , 14.6,  14.7.6 , 14.8</v>
          </cell>
        </row>
        <row r="1625">
          <cell r="A1625" t="str">
            <v>14-14-b</v>
          </cell>
          <cell r="B1625" t="str">
            <v>Providing and fixing glazed earthenware soap dish complete: Coloured</v>
          </cell>
          <cell r="C1625" t="str">
            <v>Each</v>
          </cell>
          <cell r="D1625">
            <v>102.9</v>
          </cell>
          <cell r="E1625">
            <v>514.58000000000004</v>
          </cell>
          <cell r="F1625" t="str">
            <v>Each</v>
          </cell>
          <cell r="G1625">
            <v>102.9</v>
          </cell>
          <cell r="H1625">
            <v>514.58000000000004</v>
          </cell>
          <cell r="I1625" t="str">
            <v>14.4 , 14.6,  14.7.6 , 14.8</v>
          </cell>
        </row>
        <row r="1626">
          <cell r="A1626" t="str">
            <v>14-15</v>
          </cell>
          <cell r="B1626" t="str">
            <v>Providing and Fixing CP (chromium plated) toilet paper holder complete</v>
          </cell>
          <cell r="C1626" t="str">
            <v>Each</v>
          </cell>
          <cell r="D1626">
            <v>102.9</v>
          </cell>
          <cell r="E1626">
            <v>789.67</v>
          </cell>
          <cell r="F1626" t="str">
            <v>Each</v>
          </cell>
          <cell r="G1626">
            <v>102.9</v>
          </cell>
          <cell r="H1626">
            <v>789.67</v>
          </cell>
          <cell r="I1626" t="str">
            <v>14.4 , 14.6,  14.7.7 , 14.8</v>
          </cell>
        </row>
        <row r="1627">
          <cell r="A1627" t="str">
            <v>14-16-a</v>
          </cell>
          <cell r="B1627" t="str">
            <v>Providing and Fixing chromium plated (CP) towel rail complete: 60 cm (24") long and 2 cm (3/4") dia</v>
          </cell>
          <cell r="C1627" t="str">
            <v>Each</v>
          </cell>
          <cell r="D1627">
            <v>102.9</v>
          </cell>
          <cell r="E1627">
            <v>1008.35</v>
          </cell>
          <cell r="F1627" t="str">
            <v>Each</v>
          </cell>
          <cell r="G1627">
            <v>102.9</v>
          </cell>
          <cell r="H1627">
            <v>1008.35</v>
          </cell>
          <cell r="I1627" t="str">
            <v>14.4 , 14.6,  14.7.8 , 14.8</v>
          </cell>
        </row>
        <row r="1628">
          <cell r="A1628" t="str">
            <v>14-16-b</v>
          </cell>
          <cell r="B1628" t="str">
            <v>Providing and fixing chromium plated (CP) towel rail complete:50 cm (20") long and 1.5 cm (1/2") dia</v>
          </cell>
          <cell r="C1628" t="str">
            <v>Each</v>
          </cell>
          <cell r="D1628">
            <v>102.9</v>
          </cell>
          <cell r="E1628">
            <v>496.96</v>
          </cell>
          <cell r="F1628" t="str">
            <v>Each</v>
          </cell>
          <cell r="G1628">
            <v>102.9</v>
          </cell>
          <cell r="H1628">
            <v>496.96</v>
          </cell>
          <cell r="I1628" t="str">
            <v>14.4 , 14.6,  14.7.8 , 14.8</v>
          </cell>
        </row>
        <row r="1629">
          <cell r="A1629" t="str">
            <v>14-17-a</v>
          </cell>
          <cell r="B1629" t="str">
            <v>Providing and fixing best quality looking glass 5 mm thick neatly fitted on masonry wall etc. as per instruction of Engineer In-charge complete. Mirror 60 x 45 cm (24"x18") size</v>
          </cell>
          <cell r="C1629" t="str">
            <v>Each</v>
          </cell>
          <cell r="D1629">
            <v>313.91000000000003</v>
          </cell>
          <cell r="E1629">
            <v>2472.67</v>
          </cell>
          <cell r="F1629" t="str">
            <v>Each</v>
          </cell>
          <cell r="G1629">
            <v>313.91000000000003</v>
          </cell>
          <cell r="H1629">
            <v>2472.67</v>
          </cell>
          <cell r="I1629" t="str">
            <v>14.4 , 14.6,  14.7.9 , 14.8</v>
          </cell>
        </row>
        <row r="1630">
          <cell r="A1630" t="str">
            <v>14-17-b</v>
          </cell>
          <cell r="B1630" t="str">
            <v>Providing and fixing best quality looking glass 5 mm thick neatly fitted with bracket as per instruction of Engineer In-charge complete</v>
          </cell>
          <cell r="C1630" t="str">
            <v>Sft</v>
          </cell>
          <cell r="D1630">
            <v>62.78</v>
          </cell>
          <cell r="E1630">
            <v>787.55</v>
          </cell>
          <cell r="F1630" t="str">
            <v>m2</v>
          </cell>
          <cell r="G1630">
            <v>675.53</v>
          </cell>
          <cell r="H1630">
            <v>8474.0300000000007</v>
          </cell>
          <cell r="I1630" t="str">
            <v>14.4 , 14.6,  14.7.9 , 14.8</v>
          </cell>
        </row>
        <row r="1631">
          <cell r="A1631" t="str">
            <v>14-17-c</v>
          </cell>
          <cell r="B1631" t="str">
            <v>Providing and fixing 30" x 24" (750mm x 600mm) looking mirror of Imported  glass complete with plastic frame of standared size &amp; c.p screws</v>
          </cell>
          <cell r="C1631" t="str">
            <v>Each</v>
          </cell>
          <cell r="D1631">
            <v>251.12</v>
          </cell>
          <cell r="E1631">
            <v>3843.89</v>
          </cell>
          <cell r="F1631" t="str">
            <v>Each</v>
          </cell>
          <cell r="G1631">
            <v>251.12</v>
          </cell>
          <cell r="H1631">
            <v>3843.89</v>
          </cell>
          <cell r="I1631" t="str">
            <v>14.4 , 14.6,  14.7.9 , 14.8</v>
          </cell>
        </row>
        <row r="1632">
          <cell r="A1632" t="str">
            <v>14-17-d</v>
          </cell>
          <cell r="B1632" t="str">
            <v xml:space="preserve">Providing and fixing 22" x 16" looking mirror of Imported  glass complete with Aluminum frame of standared size &amp; c.p screws. </v>
          </cell>
          <cell r="C1632" t="str">
            <v>Each</v>
          </cell>
          <cell r="D1632">
            <v>251.12</v>
          </cell>
          <cell r="E1632">
            <v>2408.1</v>
          </cell>
          <cell r="F1632" t="str">
            <v>Each</v>
          </cell>
          <cell r="G1632">
            <v>251.12</v>
          </cell>
          <cell r="H1632">
            <v>2408.1</v>
          </cell>
          <cell r="I1632" t="str">
            <v>14.4 , 14.6,  14.7.9 , 14.8</v>
          </cell>
        </row>
        <row r="1633">
          <cell r="A1633" t="str">
            <v>14-18-a</v>
          </cell>
          <cell r="B1633" t="str">
            <v>Providing and fixing best quality 5mm glass shelf (60 x 13) cm 24"x5" complete: With chromium plated brackets &amp; railing</v>
          </cell>
          <cell r="C1633" t="str">
            <v>Each</v>
          </cell>
          <cell r="D1633">
            <v>117.6</v>
          </cell>
          <cell r="E1633">
            <v>1164.5899999999999</v>
          </cell>
          <cell r="F1633" t="str">
            <v>Each</v>
          </cell>
          <cell r="G1633">
            <v>117.6</v>
          </cell>
          <cell r="H1633">
            <v>1164.5899999999999</v>
          </cell>
          <cell r="I1633" t="str">
            <v>14.4 , 14.6,  14.7.11 , 14.8</v>
          </cell>
        </row>
        <row r="1634">
          <cell r="A1634" t="str">
            <v>14-18-b</v>
          </cell>
          <cell r="B1634" t="str">
            <v>Providing and fixing best quality 5mm glass shelf (60 x 13) cm 24"x5" complete: Without chromium plated brackets &amp; railing</v>
          </cell>
          <cell r="C1634" t="str">
            <v>Each</v>
          </cell>
          <cell r="D1634">
            <v>44.1</v>
          </cell>
          <cell r="E1634">
            <v>652.76</v>
          </cell>
          <cell r="F1634" t="str">
            <v>Each</v>
          </cell>
          <cell r="G1634">
            <v>44.1</v>
          </cell>
          <cell r="H1634">
            <v>652.76</v>
          </cell>
          <cell r="I1634" t="str">
            <v>14.4 , 14.6,  14.7.11 , 14.8</v>
          </cell>
        </row>
        <row r="1635">
          <cell r="A1635" t="str">
            <v>14-19-a</v>
          </cell>
          <cell r="B1635" t="str">
            <v>Providing and fixing glazed earthenware shelf (60x13 cm) 24"x5" without chorium plated (CP) brackets &amp; railing : White</v>
          </cell>
          <cell r="C1635" t="str">
            <v>Each</v>
          </cell>
          <cell r="D1635">
            <v>117.6</v>
          </cell>
          <cell r="E1635">
            <v>905.51</v>
          </cell>
          <cell r="F1635" t="str">
            <v>Each</v>
          </cell>
          <cell r="G1635">
            <v>117.6</v>
          </cell>
          <cell r="H1635">
            <v>905.51</v>
          </cell>
          <cell r="I1635" t="str">
            <v>14.4 , 14.6,  14.7.11 , 14.8</v>
          </cell>
        </row>
        <row r="1636">
          <cell r="A1636" t="str">
            <v>14-19-b</v>
          </cell>
          <cell r="B1636" t="str">
            <v>Providing and fixing glazed earthenware shelf (60x13 cm) 24"x5" with chorium plated (CP) brackets &amp; railing : Coloured</v>
          </cell>
          <cell r="C1636" t="str">
            <v>Each</v>
          </cell>
          <cell r="D1636">
            <v>117.6</v>
          </cell>
          <cell r="E1636">
            <v>1113.44</v>
          </cell>
          <cell r="F1636" t="str">
            <v>Each</v>
          </cell>
          <cell r="G1636">
            <v>117.6</v>
          </cell>
          <cell r="H1636">
            <v>1113.44</v>
          </cell>
          <cell r="I1636" t="str">
            <v>14.4 , 14.6,  14.7.11 , 14.8</v>
          </cell>
        </row>
        <row r="1637">
          <cell r="A1637" t="str">
            <v>14-20-a</v>
          </cell>
          <cell r="B1637" t="str">
            <v>Providing and fixing plastic soap dish complete.</v>
          </cell>
          <cell r="C1637" t="str">
            <v>Each</v>
          </cell>
          <cell r="D1637">
            <v>102.9</v>
          </cell>
          <cell r="E1637">
            <v>457.22</v>
          </cell>
          <cell r="F1637" t="str">
            <v>Each</v>
          </cell>
          <cell r="G1637">
            <v>102.9</v>
          </cell>
          <cell r="H1637">
            <v>457.22</v>
          </cell>
          <cell r="I1637" t="str">
            <v>14.4 , 14.6,  14.7.6 , 14.8</v>
          </cell>
        </row>
        <row r="1638">
          <cell r="A1638" t="str">
            <v>14-20-b</v>
          </cell>
          <cell r="B1638" t="str">
            <v>Providing and fixing superior quality plastic toilet paper holder.</v>
          </cell>
          <cell r="C1638" t="str">
            <v>Each</v>
          </cell>
          <cell r="D1638">
            <v>102.9</v>
          </cell>
          <cell r="E1638">
            <v>458.41</v>
          </cell>
          <cell r="F1638" t="str">
            <v>Each</v>
          </cell>
          <cell r="G1638">
            <v>102.9</v>
          </cell>
          <cell r="H1638">
            <v>458.41</v>
          </cell>
          <cell r="I1638" t="str">
            <v>14.4 , 14.6,  14.7.7 , 14.8</v>
          </cell>
        </row>
        <row r="1639">
          <cell r="A1639" t="str">
            <v>14-20-c</v>
          </cell>
          <cell r="B1639" t="str">
            <v>Providing and fixing superior quality plastic towel rail.</v>
          </cell>
          <cell r="C1639" t="str">
            <v>Each</v>
          </cell>
          <cell r="D1639">
            <v>102.9</v>
          </cell>
          <cell r="E1639">
            <v>467.97</v>
          </cell>
          <cell r="F1639" t="str">
            <v>Each</v>
          </cell>
          <cell r="G1639">
            <v>102.9</v>
          </cell>
          <cell r="H1639">
            <v>467.97</v>
          </cell>
          <cell r="I1639" t="str">
            <v>14.4 , 14.6,  14.7.8 , 14.8</v>
          </cell>
        </row>
        <row r="1640">
          <cell r="A1640" t="str">
            <v>14-20-d</v>
          </cell>
          <cell r="B1640" t="str">
            <v>Providing and Fixing superior quality plastic shelf 60 x 13 cm (24"x5") with bracket</v>
          </cell>
          <cell r="C1640" t="str">
            <v>Each</v>
          </cell>
          <cell r="D1640">
            <v>102.9</v>
          </cell>
          <cell r="E1640">
            <v>845.59</v>
          </cell>
          <cell r="F1640" t="str">
            <v>Each</v>
          </cell>
          <cell r="G1640">
            <v>102.9</v>
          </cell>
          <cell r="H1640">
            <v>845.59</v>
          </cell>
          <cell r="I1640" t="str">
            <v>14.4 , 14.6,  14.7.9 , 14.8</v>
          </cell>
        </row>
        <row r="1641">
          <cell r="A1641" t="str">
            <v>14-21-a</v>
          </cell>
          <cell r="B1641" t="str">
            <v>Providing and fixing chromium plated (CP) pillar-cock, heavy duty of approved quality : 2 cm (3/4")</v>
          </cell>
          <cell r="C1641" t="str">
            <v>Each</v>
          </cell>
          <cell r="D1641">
            <v>102.9</v>
          </cell>
          <cell r="E1641">
            <v>1539.29</v>
          </cell>
          <cell r="F1641" t="str">
            <v>Each</v>
          </cell>
          <cell r="G1641">
            <v>102.9</v>
          </cell>
          <cell r="H1641">
            <v>1539.29</v>
          </cell>
          <cell r="I1641" t="str">
            <v>14.4 , 14.6,  14.7.18 , 14.8</v>
          </cell>
        </row>
        <row r="1642">
          <cell r="A1642" t="str">
            <v>14-21-b</v>
          </cell>
          <cell r="B1642" t="str">
            <v>Providing and fixing chromium plated (CP) pillar-cock, heavy duty of approved quality : 1.5 cm (1/2")</v>
          </cell>
          <cell r="C1642" t="str">
            <v>Each</v>
          </cell>
          <cell r="D1642">
            <v>102.9</v>
          </cell>
          <cell r="E1642">
            <v>1221.42</v>
          </cell>
          <cell r="F1642" t="str">
            <v>Each</v>
          </cell>
          <cell r="G1642">
            <v>102.9</v>
          </cell>
          <cell r="H1642">
            <v>1221.42</v>
          </cell>
          <cell r="I1642" t="str">
            <v>14.4 , 14.6,  14.7.18 , 14.8</v>
          </cell>
        </row>
        <row r="1643">
          <cell r="A1643" t="str">
            <v>14-21-c</v>
          </cell>
          <cell r="B1643" t="str">
            <v xml:space="preserve">Providing and fixing chromium plated (CP) double bib cock, heavy duty of approved quality : 1.5 cm (1/2") </v>
          </cell>
          <cell r="C1643" t="str">
            <v>Each</v>
          </cell>
          <cell r="D1643">
            <v>102.9</v>
          </cell>
          <cell r="E1643">
            <v>915.5</v>
          </cell>
          <cell r="F1643" t="str">
            <v>Each</v>
          </cell>
          <cell r="G1643">
            <v>102.9</v>
          </cell>
          <cell r="H1643">
            <v>915.5</v>
          </cell>
          <cell r="I1643" t="str">
            <v>14.4 , 14.6,  14.7.18 , 14.8</v>
          </cell>
        </row>
        <row r="1644">
          <cell r="A1644" t="str">
            <v>14-22-a</v>
          </cell>
          <cell r="B1644" t="str">
            <v>Providing and fixing chromium plated CP stop-cock, heavy type :2 cm (3/4")</v>
          </cell>
          <cell r="C1644" t="str">
            <v>Each</v>
          </cell>
          <cell r="D1644">
            <v>102.9</v>
          </cell>
          <cell r="E1644">
            <v>898.77</v>
          </cell>
          <cell r="F1644" t="str">
            <v>Each</v>
          </cell>
          <cell r="G1644">
            <v>102.9</v>
          </cell>
          <cell r="H1644">
            <v>898.77</v>
          </cell>
          <cell r="I1644" t="str">
            <v>14.4 , 14.6,  14.7.18 , 14.8</v>
          </cell>
        </row>
        <row r="1645">
          <cell r="A1645" t="str">
            <v>14-22-b</v>
          </cell>
          <cell r="B1645" t="str">
            <v>Providing and fixing chromium plated CP stop-cock, heavy type :1.5 cm (1/2")</v>
          </cell>
          <cell r="C1645" t="str">
            <v>Each</v>
          </cell>
          <cell r="D1645">
            <v>102.9</v>
          </cell>
          <cell r="E1645">
            <v>654.99</v>
          </cell>
          <cell r="F1645" t="str">
            <v>Each</v>
          </cell>
          <cell r="G1645">
            <v>102.9</v>
          </cell>
          <cell r="H1645">
            <v>654.99</v>
          </cell>
          <cell r="I1645" t="str">
            <v>14.4 , 14.6,  14.7.18 , 14.8</v>
          </cell>
        </row>
        <row r="1646">
          <cell r="A1646" t="str">
            <v>14-23</v>
          </cell>
          <cell r="B1646" t="str">
            <v>Providing and fixing underground stop-cock 1.5 cm (1/2") with chormium plated (CP) cover of approved quality.</v>
          </cell>
          <cell r="C1646" t="str">
            <v>Each</v>
          </cell>
          <cell r="D1646">
            <v>176.4</v>
          </cell>
          <cell r="E1646">
            <v>728.49</v>
          </cell>
          <cell r="F1646" t="str">
            <v>Each</v>
          </cell>
          <cell r="G1646">
            <v>176.4</v>
          </cell>
          <cell r="H1646">
            <v>728.49</v>
          </cell>
          <cell r="I1646" t="str">
            <v>14.4 , 14.6,  14.7.18 , 14.8</v>
          </cell>
        </row>
        <row r="1647">
          <cell r="A1647" t="str">
            <v>14-24-a</v>
          </cell>
          <cell r="B1647" t="str">
            <v>Providing and fixing chromium plated (CP) bib-cock heavy duty of approved quality : 2 cm 3/4"</v>
          </cell>
          <cell r="C1647" t="str">
            <v>Each</v>
          </cell>
          <cell r="D1647">
            <v>102.9</v>
          </cell>
          <cell r="E1647">
            <v>1539.29</v>
          </cell>
          <cell r="F1647" t="str">
            <v>Each</v>
          </cell>
          <cell r="G1647">
            <v>102.9</v>
          </cell>
          <cell r="H1647">
            <v>1539.29</v>
          </cell>
          <cell r="I1647" t="str">
            <v>14.4 , 14.6,  14.7.18 , 14.8</v>
          </cell>
        </row>
        <row r="1648">
          <cell r="A1648" t="str">
            <v>14-24-b</v>
          </cell>
          <cell r="B1648" t="str">
            <v>Providing and fixing chromium plated (CP) bib-cock heavy duty of approved quality : 1.5 cm 1/2"</v>
          </cell>
          <cell r="C1648" t="str">
            <v>Each</v>
          </cell>
          <cell r="D1648">
            <v>102.9</v>
          </cell>
          <cell r="E1648">
            <v>1221.42</v>
          </cell>
          <cell r="F1648" t="str">
            <v>Each</v>
          </cell>
          <cell r="G1648">
            <v>102.9</v>
          </cell>
          <cell r="H1648">
            <v>1221.42</v>
          </cell>
          <cell r="I1648" t="str">
            <v>14.4 , 14.6,  14.7.18 , 14.8</v>
          </cell>
        </row>
        <row r="1649">
          <cell r="A1649" t="str">
            <v>14-25-a</v>
          </cell>
          <cell r="B1649" t="str">
            <v>Providing and fixing chromium plated (CP) tee stop cock 1.5 cm (1/2") of approved quality</v>
          </cell>
          <cell r="C1649" t="str">
            <v>Each</v>
          </cell>
          <cell r="D1649">
            <v>102.9</v>
          </cell>
          <cell r="E1649">
            <v>921.24</v>
          </cell>
          <cell r="F1649" t="str">
            <v>Each</v>
          </cell>
          <cell r="G1649">
            <v>102.9</v>
          </cell>
          <cell r="H1649">
            <v>921.24</v>
          </cell>
          <cell r="I1649" t="str">
            <v>14.4 , 14.6,  14.7.18 , 14.8</v>
          </cell>
        </row>
        <row r="1650">
          <cell r="A1650" t="str">
            <v>14-25-b</v>
          </cell>
          <cell r="B1650" t="str">
            <v>Providing and fixing chromium plated (CP) tee stop cock 2 cm (3/4") of approved quality</v>
          </cell>
          <cell r="C1650" t="str">
            <v>Each</v>
          </cell>
          <cell r="D1650">
            <v>102.9</v>
          </cell>
          <cell r="E1650">
            <v>1057.7</v>
          </cell>
          <cell r="F1650" t="str">
            <v>Each</v>
          </cell>
          <cell r="G1650">
            <v>102.9</v>
          </cell>
          <cell r="H1650">
            <v>1057.7</v>
          </cell>
          <cell r="I1650" t="str">
            <v>14.4 , 14.6,  14.7.18 , 14.8</v>
          </cell>
        </row>
        <row r="1651">
          <cell r="A1651" t="str">
            <v>14-26-a</v>
          </cell>
          <cell r="B1651" t="str">
            <v>Providing and fixing chorimum plated (CP) shower rose complete : Size 1/2"x4" (15 mm x 100 mm) (Best Quality)</v>
          </cell>
          <cell r="C1651" t="str">
            <v>Each</v>
          </cell>
          <cell r="D1651">
            <v>102.9</v>
          </cell>
          <cell r="E1651">
            <v>1481.93</v>
          </cell>
          <cell r="F1651" t="str">
            <v>Each</v>
          </cell>
          <cell r="G1651">
            <v>102.9</v>
          </cell>
          <cell r="H1651">
            <v>1481.93</v>
          </cell>
          <cell r="I1651" t="str">
            <v>14.4 , 14.6,  14.7.14 , 14.8</v>
          </cell>
        </row>
        <row r="1652">
          <cell r="A1652" t="str">
            <v>14-26-b</v>
          </cell>
          <cell r="B1652" t="str">
            <v>Providing and fixing chorimum plated (CP) shower rose : Size 3/4"x6" (20mm x 150 mm) (Best Quality)</v>
          </cell>
          <cell r="C1652" t="str">
            <v>Each</v>
          </cell>
          <cell r="D1652">
            <v>102.9</v>
          </cell>
          <cell r="E1652">
            <v>2645.86</v>
          </cell>
          <cell r="F1652" t="str">
            <v>Each</v>
          </cell>
          <cell r="G1652">
            <v>102.9</v>
          </cell>
          <cell r="H1652">
            <v>2645.86</v>
          </cell>
          <cell r="I1652" t="str">
            <v>14.4 , 14.6,  14.7.14 , 14.8</v>
          </cell>
        </row>
        <row r="1653">
          <cell r="A1653" t="str">
            <v>14-26-c</v>
          </cell>
          <cell r="B1653" t="str">
            <v>Providing and fixing chorimum plated (CP) shower rose : Size 3/4"x6" (20mm x 150 mm) (Normal Quality)</v>
          </cell>
          <cell r="C1653" t="str">
            <v>Each</v>
          </cell>
          <cell r="D1653">
            <v>102.9</v>
          </cell>
          <cell r="E1653">
            <v>670.52</v>
          </cell>
          <cell r="F1653" t="str">
            <v>Each</v>
          </cell>
          <cell r="G1653">
            <v>102.9</v>
          </cell>
          <cell r="H1653">
            <v>670.52</v>
          </cell>
          <cell r="I1653" t="str">
            <v>14.4 , 14.6,  14.7.14 , 14.8</v>
          </cell>
        </row>
        <row r="1654">
          <cell r="A1654" t="str">
            <v>14-27-a</v>
          </cell>
          <cell r="B1654" t="str">
            <v>Providing and fixing chorimum plated (CP) mixing valve for wash hand basin (WHB), sink or shower of approved (Best) quality</v>
          </cell>
          <cell r="C1654" t="str">
            <v>Each</v>
          </cell>
          <cell r="D1654">
            <v>102.9</v>
          </cell>
          <cell r="E1654">
            <v>2672.15</v>
          </cell>
          <cell r="F1654" t="str">
            <v>Each</v>
          </cell>
          <cell r="G1654">
            <v>102.9</v>
          </cell>
          <cell r="H1654">
            <v>2672.15</v>
          </cell>
          <cell r="I1654" t="str">
            <v>14.4 , 14.6,  14.7.13 , 14.8</v>
          </cell>
        </row>
        <row r="1655">
          <cell r="A1655" t="str">
            <v>14-27-b</v>
          </cell>
          <cell r="B1655" t="str">
            <v>Providing and fixing chorimum plated (CP) mixing valve for wash hand basin (WHB), sink or shower of approved (Normal) quality</v>
          </cell>
          <cell r="C1655" t="str">
            <v>Each</v>
          </cell>
          <cell r="D1655">
            <v>102.9</v>
          </cell>
          <cell r="E1655">
            <v>1620.55</v>
          </cell>
          <cell r="F1655" t="str">
            <v>Each</v>
          </cell>
          <cell r="G1655">
            <v>102.9</v>
          </cell>
          <cell r="H1655">
            <v>1620.55</v>
          </cell>
          <cell r="I1655" t="str">
            <v>14.4 , 14.6,  14.7.13 , 14.8</v>
          </cell>
        </row>
        <row r="1656">
          <cell r="A1656" t="str">
            <v>14-28-a</v>
          </cell>
          <cell r="B1656" t="str">
            <v>Providing and fixing gun metal peet / gate valve (screwed) 32 mm(1-1/4") dia of approved quality.</v>
          </cell>
          <cell r="C1656" t="str">
            <v>Each</v>
          </cell>
          <cell r="D1656">
            <v>102.9</v>
          </cell>
          <cell r="E1656">
            <v>1857.16</v>
          </cell>
          <cell r="F1656" t="str">
            <v>Each</v>
          </cell>
          <cell r="G1656">
            <v>102.9</v>
          </cell>
          <cell r="H1656">
            <v>1857.16</v>
          </cell>
          <cell r="I1656" t="str">
            <v>14.4 , 14.6,  14.7.21 , 14.8</v>
          </cell>
        </row>
        <row r="1657">
          <cell r="A1657" t="str">
            <v>14-28-b</v>
          </cell>
          <cell r="B1657" t="str">
            <v>Providing and fixing gun metal peet / gate valve (screwed) 40 mm 1-1/2" dia of  approved quality.</v>
          </cell>
          <cell r="C1657" t="str">
            <v>Each</v>
          </cell>
          <cell r="D1657">
            <v>102.9</v>
          </cell>
          <cell r="E1657">
            <v>2110.5</v>
          </cell>
          <cell r="F1657" t="str">
            <v>Each</v>
          </cell>
          <cell r="G1657">
            <v>102.9</v>
          </cell>
          <cell r="H1657">
            <v>2110.5</v>
          </cell>
          <cell r="I1657" t="str">
            <v>14.4 , 14.6,  14.7.21 , 14.8</v>
          </cell>
        </row>
        <row r="1658">
          <cell r="A1658" t="str">
            <v>14-28-c</v>
          </cell>
          <cell r="B1658" t="str">
            <v>Providing and fixing gun metal peet / gate valve (screwed) 50 mm (1-3/4")  dia of approved quality.</v>
          </cell>
          <cell r="C1658" t="str">
            <v>Each</v>
          </cell>
          <cell r="D1658">
            <v>117.6</v>
          </cell>
          <cell r="E1658">
            <v>3130.49</v>
          </cell>
          <cell r="F1658" t="str">
            <v>Each</v>
          </cell>
          <cell r="G1658">
            <v>117.6</v>
          </cell>
          <cell r="H1658">
            <v>3130.49</v>
          </cell>
          <cell r="I1658" t="str">
            <v>14.4 , 14.6,  14.7.21 , 14.8</v>
          </cell>
        </row>
        <row r="1659">
          <cell r="A1659" t="str">
            <v>14-28-d</v>
          </cell>
          <cell r="B1659" t="str">
            <v>Providing and fixing gun metal peet / gate valve (screwed)  50 mm &amp; 63 mm(2") dia  of approved quality.</v>
          </cell>
          <cell r="C1659" t="str">
            <v>Each</v>
          </cell>
          <cell r="D1659">
            <v>102.9</v>
          </cell>
          <cell r="E1659">
            <v>7157.76</v>
          </cell>
          <cell r="F1659" t="str">
            <v>Each</v>
          </cell>
          <cell r="G1659">
            <v>102.9</v>
          </cell>
          <cell r="H1659">
            <v>7157.76</v>
          </cell>
          <cell r="I1659" t="str">
            <v>14.4 , 14.6,  14.7.21 , 14.8</v>
          </cell>
        </row>
        <row r="1660">
          <cell r="A1660" t="str">
            <v>14-28-e</v>
          </cell>
          <cell r="B1660" t="str">
            <v>Providing and Fixing gun metal peet / gate valve (screwed)  75 mm (3") dia of approved quality</v>
          </cell>
          <cell r="C1660" t="str">
            <v>Each</v>
          </cell>
          <cell r="D1660">
            <v>117.6</v>
          </cell>
          <cell r="E1660">
            <v>7338.75</v>
          </cell>
          <cell r="F1660" t="str">
            <v>Each</v>
          </cell>
          <cell r="G1660">
            <v>117.6</v>
          </cell>
          <cell r="H1660">
            <v>7338.75</v>
          </cell>
          <cell r="I1660" t="str">
            <v>14.4 , 14.6,  14.7.21 , 14.8</v>
          </cell>
        </row>
        <row r="1661">
          <cell r="A1661" t="str">
            <v>14-28-f</v>
          </cell>
          <cell r="B1661" t="str">
            <v>Providing and fixing gun metal peet / gate valve (screwed) 20 mm(3/4") dia of approved quality.</v>
          </cell>
          <cell r="C1661" t="str">
            <v>Each</v>
          </cell>
          <cell r="D1661">
            <v>102.9</v>
          </cell>
          <cell r="E1661">
            <v>1331.36</v>
          </cell>
          <cell r="F1661" t="str">
            <v>Each</v>
          </cell>
          <cell r="G1661">
            <v>102.9</v>
          </cell>
          <cell r="H1661">
            <v>1331.36</v>
          </cell>
          <cell r="I1661" t="str">
            <v>14.4 , 14.6,  14.7.21 , 14.8</v>
          </cell>
        </row>
        <row r="1662">
          <cell r="A1662" t="str">
            <v>14-28-g</v>
          </cell>
          <cell r="B1662" t="str">
            <v>Providing and fixing gun metal peet / gate valve (screwed) 25 mm(1") dia of approved quality.</v>
          </cell>
          <cell r="C1662" t="str">
            <v>Each</v>
          </cell>
          <cell r="D1662">
            <v>102.9</v>
          </cell>
          <cell r="E1662">
            <v>1548.85</v>
          </cell>
          <cell r="F1662" t="str">
            <v>Each</v>
          </cell>
          <cell r="G1662">
            <v>102.9</v>
          </cell>
          <cell r="H1662">
            <v>1548.85</v>
          </cell>
          <cell r="I1662" t="str">
            <v>14.4 , 14.6,  14.7.21 , 14.8</v>
          </cell>
        </row>
        <row r="1663">
          <cell r="A1663" t="str">
            <v>14-29-a</v>
          </cell>
          <cell r="B1663" t="str">
            <v>Providing and fixing chorimum plated (CP) or brass oxidized swan-neck cock 12 mm (1/2") dia  of approved quality: Single way</v>
          </cell>
          <cell r="C1663" t="str">
            <v>Each</v>
          </cell>
          <cell r="D1663">
            <v>102.9</v>
          </cell>
          <cell r="E1663">
            <v>1023.05</v>
          </cell>
          <cell r="F1663" t="str">
            <v>Each</v>
          </cell>
          <cell r="G1663">
            <v>102.9</v>
          </cell>
          <cell r="H1663">
            <v>1023.05</v>
          </cell>
          <cell r="I1663" t="str">
            <v>14.4 , 14.6,  14.7.18 , 14.8</v>
          </cell>
        </row>
        <row r="1664">
          <cell r="A1664" t="str">
            <v>14-29-b</v>
          </cell>
          <cell r="B1664" t="str">
            <v>Providing and fixing chorimum plated (CP) or brass oxidized swan-neck cock 1/2" dia : Double way</v>
          </cell>
          <cell r="C1664" t="str">
            <v>Each</v>
          </cell>
          <cell r="D1664">
            <v>117.6</v>
          </cell>
          <cell r="E1664">
            <v>2395.27</v>
          </cell>
          <cell r="F1664" t="str">
            <v>Each</v>
          </cell>
          <cell r="G1664">
            <v>117.6</v>
          </cell>
          <cell r="H1664">
            <v>2395.27</v>
          </cell>
          <cell r="I1664" t="str">
            <v>14.4 , 14.6,  14.7.18 , 14.8</v>
          </cell>
        </row>
        <row r="1665">
          <cell r="A1665" t="str">
            <v>14-29-c</v>
          </cell>
          <cell r="B1665" t="str">
            <v>Providing and Fixing chorimum plated (CP) or brass oxidized swan-neck cock 1/2" dia : Three way</v>
          </cell>
          <cell r="C1665" t="str">
            <v>Each</v>
          </cell>
          <cell r="D1665">
            <v>147</v>
          </cell>
          <cell r="E1665">
            <v>454.12</v>
          </cell>
          <cell r="F1665" t="str">
            <v>Each</v>
          </cell>
          <cell r="G1665">
            <v>147</v>
          </cell>
          <cell r="H1665">
            <v>454.12</v>
          </cell>
          <cell r="I1665" t="str">
            <v>14.4 , 14.6,  14.7.18 , 14.8</v>
          </cell>
        </row>
        <row r="1666">
          <cell r="A1666" t="str">
            <v>14-30-a</v>
          </cell>
          <cell r="B1666" t="str">
            <v>Providing and fixing union brass (15 mm ) 1/2" dia of approved quality.</v>
          </cell>
          <cell r="C1666" t="str">
            <v>Each</v>
          </cell>
          <cell r="D1666">
            <v>102.9</v>
          </cell>
          <cell r="E1666">
            <v>484.1</v>
          </cell>
          <cell r="F1666" t="str">
            <v>Each</v>
          </cell>
          <cell r="G1666">
            <v>102.9</v>
          </cell>
          <cell r="H1666">
            <v>484.1</v>
          </cell>
          <cell r="I1666" t="str">
            <v>14.4 , 14.6,  14.7.18 , 14.8</v>
          </cell>
        </row>
        <row r="1667">
          <cell r="A1667" t="str">
            <v>14-30-b</v>
          </cell>
          <cell r="B1667" t="str">
            <v>Providing and fixing union brass 20mm (3/4") dia of approved quality.</v>
          </cell>
          <cell r="C1667" t="str">
            <v>Each</v>
          </cell>
          <cell r="D1667">
            <v>102.9</v>
          </cell>
          <cell r="E1667">
            <v>592.85</v>
          </cell>
          <cell r="F1667" t="str">
            <v>Each</v>
          </cell>
          <cell r="G1667">
            <v>102.9</v>
          </cell>
          <cell r="H1667">
            <v>592.85</v>
          </cell>
          <cell r="I1667" t="str">
            <v>14.4 , 14.6,  14.7.18 , 14.8</v>
          </cell>
        </row>
        <row r="1668">
          <cell r="A1668" t="str">
            <v>14-30-c</v>
          </cell>
          <cell r="B1668" t="str">
            <v>Providing and fixing union brass  2-1/2" dia of approved quality.</v>
          </cell>
          <cell r="C1668" t="str">
            <v>Each</v>
          </cell>
          <cell r="D1668">
            <v>48.51</v>
          </cell>
          <cell r="E1668">
            <v>1496.85</v>
          </cell>
          <cell r="F1668" t="str">
            <v>Each</v>
          </cell>
          <cell r="G1668">
            <v>48.51</v>
          </cell>
          <cell r="H1668">
            <v>1496.85</v>
          </cell>
          <cell r="I1668" t="str">
            <v>14.4 , 14.6,  14.7.18 , 14.8</v>
          </cell>
        </row>
        <row r="1669">
          <cell r="A1669" t="str">
            <v>14-30-d</v>
          </cell>
          <cell r="B1669" t="str">
            <v>Providing and fixing union brass  3" dia of approved quality.</v>
          </cell>
          <cell r="C1669" t="str">
            <v>Each</v>
          </cell>
          <cell r="D1669">
            <v>51.45</v>
          </cell>
          <cell r="E1669">
            <v>1974.2</v>
          </cell>
          <cell r="F1669" t="str">
            <v>Each</v>
          </cell>
          <cell r="G1669">
            <v>51.45</v>
          </cell>
          <cell r="H1669">
            <v>1974.2</v>
          </cell>
          <cell r="I1669" t="str">
            <v>14.4 , 14.6,  14.7.18 , 14.8</v>
          </cell>
        </row>
        <row r="1670">
          <cell r="A1670" t="str">
            <v>14-31-a</v>
          </cell>
          <cell r="B1670" t="str">
            <v>Providing and Fixing cast iron (CI) floor trap of approved quality  including CI grating &amp; concrete chamber all round : 4"x2" (100mm x 50 mm)</v>
          </cell>
          <cell r="C1670" t="str">
            <v>Each</v>
          </cell>
          <cell r="D1670">
            <v>220.5</v>
          </cell>
          <cell r="E1670">
            <v>767.64</v>
          </cell>
          <cell r="F1670" t="str">
            <v>Each</v>
          </cell>
          <cell r="G1670">
            <v>220.5</v>
          </cell>
          <cell r="H1670">
            <v>767.64</v>
          </cell>
          <cell r="I1670" t="str">
            <v>14.4 , 14.6,  14.7.19 , 14.8</v>
          </cell>
        </row>
        <row r="1671">
          <cell r="A1671" t="str">
            <v>14-31-b</v>
          </cell>
          <cell r="B1671" t="str">
            <v>Providing and Fixing cast iron (CI) floor trap approved quality including CI grating &amp; concrete chamber all round : 4"x3" (100 mm x 75 mm)</v>
          </cell>
          <cell r="C1671" t="str">
            <v>Each</v>
          </cell>
          <cell r="D1671">
            <v>220.5</v>
          </cell>
          <cell r="E1671">
            <v>940.92</v>
          </cell>
          <cell r="F1671" t="str">
            <v>Each</v>
          </cell>
          <cell r="G1671">
            <v>220.5</v>
          </cell>
          <cell r="H1671">
            <v>940.92</v>
          </cell>
          <cell r="I1671" t="str">
            <v>14.4 , 14.6,  14.7.19 , 14.8</v>
          </cell>
        </row>
        <row r="1672">
          <cell r="A1672" t="str">
            <v>14-32-a</v>
          </cell>
          <cell r="B1672" t="str">
            <v>Providing and Fixing 'P' trap of approved quality including GI grating &amp; PCC chamber 4" (100 mm) of cast iron (Best Quality)</v>
          </cell>
          <cell r="C1672" t="str">
            <v>Each</v>
          </cell>
          <cell r="D1672">
            <v>198.45</v>
          </cell>
          <cell r="E1672">
            <v>1563.6</v>
          </cell>
          <cell r="F1672" t="str">
            <v>Each</v>
          </cell>
          <cell r="G1672">
            <v>198.45</v>
          </cell>
          <cell r="H1672">
            <v>1563.6</v>
          </cell>
          <cell r="I1672" t="str">
            <v>14.4 , 14.6,  14.7.19 , 14.8</v>
          </cell>
        </row>
        <row r="1673">
          <cell r="A1673" t="str">
            <v>14-32-b</v>
          </cell>
          <cell r="B1673" t="str">
            <v>Providing and Fixing 'P' trap  of approved quality including GI grating &amp; PCC chamber 4" (100 mm) glazed</v>
          </cell>
          <cell r="C1673" t="str">
            <v>Each</v>
          </cell>
          <cell r="D1673">
            <v>198.45</v>
          </cell>
          <cell r="E1673">
            <v>428.35</v>
          </cell>
          <cell r="F1673" t="str">
            <v>Each</v>
          </cell>
          <cell r="G1673">
            <v>198.45</v>
          </cell>
          <cell r="H1673">
            <v>428.35</v>
          </cell>
          <cell r="I1673" t="str">
            <v>14.4 , 14.6,  14.7.19 , 14.8</v>
          </cell>
        </row>
        <row r="1674">
          <cell r="A1674" t="str">
            <v>14-33</v>
          </cell>
          <cell r="B1674" t="str">
            <v>Providing and Fixing 4" gully trap of approved quality including cement concrete cost of PVC grating 6" x6" (150 x 150 mm) and masonry chamber 12"x12" (300 x 300 mm).</v>
          </cell>
          <cell r="C1674" t="str">
            <v>Each</v>
          </cell>
          <cell r="D1674">
            <v>330.75</v>
          </cell>
          <cell r="E1674">
            <v>1797.24</v>
          </cell>
          <cell r="F1674" t="str">
            <v>Each</v>
          </cell>
          <cell r="G1674">
            <v>330.75</v>
          </cell>
          <cell r="H1674">
            <v>1797.24</v>
          </cell>
          <cell r="I1674" t="str">
            <v>14.4 , 14.6,  14.7.20 , 14.8</v>
          </cell>
        </row>
        <row r="1675">
          <cell r="A1675" t="str">
            <v>14-34-a-01</v>
          </cell>
          <cell r="B1675" t="str">
            <v>Providing and fitting cast iron (CI) soil pipe including all specials complete in all respects with : Lead &amp; yarn caulked joint : 4" dia.</v>
          </cell>
          <cell r="C1675" t="str">
            <v>Rft</v>
          </cell>
          <cell r="D1675">
            <v>147</v>
          </cell>
          <cell r="E1675">
            <v>984.81</v>
          </cell>
          <cell r="F1675" t="str">
            <v>m</v>
          </cell>
          <cell r="G1675">
            <v>482.28</v>
          </cell>
          <cell r="H1675">
            <v>3231.01</v>
          </cell>
          <cell r="I1675" t="str">
            <v>14.4 , 14.6 , 14.8</v>
          </cell>
        </row>
        <row r="1676">
          <cell r="A1676" t="str">
            <v>14-34-a-02</v>
          </cell>
          <cell r="B1676" t="str">
            <v>Providing and fitting cast iron (CI) soil pipe including all specials, complete in all respects with : Lead &amp; yarn caulked joint : 2" dia.</v>
          </cell>
          <cell r="C1676" t="str">
            <v>Rft</v>
          </cell>
          <cell r="D1676">
            <v>110.25</v>
          </cell>
          <cell r="E1676">
            <v>683.18</v>
          </cell>
          <cell r="F1676" t="str">
            <v>m</v>
          </cell>
          <cell r="G1676">
            <v>361.71</v>
          </cell>
          <cell r="H1676">
            <v>2241.4</v>
          </cell>
          <cell r="I1676" t="str">
            <v>14.4 , 14.6 , 14.8</v>
          </cell>
        </row>
        <row r="1677">
          <cell r="A1677" t="str">
            <v>14-34-b-01</v>
          </cell>
          <cell r="B1677" t="str">
            <v>Providing and fitting cast iron (CI) soil pipe including all specials complete in all respects with  : Cement caulked joint : 4" dia</v>
          </cell>
          <cell r="C1677" t="str">
            <v>Rft</v>
          </cell>
          <cell r="D1677">
            <v>66.150000000000006</v>
          </cell>
          <cell r="E1677">
            <v>732.46</v>
          </cell>
          <cell r="F1677" t="str">
            <v>m</v>
          </cell>
          <cell r="G1677">
            <v>217.03</v>
          </cell>
          <cell r="H1677">
            <v>2403.08</v>
          </cell>
          <cell r="I1677" t="str">
            <v>14.4 , 14.6 , 14.8</v>
          </cell>
        </row>
        <row r="1678">
          <cell r="A1678" t="str">
            <v>14-34-b-02</v>
          </cell>
          <cell r="B1678" t="str">
            <v>Providing and fitting cast iron (CI) soil pipe including all specials complete in all respects with  : Cement caulked joint : 2" dia</v>
          </cell>
          <cell r="C1678" t="str">
            <v>Rft</v>
          </cell>
          <cell r="D1678">
            <v>33.08</v>
          </cell>
          <cell r="E1678">
            <v>430.62</v>
          </cell>
          <cell r="F1678" t="str">
            <v>m</v>
          </cell>
          <cell r="G1678">
            <v>108.51</v>
          </cell>
          <cell r="H1678">
            <v>1412.78</v>
          </cell>
          <cell r="I1678" t="str">
            <v>14.4 , 14.6 , 14.8</v>
          </cell>
        </row>
        <row r="1679">
          <cell r="A1679" t="str">
            <v>14-35-a</v>
          </cell>
          <cell r="B1679"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3/4" i/d</v>
          </cell>
          <cell r="C1679" t="str">
            <v>Rft</v>
          </cell>
          <cell r="D1679">
            <v>16.760000000000002</v>
          </cell>
          <cell r="E1679">
            <v>48.57</v>
          </cell>
          <cell r="F1679" t="str">
            <v>m</v>
          </cell>
          <cell r="G1679">
            <v>54.98</v>
          </cell>
          <cell r="H1679">
            <v>159.36000000000001</v>
          </cell>
          <cell r="I1679" t="str">
            <v>14.4 , 14.6, 14.6.3.1 , 14.8.3.3</v>
          </cell>
        </row>
        <row r="1680">
          <cell r="A1680" t="str">
            <v>14-35-b</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 i/d</v>
          </cell>
          <cell r="C1680" t="str">
            <v>Rft</v>
          </cell>
          <cell r="D1680">
            <v>16.760000000000002</v>
          </cell>
          <cell r="E1680">
            <v>60.6</v>
          </cell>
          <cell r="F1680" t="str">
            <v>m</v>
          </cell>
          <cell r="G1680">
            <v>54.98</v>
          </cell>
          <cell r="H1680">
            <v>198.83</v>
          </cell>
          <cell r="I1680" t="str">
            <v>14.4 , 14.6, 14.6.3.1 , 14.8.3.3</v>
          </cell>
        </row>
        <row r="1681">
          <cell r="A1681" t="str">
            <v>14-35-c</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1-1/4" i/d</v>
          </cell>
          <cell r="C1681" t="str">
            <v>Rft</v>
          </cell>
          <cell r="D1681">
            <v>16.760000000000002</v>
          </cell>
          <cell r="E1681">
            <v>91.75</v>
          </cell>
          <cell r="F1681" t="str">
            <v>m</v>
          </cell>
          <cell r="G1681">
            <v>54.98</v>
          </cell>
          <cell r="H1681">
            <v>301.01</v>
          </cell>
          <cell r="I1681" t="str">
            <v>14.4 , 14.6, 14.6.3.1 , 14.8.3.3</v>
          </cell>
        </row>
        <row r="1682">
          <cell r="A1682" t="str">
            <v>14-35-d</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1-1/2" i/d</v>
          </cell>
          <cell r="C1682" t="str">
            <v>Rft</v>
          </cell>
          <cell r="D1682">
            <v>16.760000000000002</v>
          </cell>
          <cell r="E1682">
            <v>131.66999999999999</v>
          </cell>
          <cell r="F1682" t="str">
            <v>m</v>
          </cell>
          <cell r="G1682">
            <v>54.98</v>
          </cell>
          <cell r="H1682">
            <v>431.98</v>
          </cell>
          <cell r="I1682" t="str">
            <v>14.4 , 14.6, 14.6.3.1 , 14.8.3.3</v>
          </cell>
        </row>
        <row r="1683">
          <cell r="A1683" t="str">
            <v>14-35-e</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 i/d</v>
          </cell>
          <cell r="C1683" t="str">
            <v>Rft</v>
          </cell>
          <cell r="D1683">
            <v>16.760000000000002</v>
          </cell>
          <cell r="E1683">
            <v>217.53</v>
          </cell>
          <cell r="F1683" t="str">
            <v>m</v>
          </cell>
          <cell r="G1683">
            <v>54.98</v>
          </cell>
          <cell r="H1683">
            <v>713.69</v>
          </cell>
          <cell r="I1683" t="str">
            <v>14.4 , 14.6, 14.6.3.1 , 14.8.3.3</v>
          </cell>
        </row>
        <row r="1684">
          <cell r="A1684" t="str">
            <v>14-35-f</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2-1/2" i/d</v>
          </cell>
          <cell r="C1684" t="str">
            <v>Rft</v>
          </cell>
          <cell r="D1684">
            <v>16.760000000000002</v>
          </cell>
          <cell r="E1684">
            <v>326.55</v>
          </cell>
          <cell r="F1684" t="str">
            <v>m</v>
          </cell>
          <cell r="G1684">
            <v>54.98</v>
          </cell>
          <cell r="H1684">
            <v>1071.3599999999999</v>
          </cell>
          <cell r="I1684" t="str">
            <v>14.4 , 14.6, 14.6.3.1 , 14.8.3.3</v>
          </cell>
        </row>
        <row r="1685">
          <cell r="A1685" t="str">
            <v>14-35-g</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except excavation 1/2" i/d</v>
          </cell>
          <cell r="C1685" t="str">
            <v>Rft</v>
          </cell>
          <cell r="D1685">
            <v>16.760000000000002</v>
          </cell>
          <cell r="E1685">
            <v>40.619999999999997</v>
          </cell>
          <cell r="F1685" t="str">
            <v>m</v>
          </cell>
          <cell r="G1685">
            <v>54.98</v>
          </cell>
          <cell r="H1685">
            <v>133.27000000000001</v>
          </cell>
          <cell r="I1685" t="str">
            <v>14.4 , 14.6, 14.6.3.1 , 14.8.3.3</v>
          </cell>
        </row>
        <row r="1686">
          <cell r="A1686" t="str">
            <v>14-36-a</v>
          </cell>
          <cell r="B1686" t="str">
            <v>Providing and Fixing cast iron (CI) specials, such as tees, bends, collar cross etc:  Lead caulked joint</v>
          </cell>
          <cell r="C1686" t="str">
            <v>Kg</v>
          </cell>
          <cell r="D1686">
            <v>88.2</v>
          </cell>
          <cell r="E1686">
            <v>334.68</v>
          </cell>
          <cell r="F1686" t="str">
            <v>Kg</v>
          </cell>
          <cell r="G1686">
            <v>88.2</v>
          </cell>
          <cell r="H1686">
            <v>334.68</v>
          </cell>
          <cell r="I1686" t="str">
            <v>14.4 , 14.6 , 14.8</v>
          </cell>
        </row>
        <row r="1687">
          <cell r="A1687" t="str">
            <v>14-36-b</v>
          </cell>
          <cell r="B1687" t="str">
            <v>Providing and Fixing cast iron (CI) specials, such as tees, bends, collar cross etc: Cement caulked joint</v>
          </cell>
          <cell r="C1687" t="str">
            <v>Kg</v>
          </cell>
          <cell r="D1687">
            <v>275.62</v>
          </cell>
          <cell r="E1687">
            <v>387.5</v>
          </cell>
          <cell r="F1687" t="str">
            <v>Kg</v>
          </cell>
          <cell r="G1687">
            <v>275.62</v>
          </cell>
          <cell r="H1687">
            <v>387.5</v>
          </cell>
          <cell r="I1687" t="str">
            <v>14.4 , 14.6 , 14.8</v>
          </cell>
        </row>
        <row r="1688">
          <cell r="A1688" t="str">
            <v>14-37-a</v>
          </cell>
          <cell r="B1688" t="str">
            <v>Supply and Fixing cast iron (CI) manhole cover with frame etc (Heavy  Type) of approved quality complete: 12" (300 mm) dia</v>
          </cell>
          <cell r="C1688" t="str">
            <v>Each</v>
          </cell>
          <cell r="D1688">
            <v>183.75</v>
          </cell>
          <cell r="E1688">
            <v>1894.99</v>
          </cell>
          <cell r="F1688" t="str">
            <v>Each</v>
          </cell>
          <cell r="G1688">
            <v>183.75</v>
          </cell>
          <cell r="H1688">
            <v>1894.99</v>
          </cell>
          <cell r="I1688" t="str">
            <v>14.4 , 14.6,  14.7.22 , 14.8</v>
          </cell>
        </row>
        <row r="1689">
          <cell r="A1689" t="str">
            <v>14-37-b</v>
          </cell>
          <cell r="B1689" t="str">
            <v>Supply and Fixing cast iron (CI) manhole cover with frame etc (Heavey  Type) of approved quality complete: 18" (455 mm) dia</v>
          </cell>
          <cell r="C1689" t="str">
            <v>Each</v>
          </cell>
          <cell r="D1689">
            <v>124.95</v>
          </cell>
          <cell r="E1689">
            <v>3197.29</v>
          </cell>
          <cell r="F1689" t="str">
            <v>Each</v>
          </cell>
          <cell r="G1689">
            <v>124.95</v>
          </cell>
          <cell r="H1689">
            <v>3197.29</v>
          </cell>
          <cell r="I1689" t="str">
            <v>14.4 , 14.6,  14.7.22 , 14.8</v>
          </cell>
        </row>
        <row r="1690">
          <cell r="A1690" t="str">
            <v>14-37-c</v>
          </cell>
          <cell r="B1690" t="str">
            <v>Supply and Fixing cast iron (CI) manhole cover with frame etc (Heavey  Type) of approved quality complete: 24" (610 mm) dia</v>
          </cell>
          <cell r="C1690" t="str">
            <v>Each</v>
          </cell>
          <cell r="D1690">
            <v>124.95</v>
          </cell>
          <cell r="E1690">
            <v>1618.7</v>
          </cell>
          <cell r="F1690" t="str">
            <v>Each</v>
          </cell>
          <cell r="G1690">
            <v>124.95</v>
          </cell>
          <cell r="H1690">
            <v>1618.7</v>
          </cell>
          <cell r="I1690" t="str">
            <v>14.4 , 14.6,  14.7.22 , 14.8</v>
          </cell>
        </row>
        <row r="1691">
          <cell r="A1691" t="str">
            <v>14-37-d</v>
          </cell>
          <cell r="B1691" t="str">
            <v>Providing &amp; Fixing Steel manhole cover with frame 18"x18" full heavy duty</v>
          </cell>
          <cell r="C1691" t="str">
            <v>Each</v>
          </cell>
          <cell r="D1691">
            <v>551.25</v>
          </cell>
          <cell r="E1691">
            <v>4286.82</v>
          </cell>
          <cell r="F1691" t="str">
            <v>Each</v>
          </cell>
          <cell r="G1691">
            <v>551.25</v>
          </cell>
          <cell r="H1691">
            <v>4286.82</v>
          </cell>
          <cell r="I1691" t="str">
            <v>14.4 , 14.6,  14.7.22 , 14.8</v>
          </cell>
        </row>
        <row r="1692">
          <cell r="A1692" t="str">
            <v>14-37-e</v>
          </cell>
          <cell r="B1692" t="str">
            <v>Supply and Fixing Plastic manhole cover with frame etc (Heavy  Type) of approved quality complete: 12" (300 mm) dia</v>
          </cell>
          <cell r="C1692" t="str">
            <v>Each</v>
          </cell>
          <cell r="D1692">
            <v>183.75</v>
          </cell>
          <cell r="E1692">
            <v>504.01</v>
          </cell>
          <cell r="F1692" t="str">
            <v>Each</v>
          </cell>
          <cell r="G1692">
            <v>183.75</v>
          </cell>
          <cell r="H1692">
            <v>504.01</v>
          </cell>
          <cell r="I1692" t="str">
            <v>14.4 , 14.6,  14.7.22 , 14.8</v>
          </cell>
        </row>
        <row r="1693">
          <cell r="A1693" t="str">
            <v>14-37-f</v>
          </cell>
          <cell r="B1693" t="str">
            <v>Supply and Fixing Plastic manhole cover with frame etc (Heavey  Type) of approved quality complete: 18" (455 mm) dia</v>
          </cell>
          <cell r="C1693" t="str">
            <v>Each</v>
          </cell>
          <cell r="D1693">
            <v>124.95</v>
          </cell>
          <cell r="E1693">
            <v>961.45</v>
          </cell>
          <cell r="F1693" t="str">
            <v>Each</v>
          </cell>
          <cell r="G1693">
            <v>124.95</v>
          </cell>
          <cell r="H1693">
            <v>961.45</v>
          </cell>
          <cell r="I1693" t="str">
            <v>14.4 , 14.6,  14.7.22 , 14.8</v>
          </cell>
        </row>
        <row r="1694">
          <cell r="A1694" t="str">
            <v>14-37-g</v>
          </cell>
          <cell r="B1694" t="str">
            <v>Supply and Fixing Plastic manhole cover with frame etc (Heavey  Type) of approved quality complete: 24" (610 mm) dia</v>
          </cell>
          <cell r="C1694" t="str">
            <v>Each</v>
          </cell>
          <cell r="D1694">
            <v>124.95</v>
          </cell>
          <cell r="E1694">
            <v>1678.45</v>
          </cell>
          <cell r="F1694" t="str">
            <v>Each</v>
          </cell>
          <cell r="G1694">
            <v>124.95</v>
          </cell>
          <cell r="H1694">
            <v>1678.45</v>
          </cell>
          <cell r="I1694" t="str">
            <v>14.4 , 14.6,  14.7.22 , 14.8</v>
          </cell>
        </row>
        <row r="1695">
          <cell r="A1695" t="str">
            <v>14-38</v>
          </cell>
          <cell r="B1695" t="str">
            <v>Providing laying, cutting, jointing and testing of R.C.C pipe 4" (100mm) dia in cement concrete, laid in trenches as per specification complete in all respects.and Fixing RCC pipe 4" dia, including laying &amp; jointing in trenches</v>
          </cell>
          <cell r="C1695" t="str">
            <v>RFT</v>
          </cell>
          <cell r="D1695">
            <v>181.54</v>
          </cell>
          <cell r="E1695">
            <v>473.45</v>
          </cell>
          <cell r="F1695" t="str">
            <v>m</v>
          </cell>
          <cell r="G1695">
            <v>595.62</v>
          </cell>
          <cell r="H1695">
            <v>1553.32</v>
          </cell>
          <cell r="I1695" t="str">
            <v>14.4 , 14.6 , 14.8</v>
          </cell>
        </row>
        <row r="1696">
          <cell r="A1696" t="str">
            <v>14-39-a</v>
          </cell>
          <cell r="B1696" t="str">
            <v>Providing and Fixing brass stop/bib cock of approved quality: 1/2" (13 mm) dia</v>
          </cell>
          <cell r="C1696" t="str">
            <v>Each</v>
          </cell>
          <cell r="D1696">
            <v>102.9</v>
          </cell>
          <cell r="E1696">
            <v>585.44000000000005</v>
          </cell>
          <cell r="F1696" t="str">
            <v>Each</v>
          </cell>
          <cell r="G1696">
            <v>102.9</v>
          </cell>
          <cell r="H1696">
            <v>585.44000000000005</v>
          </cell>
          <cell r="I1696" t="str">
            <v>14.4 , 14.6,14.7.18 , 14.8</v>
          </cell>
        </row>
        <row r="1697">
          <cell r="A1697" t="str">
            <v>14-39-b</v>
          </cell>
          <cell r="B1697" t="str">
            <v>Providing and Fixing brass stop/bib cock of approved quality: 3/4" (20 mm) dia</v>
          </cell>
          <cell r="C1697" t="str">
            <v>Each</v>
          </cell>
          <cell r="D1697">
            <v>102.9</v>
          </cell>
          <cell r="E1697">
            <v>511.59</v>
          </cell>
          <cell r="F1697" t="str">
            <v>Each</v>
          </cell>
          <cell r="G1697">
            <v>102.9</v>
          </cell>
          <cell r="H1697">
            <v>511.59</v>
          </cell>
          <cell r="I1697" t="str">
            <v>14.4 , 14.6,14.7.18 , 14.8</v>
          </cell>
        </row>
        <row r="1698">
          <cell r="A1698" t="str">
            <v>14-40</v>
          </cell>
          <cell r="B1698" t="str">
            <v>Hoisting &amp; Placing in position precast RC latrine seat</v>
          </cell>
          <cell r="C1698" t="str">
            <v>Each</v>
          </cell>
          <cell r="D1698">
            <v>551.25</v>
          </cell>
          <cell r="E1698">
            <v>551.25</v>
          </cell>
          <cell r="F1698" t="str">
            <v>Each</v>
          </cell>
          <cell r="G1698">
            <v>551.25</v>
          </cell>
          <cell r="H1698">
            <v>551.25</v>
          </cell>
          <cell r="I1698" t="str">
            <v>14.4, 14.8</v>
          </cell>
        </row>
        <row r="1699">
          <cell r="A1699" t="str">
            <v>14-41-a</v>
          </cell>
          <cell r="B1699" t="str">
            <v>Providing and Fixing chromium plated (CP) waste coupling of approved quality : 1.25" (32 mm)</v>
          </cell>
          <cell r="C1699" t="str">
            <v>Each</v>
          </cell>
          <cell r="D1699">
            <v>117.6</v>
          </cell>
          <cell r="E1699">
            <v>547.79999999999995</v>
          </cell>
          <cell r="F1699" t="str">
            <v>Each</v>
          </cell>
          <cell r="G1699">
            <v>117.6</v>
          </cell>
          <cell r="H1699">
            <v>547.79999999999995</v>
          </cell>
          <cell r="I1699" t="str">
            <v>14.4 , 14.6, 14.8</v>
          </cell>
        </row>
        <row r="1700">
          <cell r="A1700" t="str">
            <v>14-41-b</v>
          </cell>
          <cell r="B1700" t="str">
            <v>Providing and fixing chromium plated CP waste coupling of approved quality : 1.5" (40 mm)</v>
          </cell>
          <cell r="C1700" t="str">
            <v>Each</v>
          </cell>
          <cell r="D1700">
            <v>117.6</v>
          </cell>
          <cell r="E1700">
            <v>1133.3499999999999</v>
          </cell>
          <cell r="F1700" t="str">
            <v>Each</v>
          </cell>
          <cell r="G1700">
            <v>117.6</v>
          </cell>
          <cell r="H1700">
            <v>1133.3499999999999</v>
          </cell>
          <cell r="I1700" t="str">
            <v>14.4 , 14.6, 14.8</v>
          </cell>
        </row>
        <row r="1701">
          <cell r="A1701" t="str">
            <v>14-42-a</v>
          </cell>
          <cell r="B1701" t="str">
            <v>Providing and fixing rubber plug with chain of approved quality: 1.25" (32mm)</v>
          </cell>
          <cell r="C1701" t="str">
            <v>Each</v>
          </cell>
          <cell r="D1701">
            <v>14.7</v>
          </cell>
          <cell r="E1701">
            <v>73.12</v>
          </cell>
          <cell r="F1701" t="str">
            <v>Each</v>
          </cell>
          <cell r="G1701">
            <v>14.7</v>
          </cell>
          <cell r="H1701">
            <v>73.12</v>
          </cell>
          <cell r="I1701" t="str">
            <v>14.4 , 14.6, 14.7.11</v>
          </cell>
        </row>
        <row r="1702">
          <cell r="A1702" t="str">
            <v>14-42-b</v>
          </cell>
          <cell r="B1702" t="str">
            <v>Providing and Fixing rubber plug with chain of approved quality : 1.5" (40 mm)</v>
          </cell>
          <cell r="C1702" t="str">
            <v>Each</v>
          </cell>
          <cell r="D1702">
            <v>14.7</v>
          </cell>
          <cell r="E1702">
            <v>97.69</v>
          </cell>
          <cell r="F1702" t="str">
            <v>Each</v>
          </cell>
          <cell r="G1702">
            <v>14.7</v>
          </cell>
          <cell r="H1702">
            <v>97.69</v>
          </cell>
          <cell r="I1702" t="str">
            <v>14.4 , 14.6, 14.7.11</v>
          </cell>
        </row>
        <row r="1703">
          <cell r="A1703" t="str">
            <v>14-43-a</v>
          </cell>
          <cell r="B1703" t="str">
            <v>Providing and fixing waste pipe of PVC of approved quality : 1.25" (32 mm)</v>
          </cell>
          <cell r="C1703" t="str">
            <v>Each</v>
          </cell>
          <cell r="D1703">
            <v>102.9</v>
          </cell>
          <cell r="E1703">
            <v>197.3</v>
          </cell>
          <cell r="F1703" t="str">
            <v>Each</v>
          </cell>
          <cell r="G1703">
            <v>102.9</v>
          </cell>
          <cell r="H1703">
            <v>197.3</v>
          </cell>
          <cell r="I1703" t="str">
            <v>14.4 , 14.6, 14.7.5 ,14.8</v>
          </cell>
        </row>
        <row r="1704">
          <cell r="A1704" t="str">
            <v>14-43-b</v>
          </cell>
          <cell r="B1704" t="str">
            <v>Providing and fixing waste pipe of PVC of approved quality : 1.5" (40 mm)</v>
          </cell>
          <cell r="C1704" t="str">
            <v>Each</v>
          </cell>
          <cell r="D1704">
            <v>102.9</v>
          </cell>
          <cell r="E1704">
            <v>218.82</v>
          </cell>
          <cell r="F1704" t="str">
            <v>Each</v>
          </cell>
          <cell r="G1704">
            <v>102.9</v>
          </cell>
          <cell r="H1704">
            <v>218.82</v>
          </cell>
          <cell r="I1704" t="str">
            <v>14.4 , 14.6, 14.7.5 ,14.8</v>
          </cell>
        </row>
        <row r="1705">
          <cell r="A1705" t="str">
            <v>14-44-a</v>
          </cell>
          <cell r="B1705" t="str">
            <v>Providing and fixing flushing bend of PVC of approved quality: 1.25" (32 mm)</v>
          </cell>
          <cell r="C1705" t="str">
            <v>Each</v>
          </cell>
          <cell r="D1705">
            <v>73.5</v>
          </cell>
          <cell r="E1705">
            <v>140.66</v>
          </cell>
          <cell r="F1705" t="str">
            <v>Each</v>
          </cell>
          <cell r="G1705">
            <v>73.5</v>
          </cell>
          <cell r="H1705">
            <v>140.66</v>
          </cell>
          <cell r="I1705" t="str">
            <v>14.4 , 14.6, 14.7.5 ,14.8</v>
          </cell>
        </row>
        <row r="1706">
          <cell r="A1706" t="str">
            <v>14-44-b</v>
          </cell>
          <cell r="B1706" t="str">
            <v>Providing and fixing flushing bend of PVC of approved quality: 1.5" (40 mm)</v>
          </cell>
          <cell r="C1706" t="str">
            <v>Each</v>
          </cell>
          <cell r="D1706">
            <v>73.5</v>
          </cell>
          <cell r="E1706">
            <v>149.18</v>
          </cell>
          <cell r="F1706" t="str">
            <v>Each</v>
          </cell>
          <cell r="G1706">
            <v>73.5</v>
          </cell>
          <cell r="H1706">
            <v>149.18</v>
          </cell>
          <cell r="I1706" t="str">
            <v>14.4 , 14.6, 14.7.5 ,14.8</v>
          </cell>
        </row>
        <row r="1707">
          <cell r="A1707" t="str">
            <v>14-45-a</v>
          </cell>
          <cell r="B1707" t="str">
            <v>Providing and fixing chromium plated (CP) bottle trough / trap of approved quality with waste pipe complete : 1.25" (32 mm) i/d</v>
          </cell>
          <cell r="C1707" t="str">
            <v>Each</v>
          </cell>
          <cell r="D1707">
            <v>117.6</v>
          </cell>
          <cell r="E1707">
            <v>2110.86</v>
          </cell>
          <cell r="F1707" t="str">
            <v>Each</v>
          </cell>
          <cell r="G1707">
            <v>117.6</v>
          </cell>
          <cell r="H1707">
            <v>2110.86</v>
          </cell>
          <cell r="I1707" t="str">
            <v>14.4 , 14.6, 14.7.5.1 ,14.8</v>
          </cell>
        </row>
        <row r="1708">
          <cell r="A1708" t="str">
            <v>14-45-b</v>
          </cell>
          <cell r="B1708" t="str">
            <v>Providing and Fixing chromium plated CP bottle trough/trap of approved quality with waste pipe : 1.5" (40 mm)  i/d</v>
          </cell>
          <cell r="C1708" t="str">
            <v>Each</v>
          </cell>
          <cell r="D1708">
            <v>117.6</v>
          </cell>
          <cell r="E1708">
            <v>2420.36</v>
          </cell>
          <cell r="F1708" t="str">
            <v>Each</v>
          </cell>
          <cell r="G1708">
            <v>117.6</v>
          </cell>
          <cell r="H1708">
            <v>2420.36</v>
          </cell>
          <cell r="I1708" t="str">
            <v>14.4 , 14.6, 14.7.5.1 ,14.8</v>
          </cell>
        </row>
        <row r="1709">
          <cell r="A1709" t="str">
            <v>14-46-a</v>
          </cell>
          <cell r="B1709" t="str">
            <v>Providing and Fixing angle iron brackets for : Wash hand basin (WHB ) and cistern</v>
          </cell>
          <cell r="C1709" t="str">
            <v>Each</v>
          </cell>
          <cell r="D1709">
            <v>117.6</v>
          </cell>
          <cell r="E1709">
            <v>249.05</v>
          </cell>
          <cell r="F1709" t="str">
            <v>Each</v>
          </cell>
          <cell r="G1709">
            <v>117.6</v>
          </cell>
          <cell r="H1709">
            <v>249.05</v>
          </cell>
          <cell r="I1709" t="str">
            <v>14.4 , 14.6, 14.7.4.12 ,14.8</v>
          </cell>
        </row>
        <row r="1710">
          <cell r="A1710" t="str">
            <v>14-46-b</v>
          </cell>
          <cell r="B1710" t="str">
            <v>Providing and Fixing angle iron brackets for :Sink</v>
          </cell>
          <cell r="C1710" t="str">
            <v>Each</v>
          </cell>
          <cell r="D1710">
            <v>117.6</v>
          </cell>
          <cell r="E1710">
            <v>308.8</v>
          </cell>
          <cell r="F1710" t="str">
            <v>Each</v>
          </cell>
          <cell r="G1710">
            <v>117.6</v>
          </cell>
          <cell r="H1710">
            <v>308.8</v>
          </cell>
          <cell r="I1710" t="str">
            <v>14.4 , 14.6, 14.7.4.12 ,14.8</v>
          </cell>
        </row>
        <row r="1711">
          <cell r="A1711" t="str">
            <v>14-47-a</v>
          </cell>
          <cell r="B1711" t="str">
            <v>Providing and Fixing 1/2" (12 mm)  dia connection including check nuts etc of approved quality: Plastic rubber connection</v>
          </cell>
          <cell r="C1711" t="str">
            <v>Each</v>
          </cell>
          <cell r="D1711">
            <v>44.1</v>
          </cell>
          <cell r="E1711">
            <v>256.33</v>
          </cell>
          <cell r="F1711" t="str">
            <v>Each</v>
          </cell>
          <cell r="G1711">
            <v>44.1</v>
          </cell>
          <cell r="H1711">
            <v>256.33</v>
          </cell>
          <cell r="I1711" t="str">
            <v>14.4 , 14.6, 14.8.3.4 ,14.8</v>
          </cell>
        </row>
        <row r="1712">
          <cell r="A1712" t="str">
            <v>14-47-b</v>
          </cell>
          <cell r="B1712" t="str">
            <v>Providing and Fixing 1/2" (12 mm) dia connection including check nuts etc of approved quality: Copper connection</v>
          </cell>
          <cell r="C1712" t="str">
            <v>Each</v>
          </cell>
          <cell r="D1712">
            <v>44.1</v>
          </cell>
          <cell r="E1712">
            <v>430.56</v>
          </cell>
          <cell r="F1712" t="str">
            <v>Each</v>
          </cell>
          <cell r="G1712">
            <v>44.1</v>
          </cell>
          <cell r="H1712">
            <v>430.56</v>
          </cell>
          <cell r="I1712" t="str">
            <v>14.4 , 14.6, 14.8.3.4 ,14.8</v>
          </cell>
        </row>
        <row r="1713">
          <cell r="A1713" t="str">
            <v>14-47-c</v>
          </cell>
          <cell r="B1713" t="str">
            <v>Providing and Fixing 1/2" dia connection including check nuts etc chorimum plated (CP) connection</v>
          </cell>
          <cell r="C1713" t="str">
            <v>Each</v>
          </cell>
          <cell r="D1713">
            <v>44.1</v>
          </cell>
          <cell r="E1713">
            <v>462.35</v>
          </cell>
          <cell r="F1713" t="str">
            <v>Each</v>
          </cell>
          <cell r="G1713">
            <v>44.1</v>
          </cell>
          <cell r="H1713">
            <v>462.35</v>
          </cell>
          <cell r="I1713" t="str">
            <v>14.4 , 14.6, 14.8.3.4 ,14.8</v>
          </cell>
        </row>
        <row r="1714">
          <cell r="A1714" t="str">
            <v>14-48-a</v>
          </cell>
          <cell r="B1714" t="str">
            <v>Providing and Fixing brass ball float valve of approved quality:1/2" (13 mm)  dia</v>
          </cell>
          <cell r="C1714" t="str">
            <v>Each</v>
          </cell>
          <cell r="D1714">
            <v>102.9</v>
          </cell>
          <cell r="E1714">
            <v>430.03</v>
          </cell>
          <cell r="F1714" t="str">
            <v>Each</v>
          </cell>
          <cell r="G1714">
            <v>102.9</v>
          </cell>
          <cell r="H1714">
            <v>430.03</v>
          </cell>
          <cell r="I1714" t="str">
            <v>14.4 , 14.6, 14.7.21 ,14.8</v>
          </cell>
        </row>
        <row r="1715">
          <cell r="A1715" t="str">
            <v>14-48-b</v>
          </cell>
          <cell r="B1715" t="str">
            <v xml:space="preserve">Providing and Fixing brass ball float valve of approved quality: 3/4" dia </v>
          </cell>
          <cell r="C1715" t="str">
            <v>Each</v>
          </cell>
          <cell r="D1715">
            <v>102.9</v>
          </cell>
          <cell r="E1715">
            <v>468.87</v>
          </cell>
          <cell r="F1715" t="str">
            <v>Each</v>
          </cell>
          <cell r="G1715">
            <v>102.9</v>
          </cell>
          <cell r="H1715">
            <v>468.87</v>
          </cell>
          <cell r="I1715" t="str">
            <v>14.4 , 14.6, 14.7.21 ,14.8</v>
          </cell>
        </row>
        <row r="1716">
          <cell r="A1716" t="str">
            <v>14-48-c</v>
          </cell>
          <cell r="B1716" t="str">
            <v xml:space="preserve">Providing and Fixing brass ball float valve of approved quality: 1" (25 mm) dia </v>
          </cell>
          <cell r="C1716" t="str">
            <v>Each</v>
          </cell>
          <cell r="D1716">
            <v>102.9</v>
          </cell>
          <cell r="E1716">
            <v>746.53</v>
          </cell>
          <cell r="F1716" t="str">
            <v>Each</v>
          </cell>
          <cell r="G1716">
            <v>102.9</v>
          </cell>
          <cell r="H1716">
            <v>746.53</v>
          </cell>
          <cell r="I1716" t="str">
            <v>14.4 , 14.6, 14.7.21 ,14.8</v>
          </cell>
        </row>
        <row r="1717">
          <cell r="A1717" t="str">
            <v>14-48-d</v>
          </cell>
          <cell r="B1717" t="str">
            <v>Providing and Fixing brass ball float valve of approved quality: 1.25" dia</v>
          </cell>
          <cell r="C1717" t="str">
            <v>Each</v>
          </cell>
          <cell r="D1717">
            <v>102.9</v>
          </cell>
          <cell r="E1717">
            <v>1068.46</v>
          </cell>
          <cell r="F1717" t="str">
            <v>Each</v>
          </cell>
          <cell r="G1717">
            <v>102.9</v>
          </cell>
          <cell r="H1717">
            <v>1068.46</v>
          </cell>
          <cell r="I1717" t="str">
            <v>14.4 , 14.6, 14.7.21 ,14.8</v>
          </cell>
        </row>
        <row r="1718">
          <cell r="A1718" t="str">
            <v>14-48-e</v>
          </cell>
          <cell r="B1718" t="str">
            <v>Providing and Fixing brass ball float valve of approved quality:1.5" (40 mm) dia</v>
          </cell>
          <cell r="C1718" t="str">
            <v>Each</v>
          </cell>
          <cell r="D1718">
            <v>102.9</v>
          </cell>
          <cell r="E1718">
            <v>1327.78</v>
          </cell>
          <cell r="F1718" t="str">
            <v>Each</v>
          </cell>
          <cell r="G1718">
            <v>102.9</v>
          </cell>
          <cell r="H1718">
            <v>1327.78</v>
          </cell>
          <cell r="I1718" t="str">
            <v>14.4 , 14.6, 14.7.21 ,14.8</v>
          </cell>
        </row>
        <row r="1719">
          <cell r="A1719" t="str">
            <v>14-48-f</v>
          </cell>
          <cell r="B1719" t="str">
            <v>Providing and Fixing brass ball float valve of approved quality: 2"  (50 mm) dia</v>
          </cell>
          <cell r="C1719" t="str">
            <v>Each</v>
          </cell>
          <cell r="D1719">
            <v>102.9</v>
          </cell>
          <cell r="E1719">
            <v>2008.92</v>
          </cell>
          <cell r="F1719" t="str">
            <v>Each</v>
          </cell>
          <cell r="G1719">
            <v>102.9</v>
          </cell>
          <cell r="H1719">
            <v>2008.92</v>
          </cell>
          <cell r="I1719" t="str">
            <v>14.4 , 14.6, 14.7.21 ,14.8</v>
          </cell>
        </row>
        <row r="1720">
          <cell r="A1720" t="str">
            <v>14-49-a</v>
          </cell>
          <cell r="B1720" t="str">
            <v>Providing and Fixing  MS high pressure seamwelded pipe &amp; specials complete : 2" dia</v>
          </cell>
          <cell r="C1720" t="str">
            <v>Rft</v>
          </cell>
          <cell r="D1720">
            <v>275.62</v>
          </cell>
          <cell r="E1720">
            <v>565.41</v>
          </cell>
          <cell r="F1720" t="str">
            <v>m</v>
          </cell>
          <cell r="G1720">
            <v>904.28</v>
          </cell>
          <cell r="H1720">
            <v>1855.03</v>
          </cell>
          <cell r="I1720" t="str">
            <v>14.4, 14.5, 14.6.4</v>
          </cell>
        </row>
        <row r="1721">
          <cell r="A1721" t="str">
            <v>14-49-b</v>
          </cell>
          <cell r="B1721" t="str">
            <v>Providing and Fixing  MS high pressure steal welded pipe &amp; specials complete : 1" dia</v>
          </cell>
          <cell r="C1721" t="str">
            <v>Rft</v>
          </cell>
          <cell r="D1721">
            <v>220.5</v>
          </cell>
          <cell r="E1721">
            <v>483.4</v>
          </cell>
          <cell r="F1721" t="str">
            <v>m</v>
          </cell>
          <cell r="G1721">
            <v>723.43</v>
          </cell>
          <cell r="H1721">
            <v>1585.96</v>
          </cell>
          <cell r="I1721" t="str">
            <v>14.4, 14.5, 14.6.4</v>
          </cell>
        </row>
        <row r="1722">
          <cell r="A1722" t="str">
            <v>14-50-a</v>
          </cell>
          <cell r="B1722" t="str">
            <v>Providing and Fixing Audco type valve : 4" dia</v>
          </cell>
          <cell r="C1722" t="str">
            <v>Each</v>
          </cell>
          <cell r="D1722">
            <v>441</v>
          </cell>
          <cell r="E1722">
            <v>13239.45</v>
          </cell>
          <cell r="F1722" t="str">
            <v>Each</v>
          </cell>
          <cell r="G1722">
            <v>441</v>
          </cell>
          <cell r="H1722">
            <v>13239.45</v>
          </cell>
          <cell r="I1722" t="str">
            <v>14.4 , 14.6, 14.7.21 ,14.8</v>
          </cell>
        </row>
        <row r="1723">
          <cell r="A1723" t="str">
            <v>14-50-b</v>
          </cell>
          <cell r="B1723" t="str">
            <v>Providing and Fixing Audco type valve : 2" dia</v>
          </cell>
          <cell r="C1723" t="str">
            <v>Each</v>
          </cell>
          <cell r="D1723">
            <v>330.75</v>
          </cell>
          <cell r="E1723">
            <v>4955.3999999999996</v>
          </cell>
          <cell r="F1723" t="str">
            <v>Each</v>
          </cell>
          <cell r="G1723">
            <v>330.75</v>
          </cell>
          <cell r="H1723">
            <v>4955.3999999999996</v>
          </cell>
          <cell r="I1723" t="str">
            <v>14.4 , 14.6, 14.7.21 ,14.8</v>
          </cell>
        </row>
        <row r="1724">
          <cell r="A1724" t="str">
            <v>14-50-c</v>
          </cell>
          <cell r="B1724" t="str">
            <v>Providing and Fixing Audco type valve : 1" dia</v>
          </cell>
          <cell r="C1724" t="str">
            <v>Each</v>
          </cell>
          <cell r="D1724">
            <v>220.5</v>
          </cell>
          <cell r="E1724">
            <v>2730</v>
          </cell>
          <cell r="F1724" t="str">
            <v>Each</v>
          </cell>
          <cell r="G1724">
            <v>220.5</v>
          </cell>
          <cell r="H1724">
            <v>2730</v>
          </cell>
          <cell r="I1724" t="str">
            <v>14.4 , 14.6, 14.7.21 ,14.8</v>
          </cell>
        </row>
        <row r="1725">
          <cell r="A1725" t="str">
            <v>14-51-a</v>
          </cell>
          <cell r="B1725" t="str">
            <v>Providing and Fixing pressure regulator : No. 103</v>
          </cell>
          <cell r="C1725" t="str">
            <v>Each</v>
          </cell>
          <cell r="D1725">
            <v>229.69</v>
          </cell>
          <cell r="E1725">
            <v>1456.39</v>
          </cell>
          <cell r="F1725" t="str">
            <v>Each</v>
          </cell>
          <cell r="G1725">
            <v>229.69</v>
          </cell>
          <cell r="H1725">
            <v>1456.39</v>
          </cell>
          <cell r="I1725" t="str">
            <v>14.4, 14.5</v>
          </cell>
        </row>
        <row r="1726">
          <cell r="A1726" t="str">
            <v>14-51-b</v>
          </cell>
          <cell r="B1726" t="str">
            <v>Providing and Fixing pressure regulator : No. 043</v>
          </cell>
          <cell r="C1726" t="str">
            <v>Each</v>
          </cell>
          <cell r="D1726">
            <v>229.69</v>
          </cell>
          <cell r="E1726">
            <v>1194.6500000000001</v>
          </cell>
          <cell r="F1726" t="str">
            <v>Each</v>
          </cell>
          <cell r="G1726">
            <v>229.69</v>
          </cell>
          <cell r="H1726">
            <v>1194.6500000000001</v>
          </cell>
          <cell r="I1726" t="str">
            <v>14.4, 14.5</v>
          </cell>
        </row>
        <row r="1727">
          <cell r="A1727" t="str">
            <v>14-51-c</v>
          </cell>
          <cell r="B1727" t="str">
            <v>Providing and Fixing pressure regulator : People type</v>
          </cell>
          <cell r="C1727" t="str">
            <v>Each</v>
          </cell>
          <cell r="D1727">
            <v>91.88</v>
          </cell>
          <cell r="E1727">
            <v>486.22</v>
          </cell>
          <cell r="F1727" t="str">
            <v>Each</v>
          </cell>
          <cell r="G1727">
            <v>91.88</v>
          </cell>
          <cell r="H1727">
            <v>486.22</v>
          </cell>
          <cell r="I1727" t="str">
            <v>14.4, 14.5</v>
          </cell>
        </row>
        <row r="1728">
          <cell r="A1728" t="str">
            <v>14-52-a</v>
          </cell>
          <cell r="B1728" t="str">
            <v>Providing and Fixing high pressure flange type valve : 4" dia</v>
          </cell>
          <cell r="C1728" t="str">
            <v>Each</v>
          </cell>
          <cell r="D1728">
            <v>826.88</v>
          </cell>
          <cell r="E1728">
            <v>16075.08</v>
          </cell>
          <cell r="F1728" t="str">
            <v>Each</v>
          </cell>
          <cell r="G1728">
            <v>826.88</v>
          </cell>
          <cell r="H1728">
            <v>16075.08</v>
          </cell>
          <cell r="I1728" t="str">
            <v>14.4 , 14.6, 14.7.21 ,14.8</v>
          </cell>
        </row>
        <row r="1729">
          <cell r="A1729" t="str">
            <v>14-52-b</v>
          </cell>
          <cell r="B1729" t="str">
            <v>Providing and Fixing high pressure flange type valve : 2" dia</v>
          </cell>
          <cell r="C1729" t="str">
            <v>Each</v>
          </cell>
          <cell r="D1729">
            <v>330.75</v>
          </cell>
          <cell r="E1729">
            <v>8062.4</v>
          </cell>
          <cell r="F1729" t="str">
            <v>Each</v>
          </cell>
          <cell r="G1729">
            <v>330.75</v>
          </cell>
          <cell r="H1729">
            <v>8062.4</v>
          </cell>
          <cell r="I1729" t="str">
            <v>14.4 , 14.6, 14.7.21 ,14.8</v>
          </cell>
        </row>
        <row r="1730">
          <cell r="A1730" t="str">
            <v>14-52-c</v>
          </cell>
          <cell r="B1730" t="str">
            <v>Providing and Fixing high pressure flange type valve : 1" dia</v>
          </cell>
          <cell r="C1730" t="str">
            <v>Each</v>
          </cell>
          <cell r="D1730">
            <v>165.38</v>
          </cell>
          <cell r="E1730">
            <v>4061.08</v>
          </cell>
          <cell r="F1730" t="str">
            <v>Each</v>
          </cell>
          <cell r="G1730">
            <v>165.38</v>
          </cell>
          <cell r="H1730">
            <v>4061.08</v>
          </cell>
          <cell r="I1730" t="str">
            <v>14.4 , 14.6, 14.7.21 ,14.8</v>
          </cell>
        </row>
        <row r="1731">
          <cell r="A1731" t="str">
            <v>14-53</v>
          </cell>
          <cell r="B1731" t="str">
            <v>Providing and Fixing nipple or bush 1/4" to 3/8" i/d</v>
          </cell>
          <cell r="C1731" t="str">
            <v>Each</v>
          </cell>
          <cell r="D1731">
            <v>44.1</v>
          </cell>
          <cell r="E1731">
            <v>89.99</v>
          </cell>
          <cell r="F1731" t="str">
            <v>Each</v>
          </cell>
          <cell r="G1731">
            <v>44.1</v>
          </cell>
          <cell r="H1731">
            <v>89.99</v>
          </cell>
          <cell r="I1731" t="str">
            <v>14.4 , 14.6, 14.7.21 ,14.8</v>
          </cell>
        </row>
        <row r="1732">
          <cell r="A1732" t="str">
            <v>14-54-a</v>
          </cell>
          <cell r="B1732" t="str">
            <v>Providing and fixing eclipse cock : 1" dia</v>
          </cell>
          <cell r="C1732" t="str">
            <v>Each</v>
          </cell>
          <cell r="D1732">
            <v>110.25</v>
          </cell>
          <cell r="E1732">
            <v>1152.29</v>
          </cell>
          <cell r="F1732" t="str">
            <v>Each</v>
          </cell>
          <cell r="G1732">
            <v>110.25</v>
          </cell>
          <cell r="H1732">
            <v>1152.29</v>
          </cell>
          <cell r="I1732" t="str">
            <v>14.4 , 14.6, 14.7.18 ,14.8</v>
          </cell>
        </row>
        <row r="1733">
          <cell r="A1733" t="str">
            <v>14-54-b</v>
          </cell>
          <cell r="B1733" t="str">
            <v>Providing and fixing eclipse cock : 3/4" dia</v>
          </cell>
          <cell r="C1733" t="str">
            <v>Each</v>
          </cell>
          <cell r="D1733">
            <v>220.5</v>
          </cell>
          <cell r="E1733">
            <v>1192.27</v>
          </cell>
          <cell r="F1733" t="str">
            <v>Each</v>
          </cell>
          <cell r="G1733">
            <v>220.5</v>
          </cell>
          <cell r="H1733">
            <v>1192.27</v>
          </cell>
          <cell r="I1733" t="str">
            <v>14.4 , 14.6, 14.7.18 ,14.8</v>
          </cell>
        </row>
        <row r="1734">
          <cell r="A1734" t="str">
            <v>14-55-a</v>
          </cell>
          <cell r="B1734" t="str">
            <v>Providing and Fixing GI pipe &amp; including specials complete 2" dia (light)</v>
          </cell>
          <cell r="C1734" t="str">
            <v>Rft</v>
          </cell>
          <cell r="D1734">
            <v>85.26</v>
          </cell>
          <cell r="E1734">
            <v>317.97000000000003</v>
          </cell>
          <cell r="F1734" t="str">
            <v>m</v>
          </cell>
          <cell r="G1734">
            <v>279.72000000000003</v>
          </cell>
          <cell r="H1734">
            <v>1043.22</v>
          </cell>
          <cell r="I1734" t="str">
            <v>14.4 , 14.6, 14.6.2 , 14.8</v>
          </cell>
        </row>
        <row r="1735">
          <cell r="A1735" t="str">
            <v>14-55-b</v>
          </cell>
          <cell r="B1735" t="str">
            <v>Providing and Fixing GI pipe &amp; including specials complete:1.5" dia (light)</v>
          </cell>
          <cell r="C1735" t="str">
            <v>Rft</v>
          </cell>
          <cell r="D1735">
            <v>85.26</v>
          </cell>
          <cell r="E1735">
            <v>289.08</v>
          </cell>
          <cell r="F1735" t="str">
            <v>m</v>
          </cell>
          <cell r="G1735">
            <v>279.72000000000003</v>
          </cell>
          <cell r="H1735">
            <v>948.42</v>
          </cell>
          <cell r="I1735" t="str">
            <v>14.4 , 14.6, 14.6.2 , 14.8</v>
          </cell>
        </row>
        <row r="1736">
          <cell r="A1736" t="str">
            <v>14-55-c</v>
          </cell>
          <cell r="B1736" t="str">
            <v>Providing and Fixing GI pipe &amp; including specials complete: 1.25" dia (light)</v>
          </cell>
          <cell r="C1736" t="str">
            <v>Rft</v>
          </cell>
          <cell r="D1736">
            <v>85.26</v>
          </cell>
          <cell r="E1736">
            <v>256.77</v>
          </cell>
          <cell r="F1736" t="str">
            <v>m</v>
          </cell>
          <cell r="G1736">
            <v>279.72000000000003</v>
          </cell>
          <cell r="H1736">
            <v>842.41</v>
          </cell>
          <cell r="I1736" t="str">
            <v>14.4 , 14.6, 14.6.2 , 14.8</v>
          </cell>
        </row>
        <row r="1737">
          <cell r="A1737" t="str">
            <v>14-55-d</v>
          </cell>
          <cell r="B1737" t="str">
            <v>Providing and Fixing GI pipe &amp; including specials complete 1" dia (light)</v>
          </cell>
          <cell r="C1737" t="str">
            <v>Rft</v>
          </cell>
          <cell r="D1737">
            <v>49.98</v>
          </cell>
          <cell r="E1737">
            <v>172.15</v>
          </cell>
          <cell r="F1737" t="str">
            <v>m</v>
          </cell>
          <cell r="G1737">
            <v>163.98</v>
          </cell>
          <cell r="H1737">
            <v>564.79</v>
          </cell>
          <cell r="I1737" t="str">
            <v>14.4 , 14.6, 14.6.2 , 14.8</v>
          </cell>
        </row>
        <row r="1738">
          <cell r="A1738" t="str">
            <v>14-55-e</v>
          </cell>
          <cell r="B1738" t="str">
            <v>Providing and Fixing GI pipe &amp; including specials complete: 3/4" dia (light)</v>
          </cell>
          <cell r="C1738" t="str">
            <v>Rft</v>
          </cell>
          <cell r="D1738">
            <v>49.98</v>
          </cell>
          <cell r="E1738">
            <v>135.91999999999999</v>
          </cell>
          <cell r="F1738" t="str">
            <v>m</v>
          </cell>
          <cell r="G1738">
            <v>163.98</v>
          </cell>
          <cell r="H1738">
            <v>445.93</v>
          </cell>
          <cell r="I1738" t="str">
            <v>14.4 , 14.6, 14.6.2 , 14.8</v>
          </cell>
        </row>
        <row r="1739">
          <cell r="A1739" t="str">
            <v>14-55-f</v>
          </cell>
          <cell r="B1739" t="str">
            <v>Providing and Fixing GI pipe &amp; including specials complete:1/2" dia (light)</v>
          </cell>
          <cell r="C1739" t="str">
            <v>Rft</v>
          </cell>
          <cell r="D1739">
            <v>42.63</v>
          </cell>
          <cell r="E1739">
            <v>102.78</v>
          </cell>
          <cell r="F1739" t="str">
            <v>m</v>
          </cell>
          <cell r="G1739">
            <v>139.86000000000001</v>
          </cell>
          <cell r="H1739">
            <v>337.21</v>
          </cell>
          <cell r="I1739" t="str">
            <v>14.4 , 14.6, 14.6.2 , 14.8</v>
          </cell>
        </row>
        <row r="1740">
          <cell r="A1740" t="str">
            <v>14-56-a</v>
          </cell>
          <cell r="B1740" t="str">
            <v>Providing and Fixing oxidized gas cock : 1" dia.</v>
          </cell>
          <cell r="C1740" t="str">
            <v>Each</v>
          </cell>
          <cell r="D1740">
            <v>36.75</v>
          </cell>
          <cell r="E1740">
            <v>664.12</v>
          </cell>
          <cell r="F1740" t="str">
            <v>Each</v>
          </cell>
          <cell r="G1740">
            <v>36.75</v>
          </cell>
          <cell r="H1740">
            <v>664.12</v>
          </cell>
          <cell r="I1740" t="str">
            <v>14.4 , 14.6, 14.7.18 , 14.8</v>
          </cell>
        </row>
        <row r="1741">
          <cell r="A1741" t="str">
            <v>14-56-b</v>
          </cell>
          <cell r="B1741" t="str">
            <v>Providing and Fixing oxidized gas cock : 3/4" dia.</v>
          </cell>
          <cell r="C1741" t="str">
            <v>Each</v>
          </cell>
          <cell r="D1741">
            <v>36.75</v>
          </cell>
          <cell r="E1741">
            <v>488.46</v>
          </cell>
          <cell r="F1741" t="str">
            <v>Each</v>
          </cell>
          <cell r="G1741">
            <v>36.75</v>
          </cell>
          <cell r="H1741">
            <v>488.46</v>
          </cell>
          <cell r="I1741" t="str">
            <v>14.4 , 14.6, 14.7.18 , 14.8</v>
          </cell>
        </row>
        <row r="1742">
          <cell r="A1742" t="str">
            <v>14-56-c</v>
          </cell>
          <cell r="B1742" t="str">
            <v>Providing and Fixing  oxidized gas cock : 1/2" dia</v>
          </cell>
          <cell r="C1742" t="str">
            <v>Each</v>
          </cell>
          <cell r="D1742">
            <v>36.75</v>
          </cell>
          <cell r="E1742">
            <v>428.71</v>
          </cell>
          <cell r="F1742" t="str">
            <v>Each</v>
          </cell>
          <cell r="G1742">
            <v>36.75</v>
          </cell>
          <cell r="H1742">
            <v>428.71</v>
          </cell>
          <cell r="I1742" t="str">
            <v>14.4 , 14.6, 14.7.18 , 14.8</v>
          </cell>
        </row>
        <row r="1743">
          <cell r="A1743" t="str">
            <v>14-57-a</v>
          </cell>
          <cell r="B1743" t="str">
            <v>Providing and fixing brass gas cock : 1/2" dia (13 mm)</v>
          </cell>
          <cell r="C1743" t="str">
            <v>Each</v>
          </cell>
          <cell r="D1743">
            <v>14.7</v>
          </cell>
          <cell r="E1743">
            <v>328.98</v>
          </cell>
          <cell r="F1743" t="str">
            <v>Each</v>
          </cell>
          <cell r="G1743">
            <v>14.7</v>
          </cell>
          <cell r="H1743">
            <v>328.98</v>
          </cell>
          <cell r="I1743" t="str">
            <v>14.4 , 14.6, 14.7.18 , 14.8</v>
          </cell>
        </row>
        <row r="1744">
          <cell r="A1744" t="str">
            <v>14-57-b</v>
          </cell>
          <cell r="B1744" t="str">
            <v>Providing and Fixing brass gas cock : 3/4" (20 mm) dia</v>
          </cell>
          <cell r="C1744" t="str">
            <v>Each</v>
          </cell>
          <cell r="D1744">
            <v>14.7</v>
          </cell>
          <cell r="E1744">
            <v>352.88</v>
          </cell>
          <cell r="F1744" t="str">
            <v>Each</v>
          </cell>
          <cell r="G1744">
            <v>14.7</v>
          </cell>
          <cell r="H1744">
            <v>352.88</v>
          </cell>
          <cell r="I1744" t="str">
            <v>14.4 , 14.6, 14.7.18 , 14.8</v>
          </cell>
        </row>
        <row r="1745">
          <cell r="A1745" t="str">
            <v>14-58-a</v>
          </cell>
          <cell r="B1745" t="str">
            <v>Providing and Fixing 1/4" chorimum plated (CP) or oxidized gas cock: Single way</v>
          </cell>
          <cell r="C1745" t="str">
            <v>Each</v>
          </cell>
          <cell r="D1745">
            <v>44.1</v>
          </cell>
          <cell r="E1745">
            <v>226.94</v>
          </cell>
          <cell r="F1745" t="str">
            <v>Each</v>
          </cell>
          <cell r="G1745">
            <v>44.1</v>
          </cell>
          <cell r="H1745">
            <v>226.94</v>
          </cell>
          <cell r="I1745" t="str">
            <v>14.4 , 14.6, 14.7.18 , 14.8</v>
          </cell>
        </row>
        <row r="1746">
          <cell r="A1746" t="str">
            <v>14-58-b</v>
          </cell>
          <cell r="B1746" t="str">
            <v>Providing and Fixing 1/4" chorimum plated (CP) or oxidized gas cock Two way</v>
          </cell>
          <cell r="C1746" t="str">
            <v>Each</v>
          </cell>
          <cell r="D1746">
            <v>73.5</v>
          </cell>
          <cell r="E1746">
            <v>270.68</v>
          </cell>
          <cell r="F1746" t="str">
            <v>Each</v>
          </cell>
          <cell r="G1746">
            <v>73.5</v>
          </cell>
          <cell r="H1746">
            <v>270.68</v>
          </cell>
          <cell r="I1746" t="str">
            <v>14.4 , 14.6, 14.7.18 , 14.8</v>
          </cell>
        </row>
        <row r="1747">
          <cell r="A1747" t="str">
            <v>14-58-c</v>
          </cell>
          <cell r="B1747" t="str">
            <v>Providing and Fixing 1/4" chorimum plated (CP) or oxidized gas cock: Three way</v>
          </cell>
          <cell r="C1747" t="str">
            <v>Each</v>
          </cell>
          <cell r="D1747">
            <v>117.6</v>
          </cell>
          <cell r="E1747">
            <v>342.26</v>
          </cell>
          <cell r="F1747" t="str">
            <v>Each</v>
          </cell>
          <cell r="G1747">
            <v>117.6</v>
          </cell>
          <cell r="H1747">
            <v>342.26</v>
          </cell>
          <cell r="I1747" t="str">
            <v>14.4 , 14.6, 14.7.18 , 14.8</v>
          </cell>
        </row>
        <row r="1748">
          <cell r="A1748" t="str">
            <v>14-59-a</v>
          </cell>
          <cell r="B1748" t="str">
            <v>Providing and Fixing approved best quality light burners: Single</v>
          </cell>
          <cell r="C1748" t="str">
            <v>Each</v>
          </cell>
          <cell r="D1748">
            <v>183.75</v>
          </cell>
          <cell r="E1748">
            <v>852.95</v>
          </cell>
          <cell r="F1748" t="str">
            <v>Each</v>
          </cell>
          <cell r="G1748">
            <v>183.75</v>
          </cell>
          <cell r="H1748">
            <v>852.95</v>
          </cell>
          <cell r="I1748" t="str">
            <v>14.4 , 14.6</v>
          </cell>
        </row>
        <row r="1749">
          <cell r="A1749" t="str">
            <v>14-59-b</v>
          </cell>
          <cell r="B1749" t="str">
            <v>Providing and Fixing approved best quality light burners: Double</v>
          </cell>
          <cell r="C1749" t="str">
            <v>Each</v>
          </cell>
          <cell r="D1749">
            <v>183.75</v>
          </cell>
          <cell r="E1749">
            <v>2267.83</v>
          </cell>
          <cell r="F1749" t="str">
            <v>Each</v>
          </cell>
          <cell r="G1749">
            <v>183.75</v>
          </cell>
          <cell r="H1749">
            <v>2267.83</v>
          </cell>
          <cell r="I1749" t="str">
            <v>14.4 , 14.6</v>
          </cell>
        </row>
        <row r="1750">
          <cell r="A1750" t="str">
            <v>14-60-a</v>
          </cell>
          <cell r="B1750" t="str">
            <v>Providing and Fixing approved best quality gas room heaters complete in all respects: Single pannel</v>
          </cell>
          <cell r="C1750" t="str">
            <v>Each</v>
          </cell>
          <cell r="D1750">
            <v>229.69</v>
          </cell>
          <cell r="E1750">
            <v>2022.19</v>
          </cell>
          <cell r="F1750" t="str">
            <v>Each</v>
          </cell>
          <cell r="G1750">
            <v>229.69</v>
          </cell>
          <cell r="H1750">
            <v>2022.19</v>
          </cell>
          <cell r="I1750" t="str">
            <v>14.4 , 14.6</v>
          </cell>
        </row>
        <row r="1751">
          <cell r="A1751" t="str">
            <v>14-60-b</v>
          </cell>
          <cell r="B1751" t="str">
            <v>Providing and Fixing approved best quality gas room heaters complete in all respects: Double pannel</v>
          </cell>
          <cell r="C1751" t="str">
            <v>Each</v>
          </cell>
          <cell r="D1751">
            <v>229.69</v>
          </cell>
          <cell r="E1751">
            <v>2858.69</v>
          </cell>
          <cell r="F1751" t="str">
            <v>Each</v>
          </cell>
          <cell r="G1751">
            <v>229.69</v>
          </cell>
          <cell r="H1751">
            <v>2858.69</v>
          </cell>
          <cell r="I1751" t="str">
            <v>14.4 , 14.6</v>
          </cell>
        </row>
        <row r="1752">
          <cell r="A1752" t="str">
            <v>14-61-a</v>
          </cell>
          <cell r="B1752" t="str">
            <v>Providing and Fixing approved best quality cooking range with: Two (02) Burners &amp; Oven</v>
          </cell>
          <cell r="C1752" t="str">
            <v>Each</v>
          </cell>
          <cell r="D1752">
            <v>303.19</v>
          </cell>
          <cell r="E1752">
            <v>16806.14</v>
          </cell>
          <cell r="F1752" t="str">
            <v>Each</v>
          </cell>
          <cell r="G1752">
            <v>303.19</v>
          </cell>
          <cell r="H1752">
            <v>16806.14</v>
          </cell>
          <cell r="I1752" t="str">
            <v>14.4, 14.5</v>
          </cell>
        </row>
        <row r="1753">
          <cell r="A1753" t="str">
            <v>14-61-b</v>
          </cell>
          <cell r="B1753" t="str">
            <v>Providing and Fixing approved best quality cooking range with Two (02) burners, oven &amp; rostary</v>
          </cell>
          <cell r="C1753" t="str">
            <v>Each</v>
          </cell>
          <cell r="D1753">
            <v>303.19</v>
          </cell>
          <cell r="E1753">
            <v>18036.990000000002</v>
          </cell>
          <cell r="F1753" t="str">
            <v>Each</v>
          </cell>
          <cell r="G1753">
            <v>303.19</v>
          </cell>
          <cell r="H1753">
            <v>18036.990000000002</v>
          </cell>
          <cell r="I1753" t="str">
            <v>14.4, 14.5</v>
          </cell>
        </row>
        <row r="1754">
          <cell r="A1754" t="str">
            <v>14-61-c</v>
          </cell>
          <cell r="B1754" t="str">
            <v>Providing and Fixing approved best quality cooking range with three (03) burners, oven &amp; hot case</v>
          </cell>
          <cell r="C1754" t="str">
            <v>Each</v>
          </cell>
          <cell r="D1754">
            <v>303.19</v>
          </cell>
          <cell r="E1754">
            <v>20462.84</v>
          </cell>
          <cell r="F1754" t="str">
            <v>Each</v>
          </cell>
          <cell r="G1754">
            <v>303.19</v>
          </cell>
          <cell r="H1754">
            <v>20462.84</v>
          </cell>
          <cell r="I1754" t="str">
            <v>14.4, 14.5</v>
          </cell>
        </row>
        <row r="1755">
          <cell r="A1755" t="str">
            <v>14-61-d</v>
          </cell>
          <cell r="B1755" t="str">
            <v>Providing and Fixing approved best quality cooking range with 3 burners, oven, hot case &amp; roastary</v>
          </cell>
          <cell r="C1755" t="str">
            <v>Each</v>
          </cell>
          <cell r="D1755">
            <v>303.19</v>
          </cell>
          <cell r="E1755">
            <v>24442.19</v>
          </cell>
          <cell r="F1755" t="str">
            <v>Each</v>
          </cell>
          <cell r="G1755">
            <v>303.19</v>
          </cell>
          <cell r="H1755">
            <v>24442.19</v>
          </cell>
          <cell r="I1755" t="str">
            <v>14.4, 14.5</v>
          </cell>
        </row>
        <row r="1756">
          <cell r="A1756" t="str">
            <v>14-61-e</v>
          </cell>
          <cell r="B1756" t="str">
            <v>Providing and Fixing approved best quality cooking range with 5 burners, oven, hot case &amp; roastary</v>
          </cell>
          <cell r="C1756" t="str">
            <v>Each</v>
          </cell>
          <cell r="D1756">
            <v>303.19</v>
          </cell>
          <cell r="E1756">
            <v>31014.69</v>
          </cell>
          <cell r="F1756" t="str">
            <v>Each</v>
          </cell>
          <cell r="G1756">
            <v>303.19</v>
          </cell>
          <cell r="H1756">
            <v>31014.69</v>
          </cell>
          <cell r="I1756" t="str">
            <v>14.4, 14.5</v>
          </cell>
        </row>
        <row r="1757">
          <cell r="A1757" t="str">
            <v>14-62-a</v>
          </cell>
          <cell r="B1757" t="str">
            <v>Providing and Fixing Normal quality gas water heaters: 20 gallons capacity</v>
          </cell>
          <cell r="C1757" t="str">
            <v>Each</v>
          </cell>
          <cell r="D1757">
            <v>459.38</v>
          </cell>
          <cell r="E1757">
            <v>19778.7</v>
          </cell>
          <cell r="F1757" t="str">
            <v>Each</v>
          </cell>
          <cell r="G1757">
            <v>459.38</v>
          </cell>
          <cell r="H1757">
            <v>19778.7</v>
          </cell>
          <cell r="I1757" t="str">
            <v>14.4, 14.5</v>
          </cell>
        </row>
        <row r="1758">
          <cell r="A1758" t="str">
            <v>14-62-b</v>
          </cell>
          <cell r="B1758" t="str">
            <v>Providing and Fixing Normal quality gas water heaters: 30 gallons capacity</v>
          </cell>
          <cell r="C1758" t="str">
            <v>Each</v>
          </cell>
          <cell r="D1758">
            <v>459.38</v>
          </cell>
          <cell r="E1758">
            <v>23594.57</v>
          </cell>
          <cell r="F1758" t="str">
            <v>Each</v>
          </cell>
          <cell r="G1758">
            <v>459.38</v>
          </cell>
          <cell r="H1758">
            <v>23594.57</v>
          </cell>
          <cell r="I1758" t="str">
            <v>14.4, 14.5</v>
          </cell>
        </row>
        <row r="1759">
          <cell r="A1759" t="str">
            <v>14-62-c</v>
          </cell>
          <cell r="B1759" t="str">
            <v>Providing and Fixing Normal quality gas water heaters 50 gallons capacity</v>
          </cell>
          <cell r="C1759" t="str">
            <v>Each</v>
          </cell>
          <cell r="D1759">
            <v>459.38</v>
          </cell>
          <cell r="E1759">
            <v>28183.38</v>
          </cell>
          <cell r="F1759" t="str">
            <v>Each</v>
          </cell>
          <cell r="G1759">
            <v>459.38</v>
          </cell>
          <cell r="H1759">
            <v>28183.38</v>
          </cell>
          <cell r="I1759" t="str">
            <v>14.4, 14.5</v>
          </cell>
        </row>
        <row r="1760">
          <cell r="A1760" t="str">
            <v>14-63-a</v>
          </cell>
          <cell r="B1760" t="str">
            <v>Providing and Fixing gas cross burners : 6" (150 mm) Size</v>
          </cell>
          <cell r="C1760" t="str">
            <v>Each</v>
          </cell>
          <cell r="D1760">
            <v>114.84</v>
          </cell>
          <cell r="E1760">
            <v>533.09</v>
          </cell>
          <cell r="F1760" t="str">
            <v>Each</v>
          </cell>
          <cell r="G1760">
            <v>114.84</v>
          </cell>
          <cell r="H1760">
            <v>533.09</v>
          </cell>
          <cell r="I1760" t="str">
            <v>14.4, 14.5</v>
          </cell>
        </row>
        <row r="1761">
          <cell r="A1761" t="str">
            <v>14-63-b</v>
          </cell>
          <cell r="B1761" t="str">
            <v>Providing and Fixing gas cross burners : 9" (225 mm) Size</v>
          </cell>
          <cell r="C1761" t="str">
            <v>Each</v>
          </cell>
          <cell r="D1761">
            <v>114.84</v>
          </cell>
          <cell r="E1761">
            <v>772.09</v>
          </cell>
          <cell r="F1761" t="str">
            <v>Each</v>
          </cell>
          <cell r="G1761">
            <v>114.84</v>
          </cell>
          <cell r="H1761">
            <v>772.09</v>
          </cell>
          <cell r="I1761" t="str">
            <v>14.4, 14.5</v>
          </cell>
        </row>
        <row r="1762">
          <cell r="A1762" t="str">
            <v>14-63-c</v>
          </cell>
          <cell r="B1762" t="str">
            <v>Providing and Fixing gas cross burners : 12" (300 mm) Size</v>
          </cell>
          <cell r="C1762" t="str">
            <v>Each</v>
          </cell>
          <cell r="D1762">
            <v>114.84</v>
          </cell>
          <cell r="E1762">
            <v>951.34</v>
          </cell>
          <cell r="F1762" t="str">
            <v>Each</v>
          </cell>
          <cell r="G1762">
            <v>114.84</v>
          </cell>
          <cell r="H1762">
            <v>951.34</v>
          </cell>
          <cell r="I1762" t="str">
            <v>14.4, 14.5</v>
          </cell>
        </row>
        <row r="1763">
          <cell r="A1763" t="str">
            <v>14-64-a</v>
          </cell>
          <cell r="B1763" t="str">
            <v>Providing and Fixing gas nozzle star burner with injector: 12" (300 mm ) nozzle</v>
          </cell>
          <cell r="C1763" t="str">
            <v>Each</v>
          </cell>
          <cell r="D1763">
            <v>275.62</v>
          </cell>
          <cell r="E1763">
            <v>992.62</v>
          </cell>
          <cell r="F1763" t="str">
            <v>Each</v>
          </cell>
          <cell r="G1763">
            <v>275.62</v>
          </cell>
          <cell r="H1763">
            <v>992.62</v>
          </cell>
          <cell r="I1763" t="str">
            <v>14.4, 14.5</v>
          </cell>
        </row>
        <row r="1764">
          <cell r="A1764" t="str">
            <v>14-64-b</v>
          </cell>
          <cell r="B1764" t="str">
            <v>Providing and Fixing gas nozzle star burner with injector:18" (450 mm) nozzle</v>
          </cell>
          <cell r="C1764" t="str">
            <v>Each</v>
          </cell>
          <cell r="D1764">
            <v>275.62</v>
          </cell>
          <cell r="E1764">
            <v>1231.6199999999999</v>
          </cell>
          <cell r="F1764" t="str">
            <v>Each</v>
          </cell>
          <cell r="G1764">
            <v>275.62</v>
          </cell>
          <cell r="H1764">
            <v>1231.6199999999999</v>
          </cell>
          <cell r="I1764" t="str">
            <v>14.4, 14.5</v>
          </cell>
        </row>
        <row r="1765">
          <cell r="A1765" t="str">
            <v>14-64-c</v>
          </cell>
          <cell r="B1765" t="str">
            <v>Providing and Fixing gas nozzle star burner with injector:  24" (600 mm) nozzle</v>
          </cell>
          <cell r="C1765" t="str">
            <v>Each</v>
          </cell>
          <cell r="D1765">
            <v>275.62</v>
          </cell>
          <cell r="E1765">
            <v>1351.12</v>
          </cell>
          <cell r="F1765" t="str">
            <v>Each</v>
          </cell>
          <cell r="G1765">
            <v>275.62</v>
          </cell>
          <cell r="H1765">
            <v>1351.12</v>
          </cell>
          <cell r="I1765" t="str">
            <v>14.4, 14.5</v>
          </cell>
        </row>
        <row r="1766">
          <cell r="A1766" t="str">
            <v>14-64-d</v>
          </cell>
          <cell r="B1766" t="str">
            <v>Providing and Fixing gas nozzle star burner with injector: 32" (900 mm) nozzle</v>
          </cell>
          <cell r="C1766" t="str">
            <v>Each</v>
          </cell>
          <cell r="D1766">
            <v>275.62</v>
          </cell>
          <cell r="E1766">
            <v>1709.62</v>
          </cell>
          <cell r="F1766" t="str">
            <v>Each</v>
          </cell>
          <cell r="G1766">
            <v>275.62</v>
          </cell>
          <cell r="H1766">
            <v>1709.62</v>
          </cell>
          <cell r="I1766" t="str">
            <v>14.4, 14.5</v>
          </cell>
        </row>
        <row r="1767">
          <cell r="A1767" t="str">
            <v>14-65</v>
          </cell>
          <cell r="B1767" t="str">
            <v>Providing and Fixing flue pipe for gas room heater any type/make</v>
          </cell>
          <cell r="C1767" t="str">
            <v>Each</v>
          </cell>
          <cell r="D1767">
            <v>91.88</v>
          </cell>
          <cell r="E1767">
            <v>930.76</v>
          </cell>
          <cell r="F1767" t="str">
            <v>Each</v>
          </cell>
          <cell r="G1767">
            <v>91.88</v>
          </cell>
          <cell r="H1767">
            <v>930.76</v>
          </cell>
          <cell r="I1767" t="str">
            <v>14.4, 14.5</v>
          </cell>
        </row>
        <row r="1768">
          <cell r="A1768" t="str">
            <v>14-66</v>
          </cell>
          <cell r="B1768" t="str">
            <v>Providing and Fixing gas twin burners with stand complete (Imperial make)</v>
          </cell>
          <cell r="C1768" t="str">
            <v>Each</v>
          </cell>
          <cell r="D1768">
            <v>275.62</v>
          </cell>
          <cell r="E1768">
            <v>2455.3000000000002</v>
          </cell>
          <cell r="F1768" t="str">
            <v>Each</v>
          </cell>
          <cell r="G1768">
            <v>275.62</v>
          </cell>
          <cell r="H1768">
            <v>2455.3000000000002</v>
          </cell>
          <cell r="I1768" t="str">
            <v>14.4, 14.5</v>
          </cell>
        </row>
        <row r="1769">
          <cell r="A1769" t="str">
            <v>14-67</v>
          </cell>
          <cell r="B1769" t="str">
            <v>Providing and Fixing angle iron frame wall type brackets for gas room heater</v>
          </cell>
          <cell r="C1769" t="str">
            <v>Pair</v>
          </cell>
          <cell r="D1769">
            <v>114.84</v>
          </cell>
          <cell r="E1769">
            <v>246.29</v>
          </cell>
          <cell r="F1769" t="str">
            <v>Pair</v>
          </cell>
          <cell r="G1769">
            <v>114.84</v>
          </cell>
          <cell r="H1769">
            <v>246.29</v>
          </cell>
          <cell r="I1769" t="str">
            <v>14.4, 14.5</v>
          </cell>
        </row>
        <row r="1770">
          <cell r="A1770" t="str">
            <v>14-68-a</v>
          </cell>
          <cell r="B1770" t="str">
            <v>Providing and Fixing gas tandoor complete : 24" nozzle</v>
          </cell>
          <cell r="C1770" t="str">
            <v>Each</v>
          </cell>
          <cell r="D1770">
            <v>413.44</v>
          </cell>
          <cell r="E1770">
            <v>2385.19</v>
          </cell>
          <cell r="F1770" t="str">
            <v>Each</v>
          </cell>
          <cell r="G1770">
            <v>413.44</v>
          </cell>
          <cell r="H1770">
            <v>2385.19</v>
          </cell>
          <cell r="I1770" t="str">
            <v>14.4, 14.5</v>
          </cell>
        </row>
        <row r="1771">
          <cell r="A1771" t="str">
            <v>14-68-b</v>
          </cell>
          <cell r="B1771" t="str">
            <v>Providing and Fixing gas tandoor complete : 32" nozzle</v>
          </cell>
          <cell r="C1771" t="str">
            <v>Each</v>
          </cell>
          <cell r="D1771">
            <v>413.44</v>
          </cell>
          <cell r="E1771">
            <v>2803.44</v>
          </cell>
          <cell r="F1771" t="str">
            <v>Each</v>
          </cell>
          <cell r="G1771">
            <v>413.44</v>
          </cell>
          <cell r="H1771">
            <v>2803.44</v>
          </cell>
          <cell r="I1771" t="str">
            <v>14.4, 14.5</v>
          </cell>
        </row>
        <row r="1772">
          <cell r="A1772" t="str">
            <v>14-68-c</v>
          </cell>
          <cell r="B1772" t="str">
            <v>Providing and Fixing gas tandoor complete : 48" nozzle</v>
          </cell>
          <cell r="C1772" t="str">
            <v>Each</v>
          </cell>
          <cell r="D1772">
            <v>413.44</v>
          </cell>
          <cell r="E1772">
            <v>3102.19</v>
          </cell>
          <cell r="F1772" t="str">
            <v>Each</v>
          </cell>
          <cell r="G1772">
            <v>413.44</v>
          </cell>
          <cell r="H1772">
            <v>3102.19</v>
          </cell>
          <cell r="I1772" t="str">
            <v>14.4, 14.5</v>
          </cell>
        </row>
        <row r="1773">
          <cell r="A1773" t="str">
            <v>14-69-a-01</v>
          </cell>
          <cell r="B1773" t="str">
            <v>Providing and fixing Fibre Glass , corrosion resistant, UV stablized WaterTank : 300 gallons</v>
          </cell>
          <cell r="C1773" t="str">
            <v>Each</v>
          </cell>
          <cell r="D1773">
            <v>2205</v>
          </cell>
          <cell r="E1773">
            <v>12279.37</v>
          </cell>
          <cell r="F1773" t="str">
            <v>Each</v>
          </cell>
          <cell r="G1773">
            <v>2205</v>
          </cell>
          <cell r="H1773">
            <v>12279.37</v>
          </cell>
          <cell r="I1773" t="str">
            <v>14.4 , 14.6, 14.7</v>
          </cell>
        </row>
        <row r="1774">
          <cell r="A1774" t="str">
            <v>14-69-a-02</v>
          </cell>
          <cell r="B1774" t="str">
            <v>Providing and fixing Fibre Glass , corrosion resistant, UV stablized WaterTank :  400 gallons</v>
          </cell>
          <cell r="C1774" t="str">
            <v>Each</v>
          </cell>
          <cell r="D1774">
            <v>2205</v>
          </cell>
          <cell r="E1774">
            <v>14617.79</v>
          </cell>
          <cell r="F1774" t="str">
            <v>Each</v>
          </cell>
          <cell r="G1774">
            <v>2205</v>
          </cell>
          <cell r="H1774">
            <v>14617.79</v>
          </cell>
          <cell r="I1774" t="str">
            <v>14.4 , 14.6, 14.7</v>
          </cell>
        </row>
        <row r="1775">
          <cell r="A1775" t="str">
            <v>14-69-b-01</v>
          </cell>
          <cell r="B1775" t="str">
            <v>Supplying and Fixing Polyethylene Water Tank made from food grade FDA Certified raw material, 3 layers UV stablized, inert with water, anti-fungus and anti-bacterial and have a service life of more than 10 years : 200 gallons (Horizontal)</v>
          </cell>
          <cell r="C1775" t="str">
            <v>Each</v>
          </cell>
          <cell r="D1775">
            <v>2205</v>
          </cell>
          <cell r="E1775">
            <v>15685.12</v>
          </cell>
          <cell r="F1775" t="str">
            <v>Each</v>
          </cell>
          <cell r="G1775">
            <v>2205</v>
          </cell>
          <cell r="H1775">
            <v>15685.12</v>
          </cell>
          <cell r="I1775" t="str">
            <v>14.4 , 14.6, 14.7</v>
          </cell>
        </row>
        <row r="1776">
          <cell r="A1776" t="str">
            <v>14-69-b-02</v>
          </cell>
          <cell r="B1776" t="str">
            <v>Supplying and Fixing Polyethylene Water Tank made from food grade FDA Certified raw material, 3 layers UV stablized, inert with water, anti-fungus and anti-bacterial and have a service life of more than 10 years : 400 gallons (Vertical)</v>
          </cell>
          <cell r="C1776" t="str">
            <v>Each</v>
          </cell>
          <cell r="D1776">
            <v>4410</v>
          </cell>
          <cell r="E1776">
            <v>25482.7</v>
          </cell>
          <cell r="F1776" t="str">
            <v>Each</v>
          </cell>
          <cell r="G1776">
            <v>4410</v>
          </cell>
          <cell r="H1776">
            <v>25482.7</v>
          </cell>
          <cell r="I1776" t="str">
            <v>14.4 , 14.6, 14.7</v>
          </cell>
        </row>
        <row r="1777">
          <cell r="A1777" t="str">
            <v>14-69-b-03</v>
          </cell>
          <cell r="B1777" t="str">
            <v>Supplying and Fixing Polyethylene Water Tank made from food grade FDA Certified raw material, 3 layers UV stablized, inert with water, anti-fungus and anti-bacterial and have a service life of more than 10 years : 500 gallons (Vertical)</v>
          </cell>
          <cell r="C1777" t="str">
            <v>Each</v>
          </cell>
          <cell r="D1777">
            <v>4410</v>
          </cell>
          <cell r="E1777">
            <v>31431.48</v>
          </cell>
          <cell r="F1777" t="str">
            <v>Each</v>
          </cell>
          <cell r="G1777">
            <v>4410</v>
          </cell>
          <cell r="H1777">
            <v>31431.48</v>
          </cell>
          <cell r="I1777" t="str">
            <v>14.4 , 14.6, 14.7</v>
          </cell>
        </row>
        <row r="1778">
          <cell r="A1778" t="str">
            <v>14-69-b-04</v>
          </cell>
          <cell r="B1778" t="str">
            <v>Supplying and Fixing Polyethylene Water Tank made from food grade FDA Certified raw material, 3 layers UV stablized, inert with water, anti-fungus and anti-bacterial and have a service life of more than 10 years :  1000 gallons (Vertical)</v>
          </cell>
          <cell r="C1778" t="str">
            <v>Each</v>
          </cell>
          <cell r="D1778">
            <v>3675</v>
          </cell>
          <cell r="E1778">
            <v>54411.08</v>
          </cell>
          <cell r="F1778" t="str">
            <v>Each</v>
          </cell>
          <cell r="G1778">
            <v>3675</v>
          </cell>
          <cell r="H1778">
            <v>54411.08</v>
          </cell>
          <cell r="I1778" t="str">
            <v>14.4 , 14.6, 14.7</v>
          </cell>
        </row>
        <row r="1779">
          <cell r="A1779" t="str">
            <v>14-69-b-05</v>
          </cell>
          <cell r="B1779" t="str">
            <v>Supplying and Fixing Polyethylene Water Tank made from food grade FDA Certified raw material, 3 layers UV stablized, inert with water, anti-fungus and anti-bacterial and have a service life of more than 10 years :  1500 gallons (Vertical)</v>
          </cell>
          <cell r="C1779" t="str">
            <v>Each</v>
          </cell>
          <cell r="D1779">
            <v>4410</v>
          </cell>
          <cell r="E1779">
            <v>79577.67</v>
          </cell>
          <cell r="F1779" t="str">
            <v>Each</v>
          </cell>
          <cell r="G1779">
            <v>4410</v>
          </cell>
          <cell r="H1779">
            <v>79577.67</v>
          </cell>
          <cell r="I1779" t="str">
            <v>14.4 , 14.6, 14.7</v>
          </cell>
        </row>
        <row r="1780">
          <cell r="A1780" t="str">
            <v>14-70-a</v>
          </cell>
          <cell r="B1780" t="str">
            <v xml:space="preserve">Providing and Fixing of pipe type B nikasi system including testing in all respect 110 mm </v>
          </cell>
          <cell r="C1780" t="str">
            <v>RFT</v>
          </cell>
          <cell r="D1780">
            <v>66.150000000000006</v>
          </cell>
          <cell r="E1780">
            <v>666.2</v>
          </cell>
          <cell r="F1780" t="str">
            <v>m</v>
          </cell>
          <cell r="G1780">
            <v>217.03</v>
          </cell>
          <cell r="H1780">
            <v>2185.6799999999998</v>
          </cell>
          <cell r="I1780" t="str">
            <v>14.4 , 14.6,  14.7.3, 14.7.5 , 14.8</v>
          </cell>
        </row>
        <row r="1781">
          <cell r="A1781" t="str">
            <v>14-70-b</v>
          </cell>
          <cell r="B1781" t="str">
            <v xml:space="preserve">Providing and Fixing of pipe type B nikasi system including testing in all respect 75 mm </v>
          </cell>
          <cell r="C1781" t="str">
            <v>Rft</v>
          </cell>
          <cell r="D1781">
            <v>66.150000000000006</v>
          </cell>
          <cell r="E1781">
            <v>365.64</v>
          </cell>
          <cell r="F1781" t="str">
            <v>m</v>
          </cell>
          <cell r="G1781">
            <v>217.03</v>
          </cell>
          <cell r="H1781">
            <v>1199.6099999999999</v>
          </cell>
          <cell r="I1781" t="str">
            <v>14.4 , 14.6,  14.7.3, 14.7.5 , 14.8</v>
          </cell>
        </row>
        <row r="1782">
          <cell r="A1782" t="str">
            <v>14-71-a</v>
          </cell>
          <cell r="B1782" t="str">
            <v>Providing and Fixing of polydex high pressure PPR (green including testing ect complete 25 mm(including all special etc)</v>
          </cell>
          <cell r="C1782" t="str">
            <v>Rft</v>
          </cell>
          <cell r="D1782">
            <v>42.63</v>
          </cell>
          <cell r="E1782">
            <v>96.27</v>
          </cell>
          <cell r="F1782" t="str">
            <v>m</v>
          </cell>
          <cell r="G1782">
            <v>139.86000000000001</v>
          </cell>
          <cell r="H1782">
            <v>315.86</v>
          </cell>
          <cell r="I1782" t="str">
            <v>14.4 , 14.6,  14.7.3, 14.7.5 , 14.8</v>
          </cell>
        </row>
        <row r="1783">
          <cell r="A1783" t="str">
            <v>14-71-b</v>
          </cell>
          <cell r="B1783" t="str">
            <v>Providing and Fixing of polydex high pressure PPR (green including testing ect complete 20 mm(including all special etc)</v>
          </cell>
          <cell r="C1783" t="str">
            <v>Rft</v>
          </cell>
          <cell r="D1783">
            <v>42.63</v>
          </cell>
          <cell r="E1783">
            <v>78.81</v>
          </cell>
          <cell r="F1783" t="str">
            <v>m</v>
          </cell>
          <cell r="G1783">
            <v>139.86000000000001</v>
          </cell>
          <cell r="H1783">
            <v>258.57</v>
          </cell>
          <cell r="I1783" t="str">
            <v>14.4 , 14.6,  14.7.3, 14.7.5 , 14.8</v>
          </cell>
        </row>
        <row r="1784">
          <cell r="A1784" t="str">
            <v>14-72-a</v>
          </cell>
          <cell r="B1784" t="str">
            <v>Providing of plumbing tape insulation on G.I pipe complete 1/2" dia</v>
          </cell>
          <cell r="C1784" t="str">
            <v>20 Rft</v>
          </cell>
          <cell r="D1784">
            <v>39.57</v>
          </cell>
          <cell r="E1784">
            <v>50.65</v>
          </cell>
          <cell r="F1784" t="str">
            <v>m</v>
          </cell>
          <cell r="G1784">
            <v>6.49</v>
          </cell>
          <cell r="H1784">
            <v>8.31</v>
          </cell>
          <cell r="I1784" t="str">
            <v>14.4 , 14.6, 14.6.2 , 14.8</v>
          </cell>
        </row>
        <row r="1785">
          <cell r="A1785" t="str">
            <v>14-72-b</v>
          </cell>
          <cell r="B1785" t="str">
            <v>Providing of plumbing tape insulation on G.I pipe complete 3/4" dia</v>
          </cell>
          <cell r="C1785" t="str">
            <v>20 Rft</v>
          </cell>
          <cell r="D1785">
            <v>39.57</v>
          </cell>
          <cell r="E1785">
            <v>56.17</v>
          </cell>
          <cell r="F1785" t="str">
            <v>m</v>
          </cell>
          <cell r="G1785">
            <v>6.49</v>
          </cell>
          <cell r="H1785">
            <v>9.2100000000000009</v>
          </cell>
          <cell r="I1785" t="str">
            <v>14.4 , 14.6, 14.6.2 , 14.8</v>
          </cell>
        </row>
        <row r="1786">
          <cell r="A1786" t="str">
            <v>14-72-c</v>
          </cell>
          <cell r="B1786" t="str">
            <v>Providing of plumbing tape insulation on G.I pipe complete 1" dia</v>
          </cell>
          <cell r="C1786" t="str">
            <v>20 Rft</v>
          </cell>
          <cell r="D1786">
            <v>39.57</v>
          </cell>
          <cell r="E1786">
            <v>61.73</v>
          </cell>
          <cell r="F1786" t="str">
            <v>m</v>
          </cell>
          <cell r="G1786">
            <v>6.49</v>
          </cell>
          <cell r="H1786">
            <v>10.130000000000001</v>
          </cell>
          <cell r="I1786" t="str">
            <v>14.4 , 14.6, 14.6.2 , 14.8</v>
          </cell>
        </row>
        <row r="1787">
          <cell r="A1787" t="str">
            <v>14-72-d</v>
          </cell>
          <cell r="B1787" t="str">
            <v>Providing of plumbing tape insulation on G.I pipe complete 1.5" dia</v>
          </cell>
          <cell r="C1787" t="str">
            <v>20 Rft</v>
          </cell>
          <cell r="D1787">
            <v>39.57</v>
          </cell>
          <cell r="E1787">
            <v>67.25</v>
          </cell>
          <cell r="F1787" t="str">
            <v>m</v>
          </cell>
          <cell r="G1787">
            <v>6.49</v>
          </cell>
          <cell r="H1787">
            <v>11.03</v>
          </cell>
          <cell r="I1787" t="str">
            <v>14.4 , 14.6, 14.6.2 , 14.8</v>
          </cell>
        </row>
        <row r="1788">
          <cell r="A1788" t="str">
            <v>14-72-e</v>
          </cell>
          <cell r="B1788" t="str">
            <v>Providing of plumbing tape insulation on G.I pipe complete 2" dia</v>
          </cell>
          <cell r="C1788" t="str">
            <v>20 Rft</v>
          </cell>
          <cell r="D1788">
            <v>39.57</v>
          </cell>
          <cell r="E1788">
            <v>72.81</v>
          </cell>
          <cell r="F1788" t="str">
            <v>m</v>
          </cell>
          <cell r="G1788">
            <v>6.49</v>
          </cell>
          <cell r="H1788">
            <v>11.94</v>
          </cell>
          <cell r="I1788" t="str">
            <v>14.4 , 14.6, 14.6.2 , 14.8</v>
          </cell>
        </row>
        <row r="1789">
          <cell r="A1789" t="str">
            <v>14-72-f</v>
          </cell>
          <cell r="B1789" t="str">
            <v>Providing of plumbing tape insulation on G.I pipe complete 2.5" dia</v>
          </cell>
          <cell r="C1789" t="str">
            <v>20 Rft</v>
          </cell>
          <cell r="D1789">
            <v>39.57</v>
          </cell>
          <cell r="E1789">
            <v>78.33</v>
          </cell>
          <cell r="F1789" t="str">
            <v>m</v>
          </cell>
          <cell r="G1789">
            <v>6.49</v>
          </cell>
          <cell r="H1789">
            <v>12.85</v>
          </cell>
          <cell r="I1789" t="str">
            <v>14.4 , 14.6, 14.6.2 , 14.8</v>
          </cell>
        </row>
        <row r="1790">
          <cell r="A1790" t="str">
            <v>14-73-a</v>
          </cell>
          <cell r="B1790" t="str">
            <v>Providing of thermal insulation of high density (64kg/m3) fiber glass pipe insulation faced with aluminium foil for chilled/hot water piping complete: 1/2" dia</v>
          </cell>
          <cell r="C1790" t="str">
            <v>20 Rft</v>
          </cell>
          <cell r="D1790">
            <v>104.12</v>
          </cell>
          <cell r="E1790">
            <v>178.22</v>
          </cell>
          <cell r="F1790" t="str">
            <v>m</v>
          </cell>
          <cell r="G1790">
            <v>17.079999999999998</v>
          </cell>
          <cell r="H1790">
            <v>29.23</v>
          </cell>
          <cell r="I1790" t="str">
            <v>14.4 , 14.6, 14.5.9 , 14.8</v>
          </cell>
        </row>
        <row r="1791">
          <cell r="A1791" t="str">
            <v>14-73-b</v>
          </cell>
          <cell r="B1791" t="str">
            <v>Providing of thermal insulation of high density (64kg/m3) fiber glass pipe insulation faced with aluminium foil for chilled/hot water piping complete: 3/4" dia</v>
          </cell>
          <cell r="C1791" t="str">
            <v>20 Rft</v>
          </cell>
          <cell r="D1791">
            <v>104.12</v>
          </cell>
          <cell r="E1791">
            <v>183.4</v>
          </cell>
          <cell r="F1791" t="str">
            <v>m</v>
          </cell>
          <cell r="G1791">
            <v>17.079999999999998</v>
          </cell>
          <cell r="H1791">
            <v>30.09</v>
          </cell>
          <cell r="I1791" t="str">
            <v>14.4 , 14.6, 14.5.9 , 14.8</v>
          </cell>
        </row>
        <row r="1792">
          <cell r="A1792" t="str">
            <v>14-73-c</v>
          </cell>
          <cell r="B1792" t="str">
            <v>Providing of thermal insulation of high density (64kg/m3) fiber glass pipe insulation faced with aluminium foil for chilled/hot water piping complete 1" dia</v>
          </cell>
          <cell r="C1792" t="str">
            <v>20 Rft</v>
          </cell>
          <cell r="D1792">
            <v>104.12</v>
          </cell>
          <cell r="E1792">
            <v>200.44</v>
          </cell>
          <cell r="F1792" t="str">
            <v>m</v>
          </cell>
          <cell r="G1792">
            <v>17.079999999999998</v>
          </cell>
          <cell r="H1792">
            <v>32.880000000000003</v>
          </cell>
          <cell r="I1792" t="str">
            <v>14.4 , 14.6, 14.5.9 , 14.8</v>
          </cell>
        </row>
        <row r="1793">
          <cell r="A1793" t="str">
            <v>14-73-d</v>
          </cell>
          <cell r="B1793" t="str">
            <v>Providing of thermal insulation of high density (64kg/m3) fiber glass pipe insulation faced with aluminium foil for chilled/hot water piping complete: 1.5" dia</v>
          </cell>
          <cell r="C1793" t="str">
            <v>20 Rft</v>
          </cell>
          <cell r="D1793">
            <v>104.12</v>
          </cell>
          <cell r="E1793">
            <v>210.07</v>
          </cell>
          <cell r="F1793" t="str">
            <v>m</v>
          </cell>
          <cell r="G1793">
            <v>17.079999999999998</v>
          </cell>
          <cell r="H1793">
            <v>34.46</v>
          </cell>
          <cell r="I1793" t="str">
            <v>14.4 , 14.6, 14.5.9 , 14.8</v>
          </cell>
        </row>
        <row r="1794">
          <cell r="A1794" t="str">
            <v>14-73-e</v>
          </cell>
          <cell r="B1794" t="str">
            <v>Providing of thermal insulation of high density (64kg/m3) fiber glass pipe insulation faced with aluminium foil for chilled/hot water piping complete: 2" dia</v>
          </cell>
          <cell r="C1794" t="str">
            <v>20 Rft</v>
          </cell>
          <cell r="D1794">
            <v>104.12</v>
          </cell>
          <cell r="E1794">
            <v>213.78</v>
          </cell>
          <cell r="F1794" t="str">
            <v>m</v>
          </cell>
          <cell r="G1794">
            <v>17.079999999999998</v>
          </cell>
          <cell r="H1794">
            <v>35.07</v>
          </cell>
          <cell r="I1794" t="str">
            <v>14.4 , 14.6, 14.5.9 , 14.8</v>
          </cell>
        </row>
        <row r="1795">
          <cell r="A1795" t="str">
            <v>14-73-f</v>
          </cell>
          <cell r="B1795" t="str">
            <v>Providing of thermal insulation of high density (64kg/m3) fiber glass pipe insulation faced with aluminium foil for chilled/hot water piping complete 2.5" dia</v>
          </cell>
          <cell r="C1795" t="str">
            <v>20 Rft</v>
          </cell>
          <cell r="D1795">
            <v>104.12</v>
          </cell>
          <cell r="E1795">
            <v>231.56</v>
          </cell>
          <cell r="F1795" t="str">
            <v>m</v>
          </cell>
          <cell r="G1795">
            <v>17.079999999999998</v>
          </cell>
          <cell r="H1795">
            <v>37.99</v>
          </cell>
          <cell r="I1795" t="str">
            <v>14.4 , 14.6, 14.5.9 , 14.8</v>
          </cell>
        </row>
        <row r="1796">
          <cell r="A1796" t="str">
            <v>14-73-g</v>
          </cell>
          <cell r="B1796" t="str">
            <v>Providing of thermal insulation of high density (64kg/m3) fiber glass pipe insulation faced with aluminium foil for chilled/hot water piping complete: 3" dia</v>
          </cell>
          <cell r="C1796" t="str">
            <v>20 Rft</v>
          </cell>
          <cell r="D1796">
            <v>104.12</v>
          </cell>
          <cell r="E1796">
            <v>250.82</v>
          </cell>
          <cell r="F1796" t="str">
            <v>m</v>
          </cell>
          <cell r="G1796">
            <v>17.079999999999998</v>
          </cell>
          <cell r="H1796">
            <v>41.15</v>
          </cell>
          <cell r="I1796" t="str">
            <v>14.4 , 14.6, 14.5.9 , 14.8</v>
          </cell>
        </row>
        <row r="1797">
          <cell r="A1797" t="str">
            <v>14-74-a</v>
          </cell>
          <cell r="B1797" t="str">
            <v>Providing and Fixing in positioin Gas water with fittings including thermostat, safety valve etc:- 30 Gallon Best Quality</v>
          </cell>
          <cell r="C1797" t="str">
            <v>Each</v>
          </cell>
          <cell r="D1797">
            <v>735</v>
          </cell>
          <cell r="E1797">
            <v>26427.5</v>
          </cell>
          <cell r="F1797" t="str">
            <v>Each</v>
          </cell>
          <cell r="G1797">
            <v>735</v>
          </cell>
          <cell r="H1797">
            <v>26427.5</v>
          </cell>
          <cell r="I1797" t="str">
            <v>14.4 , 14.6, 14.8</v>
          </cell>
        </row>
        <row r="1798">
          <cell r="A1798" t="str">
            <v>14-74-b</v>
          </cell>
          <cell r="B1798" t="str">
            <v>Providing and Fixing in positioin Gas water with fittings including thermostat, safety valve etc:- 35 Gallon Best Quality</v>
          </cell>
          <cell r="C1798" t="str">
            <v>Each</v>
          </cell>
          <cell r="D1798">
            <v>643.12</v>
          </cell>
          <cell r="E1798">
            <v>28128.12</v>
          </cell>
          <cell r="F1798" t="str">
            <v>Each</v>
          </cell>
          <cell r="G1798">
            <v>643.12</v>
          </cell>
          <cell r="H1798">
            <v>28128.13</v>
          </cell>
          <cell r="I1798" t="str">
            <v>14.4 , 14.6, 14.8</v>
          </cell>
        </row>
        <row r="1799">
          <cell r="A1799" t="str">
            <v>14-74-c</v>
          </cell>
          <cell r="B1799" t="str">
            <v>Providing and Fixing in positioin Wooden water geyser  with fittings : 30 Gallon Best Quality</v>
          </cell>
          <cell r="C1799" t="str">
            <v>Each</v>
          </cell>
          <cell r="D1799">
            <v>459.38</v>
          </cell>
          <cell r="E1799">
            <v>24359.38</v>
          </cell>
          <cell r="F1799" t="str">
            <v>Each</v>
          </cell>
          <cell r="G1799">
            <v>459.38</v>
          </cell>
          <cell r="H1799">
            <v>24359.38</v>
          </cell>
          <cell r="I1799" t="str">
            <v>14.4 , 14.6, 14.8</v>
          </cell>
        </row>
        <row r="1800">
          <cell r="A1800" t="str">
            <v>14-74-d</v>
          </cell>
          <cell r="B1800" t="str">
            <v>Providing and Fixing in positioin Gas water Geyser with fittings including thermostat, safety valve etc:- 50 Gallon  Best Quality</v>
          </cell>
          <cell r="C1800" t="str">
            <v>Each</v>
          </cell>
          <cell r="D1800">
            <v>643.12</v>
          </cell>
          <cell r="E1800">
            <v>34103.120000000003</v>
          </cell>
          <cell r="F1800" t="str">
            <v>each</v>
          </cell>
          <cell r="G1800">
            <v>643.12</v>
          </cell>
          <cell r="H1800">
            <v>34103.129999999997</v>
          </cell>
        </row>
        <row r="1801">
          <cell r="A1801" t="str">
            <v>14-75-a</v>
          </cell>
          <cell r="B1801" t="str">
            <v>Providing &amp; Fixing of approved quality Cooking Range Model 307 (3 Burners Black), Bigger size</v>
          </cell>
          <cell r="C1801" t="str">
            <v>Each</v>
          </cell>
          <cell r="D1801">
            <v>229.69</v>
          </cell>
          <cell r="E1801">
            <v>29188.36</v>
          </cell>
          <cell r="F1801" t="str">
            <v>Each</v>
          </cell>
          <cell r="G1801">
            <v>229.69</v>
          </cell>
          <cell r="H1801">
            <v>29188.36</v>
          </cell>
          <cell r="I1801" t="str">
            <v>14.4 , 14.6, 14.8</v>
          </cell>
        </row>
        <row r="1802">
          <cell r="A1802" t="str">
            <v>14-75-b</v>
          </cell>
          <cell r="B1802" t="str">
            <v>Providing &amp; Fixing of approved quality Cooking Range Model 308 (3 Burners Black), Smaller size</v>
          </cell>
          <cell r="C1802" t="str">
            <v>Each</v>
          </cell>
          <cell r="D1802">
            <v>229.69</v>
          </cell>
          <cell r="E1802">
            <v>26220.94</v>
          </cell>
          <cell r="F1802" t="str">
            <v>Each</v>
          </cell>
          <cell r="G1802">
            <v>229.69</v>
          </cell>
          <cell r="H1802">
            <v>26220.94</v>
          </cell>
          <cell r="I1802" t="str">
            <v>14.4 , 14.6, 14.8</v>
          </cell>
        </row>
        <row r="1803">
          <cell r="A1803" t="str">
            <v>14-76</v>
          </cell>
          <cell r="B1803" t="str">
            <v>Providing &amp; Fixing of approved quality Cooking Range Model 310 (3 Burners White)</v>
          </cell>
          <cell r="C1803" t="str">
            <v>Each</v>
          </cell>
          <cell r="D1803">
            <v>229.69</v>
          </cell>
          <cell r="E1803">
            <v>27069.39</v>
          </cell>
          <cell r="F1803" t="str">
            <v>Each</v>
          </cell>
          <cell r="G1803">
            <v>229.69</v>
          </cell>
          <cell r="H1803">
            <v>27069.39</v>
          </cell>
          <cell r="I1803" t="str">
            <v>14.4 , 14.6, 14.8</v>
          </cell>
        </row>
        <row r="1804">
          <cell r="A1804" t="str">
            <v>14-77</v>
          </cell>
          <cell r="B1804" t="str">
            <v>Providing &amp; Fixing of approved quality Cooking Range Model 312 (5 Burners), Automatic)</v>
          </cell>
          <cell r="C1804" t="str">
            <v>Each</v>
          </cell>
          <cell r="D1804">
            <v>229.69</v>
          </cell>
          <cell r="E1804">
            <v>30642.44</v>
          </cell>
          <cell r="F1804" t="str">
            <v>Each</v>
          </cell>
          <cell r="G1804">
            <v>229.69</v>
          </cell>
          <cell r="H1804">
            <v>30642.44</v>
          </cell>
          <cell r="I1804" t="str">
            <v>14.4 , 14.6, 14.8</v>
          </cell>
        </row>
        <row r="1805">
          <cell r="A1805" t="str">
            <v>14-78</v>
          </cell>
          <cell r="B1805" t="str">
            <v>Providing and Fixing low level plastic flushing cistern 3 gallons (13.63) liters capacity, complete in all respects</v>
          </cell>
          <cell r="C1805" t="str">
            <v>Each</v>
          </cell>
          <cell r="D1805">
            <v>220.5</v>
          </cell>
          <cell r="E1805">
            <v>3447.24</v>
          </cell>
          <cell r="F1805" t="str">
            <v>Each</v>
          </cell>
          <cell r="G1805">
            <v>220.5</v>
          </cell>
          <cell r="H1805">
            <v>3447.24</v>
          </cell>
          <cell r="I1805" t="str">
            <v>14.4 , 14.6, 14.7.3 , 14.8</v>
          </cell>
        </row>
        <row r="1806">
          <cell r="A1806" t="str">
            <v>14-79-a</v>
          </cell>
          <cell r="B1806" t="str">
            <v>Supply and fixing of 0.5 HP Monoblock water pump 1.25"x1" single phase upto 72 ft head (Type SE) i/c all accessories</v>
          </cell>
          <cell r="C1806" t="str">
            <v>Each</v>
          </cell>
          <cell r="D1806">
            <v>882</v>
          </cell>
          <cell r="E1806">
            <v>14076.76</v>
          </cell>
          <cell r="F1806" t="str">
            <v>Each</v>
          </cell>
          <cell r="G1806">
            <v>882</v>
          </cell>
          <cell r="H1806">
            <v>14076.76</v>
          </cell>
          <cell r="I1806" t="str">
            <v>14.4 , 14.6, 14.8, 15.16.3</v>
          </cell>
        </row>
        <row r="1807">
          <cell r="A1807" t="str">
            <v>14-79-b</v>
          </cell>
          <cell r="B1807" t="str">
            <v>Supply and fixing of 1.0 HP Monoblock water pump 1.25"x1" single phase upto 90 ft head (Type SE) i/c all accessories</v>
          </cell>
          <cell r="C1807" t="str">
            <v>Each</v>
          </cell>
          <cell r="D1807">
            <v>882</v>
          </cell>
          <cell r="E1807">
            <v>17747.8</v>
          </cell>
          <cell r="F1807" t="str">
            <v>Each</v>
          </cell>
          <cell r="G1807">
            <v>882</v>
          </cell>
          <cell r="H1807">
            <v>17747.8</v>
          </cell>
          <cell r="I1807" t="str">
            <v>14.4 , 14.6, 14.8, 15.16.3</v>
          </cell>
        </row>
        <row r="1808">
          <cell r="A1808" t="str">
            <v>14-79-c</v>
          </cell>
          <cell r="B1808" t="str">
            <v>Supply and fixing of 1.0 HP Monoblock water pump 1.25"x1" single phase upto 88 ft head (Type DE-S2) i/c all accessories.</v>
          </cell>
          <cell r="C1808" t="str">
            <v>Each</v>
          </cell>
          <cell r="D1808">
            <v>882</v>
          </cell>
          <cell r="E1808">
            <v>17747.8</v>
          </cell>
          <cell r="F1808" t="str">
            <v>Each</v>
          </cell>
          <cell r="G1808">
            <v>882</v>
          </cell>
          <cell r="H1808">
            <v>17747.8</v>
          </cell>
          <cell r="I1808" t="str">
            <v>14.4 , 14.6, 14.8, 15.16.3</v>
          </cell>
        </row>
        <row r="1809">
          <cell r="A1809" t="str">
            <v>14-79-d</v>
          </cell>
          <cell r="B1809" t="str">
            <v>Supply and fixing of 1.5 HP Monoblock water pump 1.25"x1" single phase upto 130 ft head (Type DE-S2) i/c all accessories</v>
          </cell>
          <cell r="C1809" t="str">
            <v>Each</v>
          </cell>
          <cell r="D1809">
            <v>882</v>
          </cell>
          <cell r="E1809">
            <v>20377.04</v>
          </cell>
          <cell r="F1809" t="str">
            <v>Each</v>
          </cell>
          <cell r="G1809">
            <v>882</v>
          </cell>
          <cell r="H1809">
            <v>20377.04</v>
          </cell>
          <cell r="I1809" t="str">
            <v>14.4 , 14.6, 14.8, 15.16.3</v>
          </cell>
        </row>
        <row r="1810">
          <cell r="A1810" t="str">
            <v>14-80-a</v>
          </cell>
          <cell r="B1810" t="str">
            <v>Supply and fixing of 2.0 HP Monoblock water pump 1.5"x1.25" 3 stage model DE-S3 (Deen Pump) single phase for 150 ft head with all accessories</v>
          </cell>
          <cell r="C1810" t="str">
            <v>Each</v>
          </cell>
          <cell r="D1810">
            <v>882</v>
          </cell>
          <cell r="E1810">
            <v>26262.27</v>
          </cell>
          <cell r="F1810" t="str">
            <v>Each</v>
          </cell>
          <cell r="G1810">
            <v>882</v>
          </cell>
          <cell r="H1810">
            <v>26262.27</v>
          </cell>
          <cell r="I1810" t="str">
            <v>14.4 , 14.6, 14.8, 15.16.3</v>
          </cell>
        </row>
        <row r="1811">
          <cell r="A1811" t="str">
            <v>14-80-b</v>
          </cell>
          <cell r="B1811" t="str">
            <v>Supply and fixing of 2.0 HP Monoblock water pump 1.5"x1.5" 4 stage model DE-S4 single phase for 190 ft head with all accessories</v>
          </cell>
          <cell r="C1811" t="str">
            <v>Each</v>
          </cell>
          <cell r="D1811">
            <v>882</v>
          </cell>
          <cell r="E1811">
            <v>27059.1</v>
          </cell>
          <cell r="F1811" t="str">
            <v>Each</v>
          </cell>
          <cell r="G1811">
            <v>882</v>
          </cell>
          <cell r="H1811">
            <v>27059.1</v>
          </cell>
          <cell r="I1811" t="str">
            <v>14.4 , 14.6, 14.8, 15.16.3</v>
          </cell>
        </row>
        <row r="1812">
          <cell r="A1812" t="str">
            <v>14-80-c</v>
          </cell>
          <cell r="B1812" t="str">
            <v>Supply and fixing of 2.0 HP Monoblock water pump 2"x2" size 1 stage SE model single phase for 65 ft head with all accessories and fittings.</v>
          </cell>
          <cell r="C1812" t="str">
            <v>Each</v>
          </cell>
          <cell r="D1812">
            <v>882</v>
          </cell>
          <cell r="E1812">
            <v>26323.42</v>
          </cell>
          <cell r="F1812" t="str">
            <v>Each</v>
          </cell>
          <cell r="G1812">
            <v>882</v>
          </cell>
          <cell r="H1812">
            <v>26323.42</v>
          </cell>
          <cell r="I1812" t="str">
            <v>14.4 , 14.6, 14.8, 15.16.3</v>
          </cell>
        </row>
        <row r="1813">
          <cell r="A1813" t="str">
            <v>14-81-a</v>
          </cell>
          <cell r="B1813" t="str">
            <v>Supply and fixing of 3.0 HP Monoblock water pump 1.5"x1.5" size 5 stage DE-S5 model single phase for 220 ft head with all accessories</v>
          </cell>
          <cell r="C1813" t="str">
            <v>Each</v>
          </cell>
          <cell r="D1813">
            <v>882</v>
          </cell>
          <cell r="E1813">
            <v>31383.08</v>
          </cell>
          <cell r="F1813" t="str">
            <v>Each</v>
          </cell>
          <cell r="G1813">
            <v>882</v>
          </cell>
          <cell r="H1813">
            <v>31383.08</v>
          </cell>
          <cell r="I1813" t="str">
            <v>14.4 , 14.6, 14.8, 15.16.3</v>
          </cell>
        </row>
        <row r="1814">
          <cell r="A1814" t="str">
            <v>14-81-b</v>
          </cell>
          <cell r="B1814" t="str">
            <v>Supply and fixing of 3.0 HP Monoblock water pump 1.5"x1.25" size 6 stage DE-S6 model single phase for 260 ft head with all accessories</v>
          </cell>
          <cell r="C1814" t="str">
            <v>Each</v>
          </cell>
          <cell r="D1814">
            <v>882</v>
          </cell>
          <cell r="E1814">
            <v>30334.35</v>
          </cell>
          <cell r="F1814" t="str">
            <v>Each</v>
          </cell>
          <cell r="G1814">
            <v>882</v>
          </cell>
          <cell r="H1814">
            <v>30334.35</v>
          </cell>
          <cell r="I1814" t="str">
            <v>14.4 , 14.6, 14.8, 15.16.3</v>
          </cell>
        </row>
        <row r="1815">
          <cell r="A1815" t="str">
            <v>14-81-c</v>
          </cell>
          <cell r="B1815" t="str">
            <v>Supply and fixing of 4.0 HP Monoblock water pump 1.5"x1.25" size 7 stage DN-S7 model single phase for 300 ft head with all accessories</v>
          </cell>
          <cell r="C1815" t="str">
            <v>Each</v>
          </cell>
          <cell r="D1815">
            <v>882</v>
          </cell>
          <cell r="E1815">
            <v>37182.9</v>
          </cell>
          <cell r="F1815" t="str">
            <v>Each</v>
          </cell>
          <cell r="G1815">
            <v>882</v>
          </cell>
          <cell r="H1815">
            <v>37182.9</v>
          </cell>
          <cell r="I1815" t="str">
            <v>14.4 , 14.6, 14.8, 15.16.3</v>
          </cell>
        </row>
        <row r="1816">
          <cell r="A1816" t="str">
            <v>14-81-d</v>
          </cell>
          <cell r="B1816" t="str">
            <v>Supply and fixing of 3.0 HP Monoblock water pump 2.5"x2" size 2 stage DE-S2 model single phase for 100 ft head with all accessories</v>
          </cell>
          <cell r="C1816" t="str">
            <v>Each</v>
          </cell>
          <cell r="D1816">
            <v>1470</v>
          </cell>
          <cell r="E1816">
            <v>37155.08</v>
          </cell>
          <cell r="F1816" t="str">
            <v>Each</v>
          </cell>
          <cell r="G1816">
            <v>1470</v>
          </cell>
          <cell r="H1816">
            <v>37155.08</v>
          </cell>
          <cell r="I1816" t="str">
            <v>14.4 , 14.6, 14.8, 15.16.3</v>
          </cell>
        </row>
        <row r="1817">
          <cell r="A1817" t="str">
            <v>14-81-e</v>
          </cell>
          <cell r="B1817" t="str">
            <v>Supply and fixing of 4.0 HP Monoblock water pump 1.5"x2" size 3= stage DN-S3 model single phase for 130 ft head with all accessories</v>
          </cell>
          <cell r="C1817" t="str">
            <v>Each</v>
          </cell>
          <cell r="D1817">
            <v>882</v>
          </cell>
          <cell r="E1817">
            <v>38594.07</v>
          </cell>
          <cell r="F1817" t="str">
            <v>Each</v>
          </cell>
          <cell r="G1817">
            <v>882</v>
          </cell>
          <cell r="H1817">
            <v>38594.07</v>
          </cell>
          <cell r="I1817" t="str">
            <v>14.4 , 14.6, 14.8, 15.16.3</v>
          </cell>
        </row>
        <row r="1818">
          <cell r="A1818" t="str">
            <v>14-81-f</v>
          </cell>
          <cell r="B1818" t="str">
            <v>Supply and fixing of 4.0 HP Monoblock water pump 1.5"x2" size 4 stage DN-S4 model single phase for 160 ft head with all accessories</v>
          </cell>
          <cell r="C1818" t="str">
            <v>Each</v>
          </cell>
          <cell r="D1818">
            <v>1470</v>
          </cell>
          <cell r="E1818">
            <v>39182.07</v>
          </cell>
          <cell r="F1818" t="str">
            <v>Each</v>
          </cell>
          <cell r="G1818">
            <v>1470</v>
          </cell>
          <cell r="H1818">
            <v>39182.07</v>
          </cell>
          <cell r="I1818" t="str">
            <v>14.4 , 14.6, 14.8, 15.16.3</v>
          </cell>
        </row>
        <row r="1819">
          <cell r="A1819" t="str">
            <v>14-81-g</v>
          </cell>
          <cell r="B1819" t="str">
            <v>Supply and fixing of 3.0 HP Monoblock water pump 3"x3" size 1stage P.P model single phase for 60 ft head with all accessories</v>
          </cell>
          <cell r="C1819" t="str">
            <v>Each</v>
          </cell>
          <cell r="D1819">
            <v>882</v>
          </cell>
          <cell r="E1819">
            <v>41981.13</v>
          </cell>
          <cell r="F1819" t="str">
            <v>Each</v>
          </cell>
          <cell r="G1819">
            <v>882</v>
          </cell>
          <cell r="H1819">
            <v>41981.13</v>
          </cell>
          <cell r="I1819" t="str">
            <v>14.4 , 14.6, 14.8, 15.16.3</v>
          </cell>
        </row>
        <row r="1820">
          <cell r="A1820" t="str">
            <v>14-81-h</v>
          </cell>
          <cell r="B1820" t="str">
            <v>Supply and fixing of 4.0 HP Monoblock water pump 3"x2.5" size1stage P.P model single phase for 60 ft head with all accessories</v>
          </cell>
          <cell r="C1820" t="str">
            <v>Each</v>
          </cell>
          <cell r="D1820">
            <v>882</v>
          </cell>
          <cell r="E1820">
            <v>49270.63</v>
          </cell>
          <cell r="F1820" t="str">
            <v>Each</v>
          </cell>
          <cell r="G1820">
            <v>882</v>
          </cell>
          <cell r="H1820">
            <v>49270.63</v>
          </cell>
          <cell r="I1820" t="str">
            <v>14.4 , 14.6, 14.8, 15.16.3</v>
          </cell>
        </row>
        <row r="1821">
          <cell r="A1821" t="str">
            <v>14-82-a</v>
          </cell>
          <cell r="B1821" t="str">
            <v>Supply and fixing of 1.0 HP Deep well water pump 1"x1" size 1stage Jet S-1 model single phase for 60 ft suction and upto 60 ft head with all accessories</v>
          </cell>
          <cell r="C1821" t="str">
            <v>Each</v>
          </cell>
          <cell r="D1821">
            <v>3246.25</v>
          </cell>
          <cell r="E1821">
            <v>21019.37</v>
          </cell>
          <cell r="F1821" t="str">
            <v>Each</v>
          </cell>
          <cell r="G1821">
            <v>3246.25</v>
          </cell>
          <cell r="H1821">
            <v>21019.37</v>
          </cell>
          <cell r="I1821" t="str">
            <v>14.4 , 14.6, 14.8, 15.16.3</v>
          </cell>
        </row>
        <row r="1822">
          <cell r="A1822" t="str">
            <v>14-82-b</v>
          </cell>
          <cell r="B1822" t="str">
            <v>Supply and fixing of 2.0 HP Deep well water pump 1"x1" size 2stage Jet S-2 model single phase for 80 ft suction and upto 80 ft head with all accessories</v>
          </cell>
          <cell r="C1822" t="str">
            <v>Each</v>
          </cell>
          <cell r="D1822">
            <v>3246.25</v>
          </cell>
          <cell r="E1822">
            <v>26396.87</v>
          </cell>
          <cell r="F1822" t="str">
            <v>Each</v>
          </cell>
          <cell r="G1822">
            <v>3246.25</v>
          </cell>
          <cell r="H1822">
            <v>26396.87</v>
          </cell>
          <cell r="I1822" t="str">
            <v>14.4 , 14.6, 14.8, 15.16.3</v>
          </cell>
        </row>
        <row r="1823">
          <cell r="A1823" t="str">
            <v>14-82-c</v>
          </cell>
          <cell r="B1823" t="str">
            <v>Supply and fixing of 3.0 HP Deep well water pump 1"x1" size 3stage Jet S-3 model single phase for 120 ft suction and upto 120 ft head with all accessories</v>
          </cell>
          <cell r="C1823" t="str">
            <v>Each</v>
          </cell>
          <cell r="D1823">
            <v>3246.25</v>
          </cell>
          <cell r="E1823">
            <v>30878.12</v>
          </cell>
          <cell r="F1823" t="str">
            <v>Each</v>
          </cell>
          <cell r="G1823">
            <v>3246.25</v>
          </cell>
          <cell r="H1823">
            <v>30878.12</v>
          </cell>
          <cell r="I1823" t="str">
            <v>14.4 , 14.6, 14.8, 15.16.3</v>
          </cell>
        </row>
        <row r="1824">
          <cell r="A1824" t="str">
            <v>14-82-d</v>
          </cell>
          <cell r="B1824" t="str">
            <v>Supply and fixing of 4.0 HP Deep well water pump 1"x1" size 4 stage Jet S-4 model single phase for 160 ft suction and upto 160 ft head with all accessories</v>
          </cell>
          <cell r="C1824" t="str">
            <v>Each</v>
          </cell>
          <cell r="D1824">
            <v>3246.25</v>
          </cell>
          <cell r="E1824">
            <v>35578.29</v>
          </cell>
          <cell r="F1824" t="str">
            <v>Each</v>
          </cell>
          <cell r="G1824">
            <v>3246.25</v>
          </cell>
          <cell r="H1824">
            <v>35578.29</v>
          </cell>
          <cell r="I1824" t="str">
            <v>14.4 , 14.6, 14.8, 15.16.3</v>
          </cell>
        </row>
        <row r="1825">
          <cell r="A1825" t="str">
            <v>14-83</v>
          </cell>
          <cell r="B1825" t="str">
            <v>Providing &amp; Fixing Solar Geysers 35 gallons capacity</v>
          </cell>
          <cell r="C1825" t="str">
            <v>Each</v>
          </cell>
          <cell r="D1825">
            <v>2511.25</v>
          </cell>
          <cell r="E1825">
            <v>38982.65</v>
          </cell>
          <cell r="F1825" t="str">
            <v>Each</v>
          </cell>
          <cell r="G1825">
            <v>2511.25</v>
          </cell>
          <cell r="H1825">
            <v>38982.65</v>
          </cell>
          <cell r="I1825" t="str">
            <v>14.4 , 14.6, 14.8, 15.16.3</v>
          </cell>
        </row>
        <row r="1826">
          <cell r="A1826" t="str">
            <v>14-84-a-01</v>
          </cell>
          <cell r="B1826" t="str">
            <v>Furnish and install of G.I Union : 6" dia</v>
          </cell>
          <cell r="C1826" t="str">
            <v>Each</v>
          </cell>
          <cell r="D1826">
            <v>117.6</v>
          </cell>
          <cell r="E1826">
            <v>10901.95</v>
          </cell>
          <cell r="F1826" t="str">
            <v>Each</v>
          </cell>
          <cell r="G1826">
            <v>117.6</v>
          </cell>
          <cell r="H1826">
            <v>10901.95</v>
          </cell>
          <cell r="I1826" t="str">
            <v>14.6.2 , 14.8.4</v>
          </cell>
        </row>
        <row r="1827">
          <cell r="A1827" t="str">
            <v>14-84-a-02</v>
          </cell>
          <cell r="B1827" t="str">
            <v>Furnish and install of G.I  Socket : 6" dia</v>
          </cell>
          <cell r="C1827" t="str">
            <v>Each</v>
          </cell>
          <cell r="D1827">
            <v>117.6</v>
          </cell>
          <cell r="E1827">
            <v>3708.05</v>
          </cell>
          <cell r="F1827" t="str">
            <v>Each</v>
          </cell>
          <cell r="G1827">
            <v>117.6</v>
          </cell>
          <cell r="H1827">
            <v>3708.05</v>
          </cell>
          <cell r="I1827" t="str">
            <v>14.6.2 , 14.8.4</v>
          </cell>
        </row>
        <row r="1828">
          <cell r="A1828" t="str">
            <v>14-84-a-03</v>
          </cell>
          <cell r="B1828" t="str">
            <v>Furnish and install of G.I Tee : 6" dia</v>
          </cell>
          <cell r="C1828" t="str">
            <v>Each</v>
          </cell>
          <cell r="D1828">
            <v>117.6</v>
          </cell>
          <cell r="E1828">
            <v>8537.99</v>
          </cell>
          <cell r="F1828" t="str">
            <v>Each</v>
          </cell>
          <cell r="G1828">
            <v>117.6</v>
          </cell>
          <cell r="H1828">
            <v>8537.99</v>
          </cell>
          <cell r="I1828" t="str">
            <v>14.6.2 , 14.8.4</v>
          </cell>
        </row>
        <row r="1829">
          <cell r="A1829" t="str">
            <v>14-84-a-04</v>
          </cell>
          <cell r="B1829" t="str">
            <v>Furnish and install of G.I Elbow : 6" dia</v>
          </cell>
          <cell r="C1829" t="str">
            <v>Each</v>
          </cell>
          <cell r="D1829">
            <v>117.6</v>
          </cell>
          <cell r="E1829">
            <v>7921.62</v>
          </cell>
          <cell r="F1829" t="str">
            <v>Each</v>
          </cell>
          <cell r="G1829">
            <v>117.6</v>
          </cell>
          <cell r="H1829">
            <v>7921.62</v>
          </cell>
          <cell r="I1829" t="str">
            <v>14.6.2 , 14.8.4</v>
          </cell>
        </row>
        <row r="1830">
          <cell r="A1830" t="str">
            <v>14-84-b-01</v>
          </cell>
          <cell r="B1830" t="str">
            <v>Furnish and install of G.I Union : 4" dia</v>
          </cell>
          <cell r="C1830" t="str">
            <v>Each</v>
          </cell>
          <cell r="D1830">
            <v>117.6</v>
          </cell>
          <cell r="E1830">
            <v>2599.21</v>
          </cell>
          <cell r="F1830" t="str">
            <v>Each</v>
          </cell>
          <cell r="G1830">
            <v>117.6</v>
          </cell>
          <cell r="H1830">
            <v>2599.21</v>
          </cell>
          <cell r="I1830" t="str">
            <v>14.6.2 , 14.8.4</v>
          </cell>
        </row>
        <row r="1831">
          <cell r="A1831" t="str">
            <v>14-84-b-02</v>
          </cell>
          <cell r="B1831" t="str">
            <v>Furnish and install of G.I  Socket : 4" dia</v>
          </cell>
          <cell r="C1831" t="str">
            <v>Each</v>
          </cell>
          <cell r="D1831">
            <v>117.6</v>
          </cell>
          <cell r="E1831">
            <v>1377.8</v>
          </cell>
          <cell r="F1831" t="str">
            <v>Each</v>
          </cell>
          <cell r="G1831">
            <v>117.6</v>
          </cell>
          <cell r="H1831">
            <v>1377.8</v>
          </cell>
          <cell r="I1831" t="str">
            <v>14.6.2 , 14.8.4</v>
          </cell>
        </row>
        <row r="1832">
          <cell r="A1832" t="str">
            <v>14-84-b-03</v>
          </cell>
          <cell r="B1832" t="str">
            <v>Furnish and install of G.I  Tee : 4" dia</v>
          </cell>
          <cell r="C1832" t="str">
            <v>Each</v>
          </cell>
          <cell r="D1832">
            <v>117.6</v>
          </cell>
          <cell r="E1832">
            <v>2827.68</v>
          </cell>
          <cell r="F1832" t="str">
            <v>Each</v>
          </cell>
          <cell r="G1832">
            <v>117.6</v>
          </cell>
          <cell r="H1832">
            <v>2827.68</v>
          </cell>
          <cell r="I1832" t="str">
            <v>14.6.2 , 14.8.4</v>
          </cell>
        </row>
        <row r="1833">
          <cell r="A1833" t="str">
            <v>14-84-b-04</v>
          </cell>
          <cell r="B1833" t="str">
            <v>Furnish and install of G.I Elbow : 4" dia</v>
          </cell>
          <cell r="C1833" t="str">
            <v>Each</v>
          </cell>
          <cell r="D1833">
            <v>117.6</v>
          </cell>
          <cell r="E1833">
            <v>2522.61</v>
          </cell>
          <cell r="F1833" t="str">
            <v>Each</v>
          </cell>
          <cell r="G1833">
            <v>117.6</v>
          </cell>
          <cell r="H1833">
            <v>2522.61</v>
          </cell>
          <cell r="I1833" t="str">
            <v>14.6.2 , 14.8.4</v>
          </cell>
        </row>
        <row r="1834">
          <cell r="A1834" t="str">
            <v>14-84-c-01</v>
          </cell>
          <cell r="B1834" t="str">
            <v>Furnish and install of G.I Union : 3" dia</v>
          </cell>
          <cell r="C1834" t="str">
            <v>Each</v>
          </cell>
          <cell r="D1834">
            <v>117.6</v>
          </cell>
          <cell r="E1834">
            <v>2482.0700000000002</v>
          </cell>
          <cell r="F1834" t="str">
            <v>Each</v>
          </cell>
          <cell r="G1834">
            <v>117.6</v>
          </cell>
          <cell r="H1834">
            <v>2482.08</v>
          </cell>
          <cell r="I1834" t="str">
            <v>14.6.2 , 14.8.4</v>
          </cell>
        </row>
        <row r="1835">
          <cell r="A1835" t="str">
            <v>14-84-c-02</v>
          </cell>
          <cell r="B1835" t="str">
            <v>Furnish and install of G.I Socket : 3" dia</v>
          </cell>
          <cell r="C1835" t="str">
            <v>Each</v>
          </cell>
          <cell r="D1835">
            <v>117.6</v>
          </cell>
          <cell r="E1835">
            <v>935.65</v>
          </cell>
          <cell r="F1835" t="str">
            <v>Each</v>
          </cell>
          <cell r="G1835">
            <v>117.6</v>
          </cell>
          <cell r="H1835">
            <v>935.65</v>
          </cell>
          <cell r="I1835" t="str">
            <v>14.6.2 , 14.8.4</v>
          </cell>
        </row>
        <row r="1836">
          <cell r="A1836" t="str">
            <v>14-84-c-03</v>
          </cell>
          <cell r="B1836" t="str">
            <v>Furnish and install of G.I  Tee : 3" dia</v>
          </cell>
          <cell r="C1836" t="str">
            <v>Each</v>
          </cell>
          <cell r="D1836">
            <v>117.6</v>
          </cell>
          <cell r="E1836">
            <v>2015.98</v>
          </cell>
          <cell r="F1836" t="str">
            <v>Each</v>
          </cell>
          <cell r="G1836">
            <v>117.6</v>
          </cell>
          <cell r="H1836">
            <v>2015.98</v>
          </cell>
          <cell r="I1836" t="str">
            <v>14.6.2 , 14.8.4</v>
          </cell>
        </row>
        <row r="1837">
          <cell r="A1837" t="str">
            <v>14-84-c-04</v>
          </cell>
          <cell r="B1837" t="str">
            <v>Furnish and install of G.I  Elbow : 3" dia</v>
          </cell>
          <cell r="C1837" t="str">
            <v>Each</v>
          </cell>
          <cell r="D1837">
            <v>117.6</v>
          </cell>
          <cell r="E1837">
            <v>1781.43</v>
          </cell>
          <cell r="F1837" t="str">
            <v>Each</v>
          </cell>
          <cell r="G1837">
            <v>117.6</v>
          </cell>
          <cell r="H1837">
            <v>1781.43</v>
          </cell>
          <cell r="I1837" t="str">
            <v>14.6.2 , 14.8.4</v>
          </cell>
        </row>
        <row r="1838">
          <cell r="A1838" t="str">
            <v>14-84-d-01</v>
          </cell>
          <cell r="B1838" t="str">
            <v>Furnish and install of G.I Union : 2.5" dia</v>
          </cell>
          <cell r="C1838" t="str">
            <v>Each</v>
          </cell>
          <cell r="D1838">
            <v>117.6</v>
          </cell>
          <cell r="E1838">
            <v>2013.83</v>
          </cell>
          <cell r="F1838" t="str">
            <v>Each</v>
          </cell>
          <cell r="G1838">
            <v>117.6</v>
          </cell>
          <cell r="H1838">
            <v>2013.83</v>
          </cell>
          <cell r="I1838" t="str">
            <v>14.6.2 , 14.8.4</v>
          </cell>
        </row>
        <row r="1839">
          <cell r="A1839" t="str">
            <v>14-84-d-02</v>
          </cell>
          <cell r="B1839" t="str">
            <v>Furnish and install of G.I  Socket : 2.5" dia</v>
          </cell>
          <cell r="C1839" t="str">
            <v>Each</v>
          </cell>
          <cell r="D1839">
            <v>117.6</v>
          </cell>
          <cell r="E1839">
            <v>613</v>
          </cell>
          <cell r="F1839" t="str">
            <v>Each</v>
          </cell>
          <cell r="G1839">
            <v>117.6</v>
          </cell>
          <cell r="H1839">
            <v>613</v>
          </cell>
          <cell r="I1839" t="str">
            <v>14.6.2 , 14.8.4</v>
          </cell>
        </row>
        <row r="1840">
          <cell r="A1840" t="str">
            <v>14-84-d-03</v>
          </cell>
          <cell r="B1840" t="str">
            <v>Furnish and install of G.I  Tee : 2.5" dia</v>
          </cell>
          <cell r="C1840" t="str">
            <v>Each</v>
          </cell>
          <cell r="D1840">
            <v>117.6</v>
          </cell>
          <cell r="E1840">
            <v>1517.08</v>
          </cell>
          <cell r="F1840" t="str">
            <v>Each</v>
          </cell>
          <cell r="G1840">
            <v>117.6</v>
          </cell>
          <cell r="H1840">
            <v>1517.08</v>
          </cell>
          <cell r="I1840" t="str">
            <v>14.6.2 , 14.8.4</v>
          </cell>
        </row>
        <row r="1841">
          <cell r="A1841" t="str">
            <v>14-84-d-04</v>
          </cell>
          <cell r="B1841" t="str">
            <v>Furnish and install of G.I  Elbow : 2.5" dia</v>
          </cell>
          <cell r="C1841" t="str">
            <v>Each</v>
          </cell>
          <cell r="D1841">
            <v>117.6</v>
          </cell>
          <cell r="E1841">
            <v>955.24</v>
          </cell>
          <cell r="F1841" t="str">
            <v>Each</v>
          </cell>
          <cell r="G1841">
            <v>117.6</v>
          </cell>
          <cell r="H1841">
            <v>955.24</v>
          </cell>
          <cell r="I1841" t="str">
            <v>14.6.2 , 14.8.4</v>
          </cell>
        </row>
        <row r="1842">
          <cell r="A1842" t="str">
            <v>14-84-e-01</v>
          </cell>
          <cell r="B1842" t="str">
            <v>Furnish and install of G.I Union : 2" dia</v>
          </cell>
          <cell r="C1842" t="str">
            <v>Each</v>
          </cell>
          <cell r="D1842">
            <v>110.25</v>
          </cell>
          <cell r="E1842">
            <v>1028.49</v>
          </cell>
          <cell r="F1842" t="str">
            <v>Each</v>
          </cell>
          <cell r="G1842">
            <v>110.25</v>
          </cell>
          <cell r="H1842">
            <v>1028.49</v>
          </cell>
          <cell r="I1842" t="str">
            <v>14.6.2 , 14.8.4</v>
          </cell>
        </row>
        <row r="1843">
          <cell r="A1843" t="str">
            <v>14-84-e-02</v>
          </cell>
          <cell r="B1843" t="str">
            <v>Furnish and install of G.I Socket : 2" dia</v>
          </cell>
          <cell r="C1843" t="str">
            <v>Each</v>
          </cell>
          <cell r="D1843">
            <v>110.25</v>
          </cell>
          <cell r="E1843">
            <v>354.7</v>
          </cell>
          <cell r="F1843" t="str">
            <v>Each</v>
          </cell>
          <cell r="G1843">
            <v>110.25</v>
          </cell>
          <cell r="H1843">
            <v>354.7</v>
          </cell>
          <cell r="I1843" t="str">
            <v>14.6.2 , 14.8.4</v>
          </cell>
        </row>
        <row r="1844">
          <cell r="A1844" t="str">
            <v>14-84-e-03</v>
          </cell>
          <cell r="B1844" t="str">
            <v>Furnish and install of G.I Tee : 2" dia</v>
          </cell>
          <cell r="C1844" t="str">
            <v>Each</v>
          </cell>
          <cell r="D1844">
            <v>110.25</v>
          </cell>
          <cell r="E1844">
            <v>674.22</v>
          </cell>
          <cell r="F1844" t="str">
            <v>Each</v>
          </cell>
          <cell r="G1844">
            <v>110.25</v>
          </cell>
          <cell r="H1844">
            <v>674.22</v>
          </cell>
          <cell r="I1844" t="str">
            <v>14.6.2 , 14.8.4</v>
          </cell>
        </row>
        <row r="1845">
          <cell r="A1845" t="str">
            <v>14-84-e-04</v>
          </cell>
          <cell r="B1845" t="str">
            <v>Furnish and install of G.I  Elbow : 2" dia</v>
          </cell>
          <cell r="C1845" t="str">
            <v>Each</v>
          </cell>
          <cell r="D1845">
            <v>110.25</v>
          </cell>
          <cell r="E1845">
            <v>588.66999999999996</v>
          </cell>
          <cell r="F1845" t="str">
            <v>Each</v>
          </cell>
          <cell r="G1845">
            <v>110.25</v>
          </cell>
          <cell r="H1845">
            <v>588.66999999999996</v>
          </cell>
          <cell r="I1845" t="str">
            <v>14.6.2 , 14.8.4</v>
          </cell>
        </row>
        <row r="1846">
          <cell r="A1846" t="str">
            <v>14-84-f-01</v>
          </cell>
          <cell r="B1846" t="str">
            <v>Furnish and install of G.I Union : 1.5" dia</v>
          </cell>
          <cell r="C1846" t="str">
            <v>Each</v>
          </cell>
          <cell r="D1846">
            <v>110.25</v>
          </cell>
          <cell r="E1846">
            <v>748.09</v>
          </cell>
          <cell r="F1846" t="str">
            <v>Each</v>
          </cell>
          <cell r="G1846">
            <v>110.25</v>
          </cell>
          <cell r="H1846">
            <v>748.09</v>
          </cell>
          <cell r="I1846" t="str">
            <v>14.6.2 , 14.8.4</v>
          </cell>
        </row>
        <row r="1847">
          <cell r="A1847" t="str">
            <v>14-84-f-02</v>
          </cell>
          <cell r="B1847" t="str">
            <v>Furnish and install of G.I  Socket : 1.5" dia</v>
          </cell>
          <cell r="C1847" t="str">
            <v>Each</v>
          </cell>
          <cell r="D1847">
            <v>110.25</v>
          </cell>
          <cell r="E1847">
            <v>257.27999999999997</v>
          </cell>
          <cell r="F1847" t="str">
            <v>Each</v>
          </cell>
          <cell r="G1847">
            <v>110.25</v>
          </cell>
          <cell r="H1847">
            <v>257.27999999999997</v>
          </cell>
          <cell r="I1847" t="str">
            <v>14.6.2 , 14.8.4</v>
          </cell>
        </row>
        <row r="1848">
          <cell r="A1848" t="str">
            <v>14-84-f-03</v>
          </cell>
          <cell r="B1848" t="str">
            <v>Furnish and install of  Tee : 1.5" dia</v>
          </cell>
          <cell r="C1848" t="str">
            <v>Each</v>
          </cell>
          <cell r="D1848">
            <v>110.25</v>
          </cell>
          <cell r="E1848">
            <v>486.07</v>
          </cell>
          <cell r="F1848" t="str">
            <v>Each</v>
          </cell>
          <cell r="G1848">
            <v>110.25</v>
          </cell>
          <cell r="H1848">
            <v>486.07</v>
          </cell>
          <cell r="I1848" t="str">
            <v>14.6.2 , 14.8.4</v>
          </cell>
        </row>
        <row r="1849">
          <cell r="A1849" t="str">
            <v>14-84-f-04</v>
          </cell>
          <cell r="B1849" t="str">
            <v>Furnish and install of G.I  Elbow : 1.5" dia</v>
          </cell>
          <cell r="C1849" t="str">
            <v>Each</v>
          </cell>
          <cell r="D1849">
            <v>110.25</v>
          </cell>
          <cell r="E1849">
            <v>401.26</v>
          </cell>
          <cell r="F1849" t="str">
            <v>Each</v>
          </cell>
          <cell r="G1849">
            <v>110.25</v>
          </cell>
          <cell r="H1849">
            <v>401.26</v>
          </cell>
          <cell r="I1849" t="str">
            <v>14.6.2 , 14.8.4</v>
          </cell>
        </row>
        <row r="1850">
          <cell r="A1850" t="str">
            <v>14-84-g-01</v>
          </cell>
          <cell r="B1850" t="str">
            <v>Furnish and install of G.I Union : 1.25" dia</v>
          </cell>
          <cell r="C1850" t="str">
            <v>Each</v>
          </cell>
          <cell r="D1850">
            <v>102.9</v>
          </cell>
          <cell r="E1850">
            <v>574.78</v>
          </cell>
          <cell r="F1850" t="str">
            <v>Each</v>
          </cell>
          <cell r="G1850">
            <v>102.9</v>
          </cell>
          <cell r="H1850">
            <v>574.78</v>
          </cell>
          <cell r="I1850" t="str">
            <v>14.6.2 , 14.8.4</v>
          </cell>
        </row>
        <row r="1851">
          <cell r="A1851" t="str">
            <v>14-84-g-02</v>
          </cell>
          <cell r="B1851" t="str">
            <v>Furnish and install of G.I  Socket : 1.25" dia</v>
          </cell>
          <cell r="C1851" t="str">
            <v>Each</v>
          </cell>
          <cell r="D1851">
            <v>102.9</v>
          </cell>
          <cell r="E1851">
            <v>232.01</v>
          </cell>
          <cell r="F1851" t="str">
            <v>Each</v>
          </cell>
          <cell r="G1851">
            <v>102.9</v>
          </cell>
          <cell r="H1851">
            <v>232.01</v>
          </cell>
          <cell r="I1851" t="str">
            <v>14.6.2 , 14.8.4</v>
          </cell>
        </row>
        <row r="1852">
          <cell r="A1852" t="str">
            <v>14-84-g-03</v>
          </cell>
          <cell r="B1852" t="str">
            <v>Furnish and install of G.I  Tee : 1.25" dia</v>
          </cell>
          <cell r="C1852" t="str">
            <v>Each</v>
          </cell>
          <cell r="D1852">
            <v>102.9</v>
          </cell>
          <cell r="E1852">
            <v>406.59</v>
          </cell>
          <cell r="F1852" t="str">
            <v>Each</v>
          </cell>
          <cell r="G1852">
            <v>102.9</v>
          </cell>
          <cell r="H1852">
            <v>406.59</v>
          </cell>
          <cell r="I1852" t="str">
            <v>14.6.2 , 14.8.4</v>
          </cell>
        </row>
        <row r="1853">
          <cell r="A1853" t="str">
            <v>14-84-g-04</v>
          </cell>
          <cell r="B1853" t="str">
            <v>Furnish and install of G.I  Elbow : 1.25" dia</v>
          </cell>
          <cell r="C1853" t="str">
            <v>Each</v>
          </cell>
          <cell r="D1853">
            <v>102.9</v>
          </cell>
          <cell r="E1853">
            <v>328.05</v>
          </cell>
          <cell r="F1853" t="str">
            <v>Each</v>
          </cell>
          <cell r="G1853">
            <v>102.9</v>
          </cell>
          <cell r="H1853">
            <v>328.05</v>
          </cell>
          <cell r="I1853" t="str">
            <v>14.6.2 , 14.8.4</v>
          </cell>
        </row>
        <row r="1854">
          <cell r="A1854" t="str">
            <v>14-84-h-01</v>
          </cell>
          <cell r="B1854" t="str">
            <v>Furnish and install of G.I Union : 1" dia</v>
          </cell>
          <cell r="C1854" t="str">
            <v>Each</v>
          </cell>
          <cell r="D1854">
            <v>102.9</v>
          </cell>
          <cell r="E1854">
            <v>432.53</v>
          </cell>
          <cell r="F1854" t="str">
            <v>Each</v>
          </cell>
          <cell r="G1854">
            <v>102.9</v>
          </cell>
          <cell r="H1854">
            <v>432.53</v>
          </cell>
          <cell r="I1854" t="str">
            <v>14.6.2 , 14.8.4</v>
          </cell>
        </row>
        <row r="1855">
          <cell r="A1855" t="str">
            <v>14-84-h-02</v>
          </cell>
          <cell r="B1855" t="str">
            <v>Furnish and install of G.I  Socket : 1" dia</v>
          </cell>
          <cell r="C1855" t="str">
            <v>Each</v>
          </cell>
          <cell r="D1855">
            <v>102.9</v>
          </cell>
          <cell r="E1855">
            <v>192.57</v>
          </cell>
          <cell r="F1855" t="str">
            <v>Each</v>
          </cell>
          <cell r="G1855">
            <v>102.9</v>
          </cell>
          <cell r="H1855">
            <v>192.57</v>
          </cell>
          <cell r="I1855" t="str">
            <v>14.6.2 , 14.8.4</v>
          </cell>
        </row>
        <row r="1856">
          <cell r="A1856" t="str">
            <v>14-84-h-03</v>
          </cell>
          <cell r="B1856" t="str">
            <v>Furnish and install of G.I Tee : 1" dia</v>
          </cell>
          <cell r="C1856" t="str">
            <v>Each</v>
          </cell>
          <cell r="D1856">
            <v>102.9</v>
          </cell>
          <cell r="E1856">
            <v>340.47</v>
          </cell>
          <cell r="F1856" t="str">
            <v>Each</v>
          </cell>
          <cell r="G1856">
            <v>102.9</v>
          </cell>
          <cell r="H1856">
            <v>340.47</v>
          </cell>
          <cell r="I1856" t="str">
            <v>14.6.2 , 14.8.4</v>
          </cell>
        </row>
        <row r="1857">
          <cell r="A1857" t="str">
            <v>14-84-h-04</v>
          </cell>
          <cell r="B1857" t="str">
            <v>Furnish and install of G.I  Elbow : 1" dia</v>
          </cell>
          <cell r="C1857" t="str">
            <v>Each</v>
          </cell>
          <cell r="D1857">
            <v>102.9</v>
          </cell>
          <cell r="E1857">
            <v>262.19</v>
          </cell>
          <cell r="F1857" t="str">
            <v>Each</v>
          </cell>
          <cell r="G1857">
            <v>102.9</v>
          </cell>
          <cell r="H1857">
            <v>262.19</v>
          </cell>
          <cell r="I1857" t="str">
            <v>14.6.2 , 14.8.4</v>
          </cell>
        </row>
        <row r="1858">
          <cell r="A1858" t="str">
            <v>14-85-a</v>
          </cell>
          <cell r="B1858" t="str">
            <v>Supply &amp; fixing of brass foot valve of the following sizes i/c require fittings complete. 2" dia</v>
          </cell>
          <cell r="C1858" t="str">
            <v>Each</v>
          </cell>
          <cell r="D1858">
            <v>117.6</v>
          </cell>
          <cell r="E1858">
            <v>1140.04</v>
          </cell>
          <cell r="F1858" t="str">
            <v>Each</v>
          </cell>
          <cell r="G1858">
            <v>117.6</v>
          </cell>
          <cell r="H1858">
            <v>1140.04</v>
          </cell>
          <cell r="I1858" t="str">
            <v>14.7.21 , 14.8.4</v>
          </cell>
        </row>
        <row r="1859">
          <cell r="A1859" t="str">
            <v>14-85-b</v>
          </cell>
          <cell r="B1859" t="str">
            <v>Supply &amp; fixing of brass foot valve of the following sizes i/c require fittings complete. 2.5" dia</v>
          </cell>
          <cell r="C1859" t="str">
            <v>Each</v>
          </cell>
          <cell r="D1859">
            <v>132.30000000000001</v>
          </cell>
          <cell r="E1859">
            <v>1758.84</v>
          </cell>
          <cell r="F1859" t="str">
            <v>Each</v>
          </cell>
          <cell r="G1859">
            <v>132.30000000000001</v>
          </cell>
          <cell r="H1859">
            <v>1758.84</v>
          </cell>
          <cell r="I1859" t="str">
            <v>14.7.21 , 14.8.4</v>
          </cell>
        </row>
        <row r="1860">
          <cell r="A1860" t="str">
            <v>14-85-c</v>
          </cell>
          <cell r="B1860" t="str">
            <v>Supply &amp; fixing of brass foot valve of the following sizes i/c require fittings complete. 3" dia</v>
          </cell>
          <cell r="C1860" t="str">
            <v>Each</v>
          </cell>
          <cell r="D1860">
            <v>147</v>
          </cell>
          <cell r="E1860">
            <v>2120.1799999999998</v>
          </cell>
          <cell r="F1860" t="str">
            <v>Each</v>
          </cell>
          <cell r="G1860">
            <v>147</v>
          </cell>
          <cell r="H1860">
            <v>2120.1799999999998</v>
          </cell>
          <cell r="I1860" t="str">
            <v>14.7.21 , 14.8.4</v>
          </cell>
        </row>
        <row r="1861">
          <cell r="A1861" t="str">
            <v>14-85-d</v>
          </cell>
          <cell r="B1861" t="str">
            <v>Supply &amp; fixing of brass foot valve of the following sizes i/c require fittings complete. 4" dia</v>
          </cell>
          <cell r="C1861" t="str">
            <v>Each</v>
          </cell>
          <cell r="D1861">
            <v>176.4</v>
          </cell>
          <cell r="E1861">
            <v>3900.98</v>
          </cell>
          <cell r="F1861" t="str">
            <v>Each</v>
          </cell>
          <cell r="G1861">
            <v>176.4</v>
          </cell>
          <cell r="H1861">
            <v>3900.98</v>
          </cell>
          <cell r="I1861" t="str">
            <v>14.7.21 , 14.8.4</v>
          </cell>
        </row>
        <row r="1862">
          <cell r="A1862" t="str">
            <v>14-85-f</v>
          </cell>
          <cell r="B1862" t="str">
            <v>Supply &amp; fixing of brass foot valve of the following sizes i/c require fittings complete. 6" dia</v>
          </cell>
          <cell r="C1862" t="str">
            <v>Each</v>
          </cell>
          <cell r="D1862">
            <v>220.5</v>
          </cell>
          <cell r="E1862">
            <v>12160.46</v>
          </cell>
          <cell r="F1862" t="str">
            <v>Each</v>
          </cell>
          <cell r="G1862">
            <v>220.5</v>
          </cell>
          <cell r="H1862">
            <v>12160.46</v>
          </cell>
          <cell r="I1862" t="str">
            <v>14.7.21 , 14.8.4</v>
          </cell>
        </row>
        <row r="1863">
          <cell r="A1863" t="str">
            <v>14-86</v>
          </cell>
          <cell r="B1863" t="str">
            <v>Providing &amp; fixing chromium plated double bib-cock with Muslim Shower of approved quality Complete is all respects.</v>
          </cell>
          <cell r="C1863" t="str">
            <v>Each</v>
          </cell>
          <cell r="D1863">
            <v>220.5</v>
          </cell>
          <cell r="E1863">
            <v>2366.7199999999998</v>
          </cell>
          <cell r="F1863" t="str">
            <v>Each</v>
          </cell>
          <cell r="G1863">
            <v>220.5</v>
          </cell>
          <cell r="H1863">
            <v>2366.7199999999998</v>
          </cell>
          <cell r="I1863" t="str">
            <v>14.7.18 , 14.8.4</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514.5</v>
          </cell>
          <cell r="E1864">
            <v>5804.05</v>
          </cell>
          <cell r="F1864" t="str">
            <v>Each</v>
          </cell>
          <cell r="G1864">
            <v>514.5</v>
          </cell>
          <cell r="H1864">
            <v>5804.05</v>
          </cell>
          <cell r="I1864" t="str">
            <v>14.7.6 , 14.7.11 , 14.8</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878.94</v>
          </cell>
          <cell r="E1865">
            <v>9730.2999999999993</v>
          </cell>
          <cell r="F1865" t="str">
            <v>Each</v>
          </cell>
          <cell r="G1865">
            <v>878.94</v>
          </cell>
          <cell r="H1865">
            <v>9730.2999999999993</v>
          </cell>
          <cell r="I1865" t="str">
            <v>14.7 , 14.8</v>
          </cell>
        </row>
        <row r="1866">
          <cell r="A1866" t="str">
            <v>14-89-a</v>
          </cell>
          <cell r="B1866" t="str">
            <v>Providing and fixing stainless steel bowel sink 15" x20"  including set of brackets, waste pipe etc</v>
          </cell>
          <cell r="C1866" t="str">
            <v>Each</v>
          </cell>
          <cell r="D1866">
            <v>878.94</v>
          </cell>
          <cell r="E1866">
            <v>4486.6400000000003</v>
          </cell>
          <cell r="F1866" t="str">
            <v>Each</v>
          </cell>
          <cell r="G1866">
            <v>878.94</v>
          </cell>
          <cell r="H1866">
            <v>4486.6400000000003</v>
          </cell>
          <cell r="I1866" t="str">
            <v>14.7 , 14.8</v>
          </cell>
        </row>
        <row r="1867">
          <cell r="A1867" t="str">
            <v>14-89-b</v>
          </cell>
          <cell r="B1867" t="str">
            <v>Providing and Fixing stainless steel bowel 17"x14", including set of brackets, waste pipe etc</v>
          </cell>
          <cell r="C1867" t="str">
            <v>Each</v>
          </cell>
          <cell r="D1867">
            <v>882</v>
          </cell>
          <cell r="E1867">
            <v>4277.47</v>
          </cell>
          <cell r="F1867" t="str">
            <v>Each</v>
          </cell>
          <cell r="G1867">
            <v>882</v>
          </cell>
          <cell r="H1867">
            <v>4277.47</v>
          </cell>
          <cell r="I1867" t="str">
            <v>14.7 , 14.8</v>
          </cell>
        </row>
        <row r="1868">
          <cell r="A1868" t="str">
            <v>14-89-c</v>
          </cell>
          <cell r="B1868" t="str">
            <v>Providing and Fixing stainless steel bowel 18"x15", including set of brackets, waste pipe etc</v>
          </cell>
          <cell r="C1868" t="str">
            <v>Each</v>
          </cell>
          <cell r="D1868">
            <v>882</v>
          </cell>
          <cell r="E1868">
            <v>4779.37</v>
          </cell>
          <cell r="F1868" t="str">
            <v>Each</v>
          </cell>
          <cell r="G1868">
            <v>882</v>
          </cell>
          <cell r="H1868">
            <v>4779.37</v>
          </cell>
          <cell r="I1868" t="str">
            <v>14.7 , 14.8</v>
          </cell>
        </row>
        <row r="1869">
          <cell r="A1869" t="str">
            <v>14-90-a</v>
          </cell>
          <cell r="B1869" t="str">
            <v>Providing and installing GI Tee 1/2" dia</v>
          </cell>
          <cell r="C1869" t="str">
            <v>Each</v>
          </cell>
          <cell r="D1869">
            <v>117.6</v>
          </cell>
          <cell r="E1869">
            <v>166.6</v>
          </cell>
          <cell r="F1869" t="str">
            <v>Each</v>
          </cell>
          <cell r="G1869">
            <v>117.6</v>
          </cell>
          <cell r="H1869">
            <v>166.6</v>
          </cell>
          <cell r="I1869" t="str">
            <v>14.6.2 , 14.8.4</v>
          </cell>
        </row>
        <row r="1870">
          <cell r="A1870" t="str">
            <v>14-90-b</v>
          </cell>
          <cell r="B1870" t="str">
            <v>Providing and installing GI Tee 3/4" dia</v>
          </cell>
          <cell r="C1870" t="str">
            <v>Each</v>
          </cell>
          <cell r="D1870">
            <v>117.6</v>
          </cell>
          <cell r="E1870">
            <v>196.45</v>
          </cell>
          <cell r="F1870" t="str">
            <v>Each</v>
          </cell>
          <cell r="G1870">
            <v>117.6</v>
          </cell>
          <cell r="H1870">
            <v>196.45</v>
          </cell>
          <cell r="I1870" t="str">
            <v>14.6.2 , 14.8.4</v>
          </cell>
        </row>
        <row r="1871">
          <cell r="A1871" t="str">
            <v>14-91-a</v>
          </cell>
          <cell r="B1871" t="str">
            <v>Providing and installing GI Union1/2" dia</v>
          </cell>
          <cell r="C1871" t="str">
            <v>Each</v>
          </cell>
          <cell r="D1871">
            <v>117.6</v>
          </cell>
          <cell r="E1871">
            <v>281.58999999999997</v>
          </cell>
          <cell r="F1871" t="str">
            <v>Each</v>
          </cell>
          <cell r="G1871">
            <v>117.6</v>
          </cell>
          <cell r="H1871">
            <v>281.58999999999997</v>
          </cell>
          <cell r="I1871" t="str">
            <v>14.6.2 , 14.8.4</v>
          </cell>
        </row>
        <row r="1872">
          <cell r="A1872" t="str">
            <v>14-91-b</v>
          </cell>
          <cell r="B1872" t="str">
            <v>Providing and installing GI Union 3/4" dia</v>
          </cell>
          <cell r="C1872" t="str">
            <v>Each</v>
          </cell>
          <cell r="D1872">
            <v>117.6</v>
          </cell>
          <cell r="E1872">
            <v>309.45999999999998</v>
          </cell>
          <cell r="F1872" t="str">
            <v>Each</v>
          </cell>
          <cell r="G1872">
            <v>117.6</v>
          </cell>
          <cell r="H1872">
            <v>309.45999999999998</v>
          </cell>
          <cell r="I1872" t="str">
            <v>14.6.2 , 14.8.4</v>
          </cell>
        </row>
        <row r="1873">
          <cell r="A1873" t="str">
            <v>14-91-c</v>
          </cell>
          <cell r="B1873" t="str">
            <v>Providing and installing GI Union 1" dia</v>
          </cell>
          <cell r="C1873" t="str">
            <v>Each</v>
          </cell>
          <cell r="D1873">
            <v>183.75</v>
          </cell>
          <cell r="E1873">
            <v>509.75</v>
          </cell>
          <cell r="F1873" t="str">
            <v>Each</v>
          </cell>
          <cell r="G1873">
            <v>183.75</v>
          </cell>
          <cell r="H1873">
            <v>509.75</v>
          </cell>
          <cell r="I1873" t="str">
            <v>14.6.2 , 14.8.4</v>
          </cell>
        </row>
        <row r="1874">
          <cell r="A1874" t="str">
            <v>14-91-d</v>
          </cell>
          <cell r="B1874" t="str">
            <v>Providing and installing GI Union 1-1/2" dia</v>
          </cell>
          <cell r="C1874" t="str">
            <v>Each</v>
          </cell>
          <cell r="D1874">
            <v>117.6</v>
          </cell>
          <cell r="E1874">
            <v>751.81</v>
          </cell>
          <cell r="F1874" t="str">
            <v>Each</v>
          </cell>
          <cell r="G1874">
            <v>117.6</v>
          </cell>
          <cell r="H1874">
            <v>751.81</v>
          </cell>
          <cell r="I1874" t="str">
            <v>14.6.2 , 14.8.4</v>
          </cell>
        </row>
        <row r="1875">
          <cell r="A1875" t="str">
            <v>14-91-e</v>
          </cell>
          <cell r="B1875" t="str">
            <v>Providing and installing GI Union 2" dia</v>
          </cell>
          <cell r="C1875" t="str">
            <v>Each</v>
          </cell>
          <cell r="D1875">
            <v>183.75</v>
          </cell>
          <cell r="E1875">
            <v>1096.54</v>
          </cell>
          <cell r="F1875" t="str">
            <v>Each</v>
          </cell>
          <cell r="G1875">
            <v>183.75</v>
          </cell>
          <cell r="H1875">
            <v>1096.54</v>
          </cell>
          <cell r="I1875" t="str">
            <v>14.6.2 , 14.8.4</v>
          </cell>
        </row>
        <row r="1876">
          <cell r="A1876" t="str">
            <v>14-91-f</v>
          </cell>
          <cell r="B1876" t="str">
            <v>Providing and installing GI Union 2-1/2" dia</v>
          </cell>
          <cell r="C1876" t="str">
            <v>Each</v>
          </cell>
          <cell r="D1876">
            <v>183.75</v>
          </cell>
          <cell r="E1876">
            <v>2074.5300000000002</v>
          </cell>
          <cell r="F1876" t="str">
            <v>Each</v>
          </cell>
          <cell r="G1876">
            <v>183.75</v>
          </cell>
          <cell r="H1876">
            <v>2074.5300000000002</v>
          </cell>
          <cell r="I1876" t="str">
            <v>14.6.2 , 14.8.4</v>
          </cell>
        </row>
        <row r="1877">
          <cell r="A1877" t="str">
            <v>14-91-g</v>
          </cell>
          <cell r="B1877" t="str">
            <v>Providing and installing GI Union 3" dia</v>
          </cell>
          <cell r="C1877" t="str">
            <v>Each</v>
          </cell>
          <cell r="D1877">
            <v>367.5</v>
          </cell>
          <cell r="E1877">
            <v>2726.53</v>
          </cell>
          <cell r="F1877" t="str">
            <v>Each</v>
          </cell>
          <cell r="G1877">
            <v>367.5</v>
          </cell>
          <cell r="H1877">
            <v>2726.53</v>
          </cell>
          <cell r="I1877" t="str">
            <v>14.6.2 , 14.8.4</v>
          </cell>
        </row>
        <row r="1878">
          <cell r="A1878" t="str">
            <v>14-91-h</v>
          </cell>
          <cell r="B1878" t="str">
            <v>Providing and installing GI Union 4" dia</v>
          </cell>
          <cell r="C1878" t="str">
            <v>Each</v>
          </cell>
          <cell r="D1878">
            <v>367.5</v>
          </cell>
          <cell r="E1878">
            <v>2843.66</v>
          </cell>
          <cell r="F1878" t="str">
            <v>Each</v>
          </cell>
          <cell r="G1878">
            <v>367.5</v>
          </cell>
          <cell r="H1878">
            <v>2843.66</v>
          </cell>
          <cell r="I1878" t="str">
            <v>14.6.2 , 14.8.4</v>
          </cell>
        </row>
        <row r="1879">
          <cell r="A1879" t="str">
            <v>14-93-a</v>
          </cell>
          <cell r="B1879" t="str">
            <v>Supply &amp; fixing of cast iron (CI) foot valve of the following sizes i/c require fittings complete. 2" dia</v>
          </cell>
          <cell r="C1879" t="str">
            <v>Each</v>
          </cell>
          <cell r="D1879">
            <v>117.6</v>
          </cell>
          <cell r="E1879">
            <v>604.67999999999995</v>
          </cell>
          <cell r="F1879" t="str">
            <v>Each</v>
          </cell>
          <cell r="G1879">
            <v>117.6</v>
          </cell>
          <cell r="H1879">
            <v>604.67999999999995</v>
          </cell>
          <cell r="I1879" t="str">
            <v>14.6.1, 14.7.21 , 14.8.4</v>
          </cell>
        </row>
        <row r="1880">
          <cell r="A1880" t="str">
            <v>14-93-b</v>
          </cell>
          <cell r="B1880" t="str">
            <v>Supply &amp; fixing of  cast iron (CI) foot valve of the following sizes i/c require fittings complete. 2.5" dia</v>
          </cell>
          <cell r="C1880" t="str">
            <v>Each</v>
          </cell>
          <cell r="D1880">
            <v>132.30000000000001</v>
          </cell>
          <cell r="E1880">
            <v>800.45</v>
          </cell>
          <cell r="F1880" t="str">
            <v>Each</v>
          </cell>
          <cell r="G1880">
            <v>132.30000000000001</v>
          </cell>
          <cell r="H1880">
            <v>800.45</v>
          </cell>
          <cell r="I1880" t="str">
            <v>14.6.1, 14.7.21 , 14.8.4</v>
          </cell>
        </row>
        <row r="1881">
          <cell r="A1881" t="str">
            <v>14-93-c</v>
          </cell>
          <cell r="B1881" t="str">
            <v>Supply &amp; fixing of cast iron (CI) foot valve of the following sizes i/c require fittings complete. 3" dia</v>
          </cell>
          <cell r="C1881" t="str">
            <v>Each</v>
          </cell>
          <cell r="D1881">
            <v>147</v>
          </cell>
          <cell r="E1881">
            <v>1001.66</v>
          </cell>
          <cell r="F1881" t="str">
            <v>Each</v>
          </cell>
          <cell r="G1881">
            <v>147</v>
          </cell>
          <cell r="H1881">
            <v>1001.66</v>
          </cell>
          <cell r="I1881" t="str">
            <v>14.6.1, 14.7.21 , 14.8.4</v>
          </cell>
        </row>
        <row r="1882">
          <cell r="A1882" t="str">
            <v>14-93-d</v>
          </cell>
          <cell r="B1882" t="str">
            <v>Supply &amp; fixing of cast iron foot valve of the following sizes i/c require fittings complete. 4" dia</v>
          </cell>
          <cell r="C1882" t="str">
            <v>Each</v>
          </cell>
          <cell r="D1882">
            <v>176.4</v>
          </cell>
          <cell r="E1882">
            <v>1279.1500000000001</v>
          </cell>
          <cell r="F1882" t="str">
            <v>Each</v>
          </cell>
          <cell r="G1882">
            <v>176.4</v>
          </cell>
          <cell r="H1882">
            <v>1279.1500000000001</v>
          </cell>
          <cell r="I1882" t="str">
            <v>14.6.1, 14.7.21 , 14.8.4</v>
          </cell>
        </row>
        <row r="1883">
          <cell r="A1883" t="str">
            <v>14-93-f</v>
          </cell>
          <cell r="B1883" t="str">
            <v>Supply &amp; fixing of Cast Iron (CI) foot valve of the following sizes i/c require fittings complete. 6" dia</v>
          </cell>
          <cell r="C1883" t="str">
            <v>Each</v>
          </cell>
          <cell r="D1883">
            <v>220.5</v>
          </cell>
          <cell r="E1883">
            <v>2067.4899999999998</v>
          </cell>
          <cell r="F1883" t="str">
            <v>Each</v>
          </cell>
          <cell r="G1883">
            <v>220.5</v>
          </cell>
          <cell r="H1883">
            <v>2067.4899999999998</v>
          </cell>
          <cell r="I1883" t="str">
            <v>14.6.1, 14.7.21 , 14.8.4</v>
          </cell>
        </row>
        <row r="1884">
          <cell r="A1884" t="str">
            <v>14-94-a</v>
          </cell>
          <cell r="B1884" t="str">
            <v>Making connection with the existing system G.I pipe line including cutting the pipe for providing &amp; fixing required fittings : G.I Tee 6" dia</v>
          </cell>
          <cell r="C1884" t="str">
            <v>Each</v>
          </cell>
          <cell r="D1884">
            <v>147</v>
          </cell>
          <cell r="E1884">
            <v>8571.02</v>
          </cell>
          <cell r="F1884" t="str">
            <v>Each</v>
          </cell>
          <cell r="G1884">
            <v>147</v>
          </cell>
          <cell r="H1884">
            <v>8571.02</v>
          </cell>
          <cell r="I1884" t="str">
            <v>14.6.1, 14.8.3, 14.8.4 , 14.8.5</v>
          </cell>
        </row>
        <row r="1885">
          <cell r="A1885" t="str">
            <v>14-94-b</v>
          </cell>
          <cell r="B1885" t="str">
            <v>Making connection with the existing system G.I pipe line including cutting the pipe for providing &amp; fixing required fittings: G.I Tee 4" dia</v>
          </cell>
          <cell r="C1885" t="str">
            <v>Each</v>
          </cell>
          <cell r="D1885">
            <v>147</v>
          </cell>
          <cell r="E1885">
            <v>2860.71</v>
          </cell>
          <cell r="F1885" t="str">
            <v>Each</v>
          </cell>
          <cell r="G1885">
            <v>147</v>
          </cell>
          <cell r="H1885">
            <v>2860.71</v>
          </cell>
          <cell r="I1885" t="str">
            <v>14.6.1, 14.8.3, 14.8.4 , 14.8.5</v>
          </cell>
        </row>
        <row r="1886">
          <cell r="A1886" t="str">
            <v>14-94-c</v>
          </cell>
          <cell r="B1886" t="str">
            <v>Making connection with the existing system G.I pipe line including cutting the pipe for providing &amp; fixing required fittings : G.I Tee 3" dia</v>
          </cell>
          <cell r="C1886" t="str">
            <v>Each</v>
          </cell>
          <cell r="D1886">
            <v>147</v>
          </cell>
          <cell r="E1886">
            <v>2067.17</v>
          </cell>
          <cell r="F1886" t="str">
            <v>Each</v>
          </cell>
          <cell r="G1886">
            <v>147</v>
          </cell>
          <cell r="H1886">
            <v>2067.17</v>
          </cell>
          <cell r="I1886" t="str">
            <v>14.6.1, 14.8.3, 14.8.4 , 14.8.5</v>
          </cell>
        </row>
        <row r="1887">
          <cell r="A1887" t="str">
            <v>14-94-d</v>
          </cell>
          <cell r="B1887" t="str">
            <v>Making connection with the existing system G.I pipe line including cutting the pipe for providing &amp; fixing required fittings : G.I Tee 2.5" dia</v>
          </cell>
          <cell r="C1887" t="str">
            <v>Each</v>
          </cell>
          <cell r="D1887">
            <v>147</v>
          </cell>
          <cell r="E1887">
            <v>1568.27</v>
          </cell>
          <cell r="F1887" t="str">
            <v>Each</v>
          </cell>
          <cell r="G1887">
            <v>147</v>
          </cell>
          <cell r="H1887">
            <v>1568.27</v>
          </cell>
          <cell r="I1887" t="str">
            <v>14.6.1, 14.8.3, 14.8.4 , 14.8.5</v>
          </cell>
        </row>
        <row r="1888">
          <cell r="A1888" t="str">
            <v>14-94-e</v>
          </cell>
          <cell r="B1888" t="str">
            <v>Making connection with the existing system G.I pipe line including cutting the pipe for providing &amp; fixing required fittings : G.I Tee 2" dia</v>
          </cell>
          <cell r="C1888" t="str">
            <v>Each</v>
          </cell>
          <cell r="D1888">
            <v>147</v>
          </cell>
          <cell r="E1888">
            <v>723.68</v>
          </cell>
          <cell r="F1888" t="str">
            <v>Each</v>
          </cell>
          <cell r="G1888">
            <v>147</v>
          </cell>
          <cell r="H1888">
            <v>723.68</v>
          </cell>
          <cell r="I1888" t="str">
            <v>14.6.1, 14.8.3, 14.8.4 , 14.8.5</v>
          </cell>
        </row>
        <row r="1889">
          <cell r="A1889" t="str">
            <v>14-94-f</v>
          </cell>
          <cell r="B1889" t="str">
            <v>Making connection with the existing system G.I pipe line including cutting the pipe for providing &amp; fixing required fittings : G.I Tee 1.5" dia</v>
          </cell>
          <cell r="C1889" t="str">
            <v>Each</v>
          </cell>
          <cell r="D1889">
            <v>117.6</v>
          </cell>
          <cell r="E1889">
            <v>504.31</v>
          </cell>
          <cell r="F1889" t="str">
            <v>Each</v>
          </cell>
          <cell r="G1889">
            <v>117.6</v>
          </cell>
          <cell r="H1889">
            <v>504.31</v>
          </cell>
          <cell r="I1889" t="str">
            <v>14.6.1, 14.8.3, 14.8.4 , 14.8.5</v>
          </cell>
        </row>
        <row r="1890">
          <cell r="A1890" t="str">
            <v>14-94-g</v>
          </cell>
          <cell r="B1890" t="str">
            <v>Making connection with the existing system G.I pipe line including cutting the pipe for providing &amp; fixing required fittings : G.I Tee 1.25" dia</v>
          </cell>
          <cell r="C1890" t="str">
            <v>Each</v>
          </cell>
          <cell r="D1890">
            <v>102.9</v>
          </cell>
          <cell r="E1890">
            <v>415.67</v>
          </cell>
          <cell r="F1890" t="str">
            <v>Each</v>
          </cell>
          <cell r="G1890">
            <v>102.9</v>
          </cell>
          <cell r="H1890">
            <v>415.67</v>
          </cell>
          <cell r="I1890" t="str">
            <v>14.6.1, 14.8.3, 14.8.4 , 14.8.5</v>
          </cell>
        </row>
        <row r="1891">
          <cell r="A1891" t="str">
            <v>14-94-h</v>
          </cell>
          <cell r="B1891" t="str">
            <v>Making connection with the existing system G.I pipe line including cutting the pipe for providing &amp; fixing required fittings : G.I Tee 1" dia</v>
          </cell>
          <cell r="C1891" t="str">
            <v>Each</v>
          </cell>
          <cell r="D1891">
            <v>102.9</v>
          </cell>
          <cell r="E1891">
            <v>347.73</v>
          </cell>
          <cell r="F1891" t="str">
            <v>Each</v>
          </cell>
          <cell r="G1891">
            <v>102.9</v>
          </cell>
          <cell r="H1891">
            <v>347.73</v>
          </cell>
          <cell r="I1891" t="str">
            <v>14.6.1, 14.8.3, 14.8.4 , 14.8.5</v>
          </cell>
        </row>
        <row r="1892">
          <cell r="A1892" t="str">
            <v>14-95-a</v>
          </cell>
          <cell r="B1892" t="str">
            <v>Making connection with the existing system PVC pipe line including cutting the pipe for providing &amp; fixing required fittings : Class B PVC TEES 6" dia</v>
          </cell>
          <cell r="C1892" t="str">
            <v>Each</v>
          </cell>
          <cell r="D1892">
            <v>147</v>
          </cell>
          <cell r="E1892">
            <v>1136.22</v>
          </cell>
          <cell r="F1892" t="str">
            <v>Each</v>
          </cell>
          <cell r="G1892">
            <v>147</v>
          </cell>
          <cell r="H1892">
            <v>1136.22</v>
          </cell>
          <cell r="I1892" t="str">
            <v>14.6.3, 14.8.3, 14.8.4 , 14.8.5</v>
          </cell>
        </row>
        <row r="1893">
          <cell r="A1893" t="str">
            <v>14-95-b</v>
          </cell>
          <cell r="B1893" t="str">
            <v>Making connection with the existing system PVC pipe line including cutting the pipe for providing &amp; fixing required fittings : Class B PVC TEES 4" dia</v>
          </cell>
          <cell r="C1893" t="str">
            <v>Each</v>
          </cell>
          <cell r="D1893">
            <v>147</v>
          </cell>
          <cell r="E1893">
            <v>434.04</v>
          </cell>
          <cell r="F1893" t="str">
            <v>Each</v>
          </cell>
          <cell r="G1893">
            <v>147</v>
          </cell>
          <cell r="H1893">
            <v>434.04</v>
          </cell>
          <cell r="I1893" t="str">
            <v>14.6.3, 14.8.3, 14.8.4 , 14.8.5</v>
          </cell>
        </row>
        <row r="1894">
          <cell r="A1894" t="str">
            <v>14-95-c</v>
          </cell>
          <cell r="B1894" t="str">
            <v>Making connection with the existing system PVC pipe line including cutting the pipe for providing &amp; fixing required fittings : Class B PVC TEES 3" dia</v>
          </cell>
          <cell r="C1894" t="str">
            <v>Each</v>
          </cell>
          <cell r="D1894">
            <v>147</v>
          </cell>
          <cell r="E1894">
            <v>369.51</v>
          </cell>
          <cell r="F1894" t="str">
            <v>Each</v>
          </cell>
          <cell r="G1894">
            <v>147</v>
          </cell>
          <cell r="H1894">
            <v>369.51</v>
          </cell>
          <cell r="I1894" t="str">
            <v>14.6.3, 14.8.3, 14.8.4 , 14.8.5</v>
          </cell>
        </row>
        <row r="1895">
          <cell r="A1895" t="str">
            <v>14-95-d</v>
          </cell>
          <cell r="B1895" t="str">
            <v>Making connection with the existing system PVC pipe line including cutting the pipe for providing &amp; fixing required fittings : Class B PVC TEES 2.5" dia</v>
          </cell>
          <cell r="C1895" t="str">
            <v>Each</v>
          </cell>
          <cell r="D1895">
            <v>147</v>
          </cell>
          <cell r="E1895">
            <v>317.64999999999998</v>
          </cell>
          <cell r="F1895" t="str">
            <v>Each</v>
          </cell>
          <cell r="G1895">
            <v>147</v>
          </cell>
          <cell r="H1895">
            <v>317.64999999999998</v>
          </cell>
          <cell r="I1895" t="str">
            <v>14.6.3, 14.8.3, 14.8.4 , 14.8.5</v>
          </cell>
        </row>
        <row r="1896">
          <cell r="A1896" t="str">
            <v>14-95-e</v>
          </cell>
          <cell r="B1896" t="str">
            <v>Making connection with the existing system PVC pipe line including cutting the pipe for providing &amp; fixing required fittings : Class B PVC TEES 2" dia</v>
          </cell>
          <cell r="C1896" t="str">
            <v>Each</v>
          </cell>
          <cell r="D1896">
            <v>147</v>
          </cell>
          <cell r="E1896">
            <v>245.47</v>
          </cell>
          <cell r="F1896" t="str">
            <v>Each</v>
          </cell>
          <cell r="G1896">
            <v>147</v>
          </cell>
          <cell r="H1896">
            <v>245.47</v>
          </cell>
          <cell r="I1896" t="str">
            <v>14.6.3, 14.8.3, 14.8.4 , 14.8.5</v>
          </cell>
        </row>
        <row r="1897">
          <cell r="A1897" t="str">
            <v>14-95-f</v>
          </cell>
          <cell r="B1897" t="str">
            <v>Making connection with the existing system PVC pipe line including cutting the pipe for providing &amp; fixing required fittings :  Class B PVC TEES 1.5" dia</v>
          </cell>
          <cell r="C1897" t="str">
            <v>Each</v>
          </cell>
          <cell r="D1897">
            <v>117.6</v>
          </cell>
          <cell r="E1897">
            <v>197.86</v>
          </cell>
          <cell r="F1897" t="str">
            <v>Each</v>
          </cell>
          <cell r="G1897">
            <v>117.6</v>
          </cell>
          <cell r="H1897">
            <v>197.86</v>
          </cell>
          <cell r="I1897" t="str">
            <v>14.6.3, 14.8.3, 14.8.4 , 14.8.5</v>
          </cell>
        </row>
        <row r="1898">
          <cell r="A1898" t="str">
            <v>14-96-a</v>
          </cell>
          <cell r="B1898" t="str">
            <v>Supply of 1" dia Class E PVC special heavy gauge pipe.</v>
          </cell>
          <cell r="C1898" t="str">
            <v>Rft</v>
          </cell>
          <cell r="D1898">
            <v>88.2</v>
          </cell>
          <cell r="E1898">
            <v>124.66</v>
          </cell>
          <cell r="F1898" t="str">
            <v>m</v>
          </cell>
          <cell r="G1898">
            <v>289.37</v>
          </cell>
          <cell r="H1898">
            <v>409</v>
          </cell>
          <cell r="I1898" t="str">
            <v>14.6.3</v>
          </cell>
        </row>
        <row r="1899">
          <cell r="A1899" t="str">
            <v>14-96-b</v>
          </cell>
          <cell r="B1899" t="str">
            <v>Supply of 3/4" dia Class E PVC special heavy gauge pipe.</v>
          </cell>
          <cell r="C1899" t="str">
            <v>Rft</v>
          </cell>
          <cell r="D1899">
            <v>88.2</v>
          </cell>
          <cell r="E1899">
            <v>112.8</v>
          </cell>
          <cell r="F1899" t="str">
            <v>m</v>
          </cell>
          <cell r="G1899">
            <v>289.37</v>
          </cell>
          <cell r="H1899">
            <v>370.06</v>
          </cell>
          <cell r="I1899" t="str">
            <v>14.6.3</v>
          </cell>
        </row>
        <row r="1900">
          <cell r="A1900" t="str">
            <v>14-97</v>
          </cell>
          <cell r="B1900" t="str">
            <v>Supply of 150 Micron Polythene sheet of approved quality</v>
          </cell>
          <cell r="C1900" t="str">
            <v>Kg</v>
          </cell>
          <cell r="D1900">
            <v>0</v>
          </cell>
          <cell r="E1900">
            <v>322.64999999999998</v>
          </cell>
          <cell r="F1900" t="str">
            <v>Kg</v>
          </cell>
          <cell r="G1900">
            <v>0</v>
          </cell>
          <cell r="H1900">
            <v>322.64999999999998</v>
          </cell>
          <cell r="I1900" t="str">
            <v>14.4, 14.6</v>
          </cell>
        </row>
        <row r="1901">
          <cell r="A1901" t="str">
            <v>14-98-a</v>
          </cell>
          <cell r="B1901" t="str">
            <v>Supply and fixing MS Pipe 4" i/d 5mm thick</v>
          </cell>
          <cell r="C1901" t="str">
            <v>Rft</v>
          </cell>
          <cell r="D1901">
            <v>210.03</v>
          </cell>
          <cell r="E1901">
            <v>1264.02</v>
          </cell>
          <cell r="F1901" t="str">
            <v>m</v>
          </cell>
          <cell r="G1901">
            <v>689.06</v>
          </cell>
          <cell r="H1901">
            <v>4147.03</v>
          </cell>
          <cell r="I1901" t="str">
            <v>14.6.4 , 14.8.3</v>
          </cell>
        </row>
        <row r="1902">
          <cell r="A1902" t="str">
            <v>14-98-b</v>
          </cell>
          <cell r="B1902" t="str">
            <v>S/H/J MS Pipe 1.5"  i/d 5mm thick</v>
          </cell>
          <cell r="C1902" t="str">
            <v>Rft</v>
          </cell>
          <cell r="D1902">
            <v>210.03</v>
          </cell>
          <cell r="E1902">
            <v>475.32</v>
          </cell>
          <cell r="F1902" t="str">
            <v>m</v>
          </cell>
          <cell r="G1902">
            <v>689.06</v>
          </cell>
          <cell r="H1902">
            <v>1559.44</v>
          </cell>
          <cell r="I1902" t="str">
            <v>14.6.4 , 14.8.3</v>
          </cell>
        </row>
        <row r="1903">
          <cell r="A1903" t="str">
            <v>14-98-c</v>
          </cell>
          <cell r="B1903" t="str">
            <v>S/H/J MS Pipe 3" i/d 5mm thick</v>
          </cell>
          <cell r="C1903" t="str">
            <v>Rft</v>
          </cell>
          <cell r="D1903">
            <v>210.03</v>
          </cell>
          <cell r="E1903">
            <v>950.93</v>
          </cell>
          <cell r="F1903" t="str">
            <v>m</v>
          </cell>
          <cell r="G1903">
            <v>689.06</v>
          </cell>
          <cell r="H1903">
            <v>3119.84</v>
          </cell>
          <cell r="I1903" t="str">
            <v>14.6.4 , 14.8.3</v>
          </cell>
        </row>
        <row r="1904">
          <cell r="A1904" t="str">
            <v>14-99</v>
          </cell>
          <cell r="B1904" t="str">
            <v xml:space="preserve">Supply and Fixing of Chromium Plated tower bolt : 6" to 9" </v>
          </cell>
          <cell r="C1904" t="str">
            <v>Each</v>
          </cell>
          <cell r="D1904">
            <v>64.31</v>
          </cell>
          <cell r="E1904">
            <v>327.20999999999998</v>
          </cell>
          <cell r="F1904" t="str">
            <v>Each</v>
          </cell>
          <cell r="G1904">
            <v>64.31</v>
          </cell>
          <cell r="H1904">
            <v>327.20999999999998</v>
          </cell>
          <cell r="I1904" t="str">
            <v>14.7, 14.8</v>
          </cell>
        </row>
        <row r="1905">
          <cell r="A1905" t="str">
            <v>14-100</v>
          </cell>
          <cell r="B1905" t="str">
            <v>Supply and Fixing of Ball cock : 1/2" dia</v>
          </cell>
          <cell r="C1905" t="str">
            <v>Each</v>
          </cell>
          <cell r="D1905">
            <v>64.31</v>
          </cell>
          <cell r="E1905">
            <v>428.79</v>
          </cell>
          <cell r="F1905" t="str">
            <v>Each</v>
          </cell>
          <cell r="G1905">
            <v>64.31</v>
          </cell>
          <cell r="H1905">
            <v>428.79</v>
          </cell>
          <cell r="I1905" t="str">
            <v>14.7.21 , 14.8.4</v>
          </cell>
        </row>
        <row r="1906">
          <cell r="A1906" t="str">
            <v>14-101</v>
          </cell>
          <cell r="B1906" t="str">
            <v xml:space="preserve">Supply and fixing of conduit pipe curtain railing coloured with ends head brackets and runner complete </v>
          </cell>
          <cell r="C1906" t="str">
            <v>Rft</v>
          </cell>
          <cell r="D1906">
            <v>36.75</v>
          </cell>
          <cell r="E1906">
            <v>134.74</v>
          </cell>
          <cell r="F1906" t="str">
            <v>m</v>
          </cell>
          <cell r="G1906">
            <v>120.57</v>
          </cell>
          <cell r="H1906">
            <v>442.06</v>
          </cell>
          <cell r="I1906" t="str">
            <v>14.6 , 14.8.4</v>
          </cell>
        </row>
        <row r="1907">
          <cell r="A1907" t="str">
            <v>14-102</v>
          </cell>
          <cell r="B1907" t="str">
            <v>Providing &amp; Fixing of SHOWER SET locally made complete with concealed T-STOP COCK for cold and hot water supply with mixer, swivel shower rose, long bib cock etc Complete in all respect.</v>
          </cell>
          <cell r="C1907" t="str">
            <v>Each</v>
          </cell>
          <cell r="D1907">
            <v>294</v>
          </cell>
          <cell r="E1907">
            <v>21804</v>
          </cell>
          <cell r="F1907" t="str">
            <v>Each</v>
          </cell>
          <cell r="G1907">
            <v>294</v>
          </cell>
          <cell r="H1907">
            <v>21804</v>
          </cell>
          <cell r="I1907" t="str">
            <v>14.4 , 14.6,  14.7.14 , 14.8</v>
          </cell>
        </row>
        <row r="1908">
          <cell r="A1908" t="str">
            <v>14-103</v>
          </cell>
          <cell r="B1908" t="str">
            <v>Providing, making &amp; Fixing of of shower cabin of 8mm glass (Irosted &amp; design) fixed with stainless steel brackets complete in all respects</v>
          </cell>
          <cell r="C1908" t="str">
            <v>Sft</v>
          </cell>
          <cell r="D1908">
            <v>102.9</v>
          </cell>
          <cell r="E1908">
            <v>425.55</v>
          </cell>
          <cell r="F1908" t="str">
            <v>m2</v>
          </cell>
          <cell r="G1908">
            <v>1107.2</v>
          </cell>
          <cell r="H1908">
            <v>4578.92</v>
          </cell>
          <cell r="I1908" t="str">
            <v>14.4 , 14.6,  14.7.14 , 14.8</v>
          </cell>
        </row>
        <row r="1909">
          <cell r="A1909" t="str">
            <v>14-104-a</v>
          </cell>
          <cell r="B1909" t="str">
            <v>Supply and Fixing of CP floor Truff Jalli with Grating 8"×8" complete</v>
          </cell>
          <cell r="C1909" t="str">
            <v>Each</v>
          </cell>
          <cell r="D1909">
            <v>91.88</v>
          </cell>
          <cell r="E1909">
            <v>477.86</v>
          </cell>
          <cell r="F1909" t="str">
            <v>Each</v>
          </cell>
          <cell r="G1909">
            <v>91.88</v>
          </cell>
          <cell r="H1909">
            <v>477.86</v>
          </cell>
          <cell r="I1909" t="str">
            <v>14.4 , 14.6,  14.7.19 , 14.8</v>
          </cell>
        </row>
        <row r="1910">
          <cell r="A1910" t="str">
            <v>14-104-b</v>
          </cell>
          <cell r="B1910" t="str">
            <v>Supply and Fixing of CP floor Truff Jalli with Grating 6"×6" complete</v>
          </cell>
          <cell r="C1910" t="str">
            <v>Each</v>
          </cell>
          <cell r="D1910">
            <v>91.88</v>
          </cell>
          <cell r="E1910">
            <v>358.36</v>
          </cell>
          <cell r="F1910" t="str">
            <v>Each</v>
          </cell>
          <cell r="G1910">
            <v>91.88</v>
          </cell>
          <cell r="H1910">
            <v>358.36</v>
          </cell>
          <cell r="I1910" t="str">
            <v>14.4 , 14.6,  14.7.19 , 14.8</v>
          </cell>
        </row>
        <row r="1911">
          <cell r="A1911" t="str">
            <v>14-105</v>
          </cell>
          <cell r="B1911" t="str">
            <v>Supply and fixing of Glass Pane 5mm Black colour best quality imported</v>
          </cell>
          <cell r="C1911" t="str">
            <v>Sft</v>
          </cell>
          <cell r="D1911">
            <v>117.6</v>
          </cell>
          <cell r="E1911">
            <v>201.06</v>
          </cell>
          <cell r="F1911" t="str">
            <v>m2</v>
          </cell>
          <cell r="G1911">
            <v>1265.3800000000001</v>
          </cell>
          <cell r="H1911">
            <v>2163.39</v>
          </cell>
          <cell r="I1911" t="str">
            <v>14.4, 14.5</v>
          </cell>
        </row>
        <row r="1912">
          <cell r="A1912" t="str">
            <v>14-106</v>
          </cell>
          <cell r="B1912" t="str">
            <v>Providing and fixing chromium plated (CP) double angle cock, heavy duty of approved quality</v>
          </cell>
          <cell r="C1912" t="str">
            <v>Each</v>
          </cell>
          <cell r="D1912">
            <v>102.9</v>
          </cell>
          <cell r="E1912">
            <v>849.78</v>
          </cell>
          <cell r="F1912" t="str">
            <v>Each</v>
          </cell>
          <cell r="G1912">
            <v>102.9</v>
          </cell>
          <cell r="H1912">
            <v>849.78</v>
          </cell>
          <cell r="I1912" t="str">
            <v>14.7.21 , 14.8.4</v>
          </cell>
        </row>
        <row r="1913">
          <cell r="A1913" t="str">
            <v>14-107</v>
          </cell>
          <cell r="B1913" t="str">
            <v>Providing and Fixing  3" x 1 1/2" tubular pipe for support on shed</v>
          </cell>
          <cell r="C1913" t="str">
            <v>Rft</v>
          </cell>
          <cell r="D1913">
            <v>40.42</v>
          </cell>
          <cell r="E1913">
            <v>61.89</v>
          </cell>
          <cell r="F1913" t="str">
            <v>m</v>
          </cell>
          <cell r="G1913">
            <v>132.63</v>
          </cell>
          <cell r="H1913">
            <v>203.05</v>
          </cell>
          <cell r="I1913" t="str">
            <v>14.6.2 , 14.8.3</v>
          </cell>
        </row>
        <row r="1914">
          <cell r="A1914" t="str">
            <v>14-108</v>
          </cell>
          <cell r="B1914" t="str">
            <v>Providing and Fixing low level plastic flushing cistern 3 gallons (13.63) liters capacity, complete in all respects</v>
          </cell>
          <cell r="C1914" t="str">
            <v>Each</v>
          </cell>
          <cell r="D1914">
            <v>220.5</v>
          </cell>
          <cell r="E1914">
            <v>3447.24</v>
          </cell>
          <cell r="F1914" t="str">
            <v>Each</v>
          </cell>
          <cell r="G1914">
            <v>220.5</v>
          </cell>
          <cell r="H1914">
            <v>3447.24</v>
          </cell>
          <cell r="I1914" t="str">
            <v>14.7.3</v>
          </cell>
        </row>
        <row r="1915">
          <cell r="A1915" t="str">
            <v>14-109</v>
          </cell>
          <cell r="B1915" t="str">
            <v>Supply of Thermostat for Sui Gas water heater</v>
          </cell>
          <cell r="C1915" t="str">
            <v>Each</v>
          </cell>
          <cell r="D1915">
            <v>257.25</v>
          </cell>
          <cell r="E1915">
            <v>3603.25</v>
          </cell>
          <cell r="F1915" t="str">
            <v>Each</v>
          </cell>
          <cell r="G1915">
            <v>257.25</v>
          </cell>
          <cell r="H1915">
            <v>3603.25</v>
          </cell>
          <cell r="I1915" t="str">
            <v>14.4, 14.5</v>
          </cell>
        </row>
        <row r="1916">
          <cell r="A1916" t="str">
            <v>14-110-a</v>
          </cell>
          <cell r="B1916" t="str">
            <v>Supply of pilot light for Sui Gas water heater of approved qualily</v>
          </cell>
          <cell r="C1916" t="str">
            <v>Each</v>
          </cell>
          <cell r="D1916">
            <v>367.5</v>
          </cell>
          <cell r="E1916">
            <v>546.75</v>
          </cell>
          <cell r="F1916" t="str">
            <v>Each</v>
          </cell>
          <cell r="G1916">
            <v>367.5</v>
          </cell>
          <cell r="H1916">
            <v>546.75</v>
          </cell>
          <cell r="I1916" t="str">
            <v>14.4, 14.5</v>
          </cell>
        </row>
        <row r="1917">
          <cell r="A1917" t="str">
            <v>14-110-b</v>
          </cell>
          <cell r="B1917" t="str">
            <v>Supply of Pilot pipe of copper for Sui Gas water heater of Approved Quality</v>
          </cell>
          <cell r="C1917" t="str">
            <v>Each</v>
          </cell>
          <cell r="D1917">
            <v>367.5</v>
          </cell>
          <cell r="E1917">
            <v>487</v>
          </cell>
          <cell r="F1917" t="str">
            <v>Each</v>
          </cell>
          <cell r="G1917">
            <v>367.5</v>
          </cell>
          <cell r="H1917">
            <v>487</v>
          </cell>
          <cell r="I1917" t="str">
            <v>14.4, 14.5</v>
          </cell>
        </row>
        <row r="1918">
          <cell r="A1918" t="str">
            <v>14-111</v>
          </cell>
          <cell r="B1918" t="str">
            <v>Supply of spindle valve for Sui Gas heater</v>
          </cell>
          <cell r="C1918" t="str">
            <v>Each</v>
          </cell>
          <cell r="D1918">
            <v>0</v>
          </cell>
          <cell r="E1918">
            <v>95.6</v>
          </cell>
          <cell r="F1918" t="str">
            <v>Each</v>
          </cell>
          <cell r="G1918">
            <v>0</v>
          </cell>
          <cell r="H1918">
            <v>95.6</v>
          </cell>
          <cell r="I1918" t="str">
            <v>14.4, 14.5</v>
          </cell>
        </row>
        <row r="1919">
          <cell r="A1919" t="str">
            <v>14-112</v>
          </cell>
          <cell r="B1919" t="str">
            <v>Supply of flue pipe for sui gas water heater any-type and make</v>
          </cell>
          <cell r="C1919" t="str">
            <v>Rft</v>
          </cell>
          <cell r="D1919">
            <v>0</v>
          </cell>
          <cell r="E1919">
            <v>8.36</v>
          </cell>
          <cell r="F1919" t="str">
            <v>m</v>
          </cell>
          <cell r="G1919">
            <v>0</v>
          </cell>
          <cell r="H1919">
            <v>27.44</v>
          </cell>
          <cell r="I1919" t="str">
            <v>14.4, 14.5</v>
          </cell>
        </row>
        <row r="1920">
          <cell r="A1920" t="str">
            <v>14-113</v>
          </cell>
          <cell r="B1920" t="str">
            <v>Providing and Fixing PVC rubber pipe complete: 1/2" dia (light)</v>
          </cell>
          <cell r="C1920" t="str">
            <v>Rft</v>
          </cell>
          <cell r="D1920">
            <v>27.93</v>
          </cell>
          <cell r="E1920">
            <v>63.78</v>
          </cell>
          <cell r="F1920" t="str">
            <v>m</v>
          </cell>
          <cell r="G1920">
            <v>91.63</v>
          </cell>
          <cell r="H1920">
            <v>209.25</v>
          </cell>
          <cell r="I1920" t="str">
            <v>14.6.3 , 14.8.3</v>
          </cell>
        </row>
        <row r="1921">
          <cell r="A1921" t="str">
            <v>14-114</v>
          </cell>
          <cell r="B1921" t="str">
            <v>Supply of themocouple  for sui gas water heater</v>
          </cell>
          <cell r="C1921" t="str">
            <v>Each</v>
          </cell>
          <cell r="D1921">
            <v>0</v>
          </cell>
          <cell r="E1921">
            <v>119.5</v>
          </cell>
          <cell r="F1921" t="str">
            <v>Each</v>
          </cell>
          <cell r="G1921">
            <v>0</v>
          </cell>
          <cell r="H1921">
            <v>119.5</v>
          </cell>
          <cell r="I1921" t="str">
            <v>14.4, 14.5</v>
          </cell>
        </row>
        <row r="1922">
          <cell r="A1922" t="str">
            <v>14-115-a</v>
          </cell>
          <cell r="B1922" t="str">
            <v>Supply of Burner (Triple) approved quality and design</v>
          </cell>
          <cell r="C1922" t="str">
            <v>Each</v>
          </cell>
          <cell r="D1922">
            <v>0</v>
          </cell>
          <cell r="E1922">
            <v>11950</v>
          </cell>
          <cell r="F1922" t="str">
            <v>Each</v>
          </cell>
          <cell r="G1922">
            <v>0</v>
          </cell>
          <cell r="H1922">
            <v>11950</v>
          </cell>
          <cell r="I1922" t="str">
            <v>14.4, 14.5</v>
          </cell>
        </row>
        <row r="1923">
          <cell r="A1923" t="str">
            <v>14-115-b</v>
          </cell>
          <cell r="B1923" t="str">
            <v>Providing and Fixing of Suigas Burner (Double) Stainless steel best quality</v>
          </cell>
          <cell r="C1923" t="str">
            <v>Each</v>
          </cell>
          <cell r="D1923">
            <v>367.5</v>
          </cell>
          <cell r="E1923">
            <v>9927.5</v>
          </cell>
          <cell r="F1923" t="str">
            <v>Each</v>
          </cell>
          <cell r="G1923">
            <v>367.5</v>
          </cell>
          <cell r="H1923">
            <v>9927.5</v>
          </cell>
          <cell r="I1923" t="str">
            <v>14.4, 14.5</v>
          </cell>
        </row>
        <row r="1924">
          <cell r="A1924" t="str">
            <v>14-116</v>
          </cell>
          <cell r="B1924" t="str">
            <v>Supply &amp; Installation of Heat Reflector of Brass sheet for fire place</v>
          </cell>
          <cell r="C1924" t="str">
            <v>Sft</v>
          </cell>
          <cell r="D1924">
            <v>367.5</v>
          </cell>
          <cell r="E1924">
            <v>1233.8800000000001</v>
          </cell>
          <cell r="F1924" t="str">
            <v>m2</v>
          </cell>
          <cell r="G1924">
            <v>3954.3</v>
          </cell>
          <cell r="H1924">
            <v>13276.5</v>
          </cell>
          <cell r="I1924" t="str">
            <v>14.4, 14.5</v>
          </cell>
        </row>
        <row r="1925">
          <cell r="A1925" t="str">
            <v>14-117</v>
          </cell>
          <cell r="B1925" t="str">
            <v xml:space="preserve">Supply/Installation &amp; making of Brass beading for fire place i/c cutting, bending &amp; polishing of the same complete in all respect </v>
          </cell>
          <cell r="C1925" t="str">
            <v>Rft</v>
          </cell>
          <cell r="D1925">
            <v>176.4</v>
          </cell>
          <cell r="E1925">
            <v>248.1</v>
          </cell>
          <cell r="F1925" t="str">
            <v>m</v>
          </cell>
          <cell r="G1925">
            <v>578.74</v>
          </cell>
          <cell r="H1925">
            <v>813.98</v>
          </cell>
          <cell r="I1925" t="str">
            <v>14.4, 14.5</v>
          </cell>
        </row>
        <row r="1926">
          <cell r="A1926" t="str">
            <v>14-118</v>
          </cell>
          <cell r="B1926" t="str">
            <v>Supply/Installation &amp; making of coal tray with gas fitting for fire place</v>
          </cell>
          <cell r="C1926" t="str">
            <v>Each</v>
          </cell>
          <cell r="D1926">
            <v>275.62</v>
          </cell>
          <cell r="E1926">
            <v>1446.72</v>
          </cell>
          <cell r="F1926" t="str">
            <v>Each</v>
          </cell>
          <cell r="G1926">
            <v>275.62</v>
          </cell>
          <cell r="H1926">
            <v>1446.72</v>
          </cell>
          <cell r="I1926" t="str">
            <v>14.4, 14.5</v>
          </cell>
        </row>
        <row r="1927">
          <cell r="A1927" t="str">
            <v>14-119</v>
          </cell>
          <cell r="B1927" t="str">
            <v>Replacement of Rail cocks &amp; knobs system with heavy duty ball valves with specials to over come the'leakage of heavy pressure gas'for cooking range/oven.</v>
          </cell>
          <cell r="C1927" t="str">
            <v>Each</v>
          </cell>
          <cell r="D1927">
            <v>441</v>
          </cell>
          <cell r="E1927">
            <v>1397</v>
          </cell>
          <cell r="F1927" t="str">
            <v>Each</v>
          </cell>
          <cell r="G1927">
            <v>441</v>
          </cell>
          <cell r="H1927">
            <v>1397</v>
          </cell>
          <cell r="I1927" t="str">
            <v>14.7.221</v>
          </cell>
        </row>
        <row r="1928">
          <cell r="A1928" t="str">
            <v>14-120</v>
          </cell>
          <cell r="B1928" t="str">
            <v>Providing and Fixing stainless steel ball float valve of approved quality:1/2" (13 mm)  dia</v>
          </cell>
          <cell r="C1928" t="str">
            <v>Each</v>
          </cell>
          <cell r="D1928">
            <v>102.9</v>
          </cell>
          <cell r="E1928">
            <v>819.9</v>
          </cell>
          <cell r="F1928" t="str">
            <v>Each</v>
          </cell>
          <cell r="G1928">
            <v>102.9</v>
          </cell>
          <cell r="H1928">
            <v>819.9</v>
          </cell>
          <cell r="I1928" t="str">
            <v>14.7.21</v>
          </cell>
        </row>
        <row r="1929">
          <cell r="A1929" t="str">
            <v>14-121</v>
          </cell>
          <cell r="B1929" t="str">
            <v>Filling of Fire Extinguisher including all fittings complete in all respects.</v>
          </cell>
          <cell r="C1929" t="str">
            <v>kg</v>
          </cell>
          <cell r="D1929">
            <v>117.6</v>
          </cell>
          <cell r="E1929">
            <v>476.1</v>
          </cell>
          <cell r="F1929" t="str">
            <v>kg</v>
          </cell>
          <cell r="G1929">
            <v>117.6</v>
          </cell>
          <cell r="H1929">
            <v>476.1</v>
          </cell>
          <cell r="I1929" t="str">
            <v>14.4, 14.5</v>
          </cell>
        </row>
        <row r="1930">
          <cell r="A1930" t="str">
            <v>14-122</v>
          </cell>
          <cell r="B1930" t="str">
            <v>Supply and Fixing of suigas nab with screw</v>
          </cell>
          <cell r="C1930" t="str">
            <v>Each</v>
          </cell>
          <cell r="D1930">
            <v>176.4</v>
          </cell>
          <cell r="E1930">
            <v>200.3</v>
          </cell>
          <cell r="F1930" t="str">
            <v>Each</v>
          </cell>
          <cell r="G1930">
            <v>176.4</v>
          </cell>
          <cell r="H1930">
            <v>200.3</v>
          </cell>
          <cell r="I1930" t="str">
            <v>14.4 , 14.6</v>
          </cell>
        </row>
        <row r="1931">
          <cell r="A1931" t="str">
            <v>14-123-a</v>
          </cell>
          <cell r="B1931" t="str">
            <v>Providing and installing GI Bend 1/2" dia</v>
          </cell>
          <cell r="C1931" t="str">
            <v>Each</v>
          </cell>
          <cell r="D1931">
            <v>117.6</v>
          </cell>
          <cell r="E1931">
            <v>196.71</v>
          </cell>
          <cell r="F1931" t="str">
            <v>Each</v>
          </cell>
          <cell r="G1931">
            <v>117.6</v>
          </cell>
          <cell r="H1931">
            <v>196.71</v>
          </cell>
          <cell r="I1931" t="str">
            <v>14.6.2 , 14.8.3</v>
          </cell>
        </row>
        <row r="1932">
          <cell r="A1932" t="str">
            <v>14-123-b</v>
          </cell>
          <cell r="B1932" t="str">
            <v>Providing and installing GI Bend 3/4" dia</v>
          </cell>
          <cell r="C1932" t="str">
            <v>Each</v>
          </cell>
          <cell r="D1932">
            <v>117.6</v>
          </cell>
          <cell r="E1932">
            <v>240.92</v>
          </cell>
          <cell r="F1932" t="str">
            <v>Each</v>
          </cell>
          <cell r="G1932">
            <v>117.6</v>
          </cell>
          <cell r="H1932">
            <v>240.92</v>
          </cell>
          <cell r="I1932" t="str">
            <v>14.6.2 , 14.8.3</v>
          </cell>
        </row>
        <row r="1933">
          <cell r="A1933" t="str">
            <v>14-124</v>
          </cell>
          <cell r="B1933" t="str">
            <v>Replacement of G.I water tenk new for water geezer 30/35 gallens</v>
          </cell>
          <cell r="C1933" t="str">
            <v>Each</v>
          </cell>
          <cell r="D1933">
            <v>367.5</v>
          </cell>
          <cell r="E1933">
            <v>367.5</v>
          </cell>
          <cell r="F1933" t="str">
            <v>Each</v>
          </cell>
          <cell r="G1933">
            <v>367.5</v>
          </cell>
          <cell r="H1933">
            <v>367.5</v>
          </cell>
          <cell r="I1933" t="str">
            <v>14.4 , 14.6</v>
          </cell>
        </row>
        <row r="1934">
          <cell r="A1934" t="str">
            <v>14-125</v>
          </cell>
          <cell r="B1934" t="str">
            <v>Supply and fixing of 2-1/2 gallon capacity low level cistern  (B/Quality)</v>
          </cell>
          <cell r="C1934" t="str">
            <v>Each</v>
          </cell>
          <cell r="D1934">
            <v>367.5</v>
          </cell>
          <cell r="E1934">
            <v>2996.5</v>
          </cell>
          <cell r="F1934" t="str">
            <v>Each</v>
          </cell>
          <cell r="G1934">
            <v>367.5</v>
          </cell>
          <cell r="H1934">
            <v>2996.5</v>
          </cell>
          <cell r="I1934" t="str">
            <v>14.7.3</v>
          </cell>
        </row>
        <row r="1935">
          <cell r="A1935" t="str">
            <v>14-126</v>
          </cell>
          <cell r="B1935" t="str">
            <v>Supply &amp; fixing of floor trough with gritting complete as per approved design</v>
          </cell>
          <cell r="C1935" t="str">
            <v>Each</v>
          </cell>
          <cell r="D1935">
            <v>183.75</v>
          </cell>
          <cell r="E1935">
            <v>422.75</v>
          </cell>
          <cell r="F1935" t="str">
            <v>Each</v>
          </cell>
          <cell r="G1935">
            <v>183.75</v>
          </cell>
          <cell r="H1935">
            <v>422.75</v>
          </cell>
          <cell r="I1935" t="str">
            <v>14.4 , 14.6</v>
          </cell>
        </row>
        <row r="1936">
          <cell r="A1936" t="str">
            <v>14-127</v>
          </cell>
          <cell r="B1936" t="str">
            <v>Providing and Fixing of Drawers / Almirah lock 808/505 best quality</v>
          </cell>
          <cell r="C1936" t="str">
            <v>Each</v>
          </cell>
          <cell r="D1936">
            <v>192.94</v>
          </cell>
          <cell r="E1936">
            <v>372.19</v>
          </cell>
          <cell r="F1936" t="str">
            <v>Each</v>
          </cell>
          <cell r="G1936">
            <v>192.94</v>
          </cell>
          <cell r="H1936">
            <v>372.19</v>
          </cell>
          <cell r="I1936" t="str">
            <v>14.4 , 14.6</v>
          </cell>
        </row>
        <row r="1937">
          <cell r="A1937" t="str">
            <v>14-128</v>
          </cell>
          <cell r="B1937" t="str">
            <v>Providing and Fixing of hydraulic Door Closer heavy(Best Quality).</v>
          </cell>
          <cell r="C1937" t="str">
            <v>Each</v>
          </cell>
          <cell r="D1937">
            <v>321.56</v>
          </cell>
          <cell r="E1937">
            <v>2711.56</v>
          </cell>
          <cell r="F1937" t="str">
            <v>Each</v>
          </cell>
          <cell r="G1937">
            <v>321.56</v>
          </cell>
          <cell r="H1937">
            <v>2711.56</v>
          </cell>
          <cell r="I1937" t="str">
            <v>14.4 , 14.6</v>
          </cell>
        </row>
        <row r="1938">
          <cell r="A1938" t="str">
            <v>14-129</v>
          </cell>
          <cell r="B1938" t="str">
            <v>Providing and Fixing of Brass sliding bolts 10" long (heavy)best quality</v>
          </cell>
          <cell r="C1938" t="str">
            <v>Each</v>
          </cell>
          <cell r="D1938">
            <v>102.9</v>
          </cell>
          <cell r="E1938">
            <v>1417.4</v>
          </cell>
          <cell r="F1938" t="str">
            <v>Each</v>
          </cell>
          <cell r="G1938">
            <v>102.9</v>
          </cell>
          <cell r="H1938">
            <v>1417.4</v>
          </cell>
          <cell r="I1938" t="str">
            <v>14.4 , 14.6</v>
          </cell>
        </row>
        <row r="1939">
          <cell r="A1939" t="str">
            <v>14-130</v>
          </cell>
          <cell r="B1939" t="str">
            <v>Providing and Fixing of looking glass of approved quality</v>
          </cell>
          <cell r="C1939" t="str">
            <v>Each</v>
          </cell>
          <cell r="D1939">
            <v>251.12</v>
          </cell>
          <cell r="E1939">
            <v>975.89</v>
          </cell>
          <cell r="F1939" t="str">
            <v>Each</v>
          </cell>
          <cell r="G1939">
            <v>251.12</v>
          </cell>
          <cell r="H1939">
            <v>975.89</v>
          </cell>
          <cell r="I1939" t="str">
            <v>14.7.9</v>
          </cell>
        </row>
        <row r="1940">
          <cell r="A1940" t="str">
            <v>14-131</v>
          </cell>
          <cell r="B1940" t="str">
            <v>Providing and Fixing of  curtain ends (crystal) design.</v>
          </cell>
          <cell r="C1940" t="str">
            <v>Pair</v>
          </cell>
          <cell r="D1940">
            <v>58.8</v>
          </cell>
          <cell r="E1940">
            <v>297.8</v>
          </cell>
          <cell r="F1940" t="str">
            <v>Pair</v>
          </cell>
          <cell r="G1940">
            <v>58.8</v>
          </cell>
          <cell r="H1940">
            <v>297.8</v>
          </cell>
          <cell r="I1940" t="str">
            <v>14.4 , 14.6</v>
          </cell>
        </row>
        <row r="1941">
          <cell r="A1941" t="str">
            <v>14-132</v>
          </cell>
          <cell r="B1941" t="str">
            <v>Supply and Fixing of Bath sol (Best Quality)</v>
          </cell>
          <cell r="C1941" t="str">
            <v>Each</v>
          </cell>
          <cell r="D1941">
            <v>367.5</v>
          </cell>
          <cell r="E1941">
            <v>18890</v>
          </cell>
          <cell r="F1941" t="str">
            <v>Each</v>
          </cell>
          <cell r="G1941">
            <v>367.5</v>
          </cell>
          <cell r="H1941">
            <v>18890</v>
          </cell>
          <cell r="I1941" t="str">
            <v>14.4 , 14.6</v>
          </cell>
        </row>
        <row r="1942">
          <cell r="A1942" t="str">
            <v>14-133</v>
          </cell>
          <cell r="B1942" t="str">
            <v>Supply and Fixing of vast coupling with mixing rod &amp; cap (Golden) imported quality</v>
          </cell>
          <cell r="C1942" t="str">
            <v>Each</v>
          </cell>
          <cell r="D1942">
            <v>367.5</v>
          </cell>
          <cell r="E1942">
            <v>1144.25</v>
          </cell>
          <cell r="F1942" t="str">
            <v>Each</v>
          </cell>
          <cell r="G1942">
            <v>367.5</v>
          </cell>
          <cell r="H1942">
            <v>1144.25</v>
          </cell>
          <cell r="I1942" t="str">
            <v>14.4 , 14.6</v>
          </cell>
        </row>
        <row r="1943">
          <cell r="A1943" t="str">
            <v>14-134</v>
          </cell>
          <cell r="B1943" t="str">
            <v>Supply and Fixing of Tarpal</v>
          </cell>
          <cell r="C1943" t="str">
            <v>Sft</v>
          </cell>
          <cell r="D1943">
            <v>12.86</v>
          </cell>
          <cell r="E1943">
            <v>35.07</v>
          </cell>
          <cell r="F1943" t="str">
            <v>m2</v>
          </cell>
          <cell r="G1943">
            <v>138.4</v>
          </cell>
          <cell r="H1943">
            <v>377.31</v>
          </cell>
          <cell r="I1943" t="str">
            <v>14.4 , 14.6</v>
          </cell>
        </row>
        <row r="1944">
          <cell r="A1944" t="str">
            <v>14-135</v>
          </cell>
          <cell r="B1944" t="str">
            <v>Supply and Fixing of MS16 SWG Pipe 2" dia</v>
          </cell>
          <cell r="C1944" t="str">
            <v>Rft</v>
          </cell>
          <cell r="D1944">
            <v>73.5</v>
          </cell>
          <cell r="E1944">
            <v>178.06</v>
          </cell>
          <cell r="F1944" t="str">
            <v>m</v>
          </cell>
          <cell r="G1944">
            <v>241.14</v>
          </cell>
          <cell r="H1944">
            <v>584.19000000000005</v>
          </cell>
          <cell r="I1944" t="str">
            <v>14.6.4 , 14.8.3</v>
          </cell>
        </row>
        <row r="1945">
          <cell r="A1945" t="str">
            <v>14-136</v>
          </cell>
          <cell r="B1945" t="str">
            <v>Supply and Fixing of steel sink heavy gauge double hole (6'x 1.5')</v>
          </cell>
          <cell r="C1945" t="str">
            <v>Each</v>
          </cell>
          <cell r="D1945">
            <v>367.5</v>
          </cell>
          <cell r="E1945">
            <v>14707.5</v>
          </cell>
          <cell r="F1945" t="str">
            <v>Each</v>
          </cell>
          <cell r="G1945">
            <v>367.5</v>
          </cell>
          <cell r="H1945">
            <v>14707.5</v>
          </cell>
          <cell r="I1945" t="str">
            <v>14.7.16</v>
          </cell>
        </row>
        <row r="1946">
          <cell r="A1946" t="str">
            <v>14-137</v>
          </cell>
          <cell r="B1946" t="str">
            <v>Supply &amp; fixing of Syphone for flush tanki (Best Quality)</v>
          </cell>
          <cell r="C1946" t="str">
            <v>Each</v>
          </cell>
          <cell r="D1946">
            <v>367.5</v>
          </cell>
          <cell r="E1946">
            <v>941.1</v>
          </cell>
          <cell r="F1946" t="str">
            <v>Each</v>
          </cell>
          <cell r="G1946">
            <v>367.5</v>
          </cell>
          <cell r="H1946">
            <v>941.1</v>
          </cell>
          <cell r="I1946" t="str">
            <v>14.7.3</v>
          </cell>
        </row>
        <row r="1947">
          <cell r="A1947" t="str">
            <v>14-138</v>
          </cell>
          <cell r="B1947" t="str">
            <v>Supply &amp; fixing of coiling Rose best quality</v>
          </cell>
          <cell r="C1947" t="str">
            <v>Each</v>
          </cell>
          <cell r="D1947">
            <v>147</v>
          </cell>
          <cell r="E1947">
            <v>774.38</v>
          </cell>
          <cell r="F1947" t="str">
            <v>Each</v>
          </cell>
          <cell r="G1947">
            <v>147</v>
          </cell>
          <cell r="H1947">
            <v>774.38</v>
          </cell>
          <cell r="I1947" t="str">
            <v>14.4 , 14.6</v>
          </cell>
        </row>
        <row r="1948">
          <cell r="A1948" t="str">
            <v>14-139</v>
          </cell>
          <cell r="B1948" t="str">
            <v>Providing and fixing of approved quality and manufacturer best design Fire Extinguisher including all fittings complete in all respects.</v>
          </cell>
          <cell r="C1948" t="str">
            <v>Each</v>
          </cell>
          <cell r="D1948">
            <v>294</v>
          </cell>
          <cell r="E1948">
            <v>15604.94</v>
          </cell>
          <cell r="F1948" t="str">
            <v>Each</v>
          </cell>
          <cell r="G1948">
            <v>294</v>
          </cell>
          <cell r="H1948">
            <v>15604.94</v>
          </cell>
          <cell r="I1948" t="str">
            <v>14.4, 14.5</v>
          </cell>
        </row>
        <row r="1949">
          <cell r="A1949" t="str">
            <v>14-140</v>
          </cell>
          <cell r="B1949" t="str">
            <v>Passenger Elevator/Lift Providing and fixing of Passenger Lift (Elevator) of approved manufacturer including all fittings complete in all respects .</v>
          </cell>
          <cell r="C1949" t="str">
            <v>Each</v>
          </cell>
          <cell r="D1949">
            <v>0</v>
          </cell>
          <cell r="E1949">
            <v>3463110</v>
          </cell>
          <cell r="F1949" t="str">
            <v>Each</v>
          </cell>
          <cell r="G1949">
            <v>0</v>
          </cell>
          <cell r="H1949">
            <v>3463110</v>
          </cell>
          <cell r="I1949" t="str">
            <v>14.4, 14.5</v>
          </cell>
        </row>
        <row r="1950">
          <cell r="A1950" t="str">
            <v>14-141-a</v>
          </cell>
          <cell r="B1950" t="str">
            <v>P/L approved quality UPVC pipes for water supply and gas supply i/c fitting, cutting, jointing, jointing material making holes in walls and filling the same with 1:4 CSM, excavation and back filling : 3" dia</v>
          </cell>
          <cell r="C1950" t="str">
            <v>Rft</v>
          </cell>
          <cell r="D1950">
            <v>91.8</v>
          </cell>
          <cell r="E1950">
            <v>325.56</v>
          </cell>
          <cell r="F1950" t="str">
            <v>m</v>
          </cell>
          <cell r="G1950">
            <v>301.19</v>
          </cell>
          <cell r="H1950">
            <v>1068.0899999999999</v>
          </cell>
          <cell r="I1950" t="str">
            <v>14.4 , 14.6, 14.6.3.1 , 14.8.3.3</v>
          </cell>
        </row>
        <row r="1951">
          <cell r="A1951" t="str">
            <v>14-141-b</v>
          </cell>
          <cell r="B1951" t="str">
            <v>P/L approved quality UPVC pipes for water supply and gas supply i/c fitting, cutting, jointing, jointing material making holes in walls and filling the same with 1:4 CSM, excavation and back filling. : 4" dia</v>
          </cell>
          <cell r="C1951" t="str">
            <v>Rft</v>
          </cell>
          <cell r="D1951">
            <v>104.15</v>
          </cell>
          <cell r="E1951">
            <v>473.01</v>
          </cell>
          <cell r="F1951" t="str">
            <v>m</v>
          </cell>
          <cell r="G1951">
            <v>341.7</v>
          </cell>
          <cell r="H1951">
            <v>1551.87</v>
          </cell>
          <cell r="I1951" t="str">
            <v>14.4 , 14.6, 14.6.3.1 , 14.8.3.3</v>
          </cell>
        </row>
        <row r="1952">
          <cell r="A1952" t="str">
            <v>14-142</v>
          </cell>
          <cell r="B1952" t="str">
            <v>Supplying and fixing, 5'x2.5'x1.25' size bath tub Complete with all acceries of approved quality.</v>
          </cell>
          <cell r="C1952" t="str">
            <v>Each</v>
          </cell>
          <cell r="D1952">
            <v>1837.5</v>
          </cell>
          <cell r="E1952">
            <v>16356.75</v>
          </cell>
          <cell r="F1952" t="str">
            <v>Each</v>
          </cell>
          <cell r="G1952">
            <v>1837.5</v>
          </cell>
          <cell r="H1952">
            <v>16356.75</v>
          </cell>
          <cell r="I1952" t="str">
            <v>14.7.17</v>
          </cell>
        </row>
        <row r="1953">
          <cell r="A1953" t="str">
            <v>14-143</v>
          </cell>
          <cell r="B1953" t="str">
            <v>Providing and fixing 2" dia PVC gravel feed pipe including Sanitary seal to min. 20ft depth from top level of tube well, complete in all respects.</v>
          </cell>
          <cell r="C1953" t="str">
            <v>Job</v>
          </cell>
          <cell r="D1953">
            <v>0</v>
          </cell>
          <cell r="E1953">
            <v>45410</v>
          </cell>
          <cell r="F1953" t="str">
            <v>Job</v>
          </cell>
          <cell r="G1953">
            <v>0</v>
          </cell>
          <cell r="H1953">
            <v>45410</v>
          </cell>
          <cell r="I1953" t="str">
            <v>14.4 , 14.6</v>
          </cell>
        </row>
        <row r="1954">
          <cell r="A1954" t="str">
            <v>14-144-a</v>
          </cell>
          <cell r="B1954" t="str">
            <v>Supplying and Fixing UPVC soil waste and vent pipe class B : 6" dia</v>
          </cell>
          <cell r="C1954" t="str">
            <v>Rft</v>
          </cell>
          <cell r="D1954">
            <v>50.53</v>
          </cell>
          <cell r="E1954">
            <v>982.63</v>
          </cell>
          <cell r="F1954" t="str">
            <v>m</v>
          </cell>
          <cell r="G1954">
            <v>165.78</v>
          </cell>
          <cell r="H1954">
            <v>3223.86</v>
          </cell>
          <cell r="I1954" t="str">
            <v>14.4 , 14.6, 14.6.3.1 , 14.8.3.3</v>
          </cell>
        </row>
        <row r="1955">
          <cell r="A1955" t="str">
            <v>14-144-b</v>
          </cell>
          <cell r="B1955" t="str">
            <v>Supplying and Fixing UPVC soil waste and vent pipe class B : 4" dia</v>
          </cell>
          <cell r="C1955" t="str">
            <v>Rft</v>
          </cell>
          <cell r="D1955">
            <v>40.42</v>
          </cell>
          <cell r="E1955">
            <v>537.54</v>
          </cell>
          <cell r="F1955" t="str">
            <v>m</v>
          </cell>
          <cell r="G1955">
            <v>132.63</v>
          </cell>
          <cell r="H1955">
            <v>1763.6</v>
          </cell>
          <cell r="I1955" t="str">
            <v>14.4 , 14.6, 14.6.3.1 , 14.8.3.3</v>
          </cell>
        </row>
        <row r="1956">
          <cell r="A1956" t="str">
            <v>14-144-c</v>
          </cell>
          <cell r="B1956" t="str">
            <v>Supplying and Fixing UPVC soil waste and vent pipe class B : 3" dia</v>
          </cell>
          <cell r="C1956" t="str">
            <v>Rft</v>
          </cell>
          <cell r="D1956">
            <v>40.42</v>
          </cell>
          <cell r="E1956">
            <v>390.56</v>
          </cell>
          <cell r="F1956" t="str">
            <v>m</v>
          </cell>
          <cell r="G1956">
            <v>132.63</v>
          </cell>
          <cell r="H1956">
            <v>1281.3599999999999</v>
          </cell>
          <cell r="I1956" t="str">
            <v>14.4 , 14.6, 14.6.3.1 , 14.8.3.3</v>
          </cell>
        </row>
        <row r="1957">
          <cell r="A1957" t="str">
            <v>14-144-d</v>
          </cell>
          <cell r="B1957"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957" t="str">
            <v>Rft</v>
          </cell>
          <cell r="D1957">
            <v>29.4</v>
          </cell>
          <cell r="E1957">
            <v>243.3</v>
          </cell>
          <cell r="F1957" t="str">
            <v>m</v>
          </cell>
          <cell r="G1957">
            <v>96.46</v>
          </cell>
          <cell r="H1957">
            <v>798.24</v>
          </cell>
          <cell r="I1957" t="str">
            <v>14.4 , 14.6, 14.6.3.1 , 14.8.3.3</v>
          </cell>
        </row>
        <row r="1958">
          <cell r="A1958" t="str">
            <v>14-144-e</v>
          </cell>
          <cell r="B1958"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958" t="str">
            <v>Rft</v>
          </cell>
          <cell r="D1958">
            <v>29.4</v>
          </cell>
          <cell r="E1958">
            <v>172.8</v>
          </cell>
          <cell r="F1958" t="str">
            <v>m</v>
          </cell>
          <cell r="G1958">
            <v>96.46</v>
          </cell>
          <cell r="H1958">
            <v>566.92999999999995</v>
          </cell>
          <cell r="I1958" t="str">
            <v>14.4 , 14.6, 14.6.3.1 , 14.8.3.3</v>
          </cell>
        </row>
        <row r="1959">
          <cell r="A1959" t="str">
            <v>14-145-a</v>
          </cell>
          <cell r="B1959" t="str">
            <v>Providing and fixing Fire Extinguisher  of approved quality and manufacturer best design including all fittings complete in all respects. : 6kg</v>
          </cell>
          <cell r="C1959" t="str">
            <v>Each</v>
          </cell>
          <cell r="D1959">
            <v>367.5</v>
          </cell>
          <cell r="E1959">
            <v>8135</v>
          </cell>
          <cell r="F1959" t="str">
            <v>Each</v>
          </cell>
          <cell r="G1959">
            <v>367.5</v>
          </cell>
          <cell r="H1959">
            <v>8135</v>
          </cell>
          <cell r="I1959" t="str">
            <v>14.4, 14.5</v>
          </cell>
        </row>
        <row r="1960">
          <cell r="A1960" t="str">
            <v>14-145-b</v>
          </cell>
          <cell r="B1960" t="str">
            <v>Providing and fixing Fire Extinguisher  of approved quality and manufacturer best design including all fittings complete in all respects. : 2kg</v>
          </cell>
          <cell r="C1960" t="str">
            <v>Each</v>
          </cell>
          <cell r="D1960">
            <v>367.5</v>
          </cell>
          <cell r="E1960">
            <v>5147.5</v>
          </cell>
          <cell r="F1960" t="str">
            <v>Each</v>
          </cell>
          <cell r="G1960">
            <v>367.5</v>
          </cell>
          <cell r="H1960">
            <v>5147.5</v>
          </cell>
          <cell r="I1960" t="str">
            <v>14.4, 14.5</v>
          </cell>
        </row>
        <row r="1961">
          <cell r="A1961" t="str">
            <v>14-146</v>
          </cell>
          <cell r="B1961" t="str">
            <v xml:space="preserve"> Fire Hose cabinet with 30 meter Hose Reel and Nozzle Complete with accessories </v>
          </cell>
          <cell r="C1961" t="str">
            <v>Each</v>
          </cell>
          <cell r="D1961">
            <v>367.5</v>
          </cell>
          <cell r="E1961">
            <v>60117.5</v>
          </cell>
          <cell r="F1961" t="str">
            <v>Each</v>
          </cell>
          <cell r="G1961">
            <v>367.5</v>
          </cell>
          <cell r="H1961">
            <v>60117.5</v>
          </cell>
          <cell r="I1961" t="str">
            <v>14.4, 14.5</v>
          </cell>
        </row>
        <row r="1962">
          <cell r="A1962" t="str">
            <v>14-147</v>
          </cell>
          <cell r="B1962" t="str">
            <v xml:space="preserve">Providing &amp; Fixing of uPVC Floor Drain of dia 5"  with P-Trap of approved quality with M.S Grating of 5 Inches dia hole with minimum outlet of drain should be 3 Inches complete in all respect. </v>
          </cell>
          <cell r="C1962" t="str">
            <v>Job</v>
          </cell>
          <cell r="D1962">
            <v>551.25</v>
          </cell>
          <cell r="E1962">
            <v>4271.38</v>
          </cell>
          <cell r="F1962" t="str">
            <v>Job</v>
          </cell>
          <cell r="G1962">
            <v>551.25</v>
          </cell>
          <cell r="H1962">
            <v>4271.38</v>
          </cell>
          <cell r="I1962" t="str">
            <v>14.4 , 14.6, 14.6.3.1 , 14.8.3.3</v>
          </cell>
        </row>
        <row r="1963">
          <cell r="A1963" t="str">
            <v>14-148</v>
          </cell>
          <cell r="B1963" t="str">
            <v>Providing and Fixing Electrically Operated drinking water cooler of 100 gallons storage capacity with DX COIL based on R134,compressor and air-cooled condenser with storage tank of S/S 314 with TAPS including TRIPP LET FILTER complete in all respects</v>
          </cell>
          <cell r="C1963" t="str">
            <v>Each</v>
          </cell>
          <cell r="D1963">
            <v>0</v>
          </cell>
          <cell r="E1963">
            <v>155350</v>
          </cell>
          <cell r="F1963" t="str">
            <v>Each</v>
          </cell>
          <cell r="G1963">
            <v>0</v>
          </cell>
          <cell r="H1963">
            <v>155350</v>
          </cell>
          <cell r="I1963" t="str">
            <v>14.4, 14.5</v>
          </cell>
        </row>
        <row r="1964">
          <cell r="A1964" t="str">
            <v>14-149</v>
          </cell>
          <cell r="B1964" t="str">
            <v>Providing and fixing of RCC pipe for power cable,  including excavation, sand bedding, back-filling, accessories, manholes, etc. in the followinq sizes: 150 mm dia</v>
          </cell>
          <cell r="C1964" t="str">
            <v>Each</v>
          </cell>
          <cell r="D1964">
            <v>212.42</v>
          </cell>
          <cell r="E1964">
            <v>989.79</v>
          </cell>
          <cell r="F1964" t="str">
            <v>Each</v>
          </cell>
          <cell r="G1964">
            <v>212.42</v>
          </cell>
          <cell r="H1964">
            <v>989.79</v>
          </cell>
          <cell r="I1964" t="str">
            <v>14.4 , 14.6, 14.8</v>
          </cell>
        </row>
        <row r="1965">
          <cell r="A1965" t="str">
            <v>14-150</v>
          </cell>
          <cell r="B1965" t="str">
            <v>Supply and fixing 25mm dia baker rod in expansion joint</v>
          </cell>
          <cell r="C1965" t="str">
            <v>Rft</v>
          </cell>
          <cell r="D1965">
            <v>73.5</v>
          </cell>
          <cell r="E1965">
            <v>139.22</v>
          </cell>
          <cell r="F1965" t="str">
            <v>m</v>
          </cell>
          <cell r="G1965">
            <v>241.14</v>
          </cell>
          <cell r="H1965">
            <v>456.78</v>
          </cell>
          <cell r="I1965" t="str">
            <v>14.4, 14.5</v>
          </cell>
        </row>
        <row r="1966">
          <cell r="A1966" t="str">
            <v>14-151</v>
          </cell>
          <cell r="B1966" t="str">
            <v>Providing and applying polysulphide sealant of any colour in expansion joint </v>
          </cell>
          <cell r="C1966" t="str">
            <v>Rft</v>
          </cell>
          <cell r="D1966">
            <v>14.7</v>
          </cell>
          <cell r="E1966">
            <v>38.6</v>
          </cell>
          <cell r="F1966" t="str">
            <v>m</v>
          </cell>
          <cell r="G1966">
            <v>48.23</v>
          </cell>
          <cell r="H1966">
            <v>126.64</v>
          </cell>
          <cell r="I1966" t="str">
            <v>14.4 , 14.6</v>
          </cell>
        </row>
        <row r="1967">
          <cell r="A1967" t="str">
            <v>14-152</v>
          </cell>
          <cell r="B1967" t="str">
            <v>Supply and Fixing of  Electric Water Cooler 45 Gallons (Local)</v>
          </cell>
          <cell r="C1967" t="str">
            <v>Each</v>
          </cell>
          <cell r="D1967">
            <v>0</v>
          </cell>
          <cell r="E1967">
            <v>38240</v>
          </cell>
          <cell r="F1967" t="str">
            <v>Each</v>
          </cell>
          <cell r="G1967">
            <v>0</v>
          </cell>
          <cell r="H1967">
            <v>38240</v>
          </cell>
          <cell r="I1967" t="str">
            <v>14.4 , 14.6</v>
          </cell>
        </row>
        <row r="1968">
          <cell r="A1968" t="str">
            <v>14-153-a</v>
          </cell>
          <cell r="B1968" t="str">
            <v>Providing and fixing of tempered glass of approved quality and color including all fiitting complete in all respectsa)    5 mm Thick</v>
          </cell>
          <cell r="C1968" t="str">
            <v>Sft</v>
          </cell>
          <cell r="D1968">
            <v>183.75</v>
          </cell>
          <cell r="E1968">
            <v>372.06</v>
          </cell>
          <cell r="F1968" t="str">
            <v>m2</v>
          </cell>
          <cell r="G1968">
            <v>1977.15</v>
          </cell>
          <cell r="H1968">
            <v>4003.39</v>
          </cell>
          <cell r="I1968" t="str">
            <v>14.4 , 14.6</v>
          </cell>
        </row>
        <row r="1969">
          <cell r="A1969" t="str">
            <v>14-153-b</v>
          </cell>
          <cell r="B1969" t="str">
            <v>Providing and fixing of tempered glass of approved quality and color including all fiitting complete in all respectsb)    8 mm Thick</v>
          </cell>
          <cell r="C1969" t="str">
            <v>Sft</v>
          </cell>
          <cell r="D1969">
            <v>183.75</v>
          </cell>
          <cell r="E1969">
            <v>493.65</v>
          </cell>
          <cell r="F1969" t="str">
            <v>m2</v>
          </cell>
          <cell r="G1969">
            <v>1977.15</v>
          </cell>
          <cell r="H1969">
            <v>5311.71</v>
          </cell>
          <cell r="I1969" t="str">
            <v>14.4 , 14.6</v>
          </cell>
        </row>
        <row r="1970">
          <cell r="A1970" t="str">
            <v>14-153-c</v>
          </cell>
          <cell r="B1970" t="str">
            <v>Providing and fixing of tempered glass of approved quality and color including all fiitting complete in all respectsc)    12mm Thick</v>
          </cell>
          <cell r="C1970" t="str">
            <v>Sft</v>
          </cell>
          <cell r="D1970">
            <v>183.75</v>
          </cell>
          <cell r="E1970">
            <v>638.85</v>
          </cell>
          <cell r="F1970" t="str">
            <v>m2</v>
          </cell>
          <cell r="G1970">
            <v>1977.15</v>
          </cell>
          <cell r="H1970">
            <v>6873.98</v>
          </cell>
          <cell r="I1970" t="str">
            <v>14.4 , 14.6</v>
          </cell>
        </row>
        <row r="1971">
          <cell r="A1971" t="str">
            <v>14-154</v>
          </cell>
          <cell r="B197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971" t="str">
            <v>Rft</v>
          </cell>
          <cell r="D1971">
            <v>551.25</v>
          </cell>
          <cell r="E1971">
            <v>905.92</v>
          </cell>
          <cell r="F1971" t="str">
            <v>m</v>
          </cell>
          <cell r="G1971">
            <v>1808.56</v>
          </cell>
          <cell r="H1971">
            <v>2972.19</v>
          </cell>
          <cell r="I1971" t="str">
            <v>14.6.2, 14.8.3 , 14.8.4</v>
          </cell>
        </row>
        <row r="1972">
          <cell r="A1972" t="str">
            <v>14-155</v>
          </cell>
          <cell r="B1972" t="str">
            <v>Galvanised MS ladder rings 3/4" dia  inside and outside water tanks; Each rung of 12" width, 6" projected outside the wall and 6" embeded in RCC on both ends; including all necessary works for complete installation.</v>
          </cell>
          <cell r="C1972" t="str">
            <v>kg</v>
          </cell>
          <cell r="D1972">
            <v>176.4</v>
          </cell>
          <cell r="E1972">
            <v>307.85000000000002</v>
          </cell>
          <cell r="F1972" t="str">
            <v>kg</v>
          </cell>
          <cell r="G1972">
            <v>176.4</v>
          </cell>
          <cell r="H1972">
            <v>307.85000000000002</v>
          </cell>
          <cell r="I1972" t="str">
            <v>14.4 , 14.6, 14.8</v>
          </cell>
        </row>
        <row r="1973">
          <cell r="A1973" t="str">
            <v>14-156</v>
          </cell>
          <cell r="B1973" t="str">
            <v>Bitumen coated cast Iron grating cover with frame conforming to BS-497, on catchpits, including all fittings for complete installation.  24"x24" (70 KG)</v>
          </cell>
          <cell r="C1973" t="str">
            <v>Each</v>
          </cell>
          <cell r="D1973">
            <v>220.5</v>
          </cell>
          <cell r="E1973">
            <v>4638.8900000000003</v>
          </cell>
          <cell r="F1973" t="str">
            <v>Each</v>
          </cell>
          <cell r="G1973">
            <v>220.5</v>
          </cell>
          <cell r="H1973">
            <v>4638.8900000000003</v>
          </cell>
          <cell r="I1973" t="str">
            <v>14.4 , 14.6, 14.8</v>
          </cell>
        </row>
        <row r="1974">
          <cell r="A1974" t="str">
            <v>14-157</v>
          </cell>
          <cell r="B1974" t="str">
            <v>P-Trap (uPVC) for squatting type WC.</v>
          </cell>
          <cell r="C1974" t="str">
            <v>Each</v>
          </cell>
          <cell r="D1974">
            <v>198.45</v>
          </cell>
          <cell r="E1974">
            <v>1025.71</v>
          </cell>
          <cell r="F1974" t="str">
            <v>Each</v>
          </cell>
          <cell r="G1974">
            <v>198.45</v>
          </cell>
          <cell r="H1974">
            <v>1025.71</v>
          </cell>
          <cell r="I1974" t="str">
            <v>14.6.3 , 14.8.8</v>
          </cell>
        </row>
        <row r="1975">
          <cell r="A1975" t="str">
            <v>14-158</v>
          </cell>
          <cell r="B1975" t="str">
            <v>Grab bar (ROCA make) with W.C of special person's toilet including all fittings with complete installation.</v>
          </cell>
          <cell r="C1975" t="str">
            <v>No</v>
          </cell>
          <cell r="D1975">
            <v>441</v>
          </cell>
          <cell r="E1975">
            <v>2324.3200000000002</v>
          </cell>
          <cell r="F1975" t="str">
            <v>No</v>
          </cell>
          <cell r="G1975">
            <v>441</v>
          </cell>
          <cell r="H1975">
            <v>2324.3200000000002</v>
          </cell>
          <cell r="I1975" t="str">
            <v>14.4 , 14.6,  14.7.1 , 14.8</v>
          </cell>
        </row>
        <row r="1976">
          <cell r="A1976" t="str">
            <v>14-159</v>
          </cell>
          <cell r="B1976" t="str">
            <v>Undercounter Vanity type wash hand basin of approved make, colour, size, shape and quality, including jointing and sealing material, etc. with all accessories for complete installation.</v>
          </cell>
          <cell r="C1976" t="str">
            <v>Each</v>
          </cell>
          <cell r="D1976">
            <v>502.25</v>
          </cell>
          <cell r="E1976">
            <v>7922</v>
          </cell>
          <cell r="F1976" t="str">
            <v>Each</v>
          </cell>
          <cell r="G1976">
            <v>502.25</v>
          </cell>
          <cell r="H1976">
            <v>7922</v>
          </cell>
          <cell r="I1976" t="str">
            <v>14.7.4</v>
          </cell>
        </row>
        <row r="1977">
          <cell r="A1977" t="str">
            <v>14-160-a</v>
          </cell>
          <cell r="B1977" t="str">
            <v>Supply and installation of Electric Water cooler of following capacity, including check valve at inlet and all accessories for complete installation. 10 Gallons</v>
          </cell>
          <cell r="C1977" t="str">
            <v>Each</v>
          </cell>
          <cell r="D1977">
            <v>220.5</v>
          </cell>
          <cell r="E1977">
            <v>16353</v>
          </cell>
          <cell r="F1977" t="str">
            <v>Each</v>
          </cell>
          <cell r="G1977">
            <v>220.5</v>
          </cell>
          <cell r="H1977">
            <v>16353</v>
          </cell>
          <cell r="I1977" t="str">
            <v>14.4 , 14.6</v>
          </cell>
        </row>
        <row r="1978">
          <cell r="A1978" t="str">
            <v>14-160-b</v>
          </cell>
          <cell r="B1978" t="str">
            <v>Electric water coolers of 40 gallons capacity, including inlet and outlet connections, gate valve on inlet, electric connection upto power socket, and all other accessories for complete installation.</v>
          </cell>
          <cell r="C1978" t="str">
            <v>Each</v>
          </cell>
          <cell r="D1978">
            <v>110.25</v>
          </cell>
          <cell r="E1978">
            <v>38350.25</v>
          </cell>
          <cell r="F1978" t="str">
            <v>Each</v>
          </cell>
          <cell r="G1978">
            <v>110.25</v>
          </cell>
          <cell r="H1978">
            <v>38350.25</v>
          </cell>
          <cell r="I1978" t="str">
            <v>14.4 , 14.6</v>
          </cell>
        </row>
        <row r="1979">
          <cell r="A1979" t="str">
            <v>14-161</v>
          </cell>
          <cell r="B1979" t="str">
            <v>Triple water filter (10") including inlet and outlet connections, power supply, and all accessories for complete installation.</v>
          </cell>
          <cell r="C1979" t="str">
            <v>Each</v>
          </cell>
          <cell r="D1979">
            <v>220.5</v>
          </cell>
          <cell r="E1979">
            <v>8608.7999999999993</v>
          </cell>
          <cell r="F1979" t="str">
            <v>Each</v>
          </cell>
          <cell r="G1979">
            <v>220.5</v>
          </cell>
          <cell r="H1979">
            <v>8608.7999999999993</v>
          </cell>
          <cell r="I1979" t="str">
            <v>14.4 , 14.6</v>
          </cell>
        </row>
        <row r="1980">
          <cell r="A1980" t="str">
            <v>14-162-a</v>
          </cell>
          <cell r="B1980"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respects:(a)    1 inch</v>
          </cell>
          <cell r="C1980" t="str">
            <v>Rft</v>
          </cell>
          <cell r="D1980">
            <v>183.75</v>
          </cell>
          <cell r="E1980">
            <v>317.56</v>
          </cell>
          <cell r="F1980" t="str">
            <v>m</v>
          </cell>
          <cell r="G1980">
            <v>602.85</v>
          </cell>
          <cell r="H1980">
            <v>1041.8599999999999</v>
          </cell>
          <cell r="I1980" t="str">
            <v>14.6.2, 14.8.3 , 14.8.4</v>
          </cell>
        </row>
        <row r="1981">
          <cell r="A1981" t="str">
            <v>14-162-b</v>
          </cell>
          <cell r="B1981"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respects:(b)    1-1/4 inch</v>
          </cell>
          <cell r="C1981" t="str">
            <v>Rft</v>
          </cell>
          <cell r="D1981">
            <v>183.75</v>
          </cell>
          <cell r="E1981">
            <v>357.28</v>
          </cell>
          <cell r="F1981" t="str">
            <v>m</v>
          </cell>
          <cell r="G1981">
            <v>602.85</v>
          </cell>
          <cell r="H1981">
            <v>1172.18</v>
          </cell>
          <cell r="I1981" t="str">
            <v>14.6.2, 14.8.3 , 14.8.4</v>
          </cell>
        </row>
        <row r="1982">
          <cell r="A1982" t="str">
            <v>14-162-c</v>
          </cell>
          <cell r="B1982" t="str">
            <v>G.I. water pipes (cold and hot water, in ducts &amp; in exposed condition) Conforming to BS-1387 (1985), Medium Grade, I/c all fittings, wraping glasswool thermal insulation with aluminium vapour barrier, making holes in concrete or masonry and then repairing holes, supports and hangers etc. of approved make of the following diameters, complete in all respects:(c)    1-1/2 inch</v>
          </cell>
          <cell r="C1982" t="str">
            <v>Rft</v>
          </cell>
          <cell r="D1982">
            <v>183.75</v>
          </cell>
          <cell r="E1982">
            <v>403.5</v>
          </cell>
          <cell r="F1982" t="str">
            <v>m</v>
          </cell>
          <cell r="G1982">
            <v>602.85</v>
          </cell>
          <cell r="H1982">
            <v>1323.81</v>
          </cell>
          <cell r="I1982" t="str">
            <v>14.6.2, 14.8.3 , 14.8.4</v>
          </cell>
        </row>
        <row r="1983">
          <cell r="A1983" t="str">
            <v>14-163-a</v>
          </cell>
          <cell r="B1983"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respects.3/4" (20 mm) Nominal Pipe Size (NPS)</v>
          </cell>
          <cell r="C1983" t="str">
            <v>Rft</v>
          </cell>
          <cell r="D1983">
            <v>18.739999999999998</v>
          </cell>
          <cell r="E1983">
            <v>111.92</v>
          </cell>
          <cell r="F1983" t="str">
            <v>m</v>
          </cell>
          <cell r="G1983">
            <v>61.49</v>
          </cell>
          <cell r="H1983">
            <v>367.2</v>
          </cell>
          <cell r="I1983" t="str">
            <v>14.6.2, 14.8.3 , 14.8.4</v>
          </cell>
        </row>
        <row r="1984">
          <cell r="A1984" t="str">
            <v>14-163-b</v>
          </cell>
          <cell r="B1984" t="str">
            <v xml:space="preserve">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respects.1" ( 25 mm) Nominal Pipe Size (NPS) </v>
          </cell>
          <cell r="C1984" t="str">
            <v>Rft</v>
          </cell>
          <cell r="D1984">
            <v>18.739999999999998</v>
          </cell>
          <cell r="E1984">
            <v>149.76</v>
          </cell>
          <cell r="F1984" t="str">
            <v>m</v>
          </cell>
          <cell r="G1984">
            <v>61.49</v>
          </cell>
          <cell r="H1984">
            <v>491.33</v>
          </cell>
          <cell r="I1984" t="str">
            <v>14.6.2, 14.8.3 , 14.8.4</v>
          </cell>
        </row>
        <row r="1985">
          <cell r="A1985" t="str">
            <v>14-163-c</v>
          </cell>
          <cell r="B1985"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respects.1¼" ( 32 mm) Nominal Pipe Size (NPS)</v>
          </cell>
          <cell r="C1985" t="str">
            <v>Rft</v>
          </cell>
          <cell r="D1985">
            <v>20.8</v>
          </cell>
          <cell r="E1985">
            <v>190.9</v>
          </cell>
          <cell r="F1985" t="str">
            <v>m</v>
          </cell>
          <cell r="G1985">
            <v>68.239999999999995</v>
          </cell>
          <cell r="H1985">
            <v>626.32000000000005</v>
          </cell>
          <cell r="I1985" t="str">
            <v>14.6.2, 14.8.3 , 14.8.4</v>
          </cell>
        </row>
        <row r="1986">
          <cell r="A1986" t="str">
            <v>14-163-d</v>
          </cell>
          <cell r="B1986" t="str">
            <v>G.I. water pipes (in burried conditions) conforming to BS-1387, Medium Grade, I/c all fittings, wraping polythene tape, giving anticorrosion treatment, applying protective painting, making holes in concrete or masonry and then repairing holes, flushing, disinfecting, testing and commissioning etc. of approved make, of the following diameters,complete in all respects.'1½" (40 mm) Nominal Pipe Size (NPS)</v>
          </cell>
          <cell r="C1986" t="str">
            <v>Rft</v>
          </cell>
          <cell r="D1986">
            <v>21.54</v>
          </cell>
          <cell r="E1986">
            <v>236.18</v>
          </cell>
          <cell r="F1986" t="str">
            <v>m</v>
          </cell>
          <cell r="G1986">
            <v>70.650000000000006</v>
          </cell>
          <cell r="H1986">
            <v>774.87</v>
          </cell>
          <cell r="I1986" t="str">
            <v>14.6.2, 14.8.3 , 14.8.4</v>
          </cell>
        </row>
        <row r="1987">
          <cell r="A1987" t="str">
            <v>14-164</v>
          </cell>
          <cell r="B1987" t="str">
            <v xml:space="preserve">uPVC Multi Floor Trap (110x75mm) including strainer; supports; making required number of connections; breaking concrete or masonry work &amp; then making it good; etc. </v>
          </cell>
          <cell r="C1987" t="str">
            <v>Each</v>
          </cell>
          <cell r="D1987">
            <v>367.5</v>
          </cell>
          <cell r="E1987">
            <v>1849.3</v>
          </cell>
          <cell r="F1987" t="str">
            <v>Each</v>
          </cell>
          <cell r="G1987">
            <v>367.5</v>
          </cell>
          <cell r="H1987">
            <v>1849.3</v>
          </cell>
          <cell r="I1987" t="str">
            <v>14.6.3 , 14.8.3</v>
          </cell>
        </row>
        <row r="1988">
          <cell r="A1988" t="str">
            <v>14-165-a</v>
          </cell>
          <cell r="B1988" t="str">
            <v>uPVC floor Cleanout including 2 No. 45o elbows, transition pipe, SS screwed plug/cover assembly jointed air-tight with pipe, breaking concrete or masonry work &amp; then making it good, etc. complete in all respects.(i) 3" dia</v>
          </cell>
          <cell r="C1988" t="str">
            <v>Each</v>
          </cell>
          <cell r="D1988">
            <v>367.5</v>
          </cell>
          <cell r="E1988">
            <v>1390.42</v>
          </cell>
          <cell r="F1988" t="str">
            <v>Each</v>
          </cell>
          <cell r="G1988">
            <v>367.5</v>
          </cell>
          <cell r="H1988">
            <v>1390.42</v>
          </cell>
          <cell r="I1988" t="str">
            <v>14.6.3 , 14.8.3</v>
          </cell>
        </row>
        <row r="1989">
          <cell r="A1989" t="str">
            <v>14-165-b</v>
          </cell>
          <cell r="B1989" t="str">
            <v>uPVC floor Cleanout including 2 No. 45o elbows, transition pipe, SS screwed plug/cover assembly jointed air-tight with pipe, breaking concrete or masonry work &amp; then making it good, etc. complete in all respects.(ii) 4" dia</v>
          </cell>
          <cell r="C1989" t="str">
            <v>Each</v>
          </cell>
          <cell r="D1989">
            <v>367.5</v>
          </cell>
          <cell r="E1989">
            <v>2173.14</v>
          </cell>
          <cell r="F1989" t="str">
            <v>Each</v>
          </cell>
          <cell r="G1989">
            <v>367.5</v>
          </cell>
          <cell r="H1989">
            <v>2173.14</v>
          </cell>
          <cell r="I1989" t="str">
            <v>14.6.3 , 14.8.3</v>
          </cell>
        </row>
        <row r="1990">
          <cell r="A1990" t="str">
            <v>14-166</v>
          </cell>
          <cell r="B1990" t="str">
            <v>Supply &amp; installation of cast iron roof drain, including strainer, flashing material, and all accessories for complete installation, as per specifications.4 inches dia</v>
          </cell>
          <cell r="C1990" t="str">
            <v>Rft</v>
          </cell>
          <cell r="D1990">
            <v>132.30000000000001</v>
          </cell>
          <cell r="E1990">
            <v>643.02</v>
          </cell>
          <cell r="F1990" t="str">
            <v>m</v>
          </cell>
          <cell r="G1990">
            <v>434.06</v>
          </cell>
          <cell r="H1990">
            <v>2109.64</v>
          </cell>
          <cell r="I1990" t="str">
            <v>14.6.1</v>
          </cell>
        </row>
        <row r="1991">
          <cell r="A1991" t="str">
            <v>14-167-a</v>
          </cell>
          <cell r="B1991" t="str">
            <v>Brass/Bronze Gate valves on water supply pipes, conforming to BS standards of approved quality, including jointing arrangement of pipes on both ends of valves; nuts, bolts etc. complete in all respects, of following internal diameters.(i) 3/4 "</v>
          </cell>
          <cell r="C1991" t="str">
            <v>Each</v>
          </cell>
          <cell r="D1991">
            <v>14.7</v>
          </cell>
          <cell r="E1991">
            <v>1538.32</v>
          </cell>
          <cell r="F1991" t="str">
            <v>Each</v>
          </cell>
          <cell r="G1991">
            <v>14.7</v>
          </cell>
          <cell r="H1991">
            <v>1538.32</v>
          </cell>
          <cell r="I1991" t="str">
            <v>14.4 , 14.6,  14.7.21 , 14.8</v>
          </cell>
        </row>
        <row r="1992">
          <cell r="A1992" t="str">
            <v>14-167-b</v>
          </cell>
          <cell r="B1992" t="str">
            <v>Brass/Bronze Gate valves on water supply pipes, conforming to BS standards of approved quality, including jointing arrangement of pipes on both ends of valves; nuts, bolts etc. complete in all respects, of following internal diameters.(i) 1-1/2 "</v>
          </cell>
          <cell r="C1992" t="str">
            <v>Each</v>
          </cell>
          <cell r="D1992">
            <v>14.7</v>
          </cell>
          <cell r="E1992">
            <v>2367.1799999999998</v>
          </cell>
          <cell r="F1992" t="str">
            <v>Each</v>
          </cell>
          <cell r="G1992">
            <v>14.7</v>
          </cell>
          <cell r="H1992">
            <v>2367.1799999999998</v>
          </cell>
          <cell r="I1992" t="str">
            <v>14.4 , 14.6,  14.7.21 , 14.8</v>
          </cell>
        </row>
        <row r="1993">
          <cell r="A1993" t="str">
            <v>14-168</v>
          </cell>
          <cell r="B1993" t="str">
            <v>Brass/Bronze swing type check valves on water supply pipes, conforming to BS standards, including jointing arrangement of pipes on both ends of valves; nuts, bolts etc. complete in all respects, of following internal diameters.(i) 1-1/4 "</v>
          </cell>
          <cell r="C1993" t="str">
            <v>Each</v>
          </cell>
          <cell r="D1993">
            <v>14.7</v>
          </cell>
          <cell r="E1993">
            <v>4280.8500000000004</v>
          </cell>
          <cell r="F1993" t="str">
            <v>Each</v>
          </cell>
          <cell r="G1993">
            <v>14.7</v>
          </cell>
          <cell r="H1993">
            <v>4280.8500000000004</v>
          </cell>
          <cell r="I1993" t="str">
            <v>14.4 , 14.6,  14.7.21 , 14.8</v>
          </cell>
        </row>
        <row r="1994">
          <cell r="A1994" t="str">
            <v>14-169</v>
          </cell>
          <cell r="B1994" t="str">
            <v>Air relief valves, of approved quality  including jointing arrangement with pipe; nuts, bolts etc. complete in all respects.(i) 3/4 "</v>
          </cell>
          <cell r="C1994" t="str">
            <v>Each</v>
          </cell>
          <cell r="D1994">
            <v>29.4</v>
          </cell>
          <cell r="E1994">
            <v>1674.92</v>
          </cell>
          <cell r="F1994" t="str">
            <v>Each</v>
          </cell>
          <cell r="G1994">
            <v>29.4</v>
          </cell>
          <cell r="H1994">
            <v>1674.92</v>
          </cell>
          <cell r="I1994" t="str">
            <v>14.7.21</v>
          </cell>
        </row>
        <row r="1995">
          <cell r="A1995" t="str">
            <v>14-170</v>
          </cell>
          <cell r="B1995" t="str">
            <v>Cowel on vent pipes of the following diameter.(i) 3"</v>
          </cell>
          <cell r="C1995" t="str">
            <v>Each</v>
          </cell>
          <cell r="D1995">
            <v>14.7</v>
          </cell>
          <cell r="E1995">
            <v>701.82</v>
          </cell>
          <cell r="F1995" t="str">
            <v>Each</v>
          </cell>
          <cell r="G1995">
            <v>14.7</v>
          </cell>
          <cell r="H1995">
            <v>701.82</v>
          </cell>
          <cell r="I1995" t="str">
            <v>14.4 , 14.6,  14.7.21 , 14.8</v>
          </cell>
        </row>
        <row r="1996">
          <cell r="A1996" t="str">
            <v>14-171-a</v>
          </cell>
          <cell r="B1996" t="str">
            <v>Suppling and fixing of bell mouth with collar including testing of joint, complete in all respects as specified. 3" dia</v>
          </cell>
          <cell r="C1996" t="str">
            <v>No</v>
          </cell>
          <cell r="D1996">
            <v>165.38</v>
          </cell>
          <cell r="E1996">
            <v>2997.52</v>
          </cell>
          <cell r="F1996" t="str">
            <v>No</v>
          </cell>
          <cell r="G1996">
            <v>165.38</v>
          </cell>
          <cell r="H1996">
            <v>2997.52</v>
          </cell>
          <cell r="I1996" t="str">
            <v>14.4 , 14.6,  14.7.21 , 14.8</v>
          </cell>
        </row>
        <row r="1997">
          <cell r="A1997" t="str">
            <v>14-171-b</v>
          </cell>
          <cell r="B1997" t="str">
            <v>Suppling and fixing of bell mouth with collar including testing of joint, complete in all respects as specified. 4" dia</v>
          </cell>
          <cell r="C1997" t="str">
            <v>No</v>
          </cell>
          <cell r="D1997">
            <v>165.38</v>
          </cell>
          <cell r="E1997">
            <v>3618.92</v>
          </cell>
          <cell r="F1997" t="str">
            <v>No</v>
          </cell>
          <cell r="G1997">
            <v>165.38</v>
          </cell>
          <cell r="H1997">
            <v>3618.92</v>
          </cell>
          <cell r="I1997" t="str">
            <v>14.4 , 14.6,  14.7.21 , 14.8</v>
          </cell>
        </row>
        <row r="1998">
          <cell r="A1998" t="str">
            <v>14-172-a</v>
          </cell>
          <cell r="B1998" t="str">
            <v>Supplying and fixing of Dry Chemical Powder Fire Extinguisher 6Kg Capacity complete in all respect</v>
          </cell>
          <cell r="C1998" t="str">
            <v>Each</v>
          </cell>
          <cell r="D1998">
            <v>45.94</v>
          </cell>
          <cell r="E1998">
            <v>7813.44</v>
          </cell>
          <cell r="F1998" t="str">
            <v>Each</v>
          </cell>
          <cell r="G1998">
            <v>45.94</v>
          </cell>
          <cell r="H1998">
            <v>7813.44</v>
          </cell>
          <cell r="I1998" t="str">
            <v>14.4, 14.5</v>
          </cell>
        </row>
        <row r="1999">
          <cell r="A1999" t="str">
            <v>14-172-b</v>
          </cell>
          <cell r="B1999" t="str">
            <v>Supplying and fixing of Foam Type fire extinguishers capacity 12 liters complete in all respect</v>
          </cell>
          <cell r="C1999" t="str">
            <v>Each</v>
          </cell>
          <cell r="D1999">
            <v>45.94</v>
          </cell>
          <cell r="E1999">
            <v>11398.44</v>
          </cell>
          <cell r="F1999" t="str">
            <v>Each</v>
          </cell>
          <cell r="G1999">
            <v>45.94</v>
          </cell>
          <cell r="H1999">
            <v>11398.44</v>
          </cell>
          <cell r="I1999" t="str">
            <v>14.4, 14.5</v>
          </cell>
        </row>
        <row r="2000">
          <cell r="A2000" t="str">
            <v>14-173</v>
          </cell>
          <cell r="B2000" t="str">
            <v>Providing &amp; Laying 150 Micron thick Polythene Sheet as per instructions of the Engineer-in-Charge, Complete in all respects.</v>
          </cell>
          <cell r="C2000" t="str">
            <v>Kg</v>
          </cell>
          <cell r="D2000">
            <v>132.30000000000001</v>
          </cell>
          <cell r="E2000">
            <v>431.05</v>
          </cell>
          <cell r="F2000" t="str">
            <v>Kg</v>
          </cell>
          <cell r="G2000">
            <v>132.30000000000001</v>
          </cell>
          <cell r="H2000">
            <v>431.05</v>
          </cell>
          <cell r="I2000" t="str">
            <v>14.4, 14.5</v>
          </cell>
        </row>
        <row r="2001">
          <cell r="A2001" t="str">
            <v>14-174</v>
          </cell>
          <cell r="B2001" t="str">
            <v xml:space="preserve">8" dia. MS filter Screen pipe of 4.5mm thickness &amp; 1/16" slot opening </v>
          </cell>
          <cell r="C2001" t="str">
            <v>Rft</v>
          </cell>
          <cell r="D2001">
            <v>404.25</v>
          </cell>
          <cell r="E2001">
            <v>1838.25</v>
          </cell>
          <cell r="F2001" t="str">
            <v>m</v>
          </cell>
          <cell r="G2001">
            <v>1326.28</v>
          </cell>
          <cell r="H2001">
            <v>6031</v>
          </cell>
          <cell r="I2001" t="str">
            <v>14.4 , 14.6,  14.7.21 , 14.8</v>
          </cell>
        </row>
        <row r="2002">
          <cell r="A2002" t="str">
            <v>14-175</v>
          </cell>
          <cell r="B2002" t="str">
            <v>Provifing and fixing of teek wood water level gauge of approved quality complete in all repects.</v>
          </cell>
          <cell r="C2002" t="str">
            <v>Job</v>
          </cell>
          <cell r="D2002">
            <v>147</v>
          </cell>
          <cell r="E2002">
            <v>25839.5</v>
          </cell>
          <cell r="F2002" t="str">
            <v>Job</v>
          </cell>
          <cell r="G2002">
            <v>147</v>
          </cell>
          <cell r="H2002">
            <v>25839.5</v>
          </cell>
          <cell r="I2002" t="str">
            <v>14.4 , 14.6,  14.7.21 , 14.8</v>
          </cell>
        </row>
        <row r="2003">
          <cell r="A2003" t="str">
            <v>14-176</v>
          </cell>
          <cell r="B2003" t="str">
            <v xml:space="preserve">Providing and fixing sluice valve of BSS quality (BS 5163) and weight Class 'B' for Cast Iron &amp; AC pipe line (including cost of jointing material):-a) 2.5" (75 mm) dia of Valve </v>
          </cell>
          <cell r="C2003" t="str">
            <v>Each</v>
          </cell>
          <cell r="D2003">
            <v>404.25</v>
          </cell>
          <cell r="E2003">
            <v>13041.61</v>
          </cell>
          <cell r="F2003" t="str">
            <v>Each</v>
          </cell>
          <cell r="G2003">
            <v>404.25</v>
          </cell>
          <cell r="H2003">
            <v>13041.61</v>
          </cell>
          <cell r="I2003" t="str">
            <v>24.3.5.6.2 , 24.3.6.18</v>
          </cell>
        </row>
        <row r="2004">
          <cell r="A2004" t="str">
            <v>14-177-a</v>
          </cell>
          <cell r="B2004" t="str">
            <v>Providing and Fixing  Wall Shower Set 151/153 C.P</v>
          </cell>
          <cell r="C2004" t="str">
            <v>Each</v>
          </cell>
          <cell r="D2004">
            <v>147</v>
          </cell>
          <cell r="E2004">
            <v>23628.75</v>
          </cell>
          <cell r="F2004" t="str">
            <v>Each</v>
          </cell>
          <cell r="G2004">
            <v>147</v>
          </cell>
          <cell r="H2004">
            <v>23628.75</v>
          </cell>
          <cell r="I2004" t="str">
            <v>14.4 , 14.6,  14.7.21 , 14.8</v>
          </cell>
        </row>
        <row r="2005">
          <cell r="A2005" t="str">
            <v>14-177-b</v>
          </cell>
          <cell r="B2005" t="str">
            <v>Providing and Fixing  Wall Shower Set 4021/4023 C.P</v>
          </cell>
          <cell r="C2005" t="str">
            <v>Each</v>
          </cell>
          <cell r="D2005">
            <v>147</v>
          </cell>
          <cell r="E2005">
            <v>16279.5</v>
          </cell>
          <cell r="F2005" t="str">
            <v>Each</v>
          </cell>
          <cell r="G2005">
            <v>147</v>
          </cell>
          <cell r="H2005">
            <v>16279.5</v>
          </cell>
          <cell r="I2005" t="str">
            <v>14.4 , 14.6,  14.7.21 , 14.8</v>
          </cell>
        </row>
        <row r="2006">
          <cell r="A2006" t="str">
            <v>14-177-c</v>
          </cell>
          <cell r="B2006" t="str">
            <v>Providing and Fixing Best Quality Wall Shower Set 981/83 C.P</v>
          </cell>
          <cell r="C2006" t="str">
            <v>Each</v>
          </cell>
          <cell r="D2006">
            <v>147</v>
          </cell>
          <cell r="E2006">
            <v>33730.089999999997</v>
          </cell>
          <cell r="F2006" t="str">
            <v>Each</v>
          </cell>
          <cell r="G2006">
            <v>147</v>
          </cell>
          <cell r="H2006">
            <v>33730.089999999997</v>
          </cell>
          <cell r="I2006" t="str">
            <v>14.4 , 14.6,  14.7.21 , 14.8</v>
          </cell>
        </row>
        <row r="2007">
          <cell r="A2007" t="str">
            <v>14-177-d</v>
          </cell>
          <cell r="B2007" t="str">
            <v>Providing and Fixing Best Quality Wall Shower Set 671/73 C.P</v>
          </cell>
          <cell r="C2007" t="str">
            <v>Each</v>
          </cell>
          <cell r="D2007">
            <v>147</v>
          </cell>
          <cell r="E2007">
            <v>35587.11</v>
          </cell>
          <cell r="F2007" t="str">
            <v>Each</v>
          </cell>
          <cell r="G2007">
            <v>147</v>
          </cell>
          <cell r="H2007">
            <v>35587.11</v>
          </cell>
          <cell r="I2007" t="str">
            <v>14.4 , 14.6,  14.7.21 , 14.8</v>
          </cell>
        </row>
        <row r="2008">
          <cell r="A2008" t="str">
            <v>15-01-a-01</v>
          </cell>
          <cell r="B2008" t="str">
            <v>Supply and Erection MS conduit pipe for wiring purpose comp. on surface including clamps etc: 1/2" i/d</v>
          </cell>
          <cell r="C2008" t="str">
            <v>Rft</v>
          </cell>
          <cell r="D2008">
            <v>17.64</v>
          </cell>
          <cell r="E2008">
            <v>48.13</v>
          </cell>
          <cell r="F2008" t="str">
            <v>m</v>
          </cell>
          <cell r="G2008">
            <v>57.87</v>
          </cell>
          <cell r="H2008">
            <v>157.88999999999999</v>
          </cell>
          <cell r="I2008" t="str">
            <v>15.2.3</v>
          </cell>
        </row>
        <row r="2009">
          <cell r="A2009" t="str">
            <v>15-01-a-02</v>
          </cell>
          <cell r="B2009" t="str">
            <v>Supply and Erection MS conduit pipe for wiring purpose comp. On surface including clamps etc: 3/4" i/d</v>
          </cell>
          <cell r="C2009" t="str">
            <v>Rft</v>
          </cell>
          <cell r="D2009">
            <v>17.64</v>
          </cell>
          <cell r="E2009">
            <v>55.63</v>
          </cell>
          <cell r="F2009" t="str">
            <v>m</v>
          </cell>
          <cell r="G2009">
            <v>57.87</v>
          </cell>
          <cell r="H2009">
            <v>182.52</v>
          </cell>
          <cell r="I2009" t="str">
            <v>15.2.3</v>
          </cell>
        </row>
        <row r="2010">
          <cell r="A2010" t="str">
            <v>15-01-a-03</v>
          </cell>
          <cell r="B2010" t="str">
            <v>Supply and Erection MS conduit pipe for wiring purpose comp. On surface including clamps etc: 1" i/d</v>
          </cell>
          <cell r="C2010" t="str">
            <v>Rft</v>
          </cell>
          <cell r="D2010">
            <v>17.64</v>
          </cell>
          <cell r="E2010">
            <v>67.92</v>
          </cell>
          <cell r="F2010" t="str">
            <v>m</v>
          </cell>
          <cell r="G2010">
            <v>57.87</v>
          </cell>
          <cell r="H2010">
            <v>222.84</v>
          </cell>
          <cell r="I2010" t="str">
            <v>15.2.3</v>
          </cell>
        </row>
        <row r="2011">
          <cell r="A2011" t="str">
            <v>15-01-a-04</v>
          </cell>
          <cell r="B2011" t="str">
            <v>Supply and Erection MS conduit pipe for wiring purpose comp. On surface including clamps etc: 1.25" i/d</v>
          </cell>
          <cell r="C2011" t="str">
            <v>Rft</v>
          </cell>
          <cell r="D2011">
            <v>17.64</v>
          </cell>
          <cell r="E2011">
            <v>74.010000000000005</v>
          </cell>
          <cell r="F2011" t="str">
            <v>m</v>
          </cell>
          <cell r="G2011">
            <v>57.87</v>
          </cell>
          <cell r="H2011">
            <v>242.82</v>
          </cell>
          <cell r="I2011" t="str">
            <v>15.2.3</v>
          </cell>
        </row>
        <row r="2012">
          <cell r="A2012" t="str">
            <v>15-01-a-05</v>
          </cell>
          <cell r="B2012" t="str">
            <v>Supply and Erection MS conduit pipe for wiring purpose comp. On surface including clamps etc: 1.5" i/d</v>
          </cell>
          <cell r="C2012" t="str">
            <v>Rft</v>
          </cell>
          <cell r="D2012">
            <v>17.64</v>
          </cell>
          <cell r="E2012">
            <v>81.069999999999993</v>
          </cell>
          <cell r="F2012" t="str">
            <v>m</v>
          </cell>
          <cell r="G2012">
            <v>57.87</v>
          </cell>
          <cell r="H2012">
            <v>265.97000000000003</v>
          </cell>
          <cell r="I2012" t="str">
            <v>15.2.3</v>
          </cell>
        </row>
        <row r="2013">
          <cell r="A2013" t="str">
            <v>15-01-a-06</v>
          </cell>
          <cell r="B2013" t="str">
            <v>Supply and Erection MS conduit pipe for wiring purpose comp. On surface including clamps etc: 2" i/d</v>
          </cell>
          <cell r="C2013" t="str">
            <v>Rft</v>
          </cell>
          <cell r="D2013">
            <v>17.64</v>
          </cell>
          <cell r="E2013">
            <v>101.14</v>
          </cell>
          <cell r="F2013" t="str">
            <v>m</v>
          </cell>
          <cell r="G2013">
            <v>57.87</v>
          </cell>
          <cell r="H2013">
            <v>331.81</v>
          </cell>
          <cell r="I2013" t="str">
            <v>15.2.3</v>
          </cell>
        </row>
        <row r="2014">
          <cell r="A2014" t="str">
            <v>15-01-b-01</v>
          </cell>
          <cell r="B2014" t="str">
            <v>Supply and Erection MS conduit pipe for wiring purpose comp.Recessed in walls including chase etc : 1/2" i/d</v>
          </cell>
          <cell r="C2014" t="str">
            <v>Rft</v>
          </cell>
          <cell r="D2014">
            <v>44.1</v>
          </cell>
          <cell r="E2014">
            <v>103.04</v>
          </cell>
          <cell r="F2014" t="str">
            <v>m</v>
          </cell>
          <cell r="G2014">
            <v>144.68</v>
          </cell>
          <cell r="H2014">
            <v>338.05</v>
          </cell>
          <cell r="I2014" t="str">
            <v>15.2.3</v>
          </cell>
        </row>
        <row r="2015">
          <cell r="A2015" t="str">
            <v>15-01-b-02</v>
          </cell>
          <cell r="B2015" t="str">
            <v>Supply and Erection MS conduit pipe for wiring purpose comp.Recessed in walls including chase etc : 3/4" i/d</v>
          </cell>
          <cell r="C2015" t="str">
            <v>Rft</v>
          </cell>
          <cell r="D2015">
            <v>44.1</v>
          </cell>
          <cell r="E2015">
            <v>111.27</v>
          </cell>
          <cell r="F2015" t="str">
            <v>m</v>
          </cell>
          <cell r="G2015">
            <v>144.68</v>
          </cell>
          <cell r="H2015">
            <v>365.05</v>
          </cell>
          <cell r="I2015" t="str">
            <v>15.2.3</v>
          </cell>
        </row>
        <row r="2016">
          <cell r="A2016" t="str">
            <v>15-01-b-03</v>
          </cell>
          <cell r="B2016" t="str">
            <v>Supply and Erection MS conduit pipe for wiring purpose comp.Recessed in walls including chase etc : 1" i/d</v>
          </cell>
          <cell r="C2016" t="str">
            <v>Rft</v>
          </cell>
          <cell r="D2016">
            <v>44.1</v>
          </cell>
          <cell r="E2016">
            <v>124.68</v>
          </cell>
          <cell r="F2016" t="str">
            <v>m</v>
          </cell>
          <cell r="G2016">
            <v>144.68</v>
          </cell>
          <cell r="H2016">
            <v>409.04</v>
          </cell>
          <cell r="I2016" t="str">
            <v>15.2.3</v>
          </cell>
        </row>
        <row r="2017">
          <cell r="A2017" t="str">
            <v>15-01-b-04</v>
          </cell>
          <cell r="B2017" t="str">
            <v>Supply and Erection MS conduit pipe for wiring purpose comp.Recessed in walls including chase etc : 1.25" i/d</v>
          </cell>
          <cell r="C2017" t="str">
            <v>Rft</v>
          </cell>
          <cell r="D2017">
            <v>44.1</v>
          </cell>
          <cell r="E2017">
            <v>131.88</v>
          </cell>
          <cell r="F2017" t="str">
            <v>m</v>
          </cell>
          <cell r="G2017">
            <v>144.68</v>
          </cell>
          <cell r="H2017">
            <v>432.68</v>
          </cell>
          <cell r="I2017" t="str">
            <v>15.2.3</v>
          </cell>
        </row>
        <row r="2018">
          <cell r="A2018" t="str">
            <v>15-01-b-05</v>
          </cell>
          <cell r="B2018" t="str">
            <v>Supply and Erection MS conduit pipe for wiring purpose comp.Recessed in walls including chase etc : 1.5" i/d</v>
          </cell>
          <cell r="C2018" t="str">
            <v>Rft</v>
          </cell>
          <cell r="D2018">
            <v>44.1</v>
          </cell>
          <cell r="E2018">
            <v>145.51</v>
          </cell>
          <cell r="F2018" t="str">
            <v>m</v>
          </cell>
          <cell r="G2018">
            <v>144.68</v>
          </cell>
          <cell r="H2018">
            <v>477.4</v>
          </cell>
          <cell r="I2018" t="str">
            <v>15.2.3</v>
          </cell>
        </row>
        <row r="2019">
          <cell r="A2019" t="str">
            <v>15-01-b-06</v>
          </cell>
          <cell r="B2019" t="str">
            <v>Supply and Erection MS conduit pipe for wiring purpose comp.Recessed in walls including chase etc : 2" i/d</v>
          </cell>
          <cell r="C2019" t="str">
            <v>Rft</v>
          </cell>
          <cell r="D2019">
            <v>44.1</v>
          </cell>
          <cell r="E2019">
            <v>169.92</v>
          </cell>
          <cell r="F2019" t="str">
            <v>m</v>
          </cell>
          <cell r="G2019">
            <v>144.68</v>
          </cell>
          <cell r="H2019">
            <v>557.47</v>
          </cell>
          <cell r="I2019" t="str">
            <v>15.2.3</v>
          </cell>
        </row>
        <row r="2020">
          <cell r="A2020" t="str">
            <v>15-02-a-01</v>
          </cell>
          <cell r="B2020" t="str">
            <v>Supply and Erection PVC pipe for wiring purpose complete On surface including clamps etc: 1/2" i/d</v>
          </cell>
          <cell r="C2020" t="str">
            <v>Rft</v>
          </cell>
          <cell r="D2020">
            <v>8.82</v>
          </cell>
          <cell r="E2020">
            <v>26.46</v>
          </cell>
          <cell r="F2020" t="str">
            <v>m</v>
          </cell>
          <cell r="G2020">
            <v>28.94</v>
          </cell>
          <cell r="H2020">
            <v>86.81</v>
          </cell>
          <cell r="I2020" t="str">
            <v>15.2.4</v>
          </cell>
        </row>
        <row r="2021">
          <cell r="A2021" t="str">
            <v>15-02-a-02</v>
          </cell>
          <cell r="B2021" t="str">
            <v>Supply and Erection PVC pipe for wiring purpose complete On surface including clamps etc: 3/4" i/d</v>
          </cell>
          <cell r="C2021" t="str">
            <v>Rft</v>
          </cell>
          <cell r="D2021">
            <v>8.82</v>
          </cell>
          <cell r="E2021">
            <v>31.51</v>
          </cell>
          <cell r="F2021" t="str">
            <v>m</v>
          </cell>
          <cell r="G2021">
            <v>28.94</v>
          </cell>
          <cell r="H2021">
            <v>103.37</v>
          </cell>
          <cell r="I2021" t="str">
            <v>15.2.4</v>
          </cell>
        </row>
        <row r="2022">
          <cell r="A2022" t="str">
            <v>15-02-a-03</v>
          </cell>
          <cell r="B2022" t="str">
            <v>Supply and Erection PVC pipe for wiring purpose complete On surface including clamps etc: 1" i/d</v>
          </cell>
          <cell r="C2022" t="str">
            <v>Rft</v>
          </cell>
          <cell r="D2022">
            <v>8.82</v>
          </cell>
          <cell r="E2022">
            <v>36.630000000000003</v>
          </cell>
          <cell r="F2022" t="str">
            <v>m</v>
          </cell>
          <cell r="G2022">
            <v>28.94</v>
          </cell>
          <cell r="H2022">
            <v>120.16</v>
          </cell>
          <cell r="I2022" t="str">
            <v>15.2.4</v>
          </cell>
        </row>
        <row r="2023">
          <cell r="A2023" t="str">
            <v>15-02-a-04</v>
          </cell>
          <cell r="B2023" t="str">
            <v>Supply and Erection PVC pipe for wiring purpose complete On surface including clamps etc: 1.25" i/d</v>
          </cell>
          <cell r="C2023" t="str">
            <v>Rft</v>
          </cell>
          <cell r="D2023">
            <v>13.23</v>
          </cell>
          <cell r="E2023">
            <v>47.29</v>
          </cell>
          <cell r="F2023" t="str">
            <v>m</v>
          </cell>
          <cell r="G2023">
            <v>43.41</v>
          </cell>
          <cell r="H2023">
            <v>155.16</v>
          </cell>
          <cell r="I2023" t="str">
            <v>15.2.4</v>
          </cell>
        </row>
        <row r="2024">
          <cell r="A2024" t="str">
            <v>15-02-a-05</v>
          </cell>
          <cell r="B2024" t="str">
            <v>Supply and Erection PVC pipe for wiring purpose complete On surface including clamps etc: 1.5" i/d</v>
          </cell>
          <cell r="C2024" t="str">
            <v>Rft</v>
          </cell>
          <cell r="D2024">
            <v>17.64</v>
          </cell>
          <cell r="E2024">
            <v>55.6</v>
          </cell>
          <cell r="F2024" t="str">
            <v>m</v>
          </cell>
          <cell r="G2024">
            <v>57.87</v>
          </cell>
          <cell r="H2024">
            <v>182.41</v>
          </cell>
          <cell r="I2024" t="str">
            <v>15.2.4</v>
          </cell>
        </row>
        <row r="2025">
          <cell r="A2025" t="str">
            <v>15-02-a-06</v>
          </cell>
          <cell r="B2025" t="str">
            <v>Supply and Erection PVC pipe for wiring purpose complete On surface including clamps etc: 2" i/d</v>
          </cell>
          <cell r="C2025" t="str">
            <v>Rft</v>
          </cell>
          <cell r="D2025">
            <v>11.76</v>
          </cell>
          <cell r="E2025">
            <v>57.65</v>
          </cell>
          <cell r="F2025" t="str">
            <v>m</v>
          </cell>
          <cell r="G2025">
            <v>38.58</v>
          </cell>
          <cell r="H2025">
            <v>189.14</v>
          </cell>
          <cell r="I2025" t="str">
            <v>15.2.4</v>
          </cell>
        </row>
        <row r="2026">
          <cell r="A2026" t="str">
            <v>15-02-a-07</v>
          </cell>
          <cell r="B2026" t="str">
            <v>Supply and Erection PVC pipe for wiring purpose complete On surface including clamps etc: 3" i/d</v>
          </cell>
          <cell r="C2026" t="str">
            <v>Rft</v>
          </cell>
          <cell r="D2026">
            <v>13.23</v>
          </cell>
          <cell r="E2026">
            <v>67.19</v>
          </cell>
          <cell r="F2026" t="str">
            <v>m</v>
          </cell>
          <cell r="G2026">
            <v>43.41</v>
          </cell>
          <cell r="H2026">
            <v>220.45</v>
          </cell>
          <cell r="I2026" t="str">
            <v>15.2.4</v>
          </cell>
        </row>
        <row r="2027">
          <cell r="A2027" t="str">
            <v>15-02-a-08</v>
          </cell>
          <cell r="B2027" t="str">
            <v>Supply and Erection PVC pipe for wiring purpose complete On surface including clamps etc: 4" i/d</v>
          </cell>
          <cell r="C2027" t="str">
            <v>Rft</v>
          </cell>
          <cell r="D2027">
            <v>17.64</v>
          </cell>
          <cell r="E2027">
            <v>94.31</v>
          </cell>
          <cell r="F2027" t="str">
            <v>m</v>
          </cell>
          <cell r="G2027">
            <v>57.87</v>
          </cell>
          <cell r="H2027">
            <v>309.39999999999998</v>
          </cell>
          <cell r="I2027" t="str">
            <v>15.2.4</v>
          </cell>
        </row>
        <row r="2028">
          <cell r="A2028" t="str">
            <v>15-02-b-01</v>
          </cell>
          <cell r="B2028" t="str">
            <v>Supply and Erection PVC pipe for wiring purpose complete Recessed in walls including chase etc : 1/2" i/d</v>
          </cell>
          <cell r="C2028" t="str">
            <v>Rft</v>
          </cell>
          <cell r="D2028">
            <v>26.46</v>
          </cell>
          <cell r="E2028">
            <v>53.62</v>
          </cell>
          <cell r="F2028" t="str">
            <v>m</v>
          </cell>
          <cell r="G2028">
            <v>86.81</v>
          </cell>
          <cell r="H2028">
            <v>175.93</v>
          </cell>
          <cell r="I2028" t="str">
            <v>15.2.4</v>
          </cell>
        </row>
        <row r="2029">
          <cell r="A2029" t="str">
            <v>15-02-b-02</v>
          </cell>
          <cell r="B2029" t="str">
            <v>Supply and Erection PVC pipe for wiring purpose complete Recessed in walls including chase etc : 3/4" i/d</v>
          </cell>
          <cell r="C2029" t="str">
            <v>Rft</v>
          </cell>
          <cell r="D2029">
            <v>26.46</v>
          </cell>
          <cell r="E2029">
            <v>68.84</v>
          </cell>
          <cell r="F2029" t="str">
            <v>m</v>
          </cell>
          <cell r="G2029">
            <v>86.81</v>
          </cell>
          <cell r="H2029">
            <v>225.85</v>
          </cell>
          <cell r="I2029" t="str">
            <v>15.2.4</v>
          </cell>
        </row>
        <row r="2030">
          <cell r="A2030" t="str">
            <v>15-02-b-03</v>
          </cell>
          <cell r="B2030" t="str">
            <v>Supply and Erection PVC pipe for wiring purpose complete Recessed in walls including chase etc : 1" i/d</v>
          </cell>
          <cell r="C2030" t="str">
            <v>Rft</v>
          </cell>
          <cell r="D2030">
            <v>26.46</v>
          </cell>
          <cell r="E2030">
            <v>69.03</v>
          </cell>
          <cell r="F2030" t="str">
            <v>m</v>
          </cell>
          <cell r="G2030">
            <v>86.81</v>
          </cell>
          <cell r="H2030">
            <v>226.47</v>
          </cell>
          <cell r="I2030" t="str">
            <v>15.2.4</v>
          </cell>
        </row>
        <row r="2031">
          <cell r="A2031" t="str">
            <v>15-02-b-04</v>
          </cell>
          <cell r="B2031" t="str">
            <v>Supply and Erection PVC pipe for wiring purpose complete Recessed in walls including chase etc : 1.25" i/d</v>
          </cell>
          <cell r="C2031" t="str">
            <v>Rft</v>
          </cell>
          <cell r="D2031">
            <v>26.46</v>
          </cell>
          <cell r="E2031">
            <v>90.41</v>
          </cell>
          <cell r="F2031" t="str">
            <v>m</v>
          </cell>
          <cell r="G2031">
            <v>86.81</v>
          </cell>
          <cell r="H2031">
            <v>296.62</v>
          </cell>
          <cell r="I2031" t="str">
            <v>15.2.4</v>
          </cell>
        </row>
        <row r="2032">
          <cell r="A2032" t="str">
            <v>15-02-b-05</v>
          </cell>
          <cell r="B2032" t="str">
            <v>Supply and Erection PVC pipe for wiring purpose complete Recessed in walls including chase etc : 1.5" i/d</v>
          </cell>
          <cell r="C2032" t="str">
            <v>Rft</v>
          </cell>
          <cell r="D2032">
            <v>35.28</v>
          </cell>
          <cell r="E2032">
            <v>105.58</v>
          </cell>
          <cell r="F2032" t="str">
            <v>m</v>
          </cell>
          <cell r="G2032">
            <v>115.75</v>
          </cell>
          <cell r="H2032">
            <v>346.39</v>
          </cell>
          <cell r="I2032" t="str">
            <v>15.2.4</v>
          </cell>
        </row>
        <row r="2033">
          <cell r="A2033" t="str">
            <v>15-02-b-06</v>
          </cell>
          <cell r="B2033" t="str">
            <v>Supply and Erection PVC pipe for wiring purpose complete Recessed in walls including chase etc : 2" i/d</v>
          </cell>
          <cell r="C2033" t="str">
            <v>Rft</v>
          </cell>
          <cell r="D2033">
            <v>44.1</v>
          </cell>
          <cell r="E2033">
            <v>108.9</v>
          </cell>
          <cell r="F2033" t="str">
            <v>m</v>
          </cell>
          <cell r="G2033">
            <v>144.68</v>
          </cell>
          <cell r="H2033">
            <v>357.28</v>
          </cell>
          <cell r="I2033" t="str">
            <v>15.2.4</v>
          </cell>
        </row>
        <row r="2034">
          <cell r="A2034" t="str">
            <v>15-02-b-07</v>
          </cell>
          <cell r="B2034" t="str">
            <v>Supply and Erection PVC pipe for wiring purpose complete Recessed in walls including chase etc : 3" i/d</v>
          </cell>
          <cell r="C2034" t="str">
            <v>Rft</v>
          </cell>
          <cell r="D2034">
            <v>54.39</v>
          </cell>
          <cell r="E2034">
            <v>132.03</v>
          </cell>
          <cell r="F2034" t="str">
            <v>m</v>
          </cell>
          <cell r="G2034">
            <v>178.44</v>
          </cell>
          <cell r="H2034">
            <v>433.17</v>
          </cell>
          <cell r="I2034" t="str">
            <v>15.2.4</v>
          </cell>
        </row>
        <row r="2035">
          <cell r="A2035" t="str">
            <v>15-02-b-08</v>
          </cell>
          <cell r="B2035" t="str">
            <v>Supply and Erection PVC pipe for wiring purpose complete Recessed in walls including chase etc : 4" i/d</v>
          </cell>
          <cell r="C2035" t="str">
            <v>Rft</v>
          </cell>
          <cell r="D2035">
            <v>67.62</v>
          </cell>
          <cell r="E2035">
            <v>176.77</v>
          </cell>
          <cell r="F2035" t="str">
            <v>m</v>
          </cell>
          <cell r="G2035">
            <v>221.85</v>
          </cell>
          <cell r="H2035">
            <v>579.96</v>
          </cell>
          <cell r="I2035" t="str">
            <v>15.2.4</v>
          </cell>
        </row>
        <row r="2036">
          <cell r="A2036" t="str">
            <v>15-03-a</v>
          </cell>
          <cell r="B2036" t="str">
            <v>Supply and Erection GI flexible pipe for wiring purpose complete1/2" i/d</v>
          </cell>
          <cell r="C2036" t="str">
            <v>Rft</v>
          </cell>
          <cell r="D2036">
            <v>10.11</v>
          </cell>
          <cell r="E2036">
            <v>60.15</v>
          </cell>
          <cell r="F2036" t="str">
            <v>m</v>
          </cell>
          <cell r="G2036">
            <v>33.159999999999997</v>
          </cell>
          <cell r="H2036">
            <v>197.34</v>
          </cell>
          <cell r="I2036" t="str">
            <v>15.2.5</v>
          </cell>
        </row>
        <row r="2037">
          <cell r="A2037" t="str">
            <v>15-03-b</v>
          </cell>
          <cell r="B2037" t="str">
            <v>Supply and Erection GI flexible pipe for wiring purpose complete3/4" i/d</v>
          </cell>
          <cell r="C2037" t="str">
            <v>Rft</v>
          </cell>
          <cell r="D2037">
            <v>10.11</v>
          </cell>
          <cell r="E2037">
            <v>54.65</v>
          </cell>
          <cell r="F2037" t="str">
            <v>m</v>
          </cell>
          <cell r="G2037">
            <v>33.159999999999997</v>
          </cell>
          <cell r="H2037">
            <v>179.31</v>
          </cell>
          <cell r="I2037" t="str">
            <v>15.2.5</v>
          </cell>
        </row>
        <row r="2038">
          <cell r="A2038" t="str">
            <v>15-03-c</v>
          </cell>
          <cell r="B2038" t="str">
            <v>Supply and Erection GI flexible pipe for wiring purpose complete 1" i/d</v>
          </cell>
          <cell r="C2038" t="str">
            <v>Rft</v>
          </cell>
          <cell r="D2038">
            <v>17.27</v>
          </cell>
          <cell r="E2038">
            <v>69.319999999999993</v>
          </cell>
          <cell r="F2038" t="str">
            <v>m</v>
          </cell>
          <cell r="G2038">
            <v>56.67</v>
          </cell>
          <cell r="H2038">
            <v>227.41</v>
          </cell>
          <cell r="I2038" t="str">
            <v>15.2.5</v>
          </cell>
        </row>
        <row r="2039">
          <cell r="A2039" t="str">
            <v>15-03-d</v>
          </cell>
          <cell r="B2039" t="str">
            <v>Supply and Erection GI flexible pipe for wiring purpose complete1.25" i/d</v>
          </cell>
          <cell r="C2039" t="str">
            <v>Rft</v>
          </cell>
          <cell r="D2039">
            <v>18.739999999999998</v>
          </cell>
          <cell r="E2039">
            <v>81.47</v>
          </cell>
          <cell r="F2039" t="str">
            <v>m</v>
          </cell>
          <cell r="G2039">
            <v>61.49</v>
          </cell>
          <cell r="H2039">
            <v>267.27999999999997</v>
          </cell>
          <cell r="I2039" t="str">
            <v>15.2.5</v>
          </cell>
        </row>
        <row r="2040">
          <cell r="A2040" t="str">
            <v>15-03-e</v>
          </cell>
          <cell r="B2040" t="str">
            <v>Supply and Erection GI flexible pipe for wiring purpose complete1.5" i/d</v>
          </cell>
          <cell r="C2040" t="str">
            <v>Rft</v>
          </cell>
          <cell r="D2040">
            <v>18.739999999999998</v>
          </cell>
          <cell r="E2040">
            <v>92.31</v>
          </cell>
          <cell r="F2040" t="str">
            <v>m</v>
          </cell>
          <cell r="G2040">
            <v>61.49</v>
          </cell>
          <cell r="H2040">
            <v>302.87</v>
          </cell>
          <cell r="I2040" t="str">
            <v>15.2.5</v>
          </cell>
        </row>
        <row r="2041">
          <cell r="A2041" t="str">
            <v>15-03-f</v>
          </cell>
          <cell r="B2041" t="str">
            <v>Supply and Erection GI flexible pipe for wiring purpose complete 2"i/d</v>
          </cell>
          <cell r="C2041" t="str">
            <v>Rft</v>
          </cell>
          <cell r="D2041">
            <v>30.14</v>
          </cell>
          <cell r="E2041">
            <v>124.19</v>
          </cell>
          <cell r="F2041" t="str">
            <v>m</v>
          </cell>
          <cell r="G2041">
            <v>98.87</v>
          </cell>
          <cell r="H2041">
            <v>407.46</v>
          </cell>
          <cell r="I2041" t="str">
            <v>15.2.5</v>
          </cell>
        </row>
        <row r="2042">
          <cell r="A2042" t="str">
            <v>15-03-g</v>
          </cell>
          <cell r="B2042" t="str">
            <v>Supply and Erection GI flexible pipe for wiring purpose complete 3"i/d</v>
          </cell>
          <cell r="C2042" t="str">
            <v>Rft</v>
          </cell>
          <cell r="D2042">
            <v>31.6</v>
          </cell>
          <cell r="E2042">
            <v>174.72</v>
          </cell>
          <cell r="F2042" t="str">
            <v>m</v>
          </cell>
          <cell r="G2042">
            <v>103.69</v>
          </cell>
          <cell r="H2042">
            <v>573.24</v>
          </cell>
          <cell r="I2042" t="str">
            <v>15.2.5</v>
          </cell>
        </row>
        <row r="2043">
          <cell r="A2043" t="str">
            <v>15-04-a</v>
          </cell>
          <cell r="B2043" t="str">
            <v>Supply and Erection Sahl wood strip batten for wiring complete 1/2"</v>
          </cell>
          <cell r="C2043" t="str">
            <v>Rft</v>
          </cell>
          <cell r="D2043">
            <v>4.41</v>
          </cell>
          <cell r="E2043">
            <v>10.88</v>
          </cell>
          <cell r="F2043" t="str">
            <v>m</v>
          </cell>
          <cell r="G2043">
            <v>14.47</v>
          </cell>
          <cell r="H2043">
            <v>35.69</v>
          </cell>
          <cell r="I2043" t="str">
            <v>15.2.6</v>
          </cell>
        </row>
        <row r="2044">
          <cell r="A2044" t="str">
            <v>15-04-b</v>
          </cell>
          <cell r="B2044" t="str">
            <v>Supply and Erection Sahl wood strip batten for wiring complete 3/4"</v>
          </cell>
          <cell r="C2044" t="str">
            <v>Rft</v>
          </cell>
          <cell r="D2044">
            <v>4.41</v>
          </cell>
          <cell r="E2044">
            <v>12.07</v>
          </cell>
          <cell r="F2044" t="str">
            <v>m</v>
          </cell>
          <cell r="G2044">
            <v>14.47</v>
          </cell>
          <cell r="H2044">
            <v>39.61</v>
          </cell>
          <cell r="I2044" t="str">
            <v>15.2.6</v>
          </cell>
        </row>
        <row r="2045">
          <cell r="A2045" t="str">
            <v>15-04-c</v>
          </cell>
          <cell r="B2045" t="str">
            <v>Supply and Erection Sahl wood strip batten for wiring complete 1"</v>
          </cell>
          <cell r="C2045" t="str">
            <v>Rft</v>
          </cell>
          <cell r="D2045">
            <v>4.41</v>
          </cell>
          <cell r="E2045">
            <v>21.63</v>
          </cell>
          <cell r="F2045" t="str">
            <v>m</v>
          </cell>
          <cell r="G2045">
            <v>14.47</v>
          </cell>
          <cell r="H2045">
            <v>70.97</v>
          </cell>
          <cell r="I2045" t="str">
            <v>15.2.6</v>
          </cell>
        </row>
        <row r="2046">
          <cell r="A2046" t="str">
            <v>15-05-a</v>
          </cell>
          <cell r="B2046" t="str">
            <v>Supply and Erection single core PVC insulated copper conductor250/440 V grade cable : 3/0.029" 1/2" i/d</v>
          </cell>
          <cell r="C2046" t="str">
            <v>Rft</v>
          </cell>
          <cell r="D2046">
            <v>5.88</v>
          </cell>
          <cell r="E2046">
            <v>14.26</v>
          </cell>
          <cell r="F2046" t="str">
            <v>m</v>
          </cell>
          <cell r="G2046">
            <v>19.29</v>
          </cell>
          <cell r="H2046">
            <v>46.77</v>
          </cell>
          <cell r="I2046" t="str">
            <v>15.3.1</v>
          </cell>
        </row>
        <row r="2047">
          <cell r="A2047" t="str">
            <v>15-05-b</v>
          </cell>
          <cell r="B2047" t="str">
            <v>Supply and Erection single core PVC insulated copper conductor250/440 V grade cable : 3/0.036"</v>
          </cell>
          <cell r="C2047" t="str">
            <v>Rft</v>
          </cell>
          <cell r="D2047">
            <v>5.88</v>
          </cell>
          <cell r="E2047">
            <v>22.11</v>
          </cell>
          <cell r="F2047" t="str">
            <v>m</v>
          </cell>
          <cell r="G2047">
            <v>19.29</v>
          </cell>
          <cell r="H2047">
            <v>72.53</v>
          </cell>
          <cell r="I2047" t="str">
            <v>15.3.1</v>
          </cell>
        </row>
        <row r="2048">
          <cell r="A2048" t="str">
            <v>15-05-c</v>
          </cell>
          <cell r="B2048" t="str">
            <v>Supply and Erection single core PVC insulated copper conductor250/440 V grade cable : 7/0.029"</v>
          </cell>
          <cell r="C2048" t="str">
            <v>Rft</v>
          </cell>
          <cell r="D2048">
            <v>5.88</v>
          </cell>
          <cell r="E2048">
            <v>24.09</v>
          </cell>
          <cell r="F2048" t="str">
            <v>m</v>
          </cell>
          <cell r="G2048">
            <v>19.29</v>
          </cell>
          <cell r="H2048">
            <v>79.040000000000006</v>
          </cell>
          <cell r="I2048" t="str">
            <v>15.3.1</v>
          </cell>
        </row>
        <row r="2049">
          <cell r="A2049" t="str">
            <v>15-05-d</v>
          </cell>
          <cell r="B2049" t="str">
            <v>Supply and Erection single core PVC insulated copper conductor250/440 V grade cable : 7/0.036"</v>
          </cell>
          <cell r="C2049" t="str">
            <v>Rft</v>
          </cell>
          <cell r="D2049">
            <v>5.88</v>
          </cell>
          <cell r="E2049">
            <v>29.19</v>
          </cell>
          <cell r="F2049" t="str">
            <v>m</v>
          </cell>
          <cell r="G2049">
            <v>19.29</v>
          </cell>
          <cell r="H2049">
            <v>95.78</v>
          </cell>
          <cell r="I2049" t="str">
            <v>15.3.1</v>
          </cell>
        </row>
        <row r="2050">
          <cell r="A2050" t="str">
            <v>15-05-e</v>
          </cell>
          <cell r="B2050" t="str">
            <v>Supply and Erection single core PVC insulated copper conductor250/440 V grade cable : 7/0.044"</v>
          </cell>
          <cell r="C2050" t="str">
            <v>Rft</v>
          </cell>
          <cell r="D2050">
            <v>14.7</v>
          </cell>
          <cell r="E2050">
            <v>48.95</v>
          </cell>
          <cell r="F2050" t="str">
            <v>m</v>
          </cell>
          <cell r="G2050">
            <v>48.23</v>
          </cell>
          <cell r="H2050">
            <v>160.59</v>
          </cell>
          <cell r="I2050" t="str">
            <v>15.3.1</v>
          </cell>
        </row>
        <row r="2051">
          <cell r="A2051" t="str">
            <v>15-05-f</v>
          </cell>
          <cell r="B2051" t="str">
            <v>Supply and Erection single core PVC insulated copper conductor250/440 V grade cable : 7/0.064"</v>
          </cell>
          <cell r="C2051" t="str">
            <v>Rft</v>
          </cell>
          <cell r="D2051">
            <v>22.05</v>
          </cell>
          <cell r="E2051">
            <v>110.21</v>
          </cell>
          <cell r="F2051" t="str">
            <v>m</v>
          </cell>
          <cell r="G2051">
            <v>72.34</v>
          </cell>
          <cell r="H2051">
            <v>361.57</v>
          </cell>
          <cell r="I2051" t="str">
            <v>15.3.1</v>
          </cell>
        </row>
        <row r="2052">
          <cell r="A2052" t="str">
            <v>15-05-g</v>
          </cell>
          <cell r="B2052" t="str">
            <v>Supply and Erection single core PVC insulated copper conductor250/440 V grade cable : 19/0.064"</v>
          </cell>
          <cell r="C2052" t="str">
            <v>Rft</v>
          </cell>
          <cell r="D2052">
            <v>36.75</v>
          </cell>
          <cell r="E2052">
            <v>255.32</v>
          </cell>
          <cell r="F2052" t="str">
            <v>m</v>
          </cell>
          <cell r="G2052">
            <v>120.57</v>
          </cell>
          <cell r="H2052">
            <v>837.65</v>
          </cell>
          <cell r="I2052" t="str">
            <v>15.3.1</v>
          </cell>
        </row>
        <row r="2053">
          <cell r="A2053" t="str">
            <v>15-06-a</v>
          </cell>
          <cell r="B2053" t="str">
            <v>Supply and Erection single core PVC insulated+sheathed copperconductor 250/440 V grade cable : 3/0.029"</v>
          </cell>
          <cell r="C2053" t="str">
            <v>Rft</v>
          </cell>
          <cell r="D2053">
            <v>10.29</v>
          </cell>
          <cell r="E2053">
            <v>18.309999999999999</v>
          </cell>
          <cell r="F2053" t="str">
            <v>m</v>
          </cell>
          <cell r="G2053">
            <v>33.76</v>
          </cell>
          <cell r="H2053">
            <v>60.07</v>
          </cell>
          <cell r="I2053" t="str">
            <v>15.3.1</v>
          </cell>
        </row>
        <row r="2054">
          <cell r="A2054" t="str">
            <v>15-06-b</v>
          </cell>
          <cell r="B2054" t="str">
            <v>Supply and Erection single core PVC insulated+sheathed copperconductor 250/440 V grade cable : 3/0.036"</v>
          </cell>
          <cell r="C2054" t="str">
            <v>Rft</v>
          </cell>
          <cell r="D2054">
            <v>10.29</v>
          </cell>
          <cell r="E2054">
            <v>20.85</v>
          </cell>
          <cell r="F2054" t="str">
            <v>m</v>
          </cell>
          <cell r="G2054">
            <v>33.76</v>
          </cell>
          <cell r="H2054">
            <v>68.42</v>
          </cell>
          <cell r="I2054" t="str">
            <v>15.3.1</v>
          </cell>
        </row>
        <row r="2055">
          <cell r="A2055" t="str">
            <v>15-06-c</v>
          </cell>
          <cell r="B2055" t="str">
            <v>Supply and Erection single core PVC insulated+sheathed copperconductor 250/440 V grade cable : 7/0.029"</v>
          </cell>
          <cell r="C2055" t="str">
            <v>Rft</v>
          </cell>
          <cell r="D2055">
            <v>11.76</v>
          </cell>
          <cell r="E2055">
            <v>29.61</v>
          </cell>
          <cell r="F2055" t="str">
            <v>m</v>
          </cell>
          <cell r="G2055">
            <v>38.58</v>
          </cell>
          <cell r="H2055">
            <v>97.16</v>
          </cell>
          <cell r="I2055" t="str">
            <v>15.3.1</v>
          </cell>
        </row>
        <row r="2056">
          <cell r="A2056" t="str">
            <v>15-06-d</v>
          </cell>
          <cell r="B2056" t="str">
            <v>Supply and Erection single core PVC insulated+sheathed copperconductor 250/440 V grade cable : 7/0.036"</v>
          </cell>
          <cell r="C2056" t="str">
            <v>Rft</v>
          </cell>
          <cell r="D2056">
            <v>11.76</v>
          </cell>
          <cell r="E2056">
            <v>34.700000000000003</v>
          </cell>
          <cell r="F2056" t="str">
            <v>m</v>
          </cell>
          <cell r="G2056">
            <v>38.58</v>
          </cell>
          <cell r="H2056">
            <v>113.86</v>
          </cell>
          <cell r="I2056" t="str">
            <v>15.3.1</v>
          </cell>
        </row>
        <row r="2057">
          <cell r="A2057" t="str">
            <v>15-06-e</v>
          </cell>
          <cell r="B2057" t="str">
            <v>Supply and Erection single core PVC insulated+sheathed copperconductor 250/440 V grade cable : 7/0.044"</v>
          </cell>
          <cell r="C2057" t="str">
            <v>Rft</v>
          </cell>
          <cell r="D2057">
            <v>19.11</v>
          </cell>
          <cell r="E2057">
            <v>53.36</v>
          </cell>
          <cell r="F2057" t="str">
            <v>m</v>
          </cell>
          <cell r="G2057">
            <v>62.7</v>
          </cell>
          <cell r="H2057">
            <v>175.06</v>
          </cell>
          <cell r="I2057" t="str">
            <v>15.3.1</v>
          </cell>
        </row>
        <row r="2058">
          <cell r="A2058" t="str">
            <v>15-06-f</v>
          </cell>
          <cell r="B2058" t="str">
            <v>Supply and Erection single core PVC insulated+sheathed copperconductor 250/440 V grade cable : 7/0.064"</v>
          </cell>
          <cell r="C2058" t="str">
            <v>Rft</v>
          </cell>
          <cell r="D2058">
            <v>29.4</v>
          </cell>
          <cell r="E2058">
            <v>118.28</v>
          </cell>
          <cell r="F2058" t="str">
            <v>m</v>
          </cell>
          <cell r="G2058">
            <v>96.46</v>
          </cell>
          <cell r="H2058">
            <v>388.07</v>
          </cell>
          <cell r="I2058" t="str">
            <v>15.3.1</v>
          </cell>
        </row>
        <row r="2059">
          <cell r="A2059" t="str">
            <v>15-07-a</v>
          </cell>
          <cell r="B2059" t="str">
            <v>Supply and Erection single core PVC insulated &amp; sheathed copperconductor, 660/1100V cable : 7/0.064"</v>
          </cell>
          <cell r="C2059" t="str">
            <v>Rft</v>
          </cell>
          <cell r="D2059">
            <v>29.4</v>
          </cell>
          <cell r="E2059">
            <v>102.26</v>
          </cell>
          <cell r="F2059" t="str">
            <v>m</v>
          </cell>
          <cell r="G2059">
            <v>96.46</v>
          </cell>
          <cell r="H2059">
            <v>335.5</v>
          </cell>
          <cell r="I2059" t="str">
            <v>15.3.1</v>
          </cell>
        </row>
        <row r="2060">
          <cell r="A2060" t="str">
            <v>15-07-b</v>
          </cell>
          <cell r="B2060" t="str">
            <v>Supply and Erection single core PVC insulated &amp; sheathed copperconductor, 660/1100V cable : 19/0.052"</v>
          </cell>
          <cell r="C2060" t="str">
            <v>Rft</v>
          </cell>
          <cell r="D2060">
            <v>49.98</v>
          </cell>
          <cell r="E2060">
            <v>208.45</v>
          </cell>
          <cell r="F2060" t="str">
            <v>m</v>
          </cell>
          <cell r="G2060">
            <v>163.98</v>
          </cell>
          <cell r="H2060">
            <v>683.89</v>
          </cell>
          <cell r="I2060" t="str">
            <v>15.3.1</v>
          </cell>
        </row>
        <row r="2061">
          <cell r="A2061" t="str">
            <v>15-07-c</v>
          </cell>
          <cell r="B2061" t="str">
            <v>Supply and Erection single core PVC insulated &amp; sheathed copperconductor, 660/1100V cable : 19/0.064"</v>
          </cell>
          <cell r="C2061" t="str">
            <v>Rft</v>
          </cell>
          <cell r="D2061">
            <v>49.98</v>
          </cell>
          <cell r="E2061">
            <v>268.55</v>
          </cell>
          <cell r="F2061" t="str">
            <v>m</v>
          </cell>
          <cell r="G2061">
            <v>163.98</v>
          </cell>
          <cell r="H2061">
            <v>881.05</v>
          </cell>
          <cell r="I2061" t="str">
            <v>15.3.1</v>
          </cell>
        </row>
        <row r="2062">
          <cell r="A2062" t="str">
            <v>15-07-d</v>
          </cell>
          <cell r="B2062" t="str">
            <v>Supply and Erection single core PVC insulated &amp; sheathed copperconductor, 660/1100V cable : 19/0.083"</v>
          </cell>
          <cell r="C2062" t="str">
            <v>Rft</v>
          </cell>
          <cell r="D2062">
            <v>73.5</v>
          </cell>
          <cell r="E2062">
            <v>419.57</v>
          </cell>
          <cell r="F2062" t="str">
            <v>m</v>
          </cell>
          <cell r="G2062">
            <v>241.14</v>
          </cell>
          <cell r="H2062">
            <v>1376.55</v>
          </cell>
          <cell r="I2062" t="str">
            <v>15.3.1</v>
          </cell>
        </row>
        <row r="2063">
          <cell r="A2063" t="str">
            <v>15-07-e</v>
          </cell>
          <cell r="B2063" t="str">
            <v>Supply and Erection single core PVC insulated &amp; sheathed copperconductor, 660/1100V cable : 37/0.072"</v>
          </cell>
          <cell r="C2063" t="str">
            <v>Rft</v>
          </cell>
          <cell r="D2063">
            <v>183.75</v>
          </cell>
          <cell r="E2063">
            <v>635.46</v>
          </cell>
          <cell r="F2063" t="str">
            <v>m</v>
          </cell>
          <cell r="G2063">
            <v>602.85</v>
          </cell>
          <cell r="H2063">
            <v>2084.84</v>
          </cell>
          <cell r="I2063" t="str">
            <v>15.3.1</v>
          </cell>
        </row>
        <row r="2064">
          <cell r="A2064" t="str">
            <v>15-07-f</v>
          </cell>
          <cell r="B2064" t="str">
            <v>Supply and Erection single core PVC insulated &amp; sheathed copperconductor, 660/1100V cable : 37/0.083"</v>
          </cell>
          <cell r="C2064" t="str">
            <v>Rft</v>
          </cell>
          <cell r="D2064">
            <v>183.75</v>
          </cell>
          <cell r="E2064">
            <v>766.61</v>
          </cell>
          <cell r="F2064" t="str">
            <v>m</v>
          </cell>
          <cell r="G2064">
            <v>602.85</v>
          </cell>
          <cell r="H2064">
            <v>2515.13</v>
          </cell>
          <cell r="I2064" t="str">
            <v>15.3.1</v>
          </cell>
        </row>
        <row r="2065">
          <cell r="A2065" t="str">
            <v>15-07-g</v>
          </cell>
          <cell r="B2065" t="str">
            <v>Supply and Erection single core PVC insulated &amp; sheathed copperconductor, 660/1100V cable : 37/0.103"</v>
          </cell>
          <cell r="C2065" t="str">
            <v>Rft</v>
          </cell>
          <cell r="D2065">
            <v>183.75</v>
          </cell>
          <cell r="E2065">
            <v>1036.18</v>
          </cell>
          <cell r="F2065" t="str">
            <v>m</v>
          </cell>
          <cell r="G2065">
            <v>602.85</v>
          </cell>
          <cell r="H2065">
            <v>3399.54</v>
          </cell>
          <cell r="I2065" t="str">
            <v>15.3.1</v>
          </cell>
        </row>
        <row r="2066">
          <cell r="A2066" t="str">
            <v>15-08-a</v>
          </cell>
          <cell r="B2066" t="str">
            <v>Supply and Erection twin core PVC insulated &amp; sheathed copperconductor 250/440 V grade cable : 3/0.029"</v>
          </cell>
          <cell r="C2066" t="str">
            <v>Rft</v>
          </cell>
          <cell r="D2066">
            <v>7.35</v>
          </cell>
          <cell r="E2066">
            <v>38.31</v>
          </cell>
          <cell r="F2066" t="str">
            <v>m</v>
          </cell>
          <cell r="G2066">
            <v>24.11</v>
          </cell>
          <cell r="H2066">
            <v>125.7</v>
          </cell>
          <cell r="I2066" t="str">
            <v>15.3.1</v>
          </cell>
        </row>
        <row r="2067">
          <cell r="A2067" t="str">
            <v>15-08-b</v>
          </cell>
          <cell r="B2067" t="str">
            <v>Supply and Erection twin core PVC insulated &amp; sheathed copperconductor 250/440 V grade cable : 3/0.036"</v>
          </cell>
          <cell r="C2067" t="str">
            <v>Rft</v>
          </cell>
          <cell r="D2067">
            <v>7.35</v>
          </cell>
          <cell r="E2067">
            <v>51.8</v>
          </cell>
          <cell r="F2067" t="str">
            <v>m</v>
          </cell>
          <cell r="G2067">
            <v>24.11</v>
          </cell>
          <cell r="H2067">
            <v>169.96</v>
          </cell>
          <cell r="I2067" t="str">
            <v>15.3.1</v>
          </cell>
        </row>
        <row r="2068">
          <cell r="A2068" t="str">
            <v>15-08-c</v>
          </cell>
          <cell r="B2068" t="str">
            <v>Supply and Erection twin core PVC insulated &amp; sheathed copperconductor 250/440 V grade cable : 7/0.029"</v>
          </cell>
          <cell r="C2068" t="str">
            <v>Rft</v>
          </cell>
          <cell r="D2068">
            <v>10.29</v>
          </cell>
          <cell r="E2068">
            <v>54.74</v>
          </cell>
          <cell r="F2068" t="str">
            <v>m</v>
          </cell>
          <cell r="G2068">
            <v>33.76</v>
          </cell>
          <cell r="H2068">
            <v>179.61</v>
          </cell>
          <cell r="I2068" t="str">
            <v>15.3.1</v>
          </cell>
        </row>
        <row r="2069">
          <cell r="A2069" t="str">
            <v>15-08-d</v>
          </cell>
          <cell r="B2069" t="str">
            <v>Supply and Erection twin core PVC insulated &amp; sheathed copperconductor 250/440 V grade cable : 7/0.036"</v>
          </cell>
          <cell r="C2069" t="str">
            <v>Rft</v>
          </cell>
          <cell r="D2069">
            <v>10.29</v>
          </cell>
          <cell r="E2069">
            <v>67.849999999999994</v>
          </cell>
          <cell r="F2069" t="str">
            <v>m</v>
          </cell>
          <cell r="G2069">
            <v>33.76</v>
          </cell>
          <cell r="H2069">
            <v>222.62</v>
          </cell>
          <cell r="I2069" t="str">
            <v>15.3.1</v>
          </cell>
        </row>
        <row r="2070">
          <cell r="A2070" t="str">
            <v>15-08-e</v>
          </cell>
          <cell r="B2070" t="str">
            <v>Supply and Erection twin core PVC insulated &amp; sheathed copperconductor 250/440 V grade cable : 7/0.044"</v>
          </cell>
          <cell r="C2070" t="str">
            <v>Rft</v>
          </cell>
          <cell r="D2070">
            <v>10.29</v>
          </cell>
          <cell r="E2070">
            <v>91.9</v>
          </cell>
          <cell r="F2070" t="str">
            <v>m</v>
          </cell>
          <cell r="G2070">
            <v>33.76</v>
          </cell>
          <cell r="H2070">
            <v>301.5</v>
          </cell>
          <cell r="I2070" t="str">
            <v>15.3.1</v>
          </cell>
        </row>
        <row r="2071">
          <cell r="A2071" t="str">
            <v>15-08-f</v>
          </cell>
          <cell r="B2071" t="str">
            <v>Supply and Erection twin core PVC insulated &amp; sheathed copperconductor 250/440 V grade cable : 7/0.064"</v>
          </cell>
          <cell r="C2071" t="str">
            <v>Rft</v>
          </cell>
          <cell r="D2071">
            <v>10.29</v>
          </cell>
          <cell r="E2071">
            <v>207.75</v>
          </cell>
          <cell r="F2071" t="str">
            <v>m</v>
          </cell>
          <cell r="G2071">
            <v>33.76</v>
          </cell>
          <cell r="H2071">
            <v>681.6</v>
          </cell>
          <cell r="I2071" t="str">
            <v>15.3.1</v>
          </cell>
        </row>
        <row r="2072">
          <cell r="A2072" t="str">
            <v>15-09-a</v>
          </cell>
          <cell r="B2072" t="str">
            <v>Supply and Erection MS sheet box of 16 SWG, 4"deep with 3/16" thick bakelite sheet top etc. complete : 4"x4"</v>
          </cell>
          <cell r="C2072" t="str">
            <v>Each</v>
          </cell>
          <cell r="D2072">
            <v>110.25</v>
          </cell>
          <cell r="E2072">
            <v>182.73</v>
          </cell>
          <cell r="F2072" t="str">
            <v>Each</v>
          </cell>
          <cell r="G2072">
            <v>110.25</v>
          </cell>
          <cell r="H2072">
            <v>182.73</v>
          </cell>
          <cell r="I2072" t="str">
            <v>15.3.1, 15.3.2</v>
          </cell>
        </row>
        <row r="2073">
          <cell r="A2073" t="str">
            <v>15-09-b</v>
          </cell>
          <cell r="B2073" t="str">
            <v>Supply and Erection MS sheet box of 16 SWG, 4"deep with 3/16" thick bakelite sheet top etc. complete : 7"x4"</v>
          </cell>
          <cell r="C2073" t="str">
            <v>Each</v>
          </cell>
          <cell r="D2073">
            <v>147</v>
          </cell>
          <cell r="E2073">
            <v>243.91</v>
          </cell>
          <cell r="F2073" t="str">
            <v>Each</v>
          </cell>
          <cell r="G2073">
            <v>147</v>
          </cell>
          <cell r="H2073">
            <v>243.91</v>
          </cell>
          <cell r="I2073" t="str">
            <v>15.3.1, 15.3.2</v>
          </cell>
        </row>
        <row r="2074">
          <cell r="A2074" t="str">
            <v>15-09-c</v>
          </cell>
          <cell r="B2074" t="str">
            <v>Supply and Erection MS sheet box of 16 SWG, 4"deep with 3/16" thick bakelite sheet top etc. complete : 9"x4"</v>
          </cell>
          <cell r="C2074" t="str">
            <v>Each</v>
          </cell>
          <cell r="D2074">
            <v>183.75</v>
          </cell>
          <cell r="E2074">
            <v>296.32</v>
          </cell>
          <cell r="F2074" t="str">
            <v>Each</v>
          </cell>
          <cell r="G2074">
            <v>183.75</v>
          </cell>
          <cell r="H2074">
            <v>296.32</v>
          </cell>
          <cell r="I2074" t="str">
            <v>15.3.1, 15.3.2</v>
          </cell>
        </row>
        <row r="2075">
          <cell r="A2075" t="str">
            <v>15-09-d</v>
          </cell>
          <cell r="B2075" t="str">
            <v>Supply and Erection MS sheet box of 16 SWG, 4"deep with 3/16" thick bakelite sheet top etc. complete : 8"x10"</v>
          </cell>
          <cell r="C2075" t="str">
            <v>Each</v>
          </cell>
          <cell r="D2075">
            <v>220.5</v>
          </cell>
          <cell r="E2075">
            <v>403.1</v>
          </cell>
          <cell r="F2075" t="str">
            <v>Each</v>
          </cell>
          <cell r="G2075">
            <v>220.5</v>
          </cell>
          <cell r="H2075">
            <v>403.1</v>
          </cell>
          <cell r="I2075" t="str">
            <v>15.3.1, 15.3.2</v>
          </cell>
        </row>
        <row r="2076">
          <cell r="A2076" t="str">
            <v>15-09-e</v>
          </cell>
          <cell r="B2076" t="str">
            <v>Supply and Erection MS sheet box of 16 SWG, 4"deep with 3/16" thick bakelite sheet top etc. complete : 10"x12"</v>
          </cell>
          <cell r="C2076" t="str">
            <v>Each</v>
          </cell>
          <cell r="D2076">
            <v>264.60000000000002</v>
          </cell>
          <cell r="E2076">
            <v>478.56</v>
          </cell>
          <cell r="F2076" t="str">
            <v>Each</v>
          </cell>
          <cell r="G2076">
            <v>264.60000000000002</v>
          </cell>
          <cell r="H2076">
            <v>478.56</v>
          </cell>
          <cell r="I2076" t="str">
            <v>15.3.1, 15.3.2</v>
          </cell>
        </row>
        <row r="2077">
          <cell r="A2077" t="str">
            <v>15-09-f</v>
          </cell>
          <cell r="B2077" t="str">
            <v>Supply and Erection MS sheet box of 16 SWG, 4"deep with 3/16" thick bakelite sheet top etc. complete : 12"x14"</v>
          </cell>
          <cell r="C2077" t="str">
            <v>Each</v>
          </cell>
          <cell r="D2077">
            <v>308.7</v>
          </cell>
          <cell r="E2077">
            <v>526.42999999999995</v>
          </cell>
          <cell r="F2077" t="str">
            <v>Each</v>
          </cell>
          <cell r="G2077">
            <v>308.7</v>
          </cell>
          <cell r="H2077">
            <v>526.42999999999995</v>
          </cell>
          <cell r="I2077" t="str">
            <v>15.3.1, 15.3.2</v>
          </cell>
        </row>
        <row r="2078">
          <cell r="A2078" t="str">
            <v>15-10-a</v>
          </cell>
          <cell r="B2078" t="str">
            <v>Supply and Erection Sahl wood board, 1.75" deep : 3"x3" dia</v>
          </cell>
          <cell r="C2078" t="str">
            <v>Rft</v>
          </cell>
          <cell r="D2078">
            <v>22.05</v>
          </cell>
          <cell r="E2078">
            <v>60.29</v>
          </cell>
          <cell r="F2078" t="str">
            <v>m</v>
          </cell>
          <cell r="G2078">
            <v>72.34</v>
          </cell>
          <cell r="H2078">
            <v>197.8</v>
          </cell>
          <cell r="I2078" t="str">
            <v>15.3.1, 15.3.2</v>
          </cell>
        </row>
        <row r="2079">
          <cell r="A2079" t="str">
            <v>15-10-b</v>
          </cell>
          <cell r="B2079" t="str">
            <v>Supply and Erection Sahl wood board, 1.75" deep : 4"x4"</v>
          </cell>
          <cell r="C2079" t="str">
            <v>Each</v>
          </cell>
          <cell r="D2079">
            <v>66.150000000000006</v>
          </cell>
          <cell r="E2079">
            <v>116.34</v>
          </cell>
          <cell r="F2079" t="str">
            <v>Each</v>
          </cell>
          <cell r="G2079">
            <v>66.150000000000006</v>
          </cell>
          <cell r="H2079">
            <v>116.34</v>
          </cell>
          <cell r="I2079" t="str">
            <v>15.3.1, 15.3.2</v>
          </cell>
        </row>
        <row r="2080">
          <cell r="A2080" t="str">
            <v>15-10-c</v>
          </cell>
          <cell r="B2080" t="str">
            <v>Supply and Erection Sahl wood board, 1.75" deep : 7"x4"</v>
          </cell>
          <cell r="C2080" t="str">
            <v>Each</v>
          </cell>
          <cell r="D2080">
            <v>66.150000000000006</v>
          </cell>
          <cell r="E2080">
            <v>128.29</v>
          </cell>
          <cell r="F2080" t="str">
            <v>Each</v>
          </cell>
          <cell r="G2080">
            <v>66.150000000000006</v>
          </cell>
          <cell r="H2080">
            <v>128.29</v>
          </cell>
          <cell r="I2080" t="str">
            <v>15.3.1, 15.3.2</v>
          </cell>
        </row>
        <row r="2081">
          <cell r="A2081" t="str">
            <v>15-10-d</v>
          </cell>
          <cell r="B2081" t="str">
            <v>Supply and Erection Sahl wood board, 1.75" deep : 8"x10"</v>
          </cell>
          <cell r="C2081" t="str">
            <v>Each</v>
          </cell>
          <cell r="D2081">
            <v>66.150000000000006</v>
          </cell>
          <cell r="E2081">
            <v>140.24</v>
          </cell>
          <cell r="F2081" t="str">
            <v>Each</v>
          </cell>
          <cell r="G2081">
            <v>66.150000000000006</v>
          </cell>
          <cell r="H2081">
            <v>140.24</v>
          </cell>
          <cell r="I2081" t="str">
            <v>15.3.1, 15.3.2</v>
          </cell>
        </row>
        <row r="2082">
          <cell r="A2082" t="str">
            <v>15-10-e</v>
          </cell>
          <cell r="B2082" t="str">
            <v>Supply and Erection Sahl wood board, 1.75" deep : 10"x12"</v>
          </cell>
          <cell r="C2082" t="str">
            <v>Each</v>
          </cell>
          <cell r="D2082">
            <v>73.5</v>
          </cell>
          <cell r="E2082">
            <v>171.49</v>
          </cell>
          <cell r="F2082" t="str">
            <v>Each</v>
          </cell>
          <cell r="G2082">
            <v>73.5</v>
          </cell>
          <cell r="H2082">
            <v>171.49</v>
          </cell>
          <cell r="I2082" t="str">
            <v>15.3.1, 15.3.2</v>
          </cell>
        </row>
        <row r="2083">
          <cell r="A2083" t="str">
            <v>15-10-f</v>
          </cell>
          <cell r="B2083" t="str">
            <v>Supply and Erection Sahl wood board, 1.75" deep : 12"x14"</v>
          </cell>
          <cell r="C2083" t="str">
            <v>Each</v>
          </cell>
          <cell r="D2083">
            <v>73.5</v>
          </cell>
          <cell r="E2083">
            <v>219.29</v>
          </cell>
          <cell r="F2083" t="str">
            <v>Each</v>
          </cell>
          <cell r="G2083">
            <v>73.5</v>
          </cell>
          <cell r="H2083">
            <v>219.29</v>
          </cell>
          <cell r="I2083" t="str">
            <v>15.3.1, 15.3.2</v>
          </cell>
        </row>
        <row r="2084">
          <cell r="A2084" t="str">
            <v>15-11-a-01</v>
          </cell>
          <cell r="B2084" t="str">
            <v>Supply and Erection of iron/aluminium clad, 500V main switch Double pole : 15/20 Amp.</v>
          </cell>
          <cell r="C2084" t="str">
            <v>Each</v>
          </cell>
          <cell r="D2084">
            <v>147</v>
          </cell>
          <cell r="E2084">
            <v>668.82</v>
          </cell>
          <cell r="F2084" t="str">
            <v>Each</v>
          </cell>
          <cell r="G2084">
            <v>147</v>
          </cell>
          <cell r="H2084">
            <v>668.82</v>
          </cell>
          <cell r="I2084" t="str">
            <v>15.4.1, 15.4.5</v>
          </cell>
        </row>
        <row r="2085">
          <cell r="A2085" t="str">
            <v>15-11-a-02</v>
          </cell>
          <cell r="B2085" t="str">
            <v xml:space="preserve">Supply and Erection of iron/aluminium clad, 500V main switch Double pole : 30/35 Amp </v>
          </cell>
          <cell r="C2085" t="str">
            <v>Each</v>
          </cell>
          <cell r="D2085">
            <v>147</v>
          </cell>
          <cell r="E2085">
            <v>943.67</v>
          </cell>
          <cell r="F2085" t="str">
            <v>Each</v>
          </cell>
          <cell r="G2085">
            <v>147</v>
          </cell>
          <cell r="H2085">
            <v>943.67</v>
          </cell>
          <cell r="I2085" t="str">
            <v>15.4.1, 15.4.5</v>
          </cell>
        </row>
        <row r="2086">
          <cell r="A2086" t="str">
            <v>15-11-a-03</v>
          </cell>
          <cell r="B2086" t="str">
            <v>Supply and Erection iron/aluminium clad 500 volts main switchDouble Pole : 60/65 Amp</v>
          </cell>
          <cell r="C2086" t="str">
            <v>Each</v>
          </cell>
          <cell r="D2086">
            <v>220.5</v>
          </cell>
          <cell r="E2086">
            <v>1495.17</v>
          </cell>
          <cell r="F2086" t="str">
            <v>Each</v>
          </cell>
          <cell r="G2086">
            <v>220.5</v>
          </cell>
          <cell r="H2086">
            <v>1495.17</v>
          </cell>
          <cell r="I2086" t="str">
            <v>15.4.1, 15.4.5</v>
          </cell>
        </row>
        <row r="2087">
          <cell r="A2087" t="str">
            <v>15-11-a-04</v>
          </cell>
          <cell r="B2087" t="str">
            <v>Supply and Erection iron/aluminium clad 500 volts main switchDouble Pole : 100 Amp</v>
          </cell>
          <cell r="C2087" t="str">
            <v>Each</v>
          </cell>
          <cell r="D2087">
            <v>220.5</v>
          </cell>
          <cell r="E2087">
            <v>3964.83</v>
          </cell>
          <cell r="F2087" t="str">
            <v>Each</v>
          </cell>
          <cell r="G2087">
            <v>220.5</v>
          </cell>
          <cell r="H2087">
            <v>3964.83</v>
          </cell>
          <cell r="I2087" t="str">
            <v>15.4.1, 15.4.5</v>
          </cell>
        </row>
        <row r="2088">
          <cell r="A2088" t="str">
            <v>15-11-b-01</v>
          </cell>
          <cell r="B2088" t="str">
            <v>Supply and Erection of iron/aluminium clad, 500V main switch Triple pole with neutral link : 15/20 Amp.</v>
          </cell>
          <cell r="C2088" t="str">
            <v>Each</v>
          </cell>
          <cell r="D2088">
            <v>294</v>
          </cell>
          <cell r="E2088">
            <v>1090.67</v>
          </cell>
          <cell r="F2088" t="str">
            <v>Each</v>
          </cell>
          <cell r="G2088">
            <v>294</v>
          </cell>
          <cell r="H2088">
            <v>1090.67</v>
          </cell>
          <cell r="I2088" t="str">
            <v>15.4.1, 15.4.5</v>
          </cell>
        </row>
        <row r="2089">
          <cell r="A2089" t="str">
            <v>15-11-b-02</v>
          </cell>
          <cell r="B2089" t="str">
            <v>Supply and Erection of iron/aluminium clad, 500V main switch Triple pole with neutral link : 30/35 Amp.</v>
          </cell>
          <cell r="C2089" t="str">
            <v>Each</v>
          </cell>
          <cell r="D2089">
            <v>294</v>
          </cell>
          <cell r="E2089">
            <v>1210.17</v>
          </cell>
          <cell r="F2089" t="str">
            <v>Each</v>
          </cell>
          <cell r="G2089">
            <v>294</v>
          </cell>
          <cell r="H2089">
            <v>1210.17</v>
          </cell>
          <cell r="I2089" t="str">
            <v>15.4.1, 15.4.5</v>
          </cell>
        </row>
        <row r="2090">
          <cell r="A2090" t="str">
            <v>15-11-b-03</v>
          </cell>
          <cell r="B2090" t="str">
            <v>Supply and Erection of iron/aluminium clad, 500V main switch Triple pole with neutral link : 60/65 Amp.</v>
          </cell>
          <cell r="C2090" t="str">
            <v>Each</v>
          </cell>
          <cell r="D2090">
            <v>367.5</v>
          </cell>
          <cell r="E2090">
            <v>2677.83</v>
          </cell>
          <cell r="F2090" t="str">
            <v>Each</v>
          </cell>
          <cell r="G2090">
            <v>367.5</v>
          </cell>
          <cell r="H2090">
            <v>2677.83</v>
          </cell>
          <cell r="I2090" t="str">
            <v>15.4.1, 15.4.5</v>
          </cell>
        </row>
        <row r="2091">
          <cell r="A2091" t="str">
            <v>15-11-b-04</v>
          </cell>
          <cell r="B2091" t="str">
            <v>Supply and Erection of iron/aluminium clad, 500V main switch Triple pole with neutral link : 100 Amp.</v>
          </cell>
          <cell r="C2091" t="str">
            <v>Each</v>
          </cell>
          <cell r="D2091">
            <v>367.5</v>
          </cell>
          <cell r="E2091">
            <v>4908.5</v>
          </cell>
          <cell r="F2091" t="str">
            <v>Each</v>
          </cell>
          <cell r="G2091">
            <v>367.5</v>
          </cell>
          <cell r="H2091">
            <v>4908.5</v>
          </cell>
          <cell r="I2091" t="str">
            <v>15.4.1, 15.4.5</v>
          </cell>
        </row>
        <row r="2092">
          <cell r="A2092" t="str">
            <v>15-11-b-05</v>
          </cell>
          <cell r="B2092" t="str">
            <v>Supply &amp; Erection of 200 Amp Main switch</v>
          </cell>
          <cell r="C2092" t="str">
            <v>Each</v>
          </cell>
          <cell r="D2092">
            <v>367.5</v>
          </cell>
          <cell r="E2092">
            <v>9927.5</v>
          </cell>
          <cell r="F2092" t="str">
            <v>Each</v>
          </cell>
          <cell r="G2092">
            <v>367.5</v>
          </cell>
          <cell r="H2092">
            <v>9927.5</v>
          </cell>
          <cell r="I2092" t="str">
            <v>15.4.5</v>
          </cell>
        </row>
        <row r="2093">
          <cell r="A2093" t="str">
            <v>15-11-b-06</v>
          </cell>
          <cell r="B2093" t="str">
            <v>Supply &amp; Erection of Change over switch 100 Amp</v>
          </cell>
          <cell r="C2093" t="str">
            <v>Each</v>
          </cell>
          <cell r="D2093">
            <v>294</v>
          </cell>
          <cell r="E2093">
            <v>12244</v>
          </cell>
          <cell r="F2093" t="str">
            <v>Each</v>
          </cell>
          <cell r="G2093">
            <v>294</v>
          </cell>
          <cell r="H2093">
            <v>12244</v>
          </cell>
          <cell r="I2093" t="str">
            <v>15.4.5</v>
          </cell>
        </row>
        <row r="2094">
          <cell r="A2094" t="str">
            <v>15-11-b-07</v>
          </cell>
          <cell r="B2094" t="str">
            <v>Supply &amp; Erection of Change over switch 200 Amp</v>
          </cell>
          <cell r="C2094" t="str">
            <v>Each</v>
          </cell>
          <cell r="D2094">
            <v>294</v>
          </cell>
          <cell r="E2094">
            <v>24194</v>
          </cell>
          <cell r="F2094" t="str">
            <v>Each</v>
          </cell>
          <cell r="G2094">
            <v>294</v>
          </cell>
          <cell r="H2094">
            <v>24194</v>
          </cell>
          <cell r="I2094" t="str">
            <v>15.4.5</v>
          </cell>
        </row>
        <row r="2095">
          <cell r="A2095" t="str">
            <v>15-11-b-08</v>
          </cell>
          <cell r="B2095" t="str">
            <v>Supply &amp; Erection of Change over switch 600 Amp</v>
          </cell>
          <cell r="C2095" t="str">
            <v>Each</v>
          </cell>
          <cell r="D2095">
            <v>294</v>
          </cell>
          <cell r="E2095">
            <v>36144</v>
          </cell>
          <cell r="F2095" t="str">
            <v>Each</v>
          </cell>
          <cell r="G2095">
            <v>294</v>
          </cell>
          <cell r="H2095">
            <v>36144</v>
          </cell>
          <cell r="I2095" t="str">
            <v>15.4.5</v>
          </cell>
        </row>
        <row r="2096">
          <cell r="A2096" t="str">
            <v>15-11-b-09</v>
          </cell>
          <cell r="B2096" t="str">
            <v>Supply &amp; Erection of Change over switch 500 Amp</v>
          </cell>
          <cell r="C2096" t="str">
            <v>Each</v>
          </cell>
          <cell r="D2096">
            <v>294</v>
          </cell>
          <cell r="E2096">
            <v>33754</v>
          </cell>
          <cell r="F2096" t="str">
            <v>Each</v>
          </cell>
          <cell r="G2096">
            <v>294</v>
          </cell>
          <cell r="H2096">
            <v>33754</v>
          </cell>
          <cell r="I2096" t="str">
            <v>15.4.5</v>
          </cell>
        </row>
        <row r="2097">
          <cell r="A2097" t="str">
            <v>15-11-b-10</v>
          </cell>
          <cell r="B2097" t="str">
            <v>Supply &amp; Erection of 600 Amp main switch</v>
          </cell>
          <cell r="C2097" t="str">
            <v>Each</v>
          </cell>
          <cell r="D2097">
            <v>294</v>
          </cell>
          <cell r="E2097">
            <v>30169</v>
          </cell>
          <cell r="F2097" t="str">
            <v>Each</v>
          </cell>
          <cell r="G2097">
            <v>294</v>
          </cell>
          <cell r="H2097">
            <v>30169</v>
          </cell>
          <cell r="I2097" t="str">
            <v>15.4.5</v>
          </cell>
        </row>
        <row r="2098">
          <cell r="A2098" t="str">
            <v>15-11-b-11</v>
          </cell>
          <cell r="B2098" t="str">
            <v>Supply &amp; Erection of 400 Amp main switch</v>
          </cell>
          <cell r="C2098" t="str">
            <v>Each</v>
          </cell>
          <cell r="D2098">
            <v>294</v>
          </cell>
          <cell r="E2098">
            <v>24194</v>
          </cell>
          <cell r="F2098" t="str">
            <v>Each</v>
          </cell>
          <cell r="G2098">
            <v>294</v>
          </cell>
          <cell r="H2098">
            <v>24194</v>
          </cell>
          <cell r="I2098" t="str">
            <v>15.4.5</v>
          </cell>
        </row>
        <row r="2099">
          <cell r="A2099" t="str">
            <v>15-11-b-12</v>
          </cell>
          <cell r="B2099" t="str">
            <v>Supply &amp; Erection of 300 Amp main switch</v>
          </cell>
          <cell r="C2099" t="str">
            <v>Each</v>
          </cell>
          <cell r="D2099">
            <v>294</v>
          </cell>
          <cell r="E2099">
            <v>18219</v>
          </cell>
          <cell r="F2099" t="str">
            <v>Each</v>
          </cell>
          <cell r="G2099">
            <v>294</v>
          </cell>
          <cell r="H2099">
            <v>18219</v>
          </cell>
          <cell r="I2099" t="str">
            <v>15.4.5</v>
          </cell>
        </row>
        <row r="2100">
          <cell r="A2100" t="str">
            <v>15-12-a</v>
          </cell>
          <cell r="B2100" t="str">
            <v>Supply and Erection or iron/aluminium clad, 500V main switch withtriple pole, complete : 60 Amp.</v>
          </cell>
          <cell r="C2100" t="str">
            <v>Each</v>
          </cell>
          <cell r="D2100">
            <v>367.5</v>
          </cell>
          <cell r="E2100">
            <v>3355</v>
          </cell>
          <cell r="F2100" t="str">
            <v>Each</v>
          </cell>
          <cell r="G2100">
            <v>367.5</v>
          </cell>
          <cell r="H2100">
            <v>3355</v>
          </cell>
          <cell r="I2100" t="str">
            <v>15.4.1, 15.4.5</v>
          </cell>
        </row>
        <row r="2101">
          <cell r="A2101" t="str">
            <v>15-12-b</v>
          </cell>
          <cell r="B2101" t="str">
            <v>Supply and Erection or iron/aluminium clad, 500V main switch withtriple pole, complete : 100 Amp.</v>
          </cell>
          <cell r="C2101" t="str">
            <v>Each</v>
          </cell>
          <cell r="D2101">
            <v>367.5</v>
          </cell>
          <cell r="E2101">
            <v>3653.75</v>
          </cell>
          <cell r="F2101" t="str">
            <v>Each</v>
          </cell>
          <cell r="G2101">
            <v>367.5</v>
          </cell>
          <cell r="H2101">
            <v>3653.75</v>
          </cell>
          <cell r="I2101" t="str">
            <v>15.4.1, 15.4.5</v>
          </cell>
        </row>
        <row r="2102">
          <cell r="A2102" t="str">
            <v>15-12-c</v>
          </cell>
          <cell r="B2102" t="str">
            <v>Supply and Erection or iron/aluminium clad, 500V main switch withtriple pole, complete : 200 Amp.</v>
          </cell>
          <cell r="C2102" t="str">
            <v>Each</v>
          </cell>
          <cell r="D2102">
            <v>294</v>
          </cell>
          <cell r="E2102">
            <v>5671.5</v>
          </cell>
          <cell r="F2102" t="str">
            <v>Each</v>
          </cell>
          <cell r="G2102">
            <v>294</v>
          </cell>
          <cell r="H2102">
            <v>5671.5</v>
          </cell>
          <cell r="I2102" t="str">
            <v>15.4.1, 15.4.5</v>
          </cell>
        </row>
        <row r="2103">
          <cell r="A2103" t="str">
            <v>15-12-d</v>
          </cell>
          <cell r="B2103" t="str">
            <v>Supply and Erection or iron/aluminium clad, 500V main switch withtriple pole, complete : 300 Amp.</v>
          </cell>
          <cell r="C2103" t="str">
            <v>Each</v>
          </cell>
          <cell r="D2103">
            <v>294</v>
          </cell>
          <cell r="E2103">
            <v>7284.75</v>
          </cell>
          <cell r="F2103" t="str">
            <v>Each</v>
          </cell>
          <cell r="G2103">
            <v>294</v>
          </cell>
          <cell r="H2103">
            <v>7284.75</v>
          </cell>
          <cell r="I2103" t="str">
            <v>15.4.1, 15.4.5</v>
          </cell>
        </row>
        <row r="2104">
          <cell r="A2104" t="str">
            <v>15-12-e</v>
          </cell>
          <cell r="B2104" t="str">
            <v>Supply and Erection or iron/aluminium clad, 500V main switch withtriple pole, complete : 500 Amp.</v>
          </cell>
          <cell r="C2104" t="str">
            <v>Each</v>
          </cell>
          <cell r="D2104">
            <v>294</v>
          </cell>
          <cell r="E2104">
            <v>12244</v>
          </cell>
          <cell r="F2104" t="str">
            <v>Each</v>
          </cell>
          <cell r="G2104">
            <v>294</v>
          </cell>
          <cell r="H2104">
            <v>12244</v>
          </cell>
          <cell r="I2104" t="str">
            <v>15.4.1, 15.4.5</v>
          </cell>
        </row>
        <row r="2105">
          <cell r="A2105" t="str">
            <v>15-12-f</v>
          </cell>
          <cell r="B2105" t="str">
            <v>Supply &amp; Erection of Brass Bar 5000 Amp</v>
          </cell>
          <cell r="C2105" t="str">
            <v>Each</v>
          </cell>
          <cell r="D2105">
            <v>36.75</v>
          </cell>
          <cell r="E2105">
            <v>11986.75</v>
          </cell>
          <cell r="F2105" t="str">
            <v>Each</v>
          </cell>
          <cell r="G2105">
            <v>36.75</v>
          </cell>
          <cell r="H2105">
            <v>11986.75</v>
          </cell>
          <cell r="I2105" t="str">
            <v>15.4.25</v>
          </cell>
        </row>
        <row r="2106">
          <cell r="A2106" t="str">
            <v>15-12-g</v>
          </cell>
          <cell r="B2106" t="str">
            <v>Supply &amp; Erection of Brass Bar3000 Amp</v>
          </cell>
          <cell r="C2106" t="str">
            <v>Each</v>
          </cell>
          <cell r="D2106">
            <v>36.75</v>
          </cell>
          <cell r="E2106">
            <v>9596.75</v>
          </cell>
          <cell r="F2106" t="str">
            <v>Each</v>
          </cell>
          <cell r="G2106">
            <v>36.75</v>
          </cell>
          <cell r="H2106">
            <v>9596.75</v>
          </cell>
          <cell r="I2106" t="str">
            <v>15.4.25</v>
          </cell>
        </row>
        <row r="2107">
          <cell r="A2107" t="str">
            <v>15-13</v>
          </cell>
          <cell r="B2107" t="str">
            <v>Supply and Erection plain pendent lamp holder, complete withbakelite lamp holder &amp; flexible twin wire of 2m</v>
          </cell>
          <cell r="C2107" t="str">
            <v>Each</v>
          </cell>
          <cell r="D2107">
            <v>14.7</v>
          </cell>
          <cell r="E2107">
            <v>646.59</v>
          </cell>
          <cell r="F2107" t="str">
            <v>Each</v>
          </cell>
          <cell r="G2107">
            <v>14.7</v>
          </cell>
          <cell r="H2107">
            <v>646.59</v>
          </cell>
          <cell r="I2107" t="str">
            <v>15.4.15</v>
          </cell>
        </row>
        <row r="2108">
          <cell r="A2108" t="str">
            <v>15-14</v>
          </cell>
          <cell r="B2108" t="str">
            <v>Supply and Erection 9" long swan neck plain brass/steel/brassoxidised bracket lamp holder, complete</v>
          </cell>
          <cell r="C2108" t="str">
            <v>Each</v>
          </cell>
          <cell r="D2108">
            <v>27.93</v>
          </cell>
          <cell r="E2108">
            <v>75.73</v>
          </cell>
          <cell r="F2108" t="str">
            <v>Each</v>
          </cell>
          <cell r="G2108">
            <v>27.93</v>
          </cell>
          <cell r="H2108">
            <v>75.73</v>
          </cell>
          <cell r="I2108" t="str">
            <v>15.4.15</v>
          </cell>
        </row>
        <row r="2109">
          <cell r="A2109" t="str">
            <v>15-15</v>
          </cell>
          <cell r="B2109" t="str">
            <v>Supply and Erection wall/pole type bracket with double cover watertight reflector, flexible wire &amp; brass holder</v>
          </cell>
          <cell r="C2109" t="str">
            <v>Each</v>
          </cell>
          <cell r="D2109">
            <v>58.8</v>
          </cell>
          <cell r="E2109">
            <v>273.89999999999998</v>
          </cell>
          <cell r="F2109" t="str">
            <v>Each</v>
          </cell>
          <cell r="G2109">
            <v>58.8</v>
          </cell>
          <cell r="H2109">
            <v>273.89999999999998</v>
          </cell>
          <cell r="I2109" t="str">
            <v>15.4.15</v>
          </cell>
        </row>
        <row r="2110">
          <cell r="A2110" t="str">
            <v>15-16</v>
          </cell>
          <cell r="B2110" t="str">
            <v>Supply and Erection call bell 220/250V, fixed on Sahl wood board7"x4"</v>
          </cell>
          <cell r="C2110" t="str">
            <v>Each</v>
          </cell>
          <cell r="D2110">
            <v>36.75</v>
          </cell>
          <cell r="E2110">
            <v>144.97</v>
          </cell>
          <cell r="F2110" t="str">
            <v>Each</v>
          </cell>
          <cell r="G2110">
            <v>36.75</v>
          </cell>
          <cell r="H2110">
            <v>144.97</v>
          </cell>
          <cell r="I2110" t="str">
            <v>15.4.1</v>
          </cell>
        </row>
        <row r="2111">
          <cell r="A2111" t="str">
            <v>15-17</v>
          </cell>
          <cell r="B2111" t="str">
            <v>Supply and Erection bell push or bed switch, with 5m. twin flexiblewire 23/0.0076"</v>
          </cell>
          <cell r="C2111" t="str">
            <v>Each</v>
          </cell>
          <cell r="D2111">
            <v>10.29</v>
          </cell>
          <cell r="E2111">
            <v>254.74</v>
          </cell>
          <cell r="F2111" t="str">
            <v>Each</v>
          </cell>
          <cell r="G2111">
            <v>10.29</v>
          </cell>
          <cell r="H2111">
            <v>254.74</v>
          </cell>
          <cell r="I2111" t="str">
            <v>15.4.1</v>
          </cell>
        </row>
        <row r="2112">
          <cell r="A2112" t="str">
            <v>15-18-a</v>
          </cell>
          <cell r="B2112" t="str">
            <v>Supply and Erection switches 10/15 Amp : Open type</v>
          </cell>
          <cell r="C2112" t="str">
            <v>Each</v>
          </cell>
          <cell r="D2112">
            <v>22.05</v>
          </cell>
          <cell r="E2112">
            <v>60.29</v>
          </cell>
          <cell r="F2112" t="str">
            <v>Each</v>
          </cell>
          <cell r="G2112">
            <v>22.05</v>
          </cell>
          <cell r="H2112">
            <v>60.29</v>
          </cell>
          <cell r="I2112" t="str">
            <v>15.4.1, 15.4.5</v>
          </cell>
        </row>
        <row r="2113">
          <cell r="A2113" t="str">
            <v>15-18-b</v>
          </cell>
          <cell r="B2113" t="str">
            <v>Supply and Erection switches 10/15 Amp : Recessed type</v>
          </cell>
          <cell r="C2113" t="str">
            <v>Each</v>
          </cell>
          <cell r="D2113">
            <v>22.05</v>
          </cell>
          <cell r="E2113">
            <v>120.04</v>
          </cell>
          <cell r="F2113" t="str">
            <v>Each</v>
          </cell>
          <cell r="G2113">
            <v>22.05</v>
          </cell>
          <cell r="H2113">
            <v>120.04</v>
          </cell>
          <cell r="I2113" t="str">
            <v>15.4.1, 15.4.5</v>
          </cell>
        </row>
        <row r="2114">
          <cell r="A2114" t="str">
            <v>15-19-a</v>
          </cell>
          <cell r="B2114" t="str">
            <v>Supply and Erection 3 pin 10/15 Amp. wall socket : Open type</v>
          </cell>
          <cell r="C2114" t="str">
            <v>Each</v>
          </cell>
          <cell r="D2114">
            <v>36.75</v>
          </cell>
          <cell r="E2114">
            <v>80.959999999999994</v>
          </cell>
          <cell r="F2114" t="str">
            <v>Each</v>
          </cell>
          <cell r="G2114">
            <v>36.75</v>
          </cell>
          <cell r="H2114">
            <v>80.959999999999994</v>
          </cell>
          <cell r="I2114" t="str">
            <v>15.4.1, 15.4.5</v>
          </cell>
        </row>
        <row r="2115">
          <cell r="A2115" t="str">
            <v>15-19-b</v>
          </cell>
          <cell r="B2115" t="str">
            <v>Supply and Erection 3 pin 10/15 Amp. wall socket : Recessed</v>
          </cell>
          <cell r="C2115" t="str">
            <v>Each</v>
          </cell>
          <cell r="D2115">
            <v>36.75</v>
          </cell>
          <cell r="E2115">
            <v>146.69</v>
          </cell>
          <cell r="F2115" t="str">
            <v>Each</v>
          </cell>
          <cell r="G2115">
            <v>36.75</v>
          </cell>
          <cell r="H2115">
            <v>146.69</v>
          </cell>
          <cell r="I2115" t="str">
            <v>15.4.1</v>
          </cell>
        </row>
        <row r="2116">
          <cell r="A2116" t="str">
            <v>15-20-a</v>
          </cell>
          <cell r="B2116" t="str">
            <v>Supply and Erection 3 pin switch &amp; plug combined recessed type : 5Amp</v>
          </cell>
          <cell r="C2116" t="str">
            <v>Each</v>
          </cell>
          <cell r="D2116">
            <v>36.75</v>
          </cell>
          <cell r="E2116">
            <v>576.89</v>
          </cell>
          <cell r="F2116" t="str">
            <v>Each</v>
          </cell>
          <cell r="G2116">
            <v>36.75</v>
          </cell>
          <cell r="H2116">
            <v>576.89</v>
          </cell>
          <cell r="I2116" t="str">
            <v>15.4.1, 15.4.5</v>
          </cell>
        </row>
        <row r="2117">
          <cell r="A2117" t="str">
            <v>15-20-b</v>
          </cell>
          <cell r="B2117" t="str">
            <v>Supply and Erection 3 pin switch &amp; plug combined recessed type :10/15 Amp</v>
          </cell>
          <cell r="C2117" t="str">
            <v>Each</v>
          </cell>
          <cell r="D2117">
            <v>36.75</v>
          </cell>
          <cell r="E2117">
            <v>636.64</v>
          </cell>
          <cell r="F2117" t="str">
            <v>Each</v>
          </cell>
          <cell r="G2117">
            <v>36.75</v>
          </cell>
          <cell r="H2117">
            <v>636.64</v>
          </cell>
          <cell r="I2117" t="str">
            <v>15.4.1, 15.4.5</v>
          </cell>
        </row>
        <row r="2118">
          <cell r="A2118" t="str">
            <v>15-21</v>
          </cell>
          <cell r="B2118" t="str">
            <v>Supply and Erection 3 pin 10/15 Amp. wall socket with shoe open type</v>
          </cell>
          <cell r="C2118" t="str">
            <v>Each</v>
          </cell>
          <cell r="D2118">
            <v>36.75</v>
          </cell>
          <cell r="E2118">
            <v>636.64</v>
          </cell>
          <cell r="F2118" t="str">
            <v>Each</v>
          </cell>
          <cell r="G2118">
            <v>36.75</v>
          </cell>
          <cell r="H2118">
            <v>636.64</v>
          </cell>
          <cell r="I2118" t="str">
            <v>15.4.1, 15.4.5</v>
          </cell>
        </row>
        <row r="2119">
          <cell r="A2119" t="str">
            <v>15-22-a</v>
          </cell>
          <cell r="B2119" t="str">
            <v>Supply and Erection button holder/angle holder Bakelite large size</v>
          </cell>
          <cell r="C2119" t="str">
            <v>Each</v>
          </cell>
          <cell r="D2119">
            <v>19.11</v>
          </cell>
          <cell r="E2119">
            <v>69.3</v>
          </cell>
          <cell r="F2119" t="str">
            <v>Each</v>
          </cell>
          <cell r="G2119">
            <v>19.11</v>
          </cell>
          <cell r="H2119">
            <v>69.3</v>
          </cell>
          <cell r="I2119" t="str">
            <v>15.4.1, 15.4.5</v>
          </cell>
        </row>
        <row r="2120">
          <cell r="A2120" t="str">
            <v>15-22-b</v>
          </cell>
          <cell r="B2120" t="str">
            <v>Supply and Erection button holder/angle holder Brass</v>
          </cell>
          <cell r="C2120" t="str">
            <v>Each</v>
          </cell>
          <cell r="D2120">
            <v>19.11</v>
          </cell>
          <cell r="E2120">
            <v>164.9</v>
          </cell>
          <cell r="F2120" t="str">
            <v>Each</v>
          </cell>
          <cell r="G2120">
            <v>19.11</v>
          </cell>
          <cell r="H2120">
            <v>164.9</v>
          </cell>
          <cell r="I2120" t="str">
            <v>15.4.1</v>
          </cell>
        </row>
        <row r="2121">
          <cell r="A2121" t="str">
            <v>15-23-a</v>
          </cell>
          <cell r="B2121" t="str">
            <v>Supply and Erection porcelain fuses with plastic sheetbase on angle iron board : 10/15 Amp.</v>
          </cell>
          <cell r="C2121" t="str">
            <v>Each</v>
          </cell>
          <cell r="D2121">
            <v>36.75</v>
          </cell>
          <cell r="E2121">
            <v>156.25</v>
          </cell>
          <cell r="F2121" t="str">
            <v>Each</v>
          </cell>
          <cell r="G2121">
            <v>36.75</v>
          </cell>
          <cell r="H2121">
            <v>156.25</v>
          </cell>
          <cell r="I2121" t="str">
            <v>15.4.2</v>
          </cell>
        </row>
        <row r="2122">
          <cell r="A2122" t="str">
            <v>15-23-b</v>
          </cell>
          <cell r="B2122" t="str">
            <v>Supply and Erection porcelain fuses with plastic sheetbase on angle iron board : 30 Amp.</v>
          </cell>
          <cell r="C2122" t="str">
            <v>Each</v>
          </cell>
          <cell r="D2122">
            <v>36.75</v>
          </cell>
          <cell r="E2122">
            <v>216</v>
          </cell>
          <cell r="F2122" t="str">
            <v>Each</v>
          </cell>
          <cell r="G2122">
            <v>36.75</v>
          </cell>
          <cell r="H2122">
            <v>216</v>
          </cell>
          <cell r="I2122" t="str">
            <v>15.4.2</v>
          </cell>
        </row>
        <row r="2123">
          <cell r="A2123" t="str">
            <v>15-23-c</v>
          </cell>
          <cell r="B2123" t="str">
            <v>Supply and Erection porcelain fuses with plastic sheetbase on angle iron board : 60 Amp.</v>
          </cell>
          <cell r="C2123" t="str">
            <v>Each</v>
          </cell>
          <cell r="D2123">
            <v>36.75</v>
          </cell>
          <cell r="E2123">
            <v>550.6</v>
          </cell>
          <cell r="F2123" t="str">
            <v>Each</v>
          </cell>
          <cell r="G2123">
            <v>36.75</v>
          </cell>
          <cell r="H2123">
            <v>550.6</v>
          </cell>
          <cell r="I2123" t="str">
            <v>15.4.2</v>
          </cell>
        </row>
        <row r="2124">
          <cell r="A2124" t="str">
            <v>15-23-d</v>
          </cell>
          <cell r="B2124" t="str">
            <v>Supply and Erection porcelain fuses with plastic sheetbase on angle iron board 100 Amp.</v>
          </cell>
          <cell r="C2124" t="str">
            <v>Each</v>
          </cell>
          <cell r="D2124">
            <v>36.75</v>
          </cell>
          <cell r="E2124">
            <v>1136.1500000000001</v>
          </cell>
          <cell r="F2124" t="str">
            <v>Each</v>
          </cell>
          <cell r="G2124">
            <v>36.75</v>
          </cell>
          <cell r="H2124">
            <v>1136.1500000000001</v>
          </cell>
          <cell r="I2124" t="str">
            <v>15.4.2</v>
          </cell>
        </row>
        <row r="2125">
          <cell r="A2125" t="str">
            <v>15-23-e</v>
          </cell>
          <cell r="B2125" t="str">
            <v>Supply and Erection porcelain fuses with plastic sheetbase on angle iron board : 200 Amp.</v>
          </cell>
          <cell r="C2125" t="str">
            <v>Each</v>
          </cell>
          <cell r="D2125">
            <v>36.75</v>
          </cell>
          <cell r="E2125">
            <v>1255.6500000000001</v>
          </cell>
          <cell r="F2125" t="str">
            <v>Each</v>
          </cell>
          <cell r="G2125">
            <v>36.75</v>
          </cell>
          <cell r="H2125">
            <v>1255.6500000000001</v>
          </cell>
          <cell r="I2125" t="str">
            <v>15.4.2</v>
          </cell>
        </row>
        <row r="2126">
          <cell r="A2126" t="str">
            <v>15-24-a</v>
          </cell>
          <cell r="B2126" t="str">
            <v>Supply and Erection tube light, including rod, choke etc complete Double rod (2x40 watts) with 2 chokes &amp; 2 starters</v>
          </cell>
          <cell r="C2126" t="str">
            <v>Set</v>
          </cell>
          <cell r="D2126">
            <v>147</v>
          </cell>
          <cell r="E2126">
            <v>2154.6</v>
          </cell>
          <cell r="F2126" t="str">
            <v>Set</v>
          </cell>
          <cell r="G2126">
            <v>147</v>
          </cell>
          <cell r="H2126">
            <v>2154.6</v>
          </cell>
          <cell r="I2126" t="str">
            <v>15.6.4</v>
          </cell>
        </row>
        <row r="2127">
          <cell r="A2127" t="str">
            <v>15-24-b</v>
          </cell>
          <cell r="B2127" t="str">
            <v>Supply and Erection tube light, including rod, choke etc completeSingle rod (40 watts) with 1 choke &amp; 1 starter</v>
          </cell>
          <cell r="C2127" t="str">
            <v>Set</v>
          </cell>
          <cell r="D2127">
            <v>110.25</v>
          </cell>
          <cell r="E2127">
            <v>1472.55</v>
          </cell>
          <cell r="F2127" t="str">
            <v>Set</v>
          </cell>
          <cell r="G2127">
            <v>110.25</v>
          </cell>
          <cell r="H2127">
            <v>1472.55</v>
          </cell>
          <cell r="I2127" t="str">
            <v>15.6.4</v>
          </cell>
        </row>
        <row r="2128">
          <cell r="A2128" t="str">
            <v>15-24-c</v>
          </cell>
          <cell r="B2128" t="str">
            <v>Supply and Erection tube light, including rod, choke etc completeRound tube (32 watt) 1 choke + 1 starter w/o cover</v>
          </cell>
          <cell r="C2128" t="str">
            <v>Each</v>
          </cell>
          <cell r="D2128">
            <v>80.849999999999994</v>
          </cell>
          <cell r="E2128">
            <v>1269.8800000000001</v>
          </cell>
          <cell r="F2128" t="str">
            <v>Each</v>
          </cell>
          <cell r="G2128">
            <v>80.849999999999994</v>
          </cell>
          <cell r="H2128">
            <v>1269.8800000000001</v>
          </cell>
          <cell r="I2128" t="str">
            <v>15.6.4</v>
          </cell>
        </row>
        <row r="2129">
          <cell r="A2129" t="str">
            <v>15-25</v>
          </cell>
          <cell r="B2129" t="str">
            <v>Supply and Erection girder clamp hook, 5/8" dia.for hanging ceilingfans</v>
          </cell>
          <cell r="C2129" t="str">
            <v>Each</v>
          </cell>
          <cell r="D2129">
            <v>36.75</v>
          </cell>
          <cell r="E2129">
            <v>323.55</v>
          </cell>
          <cell r="F2129" t="str">
            <v>Each</v>
          </cell>
          <cell r="G2129">
            <v>36.75</v>
          </cell>
          <cell r="H2129">
            <v>323.55</v>
          </cell>
          <cell r="I2129" t="str">
            <v>15.5.1</v>
          </cell>
        </row>
        <row r="2130">
          <cell r="A2130" t="str">
            <v>15-26-a</v>
          </cell>
          <cell r="B2130" t="str">
            <v>Supply and Erection circuit breaker (imported) on sahl wood board complete : 2/5/15 Amp.</v>
          </cell>
          <cell r="C2130" t="str">
            <v>Each</v>
          </cell>
          <cell r="D2130">
            <v>110.25</v>
          </cell>
          <cell r="E2130">
            <v>883.18</v>
          </cell>
          <cell r="F2130" t="str">
            <v>Each</v>
          </cell>
          <cell r="G2130">
            <v>110.25</v>
          </cell>
          <cell r="H2130">
            <v>883.18</v>
          </cell>
        </row>
        <row r="2131">
          <cell r="A2131" t="str">
            <v>15-26-b</v>
          </cell>
          <cell r="B2131" t="str">
            <v>Supply and Erection circuit breaker (imported) on sahl wood board complete : 20/25/30 Amp.</v>
          </cell>
          <cell r="C2131" t="str">
            <v>Each</v>
          </cell>
          <cell r="D2131">
            <v>110.25</v>
          </cell>
          <cell r="E2131">
            <v>695.8</v>
          </cell>
          <cell r="F2131" t="str">
            <v>Each</v>
          </cell>
          <cell r="G2131">
            <v>110.25</v>
          </cell>
          <cell r="H2131">
            <v>695.8</v>
          </cell>
        </row>
        <row r="2132">
          <cell r="A2132" t="str">
            <v>15-27</v>
          </cell>
          <cell r="B2132" t="str">
            <v>Supply and Erection stay for house service pipe, erected with straining screws and 7/14 SWG stay wire</v>
          </cell>
          <cell r="C2132" t="str">
            <v>Rft</v>
          </cell>
          <cell r="D2132">
            <v>13.23</v>
          </cell>
          <cell r="E2132">
            <v>324.52999999999997</v>
          </cell>
          <cell r="F2132" t="str">
            <v>m</v>
          </cell>
          <cell r="G2132">
            <v>43.41</v>
          </cell>
          <cell r="H2132">
            <v>1064.72</v>
          </cell>
          <cell r="I2132" t="str">
            <v>15.2.10</v>
          </cell>
        </row>
        <row r="2133">
          <cell r="A2133" t="str">
            <v>15-28-a</v>
          </cell>
          <cell r="B2133" t="str">
            <v>Supply and Erection of house service pipe Henley or pole, type 2" dia. erected to install insulated wire etc</v>
          </cell>
          <cell r="C2133" t="str">
            <v>Rft</v>
          </cell>
          <cell r="D2133">
            <v>17.64</v>
          </cell>
          <cell r="E2133">
            <v>255.48</v>
          </cell>
          <cell r="F2133" t="str">
            <v>m</v>
          </cell>
          <cell r="G2133">
            <v>57.87</v>
          </cell>
          <cell r="H2133">
            <v>838.17</v>
          </cell>
          <cell r="I2133" t="str">
            <v>15.6.6</v>
          </cell>
        </row>
        <row r="2134">
          <cell r="A2134" t="str">
            <v>15-29</v>
          </cell>
          <cell r="B2134" t="str">
            <v>Supply and Erection shackle/pin insulator, medium size</v>
          </cell>
          <cell r="C2134" t="str">
            <v>Each</v>
          </cell>
          <cell r="D2134">
            <v>36.75</v>
          </cell>
          <cell r="E2134">
            <v>224.96</v>
          </cell>
          <cell r="F2134" t="str">
            <v>Each</v>
          </cell>
          <cell r="G2134">
            <v>36.75</v>
          </cell>
          <cell r="H2134">
            <v>224.96</v>
          </cell>
          <cell r="I2134" t="str">
            <v>15.9.1</v>
          </cell>
        </row>
        <row r="2135">
          <cell r="A2135" t="str">
            <v>15-30</v>
          </cell>
          <cell r="B2135" t="str">
            <v>Supply and Erection bare copper conductor wire, No. 2 to 16 SWG, including GI binding wire No. 16 SWG</v>
          </cell>
          <cell r="C2135" t="str">
            <v>kg</v>
          </cell>
          <cell r="D2135">
            <v>19.11</v>
          </cell>
          <cell r="E2135">
            <v>960.06</v>
          </cell>
          <cell r="F2135" t="str">
            <v>kg</v>
          </cell>
          <cell r="G2135">
            <v>19.11</v>
          </cell>
          <cell r="H2135">
            <v>960.06</v>
          </cell>
          <cell r="I2135" t="str">
            <v>15.4.25</v>
          </cell>
        </row>
        <row r="2136">
          <cell r="A2136" t="str">
            <v>15-31</v>
          </cell>
          <cell r="B2136" t="str">
            <v>Supply and Erection GI wire of sizes, including binding wire No. 16 SWG for support of rubber wire, pole to pole</v>
          </cell>
          <cell r="C2136" t="str">
            <v>kg</v>
          </cell>
          <cell r="D2136">
            <v>19.11</v>
          </cell>
          <cell r="E2136">
            <v>198.36</v>
          </cell>
          <cell r="F2136" t="str">
            <v>kg</v>
          </cell>
          <cell r="G2136">
            <v>19.11</v>
          </cell>
          <cell r="H2136">
            <v>198.36</v>
          </cell>
          <cell r="I2136" t="str">
            <v>15.2.10</v>
          </cell>
        </row>
        <row r="2137">
          <cell r="A2137" t="str">
            <v>15-32-a</v>
          </cell>
          <cell r="B2137" t="str">
            <v xml:space="preserve">Wiring overhead line in 2 single core, PVC insulated cable with GI wire #8 SWG : 3/0.029" </v>
          </cell>
          <cell r="C2137" t="str">
            <v>Rft</v>
          </cell>
          <cell r="D2137">
            <v>10.29</v>
          </cell>
          <cell r="E2137">
            <v>70.78</v>
          </cell>
          <cell r="F2137" t="str">
            <v>m</v>
          </cell>
          <cell r="G2137">
            <v>33.76</v>
          </cell>
          <cell r="H2137">
            <v>232.22</v>
          </cell>
          <cell r="I2137" t="str">
            <v>15.2.10, 15.3.1</v>
          </cell>
        </row>
        <row r="2138">
          <cell r="A2138" t="str">
            <v>15-32-b</v>
          </cell>
          <cell r="B2138" t="str">
            <v>Wiring overhead line in 2 single core, PVC insulated cable with GIwire #8 SWG : 7/0.029"</v>
          </cell>
          <cell r="C2138" t="str">
            <v>Rft</v>
          </cell>
          <cell r="D2138">
            <v>10.29</v>
          </cell>
          <cell r="E2138">
            <v>90.45</v>
          </cell>
          <cell r="F2138" t="str">
            <v>m</v>
          </cell>
          <cell r="G2138">
            <v>33.76</v>
          </cell>
          <cell r="H2138">
            <v>296.75</v>
          </cell>
          <cell r="I2138" t="str">
            <v>15.2.10, 15.3.1</v>
          </cell>
        </row>
        <row r="2139">
          <cell r="A2139" t="str">
            <v>15-32-c</v>
          </cell>
          <cell r="B2139" t="str">
            <v>Wiring overhead line in 2 single core, PVC insulated cable with GIwire #8 SWG : 7/0.036"</v>
          </cell>
          <cell r="C2139" t="str">
            <v>Rft</v>
          </cell>
          <cell r="D2139">
            <v>10.29</v>
          </cell>
          <cell r="E2139">
            <v>100.66</v>
          </cell>
          <cell r="F2139" t="str">
            <v>m</v>
          </cell>
          <cell r="G2139">
            <v>33.76</v>
          </cell>
          <cell r="H2139">
            <v>330.24</v>
          </cell>
          <cell r="I2139" t="str">
            <v>15.2.10, 15.3.1</v>
          </cell>
        </row>
        <row r="2140">
          <cell r="A2140" t="str">
            <v>15-32-d</v>
          </cell>
          <cell r="B2140" t="str">
            <v>Wiring overhead line in 2 single core, PVC insulated cable with GIwire #8 SWG : 7/0.044"</v>
          </cell>
          <cell r="C2140" t="str">
            <v>Rft</v>
          </cell>
          <cell r="D2140">
            <v>10.29</v>
          </cell>
          <cell r="E2140">
            <v>122.52</v>
          </cell>
          <cell r="F2140" t="str">
            <v>m</v>
          </cell>
          <cell r="G2140">
            <v>33.76</v>
          </cell>
          <cell r="H2140">
            <v>401.98</v>
          </cell>
          <cell r="I2140" t="str">
            <v>15.2.10, 15.3.1</v>
          </cell>
        </row>
        <row r="2141">
          <cell r="A2141" t="str">
            <v>15-33</v>
          </cell>
          <cell r="B2141" t="str">
            <v>Supply and Erection street light pole bracket 1.25" GI pipe 2m. long, complete with 2 pole clamps</v>
          </cell>
          <cell r="C2141" t="str">
            <v>Each</v>
          </cell>
          <cell r="D2141">
            <v>330.75</v>
          </cell>
          <cell r="E2141">
            <v>855.06</v>
          </cell>
          <cell r="F2141" t="str">
            <v>Each</v>
          </cell>
          <cell r="G2141">
            <v>330.75</v>
          </cell>
          <cell r="H2141">
            <v>855.06</v>
          </cell>
          <cell r="I2141" t="str">
            <v>15.5.6</v>
          </cell>
        </row>
        <row r="2142">
          <cell r="A2142" t="str">
            <v>15-34</v>
          </cell>
          <cell r="B2142" t="str">
            <v>Supply and Fixing dust &amp; weather proof street light fitting with reflector, 400W mercury vapour lamp etc comp.</v>
          </cell>
          <cell r="C2142" t="str">
            <v>Each</v>
          </cell>
          <cell r="D2142">
            <v>588</v>
          </cell>
          <cell r="E2142">
            <v>2500</v>
          </cell>
          <cell r="F2142" t="str">
            <v>Each</v>
          </cell>
          <cell r="G2142">
            <v>588</v>
          </cell>
          <cell r="H2142">
            <v>2500</v>
          </cell>
          <cell r="I2142" t="str">
            <v>15.6.1</v>
          </cell>
        </row>
        <row r="2143">
          <cell r="A2143" t="str">
            <v>15-35-a</v>
          </cell>
          <cell r="B2143" t="str">
            <v>Supply and Erection pole mounted street light complete for fitting 125/250 W mercury lamp : GEC make</v>
          </cell>
          <cell r="C2143" t="str">
            <v>Each</v>
          </cell>
          <cell r="D2143">
            <v>588</v>
          </cell>
          <cell r="E2143">
            <v>2292.0700000000002</v>
          </cell>
          <cell r="F2143" t="str">
            <v>Each</v>
          </cell>
          <cell r="G2143">
            <v>588</v>
          </cell>
          <cell r="H2143">
            <v>2292.0700000000002</v>
          </cell>
          <cell r="I2143" t="str">
            <v>15.6.1</v>
          </cell>
        </row>
        <row r="2144">
          <cell r="A2144" t="str">
            <v>15-35-b</v>
          </cell>
          <cell r="B2144" t="str">
            <v>Supply and Erection pole mounted street light complete for fitting 125/250 W mercury lamp</v>
          </cell>
          <cell r="C2144" t="str">
            <v>Each</v>
          </cell>
          <cell r="D2144">
            <v>588</v>
          </cell>
          <cell r="E2144">
            <v>4412</v>
          </cell>
          <cell r="F2144" t="str">
            <v>Each</v>
          </cell>
          <cell r="G2144">
            <v>588</v>
          </cell>
          <cell r="H2144">
            <v>4412</v>
          </cell>
          <cell r="I2144" t="str">
            <v>15.6.1</v>
          </cell>
        </row>
        <row r="2145">
          <cell r="A2145" t="str">
            <v>15-35-c</v>
          </cell>
          <cell r="B2145" t="str">
            <v>Supply &amp; erection of Road Light fixture with 250 watts Son lamp, ballast and ignitor</v>
          </cell>
          <cell r="C2145" t="str">
            <v>No</v>
          </cell>
          <cell r="D2145">
            <v>313.91000000000003</v>
          </cell>
          <cell r="E2145">
            <v>28762.29</v>
          </cell>
          <cell r="F2145" t="str">
            <v>No</v>
          </cell>
          <cell r="G2145">
            <v>313.91000000000003</v>
          </cell>
          <cell r="H2145">
            <v>28762.29</v>
          </cell>
          <cell r="I2145" t="str">
            <v>15.6.5</v>
          </cell>
        </row>
        <row r="2146">
          <cell r="A2146" t="str">
            <v>15-35-g</v>
          </cell>
          <cell r="B2146" t="str">
            <v>Providing and laying of cable route marker cast iron for all sort of Road Light, Street Lights &amp; Boundary Wall lights complete in all respects with all installation material complete</v>
          </cell>
          <cell r="C2146" t="str">
            <v>Each</v>
          </cell>
          <cell r="D2146">
            <v>367.5</v>
          </cell>
          <cell r="E2146">
            <v>1204</v>
          </cell>
          <cell r="F2146" t="str">
            <v>Each</v>
          </cell>
          <cell r="G2146">
            <v>367.5</v>
          </cell>
          <cell r="H2146">
            <v>1204</v>
          </cell>
          <cell r="I2146" t="str">
            <v>15.3.1.5</v>
          </cell>
        </row>
        <row r="2147">
          <cell r="A2147" t="str">
            <v>15-36-a</v>
          </cell>
          <cell r="B2147" t="str">
            <v>Supply and Fixing 125 W mercury vapour lamp with choke</v>
          </cell>
          <cell r="C2147" t="str">
            <v>Each</v>
          </cell>
          <cell r="D2147">
            <v>147</v>
          </cell>
          <cell r="E2147">
            <v>2357.75</v>
          </cell>
          <cell r="F2147" t="str">
            <v>Each</v>
          </cell>
          <cell r="G2147">
            <v>147</v>
          </cell>
          <cell r="H2147">
            <v>2357.75</v>
          </cell>
          <cell r="I2147" t="str">
            <v>15.6.1</v>
          </cell>
        </row>
        <row r="2148">
          <cell r="A2148" t="str">
            <v>15-36-b</v>
          </cell>
          <cell r="B2148" t="str">
            <v>Supply and Fixing 250 W mercury vapour lamp with choke</v>
          </cell>
          <cell r="C2148" t="str">
            <v>Each</v>
          </cell>
          <cell r="D2148">
            <v>147</v>
          </cell>
          <cell r="E2148">
            <v>3493</v>
          </cell>
          <cell r="F2148" t="str">
            <v>Each</v>
          </cell>
          <cell r="G2148">
            <v>147</v>
          </cell>
          <cell r="H2148">
            <v>3493</v>
          </cell>
          <cell r="I2148" t="str">
            <v>15.6.1</v>
          </cell>
        </row>
        <row r="2149">
          <cell r="A2149" t="str">
            <v>15-36-c</v>
          </cell>
          <cell r="B2149" t="str">
            <v>Supply and Fixing 400 W mercury vapour lamp with choke</v>
          </cell>
          <cell r="C2149" t="str">
            <v>Each</v>
          </cell>
          <cell r="D2149">
            <v>147</v>
          </cell>
          <cell r="E2149">
            <v>5225.75</v>
          </cell>
          <cell r="F2149" t="str">
            <v>Each</v>
          </cell>
          <cell r="G2149">
            <v>147</v>
          </cell>
          <cell r="H2149">
            <v>5225.75</v>
          </cell>
          <cell r="I2149" t="str">
            <v>15.6.1</v>
          </cell>
        </row>
        <row r="2150">
          <cell r="A2150" t="str">
            <v>15-36-d</v>
          </cell>
          <cell r="B2150" t="str">
            <v>Supply and Fixing of Road Light fixture IP 66 with 250 watts Son lamp, ballast and ignitor</v>
          </cell>
          <cell r="C2150" t="str">
            <v>Each</v>
          </cell>
          <cell r="D2150">
            <v>735</v>
          </cell>
          <cell r="E2150">
            <v>17465</v>
          </cell>
          <cell r="F2150" t="str">
            <v>Each</v>
          </cell>
          <cell r="G2150">
            <v>735</v>
          </cell>
          <cell r="H2150">
            <v>17465</v>
          </cell>
          <cell r="I2150" t="str">
            <v>15.6.1</v>
          </cell>
        </row>
        <row r="2151">
          <cell r="A2151" t="str">
            <v>15-36-e</v>
          </cell>
          <cell r="B2151" t="str">
            <v>Supply and Fixing SMD Type LED Road light Fixture (120-130 watts)</v>
          </cell>
          <cell r="C2151" t="str">
            <v>Each</v>
          </cell>
          <cell r="D2151">
            <v>735</v>
          </cell>
          <cell r="E2151">
            <v>29415</v>
          </cell>
          <cell r="F2151" t="str">
            <v>Each</v>
          </cell>
          <cell r="G2151">
            <v>735</v>
          </cell>
          <cell r="H2151">
            <v>29415</v>
          </cell>
          <cell r="I2151" t="str">
            <v>15.6.1</v>
          </cell>
        </row>
        <row r="2152">
          <cell r="A2152" t="str">
            <v>15-36-f</v>
          </cell>
          <cell r="B2152" t="str">
            <v>Supply and Fixing SMD Type LED Road light Fixture (90-100 watts)</v>
          </cell>
          <cell r="C2152" t="str">
            <v>Each</v>
          </cell>
          <cell r="D2152">
            <v>735</v>
          </cell>
          <cell r="E2152">
            <v>24635</v>
          </cell>
          <cell r="F2152" t="str">
            <v>Each</v>
          </cell>
          <cell r="G2152">
            <v>735</v>
          </cell>
          <cell r="H2152">
            <v>24635</v>
          </cell>
          <cell r="I2152" t="str">
            <v>15.6.1</v>
          </cell>
        </row>
        <row r="2153">
          <cell r="A2153" t="str">
            <v>15-36-g</v>
          </cell>
          <cell r="B2153" t="str">
            <v>Supply and Fixing SMD Type LED Road light Fixture (60-70 watts)</v>
          </cell>
          <cell r="C2153" t="str">
            <v>Each</v>
          </cell>
          <cell r="D2153">
            <v>735</v>
          </cell>
          <cell r="E2153">
            <v>14836</v>
          </cell>
          <cell r="F2153" t="str">
            <v>Each</v>
          </cell>
          <cell r="G2153">
            <v>735</v>
          </cell>
          <cell r="H2153">
            <v>14836</v>
          </cell>
          <cell r="I2153" t="str">
            <v>15.6.1</v>
          </cell>
        </row>
        <row r="2154">
          <cell r="A2154" t="str">
            <v>15-36-h</v>
          </cell>
          <cell r="B2154" t="str">
            <v>Supply at site, installation and commissioning of Road light fixture LED 72 Watt with 72 Watt LED lamp of approved equivalent  including cost of all necessary accessories, complete in all respects</v>
          </cell>
          <cell r="C2154" t="str">
            <v>No</v>
          </cell>
          <cell r="D2154">
            <v>313.91000000000003</v>
          </cell>
          <cell r="E2154">
            <v>68137.539999999994</v>
          </cell>
          <cell r="F2154" t="str">
            <v>No</v>
          </cell>
          <cell r="G2154">
            <v>313.91000000000003</v>
          </cell>
          <cell r="H2154">
            <v>68137.539999999994</v>
          </cell>
        </row>
        <row r="2155">
          <cell r="A2155" t="str">
            <v>15-36-i-1</v>
          </cell>
          <cell r="B2155"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155" t="str">
            <v>Each</v>
          </cell>
          <cell r="D2155">
            <v>44.1</v>
          </cell>
          <cell r="E2155">
            <v>2314.6</v>
          </cell>
          <cell r="F2155" t="str">
            <v>Each</v>
          </cell>
          <cell r="G2155">
            <v>44.1</v>
          </cell>
          <cell r="H2155">
            <v>2314.6</v>
          </cell>
        </row>
        <row r="2156">
          <cell r="A2156" t="str">
            <v>15-36-i-2</v>
          </cell>
          <cell r="B2156"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156" t="str">
            <v>Each</v>
          </cell>
          <cell r="D2156">
            <v>44.1</v>
          </cell>
          <cell r="E2156">
            <v>2075.6</v>
          </cell>
          <cell r="F2156" t="str">
            <v>Each</v>
          </cell>
          <cell r="G2156">
            <v>44.1</v>
          </cell>
          <cell r="H2156">
            <v>2075.6</v>
          </cell>
        </row>
        <row r="2157">
          <cell r="A2157" t="str">
            <v>15-36-i-3</v>
          </cell>
          <cell r="B2157"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157" t="str">
            <v>Each</v>
          </cell>
          <cell r="D2157">
            <v>44.1</v>
          </cell>
          <cell r="E2157">
            <v>6019.1</v>
          </cell>
          <cell r="F2157" t="str">
            <v>Each</v>
          </cell>
          <cell r="G2157">
            <v>44.1</v>
          </cell>
          <cell r="H2157">
            <v>6019.1</v>
          </cell>
        </row>
        <row r="2158">
          <cell r="A2158" t="str">
            <v>15-36-i-4</v>
          </cell>
          <cell r="B2158"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158" t="str">
            <v>Each</v>
          </cell>
          <cell r="D2158">
            <v>44.1</v>
          </cell>
          <cell r="E2158">
            <v>2553.6</v>
          </cell>
          <cell r="F2158" t="str">
            <v>Each</v>
          </cell>
          <cell r="G2158">
            <v>44.1</v>
          </cell>
          <cell r="H2158">
            <v>2553.6</v>
          </cell>
        </row>
        <row r="2159">
          <cell r="A2159" t="str">
            <v>15-36-i-5</v>
          </cell>
          <cell r="B2159" t="str">
            <v>Supply, installation, testing and commissioning of following light fittings,  1x18 Watt Impact Resistant Lamp fixture with Compact Flourescent lamp, complete in all respects.</v>
          </cell>
          <cell r="C2159" t="str">
            <v>Each</v>
          </cell>
          <cell r="D2159">
            <v>44.1</v>
          </cell>
          <cell r="E2159">
            <v>2792.6</v>
          </cell>
          <cell r="F2159" t="str">
            <v>Each</v>
          </cell>
          <cell r="G2159">
            <v>44.1</v>
          </cell>
          <cell r="H2159">
            <v>2792.6</v>
          </cell>
        </row>
        <row r="2160">
          <cell r="A2160" t="str">
            <v>15-36-i-6</v>
          </cell>
          <cell r="B2160" t="str">
            <v>Supply, installation, testing and commissioning of IP-44 rated, 2x3 Watt up/down light LED Light,  complete in all respects.</v>
          </cell>
          <cell r="C2160" t="str">
            <v>Each</v>
          </cell>
          <cell r="D2160">
            <v>44.1</v>
          </cell>
          <cell r="E2160">
            <v>15101.1</v>
          </cell>
          <cell r="F2160" t="str">
            <v>Each</v>
          </cell>
          <cell r="G2160">
            <v>44.1</v>
          </cell>
          <cell r="H2160">
            <v>15101.1</v>
          </cell>
        </row>
        <row r="2161">
          <cell r="A2161" t="str">
            <v>15-36-i-7</v>
          </cell>
          <cell r="B2161" t="str">
            <v>Supply, installation, testing and commissioning of 1x23 Watt, E-27 base, wall bracket light, complete in all respects.</v>
          </cell>
          <cell r="C2161" t="str">
            <v>Each</v>
          </cell>
          <cell r="D2161">
            <v>44.1</v>
          </cell>
          <cell r="E2161">
            <v>4465.6000000000004</v>
          </cell>
          <cell r="F2161" t="str">
            <v>Each</v>
          </cell>
          <cell r="G2161">
            <v>44.1</v>
          </cell>
          <cell r="H2161">
            <v>4465.6000000000004</v>
          </cell>
        </row>
        <row r="2162">
          <cell r="A2162" t="str">
            <v>15-36-i-8</v>
          </cell>
          <cell r="B2162" t="str">
            <v>Supply, installation, testing and commissioning of 2x20 Watt "LED" DC emergency spot light with 3hr backup, complete in all respects.</v>
          </cell>
          <cell r="C2162" t="str">
            <v>Each</v>
          </cell>
          <cell r="D2162">
            <v>44.1</v>
          </cell>
          <cell r="E2162">
            <v>10082.1</v>
          </cell>
          <cell r="F2162" t="str">
            <v>Each</v>
          </cell>
          <cell r="G2162">
            <v>44.1</v>
          </cell>
          <cell r="H2162">
            <v>10082.1</v>
          </cell>
        </row>
        <row r="2163">
          <cell r="A2163" t="str">
            <v>15-36-i-9</v>
          </cell>
          <cell r="B2163" t="str">
            <v>Supply, installation, testing and commissioning of 1x10 Watt fluorescent exit light</v>
          </cell>
          <cell r="C2163" t="str">
            <v>Each</v>
          </cell>
          <cell r="D2163">
            <v>44.1</v>
          </cell>
          <cell r="E2163">
            <v>32309.1</v>
          </cell>
          <cell r="F2163" t="str">
            <v>Each</v>
          </cell>
          <cell r="G2163">
            <v>44.1</v>
          </cell>
          <cell r="H2163">
            <v>32309.1</v>
          </cell>
        </row>
        <row r="2164">
          <cell r="A2164" t="str">
            <v>15-36-i-10</v>
          </cell>
          <cell r="B2164" t="str">
            <v>Supply, installation, testing and commissioning of 1x6 Watt LED BULKHEAD light fixture, of best quality.</v>
          </cell>
          <cell r="C2164" t="str">
            <v>Each</v>
          </cell>
          <cell r="D2164">
            <v>44.1</v>
          </cell>
          <cell r="E2164">
            <v>6019.1</v>
          </cell>
          <cell r="F2164" t="str">
            <v>Each</v>
          </cell>
          <cell r="G2164">
            <v>44.1</v>
          </cell>
          <cell r="H2164">
            <v>6019.1</v>
          </cell>
        </row>
        <row r="2165">
          <cell r="A2165" t="str">
            <v>15-36-i-11</v>
          </cell>
          <cell r="B2165" t="str">
            <v>Supply, installation, testing and commissioning of 1x160 Watt, Highbay LED light , complete in all respects.</v>
          </cell>
          <cell r="C2165" t="str">
            <v>Each</v>
          </cell>
          <cell r="D2165">
            <v>44.1</v>
          </cell>
          <cell r="E2165">
            <v>59794.1</v>
          </cell>
          <cell r="F2165" t="str">
            <v>Each</v>
          </cell>
          <cell r="G2165">
            <v>44.1</v>
          </cell>
          <cell r="H2165">
            <v>59794.1</v>
          </cell>
        </row>
        <row r="2166">
          <cell r="A2166" t="str">
            <v>15-36-i-12</v>
          </cell>
          <cell r="B2166" t="str">
            <v>Supply, installation, testing and commissioning of 3 chip SMD Strip IP-65 rated, complete with12DC drive LED color as per approval of the Engineer</v>
          </cell>
          <cell r="C2166" t="str">
            <v>No</v>
          </cell>
          <cell r="D2166">
            <v>44.1</v>
          </cell>
          <cell r="E2166">
            <v>6019.1</v>
          </cell>
          <cell r="F2166" t="str">
            <v>No</v>
          </cell>
          <cell r="G2166">
            <v>44.1</v>
          </cell>
          <cell r="H2166">
            <v>6019.1</v>
          </cell>
        </row>
        <row r="2167">
          <cell r="A2167" t="str">
            <v>15-36-i-13</v>
          </cell>
          <cell r="B2167" t="str">
            <v xml:space="preserve">Supply, installation, testing and commissioning of High Purity Aluminum Spinning Reflector Vertical lamp Installation Recessed down light with CFL (1 X 13) watt Energy saver </v>
          </cell>
          <cell r="C2167" t="str">
            <v>Each</v>
          </cell>
          <cell r="D2167">
            <v>44.1</v>
          </cell>
          <cell r="E2167">
            <v>820.85</v>
          </cell>
          <cell r="F2167" t="str">
            <v>Each</v>
          </cell>
          <cell r="G2167">
            <v>44.1</v>
          </cell>
          <cell r="H2167">
            <v>820.85</v>
          </cell>
        </row>
        <row r="2168">
          <cell r="A2168" t="str">
            <v>15-36-i-14</v>
          </cell>
          <cell r="B2168" t="str">
            <v>Supply, installation, testing and commissioning of Recessed Down Light with CFL (1 X 13) watt Energy saver and Convex Frosted Lens IP 54, complete in all respects. .</v>
          </cell>
          <cell r="C2168" t="str">
            <v>Each</v>
          </cell>
          <cell r="D2168">
            <v>44.1</v>
          </cell>
          <cell r="E2168">
            <v>1059.8499999999999</v>
          </cell>
          <cell r="F2168" t="str">
            <v>Each</v>
          </cell>
          <cell r="G2168">
            <v>44.1</v>
          </cell>
          <cell r="H2168">
            <v>1059.8499999999999</v>
          </cell>
        </row>
        <row r="2169">
          <cell r="A2169" t="str">
            <v>15-36-i-15</v>
          </cell>
          <cell r="B2169" t="str">
            <v>Supply, installation, testing and commissioning of recessed  Light of best quality with CFL (13-17 watt) Energy saver and with Glass Reflector</v>
          </cell>
          <cell r="C2169" t="str">
            <v>Each</v>
          </cell>
          <cell r="D2169">
            <v>44.1</v>
          </cell>
          <cell r="E2169">
            <v>1776.85</v>
          </cell>
          <cell r="F2169" t="str">
            <v>Each</v>
          </cell>
          <cell r="G2169">
            <v>44.1</v>
          </cell>
          <cell r="H2169">
            <v>1776.85</v>
          </cell>
        </row>
        <row r="2170">
          <cell r="A2170" t="str">
            <v>15-36-i-16</v>
          </cell>
          <cell r="B2170" t="str">
            <v>Supply, installation, testing and commissioning of Cylindrical Incadescent Up/Down wall light with Dei-cast Aluminium construcation Glass Diffuser ceramic Lampholder IP -44 With (2 x 100) watt ES Par 30 lamp</v>
          </cell>
          <cell r="C2170" t="str">
            <v>Each</v>
          </cell>
          <cell r="D2170">
            <v>44.1</v>
          </cell>
          <cell r="E2170">
            <v>940.35</v>
          </cell>
          <cell r="F2170" t="str">
            <v>Each</v>
          </cell>
          <cell r="G2170">
            <v>44.1</v>
          </cell>
          <cell r="H2170">
            <v>940.35</v>
          </cell>
        </row>
        <row r="2171">
          <cell r="A2171" t="str">
            <v>15-36-i-17</v>
          </cell>
          <cell r="B2171" t="str">
            <v>Supply, installation of outdoor Waterproof Light with 23 watt CFL with Glass Reflector and with 1 Meter G.I pipe Support, complete in all respects.</v>
          </cell>
          <cell r="C2171" t="str">
            <v>Each</v>
          </cell>
          <cell r="D2171">
            <v>44.1</v>
          </cell>
          <cell r="E2171">
            <v>1047.9000000000001</v>
          </cell>
          <cell r="F2171" t="str">
            <v>Each</v>
          </cell>
          <cell r="G2171">
            <v>44.1</v>
          </cell>
          <cell r="H2171">
            <v>1047.9000000000001</v>
          </cell>
        </row>
        <row r="2172">
          <cell r="A2172" t="str">
            <v>15-36-i-18</v>
          </cell>
          <cell r="B2172" t="str">
            <v>Supply, installation, testing and commissioning of 1x5 watt reflector surface mounted LED light fixture with frosted lens, complete with driver</v>
          </cell>
          <cell r="C2172" t="str">
            <v>Each</v>
          </cell>
          <cell r="D2172">
            <v>44.1</v>
          </cell>
          <cell r="E2172">
            <v>5302.1</v>
          </cell>
          <cell r="F2172" t="str">
            <v>Each</v>
          </cell>
          <cell r="G2172">
            <v>44.1</v>
          </cell>
          <cell r="H2172">
            <v>5302.1</v>
          </cell>
        </row>
        <row r="2173">
          <cell r="A2173" t="str">
            <v>15-36-j-1</v>
          </cell>
          <cell r="B2173" t="str">
            <v>Supply, installation, &amp; connecting up of light Fixture type 'D' surface mounted fluorescent batten fitting (TMS-015/236) with 2 x 36W TLD lamp, complete in all respects</v>
          </cell>
          <cell r="C2173" t="str">
            <v>No</v>
          </cell>
          <cell r="D2173">
            <v>183.75</v>
          </cell>
          <cell r="E2173">
            <v>1617.75</v>
          </cell>
          <cell r="F2173" t="str">
            <v>No</v>
          </cell>
          <cell r="G2173">
            <v>183.75</v>
          </cell>
          <cell r="H2173">
            <v>1617.75</v>
          </cell>
        </row>
        <row r="2174">
          <cell r="A2174" t="str">
            <v>15-36-j-2</v>
          </cell>
          <cell r="B2174" t="str">
            <v>Supply, installation, &amp; connecting up of light Fixture type 'D' surface mounted fluorescent batten fitting (.TMS-015/236) with 1 x 36W TLD lamp complete in all respects</v>
          </cell>
          <cell r="C2174" t="str">
            <v>No</v>
          </cell>
          <cell r="D2174">
            <v>183.75</v>
          </cell>
          <cell r="E2174">
            <v>2334.75</v>
          </cell>
          <cell r="F2174" t="str">
            <v>No</v>
          </cell>
          <cell r="G2174">
            <v>183.75</v>
          </cell>
          <cell r="H2174">
            <v>2334.75</v>
          </cell>
        </row>
        <row r="2175">
          <cell r="A2175" t="str">
            <v>15-36-j-3</v>
          </cell>
          <cell r="B2175" t="str">
            <v>Supply, installation, &amp; connecting up of light Fixture type 'E' surface mounted fluorescent batten fitting (TMS-012/136) with 1 x 36W TLD farm, complete in all respects</v>
          </cell>
          <cell r="C2175" t="str">
            <v>No</v>
          </cell>
          <cell r="D2175">
            <v>183.75</v>
          </cell>
          <cell r="E2175">
            <v>1856.75</v>
          </cell>
          <cell r="F2175" t="str">
            <v>No</v>
          </cell>
          <cell r="G2175">
            <v>183.75</v>
          </cell>
          <cell r="H2175">
            <v>1856.75</v>
          </cell>
        </row>
        <row r="2176">
          <cell r="A2176" t="str">
            <v>15-36-j-4</v>
          </cell>
          <cell r="B2176" t="str">
            <v>Supply, installation, &amp; connecting up of Industrial reflector 2 x 36W complete in all respects</v>
          </cell>
          <cell r="C2176" t="str">
            <v>No</v>
          </cell>
          <cell r="D2176">
            <v>183.75</v>
          </cell>
          <cell r="E2176">
            <v>1976.25</v>
          </cell>
          <cell r="F2176" t="str">
            <v>No</v>
          </cell>
          <cell r="G2176">
            <v>183.75</v>
          </cell>
          <cell r="H2176">
            <v>1976.25</v>
          </cell>
        </row>
        <row r="2177">
          <cell r="A2177" t="str">
            <v>15-36-j-5</v>
          </cell>
          <cell r="B2177" t="str">
            <v>Supply, installation, &amp; connecting up of light fixture High performance luminar with M2 reflector 1 x 36W, complete in all respects</v>
          </cell>
          <cell r="C2177" t="str">
            <v>No</v>
          </cell>
          <cell r="D2177">
            <v>183.75</v>
          </cell>
          <cell r="E2177">
            <v>2693.25</v>
          </cell>
          <cell r="F2177" t="str">
            <v>No</v>
          </cell>
          <cell r="G2177">
            <v>183.75</v>
          </cell>
          <cell r="H2177">
            <v>2693.25</v>
          </cell>
        </row>
        <row r="2178">
          <cell r="A2178" t="str">
            <v>15-36-j-6</v>
          </cell>
          <cell r="B2178" t="str">
            <v>Supply, installation, &amp; connecting up of light fixture High performance luminar with M2 reflector 2 x 36W, complete in all respects</v>
          </cell>
          <cell r="C2178" t="str">
            <v>No</v>
          </cell>
          <cell r="D2178">
            <v>183.75</v>
          </cell>
          <cell r="E2178">
            <v>3529.75</v>
          </cell>
          <cell r="F2178" t="str">
            <v>No</v>
          </cell>
          <cell r="G2178">
            <v>183.75</v>
          </cell>
          <cell r="H2178">
            <v>3529.75</v>
          </cell>
        </row>
        <row r="2179">
          <cell r="A2179" t="str">
            <v>15-36-j-7</v>
          </cell>
          <cell r="B2179" t="str">
            <v>Supply, installation, &amp; connecting up of light fixture High performance luminar with M6 reflector 2 x 36W, complete in all respects</v>
          </cell>
          <cell r="C2179" t="str">
            <v>No</v>
          </cell>
          <cell r="D2179">
            <v>183.75</v>
          </cell>
          <cell r="E2179">
            <v>4007.75</v>
          </cell>
          <cell r="F2179" t="str">
            <v>No</v>
          </cell>
          <cell r="G2179">
            <v>183.75</v>
          </cell>
          <cell r="H2179">
            <v>4007.75</v>
          </cell>
        </row>
        <row r="2180">
          <cell r="A2180" t="str">
            <v>15-36-j-8</v>
          </cell>
          <cell r="B2180" t="str">
            <v>Supply, installation, &amp; connecting up of lightFixture type T surface mounted fluorescent fitting with 1 x 18W TLD lamp, complete in all respects</v>
          </cell>
          <cell r="C2180" t="str">
            <v>No</v>
          </cell>
          <cell r="D2180">
            <v>183.75</v>
          </cell>
          <cell r="E2180">
            <v>1617.75</v>
          </cell>
          <cell r="F2180" t="str">
            <v>No</v>
          </cell>
          <cell r="G2180">
            <v>183.75</v>
          </cell>
          <cell r="H2180">
            <v>1617.75</v>
          </cell>
        </row>
        <row r="2181">
          <cell r="A2181" t="str">
            <v>15-36-j-9</v>
          </cell>
          <cell r="B2181" t="str">
            <v>Supply, installation, &amp; connecting up of light Fixture type T surface mounted fluorescent fitting with 2 x 18W TLD lamp, complete in all respects</v>
          </cell>
          <cell r="C2181" t="str">
            <v>No</v>
          </cell>
          <cell r="D2181">
            <v>183.75</v>
          </cell>
          <cell r="E2181">
            <v>2095.75</v>
          </cell>
          <cell r="F2181" t="str">
            <v>No</v>
          </cell>
          <cell r="G2181">
            <v>183.75</v>
          </cell>
          <cell r="H2181">
            <v>2095.75</v>
          </cell>
        </row>
        <row r="2182">
          <cell r="A2182" t="str">
            <v>15-36-j-10</v>
          </cell>
          <cell r="B2182" t="str">
            <v>Supply, installation, &amp; connecting up of light fixture TBS-088/236 Recessed Luminaires, with IP 20, complete in all respects</v>
          </cell>
          <cell r="C2182" t="str">
            <v>No</v>
          </cell>
          <cell r="D2182">
            <v>183.75</v>
          </cell>
          <cell r="E2182">
            <v>4246.75</v>
          </cell>
          <cell r="F2182" t="str">
            <v>No</v>
          </cell>
          <cell r="G2182">
            <v>183.75</v>
          </cell>
          <cell r="H2182">
            <v>4246.75</v>
          </cell>
        </row>
        <row r="2183">
          <cell r="A2183" t="str">
            <v>15-36-j-11</v>
          </cell>
          <cell r="B2183" t="str">
            <v>Supply, installation, &amp; connecting up of light fixture TBS-088/418  Recessed Luminaires, with IP 20, complete in all respects</v>
          </cell>
          <cell r="C2183" t="str">
            <v>No</v>
          </cell>
          <cell r="D2183">
            <v>183.75</v>
          </cell>
          <cell r="E2183">
            <v>4246.75</v>
          </cell>
          <cell r="F2183" t="str">
            <v>No</v>
          </cell>
          <cell r="G2183">
            <v>183.75</v>
          </cell>
          <cell r="H2183">
            <v>4246.75</v>
          </cell>
        </row>
        <row r="2184">
          <cell r="A2184" t="str">
            <v>15-36-j-12</v>
          </cell>
          <cell r="B2184" t="str">
            <v>Supply, installation, connecting, testing &amp; commissioning of 10W LED Down Light Fixture suitable for 1300 lux, as per instruction of Engineer, surface mounted circular shape or equivalent.</v>
          </cell>
          <cell r="C2184" t="str">
            <v>No</v>
          </cell>
          <cell r="D2184">
            <v>183.75</v>
          </cell>
          <cell r="E2184">
            <v>3350.5</v>
          </cell>
          <cell r="F2184" t="str">
            <v>No</v>
          </cell>
          <cell r="G2184">
            <v>183.75</v>
          </cell>
          <cell r="H2184">
            <v>3350.5</v>
          </cell>
        </row>
        <row r="2185">
          <cell r="A2185" t="str">
            <v>15-36-k-01</v>
          </cell>
          <cell r="B2185" t="str">
            <v xml:space="preserve">Supply, installation, connecting, testing and commissioning of Surface mounting LED tube light with 2x2000 lumens, complete in all respects </v>
          </cell>
          <cell r="C2185" t="str">
            <v>No</v>
          </cell>
          <cell r="D2185">
            <v>183.75</v>
          </cell>
          <cell r="E2185">
            <v>7114.75</v>
          </cell>
          <cell r="F2185" t="str">
            <v>No</v>
          </cell>
          <cell r="G2185">
            <v>183.75</v>
          </cell>
          <cell r="H2185">
            <v>7114.75</v>
          </cell>
        </row>
        <row r="2186">
          <cell r="A2186" t="str">
            <v>15-36-k-02</v>
          </cell>
          <cell r="B2186" t="str">
            <v xml:space="preserve">Supply, installation, connecting, testing and commissioning of Surface mounting LED tube light with 1x2000 lumens output and fixture, complete in all respects </v>
          </cell>
          <cell r="C2186" t="str">
            <v>No</v>
          </cell>
          <cell r="D2186">
            <v>183.75</v>
          </cell>
          <cell r="E2186">
            <v>4007.75</v>
          </cell>
          <cell r="F2186" t="str">
            <v>No</v>
          </cell>
          <cell r="G2186">
            <v>183.75</v>
          </cell>
          <cell r="H2186">
            <v>4007.75</v>
          </cell>
        </row>
        <row r="2187">
          <cell r="A2187" t="str">
            <v>15-36-k-03</v>
          </cell>
          <cell r="B2187" t="str">
            <v xml:space="preserve">Supply, installation, connecting, testing and commissioning of Wall mounted Bulkhead light fixtures with LED retrofit lamp 540 Lumens output, complete in all respects </v>
          </cell>
          <cell r="C2187" t="str">
            <v>No</v>
          </cell>
          <cell r="D2187">
            <v>183.75</v>
          </cell>
          <cell r="E2187">
            <v>4313.67</v>
          </cell>
          <cell r="F2187" t="str">
            <v>No</v>
          </cell>
          <cell r="G2187">
            <v>183.75</v>
          </cell>
          <cell r="H2187">
            <v>4313.67</v>
          </cell>
        </row>
        <row r="2188">
          <cell r="A2188" t="str">
            <v>15-36-k-04</v>
          </cell>
          <cell r="B2188" t="str">
            <v>Supply &amp; errection of down light fixture cylendrical type aluminium reflection with lamp suitable for 1300 Lux, ceiling mounted</v>
          </cell>
          <cell r="C2188" t="str">
            <v>Each</v>
          </cell>
          <cell r="D2188">
            <v>183.75</v>
          </cell>
          <cell r="E2188">
            <v>3051.75</v>
          </cell>
          <cell r="F2188" t="str">
            <v>Each</v>
          </cell>
          <cell r="G2188">
            <v>183.75</v>
          </cell>
          <cell r="H2188">
            <v>3051.75</v>
          </cell>
        </row>
        <row r="2189">
          <cell r="A2189" t="str">
            <v>15-36-l-01</v>
          </cell>
          <cell r="B2189" t="str">
            <v>Supply &amp; Erection of candle flood light 150 watt complete in all aspects</v>
          </cell>
          <cell r="C2189" t="str">
            <v>Each</v>
          </cell>
          <cell r="D2189">
            <v>36.75</v>
          </cell>
          <cell r="E2189">
            <v>5414.25</v>
          </cell>
          <cell r="F2189" t="str">
            <v>Each</v>
          </cell>
          <cell r="G2189">
            <v>36.75</v>
          </cell>
          <cell r="H2189">
            <v>5414.25</v>
          </cell>
        </row>
        <row r="2190">
          <cell r="A2190" t="str">
            <v>15-36-l-02</v>
          </cell>
          <cell r="B2190" t="str">
            <v xml:space="preserve">Supply &amp; Erection of Candle bulb 60 watt(Pin/Scrcw typo) </v>
          </cell>
          <cell r="C2190" t="str">
            <v>Each</v>
          </cell>
          <cell r="D2190">
            <v>36.75</v>
          </cell>
          <cell r="E2190">
            <v>1470.75</v>
          </cell>
          <cell r="F2190" t="str">
            <v>Each</v>
          </cell>
          <cell r="G2190">
            <v>36.75</v>
          </cell>
          <cell r="H2190">
            <v>1470.75</v>
          </cell>
        </row>
        <row r="2191">
          <cell r="A2191" t="str">
            <v>15-36-l-03</v>
          </cell>
          <cell r="B2191" t="str">
            <v>Supply &amp; Erection of Choke 125 watt</v>
          </cell>
          <cell r="C2191" t="str">
            <v>Each</v>
          </cell>
          <cell r="D2191">
            <v>36.75</v>
          </cell>
          <cell r="E2191">
            <v>335.5</v>
          </cell>
          <cell r="F2191" t="str">
            <v>Each</v>
          </cell>
          <cell r="G2191">
            <v>36.75</v>
          </cell>
          <cell r="H2191">
            <v>335.5</v>
          </cell>
        </row>
        <row r="2192">
          <cell r="A2192" t="str">
            <v>15-36-l-04</v>
          </cell>
          <cell r="B2192" t="str">
            <v>Supply &amp; Erection of choko 20/40 watt</v>
          </cell>
          <cell r="C2192" t="str">
            <v>Each</v>
          </cell>
          <cell r="D2192">
            <v>36.75</v>
          </cell>
          <cell r="E2192">
            <v>335.5</v>
          </cell>
          <cell r="F2192" t="str">
            <v>Each</v>
          </cell>
          <cell r="G2192">
            <v>36.75</v>
          </cell>
          <cell r="H2192">
            <v>335.5</v>
          </cell>
        </row>
        <row r="2193">
          <cell r="A2193" t="str">
            <v>15-36-l-05</v>
          </cell>
          <cell r="B2193" t="str">
            <v>Supply &amp; Erection of Halogen rod 500 watt</v>
          </cell>
          <cell r="C2193" t="str">
            <v>Each</v>
          </cell>
          <cell r="D2193">
            <v>36.75</v>
          </cell>
          <cell r="E2193">
            <v>108.45</v>
          </cell>
          <cell r="F2193" t="str">
            <v>Each</v>
          </cell>
          <cell r="G2193">
            <v>36.75</v>
          </cell>
          <cell r="H2193">
            <v>108.45</v>
          </cell>
        </row>
        <row r="2194">
          <cell r="A2194" t="str">
            <v>15-36-l-06</v>
          </cell>
          <cell r="B2194" t="str">
            <v>Supply &amp; Erection of tube rod 4' long 40 watt</v>
          </cell>
          <cell r="C2194" t="str">
            <v>Each</v>
          </cell>
          <cell r="D2194">
            <v>36.75</v>
          </cell>
          <cell r="E2194">
            <v>168.2</v>
          </cell>
          <cell r="F2194" t="str">
            <v>Each</v>
          </cell>
          <cell r="G2194">
            <v>36.75</v>
          </cell>
          <cell r="H2194">
            <v>168.2</v>
          </cell>
        </row>
        <row r="2195">
          <cell r="A2195" t="str">
            <v>15-36-l-07</v>
          </cell>
          <cell r="B2195" t="str">
            <v>Supply &amp; Erection of Tube rod 2' long 20 watt</v>
          </cell>
          <cell r="C2195" t="str">
            <v>Each</v>
          </cell>
          <cell r="D2195">
            <v>36.75</v>
          </cell>
          <cell r="E2195">
            <v>132.35</v>
          </cell>
          <cell r="F2195" t="str">
            <v>Each</v>
          </cell>
          <cell r="G2195">
            <v>36.75</v>
          </cell>
          <cell r="H2195">
            <v>132.35</v>
          </cell>
        </row>
        <row r="2196">
          <cell r="A2196" t="str">
            <v>15-36-l-08</v>
          </cell>
          <cell r="B2196" t="str">
            <v xml:space="preserve">Supply &amp; Erection of 15 Watt Incandesent bulb </v>
          </cell>
          <cell r="C2196" t="str">
            <v>Each</v>
          </cell>
          <cell r="D2196">
            <v>5.88</v>
          </cell>
          <cell r="E2196">
            <v>29.78</v>
          </cell>
          <cell r="F2196" t="str">
            <v>Each</v>
          </cell>
          <cell r="G2196">
            <v>5.88</v>
          </cell>
          <cell r="H2196">
            <v>29.78</v>
          </cell>
        </row>
        <row r="2197">
          <cell r="A2197" t="str">
            <v>15-36-l-09</v>
          </cell>
          <cell r="B2197" t="str">
            <v>Supply &amp; Erection of emergency light</v>
          </cell>
          <cell r="C2197" t="str">
            <v>Each</v>
          </cell>
          <cell r="D2197">
            <v>29.4</v>
          </cell>
          <cell r="E2197">
            <v>985.4</v>
          </cell>
          <cell r="F2197" t="str">
            <v>Each</v>
          </cell>
          <cell r="G2197">
            <v>29.4</v>
          </cell>
          <cell r="H2197">
            <v>985.4</v>
          </cell>
        </row>
        <row r="2198">
          <cell r="A2198" t="str">
            <v>15-36-m-01</v>
          </cell>
          <cell r="B2198" t="str">
            <v>Supply &amp; Erection of 400-watt choke</v>
          </cell>
          <cell r="C2198" t="str">
            <v>Each</v>
          </cell>
          <cell r="D2198">
            <v>36.75</v>
          </cell>
          <cell r="E2198">
            <v>992.75</v>
          </cell>
          <cell r="F2198" t="str">
            <v>Each</v>
          </cell>
          <cell r="G2198">
            <v>36.75</v>
          </cell>
          <cell r="H2198">
            <v>992.75</v>
          </cell>
        </row>
        <row r="2199">
          <cell r="A2199" t="str">
            <v>15-36-m-02</v>
          </cell>
          <cell r="B2199" t="str">
            <v xml:space="preserve">Supply &amp; Erection of Spot light 120 /150 watt complete in all aspects </v>
          </cell>
          <cell r="C2199" t="str">
            <v>Each</v>
          </cell>
          <cell r="D2199">
            <v>36.75</v>
          </cell>
          <cell r="E2199">
            <v>1709.75</v>
          </cell>
          <cell r="F2199" t="str">
            <v>Each</v>
          </cell>
          <cell r="G2199">
            <v>36.75</v>
          </cell>
          <cell r="H2199">
            <v>1709.75</v>
          </cell>
        </row>
        <row r="2200">
          <cell r="A2200" t="str">
            <v>15-36-m-03</v>
          </cell>
          <cell r="B2200" t="str">
            <v>Supply &amp; Erection of CFL 18 Watt</v>
          </cell>
          <cell r="C2200" t="str">
            <v>Each</v>
          </cell>
          <cell r="D2200">
            <v>36.75</v>
          </cell>
          <cell r="E2200">
            <v>216</v>
          </cell>
          <cell r="F2200" t="str">
            <v>Each</v>
          </cell>
          <cell r="G2200">
            <v>36.75</v>
          </cell>
          <cell r="H2200">
            <v>216</v>
          </cell>
        </row>
        <row r="2201">
          <cell r="A2201" t="str">
            <v>15-36-m-04</v>
          </cell>
          <cell r="B2201" t="str">
            <v>Supply &amp; Erection of CFL 23 Watt</v>
          </cell>
          <cell r="C2201" t="str">
            <v>Each</v>
          </cell>
          <cell r="D2201">
            <v>36.75</v>
          </cell>
          <cell r="E2201">
            <v>323.55</v>
          </cell>
          <cell r="F2201" t="str">
            <v>Each</v>
          </cell>
          <cell r="G2201">
            <v>36.75</v>
          </cell>
          <cell r="H2201">
            <v>323.55</v>
          </cell>
        </row>
        <row r="2202">
          <cell r="A2202" t="str">
            <v>15-36-m-05</v>
          </cell>
          <cell r="B2202" t="str">
            <v>Supply &amp; Erection of CFL 25 Watt</v>
          </cell>
          <cell r="C2202" t="str">
            <v>Each</v>
          </cell>
          <cell r="D2202">
            <v>36.75</v>
          </cell>
          <cell r="E2202">
            <v>371.35</v>
          </cell>
          <cell r="F2202" t="str">
            <v>Each</v>
          </cell>
          <cell r="G2202">
            <v>36.75</v>
          </cell>
          <cell r="H2202">
            <v>371.35</v>
          </cell>
        </row>
        <row r="2203">
          <cell r="A2203" t="str">
            <v>15-36-m-06</v>
          </cell>
          <cell r="B2203" t="str">
            <v>Supply &amp; Erection of CFL 45 Watt</v>
          </cell>
          <cell r="C2203" t="str">
            <v>Each</v>
          </cell>
          <cell r="D2203">
            <v>36.75</v>
          </cell>
          <cell r="E2203">
            <v>574.5</v>
          </cell>
          <cell r="F2203" t="str">
            <v>Each</v>
          </cell>
          <cell r="G2203">
            <v>36.75</v>
          </cell>
          <cell r="H2203">
            <v>574.5</v>
          </cell>
        </row>
        <row r="2204">
          <cell r="A2204" t="str">
            <v>15-36-n</v>
          </cell>
          <cell r="B2204" t="str">
            <v xml:space="preserve">Supply &amp; Erection of 150 watt Choke </v>
          </cell>
          <cell r="C2204" t="str">
            <v>Each</v>
          </cell>
          <cell r="D2204">
            <v>29.4</v>
          </cell>
          <cell r="E2204">
            <v>1702.4</v>
          </cell>
          <cell r="F2204" t="str">
            <v>Each</v>
          </cell>
          <cell r="G2204">
            <v>29.4</v>
          </cell>
          <cell r="H2204">
            <v>1702.4</v>
          </cell>
        </row>
        <row r="2205">
          <cell r="A2205" t="str">
            <v>15-36-o</v>
          </cell>
          <cell r="B2205" t="str">
            <v>Supply &amp; Erection of Light Head cover for street light</v>
          </cell>
          <cell r="C2205" t="str">
            <v>Each</v>
          </cell>
          <cell r="D2205">
            <v>183.75</v>
          </cell>
          <cell r="E2205">
            <v>602</v>
          </cell>
          <cell r="F2205" t="str">
            <v>Each</v>
          </cell>
          <cell r="G2205">
            <v>183.75</v>
          </cell>
          <cell r="H2205">
            <v>602</v>
          </cell>
        </row>
        <row r="2206">
          <cell r="A2206" t="str">
            <v>15-37</v>
          </cell>
          <cell r="B2206" t="str">
            <v>Supply and Fixing mercury sodium lamp 360 Sunlux 400 W completewith choke</v>
          </cell>
          <cell r="C2206" t="str">
            <v>Each</v>
          </cell>
          <cell r="D2206">
            <v>147</v>
          </cell>
          <cell r="E2206">
            <v>4210</v>
          </cell>
          <cell r="F2206" t="str">
            <v>Each</v>
          </cell>
          <cell r="G2206">
            <v>147</v>
          </cell>
          <cell r="H2206">
            <v>4210</v>
          </cell>
          <cell r="I2206" t="str">
            <v>15.6.1</v>
          </cell>
        </row>
        <row r="2207">
          <cell r="A2207" t="str">
            <v>15-38</v>
          </cell>
          <cell r="B2207" t="str">
            <v>Supply and Fixing mercury blended lamp 160 Wwith choke</v>
          </cell>
          <cell r="C2207" t="str">
            <v>Each</v>
          </cell>
          <cell r="D2207">
            <v>147</v>
          </cell>
          <cell r="E2207">
            <v>565.25</v>
          </cell>
          <cell r="F2207" t="str">
            <v>Each</v>
          </cell>
          <cell r="G2207">
            <v>147</v>
          </cell>
          <cell r="H2207">
            <v>565.25</v>
          </cell>
          <cell r="I2207" t="str">
            <v>15.6.1</v>
          </cell>
        </row>
        <row r="2208">
          <cell r="A2208" t="str">
            <v>15-39</v>
          </cell>
          <cell r="B2208" t="str">
            <v>Supply and Erection MS angle lattice structure pole 36' long 14"sq at base &amp; 8"sq. at top for elec. Distribution</v>
          </cell>
          <cell r="C2208" t="str">
            <v>Each</v>
          </cell>
          <cell r="D2208">
            <v>8820</v>
          </cell>
          <cell r="E2208">
            <v>24355</v>
          </cell>
          <cell r="F2208" t="str">
            <v>Each</v>
          </cell>
          <cell r="G2208">
            <v>8820</v>
          </cell>
          <cell r="H2208">
            <v>24355</v>
          </cell>
          <cell r="I2208" t="str">
            <v>15.6.7</v>
          </cell>
        </row>
        <row r="2209">
          <cell r="A2209" t="str">
            <v>15-40-a-01</v>
          </cell>
          <cell r="B2209" t="str">
            <v>Supply and Fixing GI tubular street light pole, 8' of 5" dia, 7' 4"dia, 5' of 3" dia, Single arm of 5' of 1.5" dia</v>
          </cell>
          <cell r="C2209" t="str">
            <v>Each</v>
          </cell>
          <cell r="D2209">
            <v>2572.5</v>
          </cell>
          <cell r="E2209">
            <v>19661</v>
          </cell>
          <cell r="F2209" t="str">
            <v>Each</v>
          </cell>
          <cell r="G2209">
            <v>2572.5</v>
          </cell>
          <cell r="H2209">
            <v>19661</v>
          </cell>
          <cell r="I2209" t="str">
            <v>15.6.6</v>
          </cell>
        </row>
        <row r="2210">
          <cell r="A2210" t="str">
            <v>15-40-a-02</v>
          </cell>
          <cell r="B2210" t="str">
            <v>Supply and Fixing GI tubular street light pole, 8' of 5" dia, 7' 4"dia, 5' of 3" dia, Double arm of 5' of 1.5" dia</v>
          </cell>
          <cell r="C2210" t="str">
            <v>Each</v>
          </cell>
          <cell r="D2210">
            <v>2572.5</v>
          </cell>
          <cell r="E2210">
            <v>29221</v>
          </cell>
          <cell r="F2210" t="str">
            <v>Each</v>
          </cell>
          <cell r="G2210">
            <v>2572.5</v>
          </cell>
          <cell r="H2210">
            <v>29221</v>
          </cell>
          <cell r="I2210" t="str">
            <v>15.6.6</v>
          </cell>
        </row>
        <row r="2211">
          <cell r="A2211" t="str">
            <v>15-40-b-01</v>
          </cell>
          <cell r="B2211" t="str">
            <v>Supply and Fixing GI tubular street light pole, 8' of 4" dia, 7' 3"dia, 5' of 2" dia, Single arm of 5' of 1.5" dia</v>
          </cell>
          <cell r="C2211" t="str">
            <v>Each</v>
          </cell>
          <cell r="D2211">
            <v>2205</v>
          </cell>
          <cell r="E2211">
            <v>16903.5</v>
          </cell>
          <cell r="F2211" t="str">
            <v>Each</v>
          </cell>
          <cell r="G2211">
            <v>2205</v>
          </cell>
          <cell r="H2211">
            <v>16903.5</v>
          </cell>
          <cell r="I2211" t="str">
            <v>15.6.6</v>
          </cell>
        </row>
        <row r="2212">
          <cell r="A2212" t="str">
            <v>15-40-b-02</v>
          </cell>
          <cell r="B2212" t="str">
            <v>Supply and Fixing GI tubular street light pole, 8' of 4" dia, 7' 3"dia, 5' of 2" dia, Double arm of 5' of 1.5" dia</v>
          </cell>
          <cell r="C2212" t="str">
            <v>Each</v>
          </cell>
          <cell r="D2212">
            <v>2205</v>
          </cell>
          <cell r="E2212">
            <v>26463.5</v>
          </cell>
          <cell r="F2212" t="str">
            <v>Each</v>
          </cell>
          <cell r="G2212">
            <v>2205</v>
          </cell>
          <cell r="H2212">
            <v>26463.5</v>
          </cell>
          <cell r="I2212" t="str">
            <v>15.6.6</v>
          </cell>
        </row>
        <row r="2213">
          <cell r="A2213" t="str">
            <v>15-40-b-03</v>
          </cell>
          <cell r="B2213" t="str">
            <v>Providing street light poles of 40 ft height without arms including fixing complete.</v>
          </cell>
          <cell r="C2213" t="str">
            <v>Each</v>
          </cell>
          <cell r="D2213">
            <v>407.31</v>
          </cell>
          <cell r="E2213">
            <v>56491.99</v>
          </cell>
          <cell r="F2213" t="str">
            <v>Each</v>
          </cell>
          <cell r="G2213">
            <v>407.31</v>
          </cell>
          <cell r="H2213">
            <v>56491.99</v>
          </cell>
          <cell r="I2213" t="str">
            <v>15.6.6, 15.7.4</v>
          </cell>
        </row>
        <row r="2214">
          <cell r="A2214" t="str">
            <v>15-41</v>
          </cell>
          <cell r="B2214" t="str">
            <v>Earthing of iron clad/aluminium switches etc with GI wire #8 SWG inGI pipe 0.5" dia</v>
          </cell>
          <cell r="C2214" t="str">
            <v>Job</v>
          </cell>
          <cell r="D2214">
            <v>2940</v>
          </cell>
          <cell r="E2214">
            <v>7044.51</v>
          </cell>
          <cell r="F2214" t="str">
            <v>Job</v>
          </cell>
          <cell r="G2214">
            <v>2940</v>
          </cell>
          <cell r="H2214">
            <v>7044.5</v>
          </cell>
          <cell r="I2214" t="str">
            <v>15.6.6</v>
          </cell>
        </row>
        <row r="2215">
          <cell r="A2215" t="str">
            <v>15-42-a</v>
          </cell>
          <cell r="B2215" t="str">
            <v>Supply and Erection 2'x2'x1/8" copper plate including riveting tocopper tape &amp; placing in mixture of salt and charcoal etc</v>
          </cell>
          <cell r="C2215" t="str">
            <v>Each</v>
          </cell>
          <cell r="D2215">
            <v>735</v>
          </cell>
          <cell r="E2215">
            <v>9721.4</v>
          </cell>
          <cell r="F2215" t="str">
            <v>Each</v>
          </cell>
          <cell r="G2215">
            <v>735</v>
          </cell>
          <cell r="H2215">
            <v>9721.4</v>
          </cell>
          <cell r="I2215" t="str">
            <v>15.13.2</v>
          </cell>
        </row>
        <row r="2216">
          <cell r="A2216" t="str">
            <v>15-42-b</v>
          </cell>
          <cell r="B2216" t="str">
            <v xml:space="preserve">Manhole For  LT Cable Pulling </v>
          </cell>
          <cell r="C2216" t="str">
            <v>Each</v>
          </cell>
          <cell r="D2216">
            <v>367.5</v>
          </cell>
          <cell r="E2216">
            <v>1562.5</v>
          </cell>
          <cell r="F2216" t="str">
            <v>Each</v>
          </cell>
          <cell r="G2216">
            <v>367.5</v>
          </cell>
          <cell r="H2216">
            <v>1562.5</v>
          </cell>
        </row>
        <row r="2217">
          <cell r="A2217" t="str">
            <v>15-42-c</v>
          </cell>
          <cell r="B2217" t="str">
            <v xml:space="preserve">Supply and Erection of Test clamp </v>
          </cell>
          <cell r="C2217" t="str">
            <v>Each</v>
          </cell>
          <cell r="D2217">
            <v>29.4</v>
          </cell>
          <cell r="E2217">
            <v>806.15</v>
          </cell>
          <cell r="F2217" t="str">
            <v>Each</v>
          </cell>
          <cell r="G2217">
            <v>29.4</v>
          </cell>
          <cell r="H2217">
            <v>806.15</v>
          </cell>
        </row>
        <row r="2218">
          <cell r="A2218" t="str">
            <v>15-42-d</v>
          </cell>
          <cell r="B2218" t="str">
            <v xml:space="preserve">Supply and Erection of Fixing Clips </v>
          </cell>
          <cell r="C2218" t="str">
            <v>Each</v>
          </cell>
          <cell r="D2218">
            <v>29.4</v>
          </cell>
          <cell r="E2218">
            <v>579.1</v>
          </cell>
          <cell r="F2218" t="str">
            <v>Each</v>
          </cell>
          <cell r="G2218">
            <v>29.4</v>
          </cell>
          <cell r="H2218">
            <v>579.1</v>
          </cell>
        </row>
        <row r="2219">
          <cell r="A2219" t="str">
            <v>15-42-e</v>
          </cell>
          <cell r="B2219" t="str">
            <v xml:space="preserve">Supply, Installation, Testing and Commissioning of Air terminal or arrester </v>
          </cell>
          <cell r="C2219" t="str">
            <v>Each</v>
          </cell>
          <cell r="D2219">
            <v>367.5</v>
          </cell>
          <cell r="E2219">
            <v>12556.5</v>
          </cell>
          <cell r="F2219" t="str">
            <v>Each</v>
          </cell>
          <cell r="G2219">
            <v>367.5</v>
          </cell>
          <cell r="H2219">
            <v>12556.5</v>
          </cell>
          <cell r="I2219" t="str">
            <v>15.14.4</v>
          </cell>
        </row>
        <row r="2220">
          <cell r="A2220" t="str">
            <v>15-42-f</v>
          </cell>
          <cell r="B2220" t="str">
            <v xml:space="preserve">Supply and Erection of T tape clamps and square tape clamps </v>
          </cell>
          <cell r="C2220" t="str">
            <v>Each</v>
          </cell>
          <cell r="D2220">
            <v>29.4</v>
          </cell>
          <cell r="E2220">
            <v>364</v>
          </cell>
          <cell r="F2220" t="str">
            <v>Each</v>
          </cell>
          <cell r="G2220">
            <v>29.4</v>
          </cell>
          <cell r="H2220">
            <v>364</v>
          </cell>
        </row>
        <row r="2221">
          <cell r="A2221" t="str">
            <v>15-43-a</v>
          </cell>
          <cell r="B2221" t="str">
            <v>Supply and Erection copper tape, including copper staple &amp; coppernails/Screw etc : Size 1.5"x1/8"</v>
          </cell>
          <cell r="C2221" t="str">
            <v>Rft</v>
          </cell>
          <cell r="D2221">
            <v>10.29</v>
          </cell>
          <cell r="E2221">
            <v>368.84</v>
          </cell>
          <cell r="F2221" t="str">
            <v>m</v>
          </cell>
          <cell r="G2221">
            <v>33.76</v>
          </cell>
          <cell r="H2221">
            <v>1210.0999999999999</v>
          </cell>
          <cell r="I2221" t="str">
            <v>15.13.2</v>
          </cell>
        </row>
        <row r="2222">
          <cell r="A2222" t="str">
            <v>15-43-b</v>
          </cell>
          <cell r="B2222" t="str">
            <v>Supply and Erection copper tape, including copper staple &amp; coppernails etc : Size 2"x1/8"</v>
          </cell>
          <cell r="C2222" t="str">
            <v>Rft</v>
          </cell>
          <cell r="D2222">
            <v>10.29</v>
          </cell>
          <cell r="E2222">
            <v>344.96</v>
          </cell>
          <cell r="F2222" t="str">
            <v>m</v>
          </cell>
          <cell r="G2222">
            <v>33.76</v>
          </cell>
          <cell r="H2222">
            <v>1131.76</v>
          </cell>
          <cell r="I2222" t="str">
            <v>15.13.2</v>
          </cell>
        </row>
        <row r="2223">
          <cell r="A2223" t="str">
            <v>15-44</v>
          </cell>
          <cell r="B2223" t="str">
            <v>Supply and Erection 1" dia &amp; 1m long lightening conductor copperrod with 5 spikes ball &amp; base etc.</v>
          </cell>
          <cell r="C2223" t="str">
            <v>Rft</v>
          </cell>
          <cell r="D2223">
            <v>1837.5</v>
          </cell>
          <cell r="E2223">
            <v>4825</v>
          </cell>
          <cell r="F2223" t="str">
            <v>m</v>
          </cell>
          <cell r="G2223">
            <v>6028.54</v>
          </cell>
          <cell r="H2223">
            <v>15830.05</v>
          </cell>
        </row>
        <row r="2224">
          <cell r="A2224" t="str">
            <v>15-45</v>
          </cell>
          <cell r="B2224" t="str">
            <v>Wiring of light/fan/call-bell point in 3/0.029" PVC insulated &amp;sheathed cable on sahl wood strip</v>
          </cell>
          <cell r="C2224" t="str">
            <v>Each</v>
          </cell>
          <cell r="D2224">
            <v>44.1</v>
          </cell>
          <cell r="E2224">
            <v>843.67</v>
          </cell>
          <cell r="F2224" t="str">
            <v>Each</v>
          </cell>
          <cell r="G2224">
            <v>44.1</v>
          </cell>
          <cell r="H2224">
            <v>843.67</v>
          </cell>
          <cell r="I2224" t="str">
            <v>15.3.1</v>
          </cell>
        </row>
        <row r="2225">
          <cell r="A2225" t="str">
            <v>15-46</v>
          </cell>
          <cell r="B2225" t="str">
            <v>Wiring of 2/3-pin 5-Amp plug point in 3/0.029" PVC insulated &amp;sheathed cable on sahl wood</v>
          </cell>
          <cell r="C2225" t="str">
            <v>Each</v>
          </cell>
          <cell r="D2225">
            <v>44.1</v>
          </cell>
          <cell r="E2225">
            <v>640.08000000000004</v>
          </cell>
          <cell r="F2225" t="str">
            <v>Each</v>
          </cell>
          <cell r="G2225">
            <v>44.1</v>
          </cell>
          <cell r="H2225">
            <v>640.08000000000004</v>
          </cell>
          <cell r="I2225" t="str">
            <v>15.3.1</v>
          </cell>
        </row>
        <row r="2226">
          <cell r="A2226" t="str">
            <v>15-47-a</v>
          </cell>
          <cell r="B2226" t="str">
            <v>Wiring of main &amp; sub-main in 2 single core PVC insulated &amp; sheathedcable : 3/0.029"</v>
          </cell>
          <cell r="C2226" t="str">
            <v>Rft</v>
          </cell>
          <cell r="D2226">
            <v>8.82</v>
          </cell>
          <cell r="E2226">
            <v>76.849999999999994</v>
          </cell>
          <cell r="F2226" t="str">
            <v>m</v>
          </cell>
          <cell r="G2226">
            <v>28.94</v>
          </cell>
          <cell r="H2226">
            <v>252.12</v>
          </cell>
          <cell r="I2226" t="str">
            <v>15.3.1</v>
          </cell>
        </row>
        <row r="2227">
          <cell r="A2227" t="str">
            <v>15-47-b</v>
          </cell>
          <cell r="B2227" t="str">
            <v>Wiring of main &amp; sub-main in 2 single core PVC insulated &amp; sheathedcable : 7/0.029"</v>
          </cell>
          <cell r="C2227" t="str">
            <v>Rft</v>
          </cell>
          <cell r="D2227">
            <v>8.82</v>
          </cell>
          <cell r="E2227">
            <v>103.83</v>
          </cell>
          <cell r="F2227" t="str">
            <v>m</v>
          </cell>
          <cell r="G2227">
            <v>28.94</v>
          </cell>
          <cell r="H2227">
            <v>340.64</v>
          </cell>
          <cell r="I2227" t="str">
            <v>15.3.1</v>
          </cell>
        </row>
        <row r="2228">
          <cell r="A2228" t="str">
            <v>15-47-c</v>
          </cell>
          <cell r="B2228" t="str">
            <v>Wiring of main &amp; sub-main in 2 single core PVC insulated &amp; sheathedcable : 7/0.044"</v>
          </cell>
          <cell r="C2228" t="str">
            <v>Rft</v>
          </cell>
          <cell r="D2228">
            <v>14.7</v>
          </cell>
          <cell r="E2228">
            <v>185.21</v>
          </cell>
          <cell r="F2228" t="str">
            <v>m</v>
          </cell>
          <cell r="G2228">
            <v>48.23</v>
          </cell>
          <cell r="H2228">
            <v>607.64</v>
          </cell>
          <cell r="I2228" t="str">
            <v>15.3.1</v>
          </cell>
        </row>
        <row r="2229">
          <cell r="A2229" t="str">
            <v>15-47-d</v>
          </cell>
          <cell r="B2229" t="str">
            <v>Wiring of main &amp; sub-main in 2 single core PVC insulated &amp; sheathedcable : 7/0.064"</v>
          </cell>
          <cell r="C2229" t="str">
            <v>Rft</v>
          </cell>
          <cell r="D2229">
            <v>26.46</v>
          </cell>
          <cell r="E2229">
            <v>428.8</v>
          </cell>
          <cell r="F2229" t="str">
            <v>m</v>
          </cell>
          <cell r="G2229">
            <v>86.81</v>
          </cell>
          <cell r="H2229">
            <v>1406.84</v>
          </cell>
          <cell r="I2229" t="str">
            <v>15.3.1</v>
          </cell>
        </row>
        <row r="2230">
          <cell r="A2230" t="str">
            <v>15-48-a</v>
          </cell>
          <cell r="B2230" t="str">
            <v>Wiring of sub main/earthing in 1 single core PVC insulated &amp;sheathed cable : 3/0.029"</v>
          </cell>
          <cell r="C2230" t="str">
            <v>Rft</v>
          </cell>
          <cell r="D2230">
            <v>5.88</v>
          </cell>
          <cell r="E2230">
            <v>20.48</v>
          </cell>
          <cell r="F2230" t="str">
            <v>m</v>
          </cell>
          <cell r="G2230">
            <v>19.29</v>
          </cell>
          <cell r="H2230">
            <v>67.2</v>
          </cell>
          <cell r="I2230" t="str">
            <v>15.3.1</v>
          </cell>
        </row>
        <row r="2231">
          <cell r="A2231" t="str">
            <v>15-48-b</v>
          </cell>
          <cell r="B2231" t="str">
            <v>Wiring of sub main/earthing in 1 single core PVC insulated &amp;sheathed cable : 7/0.029"</v>
          </cell>
          <cell r="C2231" t="str">
            <v>Rft</v>
          </cell>
          <cell r="D2231">
            <v>5.88</v>
          </cell>
          <cell r="E2231">
            <v>30.32</v>
          </cell>
          <cell r="F2231" t="str">
            <v>m</v>
          </cell>
          <cell r="G2231">
            <v>19.29</v>
          </cell>
          <cell r="H2231">
            <v>99.47</v>
          </cell>
          <cell r="I2231" t="str">
            <v>15.3.1</v>
          </cell>
        </row>
        <row r="2232">
          <cell r="A2232" t="str">
            <v>15-48-c</v>
          </cell>
          <cell r="B2232" t="str">
            <v>Wiring of sub main/earthing in 1 single core PVC insulated &amp;sheathed cable : 7/0.044"</v>
          </cell>
          <cell r="C2232" t="str">
            <v>Rft</v>
          </cell>
          <cell r="D2232">
            <v>5.88</v>
          </cell>
          <cell r="E2232">
            <v>47.55</v>
          </cell>
          <cell r="F2232" t="str">
            <v>m</v>
          </cell>
          <cell r="G2232">
            <v>19.29</v>
          </cell>
          <cell r="H2232">
            <v>156</v>
          </cell>
          <cell r="I2232" t="str">
            <v>15.3.1</v>
          </cell>
        </row>
        <row r="2233">
          <cell r="A2233" t="str">
            <v>15-48-d</v>
          </cell>
          <cell r="B2233" t="str">
            <v>Wiring of sub main/earthing in 1 single core PVC insulated &amp;sheathed cable : 7/0.064"</v>
          </cell>
          <cell r="C2233" t="str">
            <v>Rft</v>
          </cell>
          <cell r="D2233">
            <v>10.29</v>
          </cell>
          <cell r="E2233">
            <v>105.87</v>
          </cell>
          <cell r="F2233" t="str">
            <v>m</v>
          </cell>
          <cell r="G2233">
            <v>33.76</v>
          </cell>
          <cell r="H2233">
            <v>347.33</v>
          </cell>
          <cell r="I2233" t="str">
            <v>15.3.1</v>
          </cell>
        </row>
        <row r="2234">
          <cell r="A2234" t="str">
            <v>15-49</v>
          </cell>
          <cell r="B2234" t="str">
            <v>Wiring of light point in 3/0.029" PVC insulated sheathed cable on sahl wood strip batten with two Nos. of two way switches</v>
          </cell>
          <cell r="C2234" t="str">
            <v>Each</v>
          </cell>
          <cell r="D2234">
            <v>70.56</v>
          </cell>
          <cell r="E2234">
            <v>1821.23</v>
          </cell>
          <cell r="F2234" t="str">
            <v>Each</v>
          </cell>
          <cell r="G2234">
            <v>70.56</v>
          </cell>
          <cell r="H2234">
            <v>1821.23</v>
          </cell>
          <cell r="I2234" t="str">
            <v>15.3.1</v>
          </cell>
        </row>
        <row r="2235">
          <cell r="A2235" t="str">
            <v>15-50</v>
          </cell>
          <cell r="B2235" t="str">
            <v>Wiring of light/fan/call-bell point in 3/0.029" PVC insulated barecable in PVC pipe recessed</v>
          </cell>
          <cell r="C2235" t="str">
            <v>Each</v>
          </cell>
          <cell r="D2235">
            <v>66.150000000000006</v>
          </cell>
          <cell r="E2235">
            <v>1088.31</v>
          </cell>
          <cell r="F2235" t="str">
            <v>Each</v>
          </cell>
          <cell r="G2235">
            <v>66.150000000000006</v>
          </cell>
          <cell r="H2235">
            <v>1088.31</v>
          </cell>
          <cell r="I2235" t="str">
            <v>15.3.1</v>
          </cell>
        </row>
        <row r="2236">
          <cell r="A2236" t="str">
            <v>15-51</v>
          </cell>
          <cell r="B2236" t="str">
            <v>Wiring of 2/3-pin 5-Amp. plug point in 3/0.029" PVC insulated barecable in PVC pipe recessed</v>
          </cell>
          <cell r="C2236" t="str">
            <v>Each</v>
          </cell>
          <cell r="D2236">
            <v>32.340000000000003</v>
          </cell>
          <cell r="E2236">
            <v>528.66999999999996</v>
          </cell>
          <cell r="F2236" t="str">
            <v>Each</v>
          </cell>
          <cell r="G2236">
            <v>32.340000000000003</v>
          </cell>
          <cell r="H2236">
            <v>528.66999999999996</v>
          </cell>
          <cell r="I2236" t="str">
            <v>15.3.1</v>
          </cell>
        </row>
        <row r="2237">
          <cell r="A2237" t="str">
            <v>15-52</v>
          </cell>
          <cell r="B2237" t="str">
            <v>Wiring of light point in 3/0.029" PVC insulated bare cable in PVCpipe recessed in wall comp.</v>
          </cell>
          <cell r="C2237" t="str">
            <v>Each</v>
          </cell>
          <cell r="D2237">
            <v>99.96</v>
          </cell>
          <cell r="E2237">
            <v>2036.96</v>
          </cell>
          <cell r="F2237" t="str">
            <v>Each</v>
          </cell>
          <cell r="G2237">
            <v>99.96</v>
          </cell>
          <cell r="H2237">
            <v>2036.96</v>
          </cell>
          <cell r="I2237" t="str">
            <v>15.3.1</v>
          </cell>
        </row>
        <row r="2238">
          <cell r="A2238" t="str">
            <v>15-53</v>
          </cell>
          <cell r="B2238" t="str">
            <v>Special earthing of iron/metal clad switches etc with copper wireNo. 8 SWG in GI pipe 1/2" dia</v>
          </cell>
          <cell r="C2238" t="str">
            <v>Each</v>
          </cell>
          <cell r="D2238">
            <v>1176</v>
          </cell>
          <cell r="E2238">
            <v>15997.96</v>
          </cell>
          <cell r="F2238" t="str">
            <v>Each</v>
          </cell>
          <cell r="G2238">
            <v>1176</v>
          </cell>
          <cell r="H2238">
            <v>15997.96</v>
          </cell>
          <cell r="I2238" t="str">
            <v>15.3.2</v>
          </cell>
        </row>
        <row r="2239">
          <cell r="A2239" t="str">
            <v>15-54-a</v>
          </cell>
          <cell r="B2239" t="str">
            <v>Supply and Erection enclosed switch of bakelite DP 15/30 Amp. fixed on wooden board complete</v>
          </cell>
          <cell r="C2239" t="str">
            <v>Each</v>
          </cell>
          <cell r="D2239">
            <v>73.5</v>
          </cell>
          <cell r="E2239">
            <v>259.72000000000003</v>
          </cell>
          <cell r="F2239" t="str">
            <v>Each</v>
          </cell>
          <cell r="G2239">
            <v>73.5</v>
          </cell>
          <cell r="H2239">
            <v>259.72000000000003</v>
          </cell>
          <cell r="I2239" t="str">
            <v>15.4.5</v>
          </cell>
        </row>
        <row r="2240">
          <cell r="A2240" t="str">
            <v>15-54-b</v>
          </cell>
          <cell r="B2240" t="str">
            <v>Supply &amp; Erection of 5 Amp Piano type switch (PPI)</v>
          </cell>
          <cell r="C2240" t="str">
            <v>Each</v>
          </cell>
          <cell r="D2240">
            <v>29.4</v>
          </cell>
          <cell r="E2240">
            <v>71.22</v>
          </cell>
          <cell r="F2240" t="str">
            <v>Each</v>
          </cell>
          <cell r="G2240">
            <v>29.4</v>
          </cell>
          <cell r="H2240">
            <v>71.22</v>
          </cell>
          <cell r="I2240" t="str">
            <v>15.5.4</v>
          </cell>
        </row>
        <row r="2241">
          <cell r="A2241" t="str">
            <v>15-54-c</v>
          </cell>
          <cell r="B2241" t="str">
            <v>Supply &amp; Erection of 15 Amp Multi plug</v>
          </cell>
          <cell r="C2241" t="str">
            <v>Each</v>
          </cell>
          <cell r="D2241">
            <v>14.7</v>
          </cell>
          <cell r="E2241">
            <v>98.35</v>
          </cell>
          <cell r="F2241" t="str">
            <v>Each</v>
          </cell>
          <cell r="G2241">
            <v>14.7</v>
          </cell>
          <cell r="H2241">
            <v>98.35</v>
          </cell>
          <cell r="I2241" t="str">
            <v>15.4.5</v>
          </cell>
        </row>
        <row r="2242">
          <cell r="A2242" t="str">
            <v>15-54-d</v>
          </cell>
          <cell r="B2242" t="str">
            <v>Supply &amp; Erection of 5 Amp PPI plug</v>
          </cell>
          <cell r="C2242" t="str">
            <v>Each</v>
          </cell>
          <cell r="D2242">
            <v>14.7</v>
          </cell>
          <cell r="E2242">
            <v>50.55</v>
          </cell>
          <cell r="F2242" t="str">
            <v>Each</v>
          </cell>
          <cell r="G2242">
            <v>14.7</v>
          </cell>
          <cell r="H2242">
            <v>50.55</v>
          </cell>
          <cell r="I2242" t="str">
            <v>15.4.4</v>
          </cell>
        </row>
        <row r="2243">
          <cell r="A2243" t="str">
            <v>15-54-e</v>
          </cell>
          <cell r="B2243" t="str">
            <v>Supply &amp; Erection of 5 Amp PPI switch</v>
          </cell>
          <cell r="C2243" t="str">
            <v>Each</v>
          </cell>
          <cell r="D2243">
            <v>14.7</v>
          </cell>
          <cell r="E2243">
            <v>50.55</v>
          </cell>
          <cell r="F2243" t="str">
            <v>Each</v>
          </cell>
          <cell r="G2243">
            <v>14.7</v>
          </cell>
          <cell r="H2243">
            <v>50.55</v>
          </cell>
          <cell r="I2243" t="str">
            <v>15.4.5</v>
          </cell>
        </row>
        <row r="2244">
          <cell r="A2244" t="str">
            <v>15-54-f</v>
          </cell>
          <cell r="B2244" t="str">
            <v>Supply &amp; Erection of 15 Amp Power Plug 3-Pin</v>
          </cell>
          <cell r="C2244" t="str">
            <v>Each</v>
          </cell>
          <cell r="D2244">
            <v>14.7</v>
          </cell>
          <cell r="E2244">
            <v>253.7</v>
          </cell>
          <cell r="F2244" t="str">
            <v>Each</v>
          </cell>
          <cell r="G2244">
            <v>14.7</v>
          </cell>
          <cell r="H2244">
            <v>253.7</v>
          </cell>
          <cell r="I2244" t="str">
            <v>15.4.5</v>
          </cell>
        </row>
        <row r="2245">
          <cell r="A2245" t="str">
            <v>15-55-a</v>
          </cell>
          <cell r="B2245" t="str">
            <v>Supply and erection of fancy wall type bracket with brass holder &amp;fancy shade : Single</v>
          </cell>
          <cell r="C2245" t="str">
            <v>Each</v>
          </cell>
          <cell r="D2245">
            <v>58.8</v>
          </cell>
          <cell r="E2245">
            <v>1253.8</v>
          </cell>
          <cell r="F2245" t="str">
            <v>Each</v>
          </cell>
          <cell r="G2245">
            <v>58.8</v>
          </cell>
          <cell r="H2245">
            <v>1253.8</v>
          </cell>
          <cell r="I2245" t="str">
            <v>15.6.3</v>
          </cell>
        </row>
        <row r="2246">
          <cell r="A2246" t="str">
            <v>15-55-b</v>
          </cell>
          <cell r="B2246" t="str">
            <v>Supply and erection of fancy wall type bracket with brass holder &amp;fancy shade : Double</v>
          </cell>
          <cell r="C2246" t="str">
            <v>Each</v>
          </cell>
          <cell r="D2246">
            <v>58.8</v>
          </cell>
          <cell r="E2246">
            <v>3643.8</v>
          </cell>
          <cell r="F2246" t="str">
            <v>Each</v>
          </cell>
          <cell r="G2246">
            <v>58.8</v>
          </cell>
          <cell r="H2246">
            <v>3643.8</v>
          </cell>
          <cell r="I2246" t="str">
            <v>15.6.3</v>
          </cell>
        </row>
        <row r="2247">
          <cell r="A2247" t="str">
            <v>15-56-a</v>
          </cell>
          <cell r="B2247" t="str">
            <v>Supply and Erection white round globe with holder, gallery &amp; 100Watt bulb complete : 6" dia.</v>
          </cell>
          <cell r="C2247" t="str">
            <v>Each</v>
          </cell>
          <cell r="D2247">
            <v>73.5</v>
          </cell>
          <cell r="E2247">
            <v>288.60000000000002</v>
          </cell>
          <cell r="F2247" t="str">
            <v>Each</v>
          </cell>
          <cell r="G2247">
            <v>73.5</v>
          </cell>
          <cell r="H2247">
            <v>288.60000000000002</v>
          </cell>
          <cell r="I2247" t="str">
            <v>15.6.3</v>
          </cell>
        </row>
        <row r="2248">
          <cell r="A2248" t="str">
            <v>15-56-b</v>
          </cell>
          <cell r="B2248" t="str">
            <v>Supply and Erection white round globe with holder, gallery &amp; 100Watt bulb complete : 8" dia.</v>
          </cell>
          <cell r="C2248" t="str">
            <v>Each</v>
          </cell>
          <cell r="D2248">
            <v>73.5</v>
          </cell>
          <cell r="E2248">
            <v>348.35</v>
          </cell>
          <cell r="F2248" t="str">
            <v>Each</v>
          </cell>
          <cell r="G2248">
            <v>73.5</v>
          </cell>
          <cell r="H2248">
            <v>348.35</v>
          </cell>
          <cell r="I2248" t="str">
            <v>15.6.3</v>
          </cell>
        </row>
        <row r="2249">
          <cell r="A2249" t="str">
            <v>15-56-c</v>
          </cell>
          <cell r="B2249" t="str">
            <v>Supply and Erection white round globe with holder, gallery &amp; 100Watt bulb complete : 10" dia.</v>
          </cell>
          <cell r="C2249" t="str">
            <v>Each</v>
          </cell>
          <cell r="D2249">
            <v>73.5</v>
          </cell>
          <cell r="E2249">
            <v>408.1</v>
          </cell>
          <cell r="F2249" t="str">
            <v>Each</v>
          </cell>
          <cell r="G2249">
            <v>73.5</v>
          </cell>
          <cell r="H2249">
            <v>408.1</v>
          </cell>
          <cell r="I2249" t="str">
            <v>15.6.3</v>
          </cell>
        </row>
        <row r="2250">
          <cell r="A2250" t="str">
            <v>15-57-a</v>
          </cell>
          <cell r="B2250" t="str">
            <v>Supply and Erection white flat globe with holder, gallery &amp; 100 Wbulb complete : 8" dia</v>
          </cell>
          <cell r="C2250" t="str">
            <v>Each</v>
          </cell>
          <cell r="D2250">
            <v>73.5</v>
          </cell>
          <cell r="E2250">
            <v>706.85</v>
          </cell>
          <cell r="F2250" t="str">
            <v>Each</v>
          </cell>
          <cell r="G2250">
            <v>73.5</v>
          </cell>
          <cell r="H2250">
            <v>706.85</v>
          </cell>
          <cell r="I2250" t="str">
            <v>15.6.3</v>
          </cell>
        </row>
        <row r="2251">
          <cell r="A2251" t="str">
            <v>15-57-b</v>
          </cell>
          <cell r="B2251" t="str">
            <v>Supply and Erection white flat globe with holder, gallery &amp; 100 Wbulb complete : 10" dia</v>
          </cell>
          <cell r="C2251" t="str">
            <v>Each</v>
          </cell>
          <cell r="D2251">
            <v>73.5</v>
          </cell>
          <cell r="E2251">
            <v>408.1</v>
          </cell>
          <cell r="F2251" t="str">
            <v>Each</v>
          </cell>
          <cell r="G2251">
            <v>73.5</v>
          </cell>
          <cell r="H2251">
            <v>408.1</v>
          </cell>
          <cell r="I2251" t="str">
            <v>15.6.3</v>
          </cell>
        </row>
        <row r="2252">
          <cell r="A2252" t="str">
            <v>15-57-c</v>
          </cell>
          <cell r="B2252" t="str">
            <v>Supply and Erection white flat globe with holder, gallery &amp; 100 Wbulb complete : 12" dia</v>
          </cell>
          <cell r="C2252" t="str">
            <v>Each</v>
          </cell>
          <cell r="D2252">
            <v>73.5</v>
          </cell>
          <cell r="E2252">
            <v>1125.0999999999999</v>
          </cell>
          <cell r="F2252" t="str">
            <v>Each</v>
          </cell>
          <cell r="G2252">
            <v>73.5</v>
          </cell>
          <cell r="H2252">
            <v>1125.0999999999999</v>
          </cell>
          <cell r="I2252" t="str">
            <v>15.6.3</v>
          </cell>
        </row>
        <row r="2253">
          <cell r="A2253" t="str">
            <v>15-58</v>
          </cell>
          <cell r="B2253" t="str">
            <v>Supply and Erection white round globe 6" dia with angle typebakelite gallery, holder &amp; 60-W bulb complete</v>
          </cell>
          <cell r="C2253" t="str">
            <v>Each</v>
          </cell>
          <cell r="D2253">
            <v>73.5</v>
          </cell>
          <cell r="E2253">
            <v>282.62</v>
          </cell>
          <cell r="F2253" t="str">
            <v>Each</v>
          </cell>
          <cell r="G2253">
            <v>73.5</v>
          </cell>
          <cell r="H2253">
            <v>282.62</v>
          </cell>
          <cell r="I2253" t="str">
            <v>15.6.3</v>
          </cell>
        </row>
        <row r="2254">
          <cell r="A2254" t="str">
            <v>15-59</v>
          </cell>
          <cell r="B2254" t="str">
            <v>Supply and Erection 1' long strip light fitting comp. with cover ofopalescent perspex in plain finish 10-Watt</v>
          </cell>
          <cell r="C2254" t="str">
            <v>Each</v>
          </cell>
          <cell r="D2254">
            <v>73.5</v>
          </cell>
          <cell r="E2254">
            <v>372.25</v>
          </cell>
          <cell r="F2254" t="str">
            <v>Each</v>
          </cell>
          <cell r="G2254">
            <v>73.5</v>
          </cell>
          <cell r="H2254">
            <v>372.25</v>
          </cell>
          <cell r="I2254" t="str">
            <v>15.6.1</v>
          </cell>
        </row>
        <row r="2255">
          <cell r="A2255" t="str">
            <v>15-60</v>
          </cell>
          <cell r="B2255" t="str">
            <v>Supply and Erection double fluorescent tube light fitting 2 No. 4'long, 40-W with 2 chokes &amp; starters complete</v>
          </cell>
          <cell r="C2255" t="str">
            <v>Each</v>
          </cell>
          <cell r="D2255">
            <v>183.75</v>
          </cell>
          <cell r="E2255">
            <v>2454.25</v>
          </cell>
          <cell r="F2255" t="str">
            <v>Each</v>
          </cell>
          <cell r="G2255">
            <v>183.75</v>
          </cell>
          <cell r="H2255">
            <v>2454.25</v>
          </cell>
          <cell r="I2255" t="str">
            <v>15.6.1</v>
          </cell>
        </row>
        <row r="2256">
          <cell r="A2256" t="str">
            <v>15-61-a</v>
          </cell>
          <cell r="B2256" t="str">
            <v>Supply and Erection fluorescent tube light fitting including 4'rod, choke, starter, flexible wire etc : Single</v>
          </cell>
          <cell r="C2256" t="str">
            <v>Each</v>
          </cell>
          <cell r="D2256">
            <v>147</v>
          </cell>
          <cell r="E2256">
            <v>1760.25</v>
          </cell>
          <cell r="F2256" t="str">
            <v>Each</v>
          </cell>
          <cell r="G2256">
            <v>147</v>
          </cell>
          <cell r="H2256">
            <v>1760.25</v>
          </cell>
          <cell r="I2256" t="str">
            <v>15.6.1</v>
          </cell>
        </row>
        <row r="2257">
          <cell r="A2257" t="str">
            <v>15-61-b</v>
          </cell>
          <cell r="B2257" t="str">
            <v>Supply and Erection fluorescent tube light fitting including 4'rod, choke, starter, flexible wire etc : Double</v>
          </cell>
          <cell r="C2257" t="str">
            <v>Each</v>
          </cell>
          <cell r="D2257">
            <v>147</v>
          </cell>
          <cell r="E2257">
            <v>1342</v>
          </cell>
          <cell r="F2257" t="str">
            <v>Each</v>
          </cell>
          <cell r="G2257">
            <v>147</v>
          </cell>
          <cell r="H2257">
            <v>1342</v>
          </cell>
          <cell r="I2257" t="str">
            <v>15.6.1</v>
          </cell>
        </row>
        <row r="2258">
          <cell r="A2258" t="str">
            <v>15-62</v>
          </cell>
          <cell r="B2258" t="str">
            <v>Supply and Erection porch-light fitting round/square type withgallery, holder &amp; 40 W bulb</v>
          </cell>
          <cell r="C2258" t="str">
            <v>Each</v>
          </cell>
          <cell r="D2258">
            <v>110.25</v>
          </cell>
          <cell r="E2258">
            <v>767.5</v>
          </cell>
          <cell r="F2258" t="str">
            <v>Each</v>
          </cell>
          <cell r="G2258">
            <v>110.25</v>
          </cell>
          <cell r="H2258">
            <v>767.5</v>
          </cell>
          <cell r="I2258" t="str">
            <v>15.6.1</v>
          </cell>
        </row>
        <row r="2259">
          <cell r="A2259" t="str">
            <v>15-63-a</v>
          </cell>
          <cell r="B2259" t="str">
            <v>Supply and Erection gate-light fitting complete with holder &amp;160-Watt mercury blended lamp: Small</v>
          </cell>
          <cell r="C2259" t="str">
            <v>Each</v>
          </cell>
          <cell r="D2259">
            <v>147</v>
          </cell>
          <cell r="E2259">
            <v>875.95</v>
          </cell>
          <cell r="F2259" t="str">
            <v>Each</v>
          </cell>
          <cell r="G2259">
            <v>147</v>
          </cell>
          <cell r="H2259">
            <v>875.95</v>
          </cell>
          <cell r="I2259" t="str">
            <v>15.6.1</v>
          </cell>
        </row>
        <row r="2260">
          <cell r="A2260" t="str">
            <v>15-63-b</v>
          </cell>
          <cell r="B2260" t="str">
            <v>Supply and Erection gate-light fitting complete with holder &amp;160-Watt mercury blended lamp: Medium</v>
          </cell>
          <cell r="C2260" t="str">
            <v>Each</v>
          </cell>
          <cell r="D2260">
            <v>147</v>
          </cell>
          <cell r="E2260">
            <v>875.95</v>
          </cell>
          <cell r="F2260" t="str">
            <v>Each</v>
          </cell>
          <cell r="G2260">
            <v>147</v>
          </cell>
          <cell r="H2260">
            <v>875.95</v>
          </cell>
          <cell r="I2260" t="str">
            <v>15.6.1</v>
          </cell>
        </row>
        <row r="2261">
          <cell r="A2261" t="str">
            <v>15-63-c</v>
          </cell>
          <cell r="B2261" t="str">
            <v>Supply and Erection gate-light fitting complete with holder &amp;160-Watt mercury blended lamp: Large</v>
          </cell>
          <cell r="C2261" t="str">
            <v>Each</v>
          </cell>
          <cell r="D2261">
            <v>147</v>
          </cell>
          <cell r="E2261">
            <v>875.95</v>
          </cell>
          <cell r="F2261" t="str">
            <v>Each</v>
          </cell>
          <cell r="G2261">
            <v>147</v>
          </cell>
          <cell r="H2261">
            <v>875.95</v>
          </cell>
          <cell r="I2261" t="str">
            <v>15.6.1</v>
          </cell>
        </row>
        <row r="2262">
          <cell r="A2262" t="str">
            <v>15-64-a</v>
          </cell>
          <cell r="B2262" t="str">
            <v>Supply and Erection garden-light fitting with holder and 160 Wmercury blended lamp &amp; choke : 18" dia</v>
          </cell>
          <cell r="C2262" t="str">
            <v>Each</v>
          </cell>
          <cell r="D2262">
            <v>367.5</v>
          </cell>
          <cell r="E2262">
            <v>737.95</v>
          </cell>
          <cell r="F2262" t="str">
            <v>Each</v>
          </cell>
          <cell r="G2262">
            <v>367.5</v>
          </cell>
          <cell r="H2262">
            <v>737.95</v>
          </cell>
          <cell r="I2262" t="str">
            <v>15.6.1</v>
          </cell>
        </row>
        <row r="2263">
          <cell r="A2263" t="str">
            <v>15-64-b</v>
          </cell>
          <cell r="B2263" t="str">
            <v>Supply and Erection garden-light fitting with holder and 160 Wmercury blended lamp &amp; choke : 19" dia</v>
          </cell>
          <cell r="C2263" t="str">
            <v>Each</v>
          </cell>
          <cell r="D2263">
            <v>367.5</v>
          </cell>
          <cell r="E2263">
            <v>797.7</v>
          </cell>
          <cell r="F2263" t="str">
            <v>Each</v>
          </cell>
          <cell r="G2263">
            <v>367.5</v>
          </cell>
          <cell r="H2263">
            <v>797.7</v>
          </cell>
          <cell r="I2263" t="str">
            <v>15.6.1</v>
          </cell>
        </row>
        <row r="2264">
          <cell r="A2264" t="str">
            <v>15-64-c</v>
          </cell>
          <cell r="B2264" t="str">
            <v>Supply and Erection garden-light fitting with holder and 160 Wmercury blended lamp &amp; choke : 22" dia</v>
          </cell>
          <cell r="C2264" t="str">
            <v>Each</v>
          </cell>
          <cell r="D2264">
            <v>367.5</v>
          </cell>
          <cell r="E2264">
            <v>857.45</v>
          </cell>
          <cell r="F2264" t="str">
            <v>Each</v>
          </cell>
          <cell r="G2264">
            <v>367.5</v>
          </cell>
          <cell r="H2264">
            <v>857.45</v>
          </cell>
          <cell r="I2264" t="str">
            <v>15.6.1</v>
          </cell>
        </row>
        <row r="2265">
          <cell r="A2265" t="str">
            <v>15-65-a</v>
          </cell>
          <cell r="B2265" t="str">
            <v>Supply and Erection garden-light fitting with porcelain holder 125W mercury vapour lamp &amp; choke : 18" dia</v>
          </cell>
          <cell r="C2265" t="str">
            <v>Each</v>
          </cell>
          <cell r="D2265">
            <v>367.5</v>
          </cell>
          <cell r="E2265">
            <v>3761.3</v>
          </cell>
          <cell r="F2265" t="str">
            <v>Each</v>
          </cell>
          <cell r="G2265">
            <v>367.5</v>
          </cell>
          <cell r="H2265">
            <v>3761.3</v>
          </cell>
          <cell r="I2265" t="str">
            <v>15.6.1</v>
          </cell>
        </row>
        <row r="2266">
          <cell r="A2266" t="str">
            <v>15-65-b</v>
          </cell>
          <cell r="B2266" t="str">
            <v>Supply and Erection garden-light fitting with porcelain holder 125W mercury vapour lamp &amp; choke : 19" dia</v>
          </cell>
          <cell r="C2266" t="str">
            <v>Each</v>
          </cell>
          <cell r="D2266">
            <v>367.5</v>
          </cell>
          <cell r="E2266">
            <v>3032.35</v>
          </cell>
          <cell r="F2266" t="str">
            <v>Each</v>
          </cell>
          <cell r="G2266">
            <v>367.5</v>
          </cell>
          <cell r="H2266">
            <v>3032.35</v>
          </cell>
          <cell r="I2266" t="str">
            <v>15.6.1</v>
          </cell>
        </row>
        <row r="2267">
          <cell r="A2267" t="str">
            <v>15-65-c</v>
          </cell>
          <cell r="B2267" t="str">
            <v>Supply and Erection garden-light fitting with porcelain holder 125W mercury vapour lamp &amp; choke : 22" dia</v>
          </cell>
          <cell r="C2267" t="str">
            <v>Each</v>
          </cell>
          <cell r="D2267">
            <v>367.5</v>
          </cell>
          <cell r="E2267">
            <v>5972.05</v>
          </cell>
          <cell r="F2267" t="str">
            <v>Each</v>
          </cell>
          <cell r="G2267">
            <v>367.5</v>
          </cell>
          <cell r="H2267">
            <v>5972.05</v>
          </cell>
          <cell r="I2267" t="str">
            <v>15.6.1</v>
          </cell>
        </row>
        <row r="2268">
          <cell r="A2268" t="str">
            <v>15-65-d</v>
          </cell>
          <cell r="B2268" t="str">
            <v>Supply &amp; erection of Garden light fixture with LED 25-30 watts</v>
          </cell>
          <cell r="C2268" t="str">
            <v>Each</v>
          </cell>
          <cell r="D2268">
            <v>44.1</v>
          </cell>
          <cell r="E2268">
            <v>17757.59</v>
          </cell>
          <cell r="F2268" t="str">
            <v>Each</v>
          </cell>
          <cell r="G2268">
            <v>44.1</v>
          </cell>
          <cell r="H2268">
            <v>17757.59</v>
          </cell>
          <cell r="I2268" t="str">
            <v>15.6.3 , 15.6.4</v>
          </cell>
        </row>
        <row r="2269">
          <cell r="A2269" t="str">
            <v>15-66-a</v>
          </cell>
          <cell r="B2269" t="str">
            <v>Supply and Erection flood-light fitting with holder, complete 14"dia with 500-W lamp</v>
          </cell>
          <cell r="C2269" t="str">
            <v>Each</v>
          </cell>
          <cell r="D2269">
            <v>367.5</v>
          </cell>
          <cell r="E2269">
            <v>1466.9</v>
          </cell>
          <cell r="F2269" t="str">
            <v>Each</v>
          </cell>
          <cell r="G2269">
            <v>367.5</v>
          </cell>
          <cell r="H2269">
            <v>1466.9</v>
          </cell>
          <cell r="I2269" t="str">
            <v>15.6.1</v>
          </cell>
        </row>
        <row r="2270">
          <cell r="A2270" t="str">
            <v>15-66-b</v>
          </cell>
          <cell r="B2270" t="str">
            <v>Supply and Erection flood-light fitting with holder, complete 19«"dia with 1000-W lamp</v>
          </cell>
          <cell r="C2270" t="str">
            <v>Each</v>
          </cell>
          <cell r="D2270">
            <v>367.5</v>
          </cell>
          <cell r="E2270">
            <v>2422.9</v>
          </cell>
          <cell r="F2270" t="str">
            <v>Each</v>
          </cell>
          <cell r="G2270">
            <v>367.5</v>
          </cell>
          <cell r="H2270">
            <v>2422.9</v>
          </cell>
          <cell r="I2270" t="str">
            <v>15.6.1</v>
          </cell>
        </row>
        <row r="2271">
          <cell r="A2271" t="str">
            <v>15-67</v>
          </cell>
          <cell r="B2271" t="str">
            <v>Making hole in wall with necessary masonry work for exhaust fan anysize complete</v>
          </cell>
          <cell r="C2271" t="str">
            <v>Each</v>
          </cell>
          <cell r="D2271">
            <v>220.5</v>
          </cell>
          <cell r="E2271">
            <v>220.5</v>
          </cell>
          <cell r="F2271" t="str">
            <v>Each</v>
          </cell>
          <cell r="G2271">
            <v>220.5</v>
          </cell>
          <cell r="H2271">
            <v>220.5</v>
          </cell>
          <cell r="I2271" t="str">
            <v>15.13.1</v>
          </cell>
        </row>
        <row r="2272">
          <cell r="A2272" t="str">
            <v>15-68-a</v>
          </cell>
          <cell r="B2272" t="str">
            <v>Supply and Erection best quality AC ceiling fan complete with GIrod, canopy, blades &amp; regulator : 36" sweep</v>
          </cell>
          <cell r="C2272" t="str">
            <v>Each</v>
          </cell>
          <cell r="D2272">
            <v>183.75</v>
          </cell>
          <cell r="E2272">
            <v>3458.05</v>
          </cell>
          <cell r="F2272" t="str">
            <v>Each</v>
          </cell>
          <cell r="G2272">
            <v>183.75</v>
          </cell>
          <cell r="H2272">
            <v>3458.05</v>
          </cell>
          <cell r="I2272" t="str">
            <v>15.5.1</v>
          </cell>
        </row>
        <row r="2273">
          <cell r="A2273" t="str">
            <v>15-68-b</v>
          </cell>
          <cell r="B2273" t="str">
            <v>Supply and Erection best quality AC ceiling fan complete with GIrod, canopy, blades &amp; regulator : 48" sweep</v>
          </cell>
          <cell r="C2273" t="str">
            <v>Each</v>
          </cell>
          <cell r="D2273">
            <v>183.75</v>
          </cell>
          <cell r="E2273">
            <v>4246.75</v>
          </cell>
          <cell r="F2273" t="str">
            <v>Each</v>
          </cell>
          <cell r="G2273">
            <v>183.75</v>
          </cell>
          <cell r="H2273">
            <v>4246.75</v>
          </cell>
          <cell r="I2273" t="str">
            <v>15.5.1</v>
          </cell>
        </row>
        <row r="2274">
          <cell r="A2274" t="str">
            <v>15-68-c</v>
          </cell>
          <cell r="B2274" t="str">
            <v>Supply and Erection best quality AC ceiling fan complete with GIrod, canopy, blades &amp; regulator : 56" sweep</v>
          </cell>
          <cell r="C2274" t="str">
            <v>Each</v>
          </cell>
          <cell r="D2274">
            <v>183.75</v>
          </cell>
          <cell r="E2274">
            <v>4366.25</v>
          </cell>
          <cell r="F2274" t="str">
            <v>Each</v>
          </cell>
          <cell r="G2274">
            <v>183.75</v>
          </cell>
          <cell r="H2274">
            <v>4366.25</v>
          </cell>
          <cell r="I2274" t="str">
            <v>15.5.1</v>
          </cell>
        </row>
        <row r="2275">
          <cell r="A2275" t="str">
            <v>15-68-d</v>
          </cell>
          <cell r="B2275" t="str">
            <v xml:space="preserve">Supply &amp; Erection of 24" Pedestal fan complete in all aspects </v>
          </cell>
          <cell r="C2275" t="str">
            <v>Each</v>
          </cell>
          <cell r="D2275">
            <v>0</v>
          </cell>
          <cell r="E2275">
            <v>4182.5</v>
          </cell>
          <cell r="F2275" t="str">
            <v>Each</v>
          </cell>
          <cell r="G2275">
            <v>0</v>
          </cell>
          <cell r="H2275">
            <v>4182.5</v>
          </cell>
        </row>
        <row r="2276">
          <cell r="A2276" t="str">
            <v>15-68-e</v>
          </cell>
          <cell r="B2276" t="str">
            <v>Supply, installation, testing &amp; commissioning of Direct axial Wall Bracket fan</v>
          </cell>
          <cell r="C2276" t="str">
            <v>Each</v>
          </cell>
          <cell r="D2276">
            <v>91.88</v>
          </cell>
          <cell r="E2276">
            <v>5349.88</v>
          </cell>
          <cell r="F2276" t="str">
            <v>Each</v>
          </cell>
          <cell r="G2276">
            <v>91.88</v>
          </cell>
          <cell r="H2276">
            <v>5349.88</v>
          </cell>
          <cell r="I2276" t="str">
            <v>15.5.2</v>
          </cell>
        </row>
        <row r="2277">
          <cell r="A2277" t="str">
            <v>15-68-f</v>
          </cell>
          <cell r="B2277" t="str">
            <v>Supply, installation, testing &amp; commissioning of Direct axial Wall Bracket fan</v>
          </cell>
          <cell r="C2277" t="str">
            <v>Each</v>
          </cell>
          <cell r="D2277">
            <v>91.88</v>
          </cell>
          <cell r="E2277">
            <v>8456.8799999999992</v>
          </cell>
          <cell r="F2277" t="str">
            <v>Each</v>
          </cell>
          <cell r="G2277">
            <v>91.88</v>
          </cell>
          <cell r="H2277">
            <v>8456.8799999999992</v>
          </cell>
          <cell r="I2277" t="str">
            <v>15.5.2</v>
          </cell>
        </row>
        <row r="2278">
          <cell r="A2278" t="str">
            <v>15-69-a</v>
          </cell>
          <cell r="B2278" t="str">
            <v>Supply and Erection best quality exhaust fan complete with shutter&amp; regulator : 12"sweep</v>
          </cell>
          <cell r="C2278" t="str">
            <v>Each</v>
          </cell>
          <cell r="D2278">
            <v>147</v>
          </cell>
          <cell r="E2278">
            <v>2417.5</v>
          </cell>
          <cell r="F2278" t="str">
            <v>Each</v>
          </cell>
          <cell r="G2278">
            <v>147</v>
          </cell>
          <cell r="H2278">
            <v>2417.5</v>
          </cell>
          <cell r="I2278" t="str">
            <v>15.5.3</v>
          </cell>
        </row>
        <row r="2279">
          <cell r="A2279" t="str">
            <v>15-69-b</v>
          </cell>
          <cell r="B2279" t="str">
            <v>Supply and Erection best quality exhaust fan complete with shutter&amp; regulator : 16"sweep</v>
          </cell>
          <cell r="C2279" t="str">
            <v>Each</v>
          </cell>
          <cell r="D2279">
            <v>147</v>
          </cell>
          <cell r="E2279">
            <v>3213.37</v>
          </cell>
          <cell r="F2279" t="str">
            <v>Each</v>
          </cell>
          <cell r="G2279">
            <v>147</v>
          </cell>
          <cell r="H2279">
            <v>3213.37</v>
          </cell>
          <cell r="I2279" t="str">
            <v>15.5.3</v>
          </cell>
        </row>
        <row r="2280">
          <cell r="A2280" t="str">
            <v>15-69-c</v>
          </cell>
          <cell r="B2280" t="str">
            <v>Supply and Erection best quality exhaust fan complete with shutter&amp; regulator : 18"sweep</v>
          </cell>
          <cell r="C2280" t="str">
            <v>Each</v>
          </cell>
          <cell r="D2280">
            <v>147</v>
          </cell>
          <cell r="E2280">
            <v>4818.25</v>
          </cell>
          <cell r="F2280" t="str">
            <v>Each</v>
          </cell>
          <cell r="G2280">
            <v>147</v>
          </cell>
          <cell r="H2280">
            <v>4818.25</v>
          </cell>
          <cell r="I2280" t="str">
            <v>15.5.3</v>
          </cell>
        </row>
        <row r="2281">
          <cell r="A2281" t="str">
            <v>15-69-d</v>
          </cell>
          <cell r="B2281" t="str">
            <v>Supply &amp; Erection of Exhaust fan(round) upto 6" dia (imported)</v>
          </cell>
          <cell r="C2281" t="str">
            <v>Each</v>
          </cell>
          <cell r="D2281">
            <v>91.88</v>
          </cell>
          <cell r="E2281">
            <v>1764.88</v>
          </cell>
          <cell r="F2281" t="str">
            <v>Each</v>
          </cell>
          <cell r="G2281">
            <v>91.88</v>
          </cell>
          <cell r="H2281">
            <v>1764.88</v>
          </cell>
          <cell r="I2281" t="str">
            <v>15.5.3</v>
          </cell>
        </row>
        <row r="2282">
          <cell r="A2282" t="str">
            <v>15-70-a</v>
          </cell>
          <cell r="B2282" t="str">
            <v>Supply and Erection transpower auto circuit breaker 3-phase, 400Vfungus moisture proofing : 30 Amp.</v>
          </cell>
          <cell r="C2282" t="str">
            <v>Each</v>
          </cell>
          <cell r="D2282">
            <v>588</v>
          </cell>
          <cell r="E2282">
            <v>3456</v>
          </cell>
          <cell r="F2282" t="str">
            <v>Each</v>
          </cell>
          <cell r="G2282">
            <v>588</v>
          </cell>
          <cell r="H2282">
            <v>3456</v>
          </cell>
          <cell r="I2282" t="str">
            <v>15.7.12</v>
          </cell>
        </row>
        <row r="2283">
          <cell r="A2283" t="str">
            <v>15-70-b</v>
          </cell>
          <cell r="B2283" t="str">
            <v>Supply and Erection transpower auto circuit breaker 3-phase, 400Vfungus moisture proofing : 60 Amp.</v>
          </cell>
          <cell r="C2283" t="str">
            <v>Each</v>
          </cell>
          <cell r="D2283">
            <v>588</v>
          </cell>
          <cell r="E2283">
            <v>4053.5</v>
          </cell>
          <cell r="F2283" t="str">
            <v>Each</v>
          </cell>
          <cell r="G2283">
            <v>588</v>
          </cell>
          <cell r="H2283">
            <v>4053.5</v>
          </cell>
          <cell r="I2283" t="str">
            <v>15.7.12</v>
          </cell>
        </row>
        <row r="2284">
          <cell r="A2284" t="str">
            <v>15-70-c</v>
          </cell>
          <cell r="B2284" t="str">
            <v>Supply and Erection transpower auto circuit breaker 3-phase, 400Vfungus moisture proofing : 100 Amp.</v>
          </cell>
          <cell r="C2284" t="str">
            <v>Each</v>
          </cell>
          <cell r="D2284">
            <v>698.25</v>
          </cell>
          <cell r="E2284">
            <v>8107.25</v>
          </cell>
          <cell r="F2284" t="str">
            <v>Each</v>
          </cell>
          <cell r="G2284">
            <v>698.25</v>
          </cell>
          <cell r="H2284">
            <v>8107.25</v>
          </cell>
          <cell r="I2284" t="str">
            <v>15.7.12</v>
          </cell>
        </row>
        <row r="2285">
          <cell r="A2285" t="str">
            <v>15-71-a</v>
          </cell>
          <cell r="B2285" t="str">
            <v>Supply and Erection single phase imported auto circuit breaker 6Amp.</v>
          </cell>
          <cell r="C2285" t="str">
            <v>Each</v>
          </cell>
          <cell r="D2285">
            <v>110.25</v>
          </cell>
          <cell r="E2285">
            <v>648</v>
          </cell>
          <cell r="F2285" t="str">
            <v>Each</v>
          </cell>
          <cell r="G2285">
            <v>110.25</v>
          </cell>
          <cell r="H2285">
            <v>648</v>
          </cell>
          <cell r="I2285" t="str">
            <v>15.7.12</v>
          </cell>
        </row>
        <row r="2286">
          <cell r="A2286" t="str">
            <v>15-71-b</v>
          </cell>
          <cell r="B2286" t="str">
            <v>Supply and Erection single phase imported auto circuit breaker 15Amp.</v>
          </cell>
          <cell r="C2286" t="str">
            <v>Each</v>
          </cell>
          <cell r="D2286">
            <v>110.25</v>
          </cell>
          <cell r="E2286">
            <v>648</v>
          </cell>
          <cell r="F2286" t="str">
            <v>Each</v>
          </cell>
          <cell r="G2286">
            <v>110.25</v>
          </cell>
          <cell r="H2286">
            <v>648</v>
          </cell>
          <cell r="I2286" t="str">
            <v>15.7.12</v>
          </cell>
        </row>
        <row r="2287">
          <cell r="A2287" t="str">
            <v>15-71-c</v>
          </cell>
          <cell r="B2287" t="str">
            <v>Supply and Erection single phase imported auto circuit breaker 20Amp.</v>
          </cell>
          <cell r="C2287" t="str">
            <v>Each</v>
          </cell>
          <cell r="D2287">
            <v>110.25</v>
          </cell>
          <cell r="E2287">
            <v>934.8</v>
          </cell>
          <cell r="F2287" t="str">
            <v>Each</v>
          </cell>
          <cell r="G2287">
            <v>110.25</v>
          </cell>
          <cell r="H2287">
            <v>934.8</v>
          </cell>
          <cell r="I2287" t="str">
            <v>15.7.12</v>
          </cell>
        </row>
        <row r="2288">
          <cell r="A2288" t="str">
            <v>15-71-d</v>
          </cell>
          <cell r="B2288" t="str">
            <v>Supply and Erection single phase imported auto circuit breaker 30Amp.</v>
          </cell>
          <cell r="C2288" t="str">
            <v>Each</v>
          </cell>
          <cell r="D2288">
            <v>110.25</v>
          </cell>
          <cell r="E2288">
            <v>934.8</v>
          </cell>
          <cell r="F2288" t="str">
            <v>Each</v>
          </cell>
          <cell r="G2288">
            <v>110.25</v>
          </cell>
          <cell r="H2288">
            <v>934.8</v>
          </cell>
          <cell r="I2288" t="str">
            <v>15.7.12</v>
          </cell>
        </row>
        <row r="2289">
          <cell r="A2289" t="str">
            <v>15-72-a</v>
          </cell>
          <cell r="B2289" t="str">
            <v>Supply and Erection of bus bars for 500 volts 3 phase AC S/W 4copper bars 40 Amp with bar size 1 1/2" X 1/8"</v>
          </cell>
          <cell r="C2289" t="str">
            <v>Each</v>
          </cell>
          <cell r="D2289">
            <v>1470</v>
          </cell>
          <cell r="E2289">
            <v>8759.5</v>
          </cell>
          <cell r="F2289" t="str">
            <v>Each</v>
          </cell>
          <cell r="G2289">
            <v>1470</v>
          </cell>
          <cell r="H2289">
            <v>8759.5</v>
          </cell>
          <cell r="I2289" t="str">
            <v>15.14.5</v>
          </cell>
        </row>
        <row r="2290">
          <cell r="A2290" t="str">
            <v>15-72-b</v>
          </cell>
          <cell r="B2290" t="str">
            <v>Supply and Erection of bus bars 500 volts 3 phase AC supply with 4copper bars - 100 Amp with bar size1 1 1/2" X 1/8"</v>
          </cell>
          <cell r="C2290" t="str">
            <v>Each</v>
          </cell>
          <cell r="D2290">
            <v>1470</v>
          </cell>
          <cell r="E2290">
            <v>8789.3799999999992</v>
          </cell>
          <cell r="F2290" t="str">
            <v>Each</v>
          </cell>
          <cell r="G2290">
            <v>1470</v>
          </cell>
          <cell r="H2290">
            <v>8789.3799999999992</v>
          </cell>
          <cell r="I2290" t="str">
            <v>15.14.5</v>
          </cell>
        </row>
        <row r="2291">
          <cell r="A2291" t="str">
            <v>15-72-c</v>
          </cell>
          <cell r="B2291" t="str">
            <v>Supply and Erection of bus bars 500 volts 3 phase AC supply with 4copper bars - 200 Amp with bar size 2"X 1/8"</v>
          </cell>
          <cell r="C2291" t="str">
            <v>Each</v>
          </cell>
          <cell r="D2291">
            <v>2572.5</v>
          </cell>
          <cell r="E2291">
            <v>9891.8799999999992</v>
          </cell>
          <cell r="F2291" t="str">
            <v>Each</v>
          </cell>
          <cell r="G2291">
            <v>2572.5</v>
          </cell>
          <cell r="H2291">
            <v>9891.8799999999992</v>
          </cell>
          <cell r="I2291" t="str">
            <v>15.14.5</v>
          </cell>
        </row>
        <row r="2292">
          <cell r="A2292" t="str">
            <v>15-72-d</v>
          </cell>
          <cell r="B2292" t="str">
            <v>Supply and Erection of bus bars 500 volts 3 phase AC supply with 4copper bars - 300 Amp with bar size 2" X 3/16"</v>
          </cell>
          <cell r="C2292" t="str">
            <v>Each</v>
          </cell>
          <cell r="D2292">
            <v>3123.75</v>
          </cell>
          <cell r="E2292">
            <v>10502.88</v>
          </cell>
          <cell r="F2292" t="str">
            <v>Each</v>
          </cell>
          <cell r="G2292">
            <v>3123.75</v>
          </cell>
          <cell r="H2292">
            <v>10502.88</v>
          </cell>
          <cell r="I2292" t="str">
            <v>15.14.5</v>
          </cell>
        </row>
        <row r="2293">
          <cell r="A2293" t="str">
            <v>15-72-e</v>
          </cell>
          <cell r="B2293" t="str">
            <v>Supply and Erection of bus bars 500 volts 3 phase AC supply with 4copper bars - 500 Amp with size 2" X 1/4"</v>
          </cell>
          <cell r="C2293" t="str">
            <v>Each</v>
          </cell>
          <cell r="D2293">
            <v>3675</v>
          </cell>
          <cell r="E2293">
            <v>11801</v>
          </cell>
          <cell r="F2293" t="str">
            <v>Each</v>
          </cell>
          <cell r="G2293">
            <v>3675</v>
          </cell>
          <cell r="H2293">
            <v>11801</v>
          </cell>
          <cell r="I2293" t="str">
            <v>15.4.5</v>
          </cell>
        </row>
        <row r="2294">
          <cell r="A2294" t="str">
            <v>15-72-f</v>
          </cell>
          <cell r="B2294" t="str">
            <v>Supply &amp; erection of Nut &amp; Bolt (2''x5/8')</v>
          </cell>
          <cell r="C2294" t="str">
            <v>Each</v>
          </cell>
          <cell r="D2294">
            <v>21.66</v>
          </cell>
          <cell r="E2294">
            <v>212.86</v>
          </cell>
          <cell r="F2294" t="str">
            <v>Each</v>
          </cell>
          <cell r="G2294">
            <v>21.66</v>
          </cell>
          <cell r="H2294">
            <v>212.86</v>
          </cell>
        </row>
        <row r="2295">
          <cell r="A2295" t="str">
            <v>15-72-g</v>
          </cell>
          <cell r="B2295" t="str">
            <v>Supply &amp; erection of Nut &amp; Bolt 8'' or 9''x5/8''</v>
          </cell>
          <cell r="C2295" t="str">
            <v>Each</v>
          </cell>
          <cell r="D2295">
            <v>21.66</v>
          </cell>
          <cell r="E2295">
            <v>214.05</v>
          </cell>
          <cell r="F2295" t="str">
            <v>Each</v>
          </cell>
          <cell r="G2295">
            <v>21.66</v>
          </cell>
          <cell r="H2295">
            <v>214.05</v>
          </cell>
        </row>
        <row r="2296">
          <cell r="A2296" t="str">
            <v>15-72-h</v>
          </cell>
          <cell r="B2296" t="str">
            <v>Supply &amp; erection of Nut &amp; Bolt 10''x5/8''</v>
          </cell>
          <cell r="C2296" t="str">
            <v>Each</v>
          </cell>
          <cell r="D2296">
            <v>21.66</v>
          </cell>
          <cell r="E2296">
            <v>235.56</v>
          </cell>
          <cell r="F2296" t="str">
            <v>Each</v>
          </cell>
          <cell r="G2296">
            <v>21.66</v>
          </cell>
          <cell r="H2296">
            <v>235.56</v>
          </cell>
        </row>
        <row r="2297">
          <cell r="A2297" t="str">
            <v>15-72-i</v>
          </cell>
          <cell r="B2297" t="str">
            <v xml:space="preserve">Supply &amp; erection of galvanized J-bolts </v>
          </cell>
          <cell r="C2297" t="str">
            <v>Each</v>
          </cell>
          <cell r="D2297">
            <v>58.8</v>
          </cell>
          <cell r="E2297">
            <v>1449.78</v>
          </cell>
          <cell r="F2297" t="str">
            <v>Each</v>
          </cell>
          <cell r="G2297">
            <v>58.8</v>
          </cell>
          <cell r="H2297">
            <v>1449.78</v>
          </cell>
        </row>
        <row r="2298">
          <cell r="A2298" t="str">
            <v>15-73-a</v>
          </cell>
          <cell r="B2298" t="str">
            <v>Supply and Erection of bracket of channel 3" X 1 1/2" X 1/4"section 2' long for 2 lines</v>
          </cell>
          <cell r="C2298" t="str">
            <v>Each</v>
          </cell>
          <cell r="D2298">
            <v>58.8</v>
          </cell>
          <cell r="E2298">
            <v>362.93</v>
          </cell>
          <cell r="F2298" t="str">
            <v>Each</v>
          </cell>
          <cell r="G2298">
            <v>58.8</v>
          </cell>
          <cell r="H2298">
            <v>362.93</v>
          </cell>
          <cell r="I2298" t="str">
            <v>15.8.11</v>
          </cell>
        </row>
        <row r="2299">
          <cell r="A2299" t="str">
            <v>15-73-b</v>
          </cell>
          <cell r="B2299" t="str">
            <v>Supply and Erection of bracket of MS channel 3" X 1 1/2" X 1/4"Section:- 4' long for 4 lines</v>
          </cell>
          <cell r="C2299" t="str">
            <v>Each</v>
          </cell>
          <cell r="D2299">
            <v>58.8</v>
          </cell>
          <cell r="E2299">
            <v>607.9</v>
          </cell>
          <cell r="F2299" t="str">
            <v>Each</v>
          </cell>
          <cell r="G2299">
            <v>58.8</v>
          </cell>
          <cell r="H2299">
            <v>607.9</v>
          </cell>
          <cell r="I2299" t="str">
            <v>15.8.11</v>
          </cell>
        </row>
        <row r="2300">
          <cell r="A2300" t="str">
            <v>15-74</v>
          </cell>
          <cell r="B2300" t="str">
            <v>Supply and Erection of anchor rod honley type for poles i/e clamps&amp; 7/13 SWG stay wire straining screws PCC 1:3:6</v>
          </cell>
          <cell r="C2300" t="str">
            <v>Each</v>
          </cell>
          <cell r="D2300">
            <v>11.02</v>
          </cell>
          <cell r="E2300">
            <v>118.1</v>
          </cell>
          <cell r="F2300" t="str">
            <v>Each</v>
          </cell>
          <cell r="G2300">
            <v>11.02</v>
          </cell>
          <cell r="H2300">
            <v>118.1</v>
          </cell>
          <cell r="I2300" t="str">
            <v>15.2.10</v>
          </cell>
        </row>
        <row r="2301">
          <cell r="A2301" t="str">
            <v>15-75-a</v>
          </cell>
          <cell r="B2301" t="str">
            <v>Supply and Erection cubical type factory fabricated floor/wallmounting steel main board comp. : On surface</v>
          </cell>
          <cell r="C2301" t="str">
            <v>Each</v>
          </cell>
          <cell r="D2301">
            <v>367.5</v>
          </cell>
          <cell r="E2301">
            <v>2796.94</v>
          </cell>
          <cell r="F2301" t="str">
            <v>Each</v>
          </cell>
          <cell r="G2301">
            <v>367.5</v>
          </cell>
          <cell r="H2301">
            <v>2796.94</v>
          </cell>
        </row>
        <row r="2302">
          <cell r="A2302" t="str">
            <v>15-75-b</v>
          </cell>
          <cell r="B2302" t="str">
            <v>Supply and Erection cubical type factory fabricated floor/wallmounting steel main board comp. : Recessed</v>
          </cell>
          <cell r="C2302" t="str">
            <v>Each</v>
          </cell>
          <cell r="D2302">
            <v>367.5</v>
          </cell>
          <cell r="E2302">
            <v>2796.94</v>
          </cell>
          <cell r="F2302" t="str">
            <v>Each</v>
          </cell>
          <cell r="G2302">
            <v>367.5</v>
          </cell>
          <cell r="H2302">
            <v>2796.94</v>
          </cell>
        </row>
        <row r="2303">
          <cell r="A2303" t="str">
            <v>15-76-a</v>
          </cell>
          <cell r="B2303" t="str">
            <v>Fluorescent tube lights fitting 2.5x2.5 feet square type suitablefor fixing in recess or direct on complete with 4 Nos 2 ft 20 wattstubes, chokes, starters, holders complete in all respects in steelbody.</v>
          </cell>
          <cell r="C2303" t="str">
            <v>Each</v>
          </cell>
          <cell r="D2303">
            <v>367.5</v>
          </cell>
          <cell r="E2303">
            <v>2638</v>
          </cell>
          <cell r="F2303" t="str">
            <v>Each</v>
          </cell>
          <cell r="G2303">
            <v>367.5</v>
          </cell>
          <cell r="H2303">
            <v>2638</v>
          </cell>
        </row>
        <row r="2304">
          <cell r="A2304" t="str">
            <v>15-76-b</v>
          </cell>
          <cell r="B2304" t="str">
            <v>Supply and Fixing of fluorescent tube fitting rectangular box typeshousing made of 22 SWG stave enameled steel sheet having springload inner frame attachment with acrylic or polythene completewith 2 No 4 ft 40 watts</v>
          </cell>
          <cell r="C2304" t="str">
            <v>Each</v>
          </cell>
          <cell r="D2304">
            <v>367.5</v>
          </cell>
          <cell r="E2304">
            <v>965</v>
          </cell>
          <cell r="F2304" t="str">
            <v>Each</v>
          </cell>
          <cell r="G2304">
            <v>367.5</v>
          </cell>
          <cell r="H2304">
            <v>965</v>
          </cell>
        </row>
        <row r="2305">
          <cell r="A2305" t="str">
            <v>15-77-a</v>
          </cell>
          <cell r="B2305" t="str">
            <v>Supply and Fixing electric AC exhaust/fresh air circulation(doubleway) 220/230 single phase plastic frame body and blade complete 8"x8"</v>
          </cell>
          <cell r="C2305" t="str">
            <v>Each</v>
          </cell>
          <cell r="D2305">
            <v>514.5</v>
          </cell>
          <cell r="E2305">
            <v>3153.66</v>
          </cell>
          <cell r="F2305" t="str">
            <v>Each</v>
          </cell>
          <cell r="G2305">
            <v>514.5</v>
          </cell>
          <cell r="H2305">
            <v>3153.66</v>
          </cell>
          <cell r="I2305" t="str">
            <v>15.5.3</v>
          </cell>
        </row>
        <row r="2306">
          <cell r="A2306" t="str">
            <v>15-77-b</v>
          </cell>
          <cell r="B2306" t="str">
            <v>Supply and Fixing electric AC exhaust/fresh air circulation(doubleway) 220/230 single phase plastic frame body and blade complete 10"x10"</v>
          </cell>
          <cell r="C2306" t="str">
            <v>Each</v>
          </cell>
          <cell r="D2306">
            <v>514.5</v>
          </cell>
          <cell r="E2306">
            <v>3438.07</v>
          </cell>
          <cell r="F2306" t="str">
            <v>Each</v>
          </cell>
          <cell r="G2306">
            <v>514.5</v>
          </cell>
          <cell r="H2306">
            <v>3438.07</v>
          </cell>
          <cell r="I2306" t="str">
            <v>15.5.3</v>
          </cell>
        </row>
        <row r="2307">
          <cell r="A2307" t="str">
            <v>15-77-c</v>
          </cell>
          <cell r="B2307" t="str">
            <v>Supply and fixing electric AC exhaust/fresh air circulation(Doubleway) 220/230 single phase plastic frame body and blade complete 12"x12"</v>
          </cell>
          <cell r="C2307" t="str">
            <v>Each</v>
          </cell>
          <cell r="D2307">
            <v>191.1</v>
          </cell>
          <cell r="E2307">
            <v>3363.71</v>
          </cell>
          <cell r="F2307" t="str">
            <v>Each</v>
          </cell>
          <cell r="G2307">
            <v>191.1</v>
          </cell>
          <cell r="H2307">
            <v>3363.71</v>
          </cell>
          <cell r="I2307" t="str">
            <v>15.5.3</v>
          </cell>
        </row>
        <row r="2308">
          <cell r="A2308" t="str">
            <v>15-77-d</v>
          </cell>
          <cell r="B2308" t="str">
            <v xml:space="preserve">Supply, installation, testing &amp; commissioning of  Exhaust Fan 10'' dia with  plastic body, fan blades and louvers, complete in all respects </v>
          </cell>
          <cell r="C2308" t="str">
            <v>Each</v>
          </cell>
          <cell r="D2308">
            <v>44.1</v>
          </cell>
          <cell r="E2308">
            <v>3102.1</v>
          </cell>
          <cell r="F2308" t="str">
            <v>Each</v>
          </cell>
          <cell r="G2308">
            <v>44.1</v>
          </cell>
          <cell r="H2308">
            <v>3102.1</v>
          </cell>
          <cell r="I2308" t="str">
            <v>15.5.3</v>
          </cell>
        </row>
        <row r="2309">
          <cell r="A2309" t="str">
            <v>15-77-e</v>
          </cell>
          <cell r="B2309" t="str">
            <v xml:space="preserve">Supply, installation, testing &amp; commissioning of Exhaust Fan 18'' dia with  plastic body, fan blades and louvers, complete in all respects </v>
          </cell>
          <cell r="C2309" t="str">
            <v>Each</v>
          </cell>
          <cell r="D2309">
            <v>91.88</v>
          </cell>
          <cell r="E2309">
            <v>4763.2700000000004</v>
          </cell>
          <cell r="F2309" t="str">
            <v>Each</v>
          </cell>
          <cell r="G2309">
            <v>91.88</v>
          </cell>
          <cell r="H2309">
            <v>4763.2700000000004</v>
          </cell>
          <cell r="I2309" t="str">
            <v>15.5.3</v>
          </cell>
        </row>
        <row r="2310">
          <cell r="A2310" t="str">
            <v>15-78</v>
          </cell>
          <cell r="B2310" t="str">
            <v>Supply and Fixing of 18" dia Direct axial Wall Bracket fan,1450Rpm, Max 50db sound level Fan shall be made with 99% purity Copper windings</v>
          </cell>
          <cell r="C2310" t="str">
            <v>Each</v>
          </cell>
          <cell r="D2310">
            <v>91.88</v>
          </cell>
          <cell r="E2310">
            <v>5349.88</v>
          </cell>
          <cell r="F2310" t="str">
            <v>Each</v>
          </cell>
          <cell r="G2310">
            <v>91.88</v>
          </cell>
          <cell r="H2310">
            <v>5349.88</v>
          </cell>
          <cell r="I2310" t="str">
            <v>15.5.2</v>
          </cell>
        </row>
        <row r="2311">
          <cell r="A2311" t="str">
            <v>15-79-a</v>
          </cell>
          <cell r="B2311" t="str">
            <v>Supply and Fixing PVC conduit for surface wiring (dura duct) 1/2"including all charges for nail screws etc</v>
          </cell>
          <cell r="C2311" t="str">
            <v>Rft</v>
          </cell>
          <cell r="D2311">
            <v>13.23</v>
          </cell>
          <cell r="E2311">
            <v>22.79</v>
          </cell>
          <cell r="F2311" t="str">
            <v>m</v>
          </cell>
          <cell r="G2311">
            <v>43.41</v>
          </cell>
          <cell r="H2311">
            <v>74.77</v>
          </cell>
        </row>
        <row r="2312">
          <cell r="A2312" t="str">
            <v>15-79-b</v>
          </cell>
          <cell r="B2312" t="str">
            <v>Supply and Fixing PVC conduit for surface wiring (dura duct) 1"including all charges for nail screws etc</v>
          </cell>
          <cell r="C2312" t="str">
            <v>Rft</v>
          </cell>
          <cell r="D2312">
            <v>13.23</v>
          </cell>
          <cell r="E2312">
            <v>31.16</v>
          </cell>
          <cell r="F2312" t="str">
            <v>m</v>
          </cell>
          <cell r="G2312">
            <v>43.41</v>
          </cell>
          <cell r="H2312">
            <v>102.21</v>
          </cell>
        </row>
        <row r="2313">
          <cell r="A2313" t="str">
            <v>15-79-c</v>
          </cell>
          <cell r="B2313" t="str">
            <v>PVC conduit for surface wiring (dura duct) 1.5" including allcharges for nail screws etc complete</v>
          </cell>
          <cell r="C2313" t="str">
            <v>Rft</v>
          </cell>
          <cell r="D2313">
            <v>13.23</v>
          </cell>
          <cell r="E2313">
            <v>43.1</v>
          </cell>
          <cell r="F2313" t="str">
            <v>m</v>
          </cell>
          <cell r="G2313">
            <v>43.41</v>
          </cell>
          <cell r="H2313">
            <v>141.41999999999999</v>
          </cell>
        </row>
        <row r="2314">
          <cell r="A2314" t="str">
            <v>15-79-d</v>
          </cell>
          <cell r="B2314" t="str">
            <v>PVC conduit for surface wiring (dura duct) 2" including all chargesfor nail screws etc complete</v>
          </cell>
          <cell r="C2314" t="str">
            <v>Rft</v>
          </cell>
          <cell r="D2314">
            <v>13.23</v>
          </cell>
          <cell r="E2314">
            <v>72.98</v>
          </cell>
          <cell r="F2314" t="str">
            <v>m</v>
          </cell>
          <cell r="G2314">
            <v>43.41</v>
          </cell>
          <cell r="H2314">
            <v>239.44</v>
          </cell>
        </row>
        <row r="2315">
          <cell r="A2315" t="str">
            <v>15-79-e</v>
          </cell>
          <cell r="B2315" t="str">
            <v>Supply and Erection PVC duct for wiring purpose complete Recessedin walls including chase etc. : 3"x3" I/d</v>
          </cell>
          <cell r="C2315" t="str">
            <v>RMtr</v>
          </cell>
          <cell r="D2315">
            <v>26.46</v>
          </cell>
          <cell r="E2315">
            <v>1052.02</v>
          </cell>
          <cell r="F2315" t="str">
            <v>RMtr</v>
          </cell>
          <cell r="G2315">
            <v>26.46</v>
          </cell>
          <cell r="H2315">
            <v>1052.02</v>
          </cell>
          <cell r="I2315" t="str">
            <v>15.2.4</v>
          </cell>
        </row>
        <row r="2316">
          <cell r="A2316" t="str">
            <v>15-79-f</v>
          </cell>
          <cell r="B2316" t="str">
            <v>Supply and Erection PVC duct for wiring purpose complete Recessedin walls including chase etc. : 4"x4" I/d</v>
          </cell>
          <cell r="C2316" t="str">
            <v>RMtr</v>
          </cell>
          <cell r="D2316">
            <v>26.46</v>
          </cell>
          <cell r="E2316">
            <v>1350.76</v>
          </cell>
          <cell r="F2316" t="str">
            <v>RMtr</v>
          </cell>
          <cell r="G2316">
            <v>26.46</v>
          </cell>
          <cell r="H2316">
            <v>1350.76</v>
          </cell>
          <cell r="I2316" t="str">
            <v>15.2.4</v>
          </cell>
        </row>
        <row r="2317">
          <cell r="A2317" t="str">
            <v>15-80</v>
          </cell>
          <cell r="B2317" t="str">
            <v>Supply and Fixing dimmer switch complete</v>
          </cell>
          <cell r="C2317" t="str">
            <v>Each</v>
          </cell>
          <cell r="D2317">
            <v>58.8</v>
          </cell>
          <cell r="E2317">
            <v>238.05</v>
          </cell>
          <cell r="F2317" t="str">
            <v>Each</v>
          </cell>
          <cell r="G2317">
            <v>58.8</v>
          </cell>
          <cell r="H2317">
            <v>238.05</v>
          </cell>
          <cell r="I2317" t="str">
            <v>15.4.7</v>
          </cell>
        </row>
        <row r="2318">
          <cell r="A2318" t="str">
            <v>15-81</v>
          </cell>
          <cell r="B2318" t="str">
            <v>Supply and Fixing 20 Amp power plug</v>
          </cell>
          <cell r="C2318" t="str">
            <v>Each</v>
          </cell>
          <cell r="D2318">
            <v>29.4</v>
          </cell>
          <cell r="E2318">
            <v>268.39999999999998</v>
          </cell>
          <cell r="F2318" t="str">
            <v>Each</v>
          </cell>
          <cell r="G2318">
            <v>29.4</v>
          </cell>
          <cell r="H2318">
            <v>268.39999999999998</v>
          </cell>
          <cell r="I2318" t="str">
            <v>15.4.6</v>
          </cell>
        </row>
        <row r="2319">
          <cell r="A2319" t="str">
            <v>15-82</v>
          </cell>
          <cell r="B2319" t="str">
            <v>Supply and Fixing  porcelain power plug 30 Amp</v>
          </cell>
          <cell r="C2319" t="str">
            <v>Each</v>
          </cell>
          <cell r="D2319">
            <v>147</v>
          </cell>
          <cell r="E2319">
            <v>684.75</v>
          </cell>
          <cell r="F2319" t="str">
            <v>Each</v>
          </cell>
          <cell r="G2319">
            <v>147</v>
          </cell>
          <cell r="H2319">
            <v>684.75</v>
          </cell>
          <cell r="I2319" t="str">
            <v>15.4.6</v>
          </cell>
        </row>
        <row r="2320">
          <cell r="A2320" t="str">
            <v>15-83</v>
          </cell>
          <cell r="B2320" t="str">
            <v>Supply and fixing light plug 10 Amp</v>
          </cell>
          <cell r="C2320" t="str">
            <v>Each</v>
          </cell>
          <cell r="D2320">
            <v>29.4</v>
          </cell>
          <cell r="E2320">
            <v>208.65</v>
          </cell>
          <cell r="F2320" t="str">
            <v>Each</v>
          </cell>
          <cell r="G2320">
            <v>29.4</v>
          </cell>
          <cell r="H2320">
            <v>208.65</v>
          </cell>
          <cell r="I2320" t="str">
            <v>15.4.6</v>
          </cell>
        </row>
        <row r="2321">
          <cell r="A2321" t="str">
            <v>15-84</v>
          </cell>
          <cell r="B2321" t="str">
            <v>Supply and fitting of capacitor 2.2 uf for ceiling fans</v>
          </cell>
          <cell r="C2321" t="str">
            <v>Each</v>
          </cell>
          <cell r="D2321">
            <v>73.5</v>
          </cell>
          <cell r="E2321">
            <v>140.41999999999999</v>
          </cell>
          <cell r="F2321" t="str">
            <v>Each</v>
          </cell>
          <cell r="G2321">
            <v>73.5</v>
          </cell>
          <cell r="H2321">
            <v>140.41999999999999</v>
          </cell>
          <cell r="I2321" t="str">
            <v>15.6.4</v>
          </cell>
        </row>
        <row r="2322">
          <cell r="A2322" t="str">
            <v>15-85</v>
          </cell>
          <cell r="B2322" t="str">
            <v>Supply and fitting of ball bearing of size 6201, 6202 or 6203 forceiling fans</v>
          </cell>
          <cell r="C2322" t="str">
            <v>Each</v>
          </cell>
          <cell r="D2322">
            <v>92.61</v>
          </cell>
          <cell r="E2322">
            <v>355.51</v>
          </cell>
          <cell r="F2322" t="str">
            <v>Each</v>
          </cell>
          <cell r="G2322">
            <v>92.61</v>
          </cell>
          <cell r="H2322">
            <v>355.51</v>
          </cell>
        </row>
        <row r="2323">
          <cell r="A2323" t="str">
            <v>15-86</v>
          </cell>
          <cell r="B2323" t="str">
            <v>Supply and erection of cut out, bakelite open type</v>
          </cell>
          <cell r="C2323" t="str">
            <v>Each</v>
          </cell>
          <cell r="D2323">
            <v>16.170000000000002</v>
          </cell>
          <cell r="E2323">
            <v>54.21</v>
          </cell>
          <cell r="F2323" t="str">
            <v>Each</v>
          </cell>
          <cell r="G2323">
            <v>16.170000000000002</v>
          </cell>
          <cell r="H2323">
            <v>54.21</v>
          </cell>
        </row>
        <row r="2324">
          <cell r="A2324" t="str">
            <v>15-87</v>
          </cell>
          <cell r="B2324" t="str">
            <v>Supply and erection of cut out bakelite Recessed type cut out</v>
          </cell>
          <cell r="C2324" t="str">
            <v>Each</v>
          </cell>
          <cell r="D2324">
            <v>16.170000000000002</v>
          </cell>
          <cell r="E2324">
            <v>164.35</v>
          </cell>
          <cell r="F2324" t="str">
            <v>Each</v>
          </cell>
          <cell r="G2324">
            <v>16.170000000000002</v>
          </cell>
          <cell r="H2324">
            <v>164.35</v>
          </cell>
        </row>
        <row r="2325">
          <cell r="A2325" t="str">
            <v>15-88</v>
          </cell>
          <cell r="B2325" t="str">
            <v>Supply and erection of kit kat 500 volts 15/20 Amp</v>
          </cell>
          <cell r="C2325" t="str">
            <v>Each</v>
          </cell>
          <cell r="D2325">
            <v>26.46</v>
          </cell>
          <cell r="E2325">
            <v>97.37</v>
          </cell>
          <cell r="F2325" t="str">
            <v>Each</v>
          </cell>
          <cell r="G2325">
            <v>26.46</v>
          </cell>
          <cell r="H2325">
            <v>97.37</v>
          </cell>
        </row>
        <row r="2326">
          <cell r="A2326" t="str">
            <v>15-89</v>
          </cell>
          <cell r="B2326" t="str">
            <v>Supply and erection of kit kat 500 volts 30/35 Amp</v>
          </cell>
          <cell r="C2326" t="str">
            <v>Each</v>
          </cell>
          <cell r="D2326">
            <v>29.4</v>
          </cell>
          <cell r="E2326">
            <v>155.28</v>
          </cell>
          <cell r="F2326" t="str">
            <v>Each</v>
          </cell>
          <cell r="G2326">
            <v>29.4</v>
          </cell>
          <cell r="H2326">
            <v>155.28</v>
          </cell>
        </row>
        <row r="2327">
          <cell r="A2327" t="str">
            <v>15-90</v>
          </cell>
          <cell r="B2327" t="str">
            <v>Supply and erection of kit kat 500 volts 60/65 Amp</v>
          </cell>
          <cell r="C2327" t="str">
            <v>Each</v>
          </cell>
          <cell r="D2327">
            <v>42.63</v>
          </cell>
          <cell r="E2327">
            <v>303.54000000000002</v>
          </cell>
          <cell r="F2327" t="str">
            <v>Each</v>
          </cell>
          <cell r="G2327">
            <v>42.63</v>
          </cell>
          <cell r="H2327">
            <v>303.54000000000002</v>
          </cell>
        </row>
        <row r="2328">
          <cell r="A2328" t="str">
            <v>15-91</v>
          </cell>
          <cell r="B2328" t="str">
            <v>Supply and erection of kit kat 500 volts 100 Amp</v>
          </cell>
          <cell r="C2328" t="str">
            <v>Each</v>
          </cell>
          <cell r="D2328">
            <v>50.72</v>
          </cell>
          <cell r="E2328">
            <v>562.58000000000004</v>
          </cell>
          <cell r="F2328" t="str">
            <v>Each</v>
          </cell>
          <cell r="G2328">
            <v>50.72</v>
          </cell>
          <cell r="H2328">
            <v>562.58000000000004</v>
          </cell>
        </row>
        <row r="2329">
          <cell r="A2329" t="str">
            <v>15-92</v>
          </cell>
          <cell r="B2329" t="str">
            <v>Supply and erection of kit kat 500 volts 200 Amp</v>
          </cell>
          <cell r="C2329" t="str">
            <v>Each</v>
          </cell>
          <cell r="D2329">
            <v>59.54</v>
          </cell>
          <cell r="E2329">
            <v>852.22</v>
          </cell>
          <cell r="F2329" t="str">
            <v>Each</v>
          </cell>
          <cell r="G2329">
            <v>59.54</v>
          </cell>
          <cell r="H2329">
            <v>852.22</v>
          </cell>
        </row>
        <row r="2330">
          <cell r="A2330" t="str">
            <v>15-93</v>
          </cell>
          <cell r="B2330" t="str">
            <v>Supply and erection of kit kat 500 volts 300 Amp</v>
          </cell>
          <cell r="C2330" t="str">
            <v>Each</v>
          </cell>
          <cell r="D2330">
            <v>59.54</v>
          </cell>
          <cell r="E2330">
            <v>619.20000000000005</v>
          </cell>
          <cell r="F2330" t="str">
            <v>Each</v>
          </cell>
          <cell r="G2330">
            <v>59.54</v>
          </cell>
          <cell r="H2330">
            <v>619.20000000000005</v>
          </cell>
        </row>
        <row r="2331">
          <cell r="A2331" t="str">
            <v>15-94</v>
          </cell>
          <cell r="B2331" t="str">
            <v>Supply and erection of kit kat 500 volts 400 Amp</v>
          </cell>
          <cell r="C2331" t="str">
            <v>Each</v>
          </cell>
          <cell r="D2331">
            <v>73.5</v>
          </cell>
          <cell r="E2331">
            <v>651.09</v>
          </cell>
          <cell r="F2331" t="str">
            <v>Each</v>
          </cell>
          <cell r="G2331">
            <v>73.5</v>
          </cell>
          <cell r="H2331">
            <v>651.09</v>
          </cell>
        </row>
        <row r="2332">
          <cell r="A2332" t="str">
            <v>15-95-a</v>
          </cell>
          <cell r="B2332" t="str">
            <v>Providing &amp; Fixing Generator 2.2 KVA Petrol driven of best quaity</v>
          </cell>
          <cell r="C2332" t="str">
            <v>Each</v>
          </cell>
          <cell r="D2332">
            <v>1255.6199999999999</v>
          </cell>
          <cell r="E2332">
            <v>103368.38</v>
          </cell>
          <cell r="F2332" t="str">
            <v>Each</v>
          </cell>
          <cell r="G2332">
            <v>1255.6199999999999</v>
          </cell>
          <cell r="H2332">
            <v>103368.4</v>
          </cell>
        </row>
        <row r="2333">
          <cell r="A2333" t="str">
            <v>15-95-b</v>
          </cell>
          <cell r="B2333" t="str">
            <v>Providing &amp; Fixing Generator , 2.2 KVA Petrol-cum-Gas driven</v>
          </cell>
          <cell r="C2333" t="str">
            <v>Each</v>
          </cell>
          <cell r="D2333">
            <v>1255.6199999999999</v>
          </cell>
          <cell r="E2333">
            <v>104145.12</v>
          </cell>
          <cell r="F2333" t="str">
            <v>Each</v>
          </cell>
          <cell r="G2333">
            <v>1255.6199999999999</v>
          </cell>
          <cell r="H2333">
            <v>104145.1</v>
          </cell>
        </row>
        <row r="2334">
          <cell r="A2334" t="str">
            <v>15-95-c</v>
          </cell>
          <cell r="B2334" t="str">
            <v>Providing &amp; Fixing Generator, 3.1 KVA Petrol-cum-Gas driven.</v>
          </cell>
          <cell r="C2334" t="str">
            <v>Each</v>
          </cell>
          <cell r="D2334">
            <v>1255.6199999999999</v>
          </cell>
          <cell r="E2334">
            <v>120875.12</v>
          </cell>
          <cell r="F2334" t="str">
            <v>Each</v>
          </cell>
          <cell r="G2334">
            <v>1255.6199999999999</v>
          </cell>
          <cell r="H2334">
            <v>120875.1</v>
          </cell>
        </row>
        <row r="2335">
          <cell r="A2335" t="str">
            <v>15-95-d</v>
          </cell>
          <cell r="B2335" t="str">
            <v>Providing &amp; Fixing Generator , 3.1 KVA Petrol driven.</v>
          </cell>
          <cell r="C2335" t="str">
            <v>Each</v>
          </cell>
          <cell r="D2335">
            <v>1255.6199999999999</v>
          </cell>
          <cell r="E2335">
            <v>120098.38</v>
          </cell>
          <cell r="F2335" t="str">
            <v>Each</v>
          </cell>
          <cell r="G2335">
            <v>1255.6199999999999</v>
          </cell>
          <cell r="H2335">
            <v>120098.4</v>
          </cell>
        </row>
        <row r="2336">
          <cell r="A2336" t="str">
            <v>15-96-a</v>
          </cell>
          <cell r="B2336" t="str">
            <v>Supply &amp; erection of HT pole 36' High (Spun Type)</v>
          </cell>
          <cell r="C2336" t="str">
            <v>No</v>
          </cell>
          <cell r="D2336">
            <v>828.71</v>
          </cell>
          <cell r="E2336">
            <v>34869.699999999997</v>
          </cell>
          <cell r="F2336" t="str">
            <v>No</v>
          </cell>
          <cell r="G2336">
            <v>828.71</v>
          </cell>
          <cell r="H2336">
            <v>34869.699999999997</v>
          </cell>
          <cell r="I2336" t="str">
            <v>15.6.6</v>
          </cell>
        </row>
        <row r="2337">
          <cell r="A2337" t="str">
            <v>15-96-b</v>
          </cell>
          <cell r="B2337" t="str">
            <v xml:space="preserve">Supply &amp; erection of LT pole 31' High (Spun Type) </v>
          </cell>
          <cell r="C2337" t="str">
            <v>No</v>
          </cell>
          <cell r="D2337">
            <v>828.71</v>
          </cell>
          <cell r="E2337">
            <v>26975.53</v>
          </cell>
          <cell r="F2337" t="str">
            <v>No</v>
          </cell>
          <cell r="G2337">
            <v>828.71</v>
          </cell>
          <cell r="H2337">
            <v>26975.53</v>
          </cell>
          <cell r="I2337" t="str">
            <v>15.6.6</v>
          </cell>
        </row>
        <row r="2338">
          <cell r="A2338" t="str">
            <v>15-97-a</v>
          </cell>
          <cell r="B2338" t="str">
            <v xml:space="preserve">Supply &amp; erection of HT pole 36' High(H-Type) </v>
          </cell>
          <cell r="C2338" t="str">
            <v>No</v>
          </cell>
          <cell r="D2338">
            <v>828.71</v>
          </cell>
          <cell r="E2338">
            <v>30496</v>
          </cell>
          <cell r="F2338" t="str">
            <v>No</v>
          </cell>
          <cell r="G2338">
            <v>828.71</v>
          </cell>
          <cell r="H2338">
            <v>30496</v>
          </cell>
          <cell r="I2338" t="str">
            <v>15.6.6</v>
          </cell>
        </row>
        <row r="2339">
          <cell r="A2339" t="str">
            <v>15-97-b</v>
          </cell>
          <cell r="B2339" t="str">
            <v>Supply &amp; erection LT Pole 31' High (H-Type)</v>
          </cell>
          <cell r="C2339" t="str">
            <v>No</v>
          </cell>
          <cell r="D2339">
            <v>828.71</v>
          </cell>
          <cell r="E2339">
            <v>22839.63</v>
          </cell>
          <cell r="F2339" t="str">
            <v>No</v>
          </cell>
          <cell r="G2339">
            <v>828.71</v>
          </cell>
          <cell r="H2339">
            <v>22839.63</v>
          </cell>
          <cell r="I2339" t="str">
            <v>15.6.6</v>
          </cell>
        </row>
        <row r="2340">
          <cell r="A2340" t="str">
            <v>15-98-a</v>
          </cell>
          <cell r="B2340" t="str">
            <v>Supply &amp; stringing of ACSR Osprey Conductor</v>
          </cell>
          <cell r="C2340" t="str">
            <v>Rft</v>
          </cell>
          <cell r="D2340">
            <v>25.11</v>
          </cell>
          <cell r="E2340">
            <v>550.91</v>
          </cell>
          <cell r="F2340" t="str">
            <v>m</v>
          </cell>
          <cell r="G2340">
            <v>82.39</v>
          </cell>
          <cell r="H2340">
            <v>1807.46</v>
          </cell>
        </row>
        <row r="2341">
          <cell r="A2341" t="str">
            <v>15-98-b</v>
          </cell>
          <cell r="B2341" t="str">
            <v>Supply &amp; stringing of ACSR Dog Conductor</v>
          </cell>
          <cell r="C2341" t="str">
            <v>Rft</v>
          </cell>
          <cell r="D2341">
            <v>25.11</v>
          </cell>
          <cell r="E2341">
            <v>243.8</v>
          </cell>
          <cell r="F2341" t="str">
            <v>m</v>
          </cell>
          <cell r="G2341">
            <v>82.39</v>
          </cell>
          <cell r="H2341">
            <v>799.86</v>
          </cell>
        </row>
        <row r="2342">
          <cell r="A2342" t="str">
            <v>15-98-c</v>
          </cell>
          <cell r="B2342" t="str">
            <v>Supply &amp; stringing of ACSR Rabbit Conductor  (7/0.132")</v>
          </cell>
          <cell r="C2342" t="str">
            <v>Rft</v>
          </cell>
          <cell r="D2342">
            <v>25.11</v>
          </cell>
          <cell r="E2342">
            <v>136.25</v>
          </cell>
          <cell r="F2342" t="str">
            <v>m</v>
          </cell>
          <cell r="G2342">
            <v>82.39</v>
          </cell>
          <cell r="H2342">
            <v>447.01</v>
          </cell>
        </row>
        <row r="2343">
          <cell r="A2343" t="str">
            <v>15-98-d</v>
          </cell>
          <cell r="B2343" t="str">
            <v>Supply &amp; stringing of AAC Wasp Conductor ( 7/0.173")</v>
          </cell>
          <cell r="C2343" t="str">
            <v>Rft</v>
          </cell>
          <cell r="D2343">
            <v>25.11</v>
          </cell>
          <cell r="E2343">
            <v>206.75</v>
          </cell>
          <cell r="F2343" t="str">
            <v>m</v>
          </cell>
          <cell r="G2343">
            <v>82.39</v>
          </cell>
          <cell r="H2343">
            <v>678.32</v>
          </cell>
        </row>
        <row r="2344">
          <cell r="A2344" t="str">
            <v>15-98-e</v>
          </cell>
          <cell r="B2344" t="str">
            <v>Supply &amp; stringing of AAC Ant Conductor ( 7/0.122" )</v>
          </cell>
          <cell r="C2344" t="str">
            <v>Rft</v>
          </cell>
          <cell r="D2344">
            <v>25.11</v>
          </cell>
          <cell r="E2344">
            <v>115.93</v>
          </cell>
          <cell r="F2344" t="str">
            <v>m</v>
          </cell>
          <cell r="G2344">
            <v>82.39</v>
          </cell>
          <cell r="H2344">
            <v>380.36</v>
          </cell>
        </row>
        <row r="2345">
          <cell r="A2345" t="str">
            <v>15-99-a</v>
          </cell>
          <cell r="B2345" t="str">
            <v>Supply &amp; erection of 11 KV Disc Insulator</v>
          </cell>
          <cell r="C2345" t="str">
            <v>Each</v>
          </cell>
          <cell r="D2345">
            <v>91.88</v>
          </cell>
          <cell r="E2345">
            <v>3073.4</v>
          </cell>
          <cell r="F2345" t="str">
            <v>Each</v>
          </cell>
          <cell r="G2345">
            <v>91.88</v>
          </cell>
          <cell r="H2345">
            <v>3073.4</v>
          </cell>
        </row>
        <row r="2346">
          <cell r="A2346" t="str">
            <v>15-99-b</v>
          </cell>
          <cell r="B2346" t="str">
            <v>Supply &amp; erection of 11 KV Pin Insulator</v>
          </cell>
          <cell r="C2346" t="str">
            <v>Each</v>
          </cell>
          <cell r="D2346">
            <v>91.88</v>
          </cell>
          <cell r="E2346">
            <v>1343.04</v>
          </cell>
          <cell r="F2346" t="str">
            <v>Each</v>
          </cell>
          <cell r="G2346">
            <v>91.88</v>
          </cell>
          <cell r="H2346">
            <v>1343.04</v>
          </cell>
        </row>
        <row r="2347">
          <cell r="A2347" t="str">
            <v>15-99-c</v>
          </cell>
          <cell r="B2347" t="str">
            <v>Supply &amp; erection of 11 KV pin for Steel-x-arm</v>
          </cell>
          <cell r="C2347" t="str">
            <v>Each</v>
          </cell>
          <cell r="D2347">
            <v>91.88</v>
          </cell>
          <cell r="E2347">
            <v>737.18</v>
          </cell>
          <cell r="F2347" t="str">
            <v>Each</v>
          </cell>
          <cell r="G2347">
            <v>91.88</v>
          </cell>
          <cell r="H2347">
            <v>737.18</v>
          </cell>
        </row>
        <row r="2348">
          <cell r="A2348" t="str">
            <v>15-99-d</v>
          </cell>
          <cell r="B2348" t="str">
            <v>Supply &amp; erection of Spool Insulator</v>
          </cell>
          <cell r="C2348" t="str">
            <v>Each</v>
          </cell>
          <cell r="D2348">
            <v>44.1</v>
          </cell>
          <cell r="E2348">
            <v>205.42</v>
          </cell>
          <cell r="F2348" t="str">
            <v>Each</v>
          </cell>
          <cell r="G2348">
            <v>44.1</v>
          </cell>
          <cell r="H2348">
            <v>205.42</v>
          </cell>
        </row>
        <row r="2349">
          <cell r="A2349" t="str">
            <v>15-100-a</v>
          </cell>
          <cell r="B2349" t="str">
            <v>Supply &amp; erection of  25 KVA, 11/0.4 KV Transformer</v>
          </cell>
          <cell r="C2349" t="str">
            <v>No</v>
          </cell>
          <cell r="D2349">
            <v>2511.25</v>
          </cell>
          <cell r="E2349">
            <v>207759.89</v>
          </cell>
          <cell r="F2349" t="str">
            <v>No</v>
          </cell>
          <cell r="G2349">
            <v>2511.25</v>
          </cell>
          <cell r="H2349">
            <v>207759.91</v>
          </cell>
        </row>
        <row r="2350">
          <cell r="A2350" t="str">
            <v>15-100-b</v>
          </cell>
          <cell r="B2350" t="str">
            <v>Supply &amp; erection of 50 KVA, 11/0.4 KV Transformer</v>
          </cell>
          <cell r="C2350" t="str">
            <v>No</v>
          </cell>
          <cell r="D2350">
            <v>2511.25</v>
          </cell>
          <cell r="E2350">
            <v>339209.88</v>
          </cell>
          <cell r="F2350" t="str">
            <v>No</v>
          </cell>
          <cell r="G2350">
            <v>2511.25</v>
          </cell>
          <cell r="H2350">
            <v>339209.91</v>
          </cell>
        </row>
        <row r="2351">
          <cell r="A2351" t="str">
            <v>15-100-c</v>
          </cell>
          <cell r="B2351" t="str">
            <v>Supply &amp; erection of 100 KVA, 11/0.4 KV Transformer</v>
          </cell>
          <cell r="C2351" t="str">
            <v>No</v>
          </cell>
          <cell r="D2351">
            <v>2511.25</v>
          </cell>
          <cell r="E2351">
            <v>458709.88</v>
          </cell>
          <cell r="F2351" t="str">
            <v>No</v>
          </cell>
          <cell r="G2351">
            <v>2511.25</v>
          </cell>
          <cell r="H2351">
            <v>458709.91</v>
          </cell>
        </row>
        <row r="2352">
          <cell r="A2352" t="str">
            <v>15-100-d</v>
          </cell>
          <cell r="B2352" t="str">
            <v>Supply &amp; erection of 200 KVA, 11/0.4 KV Transformer</v>
          </cell>
          <cell r="C2352" t="str">
            <v>No</v>
          </cell>
          <cell r="D2352">
            <v>2511.25</v>
          </cell>
          <cell r="E2352">
            <v>1032802.25</v>
          </cell>
          <cell r="F2352" t="str">
            <v>No</v>
          </cell>
          <cell r="G2352">
            <v>2511.25</v>
          </cell>
          <cell r="H2352">
            <v>1032802</v>
          </cell>
        </row>
        <row r="2353">
          <cell r="A2353" t="str">
            <v>15-101-a</v>
          </cell>
          <cell r="B2353" t="str">
            <v>Supply &amp; erection of Steel-X-Arm with braces</v>
          </cell>
          <cell r="C2353" t="str">
            <v>Each</v>
          </cell>
          <cell r="D2353">
            <v>44.1</v>
          </cell>
          <cell r="E2353">
            <v>9503.7199999999993</v>
          </cell>
          <cell r="F2353" t="str">
            <v>Each</v>
          </cell>
          <cell r="G2353">
            <v>44.1</v>
          </cell>
          <cell r="H2353">
            <v>9503.7199999999993</v>
          </cell>
        </row>
        <row r="2354">
          <cell r="A2354" t="str">
            <v>15-101-b</v>
          </cell>
          <cell r="B2354" t="str">
            <v>Supply &amp; erection of Steel-x-Arm / D-Fitting</v>
          </cell>
          <cell r="C2354" t="str">
            <v>Each</v>
          </cell>
          <cell r="D2354">
            <v>44.1</v>
          </cell>
          <cell r="E2354">
            <v>8400.74</v>
          </cell>
          <cell r="F2354" t="str">
            <v>Each</v>
          </cell>
          <cell r="G2354">
            <v>44.1</v>
          </cell>
          <cell r="H2354">
            <v>8400.74</v>
          </cell>
        </row>
        <row r="2355">
          <cell r="A2355" t="str">
            <v>15-102</v>
          </cell>
          <cell r="B2355" t="str">
            <v>Supply &amp; erection of Stay set Complete</v>
          </cell>
          <cell r="C2355" t="str">
            <v>Each</v>
          </cell>
          <cell r="D2355">
            <v>44.1</v>
          </cell>
          <cell r="E2355">
            <v>1803.14</v>
          </cell>
          <cell r="F2355" t="str">
            <v>Each</v>
          </cell>
          <cell r="G2355">
            <v>44.1</v>
          </cell>
          <cell r="H2355">
            <v>1803.14</v>
          </cell>
          <cell r="I2355" t="str">
            <v>15.2.10</v>
          </cell>
        </row>
        <row r="2356">
          <cell r="A2356" t="str">
            <v>15-103</v>
          </cell>
          <cell r="B2356" t="str">
            <v xml:space="preserve">Supply &amp; erection of Stay Wire </v>
          </cell>
          <cell r="C2356" t="str">
            <v>Kg</v>
          </cell>
          <cell r="D2356">
            <v>44.1</v>
          </cell>
          <cell r="E2356">
            <v>223.35</v>
          </cell>
          <cell r="F2356" t="str">
            <v>Kg</v>
          </cell>
          <cell r="G2356">
            <v>44.1</v>
          </cell>
          <cell r="H2356">
            <v>223.35</v>
          </cell>
          <cell r="I2356" t="str">
            <v>15.2.10</v>
          </cell>
        </row>
        <row r="2357">
          <cell r="A2357" t="str">
            <v>15-104</v>
          </cell>
          <cell r="B2357" t="str">
            <v>Supply &amp; erection of Eye Nut</v>
          </cell>
          <cell r="C2357" t="str">
            <v>Each</v>
          </cell>
          <cell r="D2357">
            <v>44.1</v>
          </cell>
          <cell r="E2357">
            <v>240.08</v>
          </cell>
          <cell r="F2357" t="str">
            <v>Each</v>
          </cell>
          <cell r="G2357">
            <v>44.1</v>
          </cell>
          <cell r="H2357">
            <v>240.08</v>
          </cell>
        </row>
        <row r="2358">
          <cell r="A2358" t="str">
            <v>15-105-a</v>
          </cell>
          <cell r="B2358" t="str">
            <v xml:space="preserve">Supply &amp; erection of Earth Rod </v>
          </cell>
          <cell r="C2358" t="str">
            <v>Each</v>
          </cell>
          <cell r="D2358">
            <v>444.06</v>
          </cell>
          <cell r="E2358">
            <v>1652.21</v>
          </cell>
          <cell r="F2358" t="str">
            <v>Each</v>
          </cell>
          <cell r="G2358">
            <v>444.06</v>
          </cell>
          <cell r="H2358">
            <v>1652.21</v>
          </cell>
          <cell r="I2358" t="str">
            <v>15.11.6</v>
          </cell>
        </row>
        <row r="2359">
          <cell r="A2359" t="str">
            <v>15-105-b</v>
          </cell>
          <cell r="B2359" t="str">
            <v>Supply &amp; erection of Earthing wire GSL 6 mm</v>
          </cell>
          <cell r="C2359" t="str">
            <v>Kg</v>
          </cell>
          <cell r="D2359">
            <v>65.08</v>
          </cell>
          <cell r="E2359">
            <v>190.55</v>
          </cell>
          <cell r="F2359" t="str">
            <v>Kg</v>
          </cell>
          <cell r="G2359">
            <v>65.08</v>
          </cell>
          <cell r="H2359">
            <v>190.55</v>
          </cell>
          <cell r="I2359" t="str">
            <v>15.12.1</v>
          </cell>
        </row>
        <row r="2360">
          <cell r="A2360" t="str">
            <v>15-105-c</v>
          </cell>
          <cell r="B2360" t="str">
            <v>Drilling of earth bore 3" dia 70 to 80 ft. deep or up to permanent water table, back filling, ramming, complete in all respect. grounding bores shall be made at 6 to 8 feet away from foundation and distance between earth bore shall not be less than 10 feet</v>
          </cell>
          <cell r="C2360" t="str">
            <v>Each</v>
          </cell>
          <cell r="D2360">
            <v>1041.25</v>
          </cell>
          <cell r="E2360">
            <v>10601.25</v>
          </cell>
          <cell r="F2360" t="str">
            <v>Each</v>
          </cell>
          <cell r="G2360">
            <v>1041.25</v>
          </cell>
          <cell r="H2360">
            <v>10601.25</v>
          </cell>
          <cell r="I2360" t="str">
            <v>15.12.1</v>
          </cell>
        </row>
        <row r="2361">
          <cell r="A2361" t="str">
            <v>15-105-d</v>
          </cell>
          <cell r="B2361" t="str">
            <v>Supply at site, hoisting and installation of Single Arm Pole</v>
          </cell>
          <cell r="C2361" t="str">
            <v>Each</v>
          </cell>
          <cell r="D2361">
            <v>1255.6199999999999</v>
          </cell>
          <cell r="E2361">
            <v>57129.26</v>
          </cell>
          <cell r="F2361" t="str">
            <v>Each</v>
          </cell>
          <cell r="G2361">
            <v>1255.6199999999999</v>
          </cell>
          <cell r="H2361">
            <v>57129.26</v>
          </cell>
          <cell r="I2361" t="str">
            <v>15.6.6</v>
          </cell>
        </row>
        <row r="2362">
          <cell r="A2362" t="str">
            <v>15-105-e</v>
          </cell>
          <cell r="B2362" t="str">
            <v>Supply, Installation &amp; Connecting up of earth electrodes with 600mm x 600mm x 3.2mm conductors to main earth bar including all accessories, in 50mm dia G.I. pipe / PVC pipe class D/E up inspection chamber, heavy duty C.I. Cover etc.</v>
          </cell>
          <cell r="C2362" t="str">
            <v>Job</v>
          </cell>
          <cell r="D2362">
            <v>29.4</v>
          </cell>
          <cell r="E2362">
            <v>41854.400000000001</v>
          </cell>
          <cell r="F2362" t="str">
            <v>Job</v>
          </cell>
          <cell r="G2362">
            <v>29.4</v>
          </cell>
          <cell r="H2362">
            <v>41854.400000000001</v>
          </cell>
        </row>
        <row r="2363">
          <cell r="A2363" t="str">
            <v>15-105-f</v>
          </cell>
          <cell r="B2363" t="str">
            <v>Supply and errection of Grounding connecting points</v>
          </cell>
          <cell r="C2363" t="str">
            <v>Each</v>
          </cell>
          <cell r="D2363">
            <v>1255.6199999999999</v>
          </cell>
          <cell r="E2363">
            <v>8545.1200000000008</v>
          </cell>
          <cell r="F2363" t="str">
            <v>Each</v>
          </cell>
          <cell r="G2363">
            <v>1255.6199999999999</v>
          </cell>
          <cell r="H2363">
            <v>8545.1200000000008</v>
          </cell>
          <cell r="I2363" t="str">
            <v>15.18.8</v>
          </cell>
        </row>
        <row r="2364">
          <cell r="A2364" t="str">
            <v>15-105-g</v>
          </cell>
          <cell r="B2364" t="str">
            <v>Providing &amp; fixing of main earth bar, with 80mm x50mm x.20mm copper bar with terminals, insulator supports, lugs, bolts, etc. including bonding to rebars of structure.</v>
          </cell>
          <cell r="C2364" t="str">
            <v>Job</v>
          </cell>
          <cell r="D2364">
            <v>29.4</v>
          </cell>
          <cell r="E2364">
            <v>29904.400000000001</v>
          </cell>
          <cell r="F2364" t="str">
            <v>Job</v>
          </cell>
          <cell r="G2364">
            <v>29.4</v>
          </cell>
          <cell r="H2364">
            <v>29904.400000000001</v>
          </cell>
        </row>
        <row r="2365">
          <cell r="A2365" t="str">
            <v>15-105-h</v>
          </cell>
          <cell r="B2365"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2365" t="str">
            <v>Job</v>
          </cell>
          <cell r="D2365">
            <v>29.4</v>
          </cell>
          <cell r="E2365">
            <v>122516.9</v>
          </cell>
          <cell r="F2365" t="str">
            <v>Job</v>
          </cell>
          <cell r="G2365">
            <v>29.4</v>
          </cell>
          <cell r="H2365">
            <v>122516.9</v>
          </cell>
        </row>
        <row r="2366">
          <cell r="A2366" t="str">
            <v>15-105-i</v>
          </cell>
          <cell r="B2366" t="str">
            <v>Construction of water tight brick type Grounding inspection pit.</v>
          </cell>
          <cell r="C2366" t="str">
            <v>Each</v>
          </cell>
          <cell r="D2366">
            <v>627.80999999999995</v>
          </cell>
          <cell r="E2366">
            <v>5407.81</v>
          </cell>
          <cell r="F2366" t="str">
            <v>Each</v>
          </cell>
          <cell r="G2366">
            <v>627.80999999999995</v>
          </cell>
          <cell r="H2366">
            <v>5407.81</v>
          </cell>
        </row>
        <row r="2367">
          <cell r="A2367" t="str">
            <v>15-106</v>
          </cell>
          <cell r="B2367" t="str">
            <v xml:space="preserve">Supply, installation, testing &amp; commissioning of Lightning Protection System </v>
          </cell>
          <cell r="C2367" t="str">
            <v>Each</v>
          </cell>
          <cell r="D2367">
            <v>2511.25</v>
          </cell>
          <cell r="E2367">
            <v>33581.25</v>
          </cell>
          <cell r="F2367" t="str">
            <v>Each</v>
          </cell>
          <cell r="G2367">
            <v>2511.25</v>
          </cell>
          <cell r="H2367">
            <v>33581.25</v>
          </cell>
          <cell r="I2367" t="str">
            <v>15.18.8</v>
          </cell>
        </row>
        <row r="2368">
          <cell r="A2368" t="str">
            <v>15-107</v>
          </cell>
          <cell r="B2368" t="str">
            <v xml:space="preserve">Supply, installation, testing &amp; commissioning of Lightning Protection System </v>
          </cell>
          <cell r="C2368" t="str">
            <v>Each</v>
          </cell>
          <cell r="D2368">
            <v>5022.5</v>
          </cell>
          <cell r="E2368">
            <v>112572.5</v>
          </cell>
          <cell r="F2368" t="str">
            <v>Each</v>
          </cell>
          <cell r="G2368">
            <v>5022.5</v>
          </cell>
          <cell r="H2368">
            <v>112572.5</v>
          </cell>
          <cell r="I2368" t="str">
            <v>15.18.8</v>
          </cell>
        </row>
        <row r="2369">
          <cell r="A2369" t="str">
            <v>15-108</v>
          </cell>
          <cell r="B2369" t="str">
            <v>Supply &amp; erection of double Arming Bolt</v>
          </cell>
          <cell r="C2369" t="str">
            <v>Each</v>
          </cell>
          <cell r="D2369">
            <v>183.75</v>
          </cell>
          <cell r="E2369">
            <v>900.75</v>
          </cell>
          <cell r="F2369" t="str">
            <v>Each</v>
          </cell>
          <cell r="G2369">
            <v>183.75</v>
          </cell>
          <cell r="H2369">
            <v>900.75</v>
          </cell>
        </row>
        <row r="2370">
          <cell r="A2370" t="str">
            <v>15-109</v>
          </cell>
          <cell r="B2370" t="str">
            <v>Supply &amp; erection of D-Bracket along with cotter pin</v>
          </cell>
          <cell r="C2370" t="str">
            <v>Each</v>
          </cell>
          <cell r="D2370">
            <v>61.3</v>
          </cell>
          <cell r="E2370">
            <v>599.04999999999995</v>
          </cell>
          <cell r="F2370" t="str">
            <v>Each</v>
          </cell>
          <cell r="G2370">
            <v>61.3</v>
          </cell>
          <cell r="H2370">
            <v>599.04999999999995</v>
          </cell>
        </row>
        <row r="2371">
          <cell r="A2371" t="str">
            <v>15-110-a</v>
          </cell>
          <cell r="B2371" t="str">
            <v>Supply &amp; erection of double pole platform for transformers</v>
          </cell>
          <cell r="C2371" t="str">
            <v>Each</v>
          </cell>
          <cell r="D2371">
            <v>1255.6199999999999</v>
          </cell>
          <cell r="E2371">
            <v>16499.259999999998</v>
          </cell>
          <cell r="F2371" t="str">
            <v>Each</v>
          </cell>
          <cell r="G2371">
            <v>1255.6199999999999</v>
          </cell>
          <cell r="H2371">
            <v>16499.259999999998</v>
          </cell>
        </row>
        <row r="2372">
          <cell r="A2372" t="str">
            <v>15-110-b</v>
          </cell>
          <cell r="B2372" t="str">
            <v>Supply &amp; erection of Single pole platform for transformers</v>
          </cell>
          <cell r="C2372" t="str">
            <v>Each</v>
          </cell>
          <cell r="D2372">
            <v>1255.6199999999999</v>
          </cell>
          <cell r="E2372">
            <v>14254.94</v>
          </cell>
          <cell r="F2372" t="str">
            <v>Each</v>
          </cell>
          <cell r="G2372">
            <v>1255.6199999999999</v>
          </cell>
          <cell r="H2372">
            <v>14254.94</v>
          </cell>
        </row>
        <row r="2373">
          <cell r="A2373" t="str">
            <v>15-111</v>
          </cell>
          <cell r="B2373" t="str">
            <v xml:space="preserve">Supply &amp; erection of drop out cutouts </v>
          </cell>
          <cell r="C2373" t="str">
            <v>Each</v>
          </cell>
          <cell r="D2373">
            <v>367.5</v>
          </cell>
          <cell r="E2373">
            <v>10525</v>
          </cell>
          <cell r="F2373" t="str">
            <v>Each</v>
          </cell>
          <cell r="G2373">
            <v>367.5</v>
          </cell>
          <cell r="H2373">
            <v>10525</v>
          </cell>
        </row>
        <row r="2374">
          <cell r="A2374" t="str">
            <v>15-112-a</v>
          </cell>
          <cell r="B2374" t="str">
            <v xml:space="preserve">Supply &amp; erection of dead end clamp </v>
          </cell>
          <cell r="C2374" t="str">
            <v>Each</v>
          </cell>
          <cell r="D2374">
            <v>183.75</v>
          </cell>
          <cell r="E2374">
            <v>960.5</v>
          </cell>
          <cell r="F2374" t="str">
            <v>Each</v>
          </cell>
          <cell r="G2374">
            <v>183.75</v>
          </cell>
          <cell r="H2374">
            <v>960.5</v>
          </cell>
        </row>
        <row r="2375">
          <cell r="A2375" t="str">
            <v>15-112-b</v>
          </cell>
          <cell r="B2375" t="str">
            <v xml:space="preserve">Supply &amp; erection of dead end clamp </v>
          </cell>
          <cell r="C2375" t="str">
            <v>Each</v>
          </cell>
          <cell r="D2375">
            <v>183.75</v>
          </cell>
          <cell r="E2375">
            <v>542.25</v>
          </cell>
          <cell r="F2375" t="str">
            <v>Each</v>
          </cell>
          <cell r="G2375">
            <v>183.75</v>
          </cell>
          <cell r="H2375">
            <v>542.25</v>
          </cell>
        </row>
        <row r="2376">
          <cell r="A2376" t="str">
            <v>15-112-c</v>
          </cell>
          <cell r="B2376" t="str">
            <v xml:space="preserve">Supply &amp; erection of dead end clamp </v>
          </cell>
          <cell r="C2376" t="str">
            <v>Each</v>
          </cell>
          <cell r="D2376">
            <v>183.75</v>
          </cell>
          <cell r="E2376">
            <v>542.25</v>
          </cell>
          <cell r="F2376" t="str">
            <v>Each</v>
          </cell>
          <cell r="G2376">
            <v>183.75</v>
          </cell>
          <cell r="H2376">
            <v>542.25</v>
          </cell>
        </row>
        <row r="2377">
          <cell r="A2377" t="str">
            <v>15-113-a</v>
          </cell>
          <cell r="B2377" t="str">
            <v>Supply &amp; erection of PG Connector</v>
          </cell>
          <cell r="C2377" t="str">
            <v>Each</v>
          </cell>
          <cell r="D2377">
            <v>91.88</v>
          </cell>
          <cell r="E2377">
            <v>510.12</v>
          </cell>
          <cell r="F2377" t="str">
            <v>Each</v>
          </cell>
          <cell r="G2377">
            <v>91.88</v>
          </cell>
          <cell r="H2377">
            <v>510.12</v>
          </cell>
        </row>
        <row r="2378">
          <cell r="A2378" t="str">
            <v>15-113-b</v>
          </cell>
          <cell r="B2378" t="str">
            <v>Supply &amp; erection of PG Connector</v>
          </cell>
          <cell r="C2378" t="str">
            <v>Each</v>
          </cell>
          <cell r="D2378">
            <v>91.88</v>
          </cell>
          <cell r="E2378">
            <v>283.08</v>
          </cell>
          <cell r="F2378" t="str">
            <v>Each</v>
          </cell>
          <cell r="G2378">
            <v>91.88</v>
          </cell>
          <cell r="H2378">
            <v>283.08</v>
          </cell>
        </row>
        <row r="2379">
          <cell r="A2379" t="str">
            <v>15-113-c</v>
          </cell>
          <cell r="B2379" t="str">
            <v>Supply &amp; erection of PG Connector</v>
          </cell>
          <cell r="C2379" t="str">
            <v>Each</v>
          </cell>
          <cell r="D2379">
            <v>91.88</v>
          </cell>
          <cell r="E2379">
            <v>265.14999999999998</v>
          </cell>
          <cell r="F2379" t="str">
            <v>Each</v>
          </cell>
          <cell r="G2379">
            <v>91.88</v>
          </cell>
          <cell r="H2379">
            <v>265.14999999999998</v>
          </cell>
        </row>
        <row r="2380">
          <cell r="A2380" t="str">
            <v>15-114-a</v>
          </cell>
          <cell r="B2380" t="str">
            <v>Supply &amp; erection of Loop dead end clamp</v>
          </cell>
          <cell r="C2380" t="str">
            <v>Each</v>
          </cell>
          <cell r="D2380">
            <v>44.1</v>
          </cell>
          <cell r="E2380">
            <v>205.42</v>
          </cell>
          <cell r="F2380" t="str">
            <v>Each</v>
          </cell>
          <cell r="G2380">
            <v>44.1</v>
          </cell>
          <cell r="H2380">
            <v>205.42</v>
          </cell>
        </row>
        <row r="2381">
          <cell r="A2381" t="str">
            <v>15-114-b</v>
          </cell>
          <cell r="B2381" t="str">
            <v>Supply &amp; erection of Loop dead end clamp</v>
          </cell>
          <cell r="C2381" t="str">
            <v>Each</v>
          </cell>
          <cell r="D2381">
            <v>44.1</v>
          </cell>
          <cell r="E2381">
            <v>193.48</v>
          </cell>
          <cell r="F2381" t="str">
            <v>Each</v>
          </cell>
          <cell r="G2381">
            <v>44.1</v>
          </cell>
          <cell r="H2381">
            <v>193.48</v>
          </cell>
        </row>
        <row r="2382">
          <cell r="A2382" t="str">
            <v>15-115-a</v>
          </cell>
          <cell r="B2382" t="str">
            <v>Supply &amp; erection of double arm GI round conical pole, hot dipped galvanized (80 microns) 12 meters long overall thickness 4 mm, base dia 180 mm and top dia 62 with plate arrangement 450mm x 450mm x 25mm, complete in all respects.</v>
          </cell>
          <cell r="C2382" t="str">
            <v>Each</v>
          </cell>
          <cell r="D2382">
            <v>3766.88</v>
          </cell>
          <cell r="E2382">
            <v>68005.509999999995</v>
          </cell>
          <cell r="F2382" t="str">
            <v>Each</v>
          </cell>
          <cell r="G2382">
            <v>3766.88</v>
          </cell>
          <cell r="H2382">
            <v>68005.509999999995</v>
          </cell>
        </row>
        <row r="2383">
          <cell r="A2383" t="str">
            <v>15-115-b</v>
          </cell>
          <cell r="B2383" t="str">
            <v>Supply &amp; erection of Single arm GI round conical pole, hot dipped galvanized (80 microns) 12 meters long overall thickness 4 mm, base dia 180 mm and top dia 62 with plate arrangement 450mm x 450mm x 25mm, complete in all respects.</v>
          </cell>
          <cell r="C2383" t="str">
            <v>Each</v>
          </cell>
          <cell r="D2383">
            <v>3766.88</v>
          </cell>
          <cell r="E2383">
            <v>66810.509999999995</v>
          </cell>
          <cell r="F2383" t="str">
            <v>Each</v>
          </cell>
          <cell r="G2383">
            <v>3766.88</v>
          </cell>
          <cell r="H2383">
            <v>66810.509999999995</v>
          </cell>
        </row>
        <row r="2384">
          <cell r="A2384" t="str">
            <v>15-115-c</v>
          </cell>
          <cell r="B2384" t="str">
            <v>Supply &amp; erection of Double arm GI round conical pole, hot dipped galvanized (80 microns) 10 meters long overall thickness 4 mm, base dia 180 mm and top dia 62 with plate arrangement 450mm x 450mm x 25mm, complete in all respects.</v>
          </cell>
          <cell r="C2384" t="str">
            <v>Each</v>
          </cell>
          <cell r="D2384">
            <v>3766.88</v>
          </cell>
          <cell r="E2384">
            <v>65615.509999999995</v>
          </cell>
          <cell r="F2384" t="str">
            <v>Each</v>
          </cell>
          <cell r="G2384">
            <v>3766.88</v>
          </cell>
          <cell r="H2384">
            <v>65615.509999999995</v>
          </cell>
        </row>
        <row r="2385">
          <cell r="A2385" t="str">
            <v>15-115-e</v>
          </cell>
          <cell r="B2385" t="str">
            <v>Supply &amp; erection of Double arm GI round conical pole, hot dipped galvanized (80 microns) 12 meters long overall thickness 5 mm, base dia 200 mm and top dia 100 with plate arrangement 450mm x 450mm x 25mm, complete in all respects.</v>
          </cell>
          <cell r="C2385" t="str">
            <v>Each</v>
          </cell>
          <cell r="D2385">
            <v>3766.88</v>
          </cell>
          <cell r="E2385">
            <v>79955.509999999995</v>
          </cell>
          <cell r="F2385" t="str">
            <v>Each</v>
          </cell>
          <cell r="G2385">
            <v>3766.88</v>
          </cell>
          <cell r="H2385">
            <v>79955.509999999995</v>
          </cell>
        </row>
        <row r="2386">
          <cell r="A2386" t="str">
            <v>15-115-f</v>
          </cell>
          <cell r="B2386" t="str">
            <v>Supply &amp; erection of Single arm GI round conical pole, hot dipped galvanized (microns) 10 meters long overall thickness 5 mm, base dia 200 mm and top dia 100 with plate arrangement 450mm x 450mm x 25mm, complete in all respects.</v>
          </cell>
          <cell r="C2386" t="str">
            <v>Each</v>
          </cell>
          <cell r="D2386">
            <v>3766.88</v>
          </cell>
          <cell r="E2386">
            <v>63225.51</v>
          </cell>
          <cell r="F2386" t="str">
            <v>Each</v>
          </cell>
          <cell r="G2386">
            <v>3766.88</v>
          </cell>
          <cell r="H2386">
            <v>63225.51</v>
          </cell>
        </row>
        <row r="2387">
          <cell r="A2387" t="str">
            <v>15-116</v>
          </cell>
          <cell r="B2387" t="str">
            <v>Supply &amp; erection of Timer TB 438</v>
          </cell>
          <cell r="C2387" t="str">
            <v>Each</v>
          </cell>
          <cell r="D2387">
            <v>183.75</v>
          </cell>
          <cell r="E2387">
            <v>13328.75</v>
          </cell>
          <cell r="F2387" t="str">
            <v>Each</v>
          </cell>
          <cell r="G2387">
            <v>183.75</v>
          </cell>
          <cell r="H2387">
            <v>13328.75</v>
          </cell>
        </row>
        <row r="2388">
          <cell r="A2388" t="str">
            <v>15-117</v>
          </cell>
          <cell r="B2388" t="str">
            <v xml:space="preserve">Supply &amp; erection of Magnetic contactor </v>
          </cell>
          <cell r="C2388" t="str">
            <v>Each</v>
          </cell>
          <cell r="D2388">
            <v>183.75</v>
          </cell>
          <cell r="E2388">
            <v>5307.91</v>
          </cell>
          <cell r="F2388" t="str">
            <v>Each</v>
          </cell>
          <cell r="G2388">
            <v>183.75</v>
          </cell>
          <cell r="H2388">
            <v>5307.91</v>
          </cell>
        </row>
        <row r="2389">
          <cell r="A2389" t="str">
            <v>15-118</v>
          </cell>
          <cell r="B2389" t="str">
            <v xml:space="preserve">Providing and laying pipe at a depth of 2-1/2' </v>
          </cell>
          <cell r="C2389" t="str">
            <v>Rft</v>
          </cell>
          <cell r="D2389">
            <v>367.5</v>
          </cell>
          <cell r="E2389">
            <v>1085.69</v>
          </cell>
          <cell r="F2389" t="str">
            <v>m</v>
          </cell>
          <cell r="G2389">
            <v>1205.71</v>
          </cell>
          <cell r="H2389">
            <v>3561.99</v>
          </cell>
        </row>
        <row r="2390">
          <cell r="A2390" t="str">
            <v>15-119</v>
          </cell>
          <cell r="B2390" t="str">
            <v>Supply &amp; erection of 2" PVC pipe flexible (weather proof)</v>
          </cell>
          <cell r="C2390" t="str">
            <v>m</v>
          </cell>
          <cell r="D2390">
            <v>44.1</v>
          </cell>
          <cell r="E2390">
            <v>493.42</v>
          </cell>
          <cell r="F2390" t="str">
            <v>Meter</v>
          </cell>
          <cell r="G2390">
            <v>44.1</v>
          </cell>
          <cell r="H2390">
            <v>493.42</v>
          </cell>
        </row>
        <row r="2391">
          <cell r="A2391" t="str">
            <v>15-120</v>
          </cell>
          <cell r="B2391" t="str">
            <v>Supply &amp; erection of weather proof flexible PVC pipe 1.5" dia</v>
          </cell>
          <cell r="C2391" t="str">
            <v>Each</v>
          </cell>
          <cell r="D2391">
            <v>29.4</v>
          </cell>
          <cell r="E2391">
            <v>292.3</v>
          </cell>
          <cell r="F2391" t="str">
            <v>Each</v>
          </cell>
          <cell r="G2391">
            <v>29.4</v>
          </cell>
          <cell r="H2391">
            <v>292.3</v>
          </cell>
        </row>
        <row r="2392">
          <cell r="A2392" t="str">
            <v>15-121</v>
          </cell>
          <cell r="B2392" t="str">
            <v xml:space="preserve">Supply &amp; erection of DIN rail </v>
          </cell>
          <cell r="C2392" t="str">
            <v>Rft</v>
          </cell>
          <cell r="D2392">
            <v>14.7</v>
          </cell>
          <cell r="E2392">
            <v>262.06</v>
          </cell>
          <cell r="F2392" t="str">
            <v>m</v>
          </cell>
          <cell r="G2392">
            <v>48.23</v>
          </cell>
          <cell r="H2392">
            <v>859.79</v>
          </cell>
        </row>
        <row r="2393">
          <cell r="A2393" t="str">
            <v>15-122-a</v>
          </cell>
          <cell r="B239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3" t="str">
            <v>RMtr</v>
          </cell>
          <cell r="D2393">
            <v>44.1</v>
          </cell>
          <cell r="E2393">
            <v>587.82000000000005</v>
          </cell>
          <cell r="F2393" t="str">
            <v>RMtr</v>
          </cell>
          <cell r="G2393">
            <v>44.1</v>
          </cell>
          <cell r="H2393">
            <v>587.82000000000005</v>
          </cell>
          <cell r="I2393" t="str">
            <v>15.18.8</v>
          </cell>
        </row>
        <row r="2394">
          <cell r="A2394" t="str">
            <v>15-122-b</v>
          </cell>
          <cell r="B239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4" t="str">
            <v>RMtr</v>
          </cell>
          <cell r="D2394">
            <v>88.2</v>
          </cell>
          <cell r="E2394">
            <v>967.72</v>
          </cell>
          <cell r="F2394" t="str">
            <v>RMtr</v>
          </cell>
          <cell r="G2394">
            <v>88.2</v>
          </cell>
          <cell r="H2394">
            <v>967.72</v>
          </cell>
          <cell r="I2394" t="str">
            <v>15.18.8</v>
          </cell>
        </row>
        <row r="2395">
          <cell r="A2395" t="str">
            <v>15-122-c</v>
          </cell>
          <cell r="B239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5" t="str">
            <v>RMtr</v>
          </cell>
          <cell r="D2395">
            <v>117.6</v>
          </cell>
          <cell r="E2395">
            <v>1283.92</v>
          </cell>
          <cell r="F2395" t="str">
            <v>RMtr</v>
          </cell>
          <cell r="G2395">
            <v>117.6</v>
          </cell>
          <cell r="H2395">
            <v>1283.92</v>
          </cell>
          <cell r="I2395" t="str">
            <v>15.18.8</v>
          </cell>
        </row>
        <row r="2396">
          <cell r="A2396" t="str">
            <v>15-122-d</v>
          </cell>
          <cell r="B239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6" t="str">
            <v>RMtr</v>
          </cell>
          <cell r="D2396">
            <v>132.30000000000001</v>
          </cell>
          <cell r="E2396">
            <v>1926</v>
          </cell>
          <cell r="F2396" t="str">
            <v>RMtr</v>
          </cell>
          <cell r="G2396">
            <v>132.30000000000001</v>
          </cell>
          <cell r="H2396">
            <v>1926</v>
          </cell>
          <cell r="I2396" t="str">
            <v>15.18.1</v>
          </cell>
        </row>
        <row r="2397">
          <cell r="A2397" t="str">
            <v>15-122-e</v>
          </cell>
          <cell r="B239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7" t="str">
            <v>RMtr</v>
          </cell>
          <cell r="D2397">
            <v>176.4</v>
          </cell>
          <cell r="E2397">
            <v>2506.65</v>
          </cell>
          <cell r="F2397" t="str">
            <v>RMtr</v>
          </cell>
          <cell r="G2397">
            <v>176.4</v>
          </cell>
          <cell r="H2397">
            <v>2506.65</v>
          </cell>
          <cell r="I2397" t="str">
            <v>15.18.1</v>
          </cell>
        </row>
        <row r="2398">
          <cell r="A2398" t="str">
            <v>15-122-f</v>
          </cell>
          <cell r="B239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8" t="str">
            <v>RMtr</v>
          </cell>
          <cell r="D2398">
            <v>191.1</v>
          </cell>
          <cell r="E2398">
            <v>3417.6</v>
          </cell>
          <cell r="F2398" t="str">
            <v>RMtr</v>
          </cell>
          <cell r="G2398">
            <v>191.1</v>
          </cell>
          <cell r="H2398">
            <v>3417.6</v>
          </cell>
          <cell r="I2398" t="str">
            <v>15.18.1</v>
          </cell>
        </row>
        <row r="2399">
          <cell r="A2399" t="str">
            <v>15-122-g</v>
          </cell>
          <cell r="B239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399" t="str">
            <v>RMtr</v>
          </cell>
          <cell r="D2399">
            <v>735</v>
          </cell>
          <cell r="E2399">
            <v>5494.69</v>
          </cell>
          <cell r="F2399" t="str">
            <v>RMtr</v>
          </cell>
          <cell r="G2399">
            <v>735</v>
          </cell>
          <cell r="H2399">
            <v>5494.69</v>
          </cell>
          <cell r="I2399" t="str">
            <v>15.18.1</v>
          </cell>
        </row>
        <row r="2400">
          <cell r="A2400" t="str">
            <v>15-122-h</v>
          </cell>
          <cell r="B240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0" t="str">
            <v>RMtr</v>
          </cell>
          <cell r="D2400">
            <v>1102.5</v>
          </cell>
          <cell r="E2400">
            <v>9428.07</v>
          </cell>
          <cell r="F2400" t="str">
            <v>RMtr</v>
          </cell>
          <cell r="G2400">
            <v>1102.5</v>
          </cell>
          <cell r="H2400">
            <v>9428.07</v>
          </cell>
          <cell r="I2400" t="str">
            <v>15.18.1</v>
          </cell>
        </row>
        <row r="2401">
          <cell r="A2401" t="str">
            <v>15-122-i</v>
          </cell>
          <cell r="B240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1" t="str">
            <v>RMtr</v>
          </cell>
          <cell r="D2401">
            <v>1470</v>
          </cell>
          <cell r="E2401">
            <v>11269</v>
          </cell>
          <cell r="F2401" t="str">
            <v>RMtr</v>
          </cell>
          <cell r="G2401">
            <v>1470</v>
          </cell>
          <cell r="H2401">
            <v>11269</v>
          </cell>
          <cell r="I2401" t="str">
            <v>15.18.1</v>
          </cell>
        </row>
        <row r="2402">
          <cell r="A2402" t="str">
            <v>15-122-j</v>
          </cell>
          <cell r="B240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2" t="str">
            <v>RMtr</v>
          </cell>
          <cell r="D2402">
            <v>1470</v>
          </cell>
          <cell r="E2402">
            <v>13181</v>
          </cell>
          <cell r="F2402" t="str">
            <v>RMtr</v>
          </cell>
          <cell r="G2402">
            <v>1470</v>
          </cell>
          <cell r="H2402">
            <v>13181</v>
          </cell>
          <cell r="I2402" t="str">
            <v>15.18.1</v>
          </cell>
        </row>
        <row r="2403">
          <cell r="A2403" t="str">
            <v>15-122-k</v>
          </cell>
          <cell r="B240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3" t="str">
            <v>RMtr</v>
          </cell>
          <cell r="D2403">
            <v>1837.5</v>
          </cell>
          <cell r="E2403">
            <v>22152.5</v>
          </cell>
          <cell r="F2403" t="str">
            <v>RMtr</v>
          </cell>
          <cell r="G2403">
            <v>1837.5</v>
          </cell>
          <cell r="H2403">
            <v>22152.5</v>
          </cell>
          <cell r="I2403" t="str">
            <v>15.18.1</v>
          </cell>
        </row>
        <row r="2404">
          <cell r="A2404" t="str">
            <v>15-123-a</v>
          </cell>
          <cell r="B2404" t="str">
            <v xml:space="preserve">Supply &amp; erection of  3 Core Cable PVC/PVC '3 core 2.5 sqmm Cu/PVC/PVC </v>
          </cell>
          <cell r="C2404" t="str">
            <v>Rft</v>
          </cell>
          <cell r="D2404">
            <v>10.29</v>
          </cell>
          <cell r="E2404">
            <v>87.96</v>
          </cell>
          <cell r="F2404" t="str">
            <v>m</v>
          </cell>
          <cell r="G2404">
            <v>33.76</v>
          </cell>
          <cell r="H2404">
            <v>288.60000000000002</v>
          </cell>
          <cell r="I2404" t="str">
            <v>15.18.8</v>
          </cell>
        </row>
        <row r="2405">
          <cell r="A2405" t="str">
            <v>15-123-b</v>
          </cell>
          <cell r="B2405" t="str">
            <v>Supply &amp; erection of 3 CORE FLXIBLE POWER CABLE 1.5 mm2</v>
          </cell>
          <cell r="C2405" t="str">
            <v>Rft</v>
          </cell>
          <cell r="D2405">
            <v>10.29</v>
          </cell>
          <cell r="E2405">
            <v>81.99</v>
          </cell>
          <cell r="F2405" t="str">
            <v>m</v>
          </cell>
          <cell r="G2405">
            <v>33.76</v>
          </cell>
          <cell r="H2405">
            <v>269</v>
          </cell>
          <cell r="I2405" t="str">
            <v>15.18.8</v>
          </cell>
        </row>
        <row r="2406">
          <cell r="A2406" t="str">
            <v>15-124-a</v>
          </cell>
          <cell r="B2406" t="str">
            <v>Supply &amp; erection of 2x10 mm2 Copper Cable</v>
          </cell>
          <cell r="C2406" t="str">
            <v>m</v>
          </cell>
          <cell r="D2406">
            <v>11.76</v>
          </cell>
          <cell r="E2406">
            <v>474.22</v>
          </cell>
          <cell r="F2406" t="str">
            <v>Meter</v>
          </cell>
          <cell r="G2406">
            <v>11.76</v>
          </cell>
          <cell r="H2406">
            <v>474.22</v>
          </cell>
          <cell r="I2406" t="str">
            <v>15.18.8</v>
          </cell>
        </row>
        <row r="2407">
          <cell r="A2407" t="str">
            <v>15-124-b</v>
          </cell>
          <cell r="B2407" t="str">
            <v xml:space="preserve">Supply &amp; erection of 2 core 1.5mmsq Fire Resistant cable </v>
          </cell>
          <cell r="C2407" t="str">
            <v>m</v>
          </cell>
          <cell r="D2407">
            <v>10.29</v>
          </cell>
          <cell r="E2407">
            <v>231.36</v>
          </cell>
          <cell r="F2407" t="str">
            <v>Meter</v>
          </cell>
          <cell r="G2407">
            <v>10.29</v>
          </cell>
          <cell r="H2407">
            <v>231.36</v>
          </cell>
          <cell r="I2407" t="str">
            <v>15.18.8</v>
          </cell>
        </row>
        <row r="2408">
          <cell r="A2408" t="str">
            <v>15-125</v>
          </cell>
          <cell r="B2408" t="str">
            <v>Supply &amp; erection of Flexible Copper Cable 1x4 mm2</v>
          </cell>
          <cell r="C2408" t="str">
            <v>RMtr</v>
          </cell>
          <cell r="D2408">
            <v>10.29</v>
          </cell>
          <cell r="E2408">
            <v>128.6</v>
          </cell>
          <cell r="F2408" t="str">
            <v>RMtr</v>
          </cell>
          <cell r="G2408">
            <v>10.29</v>
          </cell>
          <cell r="H2408">
            <v>128.6</v>
          </cell>
          <cell r="I2408" t="str">
            <v>15.18.8</v>
          </cell>
        </row>
        <row r="2409">
          <cell r="A2409" t="str">
            <v>15-126-a</v>
          </cell>
          <cell r="B240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09" t="str">
            <v>m</v>
          </cell>
          <cell r="D2409">
            <v>44.1</v>
          </cell>
          <cell r="E2409">
            <v>561.01</v>
          </cell>
          <cell r="F2409" t="str">
            <v>Meter</v>
          </cell>
          <cell r="G2409">
            <v>44.1</v>
          </cell>
          <cell r="H2409">
            <v>561.01</v>
          </cell>
          <cell r="I2409" t="str">
            <v>15.18.1</v>
          </cell>
        </row>
        <row r="2410">
          <cell r="A2410" t="str">
            <v>15-126-b</v>
          </cell>
          <cell r="B241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0" t="str">
            <v>m</v>
          </cell>
          <cell r="D2410">
            <v>88.2</v>
          </cell>
          <cell r="E2410">
            <v>914.47</v>
          </cell>
          <cell r="F2410" t="str">
            <v>Meter</v>
          </cell>
          <cell r="G2410">
            <v>88.2</v>
          </cell>
          <cell r="H2410">
            <v>914.47</v>
          </cell>
          <cell r="I2410" t="str">
            <v>15.18.1</v>
          </cell>
        </row>
        <row r="2411">
          <cell r="A2411" t="str">
            <v>15-126-c</v>
          </cell>
          <cell r="B241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1" t="str">
            <v>m</v>
          </cell>
          <cell r="D2411">
            <v>132.30000000000001</v>
          </cell>
          <cell r="E2411">
            <v>1771.97</v>
          </cell>
          <cell r="F2411" t="str">
            <v>Meter</v>
          </cell>
          <cell r="G2411">
            <v>132.30000000000001</v>
          </cell>
          <cell r="H2411">
            <v>1771.97</v>
          </cell>
          <cell r="I2411" t="str">
            <v>15.18.1</v>
          </cell>
        </row>
        <row r="2412">
          <cell r="A2412" t="str">
            <v>15-126-d</v>
          </cell>
          <cell r="B241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412" t="str">
            <v>m</v>
          </cell>
          <cell r="D2412">
            <v>367.5</v>
          </cell>
          <cell r="E2412">
            <v>3380.68</v>
          </cell>
          <cell r="F2412" t="str">
            <v>Meter</v>
          </cell>
          <cell r="G2412">
            <v>367.5</v>
          </cell>
          <cell r="H2412">
            <v>3380.68</v>
          </cell>
          <cell r="I2412" t="str">
            <v>15.18.1</v>
          </cell>
        </row>
        <row r="2413">
          <cell r="A2413" t="str">
            <v>15-126-e</v>
          </cell>
          <cell r="B2413" t="str">
            <v>Supply and installation of four core copper conducter PVC/PVC power cable (BS6400,BS6346,BS7629) in apropriete size of GI cable tray and PVC condute surface mounted completed in all respect.</v>
          </cell>
          <cell r="C2413" t="str">
            <v>Meter</v>
          </cell>
          <cell r="D2413">
            <v>367.5</v>
          </cell>
          <cell r="E2413">
            <v>6199.1</v>
          </cell>
          <cell r="F2413" t="str">
            <v>Meter</v>
          </cell>
          <cell r="G2413">
            <v>367.5</v>
          </cell>
          <cell r="H2413">
            <v>6199.1</v>
          </cell>
          <cell r="I2413" t="str">
            <v>15.4.5, 15.2.4 , 15.3.2.1</v>
          </cell>
        </row>
        <row r="2414">
          <cell r="A2414" t="str">
            <v>15-127-a</v>
          </cell>
          <cell r="B2414" t="str">
            <v>Supply at site, installation, testing and commissioning of the One gang light control switches 10 Amps, 250Volts one way, including appropriate size concealed MS, powder coated back box, complete in all respects.</v>
          </cell>
          <cell r="C2414" t="str">
            <v>Each</v>
          </cell>
          <cell r="D2414">
            <v>29.4</v>
          </cell>
          <cell r="E2414">
            <v>734.45</v>
          </cell>
          <cell r="F2414" t="str">
            <v>Each</v>
          </cell>
          <cell r="G2414">
            <v>29.4</v>
          </cell>
          <cell r="H2414">
            <v>734.45</v>
          </cell>
          <cell r="I2414" t="str">
            <v>15.4.5</v>
          </cell>
        </row>
        <row r="2415">
          <cell r="A2415" t="str">
            <v>15-127-b</v>
          </cell>
          <cell r="B2415" t="str">
            <v>Supply at site, installation, testing and commissioning of Two gang light control switches 10 Amps, 250Volts one way, including appropriate size concealed MS, powder coated back box, complete in all respects.</v>
          </cell>
          <cell r="C2415" t="str">
            <v>Each</v>
          </cell>
          <cell r="D2415">
            <v>29.4</v>
          </cell>
          <cell r="E2415">
            <v>830.05</v>
          </cell>
          <cell r="F2415" t="str">
            <v>Each</v>
          </cell>
          <cell r="G2415">
            <v>29.4</v>
          </cell>
          <cell r="H2415">
            <v>830.05</v>
          </cell>
          <cell r="I2415" t="str">
            <v>15.4.5</v>
          </cell>
        </row>
        <row r="2416">
          <cell r="A2416" t="str">
            <v>15-127-c</v>
          </cell>
          <cell r="B2416" t="str">
            <v>Supply at site, installation, testing and commissioning of Three gang light control switches 10 Amps, 250Volts one way, including appropriate size concealed MS, powder coated back box, complete in all respects.</v>
          </cell>
          <cell r="C2416" t="str">
            <v>Each</v>
          </cell>
          <cell r="D2416">
            <v>44.1</v>
          </cell>
          <cell r="E2416">
            <v>641.6</v>
          </cell>
          <cell r="F2416" t="str">
            <v>Each</v>
          </cell>
          <cell r="G2416">
            <v>44.1</v>
          </cell>
          <cell r="H2416">
            <v>641.6</v>
          </cell>
          <cell r="I2416" t="str">
            <v>15.4.5</v>
          </cell>
        </row>
        <row r="2417">
          <cell r="A2417" t="str">
            <v>15-127-d</v>
          </cell>
          <cell r="B2417" t="str">
            <v>Supply at site, installation, testing and commissioning of Four gang light control switches 10 Amps, 250Volts one way, including appropriate size concealed MS, powder coated back box, complete in all respects.</v>
          </cell>
          <cell r="C2417" t="str">
            <v>Each</v>
          </cell>
          <cell r="D2417">
            <v>44.1</v>
          </cell>
          <cell r="E2417">
            <v>892.55</v>
          </cell>
          <cell r="F2417" t="str">
            <v>Each</v>
          </cell>
          <cell r="G2417">
            <v>44.1</v>
          </cell>
          <cell r="H2417">
            <v>892.55</v>
          </cell>
          <cell r="I2417" t="str">
            <v>15.4.5</v>
          </cell>
        </row>
        <row r="2418">
          <cell r="A2418" t="str">
            <v>15-127-e</v>
          </cell>
          <cell r="B2418" t="str">
            <v>Supply at site, installation, testing and commissioning of Five gang light control switches 10 Amps, 250Volts one way, including appropriate size concealed MS, powder coated back box, complete in all respects.</v>
          </cell>
          <cell r="C2418" t="str">
            <v>Each</v>
          </cell>
          <cell r="D2418">
            <v>58.8</v>
          </cell>
          <cell r="E2418">
            <v>975.66</v>
          </cell>
          <cell r="F2418" t="str">
            <v>Each</v>
          </cell>
          <cell r="G2418">
            <v>58.8</v>
          </cell>
          <cell r="H2418">
            <v>975.66</v>
          </cell>
          <cell r="I2418" t="str">
            <v>15.4.5</v>
          </cell>
        </row>
        <row r="2419">
          <cell r="A2419" t="str">
            <v>15-127-f</v>
          </cell>
          <cell r="B2419" t="str">
            <v>Supply at site, installation, testing and commissioning ofSix gang light control switches 10 Amps, 250Volts one way, including appropriate size concealed MS, powder coated back box, complete in all respects.</v>
          </cell>
          <cell r="C2419" t="str">
            <v>Each</v>
          </cell>
          <cell r="D2419">
            <v>58.8</v>
          </cell>
          <cell r="E2419">
            <v>1203.9100000000001</v>
          </cell>
          <cell r="F2419" t="str">
            <v>Each</v>
          </cell>
          <cell r="G2419">
            <v>58.8</v>
          </cell>
          <cell r="H2419">
            <v>1203.9100000000001</v>
          </cell>
          <cell r="I2419" t="str">
            <v>15.4.5</v>
          </cell>
        </row>
        <row r="2420">
          <cell r="A2420" t="str">
            <v>15-127-g</v>
          </cell>
          <cell r="B2420" t="str">
            <v>Supply at site, installation, testing and commissioning of the Eight gang light control switches 10 Amps, 250Volts one way, including appropriate size concealed MS, powder coated back box, complete in all respects.</v>
          </cell>
          <cell r="C2420" t="str">
            <v>Each</v>
          </cell>
          <cell r="D2420">
            <v>91.88</v>
          </cell>
          <cell r="E2420">
            <v>1505.56</v>
          </cell>
          <cell r="F2420" t="str">
            <v>Each</v>
          </cell>
          <cell r="G2420">
            <v>91.88</v>
          </cell>
          <cell r="H2420">
            <v>1505.56</v>
          </cell>
          <cell r="I2420" t="str">
            <v>15.4.5</v>
          </cell>
        </row>
        <row r="2421">
          <cell r="A2421" t="str">
            <v>15-127-h</v>
          </cell>
          <cell r="B2421" t="str">
            <v>Supply at site, installation, testing and commissioning of One gang light control switches 10 Amps, 250Volts two way, including appropriate size concealed MS, powder coated back box, complete in all respects.</v>
          </cell>
          <cell r="C2421" t="str">
            <v>Each</v>
          </cell>
          <cell r="D2421">
            <v>29.4</v>
          </cell>
          <cell r="E2421">
            <v>889.8</v>
          </cell>
          <cell r="F2421" t="str">
            <v>Each</v>
          </cell>
          <cell r="G2421">
            <v>29.4</v>
          </cell>
          <cell r="H2421">
            <v>889.8</v>
          </cell>
          <cell r="I2421" t="str">
            <v>15.4.5</v>
          </cell>
        </row>
        <row r="2422">
          <cell r="A2422" t="str">
            <v>15-127-i</v>
          </cell>
          <cell r="B2422" t="str">
            <v>Supply at site, installation, testing and commissioning of 2 &amp; 3 pin switched socket unit 5/10 Amps, 250Volts, round pin including appropriate size  MS, powder coated back box, complete in all respects.</v>
          </cell>
          <cell r="C2422" t="str">
            <v>Each</v>
          </cell>
          <cell r="D2422">
            <v>29.4</v>
          </cell>
          <cell r="E2422">
            <v>806.22</v>
          </cell>
          <cell r="F2422" t="str">
            <v>Each</v>
          </cell>
          <cell r="G2422">
            <v>29.4</v>
          </cell>
          <cell r="H2422">
            <v>806.22</v>
          </cell>
          <cell r="I2422" t="str">
            <v>15.4.5</v>
          </cell>
        </row>
        <row r="2423">
          <cell r="A2423" t="str">
            <v>15-127-j</v>
          </cell>
          <cell r="B2423" t="str">
            <v>Supply at site, installation, testing and commissioning of 3 pin switched socket unit 13/15 Amps, 250Volts, round pin including appropriate size  MS, powder coated back box, complete in all respects.</v>
          </cell>
          <cell r="C2423" t="str">
            <v>Each</v>
          </cell>
          <cell r="D2423">
            <v>44.1</v>
          </cell>
          <cell r="E2423">
            <v>1203.3699999999999</v>
          </cell>
          <cell r="F2423" t="str">
            <v>Each</v>
          </cell>
          <cell r="G2423">
            <v>44.1</v>
          </cell>
          <cell r="H2423">
            <v>1203.3699999999999</v>
          </cell>
          <cell r="I2423" t="str">
            <v>15.4.5</v>
          </cell>
        </row>
        <row r="2424">
          <cell r="A2424" t="str">
            <v>15-127-k</v>
          </cell>
          <cell r="B2424" t="str">
            <v>Supply at site, installation, testing and commissioning of 3 pin switched socket unit 20 Amps, 250Volts, round pin including appropriate size  MS, powder coated back box, complete in all respects.</v>
          </cell>
          <cell r="C2424" t="str">
            <v>Each</v>
          </cell>
          <cell r="D2424">
            <v>44.1</v>
          </cell>
          <cell r="E2424">
            <v>731.28</v>
          </cell>
          <cell r="F2424" t="str">
            <v>Each</v>
          </cell>
          <cell r="G2424">
            <v>44.1</v>
          </cell>
          <cell r="H2424">
            <v>731.28</v>
          </cell>
          <cell r="I2424" t="str">
            <v>15.4.5</v>
          </cell>
        </row>
        <row r="2425">
          <cell r="A2425" t="str">
            <v>15-127-l</v>
          </cell>
          <cell r="B2425" t="str">
            <v>Supply at site, installation, testing and commissioning of Push Button 10 Amps, 250Volts, including appropriate size  MS, powder coated back box, complete in all respects.</v>
          </cell>
          <cell r="C2425" t="str">
            <v>Each</v>
          </cell>
          <cell r="D2425">
            <v>44.1</v>
          </cell>
          <cell r="E2425">
            <v>1815.63</v>
          </cell>
          <cell r="F2425" t="str">
            <v>Each</v>
          </cell>
          <cell r="G2425">
            <v>44.1</v>
          </cell>
          <cell r="H2425">
            <v>1815.63</v>
          </cell>
          <cell r="I2425" t="str">
            <v>15.4.7</v>
          </cell>
        </row>
        <row r="2426">
          <cell r="A2426" t="str">
            <v>15-127-m</v>
          </cell>
          <cell r="B2426" t="str">
            <v>Supply at site, installation, testing and commissioning of Fan Dimmer with switch/  MS, powder coated back box with all associated accessories, complete in all respects.</v>
          </cell>
          <cell r="C2426" t="str">
            <v>Each</v>
          </cell>
          <cell r="D2426">
            <v>44.1</v>
          </cell>
          <cell r="E2426">
            <v>940.35</v>
          </cell>
          <cell r="F2426" t="str">
            <v>Each</v>
          </cell>
          <cell r="G2426">
            <v>44.1</v>
          </cell>
          <cell r="H2426">
            <v>940.35</v>
          </cell>
          <cell r="I2426" t="str">
            <v>15.4.12</v>
          </cell>
        </row>
        <row r="2427">
          <cell r="A2427" t="str">
            <v>15-127-n</v>
          </cell>
          <cell r="B2427" t="str">
            <v>Supply at site, installation, testing and commissioning of DP switch 20 Amps with neon indication lamp  complete with MS, powder coated back box, complete in all respects.</v>
          </cell>
          <cell r="C2427" t="str">
            <v>Each</v>
          </cell>
          <cell r="D2427">
            <v>58.8</v>
          </cell>
          <cell r="E2427">
            <v>1301.5999999999999</v>
          </cell>
          <cell r="F2427" t="str">
            <v>Each</v>
          </cell>
          <cell r="G2427">
            <v>58.8</v>
          </cell>
          <cell r="H2427">
            <v>1301.5999999999999</v>
          </cell>
          <cell r="I2427" t="str">
            <v>15.4.12</v>
          </cell>
        </row>
        <row r="2428">
          <cell r="A2428" t="str">
            <v>15-127-o</v>
          </cell>
          <cell r="B2428" t="str">
            <v>Supply at site, installation, testing and commissioning of Three Pin 220 V 05/10 Amp Switch socket, complete in all respects.</v>
          </cell>
          <cell r="C2428" t="str">
            <v>Each</v>
          </cell>
          <cell r="D2428">
            <v>58.8</v>
          </cell>
          <cell r="E2428">
            <v>596.54999999999995</v>
          </cell>
          <cell r="F2428" t="str">
            <v>Each</v>
          </cell>
          <cell r="G2428">
            <v>58.8</v>
          </cell>
          <cell r="H2428">
            <v>596.54999999999995</v>
          </cell>
          <cell r="I2428" t="str">
            <v>15.4.12</v>
          </cell>
        </row>
        <row r="2429">
          <cell r="A2429" t="str">
            <v>15-127-p</v>
          </cell>
          <cell r="B2429" t="str">
            <v>Supply at site, installation, testing and commissioning of Three Pin 220 V 20 Amps Switch socket, complete in all respects.</v>
          </cell>
          <cell r="C2429" t="str">
            <v>Each</v>
          </cell>
          <cell r="D2429">
            <v>58.8</v>
          </cell>
          <cell r="E2429">
            <v>668.25</v>
          </cell>
          <cell r="F2429" t="str">
            <v>Each</v>
          </cell>
          <cell r="G2429">
            <v>58.8</v>
          </cell>
          <cell r="H2429">
            <v>668.25</v>
          </cell>
        </row>
        <row r="2430">
          <cell r="A2430" t="str">
            <v>15-127-q</v>
          </cell>
          <cell r="B2430" t="str">
            <v>Supply at site, installation, testing and commissioning of Three Pin Universal Switch socket, complete in all respects.</v>
          </cell>
          <cell r="C2430" t="str">
            <v>Each</v>
          </cell>
          <cell r="D2430">
            <v>58.8</v>
          </cell>
          <cell r="E2430">
            <v>220.12</v>
          </cell>
          <cell r="F2430" t="str">
            <v>Each</v>
          </cell>
          <cell r="G2430">
            <v>58.8</v>
          </cell>
          <cell r="H2430">
            <v>220.12</v>
          </cell>
          <cell r="I2430" t="str">
            <v>15.4.6</v>
          </cell>
        </row>
        <row r="2431">
          <cell r="A2431" t="str">
            <v>15-128-a</v>
          </cell>
          <cell r="B2431" t="str">
            <v>Supply and installation of Flush Face Plate One Way Switch 220V 10 Amps Switch, complete in all respects</v>
          </cell>
          <cell r="C2431" t="str">
            <v>Each</v>
          </cell>
          <cell r="D2431">
            <v>14.7</v>
          </cell>
          <cell r="E2431">
            <v>95.96</v>
          </cell>
          <cell r="F2431" t="str">
            <v>Each</v>
          </cell>
          <cell r="G2431">
            <v>14.7</v>
          </cell>
          <cell r="H2431">
            <v>95.96</v>
          </cell>
          <cell r="I2431" t="str">
            <v>15.4.5</v>
          </cell>
        </row>
        <row r="2432">
          <cell r="A2432" t="str">
            <v>15-128-b</v>
          </cell>
          <cell r="B2432" t="str">
            <v>Supply and installation of Flush Face Plate Two Way Switch 220V 10 Amps switch, complete in all respects</v>
          </cell>
          <cell r="C2432" t="str">
            <v>Each</v>
          </cell>
          <cell r="D2432">
            <v>14.7</v>
          </cell>
          <cell r="E2432">
            <v>118.66</v>
          </cell>
          <cell r="F2432" t="str">
            <v>Each</v>
          </cell>
          <cell r="G2432">
            <v>14.7</v>
          </cell>
          <cell r="H2432">
            <v>118.66</v>
          </cell>
          <cell r="I2432" t="str">
            <v>15.4.5</v>
          </cell>
        </row>
        <row r="2433">
          <cell r="A2433" t="str">
            <v>15-129-a</v>
          </cell>
          <cell r="B2433" t="str">
            <v>Supply &amp;. Installation of flush type switch (Single pole 220V 5 amps switch 1 way) manufactured by  fixed over sheet including appropriate size outlet box of 16SWG black enameled  MS sheet recessed  in wall, column etc. complete in all respects</v>
          </cell>
          <cell r="C2433" t="str">
            <v>Each</v>
          </cell>
          <cell r="D2433">
            <v>29.4</v>
          </cell>
          <cell r="E2433">
            <v>256.45</v>
          </cell>
          <cell r="F2433" t="str">
            <v>Each</v>
          </cell>
          <cell r="G2433">
            <v>29.4</v>
          </cell>
          <cell r="H2433">
            <v>256.45</v>
          </cell>
          <cell r="I2433" t="str">
            <v>15.4.5</v>
          </cell>
        </row>
        <row r="2434">
          <cell r="A2434" t="str">
            <v>15-129-b</v>
          </cell>
          <cell r="B2434" t="str">
            <v>Supply &amp;. Installation of flush type switch (Single pole 220V 10 amps switch 2 way) manufactured by  fixed over sheet including appropriate size outlet box of 16SWG black enameled  MS sheet recessed  in wall, column etc. complete in all respects</v>
          </cell>
          <cell r="C2434" t="str">
            <v>Each</v>
          </cell>
          <cell r="D2434">
            <v>29.4</v>
          </cell>
          <cell r="E2434">
            <v>232.55</v>
          </cell>
          <cell r="F2434" t="str">
            <v>Each</v>
          </cell>
          <cell r="G2434">
            <v>29.4</v>
          </cell>
          <cell r="H2434">
            <v>232.55</v>
          </cell>
          <cell r="I2434" t="str">
            <v>15.4.5</v>
          </cell>
        </row>
        <row r="2435">
          <cell r="A2435" t="str">
            <v>15-129-c</v>
          </cell>
          <cell r="B2435" t="str">
            <v>Supply &amp;. Installation of flush type switch (2-Pin 10 amps 220 V Switch Socket) manufactured by  fixed over sheet including appropriate size outlet box of 16SWG black enameled  MS sheet recessed  in wall, column etc. complete in all respects</v>
          </cell>
          <cell r="C2435" t="str">
            <v>Each</v>
          </cell>
          <cell r="D2435">
            <v>29.4</v>
          </cell>
          <cell r="E2435">
            <v>298.27999999999997</v>
          </cell>
          <cell r="F2435" t="str">
            <v>Each</v>
          </cell>
          <cell r="G2435">
            <v>29.4</v>
          </cell>
          <cell r="H2435">
            <v>298.27999999999997</v>
          </cell>
          <cell r="I2435" t="str">
            <v>15.4.5</v>
          </cell>
        </row>
        <row r="2436">
          <cell r="A2436" t="str">
            <v>15-130-a</v>
          </cell>
          <cell r="B2436"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436" t="str">
            <v>Point</v>
          </cell>
          <cell r="D2436">
            <v>183.75</v>
          </cell>
          <cell r="E2436">
            <v>4423.32</v>
          </cell>
          <cell r="F2436" t="str">
            <v>Point</v>
          </cell>
          <cell r="G2436">
            <v>183.75</v>
          </cell>
          <cell r="H2436">
            <v>4423.32</v>
          </cell>
          <cell r="I2436" t="str">
            <v>15.18.8</v>
          </cell>
        </row>
        <row r="2437">
          <cell r="A2437" t="str">
            <v>15-130-b</v>
          </cell>
          <cell r="B2437" t="str">
            <v>Supply, installation, testing and commissioning of Mixer Amplifier (240W); 6 MIC Input; complete in all respects.</v>
          </cell>
          <cell r="C2437" t="str">
            <v>Each</v>
          </cell>
          <cell r="D2437">
            <v>367.5</v>
          </cell>
          <cell r="E2437">
            <v>82167.350000000006</v>
          </cell>
          <cell r="F2437" t="str">
            <v>Each</v>
          </cell>
          <cell r="G2437">
            <v>367.5</v>
          </cell>
          <cell r="H2437">
            <v>82167.350000000006</v>
          </cell>
          <cell r="I2437" t="str">
            <v>15.16.3</v>
          </cell>
        </row>
        <row r="2438">
          <cell r="A2438" t="str">
            <v>15-130-c</v>
          </cell>
          <cell r="B2438" t="str">
            <v>Supply, installation, testing and commissioning of Power Amplifier</v>
          </cell>
          <cell r="C2438" t="str">
            <v>Each</v>
          </cell>
          <cell r="D2438">
            <v>367.5</v>
          </cell>
          <cell r="E2438">
            <v>163967.20000000001</v>
          </cell>
          <cell r="F2438" t="str">
            <v>Each</v>
          </cell>
          <cell r="G2438">
            <v>367.5</v>
          </cell>
          <cell r="H2438">
            <v>163967.20000000001</v>
          </cell>
          <cell r="I2438" t="str">
            <v>15.16.3</v>
          </cell>
        </row>
        <row r="2439">
          <cell r="A2439" t="str">
            <v>15-130-d</v>
          </cell>
          <cell r="B2439" t="str">
            <v>Supply and installation of plena easy line 120 Watt mixer amplifier</v>
          </cell>
          <cell r="C2439" t="str">
            <v>Each</v>
          </cell>
          <cell r="D2439">
            <v>735</v>
          </cell>
          <cell r="E2439">
            <v>54510</v>
          </cell>
          <cell r="F2439" t="str">
            <v>Each</v>
          </cell>
          <cell r="G2439">
            <v>735</v>
          </cell>
          <cell r="H2439">
            <v>54510</v>
          </cell>
        </row>
        <row r="2440">
          <cell r="A2440" t="str">
            <v>15-130-e</v>
          </cell>
          <cell r="B2440" t="str">
            <v>Supply, installation, testing &amp; commissioning of Back Ground Music Player</v>
          </cell>
          <cell r="C2440" t="str">
            <v>Each</v>
          </cell>
          <cell r="D2440">
            <v>735</v>
          </cell>
          <cell r="E2440">
            <v>76860.7</v>
          </cell>
          <cell r="F2440" t="str">
            <v>Each</v>
          </cell>
          <cell r="G2440">
            <v>735</v>
          </cell>
          <cell r="H2440">
            <v>76860.7</v>
          </cell>
        </row>
        <row r="2441">
          <cell r="A2441" t="str">
            <v>15-130-f</v>
          </cell>
          <cell r="B2441" t="str">
            <v>Supply, installation, testing &amp; commissioning of Goose Neck Microphone</v>
          </cell>
          <cell r="C2441" t="str">
            <v>Each</v>
          </cell>
          <cell r="D2441">
            <v>367.5</v>
          </cell>
          <cell r="E2441">
            <v>19308.25</v>
          </cell>
          <cell r="F2441" t="str">
            <v>Each</v>
          </cell>
          <cell r="G2441">
            <v>367.5</v>
          </cell>
          <cell r="H2441">
            <v>19308.25</v>
          </cell>
          <cell r="I2441" t="str">
            <v>15.16.4</v>
          </cell>
        </row>
        <row r="2442">
          <cell r="A2442" t="str">
            <v>15-130-g</v>
          </cell>
          <cell r="B2442" t="str">
            <v>Supply, installation, testing &amp; commissioning of Table Stand Microphone</v>
          </cell>
          <cell r="C2442" t="str">
            <v>Each</v>
          </cell>
          <cell r="D2442">
            <v>367.5</v>
          </cell>
          <cell r="E2442">
            <v>19308.25</v>
          </cell>
          <cell r="F2442" t="str">
            <v>Each</v>
          </cell>
          <cell r="G2442">
            <v>367.5</v>
          </cell>
          <cell r="H2442">
            <v>19308.25</v>
          </cell>
          <cell r="I2442" t="str">
            <v>15.16.4</v>
          </cell>
        </row>
        <row r="2443">
          <cell r="A2443" t="str">
            <v>15-130-h</v>
          </cell>
          <cell r="B2443" t="str">
            <v>Supply, installation, testing &amp; commissioning of Cordless MIC with Receivers</v>
          </cell>
          <cell r="C2443" t="str">
            <v>Each</v>
          </cell>
          <cell r="D2443">
            <v>367.5</v>
          </cell>
          <cell r="E2443">
            <v>76447.28</v>
          </cell>
          <cell r="F2443" t="str">
            <v>Each</v>
          </cell>
          <cell r="G2443">
            <v>367.5</v>
          </cell>
          <cell r="H2443">
            <v>76447.28</v>
          </cell>
          <cell r="I2443" t="str">
            <v>15.16.4</v>
          </cell>
        </row>
        <row r="2444">
          <cell r="A2444" t="str">
            <v>15-130-i</v>
          </cell>
          <cell r="B2444" t="str">
            <v>Supply, installation, testing &amp; commissioning of Ceiling Mount Speakers</v>
          </cell>
          <cell r="C2444" t="str">
            <v>Each</v>
          </cell>
          <cell r="D2444">
            <v>183.75</v>
          </cell>
          <cell r="E2444">
            <v>2473.38</v>
          </cell>
          <cell r="F2444" t="str">
            <v>Each</v>
          </cell>
          <cell r="G2444">
            <v>183.75</v>
          </cell>
          <cell r="H2444">
            <v>2473.38</v>
          </cell>
          <cell r="I2444" t="str">
            <v>15.16.7</v>
          </cell>
        </row>
        <row r="2445">
          <cell r="A2445" t="str">
            <v>15-130-j</v>
          </cell>
          <cell r="B2445" t="str">
            <v xml:space="preserve">Supply, installation, testing &amp; commissioning of Wall Mount Speakers </v>
          </cell>
          <cell r="C2445" t="str">
            <v>Each</v>
          </cell>
          <cell r="D2445">
            <v>183.75</v>
          </cell>
          <cell r="E2445">
            <v>50018.41</v>
          </cell>
          <cell r="F2445" t="str">
            <v>Each</v>
          </cell>
          <cell r="G2445">
            <v>183.75</v>
          </cell>
          <cell r="H2445">
            <v>50018.41</v>
          </cell>
          <cell r="I2445" t="str">
            <v>15.16.7</v>
          </cell>
        </row>
        <row r="2446">
          <cell r="A2446" t="str">
            <v>15-130-k</v>
          </cell>
          <cell r="B2446" t="str">
            <v xml:space="preserve">Supply, installation, testing &amp; commissioning of Wall Mount Speakers </v>
          </cell>
          <cell r="C2446" t="str">
            <v>Each</v>
          </cell>
          <cell r="D2446">
            <v>183.75</v>
          </cell>
          <cell r="E2446">
            <v>6051.65</v>
          </cell>
          <cell r="F2446" t="str">
            <v>Each</v>
          </cell>
          <cell r="G2446">
            <v>183.75</v>
          </cell>
          <cell r="H2446">
            <v>6051.65</v>
          </cell>
          <cell r="I2446" t="str">
            <v>15.16.7</v>
          </cell>
        </row>
        <row r="2447">
          <cell r="A2447" t="str">
            <v>15-130-l</v>
          </cell>
          <cell r="B2447" t="str">
            <v xml:space="preserve">Supply, installation, testing &amp; commissioning of Column Loud Speakers </v>
          </cell>
          <cell r="C2447" t="str">
            <v>Each</v>
          </cell>
          <cell r="D2447">
            <v>183.75</v>
          </cell>
          <cell r="E2447">
            <v>22554.15</v>
          </cell>
          <cell r="F2447" t="str">
            <v>Each</v>
          </cell>
          <cell r="G2447">
            <v>183.75</v>
          </cell>
          <cell r="H2447">
            <v>22554.15</v>
          </cell>
          <cell r="I2447" t="str">
            <v>15.16.7</v>
          </cell>
        </row>
        <row r="2448">
          <cell r="A2448" t="str">
            <v>15-130-m</v>
          </cell>
          <cell r="B2448" t="str">
            <v xml:space="preserve">Supplying, installation, wiring, connection of speaker cable 37/0.0076 flexible cable for Audio speaker and pre laid 3A" PVC conduit </v>
          </cell>
          <cell r="C2448" t="str">
            <v>m</v>
          </cell>
          <cell r="D2448">
            <v>4.41</v>
          </cell>
          <cell r="E2448">
            <v>88.06</v>
          </cell>
          <cell r="F2448" t="str">
            <v>Meter</v>
          </cell>
          <cell r="G2448">
            <v>4.41</v>
          </cell>
          <cell r="H2448">
            <v>88.06</v>
          </cell>
        </row>
        <row r="2449">
          <cell r="A2449" t="str">
            <v>15-130-n</v>
          </cell>
          <cell r="B2449" t="str">
            <v>Supply, connecting, testing &amp; commissioning of recessed mounting 8" dia Speaker having cylinderical shape 5W operating voltage 12V suitable for PA system, complete in all respects.</v>
          </cell>
          <cell r="C2449" t="str">
            <v>No</v>
          </cell>
          <cell r="D2449">
            <v>91.88</v>
          </cell>
          <cell r="E2449">
            <v>3676.88</v>
          </cell>
          <cell r="F2449" t="str">
            <v>No</v>
          </cell>
          <cell r="G2449">
            <v>91.88</v>
          </cell>
          <cell r="H2449">
            <v>3676.88</v>
          </cell>
          <cell r="I2449" t="str">
            <v>15.16.7</v>
          </cell>
        </row>
        <row r="2450">
          <cell r="A2450" t="str">
            <v>15-131-a</v>
          </cell>
          <cell r="B2450" t="str">
            <v xml:space="preserve">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 </v>
          </cell>
          <cell r="C2450" t="str">
            <v>Point</v>
          </cell>
          <cell r="D2450">
            <v>627.80999999999995</v>
          </cell>
          <cell r="E2450">
            <v>5973.02</v>
          </cell>
          <cell r="F2450" t="str">
            <v>Point</v>
          </cell>
          <cell r="G2450">
            <v>627.80999999999995</v>
          </cell>
          <cell r="H2450">
            <v>5973.02</v>
          </cell>
          <cell r="I2450" t="str">
            <v>15.18.8</v>
          </cell>
        </row>
        <row r="2451">
          <cell r="A2451" t="str">
            <v>15-131-b</v>
          </cell>
          <cell r="B2451" t="str">
            <v>Supply, installation, testing &amp; commissioning of Analogue Addressable Manual Call Point / Pull Station with Base and Back Box with Key UL Listed complete in all respects.</v>
          </cell>
          <cell r="C2451" t="str">
            <v>Each</v>
          </cell>
          <cell r="D2451">
            <v>183.75</v>
          </cell>
          <cell r="E2451">
            <v>8829.65</v>
          </cell>
          <cell r="F2451" t="str">
            <v>Each</v>
          </cell>
          <cell r="G2451">
            <v>183.75</v>
          </cell>
          <cell r="H2451">
            <v>8829.65</v>
          </cell>
        </row>
        <row r="2452">
          <cell r="A2452" t="str">
            <v>15-131-c</v>
          </cell>
          <cell r="B2452" t="str">
            <v>Supply, installation, testing &amp; commissioning of Analogue Addressable Sounder with Flasher, 24 VDC, Mounting Base and with Base and Back Box with Key UL Listed complete in all respects.</v>
          </cell>
          <cell r="C2452" t="str">
            <v>Each</v>
          </cell>
          <cell r="D2452">
            <v>183.75</v>
          </cell>
          <cell r="E2452">
            <v>17357.259999999998</v>
          </cell>
          <cell r="F2452" t="str">
            <v>Each</v>
          </cell>
          <cell r="G2452">
            <v>183.75</v>
          </cell>
          <cell r="H2452">
            <v>17357.259999999998</v>
          </cell>
        </row>
        <row r="2453">
          <cell r="A2453" t="str">
            <v>15-131-d</v>
          </cell>
          <cell r="B2453"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453" t="str">
            <v>Each</v>
          </cell>
          <cell r="D2453">
            <v>183.75</v>
          </cell>
          <cell r="E2453">
            <v>13002.57</v>
          </cell>
          <cell r="F2453" t="str">
            <v>Each</v>
          </cell>
          <cell r="G2453">
            <v>183.75</v>
          </cell>
          <cell r="H2453">
            <v>13002.57</v>
          </cell>
          <cell r="I2453" t="str">
            <v>15.17.4</v>
          </cell>
        </row>
        <row r="2454">
          <cell r="A2454" t="str">
            <v>15-131-e</v>
          </cell>
          <cell r="B2454" t="str">
            <v xml:space="preserve">Supply, installation, testing &amp; commissioning of Addressable Heat Detector </v>
          </cell>
          <cell r="C2454" t="str">
            <v>Each</v>
          </cell>
          <cell r="D2454">
            <v>183.75</v>
          </cell>
          <cell r="E2454">
            <v>7831.75</v>
          </cell>
          <cell r="F2454" t="str">
            <v>Each</v>
          </cell>
          <cell r="G2454">
            <v>183.75</v>
          </cell>
          <cell r="H2454">
            <v>7831.75</v>
          </cell>
          <cell r="I2454" t="str">
            <v>15.17.4</v>
          </cell>
        </row>
        <row r="2455">
          <cell r="A2455" t="str">
            <v>15-131-f</v>
          </cell>
          <cell r="B2455" t="str">
            <v>Supply, installation, testing &amp; commissioning of Wall mounted Sounder complete in all respect .</v>
          </cell>
          <cell r="C2455" t="str">
            <v>Each</v>
          </cell>
          <cell r="D2455">
            <v>183.75</v>
          </cell>
          <cell r="E2455">
            <v>13149.5</v>
          </cell>
          <cell r="F2455" t="str">
            <v>Each</v>
          </cell>
          <cell r="G2455">
            <v>183.75</v>
          </cell>
          <cell r="H2455">
            <v>13149.5</v>
          </cell>
          <cell r="I2455" t="str">
            <v>15.16.7</v>
          </cell>
        </row>
        <row r="2456">
          <cell r="A2456" t="str">
            <v>15-131-g</v>
          </cell>
          <cell r="B2456"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456" t="str">
            <v>Each</v>
          </cell>
          <cell r="D2456">
            <v>183.75</v>
          </cell>
          <cell r="E2456">
            <v>314505.53000000003</v>
          </cell>
          <cell r="F2456" t="str">
            <v>Each</v>
          </cell>
          <cell r="G2456">
            <v>183.75</v>
          </cell>
          <cell r="H2456">
            <v>314505.5</v>
          </cell>
          <cell r="I2456" t="str">
            <v>15.17.8</v>
          </cell>
        </row>
        <row r="2457">
          <cell r="A2457" t="str">
            <v>15-131-h</v>
          </cell>
          <cell r="B2457" t="str">
            <v>Supply, installation, connecting, testing and commissioning of conventional type Fire Alarm Control Panel (FACP) having 2 zone conventional type</v>
          </cell>
          <cell r="C2457" t="str">
            <v>No</v>
          </cell>
          <cell r="D2457">
            <v>183.75</v>
          </cell>
          <cell r="E2457">
            <v>89808.75</v>
          </cell>
          <cell r="F2457" t="str">
            <v>No</v>
          </cell>
          <cell r="G2457">
            <v>183.75</v>
          </cell>
          <cell r="H2457">
            <v>89808.75</v>
          </cell>
        </row>
        <row r="2458">
          <cell r="A2458" t="str">
            <v>15-132</v>
          </cell>
          <cell r="B2458" t="str">
            <v>Supply, installation, testing &amp; commissioning of Beam Detector, TX-RX, 50 meter Range, complete in all respects.</v>
          </cell>
          <cell r="C2458" t="str">
            <v>Each</v>
          </cell>
          <cell r="D2458">
            <v>183.75</v>
          </cell>
          <cell r="E2458">
            <v>68529.55</v>
          </cell>
          <cell r="F2458" t="str">
            <v>Each</v>
          </cell>
          <cell r="G2458">
            <v>183.75</v>
          </cell>
          <cell r="H2458">
            <v>68529.55</v>
          </cell>
        </row>
        <row r="2459">
          <cell r="A2459" t="str">
            <v>15-133</v>
          </cell>
          <cell r="B2459" t="str">
            <v xml:space="preserve">Supply, installation, testing &amp; commissioning of input module </v>
          </cell>
          <cell r="C2459" t="str">
            <v>Each</v>
          </cell>
          <cell r="D2459">
            <v>183.75</v>
          </cell>
          <cell r="E2459">
            <v>12628.74</v>
          </cell>
          <cell r="F2459" t="str">
            <v>Each</v>
          </cell>
          <cell r="G2459">
            <v>183.75</v>
          </cell>
          <cell r="H2459">
            <v>12628.74</v>
          </cell>
          <cell r="I2459" t="str">
            <v>15.16.4 , 15.16.5</v>
          </cell>
        </row>
        <row r="2460">
          <cell r="A2460" t="str">
            <v>15-134</v>
          </cell>
          <cell r="B2460" t="str">
            <v>Supply, installation, testing &amp; commissioning of Manual call Point completed in all respect.</v>
          </cell>
          <cell r="C2460" t="str">
            <v>Each</v>
          </cell>
          <cell r="D2460">
            <v>183.75</v>
          </cell>
          <cell r="E2460">
            <v>8250</v>
          </cell>
          <cell r="F2460" t="str">
            <v>Each</v>
          </cell>
          <cell r="G2460">
            <v>183.75</v>
          </cell>
          <cell r="H2460">
            <v>8250</v>
          </cell>
        </row>
        <row r="2461">
          <cell r="A2461" t="str">
            <v>15-135-a</v>
          </cell>
          <cell r="B2461"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1" t="str">
            <v>Rft</v>
          </cell>
          <cell r="D2461">
            <v>313.91000000000003</v>
          </cell>
          <cell r="E2461">
            <v>3326.66</v>
          </cell>
          <cell r="F2461" t="str">
            <v>m</v>
          </cell>
          <cell r="G2461">
            <v>1029.8800000000001</v>
          </cell>
          <cell r="H2461">
            <v>10914.23</v>
          </cell>
        </row>
        <row r="2462">
          <cell r="A2462" t="str">
            <v>15-135-b</v>
          </cell>
          <cell r="B2462"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2" t="str">
            <v>Rft</v>
          </cell>
          <cell r="D2462">
            <v>313.91000000000003</v>
          </cell>
          <cell r="E2462">
            <v>3898.91</v>
          </cell>
          <cell r="F2462" t="str">
            <v>m</v>
          </cell>
          <cell r="G2462">
            <v>1029.8800000000001</v>
          </cell>
          <cell r="H2462">
            <v>12791.69</v>
          </cell>
        </row>
        <row r="2463">
          <cell r="A2463" t="str">
            <v>15-135-c</v>
          </cell>
          <cell r="B2463"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3" t="str">
            <v>Rft</v>
          </cell>
          <cell r="D2463">
            <v>313.91000000000003</v>
          </cell>
          <cell r="E2463">
            <v>2572.92</v>
          </cell>
          <cell r="F2463" t="str">
            <v>m</v>
          </cell>
          <cell r="G2463">
            <v>1029.8800000000001</v>
          </cell>
          <cell r="H2463">
            <v>8441.35</v>
          </cell>
        </row>
        <row r="2464">
          <cell r="A2464" t="str">
            <v>15-135-d</v>
          </cell>
          <cell r="B2464"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4" t="str">
            <v>Rft</v>
          </cell>
          <cell r="D2464">
            <v>313.91000000000003</v>
          </cell>
          <cell r="E2464">
            <v>2703.91</v>
          </cell>
          <cell r="F2464" t="str">
            <v>m</v>
          </cell>
          <cell r="G2464">
            <v>1029.8800000000001</v>
          </cell>
          <cell r="H2464">
            <v>8871.08</v>
          </cell>
        </row>
        <row r="2465">
          <cell r="A2465" t="str">
            <v>15-135-e</v>
          </cell>
          <cell r="B2465" t="str">
            <v xml:space="preserve">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  </v>
          </cell>
          <cell r="C2465" t="str">
            <v>Rft</v>
          </cell>
          <cell r="D2465">
            <v>313.91000000000003</v>
          </cell>
          <cell r="E2465">
            <v>1855.64</v>
          </cell>
          <cell r="F2465" t="str">
            <v>m</v>
          </cell>
          <cell r="G2465">
            <v>1029.8800000000001</v>
          </cell>
          <cell r="H2465">
            <v>6088.04</v>
          </cell>
        </row>
        <row r="2466">
          <cell r="A2466" t="str">
            <v>15-136-a</v>
          </cell>
          <cell r="B2466"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etc.min 4 SFP+ ports support SX/LX/LH etc, complete in all respects.</v>
          </cell>
          <cell r="C2466" t="str">
            <v>Job</v>
          </cell>
          <cell r="D2466">
            <v>4410</v>
          </cell>
          <cell r="E2466">
            <v>345934.03</v>
          </cell>
          <cell r="F2466" t="str">
            <v>Job</v>
          </cell>
          <cell r="G2466">
            <v>4410</v>
          </cell>
          <cell r="H2466">
            <v>345934</v>
          </cell>
        </row>
        <row r="2467">
          <cell r="A2467" t="str">
            <v>15-136-b</v>
          </cell>
          <cell r="B2467"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467" t="str">
            <v>Each</v>
          </cell>
          <cell r="D2467">
            <v>7533.75</v>
          </cell>
          <cell r="E2467">
            <v>84361.44</v>
          </cell>
          <cell r="F2467" t="str">
            <v>Each</v>
          </cell>
          <cell r="G2467">
            <v>7533.75</v>
          </cell>
          <cell r="H2467">
            <v>84361.44</v>
          </cell>
        </row>
        <row r="2468">
          <cell r="A2468" t="str">
            <v>15-136-c</v>
          </cell>
          <cell r="B2468" t="str">
            <v xml:space="preserve">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 </v>
          </cell>
          <cell r="C2468" t="str">
            <v>Each</v>
          </cell>
          <cell r="D2468">
            <v>735</v>
          </cell>
          <cell r="E2468">
            <v>5973.96</v>
          </cell>
          <cell r="F2468" t="str">
            <v>Each</v>
          </cell>
          <cell r="G2468">
            <v>735</v>
          </cell>
          <cell r="H2468">
            <v>5973.96</v>
          </cell>
        </row>
        <row r="2469">
          <cell r="A2469" t="str">
            <v>15-136-d</v>
          </cell>
          <cell r="B2469" t="str">
            <v>Supply and erection of Cable for Voice Communication System from communication rack to each work station / outlet in 25mm PVC conduit / channel as per drawing including termination, tagging at both ends, complete in all respects</v>
          </cell>
          <cell r="C2469" t="str">
            <v>Each</v>
          </cell>
          <cell r="D2469">
            <v>735</v>
          </cell>
          <cell r="E2469">
            <v>5973.96</v>
          </cell>
          <cell r="F2469" t="str">
            <v>Each</v>
          </cell>
          <cell r="G2469">
            <v>735</v>
          </cell>
          <cell r="H2469">
            <v>5973.96</v>
          </cell>
        </row>
        <row r="2470">
          <cell r="A2470" t="str">
            <v>15-136-e</v>
          </cell>
          <cell r="B2470" t="str">
            <v>Supply, installation, testing and commissioning of Wireless Access Point (AP); 802.11 A/G/N; DUAL BAND, complete in all respects</v>
          </cell>
          <cell r="C2470" t="str">
            <v>Each</v>
          </cell>
          <cell r="D2470">
            <v>44.1</v>
          </cell>
          <cell r="E2470">
            <v>68343.070000000007</v>
          </cell>
          <cell r="F2470" t="str">
            <v>Each</v>
          </cell>
          <cell r="G2470">
            <v>44.1</v>
          </cell>
          <cell r="H2470">
            <v>68343.070000000007</v>
          </cell>
        </row>
        <row r="2471">
          <cell r="A2471" t="str">
            <v>15-136-f</v>
          </cell>
          <cell r="B2471"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1" t="str">
            <v>Each</v>
          </cell>
          <cell r="D2471">
            <v>2511.25</v>
          </cell>
          <cell r="E2471">
            <v>23052.33</v>
          </cell>
          <cell r="F2471" t="str">
            <v>Each</v>
          </cell>
          <cell r="G2471">
            <v>2511.25</v>
          </cell>
          <cell r="H2471">
            <v>23052.33</v>
          </cell>
        </row>
        <row r="2472">
          <cell r="A2472" t="str">
            <v>15-136-g</v>
          </cell>
          <cell r="B2472"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2" t="str">
            <v>Each</v>
          </cell>
          <cell r="D2472">
            <v>2511.25</v>
          </cell>
          <cell r="E2472">
            <v>113563.14</v>
          </cell>
          <cell r="F2472" t="str">
            <v>Each</v>
          </cell>
          <cell r="G2472">
            <v>2511.25</v>
          </cell>
          <cell r="H2472">
            <v>113563.1</v>
          </cell>
        </row>
        <row r="2473">
          <cell r="A2473" t="str">
            <v>15-136-h</v>
          </cell>
          <cell r="B2473" t="str">
            <v xml:space="preserve">Supply, Installation, testing and commissioning of 42 port DATA cabinet with 3 no’s cabinet tray, 4 no’s power socket and with flexi glass door </v>
          </cell>
          <cell r="C2473" t="str">
            <v>Each</v>
          </cell>
          <cell r="D2473">
            <v>1470</v>
          </cell>
          <cell r="E2473">
            <v>61220</v>
          </cell>
          <cell r="F2473" t="str">
            <v>Each</v>
          </cell>
          <cell r="G2473">
            <v>1470</v>
          </cell>
          <cell r="H2473">
            <v>61220</v>
          </cell>
        </row>
        <row r="2474">
          <cell r="A2474" t="str">
            <v>15-136-i</v>
          </cell>
          <cell r="B2474"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474" t="str">
            <v>Each</v>
          </cell>
          <cell r="D2474">
            <v>5022.5</v>
          </cell>
          <cell r="E2474">
            <v>175666.05</v>
          </cell>
          <cell r="F2474" t="str">
            <v>Each</v>
          </cell>
          <cell r="G2474">
            <v>5022.5</v>
          </cell>
          <cell r="H2474">
            <v>175666</v>
          </cell>
          <cell r="I2474" t="str">
            <v>15.20.4</v>
          </cell>
        </row>
        <row r="2475">
          <cell r="A2475" t="str">
            <v>15-137-a</v>
          </cell>
          <cell r="B2475" t="str">
            <v>Supply and installation from computer outlet to 30 port patch panel with CAT-6 DATA cable run in PVC conduit and complete in all respectsin walls including chase etc : 1.25" i/d</v>
          </cell>
          <cell r="C2475" t="str">
            <v>m</v>
          </cell>
          <cell r="D2475">
            <v>91.88</v>
          </cell>
          <cell r="E2475">
            <v>177.92</v>
          </cell>
          <cell r="F2475" t="str">
            <v>Meter</v>
          </cell>
          <cell r="G2475">
            <v>91.88</v>
          </cell>
          <cell r="H2475">
            <v>177.92</v>
          </cell>
        </row>
        <row r="2476">
          <cell r="A2476" t="str">
            <v>15-137-b</v>
          </cell>
          <cell r="B2476" t="str">
            <v>Supply and installation, testing and commissioning of 30 port data patch panel surfaces mounted and complete in all respects</v>
          </cell>
          <cell r="C2476" t="str">
            <v>Each</v>
          </cell>
          <cell r="D2476">
            <v>1470</v>
          </cell>
          <cell r="E2476">
            <v>22980</v>
          </cell>
          <cell r="F2476" t="str">
            <v>Each</v>
          </cell>
          <cell r="G2476">
            <v>1470</v>
          </cell>
          <cell r="H2476">
            <v>22980</v>
          </cell>
        </row>
        <row r="2477">
          <cell r="A2477" t="str">
            <v>15-137-c</v>
          </cell>
          <cell r="B2477" t="str">
            <v xml:space="preserve">Supply and installation of 30 ports 10/100-2  gaga uplink ports data switch(CISCQ2960-24 TTL) </v>
          </cell>
          <cell r="C2477" t="str">
            <v>Each</v>
          </cell>
          <cell r="D2477">
            <v>4410</v>
          </cell>
          <cell r="E2477">
            <v>82085</v>
          </cell>
          <cell r="F2477" t="str">
            <v>Each</v>
          </cell>
          <cell r="G2477">
            <v>4410</v>
          </cell>
          <cell r="H2477">
            <v>82085</v>
          </cell>
        </row>
        <row r="2478">
          <cell r="A2478" t="str">
            <v>15-138-a-01</v>
          </cell>
          <cell r="B2478" t="str">
            <v xml:space="preserve">Supply and Installation of 10-Pair Telephone Junction Box with back mounting frame and connection strip Recessed in wall Type where shown on drawings, made of 16 SWG M.S. Sheet with hinged door. Completed in all respects </v>
          </cell>
          <cell r="C2478" t="str">
            <v>Each</v>
          </cell>
          <cell r="D2478">
            <v>735</v>
          </cell>
          <cell r="E2478">
            <v>7905</v>
          </cell>
          <cell r="F2478" t="str">
            <v>Each</v>
          </cell>
          <cell r="G2478">
            <v>735</v>
          </cell>
          <cell r="H2478">
            <v>7905</v>
          </cell>
          <cell r="I2478" t="str">
            <v>15.2.3</v>
          </cell>
        </row>
        <row r="2479">
          <cell r="A2479" t="str">
            <v>15-138-a-02</v>
          </cell>
          <cell r="B2479" t="str">
            <v xml:space="preserve">Supply and Installation of 25-Pair Telephone Junction Box with back mounting frame and connection strip Recessed in wall Type where shown on drawings, made of 16 SWG M.S. Sheet with hinged door. Completed in all respects </v>
          </cell>
          <cell r="C2479" t="str">
            <v>Each</v>
          </cell>
          <cell r="D2479">
            <v>735</v>
          </cell>
          <cell r="E2479">
            <v>18660</v>
          </cell>
          <cell r="F2479" t="str">
            <v>Each</v>
          </cell>
          <cell r="G2479">
            <v>735</v>
          </cell>
          <cell r="H2479">
            <v>18660</v>
          </cell>
          <cell r="I2479" t="str">
            <v>15.2.3</v>
          </cell>
        </row>
        <row r="2480">
          <cell r="A2480" t="str">
            <v>15-138-a-03</v>
          </cell>
          <cell r="B2480" t="str">
            <v xml:space="preserve">Supply and Installation of 50-Pair Telephone Junction Box with back mounting frame and connection strip Recessed in wall Type where shown on drawings, made of 16 SWG M.S. Sheet with hinged door. Completed in all respects </v>
          </cell>
          <cell r="C2480" t="str">
            <v>Each</v>
          </cell>
          <cell r="D2480">
            <v>1470</v>
          </cell>
          <cell r="E2480">
            <v>27760</v>
          </cell>
          <cell r="F2480" t="str">
            <v>Each</v>
          </cell>
          <cell r="G2480">
            <v>1470</v>
          </cell>
          <cell r="H2480">
            <v>27760</v>
          </cell>
          <cell r="I2480" t="str">
            <v>15.2.3</v>
          </cell>
        </row>
        <row r="2481">
          <cell r="A2481" t="str">
            <v>15-138-a-04</v>
          </cell>
          <cell r="B2481" t="str">
            <v xml:space="preserve">Supply and Installation of 100-Pair Telephone Junction Box with back mounting frame and connection strip Recessed in wall Type where shown on drawings, made of 16 SWG M.S. Sheet with hinged door. Completed in all respects </v>
          </cell>
          <cell r="C2481" t="str">
            <v>Each</v>
          </cell>
          <cell r="D2481">
            <v>1470</v>
          </cell>
          <cell r="E2481">
            <v>85120</v>
          </cell>
          <cell r="F2481" t="str">
            <v>Each</v>
          </cell>
          <cell r="G2481">
            <v>1470</v>
          </cell>
          <cell r="H2481">
            <v>85120</v>
          </cell>
          <cell r="I2481" t="str">
            <v>15.2.3</v>
          </cell>
        </row>
        <row r="2482">
          <cell r="A2482" t="str">
            <v>15-138-b</v>
          </cell>
          <cell r="B2482" t="str">
            <v xml:space="preserve">Supply and Installation of 500-Pair Telephone Junction Box with back mounting frame and connection strip Recessed in wall Type where shown on drawings, made of 16 SWG M.S. Sheet with hinged door. Completed in all respects </v>
          </cell>
          <cell r="C2482" t="str">
            <v>Each</v>
          </cell>
          <cell r="D2482">
            <v>1470</v>
          </cell>
          <cell r="E2482">
            <v>150845</v>
          </cell>
          <cell r="F2482" t="str">
            <v>Each</v>
          </cell>
          <cell r="G2482">
            <v>1470</v>
          </cell>
          <cell r="H2482">
            <v>150845</v>
          </cell>
          <cell r="I2482" t="str">
            <v>15.2.3</v>
          </cell>
        </row>
        <row r="2483">
          <cell r="A2483" t="str">
            <v>15-138-c-01</v>
          </cell>
          <cell r="B2483" t="str">
            <v>Supply and Installation, testing and commissioning of 24-ports 10/100-2 giga uplink ports DATA switch completed in all respects</v>
          </cell>
          <cell r="C2483" t="str">
            <v>Each</v>
          </cell>
          <cell r="D2483">
            <v>1470</v>
          </cell>
          <cell r="E2483">
            <v>24772.5</v>
          </cell>
          <cell r="F2483" t="str">
            <v>Each</v>
          </cell>
          <cell r="G2483">
            <v>1470</v>
          </cell>
          <cell r="H2483">
            <v>24772.5</v>
          </cell>
        </row>
        <row r="2484">
          <cell r="A2484" t="str">
            <v>15-138-c-02</v>
          </cell>
          <cell r="B2484" t="str">
            <v xml:space="preserve">Supply and Installation, testing and commissioning of 48-ports 10/100-2 giga uplink ports DATA switch, complete in all respects </v>
          </cell>
          <cell r="C2484" t="str">
            <v>Each</v>
          </cell>
          <cell r="D2484">
            <v>1470</v>
          </cell>
          <cell r="E2484">
            <v>24772.5</v>
          </cell>
          <cell r="F2484" t="str">
            <v>Each</v>
          </cell>
          <cell r="G2484">
            <v>1470</v>
          </cell>
          <cell r="H2484">
            <v>24772.5</v>
          </cell>
        </row>
        <row r="2485">
          <cell r="A2485" t="str">
            <v>15-138-d</v>
          </cell>
          <cell r="B2485" t="str">
            <v>Supply, installation, connecting, testing and commissioning of 15 -Pair telephone cable complete in all respects</v>
          </cell>
          <cell r="C2485" t="str">
            <v>Rft</v>
          </cell>
          <cell r="D2485">
            <v>91.88</v>
          </cell>
          <cell r="E2485">
            <v>175.52</v>
          </cell>
          <cell r="F2485" t="str">
            <v>m</v>
          </cell>
          <cell r="G2485">
            <v>301.43</v>
          </cell>
          <cell r="H2485">
            <v>575.87</v>
          </cell>
        </row>
        <row r="2486">
          <cell r="A2486" t="str">
            <v>15-138-e-01</v>
          </cell>
          <cell r="B2486" t="str">
            <v>Supply, Installation, testing and commissioning of Single Port Data outlet of 1 x RJ-45 I/Os for Cat-6 cable and with 16 SWG back box, complete in all respects</v>
          </cell>
          <cell r="C2486" t="str">
            <v>Each</v>
          </cell>
          <cell r="D2486">
            <v>14.7</v>
          </cell>
          <cell r="E2486">
            <v>612.20000000000005</v>
          </cell>
          <cell r="F2486" t="str">
            <v>Each</v>
          </cell>
          <cell r="G2486">
            <v>14.7</v>
          </cell>
          <cell r="H2486">
            <v>612.20000000000005</v>
          </cell>
          <cell r="I2486" t="str">
            <v>15.4.19</v>
          </cell>
        </row>
        <row r="2487">
          <cell r="A2487" t="str">
            <v>15-138-e-02</v>
          </cell>
          <cell r="B2487" t="str">
            <v>Supply, Installation, testing and commissioning of Dual Port Data outlet of 1 x RJ-45 I/Os for Cat-6 cable and with 16 SWG back box completed in all respects</v>
          </cell>
          <cell r="C2487" t="str">
            <v>Each</v>
          </cell>
          <cell r="D2487">
            <v>14.7</v>
          </cell>
          <cell r="E2487">
            <v>671.95</v>
          </cell>
          <cell r="F2487" t="str">
            <v>Each</v>
          </cell>
          <cell r="G2487">
            <v>14.7</v>
          </cell>
          <cell r="H2487">
            <v>671.95</v>
          </cell>
          <cell r="I2487" t="str">
            <v>15.4.19</v>
          </cell>
        </row>
        <row r="2488">
          <cell r="A2488" t="str">
            <v>15-138-f</v>
          </cell>
          <cell r="B2488" t="str">
            <v>Supply, Installation, testing and commissioning of Patch Cord CAT-6, 1m for computer complete in all respects</v>
          </cell>
          <cell r="C2488" t="str">
            <v>Each</v>
          </cell>
          <cell r="D2488">
            <v>46.01</v>
          </cell>
          <cell r="E2488">
            <v>679.36</v>
          </cell>
          <cell r="F2488" t="str">
            <v>Each</v>
          </cell>
          <cell r="G2488">
            <v>46.01</v>
          </cell>
          <cell r="H2488">
            <v>679.36</v>
          </cell>
        </row>
        <row r="2489">
          <cell r="A2489" t="str">
            <v>15-138-g</v>
          </cell>
          <cell r="B2489" t="str">
            <v>Supply and Erection of 3M Cat-6 Cable in 3/4",1"pvc conduit, complete in all respect</v>
          </cell>
          <cell r="C2489" t="str">
            <v>Rft</v>
          </cell>
          <cell r="D2489">
            <v>14.7</v>
          </cell>
          <cell r="E2489">
            <v>199.92</v>
          </cell>
          <cell r="F2489" t="str">
            <v>m</v>
          </cell>
          <cell r="G2489">
            <v>48.23</v>
          </cell>
          <cell r="H2489">
            <v>655.92</v>
          </cell>
        </row>
        <row r="2490">
          <cell r="A2490" t="str">
            <v>15-138-h</v>
          </cell>
          <cell r="B2490" t="str">
            <v xml:space="preserve">Supply at site, testing, installation &amp; commissioning of 12 Port Cat-3 Telephone Patch Panel installed in Data Cabinet </v>
          </cell>
          <cell r="C2490" t="str">
            <v>Each</v>
          </cell>
          <cell r="D2490">
            <v>183.75</v>
          </cell>
          <cell r="E2490">
            <v>11416.75</v>
          </cell>
          <cell r="F2490" t="str">
            <v>Each</v>
          </cell>
          <cell r="G2490">
            <v>183.75</v>
          </cell>
          <cell r="H2490">
            <v>11416.75</v>
          </cell>
        </row>
        <row r="2491">
          <cell r="A2491" t="str">
            <v>15-138-i</v>
          </cell>
          <cell r="B2491" t="str">
            <v xml:space="preserve">Supply and Installation of Single Port Telephone outlet of CAT-5,1 x RJ-45 I/Os and back box of 16 SWG, complete in all respects </v>
          </cell>
          <cell r="C2491" t="str">
            <v>Each</v>
          </cell>
          <cell r="D2491">
            <v>44.1</v>
          </cell>
          <cell r="E2491">
            <v>641.6</v>
          </cell>
          <cell r="F2491" t="str">
            <v>Each</v>
          </cell>
          <cell r="G2491">
            <v>44.1</v>
          </cell>
          <cell r="H2491">
            <v>641.6</v>
          </cell>
        </row>
        <row r="2492">
          <cell r="A2492" t="str">
            <v>15-138-j</v>
          </cell>
          <cell r="B2492" t="str">
            <v>Supply and Installation of Double Port Telephone outlet of CAT-5,1 x RJ-45 I/Os and back box of 16 SWG, complete in all respects</v>
          </cell>
          <cell r="C2492" t="str">
            <v>Each</v>
          </cell>
          <cell r="D2492">
            <v>44.1</v>
          </cell>
          <cell r="E2492">
            <v>701.35</v>
          </cell>
          <cell r="F2492" t="str">
            <v>Each</v>
          </cell>
          <cell r="G2492">
            <v>44.1</v>
          </cell>
          <cell r="H2492">
            <v>701.35</v>
          </cell>
        </row>
        <row r="2493">
          <cell r="A2493" t="str">
            <v>15-138-k-01</v>
          </cell>
          <cell r="B2493" t="str">
            <v xml:space="preserve">Supply installation, connection, testing and Commissioning of Telephone Exchange comparising 4 Trunk lines, 12 Digital Estentions, 200 Auto Dial Extention and attendeant console with UPS builtin 16+ 34 Kx-Txa 600. </v>
          </cell>
          <cell r="C2493" t="str">
            <v>Each</v>
          </cell>
          <cell r="D2493">
            <v>10290</v>
          </cell>
          <cell r="E2493">
            <v>488290</v>
          </cell>
          <cell r="F2493" t="str">
            <v>Each</v>
          </cell>
          <cell r="G2493">
            <v>10290</v>
          </cell>
          <cell r="H2493">
            <v>488290</v>
          </cell>
        </row>
        <row r="2494">
          <cell r="A2494" t="str">
            <v>15-138-k-02</v>
          </cell>
          <cell r="B2494" t="str">
            <v xml:space="preserve">Supply and Installation of Telephone Exchange with 16 Trunk and 300 Extensions with UPS Built-in 16+304 KX-TDA 600, Consol Set, CLI Card, UPS Cable with Batteries, complete in all respects </v>
          </cell>
          <cell r="C2494" t="str">
            <v>Each</v>
          </cell>
          <cell r="D2494">
            <v>25112.5</v>
          </cell>
          <cell r="E2494">
            <v>1548737.5</v>
          </cell>
          <cell r="F2494" t="str">
            <v>Each</v>
          </cell>
          <cell r="G2494">
            <v>25112.5</v>
          </cell>
          <cell r="H2494">
            <v>1548738</v>
          </cell>
        </row>
        <row r="2495">
          <cell r="A2495" t="str">
            <v>15-138-l</v>
          </cell>
          <cell r="B2495" t="str">
            <v>Supply and Installation of DT 364 Consol Set complaeted with all respect</v>
          </cell>
          <cell r="C2495" t="str">
            <v>Each</v>
          </cell>
          <cell r="D2495">
            <v>1470</v>
          </cell>
          <cell r="E2495">
            <v>27162.5</v>
          </cell>
          <cell r="F2495" t="str">
            <v>Each</v>
          </cell>
          <cell r="G2495">
            <v>1470</v>
          </cell>
          <cell r="H2495">
            <v>27162.5</v>
          </cell>
          <cell r="I2495" t="str">
            <v>15.7.4</v>
          </cell>
        </row>
        <row r="2496">
          <cell r="A2496" t="str">
            <v>15-138-m</v>
          </cell>
          <cell r="B2496" t="str">
            <v>Supply and Installation of KX-TDA 0193CLI Card for 16 Trunk complated with all respect</v>
          </cell>
          <cell r="C2496" t="str">
            <v>Each</v>
          </cell>
          <cell r="D2496">
            <v>1470</v>
          </cell>
          <cell r="E2496">
            <v>52018.5</v>
          </cell>
          <cell r="F2496" t="str">
            <v>Each</v>
          </cell>
          <cell r="G2496">
            <v>1470</v>
          </cell>
          <cell r="H2496">
            <v>52018.5</v>
          </cell>
        </row>
        <row r="2497">
          <cell r="A2497" t="str">
            <v>15-138-n</v>
          </cell>
          <cell r="B2497" t="str">
            <v xml:space="preserve">Supply and Installation of SKX-A228UPS Cable with Batteries.Copmlated wih all respect </v>
          </cell>
          <cell r="C2497" t="str">
            <v>Each</v>
          </cell>
          <cell r="D2497">
            <v>183.75</v>
          </cell>
          <cell r="E2497">
            <v>21096.25</v>
          </cell>
          <cell r="F2497" t="str">
            <v>Each</v>
          </cell>
          <cell r="G2497">
            <v>183.75</v>
          </cell>
          <cell r="H2497">
            <v>21096.25</v>
          </cell>
        </row>
        <row r="2498">
          <cell r="A2498" t="str">
            <v>15-138-o</v>
          </cell>
          <cell r="B2498" t="str">
            <v>Supply, installation, connecting, testing and commissioning of Duplex telephone outlets F C C standard</v>
          </cell>
          <cell r="C2498" t="str">
            <v>No</v>
          </cell>
          <cell r="D2498">
            <v>91.88</v>
          </cell>
          <cell r="E2498">
            <v>868.62</v>
          </cell>
          <cell r="F2498" t="str">
            <v>No</v>
          </cell>
          <cell r="G2498">
            <v>91.88</v>
          </cell>
          <cell r="H2498">
            <v>868.62</v>
          </cell>
        </row>
        <row r="2499">
          <cell r="A2499" t="str">
            <v>15-138-p</v>
          </cell>
          <cell r="B2499" t="str">
            <v>Supply, installation, connecting, testing and commissioning of Telephone distribution board having 1 x 1 5 cair termination block</v>
          </cell>
          <cell r="C2499" t="str">
            <v>No</v>
          </cell>
          <cell r="D2499">
            <v>91.88</v>
          </cell>
          <cell r="E2499">
            <v>5110.88</v>
          </cell>
          <cell r="F2499" t="str">
            <v>No</v>
          </cell>
          <cell r="G2499">
            <v>91.88</v>
          </cell>
          <cell r="H2499">
            <v>5110.88</v>
          </cell>
          <cell r="I2499" t="str">
            <v>15.7.4</v>
          </cell>
        </row>
        <row r="2500">
          <cell r="A2500" t="str">
            <v>15-138-q</v>
          </cell>
          <cell r="B2500" t="str">
            <v>Supply, installation, connecting, testing and commissioning of PABX suitable for 4 line &amp; 15 extension</v>
          </cell>
          <cell r="C2500" t="str">
            <v>No</v>
          </cell>
          <cell r="D2500">
            <v>2940</v>
          </cell>
          <cell r="E2500">
            <v>116465</v>
          </cell>
          <cell r="F2500" t="str">
            <v>No</v>
          </cell>
          <cell r="G2500">
            <v>2940</v>
          </cell>
          <cell r="H2500">
            <v>116465</v>
          </cell>
        </row>
        <row r="2501">
          <cell r="A2501" t="str">
            <v>15-138-r</v>
          </cell>
          <cell r="B2501" t="str">
            <v>Providing &amp; fixing 3 pair telephone cable (Pony make) in already installed conduit</v>
          </cell>
          <cell r="C2501" t="str">
            <v>Rft</v>
          </cell>
          <cell r="D2501">
            <v>2.94</v>
          </cell>
          <cell r="E2501">
            <v>44.76</v>
          </cell>
          <cell r="F2501" t="str">
            <v>m</v>
          </cell>
          <cell r="G2501">
            <v>9.65</v>
          </cell>
          <cell r="H2501">
            <v>146.87</v>
          </cell>
        </row>
        <row r="2502">
          <cell r="A2502" t="str">
            <v>15-138-s-01</v>
          </cell>
          <cell r="B2502" t="str">
            <v>Supply &amp; Erection of Telephone vrire 1 Pair</v>
          </cell>
          <cell r="C2502" t="str">
            <v>Yard</v>
          </cell>
          <cell r="D2502">
            <v>36.75</v>
          </cell>
          <cell r="E2502">
            <v>96.5</v>
          </cell>
          <cell r="F2502" t="str">
            <v>Yard</v>
          </cell>
          <cell r="G2502">
            <v>36.75</v>
          </cell>
          <cell r="H2502">
            <v>96.5</v>
          </cell>
        </row>
        <row r="2503">
          <cell r="A2503" t="str">
            <v>15-138-s-02</v>
          </cell>
          <cell r="B2503" t="str">
            <v>Supply &amp; Erection of Telephone vrire 2 Pair</v>
          </cell>
          <cell r="C2503" t="str">
            <v>Yard</v>
          </cell>
          <cell r="D2503">
            <v>36.75</v>
          </cell>
          <cell r="E2503">
            <v>156.25</v>
          </cell>
          <cell r="F2503" t="str">
            <v>Yard</v>
          </cell>
          <cell r="G2503">
            <v>36.75</v>
          </cell>
          <cell r="H2503">
            <v>156.25</v>
          </cell>
        </row>
        <row r="2504">
          <cell r="A2504" t="str">
            <v>15-138-t</v>
          </cell>
          <cell r="B2504" t="str">
            <v>Providing fixing of telephone termination box including sheet steel back box, complete in all respects</v>
          </cell>
          <cell r="C2504" t="str">
            <v>Each</v>
          </cell>
          <cell r="D2504">
            <v>91.88</v>
          </cell>
          <cell r="E2504">
            <v>3079.38</v>
          </cell>
          <cell r="F2504" t="str">
            <v>Each</v>
          </cell>
          <cell r="G2504">
            <v>91.88</v>
          </cell>
          <cell r="H2504">
            <v>3079.38</v>
          </cell>
        </row>
        <row r="2505">
          <cell r="A2505" t="str">
            <v>15-138-u</v>
          </cell>
          <cell r="B2505" t="str">
            <v xml:space="preserve">Providing &amp; fixing polycarbonate flame retardant digital telephone socket with lancy " lovory" gang plate fixed on die fabricate powder coated metal board recessed in wall or column including connecting </v>
          </cell>
          <cell r="C2505" t="str">
            <v>Each</v>
          </cell>
          <cell r="D2505">
            <v>91.88</v>
          </cell>
          <cell r="E2505">
            <v>868.62</v>
          </cell>
          <cell r="F2505" t="str">
            <v>Each</v>
          </cell>
          <cell r="G2505">
            <v>91.88</v>
          </cell>
          <cell r="H2505">
            <v>868.62</v>
          </cell>
        </row>
        <row r="2506">
          <cell r="A2506" t="str">
            <v>15-138-v</v>
          </cell>
          <cell r="B2506" t="str">
            <v>Supply &amp; Erection of telephone point with socket complete</v>
          </cell>
          <cell r="C2506" t="str">
            <v>Each</v>
          </cell>
          <cell r="D2506">
            <v>36.75</v>
          </cell>
          <cell r="E2506">
            <v>478.9</v>
          </cell>
          <cell r="F2506" t="str">
            <v>Each</v>
          </cell>
          <cell r="G2506">
            <v>36.75</v>
          </cell>
          <cell r="H2506">
            <v>478.9</v>
          </cell>
        </row>
        <row r="2507">
          <cell r="A2507" t="str">
            <v>15-139-a</v>
          </cell>
          <cell r="B2507" t="str">
            <v xml:space="preserve">Supply and Installation of Outdoor True Day &amp; Night Color Camera 1/3" CCD, 530TVL, 0 Lux, 49 IR LEDs, 2.8 to 10mm Auto Iris Varifocal Lens, IP66 Rating Outdoor Weatherproof Housing, DC12V/ AC24V, PAL, HCD-92534X-Honyewell completed in all respect </v>
          </cell>
          <cell r="C2507" t="str">
            <v>Each</v>
          </cell>
          <cell r="D2507">
            <v>1470</v>
          </cell>
          <cell r="E2507">
            <v>52257.5</v>
          </cell>
          <cell r="F2507" t="str">
            <v>Each</v>
          </cell>
          <cell r="G2507">
            <v>1470</v>
          </cell>
          <cell r="H2507">
            <v>52257.5</v>
          </cell>
          <cell r="I2507" t="str">
            <v>15.20.2</v>
          </cell>
        </row>
        <row r="2508">
          <cell r="A2508" t="str">
            <v>15-139-b</v>
          </cell>
          <cell r="B2508" t="str">
            <v xml:space="preserve">Supply and Installation of   True  Day &amp; Night Color Indoor Camera 1/3" CCD, 550TVL, Color 0.3Lux &amp;  B/W 0.002Lux, Day/Night, DC12V/ AC24V, PAL, HCC-690P completed in all respect </v>
          </cell>
          <cell r="C2508" t="str">
            <v>Each</v>
          </cell>
          <cell r="D2508">
            <v>2511.25</v>
          </cell>
          <cell r="E2508">
            <v>28562.25</v>
          </cell>
          <cell r="F2508" t="str">
            <v>Each</v>
          </cell>
          <cell r="G2508">
            <v>2511.25</v>
          </cell>
          <cell r="H2508">
            <v>28562.25</v>
          </cell>
          <cell r="I2508" t="str">
            <v>15.2.3</v>
          </cell>
        </row>
        <row r="2509">
          <cell r="A2509" t="str">
            <v>15-139-c</v>
          </cell>
          <cell r="B2509"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509" t="str">
            <v>Each</v>
          </cell>
          <cell r="D2509">
            <v>1470</v>
          </cell>
          <cell r="E2509">
            <v>27521</v>
          </cell>
          <cell r="F2509" t="str">
            <v>Each</v>
          </cell>
          <cell r="G2509">
            <v>1470</v>
          </cell>
          <cell r="H2509">
            <v>27521</v>
          </cell>
          <cell r="I2509" t="str">
            <v>15.20.2</v>
          </cell>
        </row>
        <row r="2510">
          <cell r="A2510" t="str">
            <v>15-139-d</v>
          </cell>
          <cell r="B2510" t="str">
            <v>Supply and Installation of  Indoor Dome Camera,1/3" CCD, 550TV lines, 0.1lx (F2.0),Internal Sync., AWB / BLC / AGC Mirror On-Off Control, varifocal lens 3.6mm, Gray color case, DC12V, PAL, HDC-890P-36 completed in all respect</v>
          </cell>
          <cell r="C2510" t="str">
            <v>Each</v>
          </cell>
          <cell r="D2510">
            <v>44.1</v>
          </cell>
          <cell r="E2510">
            <v>20060.349999999999</v>
          </cell>
          <cell r="F2510" t="str">
            <v>Each</v>
          </cell>
          <cell r="G2510">
            <v>44.1</v>
          </cell>
          <cell r="H2510">
            <v>20060.349999999999</v>
          </cell>
        </row>
        <row r="2511">
          <cell r="A2511" t="str">
            <v>15-139-e</v>
          </cell>
          <cell r="B2511" t="str">
            <v>Supply of Installation Indoor, Outdoor  Dome IR Camera,1/3"CCD, 530TV lines, IR LEDs, 0.1lx (F2.0),Internal Sync., AWB / BLC / AGC Mirror On-Off Control, varifocal lens 3.6mm, Gray color case, DC12V, PAL, HDC-515PI-36 completed in all respect</v>
          </cell>
          <cell r="C2511" t="str">
            <v>Each</v>
          </cell>
          <cell r="D2511">
            <v>441</v>
          </cell>
          <cell r="E2511">
            <v>22907</v>
          </cell>
          <cell r="F2511" t="str">
            <v>Each</v>
          </cell>
          <cell r="G2511">
            <v>441</v>
          </cell>
          <cell r="H2511">
            <v>22907</v>
          </cell>
        </row>
        <row r="2512">
          <cell r="A2512" t="str">
            <v>15-139-f</v>
          </cell>
          <cell r="B2512" t="str">
            <v xml:space="preserve">Supply Installation of 32-Channel Digital Video Recorder, real time display 400ips andwith Built-in DVD writer,XtraStor/MPEG4 compression,1TB,HDD,SATA port with remoteviewing and management software HNDR-E1648L-N-D-E,Honyewell.complated with all respect </v>
          </cell>
          <cell r="C2512" t="str">
            <v>Each</v>
          </cell>
          <cell r="D2512">
            <v>1470</v>
          </cell>
          <cell r="E2512">
            <v>419720</v>
          </cell>
          <cell r="F2512" t="str">
            <v>Each</v>
          </cell>
          <cell r="G2512">
            <v>1470</v>
          </cell>
          <cell r="H2512">
            <v>419720</v>
          </cell>
        </row>
        <row r="2513">
          <cell r="A2513" t="str">
            <v>15-139-g</v>
          </cell>
          <cell r="B2513" t="str">
            <v>Supply, installation, Testing and commissioning of INDOOR DOME CAMERA; 2.0 MP FULL HD 1080P; 1/2.7" CMOS PROGRESSIVE SCAN; 3-10 mm VARIFOCAL DC IRIS LENS; WDR &gt; 100 dB; PoE; 12 VDC  complete in all respects.</v>
          </cell>
          <cell r="C2513" t="str">
            <v>Each</v>
          </cell>
          <cell r="D2513">
            <v>441</v>
          </cell>
          <cell r="E2513">
            <v>84091</v>
          </cell>
          <cell r="F2513" t="str">
            <v>Each</v>
          </cell>
          <cell r="G2513">
            <v>441</v>
          </cell>
          <cell r="H2513">
            <v>84091</v>
          </cell>
        </row>
        <row r="2514">
          <cell r="A2514" t="str">
            <v>15-139-h</v>
          </cell>
          <cell r="B2514" t="str">
            <v>Supply, installation, Testing and commissioning of CAMERA DOME; 1/2.7" PS CMOS; 1.3 Mp HD-720P; 3-10 mm DC I V/F LENS; 76 DB WDR; PoE; 12 VDC.  complete in all respects.</v>
          </cell>
          <cell r="C2514" t="str">
            <v>Each</v>
          </cell>
          <cell r="D2514">
            <v>441</v>
          </cell>
          <cell r="E2514">
            <v>78116</v>
          </cell>
          <cell r="F2514" t="str">
            <v>Each</v>
          </cell>
          <cell r="G2514">
            <v>441</v>
          </cell>
          <cell r="H2514">
            <v>78116</v>
          </cell>
        </row>
        <row r="2515">
          <cell r="A2515" t="str">
            <v>15-139-i</v>
          </cell>
          <cell r="B2515" t="str">
            <v>Supply and Installation of Video Management and Recording System including media converter</v>
          </cell>
          <cell r="C2515" t="str">
            <v>Each</v>
          </cell>
          <cell r="D2515">
            <v>1470</v>
          </cell>
          <cell r="E2515">
            <v>419720</v>
          </cell>
          <cell r="F2515" t="str">
            <v>Each</v>
          </cell>
          <cell r="G2515">
            <v>1470</v>
          </cell>
          <cell r="H2515">
            <v>419720</v>
          </cell>
        </row>
        <row r="2516">
          <cell r="A2516" t="str">
            <v>15-139-j</v>
          </cell>
          <cell r="B2516" t="str">
            <v>Supply and installation of 16 input to 01 output digital multiplexer for CCTV system complete in all respect</v>
          </cell>
          <cell r="C2516" t="str">
            <v>Each</v>
          </cell>
          <cell r="D2516">
            <v>1470</v>
          </cell>
          <cell r="E2516">
            <v>23936</v>
          </cell>
          <cell r="F2516" t="str">
            <v>Each</v>
          </cell>
          <cell r="G2516">
            <v>1470</v>
          </cell>
          <cell r="H2516">
            <v>23936</v>
          </cell>
          <cell r="I2516" t="str">
            <v>15.7.4</v>
          </cell>
        </row>
        <row r="2517">
          <cell r="A2517" t="str">
            <v>15-139-k</v>
          </cell>
          <cell r="B2517" t="str">
            <v xml:space="preserve">Installation and Cabling (RG-11 Coaxial Cable through approved 3A" PVC conduit) </v>
          </cell>
          <cell r="C2517" t="str">
            <v>m</v>
          </cell>
          <cell r="D2517">
            <v>1.47</v>
          </cell>
          <cell r="E2517">
            <v>115</v>
          </cell>
          <cell r="F2517" t="str">
            <v>Meter</v>
          </cell>
          <cell r="G2517">
            <v>1.47</v>
          </cell>
          <cell r="H2517">
            <v>115</v>
          </cell>
        </row>
        <row r="2518">
          <cell r="A2518" t="str">
            <v>15-139-l</v>
          </cell>
          <cell r="B2518" t="str">
            <v xml:space="preserve">Supply and installation of 32" LCD monitor of best quality </v>
          </cell>
          <cell r="C2518" t="str">
            <v>Each</v>
          </cell>
          <cell r="D2518">
            <v>441</v>
          </cell>
          <cell r="E2518">
            <v>54216</v>
          </cell>
          <cell r="F2518" t="str">
            <v>Each</v>
          </cell>
          <cell r="G2518">
            <v>441</v>
          </cell>
          <cell r="H2518">
            <v>54216</v>
          </cell>
          <cell r="I2518" t="str">
            <v>15.20.6</v>
          </cell>
        </row>
        <row r="2519">
          <cell r="A2519" t="str">
            <v>15-139-m</v>
          </cell>
          <cell r="B2519" t="str">
            <v>Supply &amp; fixing of 1/3M Color Dome Cameras equipped with following charactaristics. Built in Varifocal Lens (4.0mm - 9.0mm) Back Light Compensation Built-in Flickerless Hiqh Resolution more than 470TV line 0.4 Lux at F1" 2 Compact Design Approval: FCC, CE</v>
          </cell>
          <cell r="C2519" t="str">
            <v>No</v>
          </cell>
          <cell r="D2519">
            <v>1470</v>
          </cell>
          <cell r="E2519">
            <v>25967.5</v>
          </cell>
          <cell r="F2519" t="str">
            <v>No</v>
          </cell>
          <cell r="G2519">
            <v>1470</v>
          </cell>
          <cell r="H2519">
            <v>25967.5</v>
          </cell>
        </row>
        <row r="2520">
          <cell r="A2520" t="str">
            <v>15-139-n</v>
          </cell>
          <cell r="B2520" t="str">
            <v xml:space="preserve">Supply, installation, connecting, testing &amp; commissioning of ceiling mounting Fixed position super high resolution color Dome Camera Day/ Night with Dynamic rang 12mm varifocal autoirise lens, 12/24V dual operating voltage, complete in all respects </v>
          </cell>
          <cell r="C2520" t="str">
            <v>No</v>
          </cell>
          <cell r="D2520">
            <v>1470</v>
          </cell>
          <cell r="E2520">
            <v>43295</v>
          </cell>
          <cell r="F2520" t="str">
            <v>No</v>
          </cell>
          <cell r="G2520">
            <v>1470</v>
          </cell>
          <cell r="H2520">
            <v>43295</v>
          </cell>
          <cell r="I2520" t="str">
            <v>15.20.2</v>
          </cell>
        </row>
        <row r="2521">
          <cell r="A2521" t="str">
            <v>15-139-o</v>
          </cell>
          <cell r="B2521" t="str">
            <v>Supply, installation, connecting, testing &amp; commissioning of High-sensitivity, 1/3" Ex-View HAD CCD color Camera Day/ Night (outdoor), 12//24V dual perating voltage with Motorized gear box, complete in all respects or equivalent,</v>
          </cell>
          <cell r="C2521" t="str">
            <v>No</v>
          </cell>
          <cell r="D2521">
            <v>1470</v>
          </cell>
          <cell r="E2521">
            <v>39710</v>
          </cell>
          <cell r="F2521" t="str">
            <v>No</v>
          </cell>
          <cell r="G2521">
            <v>1470</v>
          </cell>
          <cell r="H2521">
            <v>39710</v>
          </cell>
          <cell r="I2521" t="str">
            <v>15.20.2</v>
          </cell>
        </row>
        <row r="2522">
          <cell r="A2522" t="str">
            <v>15-139-p</v>
          </cell>
          <cell r="B2522" t="str">
            <v>Supply, installation, connecting, testing &amp; commissioning of CCTV Digital vidio recorder "DVR" equipment, suitable for 16 channel, including power supply distributer 12 volts with color 22" LCD, complete in all respects</v>
          </cell>
          <cell r="C2522" t="str">
            <v>No</v>
          </cell>
          <cell r="D2522">
            <v>1470</v>
          </cell>
          <cell r="E2522">
            <v>359970</v>
          </cell>
          <cell r="F2522" t="str">
            <v>No</v>
          </cell>
          <cell r="G2522">
            <v>1470</v>
          </cell>
          <cell r="H2522">
            <v>359970</v>
          </cell>
          <cell r="I2522" t="str">
            <v>15.20.4</v>
          </cell>
        </row>
        <row r="2523">
          <cell r="A2523" t="str">
            <v>15-140-a</v>
          </cell>
          <cell r="B2523" t="str">
            <v>Supply, installation, testing and commissioning of Patch Panel 12 Port Loaded with RJ-45 I/Os Suitable for CAT-VI FTP CABLE; Rack Mount , complete in all respects.</v>
          </cell>
          <cell r="C2523" t="str">
            <v>Each</v>
          </cell>
          <cell r="D2523">
            <v>88.2</v>
          </cell>
          <cell r="E2523">
            <v>4423.2700000000004</v>
          </cell>
          <cell r="F2523" t="str">
            <v>Each</v>
          </cell>
          <cell r="G2523">
            <v>88.2</v>
          </cell>
          <cell r="H2523">
            <v>4423.2700000000004</v>
          </cell>
        </row>
        <row r="2524">
          <cell r="A2524" t="str">
            <v>15-140-b</v>
          </cell>
          <cell r="B2524" t="str">
            <v>Supply, installation, testing and commissioning of Patch Panel 24 Port Loaded with RJ-45 I/Os Suitable for CAT-VI FTP CABLE; Rack Mount, complete in all respects.</v>
          </cell>
          <cell r="C2524" t="str">
            <v>Each</v>
          </cell>
          <cell r="D2524">
            <v>183.75</v>
          </cell>
          <cell r="E2524">
            <v>9125.7800000000007</v>
          </cell>
          <cell r="F2524" t="str">
            <v>Each</v>
          </cell>
          <cell r="G2524">
            <v>183.75</v>
          </cell>
          <cell r="H2524">
            <v>9125.7800000000007</v>
          </cell>
        </row>
        <row r="2525">
          <cell r="A2525" t="str">
            <v>15-141-a</v>
          </cell>
          <cell r="B2525" t="str">
            <v xml:space="preserve">Supply, installation, testing and commissioning of Cable Manager / Organizer </v>
          </cell>
          <cell r="C2525" t="str">
            <v>Each</v>
          </cell>
          <cell r="D2525">
            <v>367.5</v>
          </cell>
          <cell r="E2525">
            <v>5214.29</v>
          </cell>
          <cell r="F2525" t="str">
            <v>Each</v>
          </cell>
          <cell r="G2525">
            <v>367.5</v>
          </cell>
          <cell r="H2525">
            <v>5214.29</v>
          </cell>
        </row>
        <row r="2526">
          <cell r="A2526" t="str">
            <v>15-141-b</v>
          </cell>
          <cell r="B2526" t="str">
            <v>Supply, installation, Testing and commissioning of UTP Cat-6a Patch Cords 1m (Supports 10 Giga Network) to be Installed in Data Cabinets</v>
          </cell>
          <cell r="C2526" t="str">
            <v>Each</v>
          </cell>
          <cell r="D2526">
            <v>29.4</v>
          </cell>
          <cell r="E2526">
            <v>664.14</v>
          </cell>
          <cell r="F2526" t="str">
            <v>Each</v>
          </cell>
          <cell r="G2526">
            <v>29.4</v>
          </cell>
          <cell r="H2526">
            <v>664.14</v>
          </cell>
          <cell r="I2526" t="str">
            <v>15.18.6</v>
          </cell>
        </row>
        <row r="2527">
          <cell r="A2527" t="str">
            <v>15-141-c</v>
          </cell>
          <cell r="B2527" t="str">
            <v>Supply, installation, Testing and commissioning of UTP Cat-6a Patch Cords 3m (Supports 10 Giga Network) to be Installed in Data Cabinets</v>
          </cell>
          <cell r="C2527" t="str">
            <v>Each</v>
          </cell>
          <cell r="D2527">
            <v>29.4</v>
          </cell>
          <cell r="E2527">
            <v>1821.9</v>
          </cell>
          <cell r="F2527" t="str">
            <v>Each</v>
          </cell>
          <cell r="G2527">
            <v>29.4</v>
          </cell>
          <cell r="H2527">
            <v>1821.9</v>
          </cell>
          <cell r="I2527" t="str">
            <v>15.18.6</v>
          </cell>
        </row>
        <row r="2528">
          <cell r="A2528" t="str">
            <v>15-142-a</v>
          </cell>
          <cell r="B2528" t="str">
            <v>Supply, installation, Testing and commissioning of Single Shutter / Port with 1x RJ-45 I/O &amp; Back Box, complete in all respects.</v>
          </cell>
          <cell r="C2528" t="str">
            <v>Each</v>
          </cell>
          <cell r="D2528">
            <v>88.2</v>
          </cell>
          <cell r="E2528">
            <v>1609.52</v>
          </cell>
          <cell r="F2528" t="str">
            <v>Each</v>
          </cell>
          <cell r="G2528">
            <v>88.2</v>
          </cell>
          <cell r="H2528">
            <v>1609.52</v>
          </cell>
        </row>
        <row r="2529">
          <cell r="A2529" t="str">
            <v>15-142-b</v>
          </cell>
          <cell r="B2529" t="str">
            <v>Supply, installation, Testing and commissioning of Double Shutter / Port with 1x RJ-45 I/O &amp; Back Box, complete in all respects</v>
          </cell>
          <cell r="C2529" t="str">
            <v>Each</v>
          </cell>
          <cell r="D2529">
            <v>88.2</v>
          </cell>
          <cell r="E2529">
            <v>2599.25</v>
          </cell>
          <cell r="F2529" t="str">
            <v>Each</v>
          </cell>
          <cell r="G2529">
            <v>88.2</v>
          </cell>
          <cell r="H2529">
            <v>2599.25</v>
          </cell>
        </row>
        <row r="2530">
          <cell r="A2530" t="str">
            <v>15-142-c</v>
          </cell>
          <cell r="B2530" t="str">
            <v>Supply and installion of Computer single port face plate CAT-6 RJ-JACK with appropriate MS 16SWG enameled back box recessed in wall, column etc… complete in all respectsin walls including chase etc : 1.5" i/d</v>
          </cell>
          <cell r="C2530" t="str">
            <v>Each</v>
          </cell>
          <cell r="D2530">
            <v>35.28</v>
          </cell>
          <cell r="E2530">
            <v>608.88</v>
          </cell>
          <cell r="F2530" t="str">
            <v>Each</v>
          </cell>
          <cell r="G2530">
            <v>35.28</v>
          </cell>
          <cell r="H2530">
            <v>608.88</v>
          </cell>
        </row>
        <row r="2531">
          <cell r="A2531" t="str">
            <v>15-142-d</v>
          </cell>
          <cell r="B2531" t="str">
            <v>Supply and installion of Computer double port face plate CAT-6 RJ-JACK with appropriate MS 16SWG Orange enameled back box recessed in wall, column etc.complete in all respects</v>
          </cell>
          <cell r="C2531" t="str">
            <v>Each</v>
          </cell>
          <cell r="D2531">
            <v>44.1</v>
          </cell>
          <cell r="E2531">
            <v>677.45</v>
          </cell>
          <cell r="F2531" t="str">
            <v>Each</v>
          </cell>
          <cell r="G2531">
            <v>44.1</v>
          </cell>
          <cell r="H2531">
            <v>677.45</v>
          </cell>
        </row>
        <row r="2532">
          <cell r="A2532" t="str">
            <v>15-142-e</v>
          </cell>
          <cell r="B2532" t="str">
            <v>Supply and Installation, testing and commissioning of 42 port DATA cabinet with 3 no's cabinet tray, 4 No's power socket and with flexi glass door l</v>
          </cell>
          <cell r="C2532" t="str">
            <v>Each</v>
          </cell>
          <cell r="D2532">
            <v>4410</v>
          </cell>
          <cell r="E2532">
            <v>64160</v>
          </cell>
          <cell r="F2532" t="str">
            <v>Each</v>
          </cell>
          <cell r="G2532">
            <v>4410</v>
          </cell>
          <cell r="H2532">
            <v>64160</v>
          </cell>
          <cell r="I2532" t="str">
            <v>15.16.10</v>
          </cell>
        </row>
        <row r="2533">
          <cell r="A2533" t="str">
            <v>15-143-a</v>
          </cell>
          <cell r="B2533" t="str">
            <v>Supply, installation, testing and commissioning of the following Fiber Optic Cables to be installed in conduits, cable trays and dura duct including cost of all necessary accessories/ materials complete in all respects.</v>
          </cell>
          <cell r="C2533" t="str">
            <v>Rft</v>
          </cell>
          <cell r="D2533">
            <v>10.29</v>
          </cell>
          <cell r="E2533">
            <v>34.19</v>
          </cell>
          <cell r="F2533" t="str">
            <v>m</v>
          </cell>
          <cell r="G2533">
            <v>33.76</v>
          </cell>
          <cell r="H2533">
            <v>112.17</v>
          </cell>
        </row>
        <row r="2534">
          <cell r="A2534" t="str">
            <v>15-143-b</v>
          </cell>
          <cell r="B2534" t="str">
            <v>Supply, installation, testing and commissioning of the following Fiber Optic Cables to be installed in conduits, cable trays and dura duct including cost of all necessary accessories/ materials complete in all respects.</v>
          </cell>
          <cell r="C2534" t="str">
            <v>Rft</v>
          </cell>
          <cell r="D2534">
            <v>14.7</v>
          </cell>
          <cell r="E2534">
            <v>62.5</v>
          </cell>
          <cell r="F2534" t="str">
            <v>m</v>
          </cell>
          <cell r="G2534">
            <v>48.23</v>
          </cell>
          <cell r="H2534">
            <v>205.05</v>
          </cell>
        </row>
        <row r="2535">
          <cell r="A2535" t="str">
            <v>15-143-c</v>
          </cell>
          <cell r="B2535" t="str">
            <v>Supply, installation, testing and commissioning of the following Fiber Optic Cables to be installed in conduits, cable trays and dura duct including cost of all necessary accessories/ materials complete in all respects.</v>
          </cell>
          <cell r="C2535" t="str">
            <v>Rft</v>
          </cell>
          <cell r="D2535">
            <v>14.7</v>
          </cell>
          <cell r="E2535">
            <v>86.4</v>
          </cell>
          <cell r="F2535" t="str">
            <v>m</v>
          </cell>
          <cell r="G2535">
            <v>48.23</v>
          </cell>
          <cell r="H2535">
            <v>283.45999999999998</v>
          </cell>
        </row>
        <row r="2536">
          <cell r="A2536" t="str">
            <v>15-143-d</v>
          </cell>
          <cell r="B2536" t="str">
            <v>Supply, installation, testing and commissioning of the following Fiber Optic Patch cord to be installed in conduits, cable trays and dura duct including cost of all necessary accessories/ materials complete in all respects.</v>
          </cell>
          <cell r="C2536" t="str">
            <v>Rft</v>
          </cell>
          <cell r="D2536">
            <v>14.7</v>
          </cell>
          <cell r="E2536">
            <v>110.3</v>
          </cell>
          <cell r="F2536" t="str">
            <v>m</v>
          </cell>
          <cell r="G2536">
            <v>48.23</v>
          </cell>
          <cell r="H2536">
            <v>361.88</v>
          </cell>
          <cell r="I2536" t="str">
            <v>15.18.6</v>
          </cell>
        </row>
        <row r="2537">
          <cell r="A2537" t="str">
            <v>15-143-e</v>
          </cell>
          <cell r="B2537" t="str">
            <v>Supply, installation, testing and commissioning of the following Fiber Optic Patch cord to be installed in conduits, cable trays and dura duct including cost of all necessary accessories/ materials complete in all respects.</v>
          </cell>
          <cell r="C2537" t="str">
            <v>Rft</v>
          </cell>
          <cell r="D2537">
            <v>14.7</v>
          </cell>
          <cell r="E2537">
            <v>134.19999999999999</v>
          </cell>
          <cell r="F2537" t="str">
            <v>m</v>
          </cell>
          <cell r="G2537">
            <v>48.23</v>
          </cell>
          <cell r="H2537">
            <v>440.29</v>
          </cell>
          <cell r="I2537" t="str">
            <v>15.18.6</v>
          </cell>
        </row>
        <row r="2538">
          <cell r="A2538" t="str">
            <v>15-143-f</v>
          </cell>
          <cell r="B2538" t="str">
            <v>Supply, installation, testing and commissioning of the following Fiber Optic Patch cord to be installed in conduits, cable trays and dura duct including cost of all necessary accessories/ materials complete in all respects.</v>
          </cell>
          <cell r="C2538" t="str">
            <v>Rft</v>
          </cell>
          <cell r="D2538">
            <v>10.29</v>
          </cell>
          <cell r="E2538">
            <v>368.79</v>
          </cell>
          <cell r="F2538" t="str">
            <v>m</v>
          </cell>
          <cell r="G2538">
            <v>33.76</v>
          </cell>
          <cell r="H2538">
            <v>1209.94</v>
          </cell>
          <cell r="I2538" t="str">
            <v>15.18.6</v>
          </cell>
        </row>
        <row r="2539">
          <cell r="A2539" t="str">
            <v>15-144-a</v>
          </cell>
          <cell r="B2539" t="str">
            <v>Supply and Installation of 0.5 to 1mm2 Cat-5 cable laid in 1", 1-1/2" or 2" pvc conduit or Cable Tray, complete in all respects including clamps etc: 1.25" i/d</v>
          </cell>
          <cell r="C2539" t="str">
            <v>m</v>
          </cell>
          <cell r="D2539">
            <v>13.23</v>
          </cell>
          <cell r="E2539">
            <v>120.78</v>
          </cell>
          <cell r="F2539" t="str">
            <v>Meter</v>
          </cell>
          <cell r="G2539">
            <v>13.23</v>
          </cell>
          <cell r="H2539">
            <v>120.78</v>
          </cell>
        </row>
        <row r="2540">
          <cell r="A2540" t="str">
            <v>15-144-b</v>
          </cell>
          <cell r="B2540" t="str">
            <v>Supply and Installation of 0.5 to 1mm2 Cat-5 cable laid in 1", 1-1/2" or 2" pvc conduit or Cable Tray, complete in all respects including clamps etc: 1.25" i/d</v>
          </cell>
          <cell r="C2540" t="str">
            <v>m</v>
          </cell>
          <cell r="D2540">
            <v>13.23</v>
          </cell>
          <cell r="E2540">
            <v>156.63</v>
          </cell>
          <cell r="F2540" t="str">
            <v>Meter</v>
          </cell>
          <cell r="G2540">
            <v>13.23</v>
          </cell>
          <cell r="H2540">
            <v>156.63</v>
          </cell>
        </row>
        <row r="2541">
          <cell r="A2541" t="str">
            <v>15-144-c</v>
          </cell>
          <cell r="B2541" t="str">
            <v>Supply and Installation of 0.5 to 1mm2 Cat-5 cable laid in 1", 1-1/2" or 2" pvc conduit or Cable Tray, complete in all respectsincluding clamps etc: 1.25" i/d</v>
          </cell>
          <cell r="C2541" t="str">
            <v>m</v>
          </cell>
          <cell r="D2541">
            <v>13.23</v>
          </cell>
          <cell r="E2541">
            <v>228.33</v>
          </cell>
          <cell r="F2541" t="str">
            <v>Meter</v>
          </cell>
          <cell r="G2541">
            <v>13.23</v>
          </cell>
          <cell r="H2541">
            <v>228.33</v>
          </cell>
        </row>
        <row r="2542">
          <cell r="A2542" t="str">
            <v>15-144-d</v>
          </cell>
          <cell r="B2542" t="str">
            <v xml:space="preserve">Supply and Installation of 0.5 to 1mm2 Cat-5 cable laid in 1", 1-1/2" or 2" pvc conduit or Cable Tray, complete in all respectsincluding clamps etc: 1.25" i/d </v>
          </cell>
          <cell r="C2542" t="str">
            <v>m</v>
          </cell>
          <cell r="D2542">
            <v>13.23</v>
          </cell>
          <cell r="E2542">
            <v>311.98</v>
          </cell>
          <cell r="F2542" t="str">
            <v>Meter</v>
          </cell>
          <cell r="G2542">
            <v>13.23</v>
          </cell>
          <cell r="H2542">
            <v>311.98</v>
          </cell>
        </row>
        <row r="2543">
          <cell r="A2543" t="str">
            <v>15-144-e</v>
          </cell>
          <cell r="B2543" t="str">
            <v xml:space="preserve">Supply and Installation of 0.5 to 1mm2 Cat-5 cable laid in 1", 1-1/2" or 2" pvc conduit or Cable Tray, complete in all respectsincluding clamps etc: 1.25" i/d </v>
          </cell>
          <cell r="C2543" t="str">
            <v>Each</v>
          </cell>
          <cell r="D2543">
            <v>10.29</v>
          </cell>
          <cell r="E2543">
            <v>58.09</v>
          </cell>
          <cell r="F2543" t="str">
            <v>Each</v>
          </cell>
          <cell r="G2543">
            <v>10.29</v>
          </cell>
          <cell r="H2543">
            <v>58.09</v>
          </cell>
          <cell r="I2543" t="str">
            <v>15.7.4</v>
          </cell>
        </row>
        <row r="2544">
          <cell r="A2544" t="str">
            <v>15-145</v>
          </cell>
          <cell r="B2544" t="str">
            <v>Supply, installation, testing and commissioning of the ODF; 12 Port Loaded with  6x Pigtails Multimode Tray &amp; Other Accessories, Rack Mount 1U Form Factor, complete in all respects.</v>
          </cell>
          <cell r="C2544" t="str">
            <v>Each</v>
          </cell>
          <cell r="D2544">
            <v>2511.25</v>
          </cell>
          <cell r="E2544">
            <v>122133.4</v>
          </cell>
          <cell r="F2544" t="str">
            <v>Each</v>
          </cell>
          <cell r="G2544">
            <v>2511.25</v>
          </cell>
          <cell r="H2544">
            <v>122133.4</v>
          </cell>
        </row>
        <row r="2545">
          <cell r="A2545" t="str">
            <v>15-146</v>
          </cell>
          <cell r="B2545" t="str">
            <v>Supply, installation, testing and commissioning of OFC Patch Cord; 3m; Multi Mode; Duplex Type, complete in all respects.</v>
          </cell>
          <cell r="C2545" t="str">
            <v>Each</v>
          </cell>
          <cell r="D2545">
            <v>14.7</v>
          </cell>
          <cell r="E2545">
            <v>2098.59</v>
          </cell>
          <cell r="F2545" t="str">
            <v>Each</v>
          </cell>
          <cell r="G2545">
            <v>14.7</v>
          </cell>
          <cell r="H2545">
            <v>2098.59</v>
          </cell>
          <cell r="I2545" t="str">
            <v>15.18.6</v>
          </cell>
        </row>
        <row r="2546">
          <cell r="A2546" t="str">
            <v>15-147</v>
          </cell>
          <cell r="B2546" t="str">
            <v>Supply, Installation, Testing and Commissioning of Colour 59" HD Colour LED Monitor with wall Hanging, complete in all respects</v>
          </cell>
          <cell r="C2546" t="str">
            <v>Each</v>
          </cell>
          <cell r="D2546">
            <v>367.5</v>
          </cell>
          <cell r="E2546">
            <v>89992.5</v>
          </cell>
          <cell r="F2546" t="str">
            <v>Each</v>
          </cell>
          <cell r="G2546">
            <v>367.5</v>
          </cell>
          <cell r="H2546">
            <v>89992.5</v>
          </cell>
        </row>
        <row r="2547">
          <cell r="A2547" t="str">
            <v>15-148</v>
          </cell>
          <cell r="B2547" t="str">
            <v>Supply, Installation, Testing and Commissioning of Core-i7; 8 GB RAM; 1 TB HDD; KB Mouse DVD R/W; Windows Graphic Card 4G Internal Tower Type PC (Computer), complete in all respects</v>
          </cell>
          <cell r="C2547" t="str">
            <v>Each</v>
          </cell>
          <cell r="D2547">
            <v>367.5</v>
          </cell>
          <cell r="E2547">
            <v>179617.5</v>
          </cell>
          <cell r="F2547" t="str">
            <v>Each</v>
          </cell>
          <cell r="G2547">
            <v>367.5</v>
          </cell>
          <cell r="H2547">
            <v>179617.5</v>
          </cell>
          <cell r="I2547" t="str">
            <v>15.20.4</v>
          </cell>
        </row>
        <row r="2548">
          <cell r="A2548" t="str">
            <v>15-149</v>
          </cell>
          <cell r="B2548"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548" t="str">
            <v>Each</v>
          </cell>
          <cell r="D2548">
            <v>735</v>
          </cell>
          <cell r="E2548">
            <v>6331.15</v>
          </cell>
          <cell r="F2548" t="str">
            <v>Each</v>
          </cell>
          <cell r="G2548">
            <v>735</v>
          </cell>
          <cell r="H2548">
            <v>6331.15</v>
          </cell>
        </row>
        <row r="2549">
          <cell r="A2549" t="str">
            <v>15-150</v>
          </cell>
          <cell r="B2549" t="str">
            <v>Supply, installation of Rubber mat 3 feet wide x 1/4" thick to be placed all long the length of Main Panel Board in L.T. Panel Room</v>
          </cell>
          <cell r="C2549" t="str">
            <v>Rft</v>
          </cell>
          <cell r="D2549">
            <v>65.08</v>
          </cell>
          <cell r="E2549">
            <v>449.23</v>
          </cell>
          <cell r="F2549" t="str">
            <v>m</v>
          </cell>
          <cell r="G2549">
            <v>213.51</v>
          </cell>
          <cell r="H2549">
            <v>1473.87</v>
          </cell>
        </row>
        <row r="2550">
          <cell r="A2550" t="str">
            <v>15-151</v>
          </cell>
          <cell r="B2550" t="str">
            <v>Supply, installation of Buckets made of M.S. sheet to be hung on hooks and filled with sand as per Electric Inspectors requirements.</v>
          </cell>
          <cell r="C2550" t="str">
            <v>Each</v>
          </cell>
          <cell r="D2550">
            <v>20.82</v>
          </cell>
          <cell r="E2550">
            <v>2425.63</v>
          </cell>
          <cell r="F2550" t="str">
            <v>Each</v>
          </cell>
          <cell r="G2550">
            <v>20.82</v>
          </cell>
          <cell r="H2550">
            <v>2425.63</v>
          </cell>
        </row>
        <row r="2551">
          <cell r="A2551" t="str">
            <v>15-152</v>
          </cell>
          <cell r="B2551" t="str">
            <v>Supply of electric shock chart fixed on wooden board and hang on wall as per the requirement of Electrical Inspector.</v>
          </cell>
          <cell r="C2551" t="str">
            <v>Each</v>
          </cell>
          <cell r="D2551">
            <v>20.82</v>
          </cell>
          <cell r="E2551">
            <v>2083.02</v>
          </cell>
          <cell r="F2551" t="str">
            <v>Each</v>
          </cell>
          <cell r="G2551">
            <v>20.82</v>
          </cell>
          <cell r="H2551">
            <v>2083.02</v>
          </cell>
        </row>
        <row r="2552">
          <cell r="A2552" t="str">
            <v>15-153</v>
          </cell>
          <cell r="B2552" t="str">
            <v>supply,Insatallation, testing &amp; commisioning of Single Phase KWH Energy Meters from Main Service of LT Line to each building Complete in all respect</v>
          </cell>
          <cell r="C2552" t="str">
            <v>Each</v>
          </cell>
          <cell r="D2552">
            <v>367.5</v>
          </cell>
          <cell r="E2552">
            <v>19487.5</v>
          </cell>
          <cell r="F2552" t="str">
            <v>Each</v>
          </cell>
          <cell r="G2552">
            <v>367.5</v>
          </cell>
          <cell r="H2552">
            <v>19487.5</v>
          </cell>
        </row>
        <row r="2553">
          <cell r="A2553" t="str">
            <v>15-154-a</v>
          </cell>
          <cell r="B2553"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3" t="str">
            <v>No</v>
          </cell>
          <cell r="D2553">
            <v>29.4</v>
          </cell>
          <cell r="E2553">
            <v>1076.22</v>
          </cell>
          <cell r="F2553" t="str">
            <v>No</v>
          </cell>
          <cell r="G2553">
            <v>29.4</v>
          </cell>
          <cell r="H2553">
            <v>1076.22</v>
          </cell>
        </row>
        <row r="2554">
          <cell r="A2554" t="str">
            <v>15-154-b</v>
          </cell>
          <cell r="B2554"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4" t="str">
            <v>No</v>
          </cell>
          <cell r="D2554">
            <v>29.4</v>
          </cell>
          <cell r="E2554">
            <v>1933.04</v>
          </cell>
          <cell r="F2554" t="str">
            <v>No</v>
          </cell>
          <cell r="G2554">
            <v>29.4</v>
          </cell>
          <cell r="H2554">
            <v>1933.04</v>
          </cell>
        </row>
        <row r="2555">
          <cell r="A2555" t="str">
            <v>15-154-c</v>
          </cell>
          <cell r="B2555"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555" t="str">
            <v>No</v>
          </cell>
          <cell r="D2555">
            <v>29.4</v>
          </cell>
          <cell r="E2555">
            <v>1741.84</v>
          </cell>
          <cell r="F2555" t="str">
            <v>No</v>
          </cell>
          <cell r="G2555">
            <v>29.4</v>
          </cell>
          <cell r="H2555">
            <v>1741.84</v>
          </cell>
        </row>
        <row r="2556">
          <cell r="A2556" t="str">
            <v>15-155-a</v>
          </cell>
          <cell r="B2556" t="str">
            <v xml:space="preserve">Supply, installation, connecting, testing &amp; commissioning of flush type 5Amp 3-pin switch &amp; socket outlet with 3 pin switch and socket combine unit with neon bulb fixed on plastic or fiber top covered, including 14 SWG metal board with earth </v>
          </cell>
          <cell r="C2556" t="str">
            <v>No</v>
          </cell>
          <cell r="D2556">
            <v>29.4</v>
          </cell>
          <cell r="E2556">
            <v>806.15</v>
          </cell>
          <cell r="F2556" t="str">
            <v>No</v>
          </cell>
          <cell r="G2556">
            <v>29.4</v>
          </cell>
          <cell r="H2556">
            <v>806.15</v>
          </cell>
          <cell r="I2556" t="str">
            <v>15.4.5</v>
          </cell>
        </row>
        <row r="2557">
          <cell r="A2557" t="str">
            <v>15-155-b</v>
          </cell>
          <cell r="B2557" t="str">
            <v xml:space="preserve">Supply, installation, connecting, testing &amp; commissioning of flush type 13 Amps 3-pin (Duplex) outlet with 3 pin switch and socket combine unit with neon bulb  fixed on plastic or fiber top covered, including 14 SWG metal board with earth </v>
          </cell>
          <cell r="C2557" t="str">
            <v>No</v>
          </cell>
          <cell r="D2557">
            <v>29.4</v>
          </cell>
          <cell r="E2557">
            <v>686.65</v>
          </cell>
          <cell r="F2557" t="str">
            <v>No</v>
          </cell>
          <cell r="G2557">
            <v>29.4</v>
          </cell>
          <cell r="H2557">
            <v>686.65</v>
          </cell>
          <cell r="I2557" t="str">
            <v>15.18.8</v>
          </cell>
        </row>
        <row r="2558">
          <cell r="A2558" t="str">
            <v>15-155-c</v>
          </cell>
          <cell r="B2558" t="str">
            <v xml:space="preserve">Supply, installation, connecting, testing &amp; commissioning of flush type 13 Amps 3-pin simplex outlet with 3 pin switch and socket combine unit with neon bulb  fixed on plastic or fiber top covered, including 14 SWG metal board with earth </v>
          </cell>
          <cell r="C2558" t="str">
            <v>No</v>
          </cell>
          <cell r="D2558">
            <v>29.4</v>
          </cell>
          <cell r="E2558">
            <v>925.65</v>
          </cell>
          <cell r="F2558" t="str">
            <v>No</v>
          </cell>
          <cell r="G2558">
            <v>29.4</v>
          </cell>
          <cell r="H2558">
            <v>925.65</v>
          </cell>
          <cell r="I2558" t="str">
            <v>15.18.8</v>
          </cell>
        </row>
        <row r="2559">
          <cell r="A2559" t="str">
            <v>15-155-d</v>
          </cell>
          <cell r="B2559" t="str">
            <v xml:space="preserve">Supply, installation, connecting, testing &amp; commissioning of flush type following 16 Amps Soko type switch &amp; socket with 3 pin switch and socket combine unit with neon bulb fixed on plastic or fiber top covered, including 14 SWG metal board with earth </v>
          </cell>
          <cell r="C2559" t="str">
            <v>No</v>
          </cell>
          <cell r="D2559">
            <v>29.4</v>
          </cell>
          <cell r="E2559">
            <v>973.45</v>
          </cell>
          <cell r="F2559" t="str">
            <v>No</v>
          </cell>
          <cell r="G2559">
            <v>29.4</v>
          </cell>
          <cell r="H2559">
            <v>973.45</v>
          </cell>
          <cell r="I2559" t="str">
            <v>15.18.8</v>
          </cell>
        </row>
        <row r="2560">
          <cell r="A2560" t="str">
            <v>15-155-e</v>
          </cell>
          <cell r="B2560" t="str">
            <v xml:space="preserve">Supply, installation, connecting, testing &amp; commissioning of flush type 20 Amps Soko type switch &amp; socket with 3 pin switch and socket combine unit with neon bulb fixed on plastic or fiber top covered, including 14 SWG metal board with earth </v>
          </cell>
          <cell r="C2560" t="str">
            <v>No</v>
          </cell>
          <cell r="D2560">
            <v>29.4</v>
          </cell>
          <cell r="E2560">
            <v>925.65</v>
          </cell>
          <cell r="F2560" t="str">
            <v>No</v>
          </cell>
          <cell r="G2560">
            <v>29.4</v>
          </cell>
          <cell r="H2560">
            <v>925.65</v>
          </cell>
          <cell r="I2560" t="str">
            <v>15.4.5</v>
          </cell>
        </row>
        <row r="2561">
          <cell r="A2561" t="str">
            <v>15-156</v>
          </cell>
          <cell r="B2561" t="str">
            <v>Supply, Installation, Connecting, testing and commissioning of 400 watt Fan dimmer, polycarbonate flame retardant with fancy gang plate fixed on die fabricated poweder coated metal board recessed in wall or column , complete in all respects.</v>
          </cell>
          <cell r="C2561" t="str">
            <v>No</v>
          </cell>
          <cell r="D2561">
            <v>29.4</v>
          </cell>
          <cell r="E2561">
            <v>1104.9000000000001</v>
          </cell>
          <cell r="F2561" t="str">
            <v>No</v>
          </cell>
          <cell r="G2561">
            <v>29.4</v>
          </cell>
          <cell r="H2561">
            <v>1104.9000000000001</v>
          </cell>
          <cell r="I2561" t="str">
            <v>15.4.7</v>
          </cell>
        </row>
        <row r="2562">
          <cell r="A2562" t="str">
            <v>15-157-a</v>
          </cell>
          <cell r="B2562" t="str">
            <v>Providing and fixing of 3/4" dia PVC conduit as raceway, clipped to the surface or concealed in structure, or under floor including all accessories bends, boxes, etc as required for street light + telephone + power cable.</v>
          </cell>
          <cell r="C2562" t="str">
            <v>m</v>
          </cell>
          <cell r="D2562">
            <v>29.4</v>
          </cell>
          <cell r="E2562">
            <v>168.02</v>
          </cell>
          <cell r="F2562" t="str">
            <v>Meter</v>
          </cell>
          <cell r="G2562">
            <v>29.4</v>
          </cell>
          <cell r="H2562">
            <v>168.02</v>
          </cell>
          <cell r="I2562" t="str">
            <v>15.2.4</v>
          </cell>
        </row>
        <row r="2563">
          <cell r="A2563" t="str">
            <v>15-157-b</v>
          </cell>
          <cell r="B2563" t="str">
            <v>Providing and fixing of 1" dia PVC conduit as raceway, clipped to the surface or concealed in structure, or under floor including all accessories bends, boxes, etc.as required for street light + telephone + power cable.</v>
          </cell>
          <cell r="C2563" t="str">
            <v>m</v>
          </cell>
          <cell r="D2563">
            <v>29.4</v>
          </cell>
          <cell r="E2563">
            <v>185.94</v>
          </cell>
          <cell r="F2563" t="str">
            <v>Meter</v>
          </cell>
          <cell r="G2563">
            <v>29.4</v>
          </cell>
          <cell r="H2563">
            <v>185.94</v>
          </cell>
          <cell r="I2563" t="str">
            <v>15.2.4</v>
          </cell>
        </row>
        <row r="2564">
          <cell r="A2564" t="str">
            <v>15-157-c</v>
          </cell>
          <cell r="B2564" t="str">
            <v>Providing and fixing of 1-1/4" dia PVC conduit as raceway, clipped to the surface or concealed in structure, or under floor including all accessories bends, boxes, as required for street light + telephone + power cable.</v>
          </cell>
          <cell r="C2564" t="str">
            <v>m</v>
          </cell>
          <cell r="D2564">
            <v>29.4</v>
          </cell>
          <cell r="E2564">
            <v>239.72</v>
          </cell>
          <cell r="F2564" t="str">
            <v>Meter</v>
          </cell>
          <cell r="G2564">
            <v>29.4</v>
          </cell>
          <cell r="H2564">
            <v>239.72</v>
          </cell>
          <cell r="I2564" t="str">
            <v>15.2.4</v>
          </cell>
        </row>
        <row r="2565">
          <cell r="A2565" t="str">
            <v>15-157-d</v>
          </cell>
          <cell r="B2565" t="str">
            <v>Providing and fixing of 1-1/2" dia PVC conduit as raceway, clipped to the surface or concealed in structure, or under floor including all accessories bends, boxes, etc sizes as required for street light + telephone + power cable.</v>
          </cell>
          <cell r="C2565" t="str">
            <v>m</v>
          </cell>
          <cell r="D2565">
            <v>29.4</v>
          </cell>
          <cell r="E2565">
            <v>232.55</v>
          </cell>
          <cell r="F2565" t="str">
            <v>Meter</v>
          </cell>
          <cell r="G2565">
            <v>29.4</v>
          </cell>
          <cell r="H2565">
            <v>232.55</v>
          </cell>
          <cell r="I2565" t="str">
            <v>15.2.4</v>
          </cell>
        </row>
        <row r="2566">
          <cell r="A2566" t="str">
            <v>15-158</v>
          </cell>
          <cell r="B2566" t="str">
            <v>Providing and fixing of 150 mm dia RCC pipe for power cable, including excavation, sand bedding, back-filling, accessories, manholes, etc</v>
          </cell>
          <cell r="C2566" t="str">
            <v>m</v>
          </cell>
          <cell r="D2566">
            <v>29.4</v>
          </cell>
          <cell r="E2566">
            <v>626.9</v>
          </cell>
          <cell r="F2566" t="str">
            <v>Meter</v>
          </cell>
          <cell r="G2566">
            <v>29.4</v>
          </cell>
          <cell r="H2566">
            <v>626.9</v>
          </cell>
        </row>
        <row r="2567">
          <cell r="A2567" t="str">
            <v>15-159</v>
          </cell>
          <cell r="B2567" t="str">
            <v>Supply, Installation of Short-circuit ratings to IEC 947-2, Icuta at 415 V All components (ELCBs, Contractors et.) with backup protection &amp; incoming MCB suitable backup protection of ELECBs DBs of incoming size 100A or less may be Divided with cascading</v>
          </cell>
          <cell r="C2567" t="str">
            <v>No</v>
          </cell>
          <cell r="D2567">
            <v>1470</v>
          </cell>
          <cell r="E2567">
            <v>37320</v>
          </cell>
          <cell r="F2567" t="str">
            <v>No</v>
          </cell>
          <cell r="G2567">
            <v>1470</v>
          </cell>
          <cell r="H2567">
            <v>37320</v>
          </cell>
          <cell r="I2567" t="str">
            <v>15.7.4</v>
          </cell>
        </row>
        <row r="2568">
          <cell r="A2568" t="str">
            <v>15-160</v>
          </cell>
          <cell r="B2568" t="str">
            <v>Supply, Installation, connecting, testing &amp; commissioning of Floor mounted following submain distribution board SMDB (Block 7-11) power &amp; HVAC complete with all metering with indication lamps complete in all respects.</v>
          </cell>
          <cell r="C2568" t="str">
            <v>No</v>
          </cell>
          <cell r="D2568">
            <v>1470</v>
          </cell>
          <cell r="E2568">
            <v>264370</v>
          </cell>
          <cell r="F2568" t="str">
            <v>No</v>
          </cell>
          <cell r="G2568">
            <v>1470</v>
          </cell>
          <cell r="H2568">
            <v>264370</v>
          </cell>
          <cell r="I2568" t="str">
            <v>15.7.4</v>
          </cell>
        </row>
        <row r="2569">
          <cell r="A2569" t="str">
            <v>15-161</v>
          </cell>
          <cell r="B2569"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569" t="str">
            <v>No</v>
          </cell>
          <cell r="D2569">
            <v>1470</v>
          </cell>
          <cell r="E2569">
            <v>688595</v>
          </cell>
          <cell r="F2569" t="str">
            <v>No</v>
          </cell>
          <cell r="G2569">
            <v>1470</v>
          </cell>
          <cell r="H2569">
            <v>688595</v>
          </cell>
          <cell r="I2569" t="str">
            <v>15.7.4</v>
          </cell>
        </row>
        <row r="2570">
          <cell r="A2570" t="str">
            <v>15-162-a</v>
          </cell>
          <cell r="B2570" t="str">
            <v>Supply, Installation, connecting, testing &amp; commissioning of wall mounted LPDB-B7-B1, LPDB-B7-B1/1 Distribution Boards, compes with all metering with indication lamps complete win all respects</v>
          </cell>
          <cell r="C2570" t="str">
            <v>No</v>
          </cell>
          <cell r="D2570">
            <v>1470</v>
          </cell>
          <cell r="E2570">
            <v>91095</v>
          </cell>
          <cell r="F2570" t="str">
            <v>No</v>
          </cell>
          <cell r="G2570">
            <v>1470</v>
          </cell>
          <cell r="H2570">
            <v>91095</v>
          </cell>
          <cell r="I2570" t="str">
            <v>15.7.4</v>
          </cell>
        </row>
        <row r="2571">
          <cell r="A2571" t="str">
            <v>15-162-b</v>
          </cell>
          <cell r="B2571" t="str">
            <v>Supply, Installation, connecting, testing &amp; commissioning of wall mounted LPDB-B7-G1, LPDB-B7-F1, LPDB-B"-31 Distribution Boards, compes with all metering with indication lamps complete win all respects</v>
          </cell>
          <cell r="C2571" t="str">
            <v>No</v>
          </cell>
          <cell r="D2571">
            <v>1470</v>
          </cell>
          <cell r="E2571">
            <v>103045</v>
          </cell>
          <cell r="F2571" t="str">
            <v>No</v>
          </cell>
          <cell r="G2571">
            <v>1470</v>
          </cell>
          <cell r="H2571">
            <v>103045</v>
          </cell>
          <cell r="I2571" t="str">
            <v>15.7.4</v>
          </cell>
        </row>
        <row r="2572">
          <cell r="A2572" t="str">
            <v>15-162-c</v>
          </cell>
          <cell r="B2572" t="str">
            <v>Supply, Installation, connecting, testing &amp; commissioning of wall mounted ACDB-B7-G1, ACDB-B7-F1 Distribution Boards, compes with all metering with indication lamps complete win all respects</v>
          </cell>
          <cell r="C2572" t="str">
            <v>No</v>
          </cell>
          <cell r="D2572">
            <v>1470</v>
          </cell>
          <cell r="E2572">
            <v>103045</v>
          </cell>
          <cell r="F2572" t="str">
            <v>No</v>
          </cell>
          <cell r="G2572">
            <v>1470</v>
          </cell>
          <cell r="H2572">
            <v>103045</v>
          </cell>
          <cell r="I2572" t="str">
            <v>15.7.4</v>
          </cell>
        </row>
        <row r="2573">
          <cell r="A2573" t="str">
            <v>15-162-d</v>
          </cell>
          <cell r="B2573" t="str">
            <v>Supply, Installation, connecting, testing &amp; commissioning of wall mounted LPDB-B8-B1 Distribution Boards, compes with all metering with indication lamps complete win all respects</v>
          </cell>
          <cell r="C2573" t="str">
            <v>No</v>
          </cell>
          <cell r="D2573">
            <v>1470</v>
          </cell>
          <cell r="E2573">
            <v>91095</v>
          </cell>
          <cell r="F2573" t="str">
            <v>No</v>
          </cell>
          <cell r="G2573">
            <v>1470</v>
          </cell>
          <cell r="H2573">
            <v>91095</v>
          </cell>
          <cell r="I2573" t="str">
            <v>15.7.4</v>
          </cell>
        </row>
        <row r="2574">
          <cell r="A2574" t="str">
            <v>15-162-e</v>
          </cell>
          <cell r="B2574" t="str">
            <v>Supply, Installation, connecting, testing &amp; commissioning of wall mounted LPDB-B8-G1, LPDB-B8-F1, LPDB-3:-31 Distribution Boards, compes with all metering with indication lamps complete win all respects</v>
          </cell>
          <cell r="C2574" t="str">
            <v>No</v>
          </cell>
          <cell r="D2574">
            <v>1470</v>
          </cell>
          <cell r="E2574">
            <v>103045</v>
          </cell>
          <cell r="F2574" t="str">
            <v>No</v>
          </cell>
          <cell r="G2574">
            <v>1470</v>
          </cell>
          <cell r="H2574">
            <v>103045</v>
          </cell>
          <cell r="I2574" t="str">
            <v>15.7.4</v>
          </cell>
        </row>
        <row r="2575">
          <cell r="A2575" t="str">
            <v>15-162-f</v>
          </cell>
          <cell r="B2575" t="str">
            <v>Supply, Installation, connecting, testing &amp; commissioning of wall mounted LPDB-B8-S1/1, LPDB-B8-S1/2 Distribution Boards, compes with all metering with indication lamps complete win all respects</v>
          </cell>
          <cell r="C2575" t="str">
            <v>No</v>
          </cell>
          <cell r="D2575">
            <v>1470</v>
          </cell>
          <cell r="E2575">
            <v>91095</v>
          </cell>
          <cell r="F2575" t="str">
            <v>No</v>
          </cell>
          <cell r="G2575">
            <v>1470</v>
          </cell>
          <cell r="H2575">
            <v>91095</v>
          </cell>
          <cell r="I2575" t="str">
            <v>15.7.4</v>
          </cell>
        </row>
        <row r="2576">
          <cell r="A2576" t="str">
            <v>15-162-g</v>
          </cell>
          <cell r="B2576" t="str">
            <v>Supply, Installation, connecting, testing &amp; commissioning of wall mounted ACDB-B8-G1, ACDB-B8-F1. ACDB-5--51 Distribution Boards, compes with all metering with indication lamps complete win all respects</v>
          </cell>
          <cell r="C2576" t="str">
            <v>No</v>
          </cell>
          <cell r="D2576">
            <v>1470</v>
          </cell>
          <cell r="E2576">
            <v>1017220</v>
          </cell>
          <cell r="F2576" t="str">
            <v>No</v>
          </cell>
          <cell r="G2576">
            <v>1470</v>
          </cell>
          <cell r="H2576">
            <v>1017220</v>
          </cell>
          <cell r="I2576" t="str">
            <v>15.7.4</v>
          </cell>
        </row>
        <row r="2577">
          <cell r="A2577" t="str">
            <v>15-162-h</v>
          </cell>
          <cell r="B2577" t="str">
            <v>Supply, Installation, connecting, testing &amp; commissioning of wall mounted LPDB-B9-G1, LPDB-B9-F1, LPDB-E^S1 Distribution Boards, compes with all metering with indication lamps complete win all respects</v>
          </cell>
          <cell r="C2577" t="str">
            <v>No</v>
          </cell>
          <cell r="D2577">
            <v>1470</v>
          </cell>
          <cell r="E2577">
            <v>91095</v>
          </cell>
          <cell r="F2577" t="str">
            <v>No</v>
          </cell>
          <cell r="G2577">
            <v>1470</v>
          </cell>
          <cell r="H2577">
            <v>91095</v>
          </cell>
          <cell r="I2577" t="str">
            <v>15.7.4</v>
          </cell>
        </row>
        <row r="2578">
          <cell r="A2578" t="str">
            <v>15-162-i</v>
          </cell>
          <cell r="B2578" t="str">
            <v>Supply, Installation, connecting, testing &amp; commissioning of wall mounted ACDB-B9-F1, ACDB-B9-S1 Distribution Boards, compes with all metering with indication lamps complete win all respects</v>
          </cell>
          <cell r="C2578" t="str">
            <v>No</v>
          </cell>
          <cell r="D2578">
            <v>1470</v>
          </cell>
          <cell r="E2578">
            <v>103045</v>
          </cell>
          <cell r="F2578" t="str">
            <v>No</v>
          </cell>
          <cell r="G2578">
            <v>1470</v>
          </cell>
          <cell r="H2578">
            <v>103045</v>
          </cell>
          <cell r="I2578" t="str">
            <v>15.7.4</v>
          </cell>
        </row>
        <row r="2579">
          <cell r="A2579" t="str">
            <v>15-162-j</v>
          </cell>
          <cell r="B2579" t="str">
            <v>Supply, Installation, connecting, testing &amp; commissioning of wall mounted LPDB-B10-G1, LPDB-B10-F1, LPD5-510-S1 Distribution Boards, compes with all metering with indication lamps complete win all respects</v>
          </cell>
          <cell r="C2579" t="str">
            <v>No</v>
          </cell>
          <cell r="D2579">
            <v>1470</v>
          </cell>
          <cell r="E2579">
            <v>91095</v>
          </cell>
          <cell r="F2579" t="str">
            <v>No</v>
          </cell>
          <cell r="G2579">
            <v>1470</v>
          </cell>
          <cell r="H2579">
            <v>91095</v>
          </cell>
          <cell r="I2579" t="str">
            <v>15.7.4</v>
          </cell>
        </row>
        <row r="2580">
          <cell r="A2580" t="str">
            <v>15-162-k</v>
          </cell>
          <cell r="B2580" t="str">
            <v>Supply, Installation, connecting, testing &amp; commissioning of wall mounted ACDB-B10-G1, ACDB-B10-F1, ACD5-510-S1 Distribution Boards, compes with all metering with indication lamps complete win all respects</v>
          </cell>
          <cell r="C2580" t="str">
            <v>No</v>
          </cell>
          <cell r="D2580">
            <v>1470</v>
          </cell>
          <cell r="E2580">
            <v>103045</v>
          </cell>
          <cell r="F2580" t="str">
            <v>No</v>
          </cell>
          <cell r="G2580">
            <v>1470</v>
          </cell>
          <cell r="H2580">
            <v>103045</v>
          </cell>
          <cell r="I2580" t="str">
            <v>15.7.4</v>
          </cell>
        </row>
        <row r="2581">
          <cell r="A2581" t="str">
            <v>15-162-l</v>
          </cell>
          <cell r="B2581" t="str">
            <v>Supply, Installation, connecting, testing &amp; commissioning of wall mounted LPDB-B11-G1, LPDB-B11-F1 Distribution Boards, compes with all metering with indication lamps complete win all respects</v>
          </cell>
          <cell r="C2581" t="str">
            <v>No</v>
          </cell>
          <cell r="D2581">
            <v>1470</v>
          </cell>
          <cell r="E2581">
            <v>91095</v>
          </cell>
          <cell r="F2581" t="str">
            <v>No</v>
          </cell>
          <cell r="G2581">
            <v>1470</v>
          </cell>
          <cell r="H2581">
            <v>91095</v>
          </cell>
          <cell r="I2581" t="str">
            <v>15.7.4</v>
          </cell>
        </row>
        <row r="2582">
          <cell r="A2582" t="str">
            <v>15-162-m</v>
          </cell>
          <cell r="B2582" t="str">
            <v>Supply, Installation, connecting, testing &amp; commissioning of wall mounted ACDB-B11-G1, ACDB-B11-F1 Distribution Boards, compes with all metering with indication lamps complete win all respects</v>
          </cell>
          <cell r="C2582" t="str">
            <v>No</v>
          </cell>
          <cell r="D2582">
            <v>1470</v>
          </cell>
          <cell r="E2582">
            <v>103045</v>
          </cell>
          <cell r="F2582" t="str">
            <v>No</v>
          </cell>
          <cell r="G2582">
            <v>1470</v>
          </cell>
          <cell r="H2582">
            <v>103045</v>
          </cell>
          <cell r="I2582" t="str">
            <v>15.7.4</v>
          </cell>
        </row>
        <row r="2583">
          <cell r="A2583" t="str">
            <v>15-163</v>
          </cell>
          <cell r="B2583" t="str">
            <v>Supply, Installation &amp; Connecting up of floor or wall mounted Sub-main Distribution Board equipment SMDB comprising of Ammeter, Volt meter equiped with Ct's Pt's and selector switches.</v>
          </cell>
          <cell r="C2583" t="str">
            <v>No</v>
          </cell>
          <cell r="D2583">
            <v>1470</v>
          </cell>
          <cell r="E2583">
            <v>359970</v>
          </cell>
          <cell r="F2583" t="str">
            <v>No</v>
          </cell>
          <cell r="G2583">
            <v>1470</v>
          </cell>
          <cell r="H2583">
            <v>359970</v>
          </cell>
          <cell r="I2583" t="str">
            <v>15.7.4</v>
          </cell>
        </row>
        <row r="2584">
          <cell r="A2584" t="str">
            <v>15-164</v>
          </cell>
          <cell r="B2584" t="str">
            <v xml:space="preserve">Supply, installation, &amp; connecting of Insect killer </v>
          </cell>
          <cell r="C2584" t="str">
            <v>No</v>
          </cell>
          <cell r="D2584">
            <v>183.75</v>
          </cell>
          <cell r="E2584">
            <v>7951.25</v>
          </cell>
          <cell r="F2584" t="str">
            <v>No</v>
          </cell>
          <cell r="G2584">
            <v>183.75</v>
          </cell>
          <cell r="H2584">
            <v>7951.25</v>
          </cell>
        </row>
        <row r="2585">
          <cell r="A2585" t="str">
            <v>15-165-a</v>
          </cell>
          <cell r="B2585" t="str">
            <v>Supply, installation, of 3/4" dia PVC Conduit for NURSE CALL SYSTEM 1 CALL BELLS</v>
          </cell>
          <cell r="C2585" t="str">
            <v>Rft</v>
          </cell>
          <cell r="D2585">
            <v>3.68</v>
          </cell>
          <cell r="E2585">
            <v>46.7</v>
          </cell>
          <cell r="F2585" t="str">
            <v>m</v>
          </cell>
          <cell r="G2585">
            <v>12.06</v>
          </cell>
          <cell r="H2585">
            <v>153.19999999999999</v>
          </cell>
          <cell r="I2585" t="str">
            <v>15.2.4</v>
          </cell>
        </row>
        <row r="2586">
          <cell r="A2586" t="str">
            <v>15-165-b</v>
          </cell>
          <cell r="B2586" t="str">
            <v>Supply, installation, &amp; connecting of 1.5 sq.m 4 core PVC Cable for NURSE CALL SYSTEM 1 CALL BELLS</v>
          </cell>
          <cell r="C2586" t="str">
            <v>Rft</v>
          </cell>
          <cell r="D2586">
            <v>7.35</v>
          </cell>
          <cell r="E2586">
            <v>85.02</v>
          </cell>
          <cell r="F2586" t="str">
            <v>m</v>
          </cell>
          <cell r="G2586">
            <v>24.11</v>
          </cell>
          <cell r="H2586">
            <v>278.95</v>
          </cell>
          <cell r="I2586" t="str">
            <v>15.2.4</v>
          </cell>
        </row>
        <row r="2587">
          <cell r="A2587" t="str">
            <v>15-166-a</v>
          </cell>
          <cell r="B2587" t="str">
            <v>Providing and fixing of 10 zone panel for nurse call system</v>
          </cell>
          <cell r="C2587" t="str">
            <v>No</v>
          </cell>
          <cell r="D2587">
            <v>183.75</v>
          </cell>
          <cell r="E2587">
            <v>3051.75</v>
          </cell>
          <cell r="F2587" t="str">
            <v>No</v>
          </cell>
          <cell r="G2587">
            <v>183.75</v>
          </cell>
          <cell r="H2587">
            <v>3051.75</v>
          </cell>
        </row>
        <row r="2588">
          <cell r="A2588" t="str">
            <v>15-166-b</v>
          </cell>
          <cell r="B2588" t="str">
            <v>Providing and fixing of 20 zone panel nurse call system</v>
          </cell>
          <cell r="C2588" t="str">
            <v>No</v>
          </cell>
          <cell r="D2588">
            <v>183.75</v>
          </cell>
          <cell r="E2588">
            <v>77858.75</v>
          </cell>
          <cell r="F2588" t="str">
            <v>No</v>
          </cell>
          <cell r="G2588">
            <v>183.75</v>
          </cell>
          <cell r="H2588">
            <v>77858.75</v>
          </cell>
        </row>
        <row r="2589">
          <cell r="A2589" t="str">
            <v>15-166-c</v>
          </cell>
          <cell r="B2589" t="str">
            <v>Providing and fixing Door light indicator unit</v>
          </cell>
          <cell r="C2589" t="str">
            <v>No</v>
          </cell>
          <cell r="D2589">
            <v>92.61</v>
          </cell>
          <cell r="E2589">
            <v>1048.6099999999999</v>
          </cell>
          <cell r="F2589" t="str">
            <v>No</v>
          </cell>
          <cell r="G2589">
            <v>92.61</v>
          </cell>
          <cell r="H2589">
            <v>1048.6099999999999</v>
          </cell>
        </row>
        <row r="2590">
          <cell r="A2590" t="str">
            <v>15-166-d</v>
          </cell>
          <cell r="B2590" t="str">
            <v>Providing and fixing of S0X1.5mm sq. twisted Telephone Cable</v>
          </cell>
          <cell r="C2590" t="str">
            <v>No</v>
          </cell>
          <cell r="D2590">
            <v>14.7</v>
          </cell>
          <cell r="E2590">
            <v>32.619999999999997</v>
          </cell>
          <cell r="F2590" t="str">
            <v>No</v>
          </cell>
          <cell r="G2590">
            <v>14.7</v>
          </cell>
          <cell r="H2590">
            <v>32.619999999999997</v>
          </cell>
        </row>
        <row r="2591">
          <cell r="A2591" t="str">
            <v>15-167</v>
          </cell>
          <cell r="B2591" t="str">
            <v>Providing and fixing of call bells with push buttons including wiring and all accessories</v>
          </cell>
          <cell r="C2591" t="str">
            <v>No</v>
          </cell>
          <cell r="D2591">
            <v>1470</v>
          </cell>
          <cell r="E2591">
            <v>4667.82</v>
          </cell>
          <cell r="F2591" t="str">
            <v>No</v>
          </cell>
          <cell r="G2591">
            <v>1470</v>
          </cell>
          <cell r="H2591">
            <v>4667.82</v>
          </cell>
        </row>
        <row r="2592">
          <cell r="A2592" t="str">
            <v>15-168</v>
          </cell>
          <cell r="B2592"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breaker(mcb) 7 No per phase coupled with one 60 Amps T.P mcb</v>
          </cell>
          <cell r="C2592" t="str">
            <v>Set</v>
          </cell>
          <cell r="D2592">
            <v>91.88</v>
          </cell>
          <cell r="E2592">
            <v>41916.879999999997</v>
          </cell>
          <cell r="F2592" t="str">
            <v>Set</v>
          </cell>
          <cell r="G2592">
            <v>91.88</v>
          </cell>
          <cell r="H2592">
            <v>41916.879999999997</v>
          </cell>
          <cell r="I2592" t="str">
            <v>15.7.4</v>
          </cell>
        </row>
        <row r="2593">
          <cell r="A2593" t="str">
            <v>15-169</v>
          </cell>
          <cell r="B2593" t="str">
            <v xml:space="preserve">Supply and fixing of Ready Made Fancy Sheet light plug (5-10 Amp) with PVC box complete in all aspects </v>
          </cell>
          <cell r="C2593" t="str">
            <v>Each</v>
          </cell>
          <cell r="D2593">
            <v>36.75</v>
          </cell>
          <cell r="E2593">
            <v>335.5</v>
          </cell>
          <cell r="F2593" t="str">
            <v>Each</v>
          </cell>
          <cell r="G2593">
            <v>36.75</v>
          </cell>
          <cell r="H2593">
            <v>335.5</v>
          </cell>
        </row>
        <row r="2594">
          <cell r="A2594" t="str">
            <v>15-170-a</v>
          </cell>
          <cell r="B2594" t="str">
            <v>Precurement and Fixing of 10 Pin Kit with sheet</v>
          </cell>
          <cell r="C2594" t="str">
            <v>Each</v>
          </cell>
          <cell r="D2594">
            <v>36.75</v>
          </cell>
          <cell r="E2594">
            <v>1709.75</v>
          </cell>
          <cell r="F2594" t="str">
            <v>Each</v>
          </cell>
          <cell r="G2594">
            <v>36.75</v>
          </cell>
          <cell r="H2594">
            <v>1709.75</v>
          </cell>
        </row>
        <row r="2595">
          <cell r="A2595" t="str">
            <v>15-170-b</v>
          </cell>
          <cell r="B2595" t="str">
            <v>Precurement and Fixing of 08 Pin Kit with sheet</v>
          </cell>
          <cell r="C2595" t="str">
            <v>Each</v>
          </cell>
          <cell r="D2595">
            <v>36.75</v>
          </cell>
          <cell r="E2595">
            <v>1470.75</v>
          </cell>
          <cell r="F2595" t="str">
            <v>Each</v>
          </cell>
          <cell r="G2595">
            <v>36.75</v>
          </cell>
          <cell r="H2595">
            <v>1470.75</v>
          </cell>
        </row>
        <row r="2596">
          <cell r="A2596" t="str">
            <v>15-170-c</v>
          </cell>
          <cell r="B2596" t="str">
            <v>Precurement and Fixing of 06 Pin Kit with sheet</v>
          </cell>
          <cell r="C2596" t="str">
            <v>Each</v>
          </cell>
          <cell r="D2596">
            <v>36.75</v>
          </cell>
          <cell r="E2596">
            <v>1231.75</v>
          </cell>
          <cell r="F2596" t="str">
            <v>Each</v>
          </cell>
          <cell r="G2596">
            <v>36.75</v>
          </cell>
          <cell r="H2596">
            <v>1231.75</v>
          </cell>
        </row>
        <row r="2597">
          <cell r="A2597" t="str">
            <v>15-170-d</v>
          </cell>
          <cell r="B2597" t="str">
            <v>Precurement and Fixing of 04 Pin Kit with sheet</v>
          </cell>
          <cell r="C2597" t="str">
            <v>Each</v>
          </cell>
          <cell r="D2597">
            <v>36.75</v>
          </cell>
          <cell r="E2597">
            <v>992.75</v>
          </cell>
          <cell r="F2597" t="str">
            <v>Each</v>
          </cell>
          <cell r="G2597">
            <v>36.75</v>
          </cell>
          <cell r="H2597">
            <v>992.75</v>
          </cell>
        </row>
        <row r="2598">
          <cell r="A2598" t="str">
            <v>15-170-e</v>
          </cell>
          <cell r="B2598" t="str">
            <v>Precurement and Fixing of03 Pin Kit with sheet</v>
          </cell>
          <cell r="C2598" t="str">
            <v>Each</v>
          </cell>
          <cell r="D2598">
            <v>36.75</v>
          </cell>
          <cell r="E2598">
            <v>933</v>
          </cell>
          <cell r="F2598" t="str">
            <v>Each</v>
          </cell>
          <cell r="G2598">
            <v>36.75</v>
          </cell>
          <cell r="H2598">
            <v>933</v>
          </cell>
        </row>
        <row r="2599">
          <cell r="A2599" t="str">
            <v>15-170-f</v>
          </cell>
          <cell r="B2599" t="str">
            <v>Precurement and Fixing of 02 Pin Kit with sheet</v>
          </cell>
          <cell r="C2599" t="str">
            <v>Each</v>
          </cell>
          <cell r="D2599">
            <v>36.75</v>
          </cell>
          <cell r="E2599">
            <v>753.75</v>
          </cell>
          <cell r="F2599" t="str">
            <v>Each</v>
          </cell>
          <cell r="G2599">
            <v>36.75</v>
          </cell>
          <cell r="H2599">
            <v>753.75</v>
          </cell>
        </row>
        <row r="2600">
          <cell r="A2600" t="str">
            <v>15-170-g</v>
          </cell>
          <cell r="B2600" t="str">
            <v>Precurement and Fixing of 01 Pin Kit with sheet</v>
          </cell>
          <cell r="C2600" t="str">
            <v>Each</v>
          </cell>
          <cell r="D2600">
            <v>36.75</v>
          </cell>
          <cell r="E2600">
            <v>634.25</v>
          </cell>
          <cell r="F2600" t="str">
            <v>Each</v>
          </cell>
          <cell r="G2600">
            <v>36.75</v>
          </cell>
          <cell r="H2600">
            <v>634.25</v>
          </cell>
        </row>
        <row r="2601">
          <cell r="A2601" t="str">
            <v>15-171</v>
          </cell>
          <cell r="B2601" t="str">
            <v xml:space="preserve">Supply &amp; fixinng of China Kit for TV </v>
          </cell>
          <cell r="C2601" t="str">
            <v>Each</v>
          </cell>
          <cell r="D2601">
            <v>183.75</v>
          </cell>
          <cell r="E2601">
            <v>1976.25</v>
          </cell>
          <cell r="F2601" t="str">
            <v>Each</v>
          </cell>
          <cell r="G2601">
            <v>183.75</v>
          </cell>
          <cell r="H2601">
            <v>1976.25</v>
          </cell>
        </row>
        <row r="2602">
          <cell r="A2602" t="str">
            <v>15-172</v>
          </cell>
          <cell r="B2602" t="str">
            <v>Supply and installation of Fan dimmer switch Clipcal made</v>
          </cell>
          <cell r="C2602" t="str">
            <v>Each</v>
          </cell>
          <cell r="D2602">
            <v>36.75</v>
          </cell>
          <cell r="E2602">
            <v>108.45</v>
          </cell>
          <cell r="F2602" t="str">
            <v>Each</v>
          </cell>
          <cell r="G2602">
            <v>36.75</v>
          </cell>
          <cell r="H2602">
            <v>108.45</v>
          </cell>
          <cell r="I2602" t="str">
            <v>15.5.1</v>
          </cell>
        </row>
        <row r="2603">
          <cell r="A2603" t="str">
            <v>15-173</v>
          </cell>
          <cell r="B2603" t="str">
            <v xml:space="preserve">Supply and installation of Bell Press </v>
          </cell>
          <cell r="C2603" t="str">
            <v>Each</v>
          </cell>
          <cell r="D2603">
            <v>36.75</v>
          </cell>
          <cell r="E2603">
            <v>933</v>
          </cell>
          <cell r="F2603" t="str">
            <v>Each</v>
          </cell>
          <cell r="G2603">
            <v>36.75</v>
          </cell>
          <cell r="H2603">
            <v>933</v>
          </cell>
        </row>
        <row r="2604">
          <cell r="A2604" t="str">
            <v>15-174</v>
          </cell>
          <cell r="B2604" t="str">
            <v>Supply &amp; Erection of 12 volt bulb with transformer</v>
          </cell>
          <cell r="C2604" t="str">
            <v>Each</v>
          </cell>
          <cell r="D2604">
            <v>36.75</v>
          </cell>
          <cell r="E2604">
            <v>395.25</v>
          </cell>
          <cell r="F2604" t="str">
            <v>Each</v>
          </cell>
          <cell r="G2604">
            <v>36.75</v>
          </cell>
          <cell r="H2604">
            <v>395.25</v>
          </cell>
        </row>
        <row r="2605">
          <cell r="A2605" t="str">
            <v>15-175</v>
          </cell>
          <cell r="B2605" t="str">
            <v>Supply &amp; Erection of TV/satellite cable complete</v>
          </cell>
          <cell r="C2605" t="str">
            <v>Each</v>
          </cell>
          <cell r="D2605">
            <v>36.75</v>
          </cell>
          <cell r="E2605">
            <v>156.25</v>
          </cell>
          <cell r="F2605" t="str">
            <v>Each</v>
          </cell>
          <cell r="G2605">
            <v>36.75</v>
          </cell>
          <cell r="H2605">
            <v>156.25</v>
          </cell>
        </row>
        <row r="2606">
          <cell r="A2606" t="str">
            <v>15-176</v>
          </cell>
          <cell r="B2606" t="str">
            <v>Supply &amp; Erection of Telephone point with socket complete</v>
          </cell>
          <cell r="C2606" t="str">
            <v>Each</v>
          </cell>
          <cell r="D2606">
            <v>36.75</v>
          </cell>
          <cell r="E2606">
            <v>478.9</v>
          </cell>
          <cell r="F2606" t="str">
            <v>Each</v>
          </cell>
          <cell r="G2606">
            <v>36.75</v>
          </cell>
          <cell r="H2606">
            <v>478.9</v>
          </cell>
        </row>
        <row r="2607">
          <cell r="A2607" t="str">
            <v>15-177</v>
          </cell>
          <cell r="B2607" t="str">
            <v>Supply &amp; Erection of Telephone socket</v>
          </cell>
          <cell r="C2607" t="str">
            <v>Each</v>
          </cell>
          <cell r="D2607">
            <v>36.75</v>
          </cell>
          <cell r="E2607">
            <v>478.9</v>
          </cell>
          <cell r="F2607" t="str">
            <v>Each</v>
          </cell>
          <cell r="G2607">
            <v>36.75</v>
          </cell>
          <cell r="H2607">
            <v>478.9</v>
          </cell>
        </row>
        <row r="2608">
          <cell r="A2608" t="str">
            <v>15-178</v>
          </cell>
          <cell r="B2608" t="str">
            <v>Supply &amp; Erection of TV socket</v>
          </cell>
          <cell r="C2608" t="str">
            <v>Each</v>
          </cell>
          <cell r="D2608">
            <v>36.75</v>
          </cell>
          <cell r="E2608">
            <v>514.75</v>
          </cell>
          <cell r="F2608" t="str">
            <v>Each</v>
          </cell>
          <cell r="G2608">
            <v>36.75</v>
          </cell>
          <cell r="H2608">
            <v>514.75</v>
          </cell>
        </row>
        <row r="2609">
          <cell r="A2609" t="str">
            <v>15-179</v>
          </cell>
          <cell r="B2609" t="str">
            <v xml:space="preserve">Supply &amp; Erection of Power Plug 15 Amp complete in all aspects </v>
          </cell>
          <cell r="C2609" t="str">
            <v>Each</v>
          </cell>
          <cell r="D2609">
            <v>36.75</v>
          </cell>
          <cell r="E2609">
            <v>275.75</v>
          </cell>
          <cell r="F2609" t="str">
            <v>Each</v>
          </cell>
          <cell r="G2609">
            <v>36.75</v>
          </cell>
          <cell r="H2609">
            <v>275.75</v>
          </cell>
        </row>
        <row r="2610">
          <cell r="A2610" t="str">
            <v>15-180</v>
          </cell>
          <cell r="B2610" t="str">
            <v>Supply &amp; Erection of Swimming Pool Cascado lights direct 120/150 watt complete</v>
          </cell>
          <cell r="C2610" t="str">
            <v>Each</v>
          </cell>
          <cell r="D2610">
            <v>183.75</v>
          </cell>
          <cell r="E2610">
            <v>6158.75</v>
          </cell>
          <cell r="F2610" t="str">
            <v>Each</v>
          </cell>
          <cell r="G2610">
            <v>183.75</v>
          </cell>
          <cell r="H2610">
            <v>6158.75</v>
          </cell>
        </row>
        <row r="2611">
          <cell r="A2611" t="str">
            <v>15-181</v>
          </cell>
          <cell r="B2611" t="str">
            <v>Supply and installation of structure cable as required for CAT-6 PVC shielded cable in already installed Trunking/ conduit/ Channel , inducing Balun for vedio and power facility at both ends of cable to be provided.The CAT- 6 cable should be 3M complete in all respects</v>
          </cell>
          <cell r="C2611" t="str">
            <v>m</v>
          </cell>
          <cell r="D2611">
            <v>183.75</v>
          </cell>
          <cell r="E2611">
            <v>297.27999999999997</v>
          </cell>
          <cell r="F2611" t="str">
            <v>Meter</v>
          </cell>
          <cell r="G2611">
            <v>183.75</v>
          </cell>
          <cell r="H2611">
            <v>297.27999999999997</v>
          </cell>
        </row>
        <row r="2612">
          <cell r="A2612" t="str">
            <v>15-182</v>
          </cell>
          <cell r="B2612" t="str">
            <v>Provide &amp; connect 14" color TV Monitor equiped withfollowing charactaristics Microphone &amp; Speaker built in for one way audioVCR Connect for VCR record &amp; playHorizontal resolution 420V lineesNTSL/PALFree voltage (90-260VAC, 50/60Hz)Approved UL,CE,CSA,DHHAComputer Networks</v>
          </cell>
          <cell r="C2612" t="str">
            <v>No</v>
          </cell>
          <cell r="D2612">
            <v>183.75</v>
          </cell>
          <cell r="E2612">
            <v>42008.75</v>
          </cell>
          <cell r="F2612" t="str">
            <v>No</v>
          </cell>
          <cell r="G2612">
            <v>183.75</v>
          </cell>
          <cell r="H2612">
            <v>42008.75</v>
          </cell>
          <cell r="I2612" t="str">
            <v>15.20.6</v>
          </cell>
        </row>
        <row r="2613">
          <cell r="A2613" t="str">
            <v>15-183</v>
          </cell>
          <cell r="B2613" t="str">
            <v xml:space="preserve">Supply, installation, connecting, testing, and comissioning of duplex computer outlet with RJ series </v>
          </cell>
          <cell r="C2613" t="str">
            <v>No</v>
          </cell>
          <cell r="D2613">
            <v>183.75</v>
          </cell>
          <cell r="E2613">
            <v>960.5</v>
          </cell>
          <cell r="F2613" t="str">
            <v>No</v>
          </cell>
          <cell r="G2613">
            <v>183.75</v>
          </cell>
          <cell r="H2613">
            <v>960.5</v>
          </cell>
        </row>
        <row r="2614">
          <cell r="A2614" t="str">
            <v>15-184</v>
          </cell>
          <cell r="B2614" t="str">
            <v xml:space="preserve">Acrylic boxes for 4"x4" Switchboard Complete with all aspects </v>
          </cell>
          <cell r="C2614" t="str">
            <v>Each</v>
          </cell>
          <cell r="D2614">
            <v>73.5</v>
          </cell>
          <cell r="E2614">
            <v>115.32</v>
          </cell>
          <cell r="F2614" t="str">
            <v>Each</v>
          </cell>
          <cell r="G2614">
            <v>73.5</v>
          </cell>
          <cell r="H2614">
            <v>115.32</v>
          </cell>
        </row>
        <row r="2615">
          <cell r="A2615" t="str">
            <v>15-185</v>
          </cell>
          <cell r="B2615" t="str">
            <v xml:space="preserve">Acrylic boxes for 7"x4" Switchboard Complete with all aspects </v>
          </cell>
          <cell r="C2615" t="str">
            <v>Each</v>
          </cell>
          <cell r="D2615">
            <v>73.5</v>
          </cell>
          <cell r="E2615">
            <v>127.28</v>
          </cell>
          <cell r="F2615" t="str">
            <v>Each</v>
          </cell>
          <cell r="G2615">
            <v>73.5</v>
          </cell>
          <cell r="H2615">
            <v>127.28</v>
          </cell>
        </row>
        <row r="2616">
          <cell r="A2616" t="str">
            <v>15-186</v>
          </cell>
          <cell r="B2616" t="str">
            <v xml:space="preserve">Acrylic boxes for 8"x10" Switchboard Complete with all aspects </v>
          </cell>
          <cell r="C2616" t="str">
            <v>Each</v>
          </cell>
          <cell r="D2616">
            <v>73.5</v>
          </cell>
          <cell r="E2616">
            <v>133.25</v>
          </cell>
          <cell r="F2616" t="str">
            <v>Each</v>
          </cell>
          <cell r="G2616">
            <v>73.5</v>
          </cell>
          <cell r="H2616">
            <v>133.25</v>
          </cell>
        </row>
        <row r="2617">
          <cell r="A2617" t="str">
            <v>15-187</v>
          </cell>
          <cell r="B2617" t="str">
            <v>Supply &amp; Erection of Acrylic or bakolite sheet 7 40 , 4x4</v>
          </cell>
          <cell r="C2617" t="str">
            <v>Each</v>
          </cell>
          <cell r="D2617">
            <v>29.4</v>
          </cell>
          <cell r="E2617">
            <v>107.08</v>
          </cell>
          <cell r="F2617" t="str">
            <v>Each</v>
          </cell>
          <cell r="G2617">
            <v>29.4</v>
          </cell>
          <cell r="H2617">
            <v>107.08</v>
          </cell>
        </row>
        <row r="2618">
          <cell r="A2618" t="str">
            <v>15-188</v>
          </cell>
          <cell r="B2618" t="str">
            <v>Supply &amp; Erection of bakolite sheet 4 x 2</v>
          </cell>
          <cell r="C2618" t="str">
            <v>Each</v>
          </cell>
          <cell r="D2618">
            <v>29.4</v>
          </cell>
          <cell r="E2618">
            <v>83.18</v>
          </cell>
          <cell r="F2618" t="str">
            <v>Each</v>
          </cell>
          <cell r="G2618">
            <v>29.4</v>
          </cell>
          <cell r="H2618">
            <v>83.18</v>
          </cell>
        </row>
        <row r="2619">
          <cell r="A2619" t="str">
            <v>15-189</v>
          </cell>
          <cell r="B2619" t="str">
            <v xml:space="preserve">Supply &amp; Erection of PVC board 7" x 4" with all aspects </v>
          </cell>
          <cell r="C2619" t="str">
            <v>Each</v>
          </cell>
          <cell r="D2619">
            <v>58.8</v>
          </cell>
          <cell r="E2619">
            <v>106.6</v>
          </cell>
          <cell r="F2619" t="str">
            <v>Each</v>
          </cell>
          <cell r="G2619">
            <v>58.8</v>
          </cell>
          <cell r="H2619">
            <v>106.6</v>
          </cell>
          <cell r="I2619" t="str">
            <v>15.2.4</v>
          </cell>
        </row>
        <row r="2620">
          <cell r="A2620" t="str">
            <v>15-190</v>
          </cell>
          <cell r="B2620" t="str">
            <v>Supply &amp; Erection ofExtention Board complete in all aspects</v>
          </cell>
          <cell r="C2620" t="str">
            <v>Each</v>
          </cell>
          <cell r="D2620">
            <v>36.75</v>
          </cell>
          <cell r="E2620">
            <v>251.85</v>
          </cell>
          <cell r="F2620" t="str">
            <v>Each</v>
          </cell>
          <cell r="G2620">
            <v>36.75</v>
          </cell>
          <cell r="H2620">
            <v>251.85</v>
          </cell>
        </row>
        <row r="2621">
          <cell r="A2621" t="str">
            <v>15-191</v>
          </cell>
          <cell r="B2621" t="str">
            <v>Supply &amp; Erection of glow starter</v>
          </cell>
          <cell r="C2621" t="str">
            <v>Each</v>
          </cell>
          <cell r="D2621">
            <v>14.7</v>
          </cell>
          <cell r="E2621">
            <v>38.6</v>
          </cell>
          <cell r="F2621" t="str">
            <v>Each</v>
          </cell>
          <cell r="G2621">
            <v>14.7</v>
          </cell>
          <cell r="H2621">
            <v>38.6</v>
          </cell>
        </row>
        <row r="2622">
          <cell r="A2622" t="str">
            <v>15-192</v>
          </cell>
          <cell r="B2622" t="str">
            <v>Supply &amp; Erection of Brass bulb holder</v>
          </cell>
          <cell r="C2622" t="str">
            <v>Each</v>
          </cell>
          <cell r="D2622">
            <v>36.75</v>
          </cell>
          <cell r="E2622">
            <v>132.35</v>
          </cell>
          <cell r="F2622" t="str">
            <v>Each</v>
          </cell>
          <cell r="G2622">
            <v>36.75</v>
          </cell>
          <cell r="H2622">
            <v>132.35</v>
          </cell>
        </row>
        <row r="2623">
          <cell r="A2623" t="str">
            <v>15-193</v>
          </cell>
          <cell r="B2623" t="str">
            <v>Supply &amp; Erection of Insulation tape</v>
          </cell>
          <cell r="C2623" t="str">
            <v>Each</v>
          </cell>
          <cell r="D2623">
            <v>0</v>
          </cell>
          <cell r="E2623">
            <v>35.85</v>
          </cell>
          <cell r="F2623" t="str">
            <v>Each</v>
          </cell>
          <cell r="G2623">
            <v>0</v>
          </cell>
          <cell r="H2623">
            <v>35.85</v>
          </cell>
        </row>
        <row r="2624">
          <cell r="A2624" t="str">
            <v>15-194</v>
          </cell>
          <cell r="B2624" t="str">
            <v>Supply &amp; Erection of Volt meter (heavy duty)</v>
          </cell>
          <cell r="C2624" t="str">
            <v>Each</v>
          </cell>
          <cell r="D2624">
            <v>36.75</v>
          </cell>
          <cell r="E2624">
            <v>538.65</v>
          </cell>
          <cell r="F2624" t="str">
            <v>Each</v>
          </cell>
          <cell r="G2624">
            <v>36.75</v>
          </cell>
          <cell r="H2624">
            <v>538.65</v>
          </cell>
        </row>
        <row r="2625">
          <cell r="A2625" t="str">
            <v>15-195</v>
          </cell>
          <cell r="B2625" t="str">
            <v xml:space="preserve">Supply &amp; Erection of Capacitor 3.5 for ceiling fan </v>
          </cell>
          <cell r="C2625" t="str">
            <v>Each</v>
          </cell>
          <cell r="D2625">
            <v>29.4</v>
          </cell>
          <cell r="E2625">
            <v>89.15</v>
          </cell>
          <cell r="F2625" t="str">
            <v>Each</v>
          </cell>
          <cell r="G2625">
            <v>29.4</v>
          </cell>
          <cell r="H2625">
            <v>89.15</v>
          </cell>
        </row>
        <row r="2626">
          <cell r="A2626" t="str">
            <v>15-196</v>
          </cell>
          <cell r="B2626" t="str">
            <v xml:space="preserve">Supply &amp; Erection of TV Cable </v>
          </cell>
          <cell r="C2626" t="str">
            <v>Each</v>
          </cell>
          <cell r="D2626">
            <v>29.4</v>
          </cell>
          <cell r="E2626">
            <v>71.22</v>
          </cell>
          <cell r="F2626" t="str">
            <v>Each</v>
          </cell>
          <cell r="G2626">
            <v>29.4</v>
          </cell>
          <cell r="H2626">
            <v>71.22</v>
          </cell>
        </row>
        <row r="2627">
          <cell r="A2627" t="str">
            <v>15-197</v>
          </cell>
          <cell r="B2627" t="str">
            <v xml:space="preserve">Supply &amp; Erection of Remote Cell </v>
          </cell>
          <cell r="C2627" t="str">
            <v>Each</v>
          </cell>
          <cell r="D2627">
            <v>29.4</v>
          </cell>
          <cell r="E2627">
            <v>244.5</v>
          </cell>
          <cell r="F2627" t="str">
            <v>Each</v>
          </cell>
          <cell r="G2627">
            <v>29.4</v>
          </cell>
          <cell r="H2627">
            <v>244.5</v>
          </cell>
        </row>
        <row r="2628">
          <cell r="A2628" t="str">
            <v>15-198</v>
          </cell>
          <cell r="B2628" t="str">
            <v>Supply &amp; Erection of Ding Dong call bell best quality</v>
          </cell>
          <cell r="C2628" t="str">
            <v>Each</v>
          </cell>
          <cell r="D2628">
            <v>29.4</v>
          </cell>
          <cell r="E2628">
            <v>865.9</v>
          </cell>
          <cell r="F2628" t="str">
            <v>Each</v>
          </cell>
          <cell r="G2628">
            <v>29.4</v>
          </cell>
          <cell r="H2628">
            <v>865.9</v>
          </cell>
        </row>
        <row r="2629">
          <cell r="A2629" t="str">
            <v>15-199</v>
          </cell>
          <cell r="B2629" t="str">
            <v>Supply &amp; Erection of Starter for Motor pump</v>
          </cell>
          <cell r="C2629" t="str">
            <v>Each</v>
          </cell>
          <cell r="D2629">
            <v>29.4</v>
          </cell>
          <cell r="E2629">
            <v>7199.4</v>
          </cell>
          <cell r="F2629" t="str">
            <v>Each</v>
          </cell>
          <cell r="G2629">
            <v>29.4</v>
          </cell>
          <cell r="H2629">
            <v>7199.4</v>
          </cell>
        </row>
        <row r="2630">
          <cell r="A2630" t="str">
            <v>15-200-a</v>
          </cell>
          <cell r="B2630" t="str">
            <v>Supply &amp; Installation of ASD strater for 10-20 HP</v>
          </cell>
          <cell r="C2630" t="str">
            <v>No</v>
          </cell>
          <cell r="D2630">
            <v>36.75</v>
          </cell>
          <cell r="E2630">
            <v>3024.25</v>
          </cell>
          <cell r="F2630" t="str">
            <v>No</v>
          </cell>
          <cell r="G2630">
            <v>36.75</v>
          </cell>
          <cell r="H2630">
            <v>3024.25</v>
          </cell>
        </row>
        <row r="2631">
          <cell r="A2631" t="str">
            <v>15-200-b</v>
          </cell>
          <cell r="B2631" t="str">
            <v>Supply &amp; Installation of ASD strater for 21-30 HP</v>
          </cell>
          <cell r="C2631" t="str">
            <v>No</v>
          </cell>
          <cell r="D2631">
            <v>36.75</v>
          </cell>
          <cell r="E2631">
            <v>4816.75</v>
          </cell>
          <cell r="F2631" t="str">
            <v>No</v>
          </cell>
          <cell r="G2631">
            <v>36.75</v>
          </cell>
          <cell r="H2631">
            <v>4816.75</v>
          </cell>
        </row>
        <row r="2632">
          <cell r="A2632" t="str">
            <v>15-200-c</v>
          </cell>
          <cell r="B2632" t="str">
            <v>Supply &amp; Installation of ASD strater for 31-40 HP</v>
          </cell>
          <cell r="C2632" t="str">
            <v>No</v>
          </cell>
          <cell r="D2632">
            <v>36.75</v>
          </cell>
          <cell r="E2632">
            <v>6011.75</v>
          </cell>
          <cell r="F2632" t="str">
            <v>No</v>
          </cell>
          <cell r="G2632">
            <v>36.75</v>
          </cell>
          <cell r="H2632">
            <v>6011.75</v>
          </cell>
        </row>
        <row r="2633">
          <cell r="A2633" t="str">
            <v>15-201-a</v>
          </cell>
          <cell r="B2633" t="str">
            <v>Supply &amp; Installation of DOL strater for 10-20 HP</v>
          </cell>
          <cell r="C2633" t="str">
            <v>No</v>
          </cell>
          <cell r="D2633">
            <v>36.75</v>
          </cell>
          <cell r="E2633">
            <v>3024.25</v>
          </cell>
          <cell r="F2633" t="str">
            <v>No</v>
          </cell>
          <cell r="G2633">
            <v>36.75</v>
          </cell>
          <cell r="H2633">
            <v>3024.25</v>
          </cell>
        </row>
        <row r="2634">
          <cell r="A2634" t="str">
            <v>15-201-b</v>
          </cell>
          <cell r="B2634" t="str">
            <v>Supply &amp; Installation of DOL strater for 21-30 HP</v>
          </cell>
          <cell r="C2634" t="str">
            <v>No</v>
          </cell>
          <cell r="D2634">
            <v>36.75</v>
          </cell>
          <cell r="E2634">
            <v>4816.75</v>
          </cell>
          <cell r="F2634" t="str">
            <v>No</v>
          </cell>
          <cell r="G2634">
            <v>36.75</v>
          </cell>
          <cell r="H2634">
            <v>4816.75</v>
          </cell>
        </row>
        <row r="2635">
          <cell r="A2635" t="str">
            <v>15-201-c</v>
          </cell>
          <cell r="B2635" t="str">
            <v>Supply &amp; Installation of DOL strater for 31-40 HP</v>
          </cell>
          <cell r="C2635" t="str">
            <v>No</v>
          </cell>
          <cell r="D2635">
            <v>36.75</v>
          </cell>
          <cell r="E2635">
            <v>6011.75</v>
          </cell>
          <cell r="F2635" t="str">
            <v>No</v>
          </cell>
          <cell r="G2635">
            <v>36.75</v>
          </cell>
          <cell r="H2635">
            <v>6011.75</v>
          </cell>
        </row>
        <row r="2636">
          <cell r="A2636" t="str">
            <v>15-202-a</v>
          </cell>
          <cell r="B2636" t="str">
            <v>S/Fixing 3-core flexible Copper cable for submersible electric motor 10mm.</v>
          </cell>
          <cell r="C2636" t="str">
            <v>Each</v>
          </cell>
          <cell r="D2636">
            <v>36.75</v>
          </cell>
          <cell r="E2636">
            <v>204.05</v>
          </cell>
          <cell r="F2636" t="str">
            <v>Each</v>
          </cell>
          <cell r="G2636">
            <v>36.75</v>
          </cell>
          <cell r="H2636">
            <v>204.05</v>
          </cell>
          <cell r="I2636" t="str">
            <v>15.3.1</v>
          </cell>
        </row>
        <row r="2637">
          <cell r="A2637" t="str">
            <v>15-202-b</v>
          </cell>
          <cell r="B2637" t="str">
            <v>S/Fixing 3-core flexible Copper cable for submersible electric motor 16mm.</v>
          </cell>
          <cell r="C2637" t="str">
            <v>Each</v>
          </cell>
          <cell r="D2637">
            <v>36.75</v>
          </cell>
          <cell r="E2637">
            <v>275.75</v>
          </cell>
          <cell r="F2637" t="str">
            <v>Each</v>
          </cell>
          <cell r="G2637">
            <v>36.75</v>
          </cell>
          <cell r="H2637">
            <v>275.75</v>
          </cell>
          <cell r="I2637" t="str">
            <v>15.3.1</v>
          </cell>
        </row>
        <row r="2638">
          <cell r="A2638" t="str">
            <v>15-202-c</v>
          </cell>
          <cell r="B2638" t="str">
            <v>S/Fixing 4-core flexible Aluminium cable for service of transformer to main board (19/64)</v>
          </cell>
          <cell r="C2638" t="str">
            <v>m</v>
          </cell>
          <cell r="D2638">
            <v>36.75</v>
          </cell>
          <cell r="E2638">
            <v>2426.75</v>
          </cell>
          <cell r="F2638" t="str">
            <v>Meter</v>
          </cell>
          <cell r="G2638">
            <v>36.75</v>
          </cell>
          <cell r="H2638">
            <v>2426.75</v>
          </cell>
          <cell r="I2638" t="str">
            <v>15.3.1</v>
          </cell>
        </row>
        <row r="2639">
          <cell r="A2639" t="str">
            <v>15-202-d</v>
          </cell>
          <cell r="B2639" t="str">
            <v>S/Fixing 4-core flexible Aluminium cable for service of transformer to main board (19/83)</v>
          </cell>
          <cell r="C2639" t="str">
            <v>m</v>
          </cell>
          <cell r="D2639">
            <v>36.75</v>
          </cell>
          <cell r="E2639">
            <v>4219.25</v>
          </cell>
          <cell r="F2639" t="str">
            <v>Meter</v>
          </cell>
          <cell r="G2639">
            <v>36.75</v>
          </cell>
          <cell r="H2639">
            <v>4219.25</v>
          </cell>
          <cell r="I2639" t="str">
            <v>15.3.1</v>
          </cell>
        </row>
        <row r="2640">
          <cell r="A2640" t="str">
            <v>15-203</v>
          </cell>
          <cell r="B2640" t="str">
            <v>S/Fixing protector magnet coil in strater</v>
          </cell>
          <cell r="C2640" t="str">
            <v>No</v>
          </cell>
          <cell r="D2640">
            <v>29.4</v>
          </cell>
          <cell r="E2640">
            <v>2419.4</v>
          </cell>
          <cell r="F2640" t="str">
            <v>No</v>
          </cell>
          <cell r="G2640">
            <v>29.4</v>
          </cell>
          <cell r="H2640">
            <v>2419.4</v>
          </cell>
        </row>
        <row r="2641">
          <cell r="A2641" t="str">
            <v>15-204-a</v>
          </cell>
          <cell r="B2641" t="str">
            <v>S/Fixing strater overload relay 10-30 Amp</v>
          </cell>
          <cell r="C2641" t="str">
            <v>No</v>
          </cell>
          <cell r="D2641">
            <v>29.4</v>
          </cell>
          <cell r="E2641">
            <v>3614.4</v>
          </cell>
          <cell r="F2641" t="str">
            <v>No</v>
          </cell>
          <cell r="G2641">
            <v>29.4</v>
          </cell>
          <cell r="H2641">
            <v>3614.4</v>
          </cell>
        </row>
        <row r="2642">
          <cell r="A2642" t="str">
            <v>15-204-b</v>
          </cell>
          <cell r="B2642" t="str">
            <v>S/Fixing strater overload relay 31-60 Amp</v>
          </cell>
          <cell r="C2642" t="str">
            <v>No</v>
          </cell>
          <cell r="D2642">
            <v>29.4</v>
          </cell>
          <cell r="E2642">
            <v>7199.4</v>
          </cell>
          <cell r="F2642" t="str">
            <v>No</v>
          </cell>
          <cell r="G2642">
            <v>29.4</v>
          </cell>
          <cell r="H2642">
            <v>7199.4</v>
          </cell>
        </row>
        <row r="2643">
          <cell r="A2643" t="str">
            <v>15-204-c</v>
          </cell>
          <cell r="B2643" t="str">
            <v>S/Fixing strater overload relay 61-100 Amp</v>
          </cell>
          <cell r="C2643" t="str">
            <v>No</v>
          </cell>
          <cell r="D2643">
            <v>29.4</v>
          </cell>
          <cell r="E2643">
            <v>10784.4</v>
          </cell>
          <cell r="F2643" t="str">
            <v>No</v>
          </cell>
          <cell r="G2643">
            <v>29.4</v>
          </cell>
          <cell r="H2643">
            <v>10784.4</v>
          </cell>
        </row>
        <row r="2644">
          <cell r="A2644" t="str">
            <v>15-205-a</v>
          </cell>
          <cell r="B2644" t="str">
            <v>Repair of Transformer' HT leg (two -step) i/c of carriage from site to workshop &amp; back i/c onstalltion and Testing complete. 100-KVA Trasformer</v>
          </cell>
          <cell r="C2644" t="str">
            <v>No</v>
          </cell>
          <cell r="D2644">
            <v>1470</v>
          </cell>
          <cell r="E2644">
            <v>13420</v>
          </cell>
          <cell r="F2644" t="str">
            <v>No</v>
          </cell>
          <cell r="G2644">
            <v>1470</v>
          </cell>
          <cell r="H2644">
            <v>13420</v>
          </cell>
        </row>
        <row r="2645">
          <cell r="A2645" t="str">
            <v>15-205-b</v>
          </cell>
          <cell r="B2645" t="str">
            <v>Repair of Transformer' LT coil  i/c of carriage from site to workshop &amp; back i/c onstalltion and Testing complete. 100-KVA Trasformer</v>
          </cell>
          <cell r="C2645" t="str">
            <v>No</v>
          </cell>
          <cell r="D2645">
            <v>1470</v>
          </cell>
          <cell r="E2645">
            <v>11030</v>
          </cell>
          <cell r="F2645" t="str">
            <v>No</v>
          </cell>
          <cell r="G2645">
            <v>1470</v>
          </cell>
          <cell r="H2645">
            <v>11030</v>
          </cell>
        </row>
        <row r="2646">
          <cell r="A2646" t="str">
            <v>15-205-c</v>
          </cell>
          <cell r="B2646" t="str">
            <v>Repair of Transformer' HT bush i/c of carriage from site to workshop &amp; back i/c onstalltion and Testing complete. 100-KVA Trasformer</v>
          </cell>
          <cell r="C2646" t="str">
            <v>No</v>
          </cell>
          <cell r="D2646">
            <v>1470</v>
          </cell>
          <cell r="E2646">
            <v>10432.5</v>
          </cell>
          <cell r="F2646" t="str">
            <v>No</v>
          </cell>
          <cell r="G2646">
            <v>1470</v>
          </cell>
          <cell r="H2646">
            <v>10432.5</v>
          </cell>
        </row>
        <row r="2647">
          <cell r="A2647" t="str">
            <v>15-205-d</v>
          </cell>
          <cell r="B2647" t="str">
            <v>Repair of Transformer' LT bush i/c of carriage from site to workshop &amp; back i/c onstalltion and Testing complete. 100-KVA Trasformer</v>
          </cell>
          <cell r="C2647" t="str">
            <v>No</v>
          </cell>
          <cell r="D2647">
            <v>1470</v>
          </cell>
          <cell r="E2647">
            <v>7445</v>
          </cell>
          <cell r="F2647" t="str">
            <v>No</v>
          </cell>
          <cell r="G2647">
            <v>1470</v>
          </cell>
          <cell r="H2647">
            <v>7445</v>
          </cell>
        </row>
        <row r="2648">
          <cell r="A2648" t="str">
            <v>15-206-a</v>
          </cell>
          <cell r="B2648" t="str">
            <v>Repair of Transformer' HT leg (two -step) i/c of carriage from site to workshop &amp; back i/c onstalltion and Testing complete. 50-KVA Trasformer</v>
          </cell>
          <cell r="C2648" t="str">
            <v>No</v>
          </cell>
          <cell r="D2648">
            <v>1470</v>
          </cell>
          <cell r="E2648">
            <v>11030</v>
          </cell>
          <cell r="F2648" t="str">
            <v>No</v>
          </cell>
          <cell r="G2648">
            <v>1470</v>
          </cell>
          <cell r="H2648">
            <v>11030</v>
          </cell>
        </row>
        <row r="2649">
          <cell r="A2649" t="str">
            <v>15-206-b</v>
          </cell>
          <cell r="B2649" t="str">
            <v>Repair of Transformer' LT Coil i/c of carriage from site to workshop &amp; back i/c onstalltion and Testing complete. 50-KVA Trasformer</v>
          </cell>
          <cell r="C2649" t="str">
            <v>No</v>
          </cell>
          <cell r="D2649">
            <v>1470</v>
          </cell>
          <cell r="E2649">
            <v>10432.5</v>
          </cell>
          <cell r="F2649" t="str">
            <v>No</v>
          </cell>
          <cell r="G2649">
            <v>1470</v>
          </cell>
          <cell r="H2649">
            <v>10432.5</v>
          </cell>
        </row>
        <row r="2650">
          <cell r="A2650" t="str">
            <v>15-206-c</v>
          </cell>
          <cell r="B2650" t="str">
            <v>Repair of Transformer' HT bush i/c of carriage from site to workshop &amp; back i/c onstalltion and Testing complete. 50-KVA Trasformer</v>
          </cell>
          <cell r="C2650" t="str">
            <v>No</v>
          </cell>
          <cell r="D2650">
            <v>1470</v>
          </cell>
          <cell r="E2650">
            <v>9237.5</v>
          </cell>
          <cell r="F2650" t="str">
            <v>No</v>
          </cell>
          <cell r="G2650">
            <v>1470</v>
          </cell>
          <cell r="H2650">
            <v>9237.5</v>
          </cell>
        </row>
        <row r="2651">
          <cell r="A2651" t="str">
            <v>15-206-d</v>
          </cell>
          <cell r="B2651" t="str">
            <v>Repair of Transformer' LT Bush i/c of carriage from site to workshop &amp; back i/c onstalltion and Testing complete. 50-KVA Trasformer</v>
          </cell>
          <cell r="C2651" t="str">
            <v>No</v>
          </cell>
          <cell r="D2651">
            <v>1470</v>
          </cell>
          <cell r="E2651">
            <v>8640</v>
          </cell>
          <cell r="F2651" t="str">
            <v>No</v>
          </cell>
          <cell r="G2651">
            <v>1470</v>
          </cell>
          <cell r="H2651">
            <v>8640</v>
          </cell>
        </row>
        <row r="2652">
          <cell r="A2652" t="str">
            <v>15-206-e</v>
          </cell>
          <cell r="B2652" t="str">
            <v>Repair of Transformer body i/c of carriage from site to workshop &amp; back i/c onstalltion and Testing complete. 50-KVA Trasformer</v>
          </cell>
          <cell r="C2652" t="str">
            <v>No</v>
          </cell>
          <cell r="D2652">
            <v>1470</v>
          </cell>
          <cell r="E2652">
            <v>7445</v>
          </cell>
          <cell r="F2652" t="str">
            <v>No</v>
          </cell>
          <cell r="G2652">
            <v>1470</v>
          </cell>
          <cell r="H2652">
            <v>7445</v>
          </cell>
        </row>
        <row r="2653">
          <cell r="A2653" t="str">
            <v>15-207-a</v>
          </cell>
          <cell r="B2653" t="str">
            <v>Repair of Transformer' HT leg (two -step) i/c of carriage from site to workshop &amp; back i/c onstalltion and Testing complete. 25-KVA Trasformer</v>
          </cell>
          <cell r="C2653" t="str">
            <v>No</v>
          </cell>
          <cell r="D2653">
            <v>1470</v>
          </cell>
          <cell r="E2653">
            <v>9835</v>
          </cell>
          <cell r="F2653" t="str">
            <v>No</v>
          </cell>
          <cell r="G2653">
            <v>1470</v>
          </cell>
          <cell r="H2653">
            <v>9835</v>
          </cell>
        </row>
        <row r="2654">
          <cell r="A2654" t="str">
            <v>15-207-b</v>
          </cell>
          <cell r="B2654" t="str">
            <v>Repair of Transformer' LT Coil i/c of carriage from site to workshop &amp; back i/c onstalltion and Testing complete. 25-KVA Trasformer</v>
          </cell>
          <cell r="C2654" t="str">
            <v>No</v>
          </cell>
          <cell r="D2654">
            <v>1470</v>
          </cell>
          <cell r="E2654">
            <v>9596</v>
          </cell>
          <cell r="F2654" t="str">
            <v>No</v>
          </cell>
          <cell r="G2654">
            <v>1470</v>
          </cell>
          <cell r="H2654">
            <v>9596</v>
          </cell>
        </row>
        <row r="2655">
          <cell r="A2655" t="str">
            <v>15-207-c</v>
          </cell>
          <cell r="B2655" t="str">
            <v>Repair of Transformer' HT bush i/c of carriage from site to workshop &amp; back i/c onstalltion and Testing complete. 25-KVA Trasformer</v>
          </cell>
          <cell r="C2655" t="str">
            <v>No</v>
          </cell>
          <cell r="D2655">
            <v>1470</v>
          </cell>
          <cell r="E2655">
            <v>9237.5</v>
          </cell>
          <cell r="F2655" t="str">
            <v>No</v>
          </cell>
          <cell r="G2655">
            <v>1470</v>
          </cell>
          <cell r="H2655">
            <v>9237.5</v>
          </cell>
        </row>
        <row r="2656">
          <cell r="A2656" t="str">
            <v>15-207-d</v>
          </cell>
          <cell r="B2656" t="str">
            <v>Repair of Transformer' LT bush  i/c of carriage from site to workshop &amp; back i/c onstalltion and Testing complete. 25-KVA Trasformer</v>
          </cell>
          <cell r="C2656" t="str">
            <v>No</v>
          </cell>
          <cell r="D2656">
            <v>1470</v>
          </cell>
          <cell r="E2656">
            <v>8640</v>
          </cell>
          <cell r="F2656" t="str">
            <v>No</v>
          </cell>
          <cell r="G2656">
            <v>1470</v>
          </cell>
          <cell r="H2656">
            <v>8640</v>
          </cell>
        </row>
        <row r="2657">
          <cell r="A2657" t="str">
            <v>15-207-e</v>
          </cell>
          <cell r="B2657" t="str">
            <v>Repair of Transformer body i/c of carriage from site to workshop &amp; back i/c onstalltion and Testing complete. 25-KVA Trasformer</v>
          </cell>
          <cell r="C2657" t="str">
            <v>No</v>
          </cell>
          <cell r="D2657">
            <v>1470</v>
          </cell>
          <cell r="E2657">
            <v>7445</v>
          </cell>
          <cell r="F2657" t="str">
            <v>No</v>
          </cell>
          <cell r="G2657">
            <v>1470</v>
          </cell>
          <cell r="H2657">
            <v>7445</v>
          </cell>
        </row>
        <row r="2658">
          <cell r="A2658" t="str">
            <v>15-208</v>
          </cell>
          <cell r="B2658" t="str">
            <v>S/Fixing voltage Regulator plate (Selector) complete in all respect</v>
          </cell>
          <cell r="C2658" t="str">
            <v>No</v>
          </cell>
          <cell r="D2658">
            <v>735</v>
          </cell>
          <cell r="E2658">
            <v>4320</v>
          </cell>
          <cell r="F2658" t="str">
            <v>No</v>
          </cell>
          <cell r="G2658">
            <v>735</v>
          </cell>
          <cell r="H2658">
            <v>4320</v>
          </cell>
        </row>
        <row r="2659">
          <cell r="A2659" t="str">
            <v>15-209</v>
          </cell>
          <cell r="B2659" t="str">
            <v>Rweinding of Voltage Regulator Coil stablizer coil</v>
          </cell>
          <cell r="C2659" t="str">
            <v>No</v>
          </cell>
          <cell r="D2659">
            <v>735</v>
          </cell>
          <cell r="E2659">
            <v>2527.5</v>
          </cell>
          <cell r="F2659" t="str">
            <v>No</v>
          </cell>
          <cell r="G2659">
            <v>735</v>
          </cell>
          <cell r="H2659">
            <v>2527.5</v>
          </cell>
        </row>
        <row r="2660">
          <cell r="A2660" t="str">
            <v>15-210</v>
          </cell>
          <cell r="B2660" t="str">
            <v>Furnish &amp; Install of Volt: meter upt to 500 volt.</v>
          </cell>
          <cell r="C2660" t="str">
            <v>No</v>
          </cell>
          <cell r="D2660">
            <v>91.88</v>
          </cell>
          <cell r="E2660">
            <v>988.12</v>
          </cell>
          <cell r="F2660" t="str">
            <v>No</v>
          </cell>
          <cell r="G2660">
            <v>91.88</v>
          </cell>
          <cell r="H2660">
            <v>988.12</v>
          </cell>
        </row>
        <row r="2661">
          <cell r="A2661" t="str">
            <v>15-211</v>
          </cell>
          <cell r="B2661" t="str">
            <v xml:space="preserve">Furnish &amp; Install of AMP meter up to 100 Amps </v>
          </cell>
          <cell r="C2661" t="str">
            <v>No</v>
          </cell>
          <cell r="D2661">
            <v>91.88</v>
          </cell>
          <cell r="E2661">
            <v>988.12</v>
          </cell>
          <cell r="F2661" t="str">
            <v>No</v>
          </cell>
          <cell r="G2661">
            <v>91.88</v>
          </cell>
          <cell r="H2661">
            <v>988.12</v>
          </cell>
        </row>
        <row r="2662">
          <cell r="A2662" t="str">
            <v>15-212</v>
          </cell>
          <cell r="B2662" t="str">
            <v>S/Fixing of control circuit for automatic stabilizer</v>
          </cell>
          <cell r="C2662" t="str">
            <v>No</v>
          </cell>
          <cell r="D2662">
            <v>367.5</v>
          </cell>
          <cell r="E2662">
            <v>3952.5</v>
          </cell>
          <cell r="F2662" t="str">
            <v>No</v>
          </cell>
          <cell r="G2662">
            <v>367.5</v>
          </cell>
          <cell r="H2662">
            <v>3952.5</v>
          </cell>
        </row>
        <row r="2663">
          <cell r="A2663" t="str">
            <v>15-213-a</v>
          </cell>
          <cell r="B2663" t="str">
            <v>S/Fixing trust bearing for i/c disk of 10-25 Hp Submersible moter</v>
          </cell>
          <cell r="C2663" t="str">
            <v>No</v>
          </cell>
          <cell r="D2663">
            <v>367.5</v>
          </cell>
          <cell r="E2663">
            <v>1562.5</v>
          </cell>
          <cell r="F2663" t="str">
            <v>No</v>
          </cell>
          <cell r="G2663">
            <v>367.5</v>
          </cell>
          <cell r="H2663">
            <v>1562.5</v>
          </cell>
        </row>
        <row r="2664">
          <cell r="A2664" t="str">
            <v>15-213-b</v>
          </cell>
          <cell r="B2664" t="str">
            <v>S/Fixing trust bearing for i/c disk of 30-50 Hp Submersible moter</v>
          </cell>
          <cell r="C2664" t="str">
            <v>No</v>
          </cell>
          <cell r="D2664">
            <v>735</v>
          </cell>
          <cell r="E2664">
            <v>2527.5</v>
          </cell>
          <cell r="F2664" t="str">
            <v>No</v>
          </cell>
          <cell r="G2664">
            <v>735</v>
          </cell>
          <cell r="H2664">
            <v>2527.5</v>
          </cell>
        </row>
        <row r="2665">
          <cell r="A2665" t="str">
            <v>15-214-a</v>
          </cell>
          <cell r="B2665" t="str">
            <v>Furnish &amp; Install of tapper bearing for motor (V.H.S) of 10-25 HP</v>
          </cell>
          <cell r="C2665" t="str">
            <v>No</v>
          </cell>
          <cell r="D2665">
            <v>367.5</v>
          </cell>
          <cell r="E2665">
            <v>1562.5</v>
          </cell>
          <cell r="F2665" t="str">
            <v>No</v>
          </cell>
          <cell r="G2665">
            <v>367.5</v>
          </cell>
          <cell r="H2665">
            <v>1562.5</v>
          </cell>
        </row>
        <row r="2666">
          <cell r="A2666" t="str">
            <v>15-214-b</v>
          </cell>
          <cell r="B2666" t="str">
            <v xml:space="preserve">Furnish &amp; Install of tapper bearing for 30-50 HP motor (V.H.S) </v>
          </cell>
          <cell r="C2666" t="str">
            <v>No</v>
          </cell>
          <cell r="D2666">
            <v>735</v>
          </cell>
          <cell r="E2666">
            <v>2527.5</v>
          </cell>
          <cell r="F2666" t="str">
            <v>No</v>
          </cell>
          <cell r="G2666">
            <v>735</v>
          </cell>
          <cell r="H2666">
            <v>2527.5</v>
          </cell>
        </row>
        <row r="2667">
          <cell r="A2667" t="str">
            <v>15-215-a</v>
          </cell>
          <cell r="B2667" t="str">
            <v xml:space="preserve">Furnish &amp; Install of Ball bearing for 10-25 HP motor (V.H.S) </v>
          </cell>
          <cell r="C2667" t="str">
            <v>No</v>
          </cell>
          <cell r="D2667">
            <v>367.5</v>
          </cell>
          <cell r="E2667">
            <v>1562.5</v>
          </cell>
          <cell r="F2667" t="str">
            <v>No</v>
          </cell>
          <cell r="G2667">
            <v>367.5</v>
          </cell>
          <cell r="H2667">
            <v>1562.5</v>
          </cell>
        </row>
        <row r="2668">
          <cell r="A2668" t="str">
            <v>15-215-b</v>
          </cell>
          <cell r="B2668" t="str">
            <v>Furnish &amp; Install of ball bearing for 30-50 HP motor (V.H.S)</v>
          </cell>
          <cell r="C2668" t="str">
            <v>No</v>
          </cell>
          <cell r="D2668">
            <v>735</v>
          </cell>
          <cell r="E2668">
            <v>2527.5</v>
          </cell>
          <cell r="F2668" t="str">
            <v>No</v>
          </cell>
          <cell r="G2668">
            <v>735</v>
          </cell>
          <cell r="H2668">
            <v>2527.5</v>
          </cell>
        </row>
        <row r="2669">
          <cell r="A2669" t="str">
            <v>15-216</v>
          </cell>
          <cell r="B2669" t="str">
            <v>Supply and Filling of Transformer Oil.</v>
          </cell>
          <cell r="C2669" t="str">
            <v>Per Ltr</v>
          </cell>
          <cell r="D2669">
            <v>10.83</v>
          </cell>
          <cell r="E2669">
            <v>369.33</v>
          </cell>
          <cell r="F2669" t="str">
            <v>Per Ltr</v>
          </cell>
          <cell r="G2669">
            <v>10.83</v>
          </cell>
          <cell r="H2669">
            <v>369.33</v>
          </cell>
        </row>
        <row r="2670">
          <cell r="A2670" t="str">
            <v>15-217</v>
          </cell>
          <cell r="B2670" t="str">
            <v>Supply and Fixing of Voltage Regulator 30 KVA</v>
          </cell>
          <cell r="C2670" t="str">
            <v>No</v>
          </cell>
          <cell r="D2670">
            <v>1470</v>
          </cell>
          <cell r="E2670">
            <v>180720</v>
          </cell>
          <cell r="F2670" t="str">
            <v>No</v>
          </cell>
          <cell r="G2670">
            <v>1470</v>
          </cell>
          <cell r="H2670">
            <v>180720</v>
          </cell>
        </row>
        <row r="2671">
          <cell r="A2671" t="str">
            <v>15-218</v>
          </cell>
          <cell r="B2671" t="str">
            <v>Supply and Fixing of Voltage Regulator 50 KVA</v>
          </cell>
          <cell r="C2671" t="str">
            <v>No</v>
          </cell>
          <cell r="D2671">
            <v>1470</v>
          </cell>
          <cell r="E2671">
            <v>342045</v>
          </cell>
          <cell r="F2671" t="str">
            <v>No</v>
          </cell>
          <cell r="G2671">
            <v>1470</v>
          </cell>
          <cell r="H2671">
            <v>342045</v>
          </cell>
        </row>
        <row r="2672">
          <cell r="A2672" t="str">
            <v>15-219-a</v>
          </cell>
          <cell r="B2672" t="str">
            <v>Pump with motor for pressure pump (0.5 HP)</v>
          </cell>
          <cell r="C2672" t="str">
            <v>No</v>
          </cell>
          <cell r="D2672">
            <v>735</v>
          </cell>
          <cell r="E2672">
            <v>6710</v>
          </cell>
          <cell r="F2672" t="str">
            <v>No</v>
          </cell>
          <cell r="G2672">
            <v>735</v>
          </cell>
          <cell r="H2672">
            <v>6710</v>
          </cell>
        </row>
        <row r="2673">
          <cell r="A2673" t="str">
            <v>15-219-b</v>
          </cell>
          <cell r="B2673" t="str">
            <v>Pump with motor for pressure pump (1 HP)</v>
          </cell>
          <cell r="C2673" t="str">
            <v>No</v>
          </cell>
          <cell r="D2673">
            <v>735</v>
          </cell>
          <cell r="E2673">
            <v>7905</v>
          </cell>
          <cell r="F2673" t="str">
            <v>No</v>
          </cell>
          <cell r="G2673">
            <v>735</v>
          </cell>
          <cell r="H2673">
            <v>7905</v>
          </cell>
        </row>
        <row r="2674">
          <cell r="A2674" t="str">
            <v>15-219-c</v>
          </cell>
          <cell r="B2674" t="str">
            <v>Pump with motor for pressure pump (1.5  HP)</v>
          </cell>
          <cell r="C2674" t="str">
            <v>No</v>
          </cell>
          <cell r="D2674">
            <v>735</v>
          </cell>
          <cell r="E2674">
            <v>10295</v>
          </cell>
          <cell r="F2674" t="str">
            <v>No</v>
          </cell>
          <cell r="G2674">
            <v>735</v>
          </cell>
          <cell r="H2674">
            <v>10295</v>
          </cell>
        </row>
        <row r="2675">
          <cell r="A2675" t="str">
            <v>15-219-d</v>
          </cell>
          <cell r="B2675" t="str">
            <v>Pump with motor for pressure pump (2  HP)</v>
          </cell>
          <cell r="C2675" t="str">
            <v>No</v>
          </cell>
          <cell r="D2675">
            <v>735</v>
          </cell>
          <cell r="E2675">
            <v>12685</v>
          </cell>
          <cell r="F2675" t="str">
            <v>No</v>
          </cell>
          <cell r="G2675">
            <v>735</v>
          </cell>
          <cell r="H2675">
            <v>12685</v>
          </cell>
        </row>
        <row r="2676">
          <cell r="A2676" t="str">
            <v>15-220</v>
          </cell>
          <cell r="B2676" t="str">
            <v>Supply and fixxing of 50 Litres Electric Geyser</v>
          </cell>
          <cell r="C2676" t="str">
            <v>No</v>
          </cell>
          <cell r="D2676">
            <v>367.5</v>
          </cell>
          <cell r="E2676">
            <v>30242.5</v>
          </cell>
          <cell r="F2676" t="str">
            <v>No</v>
          </cell>
          <cell r="G2676">
            <v>367.5</v>
          </cell>
          <cell r="H2676">
            <v>30242.5</v>
          </cell>
        </row>
        <row r="2677">
          <cell r="A2677" t="str">
            <v>15-220-a</v>
          </cell>
          <cell r="B2677" t="str">
            <v>Supply and fixxing of 40-50 Litres Electric Geyser including all accessories and fittings</v>
          </cell>
          <cell r="C2677" t="str">
            <v>No</v>
          </cell>
          <cell r="D2677">
            <v>306.25</v>
          </cell>
          <cell r="E2677">
            <v>30181.25</v>
          </cell>
          <cell r="F2677" t="str">
            <v>no</v>
          </cell>
          <cell r="G2677">
            <v>306.25</v>
          </cell>
          <cell r="H2677">
            <v>30181.25</v>
          </cell>
        </row>
        <row r="2678">
          <cell r="A2678" t="str">
            <v>15-220-b</v>
          </cell>
          <cell r="B2678" t="str">
            <v>Supply and fixxing of 15-25 Litres Electric Geyser including all accessories and fittings</v>
          </cell>
          <cell r="C2678" t="str">
            <v>Each</v>
          </cell>
          <cell r="D2678">
            <v>306.25</v>
          </cell>
          <cell r="E2678">
            <v>24206.25</v>
          </cell>
          <cell r="F2678" t="str">
            <v>each</v>
          </cell>
          <cell r="G2678">
            <v>306.25</v>
          </cell>
          <cell r="H2678">
            <v>24206.25</v>
          </cell>
        </row>
        <row r="2679">
          <cell r="A2679" t="str">
            <v>15-220-c</v>
          </cell>
          <cell r="B2679" t="str">
            <v>Supply and fixxing of 8-14 Litres Electric Geyser including all accessories and fittings</v>
          </cell>
          <cell r="C2679" t="str">
            <v>Each</v>
          </cell>
          <cell r="D2679">
            <v>306.25</v>
          </cell>
          <cell r="E2679">
            <v>18231.25</v>
          </cell>
          <cell r="F2679" t="str">
            <v>each</v>
          </cell>
          <cell r="G2679">
            <v>306.25</v>
          </cell>
          <cell r="H2679">
            <v>18231.25</v>
          </cell>
        </row>
        <row r="2680">
          <cell r="A2680" t="str">
            <v>15-221</v>
          </cell>
          <cell r="B2680" t="str">
            <v>Supply &amp; Erection of element for electric water heater</v>
          </cell>
          <cell r="C2680" t="str">
            <v>Each</v>
          </cell>
          <cell r="D2680">
            <v>88.2</v>
          </cell>
          <cell r="E2680">
            <v>267.45</v>
          </cell>
          <cell r="F2680" t="str">
            <v>Each</v>
          </cell>
          <cell r="G2680">
            <v>88.2</v>
          </cell>
          <cell r="H2680">
            <v>267.45</v>
          </cell>
        </row>
        <row r="2681">
          <cell r="A2681" t="str">
            <v>16-01</v>
          </cell>
          <cell r="B2681" t="str">
            <v>Providing and Laying sub-base course of brick on edge 4.5" thick</v>
          </cell>
          <cell r="C2681" t="str">
            <v>100 Cft</v>
          </cell>
          <cell r="D2681">
            <v>2205</v>
          </cell>
          <cell r="E2681">
            <v>18859.71</v>
          </cell>
          <cell r="F2681" t="str">
            <v>m3</v>
          </cell>
          <cell r="G2681">
            <v>778.69</v>
          </cell>
          <cell r="H2681">
            <v>6660.25</v>
          </cell>
          <cell r="I2681" t="str">
            <v>16.3.1</v>
          </cell>
          <cell r="J2681" t="str">
            <v>The Item has been Deleted</v>
          </cell>
        </row>
        <row r="2682">
          <cell r="A2682" t="str">
            <v>16-02</v>
          </cell>
          <cell r="B2682" t="str">
            <v>Providing and Laying sub-base course of brick aggregate, including compaction to required camber, grade &amp; density</v>
          </cell>
          <cell r="C2682" t="str">
            <v>100 Cft</v>
          </cell>
          <cell r="D2682">
            <v>735</v>
          </cell>
          <cell r="E2682">
            <v>3571.13</v>
          </cell>
          <cell r="F2682" t="str">
            <v>m3</v>
          </cell>
          <cell r="G2682">
            <v>259.56</v>
          </cell>
          <cell r="H2682">
            <v>1261.1300000000001</v>
          </cell>
          <cell r="I2682" t="str">
            <v>16.3.1</v>
          </cell>
        </row>
        <row r="2683">
          <cell r="A2683" t="str">
            <v>16-03</v>
          </cell>
          <cell r="B2683" t="str">
            <v>Graded Crushed Aggregate Crack-Relief Layer</v>
          </cell>
          <cell r="C2683" t="str">
            <v>100 Cft</v>
          </cell>
          <cell r="D2683">
            <v>751.61</v>
          </cell>
          <cell r="E2683">
            <v>5382.47</v>
          </cell>
          <cell r="F2683" t="str">
            <v>m3</v>
          </cell>
          <cell r="G2683">
            <v>265.43</v>
          </cell>
          <cell r="H2683">
            <v>1900.8</v>
          </cell>
          <cell r="I2683" t="str">
            <v>16.3.5</v>
          </cell>
        </row>
        <row r="2684">
          <cell r="A2684" t="str">
            <v>16-04-a</v>
          </cell>
          <cell r="B2684" t="str">
            <v>Granular Sub Base Course using Pit Run Gravel</v>
          </cell>
          <cell r="C2684" t="str">
            <v>100 Cft</v>
          </cell>
          <cell r="D2684">
            <v>1102.5</v>
          </cell>
          <cell r="E2684">
            <v>4054.93</v>
          </cell>
          <cell r="F2684" t="str">
            <v>m3</v>
          </cell>
          <cell r="G2684">
            <v>389.34</v>
          </cell>
          <cell r="H2684">
            <v>1431.99</v>
          </cell>
          <cell r="I2684" t="str">
            <v>16.3.1</v>
          </cell>
        </row>
        <row r="2685">
          <cell r="A2685" t="str">
            <v>16-04-b</v>
          </cell>
          <cell r="B2685" t="str">
            <v>Granular Sub Base Using Crushed Stone Aggregate</v>
          </cell>
          <cell r="C2685" t="str">
            <v>100 Cft</v>
          </cell>
          <cell r="D2685">
            <v>661.5</v>
          </cell>
          <cell r="E2685">
            <v>6044.55</v>
          </cell>
          <cell r="F2685" t="str">
            <v>m3</v>
          </cell>
          <cell r="G2685">
            <v>233.61</v>
          </cell>
          <cell r="H2685">
            <v>2134.62</v>
          </cell>
          <cell r="I2685" t="str">
            <v>16.3.1</v>
          </cell>
        </row>
        <row r="2686">
          <cell r="A2686" t="str">
            <v>16-05-a</v>
          </cell>
          <cell r="B2686" t="str">
            <v>Aggregate Base Course</v>
          </cell>
          <cell r="C2686" t="str">
            <v>100 Cft</v>
          </cell>
          <cell r="D2686">
            <v>1653.75</v>
          </cell>
          <cell r="E2686">
            <v>7764.3</v>
          </cell>
          <cell r="F2686" t="str">
            <v>m3</v>
          </cell>
          <cell r="G2686">
            <v>584.02</v>
          </cell>
          <cell r="H2686">
            <v>2741.94</v>
          </cell>
          <cell r="I2686" t="str">
            <v>16.3.2</v>
          </cell>
        </row>
        <row r="2687">
          <cell r="A2687" t="str">
            <v>16-05-b</v>
          </cell>
          <cell r="B2687" t="str">
            <v>Water Bound Macadam Base Course</v>
          </cell>
          <cell r="C2687" t="str">
            <v>100 Cft</v>
          </cell>
          <cell r="D2687">
            <v>661.5</v>
          </cell>
          <cell r="E2687">
            <v>7093.93</v>
          </cell>
          <cell r="F2687" t="str">
            <v>m3</v>
          </cell>
          <cell r="G2687">
            <v>233.61</v>
          </cell>
          <cell r="H2687">
            <v>2505.1999999999998</v>
          </cell>
          <cell r="I2687" t="str">
            <v>16.3.6</v>
          </cell>
        </row>
        <row r="2688">
          <cell r="A2688" t="str">
            <v>16-06</v>
          </cell>
          <cell r="B2688" t="str">
            <v>Providing and Laying road edging of 3" wide &amp; 9" deep brick on end, complete</v>
          </cell>
          <cell r="C2688" t="str">
            <v>100 Rft</v>
          </cell>
          <cell r="D2688">
            <v>1470</v>
          </cell>
          <cell r="E2688">
            <v>6284.22</v>
          </cell>
          <cell r="F2688" t="str">
            <v>m</v>
          </cell>
          <cell r="G2688">
            <v>48.23</v>
          </cell>
          <cell r="H2688">
            <v>206.18</v>
          </cell>
          <cell r="I2688" t="str">
            <v>16.3.7</v>
          </cell>
        </row>
        <row r="2689">
          <cell r="A2689" t="str">
            <v>16-07</v>
          </cell>
          <cell r="B2689" t="str">
            <v>Reflective Mirrors at Sharp Curves (900 mm dia) with post Complete in all respects</v>
          </cell>
          <cell r="C2689" t="str">
            <v>Each</v>
          </cell>
          <cell r="D2689">
            <v>246.22</v>
          </cell>
          <cell r="E2689">
            <v>6104.47</v>
          </cell>
          <cell r="F2689" t="str">
            <v>Each</v>
          </cell>
          <cell r="G2689">
            <v>246.22</v>
          </cell>
          <cell r="H2689">
            <v>6104.47</v>
          </cell>
          <cell r="I2689" t="str">
            <v>16.8.12</v>
          </cell>
        </row>
        <row r="2690">
          <cell r="A2690" t="str">
            <v>16-08</v>
          </cell>
          <cell r="B2690" t="str">
            <v>Providing and Fixing Reflective Sheet Hi-intensity Grade Including Foundation and steel Post complete in all respect</v>
          </cell>
          <cell r="C2690" t="str">
            <v>100SFT</v>
          </cell>
          <cell r="D2690">
            <v>1041.25</v>
          </cell>
          <cell r="E2690">
            <v>41418.5</v>
          </cell>
          <cell r="F2690" t="str">
            <v>m2</v>
          </cell>
          <cell r="G2690">
            <v>112.04</v>
          </cell>
          <cell r="H2690">
            <v>4456.63</v>
          </cell>
          <cell r="I2690" t="str">
            <v>16.8.12</v>
          </cell>
        </row>
        <row r="2691">
          <cell r="A2691" t="str">
            <v>16-09-a</v>
          </cell>
          <cell r="B2691" t="str">
            <v>Bitumenous Prime Coat</v>
          </cell>
          <cell r="C2691" t="str">
            <v>100 Sft</v>
          </cell>
          <cell r="D2691">
            <v>147</v>
          </cell>
          <cell r="E2691">
            <v>1757.61</v>
          </cell>
          <cell r="F2691" t="str">
            <v>m2</v>
          </cell>
          <cell r="G2691">
            <v>15.82</v>
          </cell>
          <cell r="H2691">
            <v>189.12</v>
          </cell>
          <cell r="I2691" t="str">
            <v>16.4.3</v>
          </cell>
        </row>
        <row r="2692">
          <cell r="A2692" t="str">
            <v>16-09-b</v>
          </cell>
          <cell r="B2692" t="str">
            <v>Bitumenous Tack Coat</v>
          </cell>
          <cell r="C2692" t="str">
            <v>100 Sft</v>
          </cell>
          <cell r="D2692">
            <v>147</v>
          </cell>
          <cell r="E2692">
            <v>501.5</v>
          </cell>
          <cell r="F2692" t="str">
            <v>m2</v>
          </cell>
          <cell r="G2692">
            <v>15.82</v>
          </cell>
          <cell r="H2692">
            <v>53.96</v>
          </cell>
          <cell r="I2692" t="str">
            <v>16.4.4</v>
          </cell>
        </row>
        <row r="2693">
          <cell r="A2693" t="str">
            <v>16-10-a</v>
          </cell>
          <cell r="B2693" t="str">
            <v>Single bitumenous Surface Treatment</v>
          </cell>
          <cell r="C2693" t="str">
            <v>100 Sft</v>
          </cell>
          <cell r="D2693">
            <v>17.350000000000001</v>
          </cell>
          <cell r="E2693">
            <v>2503.81</v>
          </cell>
          <cell r="F2693" t="str">
            <v>m2</v>
          </cell>
          <cell r="G2693">
            <v>1.87</v>
          </cell>
          <cell r="H2693">
            <v>269.41000000000003</v>
          </cell>
          <cell r="I2693" t="str">
            <v>16.4.5</v>
          </cell>
        </row>
        <row r="2694">
          <cell r="A2694" t="str">
            <v>16-10-b</v>
          </cell>
          <cell r="B2694" t="str">
            <v>Double bitumenous Surface Treatment</v>
          </cell>
          <cell r="C2694" t="str">
            <v>100 Sft</v>
          </cell>
          <cell r="D2694">
            <v>17.350000000000001</v>
          </cell>
          <cell r="E2694">
            <v>3575.27</v>
          </cell>
          <cell r="F2694" t="str">
            <v>m2</v>
          </cell>
          <cell r="G2694">
            <v>1.87</v>
          </cell>
          <cell r="H2694">
            <v>384.7</v>
          </cell>
          <cell r="I2694" t="str">
            <v>16.4.5</v>
          </cell>
        </row>
        <row r="2695">
          <cell r="A2695" t="str">
            <v>16-10-c</v>
          </cell>
          <cell r="B2695" t="str">
            <v>Triple bitumenous Surface Treatment</v>
          </cell>
          <cell r="C2695" t="str">
            <v>100 Sft</v>
          </cell>
          <cell r="D2695">
            <v>17.350000000000001</v>
          </cell>
          <cell r="E2695">
            <v>4684.21</v>
          </cell>
          <cell r="F2695" t="str">
            <v>m2</v>
          </cell>
          <cell r="G2695">
            <v>1.87</v>
          </cell>
          <cell r="H2695">
            <v>504.02</v>
          </cell>
          <cell r="I2695" t="str">
            <v>16.4.5</v>
          </cell>
        </row>
        <row r="2696">
          <cell r="A2696" t="str">
            <v>16-11-a</v>
          </cell>
          <cell r="B2696" t="str">
            <v>Resurfacing of road complete with per 100sft : 22 Ibs. bitumen, 2.5"cft bajri/crush aggregate</v>
          </cell>
          <cell r="C2696" t="str">
            <v>100 Sft</v>
          </cell>
          <cell r="D2696">
            <v>64.010000000000005</v>
          </cell>
          <cell r="E2696">
            <v>1305.8800000000001</v>
          </cell>
          <cell r="F2696" t="str">
            <v>m2</v>
          </cell>
          <cell r="G2696">
            <v>6.89</v>
          </cell>
          <cell r="H2696">
            <v>140.51</v>
          </cell>
          <cell r="I2696" t="str">
            <v>16.4</v>
          </cell>
        </row>
        <row r="2697">
          <cell r="A2697" t="str">
            <v>16-11-b</v>
          </cell>
          <cell r="B2697" t="str">
            <v>Resurfacing of road complete with per 100sft : 20 Ibs. bitumen, 2 cft bajri/crush aggregate</v>
          </cell>
          <cell r="C2697" t="str">
            <v>100 Sft</v>
          </cell>
          <cell r="D2697">
            <v>111.07</v>
          </cell>
          <cell r="E2697">
            <v>1235.83</v>
          </cell>
          <cell r="F2697" t="str">
            <v>m2</v>
          </cell>
          <cell r="G2697">
            <v>11.95</v>
          </cell>
          <cell r="H2697">
            <v>132.97</v>
          </cell>
          <cell r="I2697" t="str">
            <v>16.9</v>
          </cell>
        </row>
        <row r="2698">
          <cell r="A2698" t="str">
            <v>16-12</v>
          </cell>
          <cell r="B2698" t="str">
            <v>Scarification Of Existing Road Pavement Structure</v>
          </cell>
          <cell r="C2698" t="str">
            <v>1000 Cft</v>
          </cell>
          <cell r="D2698">
            <v>55.49</v>
          </cell>
          <cell r="E2698">
            <v>5883.57</v>
          </cell>
          <cell r="F2698" t="str">
            <v>m3</v>
          </cell>
          <cell r="G2698">
            <v>1.96</v>
          </cell>
          <cell r="H2698">
            <v>207.78</v>
          </cell>
          <cell r="I2698" t="str">
            <v>3.9.3</v>
          </cell>
        </row>
        <row r="2699">
          <cell r="A2699" t="str">
            <v>16-13-a</v>
          </cell>
          <cell r="B2699" t="str">
            <v>Dense Graded Hot Bitmac (Mobile Asphalt Mixer)  1" Thick</v>
          </cell>
          <cell r="C2699" t="str">
            <v>100 Sft</v>
          </cell>
          <cell r="D2699">
            <v>428.14</v>
          </cell>
          <cell r="E2699">
            <v>3918.98</v>
          </cell>
          <cell r="F2699" t="str">
            <v>m2</v>
          </cell>
          <cell r="G2699">
            <v>46.07</v>
          </cell>
          <cell r="H2699">
            <v>421.68</v>
          </cell>
          <cell r="I2699" t="str">
            <v>16.4.13</v>
          </cell>
        </row>
        <row r="2700">
          <cell r="A2700" t="str">
            <v>16-13-b</v>
          </cell>
          <cell r="B2700" t="str">
            <v>Dense Graded Hot Bitmac (Mobile Asphalt Mixer)  1.5" Thick</v>
          </cell>
          <cell r="C2700" t="str">
            <v>100 Sft</v>
          </cell>
          <cell r="D2700">
            <v>613.41999999999996</v>
          </cell>
          <cell r="E2700">
            <v>5690.66</v>
          </cell>
          <cell r="F2700" t="str">
            <v>m2</v>
          </cell>
          <cell r="G2700">
            <v>66</v>
          </cell>
          <cell r="H2700">
            <v>612.30999999999995</v>
          </cell>
          <cell r="I2700" t="str">
            <v>16.4.13</v>
          </cell>
        </row>
        <row r="2701">
          <cell r="A2701" t="str">
            <v>16-13-c</v>
          </cell>
          <cell r="B2701" t="str">
            <v>Dense Graded Hot Bitmac (Mobile Asphalt Mixer)  2" Thick</v>
          </cell>
          <cell r="C2701" t="str">
            <v>100 Sft</v>
          </cell>
          <cell r="D2701">
            <v>798.7</v>
          </cell>
          <cell r="E2701">
            <v>7527.84</v>
          </cell>
          <cell r="F2701" t="str">
            <v>m2</v>
          </cell>
          <cell r="G2701">
            <v>85.94</v>
          </cell>
          <cell r="H2701">
            <v>810</v>
          </cell>
          <cell r="I2701" t="str">
            <v>16.4.13</v>
          </cell>
        </row>
        <row r="2702">
          <cell r="A2702" t="str">
            <v>16-14-a</v>
          </cell>
          <cell r="B2702" t="str">
            <v>Asphaltic Base Course (Asphalt Batch Plant Hot Mixed) i/c Transportation and Finishing complete</v>
          </cell>
          <cell r="C2702" t="str">
            <v>100 Cft</v>
          </cell>
          <cell r="D2702">
            <v>919.26</v>
          </cell>
          <cell r="E2702">
            <v>46679.89</v>
          </cell>
          <cell r="F2702" t="str">
            <v>m3</v>
          </cell>
          <cell r="G2702">
            <v>324.64</v>
          </cell>
          <cell r="H2702">
            <v>16484.86</v>
          </cell>
          <cell r="I2702" t="str">
            <v>16.4.8</v>
          </cell>
          <cell r="J2702" t="str">
            <v>The Rate of Item No '16-14-a and b include a Lead of 10 Km. The Lead More than 10 Km is to be paid separately for the loaded trip from the nearest asphalt plant under item no 16-13-c.</v>
          </cell>
        </row>
        <row r="2703">
          <cell r="A2703" t="str">
            <v>16-14-b</v>
          </cell>
          <cell r="B2703" t="str">
            <v>Asphaltic Wearing Course (Asphalt Batch Plant Hot Mixed) i/c Transportation and Finishing complete</v>
          </cell>
          <cell r="C2703" t="str">
            <v>100 Cft</v>
          </cell>
          <cell r="D2703">
            <v>919.26</v>
          </cell>
          <cell r="E2703">
            <v>52928.25</v>
          </cell>
          <cell r="F2703" t="str">
            <v>m3</v>
          </cell>
          <cell r="G2703">
            <v>324.64</v>
          </cell>
          <cell r="H2703">
            <v>18691.45</v>
          </cell>
          <cell r="I2703" t="str">
            <v>16.4.10</v>
          </cell>
        </row>
        <row r="2704">
          <cell r="A2704" t="str">
            <v>16-15</v>
          </cell>
          <cell r="B2704" t="str">
            <v>Providing 3 feet high RCC railing (as per the drawing in specifications) on bridges</v>
          </cell>
          <cell r="C2704" t="str">
            <v>100 Rft</v>
          </cell>
          <cell r="D2704">
            <v>23212.84</v>
          </cell>
          <cell r="E2704">
            <v>86069.84</v>
          </cell>
          <cell r="F2704" t="str">
            <v>m</v>
          </cell>
          <cell r="G2704">
            <v>761.58</v>
          </cell>
          <cell r="H2704">
            <v>2823.81</v>
          </cell>
          <cell r="I2704" t="str">
            <v>16.8.6</v>
          </cell>
          <cell r="J2704" t="str">
            <v>DELETED</v>
          </cell>
        </row>
        <row r="2705">
          <cell r="A2705" t="str">
            <v>16-16</v>
          </cell>
          <cell r="B2705" t="str">
            <v>Providing and fixing GI pipe railing (3 feet high)</v>
          </cell>
          <cell r="C2705" t="str">
            <v>100 Rft/3row</v>
          </cell>
          <cell r="D2705">
            <v>12884.55</v>
          </cell>
          <cell r="E2705">
            <v>100364.86</v>
          </cell>
          <cell r="F2705" t="str">
            <v>m/3row</v>
          </cell>
          <cell r="G2705">
            <v>422.72</v>
          </cell>
          <cell r="H2705">
            <v>3292.81</v>
          </cell>
          <cell r="I2705" t="str">
            <v>16.8.6 , 25.7.4</v>
          </cell>
        </row>
        <row r="2706">
          <cell r="A2706" t="str">
            <v>16-17-a</v>
          </cell>
          <cell r="B2706" t="str">
            <v>P&amp;E at site : RCC km stone</v>
          </cell>
          <cell r="C2706" t="str">
            <v>Each</v>
          </cell>
          <cell r="D2706">
            <v>2252.5300000000002</v>
          </cell>
          <cell r="E2706">
            <v>4049.58</v>
          </cell>
          <cell r="F2706" t="str">
            <v>Each</v>
          </cell>
          <cell r="G2706">
            <v>2252.5300000000002</v>
          </cell>
          <cell r="H2706">
            <v>4049.58</v>
          </cell>
          <cell r="I2706" t="str">
            <v>16.8.15</v>
          </cell>
          <cell r="J2706" t="str">
            <v>The rate is for complete item of work according to standard design including cement concrete foundation block and painting letters etc.</v>
          </cell>
        </row>
        <row r="2707">
          <cell r="A2707" t="str">
            <v>16-17-b</v>
          </cell>
          <cell r="B2707" t="str">
            <v>P&amp;E at site : RCC 1/10th km stone.</v>
          </cell>
          <cell r="C2707" t="str">
            <v>Each</v>
          </cell>
          <cell r="D2707">
            <v>592.29</v>
          </cell>
          <cell r="E2707">
            <v>1010.6</v>
          </cell>
          <cell r="F2707" t="str">
            <v>Each</v>
          </cell>
          <cell r="G2707">
            <v>592.29</v>
          </cell>
          <cell r="H2707">
            <v>1010.6</v>
          </cell>
          <cell r="I2707" t="str">
            <v>16.8.15</v>
          </cell>
        </row>
        <row r="2708">
          <cell r="A2708" t="str">
            <v>16-17-c</v>
          </cell>
          <cell r="B2708" t="str">
            <v>P&amp;E at site : RCC boundry pillar.</v>
          </cell>
          <cell r="C2708" t="str">
            <v>Each</v>
          </cell>
          <cell r="D2708">
            <v>489.63</v>
          </cell>
          <cell r="E2708">
            <v>1562.37</v>
          </cell>
          <cell r="F2708" t="str">
            <v>Each</v>
          </cell>
          <cell r="G2708">
            <v>489.63</v>
          </cell>
          <cell r="H2708">
            <v>1562.38</v>
          </cell>
          <cell r="I2708" t="str">
            <v>16.8.14</v>
          </cell>
        </row>
        <row r="2709">
          <cell r="A2709" t="str">
            <v>16-18-a</v>
          </cell>
          <cell r="B2709" t="str">
            <v>Road signs (not exceeding 1 m2) without reflection sheet &amp; lettering : Supply and Fixing at site with PCC 1:3:6 upto max 3' depth</v>
          </cell>
          <cell r="C2709" t="str">
            <v>100 Sft</v>
          </cell>
          <cell r="D2709">
            <v>18078.240000000002</v>
          </cell>
          <cell r="E2709">
            <v>96468.23</v>
          </cell>
          <cell r="F2709" t="str">
            <v>m2</v>
          </cell>
          <cell r="G2709">
            <v>1945.22</v>
          </cell>
          <cell r="H2709">
            <v>10379.98</v>
          </cell>
          <cell r="I2709" t="str">
            <v>16.8.7</v>
          </cell>
          <cell r="J2709" t="str">
            <v>The cost of pedestal, PCC and excavation is included in the rate.</v>
          </cell>
        </row>
        <row r="2710">
          <cell r="A2710" t="str">
            <v>16-18-b</v>
          </cell>
          <cell r="B2710" t="str">
            <v>Road signs (not exceeding 1 m2) without reflection sheet &amp; lettering : Supply to the C&amp;W store/site of work</v>
          </cell>
          <cell r="C2710" t="str">
            <v>100 Sft</v>
          </cell>
          <cell r="D2710">
            <v>10906.35</v>
          </cell>
          <cell r="E2710">
            <v>80282.17</v>
          </cell>
          <cell r="F2710" t="str">
            <v>m2</v>
          </cell>
          <cell r="G2710">
            <v>1173.52</v>
          </cell>
          <cell r="H2710">
            <v>8638.36</v>
          </cell>
          <cell r="I2710" t="str">
            <v>16.8.7</v>
          </cell>
        </row>
        <row r="2711">
          <cell r="A2711" t="str">
            <v>16-19-a</v>
          </cell>
          <cell r="B2711" t="str">
            <v>Road sign (any size) double pedestal 4"x2"x0.25" 11' long without reflection sheet &amp; lettering: Supply and Fixing at site with PCC 1:3:6 max 3' depth</v>
          </cell>
          <cell r="C2711" t="str">
            <v>100 Sft</v>
          </cell>
          <cell r="D2711">
            <v>26287.29</v>
          </cell>
          <cell r="E2711">
            <v>144920.28</v>
          </cell>
          <cell r="F2711" t="str">
            <v>m2</v>
          </cell>
          <cell r="G2711">
            <v>2828.51</v>
          </cell>
          <cell r="H2711">
            <v>15593.42</v>
          </cell>
          <cell r="I2711" t="str">
            <v>16.8.7</v>
          </cell>
          <cell r="J2711" t="str">
            <v>The cost of pedestal, PCC and excavation is included in the rate.</v>
          </cell>
        </row>
        <row r="2712">
          <cell r="A2712" t="str">
            <v>16-19-b</v>
          </cell>
          <cell r="B2712" t="str">
            <v>Road sign (any size) double pedestal 4"x2"x0.25" 11' long without reflection sheet &amp; lettering: Supply to the C&amp;W store/site of work</v>
          </cell>
          <cell r="C2712" t="str">
            <v>100 Sft</v>
          </cell>
          <cell r="D2712">
            <v>22324.69</v>
          </cell>
          <cell r="E2712">
            <v>123520.41</v>
          </cell>
          <cell r="F2712" t="str">
            <v>m2</v>
          </cell>
          <cell r="G2712">
            <v>2402.14</v>
          </cell>
          <cell r="H2712">
            <v>13290.79</v>
          </cell>
          <cell r="I2712" t="str">
            <v>16.8.7</v>
          </cell>
        </row>
        <row r="2713">
          <cell r="A2713" t="str">
            <v>16-20-a</v>
          </cell>
          <cell r="B2713" t="str">
            <v>Traffic Road Sign Cat 1</v>
          </cell>
          <cell r="C2713" t="str">
            <v>Each</v>
          </cell>
          <cell r="D2713">
            <v>612.62</v>
          </cell>
          <cell r="E2713">
            <v>11770.41</v>
          </cell>
          <cell r="F2713" t="str">
            <v>Each</v>
          </cell>
          <cell r="G2713">
            <v>612.62</v>
          </cell>
          <cell r="H2713">
            <v>11770.41</v>
          </cell>
          <cell r="I2713" t="str">
            <v>16.8.7</v>
          </cell>
        </row>
        <row r="2714">
          <cell r="A2714" t="str">
            <v>16-20-b</v>
          </cell>
          <cell r="B2714" t="str">
            <v>Traffic Road Signs Category 2, Size 900 mm</v>
          </cell>
          <cell r="C2714" t="str">
            <v>Each</v>
          </cell>
          <cell r="D2714">
            <v>20.95</v>
          </cell>
          <cell r="E2714">
            <v>11809.11</v>
          </cell>
          <cell r="F2714" t="str">
            <v>Each</v>
          </cell>
          <cell r="G2714">
            <v>20.95</v>
          </cell>
          <cell r="H2714">
            <v>11809.11</v>
          </cell>
          <cell r="I2714" t="str">
            <v>16.8.7</v>
          </cell>
        </row>
        <row r="2715">
          <cell r="A2715" t="str">
            <v>16-20-c</v>
          </cell>
          <cell r="B2715" t="str">
            <v>Traffic Road Signs Category 3a</v>
          </cell>
          <cell r="C2715" t="str">
            <v>Each</v>
          </cell>
          <cell r="D2715">
            <v>1666.98</v>
          </cell>
          <cell r="E2715">
            <v>27311.21</v>
          </cell>
          <cell r="F2715" t="str">
            <v>Each</v>
          </cell>
          <cell r="G2715">
            <v>1666.98</v>
          </cell>
          <cell r="H2715">
            <v>27311.21</v>
          </cell>
          <cell r="I2715" t="str">
            <v>16.8.7</v>
          </cell>
        </row>
        <row r="2716">
          <cell r="A2716" t="str">
            <v>16-20-d</v>
          </cell>
          <cell r="B2716" t="str">
            <v>Traffic Road Signs Category 3b</v>
          </cell>
          <cell r="C2716" t="str">
            <v>Each</v>
          </cell>
          <cell r="D2716">
            <v>367.87</v>
          </cell>
          <cell r="E2716">
            <v>47522.1</v>
          </cell>
          <cell r="F2716" t="str">
            <v>Each</v>
          </cell>
          <cell r="G2716">
            <v>367.87</v>
          </cell>
          <cell r="H2716">
            <v>47522.1</v>
          </cell>
          <cell r="I2716" t="str">
            <v>16.8.7</v>
          </cell>
        </row>
        <row r="2717">
          <cell r="A2717" t="str">
            <v>16-21-a</v>
          </cell>
          <cell r="B2717" t="str">
            <v>Overhead Gantry Beam/ Information Sign for Single Carriageway</v>
          </cell>
          <cell r="C2717" t="str">
            <v>Each</v>
          </cell>
          <cell r="D2717">
            <v>6584.38</v>
          </cell>
          <cell r="E2717">
            <v>168316.2</v>
          </cell>
          <cell r="F2717" t="str">
            <v>Each</v>
          </cell>
          <cell r="G2717">
            <v>6584.38</v>
          </cell>
          <cell r="H2717">
            <v>168316.2</v>
          </cell>
          <cell r="I2717" t="str">
            <v>16.8.7</v>
          </cell>
        </row>
        <row r="2718">
          <cell r="A2718" t="str">
            <v>16-21-b</v>
          </cell>
          <cell r="B2718" t="str">
            <v>Overhead Gantry Beam/ Information Sign for Dual Carriageway</v>
          </cell>
          <cell r="C2718" t="str">
            <v>Each</v>
          </cell>
          <cell r="D2718">
            <v>7460.25</v>
          </cell>
          <cell r="E2718">
            <v>367316.97</v>
          </cell>
          <cell r="F2718" t="str">
            <v>Each</v>
          </cell>
          <cell r="G2718">
            <v>7460.25</v>
          </cell>
          <cell r="H2718">
            <v>367317</v>
          </cell>
          <cell r="I2718" t="str">
            <v>16.8.7</v>
          </cell>
        </row>
        <row r="2719">
          <cell r="A2719" t="str">
            <v>16-21-c</v>
          </cell>
          <cell r="B2719" t="str">
            <v>Overhead  Gantry  Beam/ Information Sign for Six Lane Carriageway</v>
          </cell>
          <cell r="C2719" t="str">
            <v>Each</v>
          </cell>
          <cell r="D2719">
            <v>8222.81</v>
          </cell>
          <cell r="E2719">
            <v>528948.5</v>
          </cell>
          <cell r="F2719" t="str">
            <v>Each</v>
          </cell>
          <cell r="G2719">
            <v>8222.81</v>
          </cell>
          <cell r="H2719">
            <v>528948.5</v>
          </cell>
          <cell r="I2719" t="str">
            <v>16.8.7</v>
          </cell>
        </row>
        <row r="2720">
          <cell r="A2720" t="str">
            <v>16-21-d</v>
          </cell>
          <cell r="B2720" t="str">
            <v>Providing and Fixing gantry of structural steel sections as per design / drawings including foundation complete</v>
          </cell>
          <cell r="C2720" t="str">
            <v>Each</v>
          </cell>
          <cell r="D2720">
            <v>5956.56</v>
          </cell>
          <cell r="E2720">
            <v>112466.76</v>
          </cell>
          <cell r="F2720" t="str">
            <v>Per Each</v>
          </cell>
          <cell r="G2720">
            <v>5956.56</v>
          </cell>
          <cell r="H2720">
            <v>112466.8</v>
          </cell>
          <cell r="I2720" t="str">
            <v>16.8.7</v>
          </cell>
          <cell r="J2720" t="str">
            <v>The cost of RCC base for the foundation is not included in the rate which is payable separately.</v>
          </cell>
        </row>
        <row r="2721">
          <cell r="A2721" t="str">
            <v>16-22-a</v>
          </cell>
          <cell r="B2721" t="str">
            <v>Supply and Fixing reflective sheet on MS/aluminium road signs etc including lettering : Diamond grade</v>
          </cell>
          <cell r="C2721" t="str">
            <v>100 Sft</v>
          </cell>
          <cell r="D2721">
            <v>1934.75</v>
          </cell>
          <cell r="E2721">
            <v>64313.75</v>
          </cell>
          <cell r="F2721" t="str">
            <v>m2</v>
          </cell>
          <cell r="G2721">
            <v>208.18</v>
          </cell>
          <cell r="H2721">
            <v>6920.16</v>
          </cell>
          <cell r="I2721" t="str">
            <v>16.8.7.2.2</v>
          </cell>
        </row>
        <row r="2722">
          <cell r="A2722" t="str">
            <v>16-22-b</v>
          </cell>
          <cell r="B2722" t="str">
            <v>Supply and Fixing reflective sheet on MS/aluminium road signs etc including lettering : High intensity grade</v>
          </cell>
          <cell r="C2722" t="str">
            <v>100 Sft</v>
          </cell>
          <cell r="D2722">
            <v>1934.75</v>
          </cell>
          <cell r="E2722">
            <v>40891.75</v>
          </cell>
          <cell r="F2722" t="str">
            <v>m2</v>
          </cell>
          <cell r="G2722">
            <v>208.18</v>
          </cell>
          <cell r="H2722">
            <v>4399.95</v>
          </cell>
          <cell r="I2722" t="str">
            <v>16.8.7.2.2</v>
          </cell>
        </row>
        <row r="2723">
          <cell r="A2723" t="str">
            <v>16-22-c</v>
          </cell>
          <cell r="B2723" t="str">
            <v>Supply and Fixing reflective sheet on MS/aluminium road signs etc including lettering : Engineering grade</v>
          </cell>
          <cell r="C2723" t="str">
            <v>100 Sft</v>
          </cell>
          <cell r="D2723">
            <v>1934.75</v>
          </cell>
          <cell r="E2723">
            <v>25595.75</v>
          </cell>
          <cell r="F2723" t="str">
            <v>m2</v>
          </cell>
          <cell r="G2723">
            <v>208.18</v>
          </cell>
          <cell r="H2723">
            <v>2754.1</v>
          </cell>
          <cell r="I2723" t="str">
            <v>16.8.7.2.2</v>
          </cell>
        </row>
        <row r="2724">
          <cell r="A2724" t="str">
            <v>16-23</v>
          </cell>
          <cell r="B2724" t="str">
            <v xml:space="preserve">Delineator Bi-directional (Diamond sheet) </v>
          </cell>
          <cell r="C2724" t="str">
            <v>Each</v>
          </cell>
          <cell r="D2724">
            <v>257.25</v>
          </cell>
          <cell r="E2724">
            <v>556</v>
          </cell>
          <cell r="F2724" t="str">
            <v>Each</v>
          </cell>
          <cell r="G2724">
            <v>257.25</v>
          </cell>
          <cell r="H2724">
            <v>556</v>
          </cell>
          <cell r="I2724" t="str">
            <v>16.8.12</v>
          </cell>
        </row>
        <row r="2725">
          <cell r="A2725" t="str">
            <v>16-24</v>
          </cell>
          <cell r="B2725" t="str">
            <v xml:space="preserve">Plastic 3M Bi Direction </v>
          </cell>
          <cell r="C2725" t="str">
            <v>Each</v>
          </cell>
          <cell r="D2725">
            <v>257.25</v>
          </cell>
          <cell r="E2725">
            <v>658.77</v>
          </cell>
          <cell r="F2725" t="str">
            <v>Each</v>
          </cell>
          <cell r="G2725">
            <v>257.25</v>
          </cell>
          <cell r="H2725">
            <v>658.77</v>
          </cell>
          <cell r="I2725" t="str">
            <v>16.8.12</v>
          </cell>
        </row>
        <row r="2726">
          <cell r="A2726" t="str">
            <v>16-25-a-01</v>
          </cell>
          <cell r="B2726" t="str">
            <v>Supply and Fixing aluminium alloy road studs as per specs Large, strip 146x30mm, 171 beads: Uni-direction</v>
          </cell>
          <cell r="C2726" t="str">
            <v>Each</v>
          </cell>
          <cell r="D2726">
            <v>66.150000000000006</v>
          </cell>
          <cell r="E2726">
            <v>596.73</v>
          </cell>
          <cell r="F2726" t="str">
            <v>Each</v>
          </cell>
          <cell r="G2726">
            <v>66.150000000000006</v>
          </cell>
          <cell r="H2726">
            <v>596.73</v>
          </cell>
          <cell r="I2726" t="str">
            <v>16.8.10</v>
          </cell>
        </row>
        <row r="2727">
          <cell r="A2727" t="str">
            <v>16-25-a-02</v>
          </cell>
          <cell r="B2727" t="str">
            <v>Supply and Fixing aluminium alloy road studs as per specs Large, strip 146x30mm, 171 beads: Bi-direction</v>
          </cell>
          <cell r="C2727" t="str">
            <v>Each</v>
          </cell>
          <cell r="D2727">
            <v>66.150000000000006</v>
          </cell>
          <cell r="E2727">
            <v>613.46</v>
          </cell>
          <cell r="F2727" t="str">
            <v>Each</v>
          </cell>
          <cell r="G2727">
            <v>66.150000000000006</v>
          </cell>
          <cell r="H2727">
            <v>613.46</v>
          </cell>
          <cell r="I2727" t="str">
            <v>16.8.10</v>
          </cell>
        </row>
        <row r="2728">
          <cell r="A2728" t="str">
            <v>16-25-b-01</v>
          </cell>
          <cell r="B2728" t="str">
            <v>Supply and Fixing aluminium alloy road studs as per specs Medium, strip 114x18mm, 74 beads: Uni-direction</v>
          </cell>
          <cell r="C2728" t="str">
            <v>Each</v>
          </cell>
          <cell r="D2728">
            <v>66.150000000000006</v>
          </cell>
          <cell r="E2728">
            <v>497.54</v>
          </cell>
          <cell r="F2728" t="str">
            <v>Each</v>
          </cell>
          <cell r="G2728">
            <v>66.150000000000006</v>
          </cell>
          <cell r="H2728">
            <v>497.54</v>
          </cell>
          <cell r="I2728" t="str">
            <v>16.8.10</v>
          </cell>
        </row>
        <row r="2729">
          <cell r="A2729" t="str">
            <v>16-25-b-02</v>
          </cell>
          <cell r="B2729" t="str">
            <v>Supply and Fixing aluminium alloy road studs as per specs Medium, strip 114x18mm, 74 beads: Bi-direction</v>
          </cell>
          <cell r="C2729" t="str">
            <v>Each</v>
          </cell>
          <cell r="D2729">
            <v>66.150000000000006</v>
          </cell>
          <cell r="E2729">
            <v>508.3</v>
          </cell>
          <cell r="F2729" t="str">
            <v>Each</v>
          </cell>
          <cell r="G2729">
            <v>66.150000000000006</v>
          </cell>
          <cell r="H2729">
            <v>508.3</v>
          </cell>
          <cell r="I2729" t="str">
            <v>16.8.10</v>
          </cell>
        </row>
        <row r="2730">
          <cell r="A2730" t="str">
            <v>16-25-c-01</v>
          </cell>
          <cell r="B2730" t="str">
            <v>Supply and Fixing aluminium alloy road studs as per specs Small, strip 75x14mm, 43 beads: Uni-directional</v>
          </cell>
          <cell r="C2730" t="str">
            <v>Each</v>
          </cell>
          <cell r="D2730">
            <v>66.150000000000006</v>
          </cell>
          <cell r="E2730">
            <v>345.78</v>
          </cell>
          <cell r="F2730" t="str">
            <v>Each</v>
          </cell>
          <cell r="G2730">
            <v>66.150000000000006</v>
          </cell>
          <cell r="H2730">
            <v>345.78</v>
          </cell>
          <cell r="I2730" t="str">
            <v>16.8.10</v>
          </cell>
        </row>
        <row r="2731">
          <cell r="A2731" t="str">
            <v>16-25-c-02</v>
          </cell>
          <cell r="B2731" t="str">
            <v>Supply and Fixing aluminium alloy road studs as per specs Small, strip 75x14mm, 43 beads: Bi-directional</v>
          </cell>
          <cell r="C2731" t="str">
            <v>Each</v>
          </cell>
          <cell r="D2731">
            <v>66.150000000000006</v>
          </cell>
          <cell r="E2731">
            <v>352.95</v>
          </cell>
          <cell r="F2731" t="str">
            <v>Each</v>
          </cell>
          <cell r="G2731">
            <v>66.150000000000006</v>
          </cell>
          <cell r="H2731">
            <v>352.95</v>
          </cell>
          <cell r="I2731" t="str">
            <v>16.8.10</v>
          </cell>
        </row>
        <row r="2732">
          <cell r="A2732" t="str">
            <v>16-25-c-03</v>
          </cell>
          <cell r="B2732" t="str">
            <v>Supply &amp; Fixing of high Quality) 360 d Glass Road studs ( 4" Dia ) Including fixing at site in all respect</v>
          </cell>
          <cell r="C2732" t="str">
            <v>Each</v>
          </cell>
          <cell r="D2732">
            <v>66.150000000000006</v>
          </cell>
          <cell r="E2732">
            <v>613.46</v>
          </cell>
          <cell r="F2732" t="str">
            <v>Each</v>
          </cell>
          <cell r="G2732">
            <v>66.150000000000006</v>
          </cell>
          <cell r="H2732">
            <v>613.46</v>
          </cell>
          <cell r="I2732" t="str">
            <v>16.8.10</v>
          </cell>
        </row>
        <row r="2733">
          <cell r="A2733" t="str">
            <v>16-25-c-04</v>
          </cell>
          <cell r="B2733" t="str">
            <v>Reflectorized Aluminium Pavement Stud (Raised Profile Type - Single)</v>
          </cell>
          <cell r="C2733" t="str">
            <v>Each</v>
          </cell>
          <cell r="D2733">
            <v>32.590000000000003</v>
          </cell>
          <cell r="E2733">
            <v>510.59</v>
          </cell>
          <cell r="F2733" t="str">
            <v>Each</v>
          </cell>
          <cell r="G2733">
            <v>32.590000000000003</v>
          </cell>
          <cell r="H2733">
            <v>510.59</v>
          </cell>
          <cell r="I2733" t="str">
            <v>16.8.12</v>
          </cell>
        </row>
        <row r="2734">
          <cell r="A2734" t="str">
            <v>16-25-c-05</v>
          </cell>
          <cell r="B2734" t="str">
            <v>Reflectorized Aluminium Pavement Stud (Raised Profile Type - Double)</v>
          </cell>
          <cell r="C2734" t="str">
            <v>Each</v>
          </cell>
          <cell r="D2734">
            <v>32.590000000000003</v>
          </cell>
          <cell r="E2734">
            <v>540.47</v>
          </cell>
          <cell r="F2734" t="str">
            <v>Each</v>
          </cell>
          <cell r="G2734">
            <v>32.590000000000003</v>
          </cell>
          <cell r="H2734">
            <v>540.47</v>
          </cell>
          <cell r="I2734" t="str">
            <v>16.8.12</v>
          </cell>
        </row>
        <row r="2735">
          <cell r="A2735" t="str">
            <v>16-25-c-06</v>
          </cell>
          <cell r="B2735" t="str">
            <v>Reflectorized Aluminium Pavement Stud (Flushed Profile Type - Single)</v>
          </cell>
          <cell r="C2735" t="str">
            <v>Each</v>
          </cell>
          <cell r="D2735">
            <v>32.590000000000003</v>
          </cell>
          <cell r="E2735">
            <v>480.72</v>
          </cell>
          <cell r="F2735" t="str">
            <v>Each</v>
          </cell>
          <cell r="G2735">
            <v>32.590000000000003</v>
          </cell>
          <cell r="H2735">
            <v>480.72</v>
          </cell>
          <cell r="I2735" t="str">
            <v>16.8.12</v>
          </cell>
        </row>
        <row r="2736">
          <cell r="A2736" t="str">
            <v>16-25-c-07</v>
          </cell>
          <cell r="B2736" t="str">
            <v>Reflectorized Aluminium Pavement Stud (Flushed Profile Type - Double)</v>
          </cell>
          <cell r="C2736" t="str">
            <v>Each</v>
          </cell>
          <cell r="D2736">
            <v>32.590000000000003</v>
          </cell>
          <cell r="E2736">
            <v>510.59</v>
          </cell>
          <cell r="F2736" t="str">
            <v>Each</v>
          </cell>
          <cell r="G2736">
            <v>32.590000000000003</v>
          </cell>
          <cell r="H2736">
            <v>510.59</v>
          </cell>
          <cell r="I2736" t="str">
            <v>16.8.12</v>
          </cell>
        </row>
        <row r="2737">
          <cell r="A2737" t="str">
            <v>16-25-c-08</v>
          </cell>
          <cell r="B2737" t="str">
            <v>Reflectorized Plastic Pavement Stud (Raised Profile Type - Single)</v>
          </cell>
          <cell r="C2737" t="str">
            <v>Each</v>
          </cell>
          <cell r="D2737">
            <v>32.590000000000003</v>
          </cell>
          <cell r="E2737">
            <v>391.09</v>
          </cell>
          <cell r="F2737" t="str">
            <v>Each</v>
          </cell>
          <cell r="G2737">
            <v>32.590000000000003</v>
          </cell>
          <cell r="H2737">
            <v>391.09</v>
          </cell>
          <cell r="I2737" t="str">
            <v>16.8.10</v>
          </cell>
        </row>
        <row r="2738">
          <cell r="A2738" t="str">
            <v>16-25-c-09</v>
          </cell>
          <cell r="B2738" t="str">
            <v>Reflectorized Plastic Pavement Stud (Raised Profile Type - Double)</v>
          </cell>
          <cell r="C2738" t="str">
            <v>Each</v>
          </cell>
          <cell r="D2738">
            <v>32.590000000000003</v>
          </cell>
          <cell r="E2738">
            <v>420.97</v>
          </cell>
          <cell r="F2738" t="str">
            <v>Each</v>
          </cell>
          <cell r="G2738">
            <v>32.590000000000003</v>
          </cell>
          <cell r="H2738">
            <v>420.97</v>
          </cell>
          <cell r="I2738" t="str">
            <v>16.8.10</v>
          </cell>
        </row>
        <row r="2739">
          <cell r="A2739" t="str">
            <v>16-25-c-10</v>
          </cell>
          <cell r="B2739" t="str">
            <v>Reflectorized Plastic Pavement Stud (Flushed Profile Type - Single)</v>
          </cell>
          <cell r="C2739" t="str">
            <v>Each</v>
          </cell>
          <cell r="D2739">
            <v>32.590000000000003</v>
          </cell>
          <cell r="E2739">
            <v>361.22</v>
          </cell>
          <cell r="F2739" t="str">
            <v>Each</v>
          </cell>
          <cell r="G2739">
            <v>32.590000000000003</v>
          </cell>
          <cell r="H2739">
            <v>361.22</v>
          </cell>
          <cell r="I2739" t="str">
            <v>16.8.10</v>
          </cell>
        </row>
        <row r="2740">
          <cell r="A2740" t="str">
            <v>16-25-c-11</v>
          </cell>
          <cell r="B2740" t="str">
            <v>Reflectorized Plastic Pavement Stud (Flushed Profile Type - Double)</v>
          </cell>
          <cell r="C2740" t="str">
            <v>Each</v>
          </cell>
          <cell r="D2740">
            <v>32.590000000000003</v>
          </cell>
          <cell r="E2740">
            <v>420.97</v>
          </cell>
          <cell r="F2740" t="str">
            <v>Each</v>
          </cell>
          <cell r="G2740">
            <v>32.590000000000003</v>
          </cell>
          <cell r="H2740">
            <v>420.97</v>
          </cell>
          <cell r="I2740" t="str">
            <v>16.8.10</v>
          </cell>
        </row>
        <row r="2741">
          <cell r="A2741" t="str">
            <v>16-26</v>
          </cell>
          <cell r="B2741" t="str">
            <v>Providing and Laying dry brick pavement/soling in streets etc including prep, water, compaction &amp; sand cushion</v>
          </cell>
          <cell r="C2741" t="str">
            <v>100 Cft</v>
          </cell>
          <cell r="D2741">
            <v>3417.75</v>
          </cell>
          <cell r="E2741">
            <v>21174.85</v>
          </cell>
          <cell r="F2741" t="str">
            <v>m3</v>
          </cell>
          <cell r="G2741">
            <v>1206.97</v>
          </cell>
          <cell r="H2741">
            <v>7477.84</v>
          </cell>
          <cell r="I2741" t="str">
            <v>16.3.15</v>
          </cell>
          <cell r="J2741" t="str">
            <v>The nominal thickness of bricks shall be taken for the purpose of measurement and payment.</v>
          </cell>
        </row>
        <row r="2742">
          <cell r="A2742" t="str">
            <v>16-27</v>
          </cell>
          <cell r="B2742" t="str">
            <v xml:space="preserve">Provide and Lay Polythene Sheet under Rigid Pavement </v>
          </cell>
          <cell r="C2742" t="str">
            <v>100 Sft</v>
          </cell>
          <cell r="D2742">
            <v>65.08</v>
          </cell>
          <cell r="E2742">
            <v>3269.83</v>
          </cell>
          <cell r="F2742" t="str">
            <v>m2</v>
          </cell>
          <cell r="G2742">
            <v>7</v>
          </cell>
          <cell r="H2742">
            <v>351.83</v>
          </cell>
          <cell r="I2742" t="str">
            <v>16.5.2.2.3</v>
          </cell>
        </row>
        <row r="2743">
          <cell r="A2743" t="str">
            <v>16-28</v>
          </cell>
          <cell r="B2743" t="str">
            <v>Supply &amp; spreading 1"-1.5" guage shingle on road surface including compaction</v>
          </cell>
          <cell r="C2743" t="str">
            <v>100 Cft</v>
          </cell>
          <cell r="D2743">
            <v>1470</v>
          </cell>
          <cell r="E2743">
            <v>3754.78</v>
          </cell>
          <cell r="F2743" t="str">
            <v>m3</v>
          </cell>
          <cell r="G2743">
            <v>519.13</v>
          </cell>
          <cell r="H2743">
            <v>1325.99</v>
          </cell>
          <cell r="J2743" t="str">
            <v>For different thicknesses, rate is to be calculated on pro-rate basis.</v>
          </cell>
        </row>
        <row r="2744">
          <cell r="A2744" t="str">
            <v>16-29-a-i</v>
          </cell>
          <cell r="B2744" t="str">
            <v>R.C.C. Pipe Culvert AASHTO M 170  Dia 310 mm</v>
          </cell>
          <cell r="C2744" t="str">
            <v>100 Rft</v>
          </cell>
          <cell r="D2744">
            <v>3976.5</v>
          </cell>
          <cell r="E2744">
            <v>60105.04</v>
          </cell>
          <cell r="F2744" t="str">
            <v>m</v>
          </cell>
          <cell r="G2744">
            <v>130.46</v>
          </cell>
          <cell r="H2744">
            <v>1971.95</v>
          </cell>
          <cell r="I2744" t="str">
            <v>16.7.2</v>
          </cell>
        </row>
        <row r="2745">
          <cell r="A2745" t="str">
            <v>16-29-a-ii</v>
          </cell>
          <cell r="B2745" t="str">
            <v>R.C.C. Pipe Culvert Aashto M 170 Dia 380 Mm</v>
          </cell>
          <cell r="C2745" t="str">
            <v>100 Rft</v>
          </cell>
          <cell r="D2745">
            <v>4226.25</v>
          </cell>
          <cell r="E2745">
            <v>68245.490000000005</v>
          </cell>
          <cell r="F2745" t="str">
            <v>m</v>
          </cell>
          <cell r="G2745">
            <v>138.66</v>
          </cell>
          <cell r="H2745">
            <v>2239.0300000000002</v>
          </cell>
          <cell r="I2745" t="str">
            <v>16.7.2</v>
          </cell>
        </row>
        <row r="2746">
          <cell r="A2746" t="str">
            <v>16-29-a-iii</v>
          </cell>
          <cell r="B2746" t="str">
            <v>Reinforced Concrete Pipe Culvert (AASHTO M-170) Dia: 460mm</v>
          </cell>
          <cell r="C2746" t="str">
            <v>100 Rft</v>
          </cell>
          <cell r="D2746">
            <v>22395.45</v>
          </cell>
          <cell r="E2746">
            <v>87528.45</v>
          </cell>
          <cell r="F2746" t="str">
            <v>m</v>
          </cell>
          <cell r="G2746">
            <v>734.76</v>
          </cell>
          <cell r="H2746">
            <v>2871.67</v>
          </cell>
          <cell r="I2746" t="str">
            <v>16.7.2</v>
          </cell>
        </row>
        <row r="2747">
          <cell r="A2747" t="str">
            <v>16-29-b-i</v>
          </cell>
          <cell r="B2747" t="str">
            <v>Reinforced Concrete Pipe Culvert (AASHTO M-170) Dia: 610mm</v>
          </cell>
          <cell r="C2747" t="str">
            <v>100 Rft</v>
          </cell>
          <cell r="D2747">
            <v>28002.62</v>
          </cell>
          <cell r="E2747">
            <v>118692.94</v>
          </cell>
          <cell r="F2747" t="str">
            <v>m</v>
          </cell>
          <cell r="G2747">
            <v>918.72</v>
          </cell>
          <cell r="H2747">
            <v>3894.12</v>
          </cell>
          <cell r="I2747" t="str">
            <v>16.7.2</v>
          </cell>
        </row>
        <row r="2748">
          <cell r="A2748" t="str">
            <v>16-29-b-ii</v>
          </cell>
          <cell r="B2748" t="str">
            <v>R.C.C. Pipe Culvert Aashto M 170 Dia 610 mm.</v>
          </cell>
          <cell r="C2748" t="str">
            <v>100 Rft</v>
          </cell>
          <cell r="D2748">
            <v>3600.03</v>
          </cell>
          <cell r="E2748">
            <v>121235.05</v>
          </cell>
          <cell r="F2748" t="str">
            <v>m</v>
          </cell>
          <cell r="G2748">
            <v>118.11</v>
          </cell>
          <cell r="H2748">
            <v>3977.53</v>
          </cell>
          <cell r="I2748" t="str">
            <v>16.7.2</v>
          </cell>
        </row>
        <row r="2749">
          <cell r="A2749" t="str">
            <v>16-29-c-i</v>
          </cell>
          <cell r="B2749" t="str">
            <v>Reinforced Concrete Pipe Culvert (AASHTO M-170) Dia: 760mm</v>
          </cell>
          <cell r="C2749" t="str">
            <v>100 Rft</v>
          </cell>
          <cell r="D2749">
            <v>33604.050000000003</v>
          </cell>
          <cell r="E2749">
            <v>176617.61</v>
          </cell>
          <cell r="F2749" t="str">
            <v>m</v>
          </cell>
          <cell r="G2749">
            <v>1102.5</v>
          </cell>
          <cell r="H2749">
            <v>5794.54</v>
          </cell>
          <cell r="I2749" t="str">
            <v>16.7.2</v>
          </cell>
        </row>
        <row r="2750">
          <cell r="A2750" t="str">
            <v>16-29-c-ii</v>
          </cell>
          <cell r="B2750" t="str">
            <v>R.C.C. Pipe Culvert Aashto M 170 Dia 760 mm</v>
          </cell>
          <cell r="C2750" t="str">
            <v>100 Rft</v>
          </cell>
          <cell r="D2750">
            <v>3665.45</v>
          </cell>
          <cell r="E2750">
            <v>177015.97</v>
          </cell>
          <cell r="F2750" t="str">
            <v>m</v>
          </cell>
          <cell r="G2750">
            <v>120.26</v>
          </cell>
          <cell r="H2750">
            <v>5807.61</v>
          </cell>
          <cell r="I2750" t="str">
            <v>16.7.2</v>
          </cell>
        </row>
        <row r="2751">
          <cell r="A2751" t="str">
            <v>16-29-d-i</v>
          </cell>
          <cell r="B2751" t="str">
            <v>Reinforced Concrete Pipe Culvert (AASHTO M-170) Dia: 910mm</v>
          </cell>
          <cell r="C2751" t="str">
            <v>100 Rft</v>
          </cell>
          <cell r="D2751">
            <v>39200.49</v>
          </cell>
          <cell r="E2751">
            <v>305195.5</v>
          </cell>
          <cell r="F2751" t="str">
            <v>m</v>
          </cell>
          <cell r="G2751">
            <v>1286.1099999999999</v>
          </cell>
          <cell r="H2751">
            <v>10012.98</v>
          </cell>
          <cell r="I2751" t="str">
            <v>16.7.2</v>
          </cell>
        </row>
        <row r="2752">
          <cell r="A2752" t="str">
            <v>16-29-d-ii</v>
          </cell>
          <cell r="B2752" t="str">
            <v>R.C.C. Pipe Culvert Aashto M 170  Dia 910 mm</v>
          </cell>
          <cell r="C2752" t="str">
            <v>100 Rft</v>
          </cell>
          <cell r="D2752">
            <v>3741.88</v>
          </cell>
          <cell r="E2752">
            <v>304650.56</v>
          </cell>
          <cell r="F2752" t="str">
            <v>m</v>
          </cell>
          <cell r="G2752">
            <v>122.77</v>
          </cell>
          <cell r="H2752">
            <v>9995.1</v>
          </cell>
          <cell r="I2752" t="str">
            <v>16.7.2</v>
          </cell>
        </row>
        <row r="2753">
          <cell r="A2753" t="str">
            <v>16-29-e-i</v>
          </cell>
          <cell r="B2753" t="str">
            <v>Reinforced Concrete Pipe Culvert (AASHTO M-170) Dia: 1070mm</v>
          </cell>
          <cell r="C2753" t="str">
            <v>100 Rft</v>
          </cell>
          <cell r="D2753">
            <v>44802.59</v>
          </cell>
          <cell r="E2753">
            <v>310520.12</v>
          </cell>
          <cell r="F2753" t="str">
            <v>m</v>
          </cell>
          <cell r="G2753">
            <v>1469.9</v>
          </cell>
          <cell r="H2753">
            <v>10187.67</v>
          </cell>
          <cell r="I2753" t="str">
            <v>16.7.2</v>
          </cell>
        </row>
        <row r="2754">
          <cell r="A2754" t="str">
            <v>16-29-e-ii</v>
          </cell>
          <cell r="B2754" t="str">
            <v>R.C.C. Pipe Culvert Aashto M 170 Dia 1070 mm</v>
          </cell>
          <cell r="C2754" t="str">
            <v>100 Rft</v>
          </cell>
          <cell r="D2754">
            <v>5842.37</v>
          </cell>
          <cell r="E2754">
            <v>312052.12</v>
          </cell>
          <cell r="F2754" t="str">
            <v>m</v>
          </cell>
          <cell r="G2754">
            <v>191.68</v>
          </cell>
          <cell r="H2754">
            <v>10237.93</v>
          </cell>
          <cell r="I2754" t="str">
            <v>16.7.2</v>
          </cell>
        </row>
        <row r="2755">
          <cell r="A2755" t="str">
            <v>16-29-f-i</v>
          </cell>
          <cell r="B2755" t="str">
            <v>Reinforced Concrete Pipe Culvert (AASHTO M-170) Dia: 1220mm</v>
          </cell>
          <cell r="C2755" t="str">
            <v>100 Rft</v>
          </cell>
          <cell r="D2755">
            <v>50412.18</v>
          </cell>
          <cell r="E2755">
            <v>357072.88</v>
          </cell>
          <cell r="F2755" t="str">
            <v>m</v>
          </cell>
          <cell r="G2755">
            <v>1653.94</v>
          </cell>
          <cell r="H2755">
            <v>11714.99</v>
          </cell>
          <cell r="I2755" t="str">
            <v>16.7.2</v>
          </cell>
        </row>
        <row r="2756">
          <cell r="A2756" t="str">
            <v>16-29-f-ii</v>
          </cell>
          <cell r="B2756" t="str">
            <v>R.C.C. Pipe Culvert AASHTO M 170 Dia 1220 mm</v>
          </cell>
          <cell r="C2756" t="str">
            <v>100 Rft</v>
          </cell>
          <cell r="D2756">
            <v>5302.44</v>
          </cell>
          <cell r="E2756">
            <v>356664.16</v>
          </cell>
          <cell r="F2756" t="str">
            <v>m</v>
          </cell>
          <cell r="G2756">
            <v>173.96</v>
          </cell>
          <cell r="H2756">
            <v>11701.58</v>
          </cell>
          <cell r="I2756" t="str">
            <v>16.7.2</v>
          </cell>
        </row>
        <row r="2757">
          <cell r="A2757" t="str">
            <v>16-29-g-i</v>
          </cell>
          <cell r="B2757" t="str">
            <v>Reinforced Concrete Pipe Culvert (AASHTO M-170) Dia: 1520mm</v>
          </cell>
          <cell r="C2757" t="str">
            <v>100 Rft</v>
          </cell>
          <cell r="D2757">
            <v>56006.12</v>
          </cell>
          <cell r="E2757">
            <v>859479.06</v>
          </cell>
          <cell r="F2757" t="str">
            <v>m</v>
          </cell>
          <cell r="G2757">
            <v>1837.47</v>
          </cell>
          <cell r="H2757">
            <v>28198.13</v>
          </cell>
          <cell r="I2757" t="str">
            <v>16.7.2</v>
          </cell>
        </row>
        <row r="2758">
          <cell r="A2758" t="str">
            <v>16-29-g-ii</v>
          </cell>
          <cell r="B2758" t="str">
            <v>R.C.C. Pipe Culvert Aashto M 170 Dia 1520 mm</v>
          </cell>
          <cell r="C2758" t="str">
            <v>100 Rft</v>
          </cell>
          <cell r="D2758">
            <v>5468.4</v>
          </cell>
          <cell r="E2758">
            <v>859215.75</v>
          </cell>
          <cell r="F2758" t="str">
            <v>m</v>
          </cell>
          <cell r="G2758">
            <v>179.41</v>
          </cell>
          <cell r="H2758">
            <v>28189.5</v>
          </cell>
          <cell r="I2758" t="str">
            <v>16.7.2</v>
          </cell>
        </row>
        <row r="2759">
          <cell r="A2759" t="str">
            <v>16-30</v>
          </cell>
          <cell r="B2759" t="str">
            <v>Granular Material in Bed to RCC Pipe Culvert</v>
          </cell>
          <cell r="C2759" t="str">
            <v>100 Cft</v>
          </cell>
          <cell r="D2759">
            <v>686.78</v>
          </cell>
          <cell r="E2759">
            <v>4493.3100000000004</v>
          </cell>
          <cell r="F2759" t="str">
            <v>m3</v>
          </cell>
          <cell r="G2759">
            <v>242.54</v>
          </cell>
          <cell r="H2759">
            <v>1586.8</v>
          </cell>
          <cell r="I2759" t="str">
            <v>16.7.2</v>
          </cell>
        </row>
        <row r="2760">
          <cell r="A2760" t="str">
            <v>16-31</v>
          </cell>
          <cell r="B2760" t="str">
            <v>Concrete Class B in Bedding and Encasement of Concrete Pipe Culvert</v>
          </cell>
          <cell r="C2760" t="str">
            <v>100 Cft</v>
          </cell>
          <cell r="D2760">
            <v>5203.1400000000003</v>
          </cell>
          <cell r="E2760">
            <v>27522.04</v>
          </cell>
          <cell r="F2760" t="str">
            <v>m3</v>
          </cell>
          <cell r="G2760">
            <v>1837.47</v>
          </cell>
          <cell r="H2760">
            <v>9719.33</v>
          </cell>
          <cell r="I2760" t="str">
            <v>16.7.3.2.2</v>
          </cell>
        </row>
        <row r="2761">
          <cell r="A2761" t="str">
            <v>16-32-a</v>
          </cell>
          <cell r="B2761" t="str">
            <v>Confirmatory Boring including SPT's, samples, lab test bore-hole logs &amp; Report : Alluvial Soils</v>
          </cell>
          <cell r="C2761" t="str">
            <v>100 Rft</v>
          </cell>
          <cell r="D2761">
            <v>99225</v>
          </cell>
          <cell r="E2761">
            <v>303570</v>
          </cell>
          <cell r="F2761" t="str">
            <v>m</v>
          </cell>
          <cell r="G2761">
            <v>3255.41</v>
          </cell>
          <cell r="H2761">
            <v>9959.65</v>
          </cell>
          <cell r="I2761" t="str">
            <v>18.1.4.9</v>
          </cell>
          <cell r="J2761" t="str">
            <v>a) The bore hole dia shall not be less than 200mm and the method of execution of pre-construction boring shall be done with casing and appropriate to soil encountered.</v>
          </cell>
        </row>
        <row r="2762">
          <cell r="A2762" t="str">
            <v>16-32-b</v>
          </cell>
          <cell r="B2762" t="str">
            <v>Confirmatory Boring including SPT's, samples, lab test, bore-hole logs, report : in Gravelly Soil</v>
          </cell>
          <cell r="C2762" t="str">
            <v>100 Rft</v>
          </cell>
          <cell r="D2762">
            <v>99225</v>
          </cell>
          <cell r="E2762">
            <v>278475</v>
          </cell>
          <cell r="F2762" t="str">
            <v>m</v>
          </cell>
          <cell r="G2762">
            <v>3255.41</v>
          </cell>
          <cell r="H2762">
            <v>9136.32</v>
          </cell>
          <cell r="I2762" t="str">
            <v>18.1.4.9</v>
          </cell>
          <cell r="J2762" t="str">
            <v>b) Preparation and submission of bore-logs based on soil classification with SPT's values as per BS-1377 is included in the rate.</v>
          </cell>
        </row>
        <row r="2763">
          <cell r="A2763" t="str">
            <v>16-33</v>
          </cell>
          <cell r="B2763" t="str">
            <v>Pile Load Test Upto 120 Ton</v>
          </cell>
          <cell r="C2763" t="str">
            <v>Job</v>
          </cell>
          <cell r="D2763">
            <v>3123.75</v>
          </cell>
          <cell r="E2763">
            <v>126567.17</v>
          </cell>
          <cell r="F2763" t="str">
            <v>Job</v>
          </cell>
          <cell r="G2763">
            <v>3123.75</v>
          </cell>
          <cell r="H2763">
            <v>126567.2</v>
          </cell>
          <cell r="I2763" t="str">
            <v>18.1.4.7</v>
          </cell>
        </row>
        <row r="2764">
          <cell r="A2764" t="str">
            <v>16-34-a</v>
          </cell>
          <cell r="B2764" t="str">
            <v>Pile Load Testing : Max Load up to 121-240 tonne</v>
          </cell>
          <cell r="C2764" t="str">
            <v>Job</v>
          </cell>
          <cell r="D2764">
            <v>0</v>
          </cell>
          <cell r="E2764">
            <v>530205.5</v>
          </cell>
          <cell r="F2764" t="str">
            <v>Job</v>
          </cell>
          <cell r="G2764">
            <v>0</v>
          </cell>
          <cell r="H2764">
            <v>530205.5</v>
          </cell>
          <cell r="I2764" t="str">
            <v>18.1.4.7</v>
          </cell>
          <cell r="J2764" t="str">
            <v>Rates includes all material, equipment, instruments and temporary work required to construct anchor pile, load test and load settlement readings and preparation of graphs of the test pile, Less Cost of Test Pile.</v>
          </cell>
        </row>
        <row r="2765">
          <cell r="A2765" t="str">
            <v>16-34-b</v>
          </cell>
          <cell r="B2765" t="str">
            <v>Pile Load Testing : Max Load 241 - 300 tonne</v>
          </cell>
          <cell r="C2765" t="str">
            <v>Job</v>
          </cell>
          <cell r="D2765">
            <v>0</v>
          </cell>
          <cell r="E2765">
            <v>560678</v>
          </cell>
          <cell r="F2765" t="str">
            <v>Job</v>
          </cell>
          <cell r="G2765">
            <v>0</v>
          </cell>
          <cell r="H2765">
            <v>560678</v>
          </cell>
          <cell r="I2765" t="str">
            <v>18.1.4.7</v>
          </cell>
        </row>
        <row r="2766">
          <cell r="A2766" t="str">
            <v>16-34-c</v>
          </cell>
          <cell r="B2766" t="str">
            <v>Pile Load Testing : Max Load 301 - 360 tonne</v>
          </cell>
          <cell r="C2766" t="str">
            <v>Job</v>
          </cell>
          <cell r="D2766">
            <v>0</v>
          </cell>
          <cell r="E2766">
            <v>591150.5</v>
          </cell>
          <cell r="F2766" t="str">
            <v>Job</v>
          </cell>
          <cell r="G2766">
            <v>0</v>
          </cell>
          <cell r="H2766">
            <v>591150.5</v>
          </cell>
          <cell r="I2766" t="str">
            <v>18.1.4.7</v>
          </cell>
        </row>
        <row r="2767">
          <cell r="A2767" t="str">
            <v>16-34-d</v>
          </cell>
          <cell r="B2767" t="str">
            <v>Pile Load Testing : Max Load 361 - 600 tonne</v>
          </cell>
          <cell r="C2767" t="str">
            <v>Job</v>
          </cell>
          <cell r="D2767">
            <v>0</v>
          </cell>
          <cell r="E2767">
            <v>611465.5</v>
          </cell>
          <cell r="F2767" t="str">
            <v>Job</v>
          </cell>
          <cell r="G2767">
            <v>0</v>
          </cell>
          <cell r="H2767">
            <v>611465.5</v>
          </cell>
          <cell r="I2767" t="str">
            <v>18.1.4.7</v>
          </cell>
        </row>
        <row r="2768">
          <cell r="A2768" t="str">
            <v>16-34-e</v>
          </cell>
          <cell r="B2768" t="str">
            <v>Pile Load Test Upto 601-900 Ton</v>
          </cell>
          <cell r="C2768" t="str">
            <v>Each</v>
          </cell>
          <cell r="D2768">
            <v>0</v>
          </cell>
          <cell r="E2768">
            <v>629390.5</v>
          </cell>
          <cell r="F2768" t="str">
            <v>Each</v>
          </cell>
          <cell r="G2768">
            <v>0</v>
          </cell>
          <cell r="H2768">
            <v>629390.5</v>
          </cell>
          <cell r="I2768" t="str">
            <v>18.1.4.7</v>
          </cell>
        </row>
        <row r="2769">
          <cell r="A2769" t="str">
            <v>16-34-f</v>
          </cell>
          <cell r="B2769" t="str">
            <v>Pile Load test using hydraulic Jack system (601-900) Tonne (Only Kentlage Load test charges)</v>
          </cell>
          <cell r="C2769" t="str">
            <v>Job.</v>
          </cell>
          <cell r="D2769">
            <v>0</v>
          </cell>
          <cell r="E2769">
            <v>221075</v>
          </cell>
          <cell r="F2769" t="str">
            <v>Job</v>
          </cell>
          <cell r="G2769">
            <v>0</v>
          </cell>
          <cell r="H2769">
            <v>221075</v>
          </cell>
          <cell r="I2769" t="str">
            <v>18.1.4.7</v>
          </cell>
        </row>
        <row r="2770">
          <cell r="A2770" t="str">
            <v>16-34-g</v>
          </cell>
          <cell r="B2770" t="str">
            <v>Pile load test: (Pre high Strain Dynamic load test as per ASTM D 4945-08 including field data analysis results with report etc complete Max Load 1100 tons</v>
          </cell>
          <cell r="C2770" t="str">
            <v>Job.</v>
          </cell>
          <cell r="D2770">
            <v>0</v>
          </cell>
          <cell r="E2770">
            <v>641340.5</v>
          </cell>
          <cell r="F2770" t="str">
            <v>Job</v>
          </cell>
          <cell r="G2770">
            <v>0</v>
          </cell>
          <cell r="H2770">
            <v>641340.5</v>
          </cell>
          <cell r="I2770" t="str">
            <v>18.1.4.7</v>
          </cell>
        </row>
        <row r="2771">
          <cell r="A2771" t="str">
            <v>16-35-a</v>
          </cell>
          <cell r="B2771" t="str">
            <v>Boring for Cast-in-place RCC Piles in Alluvial Soils : Dia up to 760mm</v>
          </cell>
          <cell r="C2771" t="str">
            <v>100 Rft</v>
          </cell>
          <cell r="D2771">
            <v>0</v>
          </cell>
          <cell r="E2771">
            <v>204345</v>
          </cell>
          <cell r="F2771" t="str">
            <v>m</v>
          </cell>
          <cell r="G2771">
            <v>0</v>
          </cell>
          <cell r="H2771">
            <v>6704.23</v>
          </cell>
          <cell r="I2771" t="str">
            <v>18.1.4.9</v>
          </cell>
        </row>
        <row r="2772">
          <cell r="A2772" t="str">
            <v>16-35-b</v>
          </cell>
          <cell r="B2772" t="str">
            <v>Boring for Cast-in-place RCC Piles in Alluvial Soils : Dia 761 - 1220 mm</v>
          </cell>
          <cell r="C2772" t="str">
            <v>100 Rft</v>
          </cell>
          <cell r="D2772">
            <v>0</v>
          </cell>
          <cell r="E2772">
            <v>182835</v>
          </cell>
          <cell r="F2772" t="str">
            <v>m</v>
          </cell>
          <cell r="G2772">
            <v>0</v>
          </cell>
          <cell r="H2772">
            <v>5998.52</v>
          </cell>
          <cell r="I2772" t="str">
            <v>18.1.4.9</v>
          </cell>
        </row>
        <row r="2773">
          <cell r="A2773" t="str">
            <v>16-35-c</v>
          </cell>
          <cell r="B2773" t="str">
            <v>Boring for Cast-in-place RCC Piles in Alluvial Soils : Dia 1221 - 2000 mm</v>
          </cell>
          <cell r="C2773" t="str">
            <v>100 Cft</v>
          </cell>
          <cell r="D2773">
            <v>0</v>
          </cell>
          <cell r="E2773">
            <v>203150</v>
          </cell>
          <cell r="F2773" t="str">
            <v>m</v>
          </cell>
          <cell r="G2773">
            <v>0</v>
          </cell>
          <cell r="H2773">
            <v>6665.03</v>
          </cell>
          <cell r="I2773" t="str">
            <v>18.1.4.2.3</v>
          </cell>
        </row>
        <row r="2774">
          <cell r="A2774" t="str">
            <v>16-36-a</v>
          </cell>
          <cell r="B2774" t="str">
            <v>Boring for Cast-in-place RCC Piles in Gravelly Soils : Dia up to 660mm</v>
          </cell>
          <cell r="C2774" t="str">
            <v>100 Rft</v>
          </cell>
          <cell r="D2774">
            <v>0</v>
          </cell>
          <cell r="E2774">
            <v>179250</v>
          </cell>
          <cell r="F2774" t="str">
            <v>m</v>
          </cell>
          <cell r="G2774">
            <v>0</v>
          </cell>
          <cell r="H2774">
            <v>5880.91</v>
          </cell>
          <cell r="I2774" t="str">
            <v>18.1.4.2.3</v>
          </cell>
        </row>
        <row r="2775">
          <cell r="A2775" t="str">
            <v>16-36-c</v>
          </cell>
          <cell r="B2775" t="str">
            <v>Boring with temporary casing in gravely subsoil for 760-1220 mm diameter pile.</v>
          </cell>
          <cell r="C2775" t="str">
            <v>100 Rft</v>
          </cell>
          <cell r="D2775">
            <v>99225</v>
          </cell>
          <cell r="E2775">
            <v>282060</v>
          </cell>
          <cell r="F2775" t="str">
            <v>m</v>
          </cell>
          <cell r="G2775">
            <v>3255.41</v>
          </cell>
          <cell r="H2775">
            <v>9253.94</v>
          </cell>
          <cell r="I2775" t="str">
            <v>18.1.4.2.3</v>
          </cell>
        </row>
        <row r="2776">
          <cell r="A2776" t="str">
            <v>16-36-d</v>
          </cell>
          <cell r="B2776" t="str">
            <v>Boring with temporary casing in any type of Rock (till appropriate degree of socket &amp; RQD value not less than 90%) for 720-1220 mm diameter pile.</v>
          </cell>
          <cell r="C2776" t="str">
            <v>100 Rft</v>
          </cell>
          <cell r="D2776">
            <v>99225</v>
          </cell>
          <cell r="E2776">
            <v>303570</v>
          </cell>
          <cell r="F2776" t="str">
            <v>m</v>
          </cell>
          <cell r="G2776">
            <v>3255.41</v>
          </cell>
          <cell r="H2776">
            <v>9959.65</v>
          </cell>
          <cell r="I2776" t="str">
            <v>18.1.4.2.3</v>
          </cell>
        </row>
        <row r="2777">
          <cell r="A2777" t="str">
            <v>16-37</v>
          </cell>
          <cell r="B2777" t="str">
            <v>Supply fabricate &amp; install welded MS lining in piles of thickness as per specs/drwg</v>
          </cell>
          <cell r="C2777" t="str">
            <v>100 Kg</v>
          </cell>
          <cell r="D2777">
            <v>1991.84</v>
          </cell>
          <cell r="E2777">
            <v>19916.84</v>
          </cell>
          <cell r="F2777" t="str">
            <v>kg</v>
          </cell>
          <cell r="G2777">
            <v>19.920000000000002</v>
          </cell>
          <cell r="H2777">
            <v>199.17</v>
          </cell>
          <cell r="I2777" t="str">
            <v>18.1.4.2.2 , 18.3.3.2</v>
          </cell>
        </row>
        <row r="2778">
          <cell r="A2778" t="str">
            <v>16-38-a</v>
          </cell>
          <cell r="B2778" t="str">
            <v>Supply and Fixing Neoprene Bearing Pad as per specs &amp; design</v>
          </cell>
          <cell r="C2778" t="str">
            <v>Cubic Inch</v>
          </cell>
          <cell r="D2778">
            <v>1.1000000000000001</v>
          </cell>
          <cell r="E2778">
            <v>65.63</v>
          </cell>
          <cell r="F2778" t="str">
            <v>cm3</v>
          </cell>
          <cell r="G2778">
            <v>7.0000000000000007E-2</v>
          </cell>
          <cell r="H2778">
            <v>4.01</v>
          </cell>
          <cell r="I2778" t="str">
            <v>16.6.8</v>
          </cell>
        </row>
        <row r="2779">
          <cell r="A2779" t="str">
            <v>16-38-b</v>
          </cell>
          <cell r="B2779" t="str">
            <v>Supply and Fixing Steel Bearing Pads as per specs &amp; design</v>
          </cell>
          <cell r="C2779" t="str">
            <v>100 Kg</v>
          </cell>
          <cell r="D2779">
            <v>2654.89</v>
          </cell>
          <cell r="E2779">
            <v>21894.39</v>
          </cell>
          <cell r="F2779" t="str">
            <v>kg</v>
          </cell>
          <cell r="G2779">
            <v>26.55</v>
          </cell>
          <cell r="H2779">
            <v>218.94</v>
          </cell>
          <cell r="I2779" t="str">
            <v>16.6.8</v>
          </cell>
        </row>
        <row r="2780">
          <cell r="A2780" t="str">
            <v>16-39</v>
          </cell>
          <cell r="B2780" t="str">
            <v>Supply and Fixing spirally wound sheath of 50mm dia. For pre-stressing of cables in precast conc. Girders</v>
          </cell>
          <cell r="C2780" t="str">
            <v>100 Rft</v>
          </cell>
          <cell r="D2780">
            <v>1064.1300000000001</v>
          </cell>
          <cell r="E2780">
            <v>8951.1299999999992</v>
          </cell>
          <cell r="F2780" t="str">
            <v>m</v>
          </cell>
          <cell r="G2780">
            <v>34.909999999999997</v>
          </cell>
          <cell r="H2780">
            <v>293.67</v>
          </cell>
          <cell r="I2780" t="str">
            <v>16.6.7</v>
          </cell>
        </row>
        <row r="2781">
          <cell r="A2781" t="str">
            <v>16-40</v>
          </cell>
          <cell r="B2781" t="str">
            <v>Supply and Fixing stressing anchorages for high tensile steel wire cables in precast girders</v>
          </cell>
          <cell r="C2781" t="str">
            <v>Set</v>
          </cell>
          <cell r="D2781">
            <v>174.56</v>
          </cell>
          <cell r="E2781">
            <v>951.31</v>
          </cell>
          <cell r="F2781" t="str">
            <v>Set</v>
          </cell>
          <cell r="G2781">
            <v>174.56</v>
          </cell>
          <cell r="H2781">
            <v>951.31</v>
          </cell>
          <cell r="I2781" t="str">
            <v>16.6.7</v>
          </cell>
        </row>
        <row r="2782">
          <cell r="A2782" t="str">
            <v>16-41</v>
          </cell>
          <cell r="B2782" t="str">
            <v>Launching girders in place, including lifting &amp; handling if any</v>
          </cell>
          <cell r="C2782" t="str">
            <v>Ft</v>
          </cell>
          <cell r="D2782">
            <v>634.91</v>
          </cell>
          <cell r="E2782">
            <v>758.83</v>
          </cell>
          <cell r="F2782" t="str">
            <v>m</v>
          </cell>
          <cell r="G2782">
            <v>2083.04</v>
          </cell>
          <cell r="H2782">
            <v>2489.61</v>
          </cell>
        </row>
        <row r="2783">
          <cell r="A2783" t="str">
            <v>16-42</v>
          </cell>
          <cell r="B2783" t="str">
            <v>Stressing Cable of High Tensile Steel Wire Strands</v>
          </cell>
          <cell r="C2783" t="str">
            <v>Each</v>
          </cell>
          <cell r="D2783">
            <v>992.25</v>
          </cell>
          <cell r="E2783">
            <v>1390.19</v>
          </cell>
          <cell r="F2783" t="str">
            <v>Each</v>
          </cell>
          <cell r="G2783">
            <v>992.25</v>
          </cell>
          <cell r="H2783">
            <v>1390.19</v>
          </cell>
          <cell r="I2783" t="str">
            <v>16.6.7</v>
          </cell>
        </row>
        <row r="2784">
          <cell r="A2784" t="str">
            <v>16-43-a</v>
          </cell>
          <cell r="B2784" t="str">
            <v>Providing and fixing GI Steel (Hamp core) Ropes 1/2" dia</v>
          </cell>
          <cell r="C2784" t="str">
            <v>100Rft</v>
          </cell>
          <cell r="D2784">
            <v>1344.17</v>
          </cell>
          <cell r="E2784">
            <v>31353.87</v>
          </cell>
          <cell r="F2784" t="str">
            <v>m</v>
          </cell>
          <cell r="G2784">
            <v>44.1</v>
          </cell>
          <cell r="H2784">
            <v>1028.67</v>
          </cell>
          <cell r="I2784" t="str">
            <v>16.10</v>
          </cell>
        </row>
        <row r="2785">
          <cell r="A2785" t="str">
            <v>16-43-b</v>
          </cell>
          <cell r="B2785" t="str">
            <v>Providing and fixing GI Steel (Hamp core) Ropes 3/4" dia</v>
          </cell>
          <cell r="C2785" t="str">
            <v>100Rft</v>
          </cell>
          <cell r="D2785">
            <v>1344.17</v>
          </cell>
          <cell r="E2785">
            <v>39133.32</v>
          </cell>
          <cell r="F2785" t="str">
            <v>m</v>
          </cell>
          <cell r="G2785">
            <v>44.1</v>
          </cell>
          <cell r="H2785">
            <v>1283.9000000000001</v>
          </cell>
          <cell r="I2785" t="str">
            <v>16.10</v>
          </cell>
        </row>
        <row r="2786">
          <cell r="A2786" t="str">
            <v>16-43-c</v>
          </cell>
          <cell r="B2786" t="str">
            <v>Providing and fixing GI Steel (Hamp core) Ropes 1" dia</v>
          </cell>
          <cell r="C2786" t="str">
            <v>100Rft</v>
          </cell>
          <cell r="D2786">
            <v>1344.17</v>
          </cell>
          <cell r="E2786">
            <v>44779.69</v>
          </cell>
          <cell r="F2786" t="str">
            <v>m</v>
          </cell>
          <cell r="G2786">
            <v>44.1</v>
          </cell>
          <cell r="H2786">
            <v>1469.15</v>
          </cell>
          <cell r="I2786" t="str">
            <v>16.10</v>
          </cell>
        </row>
        <row r="2787">
          <cell r="A2787" t="str">
            <v>16-43-d</v>
          </cell>
          <cell r="B2787" t="str">
            <v>Providing and fixing GI Steel U Grips 1.5" dia</v>
          </cell>
          <cell r="C2787" t="str">
            <v>Each</v>
          </cell>
          <cell r="D2787">
            <v>183.75</v>
          </cell>
          <cell r="E2787">
            <v>469.56</v>
          </cell>
          <cell r="F2787" t="str">
            <v>Each</v>
          </cell>
          <cell r="G2787">
            <v>183.75</v>
          </cell>
          <cell r="H2787">
            <v>469.56</v>
          </cell>
          <cell r="I2787" t="str">
            <v>16.12</v>
          </cell>
        </row>
        <row r="2788">
          <cell r="A2788" t="str">
            <v>16-43-e</v>
          </cell>
          <cell r="B2788" t="str">
            <v>Providing and fixing GI Steel U Grips 1" dia</v>
          </cell>
          <cell r="C2788" t="str">
            <v>Each</v>
          </cell>
          <cell r="D2788">
            <v>183.75</v>
          </cell>
          <cell r="E2788">
            <v>448.77</v>
          </cell>
          <cell r="F2788" t="str">
            <v>Each</v>
          </cell>
          <cell r="G2788">
            <v>183.75</v>
          </cell>
          <cell r="H2788">
            <v>448.77</v>
          </cell>
          <cell r="I2788" t="str">
            <v>16.12</v>
          </cell>
        </row>
        <row r="2789">
          <cell r="A2789" t="str">
            <v>16-43-f</v>
          </cell>
          <cell r="B2789" t="str">
            <v>Providing and fixing GI Steel U Grips 3/4" dia</v>
          </cell>
          <cell r="C2789" t="str">
            <v>Each</v>
          </cell>
          <cell r="D2789">
            <v>183.75</v>
          </cell>
          <cell r="E2789">
            <v>469.56</v>
          </cell>
          <cell r="F2789" t="str">
            <v>Each</v>
          </cell>
          <cell r="G2789">
            <v>183.75</v>
          </cell>
          <cell r="H2789">
            <v>469.56</v>
          </cell>
          <cell r="I2789" t="str">
            <v>16.12</v>
          </cell>
        </row>
        <row r="2790">
          <cell r="A2790" t="str">
            <v>16-43-g</v>
          </cell>
          <cell r="B2790" t="str">
            <v>Providing and fixing GI Steel Thimble plate 1.5" dia</v>
          </cell>
          <cell r="C2790" t="str">
            <v>Each</v>
          </cell>
          <cell r="D2790">
            <v>183.75</v>
          </cell>
          <cell r="E2790">
            <v>1682.49</v>
          </cell>
          <cell r="F2790" t="str">
            <v>Each</v>
          </cell>
          <cell r="G2790">
            <v>183.75</v>
          </cell>
          <cell r="H2790">
            <v>1682.49</v>
          </cell>
          <cell r="I2790" t="str">
            <v>16.11</v>
          </cell>
        </row>
        <row r="2791">
          <cell r="A2791" t="str">
            <v>16-43-h</v>
          </cell>
          <cell r="B2791" t="str">
            <v>Providing and fixing GI Steel Thimble plate 1" dia</v>
          </cell>
          <cell r="C2791" t="str">
            <v>Each</v>
          </cell>
          <cell r="D2791">
            <v>183.75</v>
          </cell>
          <cell r="E2791">
            <v>1682.49</v>
          </cell>
          <cell r="F2791" t="str">
            <v>Each</v>
          </cell>
          <cell r="G2791">
            <v>183.75</v>
          </cell>
          <cell r="H2791">
            <v>1682.49</v>
          </cell>
          <cell r="I2791" t="str">
            <v>16.11</v>
          </cell>
        </row>
        <row r="2792">
          <cell r="A2792" t="str">
            <v>16-43-i</v>
          </cell>
          <cell r="B2792" t="str">
            <v>Providing and fixing GI Steel Thimble plate 3/4" dia</v>
          </cell>
          <cell r="C2792" t="str">
            <v>Each</v>
          </cell>
          <cell r="D2792">
            <v>183.75</v>
          </cell>
          <cell r="E2792">
            <v>1682.49</v>
          </cell>
          <cell r="F2792" t="str">
            <v>Each</v>
          </cell>
          <cell r="G2792">
            <v>183.75</v>
          </cell>
          <cell r="H2792">
            <v>1682.49</v>
          </cell>
          <cell r="I2792" t="str">
            <v>16.11</v>
          </cell>
        </row>
        <row r="2793">
          <cell r="A2793" t="str">
            <v>16-43-j</v>
          </cell>
          <cell r="B2793" t="str">
            <v>Providing and fixing GI Steel Thimble plate 1/2" dia</v>
          </cell>
          <cell r="C2793" t="str">
            <v>Each</v>
          </cell>
          <cell r="D2793">
            <v>183.75</v>
          </cell>
          <cell r="E2793">
            <v>1682.49</v>
          </cell>
          <cell r="F2793" t="str">
            <v>Each</v>
          </cell>
          <cell r="G2793">
            <v>183.75</v>
          </cell>
          <cell r="H2793">
            <v>1682.49</v>
          </cell>
          <cell r="I2793" t="str">
            <v>16.11</v>
          </cell>
        </row>
        <row r="2794">
          <cell r="A2794" t="str">
            <v>16-44</v>
          </cell>
          <cell r="B2794" t="str">
            <v>Coupling machine for ropes</v>
          </cell>
          <cell r="C2794" t="str">
            <v>Each</v>
          </cell>
          <cell r="D2794">
            <v>735</v>
          </cell>
          <cell r="E2794">
            <v>1855.31</v>
          </cell>
          <cell r="F2794" t="str">
            <v>Each</v>
          </cell>
          <cell r="G2794">
            <v>735</v>
          </cell>
          <cell r="H2794">
            <v>1855.31</v>
          </cell>
        </row>
        <row r="2795">
          <cell r="A2795" t="str">
            <v>16-45</v>
          </cell>
          <cell r="B2795" t="str">
            <v>Saddle plate for ropes</v>
          </cell>
          <cell r="C2795" t="str">
            <v>Each</v>
          </cell>
          <cell r="D2795">
            <v>735</v>
          </cell>
          <cell r="E2795">
            <v>1481.88</v>
          </cell>
          <cell r="F2795" t="str">
            <v>Each</v>
          </cell>
          <cell r="G2795">
            <v>735</v>
          </cell>
          <cell r="H2795">
            <v>1481.88</v>
          </cell>
          <cell r="I2795" t="str">
            <v>16.12</v>
          </cell>
        </row>
        <row r="2796">
          <cell r="A2796" t="str">
            <v>16-46</v>
          </cell>
          <cell r="B2796" t="str">
            <v>Inject Cement Grout in Sheath Pipe after stressing</v>
          </cell>
          <cell r="C2796" t="str">
            <v>100 Rft</v>
          </cell>
          <cell r="D2796">
            <v>1071.04</v>
          </cell>
          <cell r="E2796">
            <v>1539.21</v>
          </cell>
          <cell r="F2796" t="str">
            <v>m</v>
          </cell>
          <cell r="G2796">
            <v>35.14</v>
          </cell>
          <cell r="H2796">
            <v>50.5</v>
          </cell>
          <cell r="I2796" t="str">
            <v>16.5.2.3.10.3</v>
          </cell>
        </row>
        <row r="2797">
          <cell r="A2797" t="str">
            <v>16-47</v>
          </cell>
          <cell r="B2797" t="str">
            <v>Cement Stabilized Sub base</v>
          </cell>
          <cell r="C2797" t="str">
            <v>1000 Cft</v>
          </cell>
          <cell r="D2797">
            <v>96.06</v>
          </cell>
          <cell r="E2797">
            <v>34523.839999999997</v>
          </cell>
          <cell r="F2797" t="str">
            <v>m3</v>
          </cell>
          <cell r="G2797">
            <v>3.39</v>
          </cell>
          <cell r="H2797">
            <v>1219.2</v>
          </cell>
          <cell r="I2797" t="str">
            <v>16.3.4</v>
          </cell>
        </row>
        <row r="2798">
          <cell r="A2798" t="str">
            <v>16-48</v>
          </cell>
          <cell r="B2798" t="str">
            <v>Liquid Asphalt For Curing Seal, Type Mc-250</v>
          </cell>
          <cell r="C2798" t="str">
            <v>Ton</v>
          </cell>
          <cell r="D2798">
            <v>244.98</v>
          </cell>
          <cell r="E2798">
            <v>109120.74</v>
          </cell>
          <cell r="F2798" t="str">
            <v>Ton</v>
          </cell>
          <cell r="G2798">
            <v>244.98</v>
          </cell>
          <cell r="H2798">
            <v>109120.7</v>
          </cell>
          <cell r="I2798" t="str">
            <v>16.4.12</v>
          </cell>
        </row>
        <row r="2799">
          <cell r="A2799" t="str">
            <v>16-49</v>
          </cell>
          <cell r="B2799" t="str">
            <v>Emulsified Asphalt For Curing Seal, Type SS-1</v>
          </cell>
          <cell r="C2799" t="str">
            <v>Ton</v>
          </cell>
          <cell r="D2799">
            <v>244.98</v>
          </cell>
          <cell r="E2799">
            <v>86654.74</v>
          </cell>
          <cell r="F2799" t="str">
            <v>Ton</v>
          </cell>
          <cell r="G2799">
            <v>244.98</v>
          </cell>
          <cell r="H2799">
            <v>86654.74</v>
          </cell>
          <cell r="I2799" t="str">
            <v>16.4.12</v>
          </cell>
        </row>
        <row r="2800">
          <cell r="A2800" t="str">
            <v>16-50</v>
          </cell>
          <cell r="B2800" t="str">
            <v>Cement Stabilized Base</v>
          </cell>
          <cell r="C2800" t="str">
            <v>100 Cft</v>
          </cell>
          <cell r="D2800">
            <v>749.26</v>
          </cell>
          <cell r="E2800">
            <v>27643.52</v>
          </cell>
          <cell r="F2800" t="str">
            <v>m3</v>
          </cell>
          <cell r="G2800">
            <v>264.60000000000002</v>
          </cell>
          <cell r="H2800">
            <v>9762.23</v>
          </cell>
          <cell r="I2800" t="str">
            <v>16.3.4</v>
          </cell>
        </row>
        <row r="2801">
          <cell r="A2801" t="str">
            <v>16-51</v>
          </cell>
          <cell r="B2801" t="str">
            <v>Repair to cracks to reinforced or plain cement concrete work by grouting with cement gun in (1:2) cement sand mortar including cutting the chase of required size</v>
          </cell>
          <cell r="C2801" t="str">
            <v>100 Rft</v>
          </cell>
          <cell r="D2801">
            <v>3123.75</v>
          </cell>
          <cell r="E2801">
            <v>4294.25</v>
          </cell>
          <cell r="F2801" t="str">
            <v>m</v>
          </cell>
          <cell r="G2801">
            <v>102.49</v>
          </cell>
          <cell r="H2801">
            <v>140.88999999999999</v>
          </cell>
          <cell r="I2801" t="str">
            <v>16.6.7.3.9</v>
          </cell>
        </row>
        <row r="2802">
          <cell r="A2802" t="str">
            <v>16-52-a</v>
          </cell>
          <cell r="B2802" t="str">
            <v>Rock SN-Bolts (Grouted Bolts) 25mm dia - 2 m in length including fixing and stregthening etc.</v>
          </cell>
          <cell r="C2802" t="str">
            <v>Each</v>
          </cell>
          <cell r="D2802">
            <v>126.33</v>
          </cell>
          <cell r="E2802">
            <v>1434.14</v>
          </cell>
          <cell r="F2802" t="str">
            <v>Each</v>
          </cell>
          <cell r="G2802">
            <v>126.33</v>
          </cell>
          <cell r="H2802">
            <v>1434.14</v>
          </cell>
          <cell r="I2802" t="str">
            <v>16.6.9</v>
          </cell>
        </row>
        <row r="2803">
          <cell r="A2803" t="str">
            <v>16-52-b</v>
          </cell>
          <cell r="B2803" t="str">
            <v>Rock SN-Bolts (Grouted Bolts) 25mm dia - 3 m in length including fixing and stregthening etc.</v>
          </cell>
          <cell r="C2803" t="str">
            <v>Each</v>
          </cell>
          <cell r="D2803">
            <v>126.33</v>
          </cell>
          <cell r="E2803">
            <v>2022.44</v>
          </cell>
          <cell r="F2803" t="str">
            <v>Each</v>
          </cell>
          <cell r="G2803">
            <v>126.33</v>
          </cell>
          <cell r="H2803">
            <v>2022.44</v>
          </cell>
          <cell r="I2803" t="str">
            <v>16.6.9</v>
          </cell>
        </row>
        <row r="2804">
          <cell r="A2804" t="str">
            <v>16-52-c</v>
          </cell>
          <cell r="B2804" t="str">
            <v>Rock SN-Bolts (Grouted Bolts) 25mm dia - 4 m in length including fixing and stregthening etc.</v>
          </cell>
          <cell r="C2804" t="str">
            <v>Each</v>
          </cell>
          <cell r="D2804">
            <v>126.33</v>
          </cell>
          <cell r="E2804">
            <v>2633.02</v>
          </cell>
          <cell r="F2804" t="str">
            <v>Each</v>
          </cell>
          <cell r="G2804">
            <v>126.33</v>
          </cell>
          <cell r="H2804">
            <v>2633.02</v>
          </cell>
          <cell r="I2804" t="str">
            <v>16.6.9</v>
          </cell>
        </row>
        <row r="2805">
          <cell r="A2805" t="str">
            <v>16-52-d</v>
          </cell>
          <cell r="B2805" t="str">
            <v>Rock SN-Bolts (Grouted Bolts) 25mm dia - 5 m in length including fixing and stregthening etc.</v>
          </cell>
          <cell r="C2805" t="str">
            <v>Each</v>
          </cell>
          <cell r="D2805">
            <v>126.33</v>
          </cell>
          <cell r="E2805">
            <v>3243.61</v>
          </cell>
          <cell r="F2805" t="str">
            <v>Each</v>
          </cell>
          <cell r="G2805">
            <v>126.33</v>
          </cell>
          <cell r="H2805">
            <v>3243.61</v>
          </cell>
          <cell r="I2805" t="str">
            <v>16.6.9</v>
          </cell>
        </row>
        <row r="2806">
          <cell r="A2806" t="str">
            <v>16-53</v>
          </cell>
          <cell r="B2806" t="str">
            <v>Cut off projecting wire ends of cables &amp; make good anchorage recess with 1:2:4 cem. conc.</v>
          </cell>
          <cell r="C2806" t="str">
            <v>Each</v>
          </cell>
          <cell r="D2806">
            <v>508.99</v>
          </cell>
          <cell r="E2806">
            <v>667.74</v>
          </cell>
          <cell r="F2806" t="str">
            <v>Each</v>
          </cell>
          <cell r="G2806">
            <v>508.99</v>
          </cell>
          <cell r="H2806">
            <v>667.74</v>
          </cell>
          <cell r="I2806" t="str">
            <v>16.6.7</v>
          </cell>
        </row>
        <row r="2807">
          <cell r="A2807" t="str">
            <v>16-54</v>
          </cell>
          <cell r="B2807" t="str">
            <v>Supply and place in position MS expansion joint assemblies as specified &amp; as per drawing</v>
          </cell>
          <cell r="C2807" t="str">
            <v>100 Kg</v>
          </cell>
          <cell r="D2807">
            <v>4226.25</v>
          </cell>
          <cell r="E2807">
            <v>19282.650000000001</v>
          </cell>
          <cell r="F2807" t="str">
            <v>kg</v>
          </cell>
          <cell r="G2807">
            <v>42.26</v>
          </cell>
          <cell r="H2807">
            <v>192.83</v>
          </cell>
          <cell r="I2807" t="str">
            <v>6.9</v>
          </cell>
        </row>
        <row r="2808">
          <cell r="A2808" t="str">
            <v>16-55</v>
          </cell>
          <cell r="B2808" t="str">
            <v>Supply and place in position galvanised steel 3" dia drain scuppers in deck slab as per specs/drwg</v>
          </cell>
          <cell r="C2808" t="str">
            <v>Each</v>
          </cell>
          <cell r="D2808">
            <v>205.19</v>
          </cell>
          <cell r="E2808">
            <v>508.72</v>
          </cell>
          <cell r="F2808" t="str">
            <v>Each</v>
          </cell>
          <cell r="G2808">
            <v>205.19</v>
          </cell>
          <cell r="H2808">
            <v>508.72</v>
          </cell>
          <cell r="I2808" t="str">
            <v>16.7.12</v>
          </cell>
        </row>
        <row r="2809">
          <cell r="A2809" t="str">
            <v>16-56</v>
          </cell>
          <cell r="B2809" t="str">
            <v>Providing and Fixing rain water outlet of AC pipe</v>
          </cell>
          <cell r="C2809" t="str">
            <v>Each</v>
          </cell>
          <cell r="D2809">
            <v>110.25</v>
          </cell>
          <cell r="E2809">
            <v>180.87</v>
          </cell>
          <cell r="F2809" t="str">
            <v>Each</v>
          </cell>
          <cell r="G2809">
            <v>110.25</v>
          </cell>
          <cell r="H2809">
            <v>180.87</v>
          </cell>
          <cell r="I2809" t="str">
            <v>16.7.4</v>
          </cell>
        </row>
        <row r="2810">
          <cell r="A2810" t="str">
            <v>16-57</v>
          </cell>
          <cell r="B2810" t="str">
            <v>Supply and Fixing polystrene fill in expansion joints &amp; under diaphragms at transoms.</v>
          </cell>
          <cell r="C2810" t="str">
            <v>100 Cft</v>
          </cell>
          <cell r="D2810">
            <v>5561.01</v>
          </cell>
          <cell r="E2810">
            <v>9385.01</v>
          </cell>
          <cell r="F2810" t="str">
            <v>m3</v>
          </cell>
          <cell r="G2810">
            <v>1963.85</v>
          </cell>
          <cell r="H2810">
            <v>3314.29</v>
          </cell>
          <cell r="I2810" t="str">
            <v>6.9</v>
          </cell>
        </row>
        <row r="2811">
          <cell r="A2811" t="str">
            <v>16-58</v>
          </cell>
          <cell r="B2811" t="str">
            <v>Providing and Laying expansion joint of neoprene strip 4"x1/4" and plastic bitumen</v>
          </cell>
          <cell r="C2811" t="str">
            <v>100 Rft</v>
          </cell>
          <cell r="D2811">
            <v>104.12</v>
          </cell>
          <cell r="E2811">
            <v>17431.62</v>
          </cell>
          <cell r="F2811" t="str">
            <v>m</v>
          </cell>
          <cell r="G2811">
            <v>3.42</v>
          </cell>
          <cell r="H2811">
            <v>571.9</v>
          </cell>
          <cell r="I2811" t="str">
            <v>16.6.8</v>
          </cell>
        </row>
        <row r="2812">
          <cell r="A2812" t="str">
            <v>16-59-a</v>
          </cell>
          <cell r="B2812" t="str">
            <v>Deep Patching (0-15 Cm)</v>
          </cell>
          <cell r="C2812" t="str">
            <v>1000 Sft</v>
          </cell>
          <cell r="D2812">
            <v>182.06</v>
          </cell>
          <cell r="E2812">
            <v>21984.29</v>
          </cell>
          <cell r="F2812" t="str">
            <v>m2</v>
          </cell>
          <cell r="G2812">
            <v>1.96</v>
          </cell>
          <cell r="H2812">
            <v>236.55</v>
          </cell>
          <cell r="I2812" t="str">
            <v>16.3.7</v>
          </cell>
        </row>
        <row r="2813">
          <cell r="A2813" t="str">
            <v>16-59-b</v>
          </cell>
          <cell r="B2813" t="str">
            <v>Deep Patching (15-30 Cm)</v>
          </cell>
          <cell r="C2813" t="str">
            <v>1000 Sft</v>
          </cell>
          <cell r="D2813">
            <v>182.06</v>
          </cell>
          <cell r="E2813">
            <v>19436.560000000001</v>
          </cell>
          <cell r="F2813" t="str">
            <v>m2</v>
          </cell>
          <cell r="G2813">
            <v>1.96</v>
          </cell>
          <cell r="H2813">
            <v>209.14</v>
          </cell>
          <cell r="I2813" t="str">
            <v>16.3.7</v>
          </cell>
        </row>
        <row r="2814">
          <cell r="A2814" t="str">
            <v>16-60</v>
          </cell>
          <cell r="B2814" t="str">
            <v>Providing and Laying  1" thick(consolidated) asphalt macadam with liquid asphalt (cut backs) of any approved grade with premixed sand seal coat, as specified.</v>
          </cell>
          <cell r="C2814" t="str">
            <v>100 Sft</v>
          </cell>
          <cell r="D2814">
            <v>1029</v>
          </cell>
          <cell r="E2814">
            <v>5579.6</v>
          </cell>
          <cell r="F2814" t="str">
            <v>m2</v>
          </cell>
          <cell r="G2814">
            <v>110.72</v>
          </cell>
          <cell r="H2814">
            <v>600.37</v>
          </cell>
          <cell r="I2814" t="str">
            <v>16.4.7</v>
          </cell>
        </row>
        <row r="2815">
          <cell r="A2815" t="str">
            <v>16-61-a</v>
          </cell>
          <cell r="B2815" t="str">
            <v>CUT-BACK ASPHALT FOR BITUMINOUS PRIME COAT</v>
          </cell>
          <cell r="C2815" t="str">
            <v>1000 Sft</v>
          </cell>
          <cell r="D2815">
            <v>28.44</v>
          </cell>
          <cell r="E2815">
            <v>318.29000000000002</v>
          </cell>
          <cell r="F2815" t="str">
            <v>m2</v>
          </cell>
          <cell r="G2815">
            <v>0.31</v>
          </cell>
          <cell r="H2815">
            <v>3.42</v>
          </cell>
          <cell r="I2815" t="str">
            <v>16.4.3</v>
          </cell>
        </row>
        <row r="2816">
          <cell r="A2816" t="str">
            <v>16-61-b</v>
          </cell>
          <cell r="B2816" t="str">
            <v>CUT-BACK ASPHALT FOR BITUMINOUS TACK COAT.</v>
          </cell>
          <cell r="C2816" t="str">
            <v>1000 Sft</v>
          </cell>
          <cell r="D2816">
            <v>11.39</v>
          </cell>
          <cell r="E2816">
            <v>118.25</v>
          </cell>
          <cell r="F2816" t="str">
            <v>m2</v>
          </cell>
          <cell r="G2816">
            <v>0.12</v>
          </cell>
          <cell r="H2816">
            <v>1.27</v>
          </cell>
          <cell r="I2816" t="str">
            <v>16.4.4</v>
          </cell>
        </row>
        <row r="2817">
          <cell r="A2817" t="str">
            <v>16-62</v>
          </cell>
          <cell r="B2817" t="str">
            <v>Providing and Laying  2" thick (consolidated) asphalt macadam with liquid asphalt(cut backs) of approved grade with precoated bajri seal coat as specified.</v>
          </cell>
          <cell r="C2817" t="str">
            <v>100 Sft</v>
          </cell>
          <cell r="D2817">
            <v>1176</v>
          </cell>
          <cell r="E2817">
            <v>8546.7000000000007</v>
          </cell>
          <cell r="F2817" t="str">
            <v>m2</v>
          </cell>
          <cell r="G2817">
            <v>126.54</v>
          </cell>
          <cell r="H2817">
            <v>919.62</v>
          </cell>
          <cell r="I2817" t="str">
            <v>16.4.7</v>
          </cell>
        </row>
        <row r="2818">
          <cell r="A2818" t="str">
            <v>16-63</v>
          </cell>
          <cell r="B2818" t="str">
            <v>Providing and Laying  3" thick (consolidated) asphalt macadam with liquid asphalt(cut backs) of approved grade with precoated bajri seal coat as specified.</v>
          </cell>
          <cell r="C2818" t="str">
            <v>100 Sft</v>
          </cell>
          <cell r="D2818">
            <v>1617</v>
          </cell>
          <cell r="E2818">
            <v>12098.35</v>
          </cell>
          <cell r="F2818" t="str">
            <v>m2</v>
          </cell>
          <cell r="G2818">
            <v>173.99</v>
          </cell>
          <cell r="H2818">
            <v>1301.78</v>
          </cell>
          <cell r="I2818" t="str">
            <v>16.4.7</v>
          </cell>
        </row>
        <row r="2819">
          <cell r="A2819" t="str">
            <v>16-64</v>
          </cell>
          <cell r="B2819" t="str">
            <v>Surface dressing with bitumen 80/100 or any other approved grade on a primary coat of liquid asphalt (cut backs) of any approved grade primer at 22lbs&amp;bituman at 35lbs with 5cft of 1/2 standard size bajri per %sft of road surface complete with rolling.</v>
          </cell>
          <cell r="C2819" t="str">
            <v>100 Sft</v>
          </cell>
          <cell r="D2819">
            <v>38.880000000000003</v>
          </cell>
          <cell r="E2819">
            <v>3266.32</v>
          </cell>
          <cell r="F2819" t="str">
            <v>m2</v>
          </cell>
          <cell r="G2819">
            <v>4.18</v>
          </cell>
          <cell r="H2819">
            <v>351.46</v>
          </cell>
          <cell r="I2819" t="str">
            <v>16.4.3</v>
          </cell>
        </row>
        <row r="2820">
          <cell r="A2820" t="str">
            <v>16-65</v>
          </cell>
          <cell r="B2820" t="str">
            <v>Providing and Laying  PVC pipe (b) 8" dia in foot path of bridge for utilities.</v>
          </cell>
          <cell r="C2820" t="str">
            <v>10 Rft</v>
          </cell>
          <cell r="D2820">
            <v>110.25</v>
          </cell>
          <cell r="E2820">
            <v>2865.92</v>
          </cell>
          <cell r="F2820" t="str">
            <v>m</v>
          </cell>
          <cell r="G2820">
            <v>36.17</v>
          </cell>
          <cell r="H2820">
            <v>940.26</v>
          </cell>
          <cell r="I2820" t="str">
            <v>16.7.12</v>
          </cell>
        </row>
        <row r="2821">
          <cell r="A2821" t="str">
            <v>16-66</v>
          </cell>
          <cell r="B2821" t="str">
            <v>Providing and filling sand behind abutment of bridges, culverts.</v>
          </cell>
          <cell r="C2821" t="str">
            <v>100 Cft</v>
          </cell>
          <cell r="D2821">
            <v>1725.78</v>
          </cell>
          <cell r="E2821">
            <v>5013.82</v>
          </cell>
          <cell r="F2821" t="str">
            <v>m3</v>
          </cell>
          <cell r="G2821">
            <v>609.45000000000005</v>
          </cell>
          <cell r="H2821">
            <v>1770.61</v>
          </cell>
          <cell r="I2821" t="str">
            <v>3.9.6.2</v>
          </cell>
        </row>
        <row r="2822">
          <cell r="A2822" t="str">
            <v>16-67</v>
          </cell>
          <cell r="B2822" t="str">
            <v>Formation of shoulder with permeable material Passing less than 7 % from 200 seive and P.I less than 4 as specified.</v>
          </cell>
          <cell r="C2822" t="str">
            <v>1000 Cft</v>
          </cell>
          <cell r="D2822">
            <v>2460.7800000000002</v>
          </cell>
          <cell r="E2822">
            <v>27169.79</v>
          </cell>
          <cell r="F2822" t="str">
            <v>m3</v>
          </cell>
          <cell r="G2822">
            <v>86.9</v>
          </cell>
          <cell r="H2822">
            <v>959.49</v>
          </cell>
          <cell r="I2822" t="str">
            <v>16.2.7</v>
          </cell>
        </row>
        <row r="2823">
          <cell r="A2823" t="str">
            <v>16-68-a</v>
          </cell>
          <cell r="B2823" t="str">
            <v>Cold Milling of asphalt concrete 0-30 mm</v>
          </cell>
          <cell r="C2823" t="str">
            <v>100 Sft</v>
          </cell>
          <cell r="D2823">
            <v>44.1</v>
          </cell>
          <cell r="E2823">
            <v>650.6</v>
          </cell>
          <cell r="F2823" t="str">
            <v>m2</v>
          </cell>
          <cell r="G2823">
            <v>4.75</v>
          </cell>
          <cell r="H2823">
            <v>70</v>
          </cell>
          <cell r="I2823" t="str">
            <v>16.4.15</v>
          </cell>
        </row>
        <row r="2824">
          <cell r="A2824" t="str">
            <v>16-68-b</v>
          </cell>
          <cell r="B2824" t="str">
            <v>Cold Milling of asphalt concrete 31-50 mm</v>
          </cell>
          <cell r="C2824" t="str">
            <v>100 Sft</v>
          </cell>
          <cell r="D2824">
            <v>29.4</v>
          </cell>
          <cell r="E2824">
            <v>502.14</v>
          </cell>
          <cell r="F2824" t="str">
            <v>m2</v>
          </cell>
          <cell r="G2824">
            <v>3.16</v>
          </cell>
          <cell r="H2824">
            <v>54.03</v>
          </cell>
          <cell r="I2824" t="str">
            <v>16.4.15</v>
          </cell>
        </row>
        <row r="2825">
          <cell r="A2825" t="str">
            <v>16-68-c</v>
          </cell>
          <cell r="B2825" t="str">
            <v>Cold Milling of asphalt concrete 51-70 mm</v>
          </cell>
          <cell r="C2825" t="str">
            <v>100 Sft</v>
          </cell>
          <cell r="D2825">
            <v>36.75</v>
          </cell>
          <cell r="E2825">
            <v>509.49</v>
          </cell>
          <cell r="F2825" t="str">
            <v>m2</v>
          </cell>
          <cell r="G2825">
            <v>3.95</v>
          </cell>
          <cell r="H2825">
            <v>54.82</v>
          </cell>
          <cell r="I2825" t="str">
            <v>16.4.15</v>
          </cell>
        </row>
        <row r="2826">
          <cell r="A2826" t="str">
            <v>16-69</v>
          </cell>
          <cell r="B2826" t="str">
            <v>Seal Coat / Pad Coat</v>
          </cell>
          <cell r="C2826" t="str">
            <v>100 Sft</v>
          </cell>
          <cell r="D2826">
            <v>295.83999999999997</v>
          </cell>
          <cell r="E2826">
            <v>1536.8</v>
          </cell>
          <cell r="F2826" t="str">
            <v>m2</v>
          </cell>
          <cell r="G2826">
            <v>31.83</v>
          </cell>
          <cell r="H2826">
            <v>165.36</v>
          </cell>
          <cell r="I2826" t="str">
            <v>16.4.5.3.9</v>
          </cell>
        </row>
        <row r="2827">
          <cell r="A2827" t="str">
            <v>16-70</v>
          </cell>
          <cell r="B2827" t="str">
            <v>Providing and Laying  Asphalt concrete in pot holes/ deep patching upto 30 cm including ramming completel</v>
          </cell>
          <cell r="C2827" t="str">
            <v>100 Cft</v>
          </cell>
          <cell r="D2827">
            <v>4716.25</v>
          </cell>
          <cell r="E2827">
            <v>42024.99</v>
          </cell>
          <cell r="F2827" t="str">
            <v>m3</v>
          </cell>
          <cell r="G2827">
            <v>1665.53</v>
          </cell>
          <cell r="H2827">
            <v>14841</v>
          </cell>
          <cell r="I2827" t="str">
            <v>16.4.10</v>
          </cell>
        </row>
        <row r="2828">
          <cell r="A2828" t="str">
            <v>16-71</v>
          </cell>
          <cell r="B2828" t="str">
            <v>Grooving in existing BT road of size 4x4 cm @ 2 meter c/c.</v>
          </cell>
          <cell r="C2828" t="str">
            <v>100 Sft</v>
          </cell>
          <cell r="D2828">
            <v>471.62</v>
          </cell>
          <cell r="E2828">
            <v>471.62</v>
          </cell>
          <cell r="F2828" t="str">
            <v>m2</v>
          </cell>
          <cell r="G2828">
            <v>50.75</v>
          </cell>
          <cell r="H2828">
            <v>50.75</v>
          </cell>
          <cell r="I2828" t="str">
            <v>3.9.3</v>
          </cell>
        </row>
        <row r="2829">
          <cell r="A2829" t="str">
            <v>16-72</v>
          </cell>
          <cell r="B2829" t="str">
            <v>Leveling dressing and compaction with power roller of existing base coarse layer after asphalt scarification.</v>
          </cell>
          <cell r="C2829" t="str">
            <v>100 Sft</v>
          </cell>
          <cell r="D2829">
            <v>1398.03</v>
          </cell>
          <cell r="E2829">
            <v>1989.26</v>
          </cell>
          <cell r="F2829" t="str">
            <v>m2</v>
          </cell>
          <cell r="G2829">
            <v>150.43</v>
          </cell>
          <cell r="H2829">
            <v>214.04</v>
          </cell>
          <cell r="I2829" t="str">
            <v>3.9.3 , 16.3</v>
          </cell>
        </row>
        <row r="2830">
          <cell r="A2830" t="str">
            <v>16-73-a</v>
          </cell>
          <cell r="B2830" t="str">
            <v>Providing and fixing kerb stone (12"x18"x6") in cement sand mortar 1:3 in center media or round about as specified.</v>
          </cell>
          <cell r="C2830" t="str">
            <v>100 Rft</v>
          </cell>
          <cell r="D2830">
            <v>2940</v>
          </cell>
          <cell r="E2830">
            <v>20958.09</v>
          </cell>
          <cell r="F2830" t="str">
            <v>m</v>
          </cell>
          <cell r="G2830">
            <v>96.46</v>
          </cell>
          <cell r="H2830">
            <v>687.6</v>
          </cell>
          <cell r="I2830" t="str">
            <v>16.8.2</v>
          </cell>
        </row>
        <row r="2831">
          <cell r="A2831" t="str">
            <v>16-73-b</v>
          </cell>
          <cell r="B2831" t="str">
            <v>Providing and fixing kerb stone (12"x14"x6") in cement sand mortar 1:3 in center media or round about as specified.</v>
          </cell>
          <cell r="C2831" t="str">
            <v>100 Rft</v>
          </cell>
          <cell r="D2831">
            <v>2940</v>
          </cell>
          <cell r="E2831">
            <v>17253.59</v>
          </cell>
          <cell r="F2831" t="str">
            <v>m</v>
          </cell>
          <cell r="G2831">
            <v>96.46</v>
          </cell>
          <cell r="H2831">
            <v>566.05999999999995</v>
          </cell>
          <cell r="I2831" t="str">
            <v>16.8.2</v>
          </cell>
        </row>
        <row r="2832">
          <cell r="A2832" t="str">
            <v>16-73-c</v>
          </cell>
          <cell r="B2832" t="str">
            <v>Providing and fixing kerb stone (12"x12"x6") in cement sand mortar 1:3 in center media or round about as specified.</v>
          </cell>
          <cell r="C2832" t="str">
            <v>100 Rft</v>
          </cell>
          <cell r="D2832">
            <v>2940</v>
          </cell>
          <cell r="E2832">
            <v>16536.59</v>
          </cell>
          <cell r="F2832" t="str">
            <v>m</v>
          </cell>
          <cell r="G2832">
            <v>96.46</v>
          </cell>
          <cell r="H2832">
            <v>542.54</v>
          </cell>
          <cell r="I2832" t="str">
            <v>16.8.2</v>
          </cell>
        </row>
        <row r="2833">
          <cell r="A2833" t="str">
            <v>16-74-a</v>
          </cell>
          <cell r="B2833" t="str">
            <v>Bailing out standing water by Mechanical mean.</v>
          </cell>
          <cell r="C2833" t="str">
            <v>100 Cft</v>
          </cell>
          <cell r="D2833">
            <v>16.23</v>
          </cell>
          <cell r="E2833">
            <v>105.86</v>
          </cell>
          <cell r="F2833" t="str">
            <v>m3</v>
          </cell>
          <cell r="G2833">
            <v>5.73</v>
          </cell>
          <cell r="H2833">
            <v>37.380000000000003</v>
          </cell>
          <cell r="I2833" t="str">
            <v>24.2.2</v>
          </cell>
        </row>
        <row r="2834">
          <cell r="A2834" t="str">
            <v>16-74-b</v>
          </cell>
          <cell r="B2834" t="str">
            <v>Bailing out running water by Mechanical mean.</v>
          </cell>
          <cell r="C2834" t="str">
            <v>Cusec</v>
          </cell>
          <cell r="D2834">
            <v>16.23</v>
          </cell>
          <cell r="E2834">
            <v>195.48</v>
          </cell>
          <cell r="F2834" t="str">
            <v>Cumec</v>
          </cell>
          <cell r="G2834">
            <v>573.20000000000005</v>
          </cell>
          <cell r="H2834">
            <v>6903.36</v>
          </cell>
          <cell r="I2834" t="str">
            <v>24.2.2</v>
          </cell>
        </row>
        <row r="2835">
          <cell r="A2835" t="str">
            <v>16-75-a</v>
          </cell>
          <cell r="B2835" t="str">
            <v>Pavement marking in reflective thermoplast paint with glass beads for line 15 cm width.</v>
          </cell>
          <cell r="C2835" t="str">
            <v>100 Rft</v>
          </cell>
          <cell r="D2835">
            <v>404.25</v>
          </cell>
          <cell r="E2835">
            <v>3122.88</v>
          </cell>
          <cell r="F2835" t="str">
            <v>m</v>
          </cell>
          <cell r="G2835">
            <v>13.26</v>
          </cell>
          <cell r="H2835">
            <v>102.46</v>
          </cell>
          <cell r="I2835" t="str">
            <v>16.8.10</v>
          </cell>
        </row>
        <row r="2836">
          <cell r="A2836" t="str">
            <v>16-75-b</v>
          </cell>
          <cell r="B2836" t="str">
            <v>Pavement marking in reflective thermoplast paint with glass beads for line 20 cm width.</v>
          </cell>
          <cell r="C2836" t="str">
            <v>100 Rft</v>
          </cell>
          <cell r="D2836">
            <v>538.76</v>
          </cell>
          <cell r="E2836">
            <v>4181.71</v>
          </cell>
          <cell r="F2836" t="str">
            <v>m</v>
          </cell>
          <cell r="G2836">
            <v>17.68</v>
          </cell>
          <cell r="H2836">
            <v>137.19999999999999</v>
          </cell>
          <cell r="I2836" t="str">
            <v>16.8.10</v>
          </cell>
        </row>
        <row r="2837">
          <cell r="A2837" t="str">
            <v>16-75-c</v>
          </cell>
          <cell r="B2837" t="str">
            <v>Pavement marking in non-reflective thermoplast paint  for line 15 cm width.</v>
          </cell>
          <cell r="C2837" t="str">
            <v>100 Rft</v>
          </cell>
          <cell r="D2837">
            <v>404.25</v>
          </cell>
          <cell r="E2837">
            <v>2973.5</v>
          </cell>
          <cell r="F2837" t="str">
            <v>m</v>
          </cell>
          <cell r="G2837">
            <v>13.26</v>
          </cell>
          <cell r="H2837">
            <v>97.56</v>
          </cell>
          <cell r="I2837" t="str">
            <v>16.8.10</v>
          </cell>
        </row>
        <row r="2838">
          <cell r="A2838" t="str">
            <v>16-75-d</v>
          </cell>
          <cell r="B2838" t="str">
            <v>Pavement marking in non-reflective thermoplast paint  for line 20 cm width.</v>
          </cell>
          <cell r="C2838" t="str">
            <v>100 Rft</v>
          </cell>
          <cell r="D2838">
            <v>538.98</v>
          </cell>
          <cell r="E2838">
            <v>3981.77</v>
          </cell>
          <cell r="F2838" t="str">
            <v>m</v>
          </cell>
          <cell r="G2838">
            <v>17.68</v>
          </cell>
          <cell r="H2838">
            <v>130.63999999999999</v>
          </cell>
          <cell r="I2838" t="str">
            <v>16.8.10</v>
          </cell>
        </row>
        <row r="2839">
          <cell r="A2839" t="str">
            <v>16-76-a</v>
          </cell>
          <cell r="B2839" t="str">
            <v>Pavement marking in reflective chlorinated rubber paint with glass beads for line 15 cm width.</v>
          </cell>
          <cell r="C2839" t="str">
            <v>100 Rft</v>
          </cell>
          <cell r="D2839">
            <v>404.25</v>
          </cell>
          <cell r="E2839">
            <v>1330.38</v>
          </cell>
          <cell r="F2839" t="str">
            <v>m</v>
          </cell>
          <cell r="G2839">
            <v>13.26</v>
          </cell>
          <cell r="H2839">
            <v>43.65</v>
          </cell>
          <cell r="I2839" t="str">
            <v>16.8.10</v>
          </cell>
        </row>
        <row r="2840">
          <cell r="A2840" t="str">
            <v>16-76-b</v>
          </cell>
          <cell r="B2840" t="str">
            <v>Pavement marking in reflective chlorinated rubber paint with glass beads for line 20 cm width.</v>
          </cell>
          <cell r="C2840" t="str">
            <v>100 Rft</v>
          </cell>
          <cell r="D2840">
            <v>538.76</v>
          </cell>
          <cell r="E2840">
            <v>1779.76</v>
          </cell>
          <cell r="F2840" t="str">
            <v>m</v>
          </cell>
          <cell r="G2840">
            <v>17.68</v>
          </cell>
          <cell r="H2840">
            <v>58.39</v>
          </cell>
          <cell r="I2840" t="str">
            <v>16.8.10</v>
          </cell>
        </row>
        <row r="2841">
          <cell r="A2841" t="str">
            <v>16-77-a</v>
          </cell>
          <cell r="B2841" t="str">
            <v>Pavement marking in reflective chlorinated rubber paint for line 15 cm width.</v>
          </cell>
          <cell r="C2841" t="str">
            <v>100 Rft</v>
          </cell>
          <cell r="D2841">
            <v>404.25</v>
          </cell>
          <cell r="E2841">
            <v>1210.8800000000001</v>
          </cell>
          <cell r="F2841" t="str">
            <v>m</v>
          </cell>
          <cell r="G2841">
            <v>13.26</v>
          </cell>
          <cell r="H2841">
            <v>39.729999999999997</v>
          </cell>
          <cell r="I2841" t="str">
            <v>16.8.10</v>
          </cell>
        </row>
        <row r="2842">
          <cell r="A2842" t="str">
            <v>16-77-b</v>
          </cell>
          <cell r="B2842" t="str">
            <v>Pavement marking in reflective chlorinated rubber paint for line 20 cm width.</v>
          </cell>
          <cell r="C2842" t="str">
            <v>100 Rft</v>
          </cell>
          <cell r="D2842">
            <v>538.76</v>
          </cell>
          <cell r="E2842">
            <v>1619.63</v>
          </cell>
          <cell r="F2842" t="str">
            <v>m</v>
          </cell>
          <cell r="G2842">
            <v>17.68</v>
          </cell>
          <cell r="H2842">
            <v>53.14</v>
          </cell>
          <cell r="I2842" t="str">
            <v>16.8.10</v>
          </cell>
        </row>
        <row r="2843">
          <cell r="A2843" t="str">
            <v>16-78</v>
          </cell>
          <cell r="B2843" t="str">
            <v>Right of Way Marker</v>
          </cell>
          <cell r="C2843" t="str">
            <v>100 Each</v>
          </cell>
          <cell r="D2843">
            <v>3675</v>
          </cell>
          <cell r="E2843">
            <v>41761.61</v>
          </cell>
          <cell r="F2843" t="str">
            <v>Each</v>
          </cell>
          <cell r="G2843">
            <v>36.75</v>
          </cell>
          <cell r="H2843">
            <v>417.62</v>
          </cell>
          <cell r="I2843" t="str">
            <v>16.8.9</v>
          </cell>
        </row>
        <row r="2844">
          <cell r="A2844" t="str">
            <v>16-79</v>
          </cell>
          <cell r="B2844" t="str">
            <v>Providing &amp; laying stone soling in water logged area including granular filling &amp; compaction complete.</v>
          </cell>
          <cell r="C2844" t="str">
            <v>100 Cft</v>
          </cell>
          <cell r="D2844">
            <v>1470</v>
          </cell>
          <cell r="E2844">
            <v>6967</v>
          </cell>
          <cell r="F2844" t="str">
            <v>m3</v>
          </cell>
          <cell r="G2844">
            <v>519.13</v>
          </cell>
          <cell r="H2844">
            <v>2460.38</v>
          </cell>
          <cell r="I2844" t="str">
            <v>16.3.15</v>
          </cell>
        </row>
        <row r="2845">
          <cell r="A2845" t="str">
            <v>16-80</v>
          </cell>
          <cell r="B2845" t="str">
            <v>P/L 1" thick Gravel flat stone slabs in pavement with earth filling  in voids</v>
          </cell>
          <cell r="C2845" t="str">
            <v>100Cft</v>
          </cell>
          <cell r="D2845">
            <v>5880</v>
          </cell>
          <cell r="E2845">
            <v>12019.31</v>
          </cell>
          <cell r="F2845" t="str">
            <v>m3</v>
          </cell>
          <cell r="G2845">
            <v>2076.5</v>
          </cell>
          <cell r="H2845">
            <v>4244.58</v>
          </cell>
        </row>
        <row r="2846">
          <cell r="A2846" t="str">
            <v>16-81</v>
          </cell>
          <cell r="B2846" t="str">
            <v xml:space="preserve">Saw Cutting of Asphaltic Layers </v>
          </cell>
          <cell r="C2846" t="str">
            <v>Per Cut</v>
          </cell>
          <cell r="D2846">
            <v>117.6</v>
          </cell>
          <cell r="E2846">
            <v>322.58999999999997</v>
          </cell>
          <cell r="F2846" t="str">
            <v>Per Cut</v>
          </cell>
          <cell r="G2846">
            <v>117.6</v>
          </cell>
          <cell r="H2846">
            <v>322.58999999999997</v>
          </cell>
          <cell r="I2846" t="str">
            <v>16.9.4</v>
          </cell>
        </row>
        <row r="2847">
          <cell r="A2847" t="str">
            <v>16-82</v>
          </cell>
          <cell r="B2847" t="str">
            <v>Leveling wearing course on existing surface of road.</v>
          </cell>
          <cell r="C2847" t="str">
            <v>100 Cft</v>
          </cell>
          <cell r="D2847">
            <v>804.4</v>
          </cell>
          <cell r="E2847">
            <v>48769.18</v>
          </cell>
          <cell r="F2847" t="str">
            <v>m3</v>
          </cell>
          <cell r="G2847">
            <v>284.07</v>
          </cell>
          <cell r="H2847">
            <v>17222.689999999999</v>
          </cell>
          <cell r="I2847" t="str">
            <v>16.2.1.1.6, 16.4.13.3.3 , 16.6.13.3.8</v>
          </cell>
        </row>
        <row r="2848">
          <cell r="A2848" t="str">
            <v>16-83-a</v>
          </cell>
          <cell r="B2848" t="str">
            <v>Jack Anchorage For 20 to 24 Wires 0.5" Strand (Comprising Trumpet, Stressing Block &amp; Wedges Complete)</v>
          </cell>
          <cell r="C2848" t="str">
            <v>Each</v>
          </cell>
          <cell r="D2848">
            <v>174.56</v>
          </cell>
          <cell r="E2848">
            <v>13797.56</v>
          </cell>
          <cell r="F2848" t="str">
            <v>Each</v>
          </cell>
          <cell r="G2848">
            <v>174.56</v>
          </cell>
          <cell r="H2848">
            <v>13797.56</v>
          </cell>
          <cell r="I2848" t="str">
            <v>16.6.7</v>
          </cell>
        </row>
        <row r="2849">
          <cell r="A2849" t="str">
            <v>16-83-b</v>
          </cell>
          <cell r="B2849" t="str">
            <v>Jack Anchorage For 16 to 19 Wires 0.5" Strand (Comprising Trumpet, Stressing Block &amp; Wedges Complete)</v>
          </cell>
          <cell r="C2849" t="str">
            <v>Each</v>
          </cell>
          <cell r="D2849">
            <v>138.49</v>
          </cell>
          <cell r="E2849">
            <v>11036.89</v>
          </cell>
          <cell r="F2849" t="str">
            <v>Each</v>
          </cell>
          <cell r="G2849">
            <v>138.49</v>
          </cell>
          <cell r="H2849">
            <v>11036.89</v>
          </cell>
          <cell r="I2849" t="str">
            <v>16.6.7</v>
          </cell>
        </row>
        <row r="2850">
          <cell r="A2850" t="str">
            <v>16-83-c</v>
          </cell>
          <cell r="B2850" t="str">
            <v>Jack Anchorage For 10 to 12 Wires 0.5" Strand (Comprising Trumpet, Stressing Block &amp; Wedges Complete)</v>
          </cell>
          <cell r="C2850" t="str">
            <v>Each</v>
          </cell>
          <cell r="D2850">
            <v>87.28</v>
          </cell>
          <cell r="E2850">
            <v>8452.2800000000007</v>
          </cell>
          <cell r="F2850" t="str">
            <v>Each</v>
          </cell>
          <cell r="G2850">
            <v>87.28</v>
          </cell>
          <cell r="H2850">
            <v>8452.2800000000007</v>
          </cell>
          <cell r="I2850" t="str">
            <v>16.6.7</v>
          </cell>
        </row>
        <row r="2851">
          <cell r="A2851" t="str">
            <v>16-83-d</v>
          </cell>
          <cell r="B2851" t="str">
            <v>Jack Anchorage For 13 to 15 Wires 0.5" Strand (Comprising Trumpet, Stressing Block &amp; Wedges Complete)</v>
          </cell>
          <cell r="C2851" t="str">
            <v>Each</v>
          </cell>
          <cell r="D2851">
            <v>109.16</v>
          </cell>
          <cell r="E2851">
            <v>9430.16</v>
          </cell>
          <cell r="F2851" t="str">
            <v>Each</v>
          </cell>
          <cell r="G2851">
            <v>109.16</v>
          </cell>
          <cell r="H2851">
            <v>9430.16</v>
          </cell>
          <cell r="I2851" t="str">
            <v>16.6.7</v>
          </cell>
        </row>
        <row r="2852">
          <cell r="A2852" t="str">
            <v>16-83-e</v>
          </cell>
          <cell r="B2852" t="str">
            <v>Jack Anchorage For 8 to 9 Wires 0.5" Strand (Comprising Trumpet, Stressing Block &amp; Wedges Complete)</v>
          </cell>
          <cell r="C2852" t="str">
            <v>Each</v>
          </cell>
          <cell r="D2852">
            <v>65.52</v>
          </cell>
          <cell r="E2852">
            <v>6040.52</v>
          </cell>
          <cell r="F2852" t="str">
            <v>Each</v>
          </cell>
          <cell r="G2852">
            <v>65.52</v>
          </cell>
          <cell r="H2852">
            <v>6040.52</v>
          </cell>
          <cell r="I2852" t="str">
            <v>16.6.7</v>
          </cell>
        </row>
        <row r="2853">
          <cell r="A2853" t="str">
            <v>16-83-f</v>
          </cell>
          <cell r="B2853" t="str">
            <v>Jack Anchorage For 5 to 7 Wires 0.5" Strand (Comprising Trumpet, Stressing Block &amp; Wedges Complete)</v>
          </cell>
          <cell r="C2853" t="str">
            <v>Each</v>
          </cell>
          <cell r="D2853">
            <v>50.97</v>
          </cell>
          <cell r="E2853">
            <v>5428.47</v>
          </cell>
          <cell r="F2853" t="str">
            <v>Each</v>
          </cell>
          <cell r="G2853">
            <v>50.97</v>
          </cell>
          <cell r="H2853">
            <v>5428.47</v>
          </cell>
          <cell r="I2853" t="str">
            <v>16.6.7</v>
          </cell>
        </row>
        <row r="2854">
          <cell r="A2854" t="str">
            <v>16-83-g</v>
          </cell>
          <cell r="B2854" t="str">
            <v>Jack Anchorage For upto 4 Wires 0.5" Strand (Comprising Trumpet, Stressing Block &amp; Wedges Complete)</v>
          </cell>
          <cell r="C2854" t="str">
            <v>Each</v>
          </cell>
          <cell r="D2854">
            <v>29.09</v>
          </cell>
          <cell r="E2854">
            <v>3853.09</v>
          </cell>
          <cell r="F2854" t="str">
            <v>Each</v>
          </cell>
          <cell r="G2854">
            <v>29.09</v>
          </cell>
          <cell r="H2854">
            <v>3853.09</v>
          </cell>
          <cell r="I2854" t="str">
            <v>16.6.7</v>
          </cell>
        </row>
        <row r="2855">
          <cell r="A2855" t="str">
            <v>16-84-a</v>
          </cell>
          <cell r="B2855" t="str">
            <v>Un-galvanized Sheath for 20 to 24 Wires 0.5" Strand Cable</v>
          </cell>
          <cell r="C2855" t="str">
            <v>Rft</v>
          </cell>
          <cell r="D2855">
            <v>10.59</v>
          </cell>
          <cell r="E2855">
            <v>100.22</v>
          </cell>
          <cell r="F2855" t="str">
            <v>m</v>
          </cell>
          <cell r="G2855">
            <v>34.74</v>
          </cell>
          <cell r="H2855">
            <v>328.79</v>
          </cell>
          <cell r="I2855" t="str">
            <v>16.6.7</v>
          </cell>
        </row>
        <row r="2856">
          <cell r="A2856" t="str">
            <v>16-84-b</v>
          </cell>
          <cell r="B2856" t="str">
            <v>Un-galvanized Sheath for 16 to 19 Wires 0.5" Strand Cable</v>
          </cell>
          <cell r="C2856" t="str">
            <v>Rft</v>
          </cell>
          <cell r="D2856">
            <v>8.26</v>
          </cell>
          <cell r="E2856">
            <v>85.94</v>
          </cell>
          <cell r="F2856" t="str">
            <v>m</v>
          </cell>
          <cell r="G2856">
            <v>27.11</v>
          </cell>
          <cell r="H2856">
            <v>281.95</v>
          </cell>
          <cell r="I2856" t="str">
            <v>16.6.7</v>
          </cell>
        </row>
        <row r="2857">
          <cell r="A2857" t="str">
            <v>16-84-c</v>
          </cell>
          <cell r="B2857" t="str">
            <v>Un-galvanized Sheath for 13 to 15 Wires 0.5" Strand Cable</v>
          </cell>
          <cell r="C2857" t="str">
            <v>Rft</v>
          </cell>
          <cell r="D2857">
            <v>6.52</v>
          </cell>
          <cell r="E2857">
            <v>48.34</v>
          </cell>
          <cell r="F2857" t="str">
            <v>m</v>
          </cell>
          <cell r="G2857">
            <v>21.38</v>
          </cell>
          <cell r="H2857">
            <v>158.6</v>
          </cell>
          <cell r="I2857" t="str">
            <v>16.6.7</v>
          </cell>
        </row>
        <row r="2858">
          <cell r="A2858" t="str">
            <v>16-84-d</v>
          </cell>
          <cell r="B2858" t="str">
            <v>Un-galvanized Sheath for 10 to 12 Wires 0.5" Strand Cable</v>
          </cell>
          <cell r="C2858" t="str">
            <v>Rft</v>
          </cell>
          <cell r="D2858">
            <v>5.24</v>
          </cell>
          <cell r="E2858">
            <v>43.48</v>
          </cell>
          <cell r="F2858" t="str">
            <v>m</v>
          </cell>
          <cell r="G2858">
            <v>17.18</v>
          </cell>
          <cell r="H2858">
            <v>142.63999999999999</v>
          </cell>
          <cell r="I2858" t="str">
            <v>16.6.7</v>
          </cell>
        </row>
        <row r="2859">
          <cell r="A2859" t="str">
            <v>16-84-e</v>
          </cell>
          <cell r="B2859" t="str">
            <v>Un-galvanized Sheath for 8 to 9 Wires 0.5" Strand Cable</v>
          </cell>
          <cell r="C2859" t="str">
            <v>Rft</v>
          </cell>
          <cell r="D2859">
            <v>4.42</v>
          </cell>
          <cell r="E2859">
            <v>40.270000000000003</v>
          </cell>
          <cell r="F2859" t="str">
            <v>m</v>
          </cell>
          <cell r="G2859">
            <v>14.51</v>
          </cell>
          <cell r="H2859">
            <v>132.13</v>
          </cell>
          <cell r="I2859" t="str">
            <v>16.6.7</v>
          </cell>
        </row>
        <row r="2860">
          <cell r="A2860" t="str">
            <v>16-84-f</v>
          </cell>
          <cell r="B2860" t="str">
            <v>Un-galvanized Sheath for 5 to 7 Wires 0.5" Strand Cable</v>
          </cell>
          <cell r="C2860" t="str">
            <v>Rft</v>
          </cell>
          <cell r="D2860">
            <v>3.03</v>
          </cell>
          <cell r="E2860">
            <v>37.68</v>
          </cell>
          <cell r="F2860" t="str">
            <v>m</v>
          </cell>
          <cell r="G2860">
            <v>9.93</v>
          </cell>
          <cell r="H2860">
            <v>123.62</v>
          </cell>
          <cell r="I2860" t="str">
            <v>16.6.7</v>
          </cell>
        </row>
        <row r="2861">
          <cell r="A2861" t="str">
            <v>16-84-g</v>
          </cell>
          <cell r="B2861" t="str">
            <v>Un-galvanized Sheath for upto 4 Wires 0.5" Strand Cable</v>
          </cell>
          <cell r="C2861" t="str">
            <v>Rft</v>
          </cell>
          <cell r="D2861">
            <v>1.75</v>
          </cell>
          <cell r="E2861">
            <v>32.82</v>
          </cell>
          <cell r="F2861" t="str">
            <v>m</v>
          </cell>
          <cell r="G2861">
            <v>5.73</v>
          </cell>
          <cell r="H2861">
            <v>107.66</v>
          </cell>
          <cell r="I2861" t="str">
            <v>16.6.7</v>
          </cell>
        </row>
        <row r="2862">
          <cell r="A2862" t="str">
            <v>16-84-h</v>
          </cell>
          <cell r="B2862" t="str">
            <v>Stressing and Grouting for Cables above 24/0.5" (Single End Stressing).</v>
          </cell>
          <cell r="C2862" t="str">
            <v>Each</v>
          </cell>
          <cell r="D2862">
            <v>882</v>
          </cell>
          <cell r="E2862">
            <v>4945</v>
          </cell>
          <cell r="F2862" t="str">
            <v>Each</v>
          </cell>
          <cell r="G2862">
            <v>882</v>
          </cell>
          <cell r="H2862">
            <v>4945</v>
          </cell>
          <cell r="I2862" t="str">
            <v>16.6.7.3.9</v>
          </cell>
        </row>
        <row r="2863">
          <cell r="A2863" t="str">
            <v>16-84-i</v>
          </cell>
          <cell r="B2863" t="str">
            <v>Stressing and Grouting for Cables ranging from 13/0.5" to 24/.05" (Single End Stressing).</v>
          </cell>
          <cell r="C2863" t="str">
            <v>Each</v>
          </cell>
          <cell r="D2863">
            <v>617.4</v>
          </cell>
          <cell r="E2863">
            <v>3461.5</v>
          </cell>
          <cell r="F2863" t="str">
            <v>Each</v>
          </cell>
          <cell r="G2863">
            <v>617.4</v>
          </cell>
          <cell r="H2863">
            <v>3461.5</v>
          </cell>
          <cell r="I2863" t="str">
            <v>16.6.7.3.9</v>
          </cell>
        </row>
        <row r="2864">
          <cell r="A2864" t="str">
            <v>16-84-j</v>
          </cell>
          <cell r="B2864" t="str">
            <v>Stressing and Grouting for Cable below 13/0.5" (Single End Stressing).</v>
          </cell>
          <cell r="C2864" t="str">
            <v>Each</v>
          </cell>
          <cell r="D2864">
            <v>426.3</v>
          </cell>
          <cell r="E2864">
            <v>2559.37</v>
          </cell>
          <cell r="F2864" t="str">
            <v>Each</v>
          </cell>
          <cell r="G2864">
            <v>426.3</v>
          </cell>
          <cell r="H2864">
            <v>2559.38</v>
          </cell>
          <cell r="I2864" t="str">
            <v>16.6.7.3.9</v>
          </cell>
        </row>
        <row r="2865">
          <cell r="A2865" t="str">
            <v>16-85-a</v>
          </cell>
          <cell r="B2865" t="str">
            <v>Supply of High Tensile Pre-stressed concrete steel wire strand  Grade 270K 0.5" dia. Packed in standard reeless/weldless coils of two 2000 kgs approximately binded and wraped in Hessian Cloth.</v>
          </cell>
          <cell r="C2865" t="str">
            <v>Tonne</v>
          </cell>
          <cell r="D2865">
            <v>0</v>
          </cell>
          <cell r="E2865">
            <v>190005</v>
          </cell>
          <cell r="F2865" t="str">
            <v>ton</v>
          </cell>
          <cell r="G2865">
            <v>0</v>
          </cell>
          <cell r="H2865">
            <v>193054.02</v>
          </cell>
          <cell r="I2865" t="str">
            <v>16.6.7</v>
          </cell>
        </row>
        <row r="2866">
          <cell r="A2866" t="str">
            <v>16-85-b</v>
          </cell>
          <cell r="B2866" t="str">
            <v>Supply of P.C Steel wire Dia 4 mm and 5 mm. Packed in reeless coils of 600 kgs to 800kgs properly binded.</v>
          </cell>
          <cell r="C2866" t="str">
            <v>tonne</v>
          </cell>
          <cell r="D2866">
            <v>0</v>
          </cell>
          <cell r="E2866">
            <v>141010</v>
          </cell>
          <cell r="F2866" t="str">
            <v>ton</v>
          </cell>
          <cell r="G2866">
            <v>0</v>
          </cell>
          <cell r="H2866">
            <v>143302.84</v>
          </cell>
          <cell r="I2866" t="str">
            <v>16.6.7</v>
          </cell>
        </row>
        <row r="2867">
          <cell r="A2867" t="str">
            <v>16-85-c</v>
          </cell>
          <cell r="B2867" t="str">
            <v>Supply of P.C Steel wire Dia 4 mm and 5 mm. Packed in reeless coils of 600 kgs to 800kgs properly binded.</v>
          </cell>
          <cell r="C2867" t="str">
            <v>Tonne</v>
          </cell>
          <cell r="D2867">
            <v>0</v>
          </cell>
          <cell r="E2867">
            <v>108745</v>
          </cell>
          <cell r="F2867" t="str">
            <v>ton</v>
          </cell>
          <cell r="G2867">
            <v>0</v>
          </cell>
          <cell r="H2867">
            <v>110490.03</v>
          </cell>
          <cell r="I2867" t="str">
            <v>16.6.7</v>
          </cell>
        </row>
        <row r="2868">
          <cell r="A2868" t="str">
            <v>16-86-a</v>
          </cell>
          <cell r="B2868" t="str">
            <v>Galvanized Sheath for 20 to 24 Wires 0.5" Strand Cable</v>
          </cell>
          <cell r="C2868" t="str">
            <v>Rft</v>
          </cell>
          <cell r="D2868">
            <v>10.59</v>
          </cell>
          <cell r="E2868">
            <v>271.10000000000002</v>
          </cell>
          <cell r="F2868" t="str">
            <v>m</v>
          </cell>
          <cell r="G2868">
            <v>34.74</v>
          </cell>
          <cell r="H2868">
            <v>889.44</v>
          </cell>
          <cell r="I2868" t="str">
            <v>16.6.7</v>
          </cell>
        </row>
        <row r="2869">
          <cell r="A2869" t="str">
            <v>16-86-b</v>
          </cell>
          <cell r="B2869" t="str">
            <v>Galvanized Sheath for 16 to 19 Wires 0.5" Strand Cable</v>
          </cell>
          <cell r="C2869" t="str">
            <v>Rft</v>
          </cell>
          <cell r="D2869">
            <v>8.26</v>
          </cell>
          <cell r="E2869">
            <v>259.20999999999998</v>
          </cell>
          <cell r="F2869" t="str">
            <v>m</v>
          </cell>
          <cell r="G2869">
            <v>27.11</v>
          </cell>
          <cell r="H2869">
            <v>850.44</v>
          </cell>
          <cell r="I2869" t="str">
            <v>16.6.7</v>
          </cell>
        </row>
        <row r="2870">
          <cell r="A2870" t="str">
            <v>16-86-c</v>
          </cell>
          <cell r="B2870" t="str">
            <v>Galvanized Sheath for 13 to 15 Wires 0.5" Strand Cable</v>
          </cell>
          <cell r="C2870" t="str">
            <v>Rft</v>
          </cell>
          <cell r="D2870">
            <v>6.52</v>
          </cell>
          <cell r="E2870">
            <v>229.98</v>
          </cell>
          <cell r="F2870" t="str">
            <v>m</v>
          </cell>
          <cell r="G2870">
            <v>21.38</v>
          </cell>
          <cell r="H2870">
            <v>754.53</v>
          </cell>
          <cell r="I2870" t="str">
            <v>16.6.7</v>
          </cell>
        </row>
        <row r="2871">
          <cell r="A2871" t="str">
            <v>16-86-d</v>
          </cell>
          <cell r="B2871" t="str">
            <v>Galvanized Sheath for 10 to 12 Wires 0.5" Strand Cable</v>
          </cell>
          <cell r="C2871" t="str">
            <v>Rft</v>
          </cell>
          <cell r="D2871">
            <v>5.24</v>
          </cell>
          <cell r="E2871">
            <v>182.1</v>
          </cell>
          <cell r="F2871" t="str">
            <v>m</v>
          </cell>
          <cell r="G2871">
            <v>17.18</v>
          </cell>
          <cell r="H2871">
            <v>597.42999999999995</v>
          </cell>
          <cell r="I2871" t="str">
            <v>16.6.7</v>
          </cell>
        </row>
        <row r="2872">
          <cell r="A2872" t="str">
            <v>16-86-e</v>
          </cell>
          <cell r="B2872" t="str">
            <v>Galvanized Sheath for 8 to 9 Wires 0.5" Strand Cable</v>
          </cell>
          <cell r="C2872" t="str">
            <v>Rft</v>
          </cell>
          <cell r="D2872">
            <v>4.42</v>
          </cell>
          <cell r="E2872">
            <v>164.55</v>
          </cell>
          <cell r="F2872" t="str">
            <v>m</v>
          </cell>
          <cell r="G2872">
            <v>14.51</v>
          </cell>
          <cell r="H2872">
            <v>539.87</v>
          </cell>
          <cell r="I2872" t="str">
            <v>16.6.7</v>
          </cell>
        </row>
        <row r="2873">
          <cell r="A2873" t="str">
            <v>16-86-f</v>
          </cell>
          <cell r="B2873" t="str">
            <v>Galvanized Sheath for 5 to 7 Wires 0.5" Strand Cable</v>
          </cell>
          <cell r="C2873" t="str">
            <v>Rft</v>
          </cell>
          <cell r="D2873">
            <v>3.03</v>
          </cell>
          <cell r="E2873">
            <v>154.79</v>
          </cell>
          <cell r="F2873" t="str">
            <v>m</v>
          </cell>
          <cell r="G2873">
            <v>9.93</v>
          </cell>
          <cell r="H2873">
            <v>507.84</v>
          </cell>
          <cell r="I2873" t="str">
            <v>16.6.7</v>
          </cell>
        </row>
        <row r="2874">
          <cell r="A2874" t="str">
            <v>16-86-g</v>
          </cell>
          <cell r="B2874" t="str">
            <v>Galvanized Sheath for upto 4 Wires 0.5" Strand Cable</v>
          </cell>
          <cell r="C2874" t="str">
            <v>Rft</v>
          </cell>
          <cell r="D2874">
            <v>1.75</v>
          </cell>
          <cell r="E2874">
            <v>135.82</v>
          </cell>
          <cell r="F2874" t="str">
            <v>m</v>
          </cell>
          <cell r="G2874">
            <v>5.73</v>
          </cell>
          <cell r="H2874">
            <v>445.62</v>
          </cell>
          <cell r="I2874" t="str">
            <v>16.6.7</v>
          </cell>
        </row>
        <row r="2875">
          <cell r="A2875" t="str">
            <v>16-87-a</v>
          </cell>
          <cell r="B2875" t="str">
            <v>Precast Reinfored Concrete Kerb New Jersy Barrier for Median (Double Face)</v>
          </cell>
          <cell r="C2875" t="str">
            <v>8 Rft</v>
          </cell>
          <cell r="D2875">
            <v>3123.75</v>
          </cell>
          <cell r="E2875">
            <v>23743.67</v>
          </cell>
          <cell r="F2875" t="str">
            <v>m</v>
          </cell>
          <cell r="G2875">
            <v>1281.07</v>
          </cell>
          <cell r="H2875">
            <v>9737.4</v>
          </cell>
          <cell r="I2875" t="str">
            <v>16.8.2</v>
          </cell>
        </row>
        <row r="2876">
          <cell r="A2876" t="str">
            <v>16-87-b</v>
          </cell>
          <cell r="B2876" t="str">
            <v>Precast Reinforced Concrete Kerb New Jersy Barrier for Bridge (Single Face)</v>
          </cell>
          <cell r="C2876" t="str">
            <v>8 Rft</v>
          </cell>
          <cell r="D2876">
            <v>3123.75</v>
          </cell>
          <cell r="E2876">
            <v>18650.21</v>
          </cell>
          <cell r="F2876" t="str">
            <v>m</v>
          </cell>
          <cell r="G2876">
            <v>1281.07</v>
          </cell>
          <cell r="H2876">
            <v>7648.54</v>
          </cell>
          <cell r="I2876" t="str">
            <v>16.8.2</v>
          </cell>
        </row>
        <row r="2877">
          <cell r="A2877" t="str">
            <v>16-88-a</v>
          </cell>
          <cell r="B2877" t="str">
            <v xml:space="preserve">Metal Guard Rail </v>
          </cell>
          <cell r="C2877" t="str">
            <v>Rft</v>
          </cell>
          <cell r="D2877">
            <v>47.78</v>
          </cell>
          <cell r="E2877">
            <v>934.94</v>
          </cell>
          <cell r="F2877" t="str">
            <v>m</v>
          </cell>
          <cell r="G2877">
            <v>156.74</v>
          </cell>
          <cell r="H2877">
            <v>3067.4</v>
          </cell>
          <cell r="I2877" t="str">
            <v>16.8.4</v>
          </cell>
        </row>
        <row r="2878">
          <cell r="A2878" t="str">
            <v>16-88-b</v>
          </cell>
          <cell r="B2878" t="str">
            <v xml:space="preserve">Metal Guard Rail End Pieces </v>
          </cell>
          <cell r="C2878" t="str">
            <v>Each</v>
          </cell>
          <cell r="D2878">
            <v>60.64</v>
          </cell>
          <cell r="E2878">
            <v>3275.19</v>
          </cell>
          <cell r="F2878" t="str">
            <v>Each</v>
          </cell>
          <cell r="G2878">
            <v>60.64</v>
          </cell>
          <cell r="H2878">
            <v>3275.19</v>
          </cell>
          <cell r="I2878" t="str">
            <v>16.8.4</v>
          </cell>
        </row>
        <row r="2879">
          <cell r="A2879" t="str">
            <v>16-88-c</v>
          </cell>
          <cell r="B2879" t="str">
            <v xml:space="preserve">Steel Post of Metal Guard Rail </v>
          </cell>
          <cell r="C2879" t="str">
            <v>Each</v>
          </cell>
          <cell r="D2879">
            <v>147</v>
          </cell>
          <cell r="E2879">
            <v>4975.16</v>
          </cell>
          <cell r="F2879" t="str">
            <v>Each</v>
          </cell>
          <cell r="G2879">
            <v>147</v>
          </cell>
          <cell r="H2879">
            <v>4975.16</v>
          </cell>
          <cell r="I2879" t="str">
            <v>16.8.4</v>
          </cell>
        </row>
        <row r="2880">
          <cell r="A2880" t="str">
            <v>16-89-a</v>
          </cell>
          <cell r="B2880" t="str">
            <v>Concrete Beam Guardrail (including reinforcement)</v>
          </cell>
          <cell r="C2880" t="str">
            <v>Cft</v>
          </cell>
          <cell r="D2880">
            <v>160.69</v>
          </cell>
          <cell r="E2880">
            <v>885.34</v>
          </cell>
          <cell r="F2880" t="str">
            <v>m3</v>
          </cell>
          <cell r="G2880">
            <v>5674.7</v>
          </cell>
          <cell r="H2880">
            <v>31265.45</v>
          </cell>
          <cell r="I2880" t="str">
            <v>16.8.5</v>
          </cell>
        </row>
        <row r="2881">
          <cell r="A2881" t="str">
            <v>16-89-b</v>
          </cell>
          <cell r="B2881" t="str">
            <v>Concrete Post For Guardrail  (Incl. Reinforcement)</v>
          </cell>
          <cell r="C2881" t="str">
            <v>Cft</v>
          </cell>
          <cell r="D2881">
            <v>160.69</v>
          </cell>
          <cell r="E2881">
            <v>877.18</v>
          </cell>
          <cell r="F2881" t="str">
            <v>m3</v>
          </cell>
          <cell r="G2881">
            <v>5674.7</v>
          </cell>
          <cell r="H2881">
            <v>30977.21</v>
          </cell>
          <cell r="I2881" t="str">
            <v>16.8.5.2.2</v>
          </cell>
        </row>
        <row r="2882">
          <cell r="A2882" t="str">
            <v>16-90-a</v>
          </cell>
          <cell r="B2882" t="str">
            <v>Sand Asphalt (Plant Mixed) layer for sealing cracked road surface (Asphalt content 6.3%) having average thickness 1.25 cm</v>
          </cell>
          <cell r="C2882" t="str">
            <v>100 Cft</v>
          </cell>
          <cell r="D2882">
            <v>918.69</v>
          </cell>
          <cell r="E2882">
            <v>61253.42</v>
          </cell>
          <cell r="F2882" t="str">
            <v>m3</v>
          </cell>
          <cell r="G2882">
            <v>324.43</v>
          </cell>
          <cell r="H2882">
            <v>21631.46</v>
          </cell>
        </row>
        <row r="2883">
          <cell r="A2883" t="str">
            <v>16-90-b</v>
          </cell>
          <cell r="B2883" t="str">
            <v>Sand Asphalt (Plant Mixed) layer for sealing cracked road surface (Asphalt content 6.3%) having average thickness 1.25 cm</v>
          </cell>
          <cell r="C2883" t="str">
            <v>100 Sft</v>
          </cell>
          <cell r="D2883">
            <v>37.659999999999997</v>
          </cell>
          <cell r="E2883">
            <v>2512.4499999999998</v>
          </cell>
          <cell r="F2883" t="str">
            <v>m2</v>
          </cell>
          <cell r="G2883">
            <v>4.05</v>
          </cell>
          <cell r="H2883">
            <v>270.33999999999997</v>
          </cell>
        </row>
        <row r="2884">
          <cell r="A2884" t="str">
            <v>17-01-a</v>
          </cell>
          <cell r="B2884" t="str">
            <v>Formation, dressing and preparing sub-grade in bed</v>
          </cell>
          <cell r="C2884" t="str">
            <v>100 Sft</v>
          </cell>
          <cell r="D2884">
            <v>646.79999999999995</v>
          </cell>
          <cell r="E2884">
            <v>646.79999999999995</v>
          </cell>
          <cell r="F2884" t="str">
            <v>m2</v>
          </cell>
          <cell r="G2884">
            <v>69.599999999999994</v>
          </cell>
          <cell r="H2884">
            <v>69.599999999999994</v>
          </cell>
          <cell r="I2884" t="str">
            <v>17.3.1, 17.3.3</v>
          </cell>
          <cell r="J2884" t="str">
            <v>1.Rates for all finished work include the removal of surplus debris, unused material and by products.2.'The rates include curing for specified period wherever necessary.3.'Nominal dimensions of tile or brick shall be taken for the purpose on measurement</v>
          </cell>
        </row>
        <row r="2885">
          <cell r="A2885" t="str">
            <v>17-01-b</v>
          </cell>
          <cell r="B2885" t="str">
            <v>Formation, dressing and preparing sub-grade on slope</v>
          </cell>
          <cell r="C2885" t="str">
            <v>100 Sft</v>
          </cell>
          <cell r="D2885">
            <v>882</v>
          </cell>
          <cell r="E2885">
            <v>882</v>
          </cell>
          <cell r="F2885" t="str">
            <v>m2</v>
          </cell>
          <cell r="G2885">
            <v>94.9</v>
          </cell>
          <cell r="H2885">
            <v>94.9</v>
          </cell>
          <cell r="I2885" t="str">
            <v>17.3.1, 17.3.3</v>
          </cell>
        </row>
        <row r="2886">
          <cell r="A2886" t="str">
            <v>17-02</v>
          </cell>
          <cell r="B2886" t="str">
            <v>Stabilized layer of cement, sand mortar 1:30 2" thick on slope</v>
          </cell>
          <cell r="C2886" t="str">
            <v>100 Sft</v>
          </cell>
          <cell r="D2886">
            <v>1764</v>
          </cell>
          <cell r="E2886">
            <v>2522.8200000000002</v>
          </cell>
          <cell r="F2886" t="str">
            <v>m2</v>
          </cell>
          <cell r="G2886">
            <v>189.81</v>
          </cell>
          <cell r="H2886">
            <v>271.45999999999998</v>
          </cell>
          <cell r="I2886" t="str">
            <v>17.2.5</v>
          </cell>
        </row>
        <row r="2887">
          <cell r="A2887" t="str">
            <v>17-03-a</v>
          </cell>
          <cell r="B2887" t="str">
            <v>1/2" thick plaster of cement, sand motar 1:10 in bed</v>
          </cell>
          <cell r="C2887" t="str">
            <v>100 Sft</v>
          </cell>
          <cell r="D2887">
            <v>1270.08</v>
          </cell>
          <cell r="E2887">
            <v>1593.92</v>
          </cell>
          <cell r="F2887" t="str">
            <v>m2</v>
          </cell>
          <cell r="G2887">
            <v>136.66</v>
          </cell>
          <cell r="H2887">
            <v>171.51</v>
          </cell>
          <cell r="I2887" t="str">
            <v>17.2.5</v>
          </cell>
        </row>
        <row r="2888">
          <cell r="A2888" t="str">
            <v>17-03-b</v>
          </cell>
          <cell r="B2888" t="str">
            <v>1/2" thick plaster of cement, sand motar 1:10 On slope</v>
          </cell>
          <cell r="C2888" t="str">
            <v>100 Sft</v>
          </cell>
          <cell r="D2888">
            <v>1617</v>
          </cell>
          <cell r="E2888">
            <v>1940.84</v>
          </cell>
          <cell r="F2888" t="str">
            <v>m2</v>
          </cell>
          <cell r="G2888">
            <v>173.99</v>
          </cell>
          <cell r="H2888">
            <v>208.83</v>
          </cell>
          <cell r="I2888" t="str">
            <v>17.2.5</v>
          </cell>
        </row>
        <row r="2889">
          <cell r="A2889" t="str">
            <v>17-04-a</v>
          </cell>
          <cell r="B2889" t="str">
            <v>1«" thick plaster of cement, sand mortar 1:6 in bed</v>
          </cell>
          <cell r="C2889" t="str">
            <v>100 Sft</v>
          </cell>
          <cell r="D2889">
            <v>1617</v>
          </cell>
          <cell r="E2889">
            <v>2981.09</v>
          </cell>
          <cell r="F2889" t="str">
            <v>m2</v>
          </cell>
          <cell r="G2889">
            <v>173.99</v>
          </cell>
          <cell r="H2889">
            <v>320.77</v>
          </cell>
          <cell r="I2889" t="str">
            <v>17.2.5</v>
          </cell>
        </row>
        <row r="2890">
          <cell r="A2890" t="str">
            <v>17-04-b</v>
          </cell>
          <cell r="B2890" t="str">
            <v>1" thick plaster of cement, sand mortar 1:6 On slope</v>
          </cell>
          <cell r="C2890" t="str">
            <v>100 Sft</v>
          </cell>
          <cell r="D2890">
            <v>2058</v>
          </cell>
          <cell r="E2890">
            <v>3422.09</v>
          </cell>
          <cell r="F2890" t="str">
            <v>m2</v>
          </cell>
          <cell r="G2890">
            <v>221.44</v>
          </cell>
          <cell r="H2890">
            <v>368.22</v>
          </cell>
          <cell r="I2890" t="str">
            <v>17.2.5</v>
          </cell>
        </row>
        <row r="2891">
          <cell r="A2891" t="str">
            <v>17-05-a</v>
          </cell>
          <cell r="B2891" t="str">
            <v>3/8" thick plaster of cement, sand mortar 1:3 in bed</v>
          </cell>
          <cell r="C2891" t="str">
            <v>100 Sft</v>
          </cell>
          <cell r="D2891">
            <v>882</v>
          </cell>
          <cell r="E2891">
            <v>1408.4</v>
          </cell>
          <cell r="F2891" t="str">
            <v>m2</v>
          </cell>
          <cell r="G2891">
            <v>94.9</v>
          </cell>
          <cell r="H2891">
            <v>151.54</v>
          </cell>
          <cell r="I2891" t="str">
            <v>17.2.5</v>
          </cell>
        </row>
        <row r="2892">
          <cell r="A2892" t="str">
            <v>17-05-b</v>
          </cell>
          <cell r="B2892" t="str">
            <v>3/8" thick plaster of cement, sand mortar 1:3 On slope</v>
          </cell>
          <cell r="C2892" t="str">
            <v>100 Sft</v>
          </cell>
          <cell r="D2892">
            <v>2021.25</v>
          </cell>
          <cell r="E2892">
            <v>2547.65</v>
          </cell>
          <cell r="F2892" t="str">
            <v>m2</v>
          </cell>
          <cell r="G2892">
            <v>217.49</v>
          </cell>
          <cell r="H2892">
            <v>274.13</v>
          </cell>
          <cell r="I2892" t="str">
            <v>17.2.5</v>
          </cell>
        </row>
        <row r="2893">
          <cell r="A2893" t="str">
            <v>17-06-a</v>
          </cell>
          <cell r="B2893" t="str">
            <v>Lining with Brick tiles 12"x6"x2", in c/s mortar 1:6 over a layer of 1/8" thick c/s mortar 1:6 (in bed)</v>
          </cell>
          <cell r="C2893" t="str">
            <v>100 Sft</v>
          </cell>
          <cell r="D2893">
            <v>7901.25</v>
          </cell>
          <cell r="E2893">
            <v>30852.42</v>
          </cell>
          <cell r="F2893" t="str">
            <v>m2</v>
          </cell>
          <cell r="G2893">
            <v>850.17</v>
          </cell>
          <cell r="H2893">
            <v>3319.72</v>
          </cell>
          <cell r="I2893" t="str">
            <v>17.3.7</v>
          </cell>
        </row>
        <row r="2894">
          <cell r="A2894" t="str">
            <v>17-06-b</v>
          </cell>
          <cell r="B2894" t="str">
            <v>Lining with Brick tiles 12"x6"x2", in c/s mortar 1:6 over a layer of 1/8" thick c/s mortar 1:6 (On slope)</v>
          </cell>
          <cell r="C2894" t="str">
            <v>100 Sft</v>
          </cell>
          <cell r="D2894">
            <v>9003.75</v>
          </cell>
          <cell r="E2894">
            <v>31954.92</v>
          </cell>
          <cell r="F2894" t="str">
            <v>m2</v>
          </cell>
          <cell r="G2894">
            <v>968.8</v>
          </cell>
          <cell r="H2894">
            <v>3438.35</v>
          </cell>
          <cell r="I2894" t="str">
            <v>17.3.7</v>
          </cell>
        </row>
        <row r="2895">
          <cell r="A2895" t="str">
            <v>17-07-a</v>
          </cell>
          <cell r="B2895" t="str">
            <v>Lining with Brick tiles 12"x6"x2", in c/s mortar 1:3 over a layer of 1/8" thick c/s mortar 1:3 (in bed)</v>
          </cell>
          <cell r="C2895" t="str">
            <v>100 Sft</v>
          </cell>
          <cell r="D2895">
            <v>7901.25</v>
          </cell>
          <cell r="E2895">
            <v>32458.5</v>
          </cell>
          <cell r="F2895" t="str">
            <v>m2</v>
          </cell>
          <cell r="G2895">
            <v>850.17</v>
          </cell>
          <cell r="H2895">
            <v>3492.53</v>
          </cell>
          <cell r="I2895" t="str">
            <v>17.3.7</v>
          </cell>
        </row>
        <row r="2896">
          <cell r="A2896" t="str">
            <v>17-07-b</v>
          </cell>
          <cell r="B2896" t="str">
            <v>Lining with Brick tiles 12"x6"x2", in c/s mortar 1:3 over a layer of 1/8" thick c/s mortar 1:3 (On slope)</v>
          </cell>
          <cell r="C2896" t="str">
            <v>100 Sft</v>
          </cell>
          <cell r="D2896">
            <v>9003.75</v>
          </cell>
          <cell r="E2896">
            <v>33561</v>
          </cell>
          <cell r="F2896" t="str">
            <v>m2</v>
          </cell>
          <cell r="G2896">
            <v>968.8</v>
          </cell>
          <cell r="H2896">
            <v>3611.16</v>
          </cell>
          <cell r="I2896" t="str">
            <v>17.3.7</v>
          </cell>
        </row>
        <row r="2897">
          <cell r="A2897" t="str">
            <v>17-08-a</v>
          </cell>
          <cell r="B2897" t="str">
            <v>Lining with bricks 9"x4.5"x3" (First Class) in c/s mort. 1:6 ove a layer of 1/8" thick c/s mortar 1:6 (in bed)</v>
          </cell>
          <cell r="C2897" t="str">
            <v>100 Sft</v>
          </cell>
          <cell r="D2897">
            <v>7901.25</v>
          </cell>
          <cell r="E2897">
            <v>26747.599999999999</v>
          </cell>
          <cell r="F2897" t="str">
            <v>m2</v>
          </cell>
          <cell r="G2897">
            <v>850.17</v>
          </cell>
          <cell r="H2897">
            <v>2878.04</v>
          </cell>
          <cell r="I2897" t="str">
            <v>17.3.7</v>
          </cell>
        </row>
        <row r="2898">
          <cell r="A2898" t="str">
            <v>17-08-b</v>
          </cell>
          <cell r="B2898" t="str">
            <v>Lining with bricks 9"x4.5"x3" (First Class), in c/s mort. 1:6 over a layer of 1/8" thick c/s mortar 1:6 (On slope)</v>
          </cell>
          <cell r="C2898" t="str">
            <v>100 Sft</v>
          </cell>
          <cell r="D2898">
            <v>9003.75</v>
          </cell>
          <cell r="E2898">
            <v>27850.1</v>
          </cell>
          <cell r="F2898" t="str">
            <v>m2</v>
          </cell>
          <cell r="G2898">
            <v>968.8</v>
          </cell>
          <cell r="H2898">
            <v>2996.67</v>
          </cell>
          <cell r="I2898" t="str">
            <v>17.3.7</v>
          </cell>
        </row>
        <row r="2899">
          <cell r="A2899" t="str">
            <v>17-09-a</v>
          </cell>
          <cell r="B2899" t="str">
            <v>Lining with bricks 9"x4.5"x3" (First Class), in c/s mort. 1:3 over a layer of 1/8" thick c/s mortar 1:3 (in bed)</v>
          </cell>
          <cell r="C2899" t="str">
            <v>100 Sft</v>
          </cell>
          <cell r="D2899">
            <v>7901.25</v>
          </cell>
          <cell r="E2899">
            <v>28353.68</v>
          </cell>
          <cell r="F2899" t="str">
            <v>m2</v>
          </cell>
          <cell r="G2899">
            <v>850.17</v>
          </cell>
          <cell r="H2899">
            <v>3050.86</v>
          </cell>
          <cell r="I2899" t="str">
            <v>17.3.7</v>
          </cell>
        </row>
        <row r="2900">
          <cell r="A2900" t="str">
            <v>17-09-b</v>
          </cell>
          <cell r="B2900" t="str">
            <v>Lining with bricks 9"x4.5"x3" (First Class), in c/s mort. 1:3 over a layer of 1/8" thick c/s mortar 1:3 (On slope)</v>
          </cell>
          <cell r="C2900" t="str">
            <v>100 Sft</v>
          </cell>
          <cell r="D2900">
            <v>9003.75</v>
          </cell>
          <cell r="E2900">
            <v>29456.18</v>
          </cell>
          <cell r="F2900" t="str">
            <v>m2</v>
          </cell>
          <cell r="G2900">
            <v>968.8</v>
          </cell>
          <cell r="H2900">
            <v>3169.48</v>
          </cell>
          <cell r="I2900" t="str">
            <v>17.3.7</v>
          </cell>
        </row>
        <row r="2901">
          <cell r="A2901" t="str">
            <v>17-10-a-01</v>
          </cell>
          <cell r="B2901" t="str">
            <v>4" thick PCC lining, using washed screened &amp; graded/curshed stone aggregate : in bed : Ratio 1:2:4</v>
          </cell>
          <cell r="C2901" t="str">
            <v>100 Cft</v>
          </cell>
          <cell r="D2901">
            <v>6247.5</v>
          </cell>
          <cell r="E2901">
            <v>22339.61</v>
          </cell>
          <cell r="F2901" t="str">
            <v>m3</v>
          </cell>
          <cell r="G2901">
            <v>2206.29</v>
          </cell>
          <cell r="H2901">
            <v>7889.17</v>
          </cell>
          <cell r="I2901" t="str">
            <v>17.2.7, 17.3.8.2</v>
          </cell>
        </row>
        <row r="2902">
          <cell r="A2902" t="str">
            <v>17-10-a-02</v>
          </cell>
          <cell r="B2902" t="str">
            <v>4" thick PCC lining, using washed screened &amp; graded/curshed stone aggregate : in bed : Ratio 1:3:6</v>
          </cell>
          <cell r="C2902" t="str">
            <v>100 Cft</v>
          </cell>
          <cell r="D2902">
            <v>6247.5</v>
          </cell>
          <cell r="E2902">
            <v>19508.18</v>
          </cell>
          <cell r="F2902" t="str">
            <v>m3</v>
          </cell>
          <cell r="G2902">
            <v>2206.29</v>
          </cell>
          <cell r="H2902">
            <v>6889.26</v>
          </cell>
          <cell r="I2902" t="str">
            <v>17.2.7, 17.3.8.2</v>
          </cell>
        </row>
        <row r="2903">
          <cell r="A2903" t="str">
            <v>17-10-a-03</v>
          </cell>
          <cell r="B2903" t="str">
            <v>4" thick PCC lining, using washed screened &amp; graded/curshed stone aggregate : in bed : Ratio 1:4:8</v>
          </cell>
          <cell r="C2903" t="str">
            <v>100 Cft</v>
          </cell>
          <cell r="D2903">
            <v>6247.5</v>
          </cell>
          <cell r="E2903">
            <v>17084.240000000002</v>
          </cell>
          <cell r="F2903" t="str">
            <v>m3</v>
          </cell>
          <cell r="G2903">
            <v>2206.29</v>
          </cell>
          <cell r="H2903">
            <v>6033.25</v>
          </cell>
          <cell r="I2903" t="str">
            <v>17.2.7, 17.3.8.2</v>
          </cell>
        </row>
        <row r="2904">
          <cell r="A2904" t="str">
            <v>17-10-b-01</v>
          </cell>
          <cell r="B2904" t="str">
            <v>4" thick PCC lining, using washed screened &amp; graded/curshed stone aggregate : On slope : Ratio 1:2:4</v>
          </cell>
          <cell r="C2904" t="str">
            <v>100 Cft</v>
          </cell>
          <cell r="D2904">
            <v>7350</v>
          </cell>
          <cell r="E2904">
            <v>23442.11</v>
          </cell>
          <cell r="F2904" t="str">
            <v>m3</v>
          </cell>
          <cell r="G2904">
            <v>2595.63</v>
          </cell>
          <cell r="H2904">
            <v>8278.51</v>
          </cell>
          <cell r="I2904" t="str">
            <v>17.2.7, 17.3.8.2</v>
          </cell>
        </row>
        <row r="2905">
          <cell r="A2905" t="str">
            <v>17-10-b-02</v>
          </cell>
          <cell r="B2905" t="str">
            <v>4" thick PCC lining, using washed screened &amp; graded/curshed stone aggregate : On slope : Ratio 1:3:6</v>
          </cell>
          <cell r="C2905" t="str">
            <v>100 Cft</v>
          </cell>
          <cell r="D2905">
            <v>7350</v>
          </cell>
          <cell r="E2905">
            <v>20610.68</v>
          </cell>
          <cell r="F2905" t="str">
            <v>m3</v>
          </cell>
          <cell r="G2905">
            <v>2595.63</v>
          </cell>
          <cell r="H2905">
            <v>7278.6</v>
          </cell>
          <cell r="I2905" t="str">
            <v>17.2.7, 17.3.8.2</v>
          </cell>
        </row>
        <row r="2906">
          <cell r="A2906" t="str">
            <v>17-10-b-03</v>
          </cell>
          <cell r="B2906" t="str">
            <v>4" thick PCC lining, using washed screened &amp; graded/curshed stone aggregate : On slope : Ratio 1:4:8</v>
          </cell>
          <cell r="C2906" t="str">
            <v>100 Cft</v>
          </cell>
          <cell r="D2906">
            <v>7350</v>
          </cell>
          <cell r="E2906">
            <v>18186.740000000002</v>
          </cell>
          <cell r="F2906" t="str">
            <v>m3</v>
          </cell>
          <cell r="G2906">
            <v>2595.63</v>
          </cell>
          <cell r="H2906">
            <v>6422.59</v>
          </cell>
          <cell r="I2906" t="str">
            <v>17.2.7, 17.3.8.2</v>
          </cell>
        </row>
        <row r="2907">
          <cell r="A2907" t="str">
            <v>17-11-a</v>
          </cell>
          <cell r="B2907" t="str">
            <v>Providing and laying Pre-cast parabolic segments, moulded with cement concrete 1:1-1/2:3, including lowering in water channels to correct alignment and grade, jointing, finishing where necessary, complete in all respects:- Top width- 14" (360mm) &amp; Total Depth- 9"(225mm)</v>
          </cell>
          <cell r="C2907" t="str">
            <v>Rft</v>
          </cell>
          <cell r="D2907">
            <v>73.5</v>
          </cell>
          <cell r="E2907">
            <v>282.06</v>
          </cell>
          <cell r="F2907" t="str">
            <v>m</v>
          </cell>
          <cell r="G2907">
            <v>241.14</v>
          </cell>
          <cell r="H2907">
            <v>925.41</v>
          </cell>
          <cell r="I2907" t="str">
            <v>17.3.5</v>
          </cell>
        </row>
        <row r="2908">
          <cell r="A2908" t="str">
            <v>17-11-b</v>
          </cell>
          <cell r="B2908"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908" t="str">
            <v>Rft</v>
          </cell>
          <cell r="D2908">
            <v>84.52</v>
          </cell>
          <cell r="E2908">
            <v>324.42</v>
          </cell>
          <cell r="F2908" t="str">
            <v>m</v>
          </cell>
          <cell r="G2908">
            <v>277.31</v>
          </cell>
          <cell r="H2908">
            <v>1064.3699999999999</v>
          </cell>
          <cell r="I2908" t="str">
            <v>17.3.5</v>
          </cell>
        </row>
        <row r="2909">
          <cell r="A2909" t="str">
            <v>17-11-c</v>
          </cell>
          <cell r="B2909" t="str">
            <v>Providing and laying Pre-cast parabolic segments, moulded with cement concrete 1:1-1/2:3, including lowering in water channels to correct alignment and grade, jointing, finishing where necessary, etc. complete in all respects:- Top width- 24" (600mm) &amp; Total Depth- 14"(360mm)</v>
          </cell>
          <cell r="C2909" t="str">
            <v>Rft</v>
          </cell>
          <cell r="D2909">
            <v>95.55</v>
          </cell>
          <cell r="E2909">
            <v>383.43</v>
          </cell>
          <cell r="F2909" t="str">
            <v>m</v>
          </cell>
          <cell r="G2909">
            <v>313.48</v>
          </cell>
          <cell r="H2909">
            <v>1257.96</v>
          </cell>
          <cell r="I2909" t="str">
            <v>17.3.5</v>
          </cell>
        </row>
        <row r="2910">
          <cell r="A2910" t="str">
            <v>17-11-d</v>
          </cell>
          <cell r="B2910" t="str">
            <v>Providing and laying Pre-cast parabolic segments, moulded with cement concrete 1:1-1/2:3,including lowering in water channels to correct alignment and grade, jointing, finishing where necessary, etc. complete in all respects:- Top width- 25.5" (640mm) &amp; Total Depth- 18"(460mm)</v>
          </cell>
          <cell r="C2910" t="str">
            <v>Rft</v>
          </cell>
          <cell r="D2910">
            <v>117.6</v>
          </cell>
          <cell r="E2910">
            <v>487.81</v>
          </cell>
          <cell r="F2910" t="str">
            <v>m</v>
          </cell>
          <cell r="G2910">
            <v>385.83</v>
          </cell>
          <cell r="H2910">
            <v>1600.43</v>
          </cell>
          <cell r="I2910" t="str">
            <v>17.3.5</v>
          </cell>
        </row>
        <row r="2911">
          <cell r="A2911" t="str">
            <v>17-11-e</v>
          </cell>
          <cell r="B2911" t="str">
            <v>Providing and laying Pre-cast parabolic segments, moulded with cement concrete 1:1-1/2:3, excluding carriage, lowering in water channels to correct alignment and grade, jointing, finishing where necessary, etc. complete in all respects:- Top width- 27" (675mm) &amp; Total Depth- 19"(480mm)</v>
          </cell>
          <cell r="C2911" t="str">
            <v>Rft</v>
          </cell>
          <cell r="D2911">
            <v>139.65</v>
          </cell>
          <cell r="E2911">
            <v>530.65</v>
          </cell>
          <cell r="F2911" t="str">
            <v>m</v>
          </cell>
          <cell r="G2911">
            <v>458.17</v>
          </cell>
          <cell r="H2911">
            <v>1740.99</v>
          </cell>
          <cell r="I2911" t="str">
            <v>17.3.5</v>
          </cell>
        </row>
        <row r="2912">
          <cell r="A2912" t="str">
            <v>17-11-f</v>
          </cell>
          <cell r="B2912" t="str">
            <v>Providing and laying Pre-cast parabolic segments, moulded with cement concrete 1:1-1/2:3, excluding carriage, lowering in water channels to correct alignment and grade, jointing, finishing where necessary, etc. complete in all respects:- Top width- 30" (760mm) &amp; Total Depth- 21"(525mm)</v>
          </cell>
          <cell r="C2912" t="str">
            <v>Rft</v>
          </cell>
          <cell r="D2912">
            <v>176.4</v>
          </cell>
          <cell r="E2912">
            <v>682.66</v>
          </cell>
          <cell r="F2912" t="str">
            <v>m</v>
          </cell>
          <cell r="G2912">
            <v>578.74</v>
          </cell>
          <cell r="H2912">
            <v>2239.6999999999998</v>
          </cell>
          <cell r="I2912" t="str">
            <v>17.3.5</v>
          </cell>
        </row>
        <row r="2913">
          <cell r="A2913" t="str">
            <v>18-01</v>
          </cell>
          <cell r="B2913" t="str">
            <v>Cutting Ransome &amp; Larson piles.</v>
          </cell>
          <cell r="C2913" t="str">
            <v>Each</v>
          </cell>
          <cell r="D2913">
            <v>321.56</v>
          </cell>
          <cell r="E2913">
            <v>321.56</v>
          </cell>
          <cell r="F2913" t="str">
            <v>Cut</v>
          </cell>
          <cell r="G2913">
            <v>321.56</v>
          </cell>
          <cell r="H2913">
            <v>321.56</v>
          </cell>
          <cell r="I2913" t="str">
            <v>18.1.4.1.3</v>
          </cell>
        </row>
        <row r="2914">
          <cell r="A2914" t="str">
            <v>18-02</v>
          </cell>
          <cell r="B2914" t="str">
            <v>Cutting universal piles</v>
          </cell>
          <cell r="C2914" t="str">
            <v>Each</v>
          </cell>
          <cell r="D2914">
            <v>482.34</v>
          </cell>
          <cell r="E2914">
            <v>482.34</v>
          </cell>
          <cell r="F2914" t="str">
            <v>Cut</v>
          </cell>
          <cell r="G2914">
            <v>482.34</v>
          </cell>
          <cell r="H2914">
            <v>482.34</v>
          </cell>
          <cell r="I2914" t="str">
            <v>18.1.4.1.3</v>
          </cell>
        </row>
        <row r="2915">
          <cell r="A2915" t="str">
            <v>18-03-a</v>
          </cell>
          <cell r="B2915" t="str">
            <v>Driving steel piles to depth of: Upto 15'</v>
          </cell>
          <cell r="C2915" t="str">
            <v>Rft</v>
          </cell>
          <cell r="D2915">
            <v>32.58</v>
          </cell>
          <cell r="E2915">
            <v>32.58</v>
          </cell>
          <cell r="F2915" t="str">
            <v>m</v>
          </cell>
          <cell r="G2915">
            <v>106.91</v>
          </cell>
          <cell r="H2915">
            <v>106.91</v>
          </cell>
          <cell r="I2915" t="str">
            <v>18.1.4.1</v>
          </cell>
          <cell r="J2915" t="str">
            <v>a) The rates includes laying and removing of track and  also carriage way of piles to machine, average distance of 100 ft.</v>
          </cell>
        </row>
        <row r="2916">
          <cell r="A2916" t="str">
            <v>18-03-b</v>
          </cell>
          <cell r="B2916" t="str">
            <v>Driving steel piles to depth of: More than 15' to 25'</v>
          </cell>
          <cell r="C2916" t="str">
            <v>Rft</v>
          </cell>
          <cell r="D2916">
            <v>45.08</v>
          </cell>
          <cell r="E2916">
            <v>45.08</v>
          </cell>
          <cell r="F2916" t="str">
            <v>m</v>
          </cell>
          <cell r="G2916">
            <v>147.9</v>
          </cell>
          <cell r="H2916">
            <v>147.9</v>
          </cell>
          <cell r="I2916" t="str">
            <v>18.1.4.1</v>
          </cell>
        </row>
        <row r="2917">
          <cell r="A2917" t="str">
            <v>18-03-c</v>
          </cell>
          <cell r="B2917" t="str">
            <v>Driving steel piles to depth of: More than 25' to 30'</v>
          </cell>
          <cell r="C2917" t="str">
            <v>Rft</v>
          </cell>
          <cell r="D2917">
            <v>47.16</v>
          </cell>
          <cell r="E2917">
            <v>47.16</v>
          </cell>
          <cell r="F2917" t="str">
            <v>m</v>
          </cell>
          <cell r="G2917">
            <v>154.72999999999999</v>
          </cell>
          <cell r="H2917">
            <v>154.72999999999999</v>
          </cell>
          <cell r="I2917" t="str">
            <v>18.1.4.1</v>
          </cell>
          <cell r="J2917" t="str">
            <v>c) T-piles and adjustable junction piles will be counted as two piles.</v>
          </cell>
        </row>
        <row r="2918">
          <cell r="A2918" t="str">
            <v>18-04</v>
          </cell>
          <cell r="B2918" t="str">
            <v>Dolleying piles upto 5'</v>
          </cell>
          <cell r="C2918" t="str">
            <v>Each</v>
          </cell>
          <cell r="D2918">
            <v>340.3</v>
          </cell>
          <cell r="E2918">
            <v>340.3</v>
          </cell>
          <cell r="F2918" t="str">
            <v>Each</v>
          </cell>
          <cell r="G2918">
            <v>340.3</v>
          </cell>
          <cell r="H2918">
            <v>340.3</v>
          </cell>
          <cell r="I2918" t="str">
            <v>18.1.4.1.3</v>
          </cell>
        </row>
        <row r="2919">
          <cell r="A2919" t="str">
            <v>18-05</v>
          </cell>
          <cell r="B2919" t="str">
            <v>Drilling holes in piles by hand</v>
          </cell>
          <cell r="C2919" t="str">
            <v>Each</v>
          </cell>
          <cell r="D2919">
            <v>42.45</v>
          </cell>
          <cell r="E2919">
            <v>42.45</v>
          </cell>
          <cell r="F2919" t="str">
            <v>Each</v>
          </cell>
          <cell r="G2919">
            <v>42.45</v>
          </cell>
          <cell r="H2919">
            <v>42.45</v>
          </cell>
          <cell r="I2919" t="str">
            <v>18.1.4.1.3</v>
          </cell>
        </row>
        <row r="2920">
          <cell r="A2920" t="str">
            <v>18-06</v>
          </cell>
          <cell r="B2920" t="str">
            <v>Raising and lowering machine</v>
          </cell>
          <cell r="C2920" t="str">
            <v>Each</v>
          </cell>
          <cell r="D2920">
            <v>13939.89</v>
          </cell>
          <cell r="E2920">
            <v>13939.89</v>
          </cell>
          <cell r="F2920" t="str">
            <v>Each</v>
          </cell>
          <cell r="G2920">
            <v>13939.89</v>
          </cell>
          <cell r="H2920">
            <v>13939.89</v>
          </cell>
          <cell r="I2920" t="str">
            <v>18.1.4.1.3</v>
          </cell>
        </row>
        <row r="2921">
          <cell r="A2921" t="str">
            <v>18-07-a</v>
          </cell>
          <cell r="B2921" t="str">
            <v>Turning Machine : 90</v>
          </cell>
          <cell r="C2921" t="str">
            <v>Job</v>
          </cell>
          <cell r="D2921">
            <v>6027</v>
          </cell>
          <cell r="E2921">
            <v>6027</v>
          </cell>
          <cell r="F2921" t="str">
            <v>Job</v>
          </cell>
          <cell r="G2921">
            <v>6027</v>
          </cell>
          <cell r="H2921">
            <v>6027</v>
          </cell>
          <cell r="I2921" t="str">
            <v>18.1.4.1.3</v>
          </cell>
        </row>
        <row r="2922">
          <cell r="A2922" t="str">
            <v>18-07-b</v>
          </cell>
          <cell r="B2922" t="str">
            <v>Turning Machine : 135</v>
          </cell>
          <cell r="C2922" t="str">
            <v>Job</v>
          </cell>
          <cell r="D2922">
            <v>7693</v>
          </cell>
          <cell r="E2922">
            <v>7693</v>
          </cell>
          <cell r="F2922" t="str">
            <v>Job</v>
          </cell>
          <cell r="G2922">
            <v>7693</v>
          </cell>
          <cell r="H2922">
            <v>7693</v>
          </cell>
          <cell r="I2922" t="str">
            <v>18.1.4.1.3</v>
          </cell>
        </row>
        <row r="2923">
          <cell r="A2923" t="str">
            <v>18-07-c</v>
          </cell>
          <cell r="B2923" t="str">
            <v>Turning Machine : 180</v>
          </cell>
          <cell r="C2923" t="str">
            <v>Job</v>
          </cell>
          <cell r="D2923">
            <v>10535</v>
          </cell>
          <cell r="E2923">
            <v>10535</v>
          </cell>
          <cell r="F2923" t="str">
            <v>Job</v>
          </cell>
          <cell r="G2923">
            <v>10535</v>
          </cell>
          <cell r="H2923">
            <v>10535</v>
          </cell>
          <cell r="I2923" t="str">
            <v>18.1.4.1.3</v>
          </cell>
        </row>
        <row r="2924">
          <cell r="A2924" t="str">
            <v>18-08</v>
          </cell>
          <cell r="B2924" t="str">
            <v>Travelling machine (light)</v>
          </cell>
          <cell r="C2924" t="str">
            <v>100 Rft</v>
          </cell>
          <cell r="D2924">
            <v>15696.89</v>
          </cell>
          <cell r="E2924">
            <v>15696.89</v>
          </cell>
          <cell r="F2924" t="str">
            <v>m</v>
          </cell>
          <cell r="G2924">
            <v>514.99</v>
          </cell>
          <cell r="H2924">
            <v>514.99</v>
          </cell>
          <cell r="I2924" t="str">
            <v>18.1.4.1</v>
          </cell>
        </row>
        <row r="2925">
          <cell r="A2925" t="str">
            <v>18-09</v>
          </cell>
          <cell r="B2925" t="str">
            <v>Loading and unloading piles</v>
          </cell>
          <cell r="C2925" t="str">
            <v>tonne</v>
          </cell>
          <cell r="D2925">
            <v>318.26</v>
          </cell>
          <cell r="E2925">
            <v>318.26</v>
          </cell>
          <cell r="F2925" t="str">
            <v>tonne</v>
          </cell>
          <cell r="G2925">
            <v>318.26</v>
          </cell>
          <cell r="H2925">
            <v>318.26</v>
          </cell>
          <cell r="I2925" t="str">
            <v>18.3.3</v>
          </cell>
          <cell r="J2925" t="str">
            <v>To be done by hand carts or ramps, including cost of ropes.</v>
          </cell>
        </row>
        <row r="2926">
          <cell r="A2926" t="str">
            <v>18-10</v>
          </cell>
          <cell r="B2926" t="str">
            <v>Carriage of piling machine under different conditions</v>
          </cell>
          <cell r="C2926" t="str">
            <v>100 Rft</v>
          </cell>
          <cell r="D2926">
            <v>6509.9</v>
          </cell>
          <cell r="E2926">
            <v>6509.9</v>
          </cell>
          <cell r="F2926" t="str">
            <v>m</v>
          </cell>
          <cell r="G2926">
            <v>213.58</v>
          </cell>
          <cell r="H2926">
            <v>213.58</v>
          </cell>
          <cell r="I2926" t="str">
            <v>18.1.4.1.3</v>
          </cell>
        </row>
        <row r="2927">
          <cell r="A2927" t="str">
            <v>18-11</v>
          </cell>
          <cell r="B2927" t="str">
            <v>Erecting piling machines</v>
          </cell>
          <cell r="C2927" t="str">
            <v>Each</v>
          </cell>
          <cell r="D2927">
            <v>42481.59</v>
          </cell>
          <cell r="E2927">
            <v>42481.59</v>
          </cell>
          <cell r="F2927" t="str">
            <v>Each</v>
          </cell>
          <cell r="G2927">
            <v>42481.59</v>
          </cell>
          <cell r="H2927">
            <v>42481.59</v>
          </cell>
          <cell r="I2927" t="str">
            <v>18.1.4.1.3</v>
          </cell>
        </row>
        <row r="2928">
          <cell r="A2928" t="str">
            <v>18-12</v>
          </cell>
          <cell r="B2928" t="str">
            <v>Dismantling  piling machine</v>
          </cell>
          <cell r="C2928" t="str">
            <v>Each</v>
          </cell>
          <cell r="D2928">
            <v>40459.67</v>
          </cell>
          <cell r="E2928">
            <v>40459.67</v>
          </cell>
          <cell r="F2928" t="str">
            <v>Each</v>
          </cell>
          <cell r="G2928">
            <v>40459.67</v>
          </cell>
          <cell r="H2928">
            <v>40459.67</v>
          </cell>
          <cell r="I2928" t="str">
            <v>18.1.4.1.3</v>
          </cell>
        </row>
        <row r="2929">
          <cell r="A2929" t="str">
            <v>18-13</v>
          </cell>
          <cell r="B2929" t="str">
            <v>Hire charges of piling plant with accessories including fuel, pay of operator and other mechanical staff, mobilization, demobilization and idle time</v>
          </cell>
          <cell r="C2929" t="str">
            <v>per day</v>
          </cell>
          <cell r="D2929">
            <v>0</v>
          </cell>
          <cell r="E2929">
            <v>5975</v>
          </cell>
          <cell r="F2929" t="str">
            <v>per day</v>
          </cell>
          <cell r="G2929">
            <v>0</v>
          </cell>
          <cell r="H2929">
            <v>5975</v>
          </cell>
          <cell r="I2929" t="str">
            <v>18.1.4.2</v>
          </cell>
        </row>
        <row r="2930">
          <cell r="A2930" t="str">
            <v>19-01</v>
          </cell>
          <cell r="B2930" t="str">
            <v>Cutting pilchi, frash or sarkanda including carriage within one mile.(1.6 km.)</v>
          </cell>
          <cell r="C2930" t="str">
            <v>100 Cft</v>
          </cell>
          <cell r="D2930">
            <v>1117.2</v>
          </cell>
          <cell r="E2930">
            <v>1117.2</v>
          </cell>
          <cell r="F2930" t="str">
            <v>m3</v>
          </cell>
          <cell r="G2930">
            <v>394.54</v>
          </cell>
          <cell r="H2930">
            <v>394.54</v>
          </cell>
        </row>
        <row r="2931">
          <cell r="A2931" t="str">
            <v>19-02</v>
          </cell>
          <cell r="B2931" t="str">
            <v>Weaving matresses</v>
          </cell>
          <cell r="C2931" t="str">
            <v>100 Sft</v>
          </cell>
          <cell r="D2931">
            <v>2646</v>
          </cell>
          <cell r="E2931">
            <v>2646</v>
          </cell>
          <cell r="F2931" t="str">
            <v>m2</v>
          </cell>
          <cell r="G2931">
            <v>284.70999999999998</v>
          </cell>
          <cell r="H2931">
            <v>284.70999999999998</v>
          </cell>
        </row>
        <row r="2932">
          <cell r="A2932" t="str">
            <v>19-03-a</v>
          </cell>
          <cell r="B2932" t="str">
            <v>Supply &amp; filling used synthetic fibre/plastic bags 1.25cft capacity with sand or earth, sewing &amp; stacking : in dry</v>
          </cell>
          <cell r="C2932" t="str">
            <v>Each</v>
          </cell>
          <cell r="D2932">
            <v>59.54</v>
          </cell>
          <cell r="E2932">
            <v>95.38</v>
          </cell>
          <cell r="F2932" t="str">
            <v>Each</v>
          </cell>
          <cell r="G2932">
            <v>59.54</v>
          </cell>
          <cell r="H2932">
            <v>95.38</v>
          </cell>
          <cell r="I2932" t="str">
            <v>19.3.4</v>
          </cell>
          <cell r="J2932" t="str">
            <v>The rate does not include supply of sand or earth for filling bags, which will be paid extra from item 19-03-a to 19-04-d</v>
          </cell>
        </row>
        <row r="2933">
          <cell r="A2933" t="str">
            <v>19-03-b</v>
          </cell>
          <cell r="B2933" t="str">
            <v>Supply &amp; filling used synthetic fibre/plastic bags 1.25cft capacity with sand or earth, sewing &amp; stacking : Under water</v>
          </cell>
          <cell r="C2933" t="str">
            <v>Each</v>
          </cell>
          <cell r="D2933">
            <v>74.239999999999995</v>
          </cell>
          <cell r="E2933">
            <v>110.08</v>
          </cell>
          <cell r="F2933" t="str">
            <v>Each</v>
          </cell>
          <cell r="G2933">
            <v>74.239999999999995</v>
          </cell>
          <cell r="H2933">
            <v>110.08</v>
          </cell>
          <cell r="I2933" t="str">
            <v>19.3.4</v>
          </cell>
        </row>
        <row r="2934">
          <cell r="A2934" t="str">
            <v>19-03-c</v>
          </cell>
          <cell r="B2934" t="str">
            <v>Supplying and filling used jute bags, 1.25 cft capacity with sand or earth, sewing and stacking: in dry.</v>
          </cell>
          <cell r="C2934" t="str">
            <v>Each</v>
          </cell>
          <cell r="D2934">
            <v>59.54</v>
          </cell>
          <cell r="E2934">
            <v>167.08</v>
          </cell>
          <cell r="F2934" t="str">
            <v>Each</v>
          </cell>
          <cell r="G2934">
            <v>59.54</v>
          </cell>
          <cell r="H2934">
            <v>167.08</v>
          </cell>
          <cell r="I2934" t="str">
            <v>19.3.4</v>
          </cell>
        </row>
        <row r="2935">
          <cell r="A2935" t="str">
            <v>19-03-d</v>
          </cell>
          <cell r="B2935" t="str">
            <v>Supplying and filling used jute bags 1.25 cft capacity with sand or earth, sewing &amp; stacking : Under Water</v>
          </cell>
          <cell r="C2935" t="str">
            <v>Each</v>
          </cell>
          <cell r="D2935">
            <v>74.239999999999995</v>
          </cell>
          <cell r="E2935">
            <v>181.78</v>
          </cell>
          <cell r="F2935" t="str">
            <v>Each</v>
          </cell>
          <cell r="G2935">
            <v>74.239999999999995</v>
          </cell>
          <cell r="H2935">
            <v>181.78</v>
          </cell>
          <cell r="I2935" t="str">
            <v>19.3.4</v>
          </cell>
        </row>
        <row r="2936">
          <cell r="A2936" t="str">
            <v>19-04-a</v>
          </cell>
          <cell r="B2936" t="str">
            <v>Supply &amp; filling new synthetic fibre/plastic bags 4-5cft capacity with sand or earth,sewing, stacking : in dry</v>
          </cell>
          <cell r="C2936" t="str">
            <v>Each</v>
          </cell>
          <cell r="D2936">
            <v>238.14</v>
          </cell>
          <cell r="E2936">
            <v>296.7</v>
          </cell>
          <cell r="F2936" t="str">
            <v>Each</v>
          </cell>
          <cell r="G2936">
            <v>238.14</v>
          </cell>
          <cell r="H2936">
            <v>296.7</v>
          </cell>
          <cell r="I2936" t="str">
            <v>19.3.4</v>
          </cell>
        </row>
        <row r="2937">
          <cell r="A2937" t="str">
            <v>19-04-b</v>
          </cell>
          <cell r="B2937" t="str">
            <v>Supply &amp; filling new synthetic fibre/plastic bags 4-5cft capacity with sand or earth,sewing, stacking : Under water</v>
          </cell>
          <cell r="C2937" t="str">
            <v>Each</v>
          </cell>
          <cell r="D2937">
            <v>296.94</v>
          </cell>
          <cell r="E2937">
            <v>355.5</v>
          </cell>
          <cell r="F2937" t="str">
            <v>Each</v>
          </cell>
          <cell r="G2937">
            <v>296.94</v>
          </cell>
          <cell r="H2937">
            <v>355.5</v>
          </cell>
          <cell r="I2937" t="str">
            <v>19.3.4</v>
          </cell>
        </row>
        <row r="2938">
          <cell r="A2938" t="str">
            <v>19-04-c</v>
          </cell>
          <cell r="B2938" t="str">
            <v>Supply &amp; filling used jute bags 4-5 cft capacity with sand or earth, sewing &amp; stacking : in dry</v>
          </cell>
          <cell r="C2938" t="str">
            <v>Each</v>
          </cell>
          <cell r="D2938">
            <v>238.14</v>
          </cell>
          <cell r="E2938">
            <v>417.39</v>
          </cell>
          <cell r="F2938" t="str">
            <v>Each</v>
          </cell>
          <cell r="G2938">
            <v>238.14</v>
          </cell>
          <cell r="H2938">
            <v>417.39</v>
          </cell>
          <cell r="I2938" t="str">
            <v>19.3.4</v>
          </cell>
        </row>
        <row r="2939">
          <cell r="A2939" t="str">
            <v>19-04-d</v>
          </cell>
          <cell r="B2939" t="str">
            <v>Supply &amp; filling used jute bags 4-5 capacity with sand or earth, sewing &amp; stacking : Under Water</v>
          </cell>
          <cell r="C2939" t="str">
            <v>Each</v>
          </cell>
          <cell r="D2939">
            <v>296.94</v>
          </cell>
          <cell r="E2939">
            <v>476.19</v>
          </cell>
          <cell r="F2939" t="str">
            <v>Each</v>
          </cell>
          <cell r="G2939">
            <v>296.94</v>
          </cell>
          <cell r="H2939">
            <v>476.19</v>
          </cell>
          <cell r="I2939" t="str">
            <v>19.3.4</v>
          </cell>
        </row>
        <row r="2940">
          <cell r="A2940" t="str">
            <v>19-05-a</v>
          </cell>
          <cell r="B2940" t="str">
            <v>Carriage of synthetic fibre/plastic bags 1.25 cft capacity filled with sand / earth : 1st 50 m</v>
          </cell>
          <cell r="C2940" t="str">
            <v>100 No.</v>
          </cell>
          <cell r="D2940">
            <v>301.35000000000002</v>
          </cell>
          <cell r="E2940">
            <v>301.35000000000002</v>
          </cell>
          <cell r="F2940" t="str">
            <v>100 No.</v>
          </cell>
          <cell r="G2940">
            <v>301.35000000000002</v>
          </cell>
          <cell r="H2940">
            <v>301.35000000000002</v>
          </cell>
          <cell r="I2940" t="str">
            <v>19.3.4</v>
          </cell>
        </row>
        <row r="2941">
          <cell r="A2941" t="str">
            <v>19-05-b</v>
          </cell>
          <cell r="B2941" t="str">
            <v>Carriage of synthetic fibre/plastic bags 1.25 cft capacity filled with sand / earth : 2nd &amp; 3rd 50 m</v>
          </cell>
          <cell r="C2941" t="str">
            <v>100No/50m</v>
          </cell>
          <cell r="D2941">
            <v>227.85</v>
          </cell>
          <cell r="E2941">
            <v>227.85</v>
          </cell>
          <cell r="F2941" t="str">
            <v>100No/50m</v>
          </cell>
          <cell r="G2941">
            <v>227.85</v>
          </cell>
          <cell r="H2941">
            <v>227.85</v>
          </cell>
          <cell r="I2941" t="str">
            <v>19.3.4</v>
          </cell>
        </row>
        <row r="2942">
          <cell r="A2942" t="str">
            <v>19-05-c</v>
          </cell>
          <cell r="B2942" t="str">
            <v>Carriage of synthetic fibre/plastic bags 1.25 cft capacity filled with sand / earth : 4th and subsequent 50 m</v>
          </cell>
          <cell r="C2942" t="str">
            <v>100No/50m</v>
          </cell>
          <cell r="D2942">
            <v>24.99</v>
          </cell>
          <cell r="E2942">
            <v>24.99</v>
          </cell>
          <cell r="F2942" t="str">
            <v>100No/50m</v>
          </cell>
          <cell r="G2942">
            <v>24.99</v>
          </cell>
          <cell r="H2942">
            <v>24.99</v>
          </cell>
          <cell r="I2942" t="str">
            <v>19.3.4</v>
          </cell>
        </row>
        <row r="2943">
          <cell r="A2943" t="str">
            <v>19-06-a</v>
          </cell>
          <cell r="B2943" t="str">
            <v>Carriage of new synthetic fibre/plastic bags 4-5 cft capacity filled with sand/earth : 1st 50 m</v>
          </cell>
          <cell r="C2943" t="str">
            <v>100No/50m</v>
          </cell>
          <cell r="D2943">
            <v>1205.4000000000001</v>
          </cell>
          <cell r="E2943">
            <v>1205.4000000000001</v>
          </cell>
          <cell r="F2943" t="str">
            <v>100No/50m</v>
          </cell>
          <cell r="G2943">
            <v>1205.4000000000001</v>
          </cell>
          <cell r="H2943">
            <v>1205.4000000000001</v>
          </cell>
          <cell r="I2943" t="str">
            <v>19.3.4</v>
          </cell>
        </row>
        <row r="2944">
          <cell r="A2944" t="str">
            <v>19-06-b</v>
          </cell>
          <cell r="B2944" t="str">
            <v>Carriage of new synthetic fibre/plastic bags 4-5 cft capacity filled with sand/earth : 2nd &amp; 3rd 50 m</v>
          </cell>
          <cell r="C2944" t="str">
            <v>100No/50m</v>
          </cell>
          <cell r="D2944">
            <v>911.4</v>
          </cell>
          <cell r="E2944">
            <v>911.4</v>
          </cell>
          <cell r="F2944" t="str">
            <v>100No/50m</v>
          </cell>
          <cell r="G2944">
            <v>911.4</v>
          </cell>
          <cell r="H2944">
            <v>911.4</v>
          </cell>
          <cell r="I2944" t="str">
            <v>19.3.4</v>
          </cell>
        </row>
        <row r="2945">
          <cell r="A2945" t="str">
            <v>19-06-c</v>
          </cell>
          <cell r="B2945" t="str">
            <v>Carriage of new synthetic fibre/plastic bags 4-5 cft capacity filled with sand/earth : 4th &amp; subsequent 50 m</v>
          </cell>
          <cell r="C2945" t="str">
            <v>100No/50m</v>
          </cell>
          <cell r="D2945">
            <v>99.96</v>
          </cell>
          <cell r="E2945">
            <v>99.96</v>
          </cell>
          <cell r="F2945" t="str">
            <v>100No/50m</v>
          </cell>
          <cell r="G2945">
            <v>99.96</v>
          </cell>
          <cell r="H2945">
            <v>99.96</v>
          </cell>
          <cell r="I2945" t="str">
            <v>19.3.4</v>
          </cell>
        </row>
        <row r="2946">
          <cell r="A2946" t="str">
            <v>19-07-a</v>
          </cell>
          <cell r="B2946" t="str">
            <v>Rolling matresses to river edge &amp; floating, after unrolling with area : Upto 200 m2</v>
          </cell>
          <cell r="C2946" t="str">
            <v>100 Sft</v>
          </cell>
          <cell r="D2946">
            <v>808.5</v>
          </cell>
          <cell r="E2946">
            <v>808.5</v>
          </cell>
          <cell r="F2946" t="str">
            <v>m2</v>
          </cell>
          <cell r="G2946">
            <v>86.99</v>
          </cell>
          <cell r="H2946">
            <v>86.99</v>
          </cell>
          <cell r="I2946" t="str">
            <v>19.3.4</v>
          </cell>
        </row>
        <row r="2947">
          <cell r="A2947" t="str">
            <v>19-07-b</v>
          </cell>
          <cell r="B2947" t="str">
            <v>Rolling matresses to river edge &amp; floating, after unrolling with area : Over 200 to 250 m2</v>
          </cell>
          <cell r="C2947" t="str">
            <v>100 Sft</v>
          </cell>
          <cell r="D2947">
            <v>1286.25</v>
          </cell>
          <cell r="E2947">
            <v>1286.25</v>
          </cell>
          <cell r="F2947" t="str">
            <v>m2</v>
          </cell>
          <cell r="G2947">
            <v>138.4</v>
          </cell>
          <cell r="H2947">
            <v>138.4</v>
          </cell>
          <cell r="I2947" t="str">
            <v>19.3.4</v>
          </cell>
        </row>
        <row r="2948">
          <cell r="A2948" t="str">
            <v>19-07-c</v>
          </cell>
          <cell r="B2948" t="str">
            <v>Rolling matresses to river edge &amp; floating, after unrolling with area : Over 250 m2</v>
          </cell>
          <cell r="C2948" t="str">
            <v>100 Sft</v>
          </cell>
          <cell r="D2948">
            <v>1536.15</v>
          </cell>
          <cell r="E2948">
            <v>1536.15</v>
          </cell>
          <cell r="F2948" t="str">
            <v>m2</v>
          </cell>
          <cell r="G2948">
            <v>165.29</v>
          </cell>
          <cell r="H2948">
            <v>165.29</v>
          </cell>
          <cell r="I2948" t="str">
            <v>19.3.4</v>
          </cell>
        </row>
        <row r="2949">
          <cell r="A2949" t="str">
            <v>19-08</v>
          </cell>
          <cell r="B2949" t="str">
            <v>Sewing empty cement bags in sheets</v>
          </cell>
          <cell r="C2949" t="str">
            <v>100 No.</v>
          </cell>
          <cell r="D2949">
            <v>1065.75</v>
          </cell>
          <cell r="E2949">
            <v>1116.8599999999999</v>
          </cell>
          <cell r="F2949" t="str">
            <v>100 No.</v>
          </cell>
          <cell r="G2949">
            <v>1065.75</v>
          </cell>
          <cell r="H2949">
            <v>1116.8599999999999</v>
          </cell>
        </row>
        <row r="2950">
          <cell r="A2950" t="str">
            <v>19-09</v>
          </cell>
          <cell r="B2950" t="str">
            <v>Making compact round pilchi, frash or sarkanda round bundles of specified size for the work</v>
          </cell>
          <cell r="C2950" t="str">
            <v>100 Cft</v>
          </cell>
          <cell r="D2950">
            <v>1433.25</v>
          </cell>
          <cell r="E2950">
            <v>1433.25</v>
          </cell>
          <cell r="F2950" t="str">
            <v>m3</v>
          </cell>
          <cell r="G2950">
            <v>506.15</v>
          </cell>
          <cell r="H2950">
            <v>506.15</v>
          </cell>
          <cell r="I2950" t="str">
            <v>19.2.1 , 19.3.1</v>
          </cell>
        </row>
        <row r="2951">
          <cell r="A2951" t="str">
            <v>19-10</v>
          </cell>
          <cell r="B2951" t="str">
            <v>Launching the bundles mentioned in Item 19-09 above &amp; placing in position</v>
          </cell>
          <cell r="C2951" t="str">
            <v>100 Cft</v>
          </cell>
          <cell r="D2951">
            <v>882</v>
          </cell>
          <cell r="E2951">
            <v>882</v>
          </cell>
          <cell r="F2951" t="str">
            <v>m3</v>
          </cell>
          <cell r="G2951">
            <v>311.48</v>
          </cell>
          <cell r="H2951">
            <v>311.48</v>
          </cell>
          <cell r="I2951" t="str">
            <v>19.2.1 , 19.3.1</v>
          </cell>
        </row>
        <row r="2952">
          <cell r="A2952" t="str">
            <v>19-11-a</v>
          </cell>
          <cell r="B2952" t="str">
            <v>Supply and staking within 150m (500 feet) : Boulders 9" (225 m) and above</v>
          </cell>
          <cell r="C2952" t="str">
            <v>100 Cft</v>
          </cell>
          <cell r="D2952">
            <v>2128.56</v>
          </cell>
          <cell r="E2952">
            <v>2128.56</v>
          </cell>
          <cell r="F2952" t="str">
            <v>m3</v>
          </cell>
          <cell r="G2952">
            <v>751.69</v>
          </cell>
          <cell r="H2952">
            <v>751.69</v>
          </cell>
          <cell r="I2952" t="str">
            <v>19.3.2</v>
          </cell>
        </row>
        <row r="2953">
          <cell r="A2953" t="str">
            <v>19-11-b</v>
          </cell>
          <cell r="B2953" t="str">
            <v>Supply within 150m (500 feet) : Over size shingle 3" to 9"</v>
          </cell>
          <cell r="C2953" t="str">
            <v>100 Cft</v>
          </cell>
          <cell r="D2953">
            <v>1422.96</v>
          </cell>
          <cell r="E2953">
            <v>1422.96</v>
          </cell>
          <cell r="F2953" t="str">
            <v>m3</v>
          </cell>
          <cell r="G2953">
            <v>502.51</v>
          </cell>
          <cell r="H2953">
            <v>502.51</v>
          </cell>
          <cell r="I2953" t="str">
            <v>19.2.2 , 19.3.2</v>
          </cell>
        </row>
        <row r="2954">
          <cell r="A2954" t="str">
            <v>19-11-c</v>
          </cell>
          <cell r="B2954" t="str">
            <v>Supply within 150m (500 feet): Mixed graded shingle</v>
          </cell>
          <cell r="C2954" t="str">
            <v>100 Cft</v>
          </cell>
          <cell r="D2954">
            <v>1681.68</v>
          </cell>
          <cell r="E2954">
            <v>1681.68</v>
          </cell>
          <cell r="F2954" t="str">
            <v>m3</v>
          </cell>
          <cell r="G2954">
            <v>593.88</v>
          </cell>
          <cell r="H2954">
            <v>593.88</v>
          </cell>
          <cell r="I2954" t="str">
            <v>19.2.2 , 19.3.3</v>
          </cell>
        </row>
        <row r="2955">
          <cell r="A2955" t="str">
            <v>19-12</v>
          </cell>
          <cell r="B2955" t="str">
            <v>Supplying and stacking munj or patha trungers (6" mesh to hold 3 cft) stones/boulders</v>
          </cell>
          <cell r="C2955" t="str">
            <v>Each</v>
          </cell>
          <cell r="D2955">
            <v>183.75</v>
          </cell>
          <cell r="E2955">
            <v>245.39</v>
          </cell>
          <cell r="F2955" t="str">
            <v>Each</v>
          </cell>
          <cell r="G2955">
            <v>183.75</v>
          </cell>
          <cell r="H2955">
            <v>245.39</v>
          </cell>
          <cell r="I2955" t="str">
            <v>19.2.1</v>
          </cell>
        </row>
        <row r="2956">
          <cell r="A2956" t="str">
            <v>19-13-a-01</v>
          </cell>
          <cell r="B2956" t="str">
            <v>Provide &amp; weave GI wire netting for wire crates 6"x9" mesh : 15 SWG wire</v>
          </cell>
          <cell r="C2956" t="str">
            <v>100 Sft</v>
          </cell>
          <cell r="D2956">
            <v>1515.94</v>
          </cell>
          <cell r="E2956">
            <v>2318.98</v>
          </cell>
          <cell r="F2956" t="str">
            <v>m2</v>
          </cell>
          <cell r="G2956">
            <v>163.11000000000001</v>
          </cell>
          <cell r="H2956">
            <v>249.52</v>
          </cell>
          <cell r="I2956" t="str">
            <v>19.3.4.9</v>
          </cell>
        </row>
        <row r="2957">
          <cell r="A2957" t="str">
            <v>19-13-a-02</v>
          </cell>
          <cell r="B2957" t="str">
            <v>Provide &amp; weave GI wire netting for wire crates 6"x9" mesh : 10 SWG wire</v>
          </cell>
          <cell r="C2957" t="str">
            <v>100 Sft</v>
          </cell>
          <cell r="D2957">
            <v>1515.94</v>
          </cell>
          <cell r="E2957">
            <v>4011.3</v>
          </cell>
          <cell r="F2957" t="str">
            <v>m2</v>
          </cell>
          <cell r="G2957">
            <v>163.11000000000001</v>
          </cell>
          <cell r="H2957">
            <v>431.62</v>
          </cell>
          <cell r="I2957" t="str">
            <v>19.3.4.9</v>
          </cell>
        </row>
        <row r="2958">
          <cell r="A2958" t="str">
            <v>19-13-a-03</v>
          </cell>
          <cell r="B2958" t="str">
            <v>Provide &amp; weave GI wire netting for wire crates 6"x9" mesh : 8 SWG wire</v>
          </cell>
          <cell r="C2958" t="str">
            <v>100 Sft</v>
          </cell>
          <cell r="D2958">
            <v>1515.94</v>
          </cell>
          <cell r="E2958">
            <v>4358.6000000000004</v>
          </cell>
          <cell r="F2958" t="str">
            <v>m2</v>
          </cell>
          <cell r="G2958">
            <v>163.11000000000001</v>
          </cell>
          <cell r="H2958">
            <v>468.99</v>
          </cell>
          <cell r="I2958" t="str">
            <v>19.3.4.9</v>
          </cell>
        </row>
        <row r="2959">
          <cell r="A2959" t="str">
            <v>19-13-b-01</v>
          </cell>
          <cell r="B2959" t="str">
            <v>Provide &amp; weave GI wire netting for wire crates 6"x6" mesh : 15 SWG wire</v>
          </cell>
          <cell r="C2959" t="str">
            <v>100 Sft</v>
          </cell>
          <cell r="D2959">
            <v>1819.12</v>
          </cell>
          <cell r="E2959">
            <v>2437.4699999999998</v>
          </cell>
          <cell r="F2959" t="str">
            <v>m2</v>
          </cell>
          <cell r="G2959">
            <v>195.74</v>
          </cell>
          <cell r="H2959">
            <v>262.27</v>
          </cell>
          <cell r="I2959" t="str">
            <v>19.3.4.9</v>
          </cell>
        </row>
        <row r="2960">
          <cell r="A2960" t="str">
            <v>19-13-b-02</v>
          </cell>
          <cell r="B2960" t="str">
            <v>Provide &amp; weave GI wire netting for wire crates 6"x6" mesh : 10 SWG wire</v>
          </cell>
          <cell r="C2960" t="str">
            <v>100 Sft</v>
          </cell>
          <cell r="D2960">
            <v>1819.12</v>
          </cell>
          <cell r="E2960">
            <v>3739.23</v>
          </cell>
          <cell r="F2960" t="str">
            <v>m2</v>
          </cell>
          <cell r="G2960">
            <v>195.74</v>
          </cell>
          <cell r="H2960">
            <v>402.34</v>
          </cell>
          <cell r="I2960" t="str">
            <v>19.3.4.9</v>
          </cell>
        </row>
        <row r="2961">
          <cell r="A2961" t="str">
            <v>19-13-b-03</v>
          </cell>
          <cell r="B2961" t="str">
            <v>Provide &amp; weave GI wire netting for wire crates 6"x6" mesh : 8 SWG wire</v>
          </cell>
          <cell r="C2961" t="str">
            <v>100 Sft</v>
          </cell>
          <cell r="D2961">
            <v>1819.12</v>
          </cell>
          <cell r="E2961">
            <v>5528.21</v>
          </cell>
          <cell r="F2961" t="str">
            <v>m2</v>
          </cell>
          <cell r="G2961">
            <v>195.74</v>
          </cell>
          <cell r="H2961">
            <v>594.84</v>
          </cell>
          <cell r="I2961" t="str">
            <v>19.3.4.9</v>
          </cell>
        </row>
        <row r="2962">
          <cell r="A2962" t="str">
            <v>19-13-c-01</v>
          </cell>
          <cell r="B2962" t="str">
            <v>Provide &amp; weave GI wire netting for wire crates 4"x4" mesh : 15 SWG wire</v>
          </cell>
          <cell r="C2962" t="str">
            <v>100 Sft</v>
          </cell>
          <cell r="D2962">
            <v>2021.25</v>
          </cell>
          <cell r="E2962">
            <v>2950.77</v>
          </cell>
          <cell r="F2962" t="str">
            <v>m2</v>
          </cell>
          <cell r="G2962">
            <v>217.49</v>
          </cell>
          <cell r="H2962">
            <v>317.5</v>
          </cell>
          <cell r="I2962" t="str">
            <v>19.3.4.9</v>
          </cell>
        </row>
        <row r="2963">
          <cell r="A2963" t="str">
            <v>19-13-c-02</v>
          </cell>
          <cell r="B2963" t="str">
            <v>Provide &amp; weave GI wire netting for wire crates 4"x4" mesh : 10 SWG wire</v>
          </cell>
          <cell r="C2963" t="str">
            <v>100 Sft</v>
          </cell>
          <cell r="D2963">
            <v>2021.25</v>
          </cell>
          <cell r="E2963">
            <v>4901.3999999999996</v>
          </cell>
          <cell r="F2963" t="str">
            <v>m2</v>
          </cell>
          <cell r="G2963">
            <v>217.49</v>
          </cell>
          <cell r="H2963">
            <v>527.39</v>
          </cell>
          <cell r="I2963" t="str">
            <v>19.3.4.9</v>
          </cell>
        </row>
        <row r="2964">
          <cell r="A2964" t="str">
            <v>19-13-c-03</v>
          </cell>
          <cell r="B2964" t="str">
            <v>Provide &amp; weave GI wire netting for wire crates 4"x4" mesh : 8 SWG wire</v>
          </cell>
          <cell r="C2964" t="str">
            <v>100 Sft</v>
          </cell>
          <cell r="D2964">
            <v>2021.25</v>
          </cell>
          <cell r="E2964">
            <v>6284.34</v>
          </cell>
          <cell r="F2964" t="str">
            <v>m2</v>
          </cell>
          <cell r="G2964">
            <v>217.49</v>
          </cell>
          <cell r="H2964">
            <v>676.2</v>
          </cell>
          <cell r="I2964" t="str">
            <v>19.3.4.9</v>
          </cell>
        </row>
        <row r="2965">
          <cell r="A2965" t="str">
            <v>19-14</v>
          </cell>
          <cell r="B2965" t="str">
            <v>Providing and Laying shingle on top of bund, including handling of materials within 100 m.</v>
          </cell>
          <cell r="C2965" t="str">
            <v>100 Cft</v>
          </cell>
          <cell r="D2965">
            <v>735</v>
          </cell>
          <cell r="E2965">
            <v>4843.41</v>
          </cell>
          <cell r="F2965" t="str">
            <v>m3</v>
          </cell>
          <cell r="G2965">
            <v>259.56</v>
          </cell>
          <cell r="H2965">
            <v>1710.44</v>
          </cell>
          <cell r="I2965" t="str">
            <v>19.3.2</v>
          </cell>
        </row>
        <row r="2966">
          <cell r="A2966" t="str">
            <v>19-15-a</v>
          </cell>
          <cell r="B2966" t="str">
            <v>Supply &amp; dump at site, without boat, including handling within 100m : Stone</v>
          </cell>
          <cell r="C2966" t="str">
            <v>100 Cft</v>
          </cell>
          <cell r="D2966">
            <v>1470</v>
          </cell>
          <cell r="E2966">
            <v>6011</v>
          </cell>
          <cell r="F2966" t="str">
            <v>m3</v>
          </cell>
          <cell r="G2966">
            <v>519.13</v>
          </cell>
          <cell r="H2966">
            <v>2122.77</v>
          </cell>
          <cell r="I2966" t="str">
            <v>19.3.5.3</v>
          </cell>
        </row>
        <row r="2967">
          <cell r="A2967" t="str">
            <v>19-15-a-01</v>
          </cell>
          <cell r="B2967" t="str">
            <v>Supply &amp; dump at site, without boat, including handling within 100m: boulders</v>
          </cell>
          <cell r="C2967" t="str">
            <v>100 Cft</v>
          </cell>
          <cell r="D2967">
            <v>1470</v>
          </cell>
          <cell r="E2967">
            <v>3286.4</v>
          </cell>
          <cell r="F2967" t="str">
            <v>m3</v>
          </cell>
          <cell r="G2967">
            <v>519.13</v>
          </cell>
          <cell r="H2967">
            <v>1160.58</v>
          </cell>
          <cell r="I2967" t="str">
            <v>19.3.5.3</v>
          </cell>
        </row>
        <row r="2968">
          <cell r="A2968" t="str">
            <v>19-15-b</v>
          </cell>
          <cell r="B2968" t="str">
            <v>Supply &amp; dump at site, without boat, including handling within 100m : Shingle or spawls</v>
          </cell>
          <cell r="C2968" t="str">
            <v>100 Cft</v>
          </cell>
          <cell r="D2968">
            <v>1470</v>
          </cell>
          <cell r="E2968">
            <v>5578.41</v>
          </cell>
          <cell r="F2968" t="str">
            <v>m3</v>
          </cell>
          <cell r="G2968">
            <v>519.13</v>
          </cell>
          <cell r="H2968">
            <v>1970</v>
          </cell>
          <cell r="I2968" t="str">
            <v>19.3.5.3</v>
          </cell>
        </row>
        <row r="2969">
          <cell r="A2969" t="str">
            <v>19-15-c</v>
          </cell>
          <cell r="B2969" t="str">
            <v>Supply &amp; dump at site, without boat, including handling within 100m : Brick bats</v>
          </cell>
          <cell r="C2969" t="str">
            <v>100 Cft</v>
          </cell>
          <cell r="D2969">
            <v>1102.5</v>
          </cell>
          <cell r="E2969">
            <v>5882.5</v>
          </cell>
          <cell r="F2969" t="str">
            <v>m3</v>
          </cell>
          <cell r="G2969">
            <v>389.34</v>
          </cell>
          <cell r="H2969">
            <v>2077.39</v>
          </cell>
          <cell r="I2969" t="str">
            <v>19.3.5.3</v>
          </cell>
        </row>
        <row r="2970">
          <cell r="A2970" t="str">
            <v>19-16-a</v>
          </cell>
          <cell r="B2970" t="str">
            <v>Supplying and dumping by boat, including loading within 100m lead : Stone or boulder</v>
          </cell>
          <cell r="C2970" t="str">
            <v>100 Cft</v>
          </cell>
          <cell r="D2970">
            <v>2817.5</v>
          </cell>
          <cell r="E2970">
            <v>4633.8999999999996</v>
          </cell>
          <cell r="F2970" t="str">
            <v>m3</v>
          </cell>
          <cell r="G2970">
            <v>994.99</v>
          </cell>
          <cell r="H2970">
            <v>1636.45</v>
          </cell>
          <cell r="I2970" t="str">
            <v>19.3.5.3</v>
          </cell>
        </row>
        <row r="2971">
          <cell r="A2971" t="str">
            <v>19-16-b</v>
          </cell>
          <cell r="B2971" t="str">
            <v>Supplying and dumping by boat, including loading within 100m lead : Shingle or spawls</v>
          </cell>
          <cell r="C2971" t="str">
            <v>100 Cft</v>
          </cell>
          <cell r="D2971">
            <v>2817.5</v>
          </cell>
          <cell r="E2971">
            <v>6925.91</v>
          </cell>
          <cell r="F2971" t="str">
            <v>m3</v>
          </cell>
          <cell r="G2971">
            <v>994.99</v>
          </cell>
          <cell r="H2971">
            <v>2445.86</v>
          </cell>
          <cell r="I2971" t="str">
            <v>19.3.2</v>
          </cell>
        </row>
        <row r="2972">
          <cell r="A2972" t="str">
            <v>19-16-c</v>
          </cell>
          <cell r="B2972" t="str">
            <v>Supplying and dumping by boat, including loading within 100m lead : Brick bats</v>
          </cell>
          <cell r="C2972" t="str">
            <v>100 Cft</v>
          </cell>
          <cell r="D2972">
            <v>2296.88</v>
          </cell>
          <cell r="E2972">
            <v>7076.88</v>
          </cell>
          <cell r="F2972" t="str">
            <v>m3</v>
          </cell>
          <cell r="G2972">
            <v>811.13</v>
          </cell>
          <cell r="H2972">
            <v>2499.1799999999998</v>
          </cell>
          <cell r="I2972" t="str">
            <v>19.3.5.3</v>
          </cell>
        </row>
        <row r="2973">
          <cell r="A2973" t="str">
            <v>19-17-a</v>
          </cell>
          <cell r="B2973" t="str">
            <v>Provide &amp; fill brick bats in crates, excluding cost of crates : without hand packing.</v>
          </cell>
          <cell r="C2973" t="str">
            <v>100 Cft</v>
          </cell>
          <cell r="D2973">
            <v>1837.5</v>
          </cell>
          <cell r="E2973">
            <v>6617.5</v>
          </cell>
          <cell r="F2973" t="str">
            <v>m3</v>
          </cell>
          <cell r="G2973">
            <v>648.91</v>
          </cell>
          <cell r="H2973">
            <v>2336.9499999999998</v>
          </cell>
          <cell r="I2973" t="str">
            <v>19.3.5.3</v>
          </cell>
        </row>
        <row r="2974">
          <cell r="A2974" t="str">
            <v>19-17-b</v>
          </cell>
          <cell r="B2974" t="str">
            <v>Provide &amp; fill brick bats in crates, excluding cost of crates : with hand packing.</v>
          </cell>
          <cell r="C2974" t="str">
            <v>100 Cft</v>
          </cell>
          <cell r="D2974">
            <v>3246.25</v>
          </cell>
          <cell r="E2974">
            <v>8026.25</v>
          </cell>
          <cell r="F2974" t="str">
            <v>m3</v>
          </cell>
          <cell r="G2974">
            <v>1146.4000000000001</v>
          </cell>
          <cell r="H2974">
            <v>2834.45</v>
          </cell>
          <cell r="I2974" t="str">
            <v>19.3.5.3</v>
          </cell>
        </row>
        <row r="2975">
          <cell r="A2975" t="str">
            <v>19-18-a</v>
          </cell>
          <cell r="B2975" t="str">
            <v>Supply &amp; fill bricks in wire crates including sewing crates, excl cost of crates : Stone or boulder</v>
          </cell>
          <cell r="C2975" t="str">
            <v>100 Cft</v>
          </cell>
          <cell r="D2975">
            <v>1587.6</v>
          </cell>
          <cell r="E2975">
            <v>3404</v>
          </cell>
          <cell r="F2975" t="str">
            <v>m3</v>
          </cell>
          <cell r="G2975">
            <v>560.66</v>
          </cell>
          <cell r="H2975">
            <v>1202.1099999999999</v>
          </cell>
          <cell r="I2975" t="str">
            <v>19.3.4</v>
          </cell>
        </row>
        <row r="2976">
          <cell r="A2976" t="str">
            <v>19-18-b</v>
          </cell>
          <cell r="B2976" t="str">
            <v>Supply &amp; fill bricks in wire crates including sewing crates, excl cost of crates : Shingle or spawls</v>
          </cell>
          <cell r="C2976" t="str">
            <v>100 Cft</v>
          </cell>
          <cell r="D2976">
            <v>1580.25</v>
          </cell>
          <cell r="E2976">
            <v>5688.66</v>
          </cell>
          <cell r="F2976" t="str">
            <v>m3</v>
          </cell>
          <cell r="G2976">
            <v>558.05999999999995</v>
          </cell>
          <cell r="H2976">
            <v>2008.93</v>
          </cell>
          <cell r="I2976" t="str">
            <v>19.3.4</v>
          </cell>
        </row>
        <row r="2977">
          <cell r="A2977" t="str">
            <v>19-19</v>
          </cell>
          <cell r="B2977" t="str">
            <v>Extra for anchoring boat for dumping by boats or tipping crates</v>
          </cell>
          <cell r="C2977" t="str">
            <v>100 Cft</v>
          </cell>
          <cell r="D2977">
            <v>208.25</v>
          </cell>
          <cell r="E2977">
            <v>208.25</v>
          </cell>
          <cell r="F2977" t="str">
            <v>m3</v>
          </cell>
          <cell r="G2977">
            <v>73.540000000000006</v>
          </cell>
          <cell r="H2977">
            <v>73.540000000000006</v>
          </cell>
          <cell r="I2977" t="str">
            <v>19.3.4</v>
          </cell>
        </row>
        <row r="2978">
          <cell r="A2978" t="str">
            <v>19-20</v>
          </cell>
          <cell r="B2978" t="str">
            <v>Extra for tipping crates (in addition to achoring boats)</v>
          </cell>
          <cell r="C2978" t="str">
            <v>100 Cft</v>
          </cell>
          <cell r="D2978">
            <v>1470</v>
          </cell>
          <cell r="E2978">
            <v>1470</v>
          </cell>
          <cell r="F2978" t="str">
            <v>m3</v>
          </cell>
          <cell r="G2978">
            <v>519.13</v>
          </cell>
          <cell r="H2978">
            <v>519.13</v>
          </cell>
          <cell r="I2978" t="str">
            <v>19.3.4</v>
          </cell>
        </row>
        <row r="2979">
          <cell r="A2979" t="str">
            <v>19-21</v>
          </cell>
          <cell r="B2979" t="str">
            <v>Pilchi revetment, including carriage upto 1.6 km (one mile)</v>
          </cell>
          <cell r="C2979" t="str">
            <v>100 Sft</v>
          </cell>
          <cell r="D2979">
            <v>735</v>
          </cell>
          <cell r="E2979">
            <v>1602.57</v>
          </cell>
          <cell r="F2979" t="str">
            <v>m2</v>
          </cell>
          <cell r="G2979">
            <v>79.09</v>
          </cell>
          <cell r="H2979">
            <v>172.44</v>
          </cell>
          <cell r="I2979" t="str">
            <v>19.2.1 , 19.3.1</v>
          </cell>
        </row>
        <row r="2980">
          <cell r="A2980" t="str">
            <v>19-22</v>
          </cell>
          <cell r="B2980" t="str">
            <v>Surface protection with pilchi matresses including carriage upto 1.6 km.</v>
          </cell>
          <cell r="C2980" t="str">
            <v>100 Sft</v>
          </cell>
          <cell r="D2980">
            <v>1837.5</v>
          </cell>
          <cell r="E2980">
            <v>1911.11</v>
          </cell>
          <cell r="F2980" t="str">
            <v>m2</v>
          </cell>
          <cell r="G2980">
            <v>197.72</v>
          </cell>
          <cell r="H2980">
            <v>205.64</v>
          </cell>
          <cell r="I2980" t="str">
            <v>19.2.1 , 19.3.1</v>
          </cell>
        </row>
        <row r="2981">
          <cell r="A2981" t="str">
            <v>19-23</v>
          </cell>
          <cell r="B2981" t="str">
            <v>Pilchi, sarkanda or frash pitching on slopes, incl supply within 1.5 km, pegging &amp; tying with wire</v>
          </cell>
          <cell r="C2981" t="str">
            <v>100 Sft</v>
          </cell>
          <cell r="D2981">
            <v>1470</v>
          </cell>
          <cell r="E2981">
            <v>3262.83</v>
          </cell>
          <cell r="F2981" t="str">
            <v>m2</v>
          </cell>
          <cell r="G2981">
            <v>158.16999999999999</v>
          </cell>
          <cell r="H2981">
            <v>351.08</v>
          </cell>
          <cell r="I2981" t="str">
            <v>19.2.1 , 19.3.1</v>
          </cell>
        </row>
        <row r="2982">
          <cell r="A2982" t="str">
            <v>19-24-a</v>
          </cell>
          <cell r="B2982" t="str">
            <v>P&amp;E groynes, vertical wooden stakes 7"-12" dia Upto 1.5 m high,single row of stakes at 0.3m</v>
          </cell>
          <cell r="C2982" t="str">
            <v>100 Sft</v>
          </cell>
          <cell r="D2982">
            <v>735</v>
          </cell>
          <cell r="E2982">
            <v>4419.24</v>
          </cell>
          <cell r="F2982" t="str">
            <v>m2</v>
          </cell>
          <cell r="G2982">
            <v>79.09</v>
          </cell>
          <cell r="H2982">
            <v>475.51</v>
          </cell>
          <cell r="I2982" t="str">
            <v>19.3.5</v>
          </cell>
        </row>
        <row r="2983">
          <cell r="A2983" t="str">
            <v>19-24-b</v>
          </cell>
          <cell r="B2983" t="str">
            <v>P&amp;E groynes, vertical wooden stakes 7"-12" dia Upto 3 m high, double row of stakes at 0.6m</v>
          </cell>
          <cell r="C2983" t="str">
            <v>100 Sft</v>
          </cell>
          <cell r="D2983">
            <v>3185</v>
          </cell>
          <cell r="E2983">
            <v>7363.16</v>
          </cell>
          <cell r="F2983" t="str">
            <v>m2</v>
          </cell>
          <cell r="G2983">
            <v>342.71</v>
          </cell>
          <cell r="H2983">
            <v>792.28</v>
          </cell>
          <cell r="I2983" t="str">
            <v>19.3.5</v>
          </cell>
        </row>
        <row r="2984">
          <cell r="A2984" t="str">
            <v>19-25</v>
          </cell>
          <cell r="B2984" t="str">
            <v>Providing and Laying stone pithcing/filling, dry hand packed in pitching &amp; aprons</v>
          </cell>
          <cell r="C2984" t="str">
            <v>100 Cft</v>
          </cell>
          <cell r="D2984">
            <v>1776.25</v>
          </cell>
          <cell r="E2984">
            <v>6317.25</v>
          </cell>
          <cell r="F2984" t="str">
            <v>m3</v>
          </cell>
          <cell r="G2984">
            <v>627.28</v>
          </cell>
          <cell r="H2984">
            <v>2230.92</v>
          </cell>
          <cell r="I2984" t="str">
            <v>19.2.2 , 19.3.2</v>
          </cell>
        </row>
        <row r="2985">
          <cell r="A2985" t="str">
            <v>19-26</v>
          </cell>
          <cell r="B2985" t="str">
            <v>Supplying stone and stone filling in GI wire crate and its sewing, excluding cost of crates</v>
          </cell>
          <cell r="C2985" t="str">
            <v>100 Cft</v>
          </cell>
          <cell r="D2985">
            <v>2511.25</v>
          </cell>
          <cell r="E2985">
            <v>7052.25</v>
          </cell>
          <cell r="F2985" t="str">
            <v>m3</v>
          </cell>
          <cell r="G2985">
            <v>886.84</v>
          </cell>
          <cell r="H2985">
            <v>2490.48</v>
          </cell>
          <cell r="I2985" t="str">
            <v>19.2.2 , 19.3.2</v>
          </cell>
        </row>
        <row r="2986">
          <cell r="A2986" t="str">
            <v>19-27</v>
          </cell>
          <cell r="B2986" t="str">
            <v>Providing and Laying stone pitching with hammer dressed stones on surface, laid in courses</v>
          </cell>
          <cell r="C2986" t="str">
            <v>100 Cft</v>
          </cell>
          <cell r="D2986">
            <v>4287.5</v>
          </cell>
          <cell r="E2986">
            <v>9736.7000000000007</v>
          </cell>
          <cell r="F2986" t="str">
            <v>m3</v>
          </cell>
          <cell r="G2986">
            <v>1514.12</v>
          </cell>
          <cell r="H2986">
            <v>3438.49</v>
          </cell>
          <cell r="I2986" t="str">
            <v>19.2.2 , 19.3.2</v>
          </cell>
        </row>
        <row r="2987">
          <cell r="A2987" t="str">
            <v>19-28-a</v>
          </cell>
          <cell r="B2987" t="str">
            <v>Providing and Laying stone pitching for top layer only : On slope</v>
          </cell>
          <cell r="C2987" t="str">
            <v>100 Cft</v>
          </cell>
          <cell r="D2987">
            <v>5757.5</v>
          </cell>
          <cell r="E2987">
            <v>11206.7</v>
          </cell>
          <cell r="F2987" t="str">
            <v>m3</v>
          </cell>
          <cell r="G2987">
            <v>2033.24</v>
          </cell>
          <cell r="H2987">
            <v>3957.61</v>
          </cell>
          <cell r="I2987" t="str">
            <v>19.2.2 , 19.3.2</v>
          </cell>
        </row>
        <row r="2988">
          <cell r="A2988" t="str">
            <v>19-28-b</v>
          </cell>
          <cell r="B2988" t="str">
            <v>Providing and Laying stone pitching for top layer only : On level</v>
          </cell>
          <cell r="C2988" t="str">
            <v>100 Cft</v>
          </cell>
          <cell r="D2988">
            <v>4287.5</v>
          </cell>
          <cell r="E2988">
            <v>9736.7000000000007</v>
          </cell>
          <cell r="F2988" t="str">
            <v>m3</v>
          </cell>
          <cell r="G2988">
            <v>1514.12</v>
          </cell>
          <cell r="H2988">
            <v>3438.49</v>
          </cell>
          <cell r="I2988" t="str">
            <v>19.2.2 , 19.3.2</v>
          </cell>
        </row>
        <row r="2989">
          <cell r="A2989" t="str">
            <v>19-29-a</v>
          </cell>
          <cell r="B2989" t="str">
            <v>Providing and Laying stone or spawl filling : On slope</v>
          </cell>
          <cell r="C2989" t="str">
            <v>100 Cft</v>
          </cell>
          <cell r="D2989">
            <v>995.31</v>
          </cell>
          <cell r="E2989">
            <v>5990.41</v>
          </cell>
          <cell r="F2989" t="str">
            <v>m3</v>
          </cell>
          <cell r="G2989">
            <v>351.49</v>
          </cell>
          <cell r="H2989">
            <v>2115.5</v>
          </cell>
          <cell r="I2989" t="str">
            <v>19.2.2 , 19.3.2</v>
          </cell>
        </row>
        <row r="2990">
          <cell r="A2990" t="str">
            <v>19-29-b</v>
          </cell>
          <cell r="B2990" t="str">
            <v>Providing and Laying stone or spawl filling : On level</v>
          </cell>
          <cell r="C2990" t="str">
            <v>100 Cft</v>
          </cell>
          <cell r="D2990">
            <v>811.56</v>
          </cell>
          <cell r="E2990">
            <v>5806.66</v>
          </cell>
          <cell r="F2990" t="str">
            <v>m3</v>
          </cell>
          <cell r="G2990">
            <v>286.60000000000002</v>
          </cell>
          <cell r="H2990">
            <v>2050.61</v>
          </cell>
          <cell r="I2990" t="str">
            <v>19.2.2 , 19.3.2</v>
          </cell>
        </row>
        <row r="2991">
          <cell r="A2991" t="str">
            <v>19-30-a</v>
          </cell>
          <cell r="B2991" t="str">
            <v>Providing and Laying grouted stone pitching, in 1:8 c/s mortar Top layer on slope</v>
          </cell>
          <cell r="C2991" t="str">
            <v>100 Cft</v>
          </cell>
          <cell r="D2991">
            <v>7380.62</v>
          </cell>
          <cell r="E2991">
            <v>15270.61</v>
          </cell>
          <cell r="F2991" t="str">
            <v>m3</v>
          </cell>
          <cell r="G2991">
            <v>2606.4499999999998</v>
          </cell>
          <cell r="H2991">
            <v>5392.77</v>
          </cell>
          <cell r="I2991" t="str">
            <v>19.2.2 , 19.3.2</v>
          </cell>
        </row>
        <row r="2992">
          <cell r="A2992" t="str">
            <v>19-30-b</v>
          </cell>
          <cell r="B2992" t="str">
            <v>Providing and Laying grouted stone pitching, in 1:8 c/s mortar Top layer on level</v>
          </cell>
          <cell r="C2992" t="str">
            <v>100 Cft</v>
          </cell>
          <cell r="D2992">
            <v>6125</v>
          </cell>
          <cell r="E2992">
            <v>14014.99</v>
          </cell>
          <cell r="F2992" t="str">
            <v>m3</v>
          </cell>
          <cell r="G2992">
            <v>2163.0300000000002</v>
          </cell>
          <cell r="H2992">
            <v>4949.3500000000004</v>
          </cell>
          <cell r="I2992" t="str">
            <v>19.2.2 , 19.3.2</v>
          </cell>
        </row>
        <row r="2993">
          <cell r="A2993" t="str">
            <v>19-30-c</v>
          </cell>
          <cell r="B2993" t="str">
            <v>Providing and Laying grouted stone pitching, in 1:8 c/s mortar Stone pitching/filling on slope or on level</v>
          </cell>
          <cell r="C2993" t="str">
            <v>100 Cft</v>
          </cell>
          <cell r="D2993">
            <v>5129.6899999999996</v>
          </cell>
          <cell r="E2993">
            <v>13019.67</v>
          </cell>
          <cell r="F2993" t="str">
            <v>m3</v>
          </cell>
          <cell r="G2993">
            <v>1811.53</v>
          </cell>
          <cell r="H2993">
            <v>4597.8599999999997</v>
          </cell>
          <cell r="I2993" t="str">
            <v>19.2.2 , 19.3.2</v>
          </cell>
        </row>
        <row r="2994">
          <cell r="A2994" t="str">
            <v>19-30-d</v>
          </cell>
          <cell r="B2994" t="str">
            <v>Providing and Laying grouted stone pitching, in 1:6 c/s mortar Stone pitching/filling on slope or on level</v>
          </cell>
          <cell r="C2994" t="str">
            <v>100 Cft</v>
          </cell>
          <cell r="D2994">
            <v>5129.6899999999996</v>
          </cell>
          <cell r="E2994">
            <v>12860.26</v>
          </cell>
          <cell r="F2994" t="str">
            <v>m3</v>
          </cell>
          <cell r="G2994">
            <v>1811.53</v>
          </cell>
          <cell r="H2994">
            <v>4541.5600000000004</v>
          </cell>
          <cell r="I2994" t="str">
            <v>19.2.2 , 19.3.2</v>
          </cell>
        </row>
        <row r="2995">
          <cell r="A2995" t="str">
            <v>19-31-a</v>
          </cell>
          <cell r="B2995" t="str">
            <v>Grouting stone pitching or apron etc, in : Cement, sand mortar(1:3)</v>
          </cell>
          <cell r="C2995" t="str">
            <v>100 Sft</v>
          </cell>
          <cell r="D2995">
            <v>2802.19</v>
          </cell>
          <cell r="E2995">
            <v>7283.44</v>
          </cell>
          <cell r="F2995" t="str">
            <v>m2</v>
          </cell>
          <cell r="G2995">
            <v>301.52</v>
          </cell>
          <cell r="H2995">
            <v>783.7</v>
          </cell>
          <cell r="I2995" t="str">
            <v>19.2.2 , 19.3.2</v>
          </cell>
        </row>
        <row r="2996">
          <cell r="A2996" t="str">
            <v>19-31-b</v>
          </cell>
          <cell r="B2996" t="str">
            <v>Grouting stone pitching or apron etc, in : Cement, sand mortar(1:8)</v>
          </cell>
          <cell r="C2996" t="str">
            <v>100 Sft</v>
          </cell>
          <cell r="D2996">
            <v>2802.19</v>
          </cell>
          <cell r="E2996">
            <v>5187.6499999999996</v>
          </cell>
          <cell r="F2996" t="str">
            <v>m2</v>
          </cell>
          <cell r="G2996">
            <v>301.52</v>
          </cell>
          <cell r="H2996">
            <v>558.19000000000005</v>
          </cell>
          <cell r="I2996" t="str">
            <v>19.2.2 , 19.3.2</v>
          </cell>
        </row>
        <row r="2997">
          <cell r="A2997" t="str">
            <v>19-31-c</v>
          </cell>
          <cell r="B2997" t="str">
            <v>Grouting stone pitching or apron etc, in : Cement, sand mortar(1:6)</v>
          </cell>
          <cell r="C2997" t="str">
            <v>100 Sft</v>
          </cell>
          <cell r="D2997">
            <v>2802.19</v>
          </cell>
          <cell r="E2997">
            <v>5028.47</v>
          </cell>
          <cell r="F2997" t="str">
            <v>m2</v>
          </cell>
          <cell r="G2997">
            <v>301.52</v>
          </cell>
          <cell r="H2997">
            <v>541.05999999999995</v>
          </cell>
          <cell r="I2997" t="str">
            <v>19.2.2 , 19.3.2</v>
          </cell>
        </row>
        <row r="2998">
          <cell r="A2998" t="str">
            <v>19-31-d</v>
          </cell>
          <cell r="B2998" t="str">
            <v>Providing and Laying grouted stone pitching, in PCC 1:3:6 on slope or on level</v>
          </cell>
          <cell r="C2998" t="str">
            <v>100 Cft</v>
          </cell>
          <cell r="D2998">
            <v>5129.6899999999996</v>
          </cell>
          <cell r="E2998">
            <v>13519.46</v>
          </cell>
          <cell r="F2998" t="str">
            <v>m3</v>
          </cell>
          <cell r="G2998">
            <v>1811.53</v>
          </cell>
          <cell r="H2998">
            <v>4774.3599999999997</v>
          </cell>
          <cell r="I2998" t="str">
            <v>19.2.2 , 19.3.2</v>
          </cell>
        </row>
        <row r="2999">
          <cell r="A2999" t="str">
            <v>19-32</v>
          </cell>
          <cell r="B2999" t="str">
            <v>Sand grouting in stone apron, with high pressure hose</v>
          </cell>
          <cell r="C2999" t="str">
            <v>100 Sft</v>
          </cell>
          <cell r="D2999">
            <v>995.31</v>
          </cell>
          <cell r="E2999">
            <v>1999.11</v>
          </cell>
          <cell r="F2999" t="str">
            <v>m2</v>
          </cell>
          <cell r="G2999">
            <v>107.1</v>
          </cell>
          <cell r="H2999">
            <v>215.1</v>
          </cell>
          <cell r="I2999" t="str">
            <v>19.2.2 , 19.3.2</v>
          </cell>
        </row>
        <row r="3000">
          <cell r="A3000" t="str">
            <v>19-33</v>
          </cell>
          <cell r="B3000" t="str">
            <v>Grouting stone filling or pitching with bajri</v>
          </cell>
          <cell r="C3000" t="str">
            <v>100 Cft</v>
          </cell>
          <cell r="D3000">
            <v>918.75</v>
          </cell>
          <cell r="E3000">
            <v>2151.27</v>
          </cell>
          <cell r="F3000" t="str">
            <v>m3</v>
          </cell>
          <cell r="G3000">
            <v>324.45</v>
          </cell>
          <cell r="H3000">
            <v>759.72</v>
          </cell>
          <cell r="I3000" t="str">
            <v>19.2.2 , 19.3.2</v>
          </cell>
        </row>
        <row r="3001">
          <cell r="A3001" t="str">
            <v>19-34</v>
          </cell>
          <cell r="B3001" t="str">
            <v>Remove stone &amp; repitching hand packed, on slopes or level, making good damaged portion</v>
          </cell>
          <cell r="C3001" t="str">
            <v>100 Cft</v>
          </cell>
          <cell r="D3001">
            <v>5328.75</v>
          </cell>
          <cell r="E3001">
            <v>5328.75</v>
          </cell>
          <cell r="F3001" t="str">
            <v>m3</v>
          </cell>
          <cell r="G3001">
            <v>1881.83</v>
          </cell>
          <cell r="H3001">
            <v>1881.83</v>
          </cell>
          <cell r="I3001" t="str">
            <v>19.2.2 , 19.3.2</v>
          </cell>
        </row>
        <row r="3002">
          <cell r="A3002" t="str">
            <v>19-35</v>
          </cell>
          <cell r="B3002" t="str">
            <v>Collect &amp; stack boulders from nullah beds or loose shale etc within 100m lead</v>
          </cell>
          <cell r="C3002" t="str">
            <v>100 Cft</v>
          </cell>
          <cell r="D3002">
            <v>2205</v>
          </cell>
          <cell r="E3002">
            <v>2205</v>
          </cell>
          <cell r="F3002" t="str">
            <v>m3</v>
          </cell>
          <cell r="G3002">
            <v>778.69</v>
          </cell>
          <cell r="H3002">
            <v>778.69</v>
          </cell>
          <cell r="I3002" t="str">
            <v>19.2.2 , 19.3.2</v>
          </cell>
        </row>
        <row r="3003">
          <cell r="A3003" t="str">
            <v>19-36</v>
          </cell>
          <cell r="B3003" t="str">
            <v>Levelling and dressing stone filling under blocks and grouting with shingle</v>
          </cell>
          <cell r="C3003" t="str">
            <v>100 Cft</v>
          </cell>
          <cell r="D3003">
            <v>995.31</v>
          </cell>
          <cell r="E3003">
            <v>2227.84</v>
          </cell>
          <cell r="F3003" t="str">
            <v>m3</v>
          </cell>
          <cell r="G3003">
            <v>351.49</v>
          </cell>
          <cell r="H3003">
            <v>786.75</v>
          </cell>
          <cell r="I3003" t="str">
            <v>19.2.2 , 19.3.2</v>
          </cell>
        </row>
        <row r="3004">
          <cell r="A3004" t="str">
            <v>19-37</v>
          </cell>
          <cell r="B3004" t="str">
            <v>Grouting jharies between blocks with bajri</v>
          </cell>
          <cell r="C3004" t="str">
            <v>100 Cft</v>
          </cell>
          <cell r="D3004">
            <v>1623.12</v>
          </cell>
          <cell r="E3004">
            <v>2855.65</v>
          </cell>
          <cell r="F3004" t="str">
            <v>m3</v>
          </cell>
          <cell r="G3004">
            <v>573.20000000000005</v>
          </cell>
          <cell r="H3004">
            <v>1008.46</v>
          </cell>
        </row>
        <row r="3005">
          <cell r="A3005" t="str">
            <v>19-38-a</v>
          </cell>
          <cell r="B3005" t="str">
            <v>Breaking stone into spawls and stacking</v>
          </cell>
          <cell r="C3005" t="str">
            <v>100 Cft</v>
          </cell>
          <cell r="D3005">
            <v>882</v>
          </cell>
          <cell r="E3005">
            <v>882</v>
          </cell>
          <cell r="F3005" t="str">
            <v>m3</v>
          </cell>
          <cell r="G3005">
            <v>311.48</v>
          </cell>
          <cell r="H3005">
            <v>311.48</v>
          </cell>
        </row>
        <row r="3006">
          <cell r="A3006" t="str">
            <v>19-38-b</v>
          </cell>
          <cell r="B3006" t="str">
            <v>Stone pitching with hammer dressed stone on surface laid in courses including carriage of material with in 91.50 (300 feet) meters.</v>
          </cell>
          <cell r="C3006" t="str">
            <v>100 Cft</v>
          </cell>
          <cell r="D3006">
            <v>6017.81</v>
          </cell>
          <cell r="E3006">
            <v>11467.01</v>
          </cell>
          <cell r="F3006" t="str">
            <v>m3</v>
          </cell>
          <cell r="G3006">
            <v>2125.17</v>
          </cell>
          <cell r="H3006">
            <v>4049.54</v>
          </cell>
          <cell r="I3006" t="str">
            <v>19.2.2 , 19.3.2</v>
          </cell>
        </row>
        <row r="3007">
          <cell r="A3007" t="str">
            <v>19-38-c</v>
          </cell>
          <cell r="B3007" t="str">
            <v>Stone pitching hand packed with surface levelled off to the correct section with hammer dressed stone and voids filled in 1:8 cement mortar in floors of bridges and along banks and in aprons etc including 91.50 meter lead.</v>
          </cell>
          <cell r="C3007" t="str">
            <v>100 Cft</v>
          </cell>
          <cell r="D3007">
            <v>7013.12</v>
          </cell>
          <cell r="E3007">
            <v>14867.86</v>
          </cell>
          <cell r="F3007" t="str">
            <v>m3</v>
          </cell>
          <cell r="G3007">
            <v>2476.66</v>
          </cell>
          <cell r="H3007">
            <v>5250.54</v>
          </cell>
          <cell r="I3007" t="str">
            <v>19.2.2 , 19.3.2</v>
          </cell>
        </row>
        <row r="3008">
          <cell r="A3008" t="str">
            <v>19-38-d</v>
          </cell>
          <cell r="B3008" t="str">
            <v>Removing stone and repitching, hand packed on slopes after making good damage slope.</v>
          </cell>
          <cell r="C3008" t="str">
            <v>100 Cft</v>
          </cell>
          <cell r="D3008">
            <v>2725.62</v>
          </cell>
          <cell r="E3008">
            <v>2725.62</v>
          </cell>
          <cell r="F3008" t="str">
            <v>m3</v>
          </cell>
          <cell r="G3008">
            <v>962.55</v>
          </cell>
          <cell r="H3008">
            <v>962.55</v>
          </cell>
          <cell r="I3008" t="str">
            <v>19.2.2 , 19.3.2</v>
          </cell>
        </row>
        <row r="3009">
          <cell r="A3009" t="str">
            <v>19-38-e</v>
          </cell>
          <cell r="B3009" t="str">
            <v>Collecting and stacking boulders from nullah beds or loose shale from any other site, within 91.50 (300 feet) meter lead</v>
          </cell>
          <cell r="C3009" t="str">
            <v>100 Cft</v>
          </cell>
          <cell r="D3009">
            <v>1470</v>
          </cell>
          <cell r="E3009">
            <v>1470</v>
          </cell>
          <cell r="F3009" t="str">
            <v>m3</v>
          </cell>
          <cell r="G3009">
            <v>519.13</v>
          </cell>
          <cell r="H3009">
            <v>519.13</v>
          </cell>
          <cell r="I3009" t="str">
            <v>19.3.5.3</v>
          </cell>
        </row>
        <row r="3010">
          <cell r="A3010" t="str">
            <v>19-38-f-01</v>
          </cell>
          <cell r="B3010" t="str">
            <v>Stone pitching for top layer only on slope</v>
          </cell>
          <cell r="C3010" t="str">
            <v>100 Cft</v>
          </cell>
          <cell r="D3010">
            <v>5757.5</v>
          </cell>
          <cell r="E3010">
            <v>11206.7</v>
          </cell>
          <cell r="F3010" t="str">
            <v>m3</v>
          </cell>
          <cell r="G3010">
            <v>2033.24</v>
          </cell>
          <cell r="H3010">
            <v>3957.61</v>
          </cell>
          <cell r="I3010" t="str">
            <v>19.2.2 , 19.3.2</v>
          </cell>
        </row>
        <row r="3011">
          <cell r="A3011" t="str">
            <v>19-38-f-02</v>
          </cell>
          <cell r="B3011" t="str">
            <v>Stone pitching for top layer only on Bed</v>
          </cell>
          <cell r="C3011" t="str">
            <v>100 Cft</v>
          </cell>
          <cell r="D3011">
            <v>4287.5</v>
          </cell>
          <cell r="E3011">
            <v>9736.7000000000007</v>
          </cell>
          <cell r="F3011" t="str">
            <v>m3</v>
          </cell>
          <cell r="G3011">
            <v>1514.12</v>
          </cell>
          <cell r="H3011">
            <v>3438.49</v>
          </cell>
          <cell r="I3011" t="str">
            <v>19.2.2 , 19.3.2</v>
          </cell>
        </row>
        <row r="3012">
          <cell r="A3012" t="str">
            <v>19-38-g-01</v>
          </cell>
          <cell r="B3012" t="str">
            <v>Laying stone or spawl filling. a) on level</v>
          </cell>
          <cell r="C3012" t="str">
            <v>100 Cft</v>
          </cell>
          <cell r="D3012">
            <v>811.56</v>
          </cell>
          <cell r="E3012">
            <v>5806.66</v>
          </cell>
          <cell r="F3012" t="str">
            <v>m3</v>
          </cell>
          <cell r="G3012">
            <v>286.60000000000002</v>
          </cell>
          <cell r="H3012">
            <v>2050.61</v>
          </cell>
          <cell r="I3012" t="str">
            <v>19.2.2 , 19.3.2</v>
          </cell>
        </row>
        <row r="3013">
          <cell r="A3013" t="str">
            <v>19-38-g-02</v>
          </cell>
          <cell r="B3013" t="str">
            <v>Laying stone or spawl filling. a) on slope</v>
          </cell>
          <cell r="C3013" t="str">
            <v>100 Cft</v>
          </cell>
          <cell r="D3013">
            <v>995.31</v>
          </cell>
          <cell r="E3013">
            <v>5990.41</v>
          </cell>
          <cell r="F3013" t="str">
            <v>m3</v>
          </cell>
          <cell r="G3013">
            <v>351.49</v>
          </cell>
          <cell r="H3013">
            <v>2115.5</v>
          </cell>
          <cell r="I3013" t="str">
            <v>19.2.2 , 19.3.2</v>
          </cell>
        </row>
        <row r="3014">
          <cell r="A3014" t="str">
            <v>19-39-a</v>
          </cell>
          <cell r="B3014" t="str">
            <v>Fix floating spurs, with material from canal plantation within 1 km : Upto 2' FS depth\</v>
          </cell>
          <cell r="C3014" t="str">
            <v>Each</v>
          </cell>
          <cell r="D3014">
            <v>38.28</v>
          </cell>
          <cell r="E3014">
            <v>38.28</v>
          </cell>
          <cell r="F3014" t="str">
            <v>Each</v>
          </cell>
          <cell r="G3014">
            <v>38.28</v>
          </cell>
          <cell r="H3014">
            <v>38.28</v>
          </cell>
          <cell r="I3014" t="str">
            <v>19.3.4</v>
          </cell>
        </row>
        <row r="3015">
          <cell r="A3015" t="str">
            <v>19-39-b</v>
          </cell>
          <cell r="B3015" t="str">
            <v>Fix floating spurs, with material from canal plantation within 1 km : Over 2' to 3' FS depth</v>
          </cell>
          <cell r="C3015" t="str">
            <v>Each</v>
          </cell>
          <cell r="D3015">
            <v>54.33</v>
          </cell>
          <cell r="E3015">
            <v>54.33</v>
          </cell>
          <cell r="F3015" t="str">
            <v>Each</v>
          </cell>
          <cell r="G3015">
            <v>54.33</v>
          </cell>
          <cell r="H3015">
            <v>54.33</v>
          </cell>
          <cell r="I3015" t="str">
            <v>19.3.4</v>
          </cell>
        </row>
        <row r="3016">
          <cell r="A3016" t="str">
            <v>19-39-c</v>
          </cell>
          <cell r="B3016" t="str">
            <v>Fix floating spurs, with material from canal plantation within 1 km: Over 3' to 4' FS depth</v>
          </cell>
          <cell r="C3016" t="str">
            <v>Each</v>
          </cell>
          <cell r="D3016">
            <v>76.56</v>
          </cell>
          <cell r="E3016">
            <v>76.56</v>
          </cell>
          <cell r="F3016" t="str">
            <v>Each</v>
          </cell>
          <cell r="G3016">
            <v>76.56</v>
          </cell>
          <cell r="H3016">
            <v>76.56</v>
          </cell>
          <cell r="I3016" t="str">
            <v>19.3.4</v>
          </cell>
        </row>
        <row r="3017">
          <cell r="A3017" t="str">
            <v>19-39-d</v>
          </cell>
          <cell r="B3017" t="str">
            <v>Fix floating spurs, with material from canal plantation within 1 km: Exceeding 4' depth</v>
          </cell>
          <cell r="C3017" t="str">
            <v>Each</v>
          </cell>
          <cell r="D3017">
            <v>153.12</v>
          </cell>
          <cell r="E3017">
            <v>153.12</v>
          </cell>
          <cell r="F3017" t="str">
            <v>Each</v>
          </cell>
          <cell r="G3017">
            <v>153.12</v>
          </cell>
          <cell r="H3017">
            <v>153.12</v>
          </cell>
          <cell r="I3017" t="str">
            <v>19.3.4</v>
          </cell>
        </row>
        <row r="3018">
          <cell r="A3018" t="str">
            <v>19-40-a-01</v>
          </cell>
          <cell r="B3018" t="str">
            <v>Stake &amp; bush from canal plantation etc : Pegs 3.5' long, 3"-6" dia: Unsharpened within 1km</v>
          </cell>
          <cell r="C3018" t="str">
            <v>100 No.</v>
          </cell>
          <cell r="D3018">
            <v>2396.1</v>
          </cell>
          <cell r="E3018">
            <v>2969.7</v>
          </cell>
          <cell r="F3018" t="str">
            <v>100 No.</v>
          </cell>
          <cell r="G3018">
            <v>2396.1</v>
          </cell>
          <cell r="H3018">
            <v>2969.7</v>
          </cell>
          <cell r="I3018" t="str">
            <v>19.3.4</v>
          </cell>
        </row>
        <row r="3019">
          <cell r="A3019" t="str">
            <v>19-40-a-02</v>
          </cell>
          <cell r="B3019" t="str">
            <v>Stake &amp; bush from canal plantation etc : Pegs 3.5' long, 3"-6" dia: Sharpening one end</v>
          </cell>
          <cell r="C3019" t="str">
            <v>100 No.</v>
          </cell>
          <cell r="D3019">
            <v>1102.5</v>
          </cell>
          <cell r="E3019">
            <v>1102.5</v>
          </cell>
          <cell r="F3019" t="str">
            <v>100 No.</v>
          </cell>
          <cell r="G3019">
            <v>1102.5</v>
          </cell>
          <cell r="H3019">
            <v>1102.5</v>
          </cell>
          <cell r="I3019" t="str">
            <v>19.3.4</v>
          </cell>
        </row>
        <row r="3020">
          <cell r="A3020" t="str">
            <v>19-40-a-03</v>
          </cell>
          <cell r="B3020" t="str">
            <v>Stake &amp; bush from canal plantation etc : Pegs 3.5' long, 3"-6" dia:Driving 1' below ground</v>
          </cell>
          <cell r="C3020" t="str">
            <v>100 No.</v>
          </cell>
          <cell r="D3020">
            <v>918.75</v>
          </cell>
          <cell r="E3020">
            <v>918.75</v>
          </cell>
          <cell r="F3020" t="str">
            <v>100 No.</v>
          </cell>
          <cell r="G3020">
            <v>918.75</v>
          </cell>
          <cell r="H3020">
            <v>918.75</v>
          </cell>
          <cell r="I3020" t="str">
            <v>19.3.4</v>
          </cell>
        </row>
        <row r="3021">
          <cell r="A3021" t="str">
            <v>19-40-a-04</v>
          </cell>
          <cell r="B3021" t="str">
            <v>Stake &amp; bush from canal plantation etc : Pegs 3.5' long, 3"-6" dia: Tying with munj, patha ban</v>
          </cell>
          <cell r="C3021" t="str">
            <v>100 Rft</v>
          </cell>
          <cell r="D3021">
            <v>367.5</v>
          </cell>
          <cell r="E3021">
            <v>401.56</v>
          </cell>
          <cell r="F3021" t="str">
            <v>m</v>
          </cell>
          <cell r="G3021">
            <v>12.06</v>
          </cell>
          <cell r="H3021">
            <v>13.17</v>
          </cell>
          <cell r="I3021" t="str">
            <v>19.3.4</v>
          </cell>
        </row>
        <row r="3022">
          <cell r="A3022" t="str">
            <v>19-40-a-05</v>
          </cell>
          <cell r="B3022" t="str">
            <v>Stake &amp; bush from canal plantation etc : Pegs 3.5' long, 3"-6" dia: Wattle+intertwine brushwood</v>
          </cell>
          <cell r="C3022" t="str">
            <v>100 Rft</v>
          </cell>
          <cell r="D3022">
            <v>2572.5</v>
          </cell>
          <cell r="E3022">
            <v>23963</v>
          </cell>
          <cell r="F3022" t="str">
            <v>m</v>
          </cell>
          <cell r="G3022">
            <v>84.4</v>
          </cell>
          <cell r="H3022">
            <v>786.19</v>
          </cell>
          <cell r="I3022" t="str">
            <v>19.3.4</v>
          </cell>
        </row>
        <row r="3023">
          <cell r="A3023" t="str">
            <v>19-40-b-01</v>
          </cell>
          <cell r="B3023" t="str">
            <v>Stake &amp; bush from canal plantation etc : Pegs 4' long, 3"-6" dia:Unsharpened within 1km</v>
          </cell>
          <cell r="C3023" t="str">
            <v>100 No.</v>
          </cell>
          <cell r="D3023">
            <v>2763.6</v>
          </cell>
          <cell r="E3023">
            <v>24154.1</v>
          </cell>
          <cell r="F3023" t="str">
            <v>100 No.</v>
          </cell>
          <cell r="G3023">
            <v>2763.6</v>
          </cell>
          <cell r="H3023">
            <v>24154.1</v>
          </cell>
          <cell r="I3023" t="str">
            <v>19.3.4</v>
          </cell>
        </row>
        <row r="3024">
          <cell r="A3024" t="str">
            <v>19-40-b-02</v>
          </cell>
          <cell r="B3024" t="str">
            <v>Stake &amp; bush from canal plantation etc : Pegs 4' long, 3"-6" dia: Sharpening one end</v>
          </cell>
          <cell r="C3024" t="str">
            <v>100 No.</v>
          </cell>
          <cell r="D3024">
            <v>1102.5</v>
          </cell>
          <cell r="E3024">
            <v>1102.5</v>
          </cell>
          <cell r="F3024" t="str">
            <v>100 No.</v>
          </cell>
          <cell r="G3024">
            <v>1102.5</v>
          </cell>
          <cell r="H3024">
            <v>1102.5</v>
          </cell>
          <cell r="I3024" t="str">
            <v>19.3.4</v>
          </cell>
        </row>
        <row r="3025">
          <cell r="A3025" t="str">
            <v>19-40-b-03</v>
          </cell>
          <cell r="B3025" t="str">
            <v>Stake &amp; bush from canal plantation etc : Pegs 4' long, 3"-6" dia: Driving 1.25' below ground</v>
          </cell>
          <cell r="C3025" t="str">
            <v>100 No.</v>
          </cell>
          <cell r="D3025">
            <v>1286.25</v>
          </cell>
          <cell r="E3025">
            <v>1286.25</v>
          </cell>
          <cell r="F3025" t="str">
            <v>100 No.</v>
          </cell>
          <cell r="G3025">
            <v>1286.25</v>
          </cell>
          <cell r="H3025">
            <v>1286.25</v>
          </cell>
          <cell r="I3025" t="str">
            <v>19.3.4</v>
          </cell>
        </row>
        <row r="3026">
          <cell r="A3026" t="str">
            <v>19-40-b-04</v>
          </cell>
          <cell r="B3026" t="str">
            <v>Stake &amp; bush from canal plantation etc : Pegs 4' long, 3"-6" dia: Tying with munj, patha ban</v>
          </cell>
          <cell r="C3026" t="str">
            <v>100 Rft</v>
          </cell>
          <cell r="D3026">
            <v>367.5</v>
          </cell>
          <cell r="E3026">
            <v>401.56</v>
          </cell>
          <cell r="F3026" t="str">
            <v>m</v>
          </cell>
          <cell r="G3026">
            <v>12.06</v>
          </cell>
          <cell r="H3026">
            <v>13.17</v>
          </cell>
          <cell r="I3026" t="str">
            <v>19.3.4</v>
          </cell>
        </row>
        <row r="3027">
          <cell r="A3027" t="str">
            <v>19-40-b-05</v>
          </cell>
          <cell r="B3027" t="str">
            <v>Stake &amp; bush from canal plantation etc : Pegs 4' long, 3"-6" dia: Wattle+intertwine brushwood</v>
          </cell>
          <cell r="C3027" t="str">
            <v>100 Rft</v>
          </cell>
          <cell r="D3027">
            <v>3123.75</v>
          </cell>
          <cell r="E3027">
            <v>24514.25</v>
          </cell>
          <cell r="F3027" t="str">
            <v>m</v>
          </cell>
          <cell r="G3027">
            <v>102.49</v>
          </cell>
          <cell r="H3027">
            <v>804.27</v>
          </cell>
          <cell r="I3027" t="str">
            <v>19.3.4</v>
          </cell>
        </row>
        <row r="3028">
          <cell r="A3028" t="str">
            <v>19-40-c-01</v>
          </cell>
          <cell r="B3028" t="str">
            <v>Stake &amp; bush from canal plantation etc : Pegs 5' long, 3"-6" dia: Unsharpened within 1km</v>
          </cell>
          <cell r="C3028" t="str">
            <v>100 No.</v>
          </cell>
          <cell r="D3028">
            <v>3307.5</v>
          </cell>
          <cell r="E3028">
            <v>24698</v>
          </cell>
          <cell r="F3028" t="str">
            <v>100 No.</v>
          </cell>
          <cell r="G3028">
            <v>3307.5</v>
          </cell>
          <cell r="H3028">
            <v>24698</v>
          </cell>
          <cell r="I3028" t="str">
            <v>19.3.4</v>
          </cell>
        </row>
        <row r="3029">
          <cell r="A3029" t="str">
            <v>19-40-c-02</v>
          </cell>
          <cell r="B3029" t="str">
            <v>Stake &amp; bush from canal plantation etc : Pegs 5' long, 3"-6" dia: Sharpening one end</v>
          </cell>
          <cell r="C3029" t="str">
            <v>100 No.</v>
          </cell>
          <cell r="D3029">
            <v>1176</v>
          </cell>
          <cell r="E3029">
            <v>1176</v>
          </cell>
          <cell r="F3029" t="str">
            <v>100 No.</v>
          </cell>
          <cell r="G3029">
            <v>1176</v>
          </cell>
          <cell r="H3029">
            <v>1176</v>
          </cell>
          <cell r="I3029" t="str">
            <v>19.3.4</v>
          </cell>
        </row>
        <row r="3030">
          <cell r="A3030" t="str">
            <v>19-40-c-03</v>
          </cell>
          <cell r="B3030" t="str">
            <v>Stake &amp; bush from canal plantation etc : Pegs 5' long, 3"-6" dia:Driving 1.5' below ground</v>
          </cell>
          <cell r="C3030" t="str">
            <v>100 No.</v>
          </cell>
          <cell r="D3030">
            <v>1384.86</v>
          </cell>
          <cell r="E3030">
            <v>1384.86</v>
          </cell>
          <cell r="F3030" t="str">
            <v>100 No.</v>
          </cell>
          <cell r="G3030">
            <v>1384.86</v>
          </cell>
          <cell r="H3030">
            <v>1384.86</v>
          </cell>
          <cell r="I3030" t="str">
            <v>19.3.4</v>
          </cell>
        </row>
        <row r="3031">
          <cell r="A3031" t="str">
            <v>19-40-c-04</v>
          </cell>
          <cell r="B3031" t="str">
            <v>Stake &amp; bush from canal plantation etc : Pegs 5' long, 3"-6" dia: Tying with munj, patha ban</v>
          </cell>
          <cell r="C3031" t="str">
            <v>100 Rft</v>
          </cell>
          <cell r="D3031">
            <v>367.5</v>
          </cell>
          <cell r="E3031">
            <v>401.56</v>
          </cell>
          <cell r="F3031" t="str">
            <v>m</v>
          </cell>
          <cell r="G3031">
            <v>12.06</v>
          </cell>
          <cell r="H3031">
            <v>13.17</v>
          </cell>
          <cell r="I3031" t="str">
            <v>19.3.4</v>
          </cell>
        </row>
        <row r="3032">
          <cell r="A3032" t="str">
            <v>19-40-c-05</v>
          </cell>
          <cell r="B3032" t="str">
            <v>Stake &amp; bush from canal plantation etc : Pegs 5' long, 3"-6" dia: Wattle+intertwine brushwood</v>
          </cell>
          <cell r="C3032" t="str">
            <v>100 Rft</v>
          </cell>
          <cell r="D3032">
            <v>3822</v>
          </cell>
          <cell r="E3032">
            <v>25212.5</v>
          </cell>
          <cell r="F3032" t="str">
            <v>m</v>
          </cell>
          <cell r="G3032">
            <v>125.39</v>
          </cell>
          <cell r="H3032">
            <v>827.18</v>
          </cell>
          <cell r="I3032" t="str">
            <v>19.3.4</v>
          </cell>
        </row>
        <row r="3033">
          <cell r="A3033" t="str">
            <v>19-40-d-01</v>
          </cell>
          <cell r="B3033" t="str">
            <v>Stake &amp; bush from canal plantation etc : Pegs 6' long, 3"-6" dia: Unsharpened within 1km</v>
          </cell>
          <cell r="C3033" t="str">
            <v>100 Rft</v>
          </cell>
          <cell r="D3033">
            <v>4042.5</v>
          </cell>
          <cell r="E3033">
            <v>4616.1000000000004</v>
          </cell>
          <cell r="F3033" t="str">
            <v>m</v>
          </cell>
          <cell r="G3033">
            <v>132.63</v>
          </cell>
          <cell r="H3033">
            <v>151.44999999999999</v>
          </cell>
          <cell r="I3033" t="str">
            <v>19.3.4</v>
          </cell>
        </row>
        <row r="3034">
          <cell r="A3034" t="str">
            <v>19-40-d-02</v>
          </cell>
          <cell r="B3034" t="str">
            <v>Stake &amp; bush from canal plantation etc : Pegs 6' long, 3"-6" dia:Sharpening one end</v>
          </cell>
          <cell r="C3034" t="str">
            <v>100 No.</v>
          </cell>
          <cell r="D3034">
            <v>683.55</v>
          </cell>
          <cell r="E3034">
            <v>683.55</v>
          </cell>
          <cell r="F3034" t="str">
            <v>100 No.</v>
          </cell>
          <cell r="G3034">
            <v>683.55</v>
          </cell>
          <cell r="H3034">
            <v>683.55</v>
          </cell>
          <cell r="I3034" t="str">
            <v>19.3.4</v>
          </cell>
        </row>
        <row r="3035">
          <cell r="A3035" t="str">
            <v>19-40-d-03</v>
          </cell>
          <cell r="B3035" t="str">
            <v>Stake &amp; bush from canal plantation etc : Pegs 6' long, 3"-6" dia:Driving 1.75' below ground</v>
          </cell>
          <cell r="C3035" t="str">
            <v>100 No.</v>
          </cell>
          <cell r="D3035">
            <v>1631.64</v>
          </cell>
          <cell r="E3035">
            <v>1631.64</v>
          </cell>
          <cell r="F3035" t="str">
            <v>100 No.</v>
          </cell>
          <cell r="G3035">
            <v>1631.64</v>
          </cell>
          <cell r="H3035">
            <v>1631.64</v>
          </cell>
          <cell r="I3035" t="str">
            <v>19.3.4</v>
          </cell>
        </row>
        <row r="3036">
          <cell r="A3036" t="str">
            <v>19-40-d-04</v>
          </cell>
          <cell r="B3036" t="str">
            <v>Stake &amp; bush from canal plantation etc : Pegs 6' long, 3"-6" dia: Tying with munj, patha ban</v>
          </cell>
          <cell r="C3036" t="str">
            <v>100 Rft</v>
          </cell>
          <cell r="D3036">
            <v>367.5</v>
          </cell>
          <cell r="E3036">
            <v>401.56</v>
          </cell>
          <cell r="F3036" t="str">
            <v>m</v>
          </cell>
          <cell r="G3036">
            <v>12.06</v>
          </cell>
          <cell r="H3036">
            <v>13.17</v>
          </cell>
          <cell r="I3036" t="str">
            <v>19.3.4</v>
          </cell>
        </row>
        <row r="3037">
          <cell r="A3037" t="str">
            <v>19-40-d-05</v>
          </cell>
          <cell r="B3037" t="str">
            <v>Stake &amp; bush from canal plantation etc : Pegs 6' long, 3"-6" dia: Wattle+intertwine brushwood</v>
          </cell>
          <cell r="C3037" t="str">
            <v>100 Rft</v>
          </cell>
          <cell r="D3037">
            <v>4777.5</v>
          </cell>
          <cell r="E3037">
            <v>26168</v>
          </cell>
          <cell r="F3037" t="str">
            <v>m</v>
          </cell>
          <cell r="G3037">
            <v>156.74</v>
          </cell>
          <cell r="H3037">
            <v>858.53</v>
          </cell>
          <cell r="I3037" t="str">
            <v>19.3.4</v>
          </cell>
        </row>
        <row r="3038">
          <cell r="A3038" t="str">
            <v>19-40-e-01</v>
          </cell>
          <cell r="B3038" t="str">
            <v>Stake &amp; bush from canal plantation etc : Pegs 8' long, 4"-8" dia:Unsharpened within 1km</v>
          </cell>
          <cell r="C3038" t="str">
            <v>100 No.</v>
          </cell>
          <cell r="D3038">
            <v>8452.5</v>
          </cell>
          <cell r="E3038">
            <v>9026.1</v>
          </cell>
          <cell r="F3038" t="str">
            <v>100 No.</v>
          </cell>
          <cell r="G3038">
            <v>8452.5</v>
          </cell>
          <cell r="H3038">
            <v>9026.1</v>
          </cell>
          <cell r="I3038" t="str">
            <v>19.3.4</v>
          </cell>
        </row>
        <row r="3039">
          <cell r="A3039" t="str">
            <v>19-40-e-02</v>
          </cell>
          <cell r="B3039" t="str">
            <v>Stake &amp; bush from canal plantation etc : Pegs 8' long, 4"-8" dia:Sharpening one end</v>
          </cell>
          <cell r="C3039" t="str">
            <v>100 No.</v>
          </cell>
          <cell r="D3039">
            <v>1719.9</v>
          </cell>
          <cell r="E3039">
            <v>1719.9</v>
          </cell>
          <cell r="F3039" t="str">
            <v>100 No.</v>
          </cell>
          <cell r="G3039">
            <v>1719.9</v>
          </cell>
          <cell r="H3039">
            <v>1719.9</v>
          </cell>
          <cell r="I3039" t="str">
            <v>19.3.4</v>
          </cell>
        </row>
        <row r="3040">
          <cell r="A3040" t="str">
            <v>19-40-e-03</v>
          </cell>
          <cell r="B3040" t="str">
            <v>Stake &amp; bush from canal plantation etc : Pegs 8' long, 4"-8" dia:Driving 2' below ground</v>
          </cell>
          <cell r="C3040" t="str">
            <v>100 No.</v>
          </cell>
          <cell r="D3040">
            <v>1804.49</v>
          </cell>
          <cell r="E3040">
            <v>1804.49</v>
          </cell>
          <cell r="F3040" t="str">
            <v>100 No.</v>
          </cell>
          <cell r="G3040">
            <v>1804.49</v>
          </cell>
          <cell r="H3040">
            <v>1804.49</v>
          </cell>
          <cell r="I3040" t="str">
            <v>19.3.4</v>
          </cell>
        </row>
        <row r="3041">
          <cell r="A3041" t="str">
            <v>19-40-e-04</v>
          </cell>
          <cell r="B3041" t="str">
            <v>Stake &amp; bush from canal plantation etc : Pegs 8' long, 4"-8" dia:Tying with munj, patha ban</v>
          </cell>
          <cell r="C3041" t="str">
            <v>100 Rft</v>
          </cell>
          <cell r="D3041">
            <v>367.5</v>
          </cell>
          <cell r="E3041">
            <v>408.37</v>
          </cell>
          <cell r="F3041" t="str">
            <v>m</v>
          </cell>
          <cell r="G3041">
            <v>12.06</v>
          </cell>
          <cell r="H3041">
            <v>13.4</v>
          </cell>
          <cell r="I3041" t="str">
            <v>19.3.4</v>
          </cell>
        </row>
        <row r="3042">
          <cell r="A3042" t="str">
            <v>19-40-e-05</v>
          </cell>
          <cell r="B3042" t="str">
            <v>Stake &amp; bush from canal plantation etc : Pegs 8' long, 4"-8" dia:Wattle+intertwine brushwood</v>
          </cell>
          <cell r="C3042" t="str">
            <v>100 Rft</v>
          </cell>
          <cell r="D3042">
            <v>5512.5</v>
          </cell>
          <cell r="E3042">
            <v>26903</v>
          </cell>
          <cell r="F3042" t="str">
            <v>m</v>
          </cell>
          <cell r="G3042">
            <v>180.86</v>
          </cell>
          <cell r="H3042">
            <v>882.64</v>
          </cell>
          <cell r="I3042" t="str">
            <v>19.3.4</v>
          </cell>
        </row>
        <row r="3043">
          <cell r="A3043" t="str">
            <v>19-41-a-01</v>
          </cell>
          <cell r="B3043" t="str">
            <v>Stake, market bamboo, bush from any source 8'-10' long, 2.5"-5" dia: Supply bamboo</v>
          </cell>
          <cell r="C3043" t="str">
            <v>100 No.</v>
          </cell>
          <cell r="D3043">
            <v>0</v>
          </cell>
          <cell r="E3043">
            <v>22227</v>
          </cell>
          <cell r="F3043" t="str">
            <v>100 No.</v>
          </cell>
          <cell r="G3043">
            <v>0</v>
          </cell>
          <cell r="H3043">
            <v>22227</v>
          </cell>
          <cell r="I3043" t="str">
            <v>19.3.4</v>
          </cell>
        </row>
        <row r="3044">
          <cell r="A3044" t="str">
            <v>19-41-a-02</v>
          </cell>
          <cell r="B3044" t="str">
            <v>Stake, market bamboo, bush from any source 8'-10' long, 2.5"-5" dia: Sharpen one end</v>
          </cell>
          <cell r="C3044" t="str">
            <v>100 No.</v>
          </cell>
          <cell r="D3044">
            <v>1470</v>
          </cell>
          <cell r="E3044">
            <v>1470</v>
          </cell>
          <cell r="F3044" t="str">
            <v>100 No.</v>
          </cell>
          <cell r="G3044">
            <v>1470</v>
          </cell>
          <cell r="H3044">
            <v>1470</v>
          </cell>
          <cell r="I3044" t="str">
            <v>19.3.4</v>
          </cell>
        </row>
        <row r="3045">
          <cell r="A3045" t="str">
            <v>19-41-a-03</v>
          </cell>
          <cell r="B3045" t="str">
            <v>Stake, market bamboo, bush from any source 8'-10' long, 2.5"-5" dia: Driving bamboo 2.5</v>
          </cell>
          <cell r="C3045" t="str">
            <v>100 No.</v>
          </cell>
          <cell r="D3045">
            <v>2575.56</v>
          </cell>
          <cell r="E3045">
            <v>2575.56</v>
          </cell>
          <cell r="F3045" t="str">
            <v>100 No.</v>
          </cell>
          <cell r="G3045">
            <v>2575.56</v>
          </cell>
          <cell r="H3045">
            <v>2575.56</v>
          </cell>
          <cell r="I3045" t="str">
            <v>19.3.4</v>
          </cell>
        </row>
        <row r="3046">
          <cell r="A3046" t="str">
            <v>19-41-a-04</v>
          </cell>
          <cell r="B3046" t="str">
            <v>Stake, market bamboo, bush from any source 8'-10' long, 2.5"-5" dia: Tying bamboo with wire</v>
          </cell>
          <cell r="C3046" t="str">
            <v>100 Rft</v>
          </cell>
          <cell r="D3046">
            <v>735</v>
          </cell>
          <cell r="E3046">
            <v>775.87</v>
          </cell>
          <cell r="F3046" t="str">
            <v>m</v>
          </cell>
          <cell r="G3046">
            <v>24.11</v>
          </cell>
          <cell r="H3046">
            <v>25.46</v>
          </cell>
          <cell r="I3046" t="str">
            <v>19.3.4</v>
          </cell>
        </row>
        <row r="3047">
          <cell r="A3047" t="str">
            <v>19-41-a-05</v>
          </cell>
          <cell r="B3047" t="str">
            <v>Stake, market bamboo, bush from any source 8'-10' long, 2.5"-5" dia: Wattle &amp; intertwine</v>
          </cell>
          <cell r="C3047" t="str">
            <v>100 Rft</v>
          </cell>
          <cell r="D3047">
            <v>6982.5</v>
          </cell>
          <cell r="E3047">
            <v>41207.300000000003</v>
          </cell>
          <cell r="F3047" t="str">
            <v>m</v>
          </cell>
          <cell r="G3047">
            <v>229.08</v>
          </cell>
          <cell r="H3047">
            <v>1351.95</v>
          </cell>
          <cell r="I3047" t="str">
            <v>19.3.4</v>
          </cell>
        </row>
        <row r="3048">
          <cell r="A3048" t="str">
            <v>19-41-b-01</v>
          </cell>
          <cell r="B3048" t="str">
            <v>Stake, market bamboo, bush from any source 10'-12' long, 2.5"-5"dia : Supply bamboo</v>
          </cell>
          <cell r="C3048" t="str">
            <v>100 No.</v>
          </cell>
          <cell r="D3048">
            <v>0</v>
          </cell>
          <cell r="E3048">
            <v>28560.5</v>
          </cell>
          <cell r="F3048" t="str">
            <v>100 No.</v>
          </cell>
          <cell r="G3048">
            <v>0</v>
          </cell>
          <cell r="H3048">
            <v>28560.5</v>
          </cell>
          <cell r="I3048" t="str">
            <v>19.3.4</v>
          </cell>
        </row>
        <row r="3049">
          <cell r="A3049" t="str">
            <v>19-41-b-02</v>
          </cell>
          <cell r="B3049" t="str">
            <v>Stake, market bamboo, bush from any source 10'-12' long, 2.5"-5"dia : Sharpen one end</v>
          </cell>
          <cell r="C3049" t="str">
            <v>100 No.</v>
          </cell>
          <cell r="D3049">
            <v>1719.9</v>
          </cell>
          <cell r="E3049">
            <v>1719.9</v>
          </cell>
          <cell r="F3049" t="str">
            <v>100 No.</v>
          </cell>
          <cell r="G3049">
            <v>1719.9</v>
          </cell>
          <cell r="H3049">
            <v>1719.9</v>
          </cell>
          <cell r="I3049" t="str">
            <v>19.3.4</v>
          </cell>
        </row>
        <row r="3050">
          <cell r="A3050" t="str">
            <v>19-41-b-03</v>
          </cell>
          <cell r="B3050" t="str">
            <v>Stake, market bamboo, bush from any source 10'-12' long, 2.5"-5"dia : Driving bamboo 2.75</v>
          </cell>
          <cell r="C3050" t="str">
            <v>100 No.</v>
          </cell>
          <cell r="D3050">
            <v>2186.62</v>
          </cell>
          <cell r="E3050">
            <v>2186.62</v>
          </cell>
          <cell r="F3050" t="str">
            <v>100 No.</v>
          </cell>
          <cell r="G3050">
            <v>2186.62</v>
          </cell>
          <cell r="H3050">
            <v>2186.62</v>
          </cell>
          <cell r="I3050" t="str">
            <v>19.3.4</v>
          </cell>
        </row>
        <row r="3051">
          <cell r="A3051" t="str">
            <v>19-41-b-04</v>
          </cell>
          <cell r="B3051" t="str">
            <v>Stake, market bamboo, bush from any source 10'-12' long, 2.5"-5"dia : Tying bamboo with wire</v>
          </cell>
          <cell r="C3051" t="str">
            <v>100 Rft</v>
          </cell>
          <cell r="D3051">
            <v>367.5</v>
          </cell>
          <cell r="E3051">
            <v>3559.58</v>
          </cell>
          <cell r="F3051" t="str">
            <v>m</v>
          </cell>
          <cell r="G3051">
            <v>12.06</v>
          </cell>
          <cell r="H3051">
            <v>116.78</v>
          </cell>
          <cell r="I3051" t="str">
            <v>19.3.4</v>
          </cell>
        </row>
        <row r="3052">
          <cell r="A3052" t="str">
            <v>19-41-b-05</v>
          </cell>
          <cell r="B3052" t="str">
            <v>Stake, market bamboo, bush from any source 10'-12' long, 2.5"-5"dia : Wattle &amp; intertwine</v>
          </cell>
          <cell r="C3052" t="str">
            <v>100 Rft</v>
          </cell>
          <cell r="D3052">
            <v>8673</v>
          </cell>
          <cell r="E3052">
            <v>51454</v>
          </cell>
          <cell r="F3052" t="str">
            <v>m</v>
          </cell>
          <cell r="G3052">
            <v>284.55</v>
          </cell>
          <cell r="H3052">
            <v>1688.12</v>
          </cell>
          <cell r="I3052" t="str">
            <v>19.3.4</v>
          </cell>
        </row>
        <row r="3053">
          <cell r="A3053" t="str">
            <v>19-41-c-01</v>
          </cell>
          <cell r="B3053" t="str">
            <v>Stake, market bamboo, bush from any source 12'-14' long, 2.5"-5"dia : Supply bamboo</v>
          </cell>
          <cell r="C3053" t="str">
            <v>100 No.</v>
          </cell>
          <cell r="D3053">
            <v>0</v>
          </cell>
          <cell r="E3053">
            <v>29516.5</v>
          </cell>
          <cell r="F3053" t="str">
            <v>100 No.</v>
          </cell>
          <cell r="G3053">
            <v>0</v>
          </cell>
          <cell r="H3053">
            <v>29516.5</v>
          </cell>
          <cell r="I3053" t="str">
            <v>19.3.4</v>
          </cell>
        </row>
        <row r="3054">
          <cell r="A3054" t="str">
            <v>19-41-c-02</v>
          </cell>
          <cell r="B3054" t="str">
            <v>Stake, market bamboo, bush from any source 12'-14' long, 2.5"-5"dia : Sharpen one end</v>
          </cell>
          <cell r="C3054" t="str">
            <v>100 No.</v>
          </cell>
          <cell r="D3054">
            <v>1940.4</v>
          </cell>
          <cell r="E3054">
            <v>1940.4</v>
          </cell>
          <cell r="F3054" t="str">
            <v>100 No.</v>
          </cell>
          <cell r="G3054">
            <v>1940.4</v>
          </cell>
          <cell r="H3054">
            <v>1940.4</v>
          </cell>
          <cell r="I3054" t="str">
            <v>19.3.4</v>
          </cell>
        </row>
        <row r="3055">
          <cell r="A3055" t="str">
            <v>19-41-c-03</v>
          </cell>
          <cell r="B3055" t="str">
            <v>Stake, market bamboo, bush from any source 12'-14' long, 2.5"-5"dia : Driving bamboo 3.5</v>
          </cell>
          <cell r="C3055" t="str">
            <v>100 No</v>
          </cell>
          <cell r="D3055">
            <v>2429.2399999999998</v>
          </cell>
          <cell r="E3055">
            <v>2429.2399999999998</v>
          </cell>
          <cell r="F3055" t="str">
            <v>100 No</v>
          </cell>
          <cell r="G3055">
            <v>2429.2399999999998</v>
          </cell>
          <cell r="H3055">
            <v>2429.2399999999998</v>
          </cell>
          <cell r="I3055" t="str">
            <v>19.3.4</v>
          </cell>
        </row>
        <row r="3056">
          <cell r="A3056" t="str">
            <v>19-41-c-04</v>
          </cell>
          <cell r="B3056" t="str">
            <v>Stake, market bamboo, bush from any source 12'-14' long, 2.5"-5"dia : Tying bamboo with wire</v>
          </cell>
          <cell r="C3056" t="str">
            <v>100 Rft</v>
          </cell>
          <cell r="D3056">
            <v>367.5</v>
          </cell>
          <cell r="E3056">
            <v>3559.58</v>
          </cell>
          <cell r="F3056" t="str">
            <v>m</v>
          </cell>
          <cell r="G3056">
            <v>12.06</v>
          </cell>
          <cell r="H3056">
            <v>116.78</v>
          </cell>
          <cell r="I3056" t="str">
            <v>19.3.4</v>
          </cell>
        </row>
        <row r="3057">
          <cell r="A3057" t="str">
            <v>19-41-c-05</v>
          </cell>
          <cell r="B3057" t="str">
            <v>Stake, market bamboo, bush from any source 12'-14' long, 2.5"-5"dia : Wattle &amp; intertwine</v>
          </cell>
          <cell r="C3057" t="str">
            <v>100 Rft</v>
          </cell>
          <cell r="D3057">
            <v>10120.950000000001</v>
          </cell>
          <cell r="E3057">
            <v>70014.350000000006</v>
          </cell>
          <cell r="F3057" t="str">
            <v>m</v>
          </cell>
          <cell r="G3057">
            <v>332.05</v>
          </cell>
          <cell r="H3057">
            <v>2297.06</v>
          </cell>
          <cell r="I3057" t="str">
            <v>19.3.4</v>
          </cell>
        </row>
        <row r="3058">
          <cell r="A3058" t="str">
            <v>19-41-d-01</v>
          </cell>
          <cell r="B3058" t="str">
            <v>Stake, market bamboo, bush from any source 14'-16' long, 2.5"-5"dia : Supply bamboo</v>
          </cell>
          <cell r="C3058" t="str">
            <v>100 No.</v>
          </cell>
          <cell r="D3058">
            <v>0</v>
          </cell>
          <cell r="E3058">
            <v>31787</v>
          </cell>
          <cell r="F3058" t="str">
            <v>100 No.</v>
          </cell>
          <cell r="G3058">
            <v>0</v>
          </cell>
          <cell r="H3058">
            <v>31787</v>
          </cell>
          <cell r="I3058" t="str">
            <v>19.3.4</v>
          </cell>
        </row>
        <row r="3059">
          <cell r="A3059" t="str">
            <v>19-41-d-02</v>
          </cell>
          <cell r="B3059" t="str">
            <v>Stake, market bamboo, bush from any source 14'-16' long, 2.5"-5"dia : Sharpen one end</v>
          </cell>
          <cell r="C3059" t="str">
            <v>100 No.</v>
          </cell>
          <cell r="D3059">
            <v>2205</v>
          </cell>
          <cell r="E3059">
            <v>2205</v>
          </cell>
          <cell r="F3059" t="str">
            <v>100 No.</v>
          </cell>
          <cell r="G3059">
            <v>2205</v>
          </cell>
          <cell r="H3059">
            <v>2205</v>
          </cell>
          <cell r="I3059" t="str">
            <v>19.3.4</v>
          </cell>
        </row>
        <row r="3060">
          <cell r="A3060" t="str">
            <v>19-41-d-03</v>
          </cell>
          <cell r="B3060" t="str">
            <v>Stake, market bamboo, bush from any source 14'-16' long, 2.5"-5"dia : Driving bamboo 4'</v>
          </cell>
          <cell r="C3060" t="str">
            <v>100 No.</v>
          </cell>
          <cell r="D3060">
            <v>2707.25</v>
          </cell>
          <cell r="E3060">
            <v>2707.25</v>
          </cell>
          <cell r="F3060" t="str">
            <v>100 No.</v>
          </cell>
          <cell r="G3060">
            <v>2707.25</v>
          </cell>
          <cell r="H3060">
            <v>2707.25</v>
          </cell>
          <cell r="I3060" t="str">
            <v>19.3.4</v>
          </cell>
        </row>
        <row r="3061">
          <cell r="A3061" t="str">
            <v>19-41-d-04</v>
          </cell>
          <cell r="B3061" t="str">
            <v>Stake, market bamboo, bush from any source 14'-16' long, 2.5"-5"dia : Tying bamboo with wire</v>
          </cell>
          <cell r="C3061" t="str">
            <v>100 Rft</v>
          </cell>
          <cell r="D3061">
            <v>520.62</v>
          </cell>
          <cell r="E3061">
            <v>3408.7</v>
          </cell>
          <cell r="F3061" t="str">
            <v>m</v>
          </cell>
          <cell r="G3061">
            <v>17.079999999999998</v>
          </cell>
          <cell r="H3061">
            <v>111.83</v>
          </cell>
          <cell r="I3061" t="str">
            <v>19.3.4</v>
          </cell>
        </row>
        <row r="3062">
          <cell r="A3062" t="str">
            <v>19-41-d-05</v>
          </cell>
          <cell r="B3062" t="str">
            <v>Stake, market bamboo, bush from any source 14'-16' long, 2.5"-5"dia : Wattle &amp; intertwine</v>
          </cell>
          <cell r="C3062" t="str">
            <v>100 Rft</v>
          </cell>
          <cell r="D3062">
            <v>10290</v>
          </cell>
          <cell r="E3062">
            <v>78739.600000000006</v>
          </cell>
          <cell r="F3062" t="str">
            <v>m</v>
          </cell>
          <cell r="G3062">
            <v>337.6</v>
          </cell>
          <cell r="H3062">
            <v>2583.3200000000002</v>
          </cell>
          <cell r="I3062" t="str">
            <v>19.3.4</v>
          </cell>
        </row>
        <row r="3063">
          <cell r="A3063" t="str">
            <v>19-41-e-01</v>
          </cell>
          <cell r="B3063" t="str">
            <v>Stake, market bamboo, bush from any source 16'-20' long, 2.5"-5"dia : Supply bamboo</v>
          </cell>
          <cell r="C3063" t="str">
            <v>100 No.</v>
          </cell>
          <cell r="D3063">
            <v>0</v>
          </cell>
          <cell r="E3063">
            <v>62140</v>
          </cell>
          <cell r="F3063" t="str">
            <v>100 No.</v>
          </cell>
          <cell r="G3063">
            <v>0</v>
          </cell>
          <cell r="H3063">
            <v>62140</v>
          </cell>
          <cell r="I3063" t="str">
            <v>19.3.4</v>
          </cell>
        </row>
        <row r="3064">
          <cell r="A3064" t="str">
            <v>19-41-e-02</v>
          </cell>
          <cell r="B3064" t="str">
            <v>Stake, market bamboo, bush from any source 16'-20' long, 2.5"-5" dia : Sharpen one end</v>
          </cell>
          <cell r="C3064" t="str">
            <v>100 No.</v>
          </cell>
          <cell r="D3064">
            <v>2587.1999999999998</v>
          </cell>
          <cell r="E3064">
            <v>2587.1999999999998</v>
          </cell>
          <cell r="F3064" t="str">
            <v>100 No.</v>
          </cell>
          <cell r="G3064">
            <v>2587.1999999999998</v>
          </cell>
          <cell r="H3064">
            <v>2587.1999999999998</v>
          </cell>
          <cell r="I3064" t="str">
            <v>19.3.4</v>
          </cell>
        </row>
        <row r="3065">
          <cell r="A3065" t="str">
            <v>19-41-e-03</v>
          </cell>
          <cell r="B3065" t="str">
            <v>Stake, market bamboo, bush from any source 16'-20' long, 2.5"-5" dia : Driving bamboo 4'</v>
          </cell>
          <cell r="C3065" t="str">
            <v>100 No.</v>
          </cell>
          <cell r="D3065">
            <v>3262.24</v>
          </cell>
          <cell r="E3065">
            <v>3262.24</v>
          </cell>
          <cell r="F3065" t="str">
            <v>100 No.</v>
          </cell>
          <cell r="G3065">
            <v>3262.24</v>
          </cell>
          <cell r="H3065">
            <v>3262.24</v>
          </cell>
          <cell r="I3065" t="str">
            <v>19.3.4</v>
          </cell>
        </row>
        <row r="3066">
          <cell r="A3066" t="str">
            <v>19-41-e-04</v>
          </cell>
          <cell r="B3066" t="str">
            <v>Stake, market bamboo, bush from any source 16'-20' long, 2.5"-5" dia : Tying bamboo with wire</v>
          </cell>
          <cell r="C3066" t="str">
            <v>100 Rft</v>
          </cell>
          <cell r="D3066">
            <v>367.5</v>
          </cell>
          <cell r="E3066">
            <v>3559.58</v>
          </cell>
          <cell r="F3066" t="str">
            <v>m</v>
          </cell>
          <cell r="G3066">
            <v>12.06</v>
          </cell>
          <cell r="H3066">
            <v>116.78</v>
          </cell>
          <cell r="I3066" t="str">
            <v>19.3.4</v>
          </cell>
        </row>
        <row r="3067">
          <cell r="A3067" t="str">
            <v>19-41-e-05</v>
          </cell>
          <cell r="B3067" t="str">
            <v>Stake, market bamboo, bush from any source 16'-20' long, 2.5"-5" dia : Wattle &amp; intertwine</v>
          </cell>
          <cell r="C3067" t="str">
            <v>100 Rft</v>
          </cell>
          <cell r="D3067">
            <v>11025</v>
          </cell>
          <cell r="E3067">
            <v>88030.8</v>
          </cell>
          <cell r="F3067" t="str">
            <v>m</v>
          </cell>
          <cell r="G3067">
            <v>361.71</v>
          </cell>
          <cell r="H3067">
            <v>2888.15</v>
          </cell>
          <cell r="I3067" t="str">
            <v>19.3.4</v>
          </cell>
        </row>
        <row r="3068">
          <cell r="A3068" t="str">
            <v>19-42</v>
          </cell>
          <cell r="B3068" t="str">
            <v>Cut &amp; supply brushwood from canal plantation or from any other source, within 1.5 km.</v>
          </cell>
          <cell r="C3068" t="str">
            <v>100 Cft</v>
          </cell>
          <cell r="D3068">
            <v>735</v>
          </cell>
          <cell r="E3068">
            <v>15723.32</v>
          </cell>
          <cell r="F3068" t="str">
            <v>m3</v>
          </cell>
          <cell r="G3068">
            <v>259.56</v>
          </cell>
          <cell r="H3068">
            <v>5552.64</v>
          </cell>
          <cell r="I3068" t="str">
            <v>19.3.4</v>
          </cell>
        </row>
        <row r="3069">
          <cell r="A3069" t="str">
            <v>19-43</v>
          </cell>
          <cell r="B3069" t="str">
            <v>Filling brush wood only, thoroughly packed</v>
          </cell>
          <cell r="C3069" t="str">
            <v>100 Cft</v>
          </cell>
          <cell r="D3069">
            <v>366.03</v>
          </cell>
          <cell r="E3069">
            <v>366.03</v>
          </cell>
          <cell r="F3069" t="str">
            <v>m3</v>
          </cell>
          <cell r="G3069">
            <v>129.26</v>
          </cell>
          <cell r="H3069">
            <v>129.26</v>
          </cell>
          <cell r="I3069" t="str">
            <v>19.3.4</v>
          </cell>
        </row>
        <row r="3070">
          <cell r="A3070" t="str">
            <v>19-44</v>
          </cell>
          <cell r="B3070" t="str">
            <v>Covering road 10' to 12' wide, with 3" sarkanda or jungle, upto 50m lead</v>
          </cell>
          <cell r="C3070" t="str">
            <v>100 Rft</v>
          </cell>
          <cell r="D3070">
            <v>439.53</v>
          </cell>
          <cell r="E3070">
            <v>439.53</v>
          </cell>
          <cell r="F3070" t="str">
            <v>m</v>
          </cell>
          <cell r="G3070">
            <v>14.42</v>
          </cell>
          <cell r="H3070">
            <v>14.42</v>
          </cell>
          <cell r="I3070" t="str">
            <v>19.4.2</v>
          </cell>
        </row>
        <row r="3071">
          <cell r="A3071" t="str">
            <v>19-45</v>
          </cell>
          <cell r="B3071" t="str">
            <v>Gachi pitching 1' thick</v>
          </cell>
          <cell r="C3071" t="str">
            <v>100 Sft</v>
          </cell>
          <cell r="D3071">
            <v>4781.91</v>
          </cell>
          <cell r="E3071">
            <v>4781.91</v>
          </cell>
          <cell r="F3071" t="str">
            <v>m2</v>
          </cell>
          <cell r="G3071">
            <v>514.53</v>
          </cell>
          <cell r="H3071">
            <v>514.53</v>
          </cell>
          <cell r="I3071" t="str">
            <v>19.2.1</v>
          </cell>
        </row>
        <row r="3072">
          <cell r="A3072" t="str">
            <v>19-46</v>
          </cell>
          <cell r="B3072" t="str">
            <v>Gachi pitching done with silt clearance and berm dressing</v>
          </cell>
          <cell r="C3072" t="str">
            <v>100 Sft</v>
          </cell>
          <cell r="D3072">
            <v>4043.97</v>
          </cell>
          <cell r="E3072">
            <v>4043.97</v>
          </cell>
          <cell r="F3072" t="str">
            <v>m2</v>
          </cell>
          <cell r="G3072">
            <v>435.13</v>
          </cell>
          <cell r="H3072">
            <v>435.13</v>
          </cell>
          <cell r="I3072" t="str">
            <v>19.2.1</v>
          </cell>
        </row>
        <row r="3073">
          <cell r="A3073" t="str">
            <v>19-47</v>
          </cell>
          <cell r="B3073" t="str">
            <v>Filter granular backfill behind retaining wall (stone/boulder filling upto one meter to prevent choking of weep holes</v>
          </cell>
          <cell r="C3073" t="str">
            <v>100 Cft</v>
          </cell>
          <cell r="D3073">
            <v>1776.25</v>
          </cell>
          <cell r="E3073">
            <v>3598.51</v>
          </cell>
          <cell r="F3073" t="str">
            <v>m3</v>
          </cell>
          <cell r="G3073">
            <v>627.28</v>
          </cell>
          <cell r="H3073">
            <v>1270.8</v>
          </cell>
          <cell r="I3073" t="str">
            <v>19.2.2 , 19.3.2</v>
          </cell>
        </row>
        <row r="3074">
          <cell r="A3074" t="str">
            <v>20-01-a</v>
          </cell>
          <cell r="B3074" t="str">
            <v>Earth Work for Outlet excavation, refilling, ramming and Puddling:Channel discharge Upto 50 cusecs</v>
          </cell>
          <cell r="C3074" t="str">
            <v>Job</v>
          </cell>
          <cell r="D3074">
            <v>1225.02</v>
          </cell>
          <cell r="E3074">
            <v>1225.02</v>
          </cell>
          <cell r="F3074" t="str">
            <v>Job</v>
          </cell>
          <cell r="G3074">
            <v>1225.02</v>
          </cell>
          <cell r="H3074">
            <v>1225.02</v>
          </cell>
          <cell r="I3074" t="str">
            <v>20.3 , 20.4.1</v>
          </cell>
          <cell r="J3074" t="str">
            <v>Rate for all finished works include the removal of the surplus debris un-used material and by products.</v>
          </cell>
        </row>
        <row r="3075">
          <cell r="A3075" t="str">
            <v>20-01-b</v>
          </cell>
          <cell r="B3075" t="str">
            <v>Earth Work for Outlet excavation, refilling, ramming and Puddlingb) Channels discharge from 51-100 Cs.</v>
          </cell>
          <cell r="C3075" t="str">
            <v>Job</v>
          </cell>
          <cell r="D3075">
            <v>1617</v>
          </cell>
          <cell r="E3075">
            <v>1617</v>
          </cell>
          <cell r="F3075" t="str">
            <v>Job</v>
          </cell>
          <cell r="G3075">
            <v>1617</v>
          </cell>
          <cell r="H3075">
            <v>1617</v>
          </cell>
          <cell r="I3075" t="str">
            <v>20.3 , 20.4.1</v>
          </cell>
        </row>
        <row r="3076">
          <cell r="A3076" t="str">
            <v>20-01-c</v>
          </cell>
          <cell r="B3076" t="str">
            <v>Earth Work for Outlet excavation, refilling, ramming and Puddlingc) Channels discharge from 101-200 Cs.</v>
          </cell>
          <cell r="C3076" t="str">
            <v>Job</v>
          </cell>
          <cell r="D3076">
            <v>2449.98</v>
          </cell>
          <cell r="E3076">
            <v>2449.98</v>
          </cell>
          <cell r="F3076" t="str">
            <v>Job</v>
          </cell>
          <cell r="G3076">
            <v>2449.98</v>
          </cell>
          <cell r="H3076">
            <v>2449.98</v>
          </cell>
          <cell r="I3076" t="str">
            <v>20.3 , 20.4.1</v>
          </cell>
        </row>
        <row r="3077">
          <cell r="A3077" t="str">
            <v>20-01-d</v>
          </cell>
          <cell r="B3077" t="str">
            <v>Earth Work for Outlet excavation, refilling, ramming and Puddlingd) Channels discharge from 201-350 Cs.</v>
          </cell>
          <cell r="C3077" t="str">
            <v>Job</v>
          </cell>
          <cell r="D3077">
            <v>3307.5</v>
          </cell>
          <cell r="E3077">
            <v>3307.5</v>
          </cell>
          <cell r="F3077" t="str">
            <v>Job</v>
          </cell>
          <cell r="G3077">
            <v>3307.5</v>
          </cell>
          <cell r="H3077">
            <v>3307.5</v>
          </cell>
          <cell r="I3077" t="str">
            <v>20.3 , 20.4.1</v>
          </cell>
        </row>
        <row r="3078">
          <cell r="A3078" t="str">
            <v>20-01-e</v>
          </cell>
          <cell r="B3078" t="str">
            <v>Earth Work for Outlet excavation, refilling, ramming and Puddlinge) Channels discharge over 350 Cs.</v>
          </cell>
          <cell r="C3078" t="str">
            <v>Job</v>
          </cell>
          <cell r="D3078">
            <v>4900.0200000000004</v>
          </cell>
          <cell r="E3078">
            <v>4900.0200000000004</v>
          </cell>
          <cell r="F3078" t="str">
            <v>Job</v>
          </cell>
          <cell r="G3078">
            <v>4900.0200000000004</v>
          </cell>
          <cell r="H3078">
            <v>4900.0200000000004</v>
          </cell>
          <cell r="I3078" t="str">
            <v>20.3 , 20.4.1</v>
          </cell>
        </row>
        <row r="3079">
          <cell r="A3079" t="str">
            <v>20-02-a</v>
          </cell>
          <cell r="B3079" t="str">
            <v>Dismantling outlets: Old types such as KGO's orfices, etc</v>
          </cell>
          <cell r="C3079" t="str">
            <v>Each</v>
          </cell>
          <cell r="D3079">
            <v>1225.02</v>
          </cell>
          <cell r="E3079">
            <v>1225.02</v>
          </cell>
          <cell r="F3079" t="str">
            <v>Each</v>
          </cell>
          <cell r="G3079">
            <v>1225.02</v>
          </cell>
          <cell r="H3079">
            <v>1225.02</v>
          </cell>
          <cell r="I3079" t="str">
            <v>20.4.1</v>
          </cell>
          <cell r="J3079" t="str">
            <v>These rates are for total dismantlement and removal of material. The rates do not include earth work for which rates are given in item No. 20-01 above</v>
          </cell>
        </row>
        <row r="3080">
          <cell r="A3080" t="str">
            <v>20-02-b</v>
          </cell>
          <cell r="B3080" t="str">
            <v>Dismantling outlets: APM or OF, 'H' upto 2.0 ft. (610 mm)</v>
          </cell>
          <cell r="C3080" t="str">
            <v>Each</v>
          </cell>
          <cell r="D3080">
            <v>1837.5</v>
          </cell>
          <cell r="E3080">
            <v>1837.5</v>
          </cell>
          <cell r="F3080" t="str">
            <v>Each</v>
          </cell>
          <cell r="G3080">
            <v>1837.5</v>
          </cell>
          <cell r="H3080">
            <v>1837.5</v>
          </cell>
          <cell r="I3080" t="str">
            <v>20.4.1</v>
          </cell>
        </row>
        <row r="3081">
          <cell r="A3081" t="str">
            <v>20-02-c</v>
          </cell>
          <cell r="B3081" t="str">
            <v>Dismantling outlets:APM or OF, 'H' from 2.1 ft. (635mm) to 3.0 ft (915 mm)</v>
          </cell>
          <cell r="C3081" t="str">
            <v>Each</v>
          </cell>
          <cell r="D3081">
            <v>2449.98</v>
          </cell>
          <cell r="E3081">
            <v>2449.98</v>
          </cell>
          <cell r="F3081" t="str">
            <v>Each</v>
          </cell>
          <cell r="G3081">
            <v>2449.98</v>
          </cell>
          <cell r="H3081">
            <v>2449.98</v>
          </cell>
          <cell r="I3081" t="str">
            <v>20.4.1</v>
          </cell>
        </row>
        <row r="3082">
          <cell r="A3082" t="str">
            <v>20-02-d</v>
          </cell>
          <cell r="B3082" t="str">
            <v>Dismantling outlets: APM or OF, 'H' above 3.0 ft (915 mm)</v>
          </cell>
          <cell r="C3082" t="str">
            <v>Each</v>
          </cell>
          <cell r="D3082">
            <v>3062.52</v>
          </cell>
          <cell r="E3082">
            <v>3062.52</v>
          </cell>
          <cell r="F3082" t="str">
            <v>Each</v>
          </cell>
          <cell r="G3082">
            <v>3062.52</v>
          </cell>
          <cell r="H3082">
            <v>3062.52</v>
          </cell>
          <cell r="I3082" t="str">
            <v>20.4.1</v>
          </cell>
        </row>
        <row r="3083">
          <cell r="A3083" t="str">
            <v>20-02-e</v>
          </cell>
          <cell r="B3083" t="str">
            <v>Dismantling outlets: Tail cluster bifurcation</v>
          </cell>
          <cell r="C3083" t="str">
            <v>Each</v>
          </cell>
          <cell r="D3083">
            <v>1837.5</v>
          </cell>
          <cell r="E3083">
            <v>1837.5</v>
          </cell>
          <cell r="F3083" t="str">
            <v>Each</v>
          </cell>
          <cell r="G3083">
            <v>1837.5</v>
          </cell>
          <cell r="H3083">
            <v>1837.5</v>
          </cell>
          <cell r="I3083" t="str">
            <v>20.4.1</v>
          </cell>
        </row>
        <row r="3084">
          <cell r="A3084" t="str">
            <v>20-02-f</v>
          </cell>
          <cell r="B3084" t="str">
            <v>Dismantling outlets: Tail cluster trifurcation</v>
          </cell>
          <cell r="C3084" t="str">
            <v>Each</v>
          </cell>
          <cell r="D3084">
            <v>2449.98</v>
          </cell>
          <cell r="E3084">
            <v>2449.98</v>
          </cell>
          <cell r="F3084" t="str">
            <v>Each</v>
          </cell>
          <cell r="G3084">
            <v>2449.98</v>
          </cell>
          <cell r="H3084">
            <v>2449.98</v>
          </cell>
          <cell r="I3084" t="str">
            <v>20.4.1</v>
          </cell>
        </row>
        <row r="3085">
          <cell r="A3085" t="str">
            <v>20-02-g</v>
          </cell>
          <cell r="B3085" t="str">
            <v>Dismantling outlets: Tail cluster quardification</v>
          </cell>
          <cell r="C3085" t="str">
            <v>Each</v>
          </cell>
          <cell r="D3085">
            <v>3062.52</v>
          </cell>
          <cell r="E3085">
            <v>3062.52</v>
          </cell>
          <cell r="F3085" t="str">
            <v>Each</v>
          </cell>
          <cell r="G3085">
            <v>3062.52</v>
          </cell>
          <cell r="H3085">
            <v>3062.52</v>
          </cell>
          <cell r="I3085" t="str">
            <v>20.4.1</v>
          </cell>
        </row>
        <row r="3086">
          <cell r="A3086" t="str">
            <v>20-03</v>
          </cell>
          <cell r="B3086" t="str">
            <v>Making temporary APM brick block &amp; fixing at site.</v>
          </cell>
          <cell r="C3086" t="str">
            <v>Each</v>
          </cell>
          <cell r="D3086">
            <v>727.65</v>
          </cell>
          <cell r="E3086">
            <v>1152.47</v>
          </cell>
          <cell r="F3086" t="str">
            <v>Each</v>
          </cell>
          <cell r="G3086">
            <v>727.65</v>
          </cell>
          <cell r="H3086">
            <v>1152.47</v>
          </cell>
          <cell r="I3086" t="str">
            <v>20.2.1, 20.2.2, 20.2.6 , 20.4.1</v>
          </cell>
        </row>
        <row r="3087">
          <cell r="A3087" t="str">
            <v>20-04</v>
          </cell>
          <cell r="B3087" t="str">
            <v>Dismantling walls, taking out temporary APM brick block, fixing iron block &amp; rebuilding walls</v>
          </cell>
          <cell r="C3087" t="str">
            <v>Job</v>
          </cell>
          <cell r="D3087">
            <v>1470</v>
          </cell>
          <cell r="E3087">
            <v>1470</v>
          </cell>
          <cell r="F3087" t="str">
            <v>Job</v>
          </cell>
          <cell r="G3087">
            <v>1470</v>
          </cell>
          <cell r="H3087">
            <v>1470</v>
          </cell>
          <cell r="I3087" t="str">
            <v>20.2.1, 20.2.2, 20.2.6 , 20.4.1</v>
          </cell>
        </row>
        <row r="3088">
          <cell r="A3088" t="str">
            <v>20-05</v>
          </cell>
          <cell r="B3088" t="str">
            <v>Dismantling walls &amp; fitting iron block of O.F outlets</v>
          </cell>
          <cell r="C3088" t="str">
            <v>Each</v>
          </cell>
          <cell r="D3088">
            <v>1837.5</v>
          </cell>
          <cell r="E3088">
            <v>1837.5</v>
          </cell>
          <cell r="F3088" t="str">
            <v>Each</v>
          </cell>
          <cell r="G3088">
            <v>1837.5</v>
          </cell>
          <cell r="H3088">
            <v>1837.5</v>
          </cell>
          <cell r="I3088" t="str">
            <v>20.2.1, 20.2.2, 20.2.6 , 20.4.1</v>
          </cell>
        </row>
        <row r="3089">
          <cell r="A3089" t="str">
            <v>20-06-a</v>
          </cell>
          <cell r="B3089" t="str">
            <v>Constructing, watching &amp; removing bund for outlet built in runningwater : Upto 3' (915 mm) depth</v>
          </cell>
          <cell r="C3089" t="str">
            <v>Each</v>
          </cell>
          <cell r="D3089">
            <v>2940</v>
          </cell>
          <cell r="E3089">
            <v>2940</v>
          </cell>
          <cell r="F3089" t="str">
            <v>Each</v>
          </cell>
          <cell r="G3089">
            <v>2940</v>
          </cell>
          <cell r="H3089">
            <v>2940</v>
          </cell>
          <cell r="I3089" t="str">
            <v>20.2, 20.3 , 20.4.1</v>
          </cell>
        </row>
        <row r="3090">
          <cell r="A3090" t="str">
            <v>20-06-b</v>
          </cell>
          <cell r="B3090" t="str">
            <v>Constructing, watching &amp; removing bund for outlet built in running water : Over 3' depth</v>
          </cell>
          <cell r="C3090" t="str">
            <v>Each</v>
          </cell>
          <cell r="D3090">
            <v>3969</v>
          </cell>
          <cell r="E3090">
            <v>3969</v>
          </cell>
          <cell r="F3090" t="str">
            <v>Each</v>
          </cell>
          <cell r="G3090">
            <v>3969</v>
          </cell>
          <cell r="H3090">
            <v>3969</v>
          </cell>
          <cell r="I3090" t="str">
            <v>20.2, 20.3 , 20.4.1</v>
          </cell>
        </row>
        <row r="3091">
          <cell r="A3091" t="str">
            <v>20-07</v>
          </cell>
          <cell r="B3091" t="str">
            <v>Adjusting "B" of tail cluster by dismantling and rebuilding throat walls</v>
          </cell>
          <cell r="C3091" t="str">
            <v>Each</v>
          </cell>
          <cell r="D3091">
            <v>1139.25</v>
          </cell>
          <cell r="E3091">
            <v>1739.14</v>
          </cell>
          <cell r="F3091" t="str">
            <v>Each</v>
          </cell>
          <cell r="G3091">
            <v>1139.25</v>
          </cell>
          <cell r="H3091">
            <v>1739.14</v>
          </cell>
          <cell r="I3091" t="str">
            <v>20.2, 20.3 , 20.4.1</v>
          </cell>
        </row>
        <row r="3092">
          <cell r="A3092" t="str">
            <v>20-08</v>
          </cell>
          <cell r="B3092" t="str">
            <v>Adjusting "Y" of an APM outlet, including dismantling and rebuilding</v>
          </cell>
          <cell r="C3092" t="str">
            <v>Each</v>
          </cell>
          <cell r="D3092">
            <v>2205</v>
          </cell>
          <cell r="E3092">
            <v>3172.95</v>
          </cell>
          <cell r="F3092" t="str">
            <v>Each</v>
          </cell>
          <cell r="G3092">
            <v>2205</v>
          </cell>
          <cell r="H3092">
            <v>3172.95</v>
          </cell>
          <cell r="I3092" t="str">
            <v>20.2, 20.3 , 20.4.1</v>
          </cell>
        </row>
        <row r="3093">
          <cell r="A3093" t="str">
            <v>20-09-a</v>
          </cell>
          <cell r="B3093" t="str">
            <v>Bending rolled steel beams or rails</v>
          </cell>
          <cell r="C3093" t="str">
            <v>Each</v>
          </cell>
          <cell r="D3093">
            <v>2205</v>
          </cell>
          <cell r="E3093">
            <v>2360.35</v>
          </cell>
          <cell r="F3093" t="str">
            <v>Each</v>
          </cell>
          <cell r="G3093">
            <v>2205</v>
          </cell>
          <cell r="H3093">
            <v>2360.35</v>
          </cell>
          <cell r="I3093" t="str">
            <v>20.2, 20.3 , 20.4.1</v>
          </cell>
        </row>
        <row r="3094">
          <cell r="A3094" t="str">
            <v>20-09-b</v>
          </cell>
          <cell r="B3094" t="str">
            <v>Extra labour in fixing APM and O.F. outlet blocks including dressings of bricks: Depth more than 4.0' to 5.0'</v>
          </cell>
          <cell r="C3094" t="str">
            <v>Each</v>
          </cell>
          <cell r="D3094">
            <v>1653.75</v>
          </cell>
          <cell r="E3094">
            <v>1809.1</v>
          </cell>
          <cell r="F3094" t="str">
            <v>Each</v>
          </cell>
          <cell r="G3094">
            <v>1653.75</v>
          </cell>
          <cell r="H3094">
            <v>1809.1</v>
          </cell>
          <cell r="I3094" t="str">
            <v>20.2, 20.3 , 20.4.1</v>
          </cell>
        </row>
        <row r="3095">
          <cell r="A3095" t="str">
            <v>20-09-c</v>
          </cell>
          <cell r="B3095" t="str">
            <v>Extra labour in fixing APM and OF outlet blocks Depth more than 3.0' to 4.0'</v>
          </cell>
          <cell r="C3095" t="str">
            <v>Each</v>
          </cell>
          <cell r="D3095">
            <v>1323</v>
          </cell>
          <cell r="E3095">
            <v>1478.35</v>
          </cell>
          <cell r="F3095" t="str">
            <v>Each</v>
          </cell>
          <cell r="G3095">
            <v>1323</v>
          </cell>
          <cell r="H3095">
            <v>1478.35</v>
          </cell>
          <cell r="I3095" t="str">
            <v>20.2, 20.3 , 20.4.1</v>
          </cell>
        </row>
        <row r="3096">
          <cell r="A3096" t="str">
            <v>20-09-d</v>
          </cell>
          <cell r="B3096" t="str">
            <v>Extra labour in fixing APM and OF outlet blocks Depth more than 2.0' to 3.0'</v>
          </cell>
          <cell r="C3096" t="str">
            <v>Each</v>
          </cell>
          <cell r="D3096">
            <v>1102.5</v>
          </cell>
          <cell r="E3096">
            <v>1224.99</v>
          </cell>
          <cell r="F3096" t="str">
            <v>Each</v>
          </cell>
          <cell r="G3096">
            <v>1102.5</v>
          </cell>
          <cell r="H3096">
            <v>1224.99</v>
          </cell>
          <cell r="I3096" t="str">
            <v>20.2, 20.3 , 20.4.1</v>
          </cell>
        </row>
        <row r="3097">
          <cell r="A3097" t="str">
            <v>20-09-e</v>
          </cell>
          <cell r="B3097" t="str">
            <v>Extra labour in fixing APM and OF outlet blocks Depth upto 2.0'</v>
          </cell>
          <cell r="C3097" t="str">
            <v>Each</v>
          </cell>
          <cell r="D3097">
            <v>882</v>
          </cell>
          <cell r="E3097">
            <v>971.62</v>
          </cell>
          <cell r="F3097" t="str">
            <v>Each</v>
          </cell>
          <cell r="G3097">
            <v>882</v>
          </cell>
          <cell r="H3097">
            <v>971.62</v>
          </cell>
          <cell r="I3097" t="str">
            <v>20.2, 20.3 , 20.4.1</v>
          </cell>
        </row>
        <row r="3098">
          <cell r="A3098" t="str">
            <v>20-10</v>
          </cell>
          <cell r="B3098" t="str">
            <v>Repairing damaged reducing collar of hume pipe outlets</v>
          </cell>
          <cell r="C3098" t="str">
            <v>Each</v>
          </cell>
          <cell r="D3098">
            <v>727.65</v>
          </cell>
          <cell r="E3098">
            <v>956.95</v>
          </cell>
          <cell r="F3098" t="str">
            <v>Each</v>
          </cell>
          <cell r="G3098">
            <v>727.65</v>
          </cell>
          <cell r="H3098">
            <v>956.95</v>
          </cell>
          <cell r="I3098" t="str">
            <v>20.2, 20.3 , 20.4.1, 22.5</v>
          </cell>
        </row>
        <row r="3099">
          <cell r="A3099" t="str">
            <v>20-11</v>
          </cell>
          <cell r="B3099" t="str">
            <v>Laying iron pipes for outlets.</v>
          </cell>
          <cell r="C3099" t="str">
            <v>Rft</v>
          </cell>
          <cell r="D3099">
            <v>35.28</v>
          </cell>
          <cell r="E3099">
            <v>35.28</v>
          </cell>
          <cell r="F3099" t="str">
            <v>m</v>
          </cell>
          <cell r="G3099">
            <v>115.75</v>
          </cell>
          <cell r="H3099">
            <v>115.75</v>
          </cell>
          <cell r="I3099" t="str">
            <v>20.2, 20.3 , 20.4.1</v>
          </cell>
        </row>
        <row r="3100">
          <cell r="A3100" t="str">
            <v>20-12</v>
          </cell>
          <cell r="B3100" t="str">
            <v>Water allowance for constructing outlets or culverts, when canal water is not flowing</v>
          </cell>
          <cell r="C3100" t="str">
            <v>Each</v>
          </cell>
          <cell r="D3100">
            <v>612.48</v>
          </cell>
          <cell r="E3100">
            <v>612.48</v>
          </cell>
          <cell r="F3100" t="str">
            <v>Each</v>
          </cell>
          <cell r="G3100">
            <v>612.48</v>
          </cell>
          <cell r="H3100">
            <v>612.48</v>
          </cell>
          <cell r="I3100" t="str">
            <v>20.2, 20.3 , 20.4.1</v>
          </cell>
          <cell r="J3100" t="str">
            <v>At the discreation of Engineering-in-charges depending upon the distance and source or supply for item 20-12</v>
          </cell>
        </row>
        <row r="3101">
          <cell r="A3101" t="str">
            <v>20-13</v>
          </cell>
          <cell r="B3101" t="str">
            <v>Hoisting and placing R.C slab or stone in position on outlets or W.C. culverts</v>
          </cell>
          <cell r="C3101" t="str">
            <v>Each</v>
          </cell>
          <cell r="D3101">
            <v>514.42999999999995</v>
          </cell>
          <cell r="E3101">
            <v>514.42999999999995</v>
          </cell>
          <cell r="F3101" t="str">
            <v>Each</v>
          </cell>
          <cell r="G3101">
            <v>514.42999999999995</v>
          </cell>
          <cell r="H3101">
            <v>514.42999999999995</v>
          </cell>
          <cell r="I3101" t="str">
            <v>20.2, 20.3 , 20.4.1</v>
          </cell>
        </row>
        <row r="3102">
          <cell r="A3102" t="str">
            <v>20-14-a</v>
          </cell>
          <cell r="B3102" t="str">
            <v>Fixing pipe outlet, including backfilling of earth &amp; puddling : Portion under bank</v>
          </cell>
          <cell r="C3102" t="str">
            <v>Rft</v>
          </cell>
          <cell r="D3102">
            <v>122.52</v>
          </cell>
          <cell r="E3102">
            <v>132.86000000000001</v>
          </cell>
          <cell r="F3102" t="str">
            <v>m</v>
          </cell>
          <cell r="G3102">
            <v>401.98</v>
          </cell>
          <cell r="H3102">
            <v>435.89</v>
          </cell>
          <cell r="I3102" t="str">
            <v>20.2, 20.3 , 20.4.1</v>
          </cell>
        </row>
        <row r="3103">
          <cell r="A3103" t="str">
            <v>20-14-b</v>
          </cell>
          <cell r="B3103" t="str">
            <v>Fixing pipe outlet, including backfilling of earth &amp; puddling :Portion under road, beyond bank</v>
          </cell>
          <cell r="C3103" t="str">
            <v>Rft</v>
          </cell>
          <cell r="D3103">
            <v>56.3</v>
          </cell>
          <cell r="E3103">
            <v>66.64</v>
          </cell>
          <cell r="F3103" t="str">
            <v>m</v>
          </cell>
          <cell r="G3103">
            <v>184.71</v>
          </cell>
          <cell r="H3103">
            <v>218.62</v>
          </cell>
          <cell r="I3103" t="str">
            <v>20.2, 20.3 , 20.4.1</v>
          </cell>
        </row>
        <row r="3104">
          <cell r="A3104" t="str">
            <v>20-15-a</v>
          </cell>
          <cell r="B3104" t="str">
            <v>Removing pipe outlet,refilling earth &amp; puddling: Portion under bank</v>
          </cell>
          <cell r="C3104" t="str">
            <v>Rft</v>
          </cell>
          <cell r="D3104">
            <v>97.98</v>
          </cell>
          <cell r="E3104">
            <v>97.98</v>
          </cell>
          <cell r="F3104" t="str">
            <v>m</v>
          </cell>
          <cell r="G3104">
            <v>321.44</v>
          </cell>
          <cell r="H3104">
            <v>321.44</v>
          </cell>
          <cell r="I3104" t="str">
            <v>20.2, 20.3 , 20.4.1</v>
          </cell>
        </row>
        <row r="3105">
          <cell r="A3105" t="str">
            <v>20-15-b</v>
          </cell>
          <cell r="B3105" t="str">
            <v>Removing pipe outlet,refilling earth &amp; puddling:Portion under road, beyond Bank</v>
          </cell>
          <cell r="C3105" t="str">
            <v>Rft</v>
          </cell>
          <cell r="D3105">
            <v>36.75</v>
          </cell>
          <cell r="E3105">
            <v>36.75</v>
          </cell>
          <cell r="F3105" t="str">
            <v>m</v>
          </cell>
          <cell r="G3105">
            <v>120.57</v>
          </cell>
          <cell r="H3105">
            <v>120.57</v>
          </cell>
          <cell r="I3105" t="str">
            <v>20.2, 20.3 , 20.4.1</v>
          </cell>
        </row>
        <row r="3106">
          <cell r="A3106" t="str">
            <v>20-16-a</v>
          </cell>
          <cell r="B3106" t="str">
            <v>Changing pipe outlets by removing one pipe &amp; replacing at the same site with another pipe complete with earth and puddling: Portion under bank</v>
          </cell>
          <cell r="C3106" t="str">
            <v>Rft</v>
          </cell>
          <cell r="D3106">
            <v>142.08000000000001</v>
          </cell>
          <cell r="E3106">
            <v>152.41</v>
          </cell>
          <cell r="F3106" t="str">
            <v>m</v>
          </cell>
          <cell r="G3106">
            <v>466.13</v>
          </cell>
          <cell r="H3106">
            <v>500.04</v>
          </cell>
          <cell r="I3106" t="str">
            <v>20.2, 20.3 , 20.4.1</v>
          </cell>
        </row>
        <row r="3107">
          <cell r="A3107" t="str">
            <v>20-16-b</v>
          </cell>
          <cell r="B3107" t="str">
            <v>Changing pipe outlets by removing one pipe &amp; replacing at the same site with another pipe complete with earth and puddling: :Portion under road, beyond Bank</v>
          </cell>
          <cell r="C3107" t="str">
            <v>Rft</v>
          </cell>
          <cell r="D3107">
            <v>71.069999999999993</v>
          </cell>
          <cell r="E3107">
            <v>81.41</v>
          </cell>
          <cell r="F3107" t="str">
            <v>m</v>
          </cell>
          <cell r="G3107">
            <v>233.18</v>
          </cell>
          <cell r="H3107">
            <v>267.08999999999997</v>
          </cell>
          <cell r="I3107" t="str">
            <v>20.2, 20.3 , 20.4.1</v>
          </cell>
        </row>
        <row r="3108">
          <cell r="A3108" t="str">
            <v>21-01-a-01</v>
          </cell>
          <cell r="B3108" t="str">
            <v>Excavate well in dry &amp; dispose of soil within 50m in ordinary soil or sand : 0' (0 m) Upto 5'  (1.5 m) depth</v>
          </cell>
          <cell r="C3108" t="str">
            <v>100 Cft</v>
          </cell>
          <cell r="D3108">
            <v>561.41999999999996</v>
          </cell>
          <cell r="E3108">
            <v>561.41999999999996</v>
          </cell>
          <cell r="F3108" t="str">
            <v>m3</v>
          </cell>
          <cell r="G3108">
            <v>198.26</v>
          </cell>
          <cell r="H3108">
            <v>198.26</v>
          </cell>
          <cell r="I3108" t="str">
            <v>21.3.6 , 21.3.9.2</v>
          </cell>
        </row>
        <row r="3109">
          <cell r="A3109" t="str">
            <v>21-01-a-02</v>
          </cell>
          <cell r="B3109" t="str">
            <v>Excavate well in dry &amp; dispose of soil within 50m in ordinary soil or sand :From 5.1' to 10' (1.530 m to 3.000 m) depth</v>
          </cell>
          <cell r="C3109" t="str">
            <v>100 Cft</v>
          </cell>
          <cell r="D3109">
            <v>564.79999999999995</v>
          </cell>
          <cell r="E3109">
            <v>564.79999999999995</v>
          </cell>
          <cell r="F3109" t="str">
            <v>m3</v>
          </cell>
          <cell r="G3109">
            <v>199.46</v>
          </cell>
          <cell r="H3109">
            <v>199.46</v>
          </cell>
          <cell r="I3109" t="str">
            <v>21.3.6 , 21.3.9.2</v>
          </cell>
        </row>
        <row r="3110">
          <cell r="A3110" t="str">
            <v>21-01-a-03</v>
          </cell>
          <cell r="B3110" t="str">
            <v>Excavate well in dry &amp; dispose of soil within 50m in ordinary soil or sand :  From 10.1' to 15'  (3.030 m to 4.500 m) depth</v>
          </cell>
          <cell r="C3110" t="str">
            <v>100 Cft</v>
          </cell>
          <cell r="D3110">
            <v>716.75</v>
          </cell>
          <cell r="E3110">
            <v>716.75</v>
          </cell>
          <cell r="F3110" t="str">
            <v>m3</v>
          </cell>
          <cell r="G3110">
            <v>253.12</v>
          </cell>
          <cell r="H3110">
            <v>253.12</v>
          </cell>
          <cell r="I3110" t="str">
            <v>21.3.6 , 21.3.9.2</v>
          </cell>
        </row>
        <row r="3111">
          <cell r="A3111" t="str">
            <v>21-01-a-04</v>
          </cell>
          <cell r="B3111" t="str">
            <v>Excavate well in dry &amp; dispose of soil within 50m in ordinary soil or sand : From 15.1' to 20' (4.530 m to 6.000 m) depth</v>
          </cell>
          <cell r="C3111" t="str">
            <v>100 Cft</v>
          </cell>
          <cell r="D3111">
            <v>876.24</v>
          </cell>
          <cell r="E3111">
            <v>876.24</v>
          </cell>
          <cell r="F3111" t="str">
            <v>m3</v>
          </cell>
          <cell r="G3111">
            <v>309.44</v>
          </cell>
          <cell r="H3111">
            <v>309.44</v>
          </cell>
          <cell r="I3111" t="str">
            <v>21.3.6 , 21.3.9.2</v>
          </cell>
        </row>
        <row r="3112">
          <cell r="A3112" t="str">
            <v>21-01-b-01</v>
          </cell>
          <cell r="B3112" t="str">
            <v>Excavate well in dry &amp; dispose of soil within 50m in hard soil : From 0' to 5' (0 to 1.500 m) depth</v>
          </cell>
          <cell r="C3112" t="str">
            <v>100 Cft</v>
          </cell>
          <cell r="D3112">
            <v>621.69000000000005</v>
          </cell>
          <cell r="E3112">
            <v>621.69000000000005</v>
          </cell>
          <cell r="F3112" t="str">
            <v>m3</v>
          </cell>
          <cell r="G3112">
            <v>219.55</v>
          </cell>
          <cell r="H3112">
            <v>219.55</v>
          </cell>
          <cell r="I3112" t="str">
            <v>21.3.6 , 21.3.9.2</v>
          </cell>
        </row>
        <row r="3113">
          <cell r="A3113" t="str">
            <v>21-01-b-02</v>
          </cell>
          <cell r="B3113" t="str">
            <v>Excavate well in dry &amp; dispose of soil within 50m in hard soil : From 5.1' to 10'  (1.530 m to 3.000 m) depth</v>
          </cell>
          <cell r="C3113" t="str">
            <v>100 Cft</v>
          </cell>
          <cell r="D3113">
            <v>721.04</v>
          </cell>
          <cell r="E3113">
            <v>721.04</v>
          </cell>
          <cell r="F3113" t="str">
            <v>m3</v>
          </cell>
          <cell r="G3113">
            <v>254.63</v>
          </cell>
          <cell r="H3113">
            <v>254.63</v>
          </cell>
          <cell r="I3113" t="str">
            <v>21.3.6 , 21.3.9.2</v>
          </cell>
        </row>
        <row r="3114">
          <cell r="A3114" t="str">
            <v>21-01-b-03</v>
          </cell>
          <cell r="B3114" t="str">
            <v>Excavate well in dry &amp; dispose of soil within 50m in hard soil : From 10.1' to 15' (3.030 m to 4.500 m) depth</v>
          </cell>
          <cell r="C3114" t="str">
            <v>100 Cft</v>
          </cell>
          <cell r="D3114">
            <v>785.72</v>
          </cell>
          <cell r="E3114">
            <v>785.72</v>
          </cell>
          <cell r="F3114" t="str">
            <v>m3</v>
          </cell>
          <cell r="G3114">
            <v>277.47000000000003</v>
          </cell>
          <cell r="H3114">
            <v>277.47000000000003</v>
          </cell>
          <cell r="I3114" t="str">
            <v>21.3.6 , 21.3.9.2</v>
          </cell>
        </row>
        <row r="3115">
          <cell r="A3115" t="str">
            <v>21-01-b-04</v>
          </cell>
          <cell r="B3115" t="str">
            <v>Excavate well in dry &amp; dispose of soil within 50m in hard soil :From 15.1' to 20' (4.530 m to 6.000 m)  depth</v>
          </cell>
          <cell r="C3115" t="str">
            <v>100 Cft</v>
          </cell>
          <cell r="D3115">
            <v>880.53</v>
          </cell>
          <cell r="E3115">
            <v>880.53</v>
          </cell>
          <cell r="F3115" t="str">
            <v>m3</v>
          </cell>
          <cell r="G3115">
            <v>310.95999999999998</v>
          </cell>
          <cell r="H3115">
            <v>310.95999999999998</v>
          </cell>
          <cell r="I3115" t="str">
            <v>21.3.6 , 21.3.9.2</v>
          </cell>
        </row>
        <row r="3116">
          <cell r="A3116" t="str">
            <v>21-01-c-01</v>
          </cell>
          <cell r="B3116" t="str">
            <v>Excavate well in dry &amp; dispose of soil within 50m in hard strata like shingle and gravel :From 0' to 5'  (0 to 1.500 m) depth</v>
          </cell>
          <cell r="C3116" t="str">
            <v>100 Cft</v>
          </cell>
          <cell r="D3116">
            <v>1430.19</v>
          </cell>
          <cell r="E3116">
            <v>1430.19</v>
          </cell>
          <cell r="F3116" t="str">
            <v>m3</v>
          </cell>
          <cell r="G3116">
            <v>505.07</v>
          </cell>
          <cell r="H3116">
            <v>505.07</v>
          </cell>
          <cell r="I3116" t="str">
            <v>21.3.6 , 21.3.9.2</v>
          </cell>
        </row>
        <row r="3117">
          <cell r="A3117" t="str">
            <v>21-01-c-02</v>
          </cell>
          <cell r="B3117" t="str">
            <v>Excavate well in dry &amp; dispose of soil within 50m in hard strata like shingle and gravel: From 5.1' to 10' (1.530 m to 3.000 m) depth</v>
          </cell>
          <cell r="C3117" t="str">
            <v>100 Cft</v>
          </cell>
          <cell r="D3117">
            <v>1501.48</v>
          </cell>
          <cell r="E3117">
            <v>1501.48</v>
          </cell>
          <cell r="F3117" t="str">
            <v>m3</v>
          </cell>
          <cell r="G3117">
            <v>530.24</v>
          </cell>
          <cell r="H3117">
            <v>530.24</v>
          </cell>
          <cell r="I3117" t="str">
            <v>21.3.6 , 21.3.9.2</v>
          </cell>
        </row>
        <row r="3118">
          <cell r="A3118" t="str">
            <v>21-01-c-03</v>
          </cell>
          <cell r="B3118" t="str">
            <v>Excavate well in dry &amp; dispose of soil within 50m in hard strata like shingle : From 10.1' to 15'  (3.030 m to 4.500 m) depth</v>
          </cell>
          <cell r="C3118" t="str">
            <v>100 Cft</v>
          </cell>
          <cell r="D3118">
            <v>1564.69</v>
          </cell>
          <cell r="E3118">
            <v>1564.69</v>
          </cell>
          <cell r="F3118" t="str">
            <v>m3</v>
          </cell>
          <cell r="G3118">
            <v>552.57000000000005</v>
          </cell>
          <cell r="H3118">
            <v>552.57000000000005</v>
          </cell>
          <cell r="I3118" t="str">
            <v>21.3.6 , 21.3.9.2</v>
          </cell>
        </row>
        <row r="3119">
          <cell r="A3119" t="str">
            <v>21-01-c-04</v>
          </cell>
          <cell r="B3119" t="str">
            <v>Excavate well in dry &amp; dispose of soil within 50m in hard strata like shingle : From 15.1' to 20' (4.530 m to 6.000 m)  depth</v>
          </cell>
          <cell r="C3119" t="str">
            <v>100 Cft</v>
          </cell>
          <cell r="D3119">
            <v>2514.31</v>
          </cell>
          <cell r="E3119">
            <v>2514.31</v>
          </cell>
          <cell r="F3119" t="str">
            <v>m3</v>
          </cell>
          <cell r="G3119">
            <v>887.92</v>
          </cell>
          <cell r="H3119">
            <v>887.92</v>
          </cell>
          <cell r="I3119" t="str">
            <v>21.3.6 , 21.3.9.2</v>
          </cell>
        </row>
        <row r="3120">
          <cell r="A3120" t="str">
            <v>21-02-a-01</v>
          </cell>
          <cell r="B3120" t="str">
            <v xml:space="preserve">Dry sinking of well &amp; disposal of soil within 50m in ordinary soil : From 10.1' to 15' (3.030 m to 4.500 m)  depth </v>
          </cell>
          <cell r="C3120" t="str">
            <v>100 Cft</v>
          </cell>
          <cell r="D3120">
            <v>3001.25</v>
          </cell>
          <cell r="E3120">
            <v>3001.25</v>
          </cell>
          <cell r="F3120" t="str">
            <v>m3</v>
          </cell>
          <cell r="G3120">
            <v>1059.8800000000001</v>
          </cell>
          <cell r="H3120">
            <v>1059.8800000000001</v>
          </cell>
          <cell r="I3120" t="str">
            <v>21.3.6 , 21.3.9.2</v>
          </cell>
        </row>
        <row r="3121">
          <cell r="A3121" t="str">
            <v>21-02-a-02</v>
          </cell>
          <cell r="B3121" t="str">
            <v xml:space="preserve">Dry sinking of well &amp; disposal of soil within 50m in ordinary soil : From 15.1' to 20' (4.530 m to 6.000 m) depth </v>
          </cell>
          <cell r="C3121" t="str">
            <v>100 Cft</v>
          </cell>
          <cell r="D3121">
            <v>3736.25</v>
          </cell>
          <cell r="E3121">
            <v>3736.25</v>
          </cell>
          <cell r="F3121" t="str">
            <v>m3</v>
          </cell>
          <cell r="G3121">
            <v>1319.45</v>
          </cell>
          <cell r="H3121">
            <v>1319.45</v>
          </cell>
          <cell r="I3121" t="str">
            <v>21.3.6 , 21.3.9.2</v>
          </cell>
        </row>
        <row r="3122">
          <cell r="A3122" t="str">
            <v>21-02-a-03</v>
          </cell>
          <cell r="B3122" t="str">
            <v xml:space="preserve">Dry sinking of well &amp; disposal of soil within 50m in ordinary soil :  From 20.1' to 25' (6.030 m to 7.500 m)  </v>
          </cell>
          <cell r="C3122" t="str">
            <v>100 Cft</v>
          </cell>
          <cell r="D3122">
            <v>4471.25</v>
          </cell>
          <cell r="E3122">
            <v>4471.25</v>
          </cell>
          <cell r="F3122" t="str">
            <v>m3</v>
          </cell>
          <cell r="G3122">
            <v>1579.01</v>
          </cell>
          <cell r="H3122">
            <v>1579.01</v>
          </cell>
          <cell r="I3122" t="str">
            <v>21.3.6 , 21.3.9.2</v>
          </cell>
        </row>
        <row r="3123">
          <cell r="A3123" t="str">
            <v>21-02-a-04</v>
          </cell>
          <cell r="B3123" t="str">
            <v>Dry sinking of well &amp; disposal of soil within 50m in ordinary soil : From 25.1' to 30' (7.530 m to 9.000 m)</v>
          </cell>
          <cell r="C3123" t="str">
            <v>100 Cft</v>
          </cell>
          <cell r="D3123">
            <v>5206.25</v>
          </cell>
          <cell r="E3123">
            <v>5206.25</v>
          </cell>
          <cell r="F3123" t="str">
            <v>m3</v>
          </cell>
          <cell r="G3123">
            <v>1838.57</v>
          </cell>
          <cell r="H3123">
            <v>1838.57</v>
          </cell>
          <cell r="I3123" t="str">
            <v>21.3.6 , 21.3.9.2</v>
          </cell>
        </row>
        <row r="3124">
          <cell r="A3124" t="str">
            <v>21-02-a-05</v>
          </cell>
          <cell r="B3124" t="str">
            <v xml:space="preserve">Dry sinking of well &amp; disposal of soil within 50m in ordinary soil :From 30.1' to 35'  (9.05 m to 10.5 m)  </v>
          </cell>
          <cell r="C3124" t="str">
            <v>100 Cft</v>
          </cell>
          <cell r="D3124">
            <v>5941.25</v>
          </cell>
          <cell r="E3124">
            <v>5941.25</v>
          </cell>
          <cell r="F3124" t="str">
            <v>m3</v>
          </cell>
          <cell r="G3124">
            <v>2098.13</v>
          </cell>
          <cell r="H3124">
            <v>2098.13</v>
          </cell>
          <cell r="I3124" t="str">
            <v>21.3.6 , 21.3.9.2</v>
          </cell>
        </row>
        <row r="3125">
          <cell r="A3125" t="str">
            <v>21-02-a-06</v>
          </cell>
          <cell r="B3125" t="str">
            <v xml:space="preserve">Dry sinking of well &amp; disposal of soil within 50m in ordinary soil : From 35.1' to 40' (10.530 m to 12.000 m) depth </v>
          </cell>
          <cell r="C3125" t="str">
            <v>100 Cft</v>
          </cell>
          <cell r="D3125">
            <v>6676.25</v>
          </cell>
          <cell r="E3125">
            <v>6676.25</v>
          </cell>
          <cell r="F3125" t="str">
            <v>m3</v>
          </cell>
          <cell r="G3125">
            <v>2357.6999999999998</v>
          </cell>
          <cell r="H3125">
            <v>2357.6999999999998</v>
          </cell>
          <cell r="I3125" t="str">
            <v>21.3.6 , 21.3.9.2</v>
          </cell>
        </row>
        <row r="3126">
          <cell r="A3126" t="str">
            <v>21-02-a-07</v>
          </cell>
          <cell r="B3126" t="str">
            <v>Dry sinking of well &amp; disposal of soil within 50m in ordinary soil : From 40.1' to 45'  (12.030 m to 13.500 m) depth</v>
          </cell>
          <cell r="C3126" t="str">
            <v>100 Cft</v>
          </cell>
          <cell r="D3126">
            <v>7411.25</v>
          </cell>
          <cell r="E3126">
            <v>7411.25</v>
          </cell>
          <cell r="F3126" t="str">
            <v>m3</v>
          </cell>
          <cell r="G3126">
            <v>2617.2600000000002</v>
          </cell>
          <cell r="H3126">
            <v>2617.2600000000002</v>
          </cell>
          <cell r="I3126" t="str">
            <v>21.3.6 , 21.3.9.2</v>
          </cell>
        </row>
        <row r="3127">
          <cell r="A3127" t="str">
            <v>21-02-a-08</v>
          </cell>
          <cell r="B3127" t="str">
            <v>Dry sinking of well &amp; disposal of soil within 50m in ordinary soil : From 45.1'  (13.530 m) to any depth</v>
          </cell>
          <cell r="C3127" t="str">
            <v>100 Cft</v>
          </cell>
          <cell r="D3127">
            <v>8146.25</v>
          </cell>
          <cell r="E3127">
            <v>8146.25</v>
          </cell>
          <cell r="F3127" t="str">
            <v>m3</v>
          </cell>
          <cell r="G3127">
            <v>2876.82</v>
          </cell>
          <cell r="H3127">
            <v>2876.82</v>
          </cell>
          <cell r="I3127" t="str">
            <v>21.3.6 , 21.3.9.2</v>
          </cell>
        </row>
        <row r="3128">
          <cell r="A3128" t="str">
            <v>21-02-b-01</v>
          </cell>
          <cell r="B3128" t="str">
            <v xml:space="preserve">Dry sinking of well &amp; disposal of soil within 50m in hard Soil :  From 10.1' to 15' (3.030 m to 4.500 m) depth </v>
          </cell>
          <cell r="C3128" t="str">
            <v>100 Cft</v>
          </cell>
          <cell r="D3128">
            <v>41650</v>
          </cell>
          <cell r="E3128">
            <v>41650</v>
          </cell>
          <cell r="F3128" t="str">
            <v>m3</v>
          </cell>
          <cell r="G3128">
            <v>14708.57</v>
          </cell>
          <cell r="H3128">
            <v>14708.57</v>
          </cell>
          <cell r="I3128" t="str">
            <v>21.3.6 , 21.3.9.2</v>
          </cell>
        </row>
        <row r="3129">
          <cell r="A3129" t="str">
            <v>21-02-b-02</v>
          </cell>
          <cell r="B3129" t="str">
            <v xml:space="preserve">Dry sinking of well &amp; disposal of soil within 50m in hard Soil : From 15.1' to 20'  (4.530 m to 6.000 m) depth </v>
          </cell>
          <cell r="C3129" t="str">
            <v>100 Cft</v>
          </cell>
          <cell r="D3129">
            <v>4900</v>
          </cell>
          <cell r="E3129">
            <v>4900</v>
          </cell>
          <cell r="F3129" t="str">
            <v>m3</v>
          </cell>
          <cell r="G3129">
            <v>1730.42</v>
          </cell>
          <cell r="H3129">
            <v>1730.42</v>
          </cell>
          <cell r="I3129" t="str">
            <v>21.3.6 , 21.3.9.2</v>
          </cell>
        </row>
        <row r="3130">
          <cell r="A3130" t="str">
            <v>21-02-b-03</v>
          </cell>
          <cell r="B3130" t="str">
            <v xml:space="preserve">Dry sinking of well &amp; disposal of soil within 50m in hard Soil : From 20.1' to 25' (6.030 m to 7.500 m)  depth </v>
          </cell>
          <cell r="C3130" t="str">
            <v>100 Cft</v>
          </cell>
          <cell r="D3130">
            <v>5635</v>
          </cell>
          <cell r="E3130">
            <v>5635</v>
          </cell>
          <cell r="F3130" t="str">
            <v>m3</v>
          </cell>
          <cell r="G3130">
            <v>1989.98</v>
          </cell>
          <cell r="H3130">
            <v>1989.98</v>
          </cell>
          <cell r="I3130" t="str">
            <v>21.3.6 , 21.3.9.2</v>
          </cell>
        </row>
        <row r="3131">
          <cell r="A3131" t="str">
            <v>21-02-b-04</v>
          </cell>
          <cell r="B3131" t="str">
            <v xml:space="preserve">Dry sinking of well &amp; disposal of soil within 50m in hard Soil :From 25.1' to 30' (7.530 m to 9.000 m) depth </v>
          </cell>
          <cell r="C3131" t="str">
            <v>100 Cft</v>
          </cell>
          <cell r="D3131">
            <v>6370</v>
          </cell>
          <cell r="E3131">
            <v>6370</v>
          </cell>
          <cell r="F3131" t="str">
            <v>m3</v>
          </cell>
          <cell r="G3131">
            <v>2249.5500000000002</v>
          </cell>
          <cell r="H3131">
            <v>2249.5500000000002</v>
          </cell>
          <cell r="I3131" t="str">
            <v>21.3.6 , 21.3.9.2</v>
          </cell>
        </row>
        <row r="3132">
          <cell r="A3132" t="str">
            <v>21-02-b-05</v>
          </cell>
          <cell r="B3132" t="str">
            <v>Dry sinking of well &amp; disposal of soil within 50m in hard Soil :From 30.1' to 35' (9.1m to 10.68m) depth</v>
          </cell>
          <cell r="C3132" t="str">
            <v>100 Cft</v>
          </cell>
          <cell r="D3132">
            <v>7105</v>
          </cell>
          <cell r="E3132">
            <v>7105</v>
          </cell>
          <cell r="F3132" t="str">
            <v>m3</v>
          </cell>
          <cell r="G3132">
            <v>2509.11</v>
          </cell>
          <cell r="H3132">
            <v>2509.11</v>
          </cell>
          <cell r="I3132" t="str">
            <v>21.3.6 , 21.3.9.2</v>
          </cell>
        </row>
        <row r="3133">
          <cell r="A3133" t="str">
            <v>21-02-b-06</v>
          </cell>
          <cell r="B3133" t="str">
            <v>Dry sinking of well &amp; disposal of soil within 50m in hard Soil :From 35.1' to 40' (10.530 m to 12.000 m)  depth 10.5 to 12 m depth</v>
          </cell>
          <cell r="C3133" t="str">
            <v>100 Cft</v>
          </cell>
          <cell r="D3133">
            <v>78400</v>
          </cell>
          <cell r="E3133">
            <v>78400</v>
          </cell>
          <cell r="F3133" t="str">
            <v>m3</v>
          </cell>
          <cell r="G3133">
            <v>27686.720000000001</v>
          </cell>
          <cell r="H3133">
            <v>27686.720000000001</v>
          </cell>
          <cell r="I3133" t="str">
            <v>21.3.6 , 21.3.9.2</v>
          </cell>
        </row>
        <row r="3134">
          <cell r="A3134" t="str">
            <v>21-02-b-07</v>
          </cell>
          <cell r="B3134" t="str">
            <v xml:space="preserve">Dry sinking of well &amp; disposal of soil within 50m in hard Soil :From 40.1' to 45' (12.030 m to 13.500 m) depth  </v>
          </cell>
          <cell r="C3134" t="str">
            <v>100 Cft</v>
          </cell>
          <cell r="D3134">
            <v>88690</v>
          </cell>
          <cell r="E3134">
            <v>88690</v>
          </cell>
          <cell r="F3134" t="str">
            <v>m3</v>
          </cell>
          <cell r="G3134">
            <v>31320.61</v>
          </cell>
          <cell r="H3134">
            <v>31320.61</v>
          </cell>
          <cell r="I3134" t="str">
            <v>21.3.6 , 21.3.9.2</v>
          </cell>
        </row>
        <row r="3135">
          <cell r="A3135" t="str">
            <v>21-02-b-08</v>
          </cell>
          <cell r="B3135" t="str">
            <v xml:space="preserve">Dry sinking of well &amp; disposal of soil within 50m in hard Soil : From 45.1' (13.530 m) to any depth </v>
          </cell>
          <cell r="C3135" t="str">
            <v>100 Cft</v>
          </cell>
          <cell r="D3135">
            <v>9310</v>
          </cell>
          <cell r="E3135">
            <v>9310</v>
          </cell>
          <cell r="F3135" t="str">
            <v>m3</v>
          </cell>
          <cell r="G3135">
            <v>3287.8</v>
          </cell>
          <cell r="H3135">
            <v>3287.8</v>
          </cell>
          <cell r="I3135" t="str">
            <v>21.3.6 , 21.3.9.2</v>
          </cell>
        </row>
        <row r="3136">
          <cell r="A3136" t="str">
            <v>21-02-c-01</v>
          </cell>
          <cell r="B3136" t="str">
            <v xml:space="preserve">Dry sinking of well &amp; disposal of soil within 50m in hard Strata like shingle and gravel :From 10.1' to 15' (3.030 m to 4.500 m) depth </v>
          </cell>
          <cell r="C3136" t="str">
            <v>100 Cft</v>
          </cell>
          <cell r="D3136">
            <v>5757.5</v>
          </cell>
          <cell r="E3136">
            <v>5757.5</v>
          </cell>
          <cell r="F3136" t="str">
            <v>m3</v>
          </cell>
          <cell r="G3136">
            <v>2033.24</v>
          </cell>
          <cell r="H3136">
            <v>2033.24</v>
          </cell>
          <cell r="I3136" t="str">
            <v>21.3.6 , 21.3.9.2</v>
          </cell>
        </row>
        <row r="3137">
          <cell r="A3137" t="str">
            <v>21-02-c-02</v>
          </cell>
          <cell r="B3137" t="str">
            <v xml:space="preserve">Dry sinking of well &amp; disposal of soil within 50m in hard Strata like shingle and gravel : From 15.1' to 20'  (4.530 m to 6.000 m) depth </v>
          </cell>
          <cell r="C3137" t="str">
            <v>100 Cft</v>
          </cell>
          <cell r="D3137">
            <v>6492.5</v>
          </cell>
          <cell r="E3137">
            <v>6492.5</v>
          </cell>
          <cell r="F3137" t="str">
            <v>m3</v>
          </cell>
          <cell r="G3137">
            <v>2292.81</v>
          </cell>
          <cell r="H3137">
            <v>2292.81</v>
          </cell>
          <cell r="I3137" t="str">
            <v>21.3.6 , 21.3.9.2</v>
          </cell>
        </row>
        <row r="3138">
          <cell r="A3138" t="str">
            <v>21-02-c-03</v>
          </cell>
          <cell r="B3138" t="str">
            <v xml:space="preserve">Dry sinking of well &amp; disposal of soil within 50m in hard Strata like shingle and gravel : From 20.1' to 25' 6.030 m to 7.500 m) depth </v>
          </cell>
          <cell r="C3138" t="str">
            <v>100 Cft</v>
          </cell>
          <cell r="D3138">
            <v>7227.5</v>
          </cell>
          <cell r="E3138">
            <v>7227.5</v>
          </cell>
          <cell r="F3138" t="str">
            <v>m3</v>
          </cell>
          <cell r="G3138">
            <v>2552.37</v>
          </cell>
          <cell r="H3138">
            <v>2552.37</v>
          </cell>
          <cell r="I3138" t="str">
            <v>21.3.6 , 21.3.9.2</v>
          </cell>
        </row>
        <row r="3139">
          <cell r="A3139" t="str">
            <v>21-02-c-04</v>
          </cell>
          <cell r="B3139" t="str">
            <v xml:space="preserve">Dry sinking of well &amp; disposal of soil within 50m in hard Strata like shingle and gravel:  From 25.1' to 30' (7.530 m to 9.000 m) depth </v>
          </cell>
          <cell r="C3139" t="str">
            <v>100 Cft</v>
          </cell>
          <cell r="D3139">
            <v>7962.5</v>
          </cell>
          <cell r="E3139">
            <v>7962.5</v>
          </cell>
          <cell r="F3139" t="str">
            <v>m3</v>
          </cell>
          <cell r="G3139">
            <v>2811.93</v>
          </cell>
          <cell r="H3139">
            <v>2811.93</v>
          </cell>
          <cell r="I3139" t="str">
            <v>21.3.6 , 21.3.9.2</v>
          </cell>
        </row>
        <row r="3140">
          <cell r="A3140" t="str">
            <v>21-02-c-05</v>
          </cell>
          <cell r="B3140" t="str">
            <v xml:space="preserve">Dry sinking of well &amp; disposal of soil within 50m in hard Strata like shingle and gravel : From 30.1' to 35'  (9.030 m to 10.500 m)  depth </v>
          </cell>
          <cell r="C3140" t="str">
            <v>100 Cft</v>
          </cell>
          <cell r="D3140">
            <v>8697.5</v>
          </cell>
          <cell r="E3140">
            <v>8697.5</v>
          </cell>
          <cell r="F3140" t="str">
            <v>m3</v>
          </cell>
          <cell r="G3140">
            <v>3071.5</v>
          </cell>
          <cell r="H3140">
            <v>3071.5</v>
          </cell>
          <cell r="I3140" t="str">
            <v>21.3.6 , 21.3.9.2</v>
          </cell>
        </row>
        <row r="3141">
          <cell r="A3141" t="str">
            <v>21-02-c-06</v>
          </cell>
          <cell r="B3141" t="str">
            <v>Dry sinking of well &amp; disposal of soil within 50m in hard Strata like shingle and gravel: From 35.1' to 40' (10.530 m to 12.000 m) depth</v>
          </cell>
          <cell r="C3141" t="str">
            <v>100 Cft</v>
          </cell>
          <cell r="D3141">
            <v>94325</v>
          </cell>
          <cell r="E3141">
            <v>94325</v>
          </cell>
          <cell r="F3141" t="str">
            <v>m3</v>
          </cell>
          <cell r="G3141">
            <v>33310.589999999997</v>
          </cell>
          <cell r="H3141">
            <v>33310.589999999997</v>
          </cell>
          <cell r="I3141" t="str">
            <v>21.3.6 , 21.3.9.2</v>
          </cell>
        </row>
        <row r="3142">
          <cell r="A3142" t="str">
            <v>21-02-c-07</v>
          </cell>
          <cell r="B3142" t="str">
            <v>Dry sinking of well &amp; disposal of soil within 50m in hard Strata like shingle : From 40.1' to 45' (12.030 m to 13.500 m) depth</v>
          </cell>
          <cell r="C3142" t="str">
            <v>100 Cft</v>
          </cell>
          <cell r="D3142">
            <v>10167.5</v>
          </cell>
          <cell r="E3142">
            <v>10167.5</v>
          </cell>
          <cell r="F3142" t="str">
            <v>m3</v>
          </cell>
          <cell r="G3142">
            <v>3590.62</v>
          </cell>
          <cell r="H3142">
            <v>3590.62</v>
          </cell>
          <cell r="I3142" t="str">
            <v>21.3.6 , 21.3.9.2</v>
          </cell>
        </row>
        <row r="3143">
          <cell r="A3143" t="str">
            <v>21-02-c-08</v>
          </cell>
          <cell r="B3143" t="str">
            <v xml:space="preserve">Dry sinking of well &amp; disposal of soil within 50m in hard Strata like shingle : From 45.1' (13.530 m) to any depth </v>
          </cell>
          <cell r="C3143" t="str">
            <v>100 Cft</v>
          </cell>
          <cell r="D3143">
            <v>10167.5</v>
          </cell>
          <cell r="E3143">
            <v>10167.5</v>
          </cell>
          <cell r="F3143" t="str">
            <v>m3</v>
          </cell>
          <cell r="G3143">
            <v>3590.62</v>
          </cell>
          <cell r="H3143">
            <v>3590.62</v>
          </cell>
          <cell r="I3143" t="str">
            <v>21.3.6 , 21.3.9.2</v>
          </cell>
        </row>
        <row r="3144">
          <cell r="A3144" t="str">
            <v>21-03-a-01</v>
          </cell>
          <cell r="B3144" t="str">
            <v>Wet sinking of well, in ordinary soil (value of C upto 5), for depths below spring level, as per specification, including charges of machinery, shoring, kentledge and removal of excavated spoil within one chain:- Upto 1.5 m depth</v>
          </cell>
          <cell r="C3144" t="str">
            <v>100 Cft</v>
          </cell>
          <cell r="D3144">
            <v>3265.6</v>
          </cell>
          <cell r="E3144">
            <v>3265.6</v>
          </cell>
          <cell r="F3144" t="str">
            <v>m3</v>
          </cell>
          <cell r="G3144">
            <v>1153.24</v>
          </cell>
          <cell r="H3144">
            <v>1153.24</v>
          </cell>
          <cell r="I3144" t="str">
            <v>21.3.6 , 21.3.9.2</v>
          </cell>
        </row>
        <row r="3145">
          <cell r="A3145" t="str">
            <v>21-03-a-02</v>
          </cell>
          <cell r="B3145" t="str">
            <v>Wet sinking of well, in ordinary soil (value of C upto 5), for depths below spring level, as per specification, including charges of machinery, shoring, kentledge and removal of excavated spoil within one chain:- Above 1.5  to 3 m depth</v>
          </cell>
          <cell r="C3145" t="str">
            <v>100 Cft</v>
          </cell>
          <cell r="D3145">
            <v>6688.5</v>
          </cell>
          <cell r="E3145">
            <v>6688.5</v>
          </cell>
          <cell r="F3145" t="str">
            <v>m3</v>
          </cell>
          <cell r="G3145">
            <v>2362.02</v>
          </cell>
          <cell r="H3145">
            <v>2362.02</v>
          </cell>
          <cell r="I3145" t="str">
            <v>21.3.6 , 21.3.9.2</v>
          </cell>
        </row>
        <row r="3146">
          <cell r="A3146" t="str">
            <v>21-03-a-03</v>
          </cell>
          <cell r="B3146" t="str">
            <v>Wet sinking of well, in ordinary soil (value of C upto 5), for depths below spring level, as per specification, including charges of machinery, shoring, kentledge and removal of excavated spoil within one chain:- Above 3  to 4.5 m depth</v>
          </cell>
          <cell r="C3146" t="str">
            <v>100 Cft</v>
          </cell>
          <cell r="D3146">
            <v>10291.030000000001</v>
          </cell>
          <cell r="E3146">
            <v>10291.030000000001</v>
          </cell>
          <cell r="F3146" t="str">
            <v>m3</v>
          </cell>
          <cell r="G3146">
            <v>3634.25</v>
          </cell>
          <cell r="H3146">
            <v>3634.25</v>
          </cell>
          <cell r="I3146" t="str">
            <v>21.3.6 , 21.3.9.2</v>
          </cell>
        </row>
        <row r="3147">
          <cell r="A3147" t="str">
            <v>21-03-a-04</v>
          </cell>
          <cell r="B3147" t="str">
            <v>Wet sinking of well, in ordinary soil (value of C upto 5), for depths below spring level, as per specification, including charges of machinery, shoring, kentledge and removal of excavated spoil within one chain:- Above 4.5 to 6 m depth</v>
          </cell>
          <cell r="C3147" t="str">
            <v>100 Cft</v>
          </cell>
          <cell r="D3147">
            <v>13534.66</v>
          </cell>
          <cell r="E3147">
            <v>13534.66</v>
          </cell>
          <cell r="F3147" t="str">
            <v>m3</v>
          </cell>
          <cell r="G3147">
            <v>4779.72</v>
          </cell>
          <cell r="H3147">
            <v>4779.72</v>
          </cell>
          <cell r="I3147" t="str">
            <v>21.3.6 , 21.3.9.2</v>
          </cell>
        </row>
        <row r="3148">
          <cell r="A3148" t="str">
            <v>21-03-a-05</v>
          </cell>
          <cell r="B3148" t="str">
            <v>Wet sinking of well, in ordinary soil (value of C upto 5), for depths below spring level, as per specification, including charges of machinery, shoring, kentledge and removal of excavated spoil within one chain:-  Above 6 to 7.5 m depth</v>
          </cell>
          <cell r="C3148" t="str">
            <v>100 Cft</v>
          </cell>
          <cell r="D3148">
            <v>16474.66</v>
          </cell>
          <cell r="E3148">
            <v>16474.66</v>
          </cell>
          <cell r="F3148" t="str">
            <v>m3</v>
          </cell>
          <cell r="G3148">
            <v>5817.98</v>
          </cell>
          <cell r="H3148">
            <v>5817.98</v>
          </cell>
          <cell r="I3148" t="str">
            <v>21.3.6 , 21.3.9.2</v>
          </cell>
        </row>
        <row r="3149">
          <cell r="A3149" t="str">
            <v>21-03-a-06</v>
          </cell>
          <cell r="B3149" t="str">
            <v>Wet sinking of well, in ordinary soil (value of C upto 5), for depths below spring level, as per specification, including charges of machinery, shoring, kentledge and removal of excavated spoil within one chain:-  Above 7.5 to 9 m depth</v>
          </cell>
          <cell r="C3149" t="str">
            <v>100 Cft</v>
          </cell>
          <cell r="D3149">
            <v>22874.74</v>
          </cell>
          <cell r="E3149">
            <v>22874.74</v>
          </cell>
          <cell r="F3149" t="str">
            <v>m3</v>
          </cell>
          <cell r="G3149">
            <v>8078.15</v>
          </cell>
          <cell r="H3149">
            <v>8078.15</v>
          </cell>
          <cell r="I3149" t="str">
            <v>21.3.6 , 21.3.9.2</v>
          </cell>
        </row>
        <row r="3150">
          <cell r="A3150" t="str">
            <v>21-03-a-07</v>
          </cell>
          <cell r="B3150" t="str">
            <v>Wet sinking of well, in ordinary soil (value of C upto 5), for depths below spring level, as per specification, including charges of machinery, shoring, kentledge and removal of excavated spoil within one chain:-   Above 9 to 10.5 m depth</v>
          </cell>
          <cell r="C3150" t="str">
            <v>100 Cft</v>
          </cell>
          <cell r="D3150">
            <v>27243.21</v>
          </cell>
          <cell r="E3150">
            <v>27243.22</v>
          </cell>
          <cell r="F3150" t="str">
            <v>m3</v>
          </cell>
          <cell r="G3150">
            <v>9620.86</v>
          </cell>
          <cell r="H3150">
            <v>9620.86</v>
          </cell>
          <cell r="I3150" t="str">
            <v>21.3.6 , 21.3.9.2</v>
          </cell>
        </row>
        <row r="3151">
          <cell r="A3151" t="str">
            <v>21-03-a-08</v>
          </cell>
          <cell r="B3151" t="str">
            <v>Wet sinking of well, in ordinary soil (value of C upto 5), for depths below spring level, as per specification, including charges of machinery, shoring, kentledge and removal of excavated spoil within one chain:-  Above 10.5 to 12 m depth</v>
          </cell>
          <cell r="C3151" t="str">
            <v>100 Cft</v>
          </cell>
          <cell r="D3151">
            <v>33576.639999999999</v>
          </cell>
          <cell r="E3151">
            <v>33576.639999999999</v>
          </cell>
          <cell r="F3151" t="str">
            <v>m3</v>
          </cell>
          <cell r="G3151">
            <v>11857.49</v>
          </cell>
          <cell r="H3151">
            <v>11857.49</v>
          </cell>
          <cell r="I3151" t="str">
            <v>21.3.6 , 21.3.9.2</v>
          </cell>
        </row>
        <row r="3152">
          <cell r="A3152" t="str">
            <v>21-03-a-09</v>
          </cell>
          <cell r="B3152" t="str">
            <v>Wet sinking of well, in ordinary soil (value of C upto 5), for depths below spring level, as per specification, including charges of machinery, shoring, kentledge and removal of excavated spoil within one chain:-   Above 12 to 13.5 m depth</v>
          </cell>
          <cell r="C3152" t="str">
            <v>100 Cft</v>
          </cell>
          <cell r="D3152">
            <v>39872.79</v>
          </cell>
          <cell r="E3152">
            <v>39872.79</v>
          </cell>
          <cell r="F3152" t="str">
            <v>m3</v>
          </cell>
          <cell r="G3152">
            <v>14080.96</v>
          </cell>
          <cell r="H3152">
            <v>14080.96</v>
          </cell>
          <cell r="I3152" t="str">
            <v>21.3.6 , 21.3.9.2</v>
          </cell>
        </row>
        <row r="3153">
          <cell r="A3153" t="str">
            <v>21-03-a-10</v>
          </cell>
          <cell r="B3153" t="str">
            <v>Wet sinking of well, in ordinary soil (value of C upto 5), for depths below spring level, as per specification, including charges of machinery, shoring, kentledge and removal of excavated spoil within one chain:-Exceeding 13.5 m depth</v>
          </cell>
          <cell r="C3153" t="str">
            <v>100 Cft</v>
          </cell>
          <cell r="D3153">
            <v>48179.77</v>
          </cell>
          <cell r="E3153">
            <v>48179.77</v>
          </cell>
          <cell r="F3153" t="str">
            <v>m3</v>
          </cell>
          <cell r="G3153">
            <v>17014.54</v>
          </cell>
          <cell r="H3153">
            <v>17014.54</v>
          </cell>
        </row>
        <row r="3154">
          <cell r="A3154" t="str">
            <v>21-03-b-01</v>
          </cell>
          <cell r="B3154" t="str">
            <v>Wet sinking of well, in cohesive soil (value of C more than 5), for depths below spring levelas per specification, including charges of mchinery, shoring, kentledge and removal of excavated spoil within one chain:-Upto 1.5 m depth</v>
          </cell>
          <cell r="C3154" t="str">
            <v>100 Cft</v>
          </cell>
          <cell r="D3154">
            <v>4306.3599999999997</v>
          </cell>
          <cell r="E3154">
            <v>4306.3599999999997</v>
          </cell>
          <cell r="F3154" t="str">
            <v>m3</v>
          </cell>
          <cell r="G3154">
            <v>1520.78</v>
          </cell>
          <cell r="H3154">
            <v>1520.78</v>
          </cell>
          <cell r="I3154" t="str">
            <v>21.3.6 , 21.3.9.2</v>
          </cell>
        </row>
        <row r="3155">
          <cell r="A3155" t="str">
            <v>21-03-b-02</v>
          </cell>
          <cell r="B3155" t="str">
            <v>Wet sinking of well, in cohesive soil (value of C more than 5), for depths below spring levelas per specification, including charges of mchinery, shoring, kentledge and removal of excavated spoil within one chain:- Above 1.5 to 3 m depth</v>
          </cell>
          <cell r="C3155" t="str">
            <v>100 Cft</v>
          </cell>
          <cell r="D3155">
            <v>8268.75</v>
          </cell>
          <cell r="E3155">
            <v>8268.75</v>
          </cell>
          <cell r="F3155" t="str">
            <v>m3</v>
          </cell>
          <cell r="G3155">
            <v>2920.08</v>
          </cell>
          <cell r="H3155">
            <v>2920.08</v>
          </cell>
          <cell r="I3155" t="str">
            <v>21.3.6 , 21.3.9.2</v>
          </cell>
        </row>
        <row r="3156">
          <cell r="A3156" t="str">
            <v>21-03-b-03</v>
          </cell>
          <cell r="B3156" t="str">
            <v>Wet sinking of well, in cohesive soil (value of C more than 5), for depths below spring levelas per specification, including charges of mchinery, shoring, kentledge and removal of excavated spoil within one chain:- Above 3 to 4.5 m depth</v>
          </cell>
          <cell r="C3156" t="str">
            <v>100 Cft</v>
          </cell>
          <cell r="D3156">
            <v>12427.01</v>
          </cell>
          <cell r="E3156">
            <v>12427.01</v>
          </cell>
          <cell r="F3156" t="str">
            <v>m3</v>
          </cell>
          <cell r="G3156">
            <v>4388.5600000000004</v>
          </cell>
          <cell r="H3156">
            <v>4388.5600000000004</v>
          </cell>
          <cell r="I3156" t="str">
            <v>21.3.6 , 21.3.9.2</v>
          </cell>
        </row>
        <row r="3157">
          <cell r="A3157" t="str">
            <v>21-03-b-04</v>
          </cell>
          <cell r="B3157" t="str">
            <v>Wet sinking of well, in cohesive soil (value of C more than 5), for depths below spring levelas per specification, including charges of mchinery, shoring, kentledge and removal of excavated spoil within one chain:-  Above 4.5 to 6 m depth</v>
          </cell>
          <cell r="C3157" t="str">
            <v>100 Cft</v>
          </cell>
          <cell r="D3157">
            <v>16170.96</v>
          </cell>
          <cell r="E3157">
            <v>16170.96</v>
          </cell>
          <cell r="F3157" t="str">
            <v>m3</v>
          </cell>
          <cell r="G3157">
            <v>5710.73</v>
          </cell>
          <cell r="H3157">
            <v>5710.73</v>
          </cell>
          <cell r="I3157" t="str">
            <v>21.3.6 , 21.3.9.2</v>
          </cell>
        </row>
        <row r="3158">
          <cell r="A3158" t="str">
            <v>21-03-b-05</v>
          </cell>
          <cell r="B3158" t="str">
            <v>Wet sinking of well, in cohesive soil (value of C more than 5), for depths below spring levelas per specification, including charges of mchinery, shoring, kentledge and removal of excavated spoil within one chain:-  Above 6 to 7.5 m depth</v>
          </cell>
          <cell r="C3158" t="str">
            <v>100 Cft</v>
          </cell>
          <cell r="D3158">
            <v>22023.17</v>
          </cell>
          <cell r="E3158">
            <v>22023.17</v>
          </cell>
          <cell r="F3158" t="str">
            <v>m3</v>
          </cell>
          <cell r="G3158">
            <v>7777.42</v>
          </cell>
          <cell r="H3158">
            <v>7777.42</v>
          </cell>
          <cell r="I3158" t="str">
            <v>21.3.6 , 21.3.9.2</v>
          </cell>
        </row>
        <row r="3159">
          <cell r="A3159" t="str">
            <v>21-03-b-06</v>
          </cell>
          <cell r="B3159" t="str">
            <v>Wet sinking of well, in cohesive soil (value of C more than 5), for depths below spring levelas per specification, including charges of mchinery, shoring, kentledge and removal of excavated spoil within one chain:-  : Above 7.5 to 9 m depth</v>
          </cell>
          <cell r="C3159" t="str">
            <v>100 Cft</v>
          </cell>
          <cell r="D3159">
            <v>28154.03</v>
          </cell>
          <cell r="E3159">
            <v>28154.03</v>
          </cell>
          <cell r="F3159" t="str">
            <v>m3</v>
          </cell>
          <cell r="G3159">
            <v>9942.51</v>
          </cell>
          <cell r="H3159">
            <v>9942.51</v>
          </cell>
          <cell r="I3159" t="str">
            <v>21.3.6 , 21.3.9.2</v>
          </cell>
        </row>
        <row r="3160">
          <cell r="A3160" t="str">
            <v>21-03-b-07</v>
          </cell>
          <cell r="B3160" t="str">
            <v>Wet sinking of well, in cohesive soil (value of C more than 5), for depths below spring levelas per specification, including charges of mchinery, shoring, kentledge and removal of excavated spoil within one chain:-  : Above 9 to 10.5 m depth</v>
          </cell>
          <cell r="C3160" t="str">
            <v>100 Cft</v>
          </cell>
          <cell r="D3160">
            <v>34079.82</v>
          </cell>
          <cell r="E3160">
            <v>34079.82</v>
          </cell>
          <cell r="F3160" t="str">
            <v>m3</v>
          </cell>
          <cell r="G3160">
            <v>12035.19</v>
          </cell>
          <cell r="H3160">
            <v>12035.19</v>
          </cell>
          <cell r="I3160" t="str">
            <v>21.3.6 , 21.3.9.2</v>
          </cell>
        </row>
        <row r="3161">
          <cell r="A3161" t="str">
            <v>21-03-b-08</v>
          </cell>
          <cell r="B3161" t="str">
            <v>Wet sinking of well, in cohesive soil (value of C more than 5), for depths below spring levelas per specification, including charges of mchinery, shoring, kentledge and removal of excavated spoil within one chain:-  Above 10.5 to 12 m depth</v>
          </cell>
          <cell r="C3161" t="str">
            <v>100 Cft</v>
          </cell>
          <cell r="D3161">
            <v>42873.73</v>
          </cell>
          <cell r="E3161">
            <v>42873.73</v>
          </cell>
          <cell r="F3161" t="str">
            <v>m3</v>
          </cell>
          <cell r="G3161">
            <v>15140.73</v>
          </cell>
          <cell r="H3161">
            <v>15140.73</v>
          </cell>
          <cell r="I3161" t="str">
            <v>21.3.6 , 21.3.9.2</v>
          </cell>
        </row>
        <row r="3162">
          <cell r="A3162" t="str">
            <v>21-03-b-09</v>
          </cell>
          <cell r="B3162" t="str">
            <v>Wet sinking of well, in cohesive soil (value of C more than 5), for depths below spring levelas per specification, including charges of mchinery, shoring, kentledge and removal of excavated spoil within one chain:-  Above 12 to 13.5 m depth</v>
          </cell>
          <cell r="C3162" t="str">
            <v>100 Cft</v>
          </cell>
          <cell r="D3162">
            <v>49695.19</v>
          </cell>
          <cell r="E3162">
            <v>49695.19</v>
          </cell>
          <cell r="F3162" t="str">
            <v>m3</v>
          </cell>
          <cell r="G3162">
            <v>17549.71</v>
          </cell>
          <cell r="H3162">
            <v>17549.71</v>
          </cell>
          <cell r="I3162" t="str">
            <v>21.3.6 , 21.3.9.2</v>
          </cell>
        </row>
        <row r="3163">
          <cell r="A3163" t="str">
            <v>21-03-b-10</v>
          </cell>
          <cell r="B3163" t="str">
            <v>Wet sinking of well, in cohesive soil (value of C more than 5), for depths below spring levelas per specification, including charges of mchinery, shoring, kentledge and removal of excavated spoil within one chain:-  Exceeding 13.5 m depth</v>
          </cell>
          <cell r="C3163" t="str">
            <v>100 Cft</v>
          </cell>
          <cell r="D3163">
            <v>59755.199999999997</v>
          </cell>
          <cell r="E3163">
            <v>59755.21</v>
          </cell>
          <cell r="F3163" t="str">
            <v>m3</v>
          </cell>
          <cell r="G3163">
            <v>21102.37</v>
          </cell>
          <cell r="H3163">
            <v>21102.37</v>
          </cell>
          <cell r="I3163" t="str">
            <v>21.3.6 , 21.3.9.2</v>
          </cell>
        </row>
        <row r="3164">
          <cell r="A3164" t="str">
            <v>21-03-c-01</v>
          </cell>
          <cell r="B3164" t="str">
            <v>Wet sinking of well, in shingle, or gravel etc. for  depths below spring level as per specification including charges of machinery, shoring, kentledge and removal of excavated spoil within one chain:- Upto 1.5 m depth</v>
          </cell>
          <cell r="C3164" t="str">
            <v>100 Cft</v>
          </cell>
          <cell r="D3164">
            <v>8202.6</v>
          </cell>
          <cell r="E3164">
            <v>8202.6</v>
          </cell>
          <cell r="F3164" t="str">
            <v>m3</v>
          </cell>
          <cell r="G3164">
            <v>2896.72</v>
          </cell>
          <cell r="H3164">
            <v>2896.72</v>
          </cell>
          <cell r="I3164" t="str">
            <v>21.3.6 , 21.3.9.2</v>
          </cell>
        </row>
        <row r="3165">
          <cell r="A3165" t="str">
            <v>21-03-c-02</v>
          </cell>
          <cell r="B3165" t="str">
            <v>Wet sinking of well, in shingle, or gravel etc. for  depths below spring level as per specification including charges of machinery, shoring, kentledge and removal of excavated spoil within one chain: Above 1.5m  to 3 m depth</v>
          </cell>
          <cell r="C3165" t="str">
            <v>100 Cft</v>
          </cell>
          <cell r="D3165">
            <v>19040.91</v>
          </cell>
          <cell r="E3165">
            <v>19040.91</v>
          </cell>
          <cell r="F3165" t="str">
            <v>m3</v>
          </cell>
          <cell r="G3165">
            <v>6724.24</v>
          </cell>
          <cell r="H3165">
            <v>6724.24</v>
          </cell>
          <cell r="I3165" t="str">
            <v>21.3.6 , 21.3.9.2</v>
          </cell>
        </row>
        <row r="3166">
          <cell r="A3166" t="str">
            <v>21-03-c-03</v>
          </cell>
          <cell r="B3166" t="str">
            <v>Wet sinking of well, in shingle, or gravel etc. for  depths below spring level as per specification including charges of machinery, shoring, kentledge and removal of excavated spoil within one chain: Above 3 to 4.5 m depth</v>
          </cell>
          <cell r="C3166" t="str">
            <v>100 Cft</v>
          </cell>
          <cell r="D3166">
            <v>25729.19</v>
          </cell>
          <cell r="E3166">
            <v>25729.19</v>
          </cell>
          <cell r="F3166" t="str">
            <v>m3</v>
          </cell>
          <cell r="G3166">
            <v>9086.19</v>
          </cell>
          <cell r="H3166">
            <v>9086.19</v>
          </cell>
          <cell r="I3166" t="str">
            <v>21.3.6 , 21.3.9.2</v>
          </cell>
        </row>
        <row r="3167">
          <cell r="A3167" t="str">
            <v>21-03-c-04</v>
          </cell>
          <cell r="B3167" t="str">
            <v>Wet sinking of well, in shingle, or gravel etc. for  depths below spring level as per specification including charges of machinery, shoring, kentledge and removal of excavated spoil within one chain: Above 4.5 to 6 m depth</v>
          </cell>
          <cell r="C3167" t="str">
            <v>100 Cft</v>
          </cell>
          <cell r="D3167">
            <v>35283.230000000003</v>
          </cell>
          <cell r="E3167">
            <v>35283.230000000003</v>
          </cell>
          <cell r="F3167" t="str">
            <v>m3</v>
          </cell>
          <cell r="G3167">
            <v>12460.17</v>
          </cell>
          <cell r="H3167">
            <v>12460.17</v>
          </cell>
          <cell r="I3167" t="str">
            <v>21.3.6 , 21.3.9.2</v>
          </cell>
        </row>
        <row r="3168">
          <cell r="A3168" t="str">
            <v>21-03-c-05</v>
          </cell>
          <cell r="B3168" t="str">
            <v>Wet sinking of well, in shingle, or gravel etc. for  depths below spring level as per specification including charges of machinery, shoring, kentledge and removal of excavated spoil within one chain: Above 6 to 7.5 m depth</v>
          </cell>
          <cell r="C3168" t="str">
            <v>100 Cft</v>
          </cell>
          <cell r="D3168">
            <v>53000.77</v>
          </cell>
          <cell r="E3168">
            <v>53000.78</v>
          </cell>
          <cell r="F3168" t="str">
            <v>m3</v>
          </cell>
          <cell r="G3168">
            <v>18717.060000000001</v>
          </cell>
          <cell r="H3168">
            <v>18717.07</v>
          </cell>
          <cell r="I3168" t="str">
            <v>21.3.6 , 21.3.9.2</v>
          </cell>
        </row>
        <row r="3169">
          <cell r="A3169" t="str">
            <v>21-03-c-06</v>
          </cell>
          <cell r="B3169" t="str">
            <v>Wet sinking of well, in shingle, or gravel etc. for  depths below spring level as per specification including charges of machinery, shoring, kentledge and removal of excavated spoil within one chain: Above 7.5 to 9 m depth</v>
          </cell>
          <cell r="C3169" t="str">
            <v>100 Cft</v>
          </cell>
          <cell r="D3169">
            <v>68253.8</v>
          </cell>
          <cell r="E3169">
            <v>68253.789999999994</v>
          </cell>
          <cell r="F3169" t="str">
            <v>m3</v>
          </cell>
          <cell r="G3169">
            <v>24103.62</v>
          </cell>
          <cell r="H3169">
            <v>24103.62</v>
          </cell>
          <cell r="I3169" t="str">
            <v>21.3.6 , 21.3.9.2</v>
          </cell>
        </row>
        <row r="3170">
          <cell r="A3170" t="str">
            <v>21-03-c-07</v>
          </cell>
          <cell r="B3170" t="str">
            <v>Wet sinking of well, in shingle, or gravel etc. for  depths below spring level as per specification including charges of machinery, shoring, kentledge and removal of excavated spoil within one chain: Above 9 m to 10.5 m depth</v>
          </cell>
          <cell r="C3170" t="str">
            <v>100 Cft</v>
          </cell>
          <cell r="D3170">
            <v>85708.71</v>
          </cell>
          <cell r="E3170">
            <v>85708.72</v>
          </cell>
          <cell r="F3170" t="str">
            <v>m3</v>
          </cell>
          <cell r="G3170">
            <v>30267.77</v>
          </cell>
          <cell r="H3170">
            <v>30267.78</v>
          </cell>
          <cell r="I3170" t="str">
            <v>21.3.6 , 21.3.9.2</v>
          </cell>
        </row>
        <row r="3171">
          <cell r="A3171" t="str">
            <v>21-03-c-08</v>
          </cell>
          <cell r="B3171" t="str">
            <v>Wet sinking of well, in shingle, or gravel etc. for  depths below spring level as per specification including charges of machinery, shoring, kentledge and removal of excavated spoil within one chain: Above 10.5 m to 12 m depth</v>
          </cell>
          <cell r="C3171" t="str">
            <v>100 Cft</v>
          </cell>
          <cell r="D3171">
            <v>110678.06</v>
          </cell>
          <cell r="E3171">
            <v>110678.06</v>
          </cell>
          <cell r="F3171" t="str">
            <v>m3</v>
          </cell>
          <cell r="G3171">
            <v>39085.64</v>
          </cell>
          <cell r="H3171">
            <v>39085.64</v>
          </cell>
          <cell r="I3171" t="str">
            <v>21.3.6 , 21.3.9.2</v>
          </cell>
        </row>
        <row r="3172">
          <cell r="A3172" t="str">
            <v>21-03-c-09</v>
          </cell>
          <cell r="B3172" t="str">
            <v>Wet sinking of well, in shingle, or gravel etc. for  depths below spring level as per specification including charges of machinery, shoring, kentledge and removal of excavated spoil within one chain: Above 12 to 13.5 m depth</v>
          </cell>
          <cell r="C3172" t="str">
            <v>100 Cft</v>
          </cell>
          <cell r="D3172">
            <v>139345.64000000001</v>
          </cell>
          <cell r="E3172">
            <v>139345.64000000001</v>
          </cell>
          <cell r="F3172" t="str">
            <v>m3</v>
          </cell>
          <cell r="G3172">
            <v>49209.48</v>
          </cell>
          <cell r="H3172">
            <v>49209.48</v>
          </cell>
          <cell r="I3172" t="str">
            <v>21.3.6 , 21.3.9.2</v>
          </cell>
        </row>
        <row r="3173">
          <cell r="A3173" t="str">
            <v>21-03-c-10</v>
          </cell>
          <cell r="B3173" t="str">
            <v>Wet sinking of well, in shingle, or gravel etc. for  depths below spring level as per specification including charges of machinery, shoring, kentledge and removal of excavated spoil within one chain: Exceeding 13.5m to any depth</v>
          </cell>
          <cell r="C3173" t="str">
            <v>100 Cft</v>
          </cell>
          <cell r="D3173">
            <v>176764.34</v>
          </cell>
          <cell r="E3173">
            <v>176764.34</v>
          </cell>
          <cell r="F3173" t="str">
            <v>m3</v>
          </cell>
          <cell r="G3173">
            <v>62423.78</v>
          </cell>
          <cell r="H3173">
            <v>62423.78</v>
          </cell>
          <cell r="I3173" t="str">
            <v>21.3.6 , 21.3.9.2</v>
          </cell>
        </row>
        <row r="3174">
          <cell r="A3174" t="str">
            <v>21-04</v>
          </cell>
          <cell r="B3174" t="str">
            <v>Deleted</v>
          </cell>
          <cell r="C3174" t="str">
            <v>-</v>
          </cell>
          <cell r="D3174">
            <v>0</v>
          </cell>
          <cell r="E3174">
            <v>0</v>
          </cell>
          <cell r="F3174" t="str">
            <v>-</v>
          </cell>
          <cell r="G3174">
            <v>0</v>
          </cell>
          <cell r="H3174">
            <v>0</v>
          </cell>
          <cell r="I3174" t="str">
            <v>-</v>
          </cell>
        </row>
        <row r="3175">
          <cell r="A3175" t="str">
            <v>21-05</v>
          </cell>
          <cell r="B3175" t="str">
            <v>Deleted</v>
          </cell>
          <cell r="C3175" t="str">
            <v>-</v>
          </cell>
          <cell r="D3175">
            <v>0</v>
          </cell>
          <cell r="E3175">
            <v>0</v>
          </cell>
          <cell r="F3175" t="str">
            <v>-</v>
          </cell>
          <cell r="G3175">
            <v>0</v>
          </cell>
          <cell r="H3175">
            <v>0</v>
          </cell>
          <cell r="I3175" t="str">
            <v>-</v>
          </cell>
        </row>
        <row r="3176">
          <cell r="A3176" t="str">
            <v>21-06-a</v>
          </cell>
          <cell r="B3176" t="str">
            <v>Providing, making and laying R.C.C. well curb in position, using coarse sand for concrete, including all kinds of forms, moulds, curing, shuttering, rendering and finishing the exposed surface, (including screening &amp; washing of aggregate : Ratio 1: 1½: 3</v>
          </cell>
          <cell r="C3176" t="str">
            <v>100 Cft</v>
          </cell>
          <cell r="D3176">
            <v>19709.330000000002</v>
          </cell>
          <cell r="E3176">
            <v>43330.59</v>
          </cell>
          <cell r="F3176" t="str">
            <v>m3</v>
          </cell>
          <cell r="G3176">
            <v>6960.29</v>
          </cell>
          <cell r="H3176">
            <v>15302.07</v>
          </cell>
          <cell r="I3176" t="str">
            <v>21.2.1, 21.3.6, 21.3.5 , 21.3.9.4</v>
          </cell>
        </row>
        <row r="3177">
          <cell r="A3177" t="str">
            <v>21-06-b</v>
          </cell>
          <cell r="B3177" t="str">
            <v>Providing, making and laying R.C.C. well curb in position, using coarse sand for concrete, including all kinds of forms, moulds, curing, shuttering, rendering and finishing the exposed surface, (including screening &amp; washing of aggregate:  Ratio 1:2:4</v>
          </cell>
          <cell r="C3177" t="str">
            <v>100 Cft</v>
          </cell>
          <cell r="D3177">
            <v>20370.830000000002</v>
          </cell>
          <cell r="E3177">
            <v>40928.82</v>
          </cell>
          <cell r="F3177" t="str">
            <v>m3</v>
          </cell>
          <cell r="G3177">
            <v>7193.9</v>
          </cell>
          <cell r="H3177">
            <v>14453.89</v>
          </cell>
          <cell r="I3177" t="str">
            <v>21.2.1, 21.3.6, 21.3.5 , 21.3.9.4</v>
          </cell>
        </row>
        <row r="3178">
          <cell r="A3178" t="str">
            <v>21-07</v>
          </cell>
          <cell r="B3178" t="str">
            <v>Providing and fixing structural steel cutting edge for well curb.</v>
          </cell>
          <cell r="C3178" t="str">
            <v>Ton</v>
          </cell>
          <cell r="D3178">
            <v>43487.5</v>
          </cell>
          <cell r="E3178">
            <v>217349.48</v>
          </cell>
          <cell r="F3178" t="str">
            <v>Ton</v>
          </cell>
          <cell r="G3178">
            <v>43487.5</v>
          </cell>
          <cell r="H3178">
            <v>217349.5</v>
          </cell>
          <cell r="I3178" t="str">
            <v>21.2.2, 21.3.6, 21.3.5 , 21.3.9.4</v>
          </cell>
        </row>
        <row r="3179">
          <cell r="A3179" t="str">
            <v>22-01-a-01</v>
          </cell>
          <cell r="B3179" t="str">
            <v>Tega formed of burnt bricks on end, laid in and over cement sand mortar projecting to a height of not more than 6" (150mm) top of drain along the property side where required, laid to lines, grades, slopes and shape according to the engineer's drawing.i) 3" thick : Ratio 1:3</v>
          </cell>
          <cell r="C3179" t="str">
            <v>100 Rft</v>
          </cell>
          <cell r="D3179">
            <v>1470.88</v>
          </cell>
          <cell r="E3179">
            <v>4613.6000000000004</v>
          </cell>
          <cell r="F3179" t="str">
            <v>m</v>
          </cell>
          <cell r="G3179">
            <v>48.26</v>
          </cell>
          <cell r="H3179">
            <v>151.36000000000001</v>
          </cell>
          <cell r="I3179" t="str">
            <v>22.3.2 , 22.4</v>
          </cell>
        </row>
        <row r="3180">
          <cell r="A3180" t="str">
            <v>22-01-a-02</v>
          </cell>
          <cell r="B3180" t="str">
            <v>Tega formed of burnt bricks on end, laid in and over cement sand mortar projecting to a height of not more than 6" (150mm) top of drain along the property side where required, laid to lines, grades, slopes and shape according to the engineer's drawing.(ii) 3" thick : Ratio 1:5</v>
          </cell>
          <cell r="C3180" t="str">
            <v>100 Rft</v>
          </cell>
          <cell r="D3180">
            <v>1470.88</v>
          </cell>
          <cell r="E3180">
            <v>4304.2</v>
          </cell>
          <cell r="F3180" t="str">
            <v>m</v>
          </cell>
          <cell r="G3180">
            <v>48.26</v>
          </cell>
          <cell r="H3180">
            <v>141.21</v>
          </cell>
          <cell r="I3180" t="str">
            <v>22.3.2 , 22.4</v>
          </cell>
        </row>
        <row r="3181">
          <cell r="A3181" t="str">
            <v>22-01-b-01</v>
          </cell>
          <cell r="B3181" t="str">
            <v>Tega formed of burnt bricks on end, laid in and over cement sand mortar projecting to a height of not more than 6" (150mm) top of drain along the property side where required, laid to lines, grades, slopes and shape according to the engineer's drawing.(i) 4.5" thick : Ratio 1:3</v>
          </cell>
          <cell r="C3181" t="str">
            <v>100 Rft</v>
          </cell>
          <cell r="D3181">
            <v>1617.44</v>
          </cell>
          <cell r="E3181">
            <v>5408.52</v>
          </cell>
          <cell r="F3181" t="str">
            <v>m</v>
          </cell>
          <cell r="G3181">
            <v>53.07</v>
          </cell>
          <cell r="H3181">
            <v>177.44</v>
          </cell>
          <cell r="I3181" t="str">
            <v>22.3.2 , 22.4</v>
          </cell>
        </row>
        <row r="3182">
          <cell r="A3182" t="str">
            <v>22-01-b-02</v>
          </cell>
          <cell r="B3182" t="str">
            <v>Tega formed of burnt bricks on end, laid in and over cement sand mortar projecting to a height of not more than 6" (150mm) top of drain along the property side where required, laid to lines, grades, slopes and shape according to the engineer's drawing.(ii) 4.5" thick : Ratio 1:5</v>
          </cell>
          <cell r="C3182" t="str">
            <v>100 Rft</v>
          </cell>
          <cell r="D3182">
            <v>1617.44</v>
          </cell>
          <cell r="E3182">
            <v>5223</v>
          </cell>
          <cell r="F3182" t="str">
            <v>m</v>
          </cell>
          <cell r="G3182">
            <v>53.07</v>
          </cell>
          <cell r="H3182">
            <v>171.36</v>
          </cell>
          <cell r="I3182" t="str">
            <v>22.3.2 , 22.4</v>
          </cell>
        </row>
        <row r="3183">
          <cell r="A3183" t="str">
            <v>22-02-a</v>
          </cell>
          <cell r="B3183" t="str">
            <v>burnt flat brick 3" (75mm) thick, laid in reimbursement, in cement, sand mortar on sides of drains and in other works where required. All joints to be completely filled and struck flush.(i) Ratio 1:3</v>
          </cell>
          <cell r="C3183" t="str">
            <v>100 Sft</v>
          </cell>
          <cell r="D3183">
            <v>2021.47</v>
          </cell>
          <cell r="E3183">
            <v>7140.95</v>
          </cell>
          <cell r="F3183" t="str">
            <v>m2</v>
          </cell>
          <cell r="G3183">
            <v>217.51</v>
          </cell>
          <cell r="H3183">
            <v>768.37</v>
          </cell>
          <cell r="I3183" t="str">
            <v>22.3.2 , 22.4</v>
          </cell>
        </row>
        <row r="3184">
          <cell r="A3184" t="str">
            <v>22-02-b</v>
          </cell>
          <cell r="B3184" t="str">
            <v>burnt flat brick 3" (75mm) thick, laid in reimbursement, in cement, sand mortar on sides of drains and in other works where required. All joints to be completely filled and struck flush.(ii) Ratio 1:5</v>
          </cell>
          <cell r="C3184" t="str">
            <v>100 Sft</v>
          </cell>
          <cell r="D3184">
            <v>2021.47</v>
          </cell>
          <cell r="E3184">
            <v>6819.79</v>
          </cell>
          <cell r="F3184" t="str">
            <v>m2</v>
          </cell>
          <cell r="G3184">
            <v>217.51</v>
          </cell>
          <cell r="H3184">
            <v>733.81</v>
          </cell>
          <cell r="I3184" t="str">
            <v>22.3.2 , 22.4</v>
          </cell>
        </row>
        <row r="3185">
          <cell r="A3185" t="str">
            <v>22-02-c</v>
          </cell>
          <cell r="B3185" t="str">
            <v>burnt flat brick 3" (75mm) thick, laid in reimbursement, in cement, sand mortar on sides of drains and in other works where required. All joints to be completely filled and struck flush.(iii) Ratio 1:6</v>
          </cell>
          <cell r="C3185" t="str">
            <v>100 Sft</v>
          </cell>
          <cell r="D3185">
            <v>2021.47</v>
          </cell>
          <cell r="E3185">
            <v>6727.77</v>
          </cell>
          <cell r="F3185" t="str">
            <v>m2</v>
          </cell>
          <cell r="G3185">
            <v>217.51</v>
          </cell>
          <cell r="H3185">
            <v>723.91</v>
          </cell>
          <cell r="I3185" t="str">
            <v>22.3.2 , 22.4</v>
          </cell>
        </row>
        <row r="3186">
          <cell r="A3186" t="str">
            <v>22-03-a</v>
          </cell>
          <cell r="B3186" t="str">
            <v>burnt brick on edge, laid in reimbursement, in cement, sand mortar on sides of drains and in other works where required. All joints to be completely filled and struck flush.(i) Ratio 1:3</v>
          </cell>
          <cell r="C3186" t="str">
            <v>100 Sft</v>
          </cell>
          <cell r="D3186">
            <v>2263.8000000000002</v>
          </cell>
          <cell r="E3186">
            <v>9928.19</v>
          </cell>
          <cell r="F3186" t="str">
            <v>m2</v>
          </cell>
          <cell r="G3186">
            <v>243.58</v>
          </cell>
          <cell r="H3186">
            <v>1068.27</v>
          </cell>
          <cell r="I3186" t="str">
            <v>22.3.2 , 22.4</v>
          </cell>
        </row>
        <row r="3187">
          <cell r="A3187" t="str">
            <v>22-03-b</v>
          </cell>
          <cell r="B3187" t="str">
            <v>burnt brick on edge, laid in reimbursement, in cement, sand mortar on sides of drains and in other works where required. All joints to be completely filled and struck flush.(ii) Ratio 1:5</v>
          </cell>
          <cell r="C3187" t="str">
            <v>100 Sft</v>
          </cell>
          <cell r="D3187">
            <v>2263.8000000000002</v>
          </cell>
          <cell r="E3187">
            <v>9454.93</v>
          </cell>
          <cell r="F3187" t="str">
            <v>m2</v>
          </cell>
          <cell r="G3187">
            <v>243.58</v>
          </cell>
          <cell r="H3187">
            <v>1017.35</v>
          </cell>
          <cell r="I3187" t="str">
            <v>22.3.2 , 22.4</v>
          </cell>
        </row>
        <row r="3188">
          <cell r="A3188" t="str">
            <v>22-03-c</v>
          </cell>
          <cell r="B3188" t="str">
            <v>burnt brick on edge, laid in reimbursement, in cement, sand mortar on sides of drains and in other works where required. All joints to be completely filled and struck flush. (iii) Ratio 1:6</v>
          </cell>
          <cell r="C3188" t="str">
            <v>100 Sft</v>
          </cell>
          <cell r="D3188">
            <v>2263.8000000000002</v>
          </cell>
          <cell r="E3188">
            <v>9314.83</v>
          </cell>
          <cell r="F3188" t="str">
            <v>m2</v>
          </cell>
          <cell r="G3188">
            <v>243.58</v>
          </cell>
          <cell r="H3188">
            <v>1002.28</v>
          </cell>
          <cell r="I3188" t="str">
            <v>22.3.2 , 22.4</v>
          </cell>
        </row>
        <row r="3189">
          <cell r="A3189" t="str">
            <v>22-04-a</v>
          </cell>
          <cell r="B3189" t="str">
            <v>burnt flat brick, herring bond pitching in cement, sand mortar laid to lines, grades, shapes and slopes as per Engineer's Drawing.                                                        (i) Ratio 1:3</v>
          </cell>
          <cell r="C3189" t="str">
            <v>100 Sft</v>
          </cell>
          <cell r="D3189">
            <v>1896.3</v>
          </cell>
          <cell r="E3189">
            <v>7660.17</v>
          </cell>
          <cell r="F3189" t="str">
            <v>m2</v>
          </cell>
          <cell r="G3189">
            <v>204.04</v>
          </cell>
          <cell r="H3189">
            <v>824.23</v>
          </cell>
          <cell r="I3189" t="str">
            <v>22.3.2 , 22.4</v>
          </cell>
        </row>
        <row r="3190">
          <cell r="A3190" t="str">
            <v>22-04-b</v>
          </cell>
          <cell r="B3190" t="str">
            <v>burnt flat brick, herring bond pitching in cement, sand mortar laid to lines, grades, shapes and slopes as per Engineer's Drawing.                                                       (ii) Ratio 1:5</v>
          </cell>
          <cell r="C3190" t="str">
            <v>100 Sft</v>
          </cell>
          <cell r="D3190">
            <v>1896.3</v>
          </cell>
          <cell r="E3190">
            <v>7297.27</v>
          </cell>
          <cell r="F3190" t="str">
            <v>m2</v>
          </cell>
          <cell r="G3190">
            <v>204.04</v>
          </cell>
          <cell r="H3190">
            <v>785.19</v>
          </cell>
          <cell r="I3190" t="str">
            <v>22.3.2 , 22.4</v>
          </cell>
        </row>
        <row r="3191">
          <cell r="A3191" t="str">
            <v>22-04-c</v>
          </cell>
          <cell r="B3191" t="str">
            <v>burnt flat brick, herring bond pitching in cement, sand mortar laid to lines, grades, shapes and slopes as per Engineer's Drawing.                                                       (ii) Ratio 1:6</v>
          </cell>
          <cell r="C3191" t="str">
            <v>100 Sft</v>
          </cell>
          <cell r="D3191">
            <v>1896.3</v>
          </cell>
          <cell r="E3191">
            <v>7217.45</v>
          </cell>
          <cell r="F3191" t="str">
            <v>m2</v>
          </cell>
          <cell r="G3191">
            <v>204.04</v>
          </cell>
          <cell r="H3191">
            <v>776.6</v>
          </cell>
          <cell r="I3191" t="str">
            <v>22.3.2 , 22.4</v>
          </cell>
        </row>
        <row r="3192">
          <cell r="A3192" t="str">
            <v>22-05-a</v>
          </cell>
          <cell r="B3192" t="str">
            <v>Construct PHE Standard Drains, of cement concrete 1:1.5:3, complete : Type I</v>
          </cell>
          <cell r="C3192" t="str">
            <v>100 Rft</v>
          </cell>
          <cell r="D3192">
            <v>1886.01</v>
          </cell>
          <cell r="E3192">
            <v>8238.86</v>
          </cell>
          <cell r="F3192" t="str">
            <v>m</v>
          </cell>
          <cell r="G3192">
            <v>61.88</v>
          </cell>
          <cell r="H3192">
            <v>270.3</v>
          </cell>
          <cell r="I3192" t="str">
            <v>22.3 , 22.4</v>
          </cell>
        </row>
        <row r="3193">
          <cell r="A3193" t="str">
            <v>22-05-b</v>
          </cell>
          <cell r="B3193" t="str">
            <v>Construct PHE Standard Drains, of cement concrete 1:1.5:3, complete : Type II</v>
          </cell>
          <cell r="C3193" t="str">
            <v>100 Rft</v>
          </cell>
          <cell r="D3193">
            <v>4794.41</v>
          </cell>
          <cell r="E3193">
            <v>19488.95</v>
          </cell>
          <cell r="F3193" t="str">
            <v>m</v>
          </cell>
          <cell r="G3193">
            <v>157.30000000000001</v>
          </cell>
          <cell r="H3193">
            <v>639.4</v>
          </cell>
          <cell r="I3193" t="str">
            <v>22.3 , 22.4</v>
          </cell>
        </row>
        <row r="3194">
          <cell r="A3194" t="str">
            <v>22-05-c</v>
          </cell>
          <cell r="B3194" t="str">
            <v>Construct PHE Standard Drains, of cement concrete 1:1.5:3, complete : Type III</v>
          </cell>
          <cell r="C3194" t="str">
            <v>100 Rft</v>
          </cell>
          <cell r="D3194">
            <v>6094.62</v>
          </cell>
          <cell r="E3194">
            <v>24709.79</v>
          </cell>
          <cell r="F3194" t="str">
            <v>m</v>
          </cell>
          <cell r="G3194">
            <v>199.95</v>
          </cell>
          <cell r="H3194">
            <v>810.69</v>
          </cell>
          <cell r="I3194" t="str">
            <v>22.3 , 22.4</v>
          </cell>
        </row>
        <row r="3195">
          <cell r="A3195" t="str">
            <v>22-05-d</v>
          </cell>
          <cell r="B3195" t="str">
            <v>Construct PHE Standard Drains, of cement concrete 1:1.5:3, complete : Type IV</v>
          </cell>
          <cell r="C3195" t="str">
            <v>100 Rft</v>
          </cell>
          <cell r="D3195">
            <v>6565.75</v>
          </cell>
          <cell r="E3195">
            <v>29181.39</v>
          </cell>
          <cell r="F3195" t="str">
            <v>m</v>
          </cell>
          <cell r="G3195">
            <v>215.41</v>
          </cell>
          <cell r="H3195">
            <v>957.39</v>
          </cell>
          <cell r="I3195" t="str">
            <v>22.3 , 22.4</v>
          </cell>
        </row>
        <row r="3196">
          <cell r="A3196" t="str">
            <v>22-05-e</v>
          </cell>
          <cell r="B3196" t="str">
            <v>Construct PHE Standard Drains, of cement concrete 1:1.5:3, complete : Type V</v>
          </cell>
          <cell r="C3196" t="str">
            <v>100 Rft</v>
          </cell>
          <cell r="D3196">
            <v>8805.2999999999993</v>
          </cell>
          <cell r="E3196">
            <v>38886.879999999997</v>
          </cell>
          <cell r="F3196" t="str">
            <v>m</v>
          </cell>
          <cell r="G3196">
            <v>288.89</v>
          </cell>
          <cell r="H3196">
            <v>1275.82</v>
          </cell>
          <cell r="I3196" t="str">
            <v>22.3 , 22.4</v>
          </cell>
        </row>
        <row r="3197">
          <cell r="A3197" t="str">
            <v>22-05-f</v>
          </cell>
          <cell r="B3197" t="str">
            <v>Construct PHE Standard Drains, of cement concrete 1:1.5:3, complete : Type VI</v>
          </cell>
          <cell r="C3197" t="str">
            <v>100 Rft</v>
          </cell>
          <cell r="D3197">
            <v>9951.61</v>
          </cell>
          <cell r="E3197">
            <v>44156.83</v>
          </cell>
          <cell r="F3197" t="str">
            <v>m</v>
          </cell>
          <cell r="G3197">
            <v>326.5</v>
          </cell>
          <cell r="H3197">
            <v>1448.72</v>
          </cell>
          <cell r="I3197" t="str">
            <v>22.3 , 22.4</v>
          </cell>
        </row>
        <row r="3198">
          <cell r="A3198" t="str">
            <v>22-05-g</v>
          </cell>
          <cell r="B3198" t="str">
            <v>Construct PHE Standard Drains, of cement concrete 1:1.5:3, complete : Type VII</v>
          </cell>
          <cell r="C3198" t="str">
            <v>100 Rft</v>
          </cell>
          <cell r="D3198">
            <v>10104.040000000001</v>
          </cell>
          <cell r="E3198">
            <v>46176.11</v>
          </cell>
          <cell r="F3198" t="str">
            <v>m</v>
          </cell>
          <cell r="G3198">
            <v>331.5</v>
          </cell>
          <cell r="H3198">
            <v>1514.96</v>
          </cell>
          <cell r="I3198" t="str">
            <v>22.3 , 22.4</v>
          </cell>
        </row>
        <row r="3199">
          <cell r="A3199" t="str">
            <v>22-05-h</v>
          </cell>
          <cell r="B3199" t="str">
            <v>Construct PHE Standard Drains, of cement concrete 1:1.5:3, complete : Type VIII</v>
          </cell>
          <cell r="C3199" t="str">
            <v>100 Rft</v>
          </cell>
          <cell r="D3199">
            <v>15218.91</v>
          </cell>
          <cell r="E3199">
            <v>68942.38</v>
          </cell>
          <cell r="F3199" t="str">
            <v>m</v>
          </cell>
          <cell r="G3199">
            <v>499.31</v>
          </cell>
          <cell r="H3199">
            <v>2261.89</v>
          </cell>
          <cell r="I3199" t="str">
            <v>22.3 , 22.4</v>
          </cell>
        </row>
        <row r="3200">
          <cell r="A3200" t="str">
            <v>22-05-i</v>
          </cell>
          <cell r="B3200" t="str">
            <v>Construct PHE Standard Drains, of cement concrete 1:1.5:3, complete : Type IX</v>
          </cell>
          <cell r="C3200" t="str">
            <v>100 Rft</v>
          </cell>
          <cell r="D3200">
            <v>17350.41</v>
          </cell>
          <cell r="E3200">
            <v>77431.12</v>
          </cell>
          <cell r="F3200" t="str">
            <v>m</v>
          </cell>
          <cell r="G3200">
            <v>569.24</v>
          </cell>
          <cell r="H3200">
            <v>2540.39</v>
          </cell>
          <cell r="I3200" t="str">
            <v>22.3 , 22.4</v>
          </cell>
        </row>
        <row r="3201">
          <cell r="A3201" t="str">
            <v>22-05-j</v>
          </cell>
          <cell r="B3201" t="str">
            <v>Construct PHE Standard Drains, of cement concrete 1:1.5:3, complete : Type X</v>
          </cell>
          <cell r="C3201" t="str">
            <v>100 Rft</v>
          </cell>
          <cell r="D3201">
            <v>18718.98</v>
          </cell>
          <cell r="E3201">
            <v>92041.91</v>
          </cell>
          <cell r="F3201" t="str">
            <v>m</v>
          </cell>
          <cell r="G3201">
            <v>614.14</v>
          </cell>
          <cell r="H3201">
            <v>3019.75</v>
          </cell>
          <cell r="I3201" t="str">
            <v>22.3 , 22.4</v>
          </cell>
        </row>
        <row r="3202">
          <cell r="A3202" t="str">
            <v>22-05-k</v>
          </cell>
          <cell r="B3202" t="str">
            <v>Construct PHE Standard Drains, of cement concrete 1:1.5:3, complete : Type XI</v>
          </cell>
          <cell r="C3202" t="str">
            <v>100 Rft</v>
          </cell>
          <cell r="D3202">
            <v>20460.93</v>
          </cell>
          <cell r="E3202">
            <v>97573.77</v>
          </cell>
          <cell r="F3202" t="str">
            <v>m</v>
          </cell>
          <cell r="G3202">
            <v>671.29</v>
          </cell>
          <cell r="H3202">
            <v>3201.24</v>
          </cell>
          <cell r="I3202" t="str">
            <v>22.3 , 22.4</v>
          </cell>
        </row>
        <row r="3203">
          <cell r="A3203" t="str">
            <v>22-05-l</v>
          </cell>
          <cell r="B3203" t="str">
            <v>Construct PHE Standard Drains, of cement concrete 1:1.5:3, complete : Type XII</v>
          </cell>
          <cell r="C3203" t="str">
            <v>100 Rft</v>
          </cell>
          <cell r="D3203">
            <v>20915.16</v>
          </cell>
          <cell r="E3203">
            <v>99980.97</v>
          </cell>
          <cell r="F3203" t="str">
            <v>m</v>
          </cell>
          <cell r="G3203">
            <v>686.19</v>
          </cell>
          <cell r="H3203">
            <v>3280.22</v>
          </cell>
          <cell r="I3203" t="str">
            <v>22.3 , 22.4</v>
          </cell>
        </row>
        <row r="3204">
          <cell r="A3204" t="str">
            <v>22-06-a</v>
          </cell>
          <cell r="B3204" t="str">
            <v>Supply and Laying of RC hume pipes in position including jointing 6" to 12" dia</v>
          </cell>
          <cell r="C3204" t="str">
            <v>100 Rft</v>
          </cell>
          <cell r="D3204">
            <v>11028.67</v>
          </cell>
          <cell r="E3204">
            <v>11504.19</v>
          </cell>
          <cell r="F3204" t="str">
            <v>m</v>
          </cell>
          <cell r="G3204">
            <v>361.83</v>
          </cell>
          <cell r="H3204">
            <v>377.43</v>
          </cell>
          <cell r="I3204" t="str">
            <v>22.3 , 22.4, 22.5</v>
          </cell>
        </row>
        <row r="3205">
          <cell r="A3205" t="str">
            <v>22-06-b</v>
          </cell>
          <cell r="B3205" t="str">
            <v>Supply and Laying of RC hume pipes in position including jointing 12" to 24" dia</v>
          </cell>
          <cell r="C3205" t="str">
            <v>100 Rft</v>
          </cell>
          <cell r="D3205">
            <v>16552.2</v>
          </cell>
          <cell r="E3205">
            <v>17517.16</v>
          </cell>
          <cell r="F3205" t="str">
            <v>m</v>
          </cell>
          <cell r="G3205">
            <v>543.04999999999995</v>
          </cell>
          <cell r="H3205">
            <v>574.71</v>
          </cell>
          <cell r="I3205" t="str">
            <v>22.3 , 22.4, 22.5</v>
          </cell>
        </row>
        <row r="3206">
          <cell r="A3206" t="str">
            <v>22-06-c</v>
          </cell>
          <cell r="B3206" t="str">
            <v>Supply and Laying of RC hume pipes in position including jointing 24" to 36" dia</v>
          </cell>
          <cell r="C3206" t="str">
            <v>100 Rft</v>
          </cell>
          <cell r="D3206">
            <v>22097.040000000001</v>
          </cell>
          <cell r="E3206">
            <v>23553.82</v>
          </cell>
          <cell r="F3206" t="str">
            <v>m</v>
          </cell>
          <cell r="G3206">
            <v>724.97</v>
          </cell>
          <cell r="H3206">
            <v>772.76</v>
          </cell>
          <cell r="I3206" t="str">
            <v>22.3 , 22.4, 22.5</v>
          </cell>
        </row>
        <row r="3207">
          <cell r="A3207" t="str">
            <v>22-07</v>
          </cell>
          <cell r="B3207" t="str">
            <v>Supply of pre cast concrete new jersey barrier of 10 ft length, 2 ft base width, 6" top width and 32" height.</v>
          </cell>
          <cell r="C3207" t="str">
            <v>Each</v>
          </cell>
          <cell r="D3207">
            <v>0</v>
          </cell>
          <cell r="E3207">
            <v>7608.98</v>
          </cell>
          <cell r="F3207" t="str">
            <v>Each</v>
          </cell>
          <cell r="G3207">
            <v>0</v>
          </cell>
          <cell r="H3207">
            <v>7608.98</v>
          </cell>
          <cell r="I3207" t="str">
            <v>6.1.3, 6.2,6.3, 6.6,6.12 , 6.17</v>
          </cell>
        </row>
        <row r="3208">
          <cell r="A3208" t="str">
            <v>23-01-a</v>
          </cell>
          <cell r="B3208"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4" dia:</v>
          </cell>
          <cell r="C3208" t="str">
            <v>Rft</v>
          </cell>
          <cell r="D3208">
            <v>33.08</v>
          </cell>
          <cell r="E3208">
            <v>221.56</v>
          </cell>
          <cell r="F3208" t="str">
            <v>m</v>
          </cell>
          <cell r="G3208">
            <v>108.51</v>
          </cell>
          <cell r="H3208">
            <v>726.91</v>
          </cell>
          <cell r="I3208" t="str">
            <v>23.4 , 23.5</v>
          </cell>
        </row>
        <row r="3209">
          <cell r="A3209" t="str">
            <v>23-01-b</v>
          </cell>
          <cell r="B3209"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6" dia:</v>
          </cell>
          <cell r="C3209" t="str">
            <v>Rft</v>
          </cell>
          <cell r="D3209">
            <v>36.020000000000003</v>
          </cell>
          <cell r="E3209">
            <v>280.47000000000003</v>
          </cell>
          <cell r="F3209" t="str">
            <v>m</v>
          </cell>
          <cell r="G3209">
            <v>118.16</v>
          </cell>
          <cell r="H3209">
            <v>920.16</v>
          </cell>
          <cell r="I3209" t="str">
            <v>23.4 , 23.5</v>
          </cell>
        </row>
        <row r="3210">
          <cell r="A3210" t="str">
            <v>23-01-c</v>
          </cell>
          <cell r="B321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210" t="str">
            <v>Rft</v>
          </cell>
          <cell r="D3210">
            <v>61.74</v>
          </cell>
          <cell r="E3210">
            <v>426.47</v>
          </cell>
          <cell r="F3210" t="str">
            <v>m</v>
          </cell>
          <cell r="G3210">
            <v>202.56</v>
          </cell>
          <cell r="H3210">
            <v>1399.17</v>
          </cell>
          <cell r="I3210" t="str">
            <v>23.4 , 23.5</v>
          </cell>
        </row>
        <row r="3211">
          <cell r="A3211" t="str">
            <v>23-02-a</v>
          </cell>
          <cell r="B3211"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211" t="str">
            <v>Rft</v>
          </cell>
          <cell r="D3211">
            <v>27.2</v>
          </cell>
          <cell r="E3211">
            <v>243.56</v>
          </cell>
          <cell r="F3211" t="str">
            <v>m</v>
          </cell>
          <cell r="G3211">
            <v>89.22</v>
          </cell>
          <cell r="H3211">
            <v>799.09</v>
          </cell>
          <cell r="I3211" t="str">
            <v>23.4 , 23.5</v>
          </cell>
        </row>
        <row r="3212">
          <cell r="A3212" t="str">
            <v>23-02-b</v>
          </cell>
          <cell r="B3212"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212" t="str">
            <v>Rft</v>
          </cell>
          <cell r="D3212">
            <v>33.08</v>
          </cell>
          <cell r="E3212">
            <v>269.36</v>
          </cell>
          <cell r="F3212" t="str">
            <v>m</v>
          </cell>
          <cell r="G3212">
            <v>108.51</v>
          </cell>
          <cell r="H3212">
            <v>883.73</v>
          </cell>
          <cell r="I3212" t="str">
            <v>23.4 , 23.5</v>
          </cell>
        </row>
        <row r="3213">
          <cell r="A3213" t="str">
            <v>23-02-c</v>
          </cell>
          <cell r="B321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213" t="str">
            <v>Rft</v>
          </cell>
          <cell r="D3213">
            <v>61.74</v>
          </cell>
          <cell r="E3213">
            <v>332.19</v>
          </cell>
          <cell r="F3213" t="str">
            <v>m</v>
          </cell>
          <cell r="G3213">
            <v>202.56</v>
          </cell>
          <cell r="H3213">
            <v>1089.8699999999999</v>
          </cell>
          <cell r="I3213" t="str">
            <v>23.4 , 23.5</v>
          </cell>
        </row>
        <row r="3214">
          <cell r="A3214" t="str">
            <v>23-03-a-01</v>
          </cell>
          <cell r="B3214"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complete:- 12" i/d, wall thickness 2".</v>
          </cell>
          <cell r="C3214" t="str">
            <v>Rft</v>
          </cell>
          <cell r="D3214">
            <v>72.03</v>
          </cell>
          <cell r="E3214">
            <v>547.04</v>
          </cell>
          <cell r="F3214" t="str">
            <v>m</v>
          </cell>
          <cell r="G3214">
            <v>236.32</v>
          </cell>
          <cell r="H3214">
            <v>1794.76</v>
          </cell>
          <cell r="I3214" t="str">
            <v>23.4 , 23.5</v>
          </cell>
        </row>
        <row r="3215">
          <cell r="A3215" t="str">
            <v>23-03-a-02</v>
          </cell>
          <cell r="B3215"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complete:- 15" i/d, wall thickness 2.2".</v>
          </cell>
          <cell r="C3215" t="str">
            <v>Rft</v>
          </cell>
          <cell r="D3215">
            <v>80.849999999999994</v>
          </cell>
          <cell r="E3215">
            <v>663.41</v>
          </cell>
          <cell r="F3215" t="str">
            <v>m</v>
          </cell>
          <cell r="G3215">
            <v>265.26</v>
          </cell>
          <cell r="H3215">
            <v>2176.5500000000002</v>
          </cell>
          <cell r="I3215" t="str">
            <v>23.4 , 23.5</v>
          </cell>
        </row>
        <row r="3216">
          <cell r="A3216" t="str">
            <v>23-03-a-03</v>
          </cell>
          <cell r="B3216"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complete:- 18" i/d, wall thickness 2.5".</v>
          </cell>
          <cell r="C3216" t="str">
            <v>Rft</v>
          </cell>
          <cell r="D3216">
            <v>88.2</v>
          </cell>
          <cell r="E3216">
            <v>775.32</v>
          </cell>
          <cell r="F3216" t="str">
            <v>m</v>
          </cell>
          <cell r="G3216">
            <v>289.37</v>
          </cell>
          <cell r="H3216">
            <v>2543.7199999999998</v>
          </cell>
          <cell r="I3216" t="str">
            <v>23.4 , 23.5</v>
          </cell>
        </row>
        <row r="3217">
          <cell r="A3217" t="str">
            <v>23-03-a-04</v>
          </cell>
          <cell r="B3217"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complete:- 21" i/d, wall thickness 2.5".</v>
          </cell>
          <cell r="C3217" t="str">
            <v>Rft</v>
          </cell>
          <cell r="D3217">
            <v>120.54</v>
          </cell>
          <cell r="E3217">
            <v>903.26</v>
          </cell>
          <cell r="F3217" t="str">
            <v>m</v>
          </cell>
          <cell r="G3217">
            <v>395.47</v>
          </cell>
          <cell r="H3217">
            <v>2963.47</v>
          </cell>
          <cell r="I3217" t="str">
            <v>23.4 , 23.5</v>
          </cell>
        </row>
        <row r="3218">
          <cell r="A3218" t="str">
            <v>23-03-a-05</v>
          </cell>
          <cell r="B3218"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complete:- 24" i/d, wall thickness 3".</v>
          </cell>
          <cell r="C3218" t="str">
            <v>Rft</v>
          </cell>
          <cell r="D3218">
            <v>138.18</v>
          </cell>
          <cell r="E3218">
            <v>1028.46</v>
          </cell>
          <cell r="F3218" t="str">
            <v>m</v>
          </cell>
          <cell r="G3218">
            <v>453.35</v>
          </cell>
          <cell r="H3218">
            <v>3374.2</v>
          </cell>
          <cell r="I3218" t="str">
            <v>23.4 , 23.5</v>
          </cell>
        </row>
        <row r="3219">
          <cell r="A3219" t="str">
            <v>23-03-a-06</v>
          </cell>
          <cell r="B3219"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27" i/d, Wall thickness 3.2" </v>
          </cell>
          <cell r="C3219" t="str">
            <v>Rft</v>
          </cell>
          <cell r="D3219">
            <v>203.6</v>
          </cell>
          <cell r="E3219">
            <v>1365.73</v>
          </cell>
          <cell r="F3219" t="str">
            <v>m</v>
          </cell>
          <cell r="G3219">
            <v>667.96</v>
          </cell>
          <cell r="H3219">
            <v>4480.75</v>
          </cell>
          <cell r="I3219" t="str">
            <v>23.4 , 23.5</v>
          </cell>
        </row>
        <row r="3220">
          <cell r="A3220" t="str">
            <v>23-03-a-07</v>
          </cell>
          <cell r="B3220" t="str">
            <v>Providing &amp; laying R.C.C. pipe sewers, moulded with cement concrete 1:1-1/2:3 conforming to ASTM specification C-76-79, Class II, Wall B, including carriage, lowering in trenches to correct alignment and grade, jointing with rubber ring, cutting pipes where necessary, testing, etc. complete:-   30" i/d, Wall thickness 3.5"</v>
          </cell>
          <cell r="C3220" t="str">
            <v>Rft</v>
          </cell>
          <cell r="D3220">
            <v>245.49</v>
          </cell>
          <cell r="E3220">
            <v>1709.36</v>
          </cell>
          <cell r="F3220" t="str">
            <v>m</v>
          </cell>
          <cell r="G3220">
            <v>805.41</v>
          </cell>
          <cell r="H3220">
            <v>5608.15</v>
          </cell>
          <cell r="I3220" t="str">
            <v>23.4 , 23.5</v>
          </cell>
        </row>
        <row r="3221">
          <cell r="A3221" t="str">
            <v>23-03-a-08</v>
          </cell>
          <cell r="B3221"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33" i/d, Wall thickness 3.7" </v>
          </cell>
          <cell r="C3221" t="str">
            <v>Rft</v>
          </cell>
          <cell r="D3221">
            <v>305.02</v>
          </cell>
          <cell r="E3221">
            <v>1921.26</v>
          </cell>
          <cell r="F3221" t="str">
            <v>m</v>
          </cell>
          <cell r="G3221">
            <v>1000.74</v>
          </cell>
          <cell r="H3221">
            <v>6303.35</v>
          </cell>
          <cell r="I3221" t="str">
            <v>23.4 , 23.5</v>
          </cell>
        </row>
        <row r="3222">
          <cell r="A3222" t="str">
            <v>23-03-a-09</v>
          </cell>
          <cell r="B3222"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complete:- 36" i/d, Wall thickness 4.1" </v>
          </cell>
          <cell r="C3222" t="str">
            <v>Rft</v>
          </cell>
          <cell r="D3222">
            <v>376.32</v>
          </cell>
          <cell r="E3222">
            <v>2458.61</v>
          </cell>
          <cell r="F3222" t="str">
            <v>m</v>
          </cell>
          <cell r="G3222">
            <v>1234.6500000000001</v>
          </cell>
          <cell r="H3222">
            <v>8066.3</v>
          </cell>
          <cell r="I3222" t="str">
            <v>23.4 , 23.5</v>
          </cell>
        </row>
        <row r="3223">
          <cell r="A3223" t="str">
            <v>23-03-a-10</v>
          </cell>
          <cell r="B3223"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complete:- 42" i/d, Wall thickness 5.5" </v>
          </cell>
          <cell r="C3223" t="str">
            <v>Rft</v>
          </cell>
          <cell r="D3223">
            <v>488.78</v>
          </cell>
          <cell r="E3223">
            <v>3279.1</v>
          </cell>
          <cell r="F3223" t="str">
            <v>m</v>
          </cell>
          <cell r="G3223">
            <v>1603.59</v>
          </cell>
          <cell r="H3223">
            <v>10758.2</v>
          </cell>
          <cell r="I3223" t="str">
            <v>23.4 , 23.5</v>
          </cell>
        </row>
        <row r="3224">
          <cell r="A3224" t="str">
            <v>23-03-a-11</v>
          </cell>
          <cell r="B3224"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48" i/d, Wall thickness 6.3" </v>
          </cell>
          <cell r="C3224" t="str">
            <v>Rft</v>
          </cell>
          <cell r="D3224">
            <v>928.31</v>
          </cell>
          <cell r="E3224">
            <v>4053.23</v>
          </cell>
          <cell r="F3224" t="str">
            <v>m</v>
          </cell>
          <cell r="G3224">
            <v>3045.62</v>
          </cell>
          <cell r="H3224">
            <v>13298</v>
          </cell>
          <cell r="I3224" t="str">
            <v>23.4 , 23.5</v>
          </cell>
        </row>
        <row r="3225">
          <cell r="A3225" t="str">
            <v>23-03-a-12</v>
          </cell>
          <cell r="B3225"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complete:- 54" i/d, Wall thickness 6.5" </v>
          </cell>
          <cell r="C3225" t="str">
            <v>Rft</v>
          </cell>
          <cell r="D3225">
            <v>1300.95</v>
          </cell>
          <cell r="E3225">
            <v>5171.26</v>
          </cell>
          <cell r="F3225" t="str">
            <v>m</v>
          </cell>
          <cell r="G3225">
            <v>4268.21</v>
          </cell>
          <cell r="H3225">
            <v>16966.060000000001</v>
          </cell>
          <cell r="I3225" t="str">
            <v>23.4 , 23.5</v>
          </cell>
        </row>
        <row r="3226">
          <cell r="A3226" t="str">
            <v>23-03-a-13</v>
          </cell>
          <cell r="B3226"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complete:- 60" i/d, Wall thickness 6.8" </v>
          </cell>
          <cell r="C3226" t="str">
            <v>Rft</v>
          </cell>
          <cell r="D3226">
            <v>1627.29</v>
          </cell>
          <cell r="E3226">
            <v>6597.75</v>
          </cell>
          <cell r="F3226" t="str">
            <v>m</v>
          </cell>
          <cell r="G3226">
            <v>5338.88</v>
          </cell>
          <cell r="H3226">
            <v>21646.16</v>
          </cell>
          <cell r="I3226" t="str">
            <v>23.4 , 23.5</v>
          </cell>
        </row>
        <row r="3227">
          <cell r="A3227" t="str">
            <v>23-03-a-14</v>
          </cell>
          <cell r="B3227"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complete:- 66" i/d, Wall thickness 7" </v>
          </cell>
          <cell r="C3227" t="str">
            <v>Rft</v>
          </cell>
          <cell r="D3227">
            <v>2601.9</v>
          </cell>
          <cell r="E3227">
            <v>9130.15</v>
          </cell>
          <cell r="F3227" t="str">
            <v>m</v>
          </cell>
          <cell r="G3227">
            <v>8536.42</v>
          </cell>
          <cell r="H3227">
            <v>29954.560000000001</v>
          </cell>
          <cell r="I3227" t="str">
            <v>23.4 , 23.5</v>
          </cell>
        </row>
        <row r="3228">
          <cell r="A3228" t="str">
            <v>23-03-a-15</v>
          </cell>
          <cell r="B3228" t="str">
            <v xml:space="preserve">Providing &amp; laying R.C.C. pipe sewers, moulded with cement concrete 1:1-1/2:3 conforming to ASTM specification C-76-79, Class II, Wall B, including carriage, lowering in trenches to correct alignment and grade, jointing with rubber ring, cutting pipes where necessary, testing, etc. complete:-  72" i/d, Wall thickness 8" </v>
          </cell>
          <cell r="C3228" t="str">
            <v>Rft</v>
          </cell>
          <cell r="D3228">
            <v>3252.38</v>
          </cell>
          <cell r="E3228">
            <v>11963.34</v>
          </cell>
          <cell r="F3228" t="str">
            <v>m</v>
          </cell>
          <cell r="G3228">
            <v>10670.52</v>
          </cell>
          <cell r="H3228">
            <v>39249.800000000003</v>
          </cell>
          <cell r="I3228" t="str">
            <v>23.4 , 23.5</v>
          </cell>
        </row>
        <row r="3229">
          <cell r="A3229" t="str">
            <v>23-03-b-01</v>
          </cell>
          <cell r="B3229" t="str">
            <v>Providing &amp; laying R.C.C. pipe sewers, moulded with cement concrete 1:1-1/2:3 conforming to ASTM specification C-76-79, Class III -B,  Wall B, including carriage, lowering in trenches to correct alignment and grade, jointing with rubber ring, cutting pipes where necessary, testing, etc. complete:- 12" i/d, Wall thickness 2"</v>
          </cell>
          <cell r="C3229" t="str">
            <v>Rft</v>
          </cell>
          <cell r="D3229">
            <v>64.680000000000007</v>
          </cell>
          <cell r="E3229">
            <v>577.04</v>
          </cell>
          <cell r="F3229" t="str">
            <v>m</v>
          </cell>
          <cell r="G3229">
            <v>212.2</v>
          </cell>
          <cell r="H3229">
            <v>1893.16</v>
          </cell>
          <cell r="I3229" t="str">
            <v>23.4 , 23.5</v>
          </cell>
        </row>
        <row r="3230">
          <cell r="A3230" t="str">
            <v>23-03-b-02</v>
          </cell>
          <cell r="B323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complete:- 15" i/d, Wall B</v>
          </cell>
          <cell r="C3230" t="str">
            <v>Rft</v>
          </cell>
          <cell r="D3230">
            <v>80.12</v>
          </cell>
          <cell r="E3230">
            <v>697.79</v>
          </cell>
          <cell r="F3230" t="str">
            <v>m</v>
          </cell>
          <cell r="G3230">
            <v>262.83999999999997</v>
          </cell>
          <cell r="H3230">
            <v>2289.33</v>
          </cell>
          <cell r="I3230" t="str">
            <v>23.4 , 23.5</v>
          </cell>
        </row>
        <row r="3231">
          <cell r="A3231" t="str">
            <v>23-03-b-03</v>
          </cell>
          <cell r="B323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complete:- 18" i/d, Wall B</v>
          </cell>
          <cell r="C3231" t="str">
            <v>Rft</v>
          </cell>
          <cell r="D3231">
            <v>97.02</v>
          </cell>
          <cell r="E3231">
            <v>838.22</v>
          </cell>
          <cell r="F3231" t="str">
            <v>m</v>
          </cell>
          <cell r="G3231">
            <v>318.31</v>
          </cell>
          <cell r="H3231">
            <v>2750.06</v>
          </cell>
          <cell r="I3231" t="str">
            <v>23.4 , 23.5</v>
          </cell>
        </row>
        <row r="3232">
          <cell r="A3232" t="str">
            <v>23-03-b-04</v>
          </cell>
          <cell r="B323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complete:- 21" i/d, Wall B</v>
          </cell>
          <cell r="C3232" t="str">
            <v>Rft</v>
          </cell>
          <cell r="D3232">
            <v>120.54</v>
          </cell>
          <cell r="E3232">
            <v>1006.39</v>
          </cell>
          <cell r="F3232" t="str">
            <v>m</v>
          </cell>
          <cell r="G3232">
            <v>395.47</v>
          </cell>
          <cell r="H3232">
            <v>3301.81</v>
          </cell>
          <cell r="I3232" t="str">
            <v>23.4 , 23.5</v>
          </cell>
        </row>
        <row r="3233">
          <cell r="A3233" t="str">
            <v>23-03-b-05</v>
          </cell>
          <cell r="B323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complete:- 24" i/d, Wall B</v>
          </cell>
          <cell r="C3233" t="str">
            <v>Rft</v>
          </cell>
          <cell r="D3233">
            <v>138.18</v>
          </cell>
          <cell r="E3233">
            <v>1081.18</v>
          </cell>
          <cell r="F3233" t="str">
            <v>m</v>
          </cell>
          <cell r="G3233">
            <v>453.35</v>
          </cell>
          <cell r="H3233">
            <v>3547.17</v>
          </cell>
          <cell r="I3233" t="str">
            <v>23.4 , 23.5</v>
          </cell>
        </row>
        <row r="3234">
          <cell r="A3234" t="str">
            <v>23-03-b-06</v>
          </cell>
          <cell r="B3234"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complete:- 27" i/d, Wall B</v>
          </cell>
          <cell r="C3234" t="str">
            <v>Rft</v>
          </cell>
          <cell r="D3234">
            <v>203.6</v>
          </cell>
          <cell r="E3234">
            <v>1244.49</v>
          </cell>
          <cell r="F3234" t="str">
            <v>m</v>
          </cell>
          <cell r="G3234">
            <v>667.96</v>
          </cell>
          <cell r="H3234">
            <v>4082.97</v>
          </cell>
          <cell r="I3234" t="str">
            <v>23.4 , 23.5</v>
          </cell>
        </row>
        <row r="3235">
          <cell r="A3235" t="str">
            <v>23-03-b-07</v>
          </cell>
          <cell r="B3235"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complete:-30" i/d, Wall B</v>
          </cell>
          <cell r="C3235" t="str">
            <v>Rft</v>
          </cell>
          <cell r="D3235">
            <v>245.49</v>
          </cell>
          <cell r="E3235">
            <v>1820.87</v>
          </cell>
          <cell r="F3235" t="str">
            <v>m</v>
          </cell>
          <cell r="G3235">
            <v>805.41</v>
          </cell>
          <cell r="H3235">
            <v>5973.98</v>
          </cell>
          <cell r="I3235" t="str">
            <v>23.4 , 23.5</v>
          </cell>
        </row>
        <row r="3236">
          <cell r="A3236" t="str">
            <v>23-03-b-08</v>
          </cell>
          <cell r="B3236"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33" i/d, Wall B</v>
          </cell>
          <cell r="C3236" t="str">
            <v>Rft</v>
          </cell>
          <cell r="D3236">
            <v>305.02</v>
          </cell>
          <cell r="E3236">
            <v>2247.37</v>
          </cell>
          <cell r="F3236" t="str">
            <v>m</v>
          </cell>
          <cell r="G3236">
            <v>1000.74</v>
          </cell>
          <cell r="H3236">
            <v>7373.25</v>
          </cell>
          <cell r="I3236" t="str">
            <v>23.4 , 23.5</v>
          </cell>
        </row>
        <row r="3237">
          <cell r="A3237" t="str">
            <v>23-03-b-09</v>
          </cell>
          <cell r="B3237"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complete:- 36" i/d, Wall B</v>
          </cell>
          <cell r="C3237" t="str">
            <v>Rft</v>
          </cell>
          <cell r="D3237">
            <v>376.32</v>
          </cell>
          <cell r="E3237">
            <v>2663.1</v>
          </cell>
          <cell r="F3237" t="str">
            <v>m</v>
          </cell>
          <cell r="G3237">
            <v>1234.6500000000001</v>
          </cell>
          <cell r="H3237">
            <v>8737.19</v>
          </cell>
          <cell r="I3237" t="str">
            <v>23.4 , 23.5</v>
          </cell>
        </row>
        <row r="3238">
          <cell r="A3238" t="str">
            <v>23-03-b-10</v>
          </cell>
          <cell r="B3238"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complete:- 42" i/d, Wall B</v>
          </cell>
          <cell r="C3238" t="str">
            <v>Rft</v>
          </cell>
          <cell r="D3238">
            <v>488.78</v>
          </cell>
          <cell r="E3238">
            <v>3667.1</v>
          </cell>
          <cell r="F3238" t="str">
            <v>m</v>
          </cell>
          <cell r="G3238">
            <v>1603.59</v>
          </cell>
          <cell r="H3238">
            <v>12031.18</v>
          </cell>
          <cell r="I3238" t="str">
            <v>23.4 , 23.5</v>
          </cell>
        </row>
        <row r="3239">
          <cell r="A3239" t="str">
            <v>23-03-b-11</v>
          </cell>
          <cell r="B3239"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complete:- 48" i/d, Wall B</v>
          </cell>
          <cell r="C3239" t="str">
            <v>Rft</v>
          </cell>
          <cell r="D3239">
            <v>928.31</v>
          </cell>
          <cell r="E3239">
            <v>4517.79</v>
          </cell>
          <cell r="F3239" t="str">
            <v>m</v>
          </cell>
          <cell r="G3239">
            <v>3045.62</v>
          </cell>
          <cell r="H3239">
            <v>14822.13</v>
          </cell>
          <cell r="I3239" t="str">
            <v>23.4 , 23.5</v>
          </cell>
        </row>
        <row r="3240">
          <cell r="A3240" t="str">
            <v>23-03-b-12</v>
          </cell>
          <cell r="B3240"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complete:-54" i/d, Wall B</v>
          </cell>
          <cell r="C3240" t="str">
            <v>Rft</v>
          </cell>
          <cell r="D3240">
            <v>1300.95</v>
          </cell>
          <cell r="E3240">
            <v>5751.95</v>
          </cell>
          <cell r="F3240" t="str">
            <v>m</v>
          </cell>
          <cell r="G3240">
            <v>4268.21</v>
          </cell>
          <cell r="H3240">
            <v>18871.240000000002</v>
          </cell>
          <cell r="I3240" t="str">
            <v>23.4 , 23.5</v>
          </cell>
        </row>
        <row r="3241">
          <cell r="A3241" t="str">
            <v>23-03-b-13</v>
          </cell>
          <cell r="B3241"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complete:- 60" i/d, Wall B</v>
          </cell>
          <cell r="C3241" t="str">
            <v>Rft</v>
          </cell>
          <cell r="D3241">
            <v>1627.29</v>
          </cell>
          <cell r="E3241">
            <v>7352.64</v>
          </cell>
          <cell r="F3241" t="str">
            <v>m</v>
          </cell>
          <cell r="G3241">
            <v>5338.88</v>
          </cell>
          <cell r="H3241">
            <v>24122.85</v>
          </cell>
          <cell r="I3241" t="str">
            <v>23.4 , 23.5</v>
          </cell>
        </row>
        <row r="3242">
          <cell r="A3242" t="str">
            <v>23-03-b-14</v>
          </cell>
          <cell r="B3242"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complete:- 66" i/d, Wall B</v>
          </cell>
          <cell r="C3242" t="str">
            <v>Rft</v>
          </cell>
          <cell r="D3242">
            <v>2601.9</v>
          </cell>
          <cell r="E3242">
            <v>10134.16</v>
          </cell>
          <cell r="F3242" t="str">
            <v>m</v>
          </cell>
          <cell r="G3242">
            <v>8536.42</v>
          </cell>
          <cell r="H3242">
            <v>33248.559999999998</v>
          </cell>
          <cell r="I3242" t="str">
            <v>23.4 , 23.5</v>
          </cell>
        </row>
        <row r="3243">
          <cell r="A3243" t="str">
            <v>23-03-b-15</v>
          </cell>
          <cell r="B3243" t="str">
            <v>Providing &amp; laying R.C.C. pipe sewers, moulded with cement concrete 1:1-1/2:3 conforming to ASTM specification C-76-79, Class III,  Wall B, including carriage, lowering in trenches to correct alignment and grade, jointing with rubber ring, cutting pipes where necessary, testing, etc. complete:- 72" i/d, Wall B</v>
          </cell>
          <cell r="C3243" t="str">
            <v>Rft</v>
          </cell>
          <cell r="D3243">
            <v>3252.38</v>
          </cell>
          <cell r="E3243">
            <v>13318.77</v>
          </cell>
          <cell r="F3243" t="str">
            <v>m</v>
          </cell>
          <cell r="G3243">
            <v>10670.52</v>
          </cell>
          <cell r="H3243">
            <v>43696.75</v>
          </cell>
          <cell r="I3243" t="str">
            <v>23.4 , 23.5</v>
          </cell>
        </row>
        <row r="3244">
          <cell r="A3244" t="str">
            <v>23-03-c-01</v>
          </cell>
          <cell r="B324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complete:- 12" i/d, Wall B</v>
          </cell>
          <cell r="C3244" t="str">
            <v>Rft</v>
          </cell>
          <cell r="D3244">
            <v>64.680000000000007</v>
          </cell>
          <cell r="E3244">
            <v>650.23</v>
          </cell>
          <cell r="F3244" t="str">
            <v>m</v>
          </cell>
          <cell r="G3244">
            <v>212.2</v>
          </cell>
          <cell r="H3244">
            <v>2133.3000000000002</v>
          </cell>
          <cell r="I3244" t="str">
            <v>23.4 , 23.5</v>
          </cell>
        </row>
        <row r="3245">
          <cell r="A3245" t="str">
            <v>23-03-c-02</v>
          </cell>
          <cell r="B324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complete:-15" i/d, Wall B</v>
          </cell>
          <cell r="C3245" t="str">
            <v>Rft</v>
          </cell>
          <cell r="D3245">
            <v>80.12</v>
          </cell>
          <cell r="E3245">
            <v>773.22</v>
          </cell>
          <cell r="F3245" t="str">
            <v>m</v>
          </cell>
          <cell r="G3245">
            <v>262.83999999999997</v>
          </cell>
          <cell r="H3245">
            <v>2536.79</v>
          </cell>
          <cell r="I3245" t="str">
            <v>23.4 , 23.5</v>
          </cell>
        </row>
        <row r="3246">
          <cell r="A3246" t="str">
            <v>23-03-c-03</v>
          </cell>
          <cell r="B324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complete:- 18" i/d, Wall B</v>
          </cell>
          <cell r="C3246" t="str">
            <v>Rft</v>
          </cell>
          <cell r="D3246">
            <v>97.02</v>
          </cell>
          <cell r="E3246">
            <v>958.91</v>
          </cell>
          <cell r="F3246" t="str">
            <v>m</v>
          </cell>
          <cell r="G3246">
            <v>318.31</v>
          </cell>
          <cell r="H3246">
            <v>3146.04</v>
          </cell>
          <cell r="I3246" t="str">
            <v>23.4 , 23.5</v>
          </cell>
        </row>
        <row r="3247">
          <cell r="A3247" t="str">
            <v>23-03-c-04</v>
          </cell>
          <cell r="B32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complete:-21" i/d, Wall B</v>
          </cell>
          <cell r="C3247" t="str">
            <v>Rft</v>
          </cell>
          <cell r="D3247">
            <v>120.54</v>
          </cell>
          <cell r="E3247">
            <v>1151.23</v>
          </cell>
          <cell r="F3247" t="str">
            <v>m</v>
          </cell>
          <cell r="G3247">
            <v>395.47</v>
          </cell>
          <cell r="H3247">
            <v>3776.99</v>
          </cell>
          <cell r="I3247" t="str">
            <v>23.4 , 23.5</v>
          </cell>
        </row>
        <row r="3248">
          <cell r="A3248" t="str">
            <v>23-03-c-05</v>
          </cell>
          <cell r="B324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complete:- 24" i/d, Wall B</v>
          </cell>
          <cell r="C3248" t="str">
            <v>Rft</v>
          </cell>
          <cell r="D3248">
            <v>138.18</v>
          </cell>
          <cell r="E3248">
            <v>1322.57</v>
          </cell>
          <cell r="F3248" t="str">
            <v>m</v>
          </cell>
          <cell r="G3248">
            <v>453.35</v>
          </cell>
          <cell r="H3248">
            <v>4339.13</v>
          </cell>
          <cell r="I3248" t="str">
            <v>23.4 , 23.5</v>
          </cell>
        </row>
        <row r="3249">
          <cell r="A3249" t="str">
            <v>23-03-c-06</v>
          </cell>
          <cell r="B3249"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complete:- 27" i/d, Wall B</v>
          </cell>
          <cell r="C3249" t="str">
            <v>Rft</v>
          </cell>
          <cell r="D3249">
            <v>203.6</v>
          </cell>
          <cell r="E3249">
            <v>1510.02</v>
          </cell>
          <cell r="F3249" t="str">
            <v>m</v>
          </cell>
          <cell r="G3249">
            <v>667.96</v>
          </cell>
          <cell r="H3249">
            <v>4954.12</v>
          </cell>
          <cell r="I3249" t="str">
            <v>23.4 , 23.5</v>
          </cell>
        </row>
        <row r="3250">
          <cell r="A3250" t="str">
            <v>23-03-c-07</v>
          </cell>
          <cell r="B32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complete:- 30" i/d, Wall B</v>
          </cell>
          <cell r="C3250" t="str">
            <v>Rft</v>
          </cell>
          <cell r="D3250">
            <v>245.49</v>
          </cell>
          <cell r="E3250">
            <v>2001.02</v>
          </cell>
          <cell r="F3250" t="str">
            <v>m</v>
          </cell>
          <cell r="G3250">
            <v>805.41</v>
          </cell>
          <cell r="H3250">
            <v>6565.02</v>
          </cell>
          <cell r="I3250" t="str">
            <v>23.4 , 23.5</v>
          </cell>
        </row>
        <row r="3251">
          <cell r="A3251" t="str">
            <v>23-03-c-08</v>
          </cell>
          <cell r="B3251"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complete:-33" i/d, Wall B</v>
          </cell>
          <cell r="C3251" t="str">
            <v>Rft</v>
          </cell>
          <cell r="D3251">
            <v>305.02</v>
          </cell>
          <cell r="E3251">
            <v>2472.5500000000002</v>
          </cell>
          <cell r="F3251" t="str">
            <v>m</v>
          </cell>
          <cell r="G3251">
            <v>1000.74</v>
          </cell>
          <cell r="H3251">
            <v>8112.05</v>
          </cell>
          <cell r="I3251" t="str">
            <v>23.4 , 23.5</v>
          </cell>
        </row>
        <row r="3252">
          <cell r="A3252" t="str">
            <v>23-03-c-09</v>
          </cell>
          <cell r="B3252"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complete:- 36" i/d, Wall B</v>
          </cell>
          <cell r="C3252" t="str">
            <v>Rft</v>
          </cell>
          <cell r="D3252">
            <v>376.32</v>
          </cell>
          <cell r="E3252">
            <v>3143.49</v>
          </cell>
          <cell r="F3252" t="str">
            <v>m</v>
          </cell>
          <cell r="G3252">
            <v>1234.6500000000001</v>
          </cell>
          <cell r="H3252">
            <v>10313.27</v>
          </cell>
          <cell r="I3252" t="str">
            <v>23.4 , 23.5</v>
          </cell>
        </row>
        <row r="3253">
          <cell r="A3253" t="str">
            <v>23-03-c-10</v>
          </cell>
          <cell r="B3253"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complete:- 42" i/d, Wall B</v>
          </cell>
          <cell r="C3253" t="str">
            <v>Rft</v>
          </cell>
          <cell r="D3253">
            <v>488.78</v>
          </cell>
          <cell r="E3253">
            <v>4117.46</v>
          </cell>
          <cell r="F3253" t="str">
            <v>m</v>
          </cell>
          <cell r="G3253">
            <v>1603.59</v>
          </cell>
          <cell r="H3253">
            <v>13508.74</v>
          </cell>
          <cell r="I3253" t="str">
            <v>23.4 , 23.5</v>
          </cell>
        </row>
        <row r="3254">
          <cell r="A3254" t="str">
            <v>23-03-c-11</v>
          </cell>
          <cell r="B3254"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complete:- 48" i/d, Wall B</v>
          </cell>
          <cell r="C3254" t="str">
            <v>Rft</v>
          </cell>
          <cell r="D3254">
            <v>928.31</v>
          </cell>
          <cell r="E3254">
            <v>4893.09</v>
          </cell>
          <cell r="F3254" t="str">
            <v>m</v>
          </cell>
          <cell r="G3254">
            <v>3045.62</v>
          </cell>
          <cell r="H3254">
            <v>16053.44</v>
          </cell>
          <cell r="I3254" t="str">
            <v>23.4 , 23.5</v>
          </cell>
        </row>
        <row r="3255">
          <cell r="A3255" t="str">
            <v>23-03-c-12</v>
          </cell>
          <cell r="B3255"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255" t="str">
            <v>Rft</v>
          </cell>
          <cell r="D3255">
            <v>1300.95</v>
          </cell>
          <cell r="E3255">
            <v>6221.09</v>
          </cell>
          <cell r="F3255" t="str">
            <v>m</v>
          </cell>
          <cell r="G3255">
            <v>4268.21</v>
          </cell>
          <cell r="H3255">
            <v>20410.39</v>
          </cell>
          <cell r="I3255" t="str">
            <v>23.4 , 23.5</v>
          </cell>
        </row>
        <row r="3256">
          <cell r="A3256" t="str">
            <v>23-03-c-13</v>
          </cell>
          <cell r="B3256"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complete:- 60" i/d, Wall B</v>
          </cell>
          <cell r="C3256" t="str">
            <v>Rft</v>
          </cell>
          <cell r="D3256">
            <v>1627.29</v>
          </cell>
          <cell r="E3256">
            <v>7962.52</v>
          </cell>
          <cell r="F3256" t="str">
            <v>m</v>
          </cell>
          <cell r="G3256">
            <v>5338.88</v>
          </cell>
          <cell r="H3256">
            <v>26123.759999999998</v>
          </cell>
          <cell r="I3256" t="str">
            <v>23.4 , 23.5</v>
          </cell>
        </row>
        <row r="3257">
          <cell r="A3257" t="str">
            <v>23-03-c-14</v>
          </cell>
          <cell r="B325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complete:-66" i/d, Wall B</v>
          </cell>
          <cell r="C3257" t="str">
            <v>Rft</v>
          </cell>
          <cell r="D3257">
            <v>2601.9</v>
          </cell>
          <cell r="E3257">
            <v>10945.29</v>
          </cell>
          <cell r="F3257" t="str">
            <v>m</v>
          </cell>
          <cell r="G3257">
            <v>8536.42</v>
          </cell>
          <cell r="H3257">
            <v>35909.75</v>
          </cell>
          <cell r="I3257" t="str">
            <v>23.4 , 23.5</v>
          </cell>
        </row>
        <row r="3258">
          <cell r="A3258" t="str">
            <v>23-03-c-15</v>
          </cell>
          <cell r="B3258"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258" t="str">
            <v>Rft</v>
          </cell>
          <cell r="D3258">
            <v>3252.38</v>
          </cell>
          <cell r="E3258">
            <v>14413.78</v>
          </cell>
          <cell r="F3258" t="str">
            <v>m</v>
          </cell>
          <cell r="G3258">
            <v>10670.52</v>
          </cell>
          <cell r="H3258">
            <v>47289.3</v>
          </cell>
          <cell r="I3258" t="str">
            <v>23.4 , 23.5</v>
          </cell>
          <cell r="J3258" t="str">
            <v>(i) This rate shall be payable, in addition to the item of excavation below SSWL for sewers &amp; manholes under chapter 3, earthwork and laying of sewer pipe</v>
          </cell>
        </row>
        <row r="3259">
          <cell r="A3259" t="str">
            <v>23-04-a</v>
          </cell>
          <cell r="B3259" t="str">
            <v>Lowering of sub soil water table along sewer line for laying of pipe sewer in trenches complete in all respects.Upto 1 ft below SSWL</v>
          </cell>
          <cell r="C3259" t="str">
            <v>Rft</v>
          </cell>
          <cell r="D3259">
            <v>68.94</v>
          </cell>
          <cell r="E3259">
            <v>337.94</v>
          </cell>
          <cell r="F3259" t="str">
            <v>m</v>
          </cell>
          <cell r="G3259">
            <v>226.19</v>
          </cell>
          <cell r="H3259">
            <v>1108.72</v>
          </cell>
          <cell r="I3259" t="str">
            <v>23.4 , 23.5</v>
          </cell>
        </row>
        <row r="3260">
          <cell r="A3260" t="str">
            <v>23-04-b</v>
          </cell>
          <cell r="B3260" t="str">
            <v>Lowering of sub soil water table, by installation of tubewells along sewer line for laying of pipe sewer in trenches complete in all respects.0 - 2 ft below SSWL</v>
          </cell>
          <cell r="C3260" t="str">
            <v>Rft</v>
          </cell>
          <cell r="D3260">
            <v>90.7</v>
          </cell>
          <cell r="E3260">
            <v>662.21</v>
          </cell>
          <cell r="F3260" t="str">
            <v>m</v>
          </cell>
          <cell r="G3260">
            <v>297.57</v>
          </cell>
          <cell r="H3260">
            <v>2172.59</v>
          </cell>
          <cell r="I3260" t="str">
            <v>23.4 , 23.5</v>
          </cell>
          <cell r="J3260" t="str">
            <v>(ii) The grant of these rates shall be subject to approval of Chief Engineer.(iii) The rate includes cost of providing pumps, POL, and all operation charges at the site of work etc.</v>
          </cell>
        </row>
        <row r="3261">
          <cell r="A3261" t="str">
            <v>23-04-c</v>
          </cell>
          <cell r="B3261" t="str">
            <v>Lowering of sub soil water table, by installation of tubewells along sewer line for laying of pipe sewer in trenches complete in all respects.0 - 3 ft below SSWL</v>
          </cell>
          <cell r="C3261" t="str">
            <v>Rft</v>
          </cell>
          <cell r="D3261">
            <v>111.21</v>
          </cell>
          <cell r="E3261">
            <v>1135.5999999999999</v>
          </cell>
          <cell r="F3261" t="str">
            <v>m</v>
          </cell>
          <cell r="G3261">
            <v>364.85</v>
          </cell>
          <cell r="H3261">
            <v>3725.73</v>
          </cell>
          <cell r="I3261" t="str">
            <v>23.4 , 23.5</v>
          </cell>
        </row>
        <row r="3262">
          <cell r="A3262" t="str">
            <v>23-04-d</v>
          </cell>
          <cell r="B3262" t="str">
            <v>Lowering of sub soil water table, by installation of tubewells along sewer line for laying of pipe sewer in trenches complete in all respects.0 - 4 ft below SSWL</v>
          </cell>
          <cell r="C3262" t="str">
            <v>Rft</v>
          </cell>
          <cell r="D3262">
            <v>132.59</v>
          </cell>
          <cell r="E3262">
            <v>1646.3</v>
          </cell>
          <cell r="F3262" t="str">
            <v>m</v>
          </cell>
          <cell r="G3262">
            <v>435.02</v>
          </cell>
          <cell r="H3262">
            <v>5401.25</v>
          </cell>
          <cell r="I3262" t="str">
            <v>23.4 , 23.5</v>
          </cell>
        </row>
        <row r="3263">
          <cell r="A3263" t="str">
            <v>23-04-e</v>
          </cell>
          <cell r="B3263" t="str">
            <v>Lowering of sub soil water table, by installation of tubewells along sewer line for laying of pipe sewer in trenches complete in all respects.0 - 5 ft below SSWL</v>
          </cell>
          <cell r="C3263" t="str">
            <v>Rft</v>
          </cell>
          <cell r="D3263">
            <v>137.88999999999999</v>
          </cell>
          <cell r="E3263">
            <v>2379.2199999999998</v>
          </cell>
          <cell r="F3263" t="str">
            <v>m</v>
          </cell>
          <cell r="G3263">
            <v>452.38</v>
          </cell>
          <cell r="H3263">
            <v>7805.83</v>
          </cell>
          <cell r="I3263" t="str">
            <v>23.4 , 23.5</v>
          </cell>
        </row>
        <row r="3264">
          <cell r="A3264" t="str">
            <v>23-04-f</v>
          </cell>
          <cell r="B3264" t="str">
            <v>Lowering of sub soil water table, by installation of tubewells along sewer line for laying of pipe sewer in trenches complete in all respects. 0 - 6 ft below SSWL</v>
          </cell>
          <cell r="C3264" t="str">
            <v>Rft</v>
          </cell>
          <cell r="D3264">
            <v>160.38</v>
          </cell>
          <cell r="E3264">
            <v>2946.79</v>
          </cell>
          <cell r="F3264" t="str">
            <v>m</v>
          </cell>
          <cell r="G3264">
            <v>526.16999999999996</v>
          </cell>
          <cell r="H3264">
            <v>9667.94</v>
          </cell>
          <cell r="I3264" t="str">
            <v>23.4 , 23.5</v>
          </cell>
        </row>
        <row r="3265">
          <cell r="A3265" t="str">
            <v>23-04-g</v>
          </cell>
          <cell r="B3265" t="str">
            <v>Lowering of sub soil water table, by installation of tubewells along sewer line for laying of pipe sewer in trenches complete in all respects.0 - 7 ft below SSWL</v>
          </cell>
          <cell r="C3265" t="str">
            <v>Rft</v>
          </cell>
          <cell r="D3265">
            <v>181.47</v>
          </cell>
          <cell r="E3265">
            <v>3573.28</v>
          </cell>
          <cell r="F3265" t="str">
            <v>m</v>
          </cell>
          <cell r="G3265">
            <v>595.38</v>
          </cell>
          <cell r="H3265">
            <v>11723.36</v>
          </cell>
          <cell r="I3265" t="str">
            <v>23.4 , 23.5</v>
          </cell>
        </row>
        <row r="3266">
          <cell r="A3266" t="str">
            <v>23-04-h</v>
          </cell>
          <cell r="B3266" t="str">
            <v>Lowering of sub soil water table, by installation of tubewells along sewer line for laying of pipe sewer in trenches complete in all respects.0 - 8 ft below SSWL</v>
          </cell>
          <cell r="C3266" t="str">
            <v>Rft</v>
          </cell>
          <cell r="D3266">
            <v>202.79</v>
          </cell>
          <cell r="E3266">
            <v>4050.08</v>
          </cell>
          <cell r="F3266" t="str">
            <v>m</v>
          </cell>
          <cell r="G3266">
            <v>665.31</v>
          </cell>
          <cell r="H3266">
            <v>13287.68</v>
          </cell>
          <cell r="I3266" t="str">
            <v>23.4 , 23.5</v>
          </cell>
        </row>
        <row r="3267">
          <cell r="A3267" t="str">
            <v>23-04-i</v>
          </cell>
          <cell r="B3267" t="str">
            <v>Lowering of sub soil water table, by installation of tubewells along sewer line for laying of pipe sewer in trenches complete in all respects.0 - 9 ft below SSWL</v>
          </cell>
          <cell r="C3267" t="str">
            <v>Rft</v>
          </cell>
          <cell r="D3267">
            <v>78.569999999999993</v>
          </cell>
          <cell r="E3267">
            <v>4338.59</v>
          </cell>
          <cell r="F3267" t="str">
            <v>m</v>
          </cell>
          <cell r="G3267">
            <v>257.77999999999997</v>
          </cell>
          <cell r="H3267">
            <v>14234.21</v>
          </cell>
          <cell r="I3267" t="str">
            <v>23.4 , 23.5</v>
          </cell>
        </row>
        <row r="3268">
          <cell r="A3268" t="str">
            <v>23-04-j</v>
          </cell>
          <cell r="B3268" t="str">
            <v>Lowering of sub soil water table, by installation of tubewells along sewer line for laying of pipe sewer in trenches complete in all respects.0 - 10 ft below SSWL</v>
          </cell>
          <cell r="C3268" t="str">
            <v>Rft</v>
          </cell>
          <cell r="D3268">
            <v>83.64</v>
          </cell>
          <cell r="E3268">
            <v>5005.05</v>
          </cell>
          <cell r="F3268" t="str">
            <v>m</v>
          </cell>
          <cell r="G3268">
            <v>274.42</v>
          </cell>
          <cell r="H3268">
            <v>16420.77</v>
          </cell>
          <cell r="I3268" t="str">
            <v>23.4 , 23.5</v>
          </cell>
        </row>
        <row r="3269">
          <cell r="A3269" t="str">
            <v>23-04-k</v>
          </cell>
          <cell r="B3269" t="str">
            <v>Lowering of sub soil water table, by installation of tubewells along sewer line for laying of pipe sewer in trenches complete in all respects.0 - 11 ft below SSWL</v>
          </cell>
          <cell r="C3269" t="str">
            <v>Rft</v>
          </cell>
          <cell r="D3269">
            <v>86.44</v>
          </cell>
          <cell r="E3269">
            <v>5570.25</v>
          </cell>
          <cell r="F3269" t="str">
            <v>m</v>
          </cell>
          <cell r="G3269">
            <v>283.58</v>
          </cell>
          <cell r="H3269">
            <v>18275.11</v>
          </cell>
          <cell r="I3269" t="str">
            <v>23.4 , 23.5</v>
          </cell>
        </row>
        <row r="3270">
          <cell r="A3270" t="str">
            <v>23-04-l</v>
          </cell>
          <cell r="B3270" t="str">
            <v>Lowering of sub soil water table, by installation of tubewells along sewer line for laying of pipe sewer in trenches complete in all respects.0 - 12 ft below SSWL</v>
          </cell>
          <cell r="C3270" t="str">
            <v>Rft</v>
          </cell>
          <cell r="D3270">
            <v>89.45</v>
          </cell>
          <cell r="E3270">
            <v>6175.6</v>
          </cell>
          <cell r="F3270" t="str">
            <v>m</v>
          </cell>
          <cell r="G3270">
            <v>293.47000000000003</v>
          </cell>
          <cell r="H3270">
            <v>20261.16</v>
          </cell>
          <cell r="I3270" t="str">
            <v>23.4 , 23.5</v>
          </cell>
        </row>
        <row r="3271">
          <cell r="A3271" t="str">
            <v>23-05-a</v>
          </cell>
          <cell r="B3271" t="str">
            <v>Constructing gully grating chamber complete With CI gully trap,weighing 81 lbs. frame hinged</v>
          </cell>
          <cell r="C3271" t="str">
            <v>Each</v>
          </cell>
          <cell r="D3271">
            <v>2079.87</v>
          </cell>
          <cell r="E3271">
            <v>8115.94</v>
          </cell>
          <cell r="F3271" t="str">
            <v>Each</v>
          </cell>
          <cell r="G3271">
            <v>2079.87</v>
          </cell>
          <cell r="H3271">
            <v>8115.94</v>
          </cell>
          <cell r="I3271" t="str">
            <v>23.4 , 23.5</v>
          </cell>
        </row>
        <row r="3272">
          <cell r="A3272" t="str">
            <v>23-05-b</v>
          </cell>
          <cell r="B3272" t="str">
            <v>Constructing gully grating chamber complete Concrete gully trap</v>
          </cell>
          <cell r="C3272" t="str">
            <v>Each</v>
          </cell>
          <cell r="D3272">
            <v>2079.87</v>
          </cell>
          <cell r="E3272">
            <v>6347.9</v>
          </cell>
          <cell r="F3272" t="str">
            <v>Each</v>
          </cell>
          <cell r="G3272">
            <v>2079.87</v>
          </cell>
          <cell r="H3272">
            <v>6347.9</v>
          </cell>
          <cell r="I3272" t="str">
            <v>23.4 , 23.5</v>
          </cell>
        </row>
        <row r="3273">
          <cell r="A3273" t="str">
            <v>23-06</v>
          </cell>
          <cell r="B3273" t="str">
            <v>Fixing manhole frame and cover in RCC slab, including carriage to site</v>
          </cell>
          <cell r="C3273" t="str">
            <v>Set</v>
          </cell>
          <cell r="D3273">
            <v>1543.5</v>
          </cell>
          <cell r="E3273">
            <v>1543.5</v>
          </cell>
          <cell r="F3273" t="str">
            <v>Set</v>
          </cell>
          <cell r="G3273">
            <v>1543.5</v>
          </cell>
          <cell r="H3273">
            <v>1543.5</v>
          </cell>
          <cell r="I3273" t="str">
            <v>23.4 , 23.5</v>
          </cell>
        </row>
        <row r="3274">
          <cell r="A3274" t="str">
            <v>23-07</v>
          </cell>
          <cell r="B3274" t="str">
            <v>Providing and Fixing 3" thick RCC manhole cover, 22" dia with teeshaped CI frame of 20" clear i/d complete</v>
          </cell>
          <cell r="C3274" t="str">
            <v>Set</v>
          </cell>
          <cell r="D3274">
            <v>3374.38</v>
          </cell>
          <cell r="E3274">
            <v>7981.69</v>
          </cell>
          <cell r="F3274" t="str">
            <v>Set</v>
          </cell>
          <cell r="G3274">
            <v>3374.38</v>
          </cell>
          <cell r="H3274">
            <v>7981.69</v>
          </cell>
          <cell r="I3274" t="str">
            <v>23.4 , 23.5</v>
          </cell>
        </row>
        <row r="3275">
          <cell r="A3275" t="str">
            <v>23-08-a</v>
          </cell>
          <cell r="B3275" t="str">
            <v>RCC manhole cover 22" dia with: Tee shaped CI frame, 22" i/dcomplete</v>
          </cell>
          <cell r="C3275" t="str">
            <v>Set</v>
          </cell>
          <cell r="D3275">
            <v>4681.58</v>
          </cell>
          <cell r="E3275">
            <v>11506.1</v>
          </cell>
          <cell r="F3275" t="str">
            <v>Set</v>
          </cell>
          <cell r="G3275">
            <v>4681.58</v>
          </cell>
          <cell r="H3275">
            <v>11506.1</v>
          </cell>
          <cell r="I3275" t="str">
            <v>23.4 , 23.5</v>
          </cell>
        </row>
        <row r="3276">
          <cell r="A3276" t="str">
            <v>23-08-b</v>
          </cell>
          <cell r="B3276" t="str">
            <v>RCC manhole cover 22" dia with: 3"x3"x1/4" angle iron frame, 22" i/d complete</v>
          </cell>
          <cell r="C3276" t="str">
            <v>Set</v>
          </cell>
          <cell r="D3276">
            <v>4677.91</v>
          </cell>
          <cell r="E3276">
            <v>9363.14</v>
          </cell>
          <cell r="F3276" t="str">
            <v>Set</v>
          </cell>
          <cell r="G3276">
            <v>4677.91</v>
          </cell>
          <cell r="H3276">
            <v>9363.14</v>
          </cell>
          <cell r="I3276" t="str">
            <v>23.4 , 23.5</v>
          </cell>
        </row>
        <row r="3277">
          <cell r="A3277" t="str">
            <v>23-09-a</v>
          </cell>
          <cell r="B3277" t="str">
            <v>Providing and Fixing CI ventilating shaft of 9" i/d, painted with bitumenous paint complete : 18 ft. long</v>
          </cell>
          <cell r="C3277" t="str">
            <v>100 Kg</v>
          </cell>
          <cell r="D3277">
            <v>358.31</v>
          </cell>
          <cell r="E3277">
            <v>14937.31</v>
          </cell>
          <cell r="F3277" t="str">
            <v>100 Kg</v>
          </cell>
          <cell r="G3277">
            <v>358.31</v>
          </cell>
          <cell r="H3277">
            <v>14937.31</v>
          </cell>
        </row>
        <row r="3278">
          <cell r="A3278" t="str">
            <v>23-09-b</v>
          </cell>
          <cell r="B3278" t="str">
            <v>Providing and Fixing CI ventilating shaft of 9" i/d, painted with bitumenous paint complete : 24 ft. long</v>
          </cell>
          <cell r="C3278" t="str">
            <v>100 Kg</v>
          </cell>
          <cell r="D3278">
            <v>477.75</v>
          </cell>
          <cell r="E3278">
            <v>15056.75</v>
          </cell>
          <cell r="F3278" t="str">
            <v>100 Kg</v>
          </cell>
          <cell r="G3278">
            <v>477.75</v>
          </cell>
          <cell r="H3278">
            <v>15056.75</v>
          </cell>
        </row>
        <row r="3279">
          <cell r="A3279" t="str">
            <v>23-09-c</v>
          </cell>
          <cell r="B3279" t="str">
            <v>Providing and Fixing CI ventilating shaft of 9" i/d, painted with bitumenous paint complete : 30 ft. Long</v>
          </cell>
          <cell r="C3279" t="str">
            <v>100 Kg</v>
          </cell>
          <cell r="D3279">
            <v>597.19000000000005</v>
          </cell>
          <cell r="E3279">
            <v>15176.19</v>
          </cell>
          <cell r="F3279" t="str">
            <v>100 Kg</v>
          </cell>
          <cell r="G3279">
            <v>597.19000000000005</v>
          </cell>
          <cell r="H3279">
            <v>15176.19</v>
          </cell>
        </row>
        <row r="3280">
          <cell r="A3280" t="str">
            <v>23-09-d</v>
          </cell>
          <cell r="B3280" t="str">
            <v>Providing and Fixing CI ventilating shaft of 9" i/d, painted with bitumenous paint complete : 36 ft. Long</v>
          </cell>
          <cell r="C3280" t="str">
            <v>100 Kg</v>
          </cell>
          <cell r="D3280">
            <v>716.62</v>
          </cell>
          <cell r="E3280">
            <v>15295.62</v>
          </cell>
          <cell r="F3280" t="str">
            <v>100 Kg</v>
          </cell>
          <cell r="G3280">
            <v>716.62</v>
          </cell>
          <cell r="H3280">
            <v>15295.63</v>
          </cell>
        </row>
        <row r="3281">
          <cell r="A3281" t="str">
            <v>23-10</v>
          </cell>
          <cell r="B3281" t="str">
            <v xml:space="preserve">Septic Tank (int.Size: 7'x2'x5') complete. </v>
          </cell>
          <cell r="C3281" t="str">
            <v>Each</v>
          </cell>
          <cell r="D3281">
            <v>3368.75</v>
          </cell>
          <cell r="E3281">
            <v>18784.97</v>
          </cell>
          <cell r="F3281" t="str">
            <v>Each</v>
          </cell>
          <cell r="G3281">
            <v>3368.75</v>
          </cell>
          <cell r="H3281">
            <v>18784.97</v>
          </cell>
        </row>
        <row r="3282">
          <cell r="A3282" t="str">
            <v>23-11</v>
          </cell>
          <cell r="B3282" t="str">
            <v>Soakage Pit (6'dia x 15' deep) complete</v>
          </cell>
          <cell r="C3282" t="str">
            <v>Each</v>
          </cell>
          <cell r="D3282">
            <v>3368.75</v>
          </cell>
          <cell r="E3282">
            <v>16886.3</v>
          </cell>
          <cell r="F3282" t="str">
            <v>Each</v>
          </cell>
          <cell r="G3282">
            <v>3368.75</v>
          </cell>
          <cell r="H3282">
            <v>16886.3</v>
          </cell>
        </row>
        <row r="3283">
          <cell r="A3283" t="str">
            <v>24-01-a</v>
          </cell>
          <cell r="B3283" t="str">
            <v>Mobilization of plant, equipment and camping arrangements etc &amp; demobilization after completion</v>
          </cell>
          <cell r="C3283" t="str">
            <v>Job</v>
          </cell>
          <cell r="D3283">
            <v>0</v>
          </cell>
          <cell r="E3283">
            <v>43020</v>
          </cell>
          <cell r="F3283" t="str">
            <v>Job</v>
          </cell>
          <cell r="G3283">
            <v>0</v>
          </cell>
          <cell r="H3283">
            <v>43020</v>
          </cell>
        </row>
        <row r="3284">
          <cell r="A3284" t="str">
            <v>24-01-b</v>
          </cell>
          <cell r="B3284" t="str">
            <v>Subsequent mobilization in the same project area</v>
          </cell>
          <cell r="C3284" t="str">
            <v>Job</v>
          </cell>
          <cell r="D3284">
            <v>0</v>
          </cell>
          <cell r="E3284">
            <v>27485</v>
          </cell>
          <cell r="F3284" t="str">
            <v>Job</v>
          </cell>
          <cell r="G3284">
            <v>0</v>
          </cell>
          <cell r="H3284">
            <v>27485</v>
          </cell>
        </row>
        <row r="3285">
          <cell r="A3285" t="str">
            <v>24-01-c</v>
          </cell>
          <cell r="B3285" t="str">
            <v>Mobilization of equipment for drilling of small bore upto 8" dia</v>
          </cell>
          <cell r="C3285" t="str">
            <v>Job</v>
          </cell>
          <cell r="D3285">
            <v>0</v>
          </cell>
          <cell r="E3285">
            <v>7767.5</v>
          </cell>
          <cell r="F3285" t="str">
            <v>Job</v>
          </cell>
          <cell r="G3285">
            <v>0</v>
          </cell>
          <cell r="H3285">
            <v>7767.5</v>
          </cell>
        </row>
        <row r="3286">
          <cell r="A3286" t="str">
            <v>24-02-a-01</v>
          </cell>
          <cell r="B3286" t="str">
            <v>Drilling of Bore holes for tube well in all types of soil and soft rock except hard rock from ground level upto 328 ft depth (0m to 100m), including sinking, collection of 100 % corings and withdrawing of  pipe, complete as per specifications.: Dia of Bore 3" (75 mm) i/d</v>
          </cell>
          <cell r="C3286" t="str">
            <v>Rft</v>
          </cell>
          <cell r="D3286">
            <v>107.31</v>
          </cell>
          <cell r="E3286">
            <v>526.76</v>
          </cell>
          <cell r="F3286" t="str">
            <v>m</v>
          </cell>
          <cell r="G3286">
            <v>352.07</v>
          </cell>
          <cell r="H3286">
            <v>1728.2</v>
          </cell>
          <cell r="I3286" t="str">
            <v>24.2.1, 24.2.2.1 , 24.2.2.8 , 24.2.3.1</v>
          </cell>
        </row>
        <row r="3287">
          <cell r="A3287" t="str">
            <v>24-02-a-02</v>
          </cell>
          <cell r="B3287" t="str">
            <v>Drilling of Bore holes for tube well in all types of soil and soft rock except hard rock from ground level upto 328 ft depth (0m to 100m), including sinking, collection of 100 % corings and withdrawing of  pipe, complete as per specifications.:  Dia of Bore 4" (100 mm) i/d</v>
          </cell>
          <cell r="C3287" t="str">
            <v>Rft</v>
          </cell>
          <cell r="D3287">
            <v>148.84</v>
          </cell>
          <cell r="E3287">
            <v>680.13</v>
          </cell>
          <cell r="F3287" t="str">
            <v>m</v>
          </cell>
          <cell r="G3287">
            <v>488.31</v>
          </cell>
          <cell r="H3287">
            <v>2231.41</v>
          </cell>
          <cell r="I3287" t="str">
            <v>24.2.1, 24.2.2.1 , 24.2.2.8 , 24.2.3.1</v>
          </cell>
        </row>
        <row r="3288">
          <cell r="A3288" t="str">
            <v>24-02-a-03</v>
          </cell>
          <cell r="B3288" t="str">
            <v>Drilling of Bore holes for tube well in all types of soil and soft rock except hard rock from ground level upto 328 ft depth (0m to 100m), including sinking, collection of 100 % corings and withdrawing of pipe, complete as per specifications.: Dia of Bore 5" (125 mm) i/d</v>
          </cell>
          <cell r="C3288" t="str">
            <v>Rft</v>
          </cell>
          <cell r="D3288">
            <v>226.93</v>
          </cell>
          <cell r="E3288">
            <v>1047.18</v>
          </cell>
          <cell r="F3288" t="str">
            <v>m</v>
          </cell>
          <cell r="G3288">
            <v>744.52</v>
          </cell>
          <cell r="H3288">
            <v>3435.63</v>
          </cell>
          <cell r="I3288" t="str">
            <v>24.2.1, 24.2.2.1 , 24.2.2.8 , 24.2.3.1</v>
          </cell>
        </row>
        <row r="3289">
          <cell r="A3289" t="str">
            <v>24-02-a-04</v>
          </cell>
          <cell r="B3289" t="str">
            <v>Drilling of Bore holes for tube well in all types of soil and soft rock except hard rock from ground level upto 328 ft depth (0m to 100m), including sinking, collection of 100 % corings and withdrawing of pipe, complete as per specifications.:  Dia of Bore 6" (150 mm) i/d</v>
          </cell>
          <cell r="C3289" t="str">
            <v>Rft</v>
          </cell>
          <cell r="D3289">
            <v>275.62</v>
          </cell>
          <cell r="E3289">
            <v>1254.33</v>
          </cell>
          <cell r="F3289" t="str">
            <v>m</v>
          </cell>
          <cell r="G3289">
            <v>904.28</v>
          </cell>
          <cell r="H3289">
            <v>4115.26</v>
          </cell>
          <cell r="I3289" t="str">
            <v>24.2.1, 24.2.2.1 , 24.2.2.8 , 24.2.3.1</v>
          </cell>
        </row>
        <row r="3290">
          <cell r="A3290" t="str">
            <v>24-02-a-05</v>
          </cell>
          <cell r="B3290" t="str">
            <v>Drilling of Bore holes for tube well in all types of soil and soft rock except hard rock from ground level upto 328 ft depth (0m to 100m), including sinking, collection of 100 % corings and withdrawing of pipe, complete as per specifications.:  Dia of Bore 8" (200 mm) i/d</v>
          </cell>
          <cell r="C3290" t="str">
            <v>Rft</v>
          </cell>
          <cell r="D3290">
            <v>378.52</v>
          </cell>
          <cell r="E3290">
            <v>1730.07</v>
          </cell>
          <cell r="F3290" t="str">
            <v>m</v>
          </cell>
          <cell r="G3290">
            <v>1241.8800000000001</v>
          </cell>
          <cell r="H3290">
            <v>5676.08</v>
          </cell>
          <cell r="I3290" t="str">
            <v>24.2.1, 24.2.2.1 , 24.2.2.8 , 24.2.3.1</v>
          </cell>
        </row>
        <row r="3291">
          <cell r="A3291" t="str">
            <v>24-02-a-06</v>
          </cell>
          <cell r="B3291" t="str">
            <v>Drilling of Bore holes for tube well in all types of soil and soft rock except hard rock from ground level upto 328 ft depth (0m to 100m), including sinking, collection of 100 % corings and withdrawing of pipe, complete as per specifications.:  Dia of Bore 10" (250 mm) i/d</v>
          </cell>
          <cell r="C3291" t="str">
            <v>Rft</v>
          </cell>
          <cell r="D3291">
            <v>409.76</v>
          </cell>
          <cell r="E3291">
            <v>1901.12</v>
          </cell>
          <cell r="F3291" t="str">
            <v>m</v>
          </cell>
          <cell r="G3291">
            <v>1344.37</v>
          </cell>
          <cell r="H3291">
            <v>6237.28</v>
          </cell>
          <cell r="I3291" t="str">
            <v>24.2.1, 24.2.2.1 , 24.2.2.8 , 24.2.3.1</v>
          </cell>
        </row>
        <row r="3292">
          <cell r="A3292" t="str">
            <v>24-02-a-07</v>
          </cell>
          <cell r="B3292" t="str">
            <v>Drilling of Bore holes for tube well in all types of soil and soft rock except hard rock from ground level upto 328 ft depth (0m to 100m), including sinking, collection of 100 % corings and withdrawing of pipe, complete as per specifications.:  Dia of Bore 12" (300 mm) i/d</v>
          </cell>
          <cell r="C3292" t="str">
            <v>Rft</v>
          </cell>
          <cell r="D3292">
            <v>497.96</v>
          </cell>
          <cell r="E3292">
            <v>2315.56</v>
          </cell>
          <cell r="F3292" t="str">
            <v>m</v>
          </cell>
          <cell r="G3292">
            <v>1633.74</v>
          </cell>
          <cell r="H3292">
            <v>7596.98</v>
          </cell>
          <cell r="I3292" t="str">
            <v>24.2.1, 24.2.2.1 , 24.2.2.8 , 24.2.3.1</v>
          </cell>
        </row>
        <row r="3293">
          <cell r="A3293" t="str">
            <v>24-02-a-08</v>
          </cell>
          <cell r="B3293" t="str">
            <v>Drilling of Bore holes for tube well in all types of soil and soft rock except hard rock from ground level upto 328 ft depth (0m to 100m), including sinking, collection of 100 % corings and withdrawing of pipe, complete as per specifications.:  Dia of Bore 15" (375 mm) i/d</v>
          </cell>
          <cell r="C3293" t="str">
            <v>Rft</v>
          </cell>
          <cell r="D3293">
            <v>586.16</v>
          </cell>
          <cell r="E3293">
            <v>2729.99</v>
          </cell>
          <cell r="F3293" t="str">
            <v>m</v>
          </cell>
          <cell r="G3293">
            <v>1923.11</v>
          </cell>
          <cell r="H3293">
            <v>8956.67</v>
          </cell>
          <cell r="I3293" t="str">
            <v>24.2.1, 24.2.2.1 , 24.2.2.8 , 24.2.3.1</v>
          </cell>
        </row>
        <row r="3294">
          <cell r="A3294" t="str">
            <v>24-02-a-09</v>
          </cell>
          <cell r="B3294" t="str">
            <v>Drilling of Bore holes for tube well in all types of soil and soft rock except hard rock from ground level upto 328 ft depth (0m to 100m), including sinking, collection of 100 % corings and withdrawing of pipe, complete as per specifications.: Dia of Bore 18" (450 mm) i/d</v>
          </cell>
          <cell r="C3294" t="str">
            <v>Rft</v>
          </cell>
          <cell r="D3294">
            <v>670.69</v>
          </cell>
          <cell r="E3294">
            <v>3094.15</v>
          </cell>
          <cell r="F3294" t="str">
            <v>m</v>
          </cell>
          <cell r="G3294">
            <v>2200.42</v>
          </cell>
          <cell r="H3294">
            <v>10151.4</v>
          </cell>
          <cell r="I3294" t="str">
            <v>24.2.1, 24.2.2.1 , 24.2.2.8 , 24.2.3.1</v>
          </cell>
        </row>
        <row r="3295">
          <cell r="A3295" t="str">
            <v>24-02-a-10</v>
          </cell>
          <cell r="B3295" t="str">
            <v>Drilling of Bore holes for tube well in all types of soil and soft rock except hard rock from ground level upto 328 ft depth (0m to 100m), including sinking, collection of 100 % corings and withdrawing of pipe, complete as per specifications.: Dia of Bore 18"(450 mm) to 20" (500 mm) i/d</v>
          </cell>
          <cell r="C3295" t="str">
            <v>Rft</v>
          </cell>
          <cell r="D3295">
            <v>542.05999999999995</v>
          </cell>
          <cell r="E3295">
            <v>3338.36</v>
          </cell>
          <cell r="F3295" t="str">
            <v>m</v>
          </cell>
          <cell r="G3295">
            <v>1778.42</v>
          </cell>
          <cell r="H3295">
            <v>10952.63</v>
          </cell>
          <cell r="I3295" t="str">
            <v>24.2.1, 24.2.2.1 , 24.2.2.8 , 24.2.3.1</v>
          </cell>
        </row>
        <row r="3296">
          <cell r="A3296" t="str">
            <v>24-02-a-11</v>
          </cell>
          <cell r="B3296" t="str">
            <v>Drilling of Bore holes for tube well in all types of soil and soft rock except hard rock from ground level upto 328 ft depth (0m to 100m), including sinking, collection of 100 % corings and withdrawing of pipe, complete as per specifications.: Dia of Bore 20"(500 mm) to 26" (650 mm) i/d</v>
          </cell>
          <cell r="C3296" t="str">
            <v>Rft</v>
          </cell>
          <cell r="D3296">
            <v>924.26</v>
          </cell>
          <cell r="E3296">
            <v>4279.82</v>
          </cell>
          <cell r="F3296" t="str">
            <v>m</v>
          </cell>
          <cell r="G3296">
            <v>3032.36</v>
          </cell>
          <cell r="H3296">
            <v>14041.41</v>
          </cell>
          <cell r="I3296" t="str">
            <v>24.2.1, 24.2.2.1 , 24.2.2.8 , 24.2.3.1</v>
          </cell>
        </row>
        <row r="3297">
          <cell r="A3297" t="str">
            <v>24-02-b-01</v>
          </cell>
          <cell r="B3297" t="str">
            <v xml:space="preserve">Drilling of Bore holes for tube well in all types of soil and soft rock except hard rock from a depth of 328.1 ft to 656 ft (100.1m to 200 m)  depth, including sinking, collection of 100 % corings and withdrawing of pipe, complete as per specifications.:  5" (125 mm) i/d </v>
          </cell>
          <cell r="C3297" t="str">
            <v>Rft</v>
          </cell>
          <cell r="D3297">
            <v>260.92</v>
          </cell>
          <cell r="E3297">
            <v>1204.21</v>
          </cell>
          <cell r="F3297" t="str">
            <v>m</v>
          </cell>
          <cell r="G3297">
            <v>856.05</v>
          </cell>
          <cell r="H3297">
            <v>3950.82</v>
          </cell>
          <cell r="I3297" t="str">
            <v>24.2.1, 24.2.2.1 , 24.2.2.8 , 24.2.3.1</v>
          </cell>
        </row>
        <row r="3298">
          <cell r="A3298" t="str">
            <v>24-02-b-02</v>
          </cell>
          <cell r="B3298" t="str">
            <v xml:space="preserve">Drilling of Bore holes for tube well in all types of soil and soft rock except hard rock from a depth of 328.1 ft to 656 ft (100.1m to 200 m)  depth, including sinking, collection of 100 % corings and withdrawing of pipe, complete as per specifications.:  6" (150 mm) i/d </v>
          </cell>
          <cell r="C3298" t="str">
            <v>Rft</v>
          </cell>
          <cell r="D3298">
            <v>308.7</v>
          </cell>
          <cell r="E3298">
            <v>1434.21</v>
          </cell>
          <cell r="F3298" t="str">
            <v>m</v>
          </cell>
          <cell r="G3298">
            <v>1012.8</v>
          </cell>
          <cell r="H3298">
            <v>4705.42</v>
          </cell>
          <cell r="I3298" t="str">
            <v>24.2.1, 24.2.2.1 , 24.2.2.8 , 24.2.3.1</v>
          </cell>
        </row>
        <row r="3299">
          <cell r="A3299" t="str">
            <v>24-02-b-03</v>
          </cell>
          <cell r="B3299" t="str">
            <v xml:space="preserve">Drilling of Bore holes for tube well in all types of soil and soft rock except hard rock from a depth of 328.1 ft to 656 ft (100.1m to 200 m)  depth, including sinking, collection of 100 % corings and withdrawing of pipe, complete as per specifications.:  8" (200 mm) i/d </v>
          </cell>
          <cell r="C3299" t="str">
            <v>Rft</v>
          </cell>
          <cell r="D3299">
            <v>426.3</v>
          </cell>
          <cell r="E3299">
            <v>1980.58</v>
          </cell>
          <cell r="F3299" t="str">
            <v>m</v>
          </cell>
          <cell r="G3299">
            <v>1398.62</v>
          </cell>
          <cell r="H3299">
            <v>6497.96</v>
          </cell>
          <cell r="I3299" t="str">
            <v>24.2.1, 24.2.2.1 , 24.2.2.8 , 24.2.3.1</v>
          </cell>
        </row>
        <row r="3300">
          <cell r="A3300" t="str">
            <v>24-02-b-04</v>
          </cell>
          <cell r="B3300" t="str">
            <v xml:space="preserve">Drilling of Bore holes for tube well in all types of soil and soft rock except hard rock from a depth of 328.1 ft to 656 ft (100.1m to 200 m)  depth, including sinking, collection of 100 % corings and withdrawing of pipe, complete as per specifications.: 10" (250 mm) i/d </v>
          </cell>
          <cell r="C3300" t="str">
            <v>Rft</v>
          </cell>
          <cell r="D3300">
            <v>476.83</v>
          </cell>
          <cell r="E3300">
            <v>2191.9</v>
          </cell>
          <cell r="F3300" t="str">
            <v>m</v>
          </cell>
          <cell r="G3300">
            <v>1564.41</v>
          </cell>
          <cell r="H3300">
            <v>7191.26</v>
          </cell>
          <cell r="I3300" t="str">
            <v>24.2.1, 24.2.2.1 , 24.2.2.8 , 24.2.3.1</v>
          </cell>
        </row>
        <row r="3301">
          <cell r="A3301" t="str">
            <v>24-02-b-05</v>
          </cell>
          <cell r="B3301" t="str">
            <v xml:space="preserve">Drilling of Bore holes for tube well in all types of soil and soft rock except hard rock from a depth of 328.1 ft to 656 ft (100.1m to 200 m)  depth, including sinking, collection of 100 % corings and withdrawing of pipe, complete as per specifications.: 12" (300 mm) i/d </v>
          </cell>
          <cell r="C3301" t="str">
            <v>Rft</v>
          </cell>
          <cell r="D3301">
            <v>576.98</v>
          </cell>
          <cell r="E3301">
            <v>2667.21</v>
          </cell>
          <cell r="F3301" t="str">
            <v>m</v>
          </cell>
          <cell r="G3301">
            <v>1892.96</v>
          </cell>
          <cell r="H3301">
            <v>8750.69</v>
          </cell>
          <cell r="I3301" t="str">
            <v>24.2.1, 24.2.2.1 , 24.2.2.8 , 24.2.3.1</v>
          </cell>
        </row>
        <row r="3302">
          <cell r="A3302" t="str">
            <v>24-02-b-06</v>
          </cell>
          <cell r="B3302" t="str">
            <v xml:space="preserve">Drilling of Bore holes for tube well in all types of soil and soft rock except hard rock from a depth of 328.1 ft to 656 ft (100.1m to 200 m)  depth, including sinking, collection of 100 % corings and withdrawing of pipe, complete as per specifications.: 15" (375 mm) i/d </v>
          </cell>
          <cell r="C3302" t="str">
            <v>Rft</v>
          </cell>
          <cell r="D3302">
            <v>681.71</v>
          </cell>
          <cell r="E3302">
            <v>3147.12</v>
          </cell>
          <cell r="F3302" t="str">
            <v>m</v>
          </cell>
          <cell r="G3302">
            <v>2236.59</v>
          </cell>
          <cell r="H3302">
            <v>10325.19</v>
          </cell>
          <cell r="I3302" t="str">
            <v>24.2.1, 24.2.2.1 , 24.2.2.8 , 24.2.3.1</v>
          </cell>
        </row>
        <row r="3303">
          <cell r="A3303" t="str">
            <v>24-02-b-07</v>
          </cell>
          <cell r="B3303" t="str">
            <v xml:space="preserve">Drilling of Bore holes for tube well in all types of soil and soft rock except hard rock from a depth of 328.1 ft to 656 ft (100.1m to 200 m)  depth, including sinking, collection of 100 % corings and withdrawing of pipe, complete as per specifications.: 18" (450 mm) i/d </v>
          </cell>
          <cell r="C3303" t="str">
            <v>Rft</v>
          </cell>
          <cell r="D3303">
            <v>768.08</v>
          </cell>
          <cell r="E3303">
            <v>3555.05</v>
          </cell>
          <cell r="F3303" t="str">
            <v>m</v>
          </cell>
          <cell r="G3303">
            <v>2519.9299999999998</v>
          </cell>
          <cell r="H3303">
            <v>11663.56</v>
          </cell>
          <cell r="I3303" t="str">
            <v>24.2.1, 24.2.2.1 , 24.2.2.8 , 24.2.3.1</v>
          </cell>
        </row>
        <row r="3304">
          <cell r="A3304" t="str">
            <v>24-02-b-08</v>
          </cell>
          <cell r="B3304" t="str">
            <v xml:space="preserve">Drilling of Bore holes for tube well in all types of soil and soft rock except hard rock from a depth of 328.1 ft to 656 ft (100.1m to 200 m)  depth, including sinking, collection of 100 % corings and withdrawing of pipe, complete as per specifications.: 18" (450 mm) to 20" (500 mm) i/d </v>
          </cell>
          <cell r="C3304" t="str">
            <v>Rft</v>
          </cell>
          <cell r="D3304">
            <v>886.59</v>
          </cell>
          <cell r="E3304">
            <v>4102.34</v>
          </cell>
          <cell r="F3304" t="str">
            <v>m</v>
          </cell>
          <cell r="G3304">
            <v>2908.77</v>
          </cell>
          <cell r="H3304">
            <v>13459.12</v>
          </cell>
          <cell r="I3304" t="str">
            <v>24.2.1, 24.2.2.1 , 24.2.2.8 , 24.2.3.1</v>
          </cell>
        </row>
        <row r="3305">
          <cell r="A3305" t="str">
            <v>24-02-b-09</v>
          </cell>
          <cell r="B3305" t="str">
            <v xml:space="preserve">Drilling of Bore holes for tube well in all types of soil and soft rock except hard rock from a depth of 328.1 ft to 656 ft (100.1m to 200 m)  depth, including sinking, collection of 100 % corings and withdrawing of pipe, complete as per specifications.: 20" (600 mm) to 26" (650 mm) i/d </v>
          </cell>
          <cell r="C3305" t="str">
            <v>Rft</v>
          </cell>
          <cell r="D3305">
            <v>1060.24</v>
          </cell>
          <cell r="E3305">
            <v>4919.13</v>
          </cell>
          <cell r="F3305" t="str">
            <v>m</v>
          </cell>
          <cell r="G3305">
            <v>3478.47</v>
          </cell>
          <cell r="H3305">
            <v>16138.88</v>
          </cell>
          <cell r="I3305" t="str">
            <v>24.2.1, 24.2.2.1 , 24.2.2.8 , 24.2.3.1</v>
          </cell>
        </row>
        <row r="3306">
          <cell r="A3306" t="str">
            <v>24-02-c-01</v>
          </cell>
          <cell r="B3306" t="str">
            <v>Drilling of Bore holes for tube well in all types of soil and soft rock except hard rock from a depth of 656.1 ft to 984 ft (200.1 m to 300 m)  depth, including sinking, collection of 100 % corings and withdrawing of pipe, complete as per specifications.: 6" (150mm)  i/d</v>
          </cell>
          <cell r="C3306" t="str">
            <v>Rft</v>
          </cell>
          <cell r="D3306">
            <v>358.31</v>
          </cell>
          <cell r="E3306">
            <v>1652.65</v>
          </cell>
          <cell r="F3306" t="str">
            <v>m</v>
          </cell>
          <cell r="G3306">
            <v>1175.57</v>
          </cell>
          <cell r="H3306">
            <v>5422.09</v>
          </cell>
          <cell r="I3306" t="str">
            <v>24.2.1, 24.2.2.1 , 24.2.2.8 , 24.2.3.1</v>
          </cell>
        </row>
        <row r="3307">
          <cell r="A3307" t="str">
            <v>24-02-c-02</v>
          </cell>
          <cell r="B3307" t="str">
            <v>Drilling of Bore holes for tube well in all types of soil and soft rock except hard rock from a depth of 656.1 ft to 984 ft (200.1 m to 300 m)  depth, including sinking, collection of 100 % corings and withdrawing of pipe, complete as per specifications.:  8" (200mm)  i/d</v>
          </cell>
          <cell r="C3307" t="str">
            <v>Rft</v>
          </cell>
          <cell r="D3307">
            <v>498.88</v>
          </cell>
          <cell r="E3307">
            <v>2286.3000000000002</v>
          </cell>
          <cell r="F3307" t="str">
            <v>m</v>
          </cell>
          <cell r="G3307">
            <v>1636.75</v>
          </cell>
          <cell r="H3307">
            <v>7500.99</v>
          </cell>
          <cell r="I3307" t="str">
            <v>24.2.1, 24.2.2.1 , 24.2.2.8 , 24.2.3.1</v>
          </cell>
        </row>
        <row r="3308">
          <cell r="A3308" t="str">
            <v>24-02-c-03</v>
          </cell>
          <cell r="B3308" t="str">
            <v>Drilling of Bore holes for tube well in all types of soil and soft rock except hard rock from a depth of 656.1 ft to 984 ft (200.1 m to 300 m)  depth, including sinking, collection of 100 % corings and withdrawing of pipe, complete as per specifications.: 10" (250 mm)  i/d</v>
          </cell>
          <cell r="C3308" t="str">
            <v>Rft</v>
          </cell>
          <cell r="D3308">
            <v>542.05999999999995</v>
          </cell>
          <cell r="E3308">
            <v>2514.39</v>
          </cell>
          <cell r="F3308" t="str">
            <v>m</v>
          </cell>
          <cell r="G3308">
            <v>1778.42</v>
          </cell>
          <cell r="H3308">
            <v>8249.2999999999993</v>
          </cell>
          <cell r="I3308" t="str">
            <v>24.2.1, 24.2.2.1 , 24.2.2.8 , 24.2.3.1</v>
          </cell>
        </row>
        <row r="3309">
          <cell r="A3309" t="str">
            <v>24-02-c-04</v>
          </cell>
          <cell r="B3309" t="str">
            <v>Drilling of Bore holes for tube well in all types of soil and soft rock except hard rock from a depth of 656.1 ft to 984 ft (200.1 m to 300 m)  depth, including sinking, collection of 100 % corings and withdrawing of pipe, complete as per specifications.: 12" (300 mm)  i/d</v>
          </cell>
          <cell r="C3309" t="str">
            <v>Rft</v>
          </cell>
          <cell r="D3309">
            <v>663.34</v>
          </cell>
          <cell r="E3309">
            <v>3067.1</v>
          </cell>
          <cell r="F3309" t="str">
            <v>m</v>
          </cell>
          <cell r="G3309">
            <v>2176.3000000000002</v>
          </cell>
          <cell r="H3309">
            <v>10062.68</v>
          </cell>
          <cell r="I3309" t="str">
            <v>24.2.1, 24.2.2.1 , 24.2.2.8 , 24.2.3.1</v>
          </cell>
        </row>
        <row r="3310">
          <cell r="A3310" t="str">
            <v>24-02-c-05</v>
          </cell>
          <cell r="B3310" t="str">
            <v>Drilling of Bore holes for tube well in all types of soil and soft rock except hard rock from a depth of 656.1 ft to 984 ft (200.1 m to 300 m)  depth, including sinking, collection of 100 % corings and withdrawing of pipe, complete as per specifications.: 15" (375 mm)  i/d</v>
          </cell>
          <cell r="C3310" t="str">
            <v>Rft</v>
          </cell>
          <cell r="D3310">
            <v>779.1</v>
          </cell>
          <cell r="E3310">
            <v>3614.31</v>
          </cell>
          <cell r="F3310" t="str">
            <v>m</v>
          </cell>
          <cell r="G3310">
            <v>2556.1</v>
          </cell>
          <cell r="H3310">
            <v>11857.97</v>
          </cell>
          <cell r="I3310" t="str">
            <v>24.2.1, 24.2.2.1 , 24.2.2.8 , 24.2.3.1</v>
          </cell>
        </row>
        <row r="3311">
          <cell r="A3311" t="str">
            <v>24-02-c-06</v>
          </cell>
          <cell r="B3311" t="str">
            <v>Drilling of Bore holes for tube well in all types of soil and soft rock except hard rock from a depth of 656.1 ft to 984 ft (200.1 m to 300 m)  depth, including sinking, collection of 100 % corings and withdrawing of pipe, complete as per specifications.: 18" (450 mm)  i/d</v>
          </cell>
          <cell r="C3311" t="str">
            <v>Rft</v>
          </cell>
          <cell r="D3311">
            <v>880.16</v>
          </cell>
          <cell r="E3311">
            <v>4085.19</v>
          </cell>
          <cell r="F3311" t="str">
            <v>m</v>
          </cell>
          <cell r="G3311">
            <v>2887.67</v>
          </cell>
          <cell r="H3311">
            <v>13402.85</v>
          </cell>
          <cell r="I3311" t="str">
            <v>24.2.1, 24.2.2.1 , 24.2.2.8 , 24.2.3.1</v>
          </cell>
        </row>
        <row r="3312">
          <cell r="A3312" t="str">
            <v>24-02-c-07</v>
          </cell>
          <cell r="B3312" t="str">
            <v>Drilling of Bore holes for tube well in all types of soil and soft rock except hard rock from a depth of 656.1 ft to 984 ft (200.1 m to 300 m)  depth, including sinking, collection of 100 % corings and withdrawing of pipe, complete as per specifications.: Above 18" (450 mm) and upto 20" (500 mm)  i/d</v>
          </cell>
          <cell r="C3312" t="str">
            <v>Rft</v>
          </cell>
          <cell r="D3312">
            <v>1019.81</v>
          </cell>
          <cell r="E3312">
            <v>4717.92</v>
          </cell>
          <cell r="F3312" t="str">
            <v>m</v>
          </cell>
          <cell r="G3312">
            <v>3345.84</v>
          </cell>
          <cell r="H3312">
            <v>15478.74</v>
          </cell>
          <cell r="I3312" t="str">
            <v>24.2.1, 24.2.2.1 , 24.2.2.8 , 24.2.3.1</v>
          </cell>
        </row>
        <row r="3313">
          <cell r="A3313" t="str">
            <v>24-02-c-08</v>
          </cell>
          <cell r="B3313" t="str">
            <v>Drilling of Bore holes for tube well in all types of soil and soft rock except hard rock from a depth of 656.1 ft to 984 ft (200.1 m to 300 m)  depth, including sinking, collection of 100 % corings and withdrawing of pipe, complete as per specifications.: Above 20" (450 mm) upto 26" (500 mm)  i/d</v>
          </cell>
          <cell r="C3313" t="str">
            <v>Rft</v>
          </cell>
          <cell r="D3313">
            <v>1218.26</v>
          </cell>
          <cell r="E3313">
            <v>5655.99</v>
          </cell>
          <cell r="F3313" t="str">
            <v>m</v>
          </cell>
          <cell r="G3313">
            <v>3996.93</v>
          </cell>
          <cell r="H3313">
            <v>18556.400000000001</v>
          </cell>
          <cell r="I3313" t="str">
            <v>24.2.1, 24.2.2.1 , 24.2.2.8 , 24.2.3.1</v>
          </cell>
        </row>
        <row r="3314">
          <cell r="A3314" t="str">
            <v>24-02-d-01</v>
          </cell>
          <cell r="B3314" t="str">
            <v>Drilling of Bore holes for tubewell in all types of soil and soft rock except hard rock from a depth of 984 ft to 1312 ft (300.1m to 400 m)  depth, including sinking, collection of 100 % corings and withdrawing of pipe, complete as per specifications.:   8" (200 mm) i/d</v>
          </cell>
          <cell r="C3314" t="str">
            <v>Rft</v>
          </cell>
          <cell r="D3314">
            <v>567.79</v>
          </cell>
          <cell r="E3314">
            <v>3203.09</v>
          </cell>
          <cell r="F3314" t="str">
            <v>m</v>
          </cell>
          <cell r="G3314">
            <v>1862.82</v>
          </cell>
          <cell r="H3314">
            <v>10508.81</v>
          </cell>
          <cell r="I3314" t="str">
            <v>24.2.1, 24.2.2.1 , 24.2.2.8 , 24.2.3.1</v>
          </cell>
        </row>
        <row r="3315">
          <cell r="A3315" t="str">
            <v>24-02-d-02</v>
          </cell>
          <cell r="B3315" t="str">
            <v>Drilling of Bore holes for tube well in all types of soil and soft rock except hard rock from a depth of 984 ft to 1312 ft (300.1m to 400 m)  depth, including sinking, collection of 100 % corings and withdrawing of pipe, complete as per specifications.:  10" (250 mm) i/d</v>
          </cell>
          <cell r="C3315" t="str">
            <v>Rft</v>
          </cell>
          <cell r="D3315">
            <v>633.94000000000005</v>
          </cell>
          <cell r="E3315">
            <v>3541.85</v>
          </cell>
          <cell r="F3315" t="str">
            <v>m</v>
          </cell>
          <cell r="G3315">
            <v>2079.85</v>
          </cell>
          <cell r="H3315">
            <v>11620.24</v>
          </cell>
          <cell r="I3315" t="str">
            <v>24.2.1, 24.2.2.1 , 24.2.2.8 , 24.2.3.1</v>
          </cell>
        </row>
        <row r="3316">
          <cell r="A3316" t="str">
            <v>24-02-d-03</v>
          </cell>
          <cell r="B3316" t="str">
            <v>Drilling of Bore holes for tube well in all types of soil and soft rock except hard rock from a depth of 984 ft to 1312 ft (300.1m to 400 m)  depth, including sinking, collection of 100 % corings and withdrawing of pipe, complete as per specifications.: 12" (250 mm) i/d</v>
          </cell>
          <cell r="C3316" t="str">
            <v>Rft</v>
          </cell>
          <cell r="D3316">
            <v>762.56</v>
          </cell>
          <cell r="E3316">
            <v>4306.59</v>
          </cell>
          <cell r="F3316" t="str">
            <v>m</v>
          </cell>
          <cell r="G3316">
            <v>2501.85</v>
          </cell>
          <cell r="H3316">
            <v>14129.22</v>
          </cell>
          <cell r="I3316" t="str">
            <v>24.2.1, 24.2.2.1 , 24.2.2.8 , 24.2.3.1</v>
          </cell>
        </row>
        <row r="3317">
          <cell r="A3317" t="str">
            <v>24-02-d-04</v>
          </cell>
          <cell r="B3317" t="str">
            <v>Drilling of Bore holes for tube well in all types of soil and soft rock except hard rock from a depth of 984 ft to 1312 ft (300.1m to 400 m)  depth, including sinking, collection of 100 % corings and withdrawing of pipe, complete as per specifications.:  15" (375 mm) i/d</v>
          </cell>
          <cell r="C3317" t="str">
            <v>Rft</v>
          </cell>
          <cell r="D3317">
            <v>896.7</v>
          </cell>
          <cell r="E3317">
            <v>5076.82</v>
          </cell>
          <cell r="F3317" t="str">
            <v>m</v>
          </cell>
          <cell r="G3317">
            <v>2941.93</v>
          </cell>
          <cell r="H3317">
            <v>16656.240000000002</v>
          </cell>
          <cell r="I3317" t="str">
            <v>24.2.1, 24.2.2.1 , 24.2.2.8 , 24.2.3.1</v>
          </cell>
        </row>
        <row r="3318">
          <cell r="A3318" t="str">
            <v>24-02-d-05</v>
          </cell>
          <cell r="B3318" t="str">
            <v>Drilling of Bore holes for tube well in all types of soil and soft rock except hard rock from a depth of 984 ft to 1312 ft (300.1m to 400 m)  depth, including sinking, collection of 100 % corings and withdrawing of pipe, complete as per specifications.: 18" (450 mm) i/d</v>
          </cell>
          <cell r="C3318" t="str">
            <v>Rft</v>
          </cell>
          <cell r="D3318">
            <v>1006.95</v>
          </cell>
          <cell r="E3318">
            <v>5732.3</v>
          </cell>
          <cell r="F3318" t="str">
            <v>m</v>
          </cell>
          <cell r="G3318">
            <v>3303.64</v>
          </cell>
          <cell r="H3318">
            <v>18806.77</v>
          </cell>
          <cell r="I3318" t="str">
            <v>24.2.1, 24.2.2.1 , 24.2.2.8 , 24.2.3.1</v>
          </cell>
        </row>
        <row r="3319">
          <cell r="A3319" t="str">
            <v>24-02-d-06</v>
          </cell>
          <cell r="B3319" t="str">
            <v>Drilling of Bore holes for tube well in all types of soil and soft rock except hard rock from a depth of 984 ft to 1312 ft (300.1m to 400 m)  depth, including sinking, collection of 100 % corings and withdrawing of pipe, complete as per specifications.: Above 18" (450 mm)  upto 20" (500 mm) i/d</v>
          </cell>
          <cell r="C3319" t="str">
            <v>Rft</v>
          </cell>
          <cell r="D3319">
            <v>1172.33</v>
          </cell>
          <cell r="E3319">
            <v>6624.66</v>
          </cell>
          <cell r="F3319" t="str">
            <v>m</v>
          </cell>
          <cell r="G3319">
            <v>3846.21</v>
          </cell>
          <cell r="H3319">
            <v>21734.44</v>
          </cell>
          <cell r="I3319" t="str">
            <v>24.2.1, 24.2.2.1 , 24.2.2.8 , 24.2.3.1</v>
          </cell>
        </row>
        <row r="3320">
          <cell r="A3320" t="str">
            <v>24-02-d-07</v>
          </cell>
          <cell r="B3320" t="str">
            <v>Drilling of Bore holes for tube well in all types of soil and soft rock except hard rock from a depth of 984 ft to 1312 ft (300.1m to 400 m)  depth, including sinking, collection of 100 % corings and withdrawing of pipe, complete as per specifications.: Above 20" (500 mm)  upto 26" (650 mm) i/d</v>
          </cell>
          <cell r="C3320" t="str">
            <v>Rft</v>
          </cell>
          <cell r="D3320">
            <v>1414.88</v>
          </cell>
          <cell r="E3320">
            <v>7957.68</v>
          </cell>
          <cell r="F3320" t="str">
            <v>m</v>
          </cell>
          <cell r="G3320">
            <v>4641.9799999999996</v>
          </cell>
          <cell r="H3320">
            <v>26107.87</v>
          </cell>
          <cell r="I3320" t="str">
            <v>24.2.1, 24.2.2.1 , 24.2.2.8 , 24.2.3.1</v>
          </cell>
        </row>
        <row r="3321">
          <cell r="A3321" t="str">
            <v>24-02-e-01</v>
          </cell>
          <cell r="B3321" t="str">
            <v>Drilling of Bore holes for tube well in all types of soil and soft rock except hard rock from a depth 1312 ft  and beyond (upto any depth) (400.1m and beyond)  depth, including sinking, collection of 100 % corings and withdrawing of pipe, complete as per specifications.:  8" (200 mm) i/d</v>
          </cell>
          <cell r="C3321" t="str">
            <v>Rft</v>
          </cell>
          <cell r="D3321">
            <v>648.64</v>
          </cell>
          <cell r="E3321">
            <v>3679.23</v>
          </cell>
          <cell r="F3321" t="str">
            <v>m</v>
          </cell>
          <cell r="G3321">
            <v>2128.08</v>
          </cell>
          <cell r="H3321">
            <v>12070.96</v>
          </cell>
          <cell r="I3321" t="str">
            <v>24.2.1, 24.2.2.1 , 24.2.2.8 , 24.2.3.1</v>
          </cell>
        </row>
        <row r="3322">
          <cell r="A3322" t="str">
            <v>24-02-e-02</v>
          </cell>
          <cell r="B3322" t="str">
            <v>Drilling of Bore holes for tube well in all types of soil and soft rock except hard rock from a depth 1312 ft  and beyond (upto any depth) (300.1m and beyond)  depth, including sinking, collection of 100 % corings and withdrawing of pipe, complete as per specifications.:   10" (250 mm) i/d</v>
          </cell>
          <cell r="C3322" t="str">
            <v>Rft</v>
          </cell>
          <cell r="D3322">
            <v>716.62</v>
          </cell>
          <cell r="E3322">
            <v>4060.72</v>
          </cell>
          <cell r="F3322" t="str">
            <v>m</v>
          </cell>
          <cell r="G3322">
            <v>2351.13</v>
          </cell>
          <cell r="H3322">
            <v>13322.59</v>
          </cell>
          <cell r="I3322" t="str">
            <v>24.2.1, 24.2.2.1 , 24.2.2.8 , 24.2.3.1</v>
          </cell>
        </row>
        <row r="3323">
          <cell r="A3323" t="str">
            <v>24-02-e-03</v>
          </cell>
          <cell r="B3323" t="str">
            <v>Drilling of Bore holes for tube well in all types of soil and soft rock except hard rock from a depth 1312 ft  and beyond (upto any depth) (300.1m and beyond)  depth, including sinking, collection of 100 % corings and withdrawing of pipe, complete as per specifications.: 12" (250 mm) i/d</v>
          </cell>
          <cell r="C3323" t="str">
            <v>Rft</v>
          </cell>
          <cell r="D3323">
            <v>882</v>
          </cell>
          <cell r="E3323">
            <v>4957.62</v>
          </cell>
          <cell r="F3323" t="str">
            <v>m</v>
          </cell>
          <cell r="G3323">
            <v>2893.7</v>
          </cell>
          <cell r="H3323">
            <v>16265.15</v>
          </cell>
          <cell r="I3323" t="str">
            <v>24.2.1, 24.2.2.1 , 24.2.2.8 , 24.2.3.1</v>
          </cell>
        </row>
        <row r="3324">
          <cell r="A3324" t="str">
            <v>24-02-e-04</v>
          </cell>
          <cell r="B3324" t="str">
            <v>Drilling of Bore holes for tube well in all types of soil and soft rock except hard rock from a depth 1312 ft  and beyond (upto any depth) (300.1m and beyond)  depth, including sinking, collection of 100 % corings and withdrawing of  pipe, complete as per specifications.: 15" (375 mm) i/d</v>
          </cell>
          <cell r="C3324" t="str">
            <v>Rft</v>
          </cell>
          <cell r="D3324">
            <v>1032.68</v>
          </cell>
          <cell r="E3324">
            <v>5839.81</v>
          </cell>
          <cell r="F3324" t="str">
            <v>m</v>
          </cell>
          <cell r="G3324">
            <v>3388.04</v>
          </cell>
          <cell r="H3324">
            <v>19159.490000000002</v>
          </cell>
          <cell r="I3324" t="str">
            <v>24.2.1, 24.2.2.1 , 24.2.2.8 , 24.2.3.1</v>
          </cell>
        </row>
        <row r="3325">
          <cell r="A3325" t="str">
            <v>24-02-e-05</v>
          </cell>
          <cell r="B3325" t="str">
            <v>Drilling of Bore holes for tube well in all types of soil and soft rock except hard rock from a depth 1312 ft  and beyond (upto any depth) (300.1m and beyond)  depth, including sinking, collection of 100 % corings and withdrawing of pipe, complete as per specifications.: 18" (450 mm) i/d</v>
          </cell>
          <cell r="C3325" t="str">
            <v>Rft</v>
          </cell>
          <cell r="D3325">
            <v>1167.73</v>
          </cell>
          <cell r="E3325">
            <v>6601.9</v>
          </cell>
          <cell r="F3325" t="str">
            <v>m</v>
          </cell>
          <cell r="G3325">
            <v>3831.14</v>
          </cell>
          <cell r="H3325">
            <v>21659.77</v>
          </cell>
          <cell r="I3325" t="str">
            <v>24.2.1, 24.2.2.1 , 24.2.2.8 , 24.2.3.1</v>
          </cell>
        </row>
        <row r="3326">
          <cell r="A3326" t="str">
            <v>24-02-e-06</v>
          </cell>
          <cell r="B3326" t="str">
            <v>Drilling of Bore holes for tube well in all types of soil and soft rock except hard rock from a depth 1312 ft  and beyond (upto any depth) (300.1m and beyond)  depth, including sinking, collection of 100 % corings and withdrawing of pipe, complete as per specifications.: Abobe 18" (450 mm)  upto 20" (500 mm) i/d</v>
          </cell>
          <cell r="C3326" t="str">
            <v>Rft</v>
          </cell>
          <cell r="D3326">
            <v>1341.38</v>
          </cell>
          <cell r="E3326">
            <v>7611.56</v>
          </cell>
          <cell r="F3326" t="str">
            <v>m</v>
          </cell>
          <cell r="G3326">
            <v>4400.84</v>
          </cell>
          <cell r="H3326">
            <v>24972.32</v>
          </cell>
          <cell r="I3326" t="str">
            <v>24.2.1, 24.2.2.1 , 24.2.2.8 , 24.2.3.1</v>
          </cell>
        </row>
        <row r="3327">
          <cell r="A3327" t="str">
            <v>24-02-e-07</v>
          </cell>
          <cell r="B3327" t="str">
            <v>Drilling of Bore holes for tube well in all types of soil and soft rock except hard rock from a depth 1312 ft  and beyond (upto any depth) (300.1m and beyond)  depth, including sinking, collection of 100 % corings and withdrawing of pipe, complete as per specifications.:  Above 20" (500 mm) upto 26" (650 mm) i/d</v>
          </cell>
          <cell r="C3327" t="str">
            <v>Rft</v>
          </cell>
          <cell r="D3327">
            <v>1561.88</v>
          </cell>
          <cell r="E3327">
            <v>9086.1</v>
          </cell>
          <cell r="F3327" t="str">
            <v>m</v>
          </cell>
          <cell r="G3327">
            <v>5124.26</v>
          </cell>
          <cell r="H3327">
            <v>29810.03</v>
          </cell>
          <cell r="I3327" t="str">
            <v>24.2.1, 24.2.2.1 , 24.2.2.8 , 24.2.3.1</v>
          </cell>
        </row>
        <row r="3328">
          <cell r="A3328" t="str">
            <v>24-03-a-01</v>
          </cell>
          <cell r="B3328" t="str">
            <v>Drilling of Bore holes for tube well in hard rock having unconfirmed compressive strength of 50 MPa and above from ground level upto 328 ft depth (0m to 100m), including sinking, collection of 100 % corings and withdrawing of pipe, complete as per specifications.:  Dia of Bore 3" (75 mm) i/d</v>
          </cell>
          <cell r="C3328" t="str">
            <v>Rft</v>
          </cell>
          <cell r="D3328">
            <v>213.15</v>
          </cell>
          <cell r="E3328">
            <v>989.12</v>
          </cell>
          <cell r="F3328" t="str">
            <v>m</v>
          </cell>
          <cell r="G3328">
            <v>699.31</v>
          </cell>
          <cell r="H3328">
            <v>3245.16</v>
          </cell>
          <cell r="I3328" t="str">
            <v>24.2.1, 24.2.2.1 , 24.2.2.8 , 24.2.3.1</v>
          </cell>
        </row>
        <row r="3329">
          <cell r="A3329" t="str">
            <v>24-03-a-02</v>
          </cell>
          <cell r="B3329" t="str">
            <v>Drilling of Bore holes for tube well in hard rock having unconfirmed compressive strength of 50 MPa and above from ground level upto 328 ft depth (0m to 100m), including sinking, collection of 100 % corings and withdrawing of pipe, complete as per specifications.: Dia of Bore 4" (100 mm) i/d</v>
          </cell>
          <cell r="C3329" t="str">
            <v>Rft</v>
          </cell>
          <cell r="D3329">
            <v>279.3</v>
          </cell>
          <cell r="E3329">
            <v>1262.2</v>
          </cell>
          <cell r="F3329" t="str">
            <v>m</v>
          </cell>
          <cell r="G3329">
            <v>916.34</v>
          </cell>
          <cell r="H3329">
            <v>4141.07</v>
          </cell>
          <cell r="I3329" t="str">
            <v>24.2.1, 24.2.2.1 , 24.2.2.8 , 24.2.3.1</v>
          </cell>
        </row>
        <row r="3330">
          <cell r="A3330" t="str">
            <v>24-03-a-03</v>
          </cell>
          <cell r="B3330" t="str">
            <v>Drilling of Bore holes for tube well in hard rock having unconfirmed compressive strength of 50 MPa and above from ground level upto 328 ft depth (0m to 100m), including sinking, collection of 100 % corings and withdrawing of pipe, complete as per specifications.: Dia of Bore 5" (125 mm) i/d</v>
          </cell>
          <cell r="C3330" t="str">
            <v>Rft</v>
          </cell>
          <cell r="D3330">
            <v>422.62</v>
          </cell>
          <cell r="E3330">
            <v>1940.08</v>
          </cell>
          <cell r="F3330" t="str">
            <v>m</v>
          </cell>
          <cell r="G3330">
            <v>1386.57</v>
          </cell>
          <cell r="H3330">
            <v>6365.1</v>
          </cell>
          <cell r="I3330" t="str">
            <v>24.2.1, 24.2.2.1 , 24.2.2.8 , 24.2.3.1</v>
          </cell>
        </row>
        <row r="3331">
          <cell r="A3331" t="str">
            <v>24-03-a-04</v>
          </cell>
          <cell r="B3331" t="str">
            <v>Drilling of Bore holes for tube well in hard rock having unconfirmed compressive strength of 50 MPa and above from ground level upto 328 ft depth (0m to 100m), including sinking, collection of 100 % corings and withdrawing of pipe, complete as per specifications.: Dia of Bore 6" (150 mm) i/d</v>
          </cell>
          <cell r="C3331" t="str">
            <v>Rft</v>
          </cell>
          <cell r="D3331">
            <v>503.48</v>
          </cell>
          <cell r="E3331">
            <v>2314.08</v>
          </cell>
          <cell r="F3331" t="str">
            <v>m</v>
          </cell>
          <cell r="G3331">
            <v>1651.82</v>
          </cell>
          <cell r="H3331">
            <v>7592.12</v>
          </cell>
          <cell r="I3331" t="str">
            <v>24.2.1, 24.2.2.1 , 24.2.2.8 , 24.2.3.1</v>
          </cell>
        </row>
        <row r="3332">
          <cell r="A3332" t="str">
            <v>24-03-a-05</v>
          </cell>
          <cell r="B3332" t="str">
            <v>Drilling of Bore holes for tube well in hard rock having unconfirmed compressive strength of 50 MPa and above from ground level upto 328 ft depth (0m to 100m), including sinking, collection of 100 % corings and withdrawing of pipe, complete as per specifications.:  Dia of Bore 8" (200 mm) i/d</v>
          </cell>
          <cell r="C3332" t="str">
            <v>Rft</v>
          </cell>
          <cell r="D3332">
            <v>689.06</v>
          </cell>
          <cell r="E3332">
            <v>3189.42</v>
          </cell>
          <cell r="F3332" t="str">
            <v>m</v>
          </cell>
          <cell r="G3332">
            <v>2260.6999999999998</v>
          </cell>
          <cell r="H3332">
            <v>10463.98</v>
          </cell>
          <cell r="I3332" t="str">
            <v>24.2.1, 24.2.2.1 , 24.2.2.8 , 24.2.3.1</v>
          </cell>
        </row>
        <row r="3333">
          <cell r="A3333" t="str">
            <v>24-03-a-06</v>
          </cell>
          <cell r="B3333" t="str">
            <v>Drilling of Bore holes for tube well in hard rock having unconfirmed compressive strength of 50 MPa and above from ground level upto 328 ft depth (0m to 100m), including sinking, collection of 100 % corings and withdrawing of pipe, complete as per specifications.: Dia of Bore 10" (250 mm) i/d</v>
          </cell>
          <cell r="C3333" t="str">
            <v>Rft</v>
          </cell>
          <cell r="D3333">
            <v>768.08</v>
          </cell>
          <cell r="E3333">
            <v>3527.09</v>
          </cell>
          <cell r="F3333" t="str">
            <v>m</v>
          </cell>
          <cell r="G3333">
            <v>2519.9299999999998</v>
          </cell>
          <cell r="H3333">
            <v>11571.82</v>
          </cell>
          <cell r="I3333" t="str">
            <v>24.2.1, 24.2.2.1 , 24.2.2.8 , 24.2.3.1</v>
          </cell>
        </row>
        <row r="3334">
          <cell r="A3334" t="str">
            <v>24-03-a-07</v>
          </cell>
          <cell r="B3334" t="str">
            <v>Drilling of Bore holes for tube well in hard rock having unconfirmed compressive strength of 50 MPa and above from ground level upto 328 ft depth (0m to 100m), including sinking, collection of 100 % corings and withdrawing of pipe, complete as per specifications.: Dia of Bore 12" (300 mm) i/d</v>
          </cell>
          <cell r="C3334" t="str">
            <v>Rft</v>
          </cell>
          <cell r="D3334">
            <v>929.78</v>
          </cell>
          <cell r="E3334">
            <v>4292.33</v>
          </cell>
          <cell r="F3334" t="str">
            <v>m</v>
          </cell>
          <cell r="G3334">
            <v>3050.44</v>
          </cell>
          <cell r="H3334">
            <v>14082.43</v>
          </cell>
          <cell r="I3334" t="str">
            <v>24.2.1, 24.2.2.1 , 24.2.2.8 , 24.2.3.1</v>
          </cell>
        </row>
        <row r="3335">
          <cell r="A3335" t="str">
            <v>24-03-a-08</v>
          </cell>
          <cell r="B3335" t="str">
            <v>Drilling of Bore holes for tube well in hard rock having unconfirmed compressive strength of 50 MPa and above from ground level upto 328 ft depth (0m to 100m), including sinking, collection of 100 % corings and withdrawing of  pipe, complete as per specifications.: Dia of Bore 15" (375 mm) i/d</v>
          </cell>
          <cell r="C3335" t="str">
            <v>Rft</v>
          </cell>
          <cell r="D3335">
            <v>1089.6400000000001</v>
          </cell>
          <cell r="E3335">
            <v>5055.72</v>
          </cell>
          <cell r="F3335" t="str">
            <v>m</v>
          </cell>
          <cell r="G3335">
            <v>3574.92</v>
          </cell>
          <cell r="H3335">
            <v>16587.02</v>
          </cell>
          <cell r="I3335" t="str">
            <v>24.2.1, 24.2.2.1 , 24.2.2.8 , 24.2.3.1</v>
          </cell>
        </row>
        <row r="3336">
          <cell r="A3336" t="str">
            <v>24-03-a-09</v>
          </cell>
          <cell r="B3336" t="str">
            <v>Drilling of Bore holes for tube well in hard rock having unconfirmed compressive strength of 50 MPa and above from ground level upto 328 ft depth (0m to 100m), including sinking, collection of 100 % corings and withdrawing of pipe, complete as per specifications.: Dia of Bore 18" (450 mm) i/d</v>
          </cell>
          <cell r="C3336" t="str">
            <v>Rft</v>
          </cell>
          <cell r="D3336">
            <v>1235.72</v>
          </cell>
          <cell r="E3336">
            <v>5719.12</v>
          </cell>
          <cell r="F3336" t="str">
            <v>m</v>
          </cell>
          <cell r="G3336">
            <v>4054.2</v>
          </cell>
          <cell r="H3336">
            <v>18763.52</v>
          </cell>
          <cell r="I3336" t="str">
            <v>24.2.1, 24.2.2.1 , 24.2.2.8 , 24.2.3.1</v>
          </cell>
        </row>
        <row r="3337">
          <cell r="A3337" t="str">
            <v>24-03-a-10</v>
          </cell>
          <cell r="B3337"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18"(450 mm) upto 20" (500 mm) i/d</v>
          </cell>
          <cell r="C3337" t="str">
            <v>Rft</v>
          </cell>
          <cell r="D3337">
            <v>1431.41</v>
          </cell>
          <cell r="E3337">
            <v>6604.57</v>
          </cell>
          <cell r="F3337" t="str">
            <v>m</v>
          </cell>
          <cell r="G3337">
            <v>4696.2299999999996</v>
          </cell>
          <cell r="H3337">
            <v>21668.53</v>
          </cell>
          <cell r="I3337" t="str">
            <v>24.2.1, 24.2.2.1 , 24.2.2.8 , 24.2.3.1</v>
          </cell>
        </row>
        <row r="3338">
          <cell r="A3338" t="str">
            <v>24-03-a-11</v>
          </cell>
          <cell r="B3338" t="str">
            <v>Drilling of Bore holes for tube well in hard rock having unconfirmed compressive strength of 50 MPa and above from ground level upto 328 ft depth (0m to 100m), including sinking, collection of 100 % corings and withdrawing of pipe, complete as per specifications.: Dia of Bore Above 20"(500 mm) upto 26" (650 mm) i/d</v>
          </cell>
          <cell r="C3338" t="str">
            <v>Rft</v>
          </cell>
          <cell r="D3338">
            <v>1710.71</v>
          </cell>
          <cell r="E3338">
            <v>7918.5</v>
          </cell>
          <cell r="F3338" t="str">
            <v>m</v>
          </cell>
          <cell r="G3338">
            <v>5612.58</v>
          </cell>
          <cell r="H3338">
            <v>25979.32</v>
          </cell>
          <cell r="I3338" t="str">
            <v>24.2.1, 24.2.2.1 , 24.2.2.8 , 24.2.3.1</v>
          </cell>
        </row>
        <row r="3339">
          <cell r="A3339" t="str">
            <v>24-03-b-01</v>
          </cell>
          <cell r="B3339"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6" (150 mm) i/d </v>
          </cell>
          <cell r="C3339" t="str">
            <v>Rft</v>
          </cell>
          <cell r="D3339">
            <v>573.29999999999995</v>
          </cell>
          <cell r="E3339">
            <v>2655.49</v>
          </cell>
          <cell r="F3339" t="str">
            <v>m</v>
          </cell>
          <cell r="G3339">
            <v>1880.91</v>
          </cell>
          <cell r="H3339">
            <v>8712.24</v>
          </cell>
          <cell r="I3339" t="str">
            <v>24.2.1, 24.2.2.1 , 24.2.2.8 , 24.2.3.1</v>
          </cell>
        </row>
        <row r="3340">
          <cell r="A3340" t="str">
            <v>24-03-b-02</v>
          </cell>
          <cell r="B3340"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8" (200 mm) i/d </v>
          </cell>
          <cell r="C3340" t="str">
            <v>Rft</v>
          </cell>
          <cell r="D3340">
            <v>793.8</v>
          </cell>
          <cell r="E3340">
            <v>3669.21</v>
          </cell>
          <cell r="F3340" t="str">
            <v>m</v>
          </cell>
          <cell r="G3340">
            <v>2604.33</v>
          </cell>
          <cell r="H3340">
            <v>12038.09</v>
          </cell>
          <cell r="I3340" t="str">
            <v>24.2.1, 24.2.2.1 , 24.2.2.8 , 24.2.3.1</v>
          </cell>
        </row>
        <row r="3341">
          <cell r="A3341" t="str">
            <v>24-03-b-03</v>
          </cell>
          <cell r="B3341"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10" (250 mm) i/d </v>
          </cell>
          <cell r="C3341" t="str">
            <v>Rft</v>
          </cell>
          <cell r="D3341">
            <v>875.57</v>
          </cell>
          <cell r="E3341">
            <v>4048.44</v>
          </cell>
          <cell r="F3341" t="str">
            <v>m</v>
          </cell>
          <cell r="G3341">
            <v>2872.6</v>
          </cell>
          <cell r="H3341">
            <v>13282.27</v>
          </cell>
          <cell r="I3341" t="str">
            <v>24.2.1, 24.2.2.1 , 24.2.2.8 , 24.2.3.1</v>
          </cell>
        </row>
        <row r="3342">
          <cell r="A3342" t="str">
            <v>24-03-b-04</v>
          </cell>
          <cell r="B3342"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12" (300 mm) i/d </v>
          </cell>
          <cell r="C3342" t="str">
            <v>Rft</v>
          </cell>
          <cell r="D3342">
            <v>1069.42</v>
          </cell>
          <cell r="E3342">
            <v>4936.3599999999997</v>
          </cell>
          <cell r="F3342" t="str">
            <v>m</v>
          </cell>
          <cell r="G3342">
            <v>3508.61</v>
          </cell>
          <cell r="H3342">
            <v>16195.41</v>
          </cell>
          <cell r="I3342" t="str">
            <v>24.2.1, 24.2.2.1 , 24.2.2.8 , 24.2.3.1</v>
          </cell>
        </row>
        <row r="3343">
          <cell r="A3343" t="str">
            <v>24-03-b-05</v>
          </cell>
          <cell r="B3343"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15" (375 mm) i/d </v>
          </cell>
          <cell r="C3343" t="str">
            <v>Rft</v>
          </cell>
          <cell r="D3343">
            <v>1258.69</v>
          </cell>
          <cell r="E3343">
            <v>5819.69</v>
          </cell>
          <cell r="F3343" t="str">
            <v>m</v>
          </cell>
          <cell r="G3343">
            <v>4129.55</v>
          </cell>
          <cell r="H3343">
            <v>19093.48</v>
          </cell>
          <cell r="I3343" t="str">
            <v>24.2.1, 24.2.2.1 , 24.2.2.8 , 24.2.3.1</v>
          </cell>
        </row>
        <row r="3344">
          <cell r="A3344" t="str">
            <v>24-03-b-06</v>
          </cell>
          <cell r="B3344"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18" (450 mm) i/d </v>
          </cell>
          <cell r="C3344" t="str">
            <v>Rft</v>
          </cell>
          <cell r="D3344">
            <v>1422.22</v>
          </cell>
          <cell r="E3344">
            <v>6578.14</v>
          </cell>
          <cell r="F3344" t="str">
            <v>m</v>
          </cell>
          <cell r="G3344">
            <v>4666.09</v>
          </cell>
          <cell r="H3344">
            <v>21581.81</v>
          </cell>
          <cell r="I3344" t="str">
            <v>24.2.1, 24.2.2.1 , 24.2.2.8 , 24.2.3.1</v>
          </cell>
        </row>
        <row r="3345">
          <cell r="A3345" t="str">
            <v>24-03-b-07</v>
          </cell>
          <cell r="B3345"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18" (450 mm) upto 20" (500 mm) i/d </v>
          </cell>
          <cell r="C3345" t="str">
            <v>Rft</v>
          </cell>
          <cell r="D3345">
            <v>1504.91</v>
          </cell>
          <cell r="E3345">
            <v>6967.02</v>
          </cell>
          <cell r="F3345" t="str">
            <v>m</v>
          </cell>
          <cell r="G3345">
            <v>4937.38</v>
          </cell>
          <cell r="H3345">
            <v>22857.67</v>
          </cell>
          <cell r="I3345" t="str">
            <v>24.2.1, 24.2.2.1 , 24.2.2.8 , 24.2.3.1</v>
          </cell>
        </row>
        <row r="3346">
          <cell r="A3346" t="str">
            <v>24-03-b-08</v>
          </cell>
          <cell r="B3346" t="str">
            <v xml:space="preserve">Drilling of Bore holes for tube well in hard rock having unconfirmed compressive strength of 50 MPa and above from a depth of 328 ft to 656 ft (100 m to 200 m)  depth, including sinking, collection of 100 % corings and withdrawing of pipe, complete as per specifications.: Above 20" (600 mm) upto 26" (650 mm) i/d </v>
          </cell>
          <cell r="C3346" t="str">
            <v>Rft</v>
          </cell>
          <cell r="D3346">
            <v>1541.66</v>
          </cell>
          <cell r="E3346">
            <v>7069.02</v>
          </cell>
          <cell r="F3346" t="str">
            <v>m</v>
          </cell>
          <cell r="G3346">
            <v>5057.95</v>
          </cell>
          <cell r="H3346">
            <v>23192.31</v>
          </cell>
          <cell r="I3346" t="str">
            <v>24.2.1, 24.2.2.1 , 24.2.2.8 , 24.2.3.1</v>
          </cell>
        </row>
        <row r="3347">
          <cell r="A3347" t="str">
            <v>24-03-c-01</v>
          </cell>
          <cell r="B3347" t="str">
            <v>Drilling of Bore holes for tube well in hard rock having unconfirmed compressive strength of 50 MPa  from a depth of 656 ft to 984 ft (200 m to 300 m)  depth, including sinking, collection of 100 % corings and withdrawing of pipe, complete as per specifications.:  6" (150mm)  i/d</v>
          </cell>
          <cell r="C3347" t="str">
            <v>Rft</v>
          </cell>
          <cell r="D3347">
            <v>663.34</v>
          </cell>
          <cell r="E3347">
            <v>3057.87</v>
          </cell>
          <cell r="F3347" t="str">
            <v>m</v>
          </cell>
          <cell r="G3347">
            <v>2176.3000000000002</v>
          </cell>
          <cell r="H3347">
            <v>10032.370000000001</v>
          </cell>
          <cell r="I3347" t="str">
            <v>24.2.1, 24.2.2.1 , 24.2.2.8 , 24.2.3.1</v>
          </cell>
        </row>
        <row r="3348">
          <cell r="A3348" t="str">
            <v>24-03-c-02</v>
          </cell>
          <cell r="B3348" t="str">
            <v>Drilling of Bore holes for tube well in hard rock having unconfirmed compressive strength of 50 MPa  from a depth of 656.1 ft to 984 ft (200.1 m to 300 m)  depth, including sinking, collection of 100 % corings and withdrawing of pipe, complete as per specifications.:   8" (200mm)  i/d</v>
          </cell>
          <cell r="C3348" t="str">
            <v>Rft</v>
          </cell>
          <cell r="D3348">
            <v>911.4</v>
          </cell>
          <cell r="E3348">
            <v>4218.12</v>
          </cell>
          <cell r="F3348" t="str">
            <v>m</v>
          </cell>
          <cell r="G3348">
            <v>2990.16</v>
          </cell>
          <cell r="H3348">
            <v>13838.98</v>
          </cell>
          <cell r="I3348" t="str">
            <v>24.2.1, 24.2.2.1 , 24.2.2.8 , 24.2.3.1</v>
          </cell>
        </row>
        <row r="3349">
          <cell r="A3349" t="str">
            <v>24-03-c-03</v>
          </cell>
          <cell r="B3349" t="str">
            <v>Drilling of Bore holes for tube well in hard rock having unconfirmed compressive strength of 50 MPa  from a depth of 656 ft to 984 ft (200 m to 300 m)  depth, including sinking, collection of 100 % corings and withdrawing of pipe, complete as per specifications.: 10" (250 mm)  i/d</v>
          </cell>
          <cell r="C3349" t="str">
            <v>Rft</v>
          </cell>
          <cell r="D3349">
            <v>1010.62</v>
          </cell>
          <cell r="E3349">
            <v>4659.43</v>
          </cell>
          <cell r="F3349" t="str">
            <v>m</v>
          </cell>
          <cell r="G3349">
            <v>3315.7</v>
          </cell>
          <cell r="H3349">
            <v>15286.83</v>
          </cell>
          <cell r="I3349" t="str">
            <v>24.2.1, 24.2.2.1 , 24.2.2.8 , 24.2.3.1</v>
          </cell>
        </row>
        <row r="3350">
          <cell r="A3350" t="str">
            <v>24-03-c-04</v>
          </cell>
          <cell r="B3350" t="str">
            <v>Drilling of Bore holes for tube well in hard rock having unconfirmed compressive strength of 50 MPa  from a depth of 656 ft to 984 ft (200 m to 300 m)  depth, including sinking, collection of 100 % corings and withdrawing of pipe, complete as per specifications.:  12" (300 mm)  i/d</v>
          </cell>
          <cell r="C3350" t="str">
            <v>Rft</v>
          </cell>
          <cell r="D3350">
            <v>1225.6099999999999</v>
          </cell>
          <cell r="E3350">
            <v>5672.59</v>
          </cell>
          <cell r="F3350" t="str">
            <v>m</v>
          </cell>
          <cell r="G3350">
            <v>4021.04</v>
          </cell>
          <cell r="H3350">
            <v>18610.86</v>
          </cell>
          <cell r="I3350" t="str">
            <v>24.2.1, 24.2.2.1 , 24.2.2.8 , 24.2.3.1</v>
          </cell>
        </row>
        <row r="3351">
          <cell r="A3351" t="str">
            <v>24-03-c-05</v>
          </cell>
          <cell r="B3351" t="str">
            <v>Drilling of Bore holes for tube well in hard rock having unconfirmed compressive strength of 50 MPa  from a depth of 656 ft to 984 ft (200 m to 300 m)  depth, including sinking, collection of 100 % corings and withdrawing of pipe, complete as per specifications.:  15" (375 mm)  i/d</v>
          </cell>
          <cell r="C3351" t="str">
            <v>Rft</v>
          </cell>
          <cell r="D3351">
            <v>1442.44</v>
          </cell>
          <cell r="E3351">
            <v>6687.59</v>
          </cell>
          <cell r="F3351" t="str">
            <v>m</v>
          </cell>
          <cell r="G3351">
            <v>4732.41</v>
          </cell>
          <cell r="H3351">
            <v>21940.92</v>
          </cell>
          <cell r="I3351" t="str">
            <v>24.2.1, 24.2.2.1 , 24.2.2.8 , 24.2.3.1</v>
          </cell>
        </row>
        <row r="3352">
          <cell r="A3352" t="str">
            <v>24-03-c-06</v>
          </cell>
          <cell r="B3352" t="str">
            <v>Drilling of Bore holes for tube well in hard rock having unconfirmed compressive strength of 50 MPa  from a depth of 656 ft to 984 ft (200 m to 300 m)  depth, including sinking, collection of 100 % corings and withdrawing of pipe, complete as per specifications.:  18" (450 mm)  i/d</v>
          </cell>
          <cell r="C3352" t="str">
            <v>Rft</v>
          </cell>
          <cell r="D3352">
            <v>1635.38</v>
          </cell>
          <cell r="E3352">
            <v>7564.68</v>
          </cell>
          <cell r="F3352" t="str">
            <v>m</v>
          </cell>
          <cell r="G3352">
            <v>5365.4</v>
          </cell>
          <cell r="H3352">
            <v>24818.5</v>
          </cell>
          <cell r="I3352" t="str">
            <v>24.2.1, 24.2.2.1 , 24.2.2.8 , 24.2.3.1</v>
          </cell>
        </row>
        <row r="3353">
          <cell r="A3353" t="str">
            <v>24-03-c-07</v>
          </cell>
          <cell r="B3353" t="str">
            <v>Drilling of Bore holes for tube well in hard rock having unconfirmed compressive strength of 50 MPa  from a depth of 656.1 ft to 984 ft (200 m to 300 m)  depth, including sinking, collection of 100 % corings and withdrawing of pipe, complete as per specifications.: Above 18" (450 mm) and upto 20" (500 mm)  i/d</v>
          </cell>
          <cell r="C3353" t="str">
            <v>Rft</v>
          </cell>
          <cell r="D3353">
            <v>1729.09</v>
          </cell>
          <cell r="E3353">
            <v>8010.51</v>
          </cell>
          <cell r="F3353" t="str">
            <v>m</v>
          </cell>
          <cell r="G3353">
            <v>5672.86</v>
          </cell>
          <cell r="H3353">
            <v>26281.200000000001</v>
          </cell>
          <cell r="I3353" t="str">
            <v>24.2.1, 24.2.2.1 , 24.2.2.8 , 24.2.3.1</v>
          </cell>
        </row>
        <row r="3354">
          <cell r="A3354" t="str">
            <v>24-03-c-08</v>
          </cell>
          <cell r="B3354" t="str">
            <v>Drilling of Bore holes for tube well in hard rock having unconfirmed compressive strength of 50 MPa  from a depth of 656 ft to 984 ft (200 m to 300 m)  depth, including sinking, collection of 100 % corings and withdrawing of pipe, complete as per specifications.:  Above 20" (450 mm) upto 26" (500 mm)  i/d</v>
          </cell>
          <cell r="C3354" t="str">
            <v>Rft</v>
          </cell>
          <cell r="D3354">
            <v>1767.68</v>
          </cell>
          <cell r="E3354">
            <v>8124.13</v>
          </cell>
          <cell r="F3354" t="str">
            <v>m</v>
          </cell>
          <cell r="G3354">
            <v>5799.46</v>
          </cell>
          <cell r="H3354">
            <v>26653.97</v>
          </cell>
          <cell r="I3354" t="str">
            <v>24.2.1, 24.2.2.1 , 24.2.2.8 , 24.2.3.1</v>
          </cell>
        </row>
        <row r="3355">
          <cell r="A3355" t="str">
            <v>24-03-d-01</v>
          </cell>
          <cell r="B3355" t="str">
            <v>Drilling of Bore holes for tubewell in hard rock having unconfirmed compressive strength of 50 MPa and above from a depth of 984 ft to 1312 ft (300 m to 400 m)  depth, including sinking, collection of 100 % corings and withdrawing of pipe, complete as per specifications.:   8" (200 mm) i/d</v>
          </cell>
          <cell r="C3355" t="str">
            <v>Rft</v>
          </cell>
          <cell r="D3355">
            <v>1047.3800000000001</v>
          </cell>
          <cell r="E3355">
            <v>4850.1000000000004</v>
          </cell>
          <cell r="F3355" t="str">
            <v>m</v>
          </cell>
          <cell r="G3355">
            <v>3436.27</v>
          </cell>
          <cell r="H3355">
            <v>15912.42</v>
          </cell>
          <cell r="I3355" t="str">
            <v>24.2.1, 24.2.2.1 , 24.2.2.8 , 24.2.3.1</v>
          </cell>
        </row>
        <row r="3356">
          <cell r="A3356" t="str">
            <v>24-03-d-02</v>
          </cell>
          <cell r="B3356" t="str">
            <v>Drilling of Bore holes for tubewell in hard rock having unconfirmed compressive strength of 50 MPa and above from a depth of 984 ft to 1312 ft (300 m to 400 m)  depth, including sinking, collection of 100 % corings and withdrawing of pipe, complete as per specifications.: 10" (250 mm) i/d</v>
          </cell>
          <cell r="C3356" t="str">
            <v>Rft</v>
          </cell>
          <cell r="D3356">
            <v>1165.8900000000001</v>
          </cell>
          <cell r="E3356">
            <v>5362.02</v>
          </cell>
          <cell r="F3356" t="str">
            <v>m</v>
          </cell>
          <cell r="G3356">
            <v>3825.11</v>
          </cell>
          <cell r="H3356">
            <v>17591.919999999998</v>
          </cell>
          <cell r="I3356" t="str">
            <v>24.2.1, 24.2.2.1 , 24.2.2.8 , 24.2.3.1</v>
          </cell>
        </row>
        <row r="3357">
          <cell r="A3357" t="str">
            <v>24-03-d-03</v>
          </cell>
          <cell r="B3357" t="str">
            <v>Drilling of Bore holes for tubewell in hard rock having unconfirmed compressive strength of 50 MPa and above from a depth of 984 ft to 1312 ft (300 m to 400 m)  depth, including sinking, collection of 100 % corings and withdrawing of pipe, complete as per specifications.:  12" (250 mm) i/d</v>
          </cell>
          <cell r="C3357" t="str">
            <v>Rft</v>
          </cell>
          <cell r="D3357">
            <v>1405.69</v>
          </cell>
          <cell r="E3357">
            <v>6519.7</v>
          </cell>
          <cell r="F3357" t="str">
            <v>m</v>
          </cell>
          <cell r="G3357">
            <v>4611.84</v>
          </cell>
          <cell r="H3357">
            <v>21390.1</v>
          </cell>
          <cell r="I3357" t="str">
            <v>24.2.1, 24.2.2.1 , 24.2.2.8 , 24.2.3.1</v>
          </cell>
        </row>
        <row r="3358">
          <cell r="A3358" t="str">
            <v>24-03-d-04</v>
          </cell>
          <cell r="B3358" t="str">
            <v>Drilling of Bore holes for tubewell in hard rock having unconfirmed compressive strength of 50 MPa and above from a depth of 984 ft to 1312 ft (300 m to 400 m)  depth, including sinking, collection of 100 % corings and withdrawing of pipe, complete as per specifications.: 15" (375 mm) i/d</v>
          </cell>
          <cell r="C3358" t="str">
            <v>Rft</v>
          </cell>
          <cell r="D3358">
            <v>1661.1</v>
          </cell>
          <cell r="E3358">
            <v>7693.02</v>
          </cell>
          <cell r="F3358" t="str">
            <v>m</v>
          </cell>
          <cell r="G3358">
            <v>5449.8</v>
          </cell>
          <cell r="H3358">
            <v>25239.56</v>
          </cell>
          <cell r="I3358" t="str">
            <v>24.2.1, 24.2.2.1 , 24.2.2.8 , 24.2.3.1</v>
          </cell>
        </row>
        <row r="3359">
          <cell r="A3359" t="str">
            <v>24-03-d-05</v>
          </cell>
          <cell r="B3359" t="str">
            <v>Drilling of Bore holes for tubewell in hard rock having unconfirmed compressive strength of 50 MPa and above from a depth of 984 ft to 1312 ft (300 m to 400 m)  depth, including sinking, collection of 100 % corings and withdrawing of pipe, complete as per specifications.:  18" (450 mm) i/d</v>
          </cell>
          <cell r="C3359" t="str">
            <v>Rft</v>
          </cell>
          <cell r="D3359">
            <v>1875.17</v>
          </cell>
          <cell r="E3359">
            <v>8693.86</v>
          </cell>
          <cell r="F3359" t="str">
            <v>m</v>
          </cell>
          <cell r="G3359">
            <v>6152.13</v>
          </cell>
          <cell r="H3359">
            <v>28523.17</v>
          </cell>
          <cell r="I3359" t="str">
            <v>24.2.1, 24.2.2.1 , 24.2.2.8 , 24.2.3.1</v>
          </cell>
        </row>
        <row r="3360">
          <cell r="A3360" t="str">
            <v>24-03-d-06</v>
          </cell>
          <cell r="B3360" t="str">
            <v>Drilling of Bore holes for tubewell in hard rock having unconfirmed compressive strength of 50 MPa and above from a depth of 984 ft to 1312 ft (300 m to 400 m)  depth, including sinking, collection of 100 % corings and withdrawing of pipe, complete as per specifications.: Above 18" (450 mm) upto 20" (500 mm) i/d</v>
          </cell>
          <cell r="C3360" t="str">
            <v>Rft</v>
          </cell>
          <cell r="D3360">
            <v>1982.66</v>
          </cell>
          <cell r="E3360">
            <v>9206.2900000000009</v>
          </cell>
          <cell r="F3360" t="str">
            <v>m</v>
          </cell>
          <cell r="G3360">
            <v>6504.8</v>
          </cell>
          <cell r="H3360">
            <v>30204.38</v>
          </cell>
          <cell r="I3360" t="str">
            <v>24.2.1, 24.2.2.1 , 24.2.2.8 , 24.2.3.1</v>
          </cell>
        </row>
        <row r="3361">
          <cell r="A3361" t="str">
            <v>24-03-d-07</v>
          </cell>
          <cell r="B3361" t="str">
            <v>Drilling of Bore holes for tubewell in hard rock having unconfirmed compressive strength of 50 MPa and above from a depth of 984 ft to 1312 ft (300 m to 400 m)  depth, including sinking, collection of 100 % corings and withdrawing of pipe, complete as per specifications.: Above 20" (500 mm)  upto 26" (650 mm) i/d</v>
          </cell>
          <cell r="C3361" t="str">
            <v>Rft</v>
          </cell>
          <cell r="D3361">
            <v>2012.06</v>
          </cell>
          <cell r="E3361">
            <v>9321.98</v>
          </cell>
          <cell r="F3361" t="str">
            <v>m</v>
          </cell>
          <cell r="G3361">
            <v>6601.26</v>
          </cell>
          <cell r="H3361">
            <v>30583.94</v>
          </cell>
          <cell r="I3361" t="str">
            <v>24.2.1, 24.2.2.1 , 24.2.2.8 , 24.2.3.1</v>
          </cell>
        </row>
        <row r="3362">
          <cell r="A3362" t="str">
            <v>24-03-e-01</v>
          </cell>
          <cell r="B3362"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8" (200 mm) i/d</v>
          </cell>
          <cell r="C3362" t="str">
            <v>Rft</v>
          </cell>
          <cell r="D3362">
            <v>1210.9100000000001</v>
          </cell>
          <cell r="E3362">
            <v>5584.05</v>
          </cell>
          <cell r="F3362" t="str">
            <v>m</v>
          </cell>
          <cell r="G3362">
            <v>3972.81</v>
          </cell>
          <cell r="H3362">
            <v>18320.38</v>
          </cell>
          <cell r="I3362" t="str">
            <v>24.2.1, 24.2.2.1 , 24.2.2.8 , 24.2.3.1</v>
          </cell>
        </row>
        <row r="3363">
          <cell r="A3363" t="str">
            <v>24-03-e-02</v>
          </cell>
          <cell r="B3363"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10" (250 mm) i/d</v>
          </cell>
          <cell r="C3363" t="str">
            <v>Rft</v>
          </cell>
          <cell r="D3363">
            <v>1335.86</v>
          </cell>
          <cell r="E3363">
            <v>6161.4</v>
          </cell>
          <cell r="F3363" t="str">
            <v>m</v>
          </cell>
          <cell r="G3363">
            <v>4382.75</v>
          </cell>
          <cell r="H3363">
            <v>20214.580000000002</v>
          </cell>
          <cell r="I3363" t="str">
            <v>24.2.1, 24.2.2.1 , 24.2.2.8 , 24.2.3.1</v>
          </cell>
        </row>
        <row r="3364">
          <cell r="A3364" t="str">
            <v>24-03-e-03</v>
          </cell>
          <cell r="B3364"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12" (250 mm) i/d</v>
          </cell>
          <cell r="C3364" t="str">
            <v>Rft</v>
          </cell>
          <cell r="D3364">
            <v>1626.19</v>
          </cell>
          <cell r="E3364">
            <v>7507.31</v>
          </cell>
          <cell r="F3364" t="str">
            <v>m</v>
          </cell>
          <cell r="G3364">
            <v>5335.26</v>
          </cell>
          <cell r="H3364">
            <v>24630.28</v>
          </cell>
          <cell r="I3364" t="str">
            <v>24.2.1, 24.2.2.1 , 24.2.2.8 , 24.2.3.1</v>
          </cell>
        </row>
        <row r="3365">
          <cell r="A3365" t="str">
            <v>24-03-e-04</v>
          </cell>
          <cell r="B3365"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15" (375 mm) i/d</v>
          </cell>
          <cell r="C3365" t="str">
            <v>Rft</v>
          </cell>
          <cell r="D3365">
            <v>1918.35</v>
          </cell>
          <cell r="E3365">
            <v>8855.06</v>
          </cell>
          <cell r="F3365" t="str">
            <v>m</v>
          </cell>
          <cell r="G3365">
            <v>6293.8</v>
          </cell>
          <cell r="H3365">
            <v>29052.04</v>
          </cell>
          <cell r="I3365" t="str">
            <v>24.2.1, 24.2.2.1 , 24.2.2.8 , 24.2.3.1</v>
          </cell>
        </row>
        <row r="3366">
          <cell r="A3366" t="str">
            <v>24-03-e-05</v>
          </cell>
          <cell r="B3366"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18" (450 mm) i/d</v>
          </cell>
          <cell r="C3366" t="str">
            <v>Rft</v>
          </cell>
          <cell r="D3366">
            <v>2159.06</v>
          </cell>
          <cell r="E3366">
            <v>10000.56</v>
          </cell>
          <cell r="F3366" t="str">
            <v>m</v>
          </cell>
          <cell r="G3366">
            <v>7083.54</v>
          </cell>
          <cell r="H3366">
            <v>32810.239999999998</v>
          </cell>
          <cell r="I3366" t="str">
            <v>24.2.1, 24.2.2.1 , 24.2.2.8 , 24.2.3.1</v>
          </cell>
        </row>
        <row r="3367">
          <cell r="A3367" t="str">
            <v>24-03-e-06</v>
          </cell>
          <cell r="B3367"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18" (450 mm)  upto 20" (500 mm) i/d</v>
          </cell>
          <cell r="C3367" t="str">
            <v>Rft</v>
          </cell>
          <cell r="D3367">
            <v>2289.52</v>
          </cell>
          <cell r="E3367">
            <v>10596.71</v>
          </cell>
          <cell r="F3367" t="str">
            <v>m</v>
          </cell>
          <cell r="G3367">
            <v>7511.57</v>
          </cell>
          <cell r="H3367">
            <v>34766.11</v>
          </cell>
          <cell r="I3367" t="str">
            <v>24.2.1, 24.2.2.1 , 24.2.2.8 , 24.2.3.1</v>
          </cell>
        </row>
        <row r="3368">
          <cell r="A3368" t="str">
            <v>24-03-e-07</v>
          </cell>
          <cell r="B3368" t="str">
            <v>Drilling of Bore holes for tubewell in hard rock having unconfirmed compressive strength of 50 MPa and above from a depth 1312 ft  and beyond (upto any depth) (400 m and beyond)  depth, including sinking, collection of 100 % corings and withdrawing of casing pipe, complete as per specifications.: Above 20" (500 mm)  upto 26" (650 mm) i/d</v>
          </cell>
          <cell r="C3368" t="str">
            <v>Rft</v>
          </cell>
          <cell r="D3368">
            <v>2318.92</v>
          </cell>
          <cell r="E3368">
            <v>10725.34</v>
          </cell>
          <cell r="F3368" t="str">
            <v>m</v>
          </cell>
          <cell r="G3368">
            <v>7608.02</v>
          </cell>
          <cell r="H3368">
            <v>35188.120000000003</v>
          </cell>
          <cell r="I3368" t="str">
            <v>24.2.1, 24.2.2.1 , 24.2.2.8 , 24.2.3.1</v>
          </cell>
        </row>
        <row r="3369">
          <cell r="A3369" t="str">
            <v>24-04</v>
          </cell>
          <cell r="B3369" t="str">
            <v>Providing strong box of deodar wood 4' x 2½' x 9" with compartments, lock and locking arrangement,and preserving in it the corings / samples of strata collected from bore hole and supply to the approved soil testing laboratory for testing.</v>
          </cell>
          <cell r="C3369" t="str">
            <v>Job</v>
          </cell>
          <cell r="D3369">
            <v>1180.9000000000001</v>
          </cell>
          <cell r="E3369">
            <v>19932.240000000002</v>
          </cell>
          <cell r="F3369" t="str">
            <v>Job</v>
          </cell>
          <cell r="G3369">
            <v>1180.9000000000001</v>
          </cell>
          <cell r="H3369">
            <v>19932.240000000002</v>
          </cell>
          <cell r="I3369" t="str">
            <v>24.2.2.1.7</v>
          </cell>
        </row>
        <row r="3370">
          <cell r="A3370" t="str">
            <v>24-05</v>
          </cell>
          <cell r="B3370" t="str">
            <v xml:space="preserve">Collection and submission at approved water testing laboratory of two water samples in bottles from each bore hole for testing. </v>
          </cell>
          <cell r="C3370" t="str">
            <v>Per set</v>
          </cell>
          <cell r="D3370">
            <v>0</v>
          </cell>
          <cell r="E3370">
            <v>1457.9</v>
          </cell>
          <cell r="F3370" t="str">
            <v>Per set</v>
          </cell>
          <cell r="G3370">
            <v>0</v>
          </cell>
          <cell r="H3370">
            <v>1457.9</v>
          </cell>
          <cell r="I3370" t="str">
            <v xml:space="preserve">24.2.2.1.7 </v>
          </cell>
        </row>
        <row r="3371">
          <cell r="A3371" t="str">
            <v>24-06-a</v>
          </cell>
          <cell r="B3371" t="str">
            <v>Providing and installing Stainless Steel Strainer of approved make \ quality in tubewell bore hole, including socket, special sockets, studs etc. complete as per specification:-6" (150 mm) Nominal Pipe Size (NPS) 3/16" (5 mm) thick</v>
          </cell>
          <cell r="C3371" t="str">
            <v>Rft</v>
          </cell>
          <cell r="D3371">
            <v>40.74</v>
          </cell>
          <cell r="E3371">
            <v>5466.41</v>
          </cell>
          <cell r="F3371" t="str">
            <v>m</v>
          </cell>
          <cell r="G3371">
            <v>133.66999999999999</v>
          </cell>
          <cell r="H3371">
            <v>17934.43</v>
          </cell>
          <cell r="I3371" t="str">
            <v>24.2.2.2  , 24.2.3.2</v>
          </cell>
        </row>
        <row r="3372">
          <cell r="A3372" t="str">
            <v>24-06-b</v>
          </cell>
          <cell r="B3372" t="str">
            <v>Providing and installing Stainless Steel Strainer of approved make \ quality in tubewell bore hole, including socket, special sockets, studs etc. complete as per specification:-8" (200 mm) Nominal Pipe Size (NPS) 3/16" (5 mm) thick</v>
          </cell>
          <cell r="C3372" t="str">
            <v>Rft</v>
          </cell>
          <cell r="D3372">
            <v>61.25</v>
          </cell>
          <cell r="E3372">
            <v>6164.86</v>
          </cell>
          <cell r="F3372" t="str">
            <v>m</v>
          </cell>
          <cell r="G3372">
            <v>200.95</v>
          </cell>
          <cell r="H3372">
            <v>20225.919999999998</v>
          </cell>
          <cell r="I3372" t="str">
            <v>24.2.2.2  , 24.2.3.2</v>
          </cell>
        </row>
        <row r="3373">
          <cell r="A3373" t="str">
            <v>24-06-c</v>
          </cell>
          <cell r="B3373" t="str">
            <v>Providing and installing Stainless Steel Strainer of approved make \ quality in tubewell bore hole, including socket, special sockets, studs etc. complete as per specification:-10" (250 mm) Nominal Pipe Size (NPS) 3/16" (5 mm) thick</v>
          </cell>
          <cell r="C3373" t="str">
            <v>Rft</v>
          </cell>
          <cell r="D3373">
            <v>70</v>
          </cell>
          <cell r="E3373">
            <v>8886.19</v>
          </cell>
          <cell r="F3373" t="str">
            <v>m</v>
          </cell>
          <cell r="G3373">
            <v>229.65</v>
          </cell>
          <cell r="H3373">
            <v>29154.16</v>
          </cell>
          <cell r="I3373" t="str">
            <v>24.2.2.2  , 24.2.3.2</v>
          </cell>
        </row>
        <row r="3374">
          <cell r="A3374" t="str">
            <v>24-06-d</v>
          </cell>
          <cell r="B3374" t="str">
            <v>Providing and installing Stainless Steel Strainer of approved make \ quality in tubewell bore hole, including socket, special sockets, studs etc. complete as per specification:-10" (250 mm) Nominal Pipe Size (NPS) 1/4" (6 mm) thick</v>
          </cell>
          <cell r="C3374" t="str">
            <v>Rft</v>
          </cell>
          <cell r="D3374">
            <v>70</v>
          </cell>
          <cell r="E3374">
            <v>9531.49</v>
          </cell>
          <cell r="F3374" t="str">
            <v>m</v>
          </cell>
          <cell r="G3374">
            <v>229.65</v>
          </cell>
          <cell r="H3374">
            <v>31271.29</v>
          </cell>
          <cell r="I3374" t="str">
            <v>24.2.2.2  , 24.2.3.2</v>
          </cell>
        </row>
        <row r="3375">
          <cell r="A3375" t="str">
            <v>24-06-e</v>
          </cell>
          <cell r="B3375" t="str">
            <v>Providing and installing Stainless Steel Strainer of approved make \ quality in tubewell bore hole, including socket, special sockets, studs etc. complete as per specification:- 12" (300 mm) Nominal Pipe Size (NPS) 1/4" (6 mm) thick</v>
          </cell>
          <cell r="C3375" t="str">
            <v>Rft</v>
          </cell>
          <cell r="D3375">
            <v>70</v>
          </cell>
          <cell r="E3375">
            <v>16347.25</v>
          </cell>
          <cell r="F3375" t="str">
            <v>m</v>
          </cell>
          <cell r="G3375">
            <v>229.65</v>
          </cell>
          <cell r="H3375">
            <v>53632.71</v>
          </cell>
          <cell r="I3375" t="str">
            <v>24.2.2.2  , 24.2.3.2</v>
          </cell>
        </row>
        <row r="3376">
          <cell r="A3376" t="str">
            <v>24-07-a</v>
          </cell>
          <cell r="B3376" t="str">
            <v>Providing and installing Brass Strainer of approved make \ quality in tubewell bore hole, including socket, special sockets, studs etc. complete as per specification:-6" (150 mm) Nominal Pipe Size (NPS) 3/16" (5 mm) thick</v>
          </cell>
          <cell r="C3376" t="str">
            <v>Rft</v>
          </cell>
          <cell r="D3376">
            <v>52.03</v>
          </cell>
          <cell r="E3376">
            <v>5842.69</v>
          </cell>
          <cell r="F3376" t="str">
            <v>m</v>
          </cell>
          <cell r="G3376">
            <v>170.7</v>
          </cell>
          <cell r="H3376">
            <v>19168.939999999999</v>
          </cell>
          <cell r="I3376" t="str">
            <v>24.2.2.2  , 24.2.3.2</v>
          </cell>
        </row>
        <row r="3377">
          <cell r="A3377" t="str">
            <v>24-07-b</v>
          </cell>
          <cell r="B3377" t="str">
            <v>Providing and installing Brass Strainer of approved make \ quality in tubewell bore hole, including socket, special sockets, studs etc. complete as per specification:-8" (200 mm) Nominal Pipe Size (NPS) 3/16" (5 mm) thick</v>
          </cell>
          <cell r="C3377" t="str">
            <v>Rft</v>
          </cell>
          <cell r="D3377">
            <v>78.25</v>
          </cell>
          <cell r="E3377">
            <v>7262.76</v>
          </cell>
          <cell r="F3377" t="str">
            <v>m</v>
          </cell>
          <cell r="G3377">
            <v>256.72000000000003</v>
          </cell>
          <cell r="H3377">
            <v>23827.95</v>
          </cell>
          <cell r="I3377" t="str">
            <v>24.2.2.2  , 24.2.3.2</v>
          </cell>
        </row>
        <row r="3378">
          <cell r="A3378" t="str">
            <v>24-07-c</v>
          </cell>
          <cell r="B3378" t="str">
            <v>Providing and installing Brass Strainer of approved make \ quality in tubewell bore hole, including socket, special sockets, studs etc. complete as per specification:-10" (250 mm) Nominal Pipe Size (NPS) 3/16" (5 mm) thick</v>
          </cell>
          <cell r="C3378" t="str">
            <v>Rft</v>
          </cell>
          <cell r="D3378">
            <v>89.44</v>
          </cell>
          <cell r="E3378">
            <v>8413.81</v>
          </cell>
          <cell r="F3378" t="str">
            <v>m</v>
          </cell>
          <cell r="G3378">
            <v>293.44</v>
          </cell>
          <cell r="H3378">
            <v>27604.37</v>
          </cell>
          <cell r="I3378" t="str">
            <v>24.2.2.2  , 24.2.3.2</v>
          </cell>
        </row>
        <row r="3379">
          <cell r="A3379" t="str">
            <v>24-07-d</v>
          </cell>
          <cell r="B3379" t="str">
            <v>Providing and installing Brass Strainer of approved make \ quality in tubewell bore hole, including socket, special sockets, studs etc. complete as per specification:-10" (250 mm) Nominal Pipe Size (NPS) 1/4" (6 mm) thick</v>
          </cell>
          <cell r="C3379" t="str">
            <v>Rft</v>
          </cell>
          <cell r="D3379">
            <v>89.44</v>
          </cell>
          <cell r="E3379">
            <v>9768.94</v>
          </cell>
          <cell r="F3379" t="str">
            <v>m</v>
          </cell>
          <cell r="G3379">
            <v>293.44</v>
          </cell>
          <cell r="H3379">
            <v>32050.33</v>
          </cell>
          <cell r="I3379" t="str">
            <v>24.2.2.2  , 24.2.3.2</v>
          </cell>
        </row>
        <row r="3380">
          <cell r="A3380" t="str">
            <v>24-07-e</v>
          </cell>
          <cell r="B3380" t="str">
            <v>Providing and installing Brass Strainer of approved make \ quality in tubewell bore hole, including socket, special sockets, studs etc. complete as per specification:- 12" (300 mm) Nominal Pipe Size (NPS) 1/4" (6 mm) thick</v>
          </cell>
          <cell r="C3380" t="str">
            <v>Rft</v>
          </cell>
          <cell r="D3380">
            <v>89.44</v>
          </cell>
          <cell r="E3380">
            <v>11920.11</v>
          </cell>
          <cell r="F3380" t="str">
            <v>m</v>
          </cell>
          <cell r="G3380">
            <v>293.44</v>
          </cell>
          <cell r="H3380">
            <v>39107.97</v>
          </cell>
          <cell r="I3380" t="str">
            <v>24.2.2.2  , 24.2.3.2</v>
          </cell>
        </row>
        <row r="3381">
          <cell r="A3381" t="str">
            <v>24-08-a</v>
          </cell>
          <cell r="B3381" t="str">
            <v>Providing and installing M.S. Bail plug of approved make / quality in tubewell bore hole complete as per specification:-6" (150 mm) i/d 2 ft (450 mm) long.</v>
          </cell>
          <cell r="C3381" t="str">
            <v>Each</v>
          </cell>
          <cell r="D3381">
            <v>5363.05</v>
          </cell>
          <cell r="E3381">
            <v>8026.01</v>
          </cell>
          <cell r="F3381" t="str">
            <v>Each</v>
          </cell>
          <cell r="G3381">
            <v>5363.05</v>
          </cell>
          <cell r="H3381">
            <v>8026.01</v>
          </cell>
          <cell r="I3381" t="str">
            <v>24.2.2.2  , 24.2.3.2</v>
          </cell>
        </row>
        <row r="3382">
          <cell r="A3382" t="str">
            <v>24-08-b</v>
          </cell>
          <cell r="B3382" t="str">
            <v>Providing and installing M.S. Bail plug of approved make / quality in tubewell bore hole complete as per specification:-8" (200 mm) i/d 2 ft (450 mm) long.</v>
          </cell>
          <cell r="C3382" t="str">
            <v>Rft</v>
          </cell>
          <cell r="D3382">
            <v>5247.29</v>
          </cell>
          <cell r="E3382">
            <v>8828.0499999999993</v>
          </cell>
          <cell r="F3382" t="str">
            <v>m</v>
          </cell>
          <cell r="G3382">
            <v>17215.509999999998</v>
          </cell>
          <cell r="H3382">
            <v>28963.43</v>
          </cell>
          <cell r="I3382" t="str">
            <v>24.2.2.2  , 24.2.3.2</v>
          </cell>
        </row>
        <row r="3383">
          <cell r="A3383" t="str">
            <v>24-08-c</v>
          </cell>
          <cell r="B3383" t="str">
            <v>Providing and installing M.S. Bail plug of approved make / quality in tubewell bore hole complete as per specification:-10" (250 mm) i/d 2 ft (450 mm) long.</v>
          </cell>
          <cell r="C3383" t="str">
            <v>Rft</v>
          </cell>
          <cell r="D3383">
            <v>5363.05</v>
          </cell>
          <cell r="E3383">
            <v>9753.36</v>
          </cell>
          <cell r="F3383" t="str">
            <v>m</v>
          </cell>
          <cell r="G3383">
            <v>17595.310000000001</v>
          </cell>
          <cell r="H3383">
            <v>31999.21</v>
          </cell>
          <cell r="I3383" t="str">
            <v>24.2.2.2  , 24.2.3.2</v>
          </cell>
        </row>
        <row r="3384">
          <cell r="A3384" t="str">
            <v>24-08-d</v>
          </cell>
          <cell r="B3384" t="str">
            <v>Providing and installing M.S. Bail plug of approved make / quality in tubewell bore hole complete as per specification:-12" (300 mm) i/d 2 ft (450 mm) long.</v>
          </cell>
          <cell r="C3384" t="str">
            <v>Rft</v>
          </cell>
          <cell r="D3384">
            <v>5363.05</v>
          </cell>
          <cell r="E3384">
            <v>11595.47</v>
          </cell>
          <cell r="F3384" t="str">
            <v>m</v>
          </cell>
          <cell r="G3384">
            <v>17595.310000000001</v>
          </cell>
          <cell r="H3384">
            <v>38042.879999999997</v>
          </cell>
          <cell r="I3384" t="str">
            <v>24.2.2.2  , 24.2.3.2</v>
          </cell>
        </row>
        <row r="3385">
          <cell r="A3385" t="str">
            <v>24-09-a-01</v>
          </cell>
          <cell r="B3385" t="str">
            <v xml:space="preserve">Providing and installing PVC Strainer BSS Class "B" of approved make \ quality in tubewell bore hole, including socket, special sockets, studs etc. complete as per specification:-  6" Nominal Pipe Size (NPS) (150mm) </v>
          </cell>
          <cell r="C3385" t="str">
            <v>Rft</v>
          </cell>
          <cell r="D3385">
            <v>39.29</v>
          </cell>
          <cell r="E3385">
            <v>384.76</v>
          </cell>
          <cell r="F3385" t="str">
            <v>m</v>
          </cell>
          <cell r="G3385">
            <v>128.9</v>
          </cell>
          <cell r="H3385">
            <v>1262.33</v>
          </cell>
          <cell r="I3385" t="str">
            <v>24.2.2.2  , 24.2.3.2</v>
          </cell>
        </row>
        <row r="3386">
          <cell r="A3386" t="str">
            <v>24-09-b-01</v>
          </cell>
          <cell r="B3386" t="str">
            <v xml:space="preserve">Providing and installing PVC Strainer BSS Class "C" of approved make \ quality in tubewell bore hole, including socket, special sockets, studs etc. complete as per specification:-  6" Nominal Pipe Size (NPS) (150mm) </v>
          </cell>
          <cell r="C3386" t="str">
            <v>Rft</v>
          </cell>
          <cell r="D3386">
            <v>39.29</v>
          </cell>
          <cell r="E3386">
            <v>516.95000000000005</v>
          </cell>
          <cell r="F3386" t="str">
            <v>m</v>
          </cell>
          <cell r="G3386">
            <v>128.9</v>
          </cell>
          <cell r="H3386">
            <v>1696.04</v>
          </cell>
          <cell r="I3386" t="str">
            <v>24.2.2.2  , 24.2.3.2</v>
          </cell>
        </row>
        <row r="3387">
          <cell r="A3387" t="str">
            <v>24-09-b-02</v>
          </cell>
          <cell r="B3387" t="str">
            <v>Providing and installing PVC Strainer BSS Class "C" of approved make \ quality in tubewell bore hole, including socket, special sockets, studs etc. complete as per specification:-8" Nominal Pipe Size (NPS) (200 mm)</v>
          </cell>
          <cell r="C3387" t="str">
            <v>Rft</v>
          </cell>
          <cell r="D3387">
            <v>48.9</v>
          </cell>
          <cell r="E3387">
            <v>778.23</v>
          </cell>
          <cell r="F3387" t="str">
            <v>m</v>
          </cell>
          <cell r="G3387">
            <v>160.43</v>
          </cell>
          <cell r="H3387">
            <v>2553.25</v>
          </cell>
          <cell r="I3387" t="str">
            <v>24.2.2.2  , 24.2.3.2</v>
          </cell>
        </row>
        <row r="3388">
          <cell r="A3388" t="str">
            <v>24-09-b-03</v>
          </cell>
          <cell r="B3388" t="str">
            <v>Providing and installing PVC Strainer BSS Class "C" of approved make \ quality in tubewell bore hole, including socket, special sockets, studs etc. complete as per specification: 10" Nominal Pipe Size (NPS) (250 mm)</v>
          </cell>
          <cell r="C3388" t="str">
            <v>Rft</v>
          </cell>
          <cell r="D3388">
            <v>48.9</v>
          </cell>
          <cell r="E3388">
            <v>1146.05</v>
          </cell>
          <cell r="F3388" t="str">
            <v>m</v>
          </cell>
          <cell r="G3388">
            <v>160.43</v>
          </cell>
          <cell r="H3388">
            <v>3760.01</v>
          </cell>
          <cell r="I3388" t="str">
            <v>24.2.2.2  , 24.2.3.2</v>
          </cell>
        </row>
        <row r="3389">
          <cell r="A3389" t="str">
            <v>24-09-b-04</v>
          </cell>
          <cell r="B3389" t="str">
            <v>Providing and installing PVC Strainer BSS Class "C" of approved make \ quality in tubewell bore hole, including socket, special sockets, studs etc. complete as per specification:12" Nominal Pipe Size (NPS) (300 mm)</v>
          </cell>
          <cell r="C3389" t="str">
            <v>Rft</v>
          </cell>
          <cell r="D3389">
            <v>48.9</v>
          </cell>
          <cell r="E3389">
            <v>1649.39</v>
          </cell>
          <cell r="F3389" t="str">
            <v>m</v>
          </cell>
          <cell r="G3389">
            <v>160.43</v>
          </cell>
          <cell r="H3389">
            <v>5411.37</v>
          </cell>
          <cell r="I3389" t="str">
            <v>24.2.2.2  , 24.2.3.2</v>
          </cell>
        </row>
        <row r="3390">
          <cell r="A3390" t="str">
            <v>24-09-c-01</v>
          </cell>
          <cell r="B3390" t="str">
            <v xml:space="preserve">Providing and installing PVC Strainer BSS Class "D" of approved make \ quality in tubewell bore hole, including socket, special sockets, studs etc. complete as per specification:-  6" Nominal Pipe Size (NPS) (150mm) </v>
          </cell>
          <cell r="C3390" t="str">
            <v>Rft</v>
          </cell>
          <cell r="D3390">
            <v>39.29</v>
          </cell>
          <cell r="E3390">
            <v>658.92</v>
          </cell>
          <cell r="F3390" t="str">
            <v>m</v>
          </cell>
          <cell r="G3390">
            <v>128.9</v>
          </cell>
          <cell r="H3390">
            <v>2161.81</v>
          </cell>
          <cell r="I3390" t="str">
            <v>24.2.2.2  , 24.2.3.2</v>
          </cell>
        </row>
        <row r="3391">
          <cell r="A3391" t="str">
            <v>24-09-c-02</v>
          </cell>
          <cell r="B3391" t="str">
            <v>Providing and installing PVC Strainer BSS Class "D" of approved make \ quality in tubewell bore hole, including socket, special sockets, studs etc. complete as per specification:-8" Nominal Pipe Size (NPS) (250 mm)</v>
          </cell>
          <cell r="C3391" t="str">
            <v>Rft</v>
          </cell>
          <cell r="D3391">
            <v>48.9</v>
          </cell>
          <cell r="E3391">
            <v>971.82</v>
          </cell>
          <cell r="F3391" t="str">
            <v>m</v>
          </cell>
          <cell r="G3391">
            <v>160.43</v>
          </cell>
          <cell r="H3391">
            <v>3188.39</v>
          </cell>
          <cell r="I3391" t="str">
            <v>24.2.2.2  , 24.2.3.2</v>
          </cell>
        </row>
        <row r="3392">
          <cell r="A3392" t="str">
            <v>24-09-c-03</v>
          </cell>
          <cell r="B3392" t="str">
            <v>Providing and installing PVC Strainer BSS Class "D" of approved make \ quality in tubewell bore hole, including socket, special sockets, studs etc. complete as per specification: 10" Nominal Pipe Size (NPS) (250 mm)</v>
          </cell>
          <cell r="C3392" t="str">
            <v>Rft</v>
          </cell>
          <cell r="D3392">
            <v>48.9</v>
          </cell>
          <cell r="E3392">
            <v>1468.7</v>
          </cell>
          <cell r="F3392" t="str">
            <v>m</v>
          </cell>
          <cell r="G3392">
            <v>160.43</v>
          </cell>
          <cell r="H3392">
            <v>4818.58</v>
          </cell>
          <cell r="I3392" t="str">
            <v>24.2.2.2  , 24.2.3.2</v>
          </cell>
        </row>
        <row r="3393">
          <cell r="A3393" t="str">
            <v>24-09-c-04</v>
          </cell>
          <cell r="B3393" t="str">
            <v>Providing and installing PVC Strainer BSS Class "D" of approved make \ quality in tubewell bore hole, including socket, special sockets, studs etc. complete as per specification:12" Nominal Pipe Size (NPS) (300 mm)</v>
          </cell>
          <cell r="C3393" t="str">
            <v>Rft</v>
          </cell>
          <cell r="D3393">
            <v>48.9</v>
          </cell>
          <cell r="E3393">
            <v>2101.1</v>
          </cell>
          <cell r="F3393" t="str">
            <v>m</v>
          </cell>
          <cell r="G3393">
            <v>160.43</v>
          </cell>
          <cell r="H3393">
            <v>6893.36</v>
          </cell>
          <cell r="I3393" t="str">
            <v>24.2.2.2  , 24.2.3.2</v>
          </cell>
        </row>
        <row r="3394">
          <cell r="A3394" t="str">
            <v>24-09-d-01</v>
          </cell>
          <cell r="B3394" t="str">
            <v>Providing and installing PVC Strainer BSS Class "E" of approved make \ quality in tubewell bore hole, including socket, special sockets, studs etc. complete as per specification: 10" Nominal Pipe Size (NPS) (250 mm)</v>
          </cell>
          <cell r="C3394" t="str">
            <v>Rft</v>
          </cell>
          <cell r="D3394">
            <v>48.9</v>
          </cell>
          <cell r="E3394">
            <v>3523.19</v>
          </cell>
          <cell r="F3394" t="str">
            <v>m</v>
          </cell>
          <cell r="G3394">
            <v>160.43</v>
          </cell>
          <cell r="H3394">
            <v>11559.04</v>
          </cell>
          <cell r="I3394" t="str">
            <v>24.2.2.2  , 24.2.3.2</v>
          </cell>
        </row>
        <row r="3395">
          <cell r="A3395" t="str">
            <v>24-09-d-02</v>
          </cell>
          <cell r="B3395" t="str">
            <v>Providing and installing PVC Strainer BSS Class "E" of approved make \ quality in tubewell bore hole, including socket, special sockets, studs etc. complete as per specification:12" Nominal Pipe Size (NPS) (300 mm)</v>
          </cell>
          <cell r="C3395" t="str">
            <v>Rft</v>
          </cell>
          <cell r="D3395">
            <v>48.9</v>
          </cell>
          <cell r="E3395">
            <v>3933.61</v>
          </cell>
          <cell r="F3395" t="str">
            <v>m</v>
          </cell>
          <cell r="G3395">
            <v>160.43</v>
          </cell>
          <cell r="H3395">
            <v>12905.53</v>
          </cell>
          <cell r="I3395" t="str">
            <v>24.2.2.2  , 24.2.3.2</v>
          </cell>
        </row>
        <row r="3396">
          <cell r="A3396" t="str">
            <v>24-10-a-01</v>
          </cell>
          <cell r="B3396" t="str">
            <v xml:space="preserve">Providing and installing wooden bail plug in tubewell BSS Class 'B' working pressure : 6" Nominal Pipe Size (NPS) (150 mm) </v>
          </cell>
          <cell r="C3396" t="str">
            <v>Each</v>
          </cell>
          <cell r="D3396">
            <v>563.5</v>
          </cell>
          <cell r="E3396">
            <v>3010.27</v>
          </cell>
          <cell r="F3396" t="str">
            <v>Each</v>
          </cell>
          <cell r="G3396">
            <v>563.5</v>
          </cell>
          <cell r="H3396">
            <v>3010.27</v>
          </cell>
          <cell r="I3396" t="str">
            <v>24.2.2.2  , 24.2.3.2</v>
          </cell>
        </row>
        <row r="3397">
          <cell r="A3397" t="str">
            <v>24-10-a-02</v>
          </cell>
          <cell r="B3397" t="str">
            <v>Providing and installing wooden bail plug in tubewell BSS Class 'B' working pressure :8" (200 mm) Nominal Pipe Size (NPS)</v>
          </cell>
          <cell r="C3397" t="str">
            <v>Each</v>
          </cell>
          <cell r="D3397">
            <v>704.38</v>
          </cell>
          <cell r="E3397">
            <v>3582.93</v>
          </cell>
          <cell r="F3397" t="str">
            <v>Each</v>
          </cell>
          <cell r="G3397">
            <v>704.38</v>
          </cell>
          <cell r="H3397">
            <v>3582.93</v>
          </cell>
          <cell r="I3397" t="str">
            <v>24.2.2.2  , 24.2.3.2</v>
          </cell>
        </row>
        <row r="3398">
          <cell r="A3398" t="str">
            <v>24-10-a-03</v>
          </cell>
          <cell r="B3398" t="str">
            <v xml:space="preserve">Providing and installing  wooden bail plug in tubewell BSS Class 'B' working pressure : 10" (250 mm) Nominal Pipe Size (NPS) </v>
          </cell>
          <cell r="C3398" t="str">
            <v>Each</v>
          </cell>
          <cell r="D3398">
            <v>704.38</v>
          </cell>
          <cell r="E3398">
            <v>4090.91</v>
          </cell>
          <cell r="F3398" t="str">
            <v>Each</v>
          </cell>
          <cell r="G3398">
            <v>704.38</v>
          </cell>
          <cell r="H3398">
            <v>4090.91</v>
          </cell>
          <cell r="I3398" t="str">
            <v>24.2.2.2  , 24.2.3.2</v>
          </cell>
        </row>
        <row r="3399">
          <cell r="A3399" t="str">
            <v>24-10-a-04</v>
          </cell>
          <cell r="B3399" t="str">
            <v>Providing and installing wooden bail plug in tubewell BSS Class 'B' working pressure : 12" Nominal Pipe Size (NPS) (300 mm )</v>
          </cell>
          <cell r="C3399" t="str">
            <v>Each</v>
          </cell>
          <cell r="D3399">
            <v>845.25</v>
          </cell>
          <cell r="E3399">
            <v>4739.76</v>
          </cell>
          <cell r="F3399" t="str">
            <v>Each</v>
          </cell>
          <cell r="G3399">
            <v>845.25</v>
          </cell>
          <cell r="H3399">
            <v>4739.7700000000004</v>
          </cell>
          <cell r="I3399" t="str">
            <v>24.2.2.2  , 24.2.3.2</v>
          </cell>
        </row>
        <row r="3400">
          <cell r="A3400" t="str">
            <v>24-10-b-01</v>
          </cell>
          <cell r="B3400" t="str">
            <v xml:space="preserve">Providing and installing  wooden bail plug in tubewell BSS Class 'C' working pressure : 6" Nominal Pipe Size (NPS)(150 mm) </v>
          </cell>
          <cell r="C3400" t="str">
            <v>Each</v>
          </cell>
          <cell r="D3400">
            <v>563.5</v>
          </cell>
          <cell r="E3400">
            <v>3640.31</v>
          </cell>
          <cell r="F3400" t="str">
            <v>Each</v>
          </cell>
          <cell r="G3400">
            <v>563.5</v>
          </cell>
          <cell r="H3400">
            <v>3640.31</v>
          </cell>
          <cell r="I3400" t="str">
            <v>24.2.2.2  , 24.2.3.2</v>
          </cell>
        </row>
        <row r="3401">
          <cell r="A3401" t="str">
            <v>24-10-b-02</v>
          </cell>
          <cell r="B3401" t="str">
            <v xml:space="preserve">Providing and installing wooden bail plug in tubewell BSS Class 'C' working pressure : 8" (200 mm) Nominal Pipe Size (NPS) </v>
          </cell>
          <cell r="C3401" t="str">
            <v>Each</v>
          </cell>
          <cell r="D3401">
            <v>704.38</v>
          </cell>
          <cell r="E3401">
            <v>4324.16</v>
          </cell>
          <cell r="F3401" t="str">
            <v>Each</v>
          </cell>
          <cell r="G3401">
            <v>704.38</v>
          </cell>
          <cell r="H3401">
            <v>4324.16</v>
          </cell>
          <cell r="I3401" t="str">
            <v>24.2.2.2  , 24.2.3.2</v>
          </cell>
        </row>
        <row r="3402">
          <cell r="A3402" t="str">
            <v>24-10-b-03</v>
          </cell>
          <cell r="B3402" t="str">
            <v xml:space="preserve">Providing and installing wooden bail plug in tubewell BSS Class 'C' working pressure : 10" (250 mm) Nominal Pipe Size (NPS) </v>
          </cell>
          <cell r="C3402" t="str">
            <v>Each</v>
          </cell>
          <cell r="D3402">
            <v>704.38</v>
          </cell>
          <cell r="E3402">
            <v>4962.9399999999996</v>
          </cell>
          <cell r="F3402" t="str">
            <v>Each</v>
          </cell>
          <cell r="G3402">
            <v>704.38</v>
          </cell>
          <cell r="H3402">
            <v>4962.9399999999996</v>
          </cell>
          <cell r="I3402" t="str">
            <v>24.2.2.2  , 24.2.3.2</v>
          </cell>
        </row>
        <row r="3403">
          <cell r="A3403" t="str">
            <v>24-10-b-04</v>
          </cell>
          <cell r="B3403" t="str">
            <v xml:space="preserve">Providing and installing wooden bail plug in tubewell BSS Class 'C' working pressure : 12" Nominal Pipe Size (NPS) (300 mm ) </v>
          </cell>
          <cell r="C3403" t="str">
            <v>Each</v>
          </cell>
          <cell r="D3403">
            <v>845.25</v>
          </cell>
          <cell r="E3403">
            <v>5742.6</v>
          </cell>
          <cell r="F3403" t="str">
            <v>Each</v>
          </cell>
          <cell r="G3403">
            <v>845.25</v>
          </cell>
          <cell r="H3403">
            <v>5742.6</v>
          </cell>
          <cell r="I3403" t="str">
            <v>24.2.2.2  , 24.2.3.2</v>
          </cell>
        </row>
        <row r="3404">
          <cell r="A3404" t="str">
            <v>24-10-c-01</v>
          </cell>
          <cell r="B3404" t="str">
            <v>Providing and installing wooden bail plug in tubewell BSS Class 'D' working pressure : 6"Nominal Pipe Size (NPS) (150 mm)</v>
          </cell>
          <cell r="C3404" t="str">
            <v>Each</v>
          </cell>
          <cell r="D3404">
            <v>563.5</v>
          </cell>
          <cell r="E3404">
            <v>4267.6400000000003</v>
          </cell>
          <cell r="F3404" t="str">
            <v>Each</v>
          </cell>
          <cell r="G3404">
            <v>563.5</v>
          </cell>
          <cell r="H3404">
            <v>4267.6400000000003</v>
          </cell>
          <cell r="I3404" t="str">
            <v>24.2.2.2  , 24.2.3.2</v>
          </cell>
        </row>
        <row r="3405">
          <cell r="A3405" t="str">
            <v>24-10-c-02</v>
          </cell>
          <cell r="B3405" t="str">
            <v xml:space="preserve">Providing and installing wooden bail plug in tubewell BSS Class 'D' working pressure : 8" (200 mm) Nominal Pipe Size (NPS) </v>
          </cell>
          <cell r="C3405" t="str">
            <v>Each</v>
          </cell>
          <cell r="D3405">
            <v>704.38</v>
          </cell>
          <cell r="E3405">
            <v>5133.04</v>
          </cell>
          <cell r="F3405" t="str">
            <v>Each</v>
          </cell>
          <cell r="G3405">
            <v>704.38</v>
          </cell>
          <cell r="H3405">
            <v>5133.04</v>
          </cell>
          <cell r="I3405" t="str">
            <v>24.2.2.2  , 24.2.3.2</v>
          </cell>
        </row>
        <row r="3406">
          <cell r="A3406" t="str">
            <v>24-10-c-03</v>
          </cell>
          <cell r="B3406" t="str">
            <v>Providing and installing wooden bail plug in tubewell BSS Class 'D' working pressure : 10" (250 mm) i/d</v>
          </cell>
          <cell r="C3406" t="str">
            <v>Each</v>
          </cell>
          <cell r="D3406">
            <v>704.38</v>
          </cell>
          <cell r="E3406">
            <v>5831.21</v>
          </cell>
          <cell r="F3406" t="str">
            <v>Each</v>
          </cell>
          <cell r="G3406">
            <v>704.38</v>
          </cell>
          <cell r="H3406">
            <v>5831.21</v>
          </cell>
          <cell r="I3406" t="str">
            <v>24.2.2.2  , 24.2.3.2</v>
          </cell>
        </row>
        <row r="3407">
          <cell r="A3407" t="str">
            <v>24-10-c-04</v>
          </cell>
          <cell r="B3407" t="str">
            <v>Providing and installing wooden bail plug in tubewell BSS Class 'D' working pressure : 12" Nominal Pipe Size (NPS) (300 mm )</v>
          </cell>
          <cell r="C3407" t="str">
            <v>Each</v>
          </cell>
          <cell r="D3407">
            <v>845.25</v>
          </cell>
          <cell r="E3407">
            <v>6741.11</v>
          </cell>
          <cell r="F3407" t="str">
            <v>Each</v>
          </cell>
          <cell r="G3407">
            <v>845.25</v>
          </cell>
          <cell r="H3407">
            <v>6741.11</v>
          </cell>
          <cell r="I3407" t="str">
            <v>24.2.2.2  , 24.2.3.2</v>
          </cell>
        </row>
        <row r="3408">
          <cell r="A3408" t="str">
            <v>24-10-d-01</v>
          </cell>
          <cell r="B3408" t="str">
            <v>Providing and installing PVC bail plug in tubewell BSS Class 'D' working pressure : 6"Nominal Pipe Size (NPS) (150 mm)</v>
          </cell>
          <cell r="C3408" t="str">
            <v>Each</v>
          </cell>
          <cell r="D3408">
            <v>563.5</v>
          </cell>
          <cell r="E3408">
            <v>4562.3100000000004</v>
          </cell>
          <cell r="F3408" t="str">
            <v>Each</v>
          </cell>
          <cell r="G3408">
            <v>563.5</v>
          </cell>
          <cell r="H3408">
            <v>4562.3100000000004</v>
          </cell>
          <cell r="I3408" t="str">
            <v>24.2.2.2  , 24.2.3.2</v>
          </cell>
        </row>
        <row r="3409">
          <cell r="A3409" t="str">
            <v>24-10-d-02</v>
          </cell>
          <cell r="B3409" t="str">
            <v xml:space="preserve">Providing and installing PVC bail plug in tubewell BSS Class 'D' working pressure : 8" (200 mm) Nominal Pipe Size (NPS) </v>
          </cell>
          <cell r="C3409" t="str">
            <v>Each</v>
          </cell>
          <cell r="D3409">
            <v>704.38</v>
          </cell>
          <cell r="E3409">
            <v>5445.51</v>
          </cell>
          <cell r="F3409" t="str">
            <v>Each</v>
          </cell>
          <cell r="G3409">
            <v>704.38</v>
          </cell>
          <cell r="H3409">
            <v>5445.51</v>
          </cell>
          <cell r="I3409" t="str">
            <v>24.2.2.2  , 24.2.3.2</v>
          </cell>
        </row>
        <row r="3410">
          <cell r="A3410" t="str">
            <v>24-10-d-03</v>
          </cell>
          <cell r="B3410" t="str">
            <v>Providing and installing PVC bail plug in tubewell BSS Class 'D' working pressure : 10" (250 mm) i/d</v>
          </cell>
          <cell r="C3410" t="str">
            <v>Each</v>
          </cell>
          <cell r="D3410">
            <v>704.38</v>
          </cell>
          <cell r="E3410">
            <v>6036.14</v>
          </cell>
          <cell r="F3410" t="str">
            <v>Each</v>
          </cell>
          <cell r="G3410">
            <v>704.38</v>
          </cell>
          <cell r="H3410">
            <v>6036.14</v>
          </cell>
          <cell r="I3410" t="str">
            <v>24.2.2.2  , 24.2.3.2</v>
          </cell>
        </row>
        <row r="3411">
          <cell r="A3411" t="str">
            <v>24-10-d-04</v>
          </cell>
          <cell r="B3411" t="str">
            <v>Providing and installing PVC bail plug in tubewell BSS Class 'D' working pressure : 12" Nominal Pipe Size (NPS) (300 mm )</v>
          </cell>
          <cell r="C3411" t="str">
            <v>Each</v>
          </cell>
          <cell r="D3411">
            <v>845.25</v>
          </cell>
          <cell r="E3411">
            <v>6843.48</v>
          </cell>
          <cell r="F3411" t="str">
            <v>Each</v>
          </cell>
          <cell r="G3411">
            <v>845.25</v>
          </cell>
          <cell r="H3411">
            <v>6843.48</v>
          </cell>
          <cell r="I3411" t="str">
            <v>24.2.2.2  , 24.2.3.2</v>
          </cell>
        </row>
        <row r="3412">
          <cell r="A3412" t="str">
            <v>24-11-a</v>
          </cell>
          <cell r="B3412" t="str">
            <v>Providing and installing M.S. blind pipe of socketed &amp; welded, M.S. reducer (where necessary) of approved make / quality in tubewell bore hole, including jointing/welding with strainer, etc. complete as per specifcation: 6" (150 mm) Nominal Pipe Size (NPS)  3/16" (5 mm) thick</v>
          </cell>
          <cell r="C3412" t="str">
            <v>Rft</v>
          </cell>
          <cell r="D3412">
            <v>95.52</v>
          </cell>
          <cell r="E3412">
            <v>1214.04</v>
          </cell>
          <cell r="F3412" t="str">
            <v>m</v>
          </cell>
          <cell r="G3412">
            <v>313.38</v>
          </cell>
          <cell r="H3412">
            <v>3983.07</v>
          </cell>
          <cell r="I3412" t="str">
            <v>24.2.2, 24.2.3, 24.3.6.23 , 24.3.6.34</v>
          </cell>
        </row>
        <row r="3413">
          <cell r="A3413" t="str">
            <v>24-11-b</v>
          </cell>
          <cell r="B3413" t="str">
            <v>Providing and installing M.S. blind pipe of  socketed &amp; welded, M.S. reducer (where necessary) of approved make / quality in tubewell bore hole, including jointing/welding with strainer, etc. complete as per specifcation: 8" (200 mm) NPS 3/16" (5 mm) thick</v>
          </cell>
          <cell r="C3413" t="str">
            <v>Rft</v>
          </cell>
          <cell r="D3413">
            <v>111.4</v>
          </cell>
          <cell r="E3413">
            <v>1664.9</v>
          </cell>
          <cell r="F3413" t="str">
            <v>m</v>
          </cell>
          <cell r="G3413">
            <v>365.49</v>
          </cell>
          <cell r="H3413">
            <v>5462.27</v>
          </cell>
          <cell r="I3413" t="str">
            <v>24.2.2, 24.2.3, 24.3.6.23 , 24.3.6.34</v>
          </cell>
        </row>
        <row r="3414">
          <cell r="A3414" t="str">
            <v>24-11-c</v>
          </cell>
          <cell r="B3414" t="str">
            <v>Providing and installing M.S. blind pipe of  socketed &amp; welded, M.S. reducer (where necessary) of approved make / quality in tubewell bore hole, including jointing/welding with strainer, etc. complete as per specifcation: 10" (250 mm) Nominal Pipe Size (NPS) 1/4" (6 mm) thick</v>
          </cell>
          <cell r="C3414" t="str">
            <v>Rft</v>
          </cell>
          <cell r="D3414">
            <v>111.4</v>
          </cell>
          <cell r="E3414">
            <v>1975.6</v>
          </cell>
          <cell r="F3414" t="str">
            <v>m</v>
          </cell>
          <cell r="G3414">
            <v>365.49</v>
          </cell>
          <cell r="H3414">
            <v>6481.63</v>
          </cell>
          <cell r="I3414" t="str">
            <v>24.2.2, 24.2.3, 24.3.6.23 , 24.3.6.34</v>
          </cell>
        </row>
        <row r="3415">
          <cell r="A3415" t="str">
            <v>24-11-d</v>
          </cell>
          <cell r="B3415" t="str">
            <v>Providing and installing M.S. blind pipe of  socketed &amp; welded, M.S. reducer (where necessary) of approved make / quality in tubewell bore hole, including jointing/welding with strainer, etc. complete as per specifcation: 12" (300 mm) Nominal Pipe Size (NPS) 1/4" (6 mm) thick</v>
          </cell>
          <cell r="C3415" t="str">
            <v>Rft</v>
          </cell>
          <cell r="D3415">
            <v>133.71</v>
          </cell>
          <cell r="E3415">
            <v>2867.87</v>
          </cell>
          <cell r="F3415" t="str">
            <v>m</v>
          </cell>
          <cell r="G3415">
            <v>438.68</v>
          </cell>
          <cell r="H3415">
            <v>9409.02</v>
          </cell>
          <cell r="I3415" t="str">
            <v>24.2.2, 24.2.3, 24.3.6.23 , 24.3.6.34</v>
          </cell>
        </row>
        <row r="3416">
          <cell r="A3416" t="str">
            <v>24-12-a-01</v>
          </cell>
          <cell r="B3416" t="str">
            <v>Providing and installing PVC blind pipe BSS Class "B" in Tube Well Bore Hole including Sockets and Solvents and jointing with strainer etc. complete : 6" Nominal Pipe Size (NPS) (150 mm)</v>
          </cell>
          <cell r="C3416" t="str">
            <v>Rft</v>
          </cell>
          <cell r="D3416">
            <v>26.91</v>
          </cell>
          <cell r="E3416">
            <v>357.12</v>
          </cell>
          <cell r="F3416" t="str">
            <v>m</v>
          </cell>
          <cell r="G3416">
            <v>88.28</v>
          </cell>
          <cell r="H3416">
            <v>1171.6500000000001</v>
          </cell>
          <cell r="I3416" t="str">
            <v>24.2.1.2, 24.2.3,  24.3.5.4, 24.3.6.24 , 24.3.6.34</v>
          </cell>
        </row>
        <row r="3417">
          <cell r="A3417" t="str">
            <v>24-12-b-01</v>
          </cell>
          <cell r="B3417" t="str">
            <v>Providing and installing PVC blind pipe BSS Class "C" in Tube Well Bore Hole including Sockets and Solvents and jointing with strainer etc. complete : 6" Nominal Pipe Size (NPS) (150 mm)</v>
          </cell>
          <cell r="C3417" t="str">
            <v>Rft</v>
          </cell>
          <cell r="D3417">
            <v>26.91</v>
          </cell>
          <cell r="E3417">
            <v>499.22</v>
          </cell>
          <cell r="F3417" t="str">
            <v>m</v>
          </cell>
          <cell r="G3417">
            <v>88.28</v>
          </cell>
          <cell r="H3417">
            <v>1637.86</v>
          </cell>
          <cell r="I3417" t="str">
            <v>24.2.1.2, 24.2.3,  24.3.5.4, 24.3.6.24 , 24.3.6.34</v>
          </cell>
        </row>
        <row r="3418">
          <cell r="A3418" t="str">
            <v>24-12-b-02</v>
          </cell>
          <cell r="B3418" t="str">
            <v>Providing and installing PVC blind pipe BSS Class "C" in Tube Well Bore Hole including Sockets and Solvents and jointing with strainer etc. complete : 8" Nominal Pipe Size (NPS) (200 mm)</v>
          </cell>
          <cell r="C3418" t="str">
            <v>Rft</v>
          </cell>
          <cell r="D3418">
            <v>33.44</v>
          </cell>
          <cell r="E3418">
            <v>756.23</v>
          </cell>
          <cell r="F3418" t="str">
            <v>m</v>
          </cell>
          <cell r="G3418">
            <v>109.72</v>
          </cell>
          <cell r="H3418">
            <v>2481.0700000000002</v>
          </cell>
          <cell r="I3418" t="str">
            <v>24.2.1.2, 24.2.3,  24.3.5.4, 24.3.6.24 , 24.3.6.34</v>
          </cell>
        </row>
        <row r="3419">
          <cell r="A3419" t="str">
            <v>24-12-b-03</v>
          </cell>
          <cell r="B3419" t="str">
            <v>Providing and installing PVC blind pipe BSS Class "C" in Tube Well Bore Hole including Sockets and Solvents and jointing with strainer etc. complete : 10" Nominal Pipe Size (NPS) (250 mm)</v>
          </cell>
          <cell r="C3419" t="str">
            <v>Rft</v>
          </cell>
          <cell r="D3419">
            <v>33.44</v>
          </cell>
          <cell r="E3419">
            <v>1128.3499999999999</v>
          </cell>
          <cell r="F3419" t="str">
            <v>m</v>
          </cell>
          <cell r="G3419">
            <v>109.72</v>
          </cell>
          <cell r="H3419">
            <v>3701.93</v>
          </cell>
          <cell r="I3419" t="str">
            <v>24.2.1.2, 24.2.3,  24.3.5.4, 24.3.6.24 , 24.3.6.34</v>
          </cell>
        </row>
        <row r="3420">
          <cell r="A3420" t="str">
            <v>24-12-b-04</v>
          </cell>
          <cell r="B3420" t="str">
            <v>Providing and installing PVC blind pipe BSS Class "C" in Tube Well Bore Hole including Sockets and Solvents and jointing with strainer etc. complete : 12" Nominal Pipe Size (NPS) (300 mm)</v>
          </cell>
          <cell r="C3420" t="str">
            <v>Rft</v>
          </cell>
          <cell r="D3420">
            <v>41.16</v>
          </cell>
          <cell r="E3420">
            <v>1626.08</v>
          </cell>
          <cell r="F3420" t="str">
            <v>m</v>
          </cell>
          <cell r="G3420">
            <v>135.04</v>
          </cell>
          <cell r="H3420">
            <v>5334.9</v>
          </cell>
          <cell r="I3420" t="str">
            <v>24.2.1.2, 24.2.3,  24.3.5.4, 24.3.6.24 , 24.3.6.34</v>
          </cell>
        </row>
        <row r="3421">
          <cell r="A3421" t="str">
            <v>24-12-c-01</v>
          </cell>
          <cell r="B3421" t="str">
            <v>Providing and installing PVC blind pipe BSS Class "D" in Tube Well Bore Hole including Sockets and Solvents and jointing with strainer etc. complete : 6" Nominal Pipe Size (NPS) (150 mm)</v>
          </cell>
          <cell r="C3421" t="str">
            <v>Rft</v>
          </cell>
          <cell r="D3421">
            <v>26.91</v>
          </cell>
          <cell r="E3421">
            <v>641.29999999999995</v>
          </cell>
          <cell r="F3421" t="str">
            <v>m</v>
          </cell>
          <cell r="G3421">
            <v>88.28</v>
          </cell>
          <cell r="H3421">
            <v>2104</v>
          </cell>
          <cell r="I3421" t="str">
            <v>24.2.1.2, 24.2.3,  24.3.5.4, 24.3.6.24 , 24.3.6.34</v>
          </cell>
        </row>
        <row r="3422">
          <cell r="A3422" t="str">
            <v>24-12-c-02</v>
          </cell>
          <cell r="B3422" t="str">
            <v>Providing and installing PVC blind pipe BSS Class "D" in Tube Well Bore Hole including Sockets and Solvents and jointing with strainer etc. complete : 8" Nominal Pipe Size (NPS) (200 mm)</v>
          </cell>
          <cell r="C3422" t="str">
            <v>Rft</v>
          </cell>
          <cell r="D3422">
            <v>33.44</v>
          </cell>
          <cell r="E3422">
            <v>804.45</v>
          </cell>
          <cell r="F3422" t="str">
            <v>m</v>
          </cell>
          <cell r="G3422">
            <v>109.72</v>
          </cell>
          <cell r="H3422">
            <v>2639.27</v>
          </cell>
          <cell r="I3422" t="str">
            <v>24.2.1.2, 24.2.3,  24.3.5.4, 24.3.6.24 , 24.3.6.34</v>
          </cell>
        </row>
        <row r="3423">
          <cell r="A3423" t="str">
            <v>24-12-c-03</v>
          </cell>
          <cell r="B3423" t="str">
            <v>Providing and installing PVC blind pipe BSS Class "D" in Tube Well Bore Hole including Sockets and Solvents and jointing with strainer etc. complete : 10" Nominal Pipe Size (NPS) (250 mm)</v>
          </cell>
          <cell r="C3423" t="str">
            <v>Rft</v>
          </cell>
          <cell r="D3423">
            <v>33.44</v>
          </cell>
          <cell r="E3423">
            <v>1452.97</v>
          </cell>
          <cell r="F3423" t="str">
            <v>m</v>
          </cell>
          <cell r="G3423">
            <v>109.72</v>
          </cell>
          <cell r="H3423">
            <v>4766.96</v>
          </cell>
          <cell r="I3423" t="str">
            <v>24.2.1.2, 24.2.3,  24.3.5.4, 24.3.6.24 , 24.3.6.34</v>
          </cell>
        </row>
        <row r="3424">
          <cell r="A3424" t="str">
            <v>24-12-c-04</v>
          </cell>
          <cell r="B3424" t="str">
            <v>Providing and installing PVC blind pipe BSS Class "D" in Tube Well Bore Hole including Sockets and Solvents and jointing with strainer etc. complete : 12" Nominal Pipe Size (NPS) (300 mm)</v>
          </cell>
          <cell r="C3424" t="str">
            <v>Rft</v>
          </cell>
          <cell r="D3424">
            <v>41.16</v>
          </cell>
          <cell r="E3424">
            <v>2079.4499999999998</v>
          </cell>
          <cell r="F3424" t="str">
            <v>m</v>
          </cell>
          <cell r="G3424">
            <v>135.04</v>
          </cell>
          <cell r="H3424">
            <v>6822.35</v>
          </cell>
          <cell r="I3424" t="str">
            <v>24.2.1.2, 24.2.3,  24.3.5.4, 24.3.6.24 , 24.3.6.34</v>
          </cell>
        </row>
        <row r="3425">
          <cell r="A3425" t="str">
            <v>24-12-c-05</v>
          </cell>
          <cell r="B3425" t="str">
            <v>Providing and installing PVC blind pipe BSS Class "E" in Tube Well Bore Hole including Sockets and Solvents and jointing with strainer etc. complete : 6" Nominal Pipe Size (NPS) (150 mm)</v>
          </cell>
          <cell r="C3425" t="str">
            <v>Rft</v>
          </cell>
          <cell r="D3425">
            <v>26.91</v>
          </cell>
          <cell r="E3425">
            <v>866.29</v>
          </cell>
          <cell r="F3425" t="str">
            <v>m</v>
          </cell>
          <cell r="G3425">
            <v>88.28</v>
          </cell>
          <cell r="H3425">
            <v>2842.17</v>
          </cell>
          <cell r="I3425" t="str">
            <v>24.2.1.2, 24.2.3,  24.3.5.4, 24.3.6.24 , 24.3.6.34</v>
          </cell>
        </row>
        <row r="3426">
          <cell r="A3426" t="str">
            <v>24-12-c-06</v>
          </cell>
          <cell r="B3426" t="str">
            <v>Providing and installing PVC blind pipe BSS Class "E" in Tube Well Bore Hole including Sockets and Solvents and jointing with strainer etc. complete : 8" Nominal Pipe Size (NPS) (200 mm)</v>
          </cell>
          <cell r="C3426" t="str">
            <v>Rft</v>
          </cell>
          <cell r="D3426">
            <v>33.44</v>
          </cell>
          <cell r="E3426">
            <v>1338.21</v>
          </cell>
          <cell r="F3426" t="str">
            <v>m</v>
          </cell>
          <cell r="G3426">
            <v>109.72</v>
          </cell>
          <cell r="H3426">
            <v>4390.45</v>
          </cell>
          <cell r="I3426" t="str">
            <v>24.2.1.2, 24.2.3,  24.3.5.4, 24.3.6.24 , 24.3.6.34</v>
          </cell>
        </row>
        <row r="3427">
          <cell r="A3427" t="str">
            <v>24-12-c-07</v>
          </cell>
          <cell r="B3427" t="str">
            <v>Providing and installing PVC blind pipe BSS Class "E" in Tube Well Bore Hole including Sockets and Solvents and jointing with strainer etc. complete : 10" Nominal Pipe Size (NPS) (250 mm)</v>
          </cell>
          <cell r="C3427" t="str">
            <v>Rft</v>
          </cell>
          <cell r="D3427">
            <v>30.14</v>
          </cell>
          <cell r="E3427">
            <v>2255.0700000000002</v>
          </cell>
          <cell r="F3427" t="str">
            <v>m</v>
          </cell>
          <cell r="G3427">
            <v>98.87</v>
          </cell>
          <cell r="H3427">
            <v>7398.52</v>
          </cell>
          <cell r="I3427" t="str">
            <v>24.2.1.2, 24.2.3,  24.3.5.4, 24.3.6.24 , 24.3.6.34</v>
          </cell>
        </row>
        <row r="3428">
          <cell r="A3428" t="str">
            <v>24-12-c-08</v>
          </cell>
          <cell r="B3428" t="str">
            <v>Providing and installing PVC blind pipe BSS Class "E" in Tube Well Bore Hole including Sockets and Solvents and jointing with strainer etc. complete : 12" Nominal Pipe Size (NPS) (300 mm)</v>
          </cell>
          <cell r="C3428" t="str">
            <v>Rft</v>
          </cell>
          <cell r="D3428">
            <v>41.16</v>
          </cell>
          <cell r="E3428">
            <v>3139.21</v>
          </cell>
          <cell r="F3428" t="str">
            <v>m</v>
          </cell>
          <cell r="G3428">
            <v>135.04</v>
          </cell>
          <cell r="H3428">
            <v>10299.25</v>
          </cell>
          <cell r="I3428" t="str">
            <v>24.2.1.2, 24.2.3,  24.3.5.4, 24.3.6.24 , 24.3.6.34</v>
          </cell>
        </row>
        <row r="3429">
          <cell r="A3429" t="str">
            <v>24-12-d-01</v>
          </cell>
          <cell r="B3429" t="str">
            <v>Providing and installing PVC Strainer BSS Class "E"  of approved make / quality  in Tube Well Bore Hole including Sockets and Solvents and jointing with strainer etc. complete : 6" Nominal Pipe Size (NPS) (150 mm)</v>
          </cell>
          <cell r="C3429" t="str">
            <v>Rft</v>
          </cell>
          <cell r="D3429">
            <v>26.91</v>
          </cell>
          <cell r="E3429">
            <v>898.58</v>
          </cell>
          <cell r="F3429" t="str">
            <v>m</v>
          </cell>
          <cell r="G3429">
            <v>88.28</v>
          </cell>
          <cell r="H3429">
            <v>2948.09</v>
          </cell>
          <cell r="I3429" t="str">
            <v>24.2.1.2, 24.2.3,  24.3.5.4, 24.3.6.24 , 24.3.6.34</v>
          </cell>
        </row>
        <row r="3430">
          <cell r="A3430" t="str">
            <v>24-12-d-02</v>
          </cell>
          <cell r="B3430" t="str">
            <v>Providing and installing PVC Strainer BSS Class "E"  of approved make / quality  in Tube Well Bore Hole including Sockets and Solvents and jointing with strainer etc. complete : 8" Nominal Pipe Size (NPS) (200 mm)</v>
          </cell>
          <cell r="C3430" t="str">
            <v>Rft</v>
          </cell>
          <cell r="D3430">
            <v>33.44</v>
          </cell>
          <cell r="E3430">
            <v>1388.39</v>
          </cell>
          <cell r="F3430" t="str">
            <v>m</v>
          </cell>
          <cell r="G3430">
            <v>109.72</v>
          </cell>
          <cell r="H3430">
            <v>4555.09</v>
          </cell>
          <cell r="I3430" t="str">
            <v>24.2.1.2, 24.2.3,  24.3.5.4, 24.3.6.24 , 24.3.6.34</v>
          </cell>
        </row>
        <row r="3431">
          <cell r="A3431" t="str">
            <v>24-13-a</v>
          </cell>
          <cell r="B3431" t="str">
            <v xml:space="preserve">Cleaning and washing of tubewell with air compressor in all sizes and depth, 8" i/d and above </v>
          </cell>
          <cell r="C3431" t="str">
            <v>Hour</v>
          </cell>
          <cell r="D3431">
            <v>0</v>
          </cell>
          <cell r="E3431">
            <v>1044.67</v>
          </cell>
          <cell r="F3431" t="str">
            <v>Hour</v>
          </cell>
          <cell r="G3431">
            <v>0</v>
          </cell>
          <cell r="H3431">
            <v>1044.68</v>
          </cell>
          <cell r="I3431" t="str">
            <v>24.2.3.5, 24.3.3</v>
          </cell>
        </row>
        <row r="3432">
          <cell r="A3432" t="str">
            <v>24-13-b</v>
          </cell>
          <cell r="B3432" t="str">
            <v>Testing and developing of tubewell with DNT unit 8" i/d and above complete as per specifications</v>
          </cell>
          <cell r="C3432" t="str">
            <v>Hour</v>
          </cell>
          <cell r="D3432">
            <v>0</v>
          </cell>
          <cell r="E3432">
            <v>1324.84</v>
          </cell>
          <cell r="F3432" t="str">
            <v>Hour</v>
          </cell>
          <cell r="G3432">
            <v>0</v>
          </cell>
          <cell r="H3432">
            <v>1324.84</v>
          </cell>
          <cell r="I3432" t="str">
            <v>24.2.3.5, 24.3.3</v>
          </cell>
        </row>
        <row r="3433">
          <cell r="A3433" t="str">
            <v>24-14</v>
          </cell>
          <cell r="B3433" t="str">
            <v>Shrouding with graded pack gravel 3/8" (10 mm) to 1/8" (3 mm) around tubewell in bore hole complete as per specification:-</v>
          </cell>
          <cell r="C3433" t="str">
            <v>Rft</v>
          </cell>
          <cell r="D3433">
            <v>41.71</v>
          </cell>
          <cell r="E3433">
            <v>81.03</v>
          </cell>
          <cell r="F3433" t="str">
            <v>m</v>
          </cell>
          <cell r="G3433">
            <v>136.85</v>
          </cell>
          <cell r="H3433">
            <v>265.83999999999997</v>
          </cell>
          <cell r="I3433" t="str">
            <v>24.2.3.3 , 24.2.2.3</v>
          </cell>
        </row>
        <row r="3434">
          <cell r="A3434" t="str">
            <v>24-15-a</v>
          </cell>
          <cell r="B3434"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434" t="str">
            <v>Rft</v>
          </cell>
          <cell r="D3434">
            <v>47.63</v>
          </cell>
          <cell r="E3434">
            <v>176</v>
          </cell>
          <cell r="F3434" t="str">
            <v>m</v>
          </cell>
          <cell r="G3434">
            <v>156.28</v>
          </cell>
          <cell r="H3434">
            <v>577.41999999999996</v>
          </cell>
          <cell r="I3434" t="str">
            <v>24.3.5.1, 24.3.6 , 24.3.6.34</v>
          </cell>
        </row>
        <row r="3435">
          <cell r="A3435" t="str">
            <v>24-15-b</v>
          </cell>
          <cell r="B3435"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435" t="str">
            <v>Rft</v>
          </cell>
          <cell r="D3435">
            <v>58.33</v>
          </cell>
          <cell r="E3435">
            <v>639.54999999999995</v>
          </cell>
          <cell r="F3435" t="str">
            <v>m</v>
          </cell>
          <cell r="G3435">
            <v>191.37</v>
          </cell>
          <cell r="H3435">
            <v>2098.2800000000002</v>
          </cell>
          <cell r="I3435" t="str">
            <v>24.3.5.1, 24.3.6 , 24.3.6.34</v>
          </cell>
        </row>
        <row r="3436">
          <cell r="A3436" t="str">
            <v>24-15-c</v>
          </cell>
          <cell r="B3436"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436" t="str">
            <v>Rft</v>
          </cell>
          <cell r="D3436">
            <v>85.73</v>
          </cell>
          <cell r="E3436">
            <v>1251.3699999999999</v>
          </cell>
          <cell r="F3436" t="str">
            <v>m</v>
          </cell>
          <cell r="G3436">
            <v>281.25</v>
          </cell>
          <cell r="H3436">
            <v>4105.5600000000004</v>
          </cell>
          <cell r="I3436" t="str">
            <v>24.3.5.1, 24.3.6 , 24.3.6.34</v>
          </cell>
        </row>
        <row r="3437">
          <cell r="A3437" t="str">
            <v>24-15-d</v>
          </cell>
          <cell r="B3437"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437" t="str">
            <v>Rft</v>
          </cell>
          <cell r="D3437">
            <v>96.53</v>
          </cell>
          <cell r="E3437">
            <v>2101.69</v>
          </cell>
          <cell r="F3437" t="str">
            <v>m</v>
          </cell>
          <cell r="G3437">
            <v>316.7</v>
          </cell>
          <cell r="H3437">
            <v>6895.31</v>
          </cell>
          <cell r="I3437" t="str">
            <v>24.3.5.1, 24.3.6 , 24.3.6.34</v>
          </cell>
        </row>
        <row r="3438">
          <cell r="A3438" t="str">
            <v>24-15-e</v>
          </cell>
          <cell r="B3438"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438" t="str">
            <v>Rft</v>
          </cell>
          <cell r="D3438">
            <v>106.31</v>
          </cell>
          <cell r="E3438">
            <v>2607.38</v>
          </cell>
          <cell r="F3438" t="str">
            <v>m</v>
          </cell>
          <cell r="G3438">
            <v>348.77</v>
          </cell>
          <cell r="H3438">
            <v>8554.3799999999992</v>
          </cell>
          <cell r="I3438" t="str">
            <v>24.3.5.1, 24.3.6 , 24.3.6.34</v>
          </cell>
        </row>
        <row r="3439">
          <cell r="A3439" t="str">
            <v>24-15-f</v>
          </cell>
          <cell r="B3439"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439" t="str">
            <v>Rft</v>
          </cell>
          <cell r="D3439">
            <v>116.08</v>
          </cell>
          <cell r="E3439">
            <v>2926.83</v>
          </cell>
          <cell r="F3439" t="str">
            <v>m</v>
          </cell>
          <cell r="G3439">
            <v>380.84</v>
          </cell>
          <cell r="H3439">
            <v>9602.4699999999993</v>
          </cell>
          <cell r="I3439" t="str">
            <v>24.3.5.1, 24.3.6 , 24.3.6.34</v>
          </cell>
        </row>
        <row r="3440">
          <cell r="A3440" t="str">
            <v>24-16-a-01</v>
          </cell>
          <cell r="B3440" t="str">
            <v>Providing, laying, cutting, jointing, testing and disinfecting GI pipeline in trenches, with socket joint, using GI pipes of EN 10255 - 2004 (Heavy Approved Quality) including specials etc.Complete as per specifications except excavation.   ½"  Nominal Pipe Size (NPS)</v>
          </cell>
          <cell r="C3440" t="str">
            <v>Rft</v>
          </cell>
          <cell r="D3440">
            <v>7.35</v>
          </cell>
          <cell r="E3440">
            <v>107.59</v>
          </cell>
          <cell r="F3440" t="str">
            <v>m</v>
          </cell>
          <cell r="G3440">
            <v>24.11</v>
          </cell>
          <cell r="H3440">
            <v>353</v>
          </cell>
          <cell r="I3440" t="str">
            <v>24.3.5.3, 24.3.6 , 24.3.6.34</v>
          </cell>
        </row>
        <row r="3441">
          <cell r="A3441" t="str">
            <v>24-16-a-02</v>
          </cell>
          <cell r="B3441" t="str">
            <v>Providing, laying, cutting, jointing, testing and disinfecting GI pipeline in trenches, with socket joint, using GI pipes of EN 10255 - 2004  (Heavy Approved Quality) including specials etc.  complete as per specifications except excavation.   3/4"  Nominal Pipe Size (NPS)</v>
          </cell>
          <cell r="C3441" t="str">
            <v>Rft</v>
          </cell>
          <cell r="D3441">
            <v>8.4499999999999993</v>
          </cell>
          <cell r="E3441">
            <v>138.41</v>
          </cell>
          <cell r="F3441" t="str">
            <v>m</v>
          </cell>
          <cell r="G3441">
            <v>27.73</v>
          </cell>
          <cell r="H3441">
            <v>454.11</v>
          </cell>
          <cell r="I3441" t="str">
            <v>24.3.5.3, 24.3.6 , 24.3.6.34</v>
          </cell>
        </row>
        <row r="3442">
          <cell r="A3442" t="str">
            <v>24-16-a-03</v>
          </cell>
          <cell r="B3442" t="str">
            <v xml:space="preserve">Providing, laying, cutting, jointing, testing and disinfecting GI pipeline in trenches, with socket joint, using GI pipes of EN 10255 - 2004  (Heavy Approved Quality ) including specials etc.Complete as per specifications except excavation.1"  Nominal Pipe Size (NPS) </v>
          </cell>
          <cell r="C3442" t="str">
            <v>Rft</v>
          </cell>
          <cell r="D3442">
            <v>8.4499999999999993</v>
          </cell>
          <cell r="E3442">
            <v>211.94</v>
          </cell>
          <cell r="F3442" t="str">
            <v>m</v>
          </cell>
          <cell r="G3442">
            <v>27.73</v>
          </cell>
          <cell r="H3442">
            <v>695.33</v>
          </cell>
          <cell r="I3442" t="str">
            <v>24.3.5.3, 24.3.6 , 24.3.6.34</v>
          </cell>
        </row>
        <row r="3443">
          <cell r="A3443" t="str">
            <v>24-16-a-04</v>
          </cell>
          <cell r="B3443" t="str">
            <v>Providing, laying, cutting, jointing, testing and disinfecting GI pipeline in trenches, with socket joint, using GI pipes of EN 10255 - 2004  (Heavy Approved Quality ) including specials etc.Complete as per specifications except excavation.1¼"  Nominal Pipe Size (NPS)</v>
          </cell>
          <cell r="C3443" t="str">
            <v>Rft</v>
          </cell>
          <cell r="D3443">
            <v>9.7799999999999994</v>
          </cell>
          <cell r="E3443">
            <v>271.81</v>
          </cell>
          <cell r="F3443" t="str">
            <v>m</v>
          </cell>
          <cell r="G3443">
            <v>32.07</v>
          </cell>
          <cell r="H3443">
            <v>891.76</v>
          </cell>
          <cell r="I3443" t="str">
            <v>24.3.5.3, 24.3.6 , 24.3.6.34</v>
          </cell>
        </row>
        <row r="3444">
          <cell r="A3444" t="str">
            <v>24-16-a-05</v>
          </cell>
          <cell r="B3444" t="str">
            <v>Providing, laying, cutting, jointing, testing and disinfecting GI pipeline in trenches, with socket joint, using GI pipes of EN 10255 - 2004 (Heavy Approved Quality ) including specials etc.Complete as per specifications except excavation.'1½"  Nominal Pipe Size (NPS)</v>
          </cell>
          <cell r="C3444" t="str">
            <v>Rft</v>
          </cell>
          <cell r="D3444">
            <v>9.7799999999999994</v>
          </cell>
          <cell r="E3444">
            <v>311.5</v>
          </cell>
          <cell r="F3444" t="str">
            <v>m</v>
          </cell>
          <cell r="G3444">
            <v>32.07</v>
          </cell>
          <cell r="H3444">
            <v>1021.99</v>
          </cell>
          <cell r="I3444" t="str">
            <v>24.3.5.3, 24.3.6 , 24.3.6.34</v>
          </cell>
        </row>
        <row r="3445">
          <cell r="A3445" t="str">
            <v>24-16-a-06</v>
          </cell>
          <cell r="B3445" t="str">
            <v xml:space="preserve">Providing, laying, cutting, jointing, testing and disinfecting GI pipeline in trenches, with socket joint, using GI pipes of EN 10255 - 2004   (Heavy Approved Quality ) including specials etc.Complete as per specifications except excavation.'2" Nominal Pipe Size (NPS) </v>
          </cell>
          <cell r="C3445" t="str">
            <v>Rft</v>
          </cell>
          <cell r="D3445">
            <v>10.220000000000001</v>
          </cell>
          <cell r="E3445">
            <v>432.71</v>
          </cell>
          <cell r="F3445" t="str">
            <v>m</v>
          </cell>
          <cell r="G3445">
            <v>33.520000000000003</v>
          </cell>
          <cell r="H3445">
            <v>1419.64</v>
          </cell>
          <cell r="I3445" t="str">
            <v>24.3.5.3, 24.3.6 , 24.3.6.34</v>
          </cell>
        </row>
        <row r="3446">
          <cell r="A3446" t="str">
            <v>24-16-a-07</v>
          </cell>
          <cell r="B3446" t="str">
            <v>Providing, laying, cutting, jointing, testing and disinfecting GI pipeline in trenches, with socket joint, using GI pipes of EN 10255 - 2004 (Medium Approved Quality ) including specials etc.Complete as per specifications except excavation.'2½"  Nominal Pipe Size (NPS)</v>
          </cell>
          <cell r="C3446" t="str">
            <v>Rft</v>
          </cell>
          <cell r="D3446">
            <v>10.51</v>
          </cell>
          <cell r="E3446">
            <v>551.09</v>
          </cell>
          <cell r="F3446" t="str">
            <v>m</v>
          </cell>
          <cell r="G3446">
            <v>34.479999999999997</v>
          </cell>
          <cell r="H3446">
            <v>1808.04</v>
          </cell>
          <cell r="I3446" t="str">
            <v>24.3.5.3, 24.3.6 , 24.3.6.34</v>
          </cell>
        </row>
        <row r="3447">
          <cell r="A3447" t="str">
            <v>24-16-a-08</v>
          </cell>
          <cell r="B3447" t="str">
            <v>Providing, laying, cutting, jointing, testing and disinfecting GI pipeline in trenches, with socket joint, using GI pipes of EN 10255 - 2004  (Heavy Approved Quality ) including specials etc.Complete as per specifications except excavation.3"  Nominal Pipe Size (NPS)</v>
          </cell>
          <cell r="C3447" t="str">
            <v>Rft</v>
          </cell>
          <cell r="D3447">
            <v>11.76</v>
          </cell>
          <cell r="E3447">
            <v>696.28</v>
          </cell>
          <cell r="F3447" t="str">
            <v>m</v>
          </cell>
          <cell r="G3447">
            <v>38.58</v>
          </cell>
          <cell r="H3447">
            <v>2284.39</v>
          </cell>
          <cell r="I3447" t="str">
            <v>24.3.5.3, 24.3.6 , 24.3.6.34</v>
          </cell>
        </row>
        <row r="3448">
          <cell r="A3448" t="str">
            <v>24-16-a-09</v>
          </cell>
          <cell r="B3448" t="str">
            <v>Providing, laying, cutting, jointing, testing and disinfecting GI pipeline in trenches, with socket joint, using GI pipes of EN 10255 - 2004  (Heavy Approved Quality ) including specials etc.Complete as per specifications except excavation.4"  Nominal Pipe Size (NPS)</v>
          </cell>
          <cell r="C3448" t="str">
            <v>Rft</v>
          </cell>
          <cell r="D3448">
            <v>12.72</v>
          </cell>
          <cell r="E3448">
            <v>998.63</v>
          </cell>
          <cell r="F3448" t="str">
            <v>m</v>
          </cell>
          <cell r="G3448">
            <v>41.72</v>
          </cell>
          <cell r="H3448">
            <v>3276.34</v>
          </cell>
          <cell r="I3448" t="str">
            <v>24.3.5.3, 24.3.6 , 24.3.6.34</v>
          </cell>
        </row>
        <row r="3449">
          <cell r="A3449" t="str">
            <v>24-16-a-10</v>
          </cell>
          <cell r="B3449" t="str">
            <v>Providing, laying, cutting, jointing, testing and disinfecting GI pipeline in trenches, with socket joint, using GI pipes of EN 10255 - 2004   (Heavy Approved Quality ) including specials etc.Complete as per specifications except excavation.5"  Nominal Pipe Size (NPS)</v>
          </cell>
          <cell r="C3449" t="str">
            <v>Rft</v>
          </cell>
          <cell r="D3449">
            <v>14.7</v>
          </cell>
          <cell r="E3449">
            <v>1231.5999999999999</v>
          </cell>
          <cell r="F3449" t="str">
            <v>m</v>
          </cell>
          <cell r="G3449">
            <v>48.23</v>
          </cell>
          <cell r="H3449">
            <v>4040.68</v>
          </cell>
          <cell r="I3449" t="str">
            <v>24.3.5.3, 24.3.6 , 24.3.6.34</v>
          </cell>
        </row>
        <row r="3450">
          <cell r="A3450" t="str">
            <v>24-16-a-11</v>
          </cell>
          <cell r="B3450" t="str">
            <v>Providing, laying, cutting, jointing, testing and disinfecting GI pipeline in trenches, with socket joint, using GI pipes of EN 10255 - 2004   (Heavy Approved Quality ) including specials  etc.Complete as per specifications except excavation.6" Nominal Pipe Size (NPS)</v>
          </cell>
          <cell r="C3450" t="str">
            <v>Rft</v>
          </cell>
          <cell r="D3450">
            <v>14.7</v>
          </cell>
          <cell r="E3450">
            <v>1461.36</v>
          </cell>
          <cell r="F3450" t="str">
            <v>m</v>
          </cell>
          <cell r="G3450">
            <v>48.23</v>
          </cell>
          <cell r="H3450">
            <v>4794.4799999999996</v>
          </cell>
          <cell r="I3450" t="str">
            <v>24.3.5.3, 24.3.6 , 24.3.6.34</v>
          </cell>
        </row>
        <row r="3451">
          <cell r="A3451" t="str">
            <v>24-16-a-12</v>
          </cell>
          <cell r="B3451" t="str">
            <v>Providing, laying, cutting, jointing, testing and disinfecting GI pipeline in trenches, with socket joint, using GI pipes of EN 10255 - 2004   (Heavy Approved Quality ) including specials etc.Complete as per specifications except excavation.8"  Nominal Pipe Size (NPS)</v>
          </cell>
          <cell r="C3451" t="str">
            <v>Rft</v>
          </cell>
          <cell r="D3451">
            <v>14.7</v>
          </cell>
          <cell r="E3451">
            <v>2833.87</v>
          </cell>
          <cell r="F3451" t="str">
            <v>m</v>
          </cell>
          <cell r="G3451">
            <v>48.23</v>
          </cell>
          <cell r="H3451">
            <v>9297.4599999999991</v>
          </cell>
          <cell r="I3451" t="str">
            <v>24.3.5.3, 24.3.6 , 24.3.6.34</v>
          </cell>
        </row>
        <row r="3452">
          <cell r="A3452" t="str">
            <v>24-16-b-01</v>
          </cell>
          <cell r="B3452" t="str">
            <v>Providing, laying, cutting, jointing, testing and disinfecting GI pipeline in trenches, with socket joint, using GI pipes of EN 10255 - 2004 (Medium Quality) including specials etc.Complete as per specifications except excavation.½"  Nominal Pipe Size (NPS)</v>
          </cell>
          <cell r="C3452" t="str">
            <v>Rft</v>
          </cell>
          <cell r="D3452">
            <v>7.35</v>
          </cell>
          <cell r="E3452">
            <v>89.41</v>
          </cell>
          <cell r="F3452" t="str">
            <v>m</v>
          </cell>
          <cell r="G3452">
            <v>24.11</v>
          </cell>
          <cell r="H3452">
            <v>293.35000000000002</v>
          </cell>
          <cell r="I3452" t="str">
            <v>24.3.5.3, 24.3.6 , 24.3.6.34</v>
          </cell>
        </row>
        <row r="3453">
          <cell r="A3453" t="str">
            <v>24-16-b-02</v>
          </cell>
          <cell r="B3453" t="str">
            <v>Providing, laying, cutting, jointing, testing and disinfecting GI pipeline in trenches, with socket joint, using GI pipes of EN 10255 - 2004 (Medium Approved Quality ) including specials etc.  complete as per specifications except excavation.   3/4"  Nominal Pipe Size (NPS)</v>
          </cell>
          <cell r="C3453" t="str">
            <v>Rft</v>
          </cell>
          <cell r="D3453">
            <v>8.4499999999999993</v>
          </cell>
          <cell r="E3453">
            <v>94.83</v>
          </cell>
          <cell r="F3453" t="str">
            <v>m</v>
          </cell>
          <cell r="G3453">
            <v>27.73</v>
          </cell>
          <cell r="H3453">
            <v>311.11</v>
          </cell>
          <cell r="I3453" t="str">
            <v>24.3.5.3, 24.3.6 , 24.3.6.34</v>
          </cell>
        </row>
        <row r="3454">
          <cell r="A3454" t="str">
            <v>24-16-b-03</v>
          </cell>
          <cell r="B3454" t="str">
            <v>Providing, laying, cutting, jointing, testing and disinfecting GI pipeline in trenches, with socket joint, using GI pipes of EN 10255 - 2004 (Medium Approved Quality ) including specials etc.Complete as per specifications except excavation.1"  Nominal Pipe Size (NPS)</v>
          </cell>
          <cell r="C3454" t="str">
            <v>Rft</v>
          </cell>
          <cell r="D3454">
            <v>8.4499999999999993</v>
          </cell>
          <cell r="E3454">
            <v>131.12</v>
          </cell>
          <cell r="F3454" t="str">
            <v>m</v>
          </cell>
          <cell r="G3454">
            <v>27.73</v>
          </cell>
          <cell r="H3454">
            <v>430.17</v>
          </cell>
          <cell r="I3454" t="str">
            <v>24.3.5.3, 24.3.6 , 24.3.6.34</v>
          </cell>
        </row>
        <row r="3455">
          <cell r="A3455" t="str">
            <v>24-16-b-04</v>
          </cell>
          <cell r="B3455" t="str">
            <v xml:space="preserve">Providing, laying, cutting, jointing, testing and disinfecting GI pipeline in trenches, with socket joint, using GI pipes of EN 10255 - 2004 (Medium Approved Quality ) including specials etc.Complete as per specifications except excavation.1¼"  Nominal Pipe Size (NPS) </v>
          </cell>
          <cell r="C3455" t="str">
            <v>Rft</v>
          </cell>
          <cell r="D3455">
            <v>9.7799999999999994</v>
          </cell>
          <cell r="E3455">
            <v>169.97</v>
          </cell>
          <cell r="F3455" t="str">
            <v>m</v>
          </cell>
          <cell r="G3455">
            <v>32.07</v>
          </cell>
          <cell r="H3455">
            <v>557.65</v>
          </cell>
          <cell r="I3455" t="str">
            <v>24.3.5.3, 24.3.6 , 24.3.6.34</v>
          </cell>
        </row>
        <row r="3456">
          <cell r="A3456" t="str">
            <v>24-16-b-05</v>
          </cell>
          <cell r="B3456" t="str">
            <v>Providing, laying, cutting, jointing, testing and disinfecting GI pipeline in trenches, with socket joint, using GI pipes of EN 10255 - 2004 (Medium Approved Quality ) including specials etc.Complete as per specifications except excavation.'1½"  Nominal Pipe Size (NPS)</v>
          </cell>
          <cell r="C3456" t="str">
            <v>Rft</v>
          </cell>
          <cell r="D3456">
            <v>9.7799999999999994</v>
          </cell>
          <cell r="E3456">
            <v>214.09</v>
          </cell>
          <cell r="F3456" t="str">
            <v>m</v>
          </cell>
          <cell r="G3456">
            <v>32.07</v>
          </cell>
          <cell r="H3456">
            <v>702.4</v>
          </cell>
          <cell r="I3456" t="str">
            <v>24.3.5.3, 24.3.6 , 24.3.6.34</v>
          </cell>
        </row>
        <row r="3457">
          <cell r="A3457" t="str">
            <v>24-16-b-06</v>
          </cell>
          <cell r="B3457" t="str">
            <v>Providing, laying, cutting, jointing, testing and disinfecting GI pipeline in trenches, with socket joint, using GI pipes of EN 10255 - 2004  (Medium Approved Quality ) including specials etc.Complete as per specifications except excavation.'2"  Nominal Pipe Size (NPS)</v>
          </cell>
          <cell r="C3457" t="str">
            <v>Rft</v>
          </cell>
          <cell r="D3457">
            <v>10.220000000000001</v>
          </cell>
          <cell r="E3457">
            <v>356.19</v>
          </cell>
          <cell r="F3457" t="str">
            <v>m</v>
          </cell>
          <cell r="G3457">
            <v>33.520000000000003</v>
          </cell>
          <cell r="H3457">
            <v>1168.5899999999999</v>
          </cell>
          <cell r="I3457" t="str">
            <v>24.3.5.3, 24.3.6 , 24.3.6.34</v>
          </cell>
        </row>
        <row r="3458">
          <cell r="A3458" t="str">
            <v>24-16-b-07</v>
          </cell>
          <cell r="B3458" t="str">
            <v>Providing, laying, cutting, jointing, testing and disinfecting GI pipeline in trenches, with socket joint, using GI pipes of EN 10255 - 2004 (Medium Approved Quality ) including specials etc.Complete as per specifications except excavation.'2½"  Nominal Pipe Size (NPS)</v>
          </cell>
          <cell r="C3458" t="str">
            <v>Rft</v>
          </cell>
          <cell r="D3458">
            <v>10.51</v>
          </cell>
          <cell r="E3458">
            <v>454.07</v>
          </cell>
          <cell r="F3458" t="str">
            <v>m</v>
          </cell>
          <cell r="G3458">
            <v>34.479999999999997</v>
          </cell>
          <cell r="H3458">
            <v>1489.72</v>
          </cell>
          <cell r="I3458" t="str">
            <v>24.3.5.3, 24.3.6 , 24.3.6.34</v>
          </cell>
        </row>
        <row r="3459">
          <cell r="A3459" t="str">
            <v>24-16-b-08</v>
          </cell>
          <cell r="B3459" t="str">
            <v>Providing, laying, cutting, jointing, testing and disinfecting GI pipeline in trenches, with socket joint, using GI pipes of EN 10255 - 2004 (Medium Approved Quality ) including specials etc.Complete as per specifications except excavation.3"  Nominal Pipe Size (NPS)</v>
          </cell>
          <cell r="C3459" t="str">
            <v>Rft</v>
          </cell>
          <cell r="D3459">
            <v>11.76</v>
          </cell>
          <cell r="E3459">
            <v>586.16999999999996</v>
          </cell>
          <cell r="F3459" t="str">
            <v>m</v>
          </cell>
          <cell r="G3459">
            <v>38.58</v>
          </cell>
          <cell r="H3459">
            <v>1923.13</v>
          </cell>
          <cell r="I3459" t="str">
            <v>24.3.5.3, 24.3.6 , 24.3.6.34</v>
          </cell>
        </row>
        <row r="3460">
          <cell r="A3460" t="str">
            <v>24-16-b-09</v>
          </cell>
          <cell r="B3460" t="str">
            <v xml:space="preserve">Providing, laying, cutting, jointing, testing and disinfecting GI pipeline in trenches, with socket joint, using GI pipes of EN 10255 - 2004  (Medium Approved Quality ) including specials etc.Complete as per specifications except excavation.4"  Nominal Pipe Size (NPS) </v>
          </cell>
          <cell r="C3460" t="str">
            <v>Rft</v>
          </cell>
          <cell r="D3460">
            <v>12.72</v>
          </cell>
          <cell r="E3460">
            <v>835.51</v>
          </cell>
          <cell r="F3460" t="str">
            <v>m</v>
          </cell>
          <cell r="G3460">
            <v>41.72</v>
          </cell>
          <cell r="H3460">
            <v>2741.18</v>
          </cell>
          <cell r="I3460" t="str">
            <v>24.3.5.3, 24.3.6 , 24.3.6.34</v>
          </cell>
        </row>
        <row r="3461">
          <cell r="A3461" t="str">
            <v>24-16-b-10</v>
          </cell>
          <cell r="B3461" t="str">
            <v>Providing, laying, cutting, jointing, testing and disinfecting GI pipeline in trenches, with socket joint, using GI pipes of EN 10255 - 2004  (Medium Approved Quality ) including specials etc.Complete as per specifications except excavation.5"  Nominal Pipe Size (NPS)</v>
          </cell>
          <cell r="C3461" t="str">
            <v>Rft</v>
          </cell>
          <cell r="D3461">
            <v>14.7</v>
          </cell>
          <cell r="E3461">
            <v>1139.1099999999999</v>
          </cell>
          <cell r="F3461" t="str">
            <v>m</v>
          </cell>
          <cell r="G3461">
            <v>48.23</v>
          </cell>
          <cell r="H3461">
            <v>3737.24</v>
          </cell>
          <cell r="I3461" t="str">
            <v>24.3.5.3, 24.3.6 , 24.3.6.34</v>
          </cell>
        </row>
        <row r="3462">
          <cell r="A3462" t="str">
            <v>24-16-b-11</v>
          </cell>
          <cell r="B3462" t="str">
            <v>Providing, laying, cutting, jointing, testing and disinfecting GI pipeline in trenches, with socket joint, using GI pipes of EN 10255 - 2004  (Medium Approved Quality ) including specials etc.Complete as per specifications except excavation.6"  Nominal Pipe Size (NPS)</v>
          </cell>
          <cell r="C3462" t="str">
            <v>Rft</v>
          </cell>
          <cell r="D3462">
            <v>14.7</v>
          </cell>
          <cell r="E3462">
            <v>1323.73</v>
          </cell>
          <cell r="F3462" t="str">
            <v>m</v>
          </cell>
          <cell r="G3462">
            <v>48.23</v>
          </cell>
          <cell r="H3462">
            <v>4342.9399999999996</v>
          </cell>
          <cell r="I3462" t="str">
            <v>24.3.5.3, 24.3.6 , 24.3.6.34</v>
          </cell>
        </row>
        <row r="3463">
          <cell r="A3463" t="str">
            <v>24-16-c-01</v>
          </cell>
          <cell r="B3463" t="str">
            <v>Providing, laying, cutting, jointing, testing and disinfecting GI pipeline in trenches, with socket joint, using GI pipes of EN 10255 - 2004 (Approved Light quality  ) including specials etc.  complete as per specifications except excavation. 1/2"  Nominal Pipe Size (NPS)</v>
          </cell>
          <cell r="C3463" t="str">
            <v>Rft</v>
          </cell>
          <cell r="D3463">
            <v>7.35</v>
          </cell>
          <cell r="E3463">
            <v>73.89</v>
          </cell>
          <cell r="F3463" t="str">
            <v>m</v>
          </cell>
          <cell r="G3463">
            <v>24.11</v>
          </cell>
          <cell r="H3463">
            <v>242.42</v>
          </cell>
          <cell r="I3463" t="str">
            <v>24.3.5.3, 24.3.6 , 24.3.6.34</v>
          </cell>
        </row>
        <row r="3464">
          <cell r="A3464" t="str">
            <v>24-16-c-02</v>
          </cell>
          <cell r="B3464" t="str">
            <v>Providing, laying, cutting, jointing, testing and disinfecting GI pipeline in trenches, with socket joint, using GI pipes of EN 10255 - 2004 (Approved Light quality  ) including specials etc.  complete as per specifications except excavation.   3/4" Nominal Pipe Size (NPS)</v>
          </cell>
          <cell r="C3464" t="str">
            <v>Rft</v>
          </cell>
          <cell r="D3464">
            <v>8.4499999999999993</v>
          </cell>
          <cell r="E3464">
            <v>103.81</v>
          </cell>
          <cell r="F3464" t="str">
            <v>m</v>
          </cell>
          <cell r="G3464">
            <v>27.73</v>
          </cell>
          <cell r="H3464">
            <v>340.59</v>
          </cell>
          <cell r="I3464" t="str">
            <v>24.3.5.3, 24.3.6 , 24.3.6.34</v>
          </cell>
        </row>
        <row r="3465">
          <cell r="A3465" t="str">
            <v>24-16-c-03</v>
          </cell>
          <cell r="B3465" t="str">
            <v>Providing, laying, cutting, jointing, testing and disinfecting GI pipeline in trenches, with socket joint, using GI pipes of EN 10255 - 2004 (Approved Light quality  ) including specials etc.Complete as per specifications except excavation.1" Nominal Pipe Size (NPS)</v>
          </cell>
          <cell r="C3465" t="str">
            <v>Rft</v>
          </cell>
          <cell r="D3465">
            <v>8.4499999999999993</v>
          </cell>
          <cell r="E3465">
            <v>143.72999999999999</v>
          </cell>
          <cell r="F3465" t="str">
            <v>m</v>
          </cell>
          <cell r="G3465">
            <v>27.73</v>
          </cell>
          <cell r="H3465">
            <v>471.56</v>
          </cell>
          <cell r="I3465" t="str">
            <v>24.3.5.3, 24.3.6 , 24.3.6.34</v>
          </cell>
        </row>
        <row r="3466">
          <cell r="A3466" t="str">
            <v>24-16-c-04</v>
          </cell>
          <cell r="B3466" t="str">
            <v xml:space="preserve">Providing, laying, cutting, jointing, testing and disinfecting GI pipeline in trenches, with socket joint, using GI pipes of EN 10255 - 2004 (Approved Light quality  ) including specials etc.Complete as per specifications except excavation.1¼"  Nominal Pipe Size (NPS) </v>
          </cell>
          <cell r="C3466" t="str">
            <v>Rft</v>
          </cell>
          <cell r="D3466">
            <v>9.7799999999999994</v>
          </cell>
          <cell r="E3466">
            <v>184.99</v>
          </cell>
          <cell r="F3466" t="str">
            <v>m</v>
          </cell>
          <cell r="G3466">
            <v>32.07</v>
          </cell>
          <cell r="H3466">
            <v>606.91</v>
          </cell>
          <cell r="I3466" t="str">
            <v>24.3.5.3, 24.3.6 , 24.3.6.34</v>
          </cell>
        </row>
        <row r="3467">
          <cell r="A3467" t="str">
            <v>24-16-c-05</v>
          </cell>
          <cell r="B3467" t="str">
            <v>Providing, laying, cutting, jointing, testing and disinfecting GI pipeline in trenches, with socket joint, using GI pipes of EN 10255 - 2004 (Approved Light quality  ) including specials etc.Complete as per specifications except excavation.'1½"  Nominal Pipe Size (NPS)</v>
          </cell>
          <cell r="C3467" t="str">
            <v>Rft</v>
          </cell>
          <cell r="D3467">
            <v>9.7799999999999994</v>
          </cell>
          <cell r="E3467">
            <v>229.34</v>
          </cell>
          <cell r="F3467" t="str">
            <v>m</v>
          </cell>
          <cell r="G3467">
            <v>32.07</v>
          </cell>
          <cell r="H3467">
            <v>752.43</v>
          </cell>
          <cell r="I3467" t="str">
            <v>24.3.5.3, 24.3.6 , 24.3.6.34</v>
          </cell>
        </row>
        <row r="3468">
          <cell r="A3468" t="str">
            <v>24-16-c-06</v>
          </cell>
          <cell r="B3468" t="str">
            <v xml:space="preserve">Providing, laying, cutting, jointing, testing and disinfecting GI pipeline in trenches, with socket joint, using GI pipes of EN 10255 - 2004 (Approved Light quality  ) including specials etc.Complete as per specifications except excavation.'2"  Nominal Pipe Size (NPS) </v>
          </cell>
          <cell r="C3468" t="str">
            <v>Rft</v>
          </cell>
          <cell r="D3468">
            <v>10.220000000000001</v>
          </cell>
          <cell r="E3468">
            <v>287.44</v>
          </cell>
          <cell r="F3468" t="str">
            <v>m</v>
          </cell>
          <cell r="G3468">
            <v>33.520000000000003</v>
          </cell>
          <cell r="H3468">
            <v>943.03</v>
          </cell>
          <cell r="I3468" t="str">
            <v>24.3.5.3, 24.3.6 , 24.3.6.34</v>
          </cell>
        </row>
        <row r="3469">
          <cell r="A3469" t="str">
            <v>24-16-c-07</v>
          </cell>
          <cell r="B3469" t="str">
            <v>Providing, laying, cutting, jointing, testing and disinfecting GI pipeline in trenches, with socket joint, using GI pipes of EN 10255 - 2004 (Approved Light quality  ) including specials etc.Complete as per specifications except excavation.'2½"  Nominal Pipe Size (NPS)</v>
          </cell>
          <cell r="C3469" t="str">
            <v>Rft</v>
          </cell>
          <cell r="D3469">
            <v>10.51</v>
          </cell>
          <cell r="E3469">
            <v>405.27</v>
          </cell>
          <cell r="F3469" t="str">
            <v>m</v>
          </cell>
          <cell r="G3469">
            <v>34.479999999999997</v>
          </cell>
          <cell r="H3469">
            <v>1329.64</v>
          </cell>
          <cell r="I3469" t="str">
            <v>24.3.5.3, 24.3.6 , 24.3.6.34</v>
          </cell>
        </row>
        <row r="3470">
          <cell r="A3470" t="str">
            <v>24-16-c-08</v>
          </cell>
          <cell r="B3470" t="str">
            <v>Providing, laying, cutting, jointing, testing and disinfecting GI pipeline in trenches, with socket joint, using GI pipes of EN 10255 - 2004 (Approved Light quality  ) including specials etc.Complete as per specifications except excavation.3"  Nominal Pipe Size (NPS)</v>
          </cell>
          <cell r="C3470" t="str">
            <v>Rft</v>
          </cell>
          <cell r="D3470">
            <v>11.76</v>
          </cell>
          <cell r="E3470">
            <v>475.27</v>
          </cell>
          <cell r="F3470" t="str">
            <v>m</v>
          </cell>
          <cell r="G3470">
            <v>38.58</v>
          </cell>
          <cell r="H3470">
            <v>1559.3</v>
          </cell>
          <cell r="I3470" t="str">
            <v>24.3.5.3, 24.3.6 , 24.3.6.34</v>
          </cell>
        </row>
        <row r="3471">
          <cell r="A3471" t="str">
            <v>24-16-c-09</v>
          </cell>
          <cell r="B3471" t="str">
            <v>Providing, laying, cutting, jointing, testing and disinfecting GI pipeline in trenches, with socket joint, using GI pipes of EN 10255 - 2004 (Approved Light quality  ) including specials etc.Complete as per specifications except excavation.4"  Nominal Pipe Size (NPS)</v>
          </cell>
          <cell r="C3471" t="str">
            <v>Rft</v>
          </cell>
          <cell r="D3471">
            <v>12.72</v>
          </cell>
          <cell r="E3471">
            <v>686.92</v>
          </cell>
          <cell r="F3471" t="str">
            <v>m</v>
          </cell>
          <cell r="G3471">
            <v>41.72</v>
          </cell>
          <cell r="H3471">
            <v>2253.6799999999998</v>
          </cell>
          <cell r="I3471" t="str">
            <v>24.3.5.3, 24.3.6 , 24.3.6.34</v>
          </cell>
        </row>
        <row r="3472">
          <cell r="A3472" t="str">
            <v>24-16-c-10</v>
          </cell>
          <cell r="B3472" t="str">
            <v>Providing, laying, cutting, jointing, testing and disinfecting GI pipeline in trenches, with socket joint, using GI pipes of EN 10255 - 2004 (Approved Light quality  ) including specials etc.Complete as per specifications except excavation.5"  Nominal Pipe Size (NPS)</v>
          </cell>
          <cell r="C3472" t="str">
            <v>Rft</v>
          </cell>
          <cell r="D3472">
            <v>14.7</v>
          </cell>
          <cell r="E3472">
            <v>932.86</v>
          </cell>
          <cell r="F3472" t="str">
            <v>m</v>
          </cell>
          <cell r="G3472">
            <v>48.23</v>
          </cell>
          <cell r="H3472">
            <v>3060.55</v>
          </cell>
          <cell r="I3472" t="str">
            <v>24.3.5.3, 24.3.6 , 24.3.6.34</v>
          </cell>
        </row>
        <row r="3473">
          <cell r="A3473" t="str">
            <v>24-16-c-11</v>
          </cell>
          <cell r="B3473" t="str">
            <v>Providing, laying, cutting, jointing, testing and disinfecting GI pipeline in trenches, with socket joint, using GI pipes of EN 10255 - 2004 (Approved Light quality  ) including specials etc.Complete as per specifications except excavation.6"  Nominal Pipe Size (NPS)</v>
          </cell>
          <cell r="C3473" t="str">
            <v>Rft</v>
          </cell>
          <cell r="D3473">
            <v>14.7</v>
          </cell>
          <cell r="E3473">
            <v>1112.5</v>
          </cell>
          <cell r="F3473" t="str">
            <v>m</v>
          </cell>
          <cell r="G3473">
            <v>48.23</v>
          </cell>
          <cell r="H3473">
            <v>3649.94</v>
          </cell>
          <cell r="I3473" t="str">
            <v>24.3.5.3, 24.3.6 , 24.3.6.34</v>
          </cell>
        </row>
        <row r="3474">
          <cell r="A3474" t="str">
            <v>24-16-c-12</v>
          </cell>
          <cell r="B3474" t="str">
            <v>Providing, laying, cutting, jointing, testing and disinfecting GI pipeline in trenches, with socket joint, using GI pipes of EN 10255 - 2004 (Approved Extra Light quality  ) including specials etc.  complete as per specifications except excavation.   1/2"  Nominal Pipe Size (NPS)</v>
          </cell>
          <cell r="C3474" t="str">
            <v>Rft</v>
          </cell>
          <cell r="D3474">
            <v>7.35</v>
          </cell>
          <cell r="E3474">
            <v>72.56</v>
          </cell>
          <cell r="F3474" t="str">
            <v>m</v>
          </cell>
          <cell r="G3474">
            <v>24.11</v>
          </cell>
          <cell r="H3474">
            <v>238.06</v>
          </cell>
          <cell r="I3474" t="str">
            <v>24.3.5.3, 24.3.6 , 24.3.6.34</v>
          </cell>
        </row>
        <row r="3475">
          <cell r="A3475" t="str">
            <v>24-16-c-13</v>
          </cell>
          <cell r="B3475" t="str">
            <v>Providing, laying, cutting, jointing, testing and disinfecting GI pipeline in trenches, with socket joint, using GI pipes of EN 10255 - 2004 (Approved Extra Light quality  ) including specials etc.  complete as per specifications except excavation.   3/4"  Nominal Pipe Size (NPS)</v>
          </cell>
          <cell r="C3475" t="str">
            <v>Rft</v>
          </cell>
          <cell r="D3475">
            <v>8.4499999999999993</v>
          </cell>
          <cell r="E3475">
            <v>100.03</v>
          </cell>
          <cell r="F3475" t="str">
            <v>m</v>
          </cell>
          <cell r="G3475">
            <v>27.73</v>
          </cell>
          <cell r="H3475">
            <v>328.2</v>
          </cell>
          <cell r="I3475" t="str">
            <v>24.3.5.3, 24.3.6 , 24.3.6.34</v>
          </cell>
        </row>
        <row r="3476">
          <cell r="A3476" t="str">
            <v>24-16-c-14</v>
          </cell>
          <cell r="B3476" t="str">
            <v>Providing, laying, cutting, jointing, testing and disinfecting GI pipeline in trenches, with socket joint, using GI pipes of EN 10255 - 2004 (Approved Extra Light quality  ) including specials etc.  complete as per specifications except excavation.   1"  Nominal Pipe Size (NPS)</v>
          </cell>
          <cell r="C3476" t="str">
            <v>Rft</v>
          </cell>
          <cell r="D3476">
            <v>8.4499999999999993</v>
          </cell>
          <cell r="E3476">
            <v>138.76</v>
          </cell>
          <cell r="F3476" t="str">
            <v>m</v>
          </cell>
          <cell r="G3476">
            <v>27.73</v>
          </cell>
          <cell r="H3476">
            <v>455.25</v>
          </cell>
          <cell r="I3476" t="str">
            <v>24.3.5.3, 24.3.6 , 24.3.6.34</v>
          </cell>
        </row>
        <row r="3477">
          <cell r="A3477" t="str">
            <v>24-16-c-15</v>
          </cell>
          <cell r="B3477" t="str">
            <v>Providing, laying, cutting, jointing, testing and disinfecting GI pipeline in trenches, with socket joint, using GI pipes of EN 10255 - 2004 (Approved Extra Light quality  ) including specials etc.  complete as per specifications except excavation.   1 1/4"  Nominal Pipe Size (NPS)</v>
          </cell>
          <cell r="C3477" t="str">
            <v>Rft</v>
          </cell>
          <cell r="D3477">
            <v>9.7799999999999994</v>
          </cell>
          <cell r="E3477">
            <v>179.57</v>
          </cell>
          <cell r="F3477" t="str">
            <v>m</v>
          </cell>
          <cell r="G3477">
            <v>32.07</v>
          </cell>
          <cell r="H3477">
            <v>589.13</v>
          </cell>
          <cell r="I3477" t="str">
            <v>24.3.5.3, 24.3.6 , 24.3.6.34</v>
          </cell>
        </row>
        <row r="3478">
          <cell r="A3478" t="str">
            <v>24-16-c-16</v>
          </cell>
          <cell r="B3478" t="str">
            <v>Providing, laying, cutting, jointing, testing and disinfecting GI pipeline in trenches, with socket joint, using GI pipes of EN 10255 - 2004 (Approved Extra Light quality  ) including specials etc.  complete as per specifications except excavation.   1 1/2"  Nominal Pipe Size (NPS)</v>
          </cell>
          <cell r="C3478" t="str">
            <v>Rft</v>
          </cell>
          <cell r="D3478">
            <v>9.7799999999999994</v>
          </cell>
          <cell r="E3478">
            <v>223.05</v>
          </cell>
          <cell r="F3478" t="str">
            <v>m</v>
          </cell>
          <cell r="G3478">
            <v>32.07</v>
          </cell>
          <cell r="H3478">
            <v>731.8</v>
          </cell>
          <cell r="I3478" t="str">
            <v>24.3.5.3, 24.3.6 , 24.3.6.34</v>
          </cell>
        </row>
        <row r="3479">
          <cell r="A3479" t="str">
            <v>24-16-c-17</v>
          </cell>
          <cell r="B3479" t="str">
            <v>Providing, laying, cutting, jointing, testing and disinfecting GI pipeline in trenches, with socket joint, using GI pipes of EN 10255 - 2004 (Approved Extra Light quality  ) including specials etc.  complete as per specifications except excavation.   2"  Nominal Pipe Size (NPS)</v>
          </cell>
          <cell r="C3479" t="str">
            <v>Rft</v>
          </cell>
          <cell r="D3479">
            <v>10.220000000000001</v>
          </cell>
          <cell r="E3479">
            <v>281.61</v>
          </cell>
          <cell r="F3479" t="str">
            <v>m</v>
          </cell>
          <cell r="G3479">
            <v>33.520000000000003</v>
          </cell>
          <cell r="H3479">
            <v>923.91</v>
          </cell>
          <cell r="I3479" t="str">
            <v>24.3.5.3, 24.3.6 , 24.3.6.34</v>
          </cell>
        </row>
        <row r="3480">
          <cell r="A3480" t="str">
            <v>24-16-c-18</v>
          </cell>
          <cell r="B3480" t="str">
            <v>Providing, laying, cutting, jointing, testing and disinfecting GI pipeline in trenches, with socket joint, using GI pipes of EN 10255 - 2004 (Approved Extra Light quality  ) including specials etc.  complete as per specifications except excavation.   2 1/2"  Nominal Pipe Size (NPS)</v>
          </cell>
          <cell r="C3480" t="str">
            <v>Rft</v>
          </cell>
          <cell r="D3480">
            <v>10.51</v>
          </cell>
          <cell r="E3480">
            <v>391.5</v>
          </cell>
          <cell r="F3480" t="str">
            <v>m</v>
          </cell>
          <cell r="G3480">
            <v>34.479999999999997</v>
          </cell>
          <cell r="H3480">
            <v>1284.46</v>
          </cell>
          <cell r="I3480" t="str">
            <v>24.3.5.3, 24.3.6 , 24.3.6.34</v>
          </cell>
        </row>
        <row r="3481">
          <cell r="A3481" t="str">
            <v>24-16-c-19</v>
          </cell>
          <cell r="B3481" t="str">
            <v>Providing, laying, cutting, jointing, testing and disinfecting GI pipeline in trenches, with socket joint, using GI pipes of EN 10255 - 2004 (Approved Extra Light quality  ) including specials etc.  complete as per specifications except excavation.   3"  Nominal Pipe Size (NPS)</v>
          </cell>
          <cell r="C3481" t="str">
            <v>Rft</v>
          </cell>
          <cell r="D3481">
            <v>11.76</v>
          </cell>
          <cell r="E3481">
            <v>452.72</v>
          </cell>
          <cell r="F3481" t="str">
            <v>m</v>
          </cell>
          <cell r="G3481">
            <v>38.58</v>
          </cell>
          <cell r="H3481">
            <v>1485.29</v>
          </cell>
          <cell r="I3481" t="str">
            <v>24.3.5.3, 24.3.6 , 24.3.6.34</v>
          </cell>
        </row>
        <row r="3482">
          <cell r="A3482" t="str">
            <v>24-16-c-20</v>
          </cell>
          <cell r="B3482" t="str">
            <v>Providing, laying, cutting, jointing, testing and disinfecting GI pipeline in trenches, with socket joint, using GI pipes of EN 10255 - 2004 (Approved Extra Light quality  ) including specials etc.  complete as per specifications except excavation.   4"  Nominal Pipe Size (NPS)</v>
          </cell>
          <cell r="C3482" t="str">
            <v>Rft</v>
          </cell>
          <cell r="D3482">
            <v>12.72</v>
          </cell>
          <cell r="E3482">
            <v>645.38</v>
          </cell>
          <cell r="F3482" t="str">
            <v>m</v>
          </cell>
          <cell r="G3482">
            <v>41.72</v>
          </cell>
          <cell r="H3482">
            <v>2117.37</v>
          </cell>
          <cell r="I3482" t="str">
            <v>24.3.5.3, 24.3.6 , 24.3.6.34</v>
          </cell>
        </row>
        <row r="3483">
          <cell r="A3483" t="str">
            <v>24-16-c-21</v>
          </cell>
          <cell r="B3483" t="str">
            <v>Providing, laying, cutting, jointing, testing and disinfecting GI pipeline in trenches, with socket joint, using GI pipes of EN 10255 - 2004 (Approved Extra Light quality  ) including specials etc.  complete as per specifications except excavation.   5"  Nominal Pipe Size (NPS)</v>
          </cell>
          <cell r="C3483" t="str">
            <v>Rft</v>
          </cell>
          <cell r="D3483">
            <v>14.7</v>
          </cell>
          <cell r="E3483">
            <v>891.73</v>
          </cell>
          <cell r="F3483" t="str">
            <v>m</v>
          </cell>
          <cell r="G3483">
            <v>48.23</v>
          </cell>
          <cell r="H3483">
            <v>2925.63</v>
          </cell>
          <cell r="I3483" t="str">
            <v>24.3.5.3, 24.3.6 , 24.3.6.34</v>
          </cell>
        </row>
        <row r="3484">
          <cell r="A3484" t="str">
            <v>24-16-c-22</v>
          </cell>
          <cell r="B3484" t="str">
            <v>Providing, laying, cutting, jointing, testing and disinfecting GI pipeline in trenches, with socket joint, using GI pipes of EN 10255 - 2004 (Approved Extra Light quality  ) including specials etc.  complete as per specifications except excavation.   6"  Nominal Pipe Size (NPS)</v>
          </cell>
          <cell r="C3484" t="str">
            <v>Rft</v>
          </cell>
          <cell r="D3484">
            <v>14.7</v>
          </cell>
          <cell r="E3484">
            <v>1055.04</v>
          </cell>
          <cell r="F3484" t="str">
            <v>m</v>
          </cell>
          <cell r="G3484">
            <v>48.23</v>
          </cell>
          <cell r="H3484">
            <v>3461.4</v>
          </cell>
          <cell r="I3484" t="str">
            <v>24.3.5.3, 24.3.6 , 24.3.6.34</v>
          </cell>
        </row>
        <row r="3485">
          <cell r="A3485" t="str">
            <v>24-16-c-23</v>
          </cell>
          <cell r="B3485" t="str">
            <v>Providing, laying, cutting, jointing, testing and disinfecting GI pipeline in trenches, with socket joint, using GI pipes of EN 10255 - 2004 (Approved Extra Light quality  ) including specials etc.  complete as per specifications except excavation.   8"  Nominal Pipe Size (NPS)</v>
          </cell>
          <cell r="C3485" t="str">
            <v>Rft</v>
          </cell>
          <cell r="D3485">
            <v>44.1</v>
          </cell>
          <cell r="E3485">
            <v>1652.81</v>
          </cell>
          <cell r="F3485" t="str">
            <v>m</v>
          </cell>
          <cell r="G3485">
            <v>144.68</v>
          </cell>
          <cell r="H3485">
            <v>5422.59</v>
          </cell>
          <cell r="I3485" t="str">
            <v>24.3.5.3, 24.3.6 , 24.3.6.34</v>
          </cell>
        </row>
        <row r="3486">
          <cell r="A3486" t="str">
            <v>24-17-a-01</v>
          </cell>
          <cell r="B3486" t="str">
            <v>Providing laying, cutting, jointing, testing &amp; disinfecting AC pipeline of BSS with "B" Class working pressure pipe in trenches with cement joint &amp; rubbering complete in all  respect: except excavation.   3" Nominal Pipe Size (NPS)</v>
          </cell>
          <cell r="C3486" t="str">
            <v>Rft</v>
          </cell>
          <cell r="D3486">
            <v>15.08</v>
          </cell>
          <cell r="E3486">
            <v>297.10000000000002</v>
          </cell>
          <cell r="F3486" t="str">
            <v>m</v>
          </cell>
          <cell r="G3486">
            <v>49.47</v>
          </cell>
          <cell r="H3486">
            <v>974.74</v>
          </cell>
          <cell r="I3486" t="str">
            <v>24.3.5.3, 24.3.6 , 24.3.6.34</v>
          </cell>
        </row>
        <row r="3487">
          <cell r="A3487" t="str">
            <v>24-17-a-02</v>
          </cell>
          <cell r="B3487" t="str">
            <v>Providing laying, cutting, jointing, testing &amp; disinfecting AC pipeline of BSS with "B" Class working pressure pipe in trenches with cement joint &amp; rubbering complete in all  respect: except excavation.    4"  Nominal Pipe Size (NPS)</v>
          </cell>
          <cell r="C3487" t="str">
            <v>Rft</v>
          </cell>
          <cell r="D3487">
            <v>45.42</v>
          </cell>
          <cell r="E3487">
            <v>415.87</v>
          </cell>
          <cell r="F3487" t="str">
            <v>m</v>
          </cell>
          <cell r="G3487">
            <v>149.01</v>
          </cell>
          <cell r="H3487">
            <v>1364.39</v>
          </cell>
          <cell r="I3487" t="str">
            <v>24.3.5.5, 24.3.6 , 24.3.6.34</v>
          </cell>
        </row>
        <row r="3488">
          <cell r="A3488" t="str">
            <v>24-17-a-03</v>
          </cell>
          <cell r="B3488" t="str">
            <v>Providing laying, cutting, jointing, testing &amp; disinfecting AC pipeline of BSS with "B" Class working pressure pipe in trenches with cement joint &amp; rubbering complete in all  respect: except excavation.    6"  Nominal Pipe Size (NPS)</v>
          </cell>
          <cell r="C3488" t="str">
            <v>Rft</v>
          </cell>
          <cell r="D3488">
            <v>49.52</v>
          </cell>
          <cell r="E3488">
            <v>639.85</v>
          </cell>
          <cell r="F3488" t="str">
            <v>m</v>
          </cell>
          <cell r="G3488">
            <v>162.47</v>
          </cell>
          <cell r="H3488">
            <v>2099.25</v>
          </cell>
          <cell r="I3488" t="str">
            <v>24.3.5.5, 24.3.6 , 24.3.6.34</v>
          </cell>
        </row>
        <row r="3489">
          <cell r="A3489" t="str">
            <v>24-17-a-04</v>
          </cell>
          <cell r="B3489" t="str">
            <v>Providing laying, cutting, jointing, testing &amp; disinfecting AC pipeline of BSS with "B" Class working pressure pipe in trenches with cement joint &amp; rubbering complete in all  respect: except excavation.    8" Nominal Pipe Size (NPS)</v>
          </cell>
          <cell r="C3489" t="str">
            <v>Rft</v>
          </cell>
          <cell r="D3489">
            <v>55.47</v>
          </cell>
          <cell r="E3489">
            <v>1053.29</v>
          </cell>
          <cell r="F3489" t="str">
            <v>m</v>
          </cell>
          <cell r="G3489">
            <v>181.98</v>
          </cell>
          <cell r="H3489">
            <v>3455.69</v>
          </cell>
          <cell r="I3489" t="str">
            <v>24.3.5.5, 24.3.6 , 24.3.6.34</v>
          </cell>
        </row>
        <row r="3490">
          <cell r="A3490" t="str">
            <v>24-17-a-05</v>
          </cell>
          <cell r="B3490" t="str">
            <v>Providing laying, cutting, jointing, testing &amp; disinfecting AC pipeline of BSS with "B" Class working pressure pipe in trenches with cement joint &amp; rubbering complete in all  respect: except excavation.    10" Nominal Pipe Size (NPS)</v>
          </cell>
          <cell r="C3490" t="str">
            <v>Rft</v>
          </cell>
          <cell r="D3490">
            <v>63</v>
          </cell>
          <cell r="E3490">
            <v>1422.91</v>
          </cell>
          <cell r="F3490" t="str">
            <v>m</v>
          </cell>
          <cell r="G3490">
            <v>206.7</v>
          </cell>
          <cell r="H3490">
            <v>4668.3500000000004</v>
          </cell>
          <cell r="I3490" t="str">
            <v>24.3.5.5, 24.3.6 , 24.3.6.34</v>
          </cell>
        </row>
        <row r="3491">
          <cell r="A3491" t="str">
            <v>24-17-a-06</v>
          </cell>
          <cell r="B3491" t="str">
            <v>Providing laying, cutting, jointing, testing &amp; disinfecting AC pipeline of BSS with "B" Class working pressure pipe in trenches with cement joint &amp; rubbering complete in all  respect: except excavation.    12"  Nominal Pipe Size (NPS)</v>
          </cell>
          <cell r="C3491" t="str">
            <v>Rft</v>
          </cell>
          <cell r="D3491">
            <v>70.98</v>
          </cell>
          <cell r="E3491">
            <v>1871.85</v>
          </cell>
          <cell r="F3491" t="str">
            <v>m</v>
          </cell>
          <cell r="G3491">
            <v>232.88</v>
          </cell>
          <cell r="H3491">
            <v>6141.23</v>
          </cell>
          <cell r="I3491" t="str">
            <v>24.3.5.5, 24.3.6 , 24.3.6.34</v>
          </cell>
        </row>
        <row r="3492">
          <cell r="A3492" t="str">
            <v>24-17-a-07</v>
          </cell>
          <cell r="B3492" t="str">
            <v>Providing laying, cutting, jointing, testing &amp; disinfecting AC pipeline of BSS with "B" Class working pressure pipe in trenches with cement joint &amp; rubbering complete in all  respect: except excavation.    14"  Nominal Pipe Size (NPS)</v>
          </cell>
          <cell r="C3492" t="str">
            <v>Rft</v>
          </cell>
          <cell r="D3492">
            <v>75.19</v>
          </cell>
          <cell r="E3492">
            <v>3610</v>
          </cell>
          <cell r="F3492" t="str">
            <v>m</v>
          </cell>
          <cell r="G3492">
            <v>246.69</v>
          </cell>
          <cell r="H3492">
            <v>11843.83</v>
          </cell>
          <cell r="I3492" t="str">
            <v>24.3.5.5, 24.3.6 , 24.3.6.34</v>
          </cell>
        </row>
        <row r="3493">
          <cell r="A3493" t="str">
            <v>24-17-a-08</v>
          </cell>
          <cell r="B3493" t="str">
            <v>Providing laying, cutting, jointing, testing &amp; disinfecting AC pipeline of BSS with "B" Class working pressure pipe in trenches with cement joint &amp; rubbering complete in all  respect: except excavation.    16"  Nominal Pipe Size (NPS)</v>
          </cell>
          <cell r="C3493" t="str">
            <v>Rft</v>
          </cell>
          <cell r="D3493">
            <v>80.56</v>
          </cell>
          <cell r="E3493">
            <v>4488.91</v>
          </cell>
          <cell r="F3493" t="str">
            <v>m</v>
          </cell>
          <cell r="G3493">
            <v>264.29000000000002</v>
          </cell>
          <cell r="H3493">
            <v>14727.4</v>
          </cell>
          <cell r="I3493" t="str">
            <v>24.3.5.5, 24.3.6 , 24.3.6.34</v>
          </cell>
        </row>
        <row r="3494">
          <cell r="A3494" t="str">
            <v>24-17-a-09</v>
          </cell>
          <cell r="B3494" t="str">
            <v>Providing laying, cutting, jointing, testing &amp; disinfecting AC pipeline of BSS with "B" Class working pressure pipe in trenches with cement joint &amp; rubbering complete in all  respect: except excavation.    18"  Nominal Pipe Size (NPS)</v>
          </cell>
          <cell r="C3494" t="str">
            <v>Rft</v>
          </cell>
          <cell r="D3494">
            <v>86.71</v>
          </cell>
          <cell r="E3494">
            <v>4495.0600000000004</v>
          </cell>
          <cell r="F3494" t="str">
            <v>m</v>
          </cell>
          <cell r="G3494">
            <v>284.47000000000003</v>
          </cell>
          <cell r="H3494">
            <v>14747.58</v>
          </cell>
          <cell r="I3494" t="str">
            <v>24.3.5.5, 24.3.6 , 24.3.6.34</v>
          </cell>
        </row>
        <row r="3495">
          <cell r="A3495" t="str">
            <v>24-17-a-10</v>
          </cell>
          <cell r="B3495" t="str">
            <v>Providing laying, cutting, jointing, testing &amp; disinfecting AC pipeline of BSS with "B" Class working pressure pipe in trenches with cement joint &amp; rubbering complete in all  respect: except excavation.    20"  Nominal Pipe Size (NPS)</v>
          </cell>
          <cell r="C3495" t="str">
            <v>Rft</v>
          </cell>
          <cell r="D3495">
            <v>105.47</v>
          </cell>
          <cell r="E3495">
            <v>5534.35</v>
          </cell>
          <cell r="F3495" t="str">
            <v>m</v>
          </cell>
          <cell r="G3495">
            <v>346.02</v>
          </cell>
          <cell r="H3495">
            <v>18157.32</v>
          </cell>
          <cell r="I3495" t="str">
            <v>24.3.5.5, 24.3.6 , 24.3.6.34</v>
          </cell>
        </row>
        <row r="3496">
          <cell r="A3496" t="str">
            <v>24-17-a-11</v>
          </cell>
          <cell r="B3496" t="str">
            <v>Providing laying, cutting, jointing, testing &amp; disinfecting AC pipeline of BSS with "B" Class working pressure pipe in trenches with cement joint &amp; rubbering complete in all  respect: except excavation.    24"  Nominal Pipe Size (NPS)</v>
          </cell>
          <cell r="C3496" t="str">
            <v>Rft</v>
          </cell>
          <cell r="D3496">
            <v>115</v>
          </cell>
          <cell r="E3496">
            <v>7625.58</v>
          </cell>
          <cell r="F3496" t="str">
            <v>m</v>
          </cell>
          <cell r="G3496">
            <v>377.31</v>
          </cell>
          <cell r="H3496">
            <v>25018.3</v>
          </cell>
          <cell r="I3496" t="str">
            <v>24.3.5.5, 24.3.6 , 24.3.6.34</v>
          </cell>
        </row>
        <row r="3497">
          <cell r="A3497" t="str">
            <v>24-17-b-01</v>
          </cell>
          <cell r="B3497" t="str">
            <v>Providing laying, cutting, jointing, testing &amp; disinfecting AC pipeline of BSS with "C" Class working pressure pipe in trenches with cement joint &amp; rubbering complete in all  respect: except excavation.    4"  Nominal Pipe Size (NPS)</v>
          </cell>
          <cell r="C3497" t="str">
            <v>Rft</v>
          </cell>
          <cell r="D3497">
            <v>45.42</v>
          </cell>
          <cell r="E3497">
            <v>455.3</v>
          </cell>
          <cell r="F3497" t="str">
            <v>m</v>
          </cell>
          <cell r="G3497">
            <v>149.01</v>
          </cell>
          <cell r="H3497">
            <v>1493.77</v>
          </cell>
          <cell r="I3497" t="str">
            <v>24.3.6 , 24.3.6.34</v>
          </cell>
        </row>
        <row r="3498">
          <cell r="A3498" t="str">
            <v>24-17-b-02</v>
          </cell>
          <cell r="B3498" t="str">
            <v>Providing laying, cutting, jointing, testing &amp; disinfecting AC pipeline of BSS with "C" Class working pressure pipe in trenches with cement joint &amp; rubbering complete in all  respect: except excavation.    6"  Nominal Pipe Size (NPS)</v>
          </cell>
          <cell r="C3498" t="str">
            <v>Rft</v>
          </cell>
          <cell r="D3498">
            <v>49.52</v>
          </cell>
          <cell r="E3498">
            <v>761.74</v>
          </cell>
          <cell r="F3498" t="str">
            <v>m</v>
          </cell>
          <cell r="G3498">
            <v>162.47</v>
          </cell>
          <cell r="H3498">
            <v>2499.15</v>
          </cell>
          <cell r="I3498" t="str">
            <v>24.3.6 , 24.3.6.34</v>
          </cell>
        </row>
        <row r="3499">
          <cell r="A3499" t="str">
            <v>24-17-b-03</v>
          </cell>
          <cell r="B3499" t="str">
            <v>Providing laying, cutting, jointing, testing &amp; disinfecting AC pipeline of BSS with "C" Class working pressure pipe in trenches with cement joint &amp; rubbering complete in all  respect: except excavation.    8"  Nominal Pipe Size (NPS)</v>
          </cell>
          <cell r="C3499" t="str">
            <v>Rft</v>
          </cell>
          <cell r="D3499">
            <v>55.47</v>
          </cell>
          <cell r="E3499">
            <v>1187.1300000000001</v>
          </cell>
          <cell r="F3499" t="str">
            <v>m</v>
          </cell>
          <cell r="G3499">
            <v>181.98</v>
          </cell>
          <cell r="H3499">
            <v>3894.79</v>
          </cell>
          <cell r="I3499" t="str">
            <v>24.3.6 , 24.3.6.34</v>
          </cell>
        </row>
        <row r="3500">
          <cell r="A3500" t="str">
            <v>24-17-b-04</v>
          </cell>
          <cell r="B3500" t="str">
            <v>Providing laying, cutting, jointing, testing &amp; disinfecting AC pipeline of BSS with "C" Class working pressure pipe in trenches with cement joint &amp; rubbering complete in all  respect: except excavation.    10"  Nominal Pipe Size (NPS)</v>
          </cell>
          <cell r="C3500" t="str">
            <v>Rft</v>
          </cell>
          <cell r="D3500">
            <v>63.63</v>
          </cell>
          <cell r="E3500">
            <v>1644.61</v>
          </cell>
          <cell r="F3500" t="str">
            <v>m</v>
          </cell>
          <cell r="G3500">
            <v>208.75</v>
          </cell>
          <cell r="H3500">
            <v>5395.71</v>
          </cell>
          <cell r="I3500" t="str">
            <v>24.3.6 , 24.3.6.34</v>
          </cell>
        </row>
        <row r="3501">
          <cell r="A3501" t="str">
            <v>24-17-b-05</v>
          </cell>
          <cell r="B3501" t="str">
            <v>Providing laying, cutting, jointing, testing &amp; disinfecting AC pipeline of BSS with "C" Class working pressure pipe in trenches with cement joint &amp; rubbering complete in all  respect: except excavation.    12"  Nominal Pipe Size (NPS)</v>
          </cell>
          <cell r="C3501" t="str">
            <v>Rft</v>
          </cell>
          <cell r="D3501">
            <v>71.819999999999993</v>
          </cell>
          <cell r="E3501">
            <v>2276.59</v>
          </cell>
          <cell r="F3501" t="str">
            <v>m</v>
          </cell>
          <cell r="G3501">
            <v>235.62</v>
          </cell>
          <cell r="H3501">
            <v>7469.13</v>
          </cell>
          <cell r="I3501" t="str">
            <v>24.3.6 , 24.3.6.34</v>
          </cell>
        </row>
        <row r="3502">
          <cell r="A3502" t="str">
            <v>24-17-b-06</v>
          </cell>
          <cell r="B3502" t="str">
            <v>Providing laying, cutting, jointing, testing &amp; disinfecting AC pipeline of BSS with "C" Class working pressure pipe in trenches with cement joint &amp; rubbering complete in all  respect: except excavation.    14"  Nominal Pipe Size (NPS)</v>
          </cell>
          <cell r="C3502" t="str">
            <v>Rft</v>
          </cell>
          <cell r="D3502">
            <v>75.19</v>
          </cell>
          <cell r="E3502">
            <v>4151.34</v>
          </cell>
          <cell r="F3502" t="str">
            <v>m</v>
          </cell>
          <cell r="G3502">
            <v>246.69</v>
          </cell>
          <cell r="H3502">
            <v>13619.87</v>
          </cell>
          <cell r="I3502" t="str">
            <v>24.3.6 , 24.3.6.34</v>
          </cell>
        </row>
        <row r="3503">
          <cell r="A3503" t="str">
            <v>24-17-b-07</v>
          </cell>
          <cell r="B3503" t="str">
            <v>Providing laying, cutting, jointing, testing &amp; disinfecting AC pipeline of BSS with "C" Class working pressure pipe in trenches with cement joint &amp; rubbering complete in all  respect: except excavation.    16"  Nominal Pipe Size (NPS)</v>
          </cell>
          <cell r="C3503" t="str">
            <v>Rft</v>
          </cell>
          <cell r="D3503">
            <v>81.489999999999995</v>
          </cell>
          <cell r="E3503">
            <v>5300.06</v>
          </cell>
          <cell r="F3503" t="str">
            <v>m</v>
          </cell>
          <cell r="G3503">
            <v>267.37</v>
          </cell>
          <cell r="H3503">
            <v>17388.64</v>
          </cell>
          <cell r="I3503" t="str">
            <v>24.3.6 , 24.3.6.34</v>
          </cell>
        </row>
        <row r="3504">
          <cell r="A3504" t="str">
            <v>24-17-b-08</v>
          </cell>
          <cell r="B3504" t="str">
            <v>Providing laying, cutting, jointing, testing &amp; disinfecting AC pipeline of BSS with "C" Class working pressure pipe in trenches with cement joint &amp; rubbering complete in all  respect: except excavation.    18"  Nominal Pipe Size (NPS)</v>
          </cell>
          <cell r="C3504" t="str">
            <v>Rft</v>
          </cell>
          <cell r="D3504">
            <v>85.56</v>
          </cell>
          <cell r="E3504">
            <v>6489.56</v>
          </cell>
          <cell r="F3504" t="str">
            <v>m</v>
          </cell>
          <cell r="G3504">
            <v>280.70999999999998</v>
          </cell>
          <cell r="H3504">
            <v>21291.22</v>
          </cell>
          <cell r="I3504" t="str">
            <v>24.3.6 , 24.3.6.34</v>
          </cell>
        </row>
        <row r="3505">
          <cell r="A3505" t="str">
            <v>24-17-b-09</v>
          </cell>
          <cell r="B3505" t="str">
            <v>Providing laying, cutting, jointing, testing &amp; disinfecting AC pipeline of BSS with "C" Class working pressure pipe in trenches with cement joint &amp; rubbering complete in all  respect: except excavation.    20"  Nominal Pipe Size (NPS)</v>
          </cell>
          <cell r="C3505" t="str">
            <v>Rft</v>
          </cell>
          <cell r="D3505">
            <v>101.51</v>
          </cell>
          <cell r="E3505">
            <v>7724.41</v>
          </cell>
          <cell r="F3505" t="str">
            <v>m</v>
          </cell>
          <cell r="G3505">
            <v>333.04</v>
          </cell>
          <cell r="H3505">
            <v>25342.57</v>
          </cell>
          <cell r="I3505" t="str">
            <v>24.3.6 , 24.3.6.34</v>
          </cell>
        </row>
        <row r="3506">
          <cell r="A3506" t="str">
            <v>24-17-b-10</v>
          </cell>
          <cell r="B3506" t="str">
            <v>Providing laying, cutting, jointing, testing &amp; disinfecting AC pipeline of BSS with "C" Class working pressure pipe in trenches with cement joint &amp; rubbering complete in all  respect: except excavation.    24"  Nominal Pipe Size (NPS)</v>
          </cell>
          <cell r="C3506" t="str">
            <v>Rft</v>
          </cell>
          <cell r="D3506">
            <v>115</v>
          </cell>
          <cell r="E3506">
            <v>10868.81</v>
          </cell>
          <cell r="F3506" t="str">
            <v>m</v>
          </cell>
          <cell r="G3506">
            <v>377.31</v>
          </cell>
          <cell r="H3506">
            <v>35658.83</v>
          </cell>
          <cell r="I3506" t="str">
            <v>24.3.6 , 24.3.6.34</v>
          </cell>
        </row>
        <row r="3507">
          <cell r="A3507" t="str">
            <v>24-17-c-01</v>
          </cell>
          <cell r="B3507" t="str">
            <v>Providing laying, cutting, jointing, testing &amp; disinfecting AC pipeline of BSS with "D" Class working pressure pipe in trenches with cement joint &amp; rubbering complete in all  respect: except excavation.    4"  Nominal Pipe Size (NPS)</v>
          </cell>
          <cell r="C3507" t="str">
            <v>Rft</v>
          </cell>
          <cell r="D3507">
            <v>53.12</v>
          </cell>
          <cell r="E3507">
            <v>521.55999999999995</v>
          </cell>
          <cell r="F3507" t="str">
            <v>m</v>
          </cell>
          <cell r="G3507">
            <v>174.29</v>
          </cell>
          <cell r="H3507">
            <v>1711.16</v>
          </cell>
          <cell r="I3507" t="str">
            <v>24.3.6 , 24.3.6.34</v>
          </cell>
        </row>
        <row r="3508">
          <cell r="A3508" t="str">
            <v>24-17-c-02</v>
          </cell>
          <cell r="B3508" t="str">
            <v>Providing laying, cutting, jointing, testing &amp; disinfecting AC pipeline of BSS with "D" Class working pressure pipe in trenches with cement joint &amp; rubbering complete in all  respect: except excavation.    6"  Nominal Pipe Size (NPS)</v>
          </cell>
          <cell r="C3508" t="str">
            <v>Rft</v>
          </cell>
          <cell r="D3508">
            <v>49.1</v>
          </cell>
          <cell r="E3508">
            <v>908.31</v>
          </cell>
          <cell r="F3508" t="str">
            <v>m</v>
          </cell>
          <cell r="G3508">
            <v>161.1</v>
          </cell>
          <cell r="H3508">
            <v>2980.02</v>
          </cell>
          <cell r="I3508" t="str">
            <v>24.3.6 , 24.3.6.34</v>
          </cell>
        </row>
        <row r="3509">
          <cell r="A3509" t="str">
            <v>24-17-c-03</v>
          </cell>
          <cell r="B3509" t="str">
            <v>Providing laying, cutting, jointing, testing &amp; disinfecting AC pipeline of BSS with "D" Class working pressure pipe in trenches with cement joint &amp; rubbering complete in all  respect: except excavation.    8"  Nominal Pipe Size (NPS)</v>
          </cell>
          <cell r="C3509" t="str">
            <v>Rft</v>
          </cell>
          <cell r="D3509">
            <v>54.95</v>
          </cell>
          <cell r="E3509">
            <v>1582.16</v>
          </cell>
          <cell r="F3509" t="str">
            <v>m</v>
          </cell>
          <cell r="G3509">
            <v>180.27</v>
          </cell>
          <cell r="H3509">
            <v>5190.8</v>
          </cell>
          <cell r="I3509" t="str">
            <v>24.3.6 , 24.3.6.34</v>
          </cell>
        </row>
        <row r="3510">
          <cell r="A3510" t="str">
            <v>24-17-c-04</v>
          </cell>
          <cell r="B3510" t="str">
            <v>Providing laying, cutting, jointing, testing &amp; disinfecting AC pipeline of BSS with "D" Class working pressure pipe in trenches with cement joint &amp; rubbering complete in all  respect: except excavation.    10"  Nominal Pipe Size (NPS)</v>
          </cell>
          <cell r="C3510" t="str">
            <v>Rft</v>
          </cell>
          <cell r="D3510">
            <v>63</v>
          </cell>
          <cell r="E3510">
            <v>2321.5500000000002</v>
          </cell>
          <cell r="F3510" t="str">
            <v>m</v>
          </cell>
          <cell r="G3510">
            <v>206.7</v>
          </cell>
          <cell r="H3510">
            <v>7616.64</v>
          </cell>
          <cell r="I3510" t="str">
            <v>24.3.6 , 24.3.6.34</v>
          </cell>
        </row>
        <row r="3511">
          <cell r="A3511" t="str">
            <v>24-17-c-05</v>
          </cell>
          <cell r="B3511" t="str">
            <v>Providing laying, cutting, jointing, testing &amp; disinfecting AC pipeline of BSS with "D" Class working pressure pipe in trenches with cement joint &amp; rubbering complete in all  respect: except excavation.    12"  Nominal Pipe Size (NPS)</v>
          </cell>
          <cell r="C3511" t="str">
            <v>Rft</v>
          </cell>
          <cell r="D3511">
            <v>70.98</v>
          </cell>
          <cell r="E3511">
            <v>3375.16</v>
          </cell>
          <cell r="F3511" t="str">
            <v>m</v>
          </cell>
          <cell r="G3511">
            <v>232.88</v>
          </cell>
          <cell r="H3511">
            <v>11073.35</v>
          </cell>
          <cell r="I3511" t="str">
            <v>24.3.6 , 24.3.6.34</v>
          </cell>
        </row>
        <row r="3512">
          <cell r="A3512" t="str">
            <v>24-17-c-06</v>
          </cell>
          <cell r="B3512" t="str">
            <v>Providing laying, cutting, jointing, testing &amp; disinfecting AC pipeline of BSS with "D" Class working pressure pipe in trenches with cement joint &amp; rubbering complete in all  respect: except excavation.    14"  Nominal Pipe Size (NPS)</v>
          </cell>
          <cell r="C3512" t="str">
            <v>Rft</v>
          </cell>
          <cell r="D3512">
            <v>75.19</v>
          </cell>
          <cell r="E3512">
            <v>5984.47</v>
          </cell>
          <cell r="F3512" t="str">
            <v>m</v>
          </cell>
          <cell r="G3512">
            <v>246.69</v>
          </cell>
          <cell r="H3512">
            <v>19634.07</v>
          </cell>
          <cell r="I3512" t="str">
            <v>24.3.6 , 24.3.6.34</v>
          </cell>
        </row>
        <row r="3513">
          <cell r="A3513" t="str">
            <v>24-17-c-07</v>
          </cell>
          <cell r="B3513" t="str">
            <v>Providing laying, cutting, jointing, testing &amp; disinfecting AC pipeline of BSS with "D" Class working pressure pipe in trenches with cement joint &amp; rubbering complete in all  respect: except excavation.    16"  Nominal Pipe Size (NPS)</v>
          </cell>
          <cell r="C3513" t="str">
            <v>Rft</v>
          </cell>
          <cell r="D3513">
            <v>80.56</v>
          </cell>
          <cell r="E3513">
            <v>7722.58</v>
          </cell>
          <cell r="F3513" t="str">
            <v>m</v>
          </cell>
          <cell r="G3513">
            <v>264.29000000000002</v>
          </cell>
          <cell r="H3513">
            <v>25336.55</v>
          </cell>
          <cell r="I3513" t="str">
            <v>24.3.6 , 24.3.6.34</v>
          </cell>
        </row>
        <row r="3514">
          <cell r="A3514" t="str">
            <v>24-17-c-08</v>
          </cell>
          <cell r="B3514" t="str">
            <v>Providing laying, cutting, jointing, testing &amp; disinfecting AC pipeline of BSS with "D" Class working pressure pipe in trenches with cement joint &amp; rubbering complete in all  respect: except excavation.    18"  Nominal Pipe Size (NPS)</v>
          </cell>
          <cell r="C3514" t="str">
            <v>Rft</v>
          </cell>
          <cell r="D3514">
            <v>85.56</v>
          </cell>
          <cell r="E3514">
            <v>9289.4500000000007</v>
          </cell>
          <cell r="F3514" t="str">
            <v>m</v>
          </cell>
          <cell r="G3514">
            <v>280.70999999999998</v>
          </cell>
          <cell r="H3514">
            <v>30477.200000000001</v>
          </cell>
          <cell r="I3514" t="str">
            <v>24.3.6 , 24.3.6.34</v>
          </cell>
        </row>
        <row r="3515">
          <cell r="A3515" t="str">
            <v>24-17-c-09</v>
          </cell>
          <cell r="B3515" t="str">
            <v>Providing laying, cutting, jointing, testing &amp; disinfecting AC pipeline of BSS with "D" Class working pressure pipe in trenches with cement joint &amp; rubbering complete in all  respect: except excavation.    20"  Nominal Pipe Size (NPS)</v>
          </cell>
          <cell r="C3515" t="str">
            <v>Rft</v>
          </cell>
          <cell r="D3515">
            <v>101.51</v>
          </cell>
          <cell r="E3515">
            <v>11335.71</v>
          </cell>
          <cell r="F3515" t="str">
            <v>m</v>
          </cell>
          <cell r="G3515">
            <v>333.04</v>
          </cell>
          <cell r="H3515">
            <v>37190.65</v>
          </cell>
          <cell r="I3515" t="str">
            <v>24.3.6 , 24.3.6.34</v>
          </cell>
        </row>
        <row r="3516">
          <cell r="A3516" t="str">
            <v>24-17-c-10</v>
          </cell>
          <cell r="B3516" t="str">
            <v>Providing laying, cutting, jointing, testing &amp; disinfecting AC pipeline of BSS with "D" Class working pressure pipe in trenches with cement joint &amp; rubbering complete in all  respect: except excavation.    24"  Nominal Pipe Size (NPS)</v>
          </cell>
          <cell r="C3516" t="str">
            <v>Rft</v>
          </cell>
          <cell r="D3516">
            <v>115</v>
          </cell>
          <cell r="E3516">
            <v>16359.83</v>
          </cell>
          <cell r="F3516" t="str">
            <v>m</v>
          </cell>
          <cell r="G3516">
            <v>377.31</v>
          </cell>
          <cell r="H3516">
            <v>53673.98</v>
          </cell>
          <cell r="I3516" t="str">
            <v>24.3.6 , 24.3.6.34</v>
          </cell>
        </row>
        <row r="3517">
          <cell r="A3517" t="str">
            <v>24-18-a-01</v>
          </cell>
          <cell r="B351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3"  Nominal Pipe Size (NPS)</v>
          </cell>
          <cell r="C3517" t="str">
            <v>Rft</v>
          </cell>
          <cell r="D3517">
            <v>7.35</v>
          </cell>
          <cell r="E3517">
            <v>130.13</v>
          </cell>
          <cell r="F3517" t="str">
            <v>m</v>
          </cell>
          <cell r="G3517">
            <v>24.11</v>
          </cell>
          <cell r="H3517">
            <v>426.94</v>
          </cell>
          <cell r="I3517" t="str">
            <v>24.3.5.4, 24.3.6, 24.3.6.24 , 24.3.6.34</v>
          </cell>
        </row>
        <row r="3518">
          <cell r="A3518" t="str">
            <v>24-18-a-02</v>
          </cell>
          <cell r="B351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4" Nominal Pipe Size (NPS)</v>
          </cell>
          <cell r="C3518" t="str">
            <v>Rft</v>
          </cell>
          <cell r="D3518">
            <v>9.7799999999999994</v>
          </cell>
          <cell r="E3518">
            <v>195.02</v>
          </cell>
          <cell r="F3518" t="str">
            <v>m</v>
          </cell>
          <cell r="G3518">
            <v>32.07</v>
          </cell>
          <cell r="H3518">
            <v>639.83000000000004</v>
          </cell>
          <cell r="I3518" t="str">
            <v>24.3.5.4, 24.3.6, 24.3.6.24 , 24.3.6.34</v>
          </cell>
        </row>
        <row r="3519">
          <cell r="A3519" t="str">
            <v>24-18-a-03</v>
          </cell>
          <cell r="B351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5"   Nominal Pipe Size (NPS)</v>
          </cell>
          <cell r="C3519" t="str">
            <v>Rft</v>
          </cell>
          <cell r="D3519">
            <v>11.76</v>
          </cell>
          <cell r="E3519">
            <v>267.01</v>
          </cell>
          <cell r="F3519" t="str">
            <v>m</v>
          </cell>
          <cell r="G3519">
            <v>38.58</v>
          </cell>
          <cell r="H3519">
            <v>876.01</v>
          </cell>
          <cell r="I3519" t="str">
            <v>24.3.5.4, 24.3.6, 24.3.6.24 , 24.3.6.34</v>
          </cell>
        </row>
        <row r="3520">
          <cell r="A3520" t="str">
            <v>24-18-a-04</v>
          </cell>
          <cell r="B352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6"   Nominal Pipe Size (NPS)</v>
          </cell>
          <cell r="C3520" t="str">
            <v>Rft</v>
          </cell>
          <cell r="D3520">
            <v>11.76</v>
          </cell>
          <cell r="E3520">
            <v>374.15</v>
          </cell>
          <cell r="F3520" t="str">
            <v>m</v>
          </cell>
          <cell r="G3520">
            <v>38.58</v>
          </cell>
          <cell r="H3520">
            <v>1227.53</v>
          </cell>
          <cell r="I3520" t="str">
            <v>24.3.5.4, 24.3.6, 24.3.6.24 , 24.3.6.34</v>
          </cell>
        </row>
        <row r="3521">
          <cell r="A3521" t="str">
            <v>24-18-a-05</v>
          </cell>
          <cell r="B352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8"   Nominal Pipe Size (NPS)</v>
          </cell>
          <cell r="C3521" t="str">
            <v>Rft</v>
          </cell>
          <cell r="D3521">
            <v>16.760000000000002</v>
          </cell>
          <cell r="E3521">
            <v>566.64</v>
          </cell>
          <cell r="F3521" t="str">
            <v>m</v>
          </cell>
          <cell r="G3521">
            <v>54.98</v>
          </cell>
          <cell r="H3521">
            <v>1859.05</v>
          </cell>
          <cell r="I3521" t="str">
            <v>24.3.5.4, 24.3.6, 24.3.6.24 , 24.3.6.34</v>
          </cell>
        </row>
        <row r="3522">
          <cell r="A3522" t="str">
            <v>24-18-a-06</v>
          </cell>
          <cell r="B352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10"   Nominal Pipe Size (NPS)</v>
          </cell>
          <cell r="C3522" t="str">
            <v>Rft</v>
          </cell>
          <cell r="D3522">
            <v>23.52</v>
          </cell>
          <cell r="E3522">
            <v>939.41</v>
          </cell>
          <cell r="F3522" t="str">
            <v>m</v>
          </cell>
          <cell r="G3522">
            <v>77.17</v>
          </cell>
          <cell r="H3522">
            <v>3082.07</v>
          </cell>
          <cell r="I3522" t="str">
            <v>24.3.5.4, 24.3.6, 24.3.6.24 , 24.3.6.34</v>
          </cell>
        </row>
        <row r="3523">
          <cell r="A3523" t="str">
            <v>24-18-a-07</v>
          </cell>
          <cell r="B352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B (6 Bar) except excavation.  12"   Nominal Pipe Size (NPS)</v>
          </cell>
          <cell r="C3523" t="str">
            <v>Rft</v>
          </cell>
          <cell r="D3523">
            <v>29.4</v>
          </cell>
          <cell r="E3523">
            <v>1322.54</v>
          </cell>
          <cell r="F3523" t="str">
            <v>m</v>
          </cell>
          <cell r="G3523">
            <v>96.46</v>
          </cell>
          <cell r="H3523">
            <v>4339.04</v>
          </cell>
          <cell r="I3523" t="str">
            <v>24.3.5.4, 24.3.6, 24.3.6.24 , 24.3.6.34</v>
          </cell>
        </row>
        <row r="3524">
          <cell r="A3524" t="str">
            <v>24-18-b-01</v>
          </cell>
          <cell r="B352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   NPS</v>
          </cell>
          <cell r="C3524" t="str">
            <v>Rft</v>
          </cell>
          <cell r="D3524">
            <v>7.35</v>
          </cell>
          <cell r="E3524">
            <v>82.72</v>
          </cell>
          <cell r="F3524" t="str">
            <v>m</v>
          </cell>
          <cell r="G3524">
            <v>24.11</v>
          </cell>
          <cell r="H3524">
            <v>271.38</v>
          </cell>
          <cell r="I3524" t="str">
            <v>24.3.5.4, 24.3.6, 24.3.6.24 , 24.3.6.34</v>
          </cell>
        </row>
        <row r="3525">
          <cell r="A3525" t="str">
            <v>24-18-b-02</v>
          </cell>
          <cell r="B352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2.5"   Nominal Pipe Size (NPS)</v>
          </cell>
          <cell r="C3525" t="str">
            <v>Rft</v>
          </cell>
          <cell r="D3525">
            <v>5.88</v>
          </cell>
          <cell r="E3525">
            <v>115.7</v>
          </cell>
          <cell r="F3525" t="str">
            <v>m</v>
          </cell>
          <cell r="G3525">
            <v>19.29</v>
          </cell>
          <cell r="H3525">
            <v>379.59</v>
          </cell>
          <cell r="I3525" t="str">
            <v>24.3.5.4, 24.3.6, 24.3.6.24 , 24.3.6.34</v>
          </cell>
        </row>
        <row r="3526">
          <cell r="A3526" t="str">
            <v>24-18-b-03</v>
          </cell>
          <cell r="B352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3"  Nominal Pipe Size (NPS)</v>
          </cell>
          <cell r="C3526" t="str">
            <v>Rft</v>
          </cell>
          <cell r="D3526">
            <v>7.35</v>
          </cell>
          <cell r="E3526">
            <v>156.47999999999999</v>
          </cell>
          <cell r="F3526" t="str">
            <v>m</v>
          </cell>
          <cell r="G3526">
            <v>24.11</v>
          </cell>
          <cell r="H3526">
            <v>513.38</v>
          </cell>
          <cell r="I3526" t="str">
            <v>24.3.5.4, 24.3.6, 24.3.6.24 , 24.3.6.34</v>
          </cell>
        </row>
        <row r="3527">
          <cell r="A3527" t="str">
            <v>24-18-b-04</v>
          </cell>
          <cell r="B352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4"  Nominal Pipe Size (NPS)</v>
          </cell>
          <cell r="C3527" t="str">
            <v>Rft</v>
          </cell>
          <cell r="D3527">
            <v>9.7799999999999994</v>
          </cell>
          <cell r="E3527">
            <v>249.43</v>
          </cell>
          <cell r="F3527" t="str">
            <v>m</v>
          </cell>
          <cell r="G3527">
            <v>32.07</v>
          </cell>
          <cell r="H3527">
            <v>818.34</v>
          </cell>
          <cell r="I3527" t="str">
            <v>24.3.5.4, 24.3.6, 24.3.6.24 , 24.3.6.34</v>
          </cell>
        </row>
        <row r="3528">
          <cell r="A3528" t="str">
            <v>24-18-b-05</v>
          </cell>
          <cell r="B352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5"  Nominal Pipe Size (NPS)</v>
          </cell>
          <cell r="C3528" t="str">
            <v>Rft</v>
          </cell>
          <cell r="D3528">
            <v>11.76</v>
          </cell>
          <cell r="E3528">
            <v>379.15</v>
          </cell>
          <cell r="F3528" t="str">
            <v>m</v>
          </cell>
          <cell r="G3528">
            <v>38.58</v>
          </cell>
          <cell r="H3528">
            <v>1243.92</v>
          </cell>
          <cell r="I3528" t="str">
            <v>24.3.5.4, 24.3.6, 24.3.6.24 , 24.3.6.34</v>
          </cell>
        </row>
        <row r="3529">
          <cell r="A3529" t="str">
            <v>24-18-b-06</v>
          </cell>
          <cell r="B352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6"  Nominal Pipe Size (NPS)</v>
          </cell>
          <cell r="C3529" t="str">
            <v>Rft</v>
          </cell>
          <cell r="D3529">
            <v>11.76</v>
          </cell>
          <cell r="E3529">
            <v>527.64</v>
          </cell>
          <cell r="F3529" t="str">
            <v>m</v>
          </cell>
          <cell r="G3529">
            <v>38.58</v>
          </cell>
          <cell r="H3529">
            <v>1731.09</v>
          </cell>
          <cell r="I3529" t="str">
            <v>24.3.5.4, 24.3.6, 24.3.6.24 , 24.3.6.34</v>
          </cell>
        </row>
        <row r="3530">
          <cell r="A3530" t="str">
            <v>24-18-b-07</v>
          </cell>
          <cell r="B353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8" Nominal Pipe Size (NPS)</v>
          </cell>
          <cell r="C3530" t="str">
            <v>Rft</v>
          </cell>
          <cell r="D3530">
            <v>16.760000000000002</v>
          </cell>
          <cell r="E3530">
            <v>838.15</v>
          </cell>
          <cell r="F3530" t="str">
            <v>m</v>
          </cell>
          <cell r="G3530">
            <v>54.98</v>
          </cell>
          <cell r="H3530">
            <v>2749.84</v>
          </cell>
          <cell r="I3530" t="str">
            <v>24.3.5.4, 24.3.6, 24.3.6.24 , 24.3.6.34</v>
          </cell>
        </row>
        <row r="3531">
          <cell r="A3531" t="str">
            <v>24-18-b-08</v>
          </cell>
          <cell r="B353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(9 Bar) except excavation.  10"  Nominal Pipe Size (NPS)</v>
          </cell>
          <cell r="C3531" t="str">
            <v>Rft</v>
          </cell>
          <cell r="D3531">
            <v>23.52</v>
          </cell>
          <cell r="E3531">
            <v>1432.26</v>
          </cell>
          <cell r="F3531" t="str">
            <v>m</v>
          </cell>
          <cell r="G3531">
            <v>77.17</v>
          </cell>
          <cell r="H3531">
            <v>4699.01</v>
          </cell>
          <cell r="I3531" t="str">
            <v>24.3.5.4, 24.3.6, 24.3.6.24 , 24.3.6.34</v>
          </cell>
        </row>
        <row r="3532">
          <cell r="A3532" t="str">
            <v>24-18-b-09</v>
          </cell>
          <cell r="B353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C (6 Bar) except excavation.  12"  Nominal Pipe Size (NPS)</v>
          </cell>
          <cell r="C3532" t="str">
            <v>Rft</v>
          </cell>
          <cell r="D3532">
            <v>29.4</v>
          </cell>
          <cell r="E3532">
            <v>2012.99</v>
          </cell>
          <cell r="F3532" t="str">
            <v>m</v>
          </cell>
          <cell r="G3532">
            <v>96.46</v>
          </cell>
          <cell r="H3532">
            <v>6604.29</v>
          </cell>
          <cell r="I3532" t="str">
            <v>24.3.5.4, 24.3.6, 24.3.6.24 , 24.3.6.34</v>
          </cell>
        </row>
        <row r="3533">
          <cell r="A3533" t="str">
            <v>24-18-c-01</v>
          </cell>
          <cell r="B353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1.25"  Nominal Pipe Size (NPS)</v>
          </cell>
          <cell r="C3533" t="str">
            <v>Rft</v>
          </cell>
          <cell r="D3533">
            <v>2.65</v>
          </cell>
          <cell r="E3533">
            <v>47.17</v>
          </cell>
          <cell r="F3533" t="str">
            <v>m</v>
          </cell>
          <cell r="G3533">
            <v>8.68</v>
          </cell>
          <cell r="H3533">
            <v>154.77000000000001</v>
          </cell>
          <cell r="I3533" t="str">
            <v>24.3.5.4, 24.3.6, 24.3.6.24 , 24.3.6.34</v>
          </cell>
        </row>
        <row r="3534">
          <cell r="A3534" t="str">
            <v>24-18-c-02</v>
          </cell>
          <cell r="B353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1.5"   Nominal Pipe Size (NPS)</v>
          </cell>
          <cell r="C3534" t="str">
            <v>Rft</v>
          </cell>
          <cell r="D3534">
            <v>4.12</v>
          </cell>
          <cell r="E3534">
            <v>61.83</v>
          </cell>
          <cell r="F3534" t="str">
            <v>m</v>
          </cell>
          <cell r="G3534">
            <v>13.5</v>
          </cell>
          <cell r="H3534">
            <v>202.85</v>
          </cell>
          <cell r="I3534" t="str">
            <v>24.3.5.4, 24.3.6, 24.3.6.24 , 24.3.6.34</v>
          </cell>
        </row>
        <row r="3535">
          <cell r="A3535" t="str">
            <v>24-18-c-03</v>
          </cell>
          <cell r="B353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  Nominal Pipe Size (NPS)</v>
          </cell>
          <cell r="C3535" t="str">
            <v>Rft</v>
          </cell>
          <cell r="D3535">
            <v>5.88</v>
          </cell>
          <cell r="E3535">
            <v>94.66</v>
          </cell>
          <cell r="F3535" t="str">
            <v>m</v>
          </cell>
          <cell r="G3535">
            <v>19.29</v>
          </cell>
          <cell r="H3535">
            <v>310.55</v>
          </cell>
          <cell r="I3535" t="str">
            <v>24.3.5.4, 24.3.6, 24.3.6.24 , 24.3.6.34</v>
          </cell>
        </row>
        <row r="3536">
          <cell r="A3536" t="str">
            <v>24-18-c-04</v>
          </cell>
          <cell r="B353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2.5"   Nominal Pipe Size (NPS)</v>
          </cell>
          <cell r="C3536" t="str">
            <v>Rft</v>
          </cell>
          <cell r="D3536">
            <v>5.88</v>
          </cell>
          <cell r="E3536">
            <v>141.47</v>
          </cell>
          <cell r="F3536" t="str">
            <v>m</v>
          </cell>
          <cell r="G3536">
            <v>19.29</v>
          </cell>
          <cell r="H3536">
            <v>464.15</v>
          </cell>
          <cell r="I3536" t="str">
            <v>24.3.5.4, 24.3.6, 24.3.6.24 , 24.3.6.34</v>
          </cell>
        </row>
        <row r="3537">
          <cell r="A3537" t="str">
            <v>24-18-c-05</v>
          </cell>
          <cell r="B3537"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3"   Nominal Pipe Size (NPS)</v>
          </cell>
          <cell r="C3537" t="str">
            <v>Rft</v>
          </cell>
          <cell r="D3537">
            <v>7.35</v>
          </cell>
          <cell r="E3537">
            <v>202.05</v>
          </cell>
          <cell r="F3537" t="str">
            <v>m</v>
          </cell>
          <cell r="G3537">
            <v>24.11</v>
          </cell>
          <cell r="H3537">
            <v>662.9</v>
          </cell>
          <cell r="I3537" t="str">
            <v>24.3.5.4, 24.3.6, 24.3.6.24 , 24.3.6.34</v>
          </cell>
        </row>
        <row r="3538">
          <cell r="A3538" t="str">
            <v>24-18-c-06</v>
          </cell>
          <cell r="B3538"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4"   Nominal Pipe Size (NPS)</v>
          </cell>
          <cell r="C3538" t="str">
            <v>Rft</v>
          </cell>
          <cell r="D3538">
            <v>9.7799999999999994</v>
          </cell>
          <cell r="E3538">
            <v>331.96</v>
          </cell>
          <cell r="F3538" t="str">
            <v>m</v>
          </cell>
          <cell r="G3538">
            <v>32.07</v>
          </cell>
          <cell r="H3538">
            <v>1089.1199999999999</v>
          </cell>
          <cell r="I3538" t="str">
            <v>24.3.5.4, 24.3.6, 24.3.6.24 , 24.3.6.34</v>
          </cell>
        </row>
        <row r="3539">
          <cell r="A3539" t="str">
            <v>24-18-c-07</v>
          </cell>
          <cell r="B353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5"  Nominal Pipe Size (NPS)</v>
          </cell>
          <cell r="C3539" t="str">
            <v>Rft</v>
          </cell>
          <cell r="D3539">
            <v>11.76</v>
          </cell>
          <cell r="E3539">
            <v>493.45</v>
          </cell>
          <cell r="F3539" t="str">
            <v>m</v>
          </cell>
          <cell r="G3539">
            <v>38.58</v>
          </cell>
          <cell r="H3539">
            <v>1618.92</v>
          </cell>
          <cell r="I3539" t="str">
            <v>24.3.5.4, 24.3.6, 24.3.6.24 , 24.3.6.34</v>
          </cell>
        </row>
        <row r="3540">
          <cell r="A3540" t="str">
            <v>24-18-c-08</v>
          </cell>
          <cell r="B354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6"   Nominal Pipe Size (NPS)</v>
          </cell>
          <cell r="C3540" t="str">
            <v>Rft</v>
          </cell>
          <cell r="D3540">
            <v>11.76</v>
          </cell>
          <cell r="E3540">
            <v>715.42</v>
          </cell>
          <cell r="F3540" t="str">
            <v>m</v>
          </cell>
          <cell r="G3540">
            <v>38.58</v>
          </cell>
          <cell r="H3540">
            <v>2347.19</v>
          </cell>
          <cell r="I3540" t="str">
            <v>24.3.5.4, 24.3.6, 24.3.6.24 , 24.3.6.34</v>
          </cell>
        </row>
        <row r="3541">
          <cell r="A3541" t="str">
            <v>24-18-c-09</v>
          </cell>
          <cell r="B354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8"  Nominal Pipe Size (NPS)</v>
          </cell>
          <cell r="C3541" t="str">
            <v>Rft</v>
          </cell>
          <cell r="D3541">
            <v>16.760000000000002</v>
          </cell>
          <cell r="E3541">
            <v>1087.3800000000001</v>
          </cell>
          <cell r="F3541" t="str">
            <v>m</v>
          </cell>
          <cell r="G3541">
            <v>54.98</v>
          </cell>
          <cell r="H3541">
            <v>3567.53</v>
          </cell>
          <cell r="I3541" t="str">
            <v>24.3.5.4, 24.3.6, 24.3.6.24 , 24.3.6.34</v>
          </cell>
        </row>
        <row r="3542">
          <cell r="A3542" t="str">
            <v>24-18-c-10</v>
          </cell>
          <cell r="B354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10"   Nominal Pipe Size (NPS)</v>
          </cell>
          <cell r="C3542" t="str">
            <v>Rft</v>
          </cell>
          <cell r="D3542">
            <v>23.52</v>
          </cell>
          <cell r="E3542">
            <v>1861.81</v>
          </cell>
          <cell r="F3542" t="str">
            <v>m</v>
          </cell>
          <cell r="G3542">
            <v>77.17</v>
          </cell>
          <cell r="H3542">
            <v>6108.29</v>
          </cell>
          <cell r="I3542" t="str">
            <v>24.3.5.4, 24.3.6, 24.3.6.24 , 24.3.6.34</v>
          </cell>
        </row>
        <row r="3543">
          <cell r="A3543" t="str">
            <v>24-18-c-11</v>
          </cell>
          <cell r="B354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D (12 Bar) except excavation.  12"   Nominal Pipe Size (NPS)</v>
          </cell>
          <cell r="C3543" t="str">
            <v>Rft</v>
          </cell>
          <cell r="D3543">
            <v>29.4</v>
          </cell>
          <cell r="E3543">
            <v>2614.7399999999998</v>
          </cell>
          <cell r="F3543" t="str">
            <v>m</v>
          </cell>
          <cell r="G3543">
            <v>96.46</v>
          </cell>
          <cell r="H3543">
            <v>8578.5400000000009</v>
          </cell>
          <cell r="I3543" t="str">
            <v>24.3.5.4, 24.3.6, 24.3.6.24 , 24.3.6.34</v>
          </cell>
        </row>
        <row r="3544">
          <cell r="A3544" t="str">
            <v>24-18-d-01</v>
          </cell>
          <cell r="B354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3/4"   Nominal Pipe Size (NPS)</v>
          </cell>
          <cell r="C3544" t="str">
            <v>Rft</v>
          </cell>
          <cell r="D3544">
            <v>1.32</v>
          </cell>
          <cell r="E3544">
            <v>26.13</v>
          </cell>
          <cell r="F3544" t="str">
            <v>m</v>
          </cell>
          <cell r="G3544">
            <v>4.34</v>
          </cell>
          <cell r="H3544">
            <v>85.72</v>
          </cell>
          <cell r="I3544" t="str">
            <v>24.3.5.4, 24.3.6, 24.3.6.24 , 24.3.6.34</v>
          </cell>
        </row>
        <row r="3545">
          <cell r="A3545" t="str">
            <v>24-18-d-02</v>
          </cell>
          <cell r="B354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   Nominal Pipe Size (NPS)</v>
          </cell>
          <cell r="C3545" t="str">
            <v>Rft</v>
          </cell>
          <cell r="D3545">
            <v>1.32</v>
          </cell>
          <cell r="E3545">
            <v>38</v>
          </cell>
          <cell r="F3545" t="str">
            <v>m</v>
          </cell>
          <cell r="G3545">
            <v>4.34</v>
          </cell>
          <cell r="H3545">
            <v>124.66</v>
          </cell>
          <cell r="I3545" t="str">
            <v>24.3.5.4, 24.3.6, 24.3.6.24 , 24.3.6.34</v>
          </cell>
        </row>
        <row r="3546">
          <cell r="A3546" t="str">
            <v>24-18-d-03</v>
          </cell>
          <cell r="B3546"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1.25"   Nominal Pipe Size (NPS)</v>
          </cell>
          <cell r="C3546" t="str">
            <v>Rft</v>
          </cell>
          <cell r="D3546">
            <v>2.65</v>
          </cell>
          <cell r="E3546">
            <v>56.52</v>
          </cell>
          <cell r="F3546" t="str">
            <v>m</v>
          </cell>
          <cell r="G3546">
            <v>8.68</v>
          </cell>
          <cell r="H3546">
            <v>185.43</v>
          </cell>
          <cell r="I3546" t="str">
            <v>24.3.5.4, 24.3.6, 24.3.6.24 , 24.3.6.34</v>
          </cell>
        </row>
        <row r="3547">
          <cell r="A3547" t="str">
            <v>24-18-d-04</v>
          </cell>
          <cell r="B3547"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1.5"   Nominal Pipe Size (NPS)</v>
          </cell>
          <cell r="C3547" t="str">
            <v>Rft</v>
          </cell>
          <cell r="D3547">
            <v>4.12</v>
          </cell>
          <cell r="E3547">
            <v>73.88</v>
          </cell>
          <cell r="F3547" t="str">
            <v>m</v>
          </cell>
          <cell r="G3547">
            <v>13.5</v>
          </cell>
          <cell r="H3547">
            <v>242.4</v>
          </cell>
          <cell r="I3547" t="str">
            <v>24.3.5.4, 24.3.6, 24.3.6.24 , 24.3.6.34</v>
          </cell>
        </row>
        <row r="3548">
          <cell r="A3548" t="str">
            <v>24-18-d-05</v>
          </cell>
          <cell r="B3548" t="str">
            <v>Providing, laying, cutting, jointing, testing and disinfecting UPVC pressure pipeline in trenches (conforming to BS 3505) jointed with socket, elbow, tee, bend and plug bend etc.manufactured by the respective manufacturer  complete as per specifications     uPVC Pressure Pipes Class E (15 Bar) except excavation.  2"   Nominal Pipe Size (NPS)</v>
          </cell>
          <cell r="C3548" t="str">
            <v>Rft</v>
          </cell>
          <cell r="D3548">
            <v>5.88</v>
          </cell>
          <cell r="E3548">
            <v>118.11</v>
          </cell>
          <cell r="F3548" t="str">
            <v>m</v>
          </cell>
          <cell r="G3548">
            <v>19.29</v>
          </cell>
          <cell r="H3548">
            <v>387.5</v>
          </cell>
          <cell r="I3548" t="str">
            <v>24.3.5.4, 24.3.6, 24.3.6.24 , 24.3.6.34</v>
          </cell>
        </row>
        <row r="3549">
          <cell r="A3549" t="str">
            <v>24-18-d-06</v>
          </cell>
          <cell r="B3549"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2.5"   Nominal Pipe Size (NPS)</v>
          </cell>
          <cell r="C3549" t="str">
            <v>Rft</v>
          </cell>
          <cell r="D3549">
            <v>5.88</v>
          </cell>
          <cell r="E3549">
            <v>176.82</v>
          </cell>
          <cell r="F3549" t="str">
            <v>m</v>
          </cell>
          <cell r="G3549">
            <v>19.29</v>
          </cell>
          <cell r="H3549">
            <v>580.11</v>
          </cell>
          <cell r="I3549" t="str">
            <v>24.3.5.4, 24.3.6, 24.3.6.24 , 24.3.6.34</v>
          </cell>
        </row>
        <row r="3550">
          <cell r="A3550" t="str">
            <v>24-18-d-07</v>
          </cell>
          <cell r="B3550"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3"   Nominal Pipe Size (NPS)</v>
          </cell>
          <cell r="C3550" t="str">
            <v>Rft</v>
          </cell>
          <cell r="D3550">
            <v>7.35</v>
          </cell>
          <cell r="E3550">
            <v>244.95</v>
          </cell>
          <cell r="F3550" t="str">
            <v>m</v>
          </cell>
          <cell r="G3550">
            <v>24.11</v>
          </cell>
          <cell r="H3550">
            <v>803.65</v>
          </cell>
          <cell r="I3550" t="str">
            <v>24.3.5.4, 24.3.6, 24.3.6.24 , 24.3.6.34</v>
          </cell>
        </row>
        <row r="3551">
          <cell r="A3551" t="str">
            <v>24-18-d-08</v>
          </cell>
          <cell r="B3551"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4"   Nominal Pipe Size (NPS)</v>
          </cell>
          <cell r="C3551" t="str">
            <v>Rft</v>
          </cell>
          <cell r="D3551">
            <v>9.7799999999999994</v>
          </cell>
          <cell r="E3551">
            <v>396.51</v>
          </cell>
          <cell r="F3551" t="str">
            <v>m</v>
          </cell>
          <cell r="G3551">
            <v>32.07</v>
          </cell>
          <cell r="H3551">
            <v>1300.9000000000001</v>
          </cell>
          <cell r="I3551" t="str">
            <v>24.3.5.4, 24.3.6, 24.3.6.24 , 24.3.6.34</v>
          </cell>
        </row>
        <row r="3552">
          <cell r="A3552" t="str">
            <v>24-18-d-09</v>
          </cell>
          <cell r="B3552"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5"  Nominal Pipe Size (NPS)</v>
          </cell>
          <cell r="C3552" t="str">
            <v>Rft</v>
          </cell>
          <cell r="D3552">
            <v>11.76</v>
          </cell>
          <cell r="E3552">
            <v>603.62</v>
          </cell>
          <cell r="F3552" t="str">
            <v>m</v>
          </cell>
          <cell r="G3552">
            <v>38.58</v>
          </cell>
          <cell r="H3552">
            <v>1980.38</v>
          </cell>
          <cell r="I3552" t="str">
            <v>24.3.5.4, 24.3.6, 24.3.6.24 , 24.3.6.34</v>
          </cell>
        </row>
        <row r="3553">
          <cell r="A3553" t="str">
            <v>24-18-d-10</v>
          </cell>
          <cell r="B3553"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6"   Nominal Pipe Size (NPS)</v>
          </cell>
          <cell r="C3553" t="str">
            <v>Rft</v>
          </cell>
          <cell r="D3553">
            <v>11.76</v>
          </cell>
          <cell r="E3553">
            <v>852.19</v>
          </cell>
          <cell r="F3553" t="str">
            <v>m</v>
          </cell>
          <cell r="G3553">
            <v>38.58</v>
          </cell>
          <cell r="H3553">
            <v>2795.91</v>
          </cell>
          <cell r="I3553" t="str">
            <v>24.3.5.4, 24.3.6, 24.3.6.24 , 24.3.6.34</v>
          </cell>
        </row>
        <row r="3554">
          <cell r="A3554" t="str">
            <v>24-18-d-11</v>
          </cell>
          <cell r="B3554"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8"  Nominal Pipe Size (NPS)</v>
          </cell>
          <cell r="C3554" t="str">
            <v>Rft</v>
          </cell>
          <cell r="D3554">
            <v>16.760000000000002</v>
          </cell>
          <cell r="E3554">
            <v>1322.7</v>
          </cell>
          <cell r="F3554" t="str">
            <v>m</v>
          </cell>
          <cell r="G3554">
            <v>54.98</v>
          </cell>
          <cell r="H3554">
            <v>4339.55</v>
          </cell>
          <cell r="I3554" t="str">
            <v>24.3.5.4, 24.3.6, 24.3.6.24 , 24.3.6.34</v>
          </cell>
        </row>
        <row r="3555">
          <cell r="A3555" t="str">
            <v>24-18-d-12</v>
          </cell>
          <cell r="B3555"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10"   Nominal Pipe Size (NPS)</v>
          </cell>
          <cell r="C3555" t="str">
            <v>Rft</v>
          </cell>
          <cell r="D3555">
            <v>23.52</v>
          </cell>
          <cell r="E3555">
            <v>2249.77</v>
          </cell>
          <cell r="F3555" t="str">
            <v>m</v>
          </cell>
          <cell r="G3555">
            <v>77.17</v>
          </cell>
          <cell r="H3555">
            <v>7381.14</v>
          </cell>
          <cell r="I3555" t="str">
            <v>24.3.5.4, 24.3.6, 24.3.6.24 , 24.3.6.34</v>
          </cell>
        </row>
        <row r="3556">
          <cell r="A3556" t="str">
            <v>24-18-d-13</v>
          </cell>
          <cell r="B3556" t="str">
            <v>Providing, laying, cutting, jointing, testing and disinfecting UPVC pressure pipeline in trenches (conforming to BS 3505 manufactured  ) jointed with socket, elbow, tee, bend and plug bend etc.manufactured by the respective manufacturer  complete as per specifications     uPVC Pressure Pipes Class E (15 Bar) except excavation.  12"  Nominal Pipe Size (NPS)</v>
          </cell>
          <cell r="C3556" t="str">
            <v>Rft</v>
          </cell>
          <cell r="D3556">
            <v>29.4</v>
          </cell>
          <cell r="E3556">
            <v>3128.94</v>
          </cell>
          <cell r="F3556" t="str">
            <v>m</v>
          </cell>
          <cell r="G3556">
            <v>96.46</v>
          </cell>
          <cell r="H3556">
            <v>10265.540000000001</v>
          </cell>
          <cell r="I3556" t="str">
            <v>24.3.5.4, 24.3.6, 24.3.6.24 , 24.3.6.34</v>
          </cell>
        </row>
        <row r="3557">
          <cell r="A3557" t="str">
            <v>24-19-a-01</v>
          </cell>
          <cell r="B3557" t="str">
            <v>Providing and fixing Cast Iron Special of BSS class " 'B', 'C', 'D' " (such as bend, tee, cross collar, reducer, tail piece, flanged spigot, cap, flanged socket, taper, angle branch, plug, etc.) for cast iron pipe line, complete.(a) C.I. Specials with spigot and socket joint. 3" to 6" Nominal Pipe Size (NPS)</v>
          </cell>
          <cell r="C3557" t="str">
            <v>Kg</v>
          </cell>
          <cell r="D3557">
            <v>200.36</v>
          </cell>
          <cell r="E3557">
            <v>298.49</v>
          </cell>
          <cell r="F3557" t="str">
            <v>Kg</v>
          </cell>
          <cell r="G3557">
            <v>200.36</v>
          </cell>
          <cell r="H3557">
            <v>298.49</v>
          </cell>
          <cell r="I3557" t="str">
            <v>24.3.5.1, 24.3.6, 24.3.6.17, 24.3.6.21 , 24.3.6.34</v>
          </cell>
        </row>
        <row r="3558">
          <cell r="A3558" t="str">
            <v>24-19-a-02</v>
          </cell>
          <cell r="B3558" t="str">
            <v>Providing and fixing cast iron special of BSS class " 'B', 'C', 'D' " (such as bend, tee, cross collar, reducer, tail piece, flanged spigot, cap, flanged socket, taper, angle branch, plug, etc.) for cast iron pipe line, complete.(a) C.I. Specials with spigot and socket joint. 8" to 12" " i/d</v>
          </cell>
          <cell r="C3558" t="str">
            <v>Kg</v>
          </cell>
          <cell r="D3558">
            <v>115.54</v>
          </cell>
          <cell r="E3558">
            <v>213.68</v>
          </cell>
          <cell r="F3558" t="str">
            <v>Kg</v>
          </cell>
          <cell r="G3558">
            <v>115.54</v>
          </cell>
          <cell r="H3558">
            <v>213.68</v>
          </cell>
          <cell r="I3558" t="str">
            <v>24.3.5.1, 24.3.6, 24.3.6.17, 24.3.6.21 , 24.3.6.34</v>
          </cell>
        </row>
        <row r="3559">
          <cell r="A3559" t="str">
            <v>24-19-b-01</v>
          </cell>
          <cell r="B3559" t="str">
            <v>Providing and fixing cast iron special of BSS class " 'B', 'C', 'D' " (such as bend, tee, cross collar, reducer, tail piece, flanged spigot, cap, flanged socket, taper, angle branch, plug, etc.) for cast iron pipe line, complete.(b) C.I. Flanged special with flanged joints. 3" to 6" i/d</v>
          </cell>
          <cell r="C3559" t="str">
            <v>Kg</v>
          </cell>
          <cell r="D3559">
            <v>252.55</v>
          </cell>
          <cell r="E3559">
            <v>350.68</v>
          </cell>
          <cell r="F3559" t="str">
            <v>Kg</v>
          </cell>
          <cell r="G3559">
            <v>252.55</v>
          </cell>
          <cell r="H3559">
            <v>350.68</v>
          </cell>
          <cell r="I3559" t="str">
            <v>24.3.5.1, 24.3.6, 24.3.6.17, 24.3.6.21 , 24.3.6.34</v>
          </cell>
        </row>
        <row r="3560">
          <cell r="A3560" t="str">
            <v>24-19-b-02</v>
          </cell>
          <cell r="B3560" t="str">
            <v>Providing and fixing cast iron special of BSS class " 'B', 'C', 'D' " (such as bend, tee, cross collar, reducer, tail piece, flanged spigot, cap, flanged socket, taper, angle branch, plug, etc.) for cast iron pipe line, complete.(b) C.I. Flanged special with flanged joints. 8" to 12" i/d</v>
          </cell>
          <cell r="C3560" t="str">
            <v>Kg</v>
          </cell>
          <cell r="D3560">
            <v>124.36</v>
          </cell>
          <cell r="E3560">
            <v>222.5</v>
          </cell>
          <cell r="F3560" t="str">
            <v>Kg</v>
          </cell>
          <cell r="G3560">
            <v>124.36</v>
          </cell>
          <cell r="H3560">
            <v>222.5</v>
          </cell>
          <cell r="I3560" t="str">
            <v>24.3.5.1, 24.3.6, 24.3.6.17, 24.3.6.21 , 24.3.6.34</v>
          </cell>
        </row>
        <row r="3561">
          <cell r="A3561" t="str">
            <v>24-19-c-01</v>
          </cell>
          <cell r="B3561" t="str">
            <v>Providing and fixing cast iron special of BSS class " 'B', 'C', 'D' " (such as bend, tee, cross collar, reducer, tail piece, flanged spigot, cap, flanged socket, taper, angle branch, plug, etc.) for cast iron pipe line, complete.(c) CI specials with tyton joints. 3" to 6" i/d</v>
          </cell>
          <cell r="C3561" t="str">
            <v>Kg</v>
          </cell>
          <cell r="D3561">
            <v>206.98</v>
          </cell>
          <cell r="E3561">
            <v>305.11</v>
          </cell>
          <cell r="F3561" t="str">
            <v>Kg</v>
          </cell>
          <cell r="G3561">
            <v>206.98</v>
          </cell>
          <cell r="H3561">
            <v>305.11</v>
          </cell>
          <cell r="I3561" t="str">
            <v>24.3.5.1, 24.3.6, 24.3.6.17, 24.3.6.21 , 24.3.6.34</v>
          </cell>
        </row>
        <row r="3562">
          <cell r="A3562" t="str">
            <v>24-19-c-02</v>
          </cell>
          <cell r="B3562" t="str">
            <v>Providing and fixing cast iron special of BSS class " 'B', 'C', 'D' " (such as bend, tee, cross collar, reducer, tail piece, flanged spigot, cap, flanged socket, taper, angle branch, plug, etc.) for cast iron pipe line, complete.(c) CI specials with tyton joints. 8" to 12" i/d</v>
          </cell>
          <cell r="C3562" t="str">
            <v>Kg</v>
          </cell>
          <cell r="D3562">
            <v>120.25</v>
          </cell>
          <cell r="E3562">
            <v>218.38</v>
          </cell>
          <cell r="F3562" t="str">
            <v>Kg</v>
          </cell>
          <cell r="G3562">
            <v>120.25</v>
          </cell>
          <cell r="H3562">
            <v>218.38</v>
          </cell>
          <cell r="I3562" t="str">
            <v>24.3.5.1, 24.3.6, 24.3.6.17, 24.3.6.21 , 24.3.6.34</v>
          </cell>
        </row>
        <row r="3563">
          <cell r="A3563" t="str">
            <v>24-20-a</v>
          </cell>
          <cell r="B3563" t="str">
            <v xml:space="preserve">Providing and fixing C.I. special of BSS Class "B" (such as bend, tee, cross, collar, reducer, tail piece, flanged socket, flanged spigot, cap, taper, angle branch plug etc.) for AC pipe line with cement joint and rubber ring complete : 3" to 6" i/d   </v>
          </cell>
          <cell r="C3563" t="str">
            <v>Kg</v>
          </cell>
          <cell r="D3563">
            <v>88.64</v>
          </cell>
          <cell r="E3563">
            <v>196.59</v>
          </cell>
          <cell r="F3563" t="str">
            <v>Kg</v>
          </cell>
          <cell r="G3563">
            <v>88.64</v>
          </cell>
          <cell r="H3563">
            <v>196.59</v>
          </cell>
          <cell r="I3563" t="str">
            <v>24.3.5.1, 24.3.6, 24.3.6.17, 24.3.6.21 , 24.3.6.34</v>
          </cell>
        </row>
        <row r="3564">
          <cell r="A3564" t="str">
            <v>24-20-b</v>
          </cell>
          <cell r="B3564" t="str">
            <v>Providing and fixing C.I. special of BSS Class "B" (such as bend, tee, cross, collar, reducer, tail piece, flanged socket, flanged spigot, cap, taper, angle branch plug etc.) for AC pipe line with cement joint and rubber ring complete :   8" to 18" i/d</v>
          </cell>
          <cell r="C3564" t="str">
            <v>Kg</v>
          </cell>
          <cell r="D3564">
            <v>137.81</v>
          </cell>
          <cell r="E3564">
            <v>245.76</v>
          </cell>
          <cell r="F3564" t="str">
            <v>Kg</v>
          </cell>
          <cell r="G3564">
            <v>137.81</v>
          </cell>
          <cell r="H3564">
            <v>245.76</v>
          </cell>
          <cell r="I3564" t="str">
            <v>24.3.5.1, 24.3.6, 24.3.6.17, 24.3.6.21 , 24.3.6.34</v>
          </cell>
        </row>
        <row r="3565">
          <cell r="A3565" t="str">
            <v>24-21-a</v>
          </cell>
          <cell r="B3565" t="str">
            <v xml:space="preserve">Providing and fixing sluice valve of BSS quality (BS 5163) and weight Class 'B' for Cast Iron &amp; AC pipe line (including cost of jointing material):-a) 3" (75 mm) dia of Valve </v>
          </cell>
          <cell r="C3565" t="str">
            <v>Each</v>
          </cell>
          <cell r="D3565">
            <v>822.28</v>
          </cell>
          <cell r="E3565">
            <v>17761.64</v>
          </cell>
          <cell r="F3565" t="str">
            <v>Each</v>
          </cell>
          <cell r="G3565">
            <v>822.28</v>
          </cell>
          <cell r="H3565">
            <v>17761.64</v>
          </cell>
          <cell r="I3565" t="str">
            <v>24.3.5.6.2 , 24.3.6.18</v>
          </cell>
        </row>
        <row r="3566">
          <cell r="A3566" t="str">
            <v>24-21-b</v>
          </cell>
          <cell r="B3566" t="str">
            <v xml:space="preserve">Providing and fixing sluice valve of BSS quality (BS 5163) and weight Class 'B' for Cast Iron &amp; AC pipe line  (including cost of jointing material):-b) 4" (100 mm) dia of Valve </v>
          </cell>
          <cell r="C3566" t="str">
            <v>Each</v>
          </cell>
          <cell r="D3566">
            <v>661.5</v>
          </cell>
          <cell r="E3566">
            <v>20968.37</v>
          </cell>
          <cell r="F3566" t="str">
            <v>Each</v>
          </cell>
          <cell r="G3566">
            <v>661.5</v>
          </cell>
          <cell r="H3566">
            <v>20968.37</v>
          </cell>
          <cell r="I3566" t="str">
            <v>24.3.5.6.2 , 24.3.6.18</v>
          </cell>
        </row>
        <row r="3567">
          <cell r="A3567" t="str">
            <v>24-21-c</v>
          </cell>
          <cell r="B3567" t="str">
            <v xml:space="preserve">Providing and fixing sluice valve of BSS quality (BS 5163) and weight Class 'B' for Cast Iron &amp; AC pipe line  (including cost of jointing material):-c) 6" (150 mm) dia of Valve </v>
          </cell>
          <cell r="C3567" t="str">
            <v>Each</v>
          </cell>
          <cell r="D3567">
            <v>918.75</v>
          </cell>
          <cell r="E3567">
            <v>35838.559999999998</v>
          </cell>
          <cell r="F3567" t="str">
            <v>Each</v>
          </cell>
          <cell r="G3567">
            <v>918.75</v>
          </cell>
          <cell r="H3567">
            <v>35838.559999999998</v>
          </cell>
          <cell r="I3567" t="str">
            <v>24.3.5.6.2 , 24.3.6.18</v>
          </cell>
        </row>
        <row r="3568">
          <cell r="A3568" t="str">
            <v>24-21-d</v>
          </cell>
          <cell r="B3568" t="str">
            <v xml:space="preserve">Providing and fixing sluice valve of BSS quality (BS 5163) and weight Class 'B' for Cast Iron &amp; AC pipe line  (including cost of jointing material):-d) 8" (200 mm) dia of Valve </v>
          </cell>
          <cell r="C3568" t="str">
            <v>Each</v>
          </cell>
          <cell r="D3568">
            <v>918.75</v>
          </cell>
          <cell r="E3568">
            <v>31178.06</v>
          </cell>
          <cell r="F3568" t="str">
            <v>Each</v>
          </cell>
          <cell r="G3568">
            <v>918.75</v>
          </cell>
          <cell r="H3568">
            <v>31178.06</v>
          </cell>
          <cell r="I3568" t="str">
            <v>24.3.5.6.2 , 24.3.6.18</v>
          </cell>
        </row>
        <row r="3569">
          <cell r="A3569" t="str">
            <v>24-21-e</v>
          </cell>
          <cell r="B3569" t="str">
            <v xml:space="preserve">Providing and fixing sluice valve of BSS quality (BS 5163) and weight Class 'B' for cost iron pipe line (including cost of jointing material):-d) 10" (250 mm) dia of Valve </v>
          </cell>
          <cell r="C3569" t="str">
            <v>Each</v>
          </cell>
          <cell r="D3569">
            <v>2756.25</v>
          </cell>
          <cell r="E3569">
            <v>38990.559999999998</v>
          </cell>
          <cell r="F3569" t="str">
            <v>Each</v>
          </cell>
          <cell r="G3569">
            <v>2756.25</v>
          </cell>
          <cell r="H3569">
            <v>38990.559999999998</v>
          </cell>
          <cell r="I3569" t="str">
            <v>24.3.5.6.2 , 24.3.6.18</v>
          </cell>
        </row>
        <row r="3570">
          <cell r="A3570" t="str">
            <v>24-21-f</v>
          </cell>
          <cell r="B3570" t="str">
            <v xml:space="preserve">Providing and fixing sluice valve of BSS quality (BS 5163) and weight Class 'B' for Cast Iron &amp; AC pipe line (including cost of jointing material):-d) 12" (300 mm) dia of Valve </v>
          </cell>
          <cell r="C3570" t="str">
            <v>Each</v>
          </cell>
          <cell r="D3570">
            <v>4134.38</v>
          </cell>
          <cell r="E3570">
            <v>46343.69</v>
          </cell>
          <cell r="F3570" t="str">
            <v>Each</v>
          </cell>
          <cell r="G3570">
            <v>4134.38</v>
          </cell>
          <cell r="H3570">
            <v>46343.69</v>
          </cell>
          <cell r="I3570" t="str">
            <v>24.3.5.6.2 , 24.3.6.18</v>
          </cell>
        </row>
        <row r="3571">
          <cell r="A3571" t="str">
            <v>24-22-a</v>
          </cell>
          <cell r="B3571" t="str">
            <v xml:space="preserve">Providing and fixing sluice valve of BSS quality (BS 5163) and weight Class 'B' for GI &amp; PVC pipeline (including cost of jointing material):-b) 3" (78 mm) dia of Valve </v>
          </cell>
          <cell r="C3571" t="str">
            <v>Each</v>
          </cell>
          <cell r="D3571">
            <v>2273.91</v>
          </cell>
          <cell r="E3571">
            <v>19213.27</v>
          </cell>
          <cell r="F3571" t="str">
            <v>Each</v>
          </cell>
          <cell r="G3571">
            <v>2273.91</v>
          </cell>
          <cell r="H3571">
            <v>19213.27</v>
          </cell>
          <cell r="I3571" t="str">
            <v>24.3.5.6.2 , 24.3.6.18</v>
          </cell>
        </row>
        <row r="3572">
          <cell r="A3572" t="str">
            <v>24-22-b</v>
          </cell>
          <cell r="B3572" t="str">
            <v xml:space="preserve">Providing and fixing sluice valve of BSS quality (BS 5163) and weight Class 'B' for GI &amp; PVC pipeline (including cost of jointing material):-b) 4" (100 mm) dia of Valve </v>
          </cell>
          <cell r="C3572" t="str">
            <v>Each</v>
          </cell>
          <cell r="D3572">
            <v>2273.91</v>
          </cell>
          <cell r="E3572">
            <v>22580.78</v>
          </cell>
          <cell r="F3572" t="str">
            <v>Each</v>
          </cell>
          <cell r="G3572">
            <v>2273.91</v>
          </cell>
          <cell r="H3572">
            <v>22580.78</v>
          </cell>
          <cell r="I3572" t="str">
            <v>24.3.5.6.2 , 24.3.6.18</v>
          </cell>
        </row>
        <row r="3573">
          <cell r="A3573" t="str">
            <v>24-22-c</v>
          </cell>
          <cell r="B3573" t="str">
            <v xml:space="preserve">Providing and fixing sluice valve of BSS quality (BS 5163) and weight Class 'B' for GI &amp; PVC pipeline (including cost of jointing material):-c) 6" (150 mm) dia of Valve </v>
          </cell>
          <cell r="C3573" t="str">
            <v>Each</v>
          </cell>
          <cell r="D3573">
            <v>2756.25</v>
          </cell>
          <cell r="E3573">
            <v>37676.06</v>
          </cell>
          <cell r="F3573" t="str">
            <v>Each</v>
          </cell>
          <cell r="G3573">
            <v>2756.25</v>
          </cell>
          <cell r="H3573">
            <v>37676.06</v>
          </cell>
          <cell r="I3573" t="str">
            <v>24.3.5.6.2 , 24.3.6.18</v>
          </cell>
        </row>
        <row r="3574">
          <cell r="A3574" t="str">
            <v>24-22-d</v>
          </cell>
          <cell r="B3574" t="str">
            <v xml:space="preserve">Providing and fixing sluice valve of BSS quality (BS 5163) and weight Class 'B' for GI &amp; PVC pipeline (including cost of jointing material):-d) 8" (200 mm) dia of Valve </v>
          </cell>
          <cell r="C3574" t="str">
            <v>Each</v>
          </cell>
          <cell r="D3574">
            <v>3445.31</v>
          </cell>
          <cell r="E3574">
            <v>33782.06</v>
          </cell>
          <cell r="F3574" t="str">
            <v>Each</v>
          </cell>
          <cell r="G3574">
            <v>3445.31</v>
          </cell>
          <cell r="H3574">
            <v>33782.06</v>
          </cell>
          <cell r="I3574" t="str">
            <v>24.3.5.6.2 , 24.3.6.18</v>
          </cell>
        </row>
        <row r="3575">
          <cell r="A3575" t="str">
            <v>24-22-e</v>
          </cell>
          <cell r="B3575" t="str">
            <v xml:space="preserve">Providing and fixing sluice valve of BSS quality (BS 5163) and weight Class 'B' for GI &amp; PVC pipeline (including cost of jointing material):-d) 10" (250 mm) dia of Valve </v>
          </cell>
          <cell r="C3575" t="str">
            <v>Each</v>
          </cell>
          <cell r="D3575">
            <v>4455.9399999999996</v>
          </cell>
          <cell r="E3575">
            <v>40792.06</v>
          </cell>
          <cell r="F3575" t="str">
            <v>Each</v>
          </cell>
          <cell r="G3575">
            <v>4455.9399999999996</v>
          </cell>
          <cell r="H3575">
            <v>40792.06</v>
          </cell>
          <cell r="I3575" t="str">
            <v>24.3.5.6.2 , 24.3.6.18</v>
          </cell>
        </row>
        <row r="3576">
          <cell r="A3576" t="str">
            <v>24-22-f</v>
          </cell>
          <cell r="B3576" t="str">
            <v xml:space="preserve">Providing and fixing sluice valve of BSS quality (BS 5163) and weight Class 'B' for GI &amp; PVC pipeline (including cost of jointing material):-d) 12" (300 mm) dia of Valve </v>
          </cell>
          <cell r="C3576" t="str">
            <v>Each</v>
          </cell>
          <cell r="D3576">
            <v>5512.5</v>
          </cell>
          <cell r="E3576">
            <v>47859.48</v>
          </cell>
          <cell r="F3576" t="str">
            <v>Each</v>
          </cell>
          <cell r="G3576">
            <v>5512.5</v>
          </cell>
          <cell r="H3576">
            <v>47859.48</v>
          </cell>
          <cell r="I3576" t="str">
            <v>24.3.5.6.2 , 24.3.6.18</v>
          </cell>
        </row>
        <row r="3577">
          <cell r="A3577" t="str">
            <v>24-22-g</v>
          </cell>
          <cell r="B3577" t="str">
            <v xml:space="preserve">Providing and fixing sluice valve of BSS quality (BS 5163) and weight Class 'B' for GI &amp; PVC pipeline (including cost of jointing material):-d) 15" (375 mm) dia of Valve </v>
          </cell>
          <cell r="C3577" t="str">
            <v>Each</v>
          </cell>
          <cell r="D3577">
            <v>5512.5</v>
          </cell>
          <cell r="E3577">
            <v>77744.52</v>
          </cell>
          <cell r="F3577" t="str">
            <v>Each</v>
          </cell>
          <cell r="G3577">
            <v>5512.5</v>
          </cell>
          <cell r="H3577">
            <v>77744.52</v>
          </cell>
          <cell r="I3577" t="str">
            <v>24.3.5.6.2 , 24.3.6.18</v>
          </cell>
        </row>
        <row r="3578">
          <cell r="A3578" t="str">
            <v>24-22-h</v>
          </cell>
          <cell r="B3578" t="str">
            <v xml:space="preserve">Providing and fixing sluice valve of BSS quality (BS 5163) and weight Class 'B' for GI &amp; PVC pipeline (including cost of jointing material):-d) 18" (450 mm) dia of Valve </v>
          </cell>
          <cell r="C3578" t="str">
            <v>Each</v>
          </cell>
          <cell r="D3578">
            <v>5512.5</v>
          </cell>
          <cell r="E3578">
            <v>77754.55</v>
          </cell>
          <cell r="F3578" t="str">
            <v>Each</v>
          </cell>
          <cell r="G3578">
            <v>5512.5</v>
          </cell>
          <cell r="H3578">
            <v>77754.55</v>
          </cell>
          <cell r="I3578" t="str">
            <v>24.3.5.6.2 , 24.3.6.18</v>
          </cell>
        </row>
        <row r="3579">
          <cell r="A3579" t="str">
            <v>24-23</v>
          </cell>
          <cell r="B3579" t="str">
            <v>Providing and fixing, fire hydrants B.S.S. quality and weight of 2-1/2" (65 mm) dia (including cost of jointing material):-</v>
          </cell>
          <cell r="C3579" t="str">
            <v>Each</v>
          </cell>
          <cell r="D3579">
            <v>294</v>
          </cell>
          <cell r="E3579">
            <v>21206.5</v>
          </cell>
          <cell r="F3579" t="str">
            <v>Each</v>
          </cell>
          <cell r="G3579">
            <v>294</v>
          </cell>
          <cell r="H3579">
            <v>21206.5</v>
          </cell>
          <cell r="I3579" t="str">
            <v>24.3.5.6</v>
          </cell>
        </row>
        <row r="3580">
          <cell r="A3580" t="str">
            <v>24-24-a</v>
          </cell>
          <cell r="B3580" t="str">
            <v xml:space="preserve">Providing and fixing, air valve 3" dia of B.S.S. quality and weight (BS 1074) complete with jointing materiala. Single air valve 3" (75 mm) dia  </v>
          </cell>
          <cell r="C3580" t="str">
            <v>Each</v>
          </cell>
          <cell r="D3580">
            <v>64.31</v>
          </cell>
          <cell r="E3580">
            <v>3858.68</v>
          </cell>
          <cell r="F3580" t="str">
            <v>Each</v>
          </cell>
          <cell r="G3580">
            <v>64.31</v>
          </cell>
          <cell r="H3580">
            <v>3858.68</v>
          </cell>
          <cell r="I3580" t="str">
            <v>24.3.5.5.3</v>
          </cell>
        </row>
        <row r="3581">
          <cell r="A3581" t="str">
            <v>24-24-b</v>
          </cell>
          <cell r="B3581" t="str">
            <v xml:space="preserve">Providing and fixing, air valve (Kitz Japan make or equivalent) 3" dia of B.S.S. quality and weight (BS 1074) complete with jointing materialb. Double air valve 3" (75 mm) dia  </v>
          </cell>
          <cell r="C3581" t="str">
            <v>Each</v>
          </cell>
          <cell r="D3581">
            <v>64.31</v>
          </cell>
          <cell r="E3581">
            <v>6248.68</v>
          </cell>
          <cell r="F3581" t="str">
            <v>Each</v>
          </cell>
          <cell r="G3581">
            <v>64.31</v>
          </cell>
          <cell r="H3581">
            <v>6248.68</v>
          </cell>
          <cell r="I3581" t="str">
            <v>24.3.5.5.3</v>
          </cell>
        </row>
        <row r="3582">
          <cell r="A3582" t="str">
            <v>24-25-a-01</v>
          </cell>
          <cell r="B3582" t="str">
            <v xml:space="preserve">Providing and fitting MS Flanges 5/8" thick on pipes, including turning, threading, facing and fitting etc., complete in all respects.a. 3" </v>
          </cell>
          <cell r="C3582" t="str">
            <v>Kg</v>
          </cell>
          <cell r="D3582">
            <v>53.91</v>
          </cell>
          <cell r="E3582">
            <v>171.02</v>
          </cell>
          <cell r="F3582" t="str">
            <v>Kg</v>
          </cell>
          <cell r="G3582">
            <v>53.91</v>
          </cell>
          <cell r="H3582">
            <v>171.02</v>
          </cell>
          <cell r="I3582" t="str">
            <v>24.3.6.23</v>
          </cell>
        </row>
        <row r="3583">
          <cell r="A3583" t="str">
            <v>24-25-a-02</v>
          </cell>
          <cell r="B3583" t="str">
            <v xml:space="preserve">Providing and fitting MS Flanges 5/8" thick on pipes, including turning, threading, facing and fitting etc., complete in all respects.b. 4" </v>
          </cell>
          <cell r="C3583" t="str">
            <v>Kg</v>
          </cell>
          <cell r="D3583">
            <v>42.3</v>
          </cell>
          <cell r="E3583">
            <v>159.41</v>
          </cell>
          <cell r="F3583" t="str">
            <v>Kg</v>
          </cell>
          <cell r="G3583">
            <v>42.3</v>
          </cell>
          <cell r="H3583">
            <v>159.41</v>
          </cell>
          <cell r="I3583" t="str">
            <v>24.3.6.23</v>
          </cell>
        </row>
        <row r="3584">
          <cell r="A3584" t="str">
            <v>24-25-a-03</v>
          </cell>
          <cell r="B3584" t="str">
            <v xml:space="preserve">Providing and fitting MS Flanges 5/8" thick on pipes, including turning, threading, facing and fitting etc., complete in all respects. C.6" </v>
          </cell>
          <cell r="C3584" t="str">
            <v>Kg</v>
          </cell>
          <cell r="D3584">
            <v>42.81</v>
          </cell>
          <cell r="E3584">
            <v>159.91999999999999</v>
          </cell>
          <cell r="F3584" t="str">
            <v>Kg</v>
          </cell>
          <cell r="G3584">
            <v>42.81</v>
          </cell>
          <cell r="H3584">
            <v>159.91999999999999</v>
          </cell>
          <cell r="I3584" t="str">
            <v>24.3.6.23</v>
          </cell>
        </row>
        <row r="3585">
          <cell r="A3585" t="str">
            <v>24-25-b-01</v>
          </cell>
          <cell r="B3585" t="str">
            <v xml:space="preserve">Providing and fitting MS Flanges 5/8" thick on pipes, including turning, threading, facing and fitting etc., complete in all respects. 8" </v>
          </cell>
          <cell r="C3585" t="str">
            <v>Kg</v>
          </cell>
          <cell r="D3585">
            <v>24.72</v>
          </cell>
          <cell r="E3585">
            <v>141.83000000000001</v>
          </cell>
          <cell r="F3585" t="str">
            <v>Kg</v>
          </cell>
          <cell r="G3585">
            <v>24.72</v>
          </cell>
          <cell r="H3585">
            <v>141.83000000000001</v>
          </cell>
          <cell r="I3585" t="str">
            <v>24.3.6.23</v>
          </cell>
        </row>
        <row r="3586">
          <cell r="A3586" t="str">
            <v>24-25-b-02</v>
          </cell>
          <cell r="B3586" t="str">
            <v xml:space="preserve">Providing and fitting MS Flanges 5/8" thick on pipes, including turning, threading, facing and fitting etc., complete in all respects. 10" </v>
          </cell>
          <cell r="C3586" t="str">
            <v>Kg</v>
          </cell>
          <cell r="D3586">
            <v>18.309999999999999</v>
          </cell>
          <cell r="E3586">
            <v>135.41999999999999</v>
          </cell>
          <cell r="F3586" t="str">
            <v>Kg</v>
          </cell>
          <cell r="G3586">
            <v>18.309999999999999</v>
          </cell>
          <cell r="H3586">
            <v>135.41999999999999</v>
          </cell>
          <cell r="I3586" t="str">
            <v>24.3.6.23</v>
          </cell>
        </row>
        <row r="3587">
          <cell r="A3587" t="str">
            <v>24-25-b-03</v>
          </cell>
          <cell r="B3587" t="str">
            <v xml:space="preserve">Providing and fitting MS Flanges 5/8" thick on pipes, including turning, threading, facing and fitting etc., complete in all respects. 12" </v>
          </cell>
          <cell r="C3587" t="str">
            <v>Kg</v>
          </cell>
          <cell r="D3587">
            <v>12.68</v>
          </cell>
          <cell r="E3587">
            <v>129.79</v>
          </cell>
          <cell r="F3587" t="str">
            <v>Kg</v>
          </cell>
          <cell r="G3587">
            <v>12.68</v>
          </cell>
          <cell r="H3587">
            <v>129.79</v>
          </cell>
          <cell r="I3587" t="str">
            <v>24.3.6.23</v>
          </cell>
        </row>
        <row r="3588">
          <cell r="A3588" t="str">
            <v>24-26-a-01</v>
          </cell>
          <cell r="B3588" t="str">
            <v>Providing and installing PVC bends BSS Class 'B' working pressure : 2" i/d</v>
          </cell>
          <cell r="C3588" t="str">
            <v>Each</v>
          </cell>
          <cell r="D3588">
            <v>236.12</v>
          </cell>
          <cell r="E3588">
            <v>302.11</v>
          </cell>
          <cell r="F3588" t="str">
            <v>Each</v>
          </cell>
          <cell r="G3588">
            <v>236.12</v>
          </cell>
          <cell r="H3588">
            <v>302.11</v>
          </cell>
          <cell r="I3588" t="str">
            <v>24.3.5.4 , 24.3.6.24</v>
          </cell>
        </row>
        <row r="3589">
          <cell r="A3589" t="str">
            <v>24-26-a-02</v>
          </cell>
          <cell r="B3589" t="str">
            <v>Providing and installing PVC bends BSS Class 'B'working pressure : 3" i/d</v>
          </cell>
          <cell r="C3589" t="str">
            <v>Each</v>
          </cell>
          <cell r="D3589">
            <v>258.45999999999998</v>
          </cell>
          <cell r="E3589">
            <v>405.17</v>
          </cell>
          <cell r="F3589" t="str">
            <v>Each</v>
          </cell>
          <cell r="G3589">
            <v>258.45999999999998</v>
          </cell>
          <cell r="H3589">
            <v>405.17</v>
          </cell>
          <cell r="I3589" t="str">
            <v>24.3.5.4 , 24.3.6.24</v>
          </cell>
        </row>
        <row r="3590">
          <cell r="A3590" t="str">
            <v>24-26-a-03</v>
          </cell>
          <cell r="B3590" t="str">
            <v>Providing and installing PVC bends BSS Class 'B'working pressure : 4" i/d</v>
          </cell>
          <cell r="C3590" t="str">
            <v>Each</v>
          </cell>
          <cell r="D3590">
            <v>344.53</v>
          </cell>
          <cell r="E3590">
            <v>533.49</v>
          </cell>
          <cell r="F3590" t="str">
            <v>Each</v>
          </cell>
          <cell r="G3590">
            <v>344.53</v>
          </cell>
          <cell r="H3590">
            <v>533.49</v>
          </cell>
          <cell r="I3590" t="str">
            <v>24.3.5.4 , 24.3.6.24</v>
          </cell>
        </row>
        <row r="3591">
          <cell r="A3591" t="str">
            <v>24-26-a-04</v>
          </cell>
          <cell r="B3591" t="str">
            <v>Providing and installing PVC bends BSS Class 'B'working pressure : 6" i/d</v>
          </cell>
          <cell r="C3591" t="str">
            <v>Each</v>
          </cell>
          <cell r="D3591">
            <v>499.51</v>
          </cell>
          <cell r="E3591">
            <v>1035.03</v>
          </cell>
          <cell r="F3591" t="str">
            <v>Each</v>
          </cell>
          <cell r="G3591">
            <v>499.51</v>
          </cell>
          <cell r="H3591">
            <v>1035.03</v>
          </cell>
          <cell r="I3591" t="str">
            <v>24.3.5.4 , 24.3.6.24</v>
          </cell>
        </row>
        <row r="3592">
          <cell r="A3592" t="str">
            <v>24-26-a-05</v>
          </cell>
          <cell r="B3592" t="str">
            <v>Providing and installing PVC bends BSS Class 'B' working pressure : 8" i/d</v>
          </cell>
          <cell r="C3592" t="str">
            <v>Each</v>
          </cell>
          <cell r="D3592">
            <v>689.06</v>
          </cell>
          <cell r="E3592">
            <v>1339.74</v>
          </cell>
          <cell r="F3592" t="str">
            <v>Each</v>
          </cell>
          <cell r="G3592">
            <v>689.06</v>
          </cell>
          <cell r="H3592">
            <v>1339.74</v>
          </cell>
          <cell r="I3592" t="str">
            <v>24.3.5.4 , 24.3.6.24</v>
          </cell>
        </row>
        <row r="3593">
          <cell r="A3593" t="str">
            <v>24-26-a-06</v>
          </cell>
          <cell r="B3593" t="str">
            <v>Providing and installing PVC bends BSS Class 'B'working pressure : 10" i/d</v>
          </cell>
          <cell r="C3593" t="str">
            <v>Each</v>
          </cell>
          <cell r="D3593">
            <v>861.33</v>
          </cell>
          <cell r="E3593">
            <v>4804.83</v>
          </cell>
          <cell r="F3593" t="str">
            <v>Each</v>
          </cell>
          <cell r="G3593">
            <v>861.33</v>
          </cell>
          <cell r="H3593">
            <v>4804.83</v>
          </cell>
          <cell r="I3593" t="str">
            <v>24.3.5.4 , 24.3.6.24</v>
          </cell>
        </row>
        <row r="3594">
          <cell r="A3594" t="str">
            <v>24-26-a-07</v>
          </cell>
          <cell r="B3594" t="str">
            <v>Providing and installing PVC bends BSS Class 'B'working pressure : 12" i/d</v>
          </cell>
          <cell r="C3594" t="str">
            <v>Each</v>
          </cell>
          <cell r="D3594">
            <v>1033.5899999999999</v>
          </cell>
          <cell r="E3594">
            <v>6948.84</v>
          </cell>
          <cell r="F3594" t="str">
            <v>Each</v>
          </cell>
          <cell r="G3594">
            <v>1033.5899999999999</v>
          </cell>
          <cell r="H3594">
            <v>6948.84</v>
          </cell>
          <cell r="I3594" t="str">
            <v>24.3.5.4 , 24.3.6.24</v>
          </cell>
        </row>
        <row r="3595">
          <cell r="A3595" t="str">
            <v>24-26-b-01</v>
          </cell>
          <cell r="B3595" t="str">
            <v>Providing and installing PVC bends BSS Class 'C' working pressure : 2" i/d</v>
          </cell>
          <cell r="C3595" t="str">
            <v>Each</v>
          </cell>
          <cell r="D3595">
            <v>236.12</v>
          </cell>
          <cell r="E3595">
            <v>301.83999999999997</v>
          </cell>
          <cell r="F3595" t="str">
            <v>Each</v>
          </cell>
          <cell r="G3595">
            <v>236.12</v>
          </cell>
          <cell r="H3595">
            <v>301.83999999999997</v>
          </cell>
          <cell r="I3595" t="str">
            <v>24.3.5.4 , 24.3.6.24</v>
          </cell>
        </row>
        <row r="3596">
          <cell r="A3596" t="str">
            <v>24-26-b-02</v>
          </cell>
          <cell r="B3596" t="str">
            <v>Providing and installing PVC bends BSS Class 'C'working pressure : 3" i/d</v>
          </cell>
          <cell r="C3596" t="str">
            <v>Each</v>
          </cell>
          <cell r="D3596">
            <v>258.45999999999998</v>
          </cell>
          <cell r="E3596">
            <v>477.96</v>
          </cell>
          <cell r="F3596" t="str">
            <v>Each</v>
          </cell>
          <cell r="G3596">
            <v>258.45999999999998</v>
          </cell>
          <cell r="H3596">
            <v>477.96</v>
          </cell>
          <cell r="I3596" t="str">
            <v>24.3.5.4 , 24.3.6.24</v>
          </cell>
        </row>
        <row r="3597">
          <cell r="A3597" t="str">
            <v>24-26-b-03</v>
          </cell>
          <cell r="B3597" t="str">
            <v>Providing and installing PVC bends BSS Class 'C' working pressure : 4" i/d</v>
          </cell>
          <cell r="C3597" t="str">
            <v>Each</v>
          </cell>
          <cell r="D3597">
            <v>344.53</v>
          </cell>
          <cell r="E3597">
            <v>650.78</v>
          </cell>
          <cell r="F3597" t="str">
            <v>Each</v>
          </cell>
          <cell r="G3597">
            <v>344.53</v>
          </cell>
          <cell r="H3597">
            <v>650.78</v>
          </cell>
          <cell r="I3597" t="str">
            <v>24.3.5.4 , 24.3.6.24</v>
          </cell>
        </row>
        <row r="3598">
          <cell r="A3598" t="str">
            <v>24-26-b-04</v>
          </cell>
          <cell r="B3598" t="str">
            <v>Providing and installing PVC bends BSS Class 'C' working pressure : 6" i/d</v>
          </cell>
          <cell r="C3598" t="str">
            <v>Each</v>
          </cell>
          <cell r="D3598">
            <v>499.63</v>
          </cell>
          <cell r="E3598">
            <v>1091.1600000000001</v>
          </cell>
          <cell r="F3598" t="str">
            <v>Each</v>
          </cell>
          <cell r="G3598">
            <v>499.63</v>
          </cell>
          <cell r="H3598">
            <v>1091.1600000000001</v>
          </cell>
          <cell r="I3598" t="str">
            <v>24.3.5.4 , 24.3.6.24</v>
          </cell>
        </row>
        <row r="3599">
          <cell r="A3599" t="str">
            <v>24-26-b-05</v>
          </cell>
          <cell r="B3599" t="str">
            <v>Providing and installing PVC bends BSS Class 'C' working pressure : 8" i/d</v>
          </cell>
          <cell r="C3599" t="str">
            <v>Each</v>
          </cell>
          <cell r="D3599">
            <v>689.06</v>
          </cell>
          <cell r="E3599">
            <v>5158.3599999999997</v>
          </cell>
          <cell r="F3599" t="str">
            <v>Each</v>
          </cell>
          <cell r="G3599">
            <v>689.06</v>
          </cell>
          <cell r="H3599">
            <v>5158.3599999999997</v>
          </cell>
          <cell r="I3599" t="str">
            <v>24.3.5.4 , 24.3.6.24</v>
          </cell>
        </row>
        <row r="3600">
          <cell r="A3600" t="str">
            <v>24-26-b-06</v>
          </cell>
          <cell r="B3600" t="str">
            <v>Providing and installing PVC bends BSS Class 'C' working pressure : 10" i/d</v>
          </cell>
          <cell r="C3600" t="str">
            <v>Each</v>
          </cell>
          <cell r="D3600">
            <v>861.33</v>
          </cell>
          <cell r="E3600">
            <v>8984.94</v>
          </cell>
          <cell r="F3600" t="str">
            <v>Each</v>
          </cell>
          <cell r="G3600">
            <v>861.33</v>
          </cell>
          <cell r="H3600">
            <v>8984.94</v>
          </cell>
          <cell r="I3600" t="str">
            <v>24.3.5.4 , 24.3.6.24</v>
          </cell>
        </row>
        <row r="3601">
          <cell r="A3601" t="str">
            <v>24-26-b-07</v>
          </cell>
          <cell r="B3601" t="str">
            <v>Providing and installing PVC bends BSS Class 'C' working pressure : 12" i/d</v>
          </cell>
          <cell r="C3601" t="str">
            <v>Each</v>
          </cell>
          <cell r="D3601">
            <v>1033.5899999999999</v>
          </cell>
          <cell r="E3601">
            <v>9249.2199999999993</v>
          </cell>
          <cell r="F3601" t="str">
            <v>Each</v>
          </cell>
          <cell r="G3601">
            <v>1033.5899999999999</v>
          </cell>
          <cell r="H3601">
            <v>9249.2199999999993</v>
          </cell>
          <cell r="I3601" t="str">
            <v>24.3.5.4 , 24.3.6.24</v>
          </cell>
        </row>
        <row r="3602">
          <cell r="A3602" t="str">
            <v>24-26-c-01</v>
          </cell>
          <cell r="B3602" t="str">
            <v>Providing and installing PVC bends BSS Class 'D' working pressure :2" i/d</v>
          </cell>
          <cell r="C3602" t="str">
            <v>Each</v>
          </cell>
          <cell r="D3602">
            <v>236.12</v>
          </cell>
          <cell r="E3602">
            <v>301.83999999999997</v>
          </cell>
          <cell r="F3602" t="str">
            <v>Each</v>
          </cell>
          <cell r="G3602">
            <v>236.12</v>
          </cell>
          <cell r="H3602">
            <v>301.83999999999997</v>
          </cell>
          <cell r="I3602" t="str">
            <v>24.3.5.4 , 24.3.6.24</v>
          </cell>
        </row>
        <row r="3603">
          <cell r="A3603" t="str">
            <v>24-26-c-02</v>
          </cell>
          <cell r="B3603" t="str">
            <v>Providing and installing PVC bends BSS Class 'D' working pressure :3" i/d</v>
          </cell>
          <cell r="C3603" t="str">
            <v>Each</v>
          </cell>
          <cell r="D3603">
            <v>258.45999999999998</v>
          </cell>
          <cell r="E3603">
            <v>389.9</v>
          </cell>
          <cell r="F3603" t="str">
            <v>Each</v>
          </cell>
          <cell r="G3603">
            <v>258.45999999999998</v>
          </cell>
          <cell r="H3603">
            <v>389.9</v>
          </cell>
          <cell r="I3603" t="str">
            <v>24.3.5.4 , 24.3.6.24</v>
          </cell>
        </row>
        <row r="3604">
          <cell r="A3604" t="str">
            <v>24-26-c-03</v>
          </cell>
          <cell r="B3604" t="str">
            <v>Providing and installing PVC bends BSS Class 'D' working pressure :4" i/d</v>
          </cell>
          <cell r="C3604" t="str">
            <v>Each</v>
          </cell>
          <cell r="D3604">
            <v>344.53</v>
          </cell>
          <cell r="E3604">
            <v>528.54</v>
          </cell>
          <cell r="F3604" t="str">
            <v>Each</v>
          </cell>
          <cell r="G3604">
            <v>344.53</v>
          </cell>
          <cell r="H3604">
            <v>528.54</v>
          </cell>
          <cell r="I3604" t="str">
            <v>24.3.5.4 , 24.3.6.24</v>
          </cell>
        </row>
        <row r="3605">
          <cell r="A3605" t="str">
            <v>24-26-c-04</v>
          </cell>
          <cell r="B3605" t="str">
            <v>Providing and installing PVC bends BSS Class 'D' working pressure :6" i/d</v>
          </cell>
          <cell r="C3605" t="str">
            <v>Each</v>
          </cell>
          <cell r="D3605">
            <v>499.51</v>
          </cell>
          <cell r="E3605">
            <v>1091.03</v>
          </cell>
          <cell r="F3605" t="str">
            <v>Each</v>
          </cell>
          <cell r="G3605">
            <v>499.51</v>
          </cell>
          <cell r="H3605">
            <v>1091.03</v>
          </cell>
          <cell r="I3605" t="str">
            <v>24.3.5.4 , 24.3.6.24</v>
          </cell>
        </row>
        <row r="3606">
          <cell r="A3606" t="str">
            <v>24-26-c-05</v>
          </cell>
          <cell r="B3606" t="str">
            <v>Providing and installing PVC bends BSS Class 'D' working pressure :8" i/d</v>
          </cell>
          <cell r="C3606" t="str">
            <v>Each</v>
          </cell>
          <cell r="D3606">
            <v>689.06</v>
          </cell>
          <cell r="E3606">
            <v>6341.41</v>
          </cell>
          <cell r="F3606" t="str">
            <v>Each</v>
          </cell>
          <cell r="G3606">
            <v>689.06</v>
          </cell>
          <cell r="H3606">
            <v>6341.41</v>
          </cell>
          <cell r="I3606" t="str">
            <v>24.3.5.4 , 24.3.6.24</v>
          </cell>
        </row>
        <row r="3607">
          <cell r="A3607" t="str">
            <v>24-26-c-06</v>
          </cell>
          <cell r="B3607" t="str">
            <v>Providing and installing PVC bends BSS Class 'D' working pressure :10" i/d</v>
          </cell>
          <cell r="C3607" t="str">
            <v>Each</v>
          </cell>
          <cell r="D3607">
            <v>861.33</v>
          </cell>
          <cell r="E3607">
            <v>9142.68</v>
          </cell>
          <cell r="F3607" t="str">
            <v>Each</v>
          </cell>
          <cell r="G3607">
            <v>861.33</v>
          </cell>
          <cell r="H3607">
            <v>9142.68</v>
          </cell>
          <cell r="I3607" t="str">
            <v>24.3.5.4 , 24.3.6.24</v>
          </cell>
        </row>
        <row r="3608">
          <cell r="A3608" t="str">
            <v>24-26-c-07</v>
          </cell>
          <cell r="B3608" t="str">
            <v>Providing and installing PVC bends BSS Class 'D' working pressure :12" i/d</v>
          </cell>
          <cell r="C3608" t="str">
            <v>Each</v>
          </cell>
          <cell r="D3608">
            <v>1033.5899999999999</v>
          </cell>
          <cell r="E3608">
            <v>9577.84</v>
          </cell>
          <cell r="F3608" t="str">
            <v>Each</v>
          </cell>
          <cell r="G3608">
            <v>1033.5899999999999</v>
          </cell>
          <cell r="H3608">
            <v>9577.84</v>
          </cell>
          <cell r="I3608" t="str">
            <v>24.3.5.4 , 24.3.6.24</v>
          </cell>
        </row>
        <row r="3609">
          <cell r="A3609" t="str">
            <v>24-27-a-01</v>
          </cell>
          <cell r="B3609" t="str">
            <v>Providing and installing PVC tees BSS Class 'B' working pressure :2" i/d</v>
          </cell>
          <cell r="C3609" t="str">
            <v>Each</v>
          </cell>
          <cell r="D3609">
            <v>344.53</v>
          </cell>
          <cell r="E3609">
            <v>432.87</v>
          </cell>
          <cell r="F3609" t="str">
            <v>Each</v>
          </cell>
          <cell r="G3609">
            <v>344.53</v>
          </cell>
          <cell r="H3609">
            <v>432.87</v>
          </cell>
          <cell r="I3609" t="str">
            <v>24.3.5.4 , 24.3.6.24</v>
          </cell>
        </row>
        <row r="3610">
          <cell r="A3610" t="str">
            <v>24-27-a-02</v>
          </cell>
          <cell r="B3610" t="str">
            <v>Providing and installing PVC tees BSS Class 'B'working pressure :3" i/d</v>
          </cell>
          <cell r="C3610" t="str">
            <v>Each</v>
          </cell>
          <cell r="D3610">
            <v>413.44</v>
          </cell>
          <cell r="E3610">
            <v>628.23</v>
          </cell>
          <cell r="F3610" t="str">
            <v>Each</v>
          </cell>
          <cell r="G3610">
            <v>413.44</v>
          </cell>
          <cell r="H3610">
            <v>628.23</v>
          </cell>
          <cell r="I3610" t="str">
            <v>24.3.5.4 , 24.3.6.24</v>
          </cell>
        </row>
        <row r="3611">
          <cell r="A3611" t="str">
            <v>24-27-a-03</v>
          </cell>
          <cell r="B3611" t="str">
            <v>Providing and installing PVC tees BSS Class 'B' working pressure :4" i/d</v>
          </cell>
          <cell r="C3611" t="str">
            <v>Each</v>
          </cell>
          <cell r="D3611">
            <v>551.25</v>
          </cell>
          <cell r="E3611">
            <v>857</v>
          </cell>
          <cell r="F3611" t="str">
            <v>Each</v>
          </cell>
          <cell r="G3611">
            <v>551.25</v>
          </cell>
          <cell r="H3611">
            <v>857</v>
          </cell>
          <cell r="I3611" t="str">
            <v>24.3.5.4 , 24.3.6.24</v>
          </cell>
        </row>
        <row r="3612">
          <cell r="A3612" t="str">
            <v>24-27-a-04</v>
          </cell>
          <cell r="B3612" t="str">
            <v>Providing and installing PVC tees BSS Class 'B'working pressure :6" i/d</v>
          </cell>
          <cell r="C3612" t="str">
            <v>Each</v>
          </cell>
          <cell r="D3612">
            <v>757.97</v>
          </cell>
          <cell r="E3612">
            <v>1836.12</v>
          </cell>
          <cell r="F3612" t="str">
            <v>Each</v>
          </cell>
          <cell r="G3612">
            <v>757.97</v>
          </cell>
          <cell r="H3612">
            <v>1836.12</v>
          </cell>
          <cell r="I3612" t="str">
            <v>24.3.5.4 , 24.3.6.24</v>
          </cell>
        </row>
        <row r="3613">
          <cell r="A3613" t="str">
            <v>24-27-a-05</v>
          </cell>
          <cell r="B3613" t="str">
            <v>Providing and installing PVC tees BSS Class 'B' working pressure :8" i/d</v>
          </cell>
          <cell r="C3613" t="str">
            <v>Each</v>
          </cell>
          <cell r="D3613">
            <v>1119.6600000000001</v>
          </cell>
          <cell r="E3613">
            <v>4778.18</v>
          </cell>
          <cell r="F3613" t="str">
            <v>Each</v>
          </cell>
          <cell r="G3613">
            <v>1119.6600000000001</v>
          </cell>
          <cell r="H3613">
            <v>4778.18</v>
          </cell>
          <cell r="I3613" t="str">
            <v>24.3.5.4 , 24.3.6.24</v>
          </cell>
        </row>
        <row r="3614">
          <cell r="A3614" t="str">
            <v>24-27-a-06</v>
          </cell>
          <cell r="B3614" t="str">
            <v>Providing and installing PVC tees BSS Class 'B' working pressure :10" i/d</v>
          </cell>
          <cell r="C3614" t="str">
            <v>Each</v>
          </cell>
          <cell r="D3614">
            <v>1292.06</v>
          </cell>
          <cell r="E3614">
            <v>5012.09</v>
          </cell>
          <cell r="F3614" t="str">
            <v>Each</v>
          </cell>
          <cell r="G3614">
            <v>1292.06</v>
          </cell>
          <cell r="H3614">
            <v>5012.09</v>
          </cell>
          <cell r="I3614" t="str">
            <v>24.3.5.4 , 24.3.6.24</v>
          </cell>
        </row>
        <row r="3615">
          <cell r="A3615" t="str">
            <v>24-27-a-07</v>
          </cell>
          <cell r="B3615" t="str">
            <v>Providing and installing PVC tees BSS Class 'B' working pressure :12" i/d</v>
          </cell>
          <cell r="C3615" t="str">
            <v>Each</v>
          </cell>
          <cell r="D3615">
            <v>1550.39</v>
          </cell>
          <cell r="E3615">
            <v>5493.89</v>
          </cell>
          <cell r="F3615" t="str">
            <v>Each</v>
          </cell>
          <cell r="G3615">
            <v>1550.39</v>
          </cell>
          <cell r="H3615">
            <v>5493.89</v>
          </cell>
          <cell r="I3615" t="str">
            <v>24.3.5.4 , 24.3.6.24</v>
          </cell>
        </row>
        <row r="3616">
          <cell r="A3616" t="str">
            <v>24-27-b-01</v>
          </cell>
          <cell r="B3616" t="str">
            <v>Providing and installing PVC tees BSS Class 'C'working pressure :2" i/d</v>
          </cell>
          <cell r="C3616" t="str">
            <v>Each</v>
          </cell>
          <cell r="D3616">
            <v>344.53</v>
          </cell>
          <cell r="E3616">
            <v>446.4</v>
          </cell>
          <cell r="F3616" t="str">
            <v>Each</v>
          </cell>
          <cell r="G3616">
            <v>344.53</v>
          </cell>
          <cell r="H3616">
            <v>446.4</v>
          </cell>
          <cell r="I3616" t="str">
            <v>24.3.5.4 , 24.3.6.24</v>
          </cell>
        </row>
        <row r="3617">
          <cell r="A3617" t="str">
            <v>24-27-b-02</v>
          </cell>
          <cell r="B3617" t="str">
            <v>Providing and installing PVC tees BSS Class 'C' working pressure :3" i/d</v>
          </cell>
          <cell r="C3617" t="str">
            <v>Each</v>
          </cell>
          <cell r="D3617">
            <v>413.44</v>
          </cell>
          <cell r="E3617">
            <v>646.76</v>
          </cell>
          <cell r="F3617" t="str">
            <v>Each</v>
          </cell>
          <cell r="G3617">
            <v>413.44</v>
          </cell>
          <cell r="H3617">
            <v>646.76</v>
          </cell>
          <cell r="I3617" t="str">
            <v>24.3.5.4 , 24.3.6.24</v>
          </cell>
        </row>
        <row r="3618">
          <cell r="A3618" t="str">
            <v>24-27-b-03</v>
          </cell>
          <cell r="B3618" t="str">
            <v>Providing and installing PVC tees BSS Class 'C' working pressure :4" i/d</v>
          </cell>
          <cell r="C3618" t="str">
            <v>Each</v>
          </cell>
          <cell r="D3618">
            <v>551.25</v>
          </cell>
          <cell r="E3618">
            <v>886.45</v>
          </cell>
          <cell r="F3618" t="str">
            <v>Each</v>
          </cell>
          <cell r="G3618">
            <v>551.25</v>
          </cell>
          <cell r="H3618">
            <v>886.45</v>
          </cell>
          <cell r="I3618" t="str">
            <v>24.3.5.4 , 24.3.6.24</v>
          </cell>
        </row>
        <row r="3619">
          <cell r="A3619" t="str">
            <v>24-27-b-04</v>
          </cell>
          <cell r="B3619" t="str">
            <v>Providing and installing PVC tees BSS Class 'C' working pressure :6" i/d</v>
          </cell>
          <cell r="C3619" t="str">
            <v>Each</v>
          </cell>
          <cell r="D3619">
            <v>757.97</v>
          </cell>
          <cell r="E3619">
            <v>2000.17</v>
          </cell>
          <cell r="F3619" t="str">
            <v>Each</v>
          </cell>
          <cell r="G3619">
            <v>757.97</v>
          </cell>
          <cell r="H3619">
            <v>2000.17</v>
          </cell>
          <cell r="I3619" t="str">
            <v>24.3.5.4 , 24.3.6.24</v>
          </cell>
        </row>
        <row r="3620">
          <cell r="A3620" t="str">
            <v>24-27-b-05</v>
          </cell>
          <cell r="B3620" t="str">
            <v>Providing and installing PVC tees BSS Class 'C' working pressure :8" i/d</v>
          </cell>
          <cell r="C3620" t="str">
            <v>Each</v>
          </cell>
          <cell r="D3620">
            <v>1119.6600000000001</v>
          </cell>
          <cell r="E3620">
            <v>9992.5400000000009</v>
          </cell>
          <cell r="F3620" t="str">
            <v>Each</v>
          </cell>
          <cell r="G3620">
            <v>1119.6600000000001</v>
          </cell>
          <cell r="H3620">
            <v>9992.5400000000009</v>
          </cell>
          <cell r="I3620" t="str">
            <v>24.3.5.4 , 24.3.6.24</v>
          </cell>
        </row>
        <row r="3621">
          <cell r="A3621" t="str">
            <v>24-27-b-06</v>
          </cell>
          <cell r="B3621" t="str">
            <v>Providing and installing PVC tees BSS Class 'C' working pressure :10" i/d</v>
          </cell>
          <cell r="C3621" t="str">
            <v>Each</v>
          </cell>
          <cell r="D3621">
            <v>1285.6300000000001</v>
          </cell>
          <cell r="E3621">
            <v>9369.7999999999993</v>
          </cell>
          <cell r="F3621" t="str">
            <v>Each</v>
          </cell>
          <cell r="G3621">
            <v>1285.6199999999999</v>
          </cell>
          <cell r="H3621">
            <v>9369.7999999999993</v>
          </cell>
          <cell r="I3621" t="str">
            <v>24.3.5.4 , 24.3.6.24</v>
          </cell>
        </row>
        <row r="3622">
          <cell r="A3622" t="str">
            <v>24-27-b-07</v>
          </cell>
          <cell r="B3622" t="str">
            <v>Providing and installing PVC tees BSS Class 'C' working pressure :12" i/d</v>
          </cell>
          <cell r="C3622" t="str">
            <v>Each</v>
          </cell>
          <cell r="D3622">
            <v>1550.39</v>
          </cell>
          <cell r="E3622">
            <v>12723.64</v>
          </cell>
          <cell r="F3622" t="str">
            <v>Each</v>
          </cell>
          <cell r="G3622">
            <v>1550.39</v>
          </cell>
          <cell r="H3622">
            <v>12723.64</v>
          </cell>
          <cell r="I3622" t="str">
            <v>24.3.5.4 , 24.3.6.24</v>
          </cell>
        </row>
        <row r="3623">
          <cell r="A3623" t="str">
            <v>24-27-c-01</v>
          </cell>
          <cell r="B3623" t="str">
            <v>Providing and installing PVC tees BSS Class 'D' working pressure :2" i/d</v>
          </cell>
          <cell r="C3623" t="str">
            <v>Each</v>
          </cell>
          <cell r="D3623">
            <v>344.53</v>
          </cell>
          <cell r="E3623">
            <v>423.4</v>
          </cell>
          <cell r="F3623" t="str">
            <v>Each</v>
          </cell>
          <cell r="G3623">
            <v>344.53</v>
          </cell>
          <cell r="H3623">
            <v>423.4</v>
          </cell>
          <cell r="I3623" t="str">
            <v>24.3.5.4 , 24.3.6.24</v>
          </cell>
        </row>
        <row r="3624">
          <cell r="A3624" t="str">
            <v>24-27-c-02</v>
          </cell>
          <cell r="B3624" t="str">
            <v>Providing and installing PVC tees BSS Class 'D' working pressure :3" i/d</v>
          </cell>
          <cell r="C3624" t="str">
            <v>Each</v>
          </cell>
          <cell r="D3624">
            <v>413.44</v>
          </cell>
          <cell r="E3624">
            <v>617.17999999999995</v>
          </cell>
          <cell r="F3624" t="str">
            <v>Each</v>
          </cell>
          <cell r="G3624">
            <v>413.44</v>
          </cell>
          <cell r="H3624">
            <v>617.17999999999995</v>
          </cell>
          <cell r="I3624" t="str">
            <v>24.3.5.4 , 24.3.6.24</v>
          </cell>
        </row>
        <row r="3625">
          <cell r="A3625" t="str">
            <v>24-27-c-03</v>
          </cell>
          <cell r="B3625" t="str">
            <v>Providing and installing PVC tees BSS Class 'D'working pressure :4" i/d</v>
          </cell>
          <cell r="C3625" t="str">
            <v>Each</v>
          </cell>
          <cell r="D3625">
            <v>551.25</v>
          </cell>
          <cell r="E3625">
            <v>827.3</v>
          </cell>
          <cell r="F3625" t="str">
            <v>Each</v>
          </cell>
          <cell r="G3625">
            <v>551.25</v>
          </cell>
          <cell r="H3625">
            <v>827.3</v>
          </cell>
          <cell r="I3625" t="str">
            <v>24.3.5.4 , 24.3.6.24</v>
          </cell>
        </row>
        <row r="3626">
          <cell r="A3626" t="str">
            <v>24-27-c-04</v>
          </cell>
          <cell r="B3626" t="str">
            <v>Providing and installing PVC tees BSS Class 'D'working pressure :6" i/d</v>
          </cell>
          <cell r="C3626" t="str">
            <v>Each</v>
          </cell>
          <cell r="D3626">
            <v>757.97</v>
          </cell>
          <cell r="E3626">
            <v>1678.12</v>
          </cell>
          <cell r="F3626" t="str">
            <v>Each</v>
          </cell>
          <cell r="G3626">
            <v>757.97</v>
          </cell>
          <cell r="H3626">
            <v>1678.12</v>
          </cell>
          <cell r="I3626" t="str">
            <v>24.3.5.4 , 24.3.6.24</v>
          </cell>
        </row>
        <row r="3627">
          <cell r="A3627" t="str">
            <v>24-27-c-05</v>
          </cell>
          <cell r="B3627" t="str">
            <v>Providing and installing PVC tees BSS Class 'D'working pressure :8" i/d</v>
          </cell>
          <cell r="C3627" t="str">
            <v>Each</v>
          </cell>
          <cell r="D3627">
            <v>1119.6600000000001</v>
          </cell>
          <cell r="E3627">
            <v>6114.76</v>
          </cell>
          <cell r="F3627" t="str">
            <v>Each</v>
          </cell>
          <cell r="G3627">
            <v>1119.6600000000001</v>
          </cell>
          <cell r="H3627">
            <v>6114.76</v>
          </cell>
          <cell r="I3627" t="str">
            <v>24.3.5.4 , 24.3.6.24</v>
          </cell>
        </row>
        <row r="3628">
          <cell r="A3628" t="str">
            <v>24-27-c-06</v>
          </cell>
          <cell r="B3628" t="str">
            <v>Providing and installing PVC tees BSS Class 'D'working pressure :10" i/d</v>
          </cell>
          <cell r="C3628" t="str">
            <v>Each</v>
          </cell>
          <cell r="D3628">
            <v>1292.06</v>
          </cell>
          <cell r="E3628">
            <v>9573.41</v>
          </cell>
          <cell r="F3628" t="str">
            <v>Each</v>
          </cell>
          <cell r="G3628">
            <v>1292.06</v>
          </cell>
          <cell r="H3628">
            <v>9573.41</v>
          </cell>
          <cell r="I3628" t="str">
            <v>24.3.5.4 , 24.3.6.24</v>
          </cell>
        </row>
        <row r="3629">
          <cell r="A3629" t="str">
            <v>24-27-c-07</v>
          </cell>
          <cell r="B3629" t="str">
            <v>Providing and installing PVC tees BSS Class 'D' working pressure :12" i/d</v>
          </cell>
          <cell r="C3629" t="str">
            <v>Each</v>
          </cell>
          <cell r="D3629">
            <v>1550.39</v>
          </cell>
          <cell r="E3629">
            <v>10751.89</v>
          </cell>
          <cell r="F3629" t="str">
            <v>Each</v>
          </cell>
          <cell r="G3629">
            <v>1550.39</v>
          </cell>
          <cell r="H3629">
            <v>10751.89</v>
          </cell>
          <cell r="I3629" t="str">
            <v>24.3.5.4 , 24.3.6.24</v>
          </cell>
        </row>
        <row r="3630">
          <cell r="A3630" t="str">
            <v>24-28-a-01</v>
          </cell>
          <cell r="B3630" t="str">
            <v>Providing and installing PVC sockets BSS Class 'B' working pressure : 2" i/d</v>
          </cell>
          <cell r="C3630" t="str">
            <v>Each</v>
          </cell>
          <cell r="D3630">
            <v>115.3</v>
          </cell>
          <cell r="E3630">
            <v>175.51</v>
          </cell>
          <cell r="F3630" t="str">
            <v>Each</v>
          </cell>
          <cell r="G3630">
            <v>115.3</v>
          </cell>
          <cell r="H3630">
            <v>175.51</v>
          </cell>
          <cell r="I3630" t="str">
            <v>24.3.5.4 , 24.3.6.24</v>
          </cell>
        </row>
        <row r="3631">
          <cell r="A3631" t="str">
            <v>24-28-a-02</v>
          </cell>
          <cell r="B3631" t="str">
            <v>Providing and installing PVC sockets BSS Class 'B' working pressure : 3" i/d</v>
          </cell>
          <cell r="C3631" t="str">
            <v>Each</v>
          </cell>
          <cell r="D3631">
            <v>120.65</v>
          </cell>
          <cell r="E3631">
            <v>224.23</v>
          </cell>
          <cell r="F3631" t="str">
            <v>Each</v>
          </cell>
          <cell r="G3631">
            <v>120.65</v>
          </cell>
          <cell r="H3631">
            <v>224.23</v>
          </cell>
          <cell r="I3631" t="str">
            <v>24.3.5.4 , 24.3.6.24</v>
          </cell>
        </row>
        <row r="3632">
          <cell r="A3632" t="str">
            <v>24-28-a-03</v>
          </cell>
          <cell r="B3632" t="str">
            <v>Providing and installing PVC sockets BSS Class 'B' working pressure : 4" i/d</v>
          </cell>
          <cell r="C3632" t="str">
            <v>Each</v>
          </cell>
          <cell r="D3632">
            <v>172.27</v>
          </cell>
          <cell r="E3632">
            <v>304.5</v>
          </cell>
          <cell r="F3632" t="str">
            <v>Each</v>
          </cell>
          <cell r="G3632">
            <v>172.27</v>
          </cell>
          <cell r="H3632">
            <v>304.5</v>
          </cell>
          <cell r="I3632" t="str">
            <v>24.3.5.4 , 24.3.6.24</v>
          </cell>
        </row>
        <row r="3633">
          <cell r="A3633" t="str">
            <v>24-28-a-04</v>
          </cell>
          <cell r="B3633" t="str">
            <v>Providing and installing PVC sockets BSS Class 'B' working pressure : 6" i/d</v>
          </cell>
          <cell r="C3633" t="str">
            <v>Each</v>
          </cell>
          <cell r="D3633">
            <v>1254.31</v>
          </cell>
          <cell r="E3633">
            <v>1722.01</v>
          </cell>
          <cell r="F3633" t="str">
            <v>Each</v>
          </cell>
          <cell r="G3633">
            <v>1254.31</v>
          </cell>
          <cell r="H3633">
            <v>1722.01</v>
          </cell>
          <cell r="I3633" t="str">
            <v>24.3.5.4 , 24.3.6.24</v>
          </cell>
        </row>
        <row r="3634">
          <cell r="A3634" t="str">
            <v>24-28-a-05</v>
          </cell>
          <cell r="B3634" t="str">
            <v>Providing and installing PVC sockets BSS Class 'B' working pressure : 8" i/d</v>
          </cell>
          <cell r="C3634" t="str">
            <v>Each</v>
          </cell>
          <cell r="D3634">
            <v>344.53</v>
          </cell>
          <cell r="E3634">
            <v>1747.98</v>
          </cell>
          <cell r="F3634" t="str">
            <v>Each</v>
          </cell>
          <cell r="G3634">
            <v>344.53</v>
          </cell>
          <cell r="H3634">
            <v>1747.98</v>
          </cell>
          <cell r="I3634" t="str">
            <v>24.3.5.4 , 24.3.6.24</v>
          </cell>
        </row>
        <row r="3635">
          <cell r="A3635" t="str">
            <v>24-28-a-06</v>
          </cell>
          <cell r="B3635" t="str">
            <v>Providing and installing PVC sockets BSS Class 'B' working pressure : 10" i/d</v>
          </cell>
          <cell r="C3635" t="str">
            <v>Each</v>
          </cell>
          <cell r="D3635">
            <v>430.34</v>
          </cell>
          <cell r="E3635">
            <v>2533.54</v>
          </cell>
          <cell r="F3635" t="str">
            <v>Each</v>
          </cell>
          <cell r="G3635">
            <v>430.34</v>
          </cell>
          <cell r="H3635">
            <v>2533.54</v>
          </cell>
          <cell r="I3635" t="str">
            <v>24.3.5.4 , 24.3.6.24</v>
          </cell>
        </row>
        <row r="3636">
          <cell r="A3636" t="str">
            <v>24-28-a-07</v>
          </cell>
          <cell r="B3636" t="str">
            <v>Providing and installing PVC sockets BSS Class 'B' working pressure : 12" i/d</v>
          </cell>
          <cell r="C3636" t="str">
            <v>Each</v>
          </cell>
          <cell r="D3636">
            <v>516.79999999999995</v>
          </cell>
          <cell r="E3636">
            <v>2587.13</v>
          </cell>
          <cell r="F3636" t="str">
            <v>Each</v>
          </cell>
          <cell r="G3636">
            <v>516.79999999999995</v>
          </cell>
          <cell r="H3636">
            <v>2587.13</v>
          </cell>
          <cell r="I3636" t="str">
            <v>24.3.5.4 , 24.3.6.24</v>
          </cell>
        </row>
        <row r="3637">
          <cell r="A3637" t="str">
            <v>24-28-b-01</v>
          </cell>
          <cell r="B3637" t="str">
            <v>Providing and installing PVC sockets BSS Class 'C' working pressure: 2" i/d</v>
          </cell>
          <cell r="C3637" t="str">
            <v>Each</v>
          </cell>
          <cell r="D3637">
            <v>115.3</v>
          </cell>
          <cell r="E3637">
            <v>181.03</v>
          </cell>
          <cell r="F3637" t="str">
            <v>Each</v>
          </cell>
          <cell r="G3637">
            <v>115.3</v>
          </cell>
          <cell r="H3637">
            <v>181.03</v>
          </cell>
          <cell r="I3637" t="str">
            <v>24.3.5.4 , 24.3.6.24</v>
          </cell>
        </row>
        <row r="3638">
          <cell r="A3638" t="str">
            <v>24-28-b-02</v>
          </cell>
          <cell r="B3638" t="str">
            <v>Providing and installing PVC sockets BSS Class 'C' working pressure: 3" i/d</v>
          </cell>
          <cell r="C3638" t="str">
            <v>Each</v>
          </cell>
          <cell r="D3638">
            <v>627.04999999999995</v>
          </cell>
          <cell r="E3638">
            <v>747.32</v>
          </cell>
          <cell r="F3638" t="str">
            <v>Each</v>
          </cell>
          <cell r="G3638">
            <v>627.04999999999995</v>
          </cell>
          <cell r="H3638">
            <v>747.32</v>
          </cell>
          <cell r="I3638" t="str">
            <v>24.3.5.4 , 24.3.6.24</v>
          </cell>
        </row>
        <row r="3639">
          <cell r="A3639" t="str">
            <v>24-28-b-03</v>
          </cell>
          <cell r="B3639" t="str">
            <v>Providing and installing PVC sockets BSS Class 'C' working pressure: 4" i/d</v>
          </cell>
          <cell r="C3639" t="str">
            <v>Each</v>
          </cell>
          <cell r="D3639">
            <v>172.27</v>
          </cell>
          <cell r="E3639">
            <v>307</v>
          </cell>
          <cell r="F3639" t="str">
            <v>Each</v>
          </cell>
          <cell r="G3639">
            <v>172.27</v>
          </cell>
          <cell r="H3639">
            <v>307</v>
          </cell>
          <cell r="I3639" t="str">
            <v>24.3.5.4 , 24.3.6.24</v>
          </cell>
        </row>
        <row r="3640">
          <cell r="A3640" t="str">
            <v>24-28-b-04</v>
          </cell>
          <cell r="B3640" t="str">
            <v>Providing and installing PVC sockets BSS Class 'C' working pressure: 6" i/d</v>
          </cell>
          <cell r="C3640" t="str">
            <v>Each</v>
          </cell>
          <cell r="D3640">
            <v>241.17</v>
          </cell>
          <cell r="E3640">
            <v>766.97</v>
          </cell>
          <cell r="F3640" t="str">
            <v>Each</v>
          </cell>
          <cell r="G3640">
            <v>241.17</v>
          </cell>
          <cell r="H3640">
            <v>766.97</v>
          </cell>
          <cell r="I3640" t="str">
            <v>24.3.5.4 , 24.3.6.24</v>
          </cell>
        </row>
        <row r="3641">
          <cell r="A3641" t="str">
            <v>24-28-b-05</v>
          </cell>
          <cell r="B3641" t="str">
            <v>Providing and installing PVC sockets BSS Class 'C' working pressure: 8" i/d</v>
          </cell>
          <cell r="C3641" t="str">
            <v>Each</v>
          </cell>
          <cell r="D3641">
            <v>344.53</v>
          </cell>
          <cell r="E3641">
            <v>1757.62</v>
          </cell>
          <cell r="F3641" t="str">
            <v>Each</v>
          </cell>
          <cell r="G3641">
            <v>344.53</v>
          </cell>
          <cell r="H3641">
            <v>1757.62</v>
          </cell>
          <cell r="I3641" t="str">
            <v>24.3.5.4 , 24.3.6.24</v>
          </cell>
        </row>
        <row r="3642">
          <cell r="A3642" t="str">
            <v>24-28-b-06</v>
          </cell>
          <cell r="B3642" t="str">
            <v>Providing and installing PVC sockets BSS Class 'C' working pressure: 10" i/d</v>
          </cell>
          <cell r="C3642" t="str">
            <v>Each</v>
          </cell>
          <cell r="D3642">
            <v>430.6</v>
          </cell>
          <cell r="E3642">
            <v>2928.15</v>
          </cell>
          <cell r="F3642" t="str">
            <v>Each</v>
          </cell>
          <cell r="G3642">
            <v>430.6</v>
          </cell>
          <cell r="H3642">
            <v>2928.15</v>
          </cell>
          <cell r="I3642" t="str">
            <v>24.3.5.4 , 24.3.6.24</v>
          </cell>
        </row>
        <row r="3643">
          <cell r="A3643" t="str">
            <v>24-28-b-07</v>
          </cell>
          <cell r="B3643" t="str">
            <v>Providing and installing PVC sockets BSS Class 'C' working pressure: 12" i/d</v>
          </cell>
          <cell r="C3643" t="str">
            <v>Each</v>
          </cell>
          <cell r="D3643">
            <v>516.79999999999995</v>
          </cell>
          <cell r="E3643">
            <v>3770.18</v>
          </cell>
          <cell r="F3643" t="str">
            <v>Each</v>
          </cell>
          <cell r="G3643">
            <v>516.79999999999995</v>
          </cell>
          <cell r="H3643">
            <v>3770.18</v>
          </cell>
          <cell r="I3643" t="str">
            <v>24.3.5.4 , 24.3.6.24</v>
          </cell>
        </row>
        <row r="3644">
          <cell r="A3644" t="str">
            <v>24-28-c-01</v>
          </cell>
          <cell r="B3644" t="str">
            <v>Providing and installing PVC sockets BSS Class 'D' working pressure : 2" i/d</v>
          </cell>
          <cell r="C3644" t="str">
            <v>Each</v>
          </cell>
          <cell r="D3644">
            <v>115.3</v>
          </cell>
          <cell r="E3644">
            <v>184.54</v>
          </cell>
          <cell r="F3644" t="str">
            <v>Each</v>
          </cell>
          <cell r="G3644">
            <v>115.3</v>
          </cell>
          <cell r="H3644">
            <v>184.54</v>
          </cell>
          <cell r="I3644" t="str">
            <v>24.3.5.4 , 24.3.6.24</v>
          </cell>
        </row>
        <row r="3645">
          <cell r="A3645" t="str">
            <v>24-28-c-02</v>
          </cell>
          <cell r="B3645" t="str">
            <v>Providing and installing PVC sockets BSS Class 'D' working pressure : 3" i/d</v>
          </cell>
          <cell r="C3645" t="str">
            <v>Each</v>
          </cell>
          <cell r="D3645">
            <v>120.65</v>
          </cell>
          <cell r="E3645">
            <v>230.19</v>
          </cell>
          <cell r="F3645" t="str">
            <v>Each</v>
          </cell>
          <cell r="G3645">
            <v>120.65</v>
          </cell>
          <cell r="H3645">
            <v>230.19</v>
          </cell>
          <cell r="I3645" t="str">
            <v>24.3.5.4 , 24.3.6.24</v>
          </cell>
        </row>
        <row r="3646">
          <cell r="A3646" t="str">
            <v>24-28-c-03</v>
          </cell>
          <cell r="B3646" t="str">
            <v>Providing and installing PVC sockets BSS Class 'D'working pressure : 4" i/d</v>
          </cell>
          <cell r="C3646" t="str">
            <v>Each</v>
          </cell>
          <cell r="D3646">
            <v>172.27</v>
          </cell>
          <cell r="E3646">
            <v>312.04000000000002</v>
          </cell>
          <cell r="F3646" t="str">
            <v>Each</v>
          </cell>
          <cell r="G3646">
            <v>172.27</v>
          </cell>
          <cell r="H3646">
            <v>312.04000000000002</v>
          </cell>
          <cell r="I3646" t="str">
            <v>24.3.5.4 , 24.3.6.24</v>
          </cell>
        </row>
        <row r="3647">
          <cell r="A3647" t="str">
            <v>24-28-c-04</v>
          </cell>
          <cell r="B3647" t="str">
            <v>Providing and installing PVC sockets BSS Class 'D'working pressure : 6" i/d</v>
          </cell>
          <cell r="C3647" t="str">
            <v>Each</v>
          </cell>
          <cell r="D3647">
            <v>241.17</v>
          </cell>
          <cell r="E3647">
            <v>750.76</v>
          </cell>
          <cell r="F3647" t="str">
            <v>Each</v>
          </cell>
          <cell r="G3647">
            <v>241.17</v>
          </cell>
          <cell r="H3647">
            <v>750.76</v>
          </cell>
          <cell r="I3647" t="str">
            <v>24.3.5.4 , 24.3.6.24</v>
          </cell>
        </row>
        <row r="3648">
          <cell r="A3648" t="str">
            <v>24-28-c-05</v>
          </cell>
          <cell r="B3648" t="str">
            <v>Providing and installing PVC sockets BSS Class 'D'working pressure : 8" i/d</v>
          </cell>
          <cell r="C3648" t="str">
            <v>Each</v>
          </cell>
          <cell r="D3648">
            <v>344.53</v>
          </cell>
          <cell r="E3648">
            <v>1781.28</v>
          </cell>
          <cell r="F3648" t="str">
            <v>Each</v>
          </cell>
          <cell r="G3648">
            <v>344.53</v>
          </cell>
          <cell r="H3648">
            <v>1781.28</v>
          </cell>
          <cell r="I3648" t="str">
            <v>24.3.5.4 , 24.3.6.24</v>
          </cell>
        </row>
        <row r="3649">
          <cell r="A3649" t="str">
            <v>24-28-c-06</v>
          </cell>
          <cell r="B3649" t="str">
            <v>Providing and installing PVC sockets BSS Class 'D' working pressure : 10" i/d</v>
          </cell>
          <cell r="C3649" t="str">
            <v>Each</v>
          </cell>
          <cell r="D3649">
            <v>430.6</v>
          </cell>
          <cell r="E3649">
            <v>2993.87</v>
          </cell>
          <cell r="F3649" t="str">
            <v>Each</v>
          </cell>
          <cell r="G3649">
            <v>430.6</v>
          </cell>
          <cell r="H3649">
            <v>2993.88</v>
          </cell>
          <cell r="I3649" t="str">
            <v>24.3.5.4 , 24.3.6.24</v>
          </cell>
        </row>
        <row r="3650">
          <cell r="A3650" t="str">
            <v>24-28-c-07</v>
          </cell>
          <cell r="B3650" t="str">
            <v>Providing and installing PVC sockets BSS Class 'D'working pressure : 12" i/d</v>
          </cell>
          <cell r="C3650" t="str">
            <v>Each</v>
          </cell>
          <cell r="D3650">
            <v>516.79999999999995</v>
          </cell>
          <cell r="E3650">
            <v>4098.8100000000004</v>
          </cell>
          <cell r="F3650" t="str">
            <v>Each</v>
          </cell>
          <cell r="G3650">
            <v>516.79999999999995</v>
          </cell>
          <cell r="H3650">
            <v>4098.8100000000004</v>
          </cell>
          <cell r="I3650" t="str">
            <v>24.3.5.4 , 24.3.6.24</v>
          </cell>
        </row>
        <row r="3651">
          <cell r="A3651" t="str">
            <v>24-29-a-01</v>
          </cell>
          <cell r="B3651" t="str">
            <v>Providing and installing PVC Tapered core BSS Class 'B'workingpressure : 2" i/d</v>
          </cell>
          <cell r="C3651" t="str">
            <v>Each</v>
          </cell>
          <cell r="D3651">
            <v>236.12</v>
          </cell>
          <cell r="E3651">
            <v>389.26</v>
          </cell>
          <cell r="F3651" t="str">
            <v>Each</v>
          </cell>
          <cell r="G3651">
            <v>236.12</v>
          </cell>
          <cell r="H3651">
            <v>389.26</v>
          </cell>
          <cell r="I3651" t="str">
            <v>24.3.5.4 , 24.3.6.24</v>
          </cell>
        </row>
        <row r="3652">
          <cell r="A3652" t="str">
            <v>24-29-a-02</v>
          </cell>
          <cell r="B3652" t="str">
            <v>Providing and installing PVC Tapered core BSS Class 'B' workingpressure : 3" i/d</v>
          </cell>
          <cell r="C3652" t="str">
            <v>Each</v>
          </cell>
          <cell r="D3652">
            <v>258.45999999999998</v>
          </cell>
          <cell r="E3652">
            <v>471.41</v>
          </cell>
          <cell r="F3652" t="str">
            <v>Each</v>
          </cell>
          <cell r="G3652">
            <v>258.45999999999998</v>
          </cell>
          <cell r="H3652">
            <v>471.41</v>
          </cell>
          <cell r="I3652" t="str">
            <v>24.3.5.4 , 24.3.6.24</v>
          </cell>
        </row>
        <row r="3653">
          <cell r="A3653" t="str">
            <v>24-29-a-03</v>
          </cell>
          <cell r="B3653" t="str">
            <v>Providing and installing PVC Tapered core BSS Class 'B' workingpressure : 4" i/d</v>
          </cell>
          <cell r="C3653" t="str">
            <v>Each</v>
          </cell>
          <cell r="D3653">
            <v>344.53</v>
          </cell>
          <cell r="E3653">
            <v>622.54999999999995</v>
          </cell>
          <cell r="F3653" t="str">
            <v>Each</v>
          </cell>
          <cell r="G3653">
            <v>344.53</v>
          </cell>
          <cell r="H3653">
            <v>622.54999999999995</v>
          </cell>
          <cell r="I3653" t="str">
            <v>24.3.5.4 , 24.3.6.24</v>
          </cell>
        </row>
        <row r="3654">
          <cell r="A3654" t="str">
            <v>24-29-a-04</v>
          </cell>
          <cell r="B3654" t="str">
            <v>Providing and installing PVC Tapered core BSS Class 'B' workingpressure : 6" i/d</v>
          </cell>
          <cell r="C3654" t="str">
            <v>Each</v>
          </cell>
          <cell r="D3654">
            <v>499.51</v>
          </cell>
          <cell r="E3654">
            <v>683.54</v>
          </cell>
          <cell r="F3654" t="str">
            <v>Each</v>
          </cell>
          <cell r="G3654">
            <v>499.51</v>
          </cell>
          <cell r="H3654">
            <v>683.54</v>
          </cell>
          <cell r="I3654" t="str">
            <v>24.3.5.4 , 24.3.6.24</v>
          </cell>
        </row>
        <row r="3655">
          <cell r="A3655" t="str">
            <v>24-29-a-05</v>
          </cell>
          <cell r="B3655" t="str">
            <v>Providing and installing PVC Tapered core BSS Class 'B'workingpressure : 8" i/d</v>
          </cell>
          <cell r="C3655" t="str">
            <v>Each</v>
          </cell>
          <cell r="D3655">
            <v>689.06</v>
          </cell>
          <cell r="E3655">
            <v>1004.54</v>
          </cell>
          <cell r="F3655" t="str">
            <v>Each</v>
          </cell>
          <cell r="G3655">
            <v>689.06</v>
          </cell>
          <cell r="H3655">
            <v>1004.54</v>
          </cell>
          <cell r="I3655" t="str">
            <v>24.3.5.4 , 24.3.6.24</v>
          </cell>
        </row>
        <row r="3656">
          <cell r="A3656" t="str">
            <v>24-29-a-06</v>
          </cell>
          <cell r="B3656" t="str">
            <v>Providing and installing PVC Tapered core BSS Class 'B'workingpressure : 10" i/d</v>
          </cell>
          <cell r="C3656" t="str">
            <v>Each</v>
          </cell>
          <cell r="D3656">
            <v>861.33</v>
          </cell>
          <cell r="E3656">
            <v>1387.13</v>
          </cell>
          <cell r="F3656" t="str">
            <v>Each</v>
          </cell>
          <cell r="G3656">
            <v>861.33</v>
          </cell>
          <cell r="H3656">
            <v>1387.13</v>
          </cell>
          <cell r="I3656" t="str">
            <v>24.3.5.4 , 24.3.6.24</v>
          </cell>
        </row>
        <row r="3657">
          <cell r="A3657" t="str">
            <v>24-29-a-07</v>
          </cell>
          <cell r="B3657" t="str">
            <v>Providing and installing PVC Tapered core BSS Class 'B' workingpressure : 12" i/d</v>
          </cell>
          <cell r="C3657" t="str">
            <v>Each</v>
          </cell>
          <cell r="D3657">
            <v>1018.89</v>
          </cell>
          <cell r="E3657">
            <v>1597.27</v>
          </cell>
          <cell r="F3657" t="str">
            <v>Each</v>
          </cell>
          <cell r="G3657">
            <v>1018.89</v>
          </cell>
          <cell r="H3657">
            <v>1597.27</v>
          </cell>
          <cell r="I3657" t="str">
            <v>24.3.5.4 , 24.3.6.24</v>
          </cell>
        </row>
        <row r="3658">
          <cell r="A3658" t="str">
            <v>24-29-b-01</v>
          </cell>
          <cell r="B3658" t="str">
            <v>Providing and installing PVC Tapered core BSS Class 'C'workingpressure : 2" i/d</v>
          </cell>
          <cell r="C3658" t="str">
            <v>Each</v>
          </cell>
          <cell r="D3658">
            <v>236.12</v>
          </cell>
          <cell r="E3658">
            <v>341.28</v>
          </cell>
          <cell r="F3658" t="str">
            <v>Each</v>
          </cell>
          <cell r="G3658">
            <v>236.12</v>
          </cell>
          <cell r="H3658">
            <v>341.28</v>
          </cell>
          <cell r="I3658" t="str">
            <v>24.3.5.4 , 24.3.6.24</v>
          </cell>
        </row>
        <row r="3659">
          <cell r="A3659" t="str">
            <v>24-29-b-02</v>
          </cell>
          <cell r="B3659" t="str">
            <v>Providing and installing PVC Tapered core BSS Class 'C'workingpressure : 3" i/d</v>
          </cell>
          <cell r="C3659" t="str">
            <v>Each</v>
          </cell>
          <cell r="D3659">
            <v>258.45999999999998</v>
          </cell>
          <cell r="E3659">
            <v>383.34</v>
          </cell>
          <cell r="F3659" t="str">
            <v>Each</v>
          </cell>
          <cell r="G3659">
            <v>258.45999999999998</v>
          </cell>
          <cell r="H3659">
            <v>383.34</v>
          </cell>
          <cell r="I3659" t="str">
            <v>24.3.5.4 , 24.3.6.24</v>
          </cell>
        </row>
        <row r="3660">
          <cell r="A3660" t="str">
            <v>24-29-b-03</v>
          </cell>
          <cell r="B3660" t="str">
            <v>Providing and installing PVC Tapered core BSS Class 'C'workingpressure : 4" i/d</v>
          </cell>
          <cell r="C3660" t="str">
            <v>Each</v>
          </cell>
          <cell r="D3660">
            <v>344.53</v>
          </cell>
          <cell r="E3660">
            <v>495.7</v>
          </cell>
          <cell r="F3660" t="str">
            <v>Each</v>
          </cell>
          <cell r="G3660">
            <v>344.53</v>
          </cell>
          <cell r="H3660">
            <v>495.7</v>
          </cell>
          <cell r="I3660" t="str">
            <v>24.3.5.4 , 24.3.6.24</v>
          </cell>
        </row>
        <row r="3661">
          <cell r="A3661" t="str">
            <v>24-29-b-04</v>
          </cell>
          <cell r="B3661" t="str">
            <v>Providing and installing PVC Tapered core BSS Class 'C' workingpressure : 6" i/d</v>
          </cell>
          <cell r="C3661" t="str">
            <v>Each</v>
          </cell>
          <cell r="D3661">
            <v>500.28</v>
          </cell>
          <cell r="E3661">
            <v>697.45</v>
          </cell>
          <cell r="F3661" t="str">
            <v>Each</v>
          </cell>
          <cell r="G3661">
            <v>500.28</v>
          </cell>
          <cell r="H3661">
            <v>697.45</v>
          </cell>
          <cell r="I3661" t="str">
            <v>24.3.5.4 , 24.3.6.24</v>
          </cell>
        </row>
        <row r="3662">
          <cell r="A3662" t="str">
            <v>24-29-b-05</v>
          </cell>
          <cell r="B3662" t="str">
            <v>Providing and installing PVC Tapered core BSS Class 'C' workingpressure : 8" i/d</v>
          </cell>
          <cell r="C3662" t="str">
            <v>Each</v>
          </cell>
          <cell r="D3662">
            <v>689.06</v>
          </cell>
          <cell r="E3662">
            <v>1017.69</v>
          </cell>
          <cell r="F3662" t="str">
            <v>Each</v>
          </cell>
          <cell r="G3662">
            <v>689.06</v>
          </cell>
          <cell r="H3662">
            <v>1017.69</v>
          </cell>
          <cell r="I3662" t="str">
            <v>24.3.5.4 , 24.3.6.24</v>
          </cell>
        </row>
        <row r="3663">
          <cell r="A3663" t="str">
            <v>24-29-b-06</v>
          </cell>
          <cell r="B3663" t="str">
            <v>Providing and installing PVC Tapered core BSS Class 'C' workingpressure : 10" i/d</v>
          </cell>
          <cell r="C3663" t="str">
            <v>Each</v>
          </cell>
          <cell r="D3663">
            <v>861.33</v>
          </cell>
          <cell r="E3663">
            <v>1413.42</v>
          </cell>
          <cell r="F3663" t="str">
            <v>Each</v>
          </cell>
          <cell r="G3663">
            <v>861.33</v>
          </cell>
          <cell r="H3663">
            <v>1413.42</v>
          </cell>
          <cell r="I3663" t="str">
            <v>24.3.5.4 , 24.3.6.24</v>
          </cell>
        </row>
        <row r="3664">
          <cell r="A3664" t="str">
            <v>24-29-b-07</v>
          </cell>
          <cell r="B3664" t="str">
            <v>Providing and installing PVC Tapered core BSS Class 'C' workingpressure : 12" i/d</v>
          </cell>
          <cell r="C3664" t="str">
            <v>Each</v>
          </cell>
          <cell r="D3664">
            <v>1035.8</v>
          </cell>
          <cell r="E3664">
            <v>1693.05</v>
          </cell>
          <cell r="F3664" t="str">
            <v>Each</v>
          </cell>
          <cell r="G3664">
            <v>1035.8</v>
          </cell>
          <cell r="H3664">
            <v>1693.05</v>
          </cell>
          <cell r="I3664" t="str">
            <v>24.3.5.4 , 24.3.6.24</v>
          </cell>
        </row>
        <row r="3665">
          <cell r="A3665" t="str">
            <v>24-29-c-01</v>
          </cell>
          <cell r="B3665" t="str">
            <v>Providing and installing PVC Tapered core BSS Class 'D' workingpressure : 2" i/d</v>
          </cell>
          <cell r="C3665" t="str">
            <v>Each</v>
          </cell>
          <cell r="D3665">
            <v>236.12</v>
          </cell>
          <cell r="E3665">
            <v>334.71</v>
          </cell>
          <cell r="F3665" t="str">
            <v>Each</v>
          </cell>
          <cell r="G3665">
            <v>236.12</v>
          </cell>
          <cell r="H3665">
            <v>334.71</v>
          </cell>
          <cell r="I3665" t="str">
            <v>24.3.5.4 , 24.3.6.24</v>
          </cell>
        </row>
        <row r="3666">
          <cell r="A3666" t="str">
            <v>24-29-c-02</v>
          </cell>
          <cell r="B3666" t="str">
            <v>Providing and installing PVC Tapered core BSS Class 'D' workingpressure : 3" i/d</v>
          </cell>
          <cell r="C3666" t="str">
            <v>Each</v>
          </cell>
          <cell r="D3666">
            <v>258.45999999999998</v>
          </cell>
          <cell r="E3666">
            <v>376.77</v>
          </cell>
          <cell r="F3666" t="str">
            <v>Each</v>
          </cell>
          <cell r="G3666">
            <v>258.45999999999998</v>
          </cell>
          <cell r="H3666">
            <v>376.77</v>
          </cell>
          <cell r="I3666" t="str">
            <v>24.3.5.4 , 24.3.6.24</v>
          </cell>
        </row>
        <row r="3667">
          <cell r="A3667" t="str">
            <v>24-29-c-03</v>
          </cell>
          <cell r="B3667" t="str">
            <v>Providing and installing PVC Tapered core BSS Class 'D' workingpressure : 4" i/d</v>
          </cell>
          <cell r="C3667" t="str">
            <v>Each</v>
          </cell>
          <cell r="D3667">
            <v>344.53</v>
          </cell>
          <cell r="E3667">
            <v>528.55999999999995</v>
          </cell>
          <cell r="F3667" t="str">
            <v>Each</v>
          </cell>
          <cell r="G3667">
            <v>344.53</v>
          </cell>
          <cell r="H3667">
            <v>528.55999999999995</v>
          </cell>
          <cell r="I3667" t="str">
            <v>24.3.5.4 , 24.3.6.24</v>
          </cell>
        </row>
        <row r="3668">
          <cell r="A3668" t="str">
            <v>24-29-c-04</v>
          </cell>
          <cell r="B3668" t="str">
            <v>Providing and installing PVC Tapered core BSS Class 'D' workingpressure : 6" i/d</v>
          </cell>
          <cell r="C3668" t="str">
            <v>Each</v>
          </cell>
          <cell r="D3668">
            <v>499.51</v>
          </cell>
          <cell r="E3668">
            <v>762.41</v>
          </cell>
          <cell r="F3668" t="str">
            <v>Each</v>
          </cell>
          <cell r="G3668">
            <v>499.51</v>
          </cell>
          <cell r="H3668">
            <v>762.41</v>
          </cell>
          <cell r="I3668" t="str">
            <v>24.3.5.4 , 24.3.6.24</v>
          </cell>
        </row>
        <row r="3669">
          <cell r="A3669" t="str">
            <v>24-29-c-05</v>
          </cell>
          <cell r="B3669" t="str">
            <v>Providing and installing PVC Tapered core BSS Class 'D' workingpressure : 8" i/d</v>
          </cell>
          <cell r="C3669" t="str">
            <v>Each</v>
          </cell>
          <cell r="D3669">
            <v>689.06</v>
          </cell>
          <cell r="E3669">
            <v>1135.99</v>
          </cell>
          <cell r="F3669" t="str">
            <v>Each</v>
          </cell>
          <cell r="G3669">
            <v>689.06</v>
          </cell>
          <cell r="H3669">
            <v>1135.99</v>
          </cell>
          <cell r="I3669" t="str">
            <v>24.3.5.4 , 24.3.6.24</v>
          </cell>
        </row>
        <row r="3670">
          <cell r="A3670" t="str">
            <v>24-29-c-06</v>
          </cell>
          <cell r="B3670" t="str">
            <v>Providing and installing PVC Tapered core BSS Class 'D' workingpressure : 10" i/d</v>
          </cell>
          <cell r="C3670" t="str">
            <v>Each</v>
          </cell>
          <cell r="D3670">
            <v>861.33</v>
          </cell>
          <cell r="E3670">
            <v>1676.32</v>
          </cell>
          <cell r="F3670" t="str">
            <v>Each</v>
          </cell>
          <cell r="G3670">
            <v>861.33</v>
          </cell>
          <cell r="H3670">
            <v>1676.32</v>
          </cell>
          <cell r="I3670" t="str">
            <v>24.3.5.4 , 24.3.6.24</v>
          </cell>
        </row>
        <row r="3671">
          <cell r="A3671" t="str">
            <v>24-29-c-07</v>
          </cell>
          <cell r="B3671" t="str">
            <v>Providing and installing PVC Tapered core BSS Class 'D' workingpressure : 12" i/d</v>
          </cell>
          <cell r="C3671" t="str">
            <v>Each</v>
          </cell>
          <cell r="D3671">
            <v>1033.5899999999999</v>
          </cell>
          <cell r="E3671">
            <v>1973.46</v>
          </cell>
          <cell r="F3671" t="str">
            <v>Each</v>
          </cell>
          <cell r="G3671">
            <v>1033.5899999999999</v>
          </cell>
          <cell r="H3671">
            <v>1973.46</v>
          </cell>
          <cell r="I3671" t="str">
            <v>24.3.5.4 , 24.3.6.24</v>
          </cell>
        </row>
        <row r="3672">
          <cell r="A3672" t="str">
            <v>24-30-a-01</v>
          </cell>
          <cell r="B3672" t="str">
            <v>Providing, laying, cutting, jointing, testing and disinfecting High Density Polyethylene Pipe (HDPE) Din-8074/Din-8075/ISO-4427 in trenches, complete in all respects except excavation. (40 mm dia) PN-8</v>
          </cell>
          <cell r="C3672" t="str">
            <v>Rft</v>
          </cell>
          <cell r="D3672">
            <v>41.97</v>
          </cell>
          <cell r="E3672">
            <v>77.709999999999994</v>
          </cell>
          <cell r="F3672" t="str">
            <v>m</v>
          </cell>
          <cell r="G3672">
            <v>137.69</v>
          </cell>
          <cell r="H3672">
            <v>254.96</v>
          </cell>
          <cell r="I3672" t="str">
            <v>24.3.4, 24.3.5.4 , 24.3.6.24</v>
          </cell>
        </row>
        <row r="3673">
          <cell r="A3673" t="str">
            <v>24-30-a-02</v>
          </cell>
          <cell r="B3673" t="str">
            <v>Providing, laying, cutting, jointing, testing and disinfecting High Density Polyethylene Pipe (HDPE) Din-8074/Din-8075/ISO-4427 in trenches, complete in all respects except excavation. (50 mm dia) PN-8</v>
          </cell>
          <cell r="C3673" t="str">
            <v>Rft</v>
          </cell>
          <cell r="D3673">
            <v>41.97</v>
          </cell>
          <cell r="E3673">
            <v>95.83</v>
          </cell>
          <cell r="F3673" t="str">
            <v>m</v>
          </cell>
          <cell r="G3673">
            <v>137.69</v>
          </cell>
          <cell r="H3673">
            <v>314.41000000000003</v>
          </cell>
          <cell r="I3673" t="str">
            <v>24.3.4, 24.3.5.4 , 24.3.6.24</v>
          </cell>
        </row>
        <row r="3674">
          <cell r="A3674" t="str">
            <v>24-30-a-03</v>
          </cell>
          <cell r="B3674" t="str">
            <v>Providing, laying, cutting, jointing, testing and disinfecting High Density Polyethylene Pipe (HDPE) Din-8074/Din-8075/ISO-4427 in trenches, complete in all respects except excavation. (63 mm dia) PN-8</v>
          </cell>
          <cell r="C3674" t="str">
            <v>Rft</v>
          </cell>
          <cell r="D3674">
            <v>41.97</v>
          </cell>
          <cell r="E3674">
            <v>120</v>
          </cell>
          <cell r="F3674" t="str">
            <v>m</v>
          </cell>
          <cell r="G3674">
            <v>137.69</v>
          </cell>
          <cell r="H3674">
            <v>393.71</v>
          </cell>
          <cell r="I3674" t="str">
            <v>24.3.4, 24.3.5.4 , 24.3.6.24</v>
          </cell>
        </row>
        <row r="3675">
          <cell r="A3675" t="str">
            <v>24-30-a-04</v>
          </cell>
          <cell r="B3675" t="str">
            <v>Providing, laying, cutting, jointing, testing and disinfecting High Density Polyethylene Pipe (HDPE) Din-8074/Din-8075/ISO-4427 in trenches, complete in all respects except excavation. (75 mm dia) PN-8</v>
          </cell>
          <cell r="C3675" t="str">
            <v>Rft</v>
          </cell>
          <cell r="D3675">
            <v>41.34</v>
          </cell>
          <cell r="E3675">
            <v>159.43</v>
          </cell>
          <cell r="F3675" t="str">
            <v>m</v>
          </cell>
          <cell r="G3675">
            <v>135.63999999999999</v>
          </cell>
          <cell r="H3675">
            <v>523.08000000000004</v>
          </cell>
          <cell r="I3675" t="str">
            <v>24.3.4, 24.3.5.4 , 24.3.6.24</v>
          </cell>
        </row>
        <row r="3676">
          <cell r="A3676" t="str">
            <v>24-30-a-05</v>
          </cell>
          <cell r="B3676" t="str">
            <v>Providing, laying, cutting, jointing, testing and disinfecting High Density Polyethylene Pipe (HDPE) Din-8074/Din-8075/ISO-4427 in trenches, complete in all respects except excavation. (90 mm dia) PN-8</v>
          </cell>
          <cell r="C3676" t="str">
            <v>Rft</v>
          </cell>
          <cell r="D3676">
            <v>41.34</v>
          </cell>
          <cell r="E3676">
            <v>209.87</v>
          </cell>
          <cell r="F3676" t="str">
            <v>m</v>
          </cell>
          <cell r="G3676">
            <v>135.63999999999999</v>
          </cell>
          <cell r="H3676">
            <v>688.54</v>
          </cell>
          <cell r="I3676" t="str">
            <v>24.3.4, 24.3.5.4 , 24.3.6.24</v>
          </cell>
        </row>
        <row r="3677">
          <cell r="A3677" t="str">
            <v>24-30-a-06</v>
          </cell>
          <cell r="B3677" t="str">
            <v>Providing, laying, cutting, jointing, testing and disinfecting High Density Polyethylene Pipe (HDPE) Din-8074/Din-8075/ISO-4427 in trenches, complete in all respects except excavation. (110 mm dia) PN-8</v>
          </cell>
          <cell r="C3677" t="str">
            <v>Rft</v>
          </cell>
          <cell r="D3677">
            <v>48.88</v>
          </cell>
          <cell r="E3677">
            <v>302.82</v>
          </cell>
          <cell r="F3677" t="str">
            <v>m</v>
          </cell>
          <cell r="G3677">
            <v>160.36000000000001</v>
          </cell>
          <cell r="H3677">
            <v>993.5</v>
          </cell>
          <cell r="I3677" t="str">
            <v>24.3.4, 24.3.5.4 , 24.3.6.24</v>
          </cell>
        </row>
        <row r="3678">
          <cell r="A3678" t="str">
            <v>24-30-a-07</v>
          </cell>
          <cell r="B3678" t="str">
            <v>Providing, laying, cutting, jointing, testing and disinfecting High Density Polyethylene Pipe (HDPE) Din-8074/Din-8075/ISO-4427 in trenches, complete in all respects except excavation. (160 mm dia) PN-8</v>
          </cell>
          <cell r="C3678" t="str">
            <v>Rft</v>
          </cell>
          <cell r="D3678">
            <v>52.37</v>
          </cell>
          <cell r="E3678">
            <v>589.07000000000005</v>
          </cell>
          <cell r="F3678" t="str">
            <v>m</v>
          </cell>
          <cell r="G3678">
            <v>171.81</v>
          </cell>
          <cell r="H3678">
            <v>1932.65</v>
          </cell>
          <cell r="I3678" t="str">
            <v>24.3.4, 24.3.5.4 , 24.3.6.24</v>
          </cell>
        </row>
        <row r="3679">
          <cell r="A3679" t="str">
            <v>24-30-a-08</v>
          </cell>
          <cell r="B3679" t="str">
            <v>Providing, laying, cutting, jointing, testing and disinfecting High Density Polyethylene Pipe (HDPE) Din-8074/Din-8075/ISO-4427 in trenches, complete in all respects except excavation. (200 mm dia) PN-8</v>
          </cell>
          <cell r="C3679" t="str">
            <v>Rft</v>
          </cell>
          <cell r="D3679">
            <v>55.12</v>
          </cell>
          <cell r="E3679">
            <v>878.52</v>
          </cell>
          <cell r="F3679" t="str">
            <v>m</v>
          </cell>
          <cell r="G3679">
            <v>180.86</v>
          </cell>
          <cell r="H3679">
            <v>2882.27</v>
          </cell>
          <cell r="I3679" t="str">
            <v>24.3.4, 24.3.5.4 , 24.3.6.24</v>
          </cell>
        </row>
        <row r="3680">
          <cell r="A3680" t="str">
            <v>24-30-a-09</v>
          </cell>
          <cell r="B3680" t="str">
            <v>Providing, laying, cutting, jointing, testing and disinfecting High Density Polyethylene Pipe (HDPE) Din-8074/Din-8075/ISO-4427 in trenches, complete in all respects except excavation. (250 mm dia) PN-8</v>
          </cell>
          <cell r="C3680" t="str">
            <v>Rft</v>
          </cell>
          <cell r="D3680">
            <v>55.12</v>
          </cell>
          <cell r="E3680">
            <v>1346.88</v>
          </cell>
          <cell r="F3680" t="str">
            <v>m</v>
          </cell>
          <cell r="G3680">
            <v>180.86</v>
          </cell>
          <cell r="H3680">
            <v>4418.8900000000003</v>
          </cell>
          <cell r="I3680" t="str">
            <v>24.3.4, 24.3.5.4 , 24.3.6.24</v>
          </cell>
        </row>
        <row r="3681">
          <cell r="A3681" t="str">
            <v>24-30-a-10</v>
          </cell>
          <cell r="B3681" t="str">
            <v>Providing, laying, cutting, jointing, testing and disinfecting High Density Polyethylene Pipe (HDPE) Din-8074/Din-8075/ISO-4427 in trenches, complete in all respects except excavation. (300 mm dia) PN-8</v>
          </cell>
          <cell r="C3681" t="str">
            <v>Rft</v>
          </cell>
          <cell r="D3681">
            <v>57.88</v>
          </cell>
          <cell r="E3681">
            <v>2434.5</v>
          </cell>
          <cell r="F3681" t="str">
            <v>m</v>
          </cell>
          <cell r="G3681">
            <v>189.9</v>
          </cell>
          <cell r="H3681">
            <v>7987.21</v>
          </cell>
          <cell r="I3681" t="str">
            <v>24.3.4, 24.3.5.4 , 24.3.6.24</v>
          </cell>
        </row>
        <row r="3682">
          <cell r="A3682" t="str">
            <v>24-30-b-01</v>
          </cell>
          <cell r="B3682" t="str">
            <v>Providing, laying, cutting, jointing, testing and disinfecting High Density Polyethylene Pipe (HDPE) Din-8074/Din-8075/ISO-4427 in trenches, complete in all respects except excavation. (20mm dia) PN-10</v>
          </cell>
          <cell r="C3682" t="str">
            <v>Rft</v>
          </cell>
          <cell r="D3682">
            <v>30.87</v>
          </cell>
          <cell r="E3682">
            <v>48.95</v>
          </cell>
          <cell r="F3682" t="str">
            <v>m</v>
          </cell>
          <cell r="G3682">
            <v>101.28</v>
          </cell>
          <cell r="H3682">
            <v>160.61000000000001</v>
          </cell>
          <cell r="I3682" t="str">
            <v>24.3.4, 24.3.5.4 , 24.3.6.24</v>
          </cell>
        </row>
        <row r="3683">
          <cell r="A3683" t="str">
            <v>24-30-b-02</v>
          </cell>
          <cell r="B3683" t="str">
            <v>Providing, laying, cutting, jointing, testing and disinfecting High Density Polyethylene Pipe (HDPE) Din-8074/Din-8075/ISO-4427 in trenches, complete in all respects except excavation. (25mm dia) PN-10</v>
          </cell>
          <cell r="C3683" t="str">
            <v>Rft</v>
          </cell>
          <cell r="D3683">
            <v>31.35</v>
          </cell>
          <cell r="E3683">
            <v>46.56</v>
          </cell>
          <cell r="F3683" t="str">
            <v>m</v>
          </cell>
          <cell r="G3683">
            <v>102.85</v>
          </cell>
          <cell r="H3683">
            <v>152.75</v>
          </cell>
          <cell r="I3683" t="str">
            <v>24.3.4, 24.3.5.4 , 24.3.6.24</v>
          </cell>
        </row>
        <row r="3684">
          <cell r="A3684" t="str">
            <v>24-30-b-03</v>
          </cell>
          <cell r="B3684" t="str">
            <v>Providing, laying, cutting, jointing, testing and disinfecting High Density Polyethylene Pipe (HDPE) Din-8074/Din-8075/ISO-4427 in trenches, complete in all respects except excavation. (32 mm dia) PN-10</v>
          </cell>
          <cell r="C3684" t="str">
            <v>Rft</v>
          </cell>
          <cell r="D3684">
            <v>31.35</v>
          </cell>
          <cell r="E3684">
            <v>57.11</v>
          </cell>
          <cell r="F3684" t="str">
            <v>m</v>
          </cell>
          <cell r="G3684">
            <v>102.85</v>
          </cell>
          <cell r="H3684">
            <v>187.37</v>
          </cell>
          <cell r="I3684" t="str">
            <v>24.3.4, 24.3.5.4 , 24.3.6.24</v>
          </cell>
        </row>
        <row r="3685">
          <cell r="A3685" t="str">
            <v>24-30-b-04</v>
          </cell>
          <cell r="B3685" t="str">
            <v>Providing, laying, cutting, jointing, testing and disinfecting High Density Polyethylene Pipe (HDPE) Din-8074/Din-8075/ISO-4427 in trenches, complete in all respects except excavation. (40 mm dia) PN-10</v>
          </cell>
          <cell r="C3685" t="str">
            <v>Rft</v>
          </cell>
          <cell r="D3685">
            <v>41.97</v>
          </cell>
          <cell r="E3685">
            <v>80.38</v>
          </cell>
          <cell r="F3685" t="str">
            <v>m</v>
          </cell>
          <cell r="G3685">
            <v>137.69</v>
          </cell>
          <cell r="H3685">
            <v>263.73</v>
          </cell>
          <cell r="I3685" t="str">
            <v>24.3.4, 24.3.5.4 , 24.3.6.24</v>
          </cell>
        </row>
        <row r="3686">
          <cell r="A3686" t="str">
            <v>24-30-b-05</v>
          </cell>
          <cell r="B3686" t="str">
            <v>Providing, laying, cutting, jointing, testing and disinfecting High Density Polyethylene Pipe (HDPE)Din-8074/Din-8075/ISO-4427 in trenches, complete in all respects except excavation. (50 mm dia) PN-10</v>
          </cell>
          <cell r="C3686" t="str">
            <v>Rft</v>
          </cell>
          <cell r="D3686">
            <v>41.97</v>
          </cell>
          <cell r="E3686">
            <v>100.52</v>
          </cell>
          <cell r="F3686" t="str">
            <v>m</v>
          </cell>
          <cell r="G3686">
            <v>137.69</v>
          </cell>
          <cell r="H3686">
            <v>329.78</v>
          </cell>
          <cell r="I3686" t="str">
            <v>24.3.4, 24.3.5.4 , 24.3.6.24</v>
          </cell>
        </row>
        <row r="3687">
          <cell r="A3687" t="str">
            <v>24-30-b-06</v>
          </cell>
          <cell r="B3687" t="str">
            <v>Providing, laying, cutting, jointing, testing and disinfecting High Density Polyethylene Pipe (HDPE) Din-8074/Din-8075/ISO-4427 in trenches, complete in all respects except excavation. (63 mm dia) PN-10</v>
          </cell>
          <cell r="C3687" t="str">
            <v>Rft</v>
          </cell>
          <cell r="D3687">
            <v>41.97</v>
          </cell>
          <cell r="E3687">
            <v>136.02000000000001</v>
          </cell>
          <cell r="F3687" t="str">
            <v>m</v>
          </cell>
          <cell r="G3687">
            <v>137.69</v>
          </cell>
          <cell r="H3687">
            <v>446.27</v>
          </cell>
          <cell r="I3687" t="str">
            <v>24.3.4, 24.3.5.4 , 24.3.6.24</v>
          </cell>
        </row>
        <row r="3688">
          <cell r="A3688" t="str">
            <v>24-30-b-07</v>
          </cell>
          <cell r="B3688" t="str">
            <v>Providing, laying, cutting, jointing, testing and disinfecting High Density Polyethylene Pipe (HDPE) Din-8074/Din-8075/ISO-4427 in trenches, complete in all respects except excavation. (75 mm dia) PN-10</v>
          </cell>
          <cell r="C3688" t="str">
            <v>Rft</v>
          </cell>
          <cell r="D3688">
            <v>41.97</v>
          </cell>
          <cell r="E3688">
            <v>174.04</v>
          </cell>
          <cell r="F3688" t="str">
            <v>m</v>
          </cell>
          <cell r="G3688">
            <v>137.69</v>
          </cell>
          <cell r="H3688">
            <v>571</v>
          </cell>
          <cell r="I3688" t="str">
            <v>24.3.4, 24.3.5.4 , 24.3.6.24</v>
          </cell>
        </row>
        <row r="3689">
          <cell r="A3689" t="str">
            <v>24-30-b-08</v>
          </cell>
          <cell r="B3689" t="str">
            <v>Providing, laying, cutting, jointing, testing and disinfecting High Density Polyethylene Pipe (HDPE) Din-8074/Din-8075/ISO-4427 in trenches, complete in all respects except excavation. (90 mm dia) PN-10</v>
          </cell>
          <cell r="C3689" t="str">
            <v>Rft</v>
          </cell>
          <cell r="D3689">
            <v>41.97</v>
          </cell>
          <cell r="E3689">
            <v>233.19</v>
          </cell>
          <cell r="F3689" t="str">
            <v>m</v>
          </cell>
          <cell r="G3689">
            <v>137.69</v>
          </cell>
          <cell r="H3689">
            <v>765.04</v>
          </cell>
          <cell r="I3689" t="str">
            <v>24.3.4, 24.3.5.4 , 24.3.6.24</v>
          </cell>
        </row>
        <row r="3690">
          <cell r="A3690" t="str">
            <v>24-30-b-09</v>
          </cell>
          <cell r="B3690" t="str">
            <v>Providing, laying, cutting, jointing, testing and disinfecting High Density Polyethylene Pipe (HDPE) Din-8074/Din-8075/ISO-4427 in trenches, complete in all respects except excavation. (110 mm dia) PN-10</v>
          </cell>
          <cell r="C3690" t="str">
            <v>Rft</v>
          </cell>
          <cell r="D3690">
            <v>48.88</v>
          </cell>
          <cell r="E3690">
            <v>331.48</v>
          </cell>
          <cell r="F3690" t="str">
            <v>m</v>
          </cell>
          <cell r="G3690">
            <v>160.36000000000001</v>
          </cell>
          <cell r="H3690">
            <v>1087.53</v>
          </cell>
          <cell r="I3690" t="str">
            <v>24.3.4, 24.3.5.4 , 24.3.6.24</v>
          </cell>
        </row>
        <row r="3691">
          <cell r="A3691" t="str">
            <v>24-30-b-10</v>
          </cell>
          <cell r="B3691" t="str">
            <v>Providing, laying, cutting, jointing, testing and disinfecting High Density Polyethylene Pipe (HDPE) Din-8074/Din-8075/ISO-4427 in trenches, complete in all respects except excavation. (160 mm dia) PN-10</v>
          </cell>
          <cell r="C3691" t="str">
            <v>Rft</v>
          </cell>
          <cell r="D3691">
            <v>52.37</v>
          </cell>
          <cell r="E3691">
            <v>645.21</v>
          </cell>
          <cell r="F3691" t="str">
            <v>m</v>
          </cell>
          <cell r="G3691">
            <v>171.81</v>
          </cell>
          <cell r="H3691">
            <v>2116.83</v>
          </cell>
          <cell r="I3691" t="str">
            <v>24.3.4, 24.3.5.4 , 24.3.6.24</v>
          </cell>
        </row>
        <row r="3692">
          <cell r="A3692" t="str">
            <v>24-30-b-11</v>
          </cell>
          <cell r="B3692" t="str">
            <v>Providing, laying, cutting, jointing, testing and disinfecting High Density Polyethylene Pipe (HDPE) Din-8074/Din-8075/ISO-4427 in trenches, complete in all respects except excavation. (200 mm dia) PN-10</v>
          </cell>
          <cell r="C3692" t="str">
            <v>Rft</v>
          </cell>
          <cell r="D3692">
            <v>55.12</v>
          </cell>
          <cell r="E3692">
            <v>979.81</v>
          </cell>
          <cell r="F3692" t="str">
            <v>m</v>
          </cell>
          <cell r="G3692">
            <v>180.86</v>
          </cell>
          <cell r="H3692">
            <v>3214.58</v>
          </cell>
          <cell r="I3692" t="str">
            <v>24.3.4, 24.3.5.4 , 24.3.6.24</v>
          </cell>
        </row>
        <row r="3693">
          <cell r="A3693" t="str">
            <v>24-30-b-12</v>
          </cell>
          <cell r="B3693" t="str">
            <v>Providing, laying, cutting, jointing, testing and disinfecting High Density Polyethylene Pipe (HDPE) Din-8074/Din-8075/ISO-4427 in trenches, complete in all respects except excavation. (250 mm dia) PN-10</v>
          </cell>
          <cell r="C3693" t="str">
            <v>Rft</v>
          </cell>
          <cell r="D3693">
            <v>55.12</v>
          </cell>
          <cell r="E3693">
            <v>1637.82</v>
          </cell>
          <cell r="F3693" t="str">
            <v>m</v>
          </cell>
          <cell r="G3693">
            <v>180.86</v>
          </cell>
          <cell r="H3693">
            <v>5373.42</v>
          </cell>
          <cell r="I3693" t="str">
            <v>24.3.4, 24.3.5.4 , 24.3.6.24</v>
          </cell>
        </row>
        <row r="3694">
          <cell r="A3694" t="str">
            <v>24-30-b-13</v>
          </cell>
          <cell r="B3694" t="str">
            <v>Providing, laying, cutting, jointing, testing and disinfecting High Density Polyethylene Pipe (HDPE) Din-8074/Din-8075/ISO-4427 in trenches, complete in all respects except excavation. (300 mm dia) PN-10</v>
          </cell>
          <cell r="C3694" t="str">
            <v>Rft</v>
          </cell>
          <cell r="D3694">
            <v>57.88</v>
          </cell>
          <cell r="E3694">
            <v>3693.51</v>
          </cell>
          <cell r="F3694" t="str">
            <v>m</v>
          </cell>
          <cell r="G3694">
            <v>189.9</v>
          </cell>
          <cell r="H3694">
            <v>12117.8</v>
          </cell>
          <cell r="I3694" t="str">
            <v>24.3.4, 24.3.5.4 , 24.3.6.24</v>
          </cell>
        </row>
        <row r="3695">
          <cell r="A3695" t="str">
            <v>24-30-c-01</v>
          </cell>
          <cell r="B3695" t="str">
            <v>Providing, laying, cutting, jointing, testing and disinfecting High Density Polyethylene Pipe (HDPE) Din-8074/Din-8075/ISO-4427 in trenches, complete in all respects except excavation. (20mm dia) PN-12.5</v>
          </cell>
          <cell r="C3695" t="str">
            <v>Rft</v>
          </cell>
          <cell r="D3695">
            <v>31.35</v>
          </cell>
          <cell r="E3695">
            <v>43.76</v>
          </cell>
          <cell r="F3695" t="str">
            <v>m</v>
          </cell>
          <cell r="G3695">
            <v>102.85</v>
          </cell>
          <cell r="H3695">
            <v>143.58000000000001</v>
          </cell>
          <cell r="I3695" t="str">
            <v>24.3.4, 24.3.5.4 , 24.3.6.24</v>
          </cell>
        </row>
        <row r="3696">
          <cell r="A3696" t="str">
            <v>24-30-c-02</v>
          </cell>
          <cell r="B3696" t="str">
            <v>Providing, laying, cutting, jointing, testing and disinfecting High Density Polyethylene Pipe (HDPE) Din-8074/Din-8075/ISO-4427 in trenches, complete in all respects except excavation. (25mm dia) PN-12.5</v>
          </cell>
          <cell r="C3696" t="str">
            <v>Rft</v>
          </cell>
          <cell r="D3696">
            <v>31.35</v>
          </cell>
          <cell r="E3696">
            <v>48.18</v>
          </cell>
          <cell r="F3696" t="str">
            <v>m</v>
          </cell>
          <cell r="G3696">
            <v>102.85</v>
          </cell>
          <cell r="H3696">
            <v>158.06</v>
          </cell>
          <cell r="I3696" t="str">
            <v>24.3.4, 24.3.5.4 , 24.3.6.24</v>
          </cell>
        </row>
        <row r="3697">
          <cell r="A3697" t="str">
            <v>24-30-c-03</v>
          </cell>
          <cell r="B3697" t="str">
            <v>Providing, laying, cutting, jointing, testing and disinfecting High Density Polyethylene Pipe (HDPE) Din-8074/Din-8075/ISO-4427 in trenches, complete in all respects except excavation. (32 mm dia) PN-12.5</v>
          </cell>
          <cell r="C3697" t="str">
            <v>Rft</v>
          </cell>
          <cell r="D3697">
            <v>31.35</v>
          </cell>
          <cell r="E3697">
            <v>61.93</v>
          </cell>
          <cell r="F3697" t="str">
            <v>m</v>
          </cell>
          <cell r="G3697">
            <v>102.85</v>
          </cell>
          <cell r="H3697">
            <v>203.19</v>
          </cell>
          <cell r="I3697" t="str">
            <v>24.3.4, 24.3.5.4 , 24.3.6.24</v>
          </cell>
        </row>
        <row r="3698">
          <cell r="A3698" t="str">
            <v>24-30-c-04</v>
          </cell>
          <cell r="B3698" t="str">
            <v>Providing, laying, cutting, jointing, testing and disinfecting High Density Polyethylene Pipe (HDPE) Din-8074/Din-8075/ISO-4427 in trenches, complete in all respects except excavation. (40 mm dia) PN-12.5</v>
          </cell>
          <cell r="C3698" t="str">
            <v>Rft</v>
          </cell>
          <cell r="D3698">
            <v>41.97</v>
          </cell>
          <cell r="E3698">
            <v>88.77</v>
          </cell>
          <cell r="F3698" t="str">
            <v>m</v>
          </cell>
          <cell r="G3698">
            <v>137.69</v>
          </cell>
          <cell r="H3698">
            <v>291.25</v>
          </cell>
          <cell r="I3698" t="str">
            <v>24.3.4, 24.3.5.4 , 24.3.6.24</v>
          </cell>
        </row>
        <row r="3699">
          <cell r="A3699" t="str">
            <v>24-30-c-05</v>
          </cell>
          <cell r="B3699" t="str">
            <v>Providing, laying, cutting, jointing, testing and disinfecting High Density Polyethylene Pipe (HDPE) Din-8074/Din-8075/ISO-4427 in trenches, complete in all respects except excavation. (50 mm dia) PN-12.5</v>
          </cell>
          <cell r="C3699" t="str">
            <v>Rft</v>
          </cell>
          <cell r="D3699">
            <v>41.97</v>
          </cell>
          <cell r="E3699">
            <v>113.54</v>
          </cell>
          <cell r="F3699" t="str">
            <v>m</v>
          </cell>
          <cell r="G3699">
            <v>137.69</v>
          </cell>
          <cell r="H3699">
            <v>372.51</v>
          </cell>
          <cell r="I3699" t="str">
            <v>24.3.4, 24.3.5.4 , 24.3.6.24</v>
          </cell>
        </row>
        <row r="3700">
          <cell r="A3700" t="str">
            <v>24-30-c-06</v>
          </cell>
          <cell r="B3700" t="str">
            <v>Providing, laying, cutting, jointing, testing and disinfecting High Density Polyethylene Pipe (HDPE) Din-8074/Din-8075/ISO-4427 in trenches, complete in all respects except excavation. (63 mm dia) PN-12.5</v>
          </cell>
          <cell r="C3700" t="str">
            <v>Rft</v>
          </cell>
          <cell r="D3700">
            <v>41.97</v>
          </cell>
          <cell r="E3700">
            <v>155.44</v>
          </cell>
          <cell r="F3700" t="str">
            <v>m</v>
          </cell>
          <cell r="G3700">
            <v>137.69</v>
          </cell>
          <cell r="H3700">
            <v>509.96</v>
          </cell>
          <cell r="I3700" t="str">
            <v>24.3.4, 24.3.5.4 , 24.3.6.24</v>
          </cell>
        </row>
        <row r="3701">
          <cell r="A3701" t="str">
            <v>24-30-c-07</v>
          </cell>
          <cell r="B3701" t="str">
            <v>Providing, laying, cutting, jointing, testing and disinfecting High Density Polyethylene Pipe (HDPE) Din-8074/Din-8075/ISO-4427 in trenches, complete in all respects except excavation. (75 mm dia) PN-12.5</v>
          </cell>
          <cell r="C3701" t="str">
            <v>Rft</v>
          </cell>
          <cell r="D3701">
            <v>41.97</v>
          </cell>
          <cell r="E3701">
            <v>202.85</v>
          </cell>
          <cell r="F3701" t="str">
            <v>m</v>
          </cell>
          <cell r="G3701">
            <v>137.69</v>
          </cell>
          <cell r="H3701">
            <v>665.52</v>
          </cell>
          <cell r="I3701" t="str">
            <v>24.3.4, 24.3.5.4 , 24.3.6.24</v>
          </cell>
        </row>
        <row r="3702">
          <cell r="A3702" t="str">
            <v>24-30-c-08</v>
          </cell>
          <cell r="B3702" t="str">
            <v>Providing, laying, cutting, jointing, testing and disinfecting High Density Polyethylene Pipe (HDPE) Din-8074/Din-8075/ISO-4427 in trenches, complete in all respects except excavation. (90 mm dia) PN-12.5</v>
          </cell>
          <cell r="C3702" t="str">
            <v>Rft</v>
          </cell>
          <cell r="D3702">
            <v>41.97</v>
          </cell>
          <cell r="E3702">
            <v>272.72000000000003</v>
          </cell>
          <cell r="F3702" t="str">
            <v>m</v>
          </cell>
          <cell r="G3702">
            <v>137.69</v>
          </cell>
          <cell r="H3702">
            <v>894.75</v>
          </cell>
          <cell r="I3702" t="str">
            <v>24.3.4, 24.3.5.4 , 24.3.6.24</v>
          </cell>
        </row>
        <row r="3703">
          <cell r="A3703" t="str">
            <v>24-30-c-09</v>
          </cell>
          <cell r="B3703" t="str">
            <v>Providing, laying, cutting, jointing, testing and disinfecting High Density Polyethylene Pipe (HDPE) Din-8074/Din-8075/ISO-4427 in trenches, complete in all respects except excavation. (110 mm dia) PN-12.5</v>
          </cell>
          <cell r="C3703" t="str">
            <v>Rft</v>
          </cell>
          <cell r="D3703">
            <v>48.88</v>
          </cell>
          <cell r="E3703">
            <v>390.34</v>
          </cell>
          <cell r="F3703" t="str">
            <v>m</v>
          </cell>
          <cell r="G3703">
            <v>160.36000000000001</v>
          </cell>
          <cell r="H3703">
            <v>1280.6300000000001</v>
          </cell>
          <cell r="I3703" t="str">
            <v>24.3.4, 24.3.5.4 , 24.3.6.24</v>
          </cell>
        </row>
        <row r="3704">
          <cell r="A3704" t="str">
            <v>24-30-c-10</v>
          </cell>
          <cell r="B3704" t="str">
            <v>Providing, laying, cutting, jointing, testing and disinfecting High Density Polyethylene Pipe (HDPE) Din-8074/Din-8075/ISO-4427 in trenches, complete in all respects except excavation. (160 mm dia) PN-12.5</v>
          </cell>
          <cell r="C3704" t="str">
            <v>Rft</v>
          </cell>
          <cell r="D3704">
            <v>52.37</v>
          </cell>
          <cell r="E3704">
            <v>847.2</v>
          </cell>
          <cell r="F3704" t="str">
            <v>m</v>
          </cell>
          <cell r="G3704">
            <v>171.81</v>
          </cell>
          <cell r="H3704">
            <v>2779.53</v>
          </cell>
          <cell r="I3704" t="str">
            <v>24.3.4, 24.3.5.4 , 24.3.6.24</v>
          </cell>
        </row>
        <row r="3705">
          <cell r="A3705" t="str">
            <v>24-30-c-11</v>
          </cell>
          <cell r="B3705" t="str">
            <v>Providing, laying, cutting, jointing, testing and disinfecting High Density Polyethylene Pipe (HDPE) Din-8074/Din-8075/ISO-4427 in trenches, complete in all respects except excavation. (200 mm dia) PN-12.5</v>
          </cell>
          <cell r="C3705" t="str">
            <v>Rft</v>
          </cell>
          <cell r="D3705">
            <v>55.12</v>
          </cell>
          <cell r="E3705">
            <v>1288.69</v>
          </cell>
          <cell r="F3705" t="str">
            <v>m</v>
          </cell>
          <cell r="G3705">
            <v>180.86</v>
          </cell>
          <cell r="H3705">
            <v>4227.99</v>
          </cell>
          <cell r="I3705" t="str">
            <v>24.3.4, 24.3.5.4 , 24.3.6.24</v>
          </cell>
        </row>
        <row r="3706">
          <cell r="A3706" t="str">
            <v>24-30-c-12</v>
          </cell>
          <cell r="B3706" t="str">
            <v>Providing, laying, cutting, jointing, testing and disinfecting High Density Polyethylene Pipe (HDPE) Din-8074/Din-8075/ISO-4427 in trenches, complete in all respects except excavation. (250 mm dia) PN-12.5</v>
          </cell>
          <cell r="C3706" t="str">
            <v>Rft</v>
          </cell>
          <cell r="D3706">
            <v>55.12</v>
          </cell>
          <cell r="E3706">
            <v>1990.49</v>
          </cell>
          <cell r="F3706" t="str">
            <v>m</v>
          </cell>
          <cell r="G3706">
            <v>180.86</v>
          </cell>
          <cell r="H3706">
            <v>6530.47</v>
          </cell>
          <cell r="I3706" t="str">
            <v>24.3.4, 24.3.5.4 , 24.3.6.24</v>
          </cell>
        </row>
        <row r="3707">
          <cell r="A3707" t="str">
            <v>24-30-c-13</v>
          </cell>
          <cell r="B3707" t="str">
            <v>Providing, laying, cutting, jointing, testing and disinfecting High Density Polyethylene Pipe (HDPE) Din-8074/Din-8075/ISO-4427 in trenches, complete in all respects except excavation. (300 mm dia) PN-12.5</v>
          </cell>
          <cell r="C3707" t="str">
            <v>Rft</v>
          </cell>
          <cell r="D3707">
            <v>57.88</v>
          </cell>
          <cell r="E3707">
            <v>4389.04</v>
          </cell>
          <cell r="F3707" t="str">
            <v>m</v>
          </cell>
          <cell r="G3707">
            <v>189.9</v>
          </cell>
          <cell r="H3707">
            <v>14399.73</v>
          </cell>
          <cell r="I3707" t="str">
            <v>24.3.4, 24.3.5.4 , 24.3.6.24</v>
          </cell>
        </row>
        <row r="3708">
          <cell r="A3708" t="str">
            <v>24-30-d-01</v>
          </cell>
          <cell r="B3708" t="str">
            <v>Providing, laying, cutting, jointing, testing and disinfecting High Density Polyethylene Pipe (HDPE) Din-8074/Din-8075/ISO-4427 in trenches, complete in all respects except excavation. (20mm dia) PN-16</v>
          </cell>
          <cell r="C3708" t="str">
            <v>Rft</v>
          </cell>
          <cell r="D3708">
            <v>31.35</v>
          </cell>
          <cell r="E3708">
            <v>46.52</v>
          </cell>
          <cell r="F3708" t="str">
            <v>m</v>
          </cell>
          <cell r="G3708">
            <v>102.85</v>
          </cell>
          <cell r="H3708">
            <v>152.63</v>
          </cell>
          <cell r="I3708" t="str">
            <v>24.3.4, 24.3.5.4 , 24.3.6.24</v>
          </cell>
        </row>
        <row r="3709">
          <cell r="A3709" t="str">
            <v>24-30-d-02</v>
          </cell>
          <cell r="B3709" t="str">
            <v>Providing, laying, cutting, jointing, testing and disinfecting High Density Polyethylene Pipe (HDPE) Din-8074/Din-8075/ISO-4427 in trenches, complete in all respects except excavation. (25mm dia) PN-16</v>
          </cell>
          <cell r="C3709" t="str">
            <v>Rft</v>
          </cell>
          <cell r="D3709">
            <v>31.35</v>
          </cell>
          <cell r="E3709">
            <v>53.92</v>
          </cell>
          <cell r="F3709" t="str">
            <v>m</v>
          </cell>
          <cell r="G3709">
            <v>102.85</v>
          </cell>
          <cell r="H3709">
            <v>176.89</v>
          </cell>
          <cell r="I3709" t="str">
            <v>24.3.4, 24.3.5.4 , 24.3.6.24</v>
          </cell>
        </row>
        <row r="3710">
          <cell r="A3710" t="str">
            <v>24-30-d-03</v>
          </cell>
          <cell r="B3710" t="str">
            <v>Providing, laying, cutting, jointing, testing and disinfecting High Density Polyethylene Pipe (HDPE) Din-8074/Din-8075/ISO-4427 in trenches, complete in all respects except excavation. (32 mm dia) PN-16</v>
          </cell>
          <cell r="C3710" t="str">
            <v>Rft</v>
          </cell>
          <cell r="D3710">
            <v>31.35</v>
          </cell>
          <cell r="E3710">
            <v>67.25</v>
          </cell>
          <cell r="F3710" t="str">
            <v>m</v>
          </cell>
          <cell r="G3710">
            <v>102.85</v>
          </cell>
          <cell r="H3710">
            <v>220.64</v>
          </cell>
          <cell r="I3710" t="str">
            <v>24.3.4, 24.3.5.4 , 24.3.6.24</v>
          </cell>
        </row>
        <row r="3711">
          <cell r="A3711" t="str">
            <v>24-30-d-04</v>
          </cell>
          <cell r="B3711" t="str">
            <v>Providing, laying, cutting, jointing, testing and disinfecting High Density Polyethylene Pipe (HDPE) Din-8074/Din-8075/ISO-4427 in trenches, complete in all respects except excavation. (40 mm dia) PN-16</v>
          </cell>
          <cell r="C3711" t="str">
            <v>Rft</v>
          </cell>
          <cell r="D3711">
            <v>41.97</v>
          </cell>
          <cell r="E3711">
            <v>97.58</v>
          </cell>
          <cell r="F3711" t="str">
            <v>m</v>
          </cell>
          <cell r="G3711">
            <v>137.69</v>
          </cell>
          <cell r="H3711">
            <v>320.16000000000003</v>
          </cell>
          <cell r="I3711" t="str">
            <v>24.3.4, 24.3.5.4 , 24.3.6.24</v>
          </cell>
        </row>
        <row r="3712">
          <cell r="A3712" t="str">
            <v>24-30-d-05</v>
          </cell>
          <cell r="B3712" t="str">
            <v>Providing, laying, cutting, jointing, testing and disinfecting High Density Polyethylene Pipe (HDPE) Din-8074/Din-8075/ISO-4427 in trenches, complete in all respects except excavation. (50 mm dia) PN-16</v>
          </cell>
          <cell r="C3712" t="str">
            <v>Rft</v>
          </cell>
          <cell r="D3712">
            <v>41.97</v>
          </cell>
          <cell r="E3712">
            <v>129.05000000000001</v>
          </cell>
          <cell r="F3712" t="str">
            <v>m</v>
          </cell>
          <cell r="G3712">
            <v>137.69</v>
          </cell>
          <cell r="H3712">
            <v>423.4</v>
          </cell>
          <cell r="I3712" t="str">
            <v>24.3.4, 24.3.5.4 , 24.3.6.24</v>
          </cell>
        </row>
        <row r="3713">
          <cell r="A3713" t="str">
            <v>24-30-d-06</v>
          </cell>
          <cell r="B3713" t="str">
            <v>Providing, laying, cutting, jointing, testing and disinfecting High Density Polyethylene Pipe (HDPE) Din-8074/Din-8075/ISO-4427 in trenches, complete in all respects except excavation. (63 mm dia) PN-16</v>
          </cell>
          <cell r="C3713" t="str">
            <v>Rft</v>
          </cell>
          <cell r="D3713">
            <v>41.97</v>
          </cell>
          <cell r="E3713">
            <v>179.11</v>
          </cell>
          <cell r="F3713" t="str">
            <v>m</v>
          </cell>
          <cell r="G3713">
            <v>137.69</v>
          </cell>
          <cell r="H3713">
            <v>587.64</v>
          </cell>
          <cell r="I3713" t="str">
            <v>24.3.4, 24.3.5.4 , 24.3.6.24</v>
          </cell>
        </row>
        <row r="3714">
          <cell r="A3714" t="str">
            <v>24-30-d-07</v>
          </cell>
          <cell r="B3714" t="str">
            <v>Providing, laying, cutting, jointing, testing and disinfecting High Density Polyethylene Pipe (HDPE) Din-8074/Din-8075/ISO-4427 in trenches, complete in all respects except excavation. (75 mm dia) PN-16</v>
          </cell>
          <cell r="C3714" t="str">
            <v>Rft</v>
          </cell>
          <cell r="D3714">
            <v>41.97</v>
          </cell>
          <cell r="E3714">
            <v>234.03</v>
          </cell>
          <cell r="F3714" t="str">
            <v>m</v>
          </cell>
          <cell r="G3714">
            <v>137.69</v>
          </cell>
          <cell r="H3714">
            <v>767.82</v>
          </cell>
          <cell r="I3714" t="str">
            <v>24.3.4, 24.3.5.4 , 24.3.6.24</v>
          </cell>
        </row>
        <row r="3715">
          <cell r="A3715" t="str">
            <v>24-30-d-08</v>
          </cell>
          <cell r="B3715" t="str">
            <v>Providing, laying, cutting, jointing, testing and disinfecting High Density Polyethylene Pipe (HDPE) Din-8074/Din-8075/ISO-4427 in trenches, complete in all respects except excavation. (90 mm dia) PN-16</v>
          </cell>
          <cell r="C3715" t="str">
            <v>Rft</v>
          </cell>
          <cell r="D3715">
            <v>41.97</v>
          </cell>
          <cell r="E3715">
            <v>318.20999999999998</v>
          </cell>
          <cell r="F3715" t="str">
            <v>m</v>
          </cell>
          <cell r="G3715">
            <v>137.69</v>
          </cell>
          <cell r="H3715">
            <v>1043.98</v>
          </cell>
          <cell r="I3715" t="str">
            <v>24.3.4, 24.3.5.4 , 24.3.6.24</v>
          </cell>
        </row>
        <row r="3716">
          <cell r="A3716" t="str">
            <v>24-30-d-09</v>
          </cell>
          <cell r="B3716" t="str">
            <v>Providing, laying, cutting, jointing, testing and disinfecting High Density Polyethylene Pipe (HDPE) Din-8074/Din-8075/ISO-4427 in trenches, complete in all respects except excavation. (110 mm dia) PN-16</v>
          </cell>
          <cell r="C3716" t="str">
            <v>Rft</v>
          </cell>
          <cell r="D3716">
            <v>48.88</v>
          </cell>
          <cell r="E3716">
            <v>459.98</v>
          </cell>
          <cell r="F3716" t="str">
            <v>m</v>
          </cell>
          <cell r="G3716">
            <v>160.36000000000001</v>
          </cell>
          <cell r="H3716">
            <v>1509.13</v>
          </cell>
          <cell r="I3716" t="str">
            <v>24.3.4, 24.3.5.4 , 24.3.6.24</v>
          </cell>
        </row>
        <row r="3717">
          <cell r="A3717" t="str">
            <v>24-30-d-10</v>
          </cell>
          <cell r="B3717" t="str">
            <v>Providing, laying, cutting, jointing, testing and disinfecting High Density Polyethylene Pipe (HDPE) Din-8074/Din-8075/ISO-4427 in trenches, complete in all respects except excavation. (160 mm dia) PN-16</v>
          </cell>
          <cell r="C3717" t="str">
            <v>Rft</v>
          </cell>
          <cell r="D3717">
            <v>52.37</v>
          </cell>
          <cell r="E3717">
            <v>1015.73</v>
          </cell>
          <cell r="F3717" t="str">
            <v>m</v>
          </cell>
          <cell r="G3717">
            <v>171.81</v>
          </cell>
          <cell r="H3717">
            <v>3332.43</v>
          </cell>
          <cell r="I3717" t="str">
            <v>24.3.4, 24.3.5.4 , 24.3.6.24</v>
          </cell>
        </row>
        <row r="3718">
          <cell r="A3718" t="str">
            <v>24-30-d-11</v>
          </cell>
          <cell r="B3718" t="str">
            <v>Providing, laying, cutting, jointing, testing and disinfecting High Density Polyethylene Pipe (HDPE) Din-8074/Din-8075/ISO-4427 in trenches, complete in all respects except excavation. (200 mm dia) PN-16</v>
          </cell>
          <cell r="C3718" t="str">
            <v>Rft</v>
          </cell>
          <cell r="D3718">
            <v>55.12</v>
          </cell>
          <cell r="E3718">
            <v>1559.02</v>
          </cell>
          <cell r="F3718" t="str">
            <v>m</v>
          </cell>
          <cell r="G3718">
            <v>180.86</v>
          </cell>
          <cell r="H3718">
            <v>5114.91</v>
          </cell>
          <cell r="I3718" t="str">
            <v>24.3.4, 24.3.5.4 , 24.3.6.24</v>
          </cell>
        </row>
        <row r="3719">
          <cell r="A3719" t="str">
            <v>24-30-d-12</v>
          </cell>
          <cell r="B3719" t="str">
            <v>Providing, laying, cutting, jointing, testing and disinfecting High Density Polyethylene Pipe (HDPE) Din-8074/Din-8075/ISO-4427 in trenches, complete in all respects except excavation. (250 mm dia) PN-16</v>
          </cell>
          <cell r="C3719" t="str">
            <v>Rft</v>
          </cell>
          <cell r="D3719">
            <v>55.12</v>
          </cell>
          <cell r="E3719">
            <v>2401.8000000000002</v>
          </cell>
          <cell r="F3719" t="str">
            <v>m</v>
          </cell>
          <cell r="G3719">
            <v>180.86</v>
          </cell>
          <cell r="H3719">
            <v>7879.94</v>
          </cell>
          <cell r="I3719" t="str">
            <v>24.3.4, 24.3.5.4 , 24.3.6.24</v>
          </cell>
        </row>
        <row r="3720">
          <cell r="A3720" t="str">
            <v>24-30-d-13</v>
          </cell>
          <cell r="B3720" t="str">
            <v>Providing, laying, cutting, jointing, testing and disinfecting High Density Polyethylene Pipe (HDPE) Din-8074/Din-8075/ISO-4427 in trenches, complete in all respects except excavation. (300 mm dia) PN-16</v>
          </cell>
          <cell r="C3720" t="str">
            <v>Rft</v>
          </cell>
          <cell r="D3720">
            <v>55.12</v>
          </cell>
          <cell r="E3720">
            <v>5546.31</v>
          </cell>
          <cell r="F3720" t="str">
            <v>m</v>
          </cell>
          <cell r="G3720">
            <v>180.86</v>
          </cell>
          <cell r="H3720">
            <v>18196.560000000001</v>
          </cell>
          <cell r="I3720" t="str">
            <v>24.3.4, 24.3.5.4 , 24.3.6.24</v>
          </cell>
        </row>
        <row r="3721">
          <cell r="A3721" t="str">
            <v>24-30-e-01</v>
          </cell>
          <cell r="B3721" t="str">
            <v>Providing and installing HDPE Socket 20mm dia</v>
          </cell>
          <cell r="C3721" t="str">
            <v>Each</v>
          </cell>
          <cell r="D3721">
            <v>82.69</v>
          </cell>
          <cell r="E3721">
            <v>177.99</v>
          </cell>
          <cell r="F3721" t="str">
            <v>Each</v>
          </cell>
          <cell r="G3721">
            <v>82.69</v>
          </cell>
          <cell r="H3721">
            <v>177.99</v>
          </cell>
          <cell r="I3721" t="str">
            <v>24.3.4, 24.3.5.4,  24.3.6.18 , 24.3.6.24</v>
          </cell>
        </row>
        <row r="3722">
          <cell r="A3722" t="str">
            <v>24-30-e-02</v>
          </cell>
          <cell r="B3722" t="str">
            <v>Providing and installing HDPE Socket 25mm dia</v>
          </cell>
          <cell r="C3722" t="str">
            <v>Each</v>
          </cell>
          <cell r="D3722">
            <v>82.69</v>
          </cell>
          <cell r="E3722">
            <v>229.67</v>
          </cell>
          <cell r="F3722" t="str">
            <v>Each</v>
          </cell>
          <cell r="G3722">
            <v>82.69</v>
          </cell>
          <cell r="H3722">
            <v>229.67</v>
          </cell>
          <cell r="I3722" t="str">
            <v>24.3.4, 24.3.5.4,  24.3.6.18 , 24.3.6.24</v>
          </cell>
        </row>
        <row r="3723">
          <cell r="A3723" t="str">
            <v>24-30-e-03</v>
          </cell>
          <cell r="B3723" t="str">
            <v>Providing and installing HDPE Socket 32mm dia</v>
          </cell>
          <cell r="C3723" t="str">
            <v>Each</v>
          </cell>
          <cell r="D3723">
            <v>82.69</v>
          </cell>
          <cell r="E3723">
            <v>292.70999999999998</v>
          </cell>
          <cell r="F3723" t="str">
            <v>Each</v>
          </cell>
          <cell r="G3723">
            <v>82.69</v>
          </cell>
          <cell r="H3723">
            <v>292.70999999999998</v>
          </cell>
          <cell r="I3723" t="str">
            <v>24.3.4, 24.3.5.4,  24.3.6.18 , 24.3.6.24</v>
          </cell>
        </row>
        <row r="3724">
          <cell r="A3724" t="str">
            <v>24-30-e-04</v>
          </cell>
          <cell r="B3724" t="str">
            <v>Providing and installing HDPE Socket 40mm dia</v>
          </cell>
          <cell r="C3724" t="str">
            <v>Each</v>
          </cell>
          <cell r="D3724">
            <v>115.3</v>
          </cell>
          <cell r="E3724">
            <v>518.91</v>
          </cell>
          <cell r="F3724" t="str">
            <v>Each</v>
          </cell>
          <cell r="G3724">
            <v>115.3</v>
          </cell>
          <cell r="H3724">
            <v>518.91</v>
          </cell>
          <cell r="I3724" t="str">
            <v>24.3.4, 24.3.5.4,  24.3.6.18 , 24.3.6.24</v>
          </cell>
        </row>
        <row r="3725">
          <cell r="A3725" t="str">
            <v>24-30-e-05</v>
          </cell>
          <cell r="B3725" t="str">
            <v>Providing and installing HDPE Socket 50mm dia</v>
          </cell>
          <cell r="C3725" t="str">
            <v>Each</v>
          </cell>
          <cell r="D3725">
            <v>661.04</v>
          </cell>
          <cell r="E3725">
            <v>1322.17</v>
          </cell>
          <cell r="F3725" t="str">
            <v>Each</v>
          </cell>
          <cell r="G3725">
            <v>661.04</v>
          </cell>
          <cell r="H3725">
            <v>1322.17</v>
          </cell>
          <cell r="I3725" t="str">
            <v>24.3.4, 24.3.5.4,  24.3.6.18 , 24.3.6.24</v>
          </cell>
        </row>
        <row r="3726">
          <cell r="A3726" t="str">
            <v>24-30-e-06</v>
          </cell>
          <cell r="B3726" t="str">
            <v>Providing and installing HDPE Socket 63mm dia</v>
          </cell>
          <cell r="C3726" t="str">
            <v>Each</v>
          </cell>
          <cell r="D3726">
            <v>661.04</v>
          </cell>
          <cell r="E3726">
            <v>1796.29</v>
          </cell>
          <cell r="F3726" t="str">
            <v>Each</v>
          </cell>
          <cell r="G3726">
            <v>661.04</v>
          </cell>
          <cell r="H3726">
            <v>1796.29</v>
          </cell>
          <cell r="I3726" t="str">
            <v>24.3.4, 24.3.5.4,  24.3.6.18 , 24.3.6.24</v>
          </cell>
        </row>
        <row r="3727">
          <cell r="A3727" t="str">
            <v>24-30-e-07</v>
          </cell>
          <cell r="B3727" t="str">
            <v>Providing and installing HDPE Socket 75mm dia</v>
          </cell>
          <cell r="C3727" t="str">
            <v>Each</v>
          </cell>
          <cell r="D3727">
            <v>120.65</v>
          </cell>
          <cell r="E3727">
            <v>1678.63</v>
          </cell>
          <cell r="F3727" t="str">
            <v>Each</v>
          </cell>
          <cell r="G3727">
            <v>120.65</v>
          </cell>
          <cell r="H3727">
            <v>1678.63</v>
          </cell>
          <cell r="I3727" t="str">
            <v>24.3.4, 24.3.5.4,  24.3.6.18 , 24.3.6.24</v>
          </cell>
        </row>
        <row r="3728">
          <cell r="A3728" t="str">
            <v>24-30-e-08</v>
          </cell>
          <cell r="B3728" t="str">
            <v>Providing and installing HDPE Socket 90mm dia</v>
          </cell>
          <cell r="C3728" t="str">
            <v>Each</v>
          </cell>
          <cell r="D3728">
            <v>120.65</v>
          </cell>
          <cell r="E3728">
            <v>2596.69</v>
          </cell>
          <cell r="F3728" t="str">
            <v>Each</v>
          </cell>
          <cell r="G3728">
            <v>120.65</v>
          </cell>
          <cell r="H3728">
            <v>2596.69</v>
          </cell>
          <cell r="I3728" t="str">
            <v>24.3.4, 24.3.5.4,  24.3.6.18 , 24.3.6.24</v>
          </cell>
        </row>
        <row r="3729">
          <cell r="A3729" t="str">
            <v>24-30-e-09</v>
          </cell>
          <cell r="B3729" t="str">
            <v>Providing and installing HDPE Socket 110mm dia</v>
          </cell>
          <cell r="C3729" t="str">
            <v>Each</v>
          </cell>
          <cell r="D3729">
            <v>172.27</v>
          </cell>
          <cell r="E3729">
            <v>5845.23</v>
          </cell>
          <cell r="F3729" t="str">
            <v>Each</v>
          </cell>
          <cell r="G3729">
            <v>172.27</v>
          </cell>
          <cell r="H3729">
            <v>5845.23</v>
          </cell>
          <cell r="I3729" t="str">
            <v>24.3.4, 24.3.5.4,  24.3.6.18 , 24.3.6.24</v>
          </cell>
        </row>
        <row r="3730">
          <cell r="A3730" t="str">
            <v>24-30-e-10</v>
          </cell>
          <cell r="B3730" t="str">
            <v>Providing and installing HDPE Socket 160mm dia</v>
          </cell>
          <cell r="C3730" t="str">
            <v>Each</v>
          </cell>
          <cell r="D3730">
            <v>172.27</v>
          </cell>
          <cell r="E3730">
            <v>6147.27</v>
          </cell>
          <cell r="F3730" t="str">
            <v>Each</v>
          </cell>
          <cell r="G3730">
            <v>172.27</v>
          </cell>
          <cell r="H3730">
            <v>6147.27</v>
          </cell>
          <cell r="I3730" t="str">
            <v>24.3.4, 24.3.5.4,  24.3.6.18 , 24.3.6.24</v>
          </cell>
        </row>
        <row r="3731">
          <cell r="A3731" t="str">
            <v>24-30-e-11</v>
          </cell>
          <cell r="B3731" t="str">
            <v>Providing and installing HDPE Socket 200mm dia</v>
          </cell>
          <cell r="C3731" t="str">
            <v>Each</v>
          </cell>
          <cell r="D3731">
            <v>172.27</v>
          </cell>
          <cell r="E3731">
            <v>7342.27</v>
          </cell>
          <cell r="F3731" t="str">
            <v>Each</v>
          </cell>
          <cell r="G3731">
            <v>172.27</v>
          </cell>
          <cell r="H3731">
            <v>7342.27</v>
          </cell>
          <cell r="I3731" t="str">
            <v>24.3.4, 24.3.5.4,  24.3.6.18 , 24.3.6.24</v>
          </cell>
        </row>
        <row r="3732">
          <cell r="A3732" t="str">
            <v>24-30-e-12</v>
          </cell>
          <cell r="B3732" t="str">
            <v>Providing and installing HDPE Socket 250mm dia</v>
          </cell>
          <cell r="C3732" t="str">
            <v>Each</v>
          </cell>
          <cell r="D3732">
            <v>172.27</v>
          </cell>
          <cell r="E3732">
            <v>8537.27</v>
          </cell>
          <cell r="F3732" t="str">
            <v>Each</v>
          </cell>
          <cell r="G3732">
            <v>172.27</v>
          </cell>
          <cell r="H3732">
            <v>8537.27</v>
          </cell>
          <cell r="I3732" t="str">
            <v>24.3.4, 24.3.5.4,  24.3.6.18 , 24.3.6.24</v>
          </cell>
        </row>
        <row r="3733">
          <cell r="A3733" t="str">
            <v>24-30-e-13</v>
          </cell>
          <cell r="B3733" t="str">
            <v>Providing and installing HDPE Socket 300mm dia</v>
          </cell>
          <cell r="C3733" t="str">
            <v>Each</v>
          </cell>
          <cell r="D3733">
            <v>172.27</v>
          </cell>
          <cell r="E3733">
            <v>9732.27</v>
          </cell>
          <cell r="F3733" t="str">
            <v>Each</v>
          </cell>
          <cell r="G3733">
            <v>172.27</v>
          </cell>
          <cell r="H3733">
            <v>9732.27</v>
          </cell>
          <cell r="I3733" t="str">
            <v>24.3.4, 24.3.5.4,  24.3.6.18 , 24.3.6.24</v>
          </cell>
        </row>
        <row r="3734">
          <cell r="A3734" t="str">
            <v>24-30-f-01</v>
          </cell>
          <cell r="B3734" t="str">
            <v>Providing and installing HDPE Tee 20mm dia</v>
          </cell>
          <cell r="C3734" t="str">
            <v>Each</v>
          </cell>
          <cell r="D3734">
            <v>275.62</v>
          </cell>
          <cell r="E3734">
            <v>465.39</v>
          </cell>
          <cell r="F3734" t="str">
            <v>Each</v>
          </cell>
          <cell r="G3734">
            <v>275.62</v>
          </cell>
          <cell r="H3734">
            <v>465.39</v>
          </cell>
          <cell r="I3734" t="str">
            <v>24.3.4, 24.3.5.4,  24.3.6.18 , 24.3.6.24</v>
          </cell>
        </row>
        <row r="3735">
          <cell r="A3735" t="str">
            <v>24-30-f-02</v>
          </cell>
          <cell r="B3735" t="str">
            <v>Providing and installing HDPE Tee 25mm dia</v>
          </cell>
          <cell r="C3735" t="str">
            <v>Each</v>
          </cell>
          <cell r="D3735">
            <v>275.62</v>
          </cell>
          <cell r="E3735">
            <v>560.99</v>
          </cell>
          <cell r="F3735" t="str">
            <v>Each</v>
          </cell>
          <cell r="G3735">
            <v>275.62</v>
          </cell>
          <cell r="H3735">
            <v>560.99</v>
          </cell>
          <cell r="I3735" t="str">
            <v>24.3.4, 24.3.5.4,  24.3.6.18 , 24.3.6.24</v>
          </cell>
        </row>
        <row r="3736">
          <cell r="A3736" t="str">
            <v>24-30-f-03</v>
          </cell>
          <cell r="B3736" t="str">
            <v>Providing and installing HDPE Tee 32mm dia</v>
          </cell>
          <cell r="C3736" t="str">
            <v>Each</v>
          </cell>
          <cell r="D3736">
            <v>275.62</v>
          </cell>
          <cell r="E3736">
            <v>631.02</v>
          </cell>
          <cell r="F3736" t="str">
            <v>Each</v>
          </cell>
          <cell r="G3736">
            <v>275.62</v>
          </cell>
          <cell r="H3736">
            <v>631.02</v>
          </cell>
          <cell r="I3736" t="str">
            <v>24.3.4, 24.3.5.4,  24.3.6.18 , 24.3.6.24</v>
          </cell>
        </row>
        <row r="3737">
          <cell r="A3737" t="str">
            <v>24-30-f-04</v>
          </cell>
          <cell r="B3737" t="str">
            <v>Providing and installing HDPE Tee 40mm dia</v>
          </cell>
          <cell r="C3737" t="str">
            <v>Each</v>
          </cell>
          <cell r="D3737">
            <v>344.53</v>
          </cell>
          <cell r="E3737">
            <v>1015.88</v>
          </cell>
          <cell r="F3737" t="str">
            <v>Each</v>
          </cell>
          <cell r="G3737">
            <v>344.53</v>
          </cell>
          <cell r="H3737">
            <v>1015.88</v>
          </cell>
          <cell r="I3737" t="str">
            <v>24.3.4, 24.3.5.4,  24.3.6.18 , 24.3.6.24</v>
          </cell>
        </row>
        <row r="3738">
          <cell r="A3738" t="str">
            <v>24-30-f-05</v>
          </cell>
          <cell r="B3738" t="str">
            <v>Providing and installing HDPE Tee 50mm dia</v>
          </cell>
          <cell r="C3738" t="str">
            <v>Each</v>
          </cell>
          <cell r="D3738">
            <v>344.53</v>
          </cell>
          <cell r="E3738">
            <v>1525.49</v>
          </cell>
          <cell r="F3738" t="str">
            <v>Each</v>
          </cell>
          <cell r="G3738">
            <v>344.53</v>
          </cell>
          <cell r="H3738">
            <v>1525.49</v>
          </cell>
          <cell r="I3738" t="str">
            <v>24.3.4, 24.3.5.4,  24.3.6.18 , 24.3.6.24</v>
          </cell>
        </row>
        <row r="3739">
          <cell r="A3739" t="str">
            <v>24-30-f-06</v>
          </cell>
          <cell r="B3739" t="str">
            <v>Providing and installing HDPE Tee 63mm dia</v>
          </cell>
          <cell r="C3739" t="str">
            <v>Each</v>
          </cell>
          <cell r="D3739">
            <v>344.53</v>
          </cell>
          <cell r="E3739">
            <v>2137.0300000000002</v>
          </cell>
          <cell r="F3739" t="str">
            <v>Each</v>
          </cell>
          <cell r="G3739">
            <v>344.53</v>
          </cell>
          <cell r="H3739">
            <v>2137.0300000000002</v>
          </cell>
          <cell r="I3739" t="str">
            <v>24.3.4, 24.3.5.4,  24.3.6.18 , 24.3.6.24</v>
          </cell>
        </row>
        <row r="3740">
          <cell r="A3740" t="str">
            <v>24-30-f-07</v>
          </cell>
          <cell r="B3740" t="str">
            <v>Providing and installing HDPE Tee 75mm dia</v>
          </cell>
          <cell r="C3740" t="str">
            <v>Each</v>
          </cell>
          <cell r="D3740">
            <v>413.44</v>
          </cell>
          <cell r="E3740">
            <v>2952.81</v>
          </cell>
          <cell r="F3740" t="str">
            <v>Each</v>
          </cell>
          <cell r="G3740">
            <v>413.44</v>
          </cell>
          <cell r="H3740">
            <v>2952.81</v>
          </cell>
          <cell r="I3740" t="str">
            <v>24.3.4, 24.3.5.4,  24.3.6.18 , 24.3.6.24</v>
          </cell>
        </row>
        <row r="3741">
          <cell r="A3741" t="str">
            <v>24-30-f-08</v>
          </cell>
          <cell r="B3741" t="str">
            <v>Providing and installing HDPE Tee 90mm dia</v>
          </cell>
          <cell r="C3741" t="str">
            <v>Each</v>
          </cell>
          <cell r="D3741">
            <v>413.44</v>
          </cell>
          <cell r="E3741">
            <v>2992.25</v>
          </cell>
          <cell r="F3741" t="str">
            <v>Each</v>
          </cell>
          <cell r="G3741">
            <v>413.44</v>
          </cell>
          <cell r="H3741">
            <v>2992.25</v>
          </cell>
          <cell r="I3741" t="str">
            <v>24.3.4, 24.3.5.4,  24.3.6.18 , 24.3.6.24</v>
          </cell>
        </row>
        <row r="3742">
          <cell r="A3742" t="str">
            <v>24-30-f-09</v>
          </cell>
          <cell r="B3742" t="str">
            <v>Providing and installing HDPE Tee 110mm dia</v>
          </cell>
          <cell r="C3742" t="str">
            <v>Each</v>
          </cell>
          <cell r="D3742">
            <v>551.25</v>
          </cell>
          <cell r="E3742">
            <v>4676.3900000000003</v>
          </cell>
          <cell r="F3742" t="str">
            <v>Each</v>
          </cell>
          <cell r="G3742">
            <v>551.25</v>
          </cell>
          <cell r="H3742">
            <v>4676.3900000000003</v>
          </cell>
          <cell r="I3742" t="str">
            <v>24.3.4, 24.3.5.4,  24.3.6.18 , 24.3.6.24</v>
          </cell>
        </row>
        <row r="3743">
          <cell r="A3743" t="str">
            <v>24-30-f-10</v>
          </cell>
          <cell r="B3743" t="str">
            <v>Providing and installing HDPE Tee 160mm dia</v>
          </cell>
          <cell r="C3743" t="str">
            <v>Each</v>
          </cell>
          <cell r="D3743">
            <v>551.25</v>
          </cell>
          <cell r="E3743">
            <v>10861.71</v>
          </cell>
          <cell r="F3743" t="str">
            <v>Each</v>
          </cell>
          <cell r="G3743">
            <v>551.25</v>
          </cell>
          <cell r="H3743">
            <v>10861.71</v>
          </cell>
          <cell r="I3743" t="str">
            <v>24.3.4, 24.3.5.4,  24.3.6.18 , 24.3.6.24</v>
          </cell>
        </row>
        <row r="3744">
          <cell r="A3744" t="str">
            <v>24-30-f-11</v>
          </cell>
          <cell r="B3744" t="str">
            <v>Providing and installing HDPE Tee 200mm dia</v>
          </cell>
          <cell r="C3744" t="str">
            <v>Each</v>
          </cell>
          <cell r="D3744">
            <v>551.25</v>
          </cell>
          <cell r="E3744">
            <v>18079.509999999998</v>
          </cell>
          <cell r="F3744" t="str">
            <v>Each</v>
          </cell>
          <cell r="G3744">
            <v>551.25</v>
          </cell>
          <cell r="H3744">
            <v>18079.509999999998</v>
          </cell>
          <cell r="I3744" t="str">
            <v>24.3.4, 24.3.5.4,  24.3.6.18 , 24.3.6.24</v>
          </cell>
        </row>
        <row r="3745">
          <cell r="A3745" t="str">
            <v>24-30-f-12</v>
          </cell>
          <cell r="B3745" t="str">
            <v>Providing and installing HDPE Tee 250mm dia</v>
          </cell>
          <cell r="C3745" t="str">
            <v>Each</v>
          </cell>
          <cell r="D3745">
            <v>551.25</v>
          </cell>
          <cell r="E3745">
            <v>32772.04</v>
          </cell>
          <cell r="F3745" t="str">
            <v>Each</v>
          </cell>
          <cell r="G3745">
            <v>551.25</v>
          </cell>
          <cell r="H3745">
            <v>32772.04</v>
          </cell>
          <cell r="I3745" t="str">
            <v>24.3.4, 24.3.5.4,  24.3.6.18 , 24.3.6.24</v>
          </cell>
        </row>
        <row r="3746">
          <cell r="A3746" t="str">
            <v>24-30-f-13</v>
          </cell>
          <cell r="B3746" t="str">
            <v>Providing and installing HDPE Tee 300mm dia</v>
          </cell>
          <cell r="C3746" t="str">
            <v>Each</v>
          </cell>
          <cell r="D3746">
            <v>551.25</v>
          </cell>
          <cell r="E3746">
            <v>52103.55</v>
          </cell>
          <cell r="F3746" t="str">
            <v>Each</v>
          </cell>
          <cell r="G3746">
            <v>551.25</v>
          </cell>
          <cell r="H3746">
            <v>52103.55</v>
          </cell>
          <cell r="I3746" t="str">
            <v>24.3.4, 24.3.5.4,  24.3.6.18 , 24.3.6.24</v>
          </cell>
        </row>
        <row r="3747">
          <cell r="A3747" t="str">
            <v>24-30-g-01</v>
          </cell>
          <cell r="B3747" t="str">
            <v>Providing and installing HDPE bend 20mm dia</v>
          </cell>
          <cell r="C3747" t="str">
            <v>Each</v>
          </cell>
          <cell r="D3747">
            <v>184.67</v>
          </cell>
          <cell r="E3747">
            <v>284.45</v>
          </cell>
          <cell r="F3747" t="str">
            <v>Each</v>
          </cell>
          <cell r="G3747">
            <v>184.67</v>
          </cell>
          <cell r="H3747">
            <v>284.45</v>
          </cell>
          <cell r="I3747" t="str">
            <v>24.3.4, 24.3.5.4,  24.3.6.18 , 24.3.6.24</v>
          </cell>
        </row>
        <row r="3748">
          <cell r="A3748" t="str">
            <v>24-30-g-02</v>
          </cell>
          <cell r="B3748" t="str">
            <v>Providing and installing HDPE bend 25mm dia</v>
          </cell>
          <cell r="C3748" t="str">
            <v>Each</v>
          </cell>
          <cell r="D3748">
            <v>184.67</v>
          </cell>
          <cell r="E3748">
            <v>347.19</v>
          </cell>
          <cell r="F3748" t="str">
            <v>Each</v>
          </cell>
          <cell r="G3748">
            <v>184.67</v>
          </cell>
          <cell r="H3748">
            <v>347.19</v>
          </cell>
          <cell r="I3748" t="str">
            <v>24.3.4, 24.3.5.4,  24.3.6.18 , 24.3.6.24</v>
          </cell>
        </row>
        <row r="3749">
          <cell r="A3749" t="str">
            <v>24-30-g-03</v>
          </cell>
          <cell r="B3749" t="str">
            <v>Providing and installing HDPE bend 32mm dia</v>
          </cell>
          <cell r="C3749" t="str">
            <v>Each</v>
          </cell>
          <cell r="D3749">
            <v>184.67</v>
          </cell>
          <cell r="E3749">
            <v>409.03</v>
          </cell>
          <cell r="F3749" t="str">
            <v>Each</v>
          </cell>
          <cell r="G3749">
            <v>184.67</v>
          </cell>
          <cell r="H3749">
            <v>409.03</v>
          </cell>
          <cell r="I3749" t="str">
            <v>24.3.4, 24.3.5.4,  24.3.6.18 , 24.3.6.24</v>
          </cell>
        </row>
        <row r="3750">
          <cell r="A3750" t="str">
            <v>24-30-g-04</v>
          </cell>
          <cell r="B3750" t="str">
            <v>Providing and installing HDPE bend 40mm dia</v>
          </cell>
          <cell r="C3750" t="str">
            <v>Each</v>
          </cell>
          <cell r="D3750">
            <v>236.12</v>
          </cell>
          <cell r="E3750">
            <v>618.52</v>
          </cell>
          <cell r="F3750" t="str">
            <v>Each</v>
          </cell>
          <cell r="G3750">
            <v>236.12</v>
          </cell>
          <cell r="H3750">
            <v>618.52</v>
          </cell>
          <cell r="I3750" t="str">
            <v>24.3.4, 24.3.5.4,  24.3.6.18 , 24.3.6.24</v>
          </cell>
        </row>
        <row r="3751">
          <cell r="A3751" t="str">
            <v>24-30-g-05</v>
          </cell>
          <cell r="B3751" t="str">
            <v>Providing and installing HDPE bend 50mm dia</v>
          </cell>
          <cell r="C3751" t="str">
            <v>Each</v>
          </cell>
          <cell r="D3751">
            <v>236.12</v>
          </cell>
          <cell r="E3751">
            <v>973.14</v>
          </cell>
          <cell r="F3751" t="str">
            <v>Each</v>
          </cell>
          <cell r="G3751">
            <v>236.12</v>
          </cell>
          <cell r="H3751">
            <v>973.14</v>
          </cell>
          <cell r="I3751" t="str">
            <v>24.3.4, 24.3.5.4,  24.3.6.18 , 24.3.6.24</v>
          </cell>
        </row>
        <row r="3752">
          <cell r="A3752" t="str">
            <v>24-30-g-06</v>
          </cell>
          <cell r="B3752" t="str">
            <v>Providing and installing HDPE bend 63mm dia</v>
          </cell>
          <cell r="C3752" t="str">
            <v>Each</v>
          </cell>
          <cell r="D3752">
            <v>236.12</v>
          </cell>
          <cell r="E3752">
            <v>1376.75</v>
          </cell>
          <cell r="F3752" t="str">
            <v>Each</v>
          </cell>
          <cell r="G3752">
            <v>236.12</v>
          </cell>
          <cell r="H3752">
            <v>1376.75</v>
          </cell>
          <cell r="I3752" t="str">
            <v>24.3.4, 24.3.5.4,  24.3.6.18 , 24.3.6.24</v>
          </cell>
        </row>
        <row r="3753">
          <cell r="A3753" t="str">
            <v>24-30-g-07</v>
          </cell>
          <cell r="B3753" t="str">
            <v>Providing and installing HDPE bend 75mm dia</v>
          </cell>
          <cell r="C3753" t="str">
            <v>Each</v>
          </cell>
          <cell r="D3753">
            <v>258.45999999999998</v>
          </cell>
          <cell r="E3753">
            <v>2023.18</v>
          </cell>
          <cell r="F3753" t="str">
            <v>Each</v>
          </cell>
          <cell r="G3753">
            <v>258.45999999999998</v>
          </cell>
          <cell r="H3753">
            <v>2023.18</v>
          </cell>
          <cell r="I3753" t="str">
            <v>24.3.4, 24.3.5.4,  24.3.6.18 , 24.3.6.24</v>
          </cell>
        </row>
        <row r="3754">
          <cell r="A3754" t="str">
            <v>24-30-g-08</v>
          </cell>
          <cell r="B3754" t="str">
            <v>Providing and installing HDPE bend 90mm dia</v>
          </cell>
          <cell r="C3754" t="str">
            <v>Each</v>
          </cell>
          <cell r="D3754">
            <v>258.45999999999998</v>
          </cell>
          <cell r="E3754">
            <v>2062.91</v>
          </cell>
          <cell r="F3754" t="str">
            <v>Each</v>
          </cell>
          <cell r="G3754">
            <v>258.45999999999998</v>
          </cell>
          <cell r="H3754">
            <v>2062.91</v>
          </cell>
          <cell r="I3754" t="str">
            <v>24.3.4, 24.3.5.4,  24.3.6.18 , 24.3.6.24</v>
          </cell>
        </row>
        <row r="3755">
          <cell r="A3755" t="str">
            <v>24-30-g-09</v>
          </cell>
          <cell r="B3755" t="str">
            <v>Providing and installing HDPE bend 110mm dia</v>
          </cell>
          <cell r="C3755" t="str">
            <v>Each</v>
          </cell>
          <cell r="D3755">
            <v>344.53</v>
          </cell>
          <cell r="E3755">
            <v>3437.19</v>
          </cell>
          <cell r="F3755" t="str">
            <v>Each</v>
          </cell>
          <cell r="G3755">
            <v>344.53</v>
          </cell>
          <cell r="H3755">
            <v>3437.19</v>
          </cell>
          <cell r="I3755" t="str">
            <v>24.3.4, 24.3.5.4,  24.3.6.18 , 24.3.6.24</v>
          </cell>
        </row>
        <row r="3756">
          <cell r="A3756" t="str">
            <v>24-30-g-10</v>
          </cell>
          <cell r="B3756" t="str">
            <v>Providing and installing HDPE bend 160mm dia</v>
          </cell>
          <cell r="C3756" t="str">
            <v>Each</v>
          </cell>
          <cell r="D3756">
            <v>344.53</v>
          </cell>
          <cell r="E3756">
            <v>10141.14</v>
          </cell>
          <cell r="F3756" t="str">
            <v>Each</v>
          </cell>
          <cell r="G3756">
            <v>344.53</v>
          </cell>
          <cell r="H3756">
            <v>10141.14</v>
          </cell>
          <cell r="I3756" t="str">
            <v>24.3.4, 24.3.5.4,  24.3.6.18 , 24.3.6.24</v>
          </cell>
        </row>
        <row r="3757">
          <cell r="A3757" t="str">
            <v>24-30-g-11</v>
          </cell>
          <cell r="B3757" t="str">
            <v>Providing and installing HDPE bend 200mm dia</v>
          </cell>
          <cell r="C3757" t="str">
            <v>Each</v>
          </cell>
          <cell r="D3757">
            <v>344.53</v>
          </cell>
          <cell r="E3757">
            <v>15811.42</v>
          </cell>
          <cell r="F3757" t="str">
            <v>Each</v>
          </cell>
          <cell r="G3757">
            <v>344.53</v>
          </cell>
          <cell r="H3757">
            <v>15811.42</v>
          </cell>
          <cell r="I3757" t="str">
            <v>24.3.4, 24.3.5.4,  24.3.6.18 , 24.3.6.24</v>
          </cell>
        </row>
        <row r="3758">
          <cell r="A3758" t="str">
            <v>24-30-g-12</v>
          </cell>
          <cell r="B3758" t="str">
            <v>Providing and installing HDPE bend 250mm dia</v>
          </cell>
          <cell r="C3758" t="str">
            <v>Each</v>
          </cell>
          <cell r="D3758">
            <v>344.53</v>
          </cell>
          <cell r="E3758">
            <v>23029.22</v>
          </cell>
          <cell r="F3758" t="str">
            <v>Each</v>
          </cell>
          <cell r="G3758">
            <v>344.53</v>
          </cell>
          <cell r="H3758">
            <v>23029.22</v>
          </cell>
          <cell r="I3758" t="str">
            <v>24.3.4, 24.3.5.4,  24.3.6.18 , 24.3.6.24</v>
          </cell>
        </row>
        <row r="3759">
          <cell r="A3759" t="str">
            <v>24-30-g-13</v>
          </cell>
          <cell r="B3759" t="str">
            <v>Providing and installing HDPE bend 300mm dia</v>
          </cell>
          <cell r="C3759" t="str">
            <v>Each</v>
          </cell>
          <cell r="D3759">
            <v>344.53</v>
          </cell>
          <cell r="E3759">
            <v>43132.7</v>
          </cell>
          <cell r="F3759" t="str">
            <v>Each</v>
          </cell>
          <cell r="G3759">
            <v>344.53</v>
          </cell>
          <cell r="H3759">
            <v>43132.7</v>
          </cell>
          <cell r="I3759" t="str">
            <v>24.3.4, 24.3.5.4,  24.3.6.18 , 24.3.6.24</v>
          </cell>
        </row>
        <row r="3760">
          <cell r="A3760" t="str">
            <v>24-30-h-01</v>
          </cell>
          <cell r="B3760" t="str">
            <v>Providing and installing HDPE adaptor 20mm</v>
          </cell>
          <cell r="C3760" t="str">
            <v>Each</v>
          </cell>
          <cell r="D3760">
            <v>96.47</v>
          </cell>
          <cell r="E3760">
            <v>192.46</v>
          </cell>
          <cell r="F3760" t="str">
            <v>Each</v>
          </cell>
          <cell r="G3760">
            <v>96.47</v>
          </cell>
          <cell r="H3760">
            <v>192.46</v>
          </cell>
          <cell r="I3760" t="str">
            <v>24.3.4, 24.3.5.4,  24.3.6.18 , 24.3.6.24</v>
          </cell>
        </row>
        <row r="3761">
          <cell r="A3761" t="str">
            <v>24-30-h-02</v>
          </cell>
          <cell r="B3761" t="str">
            <v>Providing and installing HDPE adaptor 25mm</v>
          </cell>
          <cell r="C3761" t="str">
            <v>Each</v>
          </cell>
          <cell r="D3761">
            <v>96.47</v>
          </cell>
          <cell r="E3761">
            <v>224.33</v>
          </cell>
          <cell r="F3761" t="str">
            <v>Each</v>
          </cell>
          <cell r="G3761">
            <v>96.47</v>
          </cell>
          <cell r="H3761">
            <v>224.33</v>
          </cell>
          <cell r="I3761" t="str">
            <v>24.3.4, 24.3.5.4,  24.3.6.18 , 24.3.6.24</v>
          </cell>
        </row>
        <row r="3762">
          <cell r="A3762" t="str">
            <v>24-30-h-03</v>
          </cell>
          <cell r="B3762" t="str">
            <v>Providing and installing HDPE adaptor 32mm</v>
          </cell>
          <cell r="C3762" t="str">
            <v>Each</v>
          </cell>
          <cell r="D3762">
            <v>96.47</v>
          </cell>
          <cell r="E3762">
            <v>301.41000000000003</v>
          </cell>
          <cell r="F3762" t="str">
            <v>Each</v>
          </cell>
          <cell r="G3762">
            <v>96.47</v>
          </cell>
          <cell r="H3762">
            <v>301.41000000000003</v>
          </cell>
          <cell r="I3762" t="str">
            <v>24.3.4, 24.3.5.4,  24.3.6.18 , 24.3.6.24</v>
          </cell>
        </row>
        <row r="3763">
          <cell r="A3763" t="str">
            <v>24-30-h-04</v>
          </cell>
          <cell r="B3763" t="str">
            <v>Providing and installing HDPE adaptor 40mm</v>
          </cell>
          <cell r="C3763" t="str">
            <v>Each</v>
          </cell>
          <cell r="D3763">
            <v>115.3</v>
          </cell>
          <cell r="E3763">
            <v>463.65</v>
          </cell>
          <cell r="F3763" t="str">
            <v>Each</v>
          </cell>
          <cell r="G3763">
            <v>115.3</v>
          </cell>
          <cell r="H3763">
            <v>463.65</v>
          </cell>
          <cell r="I3763" t="str">
            <v>24.3.4, 24.3.5.4,  24.3.6.18 , 24.3.6.24</v>
          </cell>
        </row>
        <row r="3764">
          <cell r="A3764" t="str">
            <v>24-30-h-05</v>
          </cell>
          <cell r="B3764" t="str">
            <v>Providing and installing HDPE adaptor 50mm</v>
          </cell>
          <cell r="C3764" t="str">
            <v>Each</v>
          </cell>
          <cell r="D3764">
            <v>115.3</v>
          </cell>
          <cell r="E3764">
            <v>614.51</v>
          </cell>
          <cell r="F3764" t="str">
            <v>Each</v>
          </cell>
          <cell r="G3764">
            <v>115.3</v>
          </cell>
          <cell r="H3764">
            <v>614.51</v>
          </cell>
          <cell r="I3764" t="str">
            <v>24.3.4, 24.3.5.4,  24.3.6.18 , 24.3.6.24</v>
          </cell>
        </row>
        <row r="3765">
          <cell r="A3765" t="str">
            <v>24-30-h-06</v>
          </cell>
          <cell r="B3765" t="str">
            <v>Providing and installing HDPE adaptor 63mm</v>
          </cell>
          <cell r="C3765" t="str">
            <v>Each</v>
          </cell>
          <cell r="D3765">
            <v>115.3</v>
          </cell>
          <cell r="E3765">
            <v>941.85</v>
          </cell>
          <cell r="F3765" t="str">
            <v>Each</v>
          </cell>
          <cell r="G3765">
            <v>115.3</v>
          </cell>
          <cell r="H3765">
            <v>941.85</v>
          </cell>
          <cell r="I3765" t="str">
            <v>24.3.4, 24.3.5.4,  24.3.6.18 , 24.3.6.24</v>
          </cell>
        </row>
        <row r="3766">
          <cell r="A3766" t="str">
            <v>24-30-h-07</v>
          </cell>
          <cell r="B3766" t="str">
            <v>Providing and installing HDPE adaptor 75mm</v>
          </cell>
          <cell r="C3766" t="str">
            <v>Each</v>
          </cell>
          <cell r="D3766">
            <v>120.65</v>
          </cell>
          <cell r="E3766">
            <v>1274.42</v>
          </cell>
          <cell r="F3766" t="str">
            <v>Each</v>
          </cell>
          <cell r="G3766">
            <v>120.65</v>
          </cell>
          <cell r="H3766">
            <v>1274.42</v>
          </cell>
          <cell r="I3766" t="str">
            <v>24.3.4, 24.3.5.4,  24.3.6.18 , 24.3.6.24</v>
          </cell>
        </row>
        <row r="3767">
          <cell r="A3767" t="str">
            <v>24-30-h-08</v>
          </cell>
          <cell r="B3767" t="str">
            <v>Providing and installing HDPE adaptor 90mm</v>
          </cell>
          <cell r="C3767" t="str">
            <v>Each</v>
          </cell>
          <cell r="D3767">
            <v>120.65</v>
          </cell>
          <cell r="E3767">
            <v>1996.8</v>
          </cell>
          <cell r="F3767" t="str">
            <v>Each</v>
          </cell>
          <cell r="G3767">
            <v>120.65</v>
          </cell>
          <cell r="H3767">
            <v>1996.8</v>
          </cell>
          <cell r="I3767" t="str">
            <v>24.3.4, 24.3.5.4,  24.3.6.18 , 24.3.6.24</v>
          </cell>
        </row>
        <row r="3768">
          <cell r="A3768" t="str">
            <v>24-30-h-09</v>
          </cell>
          <cell r="B3768" t="str">
            <v>Providing and installing HDPE adaptor 110mm</v>
          </cell>
          <cell r="C3768" t="str">
            <v>Each</v>
          </cell>
          <cell r="D3768">
            <v>172.27</v>
          </cell>
          <cell r="E3768">
            <v>3719.03</v>
          </cell>
          <cell r="F3768" t="str">
            <v>Each</v>
          </cell>
          <cell r="G3768">
            <v>172.27</v>
          </cell>
          <cell r="H3768">
            <v>3719.03</v>
          </cell>
          <cell r="I3768" t="str">
            <v>24.3.4, 24.3.5.4,  24.3.6.18 , 24.3.6.24</v>
          </cell>
        </row>
        <row r="3769">
          <cell r="A3769" t="str">
            <v>24-30-h-10</v>
          </cell>
          <cell r="B3769" t="str">
            <v>Providing and installing HDPE adaptor 160mm</v>
          </cell>
          <cell r="C3769" t="str">
            <v>Each</v>
          </cell>
          <cell r="D3769">
            <v>172.27</v>
          </cell>
          <cell r="E3769">
            <v>3757.27</v>
          </cell>
          <cell r="F3769" t="str">
            <v>Each</v>
          </cell>
          <cell r="G3769">
            <v>172.27</v>
          </cell>
          <cell r="H3769">
            <v>3757.27</v>
          </cell>
          <cell r="I3769" t="str">
            <v>24.3.4, 24.3.5.4,  24.3.6.18 , 24.3.6.24</v>
          </cell>
        </row>
        <row r="3770">
          <cell r="A3770" t="str">
            <v>24-30-h-11</v>
          </cell>
          <cell r="B3770" t="str">
            <v>Providing and installing HDPE adaptor 200mm</v>
          </cell>
          <cell r="C3770" t="str">
            <v>Each</v>
          </cell>
          <cell r="D3770">
            <v>172.27</v>
          </cell>
          <cell r="E3770">
            <v>4952.2700000000004</v>
          </cell>
          <cell r="F3770" t="str">
            <v>Each</v>
          </cell>
          <cell r="G3770">
            <v>172.27</v>
          </cell>
          <cell r="H3770">
            <v>4952.2700000000004</v>
          </cell>
          <cell r="I3770" t="str">
            <v>24.3.4, 24.3.5.4,  24.3.6.18 , 24.3.6.24</v>
          </cell>
        </row>
        <row r="3771">
          <cell r="A3771" t="str">
            <v>24-30-h-12</v>
          </cell>
          <cell r="B3771" t="str">
            <v>Providing and installing HDPE adaptor 250mm</v>
          </cell>
          <cell r="C3771" t="str">
            <v>Each</v>
          </cell>
          <cell r="D3771">
            <v>172.27</v>
          </cell>
          <cell r="E3771">
            <v>6147.27</v>
          </cell>
          <cell r="F3771" t="str">
            <v>Each</v>
          </cell>
          <cell r="G3771">
            <v>172.27</v>
          </cell>
          <cell r="H3771">
            <v>6147.27</v>
          </cell>
          <cell r="I3771" t="str">
            <v>24.3.4, 24.3.5.4,  24.3.6.18 , 24.3.6.24</v>
          </cell>
        </row>
        <row r="3772">
          <cell r="A3772" t="str">
            <v>24-30-h-13</v>
          </cell>
          <cell r="B3772" t="str">
            <v>Providing and installing HDPE adaptor 300mm</v>
          </cell>
          <cell r="C3772" t="str">
            <v>Each</v>
          </cell>
          <cell r="D3772">
            <v>172.27</v>
          </cell>
          <cell r="E3772">
            <v>7342.27</v>
          </cell>
          <cell r="F3772" t="str">
            <v>Each</v>
          </cell>
          <cell r="G3772">
            <v>172.27</v>
          </cell>
          <cell r="H3772">
            <v>7342.27</v>
          </cell>
          <cell r="I3772" t="str">
            <v>24.3.4, 24.3.5.4,  24.3.6.18 , 24.3.6.24</v>
          </cell>
        </row>
        <row r="3773">
          <cell r="A3773" t="str">
            <v>24-31-a</v>
          </cell>
          <cell r="B3773" t="str">
            <v>S/H/J G.I. Flanged Pipe 18" i/d 6.35mm thick</v>
          </cell>
          <cell r="C3773" t="str">
            <v>Rft</v>
          </cell>
          <cell r="D3773">
            <v>1512.63</v>
          </cell>
          <cell r="E3773">
            <v>6681</v>
          </cell>
          <cell r="F3773" t="str">
            <v>m</v>
          </cell>
          <cell r="G3773">
            <v>4962.7</v>
          </cell>
          <cell r="H3773">
            <v>21919.31</v>
          </cell>
          <cell r="I3773" t="str">
            <v>24.3.5.3 , 24.3.6.22</v>
          </cell>
        </row>
        <row r="3774">
          <cell r="A3774" t="str">
            <v>24-31-b</v>
          </cell>
          <cell r="B3774" t="str">
            <v>S/H/J G.I. Flanged Pipe 16" i/d 6.35mm thick</v>
          </cell>
          <cell r="C3774" t="str">
            <v>Rft</v>
          </cell>
          <cell r="D3774">
            <v>616.26</v>
          </cell>
          <cell r="E3774">
            <v>5139.34</v>
          </cell>
          <cell r="F3774" t="str">
            <v>m</v>
          </cell>
          <cell r="G3774">
            <v>2021.85</v>
          </cell>
          <cell r="H3774">
            <v>16861.34</v>
          </cell>
          <cell r="I3774" t="str">
            <v>24.3.5.3 , 24.3.6.22</v>
          </cell>
        </row>
        <row r="3775">
          <cell r="A3775" t="str">
            <v>24-31-c</v>
          </cell>
          <cell r="B3775" t="str">
            <v>S/H/J G.I. Flanged Pipe 12" i/d 6.35mm thick</v>
          </cell>
          <cell r="C3775" t="str">
            <v>Rft</v>
          </cell>
          <cell r="D3775">
            <v>756.31</v>
          </cell>
          <cell r="E3775">
            <v>4179.99</v>
          </cell>
          <cell r="F3775" t="str">
            <v>m</v>
          </cell>
          <cell r="G3775">
            <v>2481.35</v>
          </cell>
          <cell r="H3775">
            <v>13713.88</v>
          </cell>
          <cell r="I3775" t="str">
            <v>24.3.5.3 , 24.3.6.22</v>
          </cell>
        </row>
        <row r="3776">
          <cell r="A3776" t="str">
            <v>24-31-d</v>
          </cell>
          <cell r="B3776" t="str">
            <v>S/H/J G.I. Flanged Pipe 10" i/d 6.35mm thick</v>
          </cell>
          <cell r="C3776" t="str">
            <v>Rft</v>
          </cell>
          <cell r="D3776">
            <v>630.28</v>
          </cell>
          <cell r="E3776">
            <v>3538.11</v>
          </cell>
          <cell r="F3776" t="str">
            <v>m</v>
          </cell>
          <cell r="G3776">
            <v>2067.85</v>
          </cell>
          <cell r="H3776">
            <v>11607.97</v>
          </cell>
          <cell r="I3776" t="str">
            <v>24.3.5.3 , 24.3.6.22</v>
          </cell>
        </row>
        <row r="3777">
          <cell r="A3777" t="str">
            <v>24-31-e</v>
          </cell>
          <cell r="B3777" t="str">
            <v>S/H/J G.I. Flanged Pipe 8" i/d 5 mm thick</v>
          </cell>
          <cell r="C3777" t="str">
            <v>Rft</v>
          </cell>
          <cell r="D3777">
            <v>504.12</v>
          </cell>
          <cell r="E3777">
            <v>2335.46</v>
          </cell>
          <cell r="F3777" t="str">
            <v>m</v>
          </cell>
          <cell r="G3777">
            <v>1653.93</v>
          </cell>
          <cell r="H3777">
            <v>7662.26</v>
          </cell>
          <cell r="I3777" t="str">
            <v>24.3.5.3 , 24.3.6.22</v>
          </cell>
        </row>
        <row r="3778">
          <cell r="A3778" t="str">
            <v>24-31-f</v>
          </cell>
          <cell r="B3778" t="str">
            <v>S/H/J G.I. Flanged Pipe 6" i/d 5 mm thick</v>
          </cell>
          <cell r="C3778" t="str">
            <v>Rft</v>
          </cell>
          <cell r="D3778">
            <v>378.16</v>
          </cell>
          <cell r="E3778">
            <v>1713.57</v>
          </cell>
          <cell r="F3778" t="str">
            <v>m</v>
          </cell>
          <cell r="G3778">
            <v>1240.67</v>
          </cell>
          <cell r="H3778">
            <v>5621.95</v>
          </cell>
          <cell r="I3778" t="str">
            <v>24.3.5.3 , 24.3.6.22</v>
          </cell>
        </row>
        <row r="3779">
          <cell r="A3779" t="str">
            <v>24-31-g</v>
          </cell>
          <cell r="B3779" t="str">
            <v>S/H/J G.I. Flanged Pipe 4" i/d 5 mm thick</v>
          </cell>
          <cell r="C3779" t="str">
            <v>Rft</v>
          </cell>
          <cell r="D3779">
            <v>252.12</v>
          </cell>
          <cell r="E3779">
            <v>1118.5</v>
          </cell>
          <cell r="F3779" t="str">
            <v>m</v>
          </cell>
          <cell r="G3779">
            <v>827.18</v>
          </cell>
          <cell r="H3779">
            <v>3669.61</v>
          </cell>
          <cell r="I3779" t="str">
            <v>24.3.5.3 , 24.3.6.22</v>
          </cell>
        </row>
        <row r="3780">
          <cell r="A3780" t="str">
            <v>24-32-a</v>
          </cell>
          <cell r="B3780" t="str">
            <v>S/H/J MS Flanged Pipe 18" i/d 6.35 mm thick</v>
          </cell>
          <cell r="C3780" t="str">
            <v>Rft</v>
          </cell>
          <cell r="D3780">
            <v>1260.43</v>
          </cell>
          <cell r="E3780">
            <v>7534.18</v>
          </cell>
          <cell r="F3780" t="str">
            <v>m</v>
          </cell>
          <cell r="G3780">
            <v>4135.28</v>
          </cell>
          <cell r="H3780">
            <v>24718.45</v>
          </cell>
          <cell r="I3780" t="str">
            <v>24.3.6.23</v>
          </cell>
        </row>
        <row r="3781">
          <cell r="A3781" t="str">
            <v>24-32-b</v>
          </cell>
          <cell r="B3781" t="str">
            <v>S/H/J MS Flanged Pipe 16" i/d  6.35 mm thick</v>
          </cell>
          <cell r="C3781" t="str">
            <v>Rft</v>
          </cell>
          <cell r="D3781">
            <v>840.38</v>
          </cell>
          <cell r="E3781">
            <v>5261.88</v>
          </cell>
          <cell r="F3781" t="str">
            <v>m</v>
          </cell>
          <cell r="G3781">
            <v>2757.15</v>
          </cell>
          <cell r="H3781">
            <v>17263.39</v>
          </cell>
          <cell r="I3781" t="str">
            <v>24.3.6.23</v>
          </cell>
        </row>
        <row r="3782">
          <cell r="A3782" t="str">
            <v>24-32-c</v>
          </cell>
          <cell r="B3782" t="str">
            <v>S/H/J MS Flanged Pipe 12" i/d 6.35mm</v>
          </cell>
          <cell r="C3782" t="str">
            <v>Rft</v>
          </cell>
          <cell r="D3782">
            <v>630.28</v>
          </cell>
          <cell r="E3782">
            <v>3856.78</v>
          </cell>
          <cell r="F3782" t="str">
            <v>m</v>
          </cell>
          <cell r="G3782">
            <v>2067.85</v>
          </cell>
          <cell r="H3782">
            <v>12653.48</v>
          </cell>
          <cell r="I3782" t="str">
            <v>24.3.6.23</v>
          </cell>
        </row>
        <row r="3783">
          <cell r="A3783" t="str">
            <v>24-32-d</v>
          </cell>
          <cell r="B3783" t="str">
            <v>S/H/J MS Flanged Pipe 10" i/d 6.35mm thick</v>
          </cell>
          <cell r="C3783" t="str">
            <v>Rft</v>
          </cell>
          <cell r="D3783">
            <v>504.12</v>
          </cell>
          <cell r="E3783">
            <v>3192.87</v>
          </cell>
          <cell r="F3783" t="str">
            <v>m</v>
          </cell>
          <cell r="G3783">
            <v>1653.93</v>
          </cell>
          <cell r="H3783">
            <v>10475.290000000001</v>
          </cell>
          <cell r="I3783" t="str">
            <v>24.3.6.23</v>
          </cell>
        </row>
        <row r="3784">
          <cell r="A3784" t="str">
            <v>24-32-e</v>
          </cell>
          <cell r="B3784" t="str">
            <v>S/H/J MS Flanged Pipe 8" i/d 5mm thick</v>
          </cell>
          <cell r="C3784" t="str">
            <v>Rft</v>
          </cell>
          <cell r="D3784">
            <v>420.13</v>
          </cell>
          <cell r="E3784">
            <v>2571.13</v>
          </cell>
          <cell r="F3784" t="str">
            <v>m</v>
          </cell>
          <cell r="G3784">
            <v>1378.37</v>
          </cell>
          <cell r="H3784">
            <v>8435.4500000000007</v>
          </cell>
          <cell r="I3784" t="str">
            <v>24.3.6.23</v>
          </cell>
        </row>
        <row r="3785">
          <cell r="A3785" t="str">
            <v>24-32-f</v>
          </cell>
          <cell r="B3785" t="str">
            <v>S/H/J MS Flanged Pipe 6" i/d 5mm thick</v>
          </cell>
          <cell r="C3785" t="str">
            <v>Rft</v>
          </cell>
          <cell r="D3785">
            <v>336.06</v>
          </cell>
          <cell r="E3785">
            <v>1889.56</v>
          </cell>
          <cell r="F3785" t="str">
            <v>m</v>
          </cell>
          <cell r="G3785">
            <v>1102.56</v>
          </cell>
          <cell r="H3785">
            <v>6199.34</v>
          </cell>
          <cell r="I3785" t="str">
            <v>24.3.6.23</v>
          </cell>
        </row>
        <row r="3786">
          <cell r="A3786" t="str">
            <v>24-32-g</v>
          </cell>
          <cell r="B3786" t="str">
            <v>S/H/J MS Flanged Pipe 4" i/d 5mm thick</v>
          </cell>
          <cell r="C3786" t="str">
            <v>Rft</v>
          </cell>
          <cell r="D3786">
            <v>210.03</v>
          </cell>
          <cell r="E3786">
            <v>1285.53</v>
          </cell>
          <cell r="F3786" t="str">
            <v>m</v>
          </cell>
          <cell r="G3786">
            <v>689.06</v>
          </cell>
          <cell r="H3786">
            <v>4217.6000000000004</v>
          </cell>
          <cell r="I3786" t="str">
            <v>24.3.6.23</v>
          </cell>
        </row>
        <row r="3787">
          <cell r="A3787" t="str">
            <v>24-33-a</v>
          </cell>
          <cell r="B3787" t="str">
            <v>Supplying and Fixing MS manhole cover of 0.25" thick sheet &amp; angle iron frame 2'x2'x0.25" with lock complete</v>
          </cell>
          <cell r="C3787" t="str">
            <v>Each</v>
          </cell>
          <cell r="D3787">
            <v>104.24</v>
          </cell>
          <cell r="E3787">
            <v>791.56</v>
          </cell>
          <cell r="F3787" t="str">
            <v>Each</v>
          </cell>
          <cell r="G3787">
            <v>104.24</v>
          </cell>
          <cell r="H3787">
            <v>791.56</v>
          </cell>
        </row>
        <row r="3788">
          <cell r="A3788" t="str">
            <v>24-33-b</v>
          </cell>
          <cell r="B3788" t="str">
            <v>Supplying and fixing, cast iron manhole cover with frame, etc. (Heavey Type) of approved quality complete.  12"  (300 mm) dia.</v>
          </cell>
          <cell r="C3788" t="str">
            <v>Each</v>
          </cell>
          <cell r="D3788">
            <v>73.5</v>
          </cell>
          <cell r="E3788">
            <v>1784.74</v>
          </cell>
          <cell r="F3788" t="str">
            <v>Each</v>
          </cell>
          <cell r="G3788">
            <v>73.5</v>
          </cell>
          <cell r="H3788">
            <v>1784.74</v>
          </cell>
        </row>
        <row r="3789">
          <cell r="A3789" t="str">
            <v>24-33-c</v>
          </cell>
          <cell r="B3789" t="str">
            <v>Supplying and fixing, cast iron manhole cover with frame, etc. (Heavey Type) of approved quality complete.  18"  (450 mm) dia.</v>
          </cell>
          <cell r="C3789" t="str">
            <v>Each</v>
          </cell>
          <cell r="D3789">
            <v>73.5</v>
          </cell>
          <cell r="E3789">
            <v>3145.84</v>
          </cell>
          <cell r="F3789" t="str">
            <v>Each</v>
          </cell>
          <cell r="G3789">
            <v>73.5</v>
          </cell>
          <cell r="H3789">
            <v>3145.84</v>
          </cell>
        </row>
        <row r="3790">
          <cell r="A3790" t="str">
            <v>24-33-d</v>
          </cell>
          <cell r="B3790" t="str">
            <v>Supplying and fixing, cast iron manhole cover with frame, etc. (Heavey Type) of approved quality complete.  24"  (600 mm) dia.</v>
          </cell>
          <cell r="C3790" t="str">
            <v>Each</v>
          </cell>
          <cell r="D3790">
            <v>102.9</v>
          </cell>
          <cell r="E3790">
            <v>3838.47</v>
          </cell>
          <cell r="F3790" t="str">
            <v>Each</v>
          </cell>
          <cell r="G3790">
            <v>102.9</v>
          </cell>
          <cell r="H3790">
            <v>3838.47</v>
          </cell>
        </row>
        <row r="3791">
          <cell r="A3791" t="str">
            <v>24-34</v>
          </cell>
          <cell r="B3791" t="str">
            <v>Supplying and Fixing flat iron (2"x3/8") ladder for OHR, holes @15" c/c, steps of MS bars 5/8" i/d &amp; paint compl</v>
          </cell>
          <cell r="C3791" t="str">
            <v>Rft</v>
          </cell>
          <cell r="D3791">
            <v>57.66</v>
          </cell>
          <cell r="E3791">
            <v>772.57</v>
          </cell>
          <cell r="F3791" t="str">
            <v>m</v>
          </cell>
          <cell r="G3791">
            <v>189.18</v>
          </cell>
          <cell r="H3791">
            <v>2534.67</v>
          </cell>
        </row>
        <row r="3792">
          <cell r="A3792" t="str">
            <v>24-35</v>
          </cell>
          <cell r="B3792" t="str">
            <v>Supplying and Fixing C.I. vent pipe for storage tanks includingjally etc</v>
          </cell>
          <cell r="C3792" t="str">
            <v>Rft</v>
          </cell>
          <cell r="D3792">
            <v>4.13</v>
          </cell>
          <cell r="E3792">
            <v>504.84</v>
          </cell>
          <cell r="F3792" t="str">
            <v>m</v>
          </cell>
          <cell r="G3792">
            <v>13.56</v>
          </cell>
          <cell r="H3792">
            <v>1656.3</v>
          </cell>
          <cell r="I3792" t="str">
            <v>24.3.5.1, 24.3.2.19 , 24.3.6.17</v>
          </cell>
        </row>
        <row r="3793">
          <cell r="A3793" t="str">
            <v>24-36-a</v>
          </cell>
          <cell r="B3793" t="str">
            <v>Supplying and Fixing MS cap of 3/8" thick sheet : 10" i/d</v>
          </cell>
          <cell r="C3793" t="str">
            <v>Each</v>
          </cell>
          <cell r="D3793">
            <v>25.72</v>
          </cell>
          <cell r="E3793">
            <v>3004.26</v>
          </cell>
          <cell r="F3793" t="str">
            <v>Each</v>
          </cell>
          <cell r="G3793">
            <v>25.72</v>
          </cell>
          <cell r="H3793">
            <v>3004.26</v>
          </cell>
          <cell r="I3793" t="str">
            <v>24.3.6.23</v>
          </cell>
        </row>
        <row r="3794">
          <cell r="A3794" t="str">
            <v>24-36-b</v>
          </cell>
          <cell r="B3794" t="str">
            <v>Supplying and Fixing MS cap of 3/8" thick sheet : 8" i/d</v>
          </cell>
          <cell r="C3794" t="str">
            <v>Each</v>
          </cell>
          <cell r="D3794">
            <v>25.72</v>
          </cell>
          <cell r="E3794">
            <v>1450.76</v>
          </cell>
          <cell r="F3794" t="str">
            <v>Each</v>
          </cell>
          <cell r="G3794">
            <v>25.72</v>
          </cell>
          <cell r="H3794">
            <v>1450.76</v>
          </cell>
          <cell r="I3794" t="str">
            <v>24.3.6.23</v>
          </cell>
        </row>
        <row r="3795">
          <cell r="A3795" t="str">
            <v>24-36-c</v>
          </cell>
          <cell r="B3795" t="str">
            <v>Supplying and Fixing MS cap of 3/8" thick sheet : 6" i/d</v>
          </cell>
          <cell r="C3795" t="str">
            <v>Each</v>
          </cell>
          <cell r="D3795">
            <v>25.72</v>
          </cell>
          <cell r="E3795">
            <v>985.01</v>
          </cell>
          <cell r="F3795" t="str">
            <v>Each</v>
          </cell>
          <cell r="G3795">
            <v>25.72</v>
          </cell>
          <cell r="H3795">
            <v>985.01</v>
          </cell>
          <cell r="I3795" t="str">
            <v>24.3.6.23</v>
          </cell>
        </row>
        <row r="3796">
          <cell r="A3796" t="str">
            <v>24-36-d</v>
          </cell>
          <cell r="B3796" t="str">
            <v>Supplying and Fixing MS cap of 3/8" thick sheet : 4" i/d</v>
          </cell>
          <cell r="C3796" t="str">
            <v>Each</v>
          </cell>
          <cell r="D3796">
            <v>25.72</v>
          </cell>
          <cell r="E3796">
            <v>564.97</v>
          </cell>
          <cell r="F3796" t="str">
            <v>Each</v>
          </cell>
          <cell r="G3796">
            <v>25.72</v>
          </cell>
          <cell r="H3796">
            <v>564.97</v>
          </cell>
          <cell r="I3796" t="str">
            <v>24.3.6.23</v>
          </cell>
        </row>
        <row r="3797">
          <cell r="A3797" t="str">
            <v>24-37-a</v>
          </cell>
          <cell r="B3797" t="str">
            <v>Providing and fixing MS Flanges3" dia (3/8" Thick)</v>
          </cell>
          <cell r="C3797" t="str">
            <v>Pair</v>
          </cell>
          <cell r="D3797">
            <v>88.2</v>
          </cell>
          <cell r="E3797">
            <v>446.7</v>
          </cell>
          <cell r="F3797" t="str">
            <v>Pair</v>
          </cell>
          <cell r="G3797">
            <v>88.2</v>
          </cell>
          <cell r="H3797">
            <v>446.7</v>
          </cell>
          <cell r="I3797" t="str">
            <v>24.3.5.3 , 24.3.6.23</v>
          </cell>
        </row>
        <row r="3798">
          <cell r="A3798" t="str">
            <v>24-37-b</v>
          </cell>
          <cell r="B3798" t="str">
            <v>Providing and fixing MS Flanges4" dia (3/8" Thick)</v>
          </cell>
          <cell r="C3798" t="str">
            <v>Pair</v>
          </cell>
          <cell r="D3798">
            <v>117.6</v>
          </cell>
          <cell r="E3798">
            <v>535.85</v>
          </cell>
          <cell r="F3798" t="str">
            <v>Pair</v>
          </cell>
          <cell r="G3798">
            <v>117.6</v>
          </cell>
          <cell r="H3798">
            <v>535.85</v>
          </cell>
          <cell r="I3798" t="str">
            <v>24.3.5.3 , 24.3.6.23</v>
          </cell>
        </row>
        <row r="3799">
          <cell r="A3799" t="str">
            <v>24-37-c</v>
          </cell>
          <cell r="B3799" t="str">
            <v>Providing and fixing MS Flanges6" dia (3/8" Thick)</v>
          </cell>
          <cell r="C3799" t="str">
            <v>Pair</v>
          </cell>
          <cell r="D3799">
            <v>147</v>
          </cell>
          <cell r="E3799">
            <v>744.5</v>
          </cell>
          <cell r="F3799" t="str">
            <v>Pair</v>
          </cell>
          <cell r="G3799">
            <v>147</v>
          </cell>
          <cell r="H3799">
            <v>744.5</v>
          </cell>
          <cell r="I3799" t="str">
            <v>24.3.5.3 , 24.3.6.23</v>
          </cell>
        </row>
        <row r="3800">
          <cell r="A3800" t="str">
            <v>24-37-d</v>
          </cell>
          <cell r="B3800" t="str">
            <v>Providing and fixing MS Flanges8" dia (3/8"Thick)</v>
          </cell>
          <cell r="C3800" t="str">
            <v>Pair</v>
          </cell>
          <cell r="D3800">
            <v>183.75</v>
          </cell>
          <cell r="E3800">
            <v>960.5</v>
          </cell>
          <cell r="F3800" t="str">
            <v>Pair</v>
          </cell>
          <cell r="G3800">
            <v>183.75</v>
          </cell>
          <cell r="H3800">
            <v>960.5</v>
          </cell>
          <cell r="I3800" t="str">
            <v>24.3.5.3 , 24.3.6.23</v>
          </cell>
        </row>
        <row r="3801">
          <cell r="A3801" t="str">
            <v>24-37-e</v>
          </cell>
          <cell r="B3801" t="str">
            <v>Providing and fixing MS Flanges10" dia (3/8"Thick)</v>
          </cell>
          <cell r="C3801" t="str">
            <v>Pair</v>
          </cell>
          <cell r="D3801">
            <v>294</v>
          </cell>
          <cell r="E3801">
            <v>1429.25</v>
          </cell>
          <cell r="F3801" t="str">
            <v>Pair</v>
          </cell>
          <cell r="G3801">
            <v>294</v>
          </cell>
          <cell r="H3801">
            <v>1429.25</v>
          </cell>
          <cell r="I3801" t="str">
            <v>24.3.5.3 , 24.3.6.23</v>
          </cell>
        </row>
        <row r="3802">
          <cell r="A3802" t="str">
            <v>24-38-a</v>
          </cell>
          <cell r="B3802" t="str">
            <v>Supplying and Fixing Flanged Expansion Joints BSS 2035: 18" i/d</v>
          </cell>
          <cell r="C3802" t="str">
            <v>Each</v>
          </cell>
          <cell r="D3802">
            <v>1488.38</v>
          </cell>
          <cell r="E3802">
            <v>79163.38</v>
          </cell>
          <cell r="F3802" t="str">
            <v>Each</v>
          </cell>
          <cell r="G3802">
            <v>1488.38</v>
          </cell>
          <cell r="H3802">
            <v>79163.38</v>
          </cell>
          <cell r="I3802" t="str">
            <v>24.3.6.2</v>
          </cell>
        </row>
        <row r="3803">
          <cell r="A3803" t="str">
            <v>24-38-b</v>
          </cell>
          <cell r="B3803" t="str">
            <v>Supplying and Fixing Flanged Expansion Joints BSS 2035: 16" i/d</v>
          </cell>
          <cell r="C3803" t="str">
            <v>Each</v>
          </cell>
          <cell r="D3803">
            <v>1488.38</v>
          </cell>
          <cell r="E3803">
            <v>61238.38</v>
          </cell>
          <cell r="F3803" t="str">
            <v>Each</v>
          </cell>
          <cell r="G3803">
            <v>1488.38</v>
          </cell>
          <cell r="H3803">
            <v>61238.38</v>
          </cell>
          <cell r="I3803" t="str">
            <v>24.3.6.2</v>
          </cell>
        </row>
        <row r="3804">
          <cell r="A3804" t="str">
            <v>24-38-c</v>
          </cell>
          <cell r="B3804" t="str">
            <v>Supplying and Fixing Flanged Expansion Joints BSS 2035: 12" i/d</v>
          </cell>
          <cell r="C3804" t="str">
            <v>Each</v>
          </cell>
          <cell r="D3804">
            <v>1488.38</v>
          </cell>
          <cell r="E3804">
            <v>32558.38</v>
          </cell>
          <cell r="F3804" t="str">
            <v>Each</v>
          </cell>
          <cell r="G3804">
            <v>1488.38</v>
          </cell>
          <cell r="H3804">
            <v>32558.38</v>
          </cell>
          <cell r="I3804" t="str">
            <v>24.3.6.2</v>
          </cell>
        </row>
        <row r="3805">
          <cell r="A3805" t="str">
            <v>24-38-d</v>
          </cell>
          <cell r="B3805" t="str">
            <v>Supplying and Fixing Flanged Expansion Joints BSS 2035: 10" i/d</v>
          </cell>
          <cell r="C3805" t="str">
            <v>Each</v>
          </cell>
          <cell r="D3805">
            <v>1488.38</v>
          </cell>
          <cell r="E3805">
            <v>20010.88</v>
          </cell>
          <cell r="F3805" t="str">
            <v>Each</v>
          </cell>
          <cell r="G3805">
            <v>1488.38</v>
          </cell>
          <cell r="H3805">
            <v>20010.88</v>
          </cell>
          <cell r="I3805" t="str">
            <v>24.3.6.2</v>
          </cell>
        </row>
        <row r="3806">
          <cell r="A3806" t="str">
            <v>24-38-e</v>
          </cell>
          <cell r="B3806" t="str">
            <v>Supplying and Fixing Flanged Expansion Joints BSS 2035: 8" i/d</v>
          </cell>
          <cell r="C3806" t="str">
            <v>Each</v>
          </cell>
          <cell r="D3806">
            <v>1120.8800000000001</v>
          </cell>
          <cell r="E3806">
            <v>15460.88</v>
          </cell>
          <cell r="F3806" t="str">
            <v>Each</v>
          </cell>
          <cell r="G3806">
            <v>1120.8800000000001</v>
          </cell>
          <cell r="H3806">
            <v>15460.88</v>
          </cell>
          <cell r="I3806" t="str">
            <v>24.3.6.2</v>
          </cell>
        </row>
        <row r="3807">
          <cell r="A3807" t="str">
            <v>24-38-f</v>
          </cell>
          <cell r="B3807" t="str">
            <v>Supplying and Fixing Flanged Expansion Joints BSS 2035: 6" i/d</v>
          </cell>
          <cell r="C3807" t="str">
            <v>Each</v>
          </cell>
          <cell r="D3807">
            <v>1120.8800000000001</v>
          </cell>
          <cell r="E3807">
            <v>10680.88</v>
          </cell>
          <cell r="F3807" t="str">
            <v>Each</v>
          </cell>
          <cell r="G3807">
            <v>1120.8800000000001</v>
          </cell>
          <cell r="H3807">
            <v>10680.88</v>
          </cell>
          <cell r="I3807" t="str">
            <v>24.3.6.2</v>
          </cell>
        </row>
        <row r="3808">
          <cell r="A3808" t="str">
            <v>24-38-g</v>
          </cell>
          <cell r="B3808" t="str">
            <v>Supplying and Fixing Flanged Expansion Joints BSS 2035: 4" i/d</v>
          </cell>
          <cell r="C3808" t="str">
            <v>Each</v>
          </cell>
          <cell r="D3808">
            <v>845.25</v>
          </cell>
          <cell r="E3808">
            <v>9210.25</v>
          </cell>
          <cell r="F3808" t="str">
            <v>Each</v>
          </cell>
          <cell r="G3808">
            <v>845.25</v>
          </cell>
          <cell r="H3808">
            <v>9210.25</v>
          </cell>
          <cell r="I3808" t="str">
            <v>24.3.6.2</v>
          </cell>
        </row>
        <row r="3809">
          <cell r="A3809" t="str">
            <v>24-39-a</v>
          </cell>
          <cell r="B3809" t="str">
            <v>Supplying and Fixing MS Suspension Clamp 3/8" thick for housingpipe : 18" i/d</v>
          </cell>
          <cell r="C3809" t="str">
            <v>Each</v>
          </cell>
          <cell r="D3809">
            <v>2205</v>
          </cell>
          <cell r="E3809">
            <v>5252.25</v>
          </cell>
          <cell r="F3809" t="str">
            <v>Each</v>
          </cell>
          <cell r="G3809">
            <v>2205</v>
          </cell>
          <cell r="H3809">
            <v>5252.25</v>
          </cell>
          <cell r="I3809" t="str">
            <v>24.3.6.13.2, 24.3.6.14 , 24.3.6.15</v>
          </cell>
        </row>
        <row r="3810">
          <cell r="A3810" t="str">
            <v>24-39-b</v>
          </cell>
          <cell r="B3810" t="str">
            <v>Supplying and Fixing MS Suspension Clamp 3/8" thick for housingpipe : 16" i/d</v>
          </cell>
          <cell r="C3810" t="str">
            <v>Each</v>
          </cell>
          <cell r="D3810">
            <v>2205</v>
          </cell>
          <cell r="E3810">
            <v>4430.6899999999996</v>
          </cell>
          <cell r="F3810" t="str">
            <v>Each</v>
          </cell>
          <cell r="G3810">
            <v>2205</v>
          </cell>
          <cell r="H3810">
            <v>4430.6899999999996</v>
          </cell>
          <cell r="I3810" t="str">
            <v>24.3.6.13.2, 24.3.6.14 , 24.3.6.15</v>
          </cell>
        </row>
        <row r="3811">
          <cell r="A3811" t="str">
            <v>24-39-c</v>
          </cell>
          <cell r="B3811" t="str">
            <v>Supplying and Fixing MS Suspension Clamp 3/8" thick for housingpipe : 12" i/d</v>
          </cell>
          <cell r="C3811" t="str">
            <v>Each</v>
          </cell>
          <cell r="D3811">
            <v>1378.12</v>
          </cell>
          <cell r="E3811">
            <v>2871.88</v>
          </cell>
          <cell r="F3811" t="str">
            <v>Each</v>
          </cell>
          <cell r="G3811">
            <v>1378.12</v>
          </cell>
          <cell r="H3811">
            <v>2871.88</v>
          </cell>
          <cell r="I3811" t="str">
            <v>24.3.6.13.2, 24.3.6.14 , 24.3.6.15</v>
          </cell>
        </row>
        <row r="3812">
          <cell r="A3812" t="str">
            <v>24-39-d</v>
          </cell>
          <cell r="B3812" t="str">
            <v>Supplying and Fixing MS Suspension Clamp 3/8" thick for housingpipe : 10" i/d</v>
          </cell>
          <cell r="C3812" t="str">
            <v>Each</v>
          </cell>
          <cell r="D3812">
            <v>826.88</v>
          </cell>
          <cell r="E3812">
            <v>2045.78</v>
          </cell>
          <cell r="F3812" t="str">
            <v>Each</v>
          </cell>
          <cell r="G3812">
            <v>826.88</v>
          </cell>
          <cell r="H3812">
            <v>2045.78</v>
          </cell>
          <cell r="I3812" t="str">
            <v>24.3.6.13.2, 24.3.6.14 , 24.3.6.15</v>
          </cell>
        </row>
        <row r="3813">
          <cell r="A3813" t="str">
            <v>24-39-e</v>
          </cell>
          <cell r="B3813" t="str">
            <v>Supplying and Fixing MS Suspension Clamp 3/8" thick for housingpipe : 8" i/d</v>
          </cell>
          <cell r="C3813" t="str">
            <v>Each</v>
          </cell>
          <cell r="D3813">
            <v>551.25</v>
          </cell>
          <cell r="E3813">
            <v>1552.06</v>
          </cell>
          <cell r="F3813" t="str">
            <v>Each</v>
          </cell>
          <cell r="G3813">
            <v>551.25</v>
          </cell>
          <cell r="H3813">
            <v>1552.06</v>
          </cell>
          <cell r="I3813" t="str">
            <v>24.3.6.13.2, 24.3.6.14 , 24.3.6.15</v>
          </cell>
        </row>
        <row r="3814">
          <cell r="A3814" t="str">
            <v>24-39-f</v>
          </cell>
          <cell r="B3814" t="str">
            <v>Supplying and Fixing MS Suspension Clamp 3/8" thick for housingpipe : 6" i/d</v>
          </cell>
          <cell r="C3814" t="str">
            <v>Each</v>
          </cell>
          <cell r="D3814">
            <v>413.44</v>
          </cell>
          <cell r="E3814">
            <v>1249.94</v>
          </cell>
          <cell r="F3814" t="str">
            <v>Each</v>
          </cell>
          <cell r="G3814">
            <v>413.44</v>
          </cell>
          <cell r="H3814">
            <v>1249.94</v>
          </cell>
          <cell r="I3814" t="str">
            <v>24.3.6.13.2, 24.3.6.14 , 24.3.6.15</v>
          </cell>
        </row>
        <row r="3815">
          <cell r="A3815" t="str">
            <v>24-39-g</v>
          </cell>
          <cell r="B3815" t="str">
            <v>Supplying and Fixing MS Suspension Clamp 3/8" thick for housingpipe : 4" i/d</v>
          </cell>
          <cell r="C3815" t="str">
            <v>Each</v>
          </cell>
          <cell r="D3815">
            <v>275.62</v>
          </cell>
          <cell r="E3815">
            <v>574.38</v>
          </cell>
          <cell r="F3815" t="str">
            <v>Each</v>
          </cell>
          <cell r="G3815">
            <v>275.62</v>
          </cell>
          <cell r="H3815">
            <v>574.38</v>
          </cell>
          <cell r="I3815" t="str">
            <v>24.3.6.13.2, 24.3.6.14 , 24.3.6.15</v>
          </cell>
        </row>
        <row r="3816">
          <cell r="A3816" t="str">
            <v>24-40</v>
          </cell>
          <cell r="B3816" t="str">
            <v>Supplying and Fixing PVC Water Stopper 8" wide 3/8" thick. Providing and fixing PVC water stopper 8" wide 3/8" thick in verticle (Wall/Column) or horizontal (Floor/Slab) expansion joint inclusing cutting and jointing complete in all respects.</v>
          </cell>
          <cell r="C3816" t="str">
            <v>Rft</v>
          </cell>
          <cell r="D3816">
            <v>16.809999999999999</v>
          </cell>
          <cell r="E3816">
            <v>166.19</v>
          </cell>
          <cell r="F3816" t="str">
            <v>m</v>
          </cell>
          <cell r="G3816">
            <v>55.16</v>
          </cell>
          <cell r="H3816">
            <v>545.24</v>
          </cell>
        </row>
        <row r="3817">
          <cell r="A3817" t="str">
            <v>24-41</v>
          </cell>
          <cell r="B3817" t="str">
            <v>Conducting Elec: Resistivity survey of the area and furnishing itsreports.</v>
          </cell>
          <cell r="C3817" t="str">
            <v>No</v>
          </cell>
          <cell r="D3817">
            <v>1837.5</v>
          </cell>
          <cell r="E3817">
            <v>31294.25</v>
          </cell>
          <cell r="F3817" t="str">
            <v>No</v>
          </cell>
          <cell r="G3817">
            <v>1837.5</v>
          </cell>
          <cell r="H3817">
            <v>31294.25</v>
          </cell>
        </row>
        <row r="3818">
          <cell r="A3818" t="str">
            <v>24-42</v>
          </cell>
          <cell r="B3818" t="str">
            <v>Logging of bore hole with electrical equipment and furnishingreports.</v>
          </cell>
          <cell r="C3818" t="str">
            <v>Job</v>
          </cell>
          <cell r="D3818">
            <v>2205</v>
          </cell>
          <cell r="E3818">
            <v>22520</v>
          </cell>
          <cell r="F3818" t="str">
            <v>Job</v>
          </cell>
          <cell r="G3818">
            <v>2205</v>
          </cell>
          <cell r="H3818">
            <v>22520</v>
          </cell>
        </row>
        <row r="3819">
          <cell r="A3819" t="str">
            <v>24-43</v>
          </cell>
          <cell r="B3819" t="str">
            <v>Providing and lowering pezu meter 1.25" GI pipe including allaccessories.</v>
          </cell>
          <cell r="C3819" t="str">
            <v>Rft</v>
          </cell>
          <cell r="D3819">
            <v>90.94</v>
          </cell>
          <cell r="E3819">
            <v>255.85</v>
          </cell>
          <cell r="F3819" t="str">
            <v>m</v>
          </cell>
          <cell r="G3819">
            <v>298.35000000000002</v>
          </cell>
          <cell r="H3819">
            <v>839.4</v>
          </cell>
          <cell r="I3819" t="str">
            <v>24.3.5.3 , 24.3.6.22</v>
          </cell>
        </row>
        <row r="3820">
          <cell r="A3820" t="str">
            <v>24-44</v>
          </cell>
          <cell r="B3820" t="str">
            <v>P&amp;L Reflux valves (C.I) of BSS quality/weight including jointingmaterial 3" i/d-6" i/d.</v>
          </cell>
          <cell r="C3820" t="str">
            <v>Each</v>
          </cell>
          <cell r="D3820">
            <v>765.68</v>
          </cell>
          <cell r="E3820">
            <v>4305.87</v>
          </cell>
          <cell r="F3820" t="str">
            <v>Each</v>
          </cell>
          <cell r="G3820">
            <v>765.68</v>
          </cell>
          <cell r="H3820">
            <v>4305.87</v>
          </cell>
          <cell r="I3820" t="str">
            <v>24.3.5.6.6</v>
          </cell>
        </row>
        <row r="3821">
          <cell r="A3821" t="str">
            <v>24-45-a</v>
          </cell>
          <cell r="B3821" t="str">
            <v>Laying cut, joint, test &amp; disinfect of 8"i/d of GI pipe lineincluding cost of welding, excavation and filling compaction etccomplete.</v>
          </cell>
          <cell r="C3821" t="str">
            <v>Joint</v>
          </cell>
          <cell r="D3821">
            <v>298.10000000000002</v>
          </cell>
          <cell r="E3821">
            <v>1624.55</v>
          </cell>
          <cell r="F3821" t="str">
            <v>Joint</v>
          </cell>
          <cell r="G3821">
            <v>298.10000000000002</v>
          </cell>
          <cell r="H3821">
            <v>1624.55</v>
          </cell>
          <cell r="I3821" t="str">
            <v>24.3.5.3 , 24.3.6.22</v>
          </cell>
        </row>
        <row r="3822">
          <cell r="A3822" t="str">
            <v>24-45-b</v>
          </cell>
          <cell r="B3822" t="str">
            <v>Laying cut, joint, test &amp; disinfect of 6"i/d of GI pipe lineincluding cost of welding, excavation and filling compaction etccomplete.</v>
          </cell>
          <cell r="C3822" t="str">
            <v>Joint</v>
          </cell>
          <cell r="D3822">
            <v>298.10000000000002</v>
          </cell>
          <cell r="E3822">
            <v>1537.08</v>
          </cell>
          <cell r="F3822" t="str">
            <v>Joint</v>
          </cell>
          <cell r="G3822">
            <v>298.10000000000002</v>
          </cell>
          <cell r="H3822">
            <v>1537.08</v>
          </cell>
          <cell r="I3822" t="str">
            <v>24.3.5.3 , 24.3.6.22</v>
          </cell>
        </row>
        <row r="3823">
          <cell r="A3823" t="str">
            <v>24-45-c</v>
          </cell>
          <cell r="B3823" t="str">
            <v>Laying cut, joint, test &amp; disinfect of 4"i/d of GI pipe lineincluding cost of welding, excavation and filling compaction etccomplete.</v>
          </cell>
          <cell r="C3823" t="str">
            <v>Joint</v>
          </cell>
          <cell r="D3823">
            <v>298.10000000000002</v>
          </cell>
          <cell r="E3823">
            <v>986.42</v>
          </cell>
          <cell r="F3823" t="str">
            <v>Joint</v>
          </cell>
          <cell r="G3823">
            <v>298.10000000000002</v>
          </cell>
          <cell r="H3823">
            <v>986.42</v>
          </cell>
          <cell r="I3823" t="str">
            <v>24.3.5.3 , 24.3.6.22</v>
          </cell>
        </row>
        <row r="3824">
          <cell r="A3824" t="str">
            <v>24-45-d</v>
          </cell>
          <cell r="B3824" t="str">
            <v>Laying cut, joint, test &amp; disinfect of 3"i/d of GI pipe lineincluding cost of welding, excavation and filling compaction etccomplete.</v>
          </cell>
          <cell r="C3824" t="str">
            <v>Joint</v>
          </cell>
          <cell r="D3824">
            <v>298.10000000000002</v>
          </cell>
          <cell r="E3824">
            <v>784.23</v>
          </cell>
          <cell r="F3824" t="str">
            <v>Joint</v>
          </cell>
          <cell r="G3824">
            <v>298.10000000000002</v>
          </cell>
          <cell r="H3824">
            <v>784.23</v>
          </cell>
          <cell r="I3824" t="str">
            <v>24.3.5.3 , 24.3.6.22</v>
          </cell>
        </row>
        <row r="3825">
          <cell r="A3825" t="str">
            <v>24-45-e</v>
          </cell>
          <cell r="B3825" t="str">
            <v>Laying cut, joint, test &amp; disinfect of 2-1/2"i/d of GI pipe lineincluding cost of welding, excavation and filling compaction etccomplete.</v>
          </cell>
          <cell r="C3825" t="str">
            <v>Joint</v>
          </cell>
          <cell r="D3825">
            <v>298.10000000000002</v>
          </cell>
          <cell r="E3825">
            <v>728.3</v>
          </cell>
          <cell r="F3825" t="str">
            <v>Joint</v>
          </cell>
          <cell r="G3825">
            <v>298.10000000000002</v>
          </cell>
          <cell r="H3825">
            <v>728.3</v>
          </cell>
          <cell r="I3825" t="str">
            <v>24.3.5.3 , 24.3.6.22</v>
          </cell>
        </row>
        <row r="3826">
          <cell r="A3826" t="str">
            <v>24-46</v>
          </cell>
          <cell r="B3826" t="str">
            <v>Testing of soil for bearing capacity &amp; chemical contents upto anydepth.</v>
          </cell>
          <cell r="C3826" t="str">
            <v>Rft</v>
          </cell>
          <cell r="D3826">
            <v>896.33</v>
          </cell>
          <cell r="E3826">
            <v>5314.85</v>
          </cell>
          <cell r="F3826" t="str">
            <v>m</v>
          </cell>
          <cell r="G3826">
            <v>2940.72</v>
          </cell>
          <cell r="H3826">
            <v>17437.16</v>
          </cell>
        </row>
        <row r="3827">
          <cell r="A3827" t="str">
            <v>24-47-a</v>
          </cell>
          <cell r="B3827" t="str">
            <v>Supply and Fixing Affridev type hand pump with all accessories except riser pipe.</v>
          </cell>
          <cell r="C3827" t="str">
            <v>Each</v>
          </cell>
          <cell r="D3827">
            <v>826.88</v>
          </cell>
          <cell r="E3827">
            <v>21141.88</v>
          </cell>
          <cell r="F3827" t="str">
            <v>Each</v>
          </cell>
          <cell r="G3827">
            <v>826.88</v>
          </cell>
          <cell r="H3827">
            <v>21141.88</v>
          </cell>
        </row>
        <row r="3828">
          <cell r="A3828" t="str">
            <v>24-47-b</v>
          </cell>
          <cell r="B3828" t="str">
            <v>Supply and Fixing a simple hand pump (Single handle) upto 80 Feet</v>
          </cell>
          <cell r="C3828" t="str">
            <v>Each</v>
          </cell>
          <cell r="D3828">
            <v>826.88</v>
          </cell>
          <cell r="E3828">
            <v>10386.879999999999</v>
          </cell>
          <cell r="F3828" t="str">
            <v>Each</v>
          </cell>
          <cell r="G3828">
            <v>826.88</v>
          </cell>
          <cell r="H3828">
            <v>10386.879999999999</v>
          </cell>
        </row>
        <row r="3829">
          <cell r="A3829" t="str">
            <v>24-48-a</v>
          </cell>
          <cell r="B3829" t="str">
            <v>Supply and installation of manually controlled voltage regulator oil cooled  with 99.9% copper winding, and independed control regulator on each phase 20-30 KVA</v>
          </cell>
          <cell r="C3829" t="str">
            <v>Each</v>
          </cell>
          <cell r="D3829">
            <v>1470</v>
          </cell>
          <cell r="E3829">
            <v>95845.119999999995</v>
          </cell>
          <cell r="F3829" t="str">
            <v>Each</v>
          </cell>
          <cell r="G3829">
            <v>1470</v>
          </cell>
          <cell r="H3829">
            <v>95845.13</v>
          </cell>
        </row>
        <row r="3830">
          <cell r="A3830" t="str">
            <v>24-48-b</v>
          </cell>
          <cell r="B3830" t="str">
            <v>Supply and installation of manually controlled voltage regulator oil cooled  with 99.9% copper winding, and independed control regulator on each phase 35-50 KVA</v>
          </cell>
          <cell r="C3830" t="str">
            <v>Each</v>
          </cell>
          <cell r="D3830">
            <v>1470</v>
          </cell>
          <cell r="E3830">
            <v>168510.09</v>
          </cell>
          <cell r="F3830" t="str">
            <v>Each</v>
          </cell>
          <cell r="G3830">
            <v>1470</v>
          </cell>
          <cell r="H3830">
            <v>168510.09</v>
          </cell>
        </row>
        <row r="3831">
          <cell r="A3831" t="str">
            <v>24-48-c</v>
          </cell>
          <cell r="B3831" t="str">
            <v>Supply and installation of manually controlled voltage regulator oil cooled  with 99.9% copper winding, and independed control regulator on each phase 60-100 KVA</v>
          </cell>
          <cell r="C3831" t="str">
            <v>Each</v>
          </cell>
          <cell r="D3831">
            <v>1470</v>
          </cell>
          <cell r="E3831">
            <v>364451.25</v>
          </cell>
          <cell r="F3831" t="str">
            <v>Each</v>
          </cell>
          <cell r="G3831">
            <v>1470</v>
          </cell>
          <cell r="H3831">
            <v>364451.31</v>
          </cell>
        </row>
        <row r="3832">
          <cell r="A3832" t="str">
            <v>24-48-d</v>
          </cell>
          <cell r="B3832" t="str">
            <v xml:space="preserve">Supply and installation of three phase automatic voltage stabilizers having output volatage of 400 volts ±5%, three phase 99.9% copper wound with protective devices 20-30 KV A </v>
          </cell>
          <cell r="C3832" t="str">
            <v>Each</v>
          </cell>
          <cell r="D3832">
            <v>1470</v>
          </cell>
          <cell r="E3832">
            <v>139402.88</v>
          </cell>
          <cell r="F3832" t="str">
            <v>Each</v>
          </cell>
          <cell r="G3832">
            <v>1470</v>
          </cell>
          <cell r="H3832">
            <v>139402.91</v>
          </cell>
        </row>
        <row r="3833">
          <cell r="A3833" t="str">
            <v>24-48-e</v>
          </cell>
          <cell r="B3833" t="str">
            <v xml:space="preserve">Supply and installation of three phase automatic voltage stabilizers having output volatage of 400 volts ±5%, three phase 99.9% copper wound with protective devices 35-50 KVA </v>
          </cell>
          <cell r="C3833" t="str">
            <v>Each</v>
          </cell>
          <cell r="D3833">
            <v>1470</v>
          </cell>
          <cell r="E3833">
            <v>313762.34000000003</v>
          </cell>
          <cell r="F3833" t="str">
            <v>Each</v>
          </cell>
          <cell r="G3833">
            <v>1470</v>
          </cell>
          <cell r="H3833">
            <v>313762.31</v>
          </cell>
        </row>
        <row r="3834">
          <cell r="A3834" t="str">
            <v>24-48-f</v>
          </cell>
          <cell r="B3834" t="str">
            <v xml:space="preserve">Supply and installation of three phase automatic voltage stabilizers having output volatage of 400 volts ±5%, three phase 99.9% copper equipped with protective devices 60-100 KV A </v>
          </cell>
          <cell r="C3834" t="str">
            <v>Each</v>
          </cell>
          <cell r="D3834">
            <v>1470</v>
          </cell>
          <cell r="E3834">
            <v>509643.75</v>
          </cell>
          <cell r="F3834" t="str">
            <v>Each</v>
          </cell>
          <cell r="G3834">
            <v>1470</v>
          </cell>
          <cell r="H3834">
            <v>509643.81</v>
          </cell>
        </row>
        <row r="3835">
          <cell r="A3835" t="str">
            <v>24-49-a</v>
          </cell>
          <cell r="B3835" t="str">
            <v>Providing and Fixing Brass peet / gate valve 1" dia</v>
          </cell>
          <cell r="C3835" t="str">
            <v>Each</v>
          </cell>
          <cell r="D3835">
            <v>73.5</v>
          </cell>
          <cell r="E3835">
            <v>1025.52</v>
          </cell>
          <cell r="F3835" t="str">
            <v>Each</v>
          </cell>
          <cell r="G3835">
            <v>73.5</v>
          </cell>
          <cell r="H3835">
            <v>1025.52</v>
          </cell>
          <cell r="I3835" t="str">
            <v>24.3.5.5.2, 24.3.5.5.4 , 24.3.6.18</v>
          </cell>
        </row>
        <row r="3836">
          <cell r="A3836" t="str">
            <v>24-49-b</v>
          </cell>
          <cell r="B3836" t="str">
            <v>Providing and Fixing Brass peet / gate valve 1.25" dia</v>
          </cell>
          <cell r="C3836" t="str">
            <v>Each</v>
          </cell>
          <cell r="D3836">
            <v>117.6</v>
          </cell>
          <cell r="E3836">
            <v>1722.88</v>
          </cell>
          <cell r="F3836" t="str">
            <v>Each</v>
          </cell>
          <cell r="G3836">
            <v>117.6</v>
          </cell>
          <cell r="H3836">
            <v>1722.88</v>
          </cell>
          <cell r="I3836" t="str">
            <v>24.3.5.5.2, 24.3.5.5.4 , 24.3.6.18</v>
          </cell>
        </row>
        <row r="3837">
          <cell r="A3837" t="str">
            <v>24-49-c</v>
          </cell>
          <cell r="B3837" t="str">
            <v>Providing and Fixing Brass peet / gate valve 1.5" dia</v>
          </cell>
          <cell r="C3837" t="str">
            <v>Each</v>
          </cell>
          <cell r="D3837">
            <v>117.6</v>
          </cell>
          <cell r="E3837">
            <v>2069.4299999999998</v>
          </cell>
          <cell r="F3837" t="str">
            <v>Each</v>
          </cell>
          <cell r="G3837">
            <v>117.6</v>
          </cell>
          <cell r="H3837">
            <v>2069.4299999999998</v>
          </cell>
          <cell r="I3837" t="str">
            <v>24.3.5.5.2, 24.3.5.5.4 , 24.3.6.18</v>
          </cell>
        </row>
        <row r="3838">
          <cell r="A3838" t="str">
            <v>24-49-d</v>
          </cell>
          <cell r="B3838" t="str">
            <v>Providing and Fixing Brass peet / gate valve 2" dia</v>
          </cell>
          <cell r="C3838" t="str">
            <v>Each</v>
          </cell>
          <cell r="D3838">
            <v>117.6</v>
          </cell>
          <cell r="E3838">
            <v>3061.28</v>
          </cell>
          <cell r="F3838" t="str">
            <v>Each</v>
          </cell>
          <cell r="G3838">
            <v>117.6</v>
          </cell>
          <cell r="H3838">
            <v>3061.28</v>
          </cell>
          <cell r="I3838" t="str">
            <v>24.3.5.5.2, 24.3.5.5.4 , 24.3.6.18</v>
          </cell>
        </row>
        <row r="3839">
          <cell r="A3839" t="str">
            <v>24-49-e</v>
          </cell>
          <cell r="B3839" t="str">
            <v>Providing and Fixing Brass peet / gate valve 2.5" dia</v>
          </cell>
          <cell r="C3839" t="str">
            <v>Each</v>
          </cell>
          <cell r="D3839">
            <v>117.6</v>
          </cell>
          <cell r="E3839">
            <v>4099.7299999999996</v>
          </cell>
          <cell r="F3839" t="str">
            <v>Each</v>
          </cell>
          <cell r="G3839">
            <v>117.6</v>
          </cell>
          <cell r="H3839">
            <v>4099.7299999999996</v>
          </cell>
          <cell r="I3839" t="str">
            <v>24.3.5.5.2, 24.3.5.5.4 , 24.3.6.18</v>
          </cell>
        </row>
        <row r="3840">
          <cell r="A3840" t="str">
            <v>24-49-f</v>
          </cell>
          <cell r="B3840" t="str">
            <v>Providing and Fixing Brass peet / gate valve 3" dia</v>
          </cell>
          <cell r="C3840" t="str">
            <v>Each</v>
          </cell>
          <cell r="D3840">
            <v>117.6</v>
          </cell>
          <cell r="E3840">
            <v>7149.78</v>
          </cell>
          <cell r="F3840" t="str">
            <v>Each</v>
          </cell>
          <cell r="G3840">
            <v>117.6</v>
          </cell>
          <cell r="H3840">
            <v>7149.78</v>
          </cell>
          <cell r="I3840" t="str">
            <v>24.3.5.5.2, 24.3.5.5.4 , 24.3.6.18</v>
          </cell>
        </row>
        <row r="3841">
          <cell r="A3841" t="str">
            <v>24-49-g</v>
          </cell>
          <cell r="B3841" t="str">
            <v>Providing and Fixing Brass peet / gate valve 4" dia</v>
          </cell>
          <cell r="C3841" t="str">
            <v>Each</v>
          </cell>
          <cell r="D3841">
            <v>117.6</v>
          </cell>
          <cell r="E3841">
            <v>13075.38</v>
          </cell>
          <cell r="F3841" t="str">
            <v>Each</v>
          </cell>
          <cell r="G3841">
            <v>117.6</v>
          </cell>
          <cell r="H3841">
            <v>13075.38</v>
          </cell>
          <cell r="I3841" t="str">
            <v>24.3.5.5.2, 24.3.5.5.4 , 24.3.6.18</v>
          </cell>
        </row>
        <row r="3842">
          <cell r="A3842" t="str">
            <v>24-50-a-01</v>
          </cell>
          <cell r="B3842" t="str">
            <v xml:space="preserve">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 </v>
          </cell>
          <cell r="C3842" t="str">
            <v>Each</v>
          </cell>
          <cell r="D3842">
            <v>2205</v>
          </cell>
          <cell r="E3842">
            <v>327088.46999999997</v>
          </cell>
          <cell r="F3842" t="str">
            <v>Each</v>
          </cell>
          <cell r="G3842">
            <v>2205</v>
          </cell>
          <cell r="H3842">
            <v>327088.5</v>
          </cell>
        </row>
        <row r="3843">
          <cell r="A3843" t="str">
            <v>24-50-a-02</v>
          </cell>
          <cell r="B384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843" t="str">
            <v>Each</v>
          </cell>
          <cell r="D3843">
            <v>4410</v>
          </cell>
          <cell r="E3843">
            <v>408852.97</v>
          </cell>
          <cell r="F3843" t="str">
            <v>Each</v>
          </cell>
          <cell r="G3843">
            <v>4410</v>
          </cell>
          <cell r="H3843">
            <v>408853</v>
          </cell>
        </row>
        <row r="3844">
          <cell r="A3844" t="str">
            <v>24-50-a-03</v>
          </cell>
          <cell r="B384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844" t="str">
            <v>Each</v>
          </cell>
          <cell r="D3844">
            <v>4410</v>
          </cell>
          <cell r="E3844">
            <v>454872.41</v>
          </cell>
          <cell r="F3844" t="str">
            <v>Each</v>
          </cell>
          <cell r="G3844">
            <v>4410</v>
          </cell>
          <cell r="H3844">
            <v>454872.41</v>
          </cell>
        </row>
        <row r="3845">
          <cell r="A3845" t="str">
            <v>24-50-a-04</v>
          </cell>
          <cell r="B384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845" t="str">
            <v>Each</v>
          </cell>
          <cell r="D3845">
            <v>4410</v>
          </cell>
          <cell r="E3845">
            <v>495618.34</v>
          </cell>
          <cell r="F3845" t="str">
            <v>Each</v>
          </cell>
          <cell r="G3845">
            <v>4410</v>
          </cell>
          <cell r="H3845">
            <v>495618.31</v>
          </cell>
        </row>
        <row r="3846">
          <cell r="A3846" t="str">
            <v>24-50-a-05</v>
          </cell>
          <cell r="B384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846" t="str">
            <v>Each</v>
          </cell>
          <cell r="D3846">
            <v>4410</v>
          </cell>
          <cell r="E3846">
            <v>688515.25</v>
          </cell>
          <cell r="F3846" t="str">
            <v>Each</v>
          </cell>
          <cell r="G3846">
            <v>4410</v>
          </cell>
          <cell r="H3846">
            <v>688515.31</v>
          </cell>
        </row>
        <row r="3847">
          <cell r="A3847" t="str">
            <v>24-50-a-06</v>
          </cell>
          <cell r="B384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847" t="str">
            <v>Each</v>
          </cell>
          <cell r="D3847">
            <v>4410</v>
          </cell>
          <cell r="E3847">
            <v>753959.44</v>
          </cell>
          <cell r="F3847" t="str">
            <v>Each</v>
          </cell>
          <cell r="G3847">
            <v>4410</v>
          </cell>
          <cell r="H3847">
            <v>753959.38</v>
          </cell>
        </row>
        <row r="3848">
          <cell r="A3848" t="str">
            <v>24-50-a-07</v>
          </cell>
          <cell r="B384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848" t="str">
            <v>Each</v>
          </cell>
          <cell r="D3848">
            <v>3920</v>
          </cell>
          <cell r="E3848">
            <v>1127220</v>
          </cell>
          <cell r="F3848" t="str">
            <v>Each</v>
          </cell>
          <cell r="G3848">
            <v>3920</v>
          </cell>
          <cell r="H3848">
            <v>1127220</v>
          </cell>
        </row>
        <row r="3849">
          <cell r="A3849" t="str">
            <v>24-50-a-08</v>
          </cell>
          <cell r="B384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20  HP</v>
          </cell>
          <cell r="C3849" t="str">
            <v>Each</v>
          </cell>
          <cell r="D3849">
            <v>3920</v>
          </cell>
          <cell r="E3849">
            <v>431730</v>
          </cell>
          <cell r="F3849" t="str">
            <v>each</v>
          </cell>
          <cell r="G3849">
            <v>3920</v>
          </cell>
          <cell r="H3849">
            <v>431730</v>
          </cell>
        </row>
        <row r="3850">
          <cell r="A3850" t="str">
            <v>24-50-b-01</v>
          </cell>
          <cell r="B3850"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850" t="str">
            <v>Each</v>
          </cell>
          <cell r="D3850">
            <v>4410</v>
          </cell>
          <cell r="E3850">
            <v>1199410</v>
          </cell>
          <cell r="F3850" t="str">
            <v>Each</v>
          </cell>
          <cell r="G3850">
            <v>4410</v>
          </cell>
          <cell r="H3850">
            <v>1199410</v>
          </cell>
        </row>
        <row r="3851">
          <cell r="A3851" t="str">
            <v>24-50-b-02</v>
          </cell>
          <cell r="B3851"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851" t="str">
            <v>Each</v>
          </cell>
          <cell r="D3851">
            <v>3969</v>
          </cell>
          <cell r="E3851">
            <v>374419</v>
          </cell>
          <cell r="F3851" t="str">
            <v>Each</v>
          </cell>
          <cell r="G3851">
            <v>3969</v>
          </cell>
          <cell r="H3851">
            <v>374419</v>
          </cell>
        </row>
        <row r="3852">
          <cell r="A3852" t="str">
            <v>24-50-b-03</v>
          </cell>
          <cell r="B385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852" t="str">
            <v>Each</v>
          </cell>
          <cell r="D3852">
            <v>3528</v>
          </cell>
          <cell r="E3852">
            <v>304668</v>
          </cell>
          <cell r="F3852" t="str">
            <v>Each</v>
          </cell>
          <cell r="G3852">
            <v>3528</v>
          </cell>
          <cell r="H3852">
            <v>304668</v>
          </cell>
        </row>
        <row r="3853">
          <cell r="A3853" t="str">
            <v>24-50-b-04</v>
          </cell>
          <cell r="B385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853" t="str">
            <v>Each</v>
          </cell>
          <cell r="D3853">
            <v>3307.5</v>
          </cell>
          <cell r="E3853">
            <v>250672.5</v>
          </cell>
          <cell r="F3853" t="str">
            <v>Each</v>
          </cell>
          <cell r="G3853">
            <v>3307.5</v>
          </cell>
          <cell r="H3853">
            <v>250672.5</v>
          </cell>
        </row>
        <row r="3854">
          <cell r="A3854" t="str">
            <v>24-50-b-05</v>
          </cell>
          <cell r="B385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854" t="str">
            <v>Each</v>
          </cell>
          <cell r="D3854">
            <v>3307.5</v>
          </cell>
          <cell r="E3854">
            <v>221992.5</v>
          </cell>
          <cell r="F3854" t="str">
            <v>Each</v>
          </cell>
          <cell r="G3854">
            <v>3307.5</v>
          </cell>
          <cell r="H3854">
            <v>221992.5</v>
          </cell>
        </row>
        <row r="3855">
          <cell r="A3855" t="str">
            <v>24-50-c-01</v>
          </cell>
          <cell r="B3855" t="str">
            <v>Supply and installation of Submersible Flat Cable made of 99.9% copper, coated with double PVC as per BSS Standards, 3x10 mm2</v>
          </cell>
          <cell r="C3855" t="str">
            <v>Meter</v>
          </cell>
          <cell r="D3855">
            <v>98</v>
          </cell>
          <cell r="E3855">
            <v>635.75</v>
          </cell>
          <cell r="F3855" t="str">
            <v>Meter</v>
          </cell>
          <cell r="G3855">
            <v>98</v>
          </cell>
          <cell r="H3855">
            <v>635.75</v>
          </cell>
        </row>
        <row r="3856">
          <cell r="A3856" t="str">
            <v>24-50-c-02</v>
          </cell>
          <cell r="B3856" t="str">
            <v>Supply and installation of Submersible Flat Cable made of 99.9% copper, coated with double PVC as per BSS Standards, 3x16 mm2</v>
          </cell>
          <cell r="C3856" t="str">
            <v>Meter</v>
          </cell>
          <cell r="D3856">
            <v>98</v>
          </cell>
          <cell r="E3856">
            <v>874.75</v>
          </cell>
          <cell r="F3856" t="str">
            <v>Meter</v>
          </cell>
          <cell r="G3856">
            <v>98</v>
          </cell>
          <cell r="H3856">
            <v>874.75</v>
          </cell>
        </row>
        <row r="3857">
          <cell r="A3857" t="str">
            <v>24-50-c-03</v>
          </cell>
          <cell r="B3857" t="str">
            <v>Supply and installation of Submersible Flat Cable made of 99.9% copper, coated with double PVC as per BSS Standards, 3x25 mm2</v>
          </cell>
          <cell r="C3857" t="str">
            <v>Meter</v>
          </cell>
          <cell r="D3857">
            <v>98</v>
          </cell>
          <cell r="E3857">
            <v>1591.75</v>
          </cell>
          <cell r="F3857" t="str">
            <v>Meter</v>
          </cell>
          <cell r="G3857">
            <v>98</v>
          </cell>
          <cell r="H3857">
            <v>1591.75</v>
          </cell>
        </row>
        <row r="3858">
          <cell r="A3858" t="str">
            <v>24-50-c-04</v>
          </cell>
          <cell r="B3858" t="str">
            <v>Supply and installation of Submersible Flat Cable made of 99.9% copper, coated with double PVC as per BSS Standards, 3x35 mm2</v>
          </cell>
          <cell r="C3858" t="str">
            <v>Meter</v>
          </cell>
          <cell r="D3858">
            <v>98</v>
          </cell>
          <cell r="E3858">
            <v>1830.75</v>
          </cell>
          <cell r="F3858" t="str">
            <v>Meter</v>
          </cell>
          <cell r="G3858">
            <v>98</v>
          </cell>
          <cell r="H3858">
            <v>1830.75</v>
          </cell>
        </row>
        <row r="3859">
          <cell r="A3859" t="str">
            <v>24-50-c-05</v>
          </cell>
          <cell r="B3859" t="str">
            <v>Supply and installation of Submersible Flat Cable made of 99.9% copper, coated with double PVC as per BSS Standards, 3x6 mm2</v>
          </cell>
          <cell r="C3859" t="str">
            <v>meter</v>
          </cell>
          <cell r="D3859">
            <v>98</v>
          </cell>
          <cell r="E3859">
            <v>492.35</v>
          </cell>
          <cell r="F3859" t="str">
            <v>meter</v>
          </cell>
          <cell r="G3859">
            <v>98</v>
          </cell>
          <cell r="H3859">
            <v>492.35</v>
          </cell>
        </row>
        <row r="3860">
          <cell r="A3860" t="str">
            <v>24-51-a</v>
          </cell>
          <cell r="B3860" t="str">
            <v xml:space="preserve">Repair of C.I sluice valve/ reflux valve i/c packing sheet, nuts, bolts, spindle etc: complete of the following size.a) 3" (75 mm) dia of Valve </v>
          </cell>
          <cell r="C3860" t="str">
            <v>Each</v>
          </cell>
          <cell r="D3860">
            <v>909.56</v>
          </cell>
          <cell r="E3860">
            <v>909.56</v>
          </cell>
          <cell r="F3860" t="str">
            <v>Each</v>
          </cell>
          <cell r="G3860">
            <v>909.56</v>
          </cell>
          <cell r="H3860">
            <v>909.56</v>
          </cell>
          <cell r="I3860" t="str">
            <v>24.3.5.5.2, 24.3.5.5.4 , 24.3.6.18</v>
          </cell>
        </row>
        <row r="3861">
          <cell r="A3861" t="str">
            <v>24-51-b</v>
          </cell>
          <cell r="B3861" t="str">
            <v xml:space="preserve">Repair of C.I sluice valve/ reflux valve i/c packing sheet, nuts, bolts, spindle etc: complete of the following size.a) 4" (100 mm) dia of Valve </v>
          </cell>
          <cell r="C3861" t="str">
            <v>Each</v>
          </cell>
          <cell r="D3861">
            <v>1061.1600000000001</v>
          </cell>
          <cell r="E3861">
            <v>1061.1600000000001</v>
          </cell>
          <cell r="F3861" t="str">
            <v>Each</v>
          </cell>
          <cell r="G3861">
            <v>1061.1600000000001</v>
          </cell>
          <cell r="H3861">
            <v>1061.1600000000001</v>
          </cell>
          <cell r="I3861" t="str">
            <v>24.3.5.5.2, 24.3.5.5.4 , 24.3.6.18</v>
          </cell>
        </row>
        <row r="3862">
          <cell r="A3862" t="str">
            <v>24-51-c</v>
          </cell>
          <cell r="B3862" t="str">
            <v xml:space="preserve">Repair of C.I sluice valve/ reflux valve i/c packing sheet, nuts, bolts, spindle etc: complete of the following size.a) 6" (150 mm) dia of Valve </v>
          </cell>
          <cell r="C3862" t="str">
            <v>Each</v>
          </cell>
          <cell r="D3862">
            <v>1212.75</v>
          </cell>
          <cell r="E3862">
            <v>1212.75</v>
          </cell>
          <cell r="F3862" t="str">
            <v>Each</v>
          </cell>
          <cell r="G3862">
            <v>1212.75</v>
          </cell>
          <cell r="H3862">
            <v>1212.75</v>
          </cell>
          <cell r="I3862" t="str">
            <v>24.3.5.5.2, 24.3.5.5.4 , 24.3.6.18</v>
          </cell>
        </row>
        <row r="3863">
          <cell r="A3863" t="str">
            <v>24-52-a</v>
          </cell>
          <cell r="B3863"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6" (150 mm) dia of Valve </v>
          </cell>
          <cell r="C3863" t="str">
            <v>Each</v>
          </cell>
          <cell r="D3863">
            <v>1451.62</v>
          </cell>
          <cell r="E3863">
            <v>1720.18</v>
          </cell>
          <cell r="F3863" t="str">
            <v>Each</v>
          </cell>
          <cell r="G3863">
            <v>1451.62</v>
          </cell>
          <cell r="H3863">
            <v>1720.18</v>
          </cell>
          <cell r="I3863" t="str">
            <v>24.3.6.25 , 24.3.6.26</v>
          </cell>
        </row>
        <row r="3864">
          <cell r="A3864" t="str">
            <v>24-52-b</v>
          </cell>
          <cell r="B3864"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4" (100 mm) dia of Valve </v>
          </cell>
          <cell r="C3864" t="str">
            <v>Each</v>
          </cell>
          <cell r="D3864">
            <v>1451.62</v>
          </cell>
          <cell r="E3864">
            <v>1664.72</v>
          </cell>
          <cell r="F3864" t="str">
            <v>Each</v>
          </cell>
          <cell r="G3864">
            <v>1451.62</v>
          </cell>
          <cell r="H3864">
            <v>1664.72</v>
          </cell>
          <cell r="I3864" t="str">
            <v>24.3.6.25 , 24.3.6.26</v>
          </cell>
        </row>
        <row r="3865">
          <cell r="A3865" t="str">
            <v>24-52-c</v>
          </cell>
          <cell r="B3865"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3" (75 mm) dia of Valve </v>
          </cell>
          <cell r="C3865" t="str">
            <v>Each</v>
          </cell>
          <cell r="D3865">
            <v>1231.1199999999999</v>
          </cell>
          <cell r="E3865">
            <v>1444.22</v>
          </cell>
          <cell r="F3865" t="str">
            <v>Each</v>
          </cell>
          <cell r="G3865">
            <v>1231.1199999999999</v>
          </cell>
          <cell r="H3865">
            <v>1444.22</v>
          </cell>
          <cell r="I3865" t="str">
            <v>24.3.6.25 , 24.3.6.26</v>
          </cell>
        </row>
        <row r="3866">
          <cell r="A3866" t="str">
            <v>24-52-d</v>
          </cell>
          <cell r="B3866" t="str">
            <v xml:space="preserve">Repair /removal &amp; testing of leakages in existing/ already laid pipe line i/c cost of extraction/ excavation with welding joint coating with bictumen/ red oxide and reinstallation to its original position after refilling with execavated material etc: complete in all respect of the following sizes.a) 2" (50 mm) dia of Valve </v>
          </cell>
          <cell r="C3866" t="str">
            <v>Each</v>
          </cell>
          <cell r="D3866">
            <v>1231.1199999999999</v>
          </cell>
          <cell r="E3866">
            <v>1388.76</v>
          </cell>
          <cell r="F3866" t="str">
            <v>Each</v>
          </cell>
          <cell r="G3866">
            <v>1231.1199999999999</v>
          </cell>
          <cell r="H3866">
            <v>1388.76</v>
          </cell>
          <cell r="I3866" t="str">
            <v>24.3.6.25 , 24.3.6.26</v>
          </cell>
        </row>
        <row r="3867">
          <cell r="A3867" t="str">
            <v>24-53-a</v>
          </cell>
          <cell r="B3867" t="str">
            <v>Replacement of existing/ GM Peet valve including cost of Union, Nipple, Sockets etc : 1" dia</v>
          </cell>
          <cell r="C3867" t="str">
            <v>Each</v>
          </cell>
          <cell r="D3867">
            <v>220.5</v>
          </cell>
          <cell r="E3867">
            <v>1667.01</v>
          </cell>
          <cell r="F3867" t="str">
            <v>Each</v>
          </cell>
          <cell r="G3867">
            <v>220.5</v>
          </cell>
          <cell r="H3867">
            <v>1667.01</v>
          </cell>
          <cell r="I3867" t="str">
            <v>24.3.5.5.6</v>
          </cell>
        </row>
        <row r="3868">
          <cell r="A3868" t="str">
            <v>24-53-b</v>
          </cell>
          <cell r="B3868" t="str">
            <v>Replacement of existing/ GM Peet valve including cost of Union, Nipple, Sockets etc : 1.25" dia</v>
          </cell>
          <cell r="C3868" t="str">
            <v>Each</v>
          </cell>
          <cell r="D3868">
            <v>220.5</v>
          </cell>
          <cell r="E3868">
            <v>2529.44</v>
          </cell>
          <cell r="F3868" t="str">
            <v>Each</v>
          </cell>
          <cell r="G3868">
            <v>220.5</v>
          </cell>
          <cell r="H3868">
            <v>2529.44</v>
          </cell>
          <cell r="I3868" t="str">
            <v>24.3.5.5.6</v>
          </cell>
        </row>
        <row r="3869">
          <cell r="A3869" t="str">
            <v>24-53-c</v>
          </cell>
          <cell r="B3869" t="str">
            <v>Replacement of existing/ GM Peet valve including cost of Union, Nipple, Sockets etc : 1.5" dia</v>
          </cell>
          <cell r="C3869" t="str">
            <v>Each</v>
          </cell>
          <cell r="D3869">
            <v>220.5</v>
          </cell>
          <cell r="E3869">
            <v>3105.29</v>
          </cell>
          <cell r="F3869" t="str">
            <v>Each</v>
          </cell>
          <cell r="G3869">
            <v>220.5</v>
          </cell>
          <cell r="H3869">
            <v>3105.29</v>
          </cell>
          <cell r="I3869" t="str">
            <v>24.3.5.5.6</v>
          </cell>
        </row>
        <row r="3870">
          <cell r="A3870" t="str">
            <v>24-53-d</v>
          </cell>
          <cell r="B3870" t="str">
            <v>Replacement of existing/ GM Peet valve including cost of Union, Nipple, Sockets etc : 2" dia</v>
          </cell>
          <cell r="C3870" t="str">
            <v>Each</v>
          </cell>
          <cell r="D3870">
            <v>330.75</v>
          </cell>
          <cell r="E3870">
            <v>4665.22</v>
          </cell>
          <cell r="F3870" t="str">
            <v>Each</v>
          </cell>
          <cell r="G3870">
            <v>330.75</v>
          </cell>
          <cell r="H3870">
            <v>4665.22</v>
          </cell>
          <cell r="I3870" t="str">
            <v>24.3.5.5.6</v>
          </cell>
        </row>
        <row r="3871">
          <cell r="A3871" t="str">
            <v>24-53-e</v>
          </cell>
          <cell r="B3871" t="str">
            <v>Replacement of existing/ GM Peet valve including cost of Union, Nipple, Sockets etc : 2.5" dia</v>
          </cell>
          <cell r="C3871" t="str">
            <v>Each</v>
          </cell>
          <cell r="D3871">
            <v>330.75</v>
          </cell>
          <cell r="E3871">
            <v>7099.91</v>
          </cell>
          <cell r="F3871" t="str">
            <v>Each</v>
          </cell>
          <cell r="G3871">
            <v>330.75</v>
          </cell>
          <cell r="H3871">
            <v>7099.91</v>
          </cell>
          <cell r="I3871" t="str">
            <v>24.3.5.5.6</v>
          </cell>
        </row>
        <row r="3872">
          <cell r="A3872" t="str">
            <v>24-54-a</v>
          </cell>
          <cell r="B3872" t="str">
            <v>Replacement of existing damaged rusted &amp; chocked G.I pipe with new GI pipes of EN 10255 - 2004 (Medium Approved Quality ) including laying, cutting, jointing, testing and disinfecting with socket joint including specials and valves etc.Complete as per specifications1" ( 25 mm) Nominal Pipe Size (NPS)</v>
          </cell>
          <cell r="C3872" t="str">
            <v>Rft</v>
          </cell>
          <cell r="D3872">
            <v>12.86</v>
          </cell>
          <cell r="E3872">
            <v>133.22999999999999</v>
          </cell>
          <cell r="F3872" t="str">
            <v>m</v>
          </cell>
          <cell r="G3872">
            <v>42.2</v>
          </cell>
          <cell r="H3872">
            <v>437.1</v>
          </cell>
          <cell r="I3872" t="str">
            <v>24.3.5.3 , 24.3.6.22</v>
          </cell>
        </row>
        <row r="3873">
          <cell r="A3873" t="str">
            <v>24-54-b</v>
          </cell>
          <cell r="B3873"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specifications1¼" ( 32 mm) Nominal Pipe Size (NPS) </v>
          </cell>
          <cell r="C3873" t="str">
            <v>Rft</v>
          </cell>
          <cell r="D3873">
            <v>14.19</v>
          </cell>
          <cell r="E3873">
            <v>171.38</v>
          </cell>
          <cell r="F3873" t="str">
            <v>m</v>
          </cell>
          <cell r="G3873">
            <v>46.54</v>
          </cell>
          <cell r="H3873">
            <v>562.27</v>
          </cell>
          <cell r="I3873" t="str">
            <v>24.3.5.3 , 24.3.6.22</v>
          </cell>
        </row>
        <row r="3874">
          <cell r="A3874" t="str">
            <v>24-54-c</v>
          </cell>
          <cell r="B3874" t="str">
            <v>Replacement of existing damaged rusted &amp; chocked G.I pipe with new GI pipes of EN 10255 - 2004 (Medium Approved Quality ) including laying, cutting, jointing, testing and disinfecting with socket joint including specials and valves etc.Complete as per specifications'1½" (40 mm) Nominal Pipe Size (NPS)</v>
          </cell>
          <cell r="C3874" t="str">
            <v>Rft</v>
          </cell>
          <cell r="D3874">
            <v>14.19</v>
          </cell>
          <cell r="E3874">
            <v>214.67</v>
          </cell>
          <cell r="F3874" t="str">
            <v>m</v>
          </cell>
          <cell r="G3874">
            <v>46.54</v>
          </cell>
          <cell r="H3874">
            <v>704.3</v>
          </cell>
          <cell r="I3874" t="str">
            <v>24.3.5.3 , 24.3.6.22</v>
          </cell>
        </row>
        <row r="3875">
          <cell r="A3875" t="str">
            <v>24-54-d</v>
          </cell>
          <cell r="B3875" t="str">
            <v>Replacement of existing damaged rusted &amp; chocked G.I pipe with new GI pipes of EN 10255 - 2004 (Medium Approved Quality ) including laying, cutting, jointing, testing and disinfecting with socket joint including specials and valves etc.Complete as per specifications'2" (50 mm) Nominal Pipe Size (NPS)</v>
          </cell>
          <cell r="C3875" t="str">
            <v>Rft</v>
          </cell>
          <cell r="D3875">
            <v>14.63</v>
          </cell>
          <cell r="E3875">
            <v>354.11</v>
          </cell>
          <cell r="F3875" t="str">
            <v>m</v>
          </cell>
          <cell r="G3875">
            <v>47.99</v>
          </cell>
          <cell r="H3875">
            <v>1161.78</v>
          </cell>
          <cell r="I3875" t="str">
            <v>24.3.5.3 , 24.3.6.22</v>
          </cell>
        </row>
        <row r="3876">
          <cell r="A3876" t="str">
            <v>24-54-e</v>
          </cell>
          <cell r="B3876" t="str">
            <v>Replacement of existing damaged rusted &amp; chocked G.I pipe with new GI pipes of EN 10255 - 2004 (Medium Approved Quality ) including laying, cutting, jointing, testing and disinfecting with socket joint including specials and valves etc.Complete as per specifications'2½" (65 mm) Nominal Pipe Size (NPS)</v>
          </cell>
          <cell r="C3876" t="str">
            <v>Rft</v>
          </cell>
          <cell r="D3876">
            <v>14.92</v>
          </cell>
          <cell r="E3876">
            <v>450.16</v>
          </cell>
          <cell r="F3876" t="str">
            <v>m</v>
          </cell>
          <cell r="G3876">
            <v>48.95</v>
          </cell>
          <cell r="H3876">
            <v>1476.9</v>
          </cell>
          <cell r="I3876" t="str">
            <v>24.3.5.3 , 24.3.6.22</v>
          </cell>
        </row>
        <row r="3877">
          <cell r="A3877" t="str">
            <v>24-54-f</v>
          </cell>
          <cell r="B3877" t="str">
            <v>Replacement of existing damaged rusted &amp; chocked G.I pipe with new GI pipes of EN 10255 - 2004 (Medium Approved Quality ) including laying, cutting, jointing, testing and disinfecting with socket joint including specials and valves etc.Complete as per specifications3" (75 mm) Nominal Pipe Size (NPS)</v>
          </cell>
          <cell r="C3877" t="str">
            <v>Rft</v>
          </cell>
          <cell r="D3877">
            <v>17.27</v>
          </cell>
          <cell r="E3877">
            <v>580.91</v>
          </cell>
          <cell r="F3877" t="str">
            <v>m</v>
          </cell>
          <cell r="G3877">
            <v>56.67</v>
          </cell>
          <cell r="H3877">
            <v>1905.88</v>
          </cell>
          <cell r="I3877" t="str">
            <v>24.3.5.3 , 24.3.6.22</v>
          </cell>
        </row>
        <row r="3878">
          <cell r="A3878" t="str">
            <v>24-54-g</v>
          </cell>
          <cell r="B3878" t="str">
            <v xml:space="preserve">Replacement of existing damaged rusted &amp; chocked G.I pipe with new GI pipes of EN 10255 - 2004 (Medium Approved Quality ) including laying, cutting, jointing, testing and disinfecting with socket joint including specials and valves etc.Complete as per specifications4" ( 100 mm) Nominal Pipe Size (NPS) </v>
          </cell>
          <cell r="C3878" t="str">
            <v>Rft</v>
          </cell>
          <cell r="D3878">
            <v>18.23</v>
          </cell>
          <cell r="E3878">
            <v>825.6</v>
          </cell>
          <cell r="F3878" t="str">
            <v>m</v>
          </cell>
          <cell r="G3878">
            <v>59.8</v>
          </cell>
          <cell r="H3878">
            <v>2708.65</v>
          </cell>
          <cell r="I3878" t="str">
            <v>24.3.5.3 , 24.3.6.22</v>
          </cell>
        </row>
        <row r="3879">
          <cell r="A3879" t="str">
            <v>24-55-a</v>
          </cell>
          <cell r="B3879" t="str">
            <v>Supply and Fixing MS Column pipe for Deep well Turbine (DWT) pumps for 4" ( 100 mm) Nominal Pipe Size (NPS), 3/16" thick, 10' length</v>
          </cell>
          <cell r="C3879" t="str">
            <v>Rft</v>
          </cell>
          <cell r="D3879">
            <v>73.5</v>
          </cell>
          <cell r="E3879">
            <v>781.02</v>
          </cell>
          <cell r="F3879" t="str">
            <v>m</v>
          </cell>
          <cell r="G3879">
            <v>241.14</v>
          </cell>
          <cell r="H3879">
            <v>2562.39</v>
          </cell>
          <cell r="I3879" t="str">
            <v>24.3.6.23</v>
          </cell>
        </row>
        <row r="3880">
          <cell r="A3880" t="str">
            <v>24-55-b</v>
          </cell>
          <cell r="B3880" t="str">
            <v>Supply and Fixing MS Column pipe for Deep well Turbine (DWT) pumps for 6" ( 100 mm) Nominal Pipe Size (NPS), 3/16" thick, 10' length</v>
          </cell>
          <cell r="C3880" t="str">
            <v>Rft</v>
          </cell>
          <cell r="D3880">
            <v>88.2</v>
          </cell>
          <cell r="E3880">
            <v>1185.75</v>
          </cell>
          <cell r="F3880" t="str">
            <v>m</v>
          </cell>
          <cell r="G3880">
            <v>289.37</v>
          </cell>
          <cell r="H3880">
            <v>3890.25</v>
          </cell>
          <cell r="I3880" t="str">
            <v>24.3.6.23</v>
          </cell>
        </row>
        <row r="3881">
          <cell r="A3881" t="str">
            <v>24-55-c</v>
          </cell>
          <cell r="B3881" t="str">
            <v>Supply and Fixing MS Column pipe for Deep well Turbine (DWT) pumps for 2.5" ( 63 mm) Nominal Pipe Size (NPS), 3/16" thick, 10' length</v>
          </cell>
          <cell r="C3881" t="str">
            <v>Rft</v>
          </cell>
          <cell r="D3881">
            <v>73.5</v>
          </cell>
          <cell r="E3881">
            <v>524.71</v>
          </cell>
          <cell r="F3881" t="str">
            <v>m</v>
          </cell>
          <cell r="G3881">
            <v>241.14</v>
          </cell>
          <cell r="H3881">
            <v>1721.5</v>
          </cell>
          <cell r="I3881" t="str">
            <v>24.3.6.23</v>
          </cell>
        </row>
        <row r="3882">
          <cell r="A3882" t="str">
            <v>24-55-d</v>
          </cell>
          <cell r="B3882" t="str">
            <v>Supply and Fixing MS Column pipe for Deep well Turbine (DWT) pumps for 3" ( 75 mm) Nominal Pipe Size (NPS), 3/16" thick, 10' length</v>
          </cell>
          <cell r="C3882" t="str">
            <v>Rft</v>
          </cell>
          <cell r="D3882">
            <v>73.5</v>
          </cell>
          <cell r="E3882">
            <v>610.08000000000004</v>
          </cell>
          <cell r="F3882" t="str">
            <v>m</v>
          </cell>
          <cell r="G3882">
            <v>241.14</v>
          </cell>
          <cell r="H3882">
            <v>2001.57</v>
          </cell>
          <cell r="I3882" t="str">
            <v>24.3.6.23</v>
          </cell>
        </row>
        <row r="3883">
          <cell r="A3883" t="str">
            <v>24-56-a</v>
          </cell>
          <cell r="B3883" t="str">
            <v>Supply and Fixing MS Column pipe with flanges for sub,erssible pump : 4" ( 100 mm) Nominal Pipe Size (NPS), 3/16" thick,  10' length</v>
          </cell>
          <cell r="C3883" t="str">
            <v>Rft</v>
          </cell>
          <cell r="D3883">
            <v>73.5</v>
          </cell>
          <cell r="E3883">
            <v>884.43</v>
          </cell>
          <cell r="F3883" t="str">
            <v>m</v>
          </cell>
          <cell r="G3883">
            <v>241.14</v>
          </cell>
          <cell r="H3883">
            <v>2901.66</v>
          </cell>
          <cell r="I3883" t="str">
            <v>24.3.6.23</v>
          </cell>
        </row>
        <row r="3884">
          <cell r="A3884" t="str">
            <v>24-56-b</v>
          </cell>
          <cell r="B3884" t="str">
            <v>Supply and Fixing MS Column pipe with flanges for sub,erssible pump : 3" ( 75 mm) Nominal Pipe Size (NPS), 3/16" thick, 10' length</v>
          </cell>
          <cell r="C3884" t="str">
            <v>Rft</v>
          </cell>
          <cell r="D3884">
            <v>73.5</v>
          </cell>
          <cell r="E3884">
            <v>713.78</v>
          </cell>
          <cell r="F3884" t="str">
            <v>m</v>
          </cell>
          <cell r="G3884">
            <v>241.14</v>
          </cell>
          <cell r="H3884">
            <v>2341.8000000000002</v>
          </cell>
          <cell r="I3884" t="str">
            <v>24.3.6.23</v>
          </cell>
        </row>
        <row r="3885">
          <cell r="A3885" t="str">
            <v>24-56-c</v>
          </cell>
          <cell r="B3885" t="str">
            <v>Supply and Fixing MS Column pipe with flanges for sub,erssible pump : 2.5" ( 63 mm) Nominal Pipe Size (NPS), 3/16" thick, 10' length</v>
          </cell>
          <cell r="C3885" t="str">
            <v>Rft</v>
          </cell>
          <cell r="D3885">
            <v>73.5</v>
          </cell>
          <cell r="E3885">
            <v>628.46</v>
          </cell>
          <cell r="F3885" t="str">
            <v>m</v>
          </cell>
          <cell r="G3885">
            <v>241.14</v>
          </cell>
          <cell r="H3885">
            <v>2061.87</v>
          </cell>
          <cell r="I3885" t="str">
            <v>24.3.6.23</v>
          </cell>
        </row>
        <row r="3886">
          <cell r="A3886" t="str">
            <v>24-57-a</v>
          </cell>
          <cell r="B3886" t="str">
            <v>Tubewell Development/yield test with pumping unit minimum 8 hours for tube wells more than 6" dia</v>
          </cell>
          <cell r="C3886" t="str">
            <v>Job</v>
          </cell>
          <cell r="D3886">
            <v>735</v>
          </cell>
          <cell r="E3886">
            <v>8861</v>
          </cell>
          <cell r="F3886" t="str">
            <v>Job</v>
          </cell>
          <cell r="G3886">
            <v>735</v>
          </cell>
          <cell r="H3886">
            <v>8861</v>
          </cell>
        </row>
        <row r="3887">
          <cell r="A3887" t="str">
            <v>24-57-b</v>
          </cell>
          <cell r="B3887" t="str">
            <v>Tubewell Development/yield test with pumping unit minimum 8 hours for tube wells upto 6" dia</v>
          </cell>
          <cell r="C3887" t="str">
            <v>Job</v>
          </cell>
          <cell r="D3887">
            <v>735</v>
          </cell>
          <cell r="E3887">
            <v>28160.25</v>
          </cell>
          <cell r="F3887" t="str">
            <v>Job</v>
          </cell>
          <cell r="G3887">
            <v>735</v>
          </cell>
          <cell r="H3887">
            <v>28160.25</v>
          </cell>
        </row>
        <row r="3888">
          <cell r="A3888" t="str">
            <v>24-58-a</v>
          </cell>
          <cell r="B3888" t="str">
            <v>Supply and installation of Column pipe for Bowl Assembly of ASTM53 standard material with stainless steel nut bolts/double galvanized and flanges thickness 20mm, with outside surface epoxy coated, 2.5" size</v>
          </cell>
          <cell r="C3888" t="str">
            <v>Rft</v>
          </cell>
          <cell r="D3888">
            <v>176.4</v>
          </cell>
          <cell r="E3888">
            <v>842.85</v>
          </cell>
          <cell r="F3888" t="str">
            <v>m</v>
          </cell>
          <cell r="G3888">
            <v>578.74</v>
          </cell>
          <cell r="H3888">
            <v>2765.26</v>
          </cell>
        </row>
        <row r="3889">
          <cell r="A3889" t="str">
            <v>24-58-b</v>
          </cell>
          <cell r="B3889" t="str">
            <v>Supply and installation of Column pipe for Bowl Assembly of ASTM53 standard material with stainless steel nut bolts/double galvanized and flanges thickness 20mm, with outside surface epoxy coated, 3" size</v>
          </cell>
          <cell r="C3889" t="str">
            <v>Rft</v>
          </cell>
          <cell r="D3889">
            <v>198.45</v>
          </cell>
          <cell r="E3889">
            <v>988.94</v>
          </cell>
          <cell r="F3889" t="str">
            <v>m</v>
          </cell>
          <cell r="G3889">
            <v>651.08000000000004</v>
          </cell>
          <cell r="H3889">
            <v>3244.56</v>
          </cell>
        </row>
        <row r="3890">
          <cell r="A3890" t="str">
            <v>24-58-c</v>
          </cell>
          <cell r="B3890" t="str">
            <v>Supply and installation of Column pipe for Bowl Assembly of ASTM53 standard material with stainless steel nut bolts/double galvanized and flanges thickness 20mm, with outside surface epoxy coated, 4" size</v>
          </cell>
          <cell r="C3890" t="str">
            <v>Rft</v>
          </cell>
          <cell r="D3890">
            <v>220.5</v>
          </cell>
          <cell r="E3890">
            <v>1327.19</v>
          </cell>
          <cell r="F3890" t="str">
            <v>m</v>
          </cell>
          <cell r="G3890">
            <v>723.43</v>
          </cell>
          <cell r="H3890">
            <v>4354.29</v>
          </cell>
        </row>
        <row r="3891">
          <cell r="A3891" t="str">
            <v>24-58-d</v>
          </cell>
          <cell r="B3891" t="str">
            <v>Supply and installation of Column pipe for Bowl Assembly of ASTM53 standard material with stainless steel nut bolts/double galvanized and flanges thickness 20mm, with outside surface epoxy coated, 5" size</v>
          </cell>
          <cell r="C3891" t="str">
            <v>Rft</v>
          </cell>
          <cell r="D3891">
            <v>275.62</v>
          </cell>
          <cell r="E3891">
            <v>1775.05</v>
          </cell>
          <cell r="F3891" t="str">
            <v>m</v>
          </cell>
          <cell r="G3891">
            <v>904.28</v>
          </cell>
          <cell r="H3891">
            <v>5823.66</v>
          </cell>
        </row>
        <row r="3892">
          <cell r="A3892" t="str">
            <v>24-59-a</v>
          </cell>
          <cell r="B3892" t="str">
            <v xml:space="preserve">Replacement of existing S.S sluice valve for high head lines i.e with pumping machienry and pumping main i/c required fitting (if necessary i/c flanges, packing sheet, bolts &amp; Nuts etca) 3" (75 mm) dia of Valve </v>
          </cell>
          <cell r="C3892" t="str">
            <v>Each</v>
          </cell>
          <cell r="D3892">
            <v>698.25</v>
          </cell>
          <cell r="E3892">
            <v>17637.61</v>
          </cell>
          <cell r="F3892" t="str">
            <v>Each</v>
          </cell>
          <cell r="G3892">
            <v>698.25</v>
          </cell>
          <cell r="H3892">
            <v>17637.61</v>
          </cell>
          <cell r="I3892" t="str">
            <v>24.3.5.5.2</v>
          </cell>
        </row>
        <row r="3893">
          <cell r="A3893" t="str">
            <v>24-59-b</v>
          </cell>
          <cell r="B3893" t="str">
            <v xml:space="preserve">Replacement of existing S.S sluice valve for high head lines i.e with pumping machienry and pumping main i/c required fitting (if necessary i/c flanges, packing sheet, bolts &amp; Nuts etcb) 4" (100 mm) dia of Valve </v>
          </cell>
          <cell r="C3893" t="str">
            <v>Each</v>
          </cell>
          <cell r="D3893">
            <v>698.25</v>
          </cell>
          <cell r="E3893">
            <v>21005.119999999999</v>
          </cell>
          <cell r="F3893" t="str">
            <v>Each</v>
          </cell>
          <cell r="G3893">
            <v>698.25</v>
          </cell>
          <cell r="H3893">
            <v>21005.119999999999</v>
          </cell>
          <cell r="I3893" t="str">
            <v>24.3.5.5.2</v>
          </cell>
        </row>
        <row r="3894">
          <cell r="A3894" t="str">
            <v>24-59-c</v>
          </cell>
          <cell r="B3894" t="str">
            <v xml:space="preserve">Replacement of existing S.S sluice valve for high head lines i.e with pumping machienry and pumping main i/c required fitting (if necessary i/c flanges, packing sheet, bolts &amp; Nuts etcc) 6" (150 mm) dia of Valve </v>
          </cell>
          <cell r="C3894" t="str">
            <v>Each</v>
          </cell>
          <cell r="D3894">
            <v>1051.05</v>
          </cell>
          <cell r="E3894">
            <v>35970.86</v>
          </cell>
          <cell r="F3894" t="str">
            <v>Each</v>
          </cell>
          <cell r="G3894">
            <v>1051.05</v>
          </cell>
          <cell r="H3894">
            <v>35970.86</v>
          </cell>
          <cell r="I3894" t="str">
            <v>24.3.5.5.2</v>
          </cell>
        </row>
        <row r="3895">
          <cell r="A3895" t="str">
            <v>24-60-a</v>
          </cell>
          <cell r="B3895" t="str">
            <v>Replacement of existing C.I sluice valve for distribution net work AERO Type of required fittings if necessary i/c flanges, Pakcing sheet, bolts  &amp; Nuts etc complete. b) 2" (100 mm) dia of Valve</v>
          </cell>
          <cell r="C3895" t="str">
            <v>Each</v>
          </cell>
          <cell r="D3895">
            <v>698.25</v>
          </cell>
          <cell r="E3895">
            <v>11423.61</v>
          </cell>
          <cell r="F3895" t="str">
            <v>Each</v>
          </cell>
          <cell r="G3895">
            <v>698.25</v>
          </cell>
          <cell r="H3895">
            <v>11423.61</v>
          </cell>
          <cell r="I3895" t="str">
            <v>24.3.5.5.2</v>
          </cell>
        </row>
        <row r="3896">
          <cell r="A3896" t="str">
            <v>24-60-b</v>
          </cell>
          <cell r="B3896" t="str">
            <v>Replacement of existing C.I sluice valve for distribution net work AERO Type of required fittings if necessary i/c flanges, Pakcing sheet, bolts  &amp; Nuts etc complete. b) 2.5" (100 mm) dia of Valve</v>
          </cell>
          <cell r="C3896" t="str">
            <v>Each</v>
          </cell>
          <cell r="D3896">
            <v>698.25</v>
          </cell>
          <cell r="E3896">
            <v>13357.12</v>
          </cell>
          <cell r="F3896" t="str">
            <v>Each</v>
          </cell>
          <cell r="G3896">
            <v>698.25</v>
          </cell>
          <cell r="H3896">
            <v>13357.12</v>
          </cell>
          <cell r="I3896" t="str">
            <v>24.3.5.5.2</v>
          </cell>
        </row>
        <row r="3897">
          <cell r="A3897" t="str">
            <v>24-60-c</v>
          </cell>
          <cell r="B3897" t="str">
            <v>Replacement of existing C.I sluice valve for distribution net work AERO Type of required fittings if necessary i/c flanges, Pakcing sheet, bolts  &amp; Nuts etc complete. a) 3" (75 mm) dia of Valve</v>
          </cell>
          <cell r="C3897" t="str">
            <v>Each</v>
          </cell>
          <cell r="D3897">
            <v>698.25</v>
          </cell>
          <cell r="E3897">
            <v>17637.61</v>
          </cell>
          <cell r="F3897" t="str">
            <v>Each</v>
          </cell>
          <cell r="G3897">
            <v>698.25</v>
          </cell>
          <cell r="H3897">
            <v>17637.61</v>
          </cell>
          <cell r="I3897" t="str">
            <v>24.3.5.5.2</v>
          </cell>
        </row>
        <row r="3898">
          <cell r="A3898" t="str">
            <v>24-60-d</v>
          </cell>
          <cell r="B3898" t="str">
            <v>Replacement of existing C.I sluice valve for distribution net work AERO Type of required fittings if necessary i/c flanges, Pakcing sheet, bolts  &amp; Nuts etc complete. b) 4" (100 mm) dia of Valve</v>
          </cell>
          <cell r="C3898" t="str">
            <v>Each</v>
          </cell>
          <cell r="D3898">
            <v>698.25</v>
          </cell>
          <cell r="E3898">
            <v>21005.119999999999</v>
          </cell>
          <cell r="F3898" t="str">
            <v>Each</v>
          </cell>
          <cell r="G3898">
            <v>698.25</v>
          </cell>
          <cell r="H3898">
            <v>21005.119999999999</v>
          </cell>
          <cell r="I3898" t="str">
            <v>24.3.5.5.2</v>
          </cell>
        </row>
        <row r="3899">
          <cell r="A3899" t="str">
            <v>24-60-e</v>
          </cell>
          <cell r="B3899" t="str">
            <v>Replacement of existing C.I sluice valve for distribution net work AERO Type  of requried fittings if necessary i/c flanges, Pakcing sheet, bolts  &amp; Nuts etc complete. b) 5" (100 mm) dia of Valve</v>
          </cell>
          <cell r="C3899" t="str">
            <v>Each</v>
          </cell>
          <cell r="D3899">
            <v>1051.05</v>
          </cell>
          <cell r="E3899">
            <v>30473.86</v>
          </cell>
          <cell r="F3899" t="str">
            <v>Each</v>
          </cell>
          <cell r="G3899">
            <v>1051.05</v>
          </cell>
          <cell r="H3899">
            <v>30473.86</v>
          </cell>
          <cell r="I3899" t="str">
            <v>24.3.5.5.2</v>
          </cell>
        </row>
        <row r="3900">
          <cell r="A3900" t="str">
            <v>24-60-f</v>
          </cell>
          <cell r="B3900" t="str">
            <v>Replacement of existing C.I sluice valve for distribution net work AERO Type of requried fittings if necessary i/c flanges, Pakcing sheet, bolts  &amp; Nuts etc complete.  c) 6" (150 mm) dia of Valve</v>
          </cell>
          <cell r="C3900" t="str">
            <v>Each</v>
          </cell>
          <cell r="D3900">
            <v>1051.05</v>
          </cell>
          <cell r="E3900">
            <v>35970.86</v>
          </cell>
          <cell r="F3900" t="str">
            <v>Each</v>
          </cell>
          <cell r="G3900">
            <v>1051.05</v>
          </cell>
          <cell r="H3900">
            <v>35970.86</v>
          </cell>
          <cell r="I3900" t="str">
            <v>24.3.5.5.2</v>
          </cell>
        </row>
        <row r="3901">
          <cell r="A3901" t="str">
            <v>24-61-a</v>
          </cell>
          <cell r="B3901" t="str">
            <v xml:space="preserve">Providing and fixing of packing sheet for valves i/c nuts, bolts as required at site complete.c) 6" (150 mm) dia of Valve </v>
          </cell>
          <cell r="C3901" t="str">
            <v>Each</v>
          </cell>
          <cell r="D3901">
            <v>234.28</v>
          </cell>
          <cell r="E3901">
            <v>618.59</v>
          </cell>
          <cell r="F3901" t="str">
            <v>Each</v>
          </cell>
          <cell r="G3901">
            <v>234.28</v>
          </cell>
          <cell r="H3901">
            <v>618.59</v>
          </cell>
          <cell r="I3901" t="str">
            <v>24.3.5.5.2</v>
          </cell>
        </row>
        <row r="3902">
          <cell r="A3902" t="str">
            <v>24-61-b</v>
          </cell>
          <cell r="B3902" t="str">
            <v xml:space="preserve">Providing and fixing of packing sheet for valves i/c nuts, bolts as required at site complete.c) 4" (100 mm) dia of Valve </v>
          </cell>
          <cell r="C3902" t="str">
            <v>Each</v>
          </cell>
          <cell r="D3902">
            <v>234.28</v>
          </cell>
          <cell r="E3902">
            <v>465.16</v>
          </cell>
          <cell r="F3902" t="str">
            <v>Each</v>
          </cell>
          <cell r="G3902">
            <v>234.28</v>
          </cell>
          <cell r="H3902">
            <v>465.16</v>
          </cell>
          <cell r="I3902" t="str">
            <v>24.3.5.5.2</v>
          </cell>
        </row>
        <row r="3903">
          <cell r="A3903" t="str">
            <v>24-61-c</v>
          </cell>
          <cell r="B3903" t="str">
            <v xml:space="preserve">Providing and fixing of packing sheet for valves i/c nuts, bolts as required at site complete.a) 3" (75 mm) dia of Valve </v>
          </cell>
          <cell r="C3903" t="str">
            <v>Each</v>
          </cell>
          <cell r="D3903">
            <v>161.69999999999999</v>
          </cell>
          <cell r="E3903">
            <v>371.06</v>
          </cell>
          <cell r="F3903" t="str">
            <v>Each</v>
          </cell>
          <cell r="G3903">
            <v>161.69999999999999</v>
          </cell>
          <cell r="H3903">
            <v>371.06</v>
          </cell>
        </row>
        <row r="3904">
          <cell r="A3904" t="str">
            <v>24-61-d</v>
          </cell>
          <cell r="B3904" t="str">
            <v xml:space="preserve">Providing and fixing of packing sheet for valves i/c nuts, bolts as required at site complete.a) 2-1/2" (63 mm) dia of Valve </v>
          </cell>
          <cell r="C3904" t="str">
            <v>Each</v>
          </cell>
          <cell r="D3904">
            <v>161.69999999999999</v>
          </cell>
          <cell r="E3904">
            <v>362.46</v>
          </cell>
          <cell r="F3904" t="str">
            <v>Each</v>
          </cell>
          <cell r="G3904">
            <v>161.69999999999999</v>
          </cell>
          <cell r="H3904">
            <v>362.46</v>
          </cell>
        </row>
        <row r="3905">
          <cell r="A3905" t="str">
            <v>24-62</v>
          </cell>
          <cell r="B3905" t="str">
            <v>Cleaning of reservoirs in any capacity</v>
          </cell>
          <cell r="C3905" t="str">
            <v>Each</v>
          </cell>
          <cell r="D3905">
            <v>735</v>
          </cell>
          <cell r="E3905">
            <v>735</v>
          </cell>
          <cell r="F3905" t="str">
            <v>Each</v>
          </cell>
          <cell r="G3905">
            <v>735</v>
          </cell>
          <cell r="H3905">
            <v>735</v>
          </cell>
        </row>
        <row r="3906">
          <cell r="A3906" t="str">
            <v>24-63</v>
          </cell>
          <cell r="B3906" t="str">
            <v>Water quality test Biological / Chemical / Physical paraMeter.</v>
          </cell>
          <cell r="C3906" t="str">
            <v>Job</v>
          </cell>
          <cell r="D3906">
            <v>0</v>
          </cell>
          <cell r="E3906">
            <v>0</v>
          </cell>
          <cell r="F3906" t="str">
            <v>Job</v>
          </cell>
          <cell r="G3906">
            <v>0</v>
          </cell>
          <cell r="H3906">
            <v>0</v>
          </cell>
        </row>
        <row r="3907">
          <cell r="A3907" t="str">
            <v>24-64</v>
          </cell>
          <cell r="B3907" t="str">
            <v>Supply and Fixing of Man Hole cover made of Angle iron fram  2'x2' size.</v>
          </cell>
          <cell r="C3907" t="str">
            <v>Each</v>
          </cell>
          <cell r="D3907">
            <v>367.5</v>
          </cell>
          <cell r="E3907">
            <v>1287.6500000000001</v>
          </cell>
          <cell r="F3907" t="str">
            <v>Each</v>
          </cell>
          <cell r="G3907">
            <v>367.5</v>
          </cell>
          <cell r="H3907">
            <v>1287.6500000000001</v>
          </cell>
        </row>
        <row r="3908">
          <cell r="A3908" t="str">
            <v>24-65-a</v>
          </cell>
          <cell r="B3908" t="str">
            <v>Supply and Fixing of thrust bearing for Submersible motor(a) (10-25) Hp</v>
          </cell>
          <cell r="C3908" t="str">
            <v>Each</v>
          </cell>
          <cell r="D3908">
            <v>367.5</v>
          </cell>
          <cell r="E3908">
            <v>11720</v>
          </cell>
          <cell r="F3908" t="str">
            <v>Each</v>
          </cell>
          <cell r="G3908">
            <v>367.5</v>
          </cell>
          <cell r="H3908">
            <v>11720</v>
          </cell>
        </row>
        <row r="3909">
          <cell r="A3909" t="str">
            <v>24-65-b</v>
          </cell>
          <cell r="B3909" t="str">
            <v>Supply and Fixing of thrust bearing for Submersible motor(b) (30-50) Hp</v>
          </cell>
          <cell r="C3909" t="str">
            <v>Each</v>
          </cell>
          <cell r="D3909">
            <v>367.5</v>
          </cell>
          <cell r="E3909">
            <v>13751.5</v>
          </cell>
          <cell r="F3909" t="str">
            <v>Each</v>
          </cell>
          <cell r="G3909">
            <v>367.5</v>
          </cell>
          <cell r="H3909">
            <v>13751.5</v>
          </cell>
        </row>
        <row r="3910">
          <cell r="A3910" t="str">
            <v>24-66</v>
          </cell>
          <cell r="B3910" t="str">
            <v>Supply and Fixing of Guide bearing for Electric motors</v>
          </cell>
          <cell r="C3910" t="str">
            <v>Each</v>
          </cell>
          <cell r="D3910">
            <v>367.5</v>
          </cell>
          <cell r="E3910">
            <v>1144.25</v>
          </cell>
          <cell r="F3910" t="str">
            <v>Each</v>
          </cell>
          <cell r="G3910">
            <v>367.5</v>
          </cell>
          <cell r="H3910">
            <v>1144.25</v>
          </cell>
        </row>
        <row r="3911">
          <cell r="A3911" t="str">
            <v>24-67</v>
          </cell>
          <cell r="B3911" t="str">
            <v>Supply and Fixing of Stainless steel Top rod for Electric motors.</v>
          </cell>
          <cell r="C3911" t="str">
            <v>Each</v>
          </cell>
          <cell r="D3911">
            <v>367.5</v>
          </cell>
          <cell r="E3911">
            <v>2249.62</v>
          </cell>
          <cell r="F3911" t="str">
            <v>Each</v>
          </cell>
          <cell r="G3911">
            <v>367.5</v>
          </cell>
          <cell r="H3911">
            <v>2249.62</v>
          </cell>
        </row>
        <row r="3912">
          <cell r="A3912" t="str">
            <v>24-68</v>
          </cell>
          <cell r="B3912" t="str">
            <v>Supply and Fixing  Carbon bush (Submercible)</v>
          </cell>
          <cell r="C3912" t="str">
            <v>Each</v>
          </cell>
          <cell r="D3912">
            <v>367.5</v>
          </cell>
          <cell r="E3912">
            <v>905.25</v>
          </cell>
          <cell r="F3912" t="str">
            <v>Each</v>
          </cell>
          <cell r="G3912">
            <v>367.5</v>
          </cell>
          <cell r="H3912">
            <v>905.25</v>
          </cell>
        </row>
        <row r="3913">
          <cell r="A3913" t="str">
            <v>24-69-a</v>
          </cell>
          <cell r="B3913" t="str">
            <v xml:space="preserve">Supply and Fixing  Rubber Bearing for Column shaft 2.5" </v>
          </cell>
          <cell r="C3913" t="str">
            <v>Each</v>
          </cell>
          <cell r="D3913">
            <v>367.5</v>
          </cell>
          <cell r="E3913">
            <v>1323.5</v>
          </cell>
          <cell r="F3913" t="str">
            <v>Each</v>
          </cell>
          <cell r="G3913">
            <v>367.5</v>
          </cell>
          <cell r="H3913">
            <v>1323.5</v>
          </cell>
        </row>
        <row r="3914">
          <cell r="A3914" t="str">
            <v>24-69-b</v>
          </cell>
          <cell r="B3914" t="str">
            <v xml:space="preserve">Supply and Fixing  Rubber Bearing for Column shaft 4" </v>
          </cell>
          <cell r="C3914" t="str">
            <v>Each</v>
          </cell>
          <cell r="D3914">
            <v>367.5</v>
          </cell>
          <cell r="E3914">
            <v>1562.5</v>
          </cell>
          <cell r="F3914" t="str">
            <v>Each</v>
          </cell>
          <cell r="G3914">
            <v>367.5</v>
          </cell>
          <cell r="H3914">
            <v>1562.5</v>
          </cell>
        </row>
        <row r="3915">
          <cell r="A3915" t="str">
            <v>24-69-c</v>
          </cell>
          <cell r="B3915" t="str">
            <v xml:space="preserve">Supply and Fixing  Rubber Bearing for Column shaft 5" </v>
          </cell>
          <cell r="C3915" t="str">
            <v>Each</v>
          </cell>
          <cell r="D3915">
            <v>367.5</v>
          </cell>
          <cell r="E3915">
            <v>1921</v>
          </cell>
          <cell r="F3915" t="str">
            <v>Each</v>
          </cell>
          <cell r="G3915">
            <v>367.5</v>
          </cell>
          <cell r="H3915">
            <v>1921</v>
          </cell>
        </row>
        <row r="3916">
          <cell r="A3916" t="str">
            <v>24-70-a</v>
          </cell>
          <cell r="B3916" t="str">
            <v>Furnish and install of column pipe socket 4'' dia.</v>
          </cell>
          <cell r="C3916" t="str">
            <v>Each</v>
          </cell>
          <cell r="D3916">
            <v>147</v>
          </cell>
          <cell r="E3916">
            <v>1273.6500000000001</v>
          </cell>
          <cell r="F3916" t="str">
            <v>Each</v>
          </cell>
          <cell r="G3916">
            <v>147</v>
          </cell>
          <cell r="H3916">
            <v>1273.6500000000001</v>
          </cell>
        </row>
        <row r="3917">
          <cell r="A3917" t="str">
            <v>24-70-b</v>
          </cell>
          <cell r="B3917" t="str">
            <v>Furnish and install of column pipe socket 5'' dia.</v>
          </cell>
          <cell r="C3917" t="str">
            <v>Each</v>
          </cell>
          <cell r="D3917">
            <v>147</v>
          </cell>
          <cell r="E3917">
            <v>1996.62</v>
          </cell>
          <cell r="F3917" t="str">
            <v>Each</v>
          </cell>
          <cell r="G3917">
            <v>147</v>
          </cell>
          <cell r="H3917">
            <v>1996.62</v>
          </cell>
        </row>
        <row r="3918">
          <cell r="A3918" t="str">
            <v>24-71</v>
          </cell>
          <cell r="B3918" t="str">
            <v>Extraction of Turbine/submersible pump &amp; lowering/ Installation of the same after necessary rapair.</v>
          </cell>
          <cell r="C3918" t="str">
            <v>Job</v>
          </cell>
          <cell r="D3918">
            <v>8820</v>
          </cell>
          <cell r="E3918">
            <v>8820</v>
          </cell>
          <cell r="F3918" t="str">
            <v>Job</v>
          </cell>
          <cell r="G3918">
            <v>8820</v>
          </cell>
          <cell r="H3918">
            <v>8820</v>
          </cell>
        </row>
        <row r="3919">
          <cell r="A3919" t="str">
            <v>24-72-a</v>
          </cell>
          <cell r="B3919" t="str">
            <v>Providing and fixing G.I Flanges3" dia (5/8"Thick)</v>
          </cell>
          <cell r="C3919" t="str">
            <v>Pair</v>
          </cell>
          <cell r="D3919">
            <v>88.2</v>
          </cell>
          <cell r="E3919">
            <v>888.85</v>
          </cell>
          <cell r="F3919" t="str">
            <v>Pair</v>
          </cell>
          <cell r="G3919">
            <v>88.2</v>
          </cell>
          <cell r="H3919">
            <v>888.85</v>
          </cell>
          <cell r="I3919" t="str">
            <v>24.3.5.3 , 24.3.6.23</v>
          </cell>
        </row>
        <row r="3920">
          <cell r="A3920" t="str">
            <v>24-72-b</v>
          </cell>
          <cell r="B3920" t="str">
            <v>Providing and fixing G.I Flanges4" dia (5/8"Thick)</v>
          </cell>
          <cell r="C3920" t="str">
            <v>Pair</v>
          </cell>
          <cell r="D3920">
            <v>117.6</v>
          </cell>
          <cell r="E3920">
            <v>989.95</v>
          </cell>
          <cell r="F3920" t="str">
            <v>Pair</v>
          </cell>
          <cell r="G3920">
            <v>117.6</v>
          </cell>
          <cell r="H3920">
            <v>989.95</v>
          </cell>
          <cell r="I3920" t="str">
            <v>24.3.5.3 , 24.3.6.23</v>
          </cell>
        </row>
        <row r="3921">
          <cell r="A3921" t="str">
            <v>24-72-c</v>
          </cell>
          <cell r="B3921" t="str">
            <v>Providing and fixing G.I Flanges6" dia (5/8"Thick)</v>
          </cell>
          <cell r="C3921" t="str">
            <v>Pair</v>
          </cell>
          <cell r="D3921">
            <v>147</v>
          </cell>
          <cell r="E3921">
            <v>1521.25</v>
          </cell>
          <cell r="F3921" t="str">
            <v>Pair</v>
          </cell>
          <cell r="G3921">
            <v>147</v>
          </cell>
          <cell r="H3921">
            <v>1521.25</v>
          </cell>
          <cell r="I3921" t="str">
            <v>24.3.5.3 , 24.3.6.23</v>
          </cell>
        </row>
        <row r="3922">
          <cell r="A3922" t="str">
            <v>24-72-d</v>
          </cell>
          <cell r="B3922" t="str">
            <v>Providing and fixing G.I Flanges8" dia (5/8"Thick)</v>
          </cell>
          <cell r="C3922" t="str">
            <v>Pair</v>
          </cell>
          <cell r="D3922">
            <v>183.75</v>
          </cell>
          <cell r="E3922">
            <v>2275</v>
          </cell>
          <cell r="F3922" t="str">
            <v>Pair</v>
          </cell>
          <cell r="G3922">
            <v>183.75</v>
          </cell>
          <cell r="H3922">
            <v>2275</v>
          </cell>
          <cell r="I3922" t="str">
            <v>24.3.5.3 , 24.3.6.23</v>
          </cell>
        </row>
        <row r="3923">
          <cell r="A3923" t="str">
            <v>24-72-e</v>
          </cell>
          <cell r="B3923" t="str">
            <v>Providing and fixing G.I Flanges10" dia (5/8"Thick)</v>
          </cell>
          <cell r="C3923" t="str">
            <v>Pair</v>
          </cell>
          <cell r="D3923">
            <v>294</v>
          </cell>
          <cell r="E3923">
            <v>3281.5</v>
          </cell>
          <cell r="F3923" t="str">
            <v>Pair</v>
          </cell>
          <cell r="G3923">
            <v>294</v>
          </cell>
          <cell r="H3923">
            <v>3281.5</v>
          </cell>
          <cell r="I3923" t="str">
            <v>24.3.5.3 , 24.3.6.23</v>
          </cell>
        </row>
        <row r="3924">
          <cell r="A3924" t="str">
            <v>24-73</v>
          </cell>
          <cell r="B3924" t="str">
            <v>Riser Pipe for hand Pump (2" dia PVC Pipes)</v>
          </cell>
          <cell r="C3924" t="str">
            <v>RFT</v>
          </cell>
          <cell r="D3924">
            <v>117.6</v>
          </cell>
          <cell r="E3924">
            <v>189.26</v>
          </cell>
          <cell r="F3924" t="str">
            <v>m</v>
          </cell>
          <cell r="G3924">
            <v>385.83</v>
          </cell>
          <cell r="H3924">
            <v>620.95000000000005</v>
          </cell>
        </row>
        <row r="3925">
          <cell r="A3925" t="str">
            <v>24-74-a</v>
          </cell>
          <cell r="B3925" t="str">
            <v>Providing and laying R.C.C pipe moulded with cement concrete 1:1-1/2:3, Class-2, including carriage of pipe from factory to site of work, jointing, cutting pipe where necessary, finishing and testing, etc. for culverts complete:- 6" i/d</v>
          </cell>
          <cell r="C3925" t="str">
            <v>Rft</v>
          </cell>
          <cell r="D3925">
            <v>55.12</v>
          </cell>
          <cell r="E3925">
            <v>339.93</v>
          </cell>
          <cell r="F3925" t="str">
            <v>m</v>
          </cell>
          <cell r="G3925">
            <v>180.86</v>
          </cell>
          <cell r="H3925">
            <v>1115.25</v>
          </cell>
        </row>
        <row r="3926">
          <cell r="A3926" t="str">
            <v>24-74-b</v>
          </cell>
          <cell r="B3926" t="str">
            <v>Providing and laying R.C.C pipe moulded with cement concrete 1:1-1/2:3, Class-2, including carriage of pipe from factory to site of work, jointing, cutting pipe where necessary, finishing and testing, etc. for culverts complete:- 9" i/d wall thickness 1".</v>
          </cell>
          <cell r="C3926" t="str">
            <v>Rft</v>
          </cell>
          <cell r="D3926">
            <v>62.48</v>
          </cell>
          <cell r="E3926">
            <v>479.4</v>
          </cell>
          <cell r="F3926" t="str">
            <v>m</v>
          </cell>
          <cell r="G3926">
            <v>204.97</v>
          </cell>
          <cell r="H3926">
            <v>1572.84</v>
          </cell>
        </row>
        <row r="3927">
          <cell r="A3927" t="str">
            <v>24-74-c</v>
          </cell>
          <cell r="B3927" t="str">
            <v>Providing and laying R.C.C pipe moulded with cement concrete 1:1-1/2:3, Class-2, including carriage of pipe from factory to site of work, jointing, cutting pipe where necessary, finishing and testing, etc. for culverts complete:-12" i/d, wall thickness 2".</v>
          </cell>
          <cell r="C3927" t="str">
            <v>Rft</v>
          </cell>
          <cell r="D3927">
            <v>64.680000000000007</v>
          </cell>
          <cell r="E3927">
            <v>539.69000000000005</v>
          </cell>
          <cell r="F3927" t="str">
            <v>m</v>
          </cell>
          <cell r="G3927">
            <v>212.2</v>
          </cell>
          <cell r="H3927">
            <v>1770.64</v>
          </cell>
        </row>
        <row r="3928">
          <cell r="A3928" t="str">
            <v>24-74-d</v>
          </cell>
          <cell r="B3928" t="str">
            <v>Providing and laying R.C.C pipe moulded with cement concrete 1:1-1/2:3, Class-2, including carriage of pipe from factory to site of work, jointing, cutting pipe where necessary, finishing and testing, etc. for culverts complete:-18" i/d, wall thickness 2.2".</v>
          </cell>
          <cell r="C3928" t="str">
            <v>Rft</v>
          </cell>
          <cell r="D3928">
            <v>80.849999999999994</v>
          </cell>
          <cell r="E3928">
            <v>767.98</v>
          </cell>
          <cell r="F3928" t="str">
            <v>m</v>
          </cell>
          <cell r="G3928">
            <v>265.26</v>
          </cell>
          <cell r="H3928">
            <v>2519.6</v>
          </cell>
        </row>
        <row r="3929">
          <cell r="A3929" t="str">
            <v>24-74-e</v>
          </cell>
          <cell r="B3929" t="str">
            <v>Providing and laying R.C.C pipe moulded with cement concrete 1:1-1/2:3, Class-2, including carriage of pipe from factory to site of work, jointing, cutting pipe where necessary, finishing and testing, etc. for culverts complete:- 24" i/d, wall thickness 3".</v>
          </cell>
          <cell r="C3929" t="str">
            <v>Rft</v>
          </cell>
          <cell r="D3929">
            <v>138.18</v>
          </cell>
          <cell r="E3929">
            <v>1028.46</v>
          </cell>
          <cell r="F3929" t="str">
            <v>m</v>
          </cell>
          <cell r="G3929">
            <v>453.35</v>
          </cell>
          <cell r="H3929">
            <v>3374.2</v>
          </cell>
        </row>
        <row r="3930">
          <cell r="A3930" t="str">
            <v>24-75</v>
          </cell>
          <cell r="B3930" t="str">
            <v>Mobilization of plant for pressure pump / Hand Pump</v>
          </cell>
          <cell r="C3930" t="str">
            <v>Job</v>
          </cell>
          <cell r="D3930">
            <v>0</v>
          </cell>
          <cell r="E3930">
            <v>0</v>
          </cell>
          <cell r="F3930" t="str">
            <v>Job</v>
          </cell>
          <cell r="G3930">
            <v>0</v>
          </cell>
          <cell r="H3930">
            <v>0</v>
          </cell>
        </row>
        <row r="3931">
          <cell r="A3931" t="str">
            <v>24-76-a</v>
          </cell>
          <cell r="B3931" t="str">
            <v>Providing and Fixing of Submerssible pump with motor for pressure pump 0.5 HP</v>
          </cell>
          <cell r="C3931" t="str">
            <v>Each</v>
          </cell>
          <cell r="D3931">
            <v>551.25</v>
          </cell>
          <cell r="E3931">
            <v>33055.25</v>
          </cell>
          <cell r="F3931" t="str">
            <v>Each</v>
          </cell>
          <cell r="G3931">
            <v>551.25</v>
          </cell>
          <cell r="H3931">
            <v>33055.25</v>
          </cell>
        </row>
        <row r="3932">
          <cell r="A3932" t="str">
            <v>24-76-b</v>
          </cell>
          <cell r="B3932" t="str">
            <v>Providing and Fixing of Submerssible pump with motor for pressure pump1 HP</v>
          </cell>
          <cell r="C3932" t="str">
            <v>Each</v>
          </cell>
          <cell r="D3932">
            <v>551.25</v>
          </cell>
          <cell r="E3932">
            <v>36401.25</v>
          </cell>
          <cell r="F3932" t="str">
            <v>Each</v>
          </cell>
          <cell r="G3932">
            <v>551.25</v>
          </cell>
          <cell r="H3932">
            <v>36401.25</v>
          </cell>
        </row>
        <row r="3933">
          <cell r="A3933" t="str">
            <v>24-76-c</v>
          </cell>
          <cell r="B3933" t="str">
            <v>Providing and Fixing of Submerssible pump with motor for pressure pump1.5 HP</v>
          </cell>
          <cell r="C3933" t="str">
            <v>Each</v>
          </cell>
          <cell r="D3933">
            <v>837.9</v>
          </cell>
          <cell r="E3933">
            <v>40392.400000000001</v>
          </cell>
          <cell r="F3933" t="str">
            <v>Each</v>
          </cell>
          <cell r="G3933">
            <v>837.9</v>
          </cell>
          <cell r="H3933">
            <v>40392.400000000001</v>
          </cell>
        </row>
        <row r="3934">
          <cell r="A3934" t="str">
            <v>24-76-d</v>
          </cell>
          <cell r="B3934" t="str">
            <v>Providing and Fixing of Submerssible pump with motor for pressure pump2 HP</v>
          </cell>
          <cell r="C3934" t="str">
            <v>Each</v>
          </cell>
          <cell r="D3934">
            <v>837.9</v>
          </cell>
          <cell r="E3934">
            <v>45949.15</v>
          </cell>
          <cell r="F3934" t="str">
            <v>Each</v>
          </cell>
          <cell r="G3934">
            <v>837.9</v>
          </cell>
          <cell r="H3934">
            <v>45949.15</v>
          </cell>
        </row>
        <row r="3935">
          <cell r="A3935" t="str">
            <v>24-77-a</v>
          </cell>
          <cell r="B3935" t="str">
            <v>Steel Rope for pressure pump 3/8" dia</v>
          </cell>
          <cell r="C3935" t="str">
            <v>Rft</v>
          </cell>
          <cell r="D3935">
            <v>58.8</v>
          </cell>
          <cell r="E3935">
            <v>178.3</v>
          </cell>
          <cell r="F3935" t="str">
            <v>m</v>
          </cell>
          <cell r="G3935">
            <v>192.91</v>
          </cell>
          <cell r="H3935">
            <v>584.97</v>
          </cell>
        </row>
        <row r="3936">
          <cell r="A3936" t="str">
            <v>24-77-b</v>
          </cell>
          <cell r="B3936" t="str">
            <v>Steel Rope for pressure pump 1/2" dia</v>
          </cell>
          <cell r="C3936" t="str">
            <v>Rft</v>
          </cell>
          <cell r="D3936">
            <v>91.88</v>
          </cell>
          <cell r="E3936">
            <v>253.2</v>
          </cell>
          <cell r="F3936" t="str">
            <v>m</v>
          </cell>
          <cell r="G3936">
            <v>301.43</v>
          </cell>
          <cell r="H3936">
            <v>830.71</v>
          </cell>
        </row>
        <row r="3937">
          <cell r="A3937" t="str">
            <v>24-78-a</v>
          </cell>
          <cell r="B3937" t="str">
            <v>Steel rope for suspension bridge ( Nallah Crossing)3/4" dia</v>
          </cell>
          <cell r="C3937" t="str">
            <v>Rft</v>
          </cell>
          <cell r="D3937">
            <v>91.88</v>
          </cell>
          <cell r="E3937">
            <v>414.52</v>
          </cell>
          <cell r="F3937" t="str">
            <v>m</v>
          </cell>
          <cell r="G3937">
            <v>301.43</v>
          </cell>
          <cell r="H3937">
            <v>1359.99</v>
          </cell>
        </row>
        <row r="3938">
          <cell r="A3938" t="str">
            <v>24-78-b</v>
          </cell>
          <cell r="B3938" t="str">
            <v>Steel rope for suspension bridge ( Nallah Crossing)1" dia</v>
          </cell>
          <cell r="C3938" t="str">
            <v>Rft</v>
          </cell>
          <cell r="D3938">
            <v>147</v>
          </cell>
          <cell r="E3938">
            <v>684.75</v>
          </cell>
          <cell r="F3938" t="str">
            <v>m</v>
          </cell>
          <cell r="G3938">
            <v>482.28</v>
          </cell>
          <cell r="H3938">
            <v>2246.56</v>
          </cell>
        </row>
        <row r="3939">
          <cell r="A3939" t="str">
            <v>24-78-c</v>
          </cell>
          <cell r="B3939" t="str">
            <v>Steel rope for suspension bridge ( Nallah Crossing)1-1/4" dia</v>
          </cell>
          <cell r="C3939" t="str">
            <v>Rft</v>
          </cell>
          <cell r="D3939">
            <v>183.75</v>
          </cell>
          <cell r="E3939">
            <v>900.75</v>
          </cell>
          <cell r="F3939" t="str">
            <v>m</v>
          </cell>
          <cell r="G3939">
            <v>602.85</v>
          </cell>
          <cell r="H3939">
            <v>2955.22</v>
          </cell>
        </row>
        <row r="3940">
          <cell r="A3940" t="str">
            <v>24-79</v>
          </cell>
          <cell r="B3940" t="str">
            <v xml:space="preserve">Electric Resistivity Survey for tubewell construction complete in all respects                      (minimum 03 locations).  </v>
          </cell>
          <cell r="C3940" t="str">
            <v>No</v>
          </cell>
          <cell r="D3940">
            <v>3917.55</v>
          </cell>
          <cell r="E3940">
            <v>31342.799999999999</v>
          </cell>
          <cell r="F3940" t="str">
            <v>No</v>
          </cell>
          <cell r="G3940">
            <v>3917.55</v>
          </cell>
          <cell r="H3940">
            <v>31342.799999999999</v>
          </cell>
        </row>
        <row r="3941">
          <cell r="A3941" t="str">
            <v>24-80</v>
          </cell>
          <cell r="B3941" t="str">
            <v>Yield test by using air compressor in test bore.</v>
          </cell>
          <cell r="C3941" t="str">
            <v>Job</v>
          </cell>
          <cell r="D3941">
            <v>735</v>
          </cell>
          <cell r="E3941">
            <v>8861</v>
          </cell>
          <cell r="F3941" t="str">
            <v>Job</v>
          </cell>
          <cell r="G3941">
            <v>735</v>
          </cell>
          <cell r="H3941">
            <v>8861</v>
          </cell>
        </row>
        <row r="3942">
          <cell r="A3942" t="str">
            <v>24-81</v>
          </cell>
          <cell r="B3942" t="str">
            <v>Providing &amp; installation of 20 BHP submersible pumping having a discharge 7000 gallons per hour against a total head of 150 ft i/c cost of all allied accessories, commissioning testing etc, complete in all respects.</v>
          </cell>
          <cell r="C3942" t="str">
            <v>Each</v>
          </cell>
          <cell r="D3942">
            <v>2205</v>
          </cell>
          <cell r="E3942">
            <v>798075</v>
          </cell>
          <cell r="F3942" t="str">
            <v>Each</v>
          </cell>
          <cell r="G3942">
            <v>2205</v>
          </cell>
          <cell r="H3942">
            <v>798075</v>
          </cell>
        </row>
        <row r="3943">
          <cell r="A3943" t="str">
            <v>24-82</v>
          </cell>
          <cell r="B3943" t="str">
            <v>Infra-Structure Providing &amp; installation of 10 BHP submersible pumping having a discharge 7000  gallons  per hour against a total head of  150  ft  i/c  cost  of  all  allied  accessories, commissioning  testing  etc,  complete  in all respect</v>
          </cell>
          <cell r="C3943" t="str">
            <v>Each</v>
          </cell>
          <cell r="D3943">
            <v>2205</v>
          </cell>
          <cell r="E3943">
            <v>528005</v>
          </cell>
          <cell r="F3943" t="str">
            <v>Each</v>
          </cell>
          <cell r="G3943">
            <v>2205</v>
          </cell>
          <cell r="H3943">
            <v>528005</v>
          </cell>
        </row>
        <row r="3944">
          <cell r="A3944" t="str">
            <v>24-83</v>
          </cell>
          <cell r="B3944" t="str">
            <v>Site clearance, grubbing and disposal of muddy water to nearest disposal point.</v>
          </cell>
          <cell r="C3944" t="str">
            <v>m2</v>
          </cell>
          <cell r="D3944">
            <v>635.04</v>
          </cell>
          <cell r="E3944">
            <v>2831.03</v>
          </cell>
          <cell r="F3944" t="str">
            <v>1000 SFT</v>
          </cell>
          <cell r="G3944">
            <v>0.64</v>
          </cell>
          <cell r="H3944">
            <v>2.83</v>
          </cell>
        </row>
        <row r="3945">
          <cell r="A3945" t="str">
            <v>24-84</v>
          </cell>
          <cell r="B3945" t="str">
            <v>Reaming of 15" dia Pilot bore hole,  0m to 360m, without casing pipes including withdrawings the boring pipes, washing the bore by means of pipe cylinder etc. all complete as per direction of engineer in-charge</v>
          </cell>
          <cell r="C3945" t="str">
            <v>m</v>
          </cell>
          <cell r="D3945">
            <v>423.85</v>
          </cell>
          <cell r="E3945">
            <v>423.85</v>
          </cell>
          <cell r="F3945" t="str">
            <v>RFT</v>
          </cell>
          <cell r="G3945">
            <v>423.85</v>
          </cell>
          <cell r="H3945">
            <v>423.85</v>
          </cell>
        </row>
        <row r="3946">
          <cell r="A3946" t="str">
            <v>24-85</v>
          </cell>
          <cell r="B3946" t="str">
            <v>Electrical log (self potential resistivty both short and normal) of test bore holes.</v>
          </cell>
          <cell r="C3946" t="str">
            <v>Each</v>
          </cell>
          <cell r="D3946">
            <v>14467.25</v>
          </cell>
          <cell r="E3946">
            <v>65254.75</v>
          </cell>
          <cell r="F3946" t="str">
            <v>Each</v>
          </cell>
          <cell r="G3946">
            <v>14467.25</v>
          </cell>
          <cell r="H3946">
            <v>65254.75</v>
          </cell>
        </row>
        <row r="3947">
          <cell r="A3947" t="str">
            <v>24-86</v>
          </cell>
          <cell r="B3947" t="str">
            <v>Installation of Anchor Bars in spill way &amp; Dam Embankment by using No. 11 bar (11' length) including 3” dia bore-hole along with cement slurry bentonite.</v>
          </cell>
          <cell r="C3947" t="str">
            <v>Meter</v>
          </cell>
          <cell r="D3947">
            <v>1140.23</v>
          </cell>
          <cell r="E3947">
            <v>2469.0700000000002</v>
          </cell>
          <cell r="F3947" t="str">
            <v>Meter</v>
          </cell>
          <cell r="G3947">
            <v>1140.23</v>
          </cell>
          <cell r="H3947">
            <v>2469.0700000000002</v>
          </cell>
        </row>
        <row r="3948">
          <cell r="A3948" t="str">
            <v>24-87</v>
          </cell>
          <cell r="B3948" t="str">
            <v>Water Pressure Test including drilling and testing for calculation of water losses in bore-hole: 0-30 m</v>
          </cell>
          <cell r="C3948" t="str">
            <v>Meter</v>
          </cell>
          <cell r="D3948">
            <v>173.86</v>
          </cell>
          <cell r="E3948">
            <v>4953.8599999999997</v>
          </cell>
          <cell r="F3948" t="str">
            <v>Meter</v>
          </cell>
          <cell r="G3948">
            <v>173.86</v>
          </cell>
          <cell r="H3948">
            <v>4953.8599999999997</v>
          </cell>
        </row>
        <row r="3949">
          <cell r="A3949" t="str">
            <v>24-88</v>
          </cell>
          <cell r="B3949" t="str">
            <v>Providing &amp; Fixing of Chain Pulley Block of 3 ton capacity, Complete in all respects.</v>
          </cell>
          <cell r="C3949" t="str">
            <v>Each</v>
          </cell>
          <cell r="D3949">
            <v>367.5</v>
          </cell>
          <cell r="E3949">
            <v>26060</v>
          </cell>
          <cell r="F3949" t="str">
            <v>Each</v>
          </cell>
          <cell r="G3949">
            <v>367.5</v>
          </cell>
          <cell r="H3949">
            <v>26060</v>
          </cell>
        </row>
        <row r="3950">
          <cell r="A3950" t="str">
            <v>24-89</v>
          </cell>
          <cell r="B3950" t="str">
            <v>Providing &amp; Fixing unservicable brass bushes for bowel assembly</v>
          </cell>
          <cell r="C3950" t="str">
            <v>Each</v>
          </cell>
          <cell r="D3950">
            <v>183.75</v>
          </cell>
          <cell r="E3950">
            <v>3171.25</v>
          </cell>
          <cell r="F3950" t="str">
            <v>Each</v>
          </cell>
          <cell r="G3950">
            <v>183.75</v>
          </cell>
          <cell r="H3950">
            <v>3171.25</v>
          </cell>
        </row>
        <row r="3951">
          <cell r="A3951" t="str">
            <v>24-90-a</v>
          </cell>
          <cell r="B395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up to 1 WHP (As per Approved Technical Specifications)</v>
          </cell>
          <cell r="C3951" t="str">
            <v>WHP</v>
          </cell>
          <cell r="D3951">
            <v>5451.25</v>
          </cell>
          <cell r="E3951">
            <v>135706.25</v>
          </cell>
          <cell r="F3951" t="str">
            <v>746 HW</v>
          </cell>
          <cell r="G3951">
            <v>5451.25</v>
          </cell>
          <cell r="H3951">
            <v>135706.29999999999</v>
          </cell>
          <cell r="J3951" t="str">
            <v>WHP = Dishcharge (iGPM)* Head (ft) / 3300</v>
          </cell>
        </row>
        <row r="3952">
          <cell r="A3952" t="str">
            <v>24-90-b</v>
          </cell>
          <cell r="B395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 WHP and upto 3 WHP (As per Approved Technical Specifications)</v>
          </cell>
          <cell r="C3952" t="str">
            <v>WHP</v>
          </cell>
          <cell r="D3952">
            <v>4361</v>
          </cell>
          <cell r="E3952">
            <v>125056</v>
          </cell>
          <cell r="F3952" t="str">
            <v>746 HW</v>
          </cell>
          <cell r="G3952">
            <v>4361</v>
          </cell>
          <cell r="H3952">
            <v>125056</v>
          </cell>
          <cell r="J3952" t="str">
            <v>WHP = Dishcharge (iGPM)* Head (ft) / 3300</v>
          </cell>
        </row>
        <row r="3953">
          <cell r="A3953" t="str">
            <v>24-90-c</v>
          </cell>
          <cell r="B395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3 WHP and upto 6 WHP (As per Approved Technical Specifications)</v>
          </cell>
          <cell r="C3953" t="str">
            <v>WHP</v>
          </cell>
          <cell r="D3953">
            <v>3815.88</v>
          </cell>
          <cell r="E3953">
            <v>107780.88</v>
          </cell>
          <cell r="F3953" t="str">
            <v>746 HW</v>
          </cell>
          <cell r="G3953">
            <v>3815.88</v>
          </cell>
          <cell r="H3953">
            <v>107780.9</v>
          </cell>
          <cell r="J3953" t="str">
            <v>WHP = Dishcharge (iGPM)* Head (ft) / 3300</v>
          </cell>
        </row>
        <row r="3954">
          <cell r="A3954" t="str">
            <v>24-90-d</v>
          </cell>
          <cell r="B395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6 WHP and upto 10 WHP (As per Approved Technical Specifications)</v>
          </cell>
          <cell r="C3954" t="str">
            <v>WHP</v>
          </cell>
          <cell r="D3954">
            <v>3270.75</v>
          </cell>
          <cell r="E3954">
            <v>63020.75</v>
          </cell>
          <cell r="F3954" t="str">
            <v>746 HW</v>
          </cell>
          <cell r="G3954">
            <v>3270.75</v>
          </cell>
          <cell r="H3954">
            <v>63020.75</v>
          </cell>
          <cell r="J3954" t="str">
            <v>WHP = Dishcharge (iGPM)* Head (ft) / 3300</v>
          </cell>
        </row>
        <row r="3955">
          <cell r="A3955" t="str">
            <v>24-90-e</v>
          </cell>
          <cell r="B395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10 WHP and upto 15 WHP (As per Approved Technical Specifications)</v>
          </cell>
          <cell r="C3955" t="str">
            <v>WHP</v>
          </cell>
          <cell r="D3955">
            <v>2725.62</v>
          </cell>
          <cell r="E3955">
            <v>55305.62</v>
          </cell>
          <cell r="F3955" t="str">
            <v>746 HW</v>
          </cell>
          <cell r="G3955">
            <v>2725.62</v>
          </cell>
          <cell r="H3955">
            <v>55305.63</v>
          </cell>
          <cell r="J3955" t="str">
            <v>WHP = Dishcharge (iGPM)* Head (ft) / 3300</v>
          </cell>
        </row>
        <row r="3956">
          <cell r="A3956" t="str">
            <v>24-90-f</v>
          </cell>
          <cell r="B395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15 WHP and upto 20 WHP (As per Approved Technical Specifications)</v>
          </cell>
          <cell r="C3956" t="str">
            <v>WHP</v>
          </cell>
          <cell r="D3956">
            <v>2180.5</v>
          </cell>
          <cell r="E3956">
            <v>49980.5</v>
          </cell>
          <cell r="F3956" t="str">
            <v>746 HW</v>
          </cell>
          <cell r="G3956">
            <v>2180.5</v>
          </cell>
          <cell r="H3956">
            <v>49980.5</v>
          </cell>
          <cell r="J3956" t="str">
            <v>WHP = Dishcharge (iGPM)* Head (ft) / 3300</v>
          </cell>
        </row>
        <row r="3957">
          <cell r="A3957" t="str">
            <v>24-90-g</v>
          </cell>
          <cell r="B395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less than or equal to 3000 iGPH and  output capacity greater than 20 WHP  (As per Approved Technical Specifications)</v>
          </cell>
          <cell r="C3957" t="str">
            <v>WHP</v>
          </cell>
          <cell r="D3957">
            <v>1090.25</v>
          </cell>
          <cell r="E3957">
            <v>46500.25</v>
          </cell>
          <cell r="F3957" t="str">
            <v>746 HW</v>
          </cell>
          <cell r="G3957">
            <v>1090.25</v>
          </cell>
          <cell r="H3957">
            <v>46500.25</v>
          </cell>
          <cell r="J3957" t="str">
            <v>WHP = Dishcharge (iGPM)* Head (ft) / 3300</v>
          </cell>
        </row>
        <row r="3958">
          <cell r="A3958" t="str">
            <v>24-91-a</v>
          </cell>
          <cell r="B395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up to 1 WHP (As per Approved Technical Specifications)</v>
          </cell>
          <cell r="C3958" t="str">
            <v>WHP</v>
          </cell>
          <cell r="D3958">
            <v>3815.88</v>
          </cell>
          <cell r="E3958">
            <v>76710.880000000005</v>
          </cell>
          <cell r="F3958" t="str">
            <v>746 HW</v>
          </cell>
          <cell r="G3958">
            <v>3815.88</v>
          </cell>
          <cell r="H3958">
            <v>76710.880000000005</v>
          </cell>
          <cell r="J3958" t="str">
            <v>WHP = Dishcharge (iGPM)* Head (ft) / 3300</v>
          </cell>
        </row>
        <row r="3959">
          <cell r="A3959" t="str">
            <v>24-91-b</v>
          </cell>
          <cell r="B395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 WHP and upto 3 WHP (As per Approved Technical Specifications)</v>
          </cell>
          <cell r="C3959" t="str">
            <v>WHP</v>
          </cell>
          <cell r="D3959">
            <v>3543.31</v>
          </cell>
          <cell r="E3959">
            <v>64488.31</v>
          </cell>
          <cell r="F3959" t="str">
            <v>746 HW</v>
          </cell>
          <cell r="G3959">
            <v>3543.31</v>
          </cell>
          <cell r="H3959">
            <v>64488.31</v>
          </cell>
          <cell r="J3959" t="str">
            <v>WHP = Dishcharge (iGPM)* Head (ft) / 3300</v>
          </cell>
        </row>
        <row r="3960">
          <cell r="A3960" t="str">
            <v>24-91-c</v>
          </cell>
          <cell r="B396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 WHP and upto 6 WHP (As per Approved Technical Specifications)</v>
          </cell>
          <cell r="C3960" t="str">
            <v>WHP</v>
          </cell>
          <cell r="D3960">
            <v>3270.75</v>
          </cell>
          <cell r="E3960">
            <v>57045.75</v>
          </cell>
          <cell r="F3960" t="str">
            <v>746 HW</v>
          </cell>
          <cell r="G3960">
            <v>3270.75</v>
          </cell>
          <cell r="H3960">
            <v>57045.75</v>
          </cell>
          <cell r="J3960" t="str">
            <v>WHP = Dishcharge (iGPM)* Head (ft) / 3300</v>
          </cell>
        </row>
        <row r="3961">
          <cell r="A3961" t="str">
            <v>24-91-d</v>
          </cell>
          <cell r="B396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6 WHP and upto 10 WHP (As per Approved Technical Specifications)</v>
          </cell>
          <cell r="C3961" t="str">
            <v>WHP</v>
          </cell>
          <cell r="D3961">
            <v>2180.5</v>
          </cell>
          <cell r="E3961">
            <v>40181.5</v>
          </cell>
          <cell r="F3961" t="str">
            <v>746 HW</v>
          </cell>
          <cell r="G3961">
            <v>2180.5</v>
          </cell>
          <cell r="H3961">
            <v>40181.5</v>
          </cell>
          <cell r="J3961" t="str">
            <v>WHP = Dishcharge (iGPM)* Head (ft) / 3300</v>
          </cell>
        </row>
        <row r="3962">
          <cell r="A3962" t="str">
            <v>24-91-e</v>
          </cell>
          <cell r="B3962"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10 WHP and upto 15 WHP (As per Approved Technical Specifications)</v>
          </cell>
          <cell r="C3962" t="str">
            <v>WHP</v>
          </cell>
          <cell r="D3962">
            <v>1090.25</v>
          </cell>
          <cell r="E3962">
            <v>31443.25</v>
          </cell>
          <cell r="F3962" t="str">
            <v>746 HW</v>
          </cell>
          <cell r="G3962">
            <v>1090.25</v>
          </cell>
          <cell r="H3962">
            <v>31443.25</v>
          </cell>
          <cell r="J3962" t="str">
            <v>WHP = Dishcharge (iGPM)* Head (ft) / 3300</v>
          </cell>
        </row>
        <row r="3963">
          <cell r="A3963" t="str">
            <v>24-91-f</v>
          </cell>
          <cell r="B3963"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15 WHP and upto 20 WHP (As per Approved Technical Specifications)</v>
          </cell>
          <cell r="C3963" t="str">
            <v>WHP</v>
          </cell>
          <cell r="D3963">
            <v>817.69</v>
          </cell>
          <cell r="E3963">
            <v>22925.19</v>
          </cell>
          <cell r="F3963" t="str">
            <v>746 HW</v>
          </cell>
          <cell r="G3963">
            <v>817.69</v>
          </cell>
          <cell r="H3963">
            <v>22925.19</v>
          </cell>
          <cell r="J3963" t="str">
            <v>WHP = Dishcharge (iGPM)* Head (ft) / 3300</v>
          </cell>
        </row>
        <row r="3964">
          <cell r="A3964" t="str">
            <v>24-91-g</v>
          </cell>
          <cell r="B3964"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20 WHP and up to 30 WHP  (As per Approved Technical Specifications)</v>
          </cell>
          <cell r="C3964" t="str">
            <v>WHP</v>
          </cell>
          <cell r="D3964">
            <v>708.66</v>
          </cell>
          <cell r="E3964">
            <v>20545.66</v>
          </cell>
          <cell r="F3964" t="str">
            <v>746 HW</v>
          </cell>
          <cell r="G3964">
            <v>708.66</v>
          </cell>
          <cell r="H3964">
            <v>20545.66</v>
          </cell>
          <cell r="J3964" t="str">
            <v>WHP = Dishcharge (iGPM)* Head (ft) / 3300</v>
          </cell>
        </row>
        <row r="3965">
          <cell r="A3965" t="str">
            <v>24-91-h</v>
          </cell>
          <cell r="B396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for discharge greater than 3000 iGPH and  output capacity greater than 30 WHP (As per Approved Technical Specifications)</v>
          </cell>
          <cell r="C3965" t="str">
            <v>WHP</v>
          </cell>
          <cell r="D3965">
            <v>599.64</v>
          </cell>
          <cell r="E3965">
            <v>18883.14</v>
          </cell>
          <cell r="F3965" t="str">
            <v>746 HW</v>
          </cell>
          <cell r="G3965">
            <v>599.64</v>
          </cell>
          <cell r="H3965">
            <v>18883.14</v>
          </cell>
          <cell r="J3965" t="str">
            <v>WHP = Dishcharge (iGPM)* Head (ft) / 3300</v>
          </cell>
        </row>
        <row r="3966">
          <cell r="A3966" t="str">
            <v>24-92-a</v>
          </cell>
          <cell r="B396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up to 1 WHP (As per Approved Technical Specifications)</v>
          </cell>
          <cell r="C3966" t="str">
            <v>WHP</v>
          </cell>
          <cell r="D3966">
            <v>10902.5</v>
          </cell>
          <cell r="E3966">
            <v>252292.5</v>
          </cell>
          <cell r="F3966" t="str">
            <v>746 HW</v>
          </cell>
          <cell r="G3966">
            <v>10902.5</v>
          </cell>
          <cell r="H3966">
            <v>252292.5</v>
          </cell>
          <cell r="J3966" t="str">
            <v>WHP = Dishcharge (iGPM)* Head (ft) / 3300</v>
          </cell>
        </row>
        <row r="3967">
          <cell r="A3967" t="str">
            <v>24-92-b</v>
          </cell>
          <cell r="B396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 WHP and up to 3 WHP (As per Approved Technical Specifications)</v>
          </cell>
          <cell r="C3967" t="str">
            <v>WHP</v>
          </cell>
          <cell r="D3967">
            <v>9812.25</v>
          </cell>
          <cell r="E3967">
            <v>241642.25</v>
          </cell>
          <cell r="F3967" t="str">
            <v>746 HW</v>
          </cell>
          <cell r="G3967">
            <v>9812.25</v>
          </cell>
          <cell r="H3967">
            <v>241642.3</v>
          </cell>
          <cell r="J3967" t="str">
            <v>WHP = Dishcharge (iGPM)* Head (ft) / 3300</v>
          </cell>
        </row>
        <row r="3968">
          <cell r="A3968" t="str">
            <v>24-92-c</v>
          </cell>
          <cell r="B396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3 WHP and up to 6 WHP (As per Approved Technical Specifications)</v>
          </cell>
          <cell r="C3968" t="str">
            <v>WHP</v>
          </cell>
          <cell r="D3968">
            <v>8176.88</v>
          </cell>
          <cell r="E3968">
            <v>144406.88</v>
          </cell>
          <cell r="F3968" t="str">
            <v>746 HW</v>
          </cell>
          <cell r="G3968">
            <v>8176.88</v>
          </cell>
          <cell r="H3968">
            <v>144406.91</v>
          </cell>
          <cell r="J3968" t="str">
            <v>WHP = Dishcharge (iGPM)* Head (ft) / 3300</v>
          </cell>
        </row>
        <row r="3969">
          <cell r="A3969" t="str">
            <v>24-92-d</v>
          </cell>
          <cell r="B396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6 WHP and up to 10 WHP (As per Approved Technical Specifications)</v>
          </cell>
          <cell r="C3969" t="str">
            <v>WHP</v>
          </cell>
          <cell r="D3969">
            <v>6541.5</v>
          </cell>
          <cell r="E3969">
            <v>105726.5</v>
          </cell>
          <cell r="F3969" t="str">
            <v>746 HW</v>
          </cell>
          <cell r="G3969">
            <v>6541.5</v>
          </cell>
          <cell r="H3969">
            <v>105726.5</v>
          </cell>
          <cell r="J3969" t="str">
            <v>WHP = Dishcharge (iGPM)* Head (ft) / 3300</v>
          </cell>
        </row>
        <row r="3970">
          <cell r="A3970" t="str">
            <v>24-92-e</v>
          </cell>
          <cell r="B397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10 WHP and up to 15 WHP (As per Approved Technical Specifications)</v>
          </cell>
          <cell r="C3970" t="str">
            <v>WHP</v>
          </cell>
          <cell r="D3970">
            <v>5451.25</v>
          </cell>
          <cell r="E3970">
            <v>101051.25</v>
          </cell>
          <cell r="F3970" t="str">
            <v>746 HW</v>
          </cell>
          <cell r="G3970">
            <v>5451.25</v>
          </cell>
          <cell r="H3970">
            <v>101051.3</v>
          </cell>
          <cell r="J3970" t="str">
            <v>WHP = Dishcharge (iGPM)* Head (ft) / 3300</v>
          </cell>
        </row>
        <row r="3971">
          <cell r="A3971" t="str">
            <v>24-92-f</v>
          </cell>
          <cell r="B3971"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15 WHP and up to 20 WHP (As per Approved Technical Specifications)</v>
          </cell>
          <cell r="C3971" t="str">
            <v>WHP</v>
          </cell>
          <cell r="D3971">
            <v>4361</v>
          </cell>
          <cell r="E3971">
            <v>96376</v>
          </cell>
          <cell r="F3971" t="str">
            <v>746 HW</v>
          </cell>
          <cell r="G3971">
            <v>4361</v>
          </cell>
          <cell r="H3971">
            <v>96376</v>
          </cell>
          <cell r="J3971" t="str">
            <v>WHP = Dishcharge (iGPM)* Head (ft) / 3300</v>
          </cell>
        </row>
        <row r="3972">
          <cell r="A3972" t="str">
            <v>24-92-g</v>
          </cell>
          <cell r="B3972"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less than or equal to 3000 iGPH and output capacity greater than 20 WHP (As per Approved Technical Specifications)</v>
          </cell>
          <cell r="C3972" t="str">
            <v>WHP</v>
          </cell>
          <cell r="D3972">
            <v>2180.5</v>
          </cell>
          <cell r="E3972">
            <v>91805.5</v>
          </cell>
          <cell r="F3972" t="str">
            <v>746 HW</v>
          </cell>
          <cell r="G3972">
            <v>2180.5</v>
          </cell>
          <cell r="H3972">
            <v>91805.5</v>
          </cell>
          <cell r="J3972" t="str">
            <v>WHP = Dishcharge (iGPM)* Head (ft) / 3300</v>
          </cell>
        </row>
        <row r="3973">
          <cell r="A3973" t="str">
            <v>24-93-a</v>
          </cell>
          <cell r="B3973"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3000 iGPH and output capacity up to 1 WHP (As per Approved Technical Specifications)</v>
          </cell>
          <cell r="C3973" t="str">
            <v>WHP</v>
          </cell>
          <cell r="D3973">
            <v>10357.379999999999</v>
          </cell>
          <cell r="E3973">
            <v>194387.38</v>
          </cell>
          <cell r="F3973" t="str">
            <v>746 HW</v>
          </cell>
          <cell r="G3973">
            <v>10357.379999999999</v>
          </cell>
          <cell r="H3973">
            <v>194387.41</v>
          </cell>
          <cell r="J3973" t="str">
            <v>WHP = Dishcharge (iGPM)* Head (ft) / 3300</v>
          </cell>
        </row>
        <row r="3974">
          <cell r="A3974" t="str">
            <v>24-93-b</v>
          </cell>
          <cell r="B3974"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 WHP and up to 3 WHP (As per Approved Technical Specifications)</v>
          </cell>
          <cell r="C3974" t="str">
            <v>WHP</v>
          </cell>
          <cell r="D3974">
            <v>9812.25</v>
          </cell>
          <cell r="E3974">
            <v>171137.25</v>
          </cell>
          <cell r="F3974" t="str">
            <v>746 HW</v>
          </cell>
          <cell r="G3974">
            <v>9812.25</v>
          </cell>
          <cell r="H3974">
            <v>171137.3</v>
          </cell>
          <cell r="J3974" t="str">
            <v>WHP = Dishcharge (iGPM)* Head (ft) / 3300</v>
          </cell>
        </row>
        <row r="3975">
          <cell r="A3975" t="str">
            <v>24-93-c</v>
          </cell>
          <cell r="B3975"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 WHP and up to 6 WHP (As per Approved Technical Specifications)</v>
          </cell>
          <cell r="C3975" t="str">
            <v>WHP</v>
          </cell>
          <cell r="D3975">
            <v>8722</v>
          </cell>
          <cell r="E3975">
            <v>101932</v>
          </cell>
          <cell r="F3975" t="str">
            <v>746 HW</v>
          </cell>
          <cell r="G3975">
            <v>8722</v>
          </cell>
          <cell r="H3975">
            <v>101932</v>
          </cell>
          <cell r="J3975" t="str">
            <v>WHP = Dishcharge (iGPM)* Head (ft) / 3300</v>
          </cell>
        </row>
        <row r="3976">
          <cell r="A3976" t="str">
            <v>24-93-d</v>
          </cell>
          <cell r="B3976"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6 WHP and up to 10 WHP (As per Approved Technical Specifications)</v>
          </cell>
          <cell r="C3976" t="str">
            <v>WHP</v>
          </cell>
          <cell r="D3976">
            <v>7631.75</v>
          </cell>
          <cell r="E3976">
            <v>73356.75</v>
          </cell>
          <cell r="F3976" t="str">
            <v>746 HW</v>
          </cell>
          <cell r="G3976">
            <v>7631.75</v>
          </cell>
          <cell r="H3976">
            <v>73356.75</v>
          </cell>
          <cell r="J3976" t="str">
            <v>WHP = Dishcharge (iGPM)* Head (ft) / 3300</v>
          </cell>
        </row>
        <row r="3977">
          <cell r="A3977" t="str">
            <v>24-93-e</v>
          </cell>
          <cell r="B3977"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10 WHP and up to 15 WHP (As per Approved Technical Specifications)</v>
          </cell>
          <cell r="C3977" t="str">
            <v>WHP</v>
          </cell>
          <cell r="D3977">
            <v>6541.5</v>
          </cell>
          <cell r="E3977">
            <v>59838.5</v>
          </cell>
          <cell r="F3977" t="str">
            <v>746 HW</v>
          </cell>
          <cell r="G3977">
            <v>6541.5</v>
          </cell>
          <cell r="H3977">
            <v>59838.5</v>
          </cell>
          <cell r="J3977" t="str">
            <v>WHP = Dishcharge (iGPM)* Head (ft) / 3300</v>
          </cell>
        </row>
        <row r="3978">
          <cell r="A3978" t="str">
            <v>24-93-f</v>
          </cell>
          <cell r="B3978"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15 WHP and up to 20 WHP (As per Approved Technical Specifications)</v>
          </cell>
          <cell r="C3978" t="str">
            <v>WHP</v>
          </cell>
          <cell r="D3978">
            <v>4361</v>
          </cell>
          <cell r="E3978">
            <v>50368.5</v>
          </cell>
          <cell r="F3978" t="str">
            <v>746 HW</v>
          </cell>
          <cell r="G3978">
            <v>4361</v>
          </cell>
          <cell r="H3978">
            <v>50368.5</v>
          </cell>
          <cell r="J3978" t="str">
            <v>WHP = Dishcharge (iGPM)* Head (ft) / 3300</v>
          </cell>
        </row>
        <row r="3979">
          <cell r="A3979" t="str">
            <v>24-93-g</v>
          </cell>
          <cell r="B3979"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20 WHP and upto 30 (As per Approved Technical Specifications)</v>
          </cell>
          <cell r="C3979" t="str">
            <v>WHP</v>
          </cell>
          <cell r="D3979">
            <v>3270.75</v>
          </cell>
          <cell r="E3979">
            <v>47485.75</v>
          </cell>
          <cell r="F3979" t="str">
            <v>746 HW</v>
          </cell>
          <cell r="G3979">
            <v>3270.75</v>
          </cell>
          <cell r="H3979">
            <v>47485.75</v>
          </cell>
          <cell r="J3979" t="str">
            <v>WHP = Dishcharge (iGPM)* Head (ft) / 3300</v>
          </cell>
        </row>
        <row r="3980">
          <cell r="A3980" t="str">
            <v>24-93-h</v>
          </cell>
          <cell r="B3980" t="str">
            <v>Supply &amp; Installation, testing and commissioning of Solar Submersible Pump (ISO - 9906 Certified) coupled with Submersible rewind-able Electric Motor  with AC winding and all accessories like Solar Pump Controller, du/dt filter Complete in all accessories including cooling jackets, NRV, Pressure Gauge, Sluice valves (02 Nos) except column pipe and power cable for discharge greater than 3000 iGPH and output capacity greater than 30 WHP (As per Approved Technical Specifications)</v>
          </cell>
          <cell r="C3980" t="str">
            <v>WHP</v>
          </cell>
          <cell r="D3980">
            <v>2180.5</v>
          </cell>
          <cell r="E3980">
            <v>43408</v>
          </cell>
          <cell r="F3980" t="str">
            <v>746 HW</v>
          </cell>
          <cell r="G3980">
            <v>2180.5</v>
          </cell>
          <cell r="H3980">
            <v>43408</v>
          </cell>
          <cell r="J3980" t="str">
            <v>WHP = Dishcharge (iGPM)* Head (ft) / 3300</v>
          </cell>
        </row>
        <row r="3981">
          <cell r="A3981" t="str">
            <v>24-94-a</v>
          </cell>
          <cell r="B398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up to 1 WHP (As per Approved Technical Specifications)</v>
          </cell>
          <cell r="C3981" t="str">
            <v>WHP</v>
          </cell>
          <cell r="D3981">
            <v>10902.5</v>
          </cell>
          <cell r="E3981">
            <v>387327.5</v>
          </cell>
          <cell r="F3981" t="str">
            <v>746 HW</v>
          </cell>
          <cell r="G3981">
            <v>10902.5</v>
          </cell>
          <cell r="H3981">
            <v>387327.5</v>
          </cell>
          <cell r="J3981" t="str">
            <v>WHP = Dishcharge (iGPM)* Head (ft) / 3300</v>
          </cell>
        </row>
        <row r="3982">
          <cell r="A3982" t="str">
            <v>24-94-b</v>
          </cell>
          <cell r="B398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 WHP and up to 3 WHP (As per Approved Technical Specifications)</v>
          </cell>
          <cell r="C3982" t="str">
            <v>WHP</v>
          </cell>
          <cell r="D3982">
            <v>9812.25</v>
          </cell>
          <cell r="E3982">
            <v>361142.25</v>
          </cell>
          <cell r="F3982" t="str">
            <v>746 HW</v>
          </cell>
          <cell r="G3982">
            <v>9812.25</v>
          </cell>
          <cell r="H3982">
            <v>361142.31</v>
          </cell>
          <cell r="J3982" t="str">
            <v>WHP = Dishcharge (iGPM)* Head (ft) / 3300</v>
          </cell>
        </row>
        <row r="3983">
          <cell r="A3983" t="str">
            <v>24-94-c</v>
          </cell>
          <cell r="B398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3 WHP and up to 6 WHP (As per Approved Technical Specifications)</v>
          </cell>
          <cell r="C3983" t="str">
            <v>WHP</v>
          </cell>
          <cell r="D3983">
            <v>8722</v>
          </cell>
          <cell r="E3983">
            <v>321812</v>
          </cell>
          <cell r="F3983" t="str">
            <v>746 HW</v>
          </cell>
          <cell r="G3983">
            <v>8722</v>
          </cell>
          <cell r="H3983">
            <v>321812</v>
          </cell>
          <cell r="J3983" t="str">
            <v>WHP = Dishcharge (iGPM)* Head (ft) / 3300</v>
          </cell>
        </row>
        <row r="3984">
          <cell r="A3984" t="str">
            <v>24-94-d</v>
          </cell>
          <cell r="B398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6 WHP and up to 10 WHP (As per Approved Technical Specifications)</v>
          </cell>
          <cell r="C3984" t="str">
            <v>WHP</v>
          </cell>
          <cell r="D3984">
            <v>7631.75</v>
          </cell>
          <cell r="E3984">
            <v>215561.75</v>
          </cell>
          <cell r="F3984" t="str">
            <v>746 HW</v>
          </cell>
          <cell r="G3984">
            <v>7631.75</v>
          </cell>
          <cell r="H3984">
            <v>215561.8</v>
          </cell>
          <cell r="J3984" t="str">
            <v>WHP = Dishcharge (iGPM)* Head (ft) / 3300</v>
          </cell>
        </row>
        <row r="3985">
          <cell r="A3985" t="str">
            <v>24-94-e</v>
          </cell>
          <cell r="B398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10 WHP and up to 15 WHP (As per Approved Technical Specifications)</v>
          </cell>
          <cell r="C3985" t="str">
            <v>WHP</v>
          </cell>
          <cell r="D3985">
            <v>6541.5</v>
          </cell>
          <cell r="E3985">
            <v>208496.5</v>
          </cell>
          <cell r="F3985" t="str">
            <v>746 HW</v>
          </cell>
          <cell r="G3985">
            <v>6541.5</v>
          </cell>
          <cell r="H3985">
            <v>208496.5</v>
          </cell>
          <cell r="J3985" t="str">
            <v>WHP = Dishcharge (iGPM)* Head (ft) / 3300</v>
          </cell>
        </row>
        <row r="3986">
          <cell r="A3986" t="str">
            <v>24-94-f</v>
          </cell>
          <cell r="B3986" t="str">
            <v>Supply &amp; Installation, testing and commissioning of complete Solar PV Generator including A-Grade Mono Crystalline PV Modules ,Fixed Mounting Structure and Foundation Civil work, Junction Boxes, Fuses, DC Breakers, Wiring complete upto Solar Pump Inerter, sized at a sizing factor of 1.75 capable of operating its intended solar pump having discharge less than or equal to 3000 iGPH and output capacity greater than 15 WHP and up to 20 WHP (As per Approved Technical Specifications)</v>
          </cell>
          <cell r="C3986" t="str">
            <v>WHP</v>
          </cell>
          <cell r="D3986">
            <v>4361</v>
          </cell>
          <cell r="E3986">
            <v>196756</v>
          </cell>
          <cell r="F3986" t="str">
            <v>746 HW</v>
          </cell>
          <cell r="G3986">
            <v>4361</v>
          </cell>
          <cell r="H3986">
            <v>196756</v>
          </cell>
          <cell r="J3986" t="str">
            <v>WHP = Dishcharge (iGPM)* Head (ft) / 3300</v>
          </cell>
        </row>
        <row r="3987">
          <cell r="A3987" t="str">
            <v>24-94-g</v>
          </cell>
          <cell r="B3987"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less than or equal to 3000 iGPH and output capacity greater than 20 WHP (As per Approved Technical Specifications)</v>
          </cell>
          <cell r="C3987" t="str">
            <v>WHP</v>
          </cell>
          <cell r="D3987">
            <v>2180.5</v>
          </cell>
          <cell r="E3987">
            <v>189795.5</v>
          </cell>
          <cell r="F3987" t="str">
            <v>746 HW</v>
          </cell>
          <cell r="G3987">
            <v>2180.5</v>
          </cell>
          <cell r="H3987">
            <v>189795.5</v>
          </cell>
          <cell r="J3987" t="str">
            <v>WHP = Dishcharge (iGPM)* Head (ft) / 3300</v>
          </cell>
        </row>
        <row r="3988">
          <cell r="A3988" t="str">
            <v>24-95-a</v>
          </cell>
          <cell r="B3988"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up to 1 WHP (As per Approved Technical Specifications)</v>
          </cell>
          <cell r="C3988" t="str">
            <v>WHP</v>
          </cell>
          <cell r="D3988">
            <v>10357.379999999999</v>
          </cell>
          <cell r="E3988">
            <v>264892.38</v>
          </cell>
          <cell r="F3988" t="str">
            <v>746 HW</v>
          </cell>
          <cell r="G3988">
            <v>10357.379999999999</v>
          </cell>
          <cell r="H3988">
            <v>264892.40999999997</v>
          </cell>
          <cell r="J3988" t="str">
            <v>WHP = Dishcharge (iGPM)* Head (ft) / 3300</v>
          </cell>
        </row>
        <row r="3989">
          <cell r="A3989" t="str">
            <v>24-95-b</v>
          </cell>
          <cell r="B3989"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 WHP and up to 3 WHP (As per Approved Technical Specifications)</v>
          </cell>
          <cell r="C3989" t="str">
            <v>WHP</v>
          </cell>
          <cell r="D3989">
            <v>9812.25</v>
          </cell>
          <cell r="E3989">
            <v>257177.25</v>
          </cell>
          <cell r="F3989" t="str">
            <v>746 HW</v>
          </cell>
          <cell r="G3989">
            <v>9812.25</v>
          </cell>
          <cell r="H3989">
            <v>257177.3</v>
          </cell>
          <cell r="J3989" t="str">
            <v>WHP = Dishcharge (iGPM)* Head (ft) / 3300</v>
          </cell>
        </row>
        <row r="3990">
          <cell r="A3990" t="str">
            <v>24-95-c</v>
          </cell>
          <cell r="B3990"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 WHP and up to 6 WHP (As per Approved Technical Specifications)</v>
          </cell>
          <cell r="C3990" t="str">
            <v>WHP</v>
          </cell>
          <cell r="D3990">
            <v>8722</v>
          </cell>
          <cell r="E3990">
            <v>235772</v>
          </cell>
          <cell r="F3990" t="str">
            <v>746 HW</v>
          </cell>
          <cell r="G3990">
            <v>8722</v>
          </cell>
          <cell r="H3990">
            <v>235772</v>
          </cell>
          <cell r="J3990" t="str">
            <v>WHP = Dishcharge (iGPM)* Head (ft) / 3300</v>
          </cell>
        </row>
        <row r="3991">
          <cell r="A3991" t="str">
            <v>24-95-d</v>
          </cell>
          <cell r="B3991"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6 WHP and up to 10 WHP (As per Approved Technical Specifications)</v>
          </cell>
          <cell r="C3991" t="str">
            <v>WHP</v>
          </cell>
          <cell r="D3991">
            <v>7631.75</v>
          </cell>
          <cell r="E3991">
            <v>217951.75</v>
          </cell>
          <cell r="F3991" t="str">
            <v>746 HW</v>
          </cell>
          <cell r="G3991">
            <v>7631.75</v>
          </cell>
          <cell r="H3991">
            <v>217951.8</v>
          </cell>
          <cell r="J3991" t="str">
            <v>WHP = Dishcharge (iGPM)* Head (ft) / 3300</v>
          </cell>
        </row>
        <row r="3992">
          <cell r="A3992" t="str">
            <v>24-95-e</v>
          </cell>
          <cell r="B3992"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10 WHP and up to 15 WHP (As per Approved Technical Specifications)</v>
          </cell>
          <cell r="C3992" t="str">
            <v>WHP</v>
          </cell>
          <cell r="D3992">
            <v>6541.5</v>
          </cell>
          <cell r="E3992">
            <v>201924</v>
          </cell>
          <cell r="F3992" t="str">
            <v>746 HW</v>
          </cell>
          <cell r="G3992">
            <v>6541.5</v>
          </cell>
          <cell r="H3992">
            <v>201924</v>
          </cell>
          <cell r="J3992" t="str">
            <v>WHP = Dishcharge (iGPM)* Head (ft) / 3300</v>
          </cell>
        </row>
        <row r="3993">
          <cell r="A3993" t="str">
            <v>24-95-f</v>
          </cell>
          <cell r="B3993"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15 WHP and up to 20 WHP (As per Approved Technical Specifications)</v>
          </cell>
          <cell r="C3993" t="str">
            <v>WHP</v>
          </cell>
          <cell r="D3993">
            <v>4361</v>
          </cell>
          <cell r="E3993">
            <v>189586</v>
          </cell>
          <cell r="F3993" t="str">
            <v>746 HW</v>
          </cell>
          <cell r="G3993">
            <v>4361</v>
          </cell>
          <cell r="H3993">
            <v>189586</v>
          </cell>
          <cell r="J3993" t="str">
            <v>WHP = Dishcharge (iGPM)* Head (ft) / 3300</v>
          </cell>
        </row>
        <row r="3994">
          <cell r="A3994" t="str">
            <v>24-95-g</v>
          </cell>
          <cell r="B3994"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20 WHP and up to 30 WHP (As per Approved Technical Specifications)</v>
          </cell>
          <cell r="C3994" t="str">
            <v>WHP</v>
          </cell>
          <cell r="D3994">
            <v>3270.75</v>
          </cell>
          <cell r="E3994">
            <v>184910.75</v>
          </cell>
          <cell r="F3994" t="str">
            <v>746 HW</v>
          </cell>
          <cell r="G3994">
            <v>3270.75</v>
          </cell>
          <cell r="H3994">
            <v>184910.8</v>
          </cell>
          <cell r="J3994" t="str">
            <v>WHP = Dishcharge (iGPM)* Head (ft) / 3300</v>
          </cell>
        </row>
        <row r="3995">
          <cell r="A3995" t="str">
            <v>24-95-h</v>
          </cell>
          <cell r="B3995" t="str">
            <v>Supply &amp; Installation, testing and commissioning of complete Solar PV Generator including A-Grade Mono Crystalline PV Modules ,Fixed Mounting Structure and Foundation Civil work, Junction Boxes, Fuses, DC Breakers, Wiring complete upto Solar Pump Inverter, sized at a sizing factor of 1.75 capable of operating its intended solar pump having discharge greater than 3000 iGPH and output capacity greater than 30 WHP (As per Approved Technical Specifications)</v>
          </cell>
          <cell r="C3995" t="str">
            <v>WHP</v>
          </cell>
          <cell r="D3995">
            <v>2180.5</v>
          </cell>
          <cell r="E3995">
            <v>179040.5</v>
          </cell>
          <cell r="F3995" t="str">
            <v>746 HW</v>
          </cell>
          <cell r="G3995">
            <v>2180.5</v>
          </cell>
          <cell r="H3995">
            <v>179040.5</v>
          </cell>
          <cell r="J3995" t="str">
            <v>WHP = Dishcharge (iGPM)* Head (ft) / 3300</v>
          </cell>
        </row>
        <row r="3996">
          <cell r="A3996" t="str">
            <v>24-96-a</v>
          </cell>
          <cell r="B399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3996" t="str">
            <v>WHP</v>
          </cell>
          <cell r="D3996">
            <v>10902.5</v>
          </cell>
          <cell r="E3996">
            <v>399277.5</v>
          </cell>
          <cell r="F3996" t="str">
            <v>746 HW</v>
          </cell>
          <cell r="G3996">
            <v>10902.5</v>
          </cell>
          <cell r="H3996">
            <v>399277.5</v>
          </cell>
          <cell r="J3996" t="str">
            <v>WHP = Dishcharge (iGPM)* Head (ft) / 3300</v>
          </cell>
        </row>
        <row r="3997">
          <cell r="A3997" t="str">
            <v>24-96-b</v>
          </cell>
          <cell r="B3997"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 WHP and up to 3 WHP (As per Approved Technical Specifications)</v>
          </cell>
          <cell r="C3997" t="str">
            <v>WHP</v>
          </cell>
          <cell r="D3997">
            <v>9812.25</v>
          </cell>
          <cell r="E3997">
            <v>392212.25</v>
          </cell>
          <cell r="F3997" t="str">
            <v>746 HW</v>
          </cell>
          <cell r="G3997">
            <v>9812.25</v>
          </cell>
          <cell r="H3997">
            <v>392212.31</v>
          </cell>
          <cell r="J3997" t="str">
            <v>WHP = Dishcharge (iGPM)* Head (ft) / 3300</v>
          </cell>
        </row>
        <row r="3998">
          <cell r="A3998" t="str">
            <v>24-96-c</v>
          </cell>
          <cell r="B3998"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3 WHP and up to 6 WHP (As per Approved Technical Specifications)</v>
          </cell>
          <cell r="C3998" t="str">
            <v>WHP</v>
          </cell>
          <cell r="D3998">
            <v>8722</v>
          </cell>
          <cell r="E3998">
            <v>331372</v>
          </cell>
          <cell r="F3998" t="str">
            <v>746 HW</v>
          </cell>
          <cell r="G3998">
            <v>8722</v>
          </cell>
          <cell r="H3998">
            <v>331372</v>
          </cell>
          <cell r="J3998" t="str">
            <v>WHP = Dishcharge (iGPM)* Head (ft) / 3300</v>
          </cell>
        </row>
        <row r="3999">
          <cell r="A3999" t="str">
            <v>24-96-d</v>
          </cell>
          <cell r="B3999"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6 WHP and up to 10 WHP (As per Approved Technical Specifications)</v>
          </cell>
          <cell r="C3999" t="str">
            <v>WHP</v>
          </cell>
          <cell r="D3999">
            <v>7631.75</v>
          </cell>
          <cell r="E3999">
            <v>203611.75</v>
          </cell>
          <cell r="F3999" t="str">
            <v>746 HW</v>
          </cell>
          <cell r="G3999">
            <v>7631.75</v>
          </cell>
          <cell r="H3999">
            <v>203611.8</v>
          </cell>
          <cell r="J3999" t="str">
            <v>WHP = Dishcharge (iGPM)* Head (ft) / 3300</v>
          </cell>
        </row>
        <row r="4000">
          <cell r="A4000" t="str">
            <v>24-96-e</v>
          </cell>
          <cell r="B4000"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10 WHP and up to 15 WHP (As per Approved Technical Specifications)</v>
          </cell>
          <cell r="C4000" t="str">
            <v>WHP</v>
          </cell>
          <cell r="D4000">
            <v>6541.5</v>
          </cell>
          <cell r="E4000">
            <v>188181.5</v>
          </cell>
          <cell r="F4000" t="str">
            <v>746 HW</v>
          </cell>
          <cell r="G4000">
            <v>6541.5</v>
          </cell>
          <cell r="H4000">
            <v>188181.5</v>
          </cell>
          <cell r="J4000" t="str">
            <v>WHP = Dishcharge (iGPM)* Head (ft) / 3300</v>
          </cell>
        </row>
        <row r="4001">
          <cell r="A4001" t="str">
            <v>24-96-f</v>
          </cell>
          <cell r="B4001"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15 WHP and up to 20 WHP (As per Approved Technical Specifications)</v>
          </cell>
          <cell r="C4001" t="str">
            <v>WHP</v>
          </cell>
          <cell r="D4001">
            <v>4361</v>
          </cell>
          <cell r="E4001">
            <v>183611</v>
          </cell>
          <cell r="F4001" t="str">
            <v>746 HW</v>
          </cell>
          <cell r="G4001">
            <v>4361</v>
          </cell>
          <cell r="H4001">
            <v>183611</v>
          </cell>
          <cell r="J4001" t="str">
            <v>WHP = Dishcharge (iGPM)* Head (ft) / 3300</v>
          </cell>
        </row>
        <row r="4002">
          <cell r="A4002" t="str">
            <v>24-96-g</v>
          </cell>
          <cell r="B4002"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less than or equal to 3000 iGPH and output capacity greater than 20 (As per Approved Technical Specifications)</v>
          </cell>
          <cell r="C4002" t="str">
            <v>WHP</v>
          </cell>
          <cell r="D4002">
            <v>2180.5</v>
          </cell>
          <cell r="E4002">
            <v>177845.5</v>
          </cell>
          <cell r="F4002" t="str">
            <v>746 HW</v>
          </cell>
          <cell r="G4002">
            <v>2180.5</v>
          </cell>
          <cell r="H4002">
            <v>177845.5</v>
          </cell>
          <cell r="J4002" t="str">
            <v>WHP = Dishcharge (iGPM)* Head (ft) / 3300</v>
          </cell>
        </row>
        <row r="4003">
          <cell r="A4003" t="str">
            <v>24-97-a</v>
          </cell>
          <cell r="B4003"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03" t="str">
            <v>WHP</v>
          </cell>
          <cell r="D4003">
            <v>10357.379999999999</v>
          </cell>
          <cell r="E4003">
            <v>281622.38</v>
          </cell>
          <cell r="F4003" t="str">
            <v>746 HW</v>
          </cell>
          <cell r="G4003">
            <v>10357.379999999999</v>
          </cell>
          <cell r="H4003">
            <v>281622.40999999997</v>
          </cell>
          <cell r="J4003" t="str">
            <v>WHP = Dishcharge (iGPM)* Head (ft) / 3300</v>
          </cell>
        </row>
        <row r="4004">
          <cell r="A4004" t="str">
            <v>24-97-b</v>
          </cell>
          <cell r="B4004"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04" t="str">
            <v>WHP</v>
          </cell>
          <cell r="D4004">
            <v>9812.25</v>
          </cell>
          <cell r="E4004">
            <v>266737.25</v>
          </cell>
          <cell r="F4004" t="str">
            <v>746 HW</v>
          </cell>
          <cell r="G4004">
            <v>9812.25</v>
          </cell>
          <cell r="H4004">
            <v>266737.31</v>
          </cell>
          <cell r="J4004" t="str">
            <v>WHP = Dishcharge (iGPM)* Head (ft) / 3300</v>
          </cell>
        </row>
        <row r="4005">
          <cell r="A4005" t="str">
            <v>24-97-c</v>
          </cell>
          <cell r="B4005" t="str">
            <v>Supply &amp; Installation, testing and commissioning of complete Solar PV Generator including A-Grade Mono Crystalline PV Modules , Manual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05" t="str">
            <v>WHP</v>
          </cell>
          <cell r="D4005">
            <v>8722</v>
          </cell>
          <cell r="E4005">
            <v>235772</v>
          </cell>
          <cell r="F4005" t="str">
            <v>746 HW</v>
          </cell>
          <cell r="G4005">
            <v>8722</v>
          </cell>
          <cell r="H4005">
            <v>235772</v>
          </cell>
          <cell r="J4005" t="str">
            <v>WHP = Dishcharge (iGPM)* Head (ft) / 3300</v>
          </cell>
        </row>
        <row r="4006">
          <cell r="A4006" t="str">
            <v>24-97-d</v>
          </cell>
          <cell r="B4006"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06" t="str">
            <v>WHP</v>
          </cell>
          <cell r="D4006">
            <v>7631.75</v>
          </cell>
          <cell r="E4006">
            <v>188076.75</v>
          </cell>
          <cell r="F4006" t="str">
            <v>746 HW</v>
          </cell>
          <cell r="G4006">
            <v>7631.75</v>
          </cell>
          <cell r="H4006">
            <v>188076.79999999999</v>
          </cell>
          <cell r="J4006" t="str">
            <v>WHP = Dishcharge (iGPM)* Head (ft) / 3300</v>
          </cell>
        </row>
        <row r="4007">
          <cell r="A4007" t="str">
            <v>24-97-e</v>
          </cell>
          <cell r="B4007" t="str">
            <v>Supply &amp; Installation, testing and commissioning of complete Solar PV Generator including A-Grade Mono Crystalline PV Modules ,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07" t="str">
            <v>WHP</v>
          </cell>
          <cell r="D4007">
            <v>6541.5</v>
          </cell>
          <cell r="E4007">
            <v>179816.5</v>
          </cell>
          <cell r="F4007" t="str">
            <v>746 HW</v>
          </cell>
          <cell r="G4007">
            <v>6541.5</v>
          </cell>
          <cell r="H4007">
            <v>179816.5</v>
          </cell>
          <cell r="J4007" t="str">
            <v>WHP = Dishcharge (iGPM)* Head (ft) / 3300</v>
          </cell>
        </row>
        <row r="4008">
          <cell r="A4008" t="str">
            <v>24-97-f</v>
          </cell>
          <cell r="B4008"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08" t="str">
            <v>WHP</v>
          </cell>
          <cell r="D4008">
            <v>4361</v>
          </cell>
          <cell r="E4008">
            <v>172856</v>
          </cell>
          <cell r="F4008" t="str">
            <v>746 HW</v>
          </cell>
          <cell r="G4008">
            <v>4361</v>
          </cell>
          <cell r="H4008">
            <v>172856</v>
          </cell>
          <cell r="J4008" t="str">
            <v>WHP = Dishcharge (iGPM)* Head (ft) / 3300</v>
          </cell>
        </row>
        <row r="4009">
          <cell r="A4009" t="str">
            <v>24-97-g</v>
          </cell>
          <cell r="B4009"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09" t="str">
            <v>WHP</v>
          </cell>
          <cell r="D4009">
            <v>2180.5</v>
          </cell>
          <cell r="E4009">
            <v>167090.5</v>
          </cell>
          <cell r="F4009" t="str">
            <v>746 HW</v>
          </cell>
          <cell r="G4009">
            <v>2180.5</v>
          </cell>
          <cell r="H4009">
            <v>167090.5</v>
          </cell>
          <cell r="J4009" t="str">
            <v>WHP = Dishcharge (iGPM)* Head (ft) / 3300</v>
          </cell>
        </row>
        <row r="4010">
          <cell r="A4010" t="str">
            <v>24-97-h</v>
          </cell>
          <cell r="B4010" t="str">
            <v>Supply &amp; Installation, testing and commissioning of complete Solar PV Generator including A-Grade Mono Crystalline PV Modules ,Manual Tracker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10" t="str">
            <v>WHP</v>
          </cell>
          <cell r="D4010">
            <v>2180.5</v>
          </cell>
          <cell r="E4010">
            <v>163505.5</v>
          </cell>
          <cell r="F4010" t="str">
            <v>746 HW</v>
          </cell>
          <cell r="G4010">
            <v>2180.5</v>
          </cell>
          <cell r="H4010">
            <v>163505.5</v>
          </cell>
          <cell r="J4010" t="str">
            <v>WHP = Dishcharge (iGPM)* Head (ft) / 3300</v>
          </cell>
        </row>
        <row r="4011">
          <cell r="A4011" t="str">
            <v>24-98-a</v>
          </cell>
          <cell r="B4011"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less than or equal to 3000 iGPH and output capacity up to 1 WHP (As per Approved Technical Specifications)</v>
          </cell>
          <cell r="C4011" t="str">
            <v>WHP</v>
          </cell>
          <cell r="D4011">
            <v>11992.75</v>
          </cell>
          <cell r="E4011">
            <v>494772.75</v>
          </cell>
          <cell r="F4011" t="str">
            <v>746 HW</v>
          </cell>
          <cell r="G4011">
            <v>11992.75</v>
          </cell>
          <cell r="H4011">
            <v>494772.81</v>
          </cell>
          <cell r="J4011" t="str">
            <v>WHP = Dishcharge (iGPM)* Head (ft) / 3300</v>
          </cell>
        </row>
        <row r="4012">
          <cell r="A4012" t="str">
            <v>24-98-b</v>
          </cell>
          <cell r="B401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 WHP and up to 3 WHP (As per Approved Technical Specifications)</v>
          </cell>
          <cell r="C4012" t="str">
            <v>WHP</v>
          </cell>
          <cell r="D4012">
            <v>11447.62</v>
          </cell>
          <cell r="E4012">
            <v>485862.62</v>
          </cell>
          <cell r="F4012" t="str">
            <v>746 HW</v>
          </cell>
          <cell r="G4012">
            <v>11447.63</v>
          </cell>
          <cell r="H4012">
            <v>485862.59</v>
          </cell>
          <cell r="J4012" t="str">
            <v>WHP = Dishcharge (iGPM)* Head (ft) / 3300</v>
          </cell>
        </row>
        <row r="4013">
          <cell r="A4013" t="str">
            <v>24-98-c</v>
          </cell>
          <cell r="B401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3 WHP and up to 6 WHP (As per Approved Technical Specifications)</v>
          </cell>
          <cell r="C4013" t="str">
            <v>WHP</v>
          </cell>
          <cell r="D4013">
            <v>10357.379999999999</v>
          </cell>
          <cell r="E4013">
            <v>427412.38</v>
          </cell>
          <cell r="F4013" t="str">
            <v>746 HW</v>
          </cell>
          <cell r="G4013">
            <v>10357.379999999999</v>
          </cell>
          <cell r="H4013">
            <v>427412.41</v>
          </cell>
          <cell r="J4013" t="str">
            <v>WHP = Dishcharge (iGPM)* Head (ft) / 3300</v>
          </cell>
        </row>
        <row r="4014">
          <cell r="A4014" t="str">
            <v>24-98-d</v>
          </cell>
          <cell r="B401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6 WHP and up to 10 WHP (As per Approved Technical Specifications)</v>
          </cell>
          <cell r="C4014" t="str">
            <v>WHP</v>
          </cell>
          <cell r="D4014">
            <v>9267.1200000000008</v>
          </cell>
          <cell r="E4014">
            <v>272167.12</v>
          </cell>
          <cell r="F4014" t="str">
            <v>746 HW</v>
          </cell>
          <cell r="G4014">
            <v>9267.1200000000008</v>
          </cell>
          <cell r="H4014">
            <v>272167.09000000003</v>
          </cell>
          <cell r="J4014" t="str">
            <v>WHP = Dishcharge (iGPM)* Head (ft) / 3300</v>
          </cell>
        </row>
        <row r="4015">
          <cell r="A4015" t="str">
            <v>24-98-e</v>
          </cell>
          <cell r="B401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10 WHP and up to 15 WHP (As per Approved Technical Specifications)</v>
          </cell>
          <cell r="C4015" t="str">
            <v>WHP</v>
          </cell>
          <cell r="D4015">
            <v>6541.5</v>
          </cell>
          <cell r="E4015">
            <v>256296.5</v>
          </cell>
          <cell r="F4015" t="str">
            <v>746 HW</v>
          </cell>
          <cell r="G4015">
            <v>6541.5</v>
          </cell>
          <cell r="H4015">
            <v>256296.5</v>
          </cell>
          <cell r="J4015" t="str">
            <v>WHP = Dishcharge (iGPM)* Head (ft) / 3300</v>
          </cell>
        </row>
        <row r="4016">
          <cell r="A4016" t="str">
            <v>24-98-f</v>
          </cell>
          <cell r="B4016"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15 WHP and up to 20 WHP (As per Approved Technical Specifications)</v>
          </cell>
          <cell r="C4016" t="str">
            <v>WHP</v>
          </cell>
          <cell r="D4016">
            <v>4361</v>
          </cell>
          <cell r="E4016">
            <v>240971</v>
          </cell>
          <cell r="F4016" t="str">
            <v>746 HW</v>
          </cell>
          <cell r="G4016">
            <v>4361</v>
          </cell>
          <cell r="H4016">
            <v>240971</v>
          </cell>
          <cell r="J4016" t="str">
            <v>WHP = Dishcharge (iGPM)* Head (ft) / 3300</v>
          </cell>
        </row>
        <row r="4017">
          <cell r="A4017" t="str">
            <v>24-98-g</v>
          </cell>
          <cell r="B4017"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less than or eual to 3000 iGPH and output capacity greater than 20 WHP (As per Approved Technical Specifications)</v>
          </cell>
          <cell r="C4017" t="str">
            <v>WHP</v>
          </cell>
          <cell r="D4017">
            <v>2180.5</v>
          </cell>
          <cell r="E4017">
            <v>232815.5</v>
          </cell>
          <cell r="F4017" t="str">
            <v>746 HW</v>
          </cell>
          <cell r="G4017">
            <v>2180.5</v>
          </cell>
          <cell r="H4017">
            <v>232815.5</v>
          </cell>
          <cell r="J4017" t="str">
            <v>WHP = Dishcharge (iGPM)* Head (ft) / 3300</v>
          </cell>
        </row>
        <row r="4018">
          <cell r="A4018" t="str">
            <v>24-99-a</v>
          </cell>
          <cell r="B4018" t="str">
            <v>Supply &amp; Installation, testing and commissioning of complete Solar PV Generator including A-Grade Mono Crystalline PV Modules , Auto sun Tracker Mounting Structure and Foundation Civil work, Junction Boxes, Fuses, DC Breakers, Wiring complete upto Solar Pump Inerter, sized at a sizing factor of 1.50 capable of operating its intended solar pump having discharge greater than 3000 iGPH and output capacity up to 1 WHP (As per Approved Technical Specifications)</v>
          </cell>
          <cell r="C4018" t="str">
            <v>WHP</v>
          </cell>
          <cell r="D4018">
            <v>9800</v>
          </cell>
          <cell r="E4018">
            <v>373080</v>
          </cell>
          <cell r="F4018" t="str">
            <v>746 HW</v>
          </cell>
          <cell r="G4018">
            <v>9800</v>
          </cell>
          <cell r="H4018">
            <v>373080</v>
          </cell>
          <cell r="J4018" t="str">
            <v>WHP = Dishcharge (iGPM)* Head (ft) / 3300</v>
          </cell>
        </row>
        <row r="4019">
          <cell r="A4019" t="str">
            <v>24-99-b</v>
          </cell>
          <cell r="B4019"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 WHP and up to 3 WHP (As per Approved Technical Specifications)</v>
          </cell>
          <cell r="C4019" t="str">
            <v>WHP</v>
          </cell>
          <cell r="D4019">
            <v>9812.25</v>
          </cell>
          <cell r="E4019">
            <v>362337.25</v>
          </cell>
          <cell r="F4019" t="str">
            <v>746 HW</v>
          </cell>
          <cell r="G4019">
            <v>9812.25</v>
          </cell>
          <cell r="H4019">
            <v>362337.31</v>
          </cell>
          <cell r="J4019" t="str">
            <v>WHP = Dishcharge (iGPM)* Head (ft) / 3300</v>
          </cell>
        </row>
        <row r="4020">
          <cell r="A4020" t="str">
            <v>24-99-c</v>
          </cell>
          <cell r="B4020"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 WHP and up to 6 WHP (As per Approved Technical Specifications)</v>
          </cell>
          <cell r="C4020" t="str">
            <v>WHP</v>
          </cell>
          <cell r="D4020">
            <v>8722</v>
          </cell>
          <cell r="E4020">
            <v>325397</v>
          </cell>
          <cell r="F4020" t="str">
            <v>746 HW</v>
          </cell>
          <cell r="G4020">
            <v>8722</v>
          </cell>
          <cell r="H4020">
            <v>325397</v>
          </cell>
          <cell r="J4020" t="str">
            <v>WHP = Dishcharge (iGPM)* Head (ft) / 3300</v>
          </cell>
        </row>
        <row r="4021">
          <cell r="A4021" t="str">
            <v>24-99-d</v>
          </cell>
          <cell r="B4021"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6 WHP and up to 10 WHP (As per Approved Technical Specifications)</v>
          </cell>
          <cell r="C4021" t="str">
            <v>WHP</v>
          </cell>
          <cell r="D4021">
            <v>7631.75</v>
          </cell>
          <cell r="E4021">
            <v>265751.75</v>
          </cell>
          <cell r="F4021" t="str">
            <v>746 HW</v>
          </cell>
          <cell r="G4021">
            <v>7631.75</v>
          </cell>
          <cell r="H4021">
            <v>265751.81</v>
          </cell>
          <cell r="J4021" t="str">
            <v>WHP = Dishcharge (iGPM)* Head (ft) / 3300</v>
          </cell>
        </row>
        <row r="4022">
          <cell r="A4022" t="str">
            <v>24-99-e</v>
          </cell>
          <cell r="B4022"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10 WHP and up to 15 WHP (As per Approved Technical Specifications)</v>
          </cell>
          <cell r="C4022" t="str">
            <v>WHP</v>
          </cell>
          <cell r="D4022">
            <v>6541.5</v>
          </cell>
          <cell r="E4022">
            <v>240761.5</v>
          </cell>
          <cell r="F4022" t="str">
            <v>746 HW</v>
          </cell>
          <cell r="G4022">
            <v>6541.5</v>
          </cell>
          <cell r="H4022">
            <v>240761.5</v>
          </cell>
          <cell r="J4022" t="str">
            <v>WHP = Dishcharge (iGPM)* Head (ft) / 3300</v>
          </cell>
        </row>
        <row r="4023">
          <cell r="A4023" t="str">
            <v>24-99-f</v>
          </cell>
          <cell r="B4023"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15 WHP and up to 20 WHP (As per Approved Technical Specifications)</v>
          </cell>
          <cell r="C4023" t="str">
            <v>WHP</v>
          </cell>
          <cell r="D4023">
            <v>5451.25</v>
          </cell>
          <cell r="E4023">
            <v>218161.25</v>
          </cell>
          <cell r="F4023" t="str">
            <v>746 HW</v>
          </cell>
          <cell r="G4023">
            <v>5451.25</v>
          </cell>
          <cell r="H4023">
            <v>218161.3</v>
          </cell>
          <cell r="J4023" t="str">
            <v>WHP = Dishcharge (iGPM)* Head (ft) / 3300</v>
          </cell>
        </row>
        <row r="4024">
          <cell r="A4024" t="str">
            <v>24-99-g</v>
          </cell>
          <cell r="B4024"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20 WHP and up to 30 WHP (As per Approved Technical Specifications)</v>
          </cell>
          <cell r="C4024" t="str">
            <v>WHP</v>
          </cell>
          <cell r="D4024">
            <v>4361</v>
          </cell>
          <cell r="E4024">
            <v>212291</v>
          </cell>
          <cell r="F4024" t="str">
            <v>746 HW</v>
          </cell>
          <cell r="G4024">
            <v>4361</v>
          </cell>
          <cell r="H4024">
            <v>212291</v>
          </cell>
          <cell r="J4024" t="str">
            <v>WHP = Dishcharge (iGPM)* Head (ft) / 3300</v>
          </cell>
        </row>
        <row r="4025">
          <cell r="A4025" t="str">
            <v>24-99-h</v>
          </cell>
          <cell r="B4025" t="str">
            <v>Supply &amp; Installation, testing and commissioning of complete Solar PV Generator including A-Grade Mono Crystalline PV Modules , Auto sun Tacker Mounting Structure and Foundation Civil work, Junction Boxes, Fuses, DC Breakers, Wiring complete upto Solar Pump Inerter, sized at a sizing factor of 1.50 capable of operating its intended solar pump having discharge greater than 3000 iGPH and output capacity greater than 30 WHP (As per Approved Technical Specifications)</v>
          </cell>
          <cell r="C4025" t="str">
            <v>WHP</v>
          </cell>
          <cell r="D4025">
            <v>2180.5</v>
          </cell>
          <cell r="E4025">
            <v>205330.5</v>
          </cell>
          <cell r="F4025" t="str">
            <v>746 HW</v>
          </cell>
          <cell r="G4025">
            <v>2180.5</v>
          </cell>
          <cell r="H4025">
            <v>205330.5</v>
          </cell>
          <cell r="J4025" t="str">
            <v>WHP = Dishcharge (iGPM)* Head (ft) / 3300</v>
          </cell>
        </row>
        <row r="4026">
          <cell r="A4026" t="str">
            <v>25-01</v>
          </cell>
          <cell r="B4026" t="str">
            <v>Laying, linking and packing tramway line</v>
          </cell>
          <cell r="C4026" t="str">
            <v>Rft</v>
          </cell>
          <cell r="D4026">
            <v>22.77</v>
          </cell>
          <cell r="E4026">
            <v>22.77</v>
          </cell>
          <cell r="F4026" t="str">
            <v>m</v>
          </cell>
          <cell r="G4026">
            <v>74.69</v>
          </cell>
          <cell r="H4026">
            <v>74.69</v>
          </cell>
          <cell r="I4026" t="str">
            <v>25.3 , 25.4</v>
          </cell>
        </row>
        <row r="4027">
          <cell r="A4027" t="str">
            <v>25-02</v>
          </cell>
          <cell r="B4027" t="str">
            <v>Dismantling tramway track</v>
          </cell>
          <cell r="C4027" t="str">
            <v>Rft</v>
          </cell>
          <cell r="D4027">
            <v>7.3</v>
          </cell>
          <cell r="E4027">
            <v>7.3</v>
          </cell>
          <cell r="F4027" t="str">
            <v>m</v>
          </cell>
          <cell r="G4027">
            <v>23.95</v>
          </cell>
          <cell r="H4027">
            <v>23.95</v>
          </cell>
          <cell r="I4027" t="str">
            <v>25.3 , 25.4</v>
          </cell>
        </row>
        <row r="4028">
          <cell r="A4028" t="str">
            <v>25-03</v>
          </cell>
          <cell r="B4028" t="str">
            <v>Laying, linking of BG track, including packing, straightening and levelling</v>
          </cell>
          <cell r="C4028" t="str">
            <v>Rft</v>
          </cell>
          <cell r="D4028">
            <v>61.86</v>
          </cell>
          <cell r="E4028">
            <v>61.86</v>
          </cell>
          <cell r="F4028" t="str">
            <v>m</v>
          </cell>
          <cell r="G4028">
            <v>202.96</v>
          </cell>
          <cell r="H4028">
            <v>202.96</v>
          </cell>
          <cell r="I4028" t="str">
            <v>25.3 , 25.4</v>
          </cell>
        </row>
        <row r="4029">
          <cell r="A4029" t="str">
            <v>25-04</v>
          </cell>
          <cell r="B4029" t="str">
            <v>Linking points and crossings, complete with fastening</v>
          </cell>
          <cell r="C4029" t="str">
            <v>Each</v>
          </cell>
          <cell r="D4029">
            <v>5880</v>
          </cell>
          <cell r="E4029">
            <v>5880</v>
          </cell>
          <cell r="F4029" t="str">
            <v>Each</v>
          </cell>
          <cell r="G4029">
            <v>5880</v>
          </cell>
          <cell r="H4029">
            <v>5880</v>
          </cell>
          <cell r="I4029" t="str">
            <v>25.3 , 25.4</v>
          </cell>
        </row>
        <row r="4030">
          <cell r="A4030" t="str">
            <v>25-05</v>
          </cell>
          <cell r="B4030" t="str">
            <v>Bending or straightening BG rail with jim crow</v>
          </cell>
          <cell r="C4030" t="str">
            <v>Each</v>
          </cell>
          <cell r="D4030">
            <v>689.06</v>
          </cell>
          <cell r="E4030">
            <v>689.06</v>
          </cell>
          <cell r="F4030" t="str">
            <v>Each</v>
          </cell>
          <cell r="G4030">
            <v>689.06</v>
          </cell>
          <cell r="H4030">
            <v>689.06</v>
          </cell>
          <cell r="I4030" t="str">
            <v>25.3 , 25.4</v>
          </cell>
        </row>
        <row r="4031">
          <cell r="A4031" t="str">
            <v>25-06</v>
          </cell>
          <cell r="B4031" t="str">
            <v>Fixing street lamp posts</v>
          </cell>
          <cell r="C4031" t="str">
            <v>Each</v>
          </cell>
          <cell r="D4031">
            <v>624.75</v>
          </cell>
          <cell r="E4031">
            <v>624.75</v>
          </cell>
          <cell r="F4031" t="str">
            <v>Each</v>
          </cell>
          <cell r="G4031">
            <v>624.75</v>
          </cell>
          <cell r="H4031">
            <v>624.75</v>
          </cell>
          <cell r="I4031" t="str">
            <v>25.3 , 25.4</v>
          </cell>
        </row>
        <row r="4032">
          <cell r="A4032" t="str">
            <v>25-07</v>
          </cell>
          <cell r="B4032" t="str">
            <v>Binding ends of sleepers and timbers of all sizes &amp; kinds, including spreading &amp; restacking</v>
          </cell>
          <cell r="C4032" t="str">
            <v>Each</v>
          </cell>
          <cell r="D4032">
            <v>77.180000000000007</v>
          </cell>
          <cell r="E4032">
            <v>77.180000000000007</v>
          </cell>
          <cell r="F4032" t="str">
            <v>Each</v>
          </cell>
          <cell r="G4032">
            <v>77.180000000000007</v>
          </cell>
          <cell r="H4032">
            <v>77.180000000000007</v>
          </cell>
          <cell r="I4032" t="str">
            <v>25.3 , 25.4</v>
          </cell>
        </row>
        <row r="4033">
          <cell r="A4033" t="str">
            <v>25-08</v>
          </cell>
          <cell r="B4033" t="str">
            <v>Opening stacks of sleepers &amp; timber of all kinds and sizes,including spreading for inspection</v>
          </cell>
          <cell r="C4033" t="str">
            <v>Each</v>
          </cell>
          <cell r="D4033">
            <v>9.0399999999999991</v>
          </cell>
          <cell r="E4033">
            <v>9.0399999999999991</v>
          </cell>
          <cell r="F4033" t="str">
            <v>Each</v>
          </cell>
          <cell r="G4033">
            <v>9.0399999999999991</v>
          </cell>
          <cell r="H4033">
            <v>9.0399999999999991</v>
          </cell>
        </row>
        <row r="4034">
          <cell r="A4034" t="str">
            <v>25-09</v>
          </cell>
          <cell r="B4034" t="str">
            <v>Small iron work, such as gusset plates, knees, bends, stirrups, straps, rings etc excluding erection</v>
          </cell>
          <cell r="C4034" t="str">
            <v>Tonne</v>
          </cell>
          <cell r="D4034">
            <v>64680</v>
          </cell>
          <cell r="E4034">
            <v>196130</v>
          </cell>
          <cell r="F4034" t="str">
            <v>Tonne</v>
          </cell>
          <cell r="G4034">
            <v>64680</v>
          </cell>
          <cell r="H4034">
            <v>196130</v>
          </cell>
        </row>
        <row r="4035">
          <cell r="A4035" t="str">
            <v>25-10</v>
          </cell>
          <cell r="B4035" t="str">
            <v>Fabrication of heavy steel work with angle, tees, sheet iron etc for making trusses, girders etc</v>
          </cell>
          <cell r="C4035" t="str">
            <v>Tonne</v>
          </cell>
          <cell r="D4035">
            <v>10106.25</v>
          </cell>
          <cell r="E4035">
            <v>142665.45000000001</v>
          </cell>
          <cell r="F4035" t="str">
            <v>Tonne</v>
          </cell>
          <cell r="G4035">
            <v>10106.25</v>
          </cell>
          <cell r="H4035">
            <v>142665.5</v>
          </cell>
          <cell r="I4035" t="str">
            <v>25.3 , 25.4</v>
          </cell>
        </row>
        <row r="4036">
          <cell r="A4036" t="str">
            <v>25-11</v>
          </cell>
          <cell r="B4036" t="str">
            <v>Erection and fitting in position iron trusses, staging of water tanks, etc</v>
          </cell>
          <cell r="C4036" t="str">
            <v>Tonne</v>
          </cell>
          <cell r="D4036">
            <v>10499.66</v>
          </cell>
          <cell r="E4036">
            <v>10499.66</v>
          </cell>
          <cell r="F4036" t="str">
            <v>Tonne</v>
          </cell>
          <cell r="G4036">
            <v>10499.66</v>
          </cell>
          <cell r="H4036">
            <v>10499.66</v>
          </cell>
          <cell r="I4036" t="str">
            <v>25.3 , 25.4</v>
          </cell>
        </row>
        <row r="4037">
          <cell r="A4037" t="str">
            <v>25-12</v>
          </cell>
          <cell r="B4037" t="str">
            <v>Fixing corrugated iron sheet including rivetting, etc24 SWG to 26 SWG</v>
          </cell>
          <cell r="C4037" t="str">
            <v>Sft</v>
          </cell>
          <cell r="D4037">
            <v>16.170000000000002</v>
          </cell>
          <cell r="E4037">
            <v>16.170000000000002</v>
          </cell>
          <cell r="F4037" t="str">
            <v>m2</v>
          </cell>
          <cell r="G4037">
            <v>173.99</v>
          </cell>
          <cell r="H4037">
            <v>173.99</v>
          </cell>
          <cell r="I4037" t="str">
            <v>25.3 , 25.4</v>
          </cell>
        </row>
        <row r="4038">
          <cell r="A4038" t="str">
            <v>25-13</v>
          </cell>
          <cell r="B4038" t="str">
            <v>Erecting corrugated iron sheet tanks, upto 20' height</v>
          </cell>
          <cell r="C4038" t="str">
            <v>Tonne</v>
          </cell>
          <cell r="D4038">
            <v>15288</v>
          </cell>
          <cell r="E4038">
            <v>15288</v>
          </cell>
          <cell r="F4038" t="str">
            <v>Tonne</v>
          </cell>
          <cell r="G4038">
            <v>15288</v>
          </cell>
          <cell r="H4038">
            <v>15288</v>
          </cell>
          <cell r="I4038" t="str">
            <v>25.3 , 25.4</v>
          </cell>
        </row>
        <row r="4039">
          <cell r="A4039" t="str">
            <v>25-14</v>
          </cell>
          <cell r="B4039" t="str">
            <v>Erecting rolled steel beams or old rails, in roof etc, erection &amp; fixing in position</v>
          </cell>
          <cell r="C4039" t="str">
            <v>Tonne</v>
          </cell>
          <cell r="D4039">
            <v>904.05</v>
          </cell>
          <cell r="E4039">
            <v>904.05</v>
          </cell>
          <cell r="F4039" t="str">
            <v>Tonne</v>
          </cell>
          <cell r="G4039">
            <v>904.05</v>
          </cell>
          <cell r="H4039">
            <v>904.05</v>
          </cell>
          <cell r="I4039" t="str">
            <v>25.3 , 25.4</v>
          </cell>
        </row>
        <row r="4040">
          <cell r="A4040" t="str">
            <v>25-15</v>
          </cell>
          <cell r="B4040" t="str">
            <v>Erecting rolled steel beams or rails, erection for posts etc (other than in roofs)</v>
          </cell>
          <cell r="C4040" t="str">
            <v>Tonne</v>
          </cell>
          <cell r="D4040">
            <v>448.35</v>
          </cell>
          <cell r="E4040">
            <v>448.35</v>
          </cell>
          <cell r="F4040" t="str">
            <v>Tonne</v>
          </cell>
          <cell r="G4040">
            <v>448.35</v>
          </cell>
          <cell r="H4040">
            <v>448.35</v>
          </cell>
          <cell r="I4040" t="str">
            <v>25.3 , 25.4</v>
          </cell>
        </row>
        <row r="4041">
          <cell r="A4041" t="str">
            <v>25-16</v>
          </cell>
          <cell r="B4041" t="str">
            <v>Making bolts &amp; nuts of iron rods</v>
          </cell>
          <cell r="C4041" t="str">
            <v>Kg</v>
          </cell>
          <cell r="D4041">
            <v>152.21</v>
          </cell>
          <cell r="E4041">
            <v>249.48</v>
          </cell>
          <cell r="F4041" t="str">
            <v>Kg</v>
          </cell>
          <cell r="G4041">
            <v>152.21</v>
          </cell>
          <cell r="H4041">
            <v>249.48</v>
          </cell>
          <cell r="I4041" t="str">
            <v>25.3.2, 25.3.5 , 25.3.6</v>
          </cell>
        </row>
        <row r="4042">
          <cell r="A4042" t="str">
            <v>25-17-a</v>
          </cell>
          <cell r="B4042" t="str">
            <v>Cutting rails,rolled steel joist &amp; beams, with hacksaw : Upto 6" size</v>
          </cell>
          <cell r="C4042" t="str">
            <v>Each cut</v>
          </cell>
          <cell r="D4042">
            <v>275.68</v>
          </cell>
          <cell r="E4042">
            <v>275.68</v>
          </cell>
          <cell r="F4042" t="str">
            <v>Each cut</v>
          </cell>
          <cell r="G4042">
            <v>275.68</v>
          </cell>
          <cell r="H4042">
            <v>275.68</v>
          </cell>
          <cell r="I4042" t="str">
            <v>25.3.2, 25.3.3, 25.4.21 25.4.17</v>
          </cell>
        </row>
        <row r="4043">
          <cell r="A4043" t="str">
            <v>25-17-b</v>
          </cell>
          <cell r="B4043" t="str">
            <v>Cutting rails,rolled steel joist &amp; beams, with hacksaw : Above 6" size</v>
          </cell>
          <cell r="C4043" t="str">
            <v>Each cut</v>
          </cell>
          <cell r="D4043">
            <v>413.44</v>
          </cell>
          <cell r="E4043">
            <v>413.44</v>
          </cell>
          <cell r="F4043" t="str">
            <v>Each cut</v>
          </cell>
          <cell r="G4043">
            <v>413.44</v>
          </cell>
          <cell r="H4043">
            <v>413.44</v>
          </cell>
          <cell r="I4043" t="str">
            <v>25.3.2, 25.3.3, 25.4.21 25.4.17</v>
          </cell>
        </row>
        <row r="4044">
          <cell r="A4044" t="str">
            <v>25-18</v>
          </cell>
          <cell r="B4044" t="str">
            <v>Cutting rails or rolled steel beams of size below 6" with jim</v>
          </cell>
          <cell r="C4044" t="str">
            <v>Each cut</v>
          </cell>
          <cell r="D4044">
            <v>137.76</v>
          </cell>
          <cell r="E4044">
            <v>137.76</v>
          </cell>
          <cell r="F4044" t="str">
            <v>Each cut</v>
          </cell>
          <cell r="G4044">
            <v>137.76</v>
          </cell>
          <cell r="H4044">
            <v>137.76</v>
          </cell>
          <cell r="I4044" t="str">
            <v>25.3.2, 25.3.3, 25.4.21 25.4.17</v>
          </cell>
        </row>
        <row r="4045">
          <cell r="A4045" t="str">
            <v>25-19</v>
          </cell>
          <cell r="B4045" t="str">
            <v>Bending rolled steel beams or rails</v>
          </cell>
          <cell r="C4045" t="str">
            <v>Per Bend</v>
          </cell>
          <cell r="D4045">
            <v>236.32</v>
          </cell>
          <cell r="E4045">
            <v>1608.89</v>
          </cell>
          <cell r="F4045" t="str">
            <v>Per Bend</v>
          </cell>
          <cell r="G4045">
            <v>236.32</v>
          </cell>
          <cell r="H4045">
            <v>1608.89</v>
          </cell>
          <cell r="I4045" t="str">
            <v>25.3.2, 25.3.3, 25.4.21 25.4.17</v>
          </cell>
        </row>
        <row r="4046">
          <cell r="A4046" t="str">
            <v>25-20</v>
          </cell>
          <cell r="B4046" t="str">
            <v>Drilling holes,in plates over 1/2" thick per inch dia. or part thereof</v>
          </cell>
          <cell r="C4046" t="str">
            <v>Each hole</v>
          </cell>
          <cell r="D4046">
            <v>64.37</v>
          </cell>
          <cell r="E4046">
            <v>64.37</v>
          </cell>
          <cell r="F4046" t="str">
            <v>Each hole</v>
          </cell>
          <cell r="G4046">
            <v>64.37</v>
          </cell>
          <cell r="H4046">
            <v>64.37</v>
          </cell>
          <cell r="I4046" t="str">
            <v>25.4.2.3</v>
          </cell>
        </row>
        <row r="4047">
          <cell r="A4047" t="str">
            <v>25-21</v>
          </cell>
          <cell r="B4047" t="str">
            <v>Extra for drilling holes in plates upto 1/2" thick per inch dia, or part thereof</v>
          </cell>
          <cell r="C4047" t="str">
            <v>Each hole</v>
          </cell>
          <cell r="D4047">
            <v>31.7</v>
          </cell>
          <cell r="E4047">
            <v>31.7</v>
          </cell>
          <cell r="F4047" t="str">
            <v>Each hole</v>
          </cell>
          <cell r="G4047">
            <v>31.7</v>
          </cell>
          <cell r="H4047">
            <v>31.7</v>
          </cell>
          <cell r="I4047" t="str">
            <v>25.4.2.3</v>
          </cell>
        </row>
        <row r="4048">
          <cell r="A4048" t="str">
            <v>25-22</v>
          </cell>
          <cell r="B4048" t="str">
            <v>Rivetting 1/8" dia</v>
          </cell>
          <cell r="C4048" t="str">
            <v>Each</v>
          </cell>
          <cell r="D4048">
            <v>8.27</v>
          </cell>
          <cell r="E4048">
            <v>8.27</v>
          </cell>
          <cell r="F4048" t="str">
            <v>Each</v>
          </cell>
          <cell r="G4048">
            <v>8.27</v>
          </cell>
          <cell r="H4048">
            <v>8.27</v>
          </cell>
          <cell r="I4048" t="str">
            <v>25.4.5</v>
          </cell>
        </row>
        <row r="4049">
          <cell r="A4049" t="str">
            <v>25-23</v>
          </cell>
          <cell r="B4049" t="str">
            <v>Cutting out Rivets, all sizes.</v>
          </cell>
          <cell r="C4049" t="str">
            <v>Each</v>
          </cell>
          <cell r="D4049">
            <v>22.99</v>
          </cell>
          <cell r="E4049">
            <v>22.99</v>
          </cell>
          <cell r="F4049" t="str">
            <v>Each</v>
          </cell>
          <cell r="G4049">
            <v>22.99</v>
          </cell>
          <cell r="H4049">
            <v>22.99</v>
          </cell>
          <cell r="I4049" t="str">
            <v>25.4.2.2 , 25.4.5</v>
          </cell>
        </row>
        <row r="4050">
          <cell r="A4050" t="str">
            <v>25-24</v>
          </cell>
          <cell r="B4050" t="str">
            <v>Fitting and erection of gutters of sheet iron</v>
          </cell>
          <cell r="C4050" t="str">
            <v>Rft</v>
          </cell>
          <cell r="D4050">
            <v>47.78</v>
          </cell>
          <cell r="E4050">
            <v>47.78</v>
          </cell>
          <cell r="F4050" t="str">
            <v>m</v>
          </cell>
          <cell r="G4050">
            <v>156.74</v>
          </cell>
          <cell r="H4050">
            <v>156.74</v>
          </cell>
          <cell r="I4050" t="str">
            <v>25.4.8</v>
          </cell>
        </row>
        <row r="4051">
          <cell r="A4051" t="str">
            <v>25-25</v>
          </cell>
          <cell r="B4051" t="str">
            <v>Cutting and fixing iron bars, for barred windows</v>
          </cell>
          <cell r="C4051" t="str">
            <v>Each</v>
          </cell>
          <cell r="D4051">
            <v>64.37</v>
          </cell>
          <cell r="E4051">
            <v>64.37</v>
          </cell>
          <cell r="F4051" t="str">
            <v>Each</v>
          </cell>
          <cell r="G4051">
            <v>64.37</v>
          </cell>
          <cell r="H4051">
            <v>64.37</v>
          </cell>
          <cell r="I4051" t="str">
            <v>25.4.2.2 , 25.4.8</v>
          </cell>
        </row>
        <row r="4052">
          <cell r="A4052" t="str">
            <v>25-26</v>
          </cell>
          <cell r="B4052" t="str">
            <v>Cutting GI sheets of 2'-8" wide.</v>
          </cell>
          <cell r="C4052" t="str">
            <v>Each</v>
          </cell>
          <cell r="D4052">
            <v>27.62</v>
          </cell>
          <cell r="E4052">
            <v>27.62</v>
          </cell>
          <cell r="F4052" t="str">
            <v>Each</v>
          </cell>
          <cell r="G4052">
            <v>27.62</v>
          </cell>
          <cell r="H4052">
            <v>27.62</v>
          </cell>
          <cell r="I4052" t="str">
            <v>25.4.2.2 , 25.4.8</v>
          </cell>
        </row>
        <row r="4053">
          <cell r="A4053" t="str">
            <v>25-27</v>
          </cell>
          <cell r="B4053" t="str">
            <v>Notching web or foot of rail posts for housing rail beams</v>
          </cell>
          <cell r="C4053" t="str">
            <v>Each cut</v>
          </cell>
          <cell r="D4053">
            <v>551.19000000000005</v>
          </cell>
          <cell r="E4053">
            <v>604.57000000000005</v>
          </cell>
          <cell r="F4053" t="str">
            <v>Each cut</v>
          </cell>
          <cell r="G4053">
            <v>551.19000000000005</v>
          </cell>
          <cell r="H4053">
            <v>604.57000000000005</v>
          </cell>
          <cell r="I4053" t="str">
            <v>25.4.2.2</v>
          </cell>
        </row>
        <row r="4054">
          <cell r="A4054" t="str">
            <v>25-28</v>
          </cell>
          <cell r="B4054" t="str">
            <v>Hoop iron netted trellis work fixed with nails</v>
          </cell>
          <cell r="C4054" t="str">
            <v>Sft</v>
          </cell>
          <cell r="D4054">
            <v>56.19</v>
          </cell>
          <cell r="E4054">
            <v>58.41</v>
          </cell>
          <cell r="F4054" t="str">
            <v>m2</v>
          </cell>
          <cell r="G4054">
            <v>604.61</v>
          </cell>
          <cell r="H4054">
            <v>628.52</v>
          </cell>
          <cell r="I4054" t="str">
            <v>25.4.4, 25.4.8, 25.4.9 , 25.4.13</v>
          </cell>
        </row>
        <row r="4055">
          <cell r="A4055" t="str">
            <v>25-29</v>
          </cell>
          <cell r="B4055" t="str">
            <v>Fixing zinc, iron or GI sheet on table tops</v>
          </cell>
          <cell r="C4055" t="str">
            <v>Sft</v>
          </cell>
          <cell r="D4055">
            <v>29.33</v>
          </cell>
          <cell r="E4055">
            <v>30.1</v>
          </cell>
          <cell r="F4055" t="str">
            <v>m2</v>
          </cell>
          <cell r="G4055">
            <v>315.55</v>
          </cell>
          <cell r="H4055">
            <v>323.91000000000003</v>
          </cell>
          <cell r="I4055" t="str">
            <v>25.4.4, 25.4.8, 25.4.9 , 25.4.13</v>
          </cell>
        </row>
        <row r="4056">
          <cell r="A4056" t="str">
            <v>25-30-a</v>
          </cell>
          <cell r="B4056" t="str">
            <v>Providing and fixing steel grated doors, complete with locking arrangement, angle iron frame 2"x2"x3/8" and 3/4" round bars 4" center to center.</v>
          </cell>
          <cell r="C4056" t="str">
            <v>Sft</v>
          </cell>
          <cell r="D4056">
            <v>592.09</v>
          </cell>
          <cell r="E4056">
            <v>1437.06</v>
          </cell>
          <cell r="F4056" t="str">
            <v>m2</v>
          </cell>
          <cell r="G4056">
            <v>6370.91</v>
          </cell>
          <cell r="H4056">
            <v>15462.8</v>
          </cell>
          <cell r="I4056" t="str">
            <v>25.3, 25.4.2, 25.4.3,  25.4.13 , 25.5</v>
          </cell>
        </row>
        <row r="4057">
          <cell r="A4057" t="str">
            <v>25-30-b</v>
          </cell>
          <cell r="B4057" t="str">
            <v>Providing and fixing steel grated doors, complete with locking arrangement, angle iron frame 2"x2"x3/8" and 1" square bars 4" center to center.</v>
          </cell>
          <cell r="C4057" t="str">
            <v>Sft</v>
          </cell>
          <cell r="D4057">
            <v>592.09</v>
          </cell>
          <cell r="E4057">
            <v>1534.34</v>
          </cell>
          <cell r="F4057" t="str">
            <v>m2</v>
          </cell>
          <cell r="G4057">
            <v>6370.91</v>
          </cell>
          <cell r="H4057">
            <v>16509.46</v>
          </cell>
          <cell r="I4057" t="str">
            <v>25.3, 25.4.2, 25.4.3,  25.4.13 , 25.5</v>
          </cell>
        </row>
        <row r="4058">
          <cell r="A4058" t="str">
            <v>25-31</v>
          </cell>
          <cell r="B4058" t="str">
            <v>Providing  and fixing steel grated doors, with 1/16" thick sheeting including angle iron frame 2"x2"x3/8" and 3/4" square bars 4" center to center with locking arrangement.</v>
          </cell>
          <cell r="C4058" t="str">
            <v>Sft</v>
          </cell>
          <cell r="D4058">
            <v>523.15</v>
          </cell>
          <cell r="E4058">
            <v>1654.05</v>
          </cell>
          <cell r="F4058" t="str">
            <v>m2</v>
          </cell>
          <cell r="G4058">
            <v>5629.14</v>
          </cell>
          <cell r="H4058">
            <v>17797.61</v>
          </cell>
          <cell r="I4058" t="str">
            <v>25.3, 25.4.2, 25.4.3,  25.4.13 , 25.5</v>
          </cell>
        </row>
        <row r="4059">
          <cell r="A4059" t="str">
            <v>25-32</v>
          </cell>
          <cell r="B4059" t="str">
            <v>Providing  and fixing grating in opening including fixing at site with flat iron 2" x 3/8" and 3/4" round bars at 4" center to center.</v>
          </cell>
          <cell r="C4059" t="str">
            <v>Sft</v>
          </cell>
          <cell r="D4059">
            <v>137.81</v>
          </cell>
          <cell r="E4059">
            <v>556.97</v>
          </cell>
          <cell r="F4059" t="str">
            <v>m2</v>
          </cell>
          <cell r="G4059">
            <v>1482.86</v>
          </cell>
          <cell r="H4059">
            <v>5993</v>
          </cell>
          <cell r="I4059" t="str">
            <v>25.3, 25.4.2, 25.4.3 , 25.4.13</v>
          </cell>
        </row>
        <row r="4060">
          <cell r="A4060" t="str">
            <v>25-33-a</v>
          </cell>
          <cell r="B4060" t="str">
            <v>Providing and fixing terrace railing 2" i/d conduit pipe 16 SWG, welded with 5/8" x 5/8" square bar 2.75 ft. high fixed at 5" centre to centre, in RCC slab with suitable arrangement, complete in all resppects as per design and drawing.</v>
          </cell>
          <cell r="C4060" t="str">
            <v>Rft</v>
          </cell>
          <cell r="D4060">
            <v>141.79</v>
          </cell>
          <cell r="E4060">
            <v>793.69</v>
          </cell>
          <cell r="F4060" t="str">
            <v>m</v>
          </cell>
          <cell r="G4060">
            <v>465.2</v>
          </cell>
          <cell r="H4060">
            <v>2603.9699999999998</v>
          </cell>
          <cell r="I4060" t="str">
            <v>25.7.4</v>
          </cell>
        </row>
        <row r="4061">
          <cell r="A4061" t="str">
            <v>25-33-b</v>
          </cell>
          <cell r="B4061" t="str">
            <v>Providing and fixing steel square pipe size l-l/2" x l-l/2" of 16 gauge including its welding, complete in all respect, as specified</v>
          </cell>
          <cell r="C4061" t="str">
            <v>Rft</v>
          </cell>
          <cell r="D4061">
            <v>37.36</v>
          </cell>
          <cell r="E4061">
            <v>189.41</v>
          </cell>
          <cell r="F4061" t="str">
            <v>m</v>
          </cell>
          <cell r="G4061">
            <v>122.58</v>
          </cell>
          <cell r="H4061">
            <v>621.41</v>
          </cell>
          <cell r="I4061" t="str">
            <v>25.7.4</v>
          </cell>
        </row>
        <row r="4062">
          <cell r="A4062" t="str">
            <v>25-34</v>
          </cell>
          <cell r="B4062"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enamel, complete in working order.</v>
          </cell>
          <cell r="C4062" t="str">
            <v>Sft</v>
          </cell>
          <cell r="D4062">
            <v>318.32</v>
          </cell>
          <cell r="E4062">
            <v>969.67</v>
          </cell>
          <cell r="F4062" t="str">
            <v>m2</v>
          </cell>
          <cell r="G4062">
            <v>3425.15</v>
          </cell>
          <cell r="H4062">
            <v>10433.65</v>
          </cell>
        </row>
        <row r="4063">
          <cell r="A4063" t="str">
            <v>25-35</v>
          </cell>
          <cell r="B4063" t="str">
            <v>Providing and Fixing 24 SWG GI sheet rolling shutter of steel frame of MS channel 2"x1.25"x1/8" complete</v>
          </cell>
          <cell r="C4063" t="str">
            <v>Sft</v>
          </cell>
          <cell r="D4063">
            <v>39.81</v>
          </cell>
          <cell r="E4063">
            <v>272.31</v>
          </cell>
          <cell r="F4063" t="str">
            <v>m2</v>
          </cell>
          <cell r="G4063">
            <v>428.38</v>
          </cell>
          <cell r="H4063">
            <v>2930.09</v>
          </cell>
          <cell r="I4063" t="str">
            <v>25.3 , 25.4</v>
          </cell>
        </row>
        <row r="4064">
          <cell r="A4064" t="str">
            <v>25-36</v>
          </cell>
          <cell r="B4064" t="str">
            <v>Providing and Fixing MS angle iron 1"x1"x1/4" edge protector nozing of steps of stairs, complete</v>
          </cell>
          <cell r="C4064" t="str">
            <v>Rft</v>
          </cell>
          <cell r="D4064">
            <v>47.32</v>
          </cell>
          <cell r="E4064">
            <v>284</v>
          </cell>
          <cell r="F4064" t="str">
            <v>m</v>
          </cell>
          <cell r="G4064">
            <v>155.24</v>
          </cell>
          <cell r="H4064">
            <v>931.75</v>
          </cell>
          <cell r="I4064" t="str">
            <v>25.3 , 25.4</v>
          </cell>
        </row>
        <row r="4065">
          <cell r="A4065" t="str">
            <v>25-37</v>
          </cell>
          <cell r="B4065" t="str">
            <v>Providing and Fixing stair railing of 2.5" i/d GI pipe, welded with 5/8"x5/8" MS bars 2'-9" high, fixed in each step</v>
          </cell>
          <cell r="C4065" t="str">
            <v>Rft</v>
          </cell>
          <cell r="D4065">
            <v>161.69999999999999</v>
          </cell>
          <cell r="E4065">
            <v>520.88</v>
          </cell>
          <cell r="F4065" t="str">
            <v>m</v>
          </cell>
          <cell r="G4065">
            <v>530.51</v>
          </cell>
          <cell r="H4065">
            <v>1708.91</v>
          </cell>
          <cell r="I4065" t="str">
            <v>25.3 , 25.4</v>
          </cell>
        </row>
        <row r="4066">
          <cell r="A4066" t="str">
            <v>25-38</v>
          </cell>
          <cell r="B4066" t="str">
            <v>Providing and Fixing GI wire gauze 24 SWG, (12x12) meshes per sq.in., fixed to steel windows or doors etc, complete in all respects</v>
          </cell>
          <cell r="C4066" t="str">
            <v>Sft</v>
          </cell>
          <cell r="D4066">
            <v>119.07</v>
          </cell>
          <cell r="E4066">
            <v>225.88</v>
          </cell>
          <cell r="F4066" t="str">
            <v>m2</v>
          </cell>
          <cell r="G4066">
            <v>1281.19</v>
          </cell>
          <cell r="H4066">
            <v>2430.5</v>
          </cell>
          <cell r="I4066" t="str">
            <v>25.3 , 25.4</v>
          </cell>
        </row>
        <row r="4067">
          <cell r="A4067" t="str">
            <v>25-39-a-01</v>
          </cell>
          <cell r="B4067"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4067" t="str">
            <v>Sft</v>
          </cell>
          <cell r="D4067">
            <v>34.909999999999997</v>
          </cell>
          <cell r="E4067">
            <v>683.58</v>
          </cell>
          <cell r="F4067" t="str">
            <v>m2</v>
          </cell>
          <cell r="G4067">
            <v>375.66</v>
          </cell>
          <cell r="H4067">
            <v>7355.29</v>
          </cell>
          <cell r="I4067" t="str">
            <v>25.3 , 25.4</v>
          </cell>
        </row>
        <row r="4068">
          <cell r="A4068" t="str">
            <v>25-39-a-02</v>
          </cell>
          <cell r="B4068"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4068" t="str">
            <v>Sft</v>
          </cell>
          <cell r="D4068">
            <v>34.909999999999997</v>
          </cell>
          <cell r="E4068">
            <v>689.55</v>
          </cell>
          <cell r="F4068" t="str">
            <v>m2</v>
          </cell>
          <cell r="G4068">
            <v>375.66</v>
          </cell>
          <cell r="H4068">
            <v>7419.58</v>
          </cell>
        </row>
        <row r="4069">
          <cell r="A4069" t="str">
            <v>25-39-a-03</v>
          </cell>
          <cell r="B4069"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4069" t="str">
            <v>Sft</v>
          </cell>
          <cell r="D4069">
            <v>34.909999999999997</v>
          </cell>
          <cell r="E4069">
            <v>699.11</v>
          </cell>
          <cell r="F4069" t="str">
            <v>m2</v>
          </cell>
          <cell r="G4069">
            <v>375.66</v>
          </cell>
          <cell r="H4069">
            <v>7522.44</v>
          </cell>
        </row>
        <row r="4070">
          <cell r="A4070" t="str">
            <v>25-39-a-04</v>
          </cell>
          <cell r="B407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4070" t="str">
            <v>Sft</v>
          </cell>
          <cell r="D4070">
            <v>34.909999999999997</v>
          </cell>
          <cell r="E4070">
            <v>707.48</v>
          </cell>
          <cell r="F4070" t="str">
            <v>m2</v>
          </cell>
          <cell r="G4070">
            <v>375.66</v>
          </cell>
          <cell r="H4070">
            <v>7612.45</v>
          </cell>
        </row>
        <row r="4071">
          <cell r="A4071" t="str">
            <v>25-39-a-05</v>
          </cell>
          <cell r="B407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4071" t="str">
            <v>Sft</v>
          </cell>
          <cell r="D4071">
            <v>34.909999999999997</v>
          </cell>
          <cell r="E4071">
            <v>716.44</v>
          </cell>
          <cell r="F4071" t="str">
            <v>m2</v>
          </cell>
          <cell r="G4071">
            <v>375.66</v>
          </cell>
          <cell r="H4071">
            <v>7708.89</v>
          </cell>
        </row>
        <row r="4072">
          <cell r="A4072" t="str">
            <v>25-39-b-01</v>
          </cell>
          <cell r="B4072" t="str">
            <v>Providing and Fixing steel windows 18 gauge with openable glazed panels With 22 SWG wire gauze : Glass pane 2mm</v>
          </cell>
          <cell r="C4072" t="str">
            <v>Sft</v>
          </cell>
          <cell r="D4072">
            <v>38.590000000000003</v>
          </cell>
          <cell r="E4072">
            <v>781.17</v>
          </cell>
          <cell r="F4072" t="str">
            <v>m2</v>
          </cell>
          <cell r="G4072">
            <v>415.2</v>
          </cell>
          <cell r="H4072">
            <v>8405.3799999999992</v>
          </cell>
        </row>
        <row r="4073">
          <cell r="A4073" t="str">
            <v>25-39-b-02</v>
          </cell>
          <cell r="B4073" t="str">
            <v>Providing and Fixing steel windows 18 gauge with openable glazed panels With 22 SWG wire gauze : Glass pane 2.5mm</v>
          </cell>
          <cell r="C4073" t="str">
            <v>Sft</v>
          </cell>
          <cell r="D4073">
            <v>38.590000000000003</v>
          </cell>
          <cell r="E4073">
            <v>781.17</v>
          </cell>
          <cell r="F4073" t="str">
            <v>m2</v>
          </cell>
          <cell r="G4073">
            <v>415.2</v>
          </cell>
          <cell r="H4073">
            <v>8405.3799999999992</v>
          </cell>
        </row>
        <row r="4074">
          <cell r="A4074" t="str">
            <v>25-39-b-03</v>
          </cell>
          <cell r="B4074" t="str">
            <v>Providing and Fixing steel windows 18 gauge with openable glazed panels With 22 SWG wire gauze : Glass pane 3mm</v>
          </cell>
          <cell r="C4074" t="str">
            <v>Sft</v>
          </cell>
          <cell r="D4074">
            <v>38.590000000000003</v>
          </cell>
          <cell r="E4074">
            <v>796.7</v>
          </cell>
          <cell r="F4074" t="str">
            <v>m2</v>
          </cell>
          <cell r="G4074">
            <v>415.2</v>
          </cell>
          <cell r="H4074">
            <v>8572.5300000000007</v>
          </cell>
        </row>
        <row r="4075">
          <cell r="A4075" t="str">
            <v>25-39-b-04</v>
          </cell>
          <cell r="B4075" t="str">
            <v>Providing and Fixing steel windows 18 gauge with openable glazed panels With 22 SWG wire gauze : Glass pane 4mm</v>
          </cell>
          <cell r="C4075" t="str">
            <v>Sft</v>
          </cell>
          <cell r="D4075">
            <v>38.590000000000003</v>
          </cell>
          <cell r="E4075">
            <v>805.07</v>
          </cell>
          <cell r="F4075" t="str">
            <v>m2</v>
          </cell>
          <cell r="G4075">
            <v>415.2</v>
          </cell>
          <cell r="H4075">
            <v>8662.5400000000009</v>
          </cell>
        </row>
        <row r="4076">
          <cell r="A4076" t="str">
            <v>25-39-b-05</v>
          </cell>
          <cell r="B4076" t="str">
            <v>Providing and Fixing steel windows 18 gauge with openable glazed panels With 22 SWG wire gauze : Glass pane 5mm</v>
          </cell>
          <cell r="C4076" t="str">
            <v>Sft</v>
          </cell>
          <cell r="D4076">
            <v>38.590000000000003</v>
          </cell>
          <cell r="E4076">
            <v>814.03</v>
          </cell>
          <cell r="F4076" t="str">
            <v>m2</v>
          </cell>
          <cell r="G4076">
            <v>415.2</v>
          </cell>
          <cell r="H4076">
            <v>8758.98</v>
          </cell>
        </row>
        <row r="4077">
          <cell r="A4077" t="str">
            <v>25-40</v>
          </cell>
          <cell r="B4077" t="str">
            <v>Providing and Fixing steel windows 18 gauge with openable glazed panels With 22 SWG wire gauze :</v>
          </cell>
          <cell r="C4077" t="str">
            <v>Sft</v>
          </cell>
          <cell r="D4077">
            <v>597.19000000000005</v>
          </cell>
          <cell r="E4077">
            <v>1099.0899999999999</v>
          </cell>
          <cell r="F4077" t="str">
            <v>m2</v>
          </cell>
          <cell r="G4077">
            <v>6425.74</v>
          </cell>
          <cell r="H4077">
            <v>11826.19</v>
          </cell>
        </row>
        <row r="4078">
          <cell r="A4078" t="str">
            <v>25-41</v>
          </cell>
          <cell r="B4078" t="str">
            <v>Providing and Fixing angle iron railing with MS Pipe 2" dia at top and at Mid-height, using 2.5"x2.5"x3/8" angle iron post 4.5' long, 5" to 6" apart, complete</v>
          </cell>
          <cell r="C4078" t="str">
            <v>Rft</v>
          </cell>
          <cell r="D4078">
            <v>330.75</v>
          </cell>
          <cell r="E4078">
            <v>1470.37</v>
          </cell>
          <cell r="F4078" t="str">
            <v>m</v>
          </cell>
          <cell r="G4078">
            <v>1085.1400000000001</v>
          </cell>
          <cell r="H4078">
            <v>4824.04</v>
          </cell>
          <cell r="I4078" t="str">
            <v>25.7.4</v>
          </cell>
        </row>
        <row r="4079">
          <cell r="A4079" t="str">
            <v>25-42</v>
          </cell>
          <cell r="B4079" t="str">
            <v>Providing and fixing barbed wire (12 Guage) fencing consisting of 1.5"x1.5"x3/16" angle iron post  3.25 ft long, 5 to 6 ft centre to centre embedded in cement concrete 1:2:4 base of size 9"x9"x12", and 3 rows of barbed wire, painting posts, etc. complete in all respects.</v>
          </cell>
          <cell r="C4079" t="str">
            <v>Rft</v>
          </cell>
          <cell r="D4079">
            <v>71.42</v>
          </cell>
          <cell r="E4079">
            <v>193.26</v>
          </cell>
          <cell r="F4079" t="str">
            <v>m</v>
          </cell>
          <cell r="G4079">
            <v>234.33</v>
          </cell>
          <cell r="H4079">
            <v>634.04999999999995</v>
          </cell>
          <cell r="I4079" t="str">
            <v>25.7.4</v>
          </cell>
        </row>
        <row r="4080">
          <cell r="A4080" t="str">
            <v>25-43</v>
          </cell>
          <cell r="B4080"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4080" t="str">
            <v>Rft</v>
          </cell>
          <cell r="D4080">
            <v>76.44</v>
          </cell>
          <cell r="E4080">
            <v>217.2</v>
          </cell>
          <cell r="F4080" t="str">
            <v>m</v>
          </cell>
          <cell r="G4080">
            <v>250.79</v>
          </cell>
          <cell r="H4080">
            <v>712.58</v>
          </cell>
          <cell r="I4080" t="str">
            <v>25.7.4</v>
          </cell>
        </row>
        <row r="4081">
          <cell r="A4081" t="str">
            <v>25-44</v>
          </cell>
          <cell r="B4081" t="str">
            <v>Supplying and Fixing 18SWG Steel Almirah, 12" max depth including box shelves, back, shelves, lock, spray paint complete</v>
          </cell>
          <cell r="C4081" t="str">
            <v>Sft</v>
          </cell>
          <cell r="D4081">
            <v>140.66</v>
          </cell>
          <cell r="E4081">
            <v>918.79</v>
          </cell>
          <cell r="F4081" t="str">
            <v>m2</v>
          </cell>
          <cell r="G4081">
            <v>1513.51</v>
          </cell>
          <cell r="H4081">
            <v>9886.1299999999992</v>
          </cell>
        </row>
        <row r="4082">
          <cell r="A4082" t="str">
            <v>25-45-a</v>
          </cell>
          <cell r="B4082" t="str">
            <v>Supplying and Fixing 18 SWG MS Sheet Door with angle iron frame (1.5"x1.5"x1/8"), bolt, hinges, paint etc complete</v>
          </cell>
          <cell r="C4082" t="str">
            <v>Sft</v>
          </cell>
          <cell r="D4082">
            <v>147.72</v>
          </cell>
          <cell r="E4082">
            <v>649</v>
          </cell>
          <cell r="F4082" t="str">
            <v>m2</v>
          </cell>
          <cell r="G4082">
            <v>1589.43</v>
          </cell>
          <cell r="H4082">
            <v>6983.27</v>
          </cell>
        </row>
        <row r="4083">
          <cell r="A4083" t="str">
            <v>25-45-b</v>
          </cell>
          <cell r="B4083" t="str">
            <v>Supplying and Fixing 18 SWG MS Sheet Gate with angle iron frame (2"x2"x3/16") with side window, lock, painting etc</v>
          </cell>
          <cell r="C4083" t="str">
            <v>Sft</v>
          </cell>
          <cell r="D4083">
            <v>240.01</v>
          </cell>
          <cell r="E4083">
            <v>888.56</v>
          </cell>
          <cell r="F4083" t="str">
            <v>m2</v>
          </cell>
          <cell r="G4083">
            <v>2582.5500000000002</v>
          </cell>
          <cell r="H4083">
            <v>9560.8700000000008</v>
          </cell>
        </row>
        <row r="4084">
          <cell r="A4084" t="str">
            <v>25-46</v>
          </cell>
          <cell r="B4084" t="str">
            <v>Erection of Steel Girder 4"x8"x3/16" (Commercial size) including fitting in position</v>
          </cell>
          <cell r="C4084" t="str">
            <v>Rft</v>
          </cell>
          <cell r="D4084">
            <v>378.98</v>
          </cell>
          <cell r="E4084">
            <v>653.83000000000004</v>
          </cell>
          <cell r="F4084" t="str">
            <v>m</v>
          </cell>
          <cell r="G4084">
            <v>1243.3900000000001</v>
          </cell>
          <cell r="H4084">
            <v>2145.13</v>
          </cell>
          <cell r="I4084" t="str">
            <v>25.4.2</v>
          </cell>
        </row>
        <row r="4085">
          <cell r="A4085" t="str">
            <v>25-47</v>
          </cell>
          <cell r="B4085" t="str">
            <v>Supply and fixing of fancy type stainless steel chromium plate 2" dia pipes stair railing 3/4" dia pipe fixed on specified space on steps in horizontal positions, complete in all respects</v>
          </cell>
          <cell r="C4085" t="str">
            <v>Rft</v>
          </cell>
          <cell r="D4085">
            <v>307.77999999999997</v>
          </cell>
          <cell r="E4085">
            <v>1383.28</v>
          </cell>
          <cell r="F4085" t="str">
            <v>m</v>
          </cell>
          <cell r="G4085">
            <v>1009.78</v>
          </cell>
          <cell r="H4085">
            <v>4538.32</v>
          </cell>
          <cell r="I4085" t="str">
            <v>25.7.4</v>
          </cell>
        </row>
        <row r="4086">
          <cell r="A4086" t="str">
            <v>25-48</v>
          </cell>
          <cell r="B4086" t="str">
            <v>Removing &amp; folding design paracutist cloth shade with steel rope size 85'×50' complete in all respects</v>
          </cell>
          <cell r="C4086" t="str">
            <v>sft</v>
          </cell>
          <cell r="D4086">
            <v>367.5</v>
          </cell>
          <cell r="E4086">
            <v>367.5</v>
          </cell>
          <cell r="F4086" t="str">
            <v>m2</v>
          </cell>
          <cell r="G4086">
            <v>3954.3</v>
          </cell>
          <cell r="H4086">
            <v>3954.3</v>
          </cell>
        </row>
        <row r="4087">
          <cell r="A4087" t="str">
            <v>25-49</v>
          </cell>
          <cell r="B4087" t="str">
            <v>Providing and Fixing of Steel chowkat including GI sheet (heavy gauge) with holdfast embedded in PCC 5" to 6" wide</v>
          </cell>
          <cell r="C4087" t="str">
            <v>Kg</v>
          </cell>
          <cell r="D4087">
            <v>81.58</v>
          </cell>
          <cell r="E4087">
            <v>254.86</v>
          </cell>
          <cell r="F4087" t="str">
            <v>Kg</v>
          </cell>
          <cell r="G4087">
            <v>81.58</v>
          </cell>
          <cell r="H4087">
            <v>254.86</v>
          </cell>
          <cell r="I4087" t="str">
            <v>25.4.8</v>
          </cell>
        </row>
        <row r="4088">
          <cell r="A4088" t="str">
            <v>25-50-a</v>
          </cell>
          <cell r="B4088" t="str">
            <v>Providing and Fixing of Steel Bracket (heavy) for Split Unit outside</v>
          </cell>
          <cell r="C4088" t="str">
            <v>Each</v>
          </cell>
          <cell r="D4088">
            <v>95.55</v>
          </cell>
          <cell r="E4088">
            <v>693.05</v>
          </cell>
          <cell r="F4088" t="str">
            <v>Each</v>
          </cell>
          <cell r="G4088">
            <v>95.55</v>
          </cell>
          <cell r="H4088">
            <v>693.05</v>
          </cell>
        </row>
        <row r="4089">
          <cell r="A4089" t="str">
            <v>25-50-b</v>
          </cell>
          <cell r="B4089" t="str">
            <v xml:space="preserve">Supply and fixing of steel bracket for curtain pipe </v>
          </cell>
          <cell r="C4089" t="str">
            <v>Each</v>
          </cell>
          <cell r="D4089">
            <v>36.75</v>
          </cell>
          <cell r="E4089">
            <v>156.25</v>
          </cell>
          <cell r="F4089" t="str">
            <v>Each</v>
          </cell>
          <cell r="G4089">
            <v>36.75</v>
          </cell>
          <cell r="H4089">
            <v>156.25</v>
          </cell>
          <cell r="I4089" t="str">
            <v>25.7.4</v>
          </cell>
        </row>
        <row r="4090">
          <cell r="A4090" t="str">
            <v>25-51</v>
          </cell>
          <cell r="B4090" t="str">
            <v>Supply and Fixing of Tee Iron (2''x2''x1/8'') </v>
          </cell>
          <cell r="C4090" t="str">
            <v>RFT</v>
          </cell>
          <cell r="D4090">
            <v>40.42</v>
          </cell>
          <cell r="E4090">
            <v>171.88</v>
          </cell>
          <cell r="F4090" t="str">
            <v>m</v>
          </cell>
          <cell r="G4090">
            <v>132.63</v>
          </cell>
          <cell r="H4090">
            <v>563.89</v>
          </cell>
          <cell r="I4090" t="str">
            <v>25.3.8</v>
          </cell>
        </row>
        <row r="4091">
          <cell r="A4091" t="str">
            <v>25-52</v>
          </cell>
          <cell r="B4091" t="str">
            <v>Providing, making &amp; fixing of Steel manhole cover i/c angle iron (1 1/2" x 1 1/4" x 1/8") frame with M.S. sheet'complete .</v>
          </cell>
          <cell r="C4091" t="str">
            <v>Each</v>
          </cell>
          <cell r="D4091">
            <v>294</v>
          </cell>
          <cell r="E4091">
            <v>679.98</v>
          </cell>
          <cell r="F4091" t="str">
            <v>Each</v>
          </cell>
          <cell r="G4091">
            <v>294</v>
          </cell>
          <cell r="H4091">
            <v>679.98</v>
          </cell>
        </row>
        <row r="4092">
          <cell r="A4092" t="str">
            <v>25-53</v>
          </cell>
          <cell r="B4092" t="str">
            <v>Providing, making and fixing of steel grill of MS pipe (2"x1") omamental design i/c cost of paiting complete.</v>
          </cell>
          <cell r="C4092" t="str">
            <v>Sft</v>
          </cell>
          <cell r="D4092">
            <v>191.1</v>
          </cell>
          <cell r="E4092">
            <v>597.54999999999995</v>
          </cell>
          <cell r="F4092" t="str">
            <v>m2</v>
          </cell>
          <cell r="G4092">
            <v>2056.2399999999998</v>
          </cell>
          <cell r="H4092">
            <v>6429.59</v>
          </cell>
        </row>
        <row r="4093">
          <cell r="A4093" t="str">
            <v>25-54</v>
          </cell>
          <cell r="B4093" t="str">
            <v xml:space="preserve">Minor repair of steel joinery complete. </v>
          </cell>
          <cell r="C4093" t="str">
            <v>Sft</v>
          </cell>
          <cell r="D4093">
            <v>36.770000000000003</v>
          </cell>
          <cell r="E4093">
            <v>52.73</v>
          </cell>
          <cell r="F4093" t="str">
            <v>m2</v>
          </cell>
          <cell r="G4093">
            <v>395.63</v>
          </cell>
          <cell r="H4093">
            <v>567.32000000000005</v>
          </cell>
        </row>
        <row r="4094">
          <cell r="A4094" t="str">
            <v>25-55</v>
          </cell>
          <cell r="B4094" t="str">
            <v>Supply and Fixing of steel ladder 5' dia upto 15' height with umbrella railing complete in all respect</v>
          </cell>
          <cell r="C4094" t="str">
            <v>Each</v>
          </cell>
          <cell r="D4094">
            <v>3307.5</v>
          </cell>
          <cell r="E4094">
            <v>14062.5</v>
          </cell>
          <cell r="F4094" t="str">
            <v>Each</v>
          </cell>
          <cell r="G4094">
            <v>3307.5</v>
          </cell>
          <cell r="H4094">
            <v>14062.5</v>
          </cell>
        </row>
        <row r="4095">
          <cell r="A4095" t="str">
            <v>25-56</v>
          </cell>
          <cell r="B4095" t="str">
            <v xml:space="preserve">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 </v>
          </cell>
          <cell r="C4095" t="str">
            <v>Sft</v>
          </cell>
          <cell r="D4095">
            <v>225.32</v>
          </cell>
          <cell r="E4095">
            <v>548.91999999999996</v>
          </cell>
          <cell r="F4095" t="str">
            <v>m2</v>
          </cell>
          <cell r="G4095">
            <v>2424.4499999999998</v>
          </cell>
          <cell r="H4095">
            <v>5906.43</v>
          </cell>
        </row>
        <row r="4096">
          <cell r="A4096" t="str">
            <v>25-57</v>
          </cell>
          <cell r="B4096" t="str">
            <v>Providing &amp; Fixing of M.S Girder (WF 10x30) Duly painted including red oxide primer, complete in all respects.</v>
          </cell>
          <cell r="C4096" t="str">
            <v>Rft</v>
          </cell>
          <cell r="D4096">
            <v>796.67</v>
          </cell>
          <cell r="E4096">
            <v>1143.22</v>
          </cell>
          <cell r="F4096" t="str">
            <v>m</v>
          </cell>
          <cell r="G4096">
            <v>2613.7399999999998</v>
          </cell>
          <cell r="H4096">
            <v>3750.71</v>
          </cell>
        </row>
        <row r="4097">
          <cell r="A4097" t="str">
            <v>25-58-a</v>
          </cell>
          <cell r="B4097" t="str">
            <v>Supply and Fixing of 27-SWG CGI sheets on existing truss frame complete in all respect.</v>
          </cell>
          <cell r="C4097" t="str">
            <v>Sft</v>
          </cell>
          <cell r="D4097">
            <v>161.69999999999999</v>
          </cell>
          <cell r="E4097">
            <v>293.14999999999998</v>
          </cell>
          <cell r="F4097" t="str">
            <v>m2</v>
          </cell>
          <cell r="G4097">
            <v>1739.89</v>
          </cell>
          <cell r="H4097">
            <v>3154.29</v>
          </cell>
        </row>
        <row r="4098">
          <cell r="A4098" t="str">
            <v>25-58-b</v>
          </cell>
          <cell r="B4098" t="str">
            <v>Providing and fixing of parking shed consisting of CGI Sheet, tubular pipe frame (heavy) quality and circular columns excluding cost of foundation.</v>
          </cell>
          <cell r="C4098" t="str">
            <v>Sft</v>
          </cell>
          <cell r="D4098">
            <v>22.44</v>
          </cell>
          <cell r="E4098">
            <v>449.45</v>
          </cell>
          <cell r="F4098" t="str">
            <v>m2</v>
          </cell>
          <cell r="G4098">
            <v>241.41</v>
          </cell>
          <cell r="H4098">
            <v>4836.1000000000004</v>
          </cell>
        </row>
        <row r="4099">
          <cell r="A4099" t="str">
            <v>25-58-c</v>
          </cell>
          <cell r="B4099" t="str">
            <v>Providing and fixing of parking shed consisting of fiber glass Sheet, tubular pipe frame (heavy) quality and circular columns excluding cost of foundation.</v>
          </cell>
          <cell r="C4099" t="str">
            <v>Sft</v>
          </cell>
          <cell r="D4099">
            <v>22.44</v>
          </cell>
          <cell r="E4099">
            <v>536.69000000000005</v>
          </cell>
          <cell r="F4099" t="str">
            <v>m2</v>
          </cell>
          <cell r="G4099">
            <v>241.41</v>
          </cell>
          <cell r="H4099">
            <v>5774.75</v>
          </cell>
        </row>
        <row r="4100">
          <cell r="A4100" t="str">
            <v>25-58-d</v>
          </cell>
          <cell r="B4100" t="str">
            <v>Providing and fixing of cantiliver type parking shed consisting of fiber glass sheet, tubular pipe frame (heavy) quality , triangular frame supports excluding cost of foundation.</v>
          </cell>
          <cell r="C4100" t="str">
            <v>Sft</v>
          </cell>
          <cell r="D4100">
            <v>22.23</v>
          </cell>
          <cell r="E4100">
            <v>882.76</v>
          </cell>
          <cell r="F4100" t="str">
            <v>m2</v>
          </cell>
          <cell r="G4100">
            <v>239.24</v>
          </cell>
          <cell r="H4100">
            <v>9498.49</v>
          </cell>
        </row>
        <row r="4101">
          <cell r="A4101" t="str">
            <v>25-59</v>
          </cell>
          <cell r="B4101" t="str">
            <v>Making &amp; Fixing of steel racks 1.5" depth i/e angle iron welding jointing with 3- coats painting complete</v>
          </cell>
          <cell r="C4101" t="str">
            <v>Sft</v>
          </cell>
          <cell r="D4101">
            <v>36.22</v>
          </cell>
          <cell r="E4101">
            <v>410.84</v>
          </cell>
          <cell r="F4101" t="str">
            <v>m2</v>
          </cell>
          <cell r="G4101">
            <v>389.7</v>
          </cell>
          <cell r="H4101">
            <v>4420.68</v>
          </cell>
        </row>
        <row r="4102">
          <cell r="A4102" t="str">
            <v>25-60-a</v>
          </cell>
          <cell r="B4102" t="str">
            <v>Supply and fixing razor wire (2'-0" dia) consisting of 1-1/2"X1-1/2"X3/16" angle iron Y post 2'-6" long 6' to 8' center to center embedded in concrete block of size 3"X9"X6" (PCC 1:2:4), at top of boundary wall including painting posts etc. Complete in all respects.</v>
          </cell>
          <cell r="C4102" t="str">
            <v>Rft</v>
          </cell>
          <cell r="D4102">
            <v>42.26</v>
          </cell>
          <cell r="E4102">
            <v>257.11</v>
          </cell>
          <cell r="F4102" t="str">
            <v>m</v>
          </cell>
          <cell r="G4102">
            <v>138.66</v>
          </cell>
          <cell r="H4102">
            <v>843.54</v>
          </cell>
        </row>
        <row r="4103">
          <cell r="A4103" t="str">
            <v>25-60-b</v>
          </cell>
          <cell r="B4103" t="str">
            <v>Supply and fixing razor wire (1'-6" dia) consisting of 1-1/2"X1-1/2"X3/16" angle iron Y post 2'-6" long 6' to 8' center to center embedded in concrete block of size 3"X9"X6" (PCC 1:2:4), at top of boundary wall including painting posts etc. Complete in all respects.</v>
          </cell>
          <cell r="C4103" t="str">
            <v>Rft</v>
          </cell>
          <cell r="D4103">
            <v>42.26</v>
          </cell>
          <cell r="E4103">
            <v>179.44</v>
          </cell>
          <cell r="F4103" t="str">
            <v>m</v>
          </cell>
          <cell r="G4103">
            <v>138.66</v>
          </cell>
          <cell r="H4103">
            <v>588.70000000000005</v>
          </cell>
        </row>
        <row r="4104">
          <cell r="A4104" t="str">
            <v>25-60-c</v>
          </cell>
          <cell r="B4104" t="str">
            <v>Supply and fixing razor wire (2'-0" dia) consisting of 1-1/2"X1-1/2"X3/16" angle iron Y post 2'-6" long 6' to 8' center to center fixed with bolt anchorage, at top of boundary wall including painting posts etc. Complete in all respects.</v>
          </cell>
          <cell r="C4104" t="str">
            <v>Rft</v>
          </cell>
          <cell r="D4104">
            <v>42.26</v>
          </cell>
          <cell r="E4104">
            <v>269.41000000000003</v>
          </cell>
          <cell r="F4104" t="str">
            <v>m</v>
          </cell>
          <cell r="G4104">
            <v>138.66</v>
          </cell>
          <cell r="H4104">
            <v>883.88</v>
          </cell>
        </row>
        <row r="4105">
          <cell r="A4105" t="str">
            <v>25-60-d</v>
          </cell>
          <cell r="B4105" t="str">
            <v>Supply and fixing razor wire (1'-6" dia) consisting of 1-1/2"X1-1/2"X3/16" angle iron Y post 2'-6" long 6' to 8' center to center fixed with bolt anchorage, at top of boundary wall including painting posts etc. Complete in all respects.</v>
          </cell>
          <cell r="C4105" t="str">
            <v>Rft</v>
          </cell>
          <cell r="D4105">
            <v>42.26</v>
          </cell>
          <cell r="E4105">
            <v>191.73</v>
          </cell>
          <cell r="F4105" t="str">
            <v>m</v>
          </cell>
          <cell r="G4105">
            <v>138.66</v>
          </cell>
          <cell r="H4105">
            <v>629.04999999999995</v>
          </cell>
        </row>
        <row r="4106">
          <cell r="A4106" t="str">
            <v>25-61</v>
          </cell>
          <cell r="B4106" t="str">
            <v>Supply and fixing of steel door comprising of steel pipe frame of size 1.25" x 2.5" &amp; 1.25" x 2.5" square pipe at lock rail &amp; devider above and below lock rail using 28 SWG plain sheet on both sides injcluding hold fast, hinges &amp; painting complete.</v>
          </cell>
          <cell r="C4106" t="str">
            <v>Sft</v>
          </cell>
          <cell r="D4106">
            <v>128.99</v>
          </cell>
          <cell r="E4106">
            <v>614.95000000000005</v>
          </cell>
          <cell r="F4106" t="str">
            <v>m2</v>
          </cell>
          <cell r="G4106">
            <v>1387.96</v>
          </cell>
          <cell r="H4106">
            <v>6616.81</v>
          </cell>
        </row>
        <row r="4107">
          <cell r="A4107" t="str">
            <v>26-01-a-01</v>
          </cell>
          <cell r="B4107"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7" t="str">
            <v>No</v>
          </cell>
          <cell r="D4107">
            <v>367.5</v>
          </cell>
          <cell r="E4107">
            <v>33536.14</v>
          </cell>
          <cell r="F4107" t="str">
            <v>No</v>
          </cell>
          <cell r="G4107">
            <v>367.5</v>
          </cell>
          <cell r="H4107">
            <v>33536.14</v>
          </cell>
          <cell r="I4107" t="str">
            <v>26.6.6</v>
          </cell>
        </row>
        <row r="4108">
          <cell r="A4108" t="str">
            <v>26-01-a-02</v>
          </cell>
          <cell r="B4108"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4108" t="str">
            <v>No</v>
          </cell>
          <cell r="D4108">
            <v>627.80999999999995</v>
          </cell>
          <cell r="E4108">
            <v>31406.45</v>
          </cell>
          <cell r="F4108" t="str">
            <v>No</v>
          </cell>
          <cell r="G4108">
            <v>627.80999999999995</v>
          </cell>
          <cell r="H4108">
            <v>31406.45</v>
          </cell>
          <cell r="I4108" t="str">
            <v>26.6.6</v>
          </cell>
        </row>
        <row r="4109">
          <cell r="A4109" t="str">
            <v>26-01-a-03</v>
          </cell>
          <cell r="B4109"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09" t="str">
            <v>No</v>
          </cell>
          <cell r="D4109">
            <v>828.71</v>
          </cell>
          <cell r="E4109">
            <v>47142.35</v>
          </cell>
          <cell r="F4109" t="str">
            <v>No</v>
          </cell>
          <cell r="G4109">
            <v>828.71</v>
          </cell>
          <cell r="H4109">
            <v>47142.35</v>
          </cell>
          <cell r="I4109" t="str">
            <v>26.6.6</v>
          </cell>
        </row>
        <row r="4110">
          <cell r="A4110" t="str">
            <v>26-01-a-04</v>
          </cell>
          <cell r="B4110"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4110" t="str">
            <v>No</v>
          </cell>
          <cell r="D4110">
            <v>828.71</v>
          </cell>
          <cell r="E4110">
            <v>44752.35</v>
          </cell>
          <cell r="F4110" t="str">
            <v>No</v>
          </cell>
          <cell r="G4110">
            <v>828.71</v>
          </cell>
          <cell r="H4110">
            <v>44752.35</v>
          </cell>
          <cell r="I4110" t="str">
            <v>26.6.6</v>
          </cell>
        </row>
        <row r="4111">
          <cell r="A4111" t="str">
            <v>26-01-a-05</v>
          </cell>
          <cell r="B4111"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4111" t="str">
            <v>No</v>
          </cell>
          <cell r="D4111">
            <v>1255.6199999999999</v>
          </cell>
          <cell r="E4111">
            <v>63104.26</v>
          </cell>
          <cell r="F4111" t="str">
            <v>No</v>
          </cell>
          <cell r="G4111">
            <v>1255.6199999999999</v>
          </cell>
          <cell r="H4111">
            <v>63104.26</v>
          </cell>
          <cell r="I4111" t="str">
            <v>26.6.6</v>
          </cell>
        </row>
        <row r="4112">
          <cell r="A4112" t="str">
            <v>26-01-a-06</v>
          </cell>
          <cell r="B4112"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4112" t="str">
            <v>No</v>
          </cell>
          <cell r="D4112">
            <v>1255.6199999999999</v>
          </cell>
          <cell r="E4112">
            <v>60714.26</v>
          </cell>
          <cell r="F4112" t="str">
            <v>No</v>
          </cell>
          <cell r="G4112">
            <v>1255.6199999999999</v>
          </cell>
          <cell r="H4112">
            <v>60714.26</v>
          </cell>
          <cell r="I4112" t="str">
            <v>0.00</v>
          </cell>
        </row>
        <row r="4113">
          <cell r="A4113" t="str">
            <v>26-01-b-01</v>
          </cell>
          <cell r="B4113" t="str">
            <v>Supply and Erection PVC flexible pipe  : 1" i/d</v>
          </cell>
          <cell r="C4113" t="str">
            <v>Rft</v>
          </cell>
          <cell r="D4113">
            <v>7.35</v>
          </cell>
          <cell r="E4113">
            <v>85.02</v>
          </cell>
          <cell r="F4113" t="str">
            <v>m</v>
          </cell>
          <cell r="G4113">
            <v>24.11</v>
          </cell>
          <cell r="H4113">
            <v>278.95</v>
          </cell>
          <cell r="I4113" t="str">
            <v>26.2.4</v>
          </cell>
        </row>
        <row r="4114">
          <cell r="A4114" t="str">
            <v>26-01-b-02</v>
          </cell>
          <cell r="B4114" t="str">
            <v>Supply and Erection PVC flexible pipe  : 1.5" i/d</v>
          </cell>
          <cell r="C4114" t="str">
            <v>Rft</v>
          </cell>
          <cell r="D4114">
            <v>7.35</v>
          </cell>
          <cell r="E4114">
            <v>108.92</v>
          </cell>
          <cell r="F4114" t="str">
            <v>m</v>
          </cell>
          <cell r="G4114">
            <v>24.11</v>
          </cell>
          <cell r="H4114">
            <v>357.37</v>
          </cell>
          <cell r="I4114" t="str">
            <v>15.2.4</v>
          </cell>
        </row>
        <row r="4115">
          <cell r="A4115" t="str">
            <v>26-01-b-03</v>
          </cell>
          <cell r="B4115" t="str">
            <v>Supply and Erection PVC flexible pipe  : 2" i/d</v>
          </cell>
          <cell r="C4115" t="str">
            <v>Rft</v>
          </cell>
          <cell r="D4115">
            <v>7.35</v>
          </cell>
          <cell r="E4115">
            <v>120.88</v>
          </cell>
          <cell r="F4115" t="str">
            <v>m</v>
          </cell>
          <cell r="G4115">
            <v>24.11</v>
          </cell>
          <cell r="H4115">
            <v>396.57</v>
          </cell>
          <cell r="I4115" t="str">
            <v>15.2.4</v>
          </cell>
        </row>
        <row r="4116">
          <cell r="A4116" t="str">
            <v>26-01-c-01</v>
          </cell>
          <cell r="B4116" t="str">
            <v xml:space="preserve">Supply and Erection of pole mounted SMD type light road light fixture in Aluminium dia cast body with corrosioresisted powder coated finish (30-40 watts) with 12/24V DC LED </v>
          </cell>
          <cell r="C4116" t="str">
            <v>No</v>
          </cell>
          <cell r="D4116">
            <v>187.58</v>
          </cell>
          <cell r="E4116">
            <v>27777.51</v>
          </cell>
          <cell r="F4116" t="str">
            <v>No</v>
          </cell>
          <cell r="G4116">
            <v>187.58</v>
          </cell>
          <cell r="H4116">
            <v>27777.51</v>
          </cell>
          <cell r="I4116" t="str">
            <v>15.6.1</v>
          </cell>
        </row>
        <row r="4117">
          <cell r="A4117" t="str">
            <v>26-01-c-02</v>
          </cell>
          <cell r="B4117" t="str">
            <v xml:space="preserve">Supply and Erection of pole mounted SMD type light road light fixture in Aluminium dia cast body with corrosion resisted powder coated finish (60-70 watts) with 12/24V DC LED </v>
          </cell>
          <cell r="C4117" t="str">
            <v>No</v>
          </cell>
          <cell r="D4117">
            <v>187.58</v>
          </cell>
          <cell r="E4117">
            <v>38281.89</v>
          </cell>
          <cell r="F4117" t="str">
            <v>No</v>
          </cell>
          <cell r="G4117">
            <v>187.58</v>
          </cell>
          <cell r="H4117">
            <v>38281.89</v>
          </cell>
          <cell r="I4117" t="str">
            <v>15.6.1</v>
          </cell>
        </row>
        <row r="4118">
          <cell r="A4118" t="str">
            <v>26-01-c-03</v>
          </cell>
          <cell r="B4118" t="str">
            <v xml:space="preserve">Supply and Erection of pole mounted SMD type light road light fixture in Aluminium dia cast body with corrosion resisted powder coated finish (90-100) with 12/24V DC LED </v>
          </cell>
          <cell r="C4118" t="str">
            <v>No</v>
          </cell>
          <cell r="D4118">
            <v>187.58</v>
          </cell>
          <cell r="E4118">
            <v>51426.89</v>
          </cell>
          <cell r="F4118" t="str">
            <v>No</v>
          </cell>
          <cell r="G4118">
            <v>187.58</v>
          </cell>
          <cell r="H4118">
            <v>51426.89</v>
          </cell>
          <cell r="I4118" t="str">
            <v>15.6.1</v>
          </cell>
        </row>
        <row r="4119">
          <cell r="A4119" t="str">
            <v>26-01-c-04</v>
          </cell>
          <cell r="B4119" t="str">
            <v xml:space="preserve">Supply and Erection of pole mounted SMD type light road light fixture in Aluminium dia cast body with corrosion resisted powder coated finish (120-130) with 12/24V DC LED </v>
          </cell>
          <cell r="C4119" t="str">
            <v>No</v>
          </cell>
          <cell r="D4119">
            <v>187.58</v>
          </cell>
          <cell r="E4119">
            <v>66961.899999999994</v>
          </cell>
          <cell r="F4119" t="str">
            <v>No</v>
          </cell>
          <cell r="G4119">
            <v>187.58</v>
          </cell>
          <cell r="H4119">
            <v>66961.899999999994</v>
          </cell>
          <cell r="I4119" t="str">
            <v>15.6.1</v>
          </cell>
        </row>
        <row r="4120">
          <cell r="A4120" t="str">
            <v>26-01-c-05</v>
          </cell>
          <cell r="B4120" t="str">
            <v>Supply and Erection of AC ENERGY EFFICIENT LED LIGHT BULBS (7-10 W)</v>
          </cell>
          <cell r="C4120" t="str">
            <v>No</v>
          </cell>
          <cell r="D4120">
            <v>92.61</v>
          </cell>
          <cell r="E4120">
            <v>690.11</v>
          </cell>
          <cell r="F4120" t="str">
            <v>No</v>
          </cell>
          <cell r="G4120">
            <v>92.61</v>
          </cell>
          <cell r="H4120">
            <v>690.11</v>
          </cell>
          <cell r="I4120" t="str">
            <v>15.6.1</v>
          </cell>
        </row>
        <row r="4121">
          <cell r="A4121" t="str">
            <v>26-01-c-06</v>
          </cell>
          <cell r="B4121" t="str">
            <v>Supply and Erection of AC ENERGY EFFICIENT LED LIGHT BULBS (16-20 W)</v>
          </cell>
          <cell r="C4121" t="str">
            <v>No</v>
          </cell>
          <cell r="D4121">
            <v>92.61</v>
          </cell>
          <cell r="E4121">
            <v>869.36</v>
          </cell>
          <cell r="F4121" t="str">
            <v>No</v>
          </cell>
          <cell r="G4121">
            <v>92.61</v>
          </cell>
          <cell r="H4121">
            <v>869.36</v>
          </cell>
          <cell r="I4121" t="str">
            <v>15.6.1</v>
          </cell>
        </row>
        <row r="4122">
          <cell r="A4122" t="str">
            <v>26-01-c-07</v>
          </cell>
          <cell r="B4122" t="str">
            <v>Supply and Erection of AC ENERGY EFFICIENT LED LIGHT BULBS (21-30 W)</v>
          </cell>
          <cell r="C4122" t="str">
            <v>No</v>
          </cell>
          <cell r="D4122">
            <v>92.61</v>
          </cell>
          <cell r="E4122">
            <v>1048.6099999999999</v>
          </cell>
          <cell r="F4122" t="str">
            <v>No</v>
          </cell>
          <cell r="G4122">
            <v>92.61</v>
          </cell>
          <cell r="H4122">
            <v>1048.6099999999999</v>
          </cell>
          <cell r="I4122" t="str">
            <v>26.6.1</v>
          </cell>
        </row>
        <row r="4123">
          <cell r="A4123" t="str">
            <v>26-01-c-08</v>
          </cell>
          <cell r="B4123" t="str">
            <v>Supply and Erection of AC ENERGY EFFICIENT LED LIGHT BULBS (31-50 W)</v>
          </cell>
          <cell r="C4123" t="str">
            <v>No</v>
          </cell>
          <cell r="D4123">
            <v>92.61</v>
          </cell>
          <cell r="E4123">
            <v>1287.6099999999999</v>
          </cell>
          <cell r="F4123" t="str">
            <v>No</v>
          </cell>
          <cell r="G4123">
            <v>92.61</v>
          </cell>
          <cell r="H4123">
            <v>1287.6099999999999</v>
          </cell>
          <cell r="I4123" t="str">
            <v>26.6.1</v>
          </cell>
        </row>
        <row r="4124">
          <cell r="A4124" t="str">
            <v>26-01-c-09</v>
          </cell>
          <cell r="B4124" t="str">
            <v>Supply and Erection of DC ENERGY EFFICIENT LED LIGHT BULBS (51-100 W)</v>
          </cell>
          <cell r="C4124" t="str">
            <v>No</v>
          </cell>
          <cell r="D4124">
            <v>92.61</v>
          </cell>
          <cell r="E4124">
            <v>2482.61</v>
          </cell>
          <cell r="F4124" t="str">
            <v>No</v>
          </cell>
          <cell r="G4124">
            <v>92.61</v>
          </cell>
          <cell r="H4124">
            <v>2482.61</v>
          </cell>
          <cell r="I4124" t="str">
            <v>15.6.1</v>
          </cell>
        </row>
        <row r="4125">
          <cell r="A4125" t="str">
            <v>26-01-c-10</v>
          </cell>
          <cell r="B4125" t="str">
            <v>Supply and Erection of AC ENERGY EFFICIENT LED LIGHT BULBS (11-15 W)</v>
          </cell>
          <cell r="C4125" t="str">
            <v>No</v>
          </cell>
          <cell r="D4125">
            <v>92.61</v>
          </cell>
          <cell r="E4125">
            <v>803.64</v>
          </cell>
          <cell r="F4125" t="str">
            <v>no</v>
          </cell>
          <cell r="G4125">
            <v>92.61</v>
          </cell>
          <cell r="H4125">
            <v>803.64</v>
          </cell>
          <cell r="I4125" t="str">
            <v>26.34</v>
          </cell>
        </row>
        <row r="4126">
          <cell r="A4126" t="str">
            <v>26-01-d-01</v>
          </cell>
          <cell r="B4126" t="str">
            <v>Supply and Erection of Solar PV Module (Solar Panel) Mono-crystalline A-Grade (per Watt) (As per Approved Specifications)</v>
          </cell>
          <cell r="C4126" t="str">
            <v>Watt</v>
          </cell>
          <cell r="D4126">
            <v>0.88</v>
          </cell>
          <cell r="E4126">
            <v>72.58</v>
          </cell>
          <cell r="F4126" t="str">
            <v>Watt</v>
          </cell>
          <cell r="G4126">
            <v>0.88</v>
          </cell>
          <cell r="H4126">
            <v>72.58</v>
          </cell>
          <cell r="I4126" t="str">
            <v>26.10</v>
          </cell>
        </row>
        <row r="4127">
          <cell r="A4127" t="str">
            <v>26-01-d-02</v>
          </cell>
          <cell r="B4127" t="str">
            <v>Supply and Erection of Solar PV Module (Solar Panel) Poly-crystalline A-Grade (per Watt) (As per Approved Specifications)</v>
          </cell>
          <cell r="C4127" t="str">
            <v>Watt</v>
          </cell>
          <cell r="D4127">
            <v>0.88</v>
          </cell>
          <cell r="E4127">
            <v>70.19</v>
          </cell>
          <cell r="F4127" t="str">
            <v>Watt</v>
          </cell>
          <cell r="G4127">
            <v>0.88</v>
          </cell>
          <cell r="H4127">
            <v>70.19</v>
          </cell>
          <cell r="I4127" t="str">
            <v>26.10</v>
          </cell>
        </row>
        <row r="4128">
          <cell r="A4128" t="str">
            <v>26-01-e-01</v>
          </cell>
          <cell r="B4128" t="str">
            <v>Supply and Erection of MPPT Solar Light Charge Controller (10 Amps, 12/24 V) with all sort of electronic protections</v>
          </cell>
          <cell r="C4128" t="str">
            <v>No</v>
          </cell>
          <cell r="D4128">
            <v>92.61</v>
          </cell>
          <cell r="E4128">
            <v>11235.99</v>
          </cell>
          <cell r="F4128" t="str">
            <v>No</v>
          </cell>
          <cell r="G4128">
            <v>92.61</v>
          </cell>
          <cell r="H4128">
            <v>11235.99</v>
          </cell>
          <cell r="I4128" t="str">
            <v>26.41</v>
          </cell>
        </row>
        <row r="4129">
          <cell r="A4129" t="str">
            <v>26-01-e-02</v>
          </cell>
          <cell r="B4129" t="str">
            <v>Supply and Erection of MPPT Solar Light Charge Controller (15 Amps, 12/24 V) with all sort of electronic protections</v>
          </cell>
          <cell r="C4129" t="str">
            <v>No</v>
          </cell>
          <cell r="D4129">
            <v>92.61</v>
          </cell>
          <cell r="E4129">
            <v>16087.68</v>
          </cell>
          <cell r="F4129" t="str">
            <v>No</v>
          </cell>
          <cell r="G4129">
            <v>92.61</v>
          </cell>
          <cell r="H4129">
            <v>16087.68</v>
          </cell>
          <cell r="I4129" t="str">
            <v>26.41</v>
          </cell>
        </row>
        <row r="4130">
          <cell r="A4130" t="str">
            <v>26-01-e-03</v>
          </cell>
          <cell r="B4130" t="str">
            <v>Supply and Erection of MPPT Solar Light Charge Controller (20 Amps, 12/24 V) with all sort of electronic protections</v>
          </cell>
          <cell r="C4130" t="str">
            <v>No</v>
          </cell>
          <cell r="D4130">
            <v>92.61</v>
          </cell>
          <cell r="E4130">
            <v>11743.86</v>
          </cell>
          <cell r="F4130" t="str">
            <v>No</v>
          </cell>
          <cell r="G4130">
            <v>92.61</v>
          </cell>
          <cell r="H4130">
            <v>11743.86</v>
          </cell>
          <cell r="I4130" t="str">
            <v>26.41</v>
          </cell>
        </row>
        <row r="4131">
          <cell r="A4131" t="str">
            <v>26-01-e-04</v>
          </cell>
          <cell r="B4131" t="str">
            <v>Supply and Erection of MPPT Solar Light Charge Controller (30 Amps, 12/24 V) with all sort of electronic protections</v>
          </cell>
          <cell r="C4131" t="str">
            <v>No</v>
          </cell>
          <cell r="D4131">
            <v>92.61</v>
          </cell>
          <cell r="E4131">
            <v>23902.98</v>
          </cell>
          <cell r="F4131" t="str">
            <v>No</v>
          </cell>
          <cell r="G4131">
            <v>92.61</v>
          </cell>
          <cell r="H4131">
            <v>23902.98</v>
          </cell>
          <cell r="I4131" t="str">
            <v>26.41</v>
          </cell>
        </row>
        <row r="4132">
          <cell r="A4132" t="str">
            <v>26-01-e-05</v>
          </cell>
          <cell r="B4132" t="str">
            <v>Supply and Erection of MPPT Solar Light Charge Controller (40 Amps, 12/24 V) with all sort of electronic protections</v>
          </cell>
          <cell r="C4132" t="str">
            <v>No</v>
          </cell>
          <cell r="D4132">
            <v>92.61</v>
          </cell>
          <cell r="E4132">
            <v>34138.160000000003</v>
          </cell>
          <cell r="F4132" t="str">
            <v>No</v>
          </cell>
          <cell r="G4132">
            <v>92.61</v>
          </cell>
          <cell r="H4132">
            <v>34138.160000000003</v>
          </cell>
          <cell r="I4132" t="str">
            <v>26.41</v>
          </cell>
        </row>
        <row r="4133">
          <cell r="A4133" t="str">
            <v>26-01-e-06</v>
          </cell>
          <cell r="B4133" t="str">
            <v>Supply and Erection of MPPT Solar Light Charge Controller (45 Amps, 12/24 V) with all sort of electronic protections</v>
          </cell>
          <cell r="C4133" t="str">
            <v>No</v>
          </cell>
          <cell r="D4133">
            <v>92.61</v>
          </cell>
          <cell r="E4133">
            <v>36599.86</v>
          </cell>
          <cell r="F4133" t="str">
            <v>No</v>
          </cell>
          <cell r="G4133">
            <v>92.61</v>
          </cell>
          <cell r="H4133">
            <v>36599.86</v>
          </cell>
          <cell r="I4133" t="str">
            <v>26.42</v>
          </cell>
        </row>
        <row r="4134">
          <cell r="A4134" t="str">
            <v>26-01-e-07</v>
          </cell>
          <cell r="B4134" t="str">
            <v>Supply and Erection of MPPT Solar Light Charge Controller (50 Amps, (12/24/48 V) with all sort of electronic protections</v>
          </cell>
          <cell r="C4134" t="str">
            <v>No</v>
          </cell>
          <cell r="D4134">
            <v>92.61</v>
          </cell>
          <cell r="E4134">
            <v>41469.480000000003</v>
          </cell>
          <cell r="F4134" t="str">
            <v>No</v>
          </cell>
          <cell r="G4134">
            <v>92.61</v>
          </cell>
          <cell r="H4134">
            <v>41469.480000000003</v>
          </cell>
          <cell r="I4134" t="str">
            <v>26.43</v>
          </cell>
        </row>
        <row r="4135">
          <cell r="A4135" t="str">
            <v>26-01-e-08</v>
          </cell>
          <cell r="B4135" t="str">
            <v>Supply and Erection of MPPT Solar Light Charge Controller (60 Amps, (12/24/48 V) with all sort of electronic protections</v>
          </cell>
          <cell r="C4135" t="str">
            <v>No</v>
          </cell>
          <cell r="D4135">
            <v>92.61</v>
          </cell>
          <cell r="E4135">
            <v>47330.96</v>
          </cell>
          <cell r="F4135" t="str">
            <v>No</v>
          </cell>
          <cell r="G4135">
            <v>92.61</v>
          </cell>
          <cell r="H4135">
            <v>47330.96</v>
          </cell>
          <cell r="I4135" t="str">
            <v>26.44</v>
          </cell>
        </row>
        <row r="4136">
          <cell r="A4136" t="str">
            <v>26-01-f-01</v>
          </cell>
          <cell r="B4136" t="str">
            <v>Supply and Erection of 12 V VRLA GEL battery per AH</v>
          </cell>
          <cell r="C4136" t="str">
            <v>AH</v>
          </cell>
          <cell r="D4136">
            <v>4.41</v>
          </cell>
          <cell r="E4136">
            <v>312.72000000000003</v>
          </cell>
          <cell r="F4136" t="str">
            <v>AH</v>
          </cell>
          <cell r="G4136">
            <v>4.41</v>
          </cell>
          <cell r="H4136">
            <v>312.72000000000003</v>
          </cell>
          <cell r="I4136" t="str">
            <v>26.60</v>
          </cell>
        </row>
        <row r="4137">
          <cell r="A4137" t="str">
            <v>26-01-f-02</v>
          </cell>
          <cell r="B4137" t="str">
            <v>Supply and Erection of 12 V VRLA AGM Battery per AH</v>
          </cell>
          <cell r="C4137" t="str">
            <v>AH</v>
          </cell>
          <cell r="D4137">
            <v>4.41</v>
          </cell>
          <cell r="E4137">
            <v>293.60000000000002</v>
          </cell>
          <cell r="F4137" t="str">
            <v>AH</v>
          </cell>
          <cell r="G4137">
            <v>4.41</v>
          </cell>
          <cell r="H4137">
            <v>293.60000000000002</v>
          </cell>
          <cell r="I4137" t="str">
            <v>25.50</v>
          </cell>
        </row>
        <row r="4138">
          <cell r="A4138" t="str">
            <v>26-01-f-03</v>
          </cell>
          <cell r="B4138" t="str">
            <v>Supply and Erection of 12 V Lead Carbon Battery per AH</v>
          </cell>
          <cell r="C4138" t="str">
            <v>AH</v>
          </cell>
          <cell r="D4138">
            <v>4.41</v>
          </cell>
          <cell r="E4138">
            <v>331.84</v>
          </cell>
          <cell r="F4138" t="str">
            <v>AH</v>
          </cell>
          <cell r="G4138">
            <v>4.41</v>
          </cell>
          <cell r="H4138">
            <v>331.84</v>
          </cell>
          <cell r="I4138" t="str">
            <v>26.70</v>
          </cell>
        </row>
        <row r="4139">
          <cell r="A4139" t="str">
            <v>26-01-f-04</v>
          </cell>
          <cell r="B4139" t="str">
            <v>Supply and Erection of 12V OPzV battery per AH</v>
          </cell>
          <cell r="C4139" t="str">
            <v>AH</v>
          </cell>
          <cell r="D4139">
            <v>4.41</v>
          </cell>
          <cell r="E4139">
            <v>322.27999999999997</v>
          </cell>
          <cell r="F4139" t="str">
            <v>AH</v>
          </cell>
          <cell r="G4139">
            <v>4.41</v>
          </cell>
          <cell r="H4139">
            <v>322.27999999999997</v>
          </cell>
          <cell r="I4139" t="str">
            <v>26.80</v>
          </cell>
        </row>
        <row r="4140">
          <cell r="A4140" t="str">
            <v>26-01-f-05</v>
          </cell>
          <cell r="B4140" t="str">
            <v>Supply and Erection of 12V OPzS battery per AH</v>
          </cell>
          <cell r="C4140" t="str">
            <v>AH</v>
          </cell>
          <cell r="D4140">
            <v>4.41</v>
          </cell>
          <cell r="E4140">
            <v>243.41</v>
          </cell>
          <cell r="F4140" t="str">
            <v>AH</v>
          </cell>
          <cell r="G4140">
            <v>4.41</v>
          </cell>
          <cell r="H4140">
            <v>243.41</v>
          </cell>
          <cell r="I4140" t="str">
            <v>26.80</v>
          </cell>
        </row>
        <row r="4141">
          <cell r="A4141" t="str">
            <v>26-01-f-06</v>
          </cell>
          <cell r="B4141" t="str">
            <v>Supply and Erection of 12 V Lithium LiFeP04 battery per AH</v>
          </cell>
          <cell r="C4141" t="str">
            <v>AH</v>
          </cell>
          <cell r="D4141">
            <v>1470</v>
          </cell>
          <cell r="E4141">
            <v>68652.899999999994</v>
          </cell>
          <cell r="F4141" t="str">
            <v>AH</v>
          </cell>
          <cell r="G4141">
            <v>1470</v>
          </cell>
          <cell r="H4141">
            <v>68652.899999999994</v>
          </cell>
          <cell r="I4141" t="str">
            <v>26.90</v>
          </cell>
        </row>
        <row r="4142">
          <cell r="A4142" t="str">
            <v>26-01-f-07</v>
          </cell>
          <cell r="B4142" t="str">
            <v>Supply and Erection of  2 V OPzV battery per AH</v>
          </cell>
          <cell r="C4142" t="str">
            <v>AH</v>
          </cell>
          <cell r="D4142">
            <v>1.47</v>
          </cell>
          <cell r="E4142">
            <v>97.91</v>
          </cell>
          <cell r="F4142" t="str">
            <v>ah</v>
          </cell>
          <cell r="G4142">
            <v>1.47</v>
          </cell>
          <cell r="H4142">
            <v>97.91</v>
          </cell>
          <cell r="I4142" t="str">
            <v>26.80</v>
          </cell>
        </row>
        <row r="4143">
          <cell r="A4143" t="str">
            <v>26-01-f-08</v>
          </cell>
          <cell r="B4143" t="str">
            <v>Supply and Erection of  2 V OPzS battery per AH</v>
          </cell>
          <cell r="C4143" t="str">
            <v>AH</v>
          </cell>
          <cell r="D4143">
            <v>1.47</v>
          </cell>
          <cell r="E4143">
            <v>83.21</v>
          </cell>
          <cell r="F4143" t="str">
            <v>ah</v>
          </cell>
          <cell r="G4143">
            <v>1.47</v>
          </cell>
          <cell r="H4143">
            <v>83.21</v>
          </cell>
          <cell r="I4143" t="str">
            <v>26.80</v>
          </cell>
        </row>
        <row r="4144">
          <cell r="A4144" t="str">
            <v>26-01-g-01</v>
          </cell>
          <cell r="B4144" t="str">
            <v xml:space="preserve">Supply and Erection 1x2.5 sq.mm flexible copper cable </v>
          </cell>
          <cell r="C4144" t="str">
            <v>Rft</v>
          </cell>
          <cell r="D4144">
            <v>1.47</v>
          </cell>
          <cell r="E4144">
            <v>34.93</v>
          </cell>
          <cell r="F4144" t="str">
            <v>m</v>
          </cell>
          <cell r="G4144">
            <v>4.82</v>
          </cell>
          <cell r="H4144">
            <v>114.6</v>
          </cell>
          <cell r="I4144" t="str">
            <v>26.2, 26.43</v>
          </cell>
        </row>
        <row r="4145">
          <cell r="A4145" t="str">
            <v>26-01-g-02</v>
          </cell>
          <cell r="B4145" t="str">
            <v xml:space="preserve">Supply and Erection 1x4 sq.mm double insulated flexible copper cable </v>
          </cell>
          <cell r="C4145" t="str">
            <v>Rft</v>
          </cell>
          <cell r="D4145">
            <v>1.47</v>
          </cell>
          <cell r="E4145">
            <v>51.66</v>
          </cell>
          <cell r="F4145" t="str">
            <v>m</v>
          </cell>
          <cell r="G4145">
            <v>4.82</v>
          </cell>
          <cell r="H4145">
            <v>169.49</v>
          </cell>
          <cell r="I4145" t="str">
            <v>26.2, 26.43</v>
          </cell>
        </row>
        <row r="4146">
          <cell r="A4146" t="str">
            <v>26-01-g-03</v>
          </cell>
          <cell r="B4146" t="str">
            <v xml:space="preserve">Supply and Erection 1x6 sq.mm single core (XPLE/XPLO insulated/PCV sheathed) flexible copper cable </v>
          </cell>
          <cell r="C4146" t="str">
            <v>Rft</v>
          </cell>
          <cell r="D4146">
            <v>1.47</v>
          </cell>
          <cell r="E4146">
            <v>69.58</v>
          </cell>
          <cell r="F4146" t="str">
            <v>m</v>
          </cell>
          <cell r="G4146">
            <v>4.82</v>
          </cell>
          <cell r="H4146">
            <v>228.3</v>
          </cell>
          <cell r="I4146" t="str">
            <v>26.2, 26.43</v>
          </cell>
        </row>
        <row r="4147">
          <cell r="A4147" t="str">
            <v>26-01-g-04</v>
          </cell>
          <cell r="B4147" t="str">
            <v xml:space="preserve">Supply and Erection 1x10 sq.mm flexible copper cable </v>
          </cell>
          <cell r="C4147" t="str">
            <v>Rft</v>
          </cell>
          <cell r="D4147">
            <v>1.47</v>
          </cell>
          <cell r="E4147">
            <v>106.63</v>
          </cell>
          <cell r="F4147" t="str">
            <v>m</v>
          </cell>
          <cell r="G4147">
            <v>4.82</v>
          </cell>
          <cell r="H4147">
            <v>349.84</v>
          </cell>
          <cell r="I4147" t="str">
            <v>26.2, 26.43</v>
          </cell>
        </row>
        <row r="4148">
          <cell r="A4148" t="str">
            <v>26-01-g-05</v>
          </cell>
          <cell r="B4148" t="str">
            <v xml:space="preserve">Supply and Erection 1x16 sq.mm Copper cable  </v>
          </cell>
          <cell r="C4148" t="str">
            <v>Rft</v>
          </cell>
          <cell r="D4148">
            <v>1.22</v>
          </cell>
          <cell r="E4148">
            <v>164.94</v>
          </cell>
          <cell r="F4148" t="str">
            <v>m</v>
          </cell>
          <cell r="G4148">
            <v>4.0199999999999996</v>
          </cell>
          <cell r="H4148">
            <v>541.14</v>
          </cell>
          <cell r="I4148" t="str">
            <v>26.2, 26.43</v>
          </cell>
        </row>
        <row r="4149">
          <cell r="A4149" t="str">
            <v>26-01-g-06</v>
          </cell>
          <cell r="B4149" t="str">
            <v xml:space="preserve">Supply and Erection 1x25sq.mm Copper cable </v>
          </cell>
          <cell r="C4149" t="str">
            <v>Rft</v>
          </cell>
          <cell r="D4149">
            <v>1.22</v>
          </cell>
          <cell r="E4149">
            <v>234.25</v>
          </cell>
          <cell r="F4149" t="str">
            <v>m</v>
          </cell>
          <cell r="G4149">
            <v>4.0199999999999996</v>
          </cell>
          <cell r="H4149">
            <v>768.54</v>
          </cell>
          <cell r="I4149" t="str">
            <v>26.2, 26.43</v>
          </cell>
        </row>
        <row r="4150">
          <cell r="A4150" t="str">
            <v>26-01-g-07</v>
          </cell>
          <cell r="B4150" t="str">
            <v xml:space="preserve">Supply and Erection 1x35 sq.mm Copper cable </v>
          </cell>
          <cell r="C4150" t="str">
            <v>Rft</v>
          </cell>
          <cell r="D4150">
            <v>1.22</v>
          </cell>
          <cell r="E4150">
            <v>321.48</v>
          </cell>
          <cell r="F4150" t="str">
            <v>m</v>
          </cell>
          <cell r="G4150">
            <v>4.0199999999999996</v>
          </cell>
          <cell r="H4150">
            <v>1054.74</v>
          </cell>
          <cell r="I4150" t="str">
            <v>26.2, 26.43</v>
          </cell>
        </row>
        <row r="4151">
          <cell r="A4151" t="str">
            <v>26-01-g-08</v>
          </cell>
          <cell r="B4151" t="str">
            <v xml:space="preserve">Supply and Erection 2x2.5 sq.mm flexible copper cable </v>
          </cell>
          <cell r="C4151" t="str">
            <v>Rft</v>
          </cell>
          <cell r="D4151">
            <v>1.47</v>
          </cell>
          <cell r="E4151">
            <v>63.01</v>
          </cell>
          <cell r="F4151" t="str">
            <v>m</v>
          </cell>
          <cell r="G4151">
            <v>4.82</v>
          </cell>
          <cell r="H4151">
            <v>206.73</v>
          </cell>
          <cell r="I4151" t="str">
            <v>26.2, 26.43</v>
          </cell>
        </row>
        <row r="4152">
          <cell r="A4152" t="str">
            <v>26-01-g-09</v>
          </cell>
          <cell r="B4152" t="str">
            <v xml:space="preserve">Supply and Erection 2x4 sq.mm flexible copper cable </v>
          </cell>
          <cell r="C4152" t="str">
            <v>Rft</v>
          </cell>
          <cell r="D4152">
            <v>1.47</v>
          </cell>
          <cell r="E4152">
            <v>94.08</v>
          </cell>
          <cell r="F4152" t="str">
            <v>m</v>
          </cell>
          <cell r="G4152">
            <v>4.82</v>
          </cell>
          <cell r="H4152">
            <v>308.67</v>
          </cell>
          <cell r="I4152" t="str">
            <v>26.2, 26.43</v>
          </cell>
        </row>
        <row r="4153">
          <cell r="A4153" t="str">
            <v>26-01-g-10</v>
          </cell>
          <cell r="B4153" t="str">
            <v xml:space="preserve">Supply and Erection 2x6 sq.mm flexible copper cable </v>
          </cell>
          <cell r="C4153" t="str">
            <v>Rft</v>
          </cell>
          <cell r="D4153">
            <v>1.47</v>
          </cell>
          <cell r="E4153">
            <v>130.53</v>
          </cell>
          <cell r="F4153" t="str">
            <v>m</v>
          </cell>
          <cell r="G4153">
            <v>4.82</v>
          </cell>
          <cell r="H4153">
            <v>428.25</v>
          </cell>
          <cell r="I4153" t="str">
            <v>26.2, 26.43</v>
          </cell>
        </row>
        <row r="4154">
          <cell r="A4154" t="str">
            <v>26-01-g-11</v>
          </cell>
          <cell r="B4154" t="str">
            <v xml:space="preserve">Supply and Erection 2x10 sq.mm flexible copper cable </v>
          </cell>
          <cell r="C4154" t="str">
            <v>Rft</v>
          </cell>
          <cell r="D4154">
            <v>1.47</v>
          </cell>
          <cell r="E4154">
            <v>185.5</v>
          </cell>
          <cell r="F4154" t="str">
            <v>m</v>
          </cell>
          <cell r="G4154">
            <v>4.82</v>
          </cell>
          <cell r="H4154">
            <v>608.6</v>
          </cell>
          <cell r="I4154" t="str">
            <v>26.2, 26.43</v>
          </cell>
        </row>
        <row r="4155">
          <cell r="A4155" t="str">
            <v>26-01-g-12</v>
          </cell>
          <cell r="B4155" t="str">
            <v xml:space="preserve">Supply and Erection 2x16 sq.mm Copper cable </v>
          </cell>
          <cell r="C4155" t="str">
            <v>Rft</v>
          </cell>
          <cell r="D4155">
            <v>1.47</v>
          </cell>
          <cell r="E4155">
            <v>383.87</v>
          </cell>
          <cell r="F4155" t="str">
            <v>m</v>
          </cell>
          <cell r="G4155">
            <v>4.82</v>
          </cell>
          <cell r="H4155">
            <v>1259.42</v>
          </cell>
          <cell r="I4155" t="str">
            <v>26.2, 26.43</v>
          </cell>
        </row>
        <row r="4156">
          <cell r="A4156" t="str">
            <v>26-01-g-13</v>
          </cell>
          <cell r="B4156" t="str">
            <v xml:space="preserve">Supply and Erection 2x25sq.mm Copper cable </v>
          </cell>
          <cell r="C4156" t="str">
            <v>Rft</v>
          </cell>
          <cell r="D4156">
            <v>1.47</v>
          </cell>
          <cell r="E4156">
            <v>539.22</v>
          </cell>
          <cell r="F4156" t="str">
            <v>m</v>
          </cell>
          <cell r="G4156">
            <v>4.82</v>
          </cell>
          <cell r="H4156">
            <v>1769.09</v>
          </cell>
          <cell r="I4156" t="str">
            <v>26.2, 26.43</v>
          </cell>
        </row>
        <row r="4157">
          <cell r="A4157" t="str">
            <v>26-01-g-14</v>
          </cell>
          <cell r="B4157" t="str">
            <v xml:space="preserve">Supply and Erection 2x35 sq.mm Copper cable </v>
          </cell>
          <cell r="C4157" t="str">
            <v>Rft</v>
          </cell>
          <cell r="D4157">
            <v>1.47</v>
          </cell>
          <cell r="E4157">
            <v>778.22</v>
          </cell>
          <cell r="F4157" t="str">
            <v>m</v>
          </cell>
          <cell r="G4157">
            <v>4.82</v>
          </cell>
          <cell r="H4157">
            <v>2553.2199999999998</v>
          </cell>
          <cell r="I4157" t="str">
            <v>26.2, 26.43</v>
          </cell>
        </row>
        <row r="4158">
          <cell r="A4158" t="str">
            <v>26-01-h-01</v>
          </cell>
          <cell r="B4158" t="str">
            <v>Supply and Erection MC4 connector (TUV Approved)</v>
          </cell>
          <cell r="C4158" t="str">
            <v>Pair</v>
          </cell>
          <cell r="D4158">
            <v>46.01</v>
          </cell>
          <cell r="E4158">
            <v>270.07</v>
          </cell>
          <cell r="F4158" t="str">
            <v>Pair</v>
          </cell>
          <cell r="G4158">
            <v>46.01</v>
          </cell>
          <cell r="H4158">
            <v>270.07</v>
          </cell>
          <cell r="I4158" t="str">
            <v>26.20</v>
          </cell>
        </row>
        <row r="4159">
          <cell r="A4159" t="str">
            <v>26-01-h-02</v>
          </cell>
          <cell r="B4159" t="str">
            <v xml:space="preserve">Supply and Erection MC4 Branch connector </v>
          </cell>
          <cell r="C4159" t="str">
            <v>Pair</v>
          </cell>
          <cell r="D4159">
            <v>46.01</v>
          </cell>
          <cell r="E4159">
            <v>1121.51</v>
          </cell>
          <cell r="F4159" t="str">
            <v>Pair</v>
          </cell>
          <cell r="G4159">
            <v>46.01</v>
          </cell>
          <cell r="H4159">
            <v>1121.51</v>
          </cell>
          <cell r="I4159" t="str">
            <v>26.20</v>
          </cell>
        </row>
        <row r="4160">
          <cell r="A4160" t="str">
            <v>26-01-i-01</v>
          </cell>
          <cell r="B4160" t="str">
            <v>Supply and Erection of 3 Phase 220/380V Solar Pump inverter (MPPT) upto 1.1 KW</v>
          </cell>
          <cell r="C4160" t="str">
            <v>Per Watt</v>
          </cell>
          <cell r="D4160">
            <v>1.47</v>
          </cell>
          <cell r="E4160">
            <v>78.38</v>
          </cell>
          <cell r="F4160" t="str">
            <v>Per Watt</v>
          </cell>
          <cell r="G4160">
            <v>1.47</v>
          </cell>
          <cell r="H4160">
            <v>78.38</v>
          </cell>
          <cell r="I4160" t="str">
            <v>26.28</v>
          </cell>
        </row>
        <row r="4161">
          <cell r="A4161" t="str">
            <v>26-01-i-02</v>
          </cell>
          <cell r="B4161" t="str">
            <v>Supply and Erection of 3 Phase 220/380V Solar Pump inverter (MPPT) 1.2 to 2.9 KW</v>
          </cell>
          <cell r="C4161" t="str">
            <v>Per Watt</v>
          </cell>
          <cell r="D4161">
            <v>1.47</v>
          </cell>
          <cell r="E4161">
            <v>41.26</v>
          </cell>
          <cell r="F4161" t="str">
            <v>Per Watt</v>
          </cell>
          <cell r="G4161">
            <v>1.47</v>
          </cell>
          <cell r="H4161">
            <v>41.26</v>
          </cell>
          <cell r="I4161" t="str">
            <v>26.28</v>
          </cell>
        </row>
        <row r="4162">
          <cell r="A4162" t="str">
            <v>26-01-i-03</v>
          </cell>
          <cell r="B4162" t="str">
            <v>Supply and Erection of 3 Phase 220/380V Solar Pump inverter (MPPT) 3 KW to 7 KW</v>
          </cell>
          <cell r="C4162" t="str">
            <v>Per Watt</v>
          </cell>
          <cell r="D4162">
            <v>1.47</v>
          </cell>
          <cell r="E4162">
            <v>26.71</v>
          </cell>
          <cell r="F4162" t="str">
            <v>per watt</v>
          </cell>
          <cell r="G4162">
            <v>1.47</v>
          </cell>
          <cell r="H4162">
            <v>26.71</v>
          </cell>
          <cell r="I4162" t="str">
            <v>26.28</v>
          </cell>
        </row>
        <row r="4163">
          <cell r="A4163" t="str">
            <v>26-01-i-04</v>
          </cell>
          <cell r="B4163" t="str">
            <v>Supply and Erection of 3 Phase 220/380V Solar Pump inverter (MPPT) 7.5 KW and above</v>
          </cell>
          <cell r="C4163" t="str">
            <v>Per Watt</v>
          </cell>
          <cell r="D4163">
            <v>1.47</v>
          </cell>
          <cell r="E4163">
            <v>16.95</v>
          </cell>
          <cell r="F4163" t="str">
            <v>Per Watt</v>
          </cell>
          <cell r="G4163">
            <v>1.47</v>
          </cell>
          <cell r="H4163">
            <v>16.95</v>
          </cell>
          <cell r="I4163" t="str">
            <v>26.38</v>
          </cell>
        </row>
        <row r="4164">
          <cell r="A4164" t="str">
            <v>26-01-i-05</v>
          </cell>
          <cell r="B4164" t="str">
            <v>Supply and Erection of off Grid Hybrid inverter</v>
          </cell>
          <cell r="C4164" t="str">
            <v>Per Watt</v>
          </cell>
          <cell r="D4164">
            <v>1.47</v>
          </cell>
          <cell r="E4164">
            <v>22.32</v>
          </cell>
          <cell r="F4164" t="str">
            <v>per watt</v>
          </cell>
          <cell r="G4164">
            <v>1.47</v>
          </cell>
          <cell r="H4164">
            <v>22.32</v>
          </cell>
          <cell r="I4164" t="str">
            <v>26.28</v>
          </cell>
        </row>
        <row r="4165">
          <cell r="A4165" t="str">
            <v>26-01-i-06</v>
          </cell>
          <cell r="B4165" t="str">
            <v>Supply and Erection of On Grid Hybrid inverter</v>
          </cell>
          <cell r="C4165" t="str">
            <v>Per Watt</v>
          </cell>
          <cell r="D4165">
            <v>1.47</v>
          </cell>
          <cell r="E4165">
            <v>49.14</v>
          </cell>
          <cell r="F4165" t="str">
            <v>per watt</v>
          </cell>
          <cell r="G4165">
            <v>1.47</v>
          </cell>
          <cell r="H4165">
            <v>49.14</v>
          </cell>
          <cell r="I4165" t="str">
            <v>26.28</v>
          </cell>
        </row>
        <row r="4166">
          <cell r="A4166" t="str">
            <v>26-01-i-03-a</v>
          </cell>
          <cell r="B4166" t="str">
            <v>Supply and Erection of GRID TIE INVERTER (ON-Grid Inverter) (0-10 KW)</v>
          </cell>
          <cell r="C4166" t="str">
            <v>Per Watt</v>
          </cell>
          <cell r="D4166">
            <v>0.74</v>
          </cell>
          <cell r="E4166">
            <v>25.99</v>
          </cell>
          <cell r="F4166" t="str">
            <v>Per Watt</v>
          </cell>
          <cell r="G4166">
            <v>0.74</v>
          </cell>
          <cell r="H4166">
            <v>25.99</v>
          </cell>
          <cell r="I4166" t="str">
            <v>26.37</v>
          </cell>
        </row>
        <row r="4167">
          <cell r="A4167" t="str">
            <v>26-01-i-03-b</v>
          </cell>
          <cell r="B4167" t="str">
            <v>Supply and Erection of GRID TIE INVERTER (ON-Grid Inverter) (10-20 KW)</v>
          </cell>
          <cell r="C4167" t="str">
            <v>Per Watt</v>
          </cell>
          <cell r="D4167">
            <v>0.74</v>
          </cell>
          <cell r="E4167">
            <v>24.04</v>
          </cell>
          <cell r="F4167" t="str">
            <v>Per Watt</v>
          </cell>
          <cell r="G4167">
            <v>0.74</v>
          </cell>
          <cell r="H4167">
            <v>24.04</v>
          </cell>
          <cell r="I4167" t="str">
            <v>26.37</v>
          </cell>
        </row>
        <row r="4168">
          <cell r="A4168" t="str">
            <v>26-01-i-03-c</v>
          </cell>
          <cell r="B4168" t="str">
            <v>Supply and Erection of GRID TIE INVERTER (ON-Grid Inverter) (20-30 KW)</v>
          </cell>
          <cell r="C4168" t="str">
            <v>Per Watt</v>
          </cell>
          <cell r="D4168">
            <v>0.74</v>
          </cell>
          <cell r="E4168">
            <v>22.09</v>
          </cell>
          <cell r="F4168" t="str">
            <v>Per Watt</v>
          </cell>
          <cell r="G4168">
            <v>0.74</v>
          </cell>
          <cell r="H4168">
            <v>22.09</v>
          </cell>
          <cell r="I4168" t="str">
            <v>26.37</v>
          </cell>
        </row>
        <row r="4169">
          <cell r="A4169" t="str">
            <v>26-01-i-03-d</v>
          </cell>
          <cell r="B4169" t="str">
            <v>Supply and Erection of GRID TIE INVERTER (ON-Grid Inverter) (above 30 KW)</v>
          </cell>
          <cell r="C4169" t="str">
            <v>Per Watt</v>
          </cell>
          <cell r="D4169">
            <v>0.74</v>
          </cell>
          <cell r="E4169">
            <v>20.13</v>
          </cell>
          <cell r="F4169" t="str">
            <v>Per Watt</v>
          </cell>
          <cell r="G4169">
            <v>0.74</v>
          </cell>
          <cell r="H4169">
            <v>20.13</v>
          </cell>
          <cell r="I4169" t="str">
            <v>26.37</v>
          </cell>
        </row>
        <row r="4170">
          <cell r="A4170" t="str">
            <v>26-01-j-01</v>
          </cell>
          <cell r="B4170" t="str">
            <v>Supply and Erection of dV /dT or Sine Filters 11 KW to 18.5 KW</v>
          </cell>
          <cell r="C4170" t="str">
            <v>No</v>
          </cell>
          <cell r="D4170">
            <v>735</v>
          </cell>
          <cell r="E4170">
            <v>88627.25</v>
          </cell>
          <cell r="F4170" t="str">
            <v>no</v>
          </cell>
          <cell r="G4170">
            <v>735</v>
          </cell>
          <cell r="H4170">
            <v>88627.25</v>
          </cell>
          <cell r="I4170" t="str">
            <v>26.29</v>
          </cell>
        </row>
        <row r="4171">
          <cell r="A4171" t="str">
            <v>26-01-j-02</v>
          </cell>
          <cell r="B4171" t="str">
            <v>Supply and Erection of dV /dT or Sine Filter or dV/dT filter 22 KW to 45 KW</v>
          </cell>
          <cell r="C4171" t="str">
            <v>No</v>
          </cell>
          <cell r="D4171">
            <v>735</v>
          </cell>
          <cell r="E4171">
            <v>133380</v>
          </cell>
          <cell r="F4171" t="str">
            <v>no</v>
          </cell>
          <cell r="G4171">
            <v>735</v>
          </cell>
          <cell r="H4171">
            <v>133380</v>
          </cell>
          <cell r="I4171" t="str">
            <v>26.29</v>
          </cell>
        </row>
        <row r="4172">
          <cell r="A4172" t="str">
            <v>26-01-k-01</v>
          </cell>
          <cell r="B4172" t="str">
            <v>Supply installation and commissioning of DC Submersible (1HP 1200W, 40 meter head)</v>
          </cell>
          <cell r="C4172" t="str">
            <v>No</v>
          </cell>
          <cell r="D4172">
            <v>1470</v>
          </cell>
          <cell r="E4172">
            <v>79145</v>
          </cell>
          <cell r="F4172" t="str">
            <v>No</v>
          </cell>
          <cell r="G4172">
            <v>1470</v>
          </cell>
          <cell r="H4172">
            <v>79145</v>
          </cell>
          <cell r="I4172" t="str">
            <v>26.23</v>
          </cell>
        </row>
        <row r="4173">
          <cell r="A4173" t="str">
            <v>26-01-k-02</v>
          </cell>
          <cell r="B4173" t="str">
            <v>Supply installation and commissioning of DC Submersible (2HP (2000w), 50 meter head)</v>
          </cell>
          <cell r="C4173" t="str">
            <v>No</v>
          </cell>
          <cell r="D4173">
            <v>1470</v>
          </cell>
          <cell r="E4173">
            <v>120970</v>
          </cell>
          <cell r="F4173" t="str">
            <v>No</v>
          </cell>
          <cell r="G4173">
            <v>1470</v>
          </cell>
          <cell r="H4173">
            <v>120970</v>
          </cell>
          <cell r="I4173" t="str">
            <v>26.23</v>
          </cell>
        </row>
        <row r="4174">
          <cell r="A4174" t="str">
            <v>26-01-k-03</v>
          </cell>
          <cell r="B4174" t="str">
            <v>Supply installation and commissioning of DC Submersible (3HP (3000w), 100 meter head)</v>
          </cell>
          <cell r="C4174" t="str">
            <v>No</v>
          </cell>
          <cell r="D4174">
            <v>1470</v>
          </cell>
          <cell r="E4174">
            <v>240470</v>
          </cell>
          <cell r="F4174" t="str">
            <v>No</v>
          </cell>
          <cell r="G4174">
            <v>1470</v>
          </cell>
          <cell r="H4174">
            <v>240470</v>
          </cell>
          <cell r="I4174" t="str">
            <v>26.23</v>
          </cell>
        </row>
        <row r="4175">
          <cell r="A4175" t="str">
            <v>26-01-k-04</v>
          </cell>
          <cell r="B4175" t="str">
            <v>Supply installation and commissioning of DC Submersible (5HP (5000w), 100 meter head)</v>
          </cell>
          <cell r="C4175" t="str">
            <v>No</v>
          </cell>
          <cell r="D4175">
            <v>1470</v>
          </cell>
          <cell r="E4175">
            <v>383870</v>
          </cell>
          <cell r="F4175" t="str">
            <v>No</v>
          </cell>
          <cell r="G4175">
            <v>1470</v>
          </cell>
          <cell r="H4175">
            <v>383870</v>
          </cell>
          <cell r="I4175" t="str">
            <v>26.23</v>
          </cell>
        </row>
        <row r="4176">
          <cell r="A4176" t="str">
            <v>26-01-k-05</v>
          </cell>
          <cell r="B4176" t="str">
            <v>Supply installation and commissioning of DC Submersible (10 HP (10 kw), 140 meter head)</v>
          </cell>
          <cell r="C4176" t="str">
            <v>No</v>
          </cell>
          <cell r="D4176">
            <v>2940</v>
          </cell>
          <cell r="E4176">
            <v>719940</v>
          </cell>
          <cell r="F4176" t="str">
            <v>No</v>
          </cell>
          <cell r="G4176">
            <v>2940</v>
          </cell>
          <cell r="H4176">
            <v>719940</v>
          </cell>
          <cell r="I4176" t="str">
            <v>26.24</v>
          </cell>
        </row>
        <row r="4177">
          <cell r="A4177" t="str">
            <v>26-01-l-01</v>
          </cell>
          <cell r="B4177" t="str">
            <v>Supply and Erection of AC ENERGY EFFICIENT CEILING FANS 56 inch, 50 W</v>
          </cell>
          <cell r="C4177" t="str">
            <v>No</v>
          </cell>
          <cell r="D4177">
            <v>161.69999999999999</v>
          </cell>
          <cell r="E4177">
            <v>5739.96</v>
          </cell>
          <cell r="F4177" t="str">
            <v>No</v>
          </cell>
          <cell r="G4177">
            <v>161.69999999999999</v>
          </cell>
          <cell r="H4177">
            <v>5739.96</v>
          </cell>
          <cell r="I4177" t="str">
            <v>26.13</v>
          </cell>
        </row>
        <row r="4178">
          <cell r="A4178" t="str">
            <v>26-01-l-02</v>
          </cell>
          <cell r="B4178" t="str">
            <v>Supply and Erection of DC CEILING FANS 48 inch 30-36 W</v>
          </cell>
          <cell r="C4178" t="str">
            <v>No</v>
          </cell>
          <cell r="D4178">
            <v>161.69999999999999</v>
          </cell>
          <cell r="E4178">
            <v>4583.2</v>
          </cell>
          <cell r="F4178" t="str">
            <v>No</v>
          </cell>
          <cell r="G4178">
            <v>161.69999999999999</v>
          </cell>
          <cell r="H4178">
            <v>4583.2</v>
          </cell>
          <cell r="I4178" t="str">
            <v>26.15</v>
          </cell>
        </row>
        <row r="4179">
          <cell r="A4179" t="str">
            <v>26-01-l-03</v>
          </cell>
          <cell r="B4179" t="str">
            <v>Supply and Erection of DC PEDISTAL FANS 18 inch 18-30 W</v>
          </cell>
          <cell r="C4179" t="str">
            <v>No</v>
          </cell>
          <cell r="D4179">
            <v>161.69999999999999</v>
          </cell>
          <cell r="E4179">
            <v>4822.2</v>
          </cell>
          <cell r="F4179" t="str">
            <v>No</v>
          </cell>
          <cell r="G4179">
            <v>161.69999999999999</v>
          </cell>
          <cell r="H4179">
            <v>4822.2</v>
          </cell>
          <cell r="I4179" t="str">
            <v>26.16</v>
          </cell>
        </row>
        <row r="4180">
          <cell r="A4180" t="str">
            <v>26-01-m-01</v>
          </cell>
          <cell r="B4180" t="str">
            <v>Supply and Erection of hot dipped (80 microns Average) galvanized steel of minimum thickness of 12 SWG / 2.64 mm Channel / Pipe or 8 SWG / 4.06 mm Angle</v>
          </cell>
          <cell r="C4180" t="str">
            <v>Per Watt</v>
          </cell>
          <cell r="D4180">
            <v>1.47</v>
          </cell>
          <cell r="E4180">
            <v>21.82</v>
          </cell>
          <cell r="F4180" t="str">
            <v>Per Watt</v>
          </cell>
          <cell r="G4180">
            <v>1.47</v>
          </cell>
          <cell r="H4180">
            <v>21.82</v>
          </cell>
          <cell r="I4180" t="str">
            <v>15.6.6</v>
          </cell>
        </row>
        <row r="4181">
          <cell r="A4181" t="str">
            <v>26-01-n-01</v>
          </cell>
          <cell r="B4181" t="str">
            <v xml:space="preserve">Supply and Erection of Copper Conductor  of 10 AWG </v>
          </cell>
          <cell r="C4181" t="str">
            <v>Watt</v>
          </cell>
          <cell r="D4181">
            <v>1.47</v>
          </cell>
          <cell r="E4181">
            <v>9.84</v>
          </cell>
          <cell r="F4181" t="str">
            <v>Watt</v>
          </cell>
          <cell r="G4181">
            <v>1.47</v>
          </cell>
          <cell r="H4181">
            <v>9.84</v>
          </cell>
          <cell r="I4181" t="str">
            <v>15.1.2</v>
          </cell>
        </row>
        <row r="4182">
          <cell r="A4182" t="str">
            <v>26-01-n-02</v>
          </cell>
          <cell r="B4182" t="str">
            <v xml:space="preserve">Supply and Erection of 1x1 ft 4mm Copper Earthing Plate </v>
          </cell>
          <cell r="C4182" t="str">
            <v>Watt</v>
          </cell>
          <cell r="D4182">
            <v>1.47</v>
          </cell>
          <cell r="E4182">
            <v>3.86</v>
          </cell>
          <cell r="F4182" t="str">
            <v>Watt</v>
          </cell>
          <cell r="G4182">
            <v>1.47</v>
          </cell>
          <cell r="H4182">
            <v>3.86</v>
          </cell>
          <cell r="I4182" t="str">
            <v>15.12</v>
          </cell>
        </row>
        <row r="4183">
          <cell r="A4183" t="str">
            <v>26-01-n-03</v>
          </cell>
          <cell r="B4183" t="str">
            <v xml:space="preserve">Supply and Erection of Stainless Steel Nuts and Bolts </v>
          </cell>
          <cell r="C4183" t="str">
            <v>Watt</v>
          </cell>
          <cell r="D4183">
            <v>1.47</v>
          </cell>
          <cell r="E4183">
            <v>3.86</v>
          </cell>
          <cell r="F4183" t="str">
            <v>Watt</v>
          </cell>
          <cell r="G4183">
            <v>1.47</v>
          </cell>
          <cell r="H4183">
            <v>3.86</v>
          </cell>
          <cell r="I4183" t="str">
            <v>0.00</v>
          </cell>
        </row>
        <row r="4184">
          <cell r="A4184" t="str">
            <v>26-01-o</v>
          </cell>
          <cell r="B4184" t="str">
            <v xml:space="preserve">Supply and Erection of BOX / STAND for Batteries SHS Inverter &amp; Charge Controller </v>
          </cell>
          <cell r="C4184" t="str">
            <v>Watt</v>
          </cell>
          <cell r="D4184">
            <v>1.47</v>
          </cell>
          <cell r="E4184">
            <v>6.25</v>
          </cell>
          <cell r="F4184" t="str">
            <v>Watt</v>
          </cell>
          <cell r="G4184">
            <v>1.47</v>
          </cell>
          <cell r="H4184">
            <v>6.25</v>
          </cell>
          <cell r="I4184" t="str">
            <v>26.10</v>
          </cell>
        </row>
        <row r="4185">
          <cell r="A4185" t="str">
            <v>26-01-p-01</v>
          </cell>
          <cell r="B4185" t="str">
            <v>Supply and Erection of INVERTER BASED SPLIT AC (01 Ton)</v>
          </cell>
          <cell r="C4185" t="str">
            <v>No</v>
          </cell>
          <cell r="D4185">
            <v>735</v>
          </cell>
          <cell r="E4185">
            <v>78410</v>
          </cell>
          <cell r="F4185" t="str">
            <v>No</v>
          </cell>
          <cell r="G4185">
            <v>735</v>
          </cell>
          <cell r="H4185">
            <v>78410</v>
          </cell>
          <cell r="I4185" t="str">
            <v>26.17</v>
          </cell>
        </row>
        <row r="4186">
          <cell r="A4186" t="str">
            <v>26-01-p-02</v>
          </cell>
          <cell r="B4186" t="str">
            <v>Supply and Erection of INVERTER BASED SPLIT AC (1.5 Ton)</v>
          </cell>
          <cell r="C4186" t="str">
            <v>No</v>
          </cell>
          <cell r="D4186">
            <v>735</v>
          </cell>
          <cell r="E4186">
            <v>84385</v>
          </cell>
          <cell r="F4186" t="str">
            <v>No</v>
          </cell>
          <cell r="G4186">
            <v>735</v>
          </cell>
          <cell r="H4186">
            <v>84385</v>
          </cell>
          <cell r="I4186" t="str">
            <v>26.17</v>
          </cell>
        </row>
        <row r="4187">
          <cell r="A4187" t="str">
            <v>26-01-p-03</v>
          </cell>
          <cell r="B4187" t="str">
            <v>Supply and Erection of INVERTER BASED SPLIT AC (02 Ton)</v>
          </cell>
          <cell r="C4187" t="str">
            <v>No</v>
          </cell>
          <cell r="D4187">
            <v>735</v>
          </cell>
          <cell r="E4187">
            <v>90360</v>
          </cell>
          <cell r="F4187" t="str">
            <v>No</v>
          </cell>
          <cell r="G4187">
            <v>735</v>
          </cell>
          <cell r="H4187">
            <v>90360</v>
          </cell>
          <cell r="I4187" t="str">
            <v>26.17</v>
          </cell>
        </row>
        <row r="4188">
          <cell r="A4188" t="str">
            <v>26-01-q</v>
          </cell>
          <cell r="B4188" t="str">
            <v xml:space="preserve">Supply and Erection of SOLAR AUTO TRACKER for 3.6 KW installation </v>
          </cell>
          <cell r="C4188" t="str">
            <v>No</v>
          </cell>
          <cell r="D4188">
            <v>1470</v>
          </cell>
          <cell r="E4188">
            <v>268911</v>
          </cell>
          <cell r="F4188" t="str">
            <v>No</v>
          </cell>
          <cell r="G4188">
            <v>1470</v>
          </cell>
          <cell r="H4188">
            <v>268911</v>
          </cell>
          <cell r="I4188" t="str">
            <v>26.33</v>
          </cell>
        </row>
        <row r="4189">
          <cell r="A4189" t="str">
            <v>26-01-r</v>
          </cell>
          <cell r="B4189" t="str">
            <v>Supply and Erection of PV MOUNTING FRAME WITH MANUAL TRAKERING</v>
          </cell>
          <cell r="C4189" t="str">
            <v>kW</v>
          </cell>
          <cell r="D4189">
            <v>45.57</v>
          </cell>
          <cell r="E4189">
            <v>29276.46</v>
          </cell>
          <cell r="F4189" t="str">
            <v>kW</v>
          </cell>
          <cell r="G4189">
            <v>45.57</v>
          </cell>
          <cell r="H4189">
            <v>29276.46</v>
          </cell>
          <cell r="I4189" t="str">
            <v>26.34</v>
          </cell>
        </row>
        <row r="4190">
          <cell r="A4190" t="str">
            <v>27-01</v>
          </cell>
          <cell r="B4190" t="str">
            <v>Repair of leakages in valve of already laid pipe line in trenches / building i/c cost of extractiion / exvacation, complete in all respect of the following sizes.a) 3" to 6" dia of Valve</v>
          </cell>
          <cell r="C4190" t="str">
            <v>Each</v>
          </cell>
          <cell r="D4190">
            <v>369.34</v>
          </cell>
          <cell r="E4190">
            <v>514.66999999999996</v>
          </cell>
          <cell r="F4190" t="str">
            <v>Each</v>
          </cell>
          <cell r="G4190">
            <v>369.34</v>
          </cell>
          <cell r="H4190">
            <v>514.66999999999996</v>
          </cell>
        </row>
        <row r="4191">
          <cell r="A4191" t="str">
            <v>27-02</v>
          </cell>
          <cell r="B4191" t="str">
            <v xml:space="preserve">Repair of leakages in valve of  already laid pipe line in trenches / building  i/c cost of extractiion / exvacation, complete in all respect of the following sizes.a) 1" to 2.5"  dia of Valve </v>
          </cell>
          <cell r="C4191" t="str">
            <v>Each</v>
          </cell>
          <cell r="D4191">
            <v>290.32</v>
          </cell>
          <cell r="E4191">
            <v>349.48</v>
          </cell>
          <cell r="F4191" t="str">
            <v>Each</v>
          </cell>
          <cell r="G4191">
            <v>290.32</v>
          </cell>
          <cell r="H4191">
            <v>349.48</v>
          </cell>
        </row>
        <row r="4192">
          <cell r="A4192" t="str">
            <v>27-03</v>
          </cell>
          <cell r="B4192" t="str">
            <v>Removing of existing damaged rusted &amp; chocked G.I pipe from 1/2" to 4 "  Nominal Pipe Size (NPS)</v>
          </cell>
          <cell r="C4192" t="str">
            <v>Rft</v>
          </cell>
          <cell r="D4192">
            <v>6.54</v>
          </cell>
          <cell r="E4192">
            <v>8.93</v>
          </cell>
          <cell r="F4192" t="str">
            <v>m</v>
          </cell>
          <cell r="G4192">
            <v>21.46</v>
          </cell>
          <cell r="H4192">
            <v>29.3</v>
          </cell>
        </row>
        <row r="4193">
          <cell r="A4193" t="str">
            <v>27-04</v>
          </cell>
          <cell r="B4193" t="str">
            <v>Repairing &amp; re-fixing of steel main gate i/c hold fast, welding complete in all respects</v>
          </cell>
          <cell r="C4193" t="str">
            <v>Sft</v>
          </cell>
          <cell r="D4193">
            <v>37.479999999999997</v>
          </cell>
          <cell r="E4193">
            <v>49.02</v>
          </cell>
          <cell r="F4193" t="str">
            <v>m2</v>
          </cell>
          <cell r="G4193">
            <v>403.34</v>
          </cell>
          <cell r="H4193">
            <v>527.46</v>
          </cell>
        </row>
        <row r="4194">
          <cell r="A4194" t="str">
            <v>27-05</v>
          </cell>
          <cell r="B4194" t="str">
            <v>Repair of  existing G.I. damaged connection 1/2" to 4"  dia  i/c required jointing of union,socket,nipple,elbow etc,  complete in all respect.</v>
          </cell>
          <cell r="C4194" t="str">
            <v>each</v>
          </cell>
          <cell r="D4194">
            <v>147</v>
          </cell>
          <cell r="E4194">
            <v>147</v>
          </cell>
          <cell r="F4194" t="str">
            <v>each</v>
          </cell>
          <cell r="G4194">
            <v>147</v>
          </cell>
          <cell r="H4194">
            <v>147</v>
          </cell>
        </row>
        <row r="4195">
          <cell r="A4195" t="str">
            <v>27-06</v>
          </cell>
          <cell r="B4195" t="str">
            <v>Repairing welding of suigas water heater 35-gallons capacity with replacement of Centre pipe and Bottom sheet, complete In all respect i/c carriage etc</v>
          </cell>
          <cell r="C4195" t="str">
            <v>Job</v>
          </cell>
          <cell r="D4195">
            <v>444.68</v>
          </cell>
          <cell r="E4195">
            <v>1074.44</v>
          </cell>
          <cell r="F4195" t="str">
            <v>Job</v>
          </cell>
          <cell r="G4195">
            <v>444.68</v>
          </cell>
          <cell r="H4195">
            <v>1074.44</v>
          </cell>
        </row>
        <row r="4196">
          <cell r="A4196" t="str">
            <v>27-07</v>
          </cell>
          <cell r="B4196" t="str">
            <v>Replacement of rusted/leaking G.I water tank with new for water geyser 30/35 gallens</v>
          </cell>
          <cell r="C4196" t="str">
            <v>Job</v>
          </cell>
          <cell r="D4196">
            <v>1029</v>
          </cell>
          <cell r="E4196">
            <v>14174</v>
          </cell>
          <cell r="F4196" t="str">
            <v>Job</v>
          </cell>
          <cell r="G4196">
            <v>1029</v>
          </cell>
          <cell r="H4196">
            <v>14174</v>
          </cell>
        </row>
        <row r="4197">
          <cell r="A4197" t="str">
            <v>27-08</v>
          </cell>
          <cell r="B4197" t="str">
            <v>Removing of glazed earthen ware WC European type of approved make/size including cost of double seat &amp; cover (plastic &amp; bakelite), complete in all respects:  All Colours</v>
          </cell>
          <cell r="C4197" t="str">
            <v>Each</v>
          </cell>
          <cell r="D4197">
            <v>313.91000000000003</v>
          </cell>
          <cell r="E4197">
            <v>385.61</v>
          </cell>
          <cell r="F4197" t="str">
            <v>Each</v>
          </cell>
          <cell r="G4197">
            <v>313.91000000000003</v>
          </cell>
          <cell r="H4197">
            <v>385.61</v>
          </cell>
        </row>
        <row r="4198">
          <cell r="A4198" t="str">
            <v>27-09</v>
          </cell>
          <cell r="B4198" t="str">
            <v>Removing of glazed earthen ware WC squatting type, complete in all respects:  All Colours</v>
          </cell>
          <cell r="C4198" t="str">
            <v>Each</v>
          </cell>
          <cell r="D4198">
            <v>376.69</v>
          </cell>
          <cell r="E4198">
            <v>448.39</v>
          </cell>
          <cell r="F4198" t="str">
            <v>Each</v>
          </cell>
          <cell r="G4198">
            <v>376.69</v>
          </cell>
          <cell r="H4198">
            <v>448.39</v>
          </cell>
        </row>
        <row r="4199">
          <cell r="A4199" t="str">
            <v>27-10</v>
          </cell>
          <cell r="B4199" t="str">
            <v>Removing of glazed earthen ware wash hand basin (WHB), complete in all respects: All colours</v>
          </cell>
          <cell r="C4199" t="str">
            <v>Each</v>
          </cell>
          <cell r="D4199">
            <v>387.41</v>
          </cell>
          <cell r="E4199">
            <v>459.11</v>
          </cell>
          <cell r="F4199" t="str">
            <v>Each</v>
          </cell>
          <cell r="G4199">
            <v>387.41</v>
          </cell>
          <cell r="H4199">
            <v>459.11</v>
          </cell>
        </row>
        <row r="4200">
          <cell r="A4200" t="str">
            <v>27-11</v>
          </cell>
          <cell r="B4200" t="str">
            <v>Removing of stainless steel sink with drain board, complete in all respect.</v>
          </cell>
          <cell r="C4200" t="str">
            <v>Each</v>
          </cell>
          <cell r="D4200">
            <v>496.12</v>
          </cell>
          <cell r="E4200">
            <v>567.82000000000005</v>
          </cell>
          <cell r="F4200" t="str">
            <v>Each</v>
          </cell>
          <cell r="G4200">
            <v>496.12</v>
          </cell>
          <cell r="H4200">
            <v>567.82000000000005</v>
          </cell>
        </row>
        <row r="4201">
          <cell r="A4201" t="str">
            <v>27-12</v>
          </cell>
          <cell r="B4201" t="str">
            <v>Removing terrazzo concrete sink, with drain board of mosaic, complete in all respect</v>
          </cell>
          <cell r="C4201" t="str">
            <v>Each</v>
          </cell>
          <cell r="D4201">
            <v>606.38</v>
          </cell>
          <cell r="E4201">
            <v>678.08</v>
          </cell>
          <cell r="F4201" t="str">
            <v>Each</v>
          </cell>
          <cell r="G4201">
            <v>606.38</v>
          </cell>
          <cell r="H4201">
            <v>678.08</v>
          </cell>
        </row>
        <row r="4202">
          <cell r="A4202" t="str">
            <v>27-13</v>
          </cell>
          <cell r="B4202" t="str">
            <v>Removing chorimum plated (CP) shower rose of approved quality complete : Size 1/2"x4" (15 mm x 100 mm)</v>
          </cell>
          <cell r="C4202" t="str">
            <v>Each</v>
          </cell>
          <cell r="D4202">
            <v>102.9</v>
          </cell>
          <cell r="E4202">
            <v>174.6</v>
          </cell>
          <cell r="F4202" t="str">
            <v>Each</v>
          </cell>
          <cell r="G4202">
            <v>102.9</v>
          </cell>
          <cell r="H4202">
            <v>174.6</v>
          </cell>
        </row>
        <row r="4203">
          <cell r="A4203" t="str">
            <v>27-14-a</v>
          </cell>
          <cell r="B4203" t="str">
            <v>Furnishing and Installation thrust bearing for motor (10-25 H.P) (V.H.S.) turbine</v>
          </cell>
          <cell r="C4203" t="str">
            <v>Each</v>
          </cell>
          <cell r="D4203">
            <v>505.31</v>
          </cell>
          <cell r="E4203">
            <v>11857.81</v>
          </cell>
          <cell r="F4203" t="str">
            <v>Each</v>
          </cell>
          <cell r="G4203">
            <v>505.31</v>
          </cell>
          <cell r="H4203">
            <v>11857.81</v>
          </cell>
        </row>
        <row r="4204">
          <cell r="A4204" t="str">
            <v>27-14-b</v>
          </cell>
          <cell r="B4204" t="str">
            <v>Furnishing and Installation thrust bearing for motor (30-50 H.P) (V.H.S.) turbine</v>
          </cell>
          <cell r="C4204" t="str">
            <v>Each</v>
          </cell>
          <cell r="D4204">
            <v>505.31</v>
          </cell>
          <cell r="E4204">
            <v>13949.06</v>
          </cell>
          <cell r="F4204" t="str">
            <v>Each</v>
          </cell>
          <cell r="G4204">
            <v>505.31</v>
          </cell>
          <cell r="H4204">
            <v>13949.06</v>
          </cell>
        </row>
        <row r="4205">
          <cell r="A4205" t="str">
            <v>27-14-c</v>
          </cell>
          <cell r="B4205" t="str">
            <v>Furnishing and Installation ball bearing for Hollow Shaft Vertical Elec. / Motor Turbine (10-25 H.P)</v>
          </cell>
          <cell r="C4205" t="str">
            <v>Each</v>
          </cell>
          <cell r="D4205">
            <v>505.31</v>
          </cell>
          <cell r="E4205">
            <v>7077.81</v>
          </cell>
          <cell r="F4205" t="str">
            <v>Each</v>
          </cell>
          <cell r="G4205">
            <v>505.31</v>
          </cell>
          <cell r="H4205">
            <v>7077.81</v>
          </cell>
        </row>
        <row r="4206">
          <cell r="A4206" t="str">
            <v>27-14-d</v>
          </cell>
          <cell r="B4206" t="str">
            <v>Furnishing and Installation ball bearing for Hollow Shaft Vertical Elec. / Motor Turbine (30-50 H.P)</v>
          </cell>
          <cell r="C4206" t="str">
            <v>Each</v>
          </cell>
          <cell r="D4206">
            <v>505.31</v>
          </cell>
          <cell r="E4206">
            <v>7974.06</v>
          </cell>
          <cell r="F4206" t="str">
            <v>Each</v>
          </cell>
          <cell r="G4206">
            <v>505.31</v>
          </cell>
          <cell r="H4206">
            <v>7974.06</v>
          </cell>
        </row>
        <row r="4207">
          <cell r="A4207" t="str">
            <v>27-15-a</v>
          </cell>
          <cell r="B4207" t="str">
            <v xml:space="preserve">Rewinding of Submersible electric motor i/c carriage from site of work and back i/c testing installation complete with all respects: From 0.75 to 20 H.P </v>
          </cell>
          <cell r="C4207" t="str">
            <v>H.P</v>
          </cell>
          <cell r="D4207">
            <v>698.25</v>
          </cell>
          <cell r="E4207">
            <v>1475</v>
          </cell>
          <cell r="F4207" t="str">
            <v>H.P</v>
          </cell>
          <cell r="G4207">
            <v>698.25</v>
          </cell>
          <cell r="H4207">
            <v>1475</v>
          </cell>
        </row>
        <row r="4208">
          <cell r="A4208" t="str">
            <v>27-15-b</v>
          </cell>
          <cell r="B4208" t="str">
            <v>Rewinding of Submersible electric motor i/c carriage from site of work and back i/c testing installation complete with all respects: Above 20 H.P</v>
          </cell>
          <cell r="C4208" t="str">
            <v>H.P</v>
          </cell>
          <cell r="D4208">
            <v>808.5</v>
          </cell>
          <cell r="E4208">
            <v>1734.62</v>
          </cell>
          <cell r="F4208" t="str">
            <v>H.P</v>
          </cell>
          <cell r="G4208">
            <v>808.5</v>
          </cell>
          <cell r="H4208">
            <v>1734.62</v>
          </cell>
        </row>
        <row r="4209">
          <cell r="A4209" t="str">
            <v>27-16-a</v>
          </cell>
          <cell r="B4209" t="str">
            <v xml:space="preserve">Rewinding of turbine electric motor i/c carriage from site of work and back i/c testing installation complete with all respects: From 0.75 to 20 H.P </v>
          </cell>
          <cell r="C4209" t="str">
            <v>H.P</v>
          </cell>
          <cell r="D4209">
            <v>698.25</v>
          </cell>
          <cell r="E4209">
            <v>1475</v>
          </cell>
          <cell r="F4209" t="str">
            <v>H.P</v>
          </cell>
          <cell r="G4209">
            <v>698.25</v>
          </cell>
          <cell r="H4209">
            <v>1475</v>
          </cell>
        </row>
        <row r="4210">
          <cell r="A4210" t="str">
            <v>27-16-b</v>
          </cell>
          <cell r="B4210" t="str">
            <v>Rewinding of turbine electric motor i/c carriage from site of work and back i/c testing installation complete with all respects: Above 20 H.P</v>
          </cell>
          <cell r="C4210" t="str">
            <v>H.P</v>
          </cell>
          <cell r="D4210">
            <v>808.5</v>
          </cell>
          <cell r="E4210">
            <v>1734.62</v>
          </cell>
          <cell r="F4210" t="str">
            <v>H.P</v>
          </cell>
          <cell r="G4210">
            <v>808.5</v>
          </cell>
          <cell r="H4210">
            <v>1734.62</v>
          </cell>
        </row>
        <row r="4211">
          <cell r="A4211" t="str">
            <v>27-17</v>
          </cell>
          <cell r="B4211" t="str">
            <v>Supply and fixing of C.T Coil for Ampere meter</v>
          </cell>
          <cell r="C4211" t="str">
            <v>Each</v>
          </cell>
          <cell r="D4211">
            <v>294</v>
          </cell>
          <cell r="E4211">
            <v>592.75</v>
          </cell>
          <cell r="F4211" t="str">
            <v>Each</v>
          </cell>
          <cell r="G4211">
            <v>294</v>
          </cell>
          <cell r="H4211">
            <v>592.75</v>
          </cell>
        </row>
        <row r="4212">
          <cell r="A4212" t="str">
            <v>27-18-a</v>
          </cell>
          <cell r="B4212" t="str">
            <v>Extraction of Turbine/Submersible Pump &amp; lowering/installation of the same after necessary repair (0 to 200 ft)</v>
          </cell>
          <cell r="C4212" t="str">
            <v>Job</v>
          </cell>
          <cell r="D4212">
            <v>1029</v>
          </cell>
          <cell r="E4212">
            <v>5211.5</v>
          </cell>
          <cell r="F4212" t="str">
            <v>Job</v>
          </cell>
          <cell r="G4212">
            <v>1029</v>
          </cell>
          <cell r="H4212">
            <v>5211.5</v>
          </cell>
        </row>
        <row r="4213">
          <cell r="A4213" t="str">
            <v>27-18-b</v>
          </cell>
          <cell r="B4213" t="str">
            <v>Extraction of Turbine/Submersible Pump &amp; lowering/installation of the same after necessary repair (Above 200 ft)</v>
          </cell>
          <cell r="C4213" t="str">
            <v>Job</v>
          </cell>
          <cell r="D4213">
            <v>1470</v>
          </cell>
          <cell r="E4213">
            <v>8162</v>
          </cell>
          <cell r="F4213" t="str">
            <v>Job</v>
          </cell>
          <cell r="G4213">
            <v>1470</v>
          </cell>
          <cell r="H4213">
            <v>8162</v>
          </cell>
        </row>
        <row r="4214">
          <cell r="A4214" t="str">
            <v>27-19</v>
          </cell>
          <cell r="B4214" t="str">
            <v>S/Fixing of Top nut any size</v>
          </cell>
          <cell r="C4214" t="str">
            <v>Each</v>
          </cell>
          <cell r="D4214">
            <v>58.8</v>
          </cell>
          <cell r="E4214">
            <v>309.75</v>
          </cell>
          <cell r="F4214" t="str">
            <v>Each</v>
          </cell>
          <cell r="G4214">
            <v>58.8</v>
          </cell>
          <cell r="H4214">
            <v>309.75</v>
          </cell>
        </row>
        <row r="4215">
          <cell r="A4215" t="str">
            <v>27-20</v>
          </cell>
          <cell r="B4215" t="str">
            <v>S/Fixing of Top shaft any size (Turbine/Submersible)</v>
          </cell>
          <cell r="C4215" t="str">
            <v>Each</v>
          </cell>
          <cell r="D4215">
            <v>735</v>
          </cell>
          <cell r="E4215">
            <v>6112.5</v>
          </cell>
          <cell r="F4215" t="str">
            <v>Each</v>
          </cell>
          <cell r="G4215">
            <v>735</v>
          </cell>
          <cell r="H4215">
            <v>6112.5</v>
          </cell>
        </row>
        <row r="4216">
          <cell r="A4216" t="str">
            <v>27-21</v>
          </cell>
          <cell r="B4216" t="str">
            <v>S/Fixing of staffing box gland</v>
          </cell>
          <cell r="C4216" t="str">
            <v>Set</v>
          </cell>
          <cell r="D4216">
            <v>735</v>
          </cell>
          <cell r="E4216">
            <v>5037</v>
          </cell>
          <cell r="F4216" t="str">
            <v>Set</v>
          </cell>
          <cell r="G4216">
            <v>735</v>
          </cell>
          <cell r="H4216">
            <v>5037</v>
          </cell>
        </row>
        <row r="4217">
          <cell r="A4217" t="str">
            <v>27-22</v>
          </cell>
          <cell r="B4217" t="str">
            <v>S/Fixing of threaded coupling</v>
          </cell>
          <cell r="C4217" t="str">
            <v>Set</v>
          </cell>
          <cell r="D4217">
            <v>147</v>
          </cell>
          <cell r="E4217">
            <v>529.4</v>
          </cell>
          <cell r="F4217" t="str">
            <v>Set</v>
          </cell>
          <cell r="G4217">
            <v>147</v>
          </cell>
          <cell r="H4217">
            <v>529.4</v>
          </cell>
        </row>
        <row r="4218">
          <cell r="A4218" t="str">
            <v>27-23-a</v>
          </cell>
          <cell r="B4218" t="str">
            <v>Supply and Fixing for Coloumn Pipe Turbine</v>
          </cell>
          <cell r="C4218" t="str">
            <v>Rft</v>
          </cell>
          <cell r="D4218">
            <v>367.5</v>
          </cell>
          <cell r="E4218">
            <v>953.05</v>
          </cell>
          <cell r="F4218" t="str">
            <v>m</v>
          </cell>
          <cell r="G4218">
            <v>1205.71</v>
          </cell>
          <cell r="H4218">
            <v>3126.8</v>
          </cell>
        </row>
        <row r="4219">
          <cell r="A4219" t="str">
            <v>27-23-b</v>
          </cell>
          <cell r="B4219" t="str">
            <v>For Stage (Turbine/Submersible)</v>
          </cell>
          <cell r="C4219" t="str">
            <v>Rft</v>
          </cell>
          <cell r="D4219">
            <v>294</v>
          </cell>
          <cell r="E4219">
            <v>748.1</v>
          </cell>
          <cell r="F4219" t="str">
            <v>m</v>
          </cell>
          <cell r="G4219">
            <v>964.57</v>
          </cell>
          <cell r="H4219">
            <v>2454.4</v>
          </cell>
        </row>
        <row r="4220">
          <cell r="A4220" t="str">
            <v>27-24-a</v>
          </cell>
          <cell r="B4220" t="str">
            <v>Rewinding of Voltage Regulator complete in all respect: 3 coil</v>
          </cell>
          <cell r="C4220" t="str">
            <v>Job</v>
          </cell>
          <cell r="D4220">
            <v>1470</v>
          </cell>
          <cell r="E4220">
            <v>17961</v>
          </cell>
          <cell r="F4220" t="str">
            <v>Job</v>
          </cell>
          <cell r="G4220">
            <v>1470</v>
          </cell>
          <cell r="H4220">
            <v>17961</v>
          </cell>
        </row>
        <row r="4221">
          <cell r="A4221" t="str">
            <v>27-24-b</v>
          </cell>
          <cell r="B4221" t="str">
            <v xml:space="preserve">Rewinding of Voltage Regulator coil complete in all respect: </v>
          </cell>
          <cell r="C4221" t="str">
            <v>No.</v>
          </cell>
          <cell r="D4221">
            <v>735</v>
          </cell>
          <cell r="E4221">
            <v>6052.75</v>
          </cell>
          <cell r="F4221" t="str">
            <v>No.</v>
          </cell>
          <cell r="G4221">
            <v>735</v>
          </cell>
          <cell r="H4221">
            <v>6052.75</v>
          </cell>
        </row>
        <row r="4222">
          <cell r="A4222" t="str">
            <v>27-25</v>
          </cell>
          <cell r="B4222" t="str">
            <v>Repair of Voltage regulator point control machine</v>
          </cell>
          <cell r="C4222" t="str">
            <v>Job</v>
          </cell>
          <cell r="D4222">
            <v>735</v>
          </cell>
          <cell r="E4222">
            <v>5013.1000000000004</v>
          </cell>
          <cell r="F4222" t="str">
            <v>Job</v>
          </cell>
          <cell r="G4222">
            <v>735</v>
          </cell>
          <cell r="H4222">
            <v>5013.1000000000004</v>
          </cell>
        </row>
        <row r="4223">
          <cell r="A4223" t="str">
            <v>27-26</v>
          </cell>
          <cell r="B4223" t="str">
            <v>Repair of Voltage regulator point control machine</v>
          </cell>
          <cell r="C4223" t="str">
            <v>Job</v>
          </cell>
          <cell r="D4223">
            <v>735</v>
          </cell>
          <cell r="E4223">
            <v>5013.1000000000004</v>
          </cell>
          <cell r="F4223" t="str">
            <v>Job</v>
          </cell>
          <cell r="G4223">
            <v>735</v>
          </cell>
          <cell r="H4223">
            <v>5013.1000000000004</v>
          </cell>
        </row>
        <row r="4224">
          <cell r="A4224" t="str">
            <v>27-27</v>
          </cell>
          <cell r="B4224" t="str">
            <v>Replacement of pump shaft stainless steel</v>
          </cell>
          <cell r="C4224" t="str">
            <v>No.</v>
          </cell>
          <cell r="D4224">
            <v>882</v>
          </cell>
          <cell r="E4224">
            <v>6140</v>
          </cell>
          <cell r="F4224" t="str">
            <v>No.</v>
          </cell>
          <cell r="G4224">
            <v>882</v>
          </cell>
          <cell r="H4224">
            <v>6140</v>
          </cell>
        </row>
        <row r="4225">
          <cell r="A4225" t="str">
            <v>27-28</v>
          </cell>
          <cell r="B4225" t="str">
            <v>Replacement of Impellar</v>
          </cell>
          <cell r="C4225" t="str">
            <v>No.</v>
          </cell>
          <cell r="D4225">
            <v>882</v>
          </cell>
          <cell r="E4225">
            <v>2614.75</v>
          </cell>
          <cell r="F4225" t="str">
            <v>No.</v>
          </cell>
          <cell r="G4225">
            <v>882</v>
          </cell>
          <cell r="H4225">
            <v>2614.75</v>
          </cell>
        </row>
        <row r="4226">
          <cell r="A4226" t="str">
            <v>27-29</v>
          </cell>
          <cell r="B4226" t="str">
            <v>Supply and Fixing of Column shaft Sleeve 20 to 30 mm</v>
          </cell>
          <cell r="C4226" t="str">
            <v>No.</v>
          </cell>
          <cell r="D4226">
            <v>220.5</v>
          </cell>
          <cell r="E4226">
            <v>925.55</v>
          </cell>
          <cell r="F4226" t="str">
            <v>No.</v>
          </cell>
          <cell r="G4226">
            <v>220.5</v>
          </cell>
          <cell r="H4226">
            <v>925.55</v>
          </cell>
        </row>
        <row r="4227">
          <cell r="A4227" t="str">
            <v>27-30</v>
          </cell>
          <cell r="B4227" t="str">
            <v>Replacement of Column pipe socket 3" to 6" i/d</v>
          </cell>
          <cell r="C4227" t="str">
            <v>No.</v>
          </cell>
          <cell r="D4227">
            <v>441</v>
          </cell>
          <cell r="E4227">
            <v>2054.25</v>
          </cell>
          <cell r="F4227" t="str">
            <v>No.</v>
          </cell>
          <cell r="G4227">
            <v>441</v>
          </cell>
          <cell r="H4227">
            <v>2054.25</v>
          </cell>
        </row>
        <row r="4228">
          <cell r="A4228" t="str">
            <v>27-31</v>
          </cell>
          <cell r="B4228" t="str">
            <v>Replacement of column shaft any size</v>
          </cell>
          <cell r="C4228" t="str">
            <v>No.</v>
          </cell>
          <cell r="D4228">
            <v>735</v>
          </cell>
          <cell r="E4228">
            <v>2109.25</v>
          </cell>
          <cell r="F4228" t="str">
            <v>No.</v>
          </cell>
          <cell r="G4228">
            <v>735</v>
          </cell>
          <cell r="H4228">
            <v>2109.25</v>
          </cell>
        </row>
        <row r="4229">
          <cell r="A4229" t="str">
            <v>27-32</v>
          </cell>
          <cell r="B4229" t="str">
            <v>Replacement of wearing ring</v>
          </cell>
          <cell r="C4229" t="str">
            <v>No.</v>
          </cell>
          <cell r="D4229">
            <v>220.5</v>
          </cell>
          <cell r="E4229">
            <v>818</v>
          </cell>
          <cell r="F4229" t="str">
            <v>No.</v>
          </cell>
          <cell r="G4229">
            <v>220.5</v>
          </cell>
          <cell r="H4229">
            <v>818</v>
          </cell>
        </row>
        <row r="4230">
          <cell r="A4230" t="str">
            <v>27-33</v>
          </cell>
          <cell r="B4230" t="str">
            <v>Replacement of studs for intermediate bowl</v>
          </cell>
          <cell r="C4230" t="str">
            <v>No.</v>
          </cell>
          <cell r="D4230">
            <v>23.52</v>
          </cell>
          <cell r="E4230">
            <v>53.4</v>
          </cell>
          <cell r="F4230" t="str">
            <v>No.</v>
          </cell>
          <cell r="G4230">
            <v>23.52</v>
          </cell>
          <cell r="H4230">
            <v>53.4</v>
          </cell>
        </row>
        <row r="4231">
          <cell r="A4231" t="str">
            <v>27-34</v>
          </cell>
          <cell r="B4231" t="str">
            <v xml:space="preserve">Replacement of nut, bolts of any size </v>
          </cell>
          <cell r="C4231" t="str">
            <v>No.</v>
          </cell>
          <cell r="D4231">
            <v>26.46</v>
          </cell>
          <cell r="E4231">
            <v>104.14</v>
          </cell>
          <cell r="F4231" t="str">
            <v>No.</v>
          </cell>
          <cell r="G4231">
            <v>26.46</v>
          </cell>
          <cell r="H4231">
            <v>104.14</v>
          </cell>
        </row>
        <row r="4232">
          <cell r="A4232" t="str">
            <v>27-35</v>
          </cell>
          <cell r="B4232" t="str">
            <v>Repair/reconditioning of impellars</v>
          </cell>
          <cell r="C4232" t="str">
            <v>No.</v>
          </cell>
          <cell r="D4232">
            <v>353.72</v>
          </cell>
          <cell r="E4232">
            <v>449.32</v>
          </cell>
          <cell r="F4232" t="str">
            <v>No.</v>
          </cell>
          <cell r="G4232">
            <v>353.72</v>
          </cell>
          <cell r="H4232">
            <v>449.32</v>
          </cell>
        </row>
        <row r="4233">
          <cell r="A4233" t="str">
            <v>27-36</v>
          </cell>
          <cell r="B4233" t="str">
            <v>Replacing the Submersible motor thrust bearing and disc</v>
          </cell>
          <cell r="C4233" t="str">
            <v>No.</v>
          </cell>
          <cell r="D4233">
            <v>1286.25</v>
          </cell>
          <cell r="E4233">
            <v>12937.5</v>
          </cell>
          <cell r="F4233" t="str">
            <v>No.</v>
          </cell>
          <cell r="G4233">
            <v>1286.25</v>
          </cell>
          <cell r="H4233">
            <v>12937.5</v>
          </cell>
        </row>
        <row r="4234">
          <cell r="A4234" t="str">
            <v>27-37</v>
          </cell>
          <cell r="B4234" t="str">
            <v>Replacing the carbon bushes / steel bushes for submersible motor complete</v>
          </cell>
          <cell r="C4234" t="str">
            <v>Job</v>
          </cell>
          <cell r="D4234">
            <v>826.88</v>
          </cell>
          <cell r="E4234">
            <v>4830.12</v>
          </cell>
          <cell r="F4234" t="str">
            <v>Job</v>
          </cell>
          <cell r="G4234">
            <v>826.88</v>
          </cell>
          <cell r="H4234">
            <v>4830.12</v>
          </cell>
        </row>
        <row r="4235">
          <cell r="A4235" t="str">
            <v>27-38</v>
          </cell>
          <cell r="B4235" t="str">
            <v>Replacing of brass bush any size</v>
          </cell>
          <cell r="C4235" t="str">
            <v>Job</v>
          </cell>
          <cell r="D4235">
            <v>257.25</v>
          </cell>
          <cell r="E4235">
            <v>944.38</v>
          </cell>
          <cell r="F4235" t="str">
            <v>Job</v>
          </cell>
          <cell r="G4235">
            <v>257.25</v>
          </cell>
          <cell r="H4235">
            <v>944.38</v>
          </cell>
        </row>
        <row r="4236">
          <cell r="A4236" t="str">
            <v>27-39</v>
          </cell>
          <cell r="B4236" t="str">
            <v>Replacing of bearing bushes/houseing</v>
          </cell>
          <cell r="C4236" t="str">
            <v>Job</v>
          </cell>
          <cell r="D4236">
            <v>282.98</v>
          </cell>
          <cell r="E4236">
            <v>940.22</v>
          </cell>
          <cell r="F4236" t="str">
            <v>Job</v>
          </cell>
          <cell r="G4236">
            <v>282.98</v>
          </cell>
          <cell r="H4236">
            <v>940.22</v>
          </cell>
        </row>
        <row r="4237">
          <cell r="A4237" t="str">
            <v>27-40</v>
          </cell>
          <cell r="B4237" t="str">
            <v>Replacing of rubber packing 3" to 6"i/d</v>
          </cell>
          <cell r="C4237" t="str">
            <v>Pair</v>
          </cell>
          <cell r="D4237">
            <v>36.75</v>
          </cell>
          <cell r="E4237">
            <v>156.25</v>
          </cell>
          <cell r="F4237" t="str">
            <v>Pair</v>
          </cell>
          <cell r="G4237">
            <v>36.75</v>
          </cell>
          <cell r="H4237">
            <v>156.25</v>
          </cell>
        </row>
        <row r="4238">
          <cell r="A4238" t="str">
            <v>27-41-a</v>
          </cell>
          <cell r="B4238" t="str">
            <v>Rewinding of H.T Coil 25 KVA</v>
          </cell>
          <cell r="C4238" t="str">
            <v>Job</v>
          </cell>
          <cell r="D4238">
            <v>367.5</v>
          </cell>
          <cell r="E4238">
            <v>7896</v>
          </cell>
          <cell r="F4238" t="str">
            <v>Job</v>
          </cell>
          <cell r="G4238">
            <v>367.5</v>
          </cell>
          <cell r="H4238">
            <v>7896</v>
          </cell>
        </row>
        <row r="4239">
          <cell r="A4239" t="str">
            <v>27-41-b</v>
          </cell>
          <cell r="B4239" t="str">
            <v>Rewinding of H.T Coil 50 KVA</v>
          </cell>
          <cell r="C4239" t="str">
            <v>Job</v>
          </cell>
          <cell r="D4239">
            <v>514.5</v>
          </cell>
          <cell r="E4239">
            <v>9859.4</v>
          </cell>
          <cell r="F4239" t="str">
            <v>Job</v>
          </cell>
          <cell r="G4239">
            <v>514.5</v>
          </cell>
          <cell r="H4239">
            <v>9859.4</v>
          </cell>
        </row>
        <row r="4240">
          <cell r="A4240" t="str">
            <v>27-41-c</v>
          </cell>
          <cell r="B4240" t="str">
            <v>Rewinding of H.T Coil 100 KVA</v>
          </cell>
          <cell r="C4240" t="str">
            <v>Job</v>
          </cell>
          <cell r="D4240">
            <v>1029</v>
          </cell>
          <cell r="E4240">
            <v>19790.5</v>
          </cell>
          <cell r="F4240" t="str">
            <v>Job</v>
          </cell>
          <cell r="G4240">
            <v>1029</v>
          </cell>
          <cell r="H4240">
            <v>19790.5</v>
          </cell>
        </row>
        <row r="4241">
          <cell r="A4241" t="str">
            <v>27-42-a</v>
          </cell>
          <cell r="B4241" t="str">
            <v>Rewinding of L.T Coil 25 KVA</v>
          </cell>
          <cell r="C4241" t="str">
            <v>Job</v>
          </cell>
          <cell r="D4241">
            <v>367.5</v>
          </cell>
          <cell r="E4241">
            <v>3982.38</v>
          </cell>
          <cell r="F4241" t="str">
            <v>Job</v>
          </cell>
          <cell r="G4241">
            <v>367.5</v>
          </cell>
          <cell r="H4241">
            <v>3982.38</v>
          </cell>
        </row>
        <row r="4242">
          <cell r="A4242" t="str">
            <v>27-42-b</v>
          </cell>
          <cell r="B4242" t="str">
            <v>Rewinding of L.T Coil 50 KVA</v>
          </cell>
          <cell r="C4242" t="str">
            <v>Job</v>
          </cell>
          <cell r="D4242">
            <v>514.5</v>
          </cell>
          <cell r="E4242">
            <v>4995.75</v>
          </cell>
          <cell r="F4242" t="str">
            <v>Job</v>
          </cell>
          <cell r="G4242">
            <v>514.5</v>
          </cell>
          <cell r="H4242">
            <v>4995.75</v>
          </cell>
        </row>
        <row r="4243">
          <cell r="A4243" t="str">
            <v>27-42-c</v>
          </cell>
          <cell r="B4243" t="str">
            <v>Rewinding of L.T Coil 100 KVA</v>
          </cell>
          <cell r="C4243" t="str">
            <v>Job</v>
          </cell>
          <cell r="D4243">
            <v>1029</v>
          </cell>
          <cell r="E4243">
            <v>6048</v>
          </cell>
          <cell r="F4243" t="str">
            <v>Job</v>
          </cell>
          <cell r="G4243">
            <v>1029</v>
          </cell>
          <cell r="H4243">
            <v>6048</v>
          </cell>
        </row>
        <row r="4244">
          <cell r="A4244" t="str">
            <v>27-43</v>
          </cell>
          <cell r="B4244" t="str">
            <v>Replacement of insulator (HT) Bush for 25 to 50 KVA</v>
          </cell>
          <cell r="C4244" t="str">
            <v>No.</v>
          </cell>
          <cell r="D4244">
            <v>353.72</v>
          </cell>
          <cell r="E4244">
            <v>1907.22</v>
          </cell>
          <cell r="F4244" t="str">
            <v>No.</v>
          </cell>
          <cell r="G4244">
            <v>353.72</v>
          </cell>
          <cell r="H4244">
            <v>1907.22</v>
          </cell>
        </row>
        <row r="4245">
          <cell r="A4245" t="str">
            <v>27-44-a</v>
          </cell>
          <cell r="B4245" t="str">
            <v>Replacement of Transformer L.T bush for 25 to 50 KVA</v>
          </cell>
          <cell r="C4245" t="str">
            <v>No.</v>
          </cell>
          <cell r="D4245">
            <v>735</v>
          </cell>
          <cell r="E4245">
            <v>2587.25</v>
          </cell>
          <cell r="F4245" t="str">
            <v>No.</v>
          </cell>
          <cell r="G4245">
            <v>735</v>
          </cell>
          <cell r="H4245">
            <v>2587.25</v>
          </cell>
        </row>
        <row r="4246">
          <cell r="A4246" t="str">
            <v>27-44-b</v>
          </cell>
          <cell r="B4246" t="str">
            <v>Replacement of transfomer link of different KVS</v>
          </cell>
          <cell r="C4246" t="str">
            <v>No.</v>
          </cell>
          <cell r="D4246">
            <v>441</v>
          </cell>
          <cell r="E4246">
            <v>2054.25</v>
          </cell>
          <cell r="F4246" t="str">
            <v>No.</v>
          </cell>
          <cell r="G4246">
            <v>441</v>
          </cell>
          <cell r="H4246">
            <v>2054.25</v>
          </cell>
        </row>
        <row r="4247">
          <cell r="A4247" t="str">
            <v>27-45</v>
          </cell>
          <cell r="B4247" t="str">
            <v>Replacement of S-Y-II unit for 25 to 100 KVA</v>
          </cell>
          <cell r="C4247" t="str">
            <v>No.</v>
          </cell>
          <cell r="D4247">
            <v>735</v>
          </cell>
          <cell r="E4247">
            <v>2109.25</v>
          </cell>
          <cell r="F4247" t="str">
            <v>No.</v>
          </cell>
          <cell r="G4247">
            <v>735</v>
          </cell>
          <cell r="H4247">
            <v>2109.25</v>
          </cell>
        </row>
        <row r="4248">
          <cell r="A4248" t="str">
            <v>27-46</v>
          </cell>
          <cell r="B4248" t="str">
            <v>Replacement of transformer oil</v>
          </cell>
          <cell r="C4248" t="str">
            <v>Liter</v>
          </cell>
          <cell r="D4248">
            <v>102.9</v>
          </cell>
          <cell r="E4248">
            <v>312.02</v>
          </cell>
          <cell r="F4248" t="str">
            <v>Liter</v>
          </cell>
          <cell r="G4248">
            <v>102.9</v>
          </cell>
          <cell r="H4248">
            <v>312.02</v>
          </cell>
        </row>
        <row r="4249">
          <cell r="A4249" t="str">
            <v>27-47</v>
          </cell>
          <cell r="B4249" t="str">
            <v>Loading unloading of Transformer asper wapda specification &amp; installation with cariage complete for 25 to 100 KVA</v>
          </cell>
          <cell r="C4249" t="str">
            <v>Job</v>
          </cell>
          <cell r="D4249">
            <v>1470</v>
          </cell>
          <cell r="E4249">
            <v>6369.5</v>
          </cell>
          <cell r="F4249" t="str">
            <v>Job</v>
          </cell>
          <cell r="G4249">
            <v>1470</v>
          </cell>
          <cell r="H4249">
            <v>6369.5</v>
          </cell>
        </row>
        <row r="4250">
          <cell r="A4250" t="str">
            <v>27-48</v>
          </cell>
          <cell r="B4250" t="str">
            <v>Rubber packing 1/32" to 1/16"thick</v>
          </cell>
          <cell r="C4250" t="str">
            <v>No.</v>
          </cell>
          <cell r="D4250">
            <v>26.46</v>
          </cell>
          <cell r="E4250">
            <v>98.16</v>
          </cell>
          <cell r="F4250" t="str">
            <v>No.</v>
          </cell>
          <cell r="G4250">
            <v>26.46</v>
          </cell>
          <cell r="H4250">
            <v>98.16</v>
          </cell>
        </row>
        <row r="4251">
          <cell r="A4251" t="str">
            <v>27-49</v>
          </cell>
          <cell r="B4251" t="str">
            <v>Replacement of gland dori</v>
          </cell>
          <cell r="C4251" t="str">
            <v>Rft</v>
          </cell>
          <cell r="D4251">
            <v>22.05</v>
          </cell>
          <cell r="E4251">
            <v>63.88</v>
          </cell>
          <cell r="F4251" t="str">
            <v>m</v>
          </cell>
          <cell r="G4251">
            <v>72.34</v>
          </cell>
          <cell r="H4251">
            <v>209.56</v>
          </cell>
        </row>
        <row r="4252">
          <cell r="A4252" t="str">
            <v>27-50</v>
          </cell>
          <cell r="B4252" t="str">
            <v>Replacing of Kit kat grips 60 to 200 Amp</v>
          </cell>
          <cell r="C4252" t="str">
            <v>No.</v>
          </cell>
          <cell r="D4252">
            <v>183.75</v>
          </cell>
          <cell r="E4252">
            <v>1498.25</v>
          </cell>
          <cell r="F4252" t="str">
            <v>No.</v>
          </cell>
          <cell r="G4252">
            <v>183.75</v>
          </cell>
          <cell r="H4252">
            <v>1498.25</v>
          </cell>
        </row>
        <row r="4253">
          <cell r="A4253" t="str">
            <v>27-51</v>
          </cell>
          <cell r="B4253" t="str">
            <v>Replacing of pressure gauge 0 to 500</v>
          </cell>
          <cell r="C4253" t="str">
            <v>No.</v>
          </cell>
          <cell r="D4253">
            <v>187.54</v>
          </cell>
          <cell r="E4253">
            <v>474.34</v>
          </cell>
          <cell r="F4253" t="str">
            <v>No.</v>
          </cell>
          <cell r="G4253">
            <v>187.54</v>
          </cell>
          <cell r="H4253">
            <v>474.34</v>
          </cell>
        </row>
        <row r="4254">
          <cell r="A4254" t="str">
            <v>27-52</v>
          </cell>
          <cell r="B4254" t="str">
            <v>Flexsible conduct pipe 1-1/2" to 2"dia</v>
          </cell>
          <cell r="C4254" t="str">
            <v>Rft</v>
          </cell>
          <cell r="D4254">
            <v>61.3</v>
          </cell>
          <cell r="E4254">
            <v>103.12</v>
          </cell>
          <cell r="F4254" t="str">
            <v>m</v>
          </cell>
          <cell r="G4254">
            <v>201.11</v>
          </cell>
          <cell r="H4254">
            <v>338.33</v>
          </cell>
        </row>
        <row r="4255">
          <cell r="A4255" t="str">
            <v>27-53</v>
          </cell>
          <cell r="B4255" t="str">
            <v>Replacing of clamps 3" to 6"s ize</v>
          </cell>
          <cell r="C4255" t="str">
            <v>No.</v>
          </cell>
          <cell r="D4255">
            <v>183.75</v>
          </cell>
          <cell r="E4255">
            <v>1020.25</v>
          </cell>
          <cell r="F4255" t="str">
            <v>No.</v>
          </cell>
          <cell r="G4255">
            <v>183.75</v>
          </cell>
          <cell r="H4255">
            <v>1020.25</v>
          </cell>
        </row>
        <row r="4256">
          <cell r="A4256" t="str">
            <v>27-54</v>
          </cell>
          <cell r="B4256" t="str">
            <v>Submersible plate</v>
          </cell>
          <cell r="C4256" t="str">
            <v>No.</v>
          </cell>
          <cell r="D4256">
            <v>183.75</v>
          </cell>
          <cell r="E4256">
            <v>1952.35</v>
          </cell>
          <cell r="F4256" t="str">
            <v>No.</v>
          </cell>
          <cell r="G4256">
            <v>183.75</v>
          </cell>
          <cell r="H4256">
            <v>1952.35</v>
          </cell>
        </row>
        <row r="4257">
          <cell r="A4257" t="str">
            <v>27-55</v>
          </cell>
          <cell r="B4257" t="str">
            <v>Cutting &amp; threading MS column pipe of various size</v>
          </cell>
          <cell r="C4257" t="str">
            <v>Job</v>
          </cell>
          <cell r="D4257">
            <v>900.38</v>
          </cell>
          <cell r="E4257">
            <v>1139.3800000000001</v>
          </cell>
          <cell r="F4257" t="str">
            <v>Job</v>
          </cell>
          <cell r="G4257">
            <v>900.38</v>
          </cell>
          <cell r="H4257">
            <v>1139.3800000000001</v>
          </cell>
        </row>
        <row r="4258">
          <cell r="A4258" t="str">
            <v>27-56-a</v>
          </cell>
          <cell r="B4258" t="str">
            <v>Replacing of single core cable of the following gauge (Cupper):PVC Cable 7/064</v>
          </cell>
          <cell r="C4258" t="str">
            <v>Rft</v>
          </cell>
          <cell r="D4258">
            <v>46.01</v>
          </cell>
          <cell r="E4258">
            <v>112.93</v>
          </cell>
          <cell r="F4258" t="str">
            <v>m</v>
          </cell>
          <cell r="G4258">
            <v>150.94999999999999</v>
          </cell>
          <cell r="H4258">
            <v>370.51</v>
          </cell>
        </row>
        <row r="4259">
          <cell r="A4259" t="str">
            <v>27-56-b</v>
          </cell>
          <cell r="B4259" t="str">
            <v>Replacing of single core cable of the following gauge (Cupper):PVC Cable 7/052</v>
          </cell>
          <cell r="C4259" t="str">
            <v>Rft</v>
          </cell>
          <cell r="D4259">
            <v>46.01</v>
          </cell>
          <cell r="E4259">
            <v>99.79</v>
          </cell>
          <cell r="F4259" t="str">
            <v>m</v>
          </cell>
          <cell r="G4259">
            <v>150.94999999999999</v>
          </cell>
          <cell r="H4259">
            <v>327.38</v>
          </cell>
        </row>
        <row r="4260">
          <cell r="A4260" t="str">
            <v>27-56-c</v>
          </cell>
          <cell r="B4260" t="str">
            <v>Replacing of single core cable of the following gauge (Cupper):PVC Cable 19/052</v>
          </cell>
          <cell r="C4260" t="str">
            <v>Rft</v>
          </cell>
          <cell r="D4260">
            <v>91.88</v>
          </cell>
          <cell r="E4260">
            <v>199.42</v>
          </cell>
          <cell r="F4260" t="str">
            <v>m</v>
          </cell>
          <cell r="G4260">
            <v>301.43</v>
          </cell>
          <cell r="H4260">
            <v>654.28</v>
          </cell>
        </row>
        <row r="4261">
          <cell r="A4261" t="str">
            <v>27-56-d</v>
          </cell>
          <cell r="B4261" t="str">
            <v>Replacing of single core cable of the following gauge (Cupper):PVC Cable 19/064</v>
          </cell>
          <cell r="C4261" t="str">
            <v>Rft</v>
          </cell>
          <cell r="D4261">
            <v>91.88</v>
          </cell>
          <cell r="E4261">
            <v>211.38</v>
          </cell>
          <cell r="F4261" t="str">
            <v>m</v>
          </cell>
          <cell r="G4261">
            <v>301.43</v>
          </cell>
          <cell r="H4261">
            <v>693.49</v>
          </cell>
        </row>
        <row r="4262">
          <cell r="A4262" t="str">
            <v>27-57-a</v>
          </cell>
          <cell r="B4262" t="str">
            <v>Replacing of 3 core submersible cable (cupper) of the following gauge.14/16mm.</v>
          </cell>
          <cell r="C4262" t="str">
            <v>Rft</v>
          </cell>
          <cell r="D4262">
            <v>91.88</v>
          </cell>
          <cell r="E4262">
            <v>195.84</v>
          </cell>
          <cell r="F4262" t="str">
            <v>m</v>
          </cell>
          <cell r="G4262">
            <v>301.43</v>
          </cell>
          <cell r="H4262">
            <v>642.52</v>
          </cell>
        </row>
        <row r="4263">
          <cell r="A4263" t="str">
            <v>27-57-b</v>
          </cell>
          <cell r="B4263" t="str">
            <v>Replacing of 3 core submersible cable (cupper) of the following gauge.25 mm</v>
          </cell>
          <cell r="C4263" t="str">
            <v>Rft</v>
          </cell>
          <cell r="D4263">
            <v>137.88999999999999</v>
          </cell>
          <cell r="E4263">
            <v>472.49</v>
          </cell>
          <cell r="F4263" t="str">
            <v>m</v>
          </cell>
          <cell r="G4263">
            <v>452.38</v>
          </cell>
          <cell r="H4263">
            <v>1550.15</v>
          </cell>
        </row>
        <row r="4264">
          <cell r="A4264" t="str">
            <v>27-58-a</v>
          </cell>
          <cell r="B4264" t="str">
            <v>Replacing of 4 core cable of the following gaugePVC Cable 19/083</v>
          </cell>
          <cell r="C4264" t="str">
            <v>Rft</v>
          </cell>
          <cell r="D4264">
            <v>137.88999999999999</v>
          </cell>
          <cell r="E4264">
            <v>382.86</v>
          </cell>
          <cell r="F4264" t="str">
            <v>m</v>
          </cell>
          <cell r="G4264">
            <v>452.38</v>
          </cell>
          <cell r="H4264">
            <v>1256.1099999999999</v>
          </cell>
        </row>
        <row r="4265">
          <cell r="A4265" t="str">
            <v>27-58-b</v>
          </cell>
          <cell r="B4265" t="str">
            <v>Replacing of 4 core cable of the following gaugePVC Cable 19/064</v>
          </cell>
          <cell r="C4265" t="str">
            <v>Rft</v>
          </cell>
          <cell r="D4265">
            <v>137.88999999999999</v>
          </cell>
          <cell r="E4265">
            <v>323.11</v>
          </cell>
          <cell r="F4265" t="str">
            <v>m</v>
          </cell>
          <cell r="G4265">
            <v>452.38</v>
          </cell>
          <cell r="H4265">
            <v>1060.08</v>
          </cell>
        </row>
        <row r="4266">
          <cell r="A4266" t="str">
            <v>27-59</v>
          </cell>
          <cell r="B4266" t="str">
            <v>Test &amp; develope tubewell of size 6" &amp; above continously up to 1.5 cuse cs (Air compressor)</v>
          </cell>
          <cell r="C4266" t="str">
            <v>Hr</v>
          </cell>
          <cell r="D4266">
            <v>344.53</v>
          </cell>
          <cell r="E4266">
            <v>762.78</v>
          </cell>
          <cell r="F4266" t="str">
            <v>Hr</v>
          </cell>
          <cell r="G4266">
            <v>344.53</v>
          </cell>
          <cell r="H4266">
            <v>762.78</v>
          </cell>
        </row>
        <row r="4267">
          <cell r="A4267" t="str">
            <v>27-60</v>
          </cell>
          <cell r="B4267" t="str">
            <v>Disconnection of Illegal water connection, complete in all respects</v>
          </cell>
          <cell r="C4267" t="str">
            <v>Per Job</v>
          </cell>
          <cell r="D4267">
            <v>1057.79</v>
          </cell>
          <cell r="E4267">
            <v>1057.79</v>
          </cell>
          <cell r="F4267" t="str">
            <v>Per Job</v>
          </cell>
          <cell r="G4267">
            <v>1057.79</v>
          </cell>
          <cell r="H4267">
            <v>1057.79</v>
          </cell>
        </row>
        <row r="4268">
          <cell r="A4268" t="str">
            <v>27-61</v>
          </cell>
          <cell r="B4268" t="str">
            <v>Making holes upto 3" dia, 18" depth in cement concrete or stone masonry walls and repairing</v>
          </cell>
          <cell r="C4268" t="str">
            <v>Per Job</v>
          </cell>
          <cell r="D4268">
            <v>315.08999999999997</v>
          </cell>
          <cell r="E4268">
            <v>315.08999999999997</v>
          </cell>
          <cell r="F4268" t="str">
            <v>Per Job</v>
          </cell>
          <cell r="G4268">
            <v>315.08999999999997</v>
          </cell>
          <cell r="H4268">
            <v>315.08999999999997</v>
          </cell>
          <cell r="I4268" t="str">
            <v>6.1</v>
          </cell>
        </row>
        <row r="4269">
          <cell r="A4269" t="str">
            <v>27-62</v>
          </cell>
          <cell r="B4269" t="str">
            <v>Replacing kallar eaten bricks</v>
          </cell>
          <cell r="C4269" t="str">
            <v>Each</v>
          </cell>
          <cell r="D4269">
            <v>44.1</v>
          </cell>
          <cell r="E4269">
            <v>55.93</v>
          </cell>
          <cell r="F4269" t="str">
            <v>Each</v>
          </cell>
          <cell r="G4269">
            <v>44.1</v>
          </cell>
          <cell r="H4269">
            <v>55.93</v>
          </cell>
          <cell r="I4269" t="str">
            <v>7.2.1.4</v>
          </cell>
        </row>
        <row r="4270">
          <cell r="A4270" t="str">
            <v>27-63</v>
          </cell>
          <cell r="B4270" t="str">
            <v>Repairing corners of bridges &amp; other hydraulic masonry works</v>
          </cell>
          <cell r="C4270" t="str">
            <v>Each</v>
          </cell>
          <cell r="D4270">
            <v>551.25</v>
          </cell>
          <cell r="E4270">
            <v>551.25</v>
          </cell>
          <cell r="F4270" t="str">
            <v>Each</v>
          </cell>
          <cell r="G4270">
            <v>551.25</v>
          </cell>
          <cell r="H4270">
            <v>551.25</v>
          </cell>
        </row>
        <row r="4271">
          <cell r="A4271" t="str">
            <v>27-64</v>
          </cell>
          <cell r="B4271" t="str">
            <v>Rubbing and polishing old grit/mosaic floor, including repairing voids, uneven surface, complete</v>
          </cell>
          <cell r="C4271" t="str">
            <v>Sft</v>
          </cell>
          <cell r="D4271">
            <v>0</v>
          </cell>
          <cell r="E4271">
            <v>17.079999999999998</v>
          </cell>
          <cell r="F4271" t="str">
            <v>m2</v>
          </cell>
          <cell r="G4271">
            <v>0</v>
          </cell>
          <cell r="H4271">
            <v>183.74</v>
          </cell>
          <cell r="I4271" t="str">
            <v>10.9</v>
          </cell>
          <cell r="J4271" t="str">
            <v>Reduce the rate by 35 % and 40 % for labour and composite rate respectively if polishing is not done.</v>
          </cell>
        </row>
        <row r="4272">
          <cell r="A4272" t="str">
            <v>27-65</v>
          </cell>
          <cell r="B4272" t="str">
            <v>Rubbing &amp; polishing grit floor, including repairing voids, uneven surface, complete</v>
          </cell>
          <cell r="C4272" t="str">
            <v>100 Sft</v>
          </cell>
          <cell r="D4272">
            <v>0</v>
          </cell>
          <cell r="E4272">
            <v>21.36</v>
          </cell>
          <cell r="F4272" t="str">
            <v>m2</v>
          </cell>
          <cell r="G4272">
            <v>0</v>
          </cell>
          <cell r="H4272">
            <v>2.2999999999999998</v>
          </cell>
          <cell r="I4272" t="str">
            <v>10.9</v>
          </cell>
          <cell r="J4272" t="str">
            <v>Reduce the rate by 35 % and 40 % for labour and composite rate respectively if polishing is not done.</v>
          </cell>
        </row>
        <row r="4273">
          <cell r="A4273" t="str">
            <v>27-66</v>
          </cell>
          <cell r="B4273" t="str">
            <v>Racking and washing joints of stone masonry (old work)</v>
          </cell>
          <cell r="C4273" t="str">
            <v>100 Sft</v>
          </cell>
          <cell r="D4273">
            <v>918.75</v>
          </cell>
          <cell r="E4273">
            <v>918.75</v>
          </cell>
          <cell r="F4273" t="str">
            <v>m2</v>
          </cell>
          <cell r="G4273">
            <v>98.86</v>
          </cell>
          <cell r="H4273">
            <v>98.86</v>
          </cell>
          <cell r="I4273" t="str">
            <v>7.1.14</v>
          </cell>
        </row>
        <row r="4274">
          <cell r="A4274" t="str">
            <v>27-67</v>
          </cell>
          <cell r="B4274" t="str">
            <v>Racking and washing joints of brick masonry (old work)</v>
          </cell>
          <cell r="C4274" t="str">
            <v>100 Sft</v>
          </cell>
          <cell r="D4274">
            <v>551.25</v>
          </cell>
          <cell r="E4274">
            <v>551.25</v>
          </cell>
          <cell r="F4274" t="str">
            <v>m2</v>
          </cell>
          <cell r="G4274">
            <v>59.31</v>
          </cell>
          <cell r="H4274">
            <v>59.31</v>
          </cell>
          <cell r="I4274" t="str">
            <v>7.1.14</v>
          </cell>
        </row>
        <row r="4275">
          <cell r="A4275" t="str">
            <v>27-68-a</v>
          </cell>
          <cell r="B4275" t="str">
            <v>Petty repairs to Fire Place</v>
          </cell>
          <cell r="C4275" t="str">
            <v>Each</v>
          </cell>
          <cell r="D4275">
            <v>351.58</v>
          </cell>
          <cell r="E4275">
            <v>920.4</v>
          </cell>
          <cell r="F4275" t="str">
            <v>Each</v>
          </cell>
          <cell r="G4275">
            <v>351.58</v>
          </cell>
          <cell r="H4275">
            <v>920.4</v>
          </cell>
        </row>
        <row r="4276">
          <cell r="A4276" t="str">
            <v>27-68-b</v>
          </cell>
          <cell r="B4276" t="str">
            <v>Petty repairs to Floor</v>
          </cell>
          <cell r="C4276" t="str">
            <v>Each</v>
          </cell>
          <cell r="D4276">
            <v>59.76</v>
          </cell>
          <cell r="E4276">
            <v>88.12</v>
          </cell>
          <cell r="F4276" t="str">
            <v>Each</v>
          </cell>
          <cell r="G4276">
            <v>59.76</v>
          </cell>
          <cell r="H4276">
            <v>88.12</v>
          </cell>
        </row>
        <row r="4277">
          <cell r="A4277" t="str">
            <v>27-69-a-i</v>
          </cell>
          <cell r="B4277" t="str">
            <v>Removing and Fixing new approved heavy safety brass handle with necessary screws of the same metal : 6''-7" Size</v>
          </cell>
          <cell r="C4277" t="str">
            <v>Each</v>
          </cell>
          <cell r="D4277">
            <v>91.88</v>
          </cell>
          <cell r="E4277">
            <v>578.48</v>
          </cell>
          <cell r="F4277" t="str">
            <v>Each</v>
          </cell>
          <cell r="G4277">
            <v>91.88</v>
          </cell>
          <cell r="H4277">
            <v>578.48</v>
          </cell>
          <cell r="I4277" t="str">
            <v>12.19.20</v>
          </cell>
        </row>
        <row r="4278">
          <cell r="A4278" t="str">
            <v>27-69-a-ii</v>
          </cell>
          <cell r="B4278" t="str">
            <v>Removing and Fixing new approved heavy safety brass handle with necessary screws of the same metal : 5" Size</v>
          </cell>
          <cell r="C4278" t="str">
            <v>Each</v>
          </cell>
          <cell r="D4278">
            <v>91.88</v>
          </cell>
          <cell r="E4278">
            <v>433.64</v>
          </cell>
          <cell r="F4278" t="str">
            <v>Each</v>
          </cell>
          <cell r="G4278">
            <v>91.88</v>
          </cell>
          <cell r="H4278">
            <v>433.64</v>
          </cell>
          <cell r="I4278" t="str">
            <v>12.19.20</v>
          </cell>
        </row>
        <row r="4279">
          <cell r="A4279" t="str">
            <v>27-69-a-iii</v>
          </cell>
          <cell r="B4279" t="str">
            <v>Removing and Fixing new approved heavy safety brass handle with necessary screws of the same metal : 4" Size</v>
          </cell>
          <cell r="C4279" t="str">
            <v>Each</v>
          </cell>
          <cell r="D4279">
            <v>91.88</v>
          </cell>
          <cell r="E4279">
            <v>242.44</v>
          </cell>
          <cell r="F4279" t="str">
            <v>Each</v>
          </cell>
          <cell r="G4279">
            <v>91.88</v>
          </cell>
          <cell r="H4279">
            <v>242.44</v>
          </cell>
          <cell r="I4279" t="str">
            <v>12.19.20</v>
          </cell>
        </row>
        <row r="4280">
          <cell r="A4280" t="str">
            <v>27-69-b-i</v>
          </cell>
          <cell r="B4280" t="str">
            <v>Removing and Fixing new approved heavy safety iron handle with necessary screws of the same metal : 5" Size</v>
          </cell>
          <cell r="C4280" t="str">
            <v>Each</v>
          </cell>
          <cell r="D4280">
            <v>91.88</v>
          </cell>
          <cell r="E4280">
            <v>133.46</v>
          </cell>
          <cell r="F4280" t="str">
            <v>Each</v>
          </cell>
          <cell r="G4280">
            <v>91.88</v>
          </cell>
          <cell r="H4280">
            <v>133.46</v>
          </cell>
          <cell r="I4280" t="str">
            <v>12.19.20</v>
          </cell>
        </row>
        <row r="4281">
          <cell r="A4281" t="str">
            <v>27-69-b-ii</v>
          </cell>
          <cell r="B4281" t="str">
            <v>Removing and Fixing new approved heavy safety iron handle with necessary screws of the same metal : 4" Size</v>
          </cell>
          <cell r="C4281" t="str">
            <v>Each</v>
          </cell>
          <cell r="D4281">
            <v>91.88</v>
          </cell>
          <cell r="E4281">
            <v>126.53</v>
          </cell>
          <cell r="F4281" t="str">
            <v>Each</v>
          </cell>
          <cell r="G4281">
            <v>91.88</v>
          </cell>
          <cell r="H4281">
            <v>126.53</v>
          </cell>
          <cell r="I4281" t="str">
            <v>12.19.20</v>
          </cell>
        </row>
        <row r="4282">
          <cell r="A4282" t="str">
            <v>27-69-b-iii</v>
          </cell>
          <cell r="B4282" t="str">
            <v>Removing and Fixing new approved heavy safety iron handle with necessary screws of the same metal : 6''-7" Size (Chromium Plated)</v>
          </cell>
          <cell r="C4282" t="str">
            <v>Each</v>
          </cell>
          <cell r="D4282">
            <v>91.88</v>
          </cell>
          <cell r="E4282">
            <v>230.5</v>
          </cell>
          <cell r="F4282" t="str">
            <v>Each</v>
          </cell>
          <cell r="G4282">
            <v>91.88</v>
          </cell>
          <cell r="H4282">
            <v>230.5</v>
          </cell>
          <cell r="I4282" t="str">
            <v>12.19.20</v>
          </cell>
        </row>
        <row r="4283">
          <cell r="A4283" t="str">
            <v>27-70-a</v>
          </cell>
          <cell r="B4283" t="str">
            <v>Prfoviding and Fixing approved curved or circular 5/8" dia rod handle upto 5" size with brass screws : Brass Handle</v>
          </cell>
          <cell r="C4283" t="str">
            <v>Each</v>
          </cell>
          <cell r="D4283">
            <v>91.88</v>
          </cell>
          <cell r="E4283">
            <v>199.42</v>
          </cell>
          <cell r="F4283" t="str">
            <v>Each</v>
          </cell>
          <cell r="G4283">
            <v>91.88</v>
          </cell>
          <cell r="H4283">
            <v>199.42</v>
          </cell>
          <cell r="I4283" t="str">
            <v>12.19.20</v>
          </cell>
        </row>
        <row r="4284">
          <cell r="A4284" t="str">
            <v>27-70-b</v>
          </cell>
          <cell r="B4284" t="str">
            <v>Prfoviding and Fixing approved curved or circular 5/8" dia rod handle upto 4" size with brass screws : Chromium Plated Handle</v>
          </cell>
          <cell r="C4284" t="str">
            <v>Each</v>
          </cell>
          <cell r="D4284">
            <v>91.88</v>
          </cell>
          <cell r="E4284">
            <v>187.48</v>
          </cell>
          <cell r="F4284" t="str">
            <v>Each</v>
          </cell>
          <cell r="G4284">
            <v>91.88</v>
          </cell>
          <cell r="H4284">
            <v>187.48</v>
          </cell>
          <cell r="I4284" t="str">
            <v>12.19.20</v>
          </cell>
        </row>
        <row r="4285">
          <cell r="A4285" t="str">
            <v>27-71</v>
          </cell>
          <cell r="B4285" t="str">
            <v>Prfoviding and Fixing approved 6" size Fancy Brass Heavy Type door handle with plate and screws.</v>
          </cell>
          <cell r="C4285" t="str">
            <v>Each</v>
          </cell>
          <cell r="D4285">
            <v>367.5</v>
          </cell>
          <cell r="E4285">
            <v>519.5</v>
          </cell>
          <cell r="F4285" t="str">
            <v>Each</v>
          </cell>
          <cell r="G4285">
            <v>367.5</v>
          </cell>
          <cell r="H4285">
            <v>519.5</v>
          </cell>
          <cell r="I4285" t="str">
            <v>12.19.20</v>
          </cell>
        </row>
        <row r="4286">
          <cell r="A4286" t="str">
            <v>27-72-a-i</v>
          </cell>
          <cell r="B4286" t="str">
            <v>Removing and Fixing new approved section hook and eye : Brass 6"</v>
          </cell>
          <cell r="C4286" t="str">
            <v>Each</v>
          </cell>
          <cell r="D4286">
            <v>91.88</v>
          </cell>
          <cell r="E4286">
            <v>808.88</v>
          </cell>
          <cell r="F4286" t="str">
            <v>Each</v>
          </cell>
          <cell r="G4286">
            <v>91.88</v>
          </cell>
          <cell r="H4286">
            <v>808.88</v>
          </cell>
          <cell r="I4286" t="str">
            <v>12.19.20</v>
          </cell>
        </row>
        <row r="4287">
          <cell r="A4287" t="str">
            <v>27-72-a-ii</v>
          </cell>
          <cell r="B4287" t="str">
            <v>Removing and Fixing new approved section hook and eye : Brass 4"</v>
          </cell>
          <cell r="C4287" t="str">
            <v>Each</v>
          </cell>
          <cell r="D4287">
            <v>91.88</v>
          </cell>
          <cell r="E4287">
            <v>510.12</v>
          </cell>
          <cell r="F4287" t="str">
            <v>Each</v>
          </cell>
          <cell r="G4287">
            <v>91.88</v>
          </cell>
          <cell r="H4287">
            <v>510.12</v>
          </cell>
          <cell r="I4287" t="str">
            <v>12.19.20</v>
          </cell>
        </row>
        <row r="4288">
          <cell r="A4288" t="str">
            <v>27-72-b-i</v>
          </cell>
          <cell r="B4288" t="str">
            <v>Removing and Fixing new approved section hook and eye : Galvanized Iron 6"</v>
          </cell>
          <cell r="C4288" t="str">
            <v>Each</v>
          </cell>
          <cell r="D4288">
            <v>91.88</v>
          </cell>
          <cell r="E4288">
            <v>301</v>
          </cell>
          <cell r="F4288" t="str">
            <v>Each</v>
          </cell>
          <cell r="G4288">
            <v>91.88</v>
          </cell>
          <cell r="H4288">
            <v>301</v>
          </cell>
          <cell r="I4288" t="str">
            <v>12.19.20</v>
          </cell>
        </row>
        <row r="4289">
          <cell r="A4289" t="str">
            <v>27-72-b-ii</v>
          </cell>
          <cell r="B4289" t="str">
            <v>Removing and Fixing new approved section hook and eye : Galvanized Iron 4"</v>
          </cell>
          <cell r="C4289" t="str">
            <v>Each</v>
          </cell>
          <cell r="D4289">
            <v>91.88</v>
          </cell>
          <cell r="E4289">
            <v>271.12</v>
          </cell>
          <cell r="F4289" t="str">
            <v>Each</v>
          </cell>
          <cell r="G4289">
            <v>91.88</v>
          </cell>
          <cell r="H4289">
            <v>271.12</v>
          </cell>
          <cell r="I4289" t="str">
            <v>12.19.20</v>
          </cell>
        </row>
        <row r="4290">
          <cell r="A4290" t="str">
            <v>27-73</v>
          </cell>
          <cell r="B4290" t="str">
            <v>Replacement of Aluminum door closer of approved quality</v>
          </cell>
          <cell r="C4290" t="str">
            <v>Each</v>
          </cell>
          <cell r="D4290">
            <v>110.25</v>
          </cell>
          <cell r="E4290">
            <v>3097.75</v>
          </cell>
          <cell r="F4290" t="str">
            <v>Each</v>
          </cell>
          <cell r="G4290">
            <v>110.25</v>
          </cell>
          <cell r="H4290">
            <v>3097.75</v>
          </cell>
          <cell r="I4290" t="str">
            <v>12.19.22</v>
          </cell>
        </row>
        <row r="4291">
          <cell r="A4291" t="str">
            <v>27-74-a</v>
          </cell>
          <cell r="B4291" t="str">
            <v>Removing &amp; refixing cleats for doors &amp; windows including hinges and screws.</v>
          </cell>
          <cell r="C4291" t="str">
            <v>Each</v>
          </cell>
          <cell r="D4291">
            <v>73.5</v>
          </cell>
          <cell r="E4291">
            <v>304.54000000000002</v>
          </cell>
          <cell r="F4291" t="str">
            <v>Each</v>
          </cell>
          <cell r="G4291">
            <v>73.5</v>
          </cell>
          <cell r="H4291">
            <v>304.54000000000002</v>
          </cell>
          <cell r="I4291" t="str">
            <v>12.2</v>
          </cell>
        </row>
        <row r="4292">
          <cell r="A4292" t="str">
            <v>27-74-b</v>
          </cell>
          <cell r="B4292" t="str">
            <v>Removing &amp; refixing cleats with brass hooks for roof ventilators</v>
          </cell>
          <cell r="C4292" t="str">
            <v>Each</v>
          </cell>
          <cell r="D4292">
            <v>73.5</v>
          </cell>
          <cell r="E4292">
            <v>300.26</v>
          </cell>
          <cell r="F4292" t="str">
            <v>Each</v>
          </cell>
          <cell r="G4292">
            <v>73.5</v>
          </cell>
          <cell r="H4292">
            <v>300.26</v>
          </cell>
          <cell r="I4292" t="str">
            <v>12.2</v>
          </cell>
        </row>
        <row r="4293">
          <cell r="A4293" t="str">
            <v>27-74-c</v>
          </cell>
          <cell r="B4293" t="str">
            <v>Removing &amp; refixing Door stops of 1.5" dia rubber block</v>
          </cell>
          <cell r="C4293" t="str">
            <v>Each</v>
          </cell>
          <cell r="D4293">
            <v>12.2</v>
          </cell>
          <cell r="E4293">
            <v>724.42</v>
          </cell>
          <cell r="F4293" t="str">
            <v>Each</v>
          </cell>
          <cell r="G4293">
            <v>12.2</v>
          </cell>
          <cell r="H4293">
            <v>724.42</v>
          </cell>
          <cell r="I4293" t="str">
            <v>12.2</v>
          </cell>
        </row>
        <row r="4294">
          <cell r="A4294" t="str">
            <v>27-74-d</v>
          </cell>
          <cell r="B4294" t="str">
            <v>Removing &amp; refixing GI hook with clamps for doors</v>
          </cell>
          <cell r="C4294" t="str">
            <v>Each</v>
          </cell>
          <cell r="D4294">
            <v>3.97</v>
          </cell>
          <cell r="E4294">
            <v>180.83</v>
          </cell>
          <cell r="F4294" t="str">
            <v>Each</v>
          </cell>
          <cell r="G4294">
            <v>3.97</v>
          </cell>
          <cell r="H4294">
            <v>180.83</v>
          </cell>
          <cell r="I4294" t="str">
            <v>12.2</v>
          </cell>
        </row>
        <row r="4295">
          <cell r="A4295" t="str">
            <v>27-75</v>
          </cell>
          <cell r="B4295" t="str">
            <v>Making deodar punkha pole 10'x6"x6"</v>
          </cell>
          <cell r="C4295" t="str">
            <v>Each</v>
          </cell>
          <cell r="D4295">
            <v>367.5</v>
          </cell>
          <cell r="E4295">
            <v>17656.759999999998</v>
          </cell>
          <cell r="F4295" t="str">
            <v>Each</v>
          </cell>
          <cell r="G4295">
            <v>367.5</v>
          </cell>
          <cell r="H4295">
            <v>17656.759999999998</v>
          </cell>
          <cell r="I4295" t="str">
            <v>12.1</v>
          </cell>
        </row>
        <row r="4296">
          <cell r="A4296" t="str">
            <v>27-76</v>
          </cell>
          <cell r="B4296" t="str">
            <v>Dismantling and refixing eave boards</v>
          </cell>
          <cell r="C4296" t="str">
            <v>Rft</v>
          </cell>
          <cell r="D4296">
            <v>36.82</v>
          </cell>
          <cell r="E4296">
            <v>36.82</v>
          </cell>
          <cell r="F4296" t="str">
            <v>m</v>
          </cell>
          <cell r="G4296">
            <v>120.81</v>
          </cell>
          <cell r="H4296">
            <v>120.81</v>
          </cell>
          <cell r="I4296" t="str">
            <v>4.1</v>
          </cell>
        </row>
        <row r="4297">
          <cell r="A4297" t="str">
            <v>27-77</v>
          </cell>
          <cell r="B4297" t="str">
            <v xml:space="preserve">Removing old paint from woodwork/steel with paint remover </v>
          </cell>
          <cell r="C4297" t="str">
            <v>100 Sft</v>
          </cell>
          <cell r="D4297">
            <v>208.25</v>
          </cell>
          <cell r="E4297">
            <v>270.99</v>
          </cell>
          <cell r="F4297" t="str">
            <v>m2</v>
          </cell>
          <cell r="G4297">
            <v>22.41</v>
          </cell>
          <cell r="H4297">
            <v>29.16</v>
          </cell>
          <cell r="I4297" t="str">
            <v>13.3.1</v>
          </cell>
        </row>
        <row r="4298">
          <cell r="A4298" t="str">
            <v>27-78</v>
          </cell>
          <cell r="B4298" t="str">
            <v>Brushing &amp; scraping blisters of old paints from woodwork</v>
          </cell>
          <cell r="C4298" t="str">
            <v>100 Sft</v>
          </cell>
          <cell r="D4298">
            <v>307.23</v>
          </cell>
          <cell r="E4298">
            <v>307.23</v>
          </cell>
          <cell r="F4298" t="str">
            <v>m2</v>
          </cell>
          <cell r="G4298">
            <v>33.06</v>
          </cell>
          <cell r="H4298">
            <v>33.06</v>
          </cell>
          <cell r="I4298" t="str">
            <v>13.3.1</v>
          </cell>
        </row>
        <row r="4299">
          <cell r="A4299" t="str">
            <v>27-79</v>
          </cell>
          <cell r="B4299" t="str">
            <v>Scraping, brushing and removing old paint, from metal surface</v>
          </cell>
          <cell r="C4299" t="str">
            <v>100 Sft</v>
          </cell>
          <cell r="D4299">
            <v>1470</v>
          </cell>
          <cell r="E4299">
            <v>1470</v>
          </cell>
          <cell r="F4299" t="str">
            <v>m2</v>
          </cell>
          <cell r="G4299">
            <v>158.16999999999999</v>
          </cell>
          <cell r="H4299">
            <v>158.16999999999999</v>
          </cell>
          <cell r="I4299" t="str">
            <v>13.3.1</v>
          </cell>
        </row>
        <row r="4300">
          <cell r="A4300" t="str">
            <v>27-80</v>
          </cell>
          <cell r="B4300" t="str">
            <v>Burning off or rubbing down with pumice stone, old paint from wood work</v>
          </cell>
          <cell r="C4300" t="str">
            <v>100 Sft</v>
          </cell>
          <cell r="D4300">
            <v>995.31</v>
          </cell>
          <cell r="E4300">
            <v>1590.95</v>
          </cell>
          <cell r="F4300" t="str">
            <v>m2</v>
          </cell>
          <cell r="G4300">
            <v>107.1</v>
          </cell>
          <cell r="H4300">
            <v>171.19</v>
          </cell>
          <cell r="I4300" t="str">
            <v>13.3</v>
          </cell>
        </row>
        <row r="4301">
          <cell r="A4301" t="str">
            <v>27-81</v>
          </cell>
          <cell r="B4301" t="str">
            <v>Removing with caustic soda,old paint from wood work</v>
          </cell>
          <cell r="C4301" t="str">
            <v>100 Sft</v>
          </cell>
          <cell r="D4301">
            <v>367.5</v>
          </cell>
          <cell r="E4301">
            <v>466.09</v>
          </cell>
          <cell r="F4301" t="str">
            <v>m2</v>
          </cell>
          <cell r="G4301">
            <v>39.54</v>
          </cell>
          <cell r="H4301">
            <v>50.15</v>
          </cell>
          <cell r="I4301" t="str">
            <v>13.3</v>
          </cell>
        </row>
        <row r="4302">
          <cell r="A4302" t="str">
            <v>27-82</v>
          </cell>
          <cell r="B4302" t="str">
            <v>Removing paint or varnish from wall</v>
          </cell>
          <cell r="C4302" t="str">
            <v>100 Sft</v>
          </cell>
          <cell r="D4302">
            <v>735</v>
          </cell>
          <cell r="E4302">
            <v>735</v>
          </cell>
          <cell r="F4302" t="str">
            <v>m2</v>
          </cell>
          <cell r="G4302">
            <v>79.09</v>
          </cell>
          <cell r="H4302">
            <v>79.09</v>
          </cell>
          <cell r="I4302" t="str">
            <v>13.1.5</v>
          </cell>
        </row>
        <row r="4303">
          <cell r="A4303" t="str">
            <v>27-83-a</v>
          </cell>
          <cell r="B4303" t="str">
            <v>Scraping of Khanki paint from barrage gates</v>
          </cell>
          <cell r="C4303" t="str">
            <v>100 Sft</v>
          </cell>
          <cell r="D4303">
            <v>88.2</v>
          </cell>
          <cell r="E4303">
            <v>260.88</v>
          </cell>
          <cell r="F4303" t="str">
            <v>m2</v>
          </cell>
          <cell r="G4303">
            <v>9.49</v>
          </cell>
          <cell r="H4303">
            <v>28.07</v>
          </cell>
          <cell r="I4303" t="str">
            <v>13.1</v>
          </cell>
        </row>
        <row r="4304">
          <cell r="A4304" t="str">
            <v>27-83-b</v>
          </cell>
          <cell r="B4304" t="str">
            <v>Scraping of Aluminium paint from barrage headworks</v>
          </cell>
          <cell r="C4304" t="str">
            <v>100 Sft</v>
          </cell>
          <cell r="D4304">
            <v>183.75</v>
          </cell>
          <cell r="E4304">
            <v>356.43</v>
          </cell>
          <cell r="F4304" t="str">
            <v>m2</v>
          </cell>
          <cell r="G4304">
            <v>19.77</v>
          </cell>
          <cell r="H4304">
            <v>38.35</v>
          </cell>
          <cell r="I4304" t="str">
            <v>13.1.5</v>
          </cell>
        </row>
        <row r="4305">
          <cell r="A4305" t="str">
            <v>27-84</v>
          </cell>
          <cell r="B4305" t="str">
            <v>Scraping rust from old rails or girders</v>
          </cell>
          <cell r="C4305" t="str">
            <v>100 Sft</v>
          </cell>
          <cell r="D4305">
            <v>1102.5</v>
          </cell>
          <cell r="E4305">
            <v>1275.18</v>
          </cell>
          <cell r="F4305" t="str">
            <v>m2</v>
          </cell>
          <cell r="G4305">
            <v>118.63</v>
          </cell>
          <cell r="H4305">
            <v>137.21</v>
          </cell>
          <cell r="I4305" t="str">
            <v>13.1.5</v>
          </cell>
        </row>
        <row r="4306">
          <cell r="A4306" t="str">
            <v>27-85</v>
          </cell>
          <cell r="B4306" t="str">
            <v>Chiselling old paint from brick work</v>
          </cell>
          <cell r="C4306" t="str">
            <v>100 Sft</v>
          </cell>
          <cell r="D4306">
            <v>1470</v>
          </cell>
          <cell r="E4306">
            <v>1642.68</v>
          </cell>
          <cell r="F4306" t="str">
            <v>m2</v>
          </cell>
          <cell r="G4306">
            <v>158.16999999999999</v>
          </cell>
          <cell r="H4306">
            <v>176.75</v>
          </cell>
          <cell r="I4306" t="str">
            <v>13.1.5</v>
          </cell>
        </row>
        <row r="4307">
          <cell r="A4307" t="str">
            <v>27-86</v>
          </cell>
          <cell r="B4307" t="str">
            <v>Cleaning glasses with chalk and spirit etc</v>
          </cell>
          <cell r="C4307" t="str">
            <v>100 Sft</v>
          </cell>
          <cell r="D4307">
            <v>735</v>
          </cell>
          <cell r="E4307">
            <v>907.68</v>
          </cell>
          <cell r="F4307" t="str">
            <v>m2</v>
          </cell>
          <cell r="G4307">
            <v>79.09</v>
          </cell>
          <cell r="H4307">
            <v>97.67</v>
          </cell>
        </row>
        <row r="4308">
          <cell r="A4308" t="str">
            <v>27-87</v>
          </cell>
          <cell r="B4308" t="str">
            <v>Cleaning and oiling rafter or rolled steel beams</v>
          </cell>
          <cell r="C4308" t="str">
            <v>100 Sft</v>
          </cell>
          <cell r="D4308">
            <v>367.5</v>
          </cell>
          <cell r="E4308">
            <v>397.16</v>
          </cell>
          <cell r="F4308" t="str">
            <v>m2</v>
          </cell>
          <cell r="G4308">
            <v>39.54</v>
          </cell>
          <cell r="H4308">
            <v>42.73</v>
          </cell>
        </row>
        <row r="4309">
          <cell r="A4309" t="str">
            <v>27-88</v>
          </cell>
          <cell r="B4309" t="str">
            <v>Cleaning and painting punkha poles, including fixing hooks</v>
          </cell>
          <cell r="C4309" t="str">
            <v>Each</v>
          </cell>
          <cell r="D4309">
            <v>183.75</v>
          </cell>
          <cell r="E4309">
            <v>203.99</v>
          </cell>
          <cell r="F4309" t="str">
            <v>Each</v>
          </cell>
          <cell r="G4309">
            <v>183.75</v>
          </cell>
          <cell r="H4309">
            <v>203.99</v>
          </cell>
        </row>
        <row r="4310">
          <cell r="A4310" t="str">
            <v>27-89</v>
          </cell>
          <cell r="B4310" t="str">
            <v>Repainting of ceiling fan (all sizes &amp; types) incl painting of blades, canopy etc with syn. Enamel</v>
          </cell>
          <cell r="C4310" t="str">
            <v>Job</v>
          </cell>
          <cell r="D4310">
            <v>102.9</v>
          </cell>
          <cell r="E4310">
            <v>186.75</v>
          </cell>
          <cell r="F4310" t="str">
            <v>Job</v>
          </cell>
          <cell r="G4310">
            <v>102.9</v>
          </cell>
          <cell r="H4310">
            <v>186.75</v>
          </cell>
          <cell r="I4310" t="str">
            <v>13.9</v>
          </cell>
        </row>
        <row r="4311">
          <cell r="A4311" t="str">
            <v>27-90</v>
          </cell>
          <cell r="B4311" t="str">
            <v>Repainting of iron poles with cross arms, with bitumen or other approved paint</v>
          </cell>
          <cell r="C4311" t="str">
            <v>Job</v>
          </cell>
          <cell r="D4311">
            <v>611.52</v>
          </cell>
          <cell r="E4311">
            <v>913.04</v>
          </cell>
          <cell r="F4311" t="str">
            <v>Job</v>
          </cell>
          <cell r="G4311">
            <v>611.52</v>
          </cell>
          <cell r="H4311">
            <v>913.04</v>
          </cell>
          <cell r="I4311" t="str">
            <v>13.1 , 13.9</v>
          </cell>
        </row>
        <row r="4312">
          <cell r="A4312" t="str">
            <v>27-91-a</v>
          </cell>
          <cell r="B4312" t="str">
            <v>Repainting of pipes and specials of GI, MS or PVC conduit etc : Upto 1.5" i/d</v>
          </cell>
          <cell r="C4312" t="str">
            <v>100 RFT</v>
          </cell>
          <cell r="D4312">
            <v>735</v>
          </cell>
          <cell r="E4312">
            <v>1671.89</v>
          </cell>
          <cell r="F4312" t="str">
            <v>m</v>
          </cell>
          <cell r="G4312">
            <v>24.11</v>
          </cell>
          <cell r="H4312">
            <v>54.85</v>
          </cell>
          <cell r="I4312" t="str">
            <v>13.1 , 13.9</v>
          </cell>
        </row>
        <row r="4313">
          <cell r="A4313" t="str">
            <v>27-91-b</v>
          </cell>
          <cell r="B4313" t="str">
            <v>Repainting of pipes and specials of GI, MS or PVC conduit etc : From  1.5" to 2" i/d</v>
          </cell>
          <cell r="C4313" t="str">
            <v>100 RFT</v>
          </cell>
          <cell r="D4313">
            <v>1470</v>
          </cell>
          <cell r="E4313">
            <v>3102.1</v>
          </cell>
          <cell r="F4313" t="str">
            <v>m</v>
          </cell>
          <cell r="G4313">
            <v>48.23</v>
          </cell>
          <cell r="H4313">
            <v>101.78</v>
          </cell>
          <cell r="I4313" t="str">
            <v>13.1 , 13.9</v>
          </cell>
        </row>
        <row r="4314">
          <cell r="A4314" t="str">
            <v>27-91-c</v>
          </cell>
          <cell r="B4314" t="str">
            <v>Repainting of pipes and specials of GI, MS or PVC conduit etc : From 2" to 4" i/d</v>
          </cell>
          <cell r="C4314" t="str">
            <v>100 RFT</v>
          </cell>
          <cell r="D4314">
            <v>2440.1999999999998</v>
          </cell>
          <cell r="E4314">
            <v>4853.33</v>
          </cell>
          <cell r="F4314" t="str">
            <v>m</v>
          </cell>
          <cell r="G4314">
            <v>80.06</v>
          </cell>
          <cell r="H4314">
            <v>159.22999999999999</v>
          </cell>
          <cell r="I4314" t="str">
            <v>13.1 , 13.9</v>
          </cell>
        </row>
        <row r="4315">
          <cell r="A4315" t="str">
            <v>27-92</v>
          </cell>
          <cell r="B4315" t="str">
            <v>Repainting main switches &amp; branch distribution boards of all sizes &amp; types with approved paint</v>
          </cell>
          <cell r="C4315" t="str">
            <v>Job</v>
          </cell>
          <cell r="D4315">
            <v>44.1</v>
          </cell>
          <cell r="E4315">
            <v>164.85</v>
          </cell>
          <cell r="F4315" t="str">
            <v>Job</v>
          </cell>
          <cell r="G4315">
            <v>44.1</v>
          </cell>
          <cell r="H4315">
            <v>164.85</v>
          </cell>
          <cell r="I4315" t="str">
            <v>13.1 , 13.9</v>
          </cell>
        </row>
        <row r="4316">
          <cell r="A4316" t="str">
            <v>27-93</v>
          </cell>
          <cell r="B4316" t="str">
            <v xml:space="preserve">Scarifying old road surface, including removal of debris within one chain </v>
          </cell>
          <cell r="C4316" t="str">
            <v>100 Sft</v>
          </cell>
          <cell r="D4316">
            <v>367.5</v>
          </cell>
          <cell r="E4316">
            <v>367.5</v>
          </cell>
          <cell r="F4316" t="str">
            <v>m2</v>
          </cell>
          <cell r="G4316">
            <v>39.54</v>
          </cell>
          <cell r="H4316">
            <v>39.54</v>
          </cell>
          <cell r="I4316" t="str">
            <v>3.9.3</v>
          </cell>
        </row>
        <row r="4317">
          <cell r="A4317" t="str">
            <v>27-94</v>
          </cell>
          <cell r="B4317" t="str">
            <v>Repair to cracks to reinforced or plain cement concrete work by grouting with cement gun in (1:2) cement sand mortar including cutting the chase of required size.</v>
          </cell>
          <cell r="C4317" t="str">
            <v>100 Rft</v>
          </cell>
          <cell r="D4317">
            <v>3123.75</v>
          </cell>
          <cell r="E4317">
            <v>4294.25</v>
          </cell>
          <cell r="F4317" t="str">
            <v>m</v>
          </cell>
          <cell r="G4317">
            <v>102.49</v>
          </cell>
          <cell r="H4317">
            <v>140.88999999999999</v>
          </cell>
          <cell r="I4317" t="str">
            <v>16.9</v>
          </cell>
        </row>
        <row r="4318">
          <cell r="A4318" t="str">
            <v>27-95</v>
          </cell>
          <cell r="B4318" t="str">
            <v>Dismantling bitumen carpet of any description from existing roads surface including its removal and disposal within 3 chains lead as desired.</v>
          </cell>
          <cell r="C4318" t="str">
            <v>100 Sft</v>
          </cell>
          <cell r="D4318">
            <v>735</v>
          </cell>
          <cell r="E4318">
            <v>735</v>
          </cell>
          <cell r="F4318" t="str">
            <v>m2</v>
          </cell>
          <cell r="G4318">
            <v>79.09</v>
          </cell>
          <cell r="H4318">
            <v>79.09</v>
          </cell>
          <cell r="I4318" t="str">
            <v>3.9.3</v>
          </cell>
        </row>
        <row r="4319">
          <cell r="A4319" t="str">
            <v>27-96</v>
          </cell>
          <cell r="B4319" t="str">
            <v>Removing the existing worn out bitumanious surface having pot holes and ruts in patches of regular shape brushing and re-carpeting with 1" thick (consolidated) asphalt macadam as per specifications.</v>
          </cell>
          <cell r="C4319" t="str">
            <v>100 Sft</v>
          </cell>
          <cell r="D4319">
            <v>1580.25</v>
          </cell>
          <cell r="E4319">
            <v>6074.24</v>
          </cell>
          <cell r="F4319" t="str">
            <v>m2</v>
          </cell>
          <cell r="G4319">
            <v>170.03</v>
          </cell>
          <cell r="H4319">
            <v>653.59</v>
          </cell>
          <cell r="I4319" t="str">
            <v>3.9.3 , 16.4.7</v>
          </cell>
        </row>
        <row r="4320">
          <cell r="A4320" t="str">
            <v>27-97</v>
          </cell>
          <cell r="B4320" t="str">
            <v>Removing the existing worn out bitumanious surface pot holes and ruts in patches of regular shape brushing and re-carpeting with 2" thick(consolidated) asphalt macadam as per specificaiton complete</v>
          </cell>
          <cell r="C4320" t="str">
            <v>100 Sft</v>
          </cell>
          <cell r="D4320">
            <v>1727.25</v>
          </cell>
          <cell r="E4320">
            <v>8064.09</v>
          </cell>
          <cell r="F4320" t="str">
            <v>m2</v>
          </cell>
          <cell r="G4320">
            <v>185.85</v>
          </cell>
          <cell r="H4320">
            <v>867.7</v>
          </cell>
          <cell r="I4320" t="str">
            <v>3.9.3 , 16.4.7</v>
          </cell>
        </row>
        <row r="4321">
          <cell r="A4321" t="str">
            <v>27-98</v>
          </cell>
          <cell r="B4321" t="str">
            <v>Removing of existing worn out bitumanious surface pot holes and ruts in patches  and re-carpeting with 3" thick(consolidated) asphalt macadam as per specifiedcomplete including disposal of excavated stuff within one chain</v>
          </cell>
          <cell r="C4321" t="str">
            <v>100 Sft</v>
          </cell>
          <cell r="D4321">
            <v>2168.25</v>
          </cell>
          <cell r="E4321">
            <v>10328.15</v>
          </cell>
          <cell r="F4321" t="str">
            <v>m2</v>
          </cell>
          <cell r="G4321">
            <v>233.3</v>
          </cell>
          <cell r="H4321">
            <v>1111.31</v>
          </cell>
          <cell r="I4321" t="str">
            <v>3.9.3 , 16.4.7</v>
          </cell>
        </row>
        <row r="4322">
          <cell r="A4322" t="str">
            <v>27-99</v>
          </cell>
          <cell r="B4322" t="str">
            <v>Clarification existing Base/Sub base / ploughed to a specified depth in the drawings, and compacted specified density.</v>
          </cell>
          <cell r="C4322" t="str">
            <v>100 Sft</v>
          </cell>
          <cell r="D4322">
            <v>327.69</v>
          </cell>
          <cell r="E4322">
            <v>470.5</v>
          </cell>
          <cell r="F4322" t="str">
            <v>m2</v>
          </cell>
          <cell r="G4322">
            <v>35.26</v>
          </cell>
          <cell r="H4322">
            <v>50.63</v>
          </cell>
          <cell r="I4322" t="str">
            <v>3.9.3</v>
          </cell>
        </row>
        <row r="4323">
          <cell r="A4323" t="str">
            <v>27-100</v>
          </cell>
          <cell r="B4323" t="str">
            <v>Tucking and chipping of road surface before hot surface dressing over existing road.</v>
          </cell>
          <cell r="C4323" t="str">
            <v>100 Sft</v>
          </cell>
          <cell r="D4323">
            <v>367.5</v>
          </cell>
          <cell r="E4323">
            <v>367.5</v>
          </cell>
          <cell r="F4323" t="str">
            <v>m2</v>
          </cell>
          <cell r="G4323">
            <v>39.54</v>
          </cell>
          <cell r="H4323">
            <v>39.54</v>
          </cell>
          <cell r="I4323" t="str">
            <v>3.9.3</v>
          </cell>
        </row>
        <row r="4324">
          <cell r="A4324" t="str">
            <v>27-101</v>
          </cell>
          <cell r="B4324" t="str">
            <v>Repair to pot holes including cleaning, brushing, removal of loose material and filling of the same with clean stone of size 0.75" to 1.5" with hot bitumen manual compaction with rammer (water bound 3% biutmen)</v>
          </cell>
          <cell r="C4324" t="str">
            <v>100 Sft</v>
          </cell>
          <cell r="D4324">
            <v>2418.15</v>
          </cell>
          <cell r="E4324">
            <v>6287.77</v>
          </cell>
          <cell r="F4324" t="str">
            <v>m2</v>
          </cell>
          <cell r="G4324">
            <v>260.19</v>
          </cell>
          <cell r="H4324">
            <v>676.56</v>
          </cell>
          <cell r="I4324" t="str">
            <v>16.9</v>
          </cell>
        </row>
        <row r="4325">
          <cell r="A4325" t="str">
            <v>27-102</v>
          </cell>
          <cell r="B4325" t="str">
            <v>Repairs to hand pump, pulling out &amp; refitting</v>
          </cell>
          <cell r="C4325" t="str">
            <v>Rft</v>
          </cell>
          <cell r="D4325">
            <v>73.13</v>
          </cell>
          <cell r="E4325">
            <v>73.13</v>
          </cell>
          <cell r="F4325" t="str">
            <v>m</v>
          </cell>
          <cell r="G4325">
            <v>239.94</v>
          </cell>
          <cell r="H4325">
            <v>239.94</v>
          </cell>
        </row>
        <row r="4326">
          <cell r="A4326" t="str">
            <v>27-103-a</v>
          </cell>
          <cell r="B4326" t="str">
            <v>Recaning of chairs/stools : With plastic cane.</v>
          </cell>
          <cell r="C4326" t="str">
            <v>kg</v>
          </cell>
          <cell r="D4326">
            <v>1470</v>
          </cell>
          <cell r="E4326">
            <v>1747.84</v>
          </cell>
          <cell r="F4326" t="str">
            <v>kg</v>
          </cell>
          <cell r="G4326">
            <v>1470</v>
          </cell>
          <cell r="H4326">
            <v>1747.84</v>
          </cell>
        </row>
        <row r="4327">
          <cell r="A4327" t="str">
            <v>27-103-b</v>
          </cell>
          <cell r="B4327" t="str">
            <v>Recaning of chairs/stools : With willow cane.</v>
          </cell>
          <cell r="C4327" t="str">
            <v>kg</v>
          </cell>
          <cell r="D4327">
            <v>428.75</v>
          </cell>
          <cell r="E4327">
            <v>2145.9699999999998</v>
          </cell>
          <cell r="F4327" t="str">
            <v>kg</v>
          </cell>
          <cell r="G4327">
            <v>428.75</v>
          </cell>
          <cell r="H4327">
            <v>2145.9699999999998</v>
          </cell>
        </row>
        <row r="4328">
          <cell r="A4328" t="str">
            <v>27-104-a</v>
          </cell>
          <cell r="B4328" t="str">
            <v>Dismantling removing and stacking of heavy design steel grill from compound wall &amp; re-fixing painting complete.</v>
          </cell>
          <cell r="C4328" t="str">
            <v>Ton</v>
          </cell>
          <cell r="D4328">
            <v>167.58</v>
          </cell>
          <cell r="E4328">
            <v>167.58</v>
          </cell>
          <cell r="F4328" t="str">
            <v>Ton</v>
          </cell>
          <cell r="G4328">
            <v>167.58</v>
          </cell>
          <cell r="H4328">
            <v>167.58</v>
          </cell>
          <cell r="I4328" t="str">
            <v>4.1</v>
          </cell>
        </row>
        <row r="4329">
          <cell r="A4329" t="str">
            <v>27-104-b</v>
          </cell>
          <cell r="B4329" t="str">
            <v>Removing, Repairing, re-fixing of wooden joinery i/c replacement of  Deodar wooden strips, nail etc.</v>
          </cell>
          <cell r="C4329" t="str">
            <v>Sft</v>
          </cell>
          <cell r="D4329">
            <v>18.38</v>
          </cell>
          <cell r="E4329">
            <v>159.16</v>
          </cell>
          <cell r="F4329" t="str">
            <v>m2</v>
          </cell>
          <cell r="G4329">
            <v>197.72</v>
          </cell>
          <cell r="H4329">
            <v>1712.59</v>
          </cell>
          <cell r="I4329" t="str">
            <v>12.14</v>
          </cell>
        </row>
        <row r="4330">
          <cell r="A4330" t="str">
            <v>27-104-c</v>
          </cell>
          <cell r="B4330" t="str">
            <v>Repair of almirah/wardrobe i/c replacement of wooden strips, sheet, hinges where required complete in all respects.</v>
          </cell>
          <cell r="C4330" t="str">
            <v>Sft</v>
          </cell>
          <cell r="D4330">
            <v>2.2000000000000002</v>
          </cell>
          <cell r="E4330">
            <v>25.37</v>
          </cell>
          <cell r="F4330" t="str">
            <v>m2</v>
          </cell>
          <cell r="G4330">
            <v>23.73</v>
          </cell>
          <cell r="H4330">
            <v>272.94</v>
          </cell>
          <cell r="I4330" t="str">
            <v>12.25.1.3</v>
          </cell>
        </row>
        <row r="4331">
          <cell r="A4331" t="str">
            <v>27-105-a</v>
          </cell>
          <cell r="B4331" t="str">
            <v>Cleaning of choked manhole</v>
          </cell>
          <cell r="C4331" t="str">
            <v>Each</v>
          </cell>
          <cell r="D4331">
            <v>551.25</v>
          </cell>
          <cell r="E4331">
            <v>551.25</v>
          </cell>
          <cell r="F4331" t="str">
            <v>Each</v>
          </cell>
          <cell r="G4331">
            <v>551.25</v>
          </cell>
          <cell r="H4331">
            <v>551.25</v>
          </cell>
          <cell r="I4331" t="str">
            <v>14.5.6</v>
          </cell>
        </row>
        <row r="4332">
          <cell r="A4332" t="str">
            <v>27-105-b</v>
          </cell>
          <cell r="B4332" t="str">
            <v>Cleaning of septic tank including disposal of waste</v>
          </cell>
          <cell r="C4332" t="str">
            <v>Cft</v>
          </cell>
          <cell r="D4332">
            <v>69.09</v>
          </cell>
          <cell r="E4332">
            <v>69.09</v>
          </cell>
          <cell r="F4332" t="str">
            <v>m3</v>
          </cell>
          <cell r="G4332">
            <v>2439.89</v>
          </cell>
          <cell r="H4332">
            <v>2439.89</v>
          </cell>
          <cell r="I4332" t="str">
            <v>14.5.6</v>
          </cell>
        </row>
        <row r="4333">
          <cell r="A4333" t="str">
            <v>27-106</v>
          </cell>
          <cell r="B4333" t="str">
            <v>Preparing surface using chemical and applying lacquer polish finish with 3-coats on existing wooden joinery complete in all respects.</v>
          </cell>
          <cell r="C4333" t="str">
            <v>Sft</v>
          </cell>
          <cell r="D4333">
            <v>18.38</v>
          </cell>
          <cell r="E4333">
            <v>54.97</v>
          </cell>
          <cell r="F4333" t="str">
            <v>m2</v>
          </cell>
          <cell r="G4333">
            <v>197.72</v>
          </cell>
          <cell r="H4333">
            <v>591.44000000000005</v>
          </cell>
          <cell r="I4333" t="str">
            <v>13.1.5</v>
          </cell>
        </row>
        <row r="4334">
          <cell r="A4334" t="str">
            <v>27-107</v>
          </cell>
          <cell r="B4334" t="str">
            <v>Removing, Repairing &amp; Fixing of aluminium joinery i/c opening of frame with rubber packing complete</v>
          </cell>
          <cell r="C4334" t="str">
            <v>Each</v>
          </cell>
          <cell r="D4334">
            <v>183.75</v>
          </cell>
          <cell r="E4334">
            <v>456.02</v>
          </cell>
          <cell r="F4334" t="str">
            <v>Each</v>
          </cell>
          <cell r="G4334">
            <v>183.75</v>
          </cell>
          <cell r="H4334">
            <v>456.02</v>
          </cell>
          <cell r="I4334" t="str">
            <v>12.15</v>
          </cell>
        </row>
        <row r="4335">
          <cell r="A4335" t="str">
            <v>27-108</v>
          </cell>
          <cell r="B4335" t="str">
            <v>Removing &amp; re-fixing of wooden joinery (doors &amp; windows) i/e addition and alteration complete</v>
          </cell>
          <cell r="C4335" t="str">
            <v>Sft</v>
          </cell>
          <cell r="D4335">
            <v>14.7</v>
          </cell>
          <cell r="E4335">
            <v>76.42</v>
          </cell>
          <cell r="F4335" t="str">
            <v>m2</v>
          </cell>
          <cell r="G4335">
            <v>158.16999999999999</v>
          </cell>
          <cell r="H4335">
            <v>822.31</v>
          </cell>
          <cell r="I4335" t="str">
            <v>12.2 , 12.14</v>
          </cell>
        </row>
        <row r="4336">
          <cell r="A4336" t="str">
            <v>27-109-a</v>
          </cell>
          <cell r="B4336" t="str">
            <v>Removing of existing wire guaze &amp; re-fixing GI wire gauze of 22 guage and 12 mesh per square inch complete in all respects</v>
          </cell>
          <cell r="C4336" t="str">
            <v>Sft</v>
          </cell>
          <cell r="D4336">
            <v>110.25</v>
          </cell>
          <cell r="E4336">
            <v>181.95</v>
          </cell>
          <cell r="F4336" t="str">
            <v>m2</v>
          </cell>
          <cell r="G4336">
            <v>1186.29</v>
          </cell>
          <cell r="H4336">
            <v>1957.78</v>
          </cell>
          <cell r="I4336" t="str">
            <v>4.1 ,12.12</v>
          </cell>
        </row>
        <row r="4337">
          <cell r="A4337" t="str">
            <v>27-109-b</v>
          </cell>
          <cell r="B4337" t="str">
            <v>Removing of existing wire guaze &amp; re-fixing plastic wire gauze with 22 mesh per square inch complete in all respects</v>
          </cell>
          <cell r="C4337" t="str">
            <v>Sft</v>
          </cell>
          <cell r="D4337">
            <v>110.25</v>
          </cell>
          <cell r="E4337">
            <v>141.80000000000001</v>
          </cell>
          <cell r="F4337" t="str">
            <v>m2</v>
          </cell>
          <cell r="G4337">
            <v>1186.29</v>
          </cell>
          <cell r="H4337">
            <v>1525.75</v>
          </cell>
          <cell r="I4337" t="str">
            <v>4.1 ,12.12</v>
          </cell>
        </row>
        <row r="4338">
          <cell r="A4338" t="str">
            <v>27-109-c</v>
          </cell>
          <cell r="B4338" t="str">
            <v>Removing of existing aluminum wire guaze &amp; re-fixing Aluminum wire gauze of 30 guage and 14 mesh per square inch complete in all respects</v>
          </cell>
          <cell r="C4338" t="str">
            <v>Sft</v>
          </cell>
          <cell r="D4338">
            <v>110.25</v>
          </cell>
          <cell r="E4338">
            <v>134.15</v>
          </cell>
          <cell r="F4338" t="str">
            <v>m2</v>
          </cell>
          <cell r="G4338">
            <v>1186.29</v>
          </cell>
          <cell r="H4338">
            <v>1443.45</v>
          </cell>
          <cell r="I4338" t="str">
            <v>4.1 ,12.12</v>
          </cell>
        </row>
        <row r="4339">
          <cell r="A4339" t="str">
            <v>27-110</v>
          </cell>
          <cell r="B4339" t="str">
            <v>Removing, repairing and re-Fixing of wooden (heavy) sheesham railing i/c rawal bolts, painting complete in all respects</v>
          </cell>
          <cell r="C4339" t="str">
            <v>Rft</v>
          </cell>
          <cell r="D4339">
            <v>271.95</v>
          </cell>
          <cell r="E4339">
            <v>590.58000000000004</v>
          </cell>
          <cell r="F4339" t="str">
            <v>m</v>
          </cell>
          <cell r="G4339">
            <v>892.22</v>
          </cell>
          <cell r="H4339">
            <v>1937.61</v>
          </cell>
          <cell r="I4339" t="str">
            <v>12.28</v>
          </cell>
        </row>
        <row r="4340">
          <cell r="A4340" t="str">
            <v>27-111</v>
          </cell>
          <cell r="B4340" t="str">
            <v>Removing and Re-Fixing of aluminium windows</v>
          </cell>
          <cell r="C4340" t="str">
            <v>Each</v>
          </cell>
          <cell r="D4340">
            <v>826.88</v>
          </cell>
          <cell r="E4340">
            <v>826.88</v>
          </cell>
          <cell r="F4340" t="str">
            <v>Each</v>
          </cell>
          <cell r="G4340">
            <v>826.88</v>
          </cell>
          <cell r="H4340">
            <v>826.88</v>
          </cell>
          <cell r="I4340" t="str">
            <v>12.26</v>
          </cell>
        </row>
        <row r="4341">
          <cell r="A4341" t="str">
            <v>27-112-a</v>
          </cell>
          <cell r="B4341" t="str">
            <v>Repair of aluminium door/windows, fly sutter screen openable door or window R/q handle rubber, silicon complete in all respects</v>
          </cell>
          <cell r="C4341" t="str">
            <v>Sft</v>
          </cell>
          <cell r="D4341">
            <v>22.05</v>
          </cell>
          <cell r="E4341">
            <v>89.72</v>
          </cell>
          <cell r="F4341" t="str">
            <v>m2</v>
          </cell>
          <cell r="G4341">
            <v>237.26</v>
          </cell>
          <cell r="H4341">
            <v>965.42</v>
          </cell>
          <cell r="I4341" t="str">
            <v>12.26</v>
          </cell>
        </row>
        <row r="4342">
          <cell r="A4342" t="str">
            <v>27-112-b</v>
          </cell>
          <cell r="B4342" t="str">
            <v>Repair of wooden wardrobe =of required wooden batten, hinges, hasp  staple or commercial ply 3/4" shelf</v>
          </cell>
          <cell r="C4342" t="str">
            <v>Sft</v>
          </cell>
          <cell r="D4342">
            <v>110.25</v>
          </cell>
          <cell r="E4342">
            <v>127.62</v>
          </cell>
          <cell r="F4342" t="str">
            <v>m2</v>
          </cell>
          <cell r="G4342">
            <v>1186.29</v>
          </cell>
          <cell r="H4342">
            <v>1373.17</v>
          </cell>
          <cell r="I4342" t="str">
            <v>12.25.1.3</v>
          </cell>
        </row>
        <row r="4343">
          <cell r="A4343" t="str">
            <v>27-112-c</v>
          </cell>
          <cell r="B4343" t="str">
            <v>Removing, repairing, cleaning, washing of vertical blind curtain &amp; re-fixing complete</v>
          </cell>
          <cell r="C4343" t="str">
            <v>Each</v>
          </cell>
          <cell r="D4343">
            <v>111.02</v>
          </cell>
          <cell r="E4343">
            <v>474.25</v>
          </cell>
          <cell r="F4343" t="str">
            <v>Each</v>
          </cell>
          <cell r="G4343">
            <v>111.02</v>
          </cell>
          <cell r="H4343">
            <v>474.25</v>
          </cell>
        </row>
        <row r="4344">
          <cell r="A4344" t="str">
            <v>27-113</v>
          </cell>
          <cell r="B4344" t="str">
            <v>Repair of doors/windows complete</v>
          </cell>
          <cell r="C4344" t="str">
            <v>Sft</v>
          </cell>
          <cell r="D4344">
            <v>33.08</v>
          </cell>
          <cell r="E4344">
            <v>74.11</v>
          </cell>
          <cell r="F4344" t="str">
            <v>m2</v>
          </cell>
          <cell r="G4344">
            <v>355.89</v>
          </cell>
          <cell r="H4344">
            <v>797.39</v>
          </cell>
          <cell r="I4344" t="str">
            <v>12.1 , 12.2</v>
          </cell>
        </row>
        <row r="4345">
          <cell r="A4345" t="str">
            <v>27-114</v>
          </cell>
          <cell r="B4345" t="str">
            <v>Reinstatement Of Road Surface</v>
          </cell>
          <cell r="C4345" t="str">
            <v>1000 Cft</v>
          </cell>
          <cell r="D4345">
            <v>182.13</v>
          </cell>
          <cell r="E4345">
            <v>9505.67</v>
          </cell>
          <cell r="F4345" t="str">
            <v>m3</v>
          </cell>
          <cell r="G4345">
            <v>6.43</v>
          </cell>
          <cell r="H4345">
            <v>335.69</v>
          </cell>
          <cell r="I4345" t="str">
            <v>16.9.5</v>
          </cell>
        </row>
        <row r="4346">
          <cell r="A4346" t="str">
            <v>27-115</v>
          </cell>
          <cell r="B4346" t="str">
            <v>Repair / refixing of kitchen wall cabinet i/c commercial ply, new drawers, fancy handle, shutter etc required for painting.</v>
          </cell>
          <cell r="C4346" t="str">
            <v>Sft</v>
          </cell>
          <cell r="D4346">
            <v>275.62</v>
          </cell>
          <cell r="E4346">
            <v>779.72</v>
          </cell>
          <cell r="F4346" t="str">
            <v>m2</v>
          </cell>
          <cell r="G4346">
            <v>2965.73</v>
          </cell>
          <cell r="H4346">
            <v>8389.7999999999993</v>
          </cell>
          <cell r="I4346" t="str">
            <v>12.25</v>
          </cell>
        </row>
        <row r="4347">
          <cell r="A4347" t="str">
            <v>27-116</v>
          </cell>
          <cell r="B4347"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347" t="str">
            <v>100 Sft</v>
          </cell>
          <cell r="D4347">
            <v>2756.25</v>
          </cell>
          <cell r="E4347">
            <v>4395.84</v>
          </cell>
          <cell r="F4347" t="str">
            <v>m2</v>
          </cell>
          <cell r="G4347">
            <v>296.57</v>
          </cell>
          <cell r="H4347">
            <v>472.99</v>
          </cell>
          <cell r="I4347" t="str">
            <v>11.1.2.4</v>
          </cell>
        </row>
        <row r="4348">
          <cell r="A4348" t="str">
            <v>27-117</v>
          </cell>
          <cell r="B4348"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348" t="str">
            <v>Each</v>
          </cell>
          <cell r="D4348">
            <v>53.58</v>
          </cell>
          <cell r="E4348">
            <v>237.98</v>
          </cell>
          <cell r="F4348" t="str">
            <v>Each</v>
          </cell>
          <cell r="G4348">
            <v>53.58</v>
          </cell>
          <cell r="H4348">
            <v>237.98</v>
          </cell>
          <cell r="I4348" t="str">
            <v>12.2.1.5, 12.2.1.7, 12.2.1.8, 12.2.1.9</v>
          </cell>
        </row>
        <row r="4349">
          <cell r="A4349" t="str">
            <v>27-118</v>
          </cell>
          <cell r="B4349" t="str">
            <v>Making the opening in brick masonry including dismantling in floor or walls by cutting masonry and making good the damages to walls and jambs complete, to match existing surface i/c disposal of debris to the nearest municipal dumping ground.</v>
          </cell>
          <cell r="C4349" t="str">
            <v>Sft</v>
          </cell>
          <cell r="D4349">
            <v>90.99</v>
          </cell>
          <cell r="E4349">
            <v>94.35</v>
          </cell>
          <cell r="F4349" t="str">
            <v>m2</v>
          </cell>
          <cell r="G4349">
            <v>979.08</v>
          </cell>
          <cell r="H4349">
            <v>1015.19</v>
          </cell>
          <cell r="I4349" t="str">
            <v>4.5.6, 4.4.5</v>
          </cell>
        </row>
        <row r="4350">
          <cell r="A4350" t="str">
            <v>27-119</v>
          </cell>
          <cell r="B4350" t="str">
            <v>Renewing wooden battens in roofs, including making good the holes in wall and painting with oil type wood preservative of approved brand and manufacture complete, including removal of rubbish to the dumping ground within 30 metres lead:</v>
          </cell>
          <cell r="C4350" t="str">
            <v>Cft</v>
          </cell>
          <cell r="D4350">
            <v>235.2</v>
          </cell>
          <cell r="E4350">
            <v>6283.38</v>
          </cell>
          <cell r="F4350" t="str">
            <v>m3</v>
          </cell>
          <cell r="G4350">
            <v>8306.02</v>
          </cell>
          <cell r="H4350">
            <v>221895.78</v>
          </cell>
          <cell r="I4350" t="str">
            <v>12.4.1.3</v>
          </cell>
        </row>
        <row r="4351">
          <cell r="A4351" t="str">
            <v>27-120</v>
          </cell>
          <cell r="B4351" t="str">
            <v>Raking out joints in lime or cement mortar and preparing the surface for re-pointing or replastering,including disposal of rubbish to the dumping ground within 50 metres lead.</v>
          </cell>
          <cell r="C4351" t="str">
            <v>100 Sft</v>
          </cell>
          <cell r="D4351">
            <v>431.74</v>
          </cell>
          <cell r="E4351">
            <v>431.74</v>
          </cell>
          <cell r="F4351" t="str">
            <v>m2</v>
          </cell>
          <cell r="G4351">
            <v>46.46</v>
          </cell>
          <cell r="H4351">
            <v>46.46</v>
          </cell>
          <cell r="I4351" t="str">
            <v>11.2.2</v>
          </cell>
        </row>
        <row r="4352">
          <cell r="A4352" t="str">
            <v>27-121</v>
          </cell>
          <cell r="B4352" t="str">
            <v>Removing white or colour wash by scrapping and sand papering and preparing the surface smooth including necessary repairs to scratches etc. complete.</v>
          </cell>
          <cell r="C4352" t="str">
            <v>Sft</v>
          </cell>
          <cell r="D4352">
            <v>0.88</v>
          </cell>
          <cell r="E4352">
            <v>0.88</v>
          </cell>
          <cell r="F4352" t="str">
            <v>m2</v>
          </cell>
          <cell r="G4352">
            <v>9.49</v>
          </cell>
          <cell r="H4352">
            <v>9.49</v>
          </cell>
          <cell r="I4352" t="str">
            <v>11.5</v>
          </cell>
        </row>
        <row r="4353">
          <cell r="A4353" t="str">
            <v>27-122</v>
          </cell>
          <cell r="B4353" t="str">
            <v>Removing distemper, water proofing cement paint and the like by scrapping, sand papering and preparing the surface smooth including necessary repairs to scratches etc. complete.</v>
          </cell>
          <cell r="C4353" t="str">
            <v>Sft</v>
          </cell>
          <cell r="D4353">
            <v>1.1000000000000001</v>
          </cell>
          <cell r="E4353">
            <v>3.09</v>
          </cell>
          <cell r="F4353" t="str">
            <v>m2</v>
          </cell>
          <cell r="G4353">
            <v>11.86</v>
          </cell>
          <cell r="H4353">
            <v>33.22</v>
          </cell>
          <cell r="I4353" t="str">
            <v>11.8.2</v>
          </cell>
        </row>
        <row r="4354">
          <cell r="A4354" t="str">
            <v>27-123</v>
          </cell>
          <cell r="B4354" t="str">
            <v>Painting on old G.I. sheet with synthetic enamel paint of approved quality of required colour to give an even shade:</v>
          </cell>
          <cell r="C4354" t="str">
            <v>Sft</v>
          </cell>
          <cell r="D4354">
            <v>7.28</v>
          </cell>
          <cell r="E4354">
            <v>9.34</v>
          </cell>
          <cell r="F4354" t="str">
            <v>m2</v>
          </cell>
          <cell r="G4354">
            <v>78.3</v>
          </cell>
          <cell r="H4354">
            <v>100.48</v>
          </cell>
          <cell r="I4354" t="str">
            <v>13.9</v>
          </cell>
        </row>
        <row r="4355">
          <cell r="A4355" t="str">
            <v>27-124</v>
          </cell>
          <cell r="B4355" t="str">
            <v>Providing and fixing deodar wood First class wooden curtain rods 1" to 1.25" (25mm to 32mm) dia with end stay.</v>
          </cell>
          <cell r="C4355" t="str">
            <v>Rft</v>
          </cell>
          <cell r="D4355">
            <v>19.7</v>
          </cell>
          <cell r="E4355">
            <v>93.19</v>
          </cell>
          <cell r="F4355" t="str">
            <v>m</v>
          </cell>
          <cell r="G4355">
            <v>64.63</v>
          </cell>
          <cell r="H4355">
            <v>305.74</v>
          </cell>
          <cell r="I4355" t="str">
            <v>12.19.26</v>
          </cell>
        </row>
        <row r="4356">
          <cell r="A4356" t="str">
            <v>27-125</v>
          </cell>
          <cell r="B4356" t="str">
            <v>Providing and fixing 3/4" (19mm) dia. approved Brass tubes with Brass sockets as curtain rods.</v>
          </cell>
          <cell r="C4356" t="str">
            <v>Rft</v>
          </cell>
          <cell r="D4356">
            <v>13.08</v>
          </cell>
          <cell r="E4356">
            <v>128.61000000000001</v>
          </cell>
          <cell r="F4356" t="str">
            <v>m</v>
          </cell>
          <cell r="G4356">
            <v>42.92</v>
          </cell>
          <cell r="H4356">
            <v>421.95</v>
          </cell>
          <cell r="I4356" t="str">
            <v>12.19.26</v>
          </cell>
        </row>
        <row r="4357">
          <cell r="A4357" t="str">
            <v>27-126</v>
          </cell>
          <cell r="B4357" t="str">
            <v>Providing and fixing 3/4" (19mm) dia. approved Chromium Plated Brass tubes with Chromium Plated Brass sockets as curtain rods.</v>
          </cell>
          <cell r="C4357" t="str">
            <v>Rft</v>
          </cell>
          <cell r="D4357">
            <v>13.08</v>
          </cell>
          <cell r="E4357">
            <v>136.68</v>
          </cell>
          <cell r="F4357" t="str">
            <v>m</v>
          </cell>
          <cell r="G4357">
            <v>42.92</v>
          </cell>
          <cell r="H4357">
            <v>448.42</v>
          </cell>
          <cell r="I4357" t="str">
            <v>12.19.26</v>
          </cell>
        </row>
        <row r="4358">
          <cell r="A4358" t="str">
            <v>27-127</v>
          </cell>
          <cell r="B4358" t="str">
            <v>Providing and fixing Chromium Plated curtain rails with double roller runners, clamps, including cost of Chromium Plated brass screws and rawl plugs.</v>
          </cell>
          <cell r="C4358" t="str">
            <v>Rft</v>
          </cell>
          <cell r="D4358">
            <v>65.64</v>
          </cell>
          <cell r="E4358">
            <v>891.28</v>
          </cell>
          <cell r="F4358" t="str">
            <v>m</v>
          </cell>
          <cell r="G4358">
            <v>215.34</v>
          </cell>
          <cell r="H4358">
            <v>2924.16</v>
          </cell>
          <cell r="I4358" t="str">
            <v>12.19.26</v>
          </cell>
        </row>
        <row r="4359">
          <cell r="A4359" t="str">
            <v>27-128</v>
          </cell>
          <cell r="B4359" t="str">
            <v>Providing and fixing Aluminium curtain rails with double roller runners, clamps, including cost of screws and rawl plugs.</v>
          </cell>
          <cell r="C4359" t="str">
            <v>Rft</v>
          </cell>
          <cell r="D4359">
            <v>65.64</v>
          </cell>
          <cell r="E4359">
            <v>891.28</v>
          </cell>
          <cell r="F4359" t="str">
            <v>m</v>
          </cell>
          <cell r="G4359">
            <v>215.34</v>
          </cell>
          <cell r="H4359">
            <v>2924.16</v>
          </cell>
          <cell r="I4359" t="str">
            <v>12.19.26</v>
          </cell>
        </row>
        <row r="4360">
          <cell r="A4360" t="str">
            <v>27-129-a-i</v>
          </cell>
          <cell r="B4360" t="str">
            <v>Replacement of existing door lock with new door lock. : Rim Lock (Local)</v>
          </cell>
          <cell r="C4360" t="str">
            <v>Each</v>
          </cell>
          <cell r="D4360">
            <v>367.5</v>
          </cell>
          <cell r="E4360">
            <v>829.06</v>
          </cell>
          <cell r="F4360" t="str">
            <v>Each</v>
          </cell>
          <cell r="G4360">
            <v>367.5</v>
          </cell>
          <cell r="H4360">
            <v>829.06</v>
          </cell>
          <cell r="I4360" t="str">
            <v>12.18</v>
          </cell>
        </row>
        <row r="4361">
          <cell r="A4361" t="str">
            <v>27-129-a-ii</v>
          </cell>
          <cell r="B4361" t="str">
            <v>Replacement of existing door lock with new door lock. : Heavy Duty Rim Lock</v>
          </cell>
          <cell r="C4361" t="str">
            <v>Each</v>
          </cell>
          <cell r="D4361">
            <v>367.5</v>
          </cell>
          <cell r="E4361">
            <v>1844.52</v>
          </cell>
          <cell r="F4361" t="str">
            <v>Each</v>
          </cell>
          <cell r="G4361">
            <v>367.5</v>
          </cell>
          <cell r="H4361">
            <v>1844.52</v>
          </cell>
          <cell r="I4361" t="str">
            <v>12.18</v>
          </cell>
        </row>
        <row r="4362">
          <cell r="A4362" t="str">
            <v>27-129-a-iii</v>
          </cell>
          <cell r="B4362" t="str">
            <v>Replacement of existing door lock with new door handle lock of imported quality heavy duty</v>
          </cell>
          <cell r="C4362" t="str">
            <v>Each</v>
          </cell>
          <cell r="D4362">
            <v>367.5</v>
          </cell>
          <cell r="E4362">
            <v>2829.19</v>
          </cell>
          <cell r="F4362" t="str">
            <v>Each</v>
          </cell>
          <cell r="G4362">
            <v>367.5</v>
          </cell>
          <cell r="H4362">
            <v>2829.19</v>
          </cell>
          <cell r="I4362" t="str">
            <v>12.18</v>
          </cell>
        </row>
        <row r="4363">
          <cell r="A4363" t="str">
            <v>27-129-c</v>
          </cell>
          <cell r="B4363" t="str">
            <v>Replacement of existing floor hinges with new floor hinges. : Floor Hinges</v>
          </cell>
          <cell r="C4363" t="str">
            <v>Each</v>
          </cell>
          <cell r="D4363">
            <v>735</v>
          </cell>
          <cell r="E4363">
            <v>6889.26</v>
          </cell>
          <cell r="F4363" t="str">
            <v>Each</v>
          </cell>
          <cell r="G4363">
            <v>735</v>
          </cell>
          <cell r="H4363">
            <v>6889.26</v>
          </cell>
          <cell r="I4363" t="str">
            <v>12.2.1.14</v>
          </cell>
        </row>
        <row r="4364">
          <cell r="A4364" t="str">
            <v>27-130</v>
          </cell>
          <cell r="B4364" t="str">
            <v>Replacement of existing brass drawer and cupboard lock with brass screws.</v>
          </cell>
          <cell r="C4364" t="str">
            <v>Each</v>
          </cell>
          <cell r="D4364">
            <v>183.75</v>
          </cell>
          <cell r="E4364">
            <v>645.30999999999995</v>
          </cell>
          <cell r="F4364" t="str">
            <v>Each</v>
          </cell>
          <cell r="G4364">
            <v>183.75</v>
          </cell>
          <cell r="H4364">
            <v>645.30999999999995</v>
          </cell>
          <cell r="I4364" t="str">
            <v>12.19.18</v>
          </cell>
        </row>
        <row r="4365">
          <cell r="A4365" t="str">
            <v>27-131-a</v>
          </cell>
          <cell r="B4365" t="str">
            <v>Replacement of existing finger plate with screws. : Aluminium finger plate 6" x 2.25"</v>
          </cell>
          <cell r="C4365" t="str">
            <v>Each</v>
          </cell>
          <cell r="D4365">
            <v>137.88999999999999</v>
          </cell>
          <cell r="E4365">
            <v>331.72</v>
          </cell>
          <cell r="F4365" t="str">
            <v>Each</v>
          </cell>
          <cell r="G4365">
            <v>137.88999999999999</v>
          </cell>
          <cell r="H4365">
            <v>331.72</v>
          </cell>
          <cell r="I4365" t="str">
            <v>12.19.25</v>
          </cell>
        </row>
        <row r="4366">
          <cell r="A4366" t="str">
            <v>27-131-b</v>
          </cell>
          <cell r="B4366" t="str">
            <v>Replacement of existing finger plate with screws. : Brass finger plate 6" x 2.25"</v>
          </cell>
          <cell r="C4366" t="str">
            <v>Each</v>
          </cell>
          <cell r="D4366">
            <v>137.88999999999999</v>
          </cell>
          <cell r="E4366">
            <v>501.76</v>
          </cell>
          <cell r="F4366" t="str">
            <v>Each</v>
          </cell>
          <cell r="G4366">
            <v>137.88999999999999</v>
          </cell>
          <cell r="H4366">
            <v>501.76</v>
          </cell>
          <cell r="I4366" t="str">
            <v>12.19.25</v>
          </cell>
        </row>
        <row r="4367">
          <cell r="A4367" t="str">
            <v>27-132-a-i</v>
          </cell>
          <cell r="B4367" t="str">
            <v>Replacement of existing approved helical brass spring hinges 6" (150mm) size with brass screws. : Single action</v>
          </cell>
          <cell r="C4367" t="str">
            <v>Each</v>
          </cell>
          <cell r="D4367">
            <v>119.51</v>
          </cell>
          <cell r="E4367">
            <v>646.27</v>
          </cell>
          <cell r="F4367" t="str">
            <v>Each</v>
          </cell>
          <cell r="G4367">
            <v>119.51</v>
          </cell>
          <cell r="H4367">
            <v>646.27</v>
          </cell>
          <cell r="I4367" t="str">
            <v>12.19.6</v>
          </cell>
        </row>
        <row r="4368">
          <cell r="A4368" t="str">
            <v>27-132-a-ii</v>
          </cell>
          <cell r="B4368" t="str">
            <v>Replacement of existing  helical brass spring hinges 6" (150mm) size with brass screws. : Double action</v>
          </cell>
          <cell r="C4368" t="str">
            <v>Each</v>
          </cell>
          <cell r="D4368">
            <v>147</v>
          </cell>
          <cell r="E4368">
            <v>906.78</v>
          </cell>
          <cell r="F4368" t="str">
            <v>Each</v>
          </cell>
          <cell r="G4368">
            <v>147</v>
          </cell>
          <cell r="H4368">
            <v>906.78</v>
          </cell>
          <cell r="I4368" t="str">
            <v>12.19.6</v>
          </cell>
        </row>
        <row r="4369">
          <cell r="A4369" t="str">
            <v>27-132-b-i</v>
          </cell>
          <cell r="B4369" t="str">
            <v>Replacement of existing  helical iron spring hinges 6" (150mm) size with iron screws. : Single action</v>
          </cell>
          <cell r="C4369" t="str">
            <v>Each</v>
          </cell>
          <cell r="D4369">
            <v>119.51</v>
          </cell>
          <cell r="E4369">
            <v>361.14</v>
          </cell>
          <cell r="F4369" t="str">
            <v>Each</v>
          </cell>
          <cell r="G4369">
            <v>119.51</v>
          </cell>
          <cell r="H4369">
            <v>361.14</v>
          </cell>
          <cell r="I4369" t="str">
            <v>12.19.6</v>
          </cell>
        </row>
        <row r="4370">
          <cell r="A4370" t="str">
            <v>27-132-b-ii</v>
          </cell>
          <cell r="B4370" t="str">
            <v>Replacement of existing  helical iron spring hinges 6" (150mm) size with iron screws. : Double action</v>
          </cell>
          <cell r="C4370" t="str">
            <v>Each</v>
          </cell>
          <cell r="D4370">
            <v>147</v>
          </cell>
          <cell r="E4370">
            <v>448.38</v>
          </cell>
          <cell r="F4370" t="str">
            <v>Each</v>
          </cell>
          <cell r="G4370">
            <v>147</v>
          </cell>
          <cell r="H4370">
            <v>448.38</v>
          </cell>
          <cell r="I4370" t="str">
            <v>12.19.6</v>
          </cell>
        </row>
        <row r="4371">
          <cell r="A4371" t="str">
            <v>27-133-a</v>
          </cell>
          <cell r="B4371" t="str">
            <v>Replacement of existing  piano hinges of sheet 3/4" (19mm) wide with brass screws. : Brass piano hinges</v>
          </cell>
          <cell r="C4371" t="str">
            <v>Each</v>
          </cell>
          <cell r="D4371">
            <v>367.5</v>
          </cell>
          <cell r="E4371">
            <v>426.77</v>
          </cell>
          <cell r="F4371" t="str">
            <v>Each</v>
          </cell>
          <cell r="G4371">
            <v>367.5</v>
          </cell>
          <cell r="H4371">
            <v>426.77</v>
          </cell>
          <cell r="I4371" t="str">
            <v>12.19.7</v>
          </cell>
        </row>
        <row r="4372">
          <cell r="A4372" t="str">
            <v>27-133-b</v>
          </cell>
          <cell r="B4372" t="str">
            <v>Replacement of existing  piano hinges of sheet 3/4" (19mm) wide with brass screws. : Iron piano hinges</v>
          </cell>
          <cell r="C4372" t="str">
            <v>Each</v>
          </cell>
          <cell r="D4372">
            <v>367.5</v>
          </cell>
          <cell r="E4372">
            <v>478.52</v>
          </cell>
          <cell r="F4372" t="str">
            <v>Each</v>
          </cell>
          <cell r="G4372">
            <v>367.5</v>
          </cell>
          <cell r="H4372">
            <v>478.52</v>
          </cell>
          <cell r="I4372" t="str">
            <v>12.19.7</v>
          </cell>
        </row>
        <row r="4373">
          <cell r="A4373" t="str">
            <v>27-134-a-i</v>
          </cell>
          <cell r="B4373" t="str">
            <v>Replacement of existing  parliament hinges with screws. : Brass parliament hinges 5" x 5", 12 SWG</v>
          </cell>
          <cell r="C4373" t="str">
            <v>Each</v>
          </cell>
          <cell r="D4373">
            <v>110.25</v>
          </cell>
          <cell r="E4373">
            <v>328.46</v>
          </cell>
          <cell r="F4373" t="str">
            <v>Each</v>
          </cell>
          <cell r="G4373">
            <v>110.25</v>
          </cell>
          <cell r="H4373">
            <v>328.46</v>
          </cell>
          <cell r="I4373" t="str">
            <v>12.19.5</v>
          </cell>
        </row>
        <row r="4374">
          <cell r="A4374" t="str">
            <v>27-134-a-ii</v>
          </cell>
          <cell r="B4374" t="str">
            <v>Replacement of existing  parliament hinges with screws. : Brass parliament hinges 4" x 4", 12 SWG</v>
          </cell>
          <cell r="C4374" t="str">
            <v>Each</v>
          </cell>
          <cell r="D4374">
            <v>91.88</v>
          </cell>
          <cell r="E4374">
            <v>578.96</v>
          </cell>
          <cell r="F4374" t="str">
            <v>Each</v>
          </cell>
          <cell r="G4374">
            <v>91.88</v>
          </cell>
          <cell r="H4374">
            <v>578.96</v>
          </cell>
          <cell r="I4374" t="str">
            <v>12.19.5</v>
          </cell>
        </row>
        <row r="4375">
          <cell r="A4375" t="str">
            <v>27-134-b-i</v>
          </cell>
          <cell r="B4375" t="str">
            <v>Replacement of existing  parliament hinges with screws. : Iron parliament hinges 5" x 5", 12 SWG</v>
          </cell>
          <cell r="C4375" t="str">
            <v>Each</v>
          </cell>
          <cell r="D4375">
            <v>110.25</v>
          </cell>
          <cell r="E4375">
            <v>196.29</v>
          </cell>
          <cell r="F4375" t="str">
            <v>Each</v>
          </cell>
          <cell r="G4375">
            <v>110.25</v>
          </cell>
          <cell r="H4375">
            <v>196.29</v>
          </cell>
          <cell r="I4375" t="str">
            <v>12.19.5</v>
          </cell>
        </row>
        <row r="4376">
          <cell r="A4376" t="str">
            <v>27-134-b-ii</v>
          </cell>
          <cell r="B4376" t="str">
            <v>Replacement of existing  parliament hinges with screws. : Iron parliament hinges 4" x 4", 12 SWG</v>
          </cell>
          <cell r="C4376" t="str">
            <v>Each</v>
          </cell>
          <cell r="D4376">
            <v>91.88</v>
          </cell>
          <cell r="E4376">
            <v>165.96</v>
          </cell>
          <cell r="F4376" t="str">
            <v>Each</v>
          </cell>
          <cell r="G4376">
            <v>91.88</v>
          </cell>
          <cell r="H4376">
            <v>165.96</v>
          </cell>
          <cell r="I4376" t="str">
            <v>12.19.5</v>
          </cell>
        </row>
        <row r="4377">
          <cell r="A4377" t="str">
            <v>27-135-a</v>
          </cell>
          <cell r="B4377" t="str">
            <v>Replacement of existing  heavy type G.I tee hinges with screws. : Tee hinges 18"</v>
          </cell>
          <cell r="C4377" t="str">
            <v>Each</v>
          </cell>
          <cell r="D4377">
            <v>91.88</v>
          </cell>
          <cell r="E4377">
            <v>194.64</v>
          </cell>
          <cell r="F4377" t="str">
            <v>Each</v>
          </cell>
          <cell r="G4377">
            <v>91.88</v>
          </cell>
          <cell r="H4377">
            <v>194.64</v>
          </cell>
          <cell r="I4377" t="str">
            <v>12.19.8</v>
          </cell>
        </row>
        <row r="4378">
          <cell r="A4378" t="str">
            <v>27-135-b</v>
          </cell>
          <cell r="B4378" t="str">
            <v>Replacement of existing  heavy type G.I tee hinges with screws. : Tee hinges 12"</v>
          </cell>
          <cell r="C4378" t="str">
            <v>Each</v>
          </cell>
          <cell r="D4378">
            <v>110.25</v>
          </cell>
          <cell r="E4378">
            <v>201.07</v>
          </cell>
          <cell r="F4378" t="str">
            <v>Each</v>
          </cell>
          <cell r="G4378">
            <v>110.25</v>
          </cell>
          <cell r="H4378">
            <v>201.07</v>
          </cell>
          <cell r="I4378" t="str">
            <v>12.19.8</v>
          </cell>
        </row>
        <row r="4379">
          <cell r="A4379" t="str">
            <v>27-135-c</v>
          </cell>
          <cell r="B4379" t="str">
            <v>Replacement of existing  heavy type G.I tee hinges with screws. : Tee hinges 10"</v>
          </cell>
          <cell r="C4379" t="str">
            <v>Each</v>
          </cell>
          <cell r="D4379">
            <v>110.25</v>
          </cell>
          <cell r="E4379">
            <v>177.17</v>
          </cell>
          <cell r="F4379" t="str">
            <v>Each</v>
          </cell>
          <cell r="G4379">
            <v>110.25</v>
          </cell>
          <cell r="H4379">
            <v>177.17</v>
          </cell>
          <cell r="I4379" t="str">
            <v>12.19.8</v>
          </cell>
        </row>
        <row r="4380">
          <cell r="A4380" t="str">
            <v>27-136-a-i</v>
          </cell>
          <cell r="B4380" t="str">
            <v>Replacement of existing  tower bolts with screws of same metal. : Brass tower bolts of 6" Size</v>
          </cell>
          <cell r="C4380" t="str">
            <v>Each</v>
          </cell>
          <cell r="D4380">
            <v>91.88</v>
          </cell>
          <cell r="E4380">
            <v>157</v>
          </cell>
          <cell r="F4380" t="str">
            <v>Each</v>
          </cell>
          <cell r="G4380">
            <v>91.88</v>
          </cell>
          <cell r="H4380">
            <v>157</v>
          </cell>
          <cell r="I4380" t="str">
            <v>12.19.10</v>
          </cell>
        </row>
        <row r="4381">
          <cell r="A4381" t="str">
            <v>27-136-a-ii</v>
          </cell>
          <cell r="B4381" t="str">
            <v>Replacement of existing  tower bolts with screws of same metal. : Brass tower bolts of 9" Size</v>
          </cell>
          <cell r="C4381" t="str">
            <v>Each</v>
          </cell>
          <cell r="D4381">
            <v>91.88</v>
          </cell>
          <cell r="E4381">
            <v>194.64</v>
          </cell>
          <cell r="F4381" t="str">
            <v>Each</v>
          </cell>
          <cell r="G4381">
            <v>91.88</v>
          </cell>
          <cell r="H4381">
            <v>194.64</v>
          </cell>
          <cell r="I4381" t="str">
            <v>12.19.10</v>
          </cell>
        </row>
        <row r="4382">
          <cell r="A4382" t="str">
            <v>27-136-a-iii</v>
          </cell>
          <cell r="B4382" t="str">
            <v>Replacement of existing  tower bolts with screws of same metal. : Brass tower bolts of 12" Size</v>
          </cell>
          <cell r="C4382" t="str">
            <v>Each</v>
          </cell>
          <cell r="D4382">
            <v>91.88</v>
          </cell>
          <cell r="E4382">
            <v>246.03</v>
          </cell>
          <cell r="F4382" t="str">
            <v>Each</v>
          </cell>
          <cell r="G4382">
            <v>91.88</v>
          </cell>
          <cell r="H4382">
            <v>246.03</v>
          </cell>
          <cell r="I4382" t="str">
            <v>12.19.10</v>
          </cell>
        </row>
        <row r="4383">
          <cell r="A4383" t="str">
            <v>27-136-b-i</v>
          </cell>
          <cell r="B4383" t="str">
            <v>Replacement of existing  tower bolts with screws of same metal. :Chromium plated brass tower bolts of 6" Size</v>
          </cell>
          <cell r="C4383" t="str">
            <v>Each</v>
          </cell>
          <cell r="D4383">
            <v>91.88</v>
          </cell>
          <cell r="E4383">
            <v>431.85</v>
          </cell>
          <cell r="F4383" t="str">
            <v>Each</v>
          </cell>
          <cell r="G4383">
            <v>91.88</v>
          </cell>
          <cell r="H4383">
            <v>431.85</v>
          </cell>
          <cell r="I4383" t="str">
            <v>12.19.10</v>
          </cell>
        </row>
        <row r="4384">
          <cell r="A4384" t="str">
            <v>27-136-b-ii</v>
          </cell>
          <cell r="B4384" t="str">
            <v>Replacement of existing  tower bolts with screws of same metal. :Chromium plated brass tower bolts of 9" Size</v>
          </cell>
          <cell r="C4384" t="str">
            <v>Each</v>
          </cell>
          <cell r="D4384">
            <v>91.88</v>
          </cell>
          <cell r="E4384">
            <v>505.34</v>
          </cell>
          <cell r="F4384" t="str">
            <v>Each</v>
          </cell>
          <cell r="G4384">
            <v>91.88</v>
          </cell>
          <cell r="H4384">
            <v>505.34</v>
          </cell>
          <cell r="I4384" t="str">
            <v>12.19.10</v>
          </cell>
        </row>
        <row r="4385">
          <cell r="A4385" t="str">
            <v>27-136-b-iii</v>
          </cell>
          <cell r="B4385" t="str">
            <v>Replacement of existing  tower bolts with screws of same metal. : Chromium plated brass tower bolts of 12" Size</v>
          </cell>
          <cell r="C4385" t="str">
            <v>Each</v>
          </cell>
          <cell r="D4385">
            <v>91.88</v>
          </cell>
          <cell r="E4385">
            <v>700.13</v>
          </cell>
          <cell r="F4385" t="str">
            <v>Each</v>
          </cell>
          <cell r="G4385">
            <v>91.88</v>
          </cell>
          <cell r="H4385">
            <v>700.13</v>
          </cell>
          <cell r="I4385" t="str">
            <v>12.19.10</v>
          </cell>
        </row>
        <row r="4386">
          <cell r="A4386" t="str">
            <v>27-136-c-i</v>
          </cell>
          <cell r="B4386" t="str">
            <v>Replacement of existing  tower bolts with screws of same metal. : Aluminium tower bolts of 4" Size</v>
          </cell>
          <cell r="C4386" t="str">
            <v>Each</v>
          </cell>
          <cell r="D4386">
            <v>91.88</v>
          </cell>
          <cell r="E4386">
            <v>168.95</v>
          </cell>
          <cell r="F4386" t="str">
            <v>Each</v>
          </cell>
          <cell r="G4386">
            <v>91.88</v>
          </cell>
          <cell r="H4386">
            <v>168.95</v>
          </cell>
          <cell r="I4386" t="str">
            <v>12.19.10</v>
          </cell>
        </row>
        <row r="4387">
          <cell r="A4387" t="str">
            <v>27-136-c-ii</v>
          </cell>
          <cell r="B4387" t="str">
            <v>Replacement of existing  tower bolts with screws of same metal. : Aluminium tower bolts of 6" Size</v>
          </cell>
          <cell r="C4387" t="str">
            <v>Each</v>
          </cell>
          <cell r="D4387">
            <v>91.88</v>
          </cell>
          <cell r="E4387">
            <v>192.85</v>
          </cell>
          <cell r="F4387" t="str">
            <v>Each</v>
          </cell>
          <cell r="G4387">
            <v>91.88</v>
          </cell>
          <cell r="H4387">
            <v>192.85</v>
          </cell>
          <cell r="I4387" t="str">
            <v>12.19.10</v>
          </cell>
        </row>
        <row r="4388">
          <cell r="A4388" t="str">
            <v>27-136-c-iii</v>
          </cell>
          <cell r="B4388" t="str">
            <v>Replacement of existing  tower bolts with screws of same metal. : Aluminium tower bolts of 8" Size</v>
          </cell>
          <cell r="C4388" t="str">
            <v>Each</v>
          </cell>
          <cell r="D4388">
            <v>91.88</v>
          </cell>
          <cell r="E4388">
            <v>240.65</v>
          </cell>
          <cell r="F4388" t="str">
            <v>Each</v>
          </cell>
          <cell r="G4388">
            <v>91.88</v>
          </cell>
          <cell r="H4388">
            <v>240.65</v>
          </cell>
          <cell r="I4388" t="str">
            <v>12.19.10</v>
          </cell>
        </row>
        <row r="4389">
          <cell r="A4389" t="str">
            <v>27-137-a-i</v>
          </cell>
          <cell r="B4389" t="str">
            <v>Replacement of existing  heavy duty safety hasp and staple with necessary screws of the same metal. : Brass hasp and staple of Size 5"</v>
          </cell>
          <cell r="C4389" t="str">
            <v>Each</v>
          </cell>
          <cell r="D4389">
            <v>91.88</v>
          </cell>
          <cell r="E4389">
            <v>516.4</v>
          </cell>
          <cell r="F4389" t="str">
            <v>Each</v>
          </cell>
          <cell r="G4389">
            <v>91.88</v>
          </cell>
          <cell r="H4389">
            <v>516.4</v>
          </cell>
          <cell r="I4389" t="str">
            <v>12.19.18</v>
          </cell>
        </row>
        <row r="4390">
          <cell r="A4390" t="str">
            <v>27-137-a-ii</v>
          </cell>
          <cell r="B4390" t="str">
            <v>Replacement of existing  heavy duty safety hasp and staple with necessary screws of the same metal. : Brass hasp and staple of Size 4"</v>
          </cell>
          <cell r="C4390" t="str">
            <v>Each</v>
          </cell>
          <cell r="D4390">
            <v>91.88</v>
          </cell>
          <cell r="E4390">
            <v>432.75</v>
          </cell>
          <cell r="F4390" t="str">
            <v>Each</v>
          </cell>
          <cell r="G4390">
            <v>91.88</v>
          </cell>
          <cell r="H4390">
            <v>432.75</v>
          </cell>
          <cell r="I4390" t="str">
            <v>12.19.18</v>
          </cell>
        </row>
        <row r="4391">
          <cell r="A4391" t="str">
            <v>27-137-a-iii</v>
          </cell>
          <cell r="B4391" t="str">
            <v>Replacement of existing  heavy duty safety hasp and staple with necessary screws of the same metal. : Brass hasp and staple of Size 3"</v>
          </cell>
          <cell r="C4391" t="str">
            <v>Each</v>
          </cell>
          <cell r="D4391">
            <v>91.88</v>
          </cell>
          <cell r="E4391">
            <v>337.15</v>
          </cell>
          <cell r="F4391" t="str">
            <v>Each</v>
          </cell>
          <cell r="G4391">
            <v>91.88</v>
          </cell>
          <cell r="H4391">
            <v>337.15</v>
          </cell>
          <cell r="I4391" t="str">
            <v>12.19.18</v>
          </cell>
        </row>
        <row r="4392">
          <cell r="A4392" t="str">
            <v>27-137-a-iv</v>
          </cell>
          <cell r="B4392" t="str">
            <v>Replacement of existing  heavy duty safety hasp and staple with necessary screws of the same metal. : Brass hasp and staple of Size 2"</v>
          </cell>
          <cell r="C4392" t="str">
            <v>Each</v>
          </cell>
          <cell r="D4392">
            <v>91.88</v>
          </cell>
          <cell r="E4392">
            <v>313.25</v>
          </cell>
          <cell r="F4392" t="str">
            <v>Each</v>
          </cell>
          <cell r="G4392">
            <v>91.88</v>
          </cell>
          <cell r="H4392">
            <v>313.25</v>
          </cell>
          <cell r="I4392" t="str">
            <v>12.19.18</v>
          </cell>
        </row>
        <row r="4393">
          <cell r="A4393" t="str">
            <v>27-137-b-i</v>
          </cell>
          <cell r="B4393" t="str">
            <v>Replacement of existing  heavy duty safety hasp and staple with necessary screws of the same metal. : Iron hasp and staple of Size 5"</v>
          </cell>
          <cell r="C4393" t="str">
            <v>Each</v>
          </cell>
          <cell r="D4393">
            <v>91.88</v>
          </cell>
          <cell r="E4393">
            <v>146.37</v>
          </cell>
          <cell r="F4393" t="str">
            <v>Each</v>
          </cell>
          <cell r="G4393">
            <v>91.88</v>
          </cell>
          <cell r="H4393">
            <v>146.37</v>
          </cell>
          <cell r="I4393" t="str">
            <v>12.19.18</v>
          </cell>
        </row>
        <row r="4394">
          <cell r="A4394" t="str">
            <v>27-137-b-ii</v>
          </cell>
          <cell r="B4394" t="str">
            <v>Replacement of existing  heavy duty safety hasp and staple with necessary screws of the same metal. : Iron hasp and staple of Size 4"</v>
          </cell>
          <cell r="C4394" t="str">
            <v>Each</v>
          </cell>
          <cell r="D4394">
            <v>91.88</v>
          </cell>
          <cell r="E4394">
            <v>140.38999999999999</v>
          </cell>
          <cell r="F4394" t="str">
            <v>Each</v>
          </cell>
          <cell r="G4394">
            <v>91.88</v>
          </cell>
          <cell r="H4394">
            <v>140.38999999999999</v>
          </cell>
          <cell r="I4394" t="str">
            <v>12.19.18</v>
          </cell>
        </row>
        <row r="4395">
          <cell r="A4395" t="str">
            <v>27-137-b-iii</v>
          </cell>
          <cell r="B4395" t="str">
            <v>Replacement of existing  heavy duty safety hasp and staple with necessary screws of the same metal. : Iron hasp and staple of Size 3"</v>
          </cell>
          <cell r="C4395" t="str">
            <v>Each</v>
          </cell>
          <cell r="D4395">
            <v>91.88</v>
          </cell>
          <cell r="E4395">
            <v>134.41999999999999</v>
          </cell>
          <cell r="F4395" t="str">
            <v>Each</v>
          </cell>
          <cell r="G4395">
            <v>91.88</v>
          </cell>
          <cell r="H4395">
            <v>134.41999999999999</v>
          </cell>
          <cell r="I4395" t="str">
            <v>12.19.18</v>
          </cell>
        </row>
        <row r="4396">
          <cell r="A4396" t="str">
            <v>27-137-b-iv</v>
          </cell>
          <cell r="B4396" t="str">
            <v>Replacement of existing  heavy duty safety hasp and staple with necessary screws of the same metal. : Iron hasp and staple of Size 2"</v>
          </cell>
          <cell r="C4396" t="str">
            <v>Each</v>
          </cell>
          <cell r="D4396">
            <v>91.88</v>
          </cell>
          <cell r="E4396">
            <v>128.44</v>
          </cell>
          <cell r="F4396" t="str">
            <v>Each</v>
          </cell>
          <cell r="G4396">
            <v>91.88</v>
          </cell>
          <cell r="H4396">
            <v>128.44</v>
          </cell>
          <cell r="I4396" t="str">
            <v>12.19.18</v>
          </cell>
        </row>
        <row r="4397">
          <cell r="A4397" t="str">
            <v>27-137-c-i</v>
          </cell>
          <cell r="B4397" t="str">
            <v>Replacement of existing  heavy duty safety hasp and staple with necessary screws of the same metal. : Chromium plated hasp and staple of Size 5"</v>
          </cell>
          <cell r="C4397" t="str">
            <v>Each</v>
          </cell>
          <cell r="D4397">
            <v>91.88</v>
          </cell>
          <cell r="E4397">
            <v>230.5</v>
          </cell>
          <cell r="F4397" t="str">
            <v>Each</v>
          </cell>
          <cell r="G4397">
            <v>91.88</v>
          </cell>
          <cell r="H4397">
            <v>230.5</v>
          </cell>
          <cell r="I4397" t="str">
            <v>12.19.18</v>
          </cell>
        </row>
        <row r="4398">
          <cell r="A4398" t="str">
            <v>27-137-c-ii</v>
          </cell>
          <cell r="B4398" t="str">
            <v>Replacement of existing  heavy duty safety hasp and staple with necessary screws of the same metal. : Chromium plated hasp and staple of Size 4"</v>
          </cell>
          <cell r="C4398" t="str">
            <v>Each</v>
          </cell>
          <cell r="D4398">
            <v>91.88</v>
          </cell>
          <cell r="E4398">
            <v>218.54</v>
          </cell>
          <cell r="F4398" t="str">
            <v>Each</v>
          </cell>
          <cell r="G4398">
            <v>91.88</v>
          </cell>
          <cell r="H4398">
            <v>218.54</v>
          </cell>
          <cell r="I4398" t="str">
            <v>12.19.18</v>
          </cell>
        </row>
        <row r="4399">
          <cell r="A4399" t="str">
            <v>27-137-c-iii</v>
          </cell>
          <cell r="B4399" t="str">
            <v>Replacement of existing  heavy duty safety hasp and staple with necessary screws of the same metal. : Chromium plated hasp and staple of Size 3"</v>
          </cell>
          <cell r="C4399" t="str">
            <v>Each</v>
          </cell>
          <cell r="D4399">
            <v>91.88</v>
          </cell>
          <cell r="E4399">
            <v>206.6</v>
          </cell>
          <cell r="F4399" t="str">
            <v>Each</v>
          </cell>
          <cell r="G4399">
            <v>91.88</v>
          </cell>
          <cell r="H4399">
            <v>206.6</v>
          </cell>
          <cell r="I4399" t="str">
            <v>12.19.18</v>
          </cell>
        </row>
        <row r="4400">
          <cell r="A4400" t="str">
            <v>27-137-c-iv</v>
          </cell>
          <cell r="B4400" t="str">
            <v>Replacement of existing  heavy duty safety hasp and staple with necessary screws of the same metal. : Chromium plated hasp and staple of Size 2"</v>
          </cell>
          <cell r="C4400" t="str">
            <v>Each</v>
          </cell>
          <cell r="D4400">
            <v>91.88</v>
          </cell>
          <cell r="E4400">
            <v>194.64</v>
          </cell>
          <cell r="F4400" t="str">
            <v>Each</v>
          </cell>
          <cell r="G4400">
            <v>91.88</v>
          </cell>
          <cell r="H4400">
            <v>194.64</v>
          </cell>
          <cell r="I4400" t="str">
            <v>12.19.18</v>
          </cell>
        </row>
        <row r="4401">
          <cell r="A4401" t="str">
            <v>27-140-a</v>
          </cell>
          <cell r="B4401" t="str">
            <v>Servicing of window type AC</v>
          </cell>
          <cell r="C4401" t="str">
            <v>Job</v>
          </cell>
          <cell r="D4401">
            <v>367.5</v>
          </cell>
          <cell r="E4401">
            <v>965</v>
          </cell>
          <cell r="F4401" t="str">
            <v>job</v>
          </cell>
          <cell r="G4401">
            <v>367.5</v>
          </cell>
          <cell r="H4401">
            <v>965</v>
          </cell>
        </row>
        <row r="4402">
          <cell r="A4402" t="str">
            <v>27-141-i</v>
          </cell>
          <cell r="B4402" t="str">
            <v>Gas charging for 2.0 Ton Split AC with R410 or equivalent gas</v>
          </cell>
          <cell r="C4402" t="str">
            <v>Job</v>
          </cell>
          <cell r="D4402">
            <v>367.5</v>
          </cell>
          <cell r="E4402">
            <v>5147.5</v>
          </cell>
          <cell r="F4402" t="str">
            <v>job</v>
          </cell>
          <cell r="G4402">
            <v>367.5</v>
          </cell>
          <cell r="H4402">
            <v>5147.5</v>
          </cell>
        </row>
        <row r="4403">
          <cell r="A4403" t="str">
            <v>27-141-a</v>
          </cell>
          <cell r="B4403" t="str">
            <v>Servicing for floor stand AC unit</v>
          </cell>
          <cell r="C4403" t="str">
            <v>Job</v>
          </cell>
          <cell r="D4403">
            <v>367.5</v>
          </cell>
          <cell r="E4403">
            <v>845.5</v>
          </cell>
          <cell r="F4403" t="str">
            <v>job</v>
          </cell>
          <cell r="G4403">
            <v>367.5</v>
          </cell>
          <cell r="H4403">
            <v>845.5</v>
          </cell>
        </row>
        <row r="4404">
          <cell r="A4404" t="str">
            <v>27-141-b</v>
          </cell>
          <cell r="B4404" t="str">
            <v>Servicing of Split type AC</v>
          </cell>
          <cell r="C4404" t="str">
            <v>Job</v>
          </cell>
          <cell r="D4404">
            <v>1102.5</v>
          </cell>
          <cell r="E4404">
            <v>1819.5</v>
          </cell>
          <cell r="F4404" t="str">
            <v>job</v>
          </cell>
          <cell r="G4404">
            <v>1102.5</v>
          </cell>
          <cell r="H4404">
            <v>1819.5</v>
          </cell>
        </row>
        <row r="4405">
          <cell r="A4405" t="str">
            <v>27-141-c</v>
          </cell>
          <cell r="B4405" t="str">
            <v>Supply and Replacement of compressor for 1.5 Ton Split AC</v>
          </cell>
          <cell r="C4405" t="str">
            <v>Job</v>
          </cell>
          <cell r="D4405">
            <v>1323</v>
          </cell>
          <cell r="E4405">
            <v>16858</v>
          </cell>
          <cell r="F4405" t="str">
            <v>job</v>
          </cell>
          <cell r="G4405">
            <v>1323</v>
          </cell>
          <cell r="H4405">
            <v>16858</v>
          </cell>
        </row>
        <row r="4406">
          <cell r="A4406" t="str">
            <v>27-141-d</v>
          </cell>
          <cell r="B4406" t="str">
            <v>Supply and Replacement of compressor for 2.0 Ton Split AC</v>
          </cell>
          <cell r="C4406" t="str">
            <v>Job</v>
          </cell>
          <cell r="D4406">
            <v>1323</v>
          </cell>
          <cell r="E4406">
            <v>20443</v>
          </cell>
          <cell r="F4406" t="str">
            <v>job</v>
          </cell>
          <cell r="G4406">
            <v>1323</v>
          </cell>
          <cell r="H4406">
            <v>20443</v>
          </cell>
        </row>
        <row r="4407">
          <cell r="A4407" t="str">
            <v>27-141-e</v>
          </cell>
          <cell r="B4407" t="str">
            <v>Supply and Replacement of compressor for 1.5 T Window AC</v>
          </cell>
          <cell r="C4407" t="str">
            <v>Job</v>
          </cell>
          <cell r="D4407">
            <v>1102.5</v>
          </cell>
          <cell r="E4407">
            <v>16637.5</v>
          </cell>
          <cell r="F4407" t="str">
            <v>job</v>
          </cell>
          <cell r="G4407">
            <v>1102.5</v>
          </cell>
          <cell r="H4407">
            <v>16637.5</v>
          </cell>
        </row>
        <row r="4408">
          <cell r="A4408" t="str">
            <v>27-141-f</v>
          </cell>
          <cell r="B4408" t="str">
            <v>Supplay and Replacement of compressor for 2.0 T Window AC</v>
          </cell>
          <cell r="C4408" t="str">
            <v>Job</v>
          </cell>
          <cell r="D4408">
            <v>1102.5</v>
          </cell>
          <cell r="E4408">
            <v>20222.5</v>
          </cell>
          <cell r="F4408" t="str">
            <v>job</v>
          </cell>
          <cell r="G4408">
            <v>1102.5</v>
          </cell>
          <cell r="H4408">
            <v>20222.5</v>
          </cell>
        </row>
        <row r="4409">
          <cell r="A4409" t="str">
            <v>27-141-g</v>
          </cell>
          <cell r="B4409" t="str">
            <v>Supply and fixing of compressor for Electric Water Cooler</v>
          </cell>
          <cell r="C4409" t="str">
            <v>Job</v>
          </cell>
          <cell r="D4409">
            <v>367.5</v>
          </cell>
          <cell r="E4409">
            <v>11720</v>
          </cell>
          <cell r="F4409" t="str">
            <v>job</v>
          </cell>
          <cell r="G4409">
            <v>367.5</v>
          </cell>
          <cell r="H4409">
            <v>11720</v>
          </cell>
        </row>
        <row r="4410">
          <cell r="A4410" t="str">
            <v>27-141-h</v>
          </cell>
          <cell r="B4410" t="str">
            <v>Gas charging for 1.5 Ton Split AC with R410 or equivalent gas</v>
          </cell>
          <cell r="C4410" t="str">
            <v>Job</v>
          </cell>
          <cell r="D4410">
            <v>367.5</v>
          </cell>
          <cell r="E4410">
            <v>4550</v>
          </cell>
          <cell r="F4410" t="str">
            <v>job</v>
          </cell>
          <cell r="G4410">
            <v>367.5</v>
          </cell>
          <cell r="H4410">
            <v>4550</v>
          </cell>
        </row>
        <row r="4411">
          <cell r="A4411" t="str">
            <v>27-141-j</v>
          </cell>
          <cell r="B4411" t="str">
            <v>Gas changing for 1.5 Ton Window AC with R410 or equivalent gas</v>
          </cell>
          <cell r="C4411" t="str">
            <v>Job</v>
          </cell>
          <cell r="D4411">
            <v>367.5</v>
          </cell>
          <cell r="E4411">
            <v>4550</v>
          </cell>
          <cell r="F4411" t="str">
            <v>job</v>
          </cell>
          <cell r="G4411">
            <v>367.5</v>
          </cell>
          <cell r="H4411">
            <v>4550</v>
          </cell>
        </row>
        <row r="4412">
          <cell r="A4412" t="str">
            <v>27-141-k</v>
          </cell>
          <cell r="B4412" t="str">
            <v>Gas changing for 2.0 Ton Window AC with R410 or equivalent gas</v>
          </cell>
          <cell r="C4412" t="str">
            <v>Job</v>
          </cell>
          <cell r="D4412">
            <v>367.5</v>
          </cell>
          <cell r="E4412">
            <v>5147.5</v>
          </cell>
          <cell r="F4412" t="str">
            <v>job</v>
          </cell>
          <cell r="G4412">
            <v>367.5</v>
          </cell>
          <cell r="H4412">
            <v>5147.5</v>
          </cell>
        </row>
        <row r="4413">
          <cell r="A4413" t="str">
            <v>27-141-l</v>
          </cell>
          <cell r="B4413" t="str">
            <v>Gas charging for Electric Water Cooler with R410 or equivalent gas</v>
          </cell>
          <cell r="C4413" t="str">
            <v>Job</v>
          </cell>
          <cell r="D4413">
            <v>367.5</v>
          </cell>
          <cell r="E4413">
            <v>4550</v>
          </cell>
          <cell r="F4413" t="str">
            <v>job</v>
          </cell>
          <cell r="G4413">
            <v>367.5</v>
          </cell>
          <cell r="H4413">
            <v>4550</v>
          </cell>
        </row>
        <row r="4414">
          <cell r="A4414" t="str">
            <v>27-141-m</v>
          </cell>
          <cell r="B4414" t="str">
            <v>Gas charging for floor stand AC unit with R410 or equivalent gas</v>
          </cell>
          <cell r="C4414" t="str">
            <v>Job</v>
          </cell>
          <cell r="D4414">
            <v>441</v>
          </cell>
          <cell r="E4414">
            <v>5221</v>
          </cell>
          <cell r="F4414" t="str">
            <v>job</v>
          </cell>
          <cell r="G4414">
            <v>441</v>
          </cell>
          <cell r="H4414">
            <v>5221</v>
          </cell>
        </row>
        <row r="4415">
          <cell r="A4415" t="str">
            <v>27-141-n</v>
          </cell>
          <cell r="B4415" t="str">
            <v>Repairing of PC Circuit Board complete for Split AC unit</v>
          </cell>
          <cell r="C4415" t="str">
            <v>Job</v>
          </cell>
          <cell r="D4415">
            <v>441</v>
          </cell>
          <cell r="E4415">
            <v>4623.5</v>
          </cell>
          <cell r="F4415" t="str">
            <v>job</v>
          </cell>
          <cell r="G4415">
            <v>441</v>
          </cell>
          <cell r="H4415">
            <v>4623.5</v>
          </cell>
        </row>
        <row r="4416">
          <cell r="A4416" t="str">
            <v>27-142-a</v>
          </cell>
          <cell r="B4416" t="str">
            <v>Supply and replacement of PC Circuit Board complete for Split AC unit</v>
          </cell>
          <cell r="C4416" t="str">
            <v>Job</v>
          </cell>
          <cell r="D4416">
            <v>441</v>
          </cell>
          <cell r="E4416">
            <v>4026</v>
          </cell>
          <cell r="F4416" t="str">
            <v>job</v>
          </cell>
          <cell r="G4416">
            <v>441</v>
          </cell>
          <cell r="H4416">
            <v>4026</v>
          </cell>
        </row>
        <row r="4417">
          <cell r="A4417" t="str">
            <v>27-142-b</v>
          </cell>
          <cell r="B4417" t="str">
            <v>Supply and Replacement of Sensor for Split AC unit</v>
          </cell>
          <cell r="C4417" t="str">
            <v>Job</v>
          </cell>
          <cell r="D4417">
            <v>441</v>
          </cell>
          <cell r="E4417">
            <v>1516.5</v>
          </cell>
          <cell r="F4417" t="str">
            <v>job</v>
          </cell>
          <cell r="G4417">
            <v>441</v>
          </cell>
          <cell r="H4417">
            <v>1516.5</v>
          </cell>
        </row>
        <row r="4418">
          <cell r="A4418" t="str">
            <v>27-142-c</v>
          </cell>
          <cell r="B4418" t="str">
            <v>Supply and Replacement of running capacitor</v>
          </cell>
          <cell r="C4418" t="str">
            <v>Job</v>
          </cell>
          <cell r="D4418">
            <v>294</v>
          </cell>
          <cell r="E4418">
            <v>891.5</v>
          </cell>
          <cell r="F4418" t="str">
            <v>job</v>
          </cell>
          <cell r="G4418">
            <v>294</v>
          </cell>
          <cell r="H4418">
            <v>891.5</v>
          </cell>
        </row>
        <row r="4419">
          <cell r="A4419" t="str">
            <v>27-142-d</v>
          </cell>
          <cell r="B4419" t="str">
            <v xml:space="preserve">Supply and Replacement of Insulation Copper pipe for Split AC unit	</v>
          </cell>
          <cell r="C4419" t="str">
            <v>Job</v>
          </cell>
          <cell r="D4419">
            <v>147</v>
          </cell>
          <cell r="E4419">
            <v>505.5</v>
          </cell>
          <cell r="F4419" t="str">
            <v>job</v>
          </cell>
          <cell r="G4419">
            <v>147</v>
          </cell>
          <cell r="H4419">
            <v>505.5</v>
          </cell>
        </row>
        <row r="4420">
          <cell r="A4420" t="str">
            <v>27-142-e</v>
          </cell>
          <cell r="B4420" t="str">
            <v>Supply and providing of Remote Control for Split AC unit</v>
          </cell>
          <cell r="C4420" t="str">
            <v>No</v>
          </cell>
          <cell r="D4420">
            <v>0</v>
          </cell>
          <cell r="E4420">
            <v>1792.5</v>
          </cell>
          <cell r="F4420" t="str">
            <v>no</v>
          </cell>
          <cell r="G4420">
            <v>0</v>
          </cell>
          <cell r="H4420">
            <v>1792.5</v>
          </cell>
        </row>
        <row r="4421">
          <cell r="A4421" t="str">
            <v>27-142-f</v>
          </cell>
          <cell r="B4421" t="str">
            <v>Supply and fixing of drain pipe flexible for outdoor unit of split AC</v>
          </cell>
          <cell r="C4421" t="str">
            <v>Job</v>
          </cell>
          <cell r="D4421">
            <v>73.5</v>
          </cell>
          <cell r="E4421">
            <v>109.35</v>
          </cell>
          <cell r="F4421" t="str">
            <v>job</v>
          </cell>
          <cell r="G4421">
            <v>73.5</v>
          </cell>
          <cell r="H4421">
            <v>109.35</v>
          </cell>
        </row>
        <row r="4422">
          <cell r="A4422" t="str">
            <v>27-142-g</v>
          </cell>
          <cell r="B4422" t="str">
            <v>Supply and fixing of fan motor for outdoor unit of split AC</v>
          </cell>
          <cell r="C4422" t="str">
            <v>Job</v>
          </cell>
          <cell r="D4422">
            <v>294</v>
          </cell>
          <cell r="E4422">
            <v>2086.5</v>
          </cell>
          <cell r="F4422" t="str">
            <v>job</v>
          </cell>
          <cell r="G4422">
            <v>294</v>
          </cell>
          <cell r="H4422">
            <v>2086.5</v>
          </cell>
        </row>
        <row r="4423">
          <cell r="A4423" t="str">
            <v>27-142-h</v>
          </cell>
          <cell r="B4423" t="str">
            <v>Supply and fixing of fan motor for window AC unit</v>
          </cell>
          <cell r="C4423" t="str">
            <v>Job</v>
          </cell>
          <cell r="D4423">
            <v>220.5</v>
          </cell>
          <cell r="E4423">
            <v>2013</v>
          </cell>
          <cell r="F4423" t="str">
            <v>job</v>
          </cell>
          <cell r="G4423">
            <v>220.5</v>
          </cell>
          <cell r="H4423">
            <v>2013</v>
          </cell>
        </row>
        <row r="4424">
          <cell r="A4424" t="str">
            <v>27-143</v>
          </cell>
          <cell r="B4424" t="str">
            <v>Supply and fixing of fan motor for Electric Water Cooler</v>
          </cell>
          <cell r="C4424" t="str">
            <v>Job</v>
          </cell>
          <cell r="D4424">
            <v>220.5</v>
          </cell>
          <cell r="E4424">
            <v>2013</v>
          </cell>
          <cell r="F4424" t="str">
            <v>job</v>
          </cell>
          <cell r="G4424">
            <v>220.5</v>
          </cell>
          <cell r="H4424">
            <v>2013</v>
          </cell>
        </row>
        <row r="4425">
          <cell r="A4425" t="str">
            <v>27-144-a</v>
          </cell>
          <cell r="B4425" t="str">
            <v>Supply and fixing of steel bracket with rawal bolt best quality for AC</v>
          </cell>
          <cell r="C4425" t="str">
            <v>Job</v>
          </cell>
          <cell r="D4425">
            <v>147</v>
          </cell>
          <cell r="E4425">
            <v>1342</v>
          </cell>
          <cell r="F4425" t="str">
            <v>job</v>
          </cell>
          <cell r="G4425">
            <v>147</v>
          </cell>
          <cell r="H4425">
            <v>1342</v>
          </cell>
        </row>
        <row r="4426">
          <cell r="A4426" t="str">
            <v>27-144-b</v>
          </cell>
          <cell r="B4426" t="str">
            <v>Supply and fixing of 110/76 - 3 core wire for split AC</v>
          </cell>
          <cell r="C4426" t="str">
            <v>Job</v>
          </cell>
          <cell r="D4426">
            <v>44.1</v>
          </cell>
          <cell r="E4426">
            <v>139.69999999999999</v>
          </cell>
          <cell r="F4426" t="str">
            <v>job</v>
          </cell>
          <cell r="G4426">
            <v>44.1</v>
          </cell>
          <cell r="H4426">
            <v>139.69999999999999</v>
          </cell>
        </row>
        <row r="4427">
          <cell r="A4427" t="str">
            <v>27-145-a</v>
          </cell>
          <cell r="B4427" t="str">
            <v>Removing of window AC</v>
          </cell>
          <cell r="C4427" t="str">
            <v>Job</v>
          </cell>
          <cell r="D4427">
            <v>551.25</v>
          </cell>
          <cell r="E4427">
            <v>551.25</v>
          </cell>
          <cell r="F4427" t="str">
            <v>job</v>
          </cell>
          <cell r="G4427">
            <v>551.25</v>
          </cell>
          <cell r="H4427">
            <v>551.25</v>
          </cell>
        </row>
        <row r="4428">
          <cell r="A4428" t="str">
            <v>27-145-b</v>
          </cell>
          <cell r="B4428" t="str">
            <v>Refixing of window AC</v>
          </cell>
          <cell r="C4428" t="str">
            <v>Job</v>
          </cell>
          <cell r="D4428">
            <v>551.25</v>
          </cell>
          <cell r="E4428">
            <v>551.25</v>
          </cell>
          <cell r="F4428" t="str">
            <v>job</v>
          </cell>
          <cell r="G4428">
            <v>551.25</v>
          </cell>
          <cell r="H4428">
            <v>551.25</v>
          </cell>
        </row>
        <row r="4429">
          <cell r="A4429" t="str">
            <v>27-145-c</v>
          </cell>
          <cell r="B4429" t="str">
            <v>Removing of Split AC</v>
          </cell>
          <cell r="C4429" t="str">
            <v>Job</v>
          </cell>
          <cell r="D4429">
            <v>882</v>
          </cell>
          <cell r="E4429">
            <v>882</v>
          </cell>
          <cell r="F4429" t="str">
            <v>job</v>
          </cell>
          <cell r="G4429">
            <v>882</v>
          </cell>
          <cell r="H4429">
            <v>882</v>
          </cell>
        </row>
        <row r="4430">
          <cell r="A4430" t="str">
            <v>27-145-d</v>
          </cell>
          <cell r="B4430" t="str">
            <v>Refixing of Split AC complete</v>
          </cell>
          <cell r="C4430" t="str">
            <v>Job</v>
          </cell>
          <cell r="D4430">
            <v>1102.5</v>
          </cell>
          <cell r="E4430">
            <v>1102.5</v>
          </cell>
          <cell r="F4430" t="str">
            <v>job</v>
          </cell>
          <cell r="G4430">
            <v>1102.5</v>
          </cell>
          <cell r="H4430">
            <v>1102.5</v>
          </cell>
        </row>
        <row r="4431">
          <cell r="A4431" t="str">
            <v>27-146</v>
          </cell>
          <cell r="B4431" t="str">
            <v>Providing and fixing of contact relay for split AC complete</v>
          </cell>
          <cell r="C4431" t="str">
            <v>Job</v>
          </cell>
          <cell r="D4431">
            <v>147</v>
          </cell>
          <cell r="E4431">
            <v>4329.5</v>
          </cell>
          <cell r="F4431" t="str">
            <v>job</v>
          </cell>
          <cell r="G4431">
            <v>147</v>
          </cell>
          <cell r="H4431">
            <v>4329.5</v>
          </cell>
        </row>
        <row r="4432">
          <cell r="A4432" t="str">
            <v>28-01</v>
          </cell>
          <cell r="B4432" t="str">
            <v>Supplying bamboo jhandies 10' to 12' with iron shoes and flags 15" square</v>
          </cell>
          <cell r="C4432" t="str">
            <v>Each</v>
          </cell>
          <cell r="D4432">
            <v>95.55</v>
          </cell>
          <cell r="E4432">
            <v>434.08</v>
          </cell>
          <cell r="F4432" t="str">
            <v>Each</v>
          </cell>
          <cell r="G4432">
            <v>95.55</v>
          </cell>
          <cell r="H4432">
            <v>434.08</v>
          </cell>
          <cell r="I4432" t="str">
            <v>16.8.16</v>
          </cell>
        </row>
        <row r="4433">
          <cell r="A4433" t="str">
            <v>28-02</v>
          </cell>
          <cell r="B4433" t="str">
            <v>Supplying wooden pegs for levelling 1.5" square 6" long</v>
          </cell>
          <cell r="C4433" t="str">
            <v>100 No.</v>
          </cell>
          <cell r="D4433">
            <v>551.25</v>
          </cell>
          <cell r="E4433">
            <v>5620.43</v>
          </cell>
          <cell r="F4433" t="str">
            <v>100 No.</v>
          </cell>
          <cell r="G4433">
            <v>551.25</v>
          </cell>
          <cell r="H4433">
            <v>5620.43</v>
          </cell>
          <cell r="I4433" t="str">
            <v>16.8.16</v>
          </cell>
        </row>
        <row r="4434">
          <cell r="A4434" t="str">
            <v>28-03</v>
          </cell>
          <cell r="B4434" t="str">
            <v>Supplying wooden pegs for alignment, 2" to 3" square, 9" long</v>
          </cell>
          <cell r="C4434" t="str">
            <v>100 No.</v>
          </cell>
          <cell r="D4434">
            <v>771.75</v>
          </cell>
          <cell r="E4434">
            <v>8240.48</v>
          </cell>
          <cell r="F4434" t="str">
            <v>100 No.</v>
          </cell>
          <cell r="G4434">
            <v>771.75</v>
          </cell>
          <cell r="H4434">
            <v>8240.48</v>
          </cell>
          <cell r="I4434" t="str">
            <v>16.8.16</v>
          </cell>
        </row>
        <row r="4435">
          <cell r="A4435" t="str">
            <v>28-04</v>
          </cell>
          <cell r="B4435" t="str">
            <v>Fixing enamelled iron gauges flush with masonry including cost of hooks</v>
          </cell>
          <cell r="C4435" t="str">
            <v>Rft</v>
          </cell>
          <cell r="D4435">
            <v>92.17</v>
          </cell>
          <cell r="E4435">
            <v>105.91</v>
          </cell>
          <cell r="F4435" t="str">
            <v>m</v>
          </cell>
          <cell r="G4435">
            <v>302.39</v>
          </cell>
          <cell r="H4435">
            <v>347.48</v>
          </cell>
          <cell r="I4435" t="str">
            <v>14.7.3</v>
          </cell>
        </row>
        <row r="4436">
          <cell r="A4436" t="str">
            <v>28-05</v>
          </cell>
          <cell r="B4436" t="str">
            <v>Supply &amp; fix boundry pillars in position, including digging pits</v>
          </cell>
          <cell r="C4436" t="str">
            <v>Each</v>
          </cell>
          <cell r="D4436">
            <v>367.5</v>
          </cell>
          <cell r="E4436">
            <v>535.44000000000005</v>
          </cell>
          <cell r="F4436" t="str">
            <v>Each</v>
          </cell>
          <cell r="G4436">
            <v>367.5</v>
          </cell>
          <cell r="H4436">
            <v>535.44000000000005</v>
          </cell>
          <cell r="I4436" t="str">
            <v>16.8.14</v>
          </cell>
        </row>
        <row r="4437">
          <cell r="A4437" t="str">
            <v>28-06</v>
          </cell>
          <cell r="B4437" t="str">
            <v>Fixing main line type distance mark in position including making 1:3:6 cement concrete base block</v>
          </cell>
          <cell r="C4437" t="str">
            <v>Each</v>
          </cell>
          <cell r="D4437">
            <v>286.64999999999998</v>
          </cell>
          <cell r="E4437">
            <v>767.66</v>
          </cell>
          <cell r="F4437" t="str">
            <v>Each</v>
          </cell>
          <cell r="G4437">
            <v>286.64999999999998</v>
          </cell>
          <cell r="H4437">
            <v>767.66</v>
          </cell>
          <cell r="I4437" t="str">
            <v>16.8.9</v>
          </cell>
          <cell r="J4437" t="str">
            <v>Composite rate does not include cost of iron distance marks.</v>
          </cell>
        </row>
        <row r="4438">
          <cell r="A4438" t="str">
            <v>28-07-a</v>
          </cell>
          <cell r="B4438" t="str">
            <v>Boring and fixing 1.5" dia pressure pipe in ordinary soil</v>
          </cell>
          <cell r="C4438" t="str">
            <v>Rft</v>
          </cell>
          <cell r="D4438">
            <v>107.68</v>
          </cell>
          <cell r="E4438">
            <v>107.68</v>
          </cell>
          <cell r="F4438" t="str">
            <v>m</v>
          </cell>
          <cell r="G4438">
            <v>353.27</v>
          </cell>
          <cell r="H4438">
            <v>353.27</v>
          </cell>
          <cell r="I4438" t="str">
            <v>24.3.4, 24.3.5</v>
          </cell>
        </row>
        <row r="4439">
          <cell r="A4439" t="str">
            <v>28-07-b</v>
          </cell>
          <cell r="B4439" t="str">
            <v>Boring and fixing 1.5 dia pressure pipe in clay</v>
          </cell>
          <cell r="C4439" t="str">
            <v>Rft</v>
          </cell>
          <cell r="D4439">
            <v>218.66</v>
          </cell>
          <cell r="E4439">
            <v>218.66</v>
          </cell>
          <cell r="F4439" t="str">
            <v>m</v>
          </cell>
          <cell r="G4439">
            <v>717.4</v>
          </cell>
          <cell r="H4439">
            <v>717.4</v>
          </cell>
          <cell r="I4439" t="str">
            <v>24.3.4, 24.3.5</v>
          </cell>
        </row>
        <row r="4440">
          <cell r="A4440" t="str">
            <v>28-07-c</v>
          </cell>
          <cell r="B4440" t="str">
            <v>Boring and fixing 1.5" dia pressure pipe in shingle</v>
          </cell>
          <cell r="C4440" t="str">
            <v>Rft</v>
          </cell>
          <cell r="D4440">
            <v>328.18</v>
          </cell>
          <cell r="E4440">
            <v>328.18</v>
          </cell>
          <cell r="F4440" t="str">
            <v>m</v>
          </cell>
          <cell r="G4440">
            <v>1076.7</v>
          </cell>
          <cell r="H4440">
            <v>1076.7</v>
          </cell>
          <cell r="I4440" t="str">
            <v>24.3.4, 24.3.5</v>
          </cell>
        </row>
        <row r="4441">
          <cell r="A4441" t="str">
            <v>28-08</v>
          </cell>
          <cell r="B4441" t="str">
            <v>Fixing hand pump (machine only)</v>
          </cell>
          <cell r="C4441" t="str">
            <v>Each</v>
          </cell>
          <cell r="D4441">
            <v>294</v>
          </cell>
          <cell r="E4441">
            <v>294</v>
          </cell>
          <cell r="F4441" t="str">
            <v>Each</v>
          </cell>
          <cell r="G4441">
            <v>294</v>
          </cell>
          <cell r="H4441">
            <v>294</v>
          </cell>
        </row>
        <row r="4442">
          <cell r="A4442" t="str">
            <v>28-09-a</v>
          </cell>
          <cell r="B4442" t="str">
            <v>Washing of Durries / Synthetic Matting</v>
          </cell>
          <cell r="C4442" t="str">
            <v>100 Sft</v>
          </cell>
          <cell r="D4442">
            <v>1041.25</v>
          </cell>
          <cell r="E4442">
            <v>1160.75</v>
          </cell>
          <cell r="F4442" t="str">
            <v>m2</v>
          </cell>
          <cell r="G4442">
            <v>112.04</v>
          </cell>
          <cell r="H4442">
            <v>124.9</v>
          </cell>
          <cell r="J4442" t="str">
            <v>Capacity of cart, 20 cubic feet</v>
          </cell>
        </row>
        <row r="4443">
          <cell r="A4443" t="str">
            <v>28-09-b</v>
          </cell>
          <cell r="B4443" t="str">
            <v>Washing of Bed Sheets</v>
          </cell>
          <cell r="C4443" t="str">
            <v>Each</v>
          </cell>
          <cell r="D4443">
            <v>449.82</v>
          </cell>
          <cell r="E4443">
            <v>509.57</v>
          </cell>
          <cell r="F4443" t="str">
            <v>Each</v>
          </cell>
          <cell r="G4443">
            <v>449.82</v>
          </cell>
          <cell r="H4443">
            <v>509.57</v>
          </cell>
        </row>
        <row r="4444">
          <cell r="A4444" t="str">
            <v>28-09-c</v>
          </cell>
          <cell r="B4444" t="str">
            <v>Washing of Table Cloth / Napkins / Dusters etc</v>
          </cell>
          <cell r="C4444" t="str">
            <v>Each</v>
          </cell>
          <cell r="D4444">
            <v>65.599999999999994</v>
          </cell>
          <cell r="E4444">
            <v>77.55</v>
          </cell>
          <cell r="F4444" t="str">
            <v>Each</v>
          </cell>
          <cell r="G4444">
            <v>65.599999999999994</v>
          </cell>
          <cell r="H4444">
            <v>77.55</v>
          </cell>
        </row>
        <row r="4445">
          <cell r="A4445" t="str">
            <v>28-10</v>
          </cell>
          <cell r="B4445" t="str">
            <v>Sweeping chimneys</v>
          </cell>
          <cell r="C4445" t="str">
            <v>Each</v>
          </cell>
          <cell r="D4445">
            <v>183.75</v>
          </cell>
          <cell r="E4445">
            <v>367.97</v>
          </cell>
          <cell r="F4445" t="str">
            <v>Each</v>
          </cell>
          <cell r="G4445">
            <v>183.75</v>
          </cell>
          <cell r="H4445">
            <v>367.97</v>
          </cell>
        </row>
        <row r="4446">
          <cell r="A4446" t="str">
            <v>28-11</v>
          </cell>
          <cell r="B4446" t="str">
            <v>Cleaning of water tanks per gallon capacity</v>
          </cell>
          <cell r="C4446" t="str">
            <v>Per Gallon</v>
          </cell>
          <cell r="D4446">
            <v>0.44</v>
          </cell>
          <cell r="E4446">
            <v>1.68</v>
          </cell>
          <cell r="F4446" t="str">
            <v>Per Gallon</v>
          </cell>
          <cell r="G4446">
            <v>0.44</v>
          </cell>
          <cell r="H4446">
            <v>1.68</v>
          </cell>
          <cell r="J4446" t="str">
            <v>For capacity other than 400 gallons, the rate shall be work out on proper rate basis.</v>
          </cell>
        </row>
        <row r="4447">
          <cell r="A4447" t="str">
            <v>28-12</v>
          </cell>
          <cell r="B4447" t="str">
            <v>Cleaning and washing of bath rooms / toilets by using recommended chemicals i/c refilling of joints with grout material.</v>
          </cell>
          <cell r="C4447" t="str">
            <v>Each</v>
          </cell>
          <cell r="D4447">
            <v>110.98</v>
          </cell>
          <cell r="E4447">
            <v>134.88</v>
          </cell>
          <cell r="F4447" t="str">
            <v>Each</v>
          </cell>
          <cell r="G4447">
            <v>110.98</v>
          </cell>
          <cell r="H4447">
            <v>134.88</v>
          </cell>
        </row>
        <row r="4448">
          <cell r="A4448" t="str">
            <v>28-13</v>
          </cell>
          <cell r="B4448" t="str">
            <v>Supplying manure</v>
          </cell>
          <cell r="C4448" t="str">
            <v>100 Cft</v>
          </cell>
          <cell r="D4448">
            <v>294</v>
          </cell>
          <cell r="E4448">
            <v>1608.5</v>
          </cell>
          <cell r="F4448" t="str">
            <v>m3</v>
          </cell>
          <cell r="G4448">
            <v>103.83</v>
          </cell>
          <cell r="H4448">
            <v>568.04</v>
          </cell>
          <cell r="J4448" t="str">
            <v>Capacity of cart, 20 cubic feet</v>
          </cell>
        </row>
        <row r="4449">
          <cell r="A4449" t="str">
            <v>28-14</v>
          </cell>
          <cell r="B4449" t="str">
            <v>Spraying anti-termite liquid on Wood mixed with water of mixing ratio as per the manufacturer's certified manual (1 Spray = 10 Litre mixture)</v>
          </cell>
          <cell r="C4449" t="str">
            <v>per spray</v>
          </cell>
          <cell r="D4449">
            <v>104.12</v>
          </cell>
          <cell r="E4449">
            <v>2497.3000000000002</v>
          </cell>
          <cell r="F4449" t="str">
            <v>per spray</v>
          </cell>
          <cell r="G4449">
            <v>104.12</v>
          </cell>
          <cell r="H4449">
            <v>2497.3000000000002</v>
          </cell>
          <cell r="I4449" t="str">
            <v>3.11</v>
          </cell>
        </row>
        <row r="4450">
          <cell r="A4450" t="str">
            <v>28-15</v>
          </cell>
          <cell r="B4450" t="str">
            <v xml:space="preserve">Pre anti Termite Treatment in the building mixed with water of mixing ratio as per the manufacturer's certified manual </v>
          </cell>
          <cell r="C4450" t="str">
            <v>100 Sft</v>
          </cell>
          <cell r="D4450">
            <v>18.12</v>
          </cell>
          <cell r="E4450">
            <v>868.73</v>
          </cell>
          <cell r="F4450" t="str">
            <v>m2</v>
          </cell>
          <cell r="G4450">
            <v>1.95</v>
          </cell>
          <cell r="H4450">
            <v>93.48</v>
          </cell>
          <cell r="I4450" t="str">
            <v>3.11.4</v>
          </cell>
        </row>
        <row r="4451">
          <cell r="A4451" t="str">
            <v>28-16</v>
          </cell>
          <cell r="B4451" t="str">
            <v xml:space="preserve">Post anti Termite Treatment in the building mixed with water of mixing ratio as per the manufacturer's certified manual including boreholes as specified </v>
          </cell>
          <cell r="C4451" t="str">
            <v>100 Sft</v>
          </cell>
          <cell r="D4451">
            <v>18.12</v>
          </cell>
          <cell r="E4451">
            <v>1107.73</v>
          </cell>
          <cell r="F4451" t="str">
            <v>m2</v>
          </cell>
          <cell r="G4451">
            <v>1.95</v>
          </cell>
          <cell r="H4451">
            <v>119.19</v>
          </cell>
          <cell r="I4451" t="str">
            <v>3.11.4</v>
          </cell>
        </row>
        <row r="4452">
          <cell r="A4452" t="str">
            <v>28-17-a</v>
          </cell>
          <cell r="B4452" t="str">
            <v>Providing and Fixing barbed wire fencing with 4 horizontal &amp; 2 cross wires : Without PCC base</v>
          </cell>
          <cell r="C4452" t="str">
            <v>Rft</v>
          </cell>
          <cell r="D4452">
            <v>345.82</v>
          </cell>
          <cell r="E4452">
            <v>493.04</v>
          </cell>
          <cell r="F4452" t="str">
            <v>m</v>
          </cell>
          <cell r="G4452">
            <v>1134.57</v>
          </cell>
          <cell r="H4452">
            <v>1617.6</v>
          </cell>
          <cell r="I4452" t="str">
            <v>16.8.11</v>
          </cell>
        </row>
        <row r="4453">
          <cell r="A4453" t="str">
            <v>28-17-b</v>
          </cell>
          <cell r="B4453" t="str">
            <v>Providing and Fixing barbed wire fencing with 4 horizontal &amp; 2 cross wires : With PCC 1:4:8 base 12"x12"x21"</v>
          </cell>
          <cell r="C4453" t="str">
            <v>Rft</v>
          </cell>
          <cell r="D4453">
            <v>345.82</v>
          </cell>
          <cell r="E4453">
            <v>537.35</v>
          </cell>
          <cell r="F4453" t="str">
            <v>m</v>
          </cell>
          <cell r="G4453">
            <v>1134.57</v>
          </cell>
          <cell r="H4453">
            <v>1762.96</v>
          </cell>
          <cell r="I4453" t="str">
            <v>16.8.11</v>
          </cell>
        </row>
        <row r="4454">
          <cell r="A4454" t="str">
            <v>28-18</v>
          </cell>
          <cell r="B4454" t="str">
            <v>Providing and fixing with steel nails and washers, the chicken wire mesh of approved quality, at joint of concrete and masonry work (4" wide strip) before plastering etc complete.</v>
          </cell>
          <cell r="C4454" t="str">
            <v>Sft</v>
          </cell>
          <cell r="D4454">
            <v>15.62</v>
          </cell>
          <cell r="E4454">
            <v>83.52</v>
          </cell>
          <cell r="F4454" t="str">
            <v>m2</v>
          </cell>
          <cell r="G4454">
            <v>168.06</v>
          </cell>
          <cell r="H4454">
            <v>898.66</v>
          </cell>
        </row>
        <row r="4455">
          <cell r="A4455" t="str">
            <v>28-19</v>
          </cell>
          <cell r="B4455" t="str">
            <v>Making notice board 1/2" thick of c/s mortar 1:3 with 2"x1/2" beading</v>
          </cell>
          <cell r="C4455" t="str">
            <v>100 Sft</v>
          </cell>
          <cell r="D4455">
            <v>1837.5</v>
          </cell>
          <cell r="E4455">
            <v>3009.79</v>
          </cell>
          <cell r="F4455" t="str">
            <v>m2</v>
          </cell>
          <cell r="G4455">
            <v>197.72</v>
          </cell>
          <cell r="H4455">
            <v>323.85000000000002</v>
          </cell>
        </row>
        <row r="4456">
          <cell r="A4456" t="str">
            <v>28-20</v>
          </cell>
          <cell r="B4456" t="str">
            <v>Binding office books/registers.</v>
          </cell>
          <cell r="C4456" t="str">
            <v>Each</v>
          </cell>
          <cell r="D4456">
            <v>49</v>
          </cell>
          <cell r="E4456">
            <v>249.76</v>
          </cell>
          <cell r="F4456" t="str">
            <v>Each</v>
          </cell>
          <cell r="G4456">
            <v>49</v>
          </cell>
          <cell r="H4456">
            <v>249.76</v>
          </cell>
        </row>
        <row r="4457">
          <cell r="A4457" t="str">
            <v>28-21</v>
          </cell>
          <cell r="B4457" t="str">
            <v>Cutting of Pipes upto 2" Dia</v>
          </cell>
          <cell r="C4457" t="str">
            <v>Per Cut</v>
          </cell>
          <cell r="D4457">
            <v>117.6</v>
          </cell>
          <cell r="E4457">
            <v>117.6</v>
          </cell>
          <cell r="F4457" t="str">
            <v>Per Cut</v>
          </cell>
          <cell r="G4457">
            <v>117.6</v>
          </cell>
          <cell r="H4457">
            <v>117.6</v>
          </cell>
          <cell r="I4457" t="str">
            <v>24.3.6.4</v>
          </cell>
        </row>
        <row r="4458">
          <cell r="A4458" t="str">
            <v>28-22</v>
          </cell>
          <cell r="B4458" t="str">
            <v>Cutting of Pipes above 2" Dia upto 4" dia</v>
          </cell>
          <cell r="C4458" t="str">
            <v>Per Cut</v>
          </cell>
          <cell r="D4458">
            <v>221.97</v>
          </cell>
          <cell r="E4458">
            <v>221.97</v>
          </cell>
          <cell r="F4458" t="str">
            <v>Per Cut</v>
          </cell>
          <cell r="G4458">
            <v>221.97</v>
          </cell>
          <cell r="H4458">
            <v>221.97</v>
          </cell>
          <cell r="I4458" t="str">
            <v>24.3.6.4</v>
          </cell>
        </row>
        <row r="4459">
          <cell r="A4459" t="str">
            <v>28-23</v>
          </cell>
          <cell r="B4459" t="str">
            <v>Providing and fixing of 1-1/2" thick Thermopore in cavity wall, including all necessary fittings complete in all respect .</v>
          </cell>
          <cell r="C4459" t="str">
            <v>100 Sft</v>
          </cell>
          <cell r="D4459">
            <v>551.25</v>
          </cell>
          <cell r="E4459">
            <v>956.53</v>
          </cell>
          <cell r="F4459" t="str">
            <v>m2</v>
          </cell>
          <cell r="G4459">
            <v>59.31</v>
          </cell>
          <cell r="H4459">
            <v>102.92</v>
          </cell>
          <cell r="I4459" t="str">
            <v>7.17</v>
          </cell>
        </row>
        <row r="4460">
          <cell r="A4460" t="str">
            <v>28-24</v>
          </cell>
          <cell r="B4460" t="str">
            <v>Providing and fixing hot dipped galvanized fully glazed fixed steel sky light of Z section 1.25" (32.5 mm) width or as approved by Engineer incharge including iron lugs, cutting holes and making good the damages to walls.</v>
          </cell>
          <cell r="C4460" t="str">
            <v>Sft</v>
          </cell>
          <cell r="D4460">
            <v>105.69</v>
          </cell>
          <cell r="E4460">
            <v>690.49</v>
          </cell>
          <cell r="F4460" t="str">
            <v>m2</v>
          </cell>
          <cell r="G4460">
            <v>1137.22</v>
          </cell>
          <cell r="H4460">
            <v>7429.63</v>
          </cell>
        </row>
        <row r="4461">
          <cell r="A4461" t="str">
            <v>28-25</v>
          </cell>
          <cell r="B4461" t="str">
            <v>Providing and placing of geotextile fabric as shown in the drawings as directed by the Engineer.</v>
          </cell>
          <cell r="C4461" t="str">
            <v>100 Sft</v>
          </cell>
          <cell r="D4461">
            <v>485.1</v>
          </cell>
          <cell r="E4461">
            <v>1076.3599999999999</v>
          </cell>
          <cell r="F4461" t="str">
            <v>m2</v>
          </cell>
          <cell r="G4461">
            <v>52.2</v>
          </cell>
          <cell r="H4461">
            <v>115.82</v>
          </cell>
        </row>
        <row r="4462">
          <cell r="A4462" t="str">
            <v>28-26-a</v>
          </cell>
          <cell r="B4462" t="str">
            <v>Providing and fixing 25 mm dia. 3 m long  deformed steel dowel bars (Grade 60) with one end driven into 38 mm diameter 1.50 m deep hole drilled in bed rock and other end provided with L-bend for embedding in concrete / masonry of over flow / non-over flow blocks and other appurtenant works including cost of all materials, machinery, labour, drilling and cleaning hole, filling hole with specified cement mortar, driving anchor rod etc. complete with all lead and lifts.</v>
          </cell>
          <cell r="C4462" t="str">
            <v>Each</v>
          </cell>
          <cell r="D4462">
            <v>811.56</v>
          </cell>
          <cell r="E4462">
            <v>6040.52</v>
          </cell>
          <cell r="F4462" t="str">
            <v>Each</v>
          </cell>
          <cell r="G4462">
            <v>811.56</v>
          </cell>
          <cell r="H4462">
            <v>6040.52</v>
          </cell>
        </row>
        <row r="4463">
          <cell r="A4463" t="str">
            <v>28-26-b</v>
          </cell>
          <cell r="B4463" t="str">
            <v>Providing and fixing 25 mm dia. 2.75 m long  ribbed/deformed steel bars (Grade 60) with one end split and driven firmly using steel wedge into 38 mm diameter 1.25 m deep hole drilled in bed rock and other end provided with L-bend for embedding in concrete / masonry for spillway and appurtenant works including cost of all materials, machinery, labour, steel wedge, drilling and cleaning hole, filling hole with thick cement slurry, driving anchor rod etc. complete with all lead and lifts.</v>
          </cell>
          <cell r="C4463" t="str">
            <v>Each</v>
          </cell>
          <cell r="D4463">
            <v>921.81</v>
          </cell>
          <cell r="E4463">
            <v>5911.77</v>
          </cell>
          <cell r="F4463" t="str">
            <v>Each</v>
          </cell>
          <cell r="G4463">
            <v>921.81</v>
          </cell>
          <cell r="H4463">
            <v>5911.77</v>
          </cell>
        </row>
        <row r="4464">
          <cell r="A4464" t="str">
            <v>28-27-a</v>
          </cell>
          <cell r="B4464"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(0 to 50 m), excluding cost of mobilization &amp; demobilization.</v>
          </cell>
          <cell r="C4464" t="str">
            <v>Rft</v>
          </cell>
          <cell r="D4464">
            <v>441</v>
          </cell>
          <cell r="E4464">
            <v>3129.75</v>
          </cell>
          <cell r="F4464" t="str">
            <v>m</v>
          </cell>
          <cell r="G4464">
            <v>1446.85</v>
          </cell>
          <cell r="H4464">
            <v>10268.209999999999</v>
          </cell>
        </row>
        <row r="4465">
          <cell r="A4465" t="str">
            <v>28-27-b</v>
          </cell>
          <cell r="B4465" t="str">
            <v>Drilling approximately 75 mm dia. holes by calyx or any other rotary process (except diamond drilling) through over burden providing black steel or suitable casing pipe, using casing shoe bit, vertical or inclined upto 10 degrees to vertical as directed including cost of all materials, machinery, labour, water charges, reaming, collection of wash samples/disturbed samples at suitable intervals, logging and labelling, supplying wooden core box, fixing casing pipes etc. complete. from depth (beyond 50 m), excluding cost of mobilization &amp; demobilization.</v>
          </cell>
          <cell r="C4465" t="str">
            <v>Rft</v>
          </cell>
          <cell r="D4465">
            <v>661.5</v>
          </cell>
          <cell r="E4465">
            <v>3350.25</v>
          </cell>
          <cell r="F4465" t="str">
            <v>m</v>
          </cell>
          <cell r="G4465">
            <v>2170.2800000000002</v>
          </cell>
          <cell r="H4465">
            <v>10991.63</v>
          </cell>
        </row>
        <row r="4466">
          <cell r="A4466" t="str">
            <v>28-27-c</v>
          </cell>
          <cell r="B4466"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0? to 10? vertically downward)</v>
          </cell>
          <cell r="C4466" t="str">
            <v>Rft</v>
          </cell>
          <cell r="D4466">
            <v>441</v>
          </cell>
          <cell r="E4466">
            <v>4026</v>
          </cell>
          <cell r="F4466" t="str">
            <v>m</v>
          </cell>
          <cell r="G4466">
            <v>1446.85</v>
          </cell>
          <cell r="H4466">
            <v>13208.66</v>
          </cell>
        </row>
        <row r="4467">
          <cell r="A4467" t="str">
            <v>28-27-d</v>
          </cell>
          <cell r="B4467"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0 to 50 m and inclined at 10? to 45? vertically downward)</v>
          </cell>
          <cell r="C4467" t="str">
            <v>Rft</v>
          </cell>
          <cell r="D4467">
            <v>529.20000000000005</v>
          </cell>
          <cell r="E4467">
            <v>4711.7</v>
          </cell>
          <cell r="F4467" t="str">
            <v>m</v>
          </cell>
          <cell r="G4467">
            <v>1736.22</v>
          </cell>
          <cell r="H4467">
            <v>15458.33</v>
          </cell>
        </row>
        <row r="4468">
          <cell r="A4468" t="str">
            <v>28-27-e</v>
          </cell>
          <cell r="B4468" t="str">
            <v>Drilling by diamond drilling, holes of minimum 75 mm dia. vertical or at specified inclination using diamond core drilling bit, double barrel tube in masonry, concrete or rock including cost of all materials, machinery, labour, water, collection of core samples, logging &amp; labelling samples, supplying wooden core box and re-drilling in case of collapse of sides etc. complete. excluding cost of mobilization &amp; demobilization. (For  depth beyond 50 m and inclined at 0? to 10? vertically downward)</v>
          </cell>
          <cell r="C4468" t="str">
            <v>Rft</v>
          </cell>
          <cell r="D4468">
            <v>551.25</v>
          </cell>
          <cell r="E4468">
            <v>4733.75</v>
          </cell>
          <cell r="F4468" t="str">
            <v>m</v>
          </cell>
          <cell r="G4468">
            <v>1808.56</v>
          </cell>
          <cell r="H4468">
            <v>15530.68</v>
          </cell>
        </row>
        <row r="4469">
          <cell r="A4469" t="str">
            <v>28-28</v>
          </cell>
          <cell r="B4469" t="str">
            <v>Topographic and cadastral survey for head works/Dams &amp; other irrigation projects by using Total station GPS, etc. with minimum 30 number of point reading per acre, to generate 15mx15m grid and 0.5 m interval contours including transfer of entire data to computer system in different geo-referenced layers / themes using features of standard software, compatible with design software packages, including supply of soft and hard copies of point  readings, including digitizing village maps and super imposing the contours on village map (scale 1 in 4000) including marking all permanent features like roads, cart tracks, existing canals, mosques, tanks, forest boundary and electric poles, etc. including marking of ridges and valleys on survey sheet including supply of 4 soft copies and 4 hard copies after approval of competent authority, preparation &amp; submission of grid and L-section nallah etc. complete</v>
          </cell>
          <cell r="C4469" t="str">
            <v>Acre</v>
          </cell>
          <cell r="D4469">
            <v>339.32</v>
          </cell>
          <cell r="E4469">
            <v>458.82</v>
          </cell>
          <cell r="F4469" t="str">
            <v>ha</v>
          </cell>
          <cell r="G4469">
            <v>339.32</v>
          </cell>
          <cell r="H4469">
            <v>458.82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1"/>
      <sheetName val="General Abstract"/>
      <sheetName val="Summury"/>
      <sheetName val="BOQ"/>
      <sheetName val="Summury Paniala"/>
      <sheetName val="BOQ Paniala"/>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3">
          <cell r="A3" t="str">
            <v>GOVERNMENT OF KHYBER PAKHTUNKHWA</v>
          </cell>
        </row>
        <row r="4">
          <cell r="A4" t="str">
            <v>MRS CELL COMMUNICATION &amp; WORKS DEPARTMENT</v>
          </cell>
        </row>
        <row r="5">
          <cell r="A5" t="str">
            <v>MRS CELL FINANCE DEPARTMENT</v>
          </cell>
        </row>
        <row r="6">
          <cell r="A6" t="str">
            <v>MARKET RATE SYSTEM - 2021</v>
          </cell>
        </row>
        <row r="9">
          <cell r="A9" t="str">
            <v>Item Code</v>
          </cell>
          <cell r="B9" t="str">
            <v xml:space="preserve">Description </v>
          </cell>
          <cell r="C9" t="str">
            <v xml:space="preserve"> Rate (British System)</v>
          </cell>
          <cell r="F9" t="str">
            <v>Rate (Metric System)</v>
          </cell>
          <cell r="I9" t="str">
            <v>Spec. No.</v>
          </cell>
          <cell r="J9" t="str">
            <v>Remarks</v>
          </cell>
        </row>
        <row r="10">
          <cell r="C10" t="str">
            <v xml:space="preserve">Unit </v>
          </cell>
          <cell r="D10" t="str">
            <v>Labour</v>
          </cell>
          <cell r="E10" t="str">
            <v>Composite</v>
          </cell>
          <cell r="F10" t="str">
            <v xml:space="preserve">Unit </v>
          </cell>
          <cell r="G10" t="str">
            <v>Labour</v>
          </cell>
          <cell r="H10" t="str">
            <v>Composite</v>
          </cell>
        </row>
        <row r="13">
          <cell r="A13" t="str">
            <v>01-01-a</v>
          </cell>
          <cell r="B13" t="str">
            <v>Carriage of 100 cft / 5 tonne of all materials by truck or other means 1st 30 meter</v>
          </cell>
          <cell r="C13" t="str">
            <v>164 Rft</v>
          </cell>
          <cell r="D13">
            <v>0</v>
          </cell>
          <cell r="E13">
            <v>91.41</v>
          </cell>
          <cell r="F13" t="str">
            <v>50 Meter</v>
          </cell>
          <cell r="G13">
            <v>0</v>
          </cell>
          <cell r="H13">
            <v>91.41</v>
          </cell>
          <cell r="I13" t="str">
            <v>1 , 1.5</v>
          </cell>
          <cell r="J13">
            <v>0</v>
          </cell>
        </row>
        <row r="14">
          <cell r="A14" t="str">
            <v>01-01-b</v>
          </cell>
          <cell r="B14" t="str">
            <v>Carriage of 100 cft / 5 tonne of all materials by truck or other means 2nd 30 meter</v>
          </cell>
          <cell r="C14" t="str">
            <v>164 Rft</v>
          </cell>
          <cell r="D14">
            <v>0</v>
          </cell>
          <cell r="E14">
            <v>17.43</v>
          </cell>
          <cell r="F14" t="str">
            <v>50 Meter</v>
          </cell>
          <cell r="G14">
            <v>0</v>
          </cell>
          <cell r="H14">
            <v>17.43</v>
          </cell>
          <cell r="I14" t="str">
            <v>1 , 1.5</v>
          </cell>
          <cell r="J14">
            <v>0</v>
          </cell>
        </row>
        <row r="15">
          <cell r="A15" t="str">
            <v>01-01-c</v>
          </cell>
          <cell r="B15" t="str">
            <v>Carriage of 100 cft / 5 tonne of all materials by truck or other means 3rd to 12th 30 meter</v>
          </cell>
          <cell r="C15" t="str">
            <v>164 Rft</v>
          </cell>
          <cell r="D15">
            <v>0</v>
          </cell>
          <cell r="E15">
            <v>11.28</v>
          </cell>
          <cell r="F15" t="str">
            <v>50 Meter</v>
          </cell>
          <cell r="G15">
            <v>0</v>
          </cell>
          <cell r="H15">
            <v>11.28</v>
          </cell>
          <cell r="I15" t="str">
            <v>1 , 1.5</v>
          </cell>
          <cell r="J15">
            <v>0</v>
          </cell>
        </row>
        <row r="16">
          <cell r="A16" t="str">
            <v>01-01-d</v>
          </cell>
          <cell r="B16" t="str">
            <v>Carriage of 100 cft / 5 tonne of all materials by truck or other means 1st 1/4 mile</v>
          </cell>
          <cell r="C16" t="str">
            <v>800 Rft</v>
          </cell>
          <cell r="D16">
            <v>0</v>
          </cell>
          <cell r="E16">
            <v>50.74</v>
          </cell>
          <cell r="F16" t="str">
            <v>250 meter</v>
          </cell>
          <cell r="G16">
            <v>0</v>
          </cell>
          <cell r="H16">
            <v>50.74</v>
          </cell>
          <cell r="I16" t="str">
            <v>1 , 1.5</v>
          </cell>
          <cell r="J16">
            <v>0</v>
          </cell>
        </row>
        <row r="17">
          <cell r="A17" t="str">
            <v>01-01-e</v>
          </cell>
          <cell r="B17" t="str">
            <v>Carriage of 100 cft / 5 tonne of all materials by truck or other means 2nd and subsequent 1/4 mile upto 1 mile (1.6 km)</v>
          </cell>
          <cell r="C17" t="str">
            <v>0.6 Mile</v>
          </cell>
          <cell r="D17">
            <v>0</v>
          </cell>
          <cell r="E17">
            <v>162.47999999999999</v>
          </cell>
          <cell r="F17" t="str">
            <v>1 Km</v>
          </cell>
          <cell r="G17">
            <v>0</v>
          </cell>
          <cell r="H17">
            <v>162.47999999999999</v>
          </cell>
          <cell r="I17" t="str">
            <v>1 , 1.5</v>
          </cell>
          <cell r="J17">
            <v>0</v>
          </cell>
        </row>
        <row r="18">
          <cell r="A18" t="str">
            <v>01-01-f</v>
          </cell>
          <cell r="B18" t="str">
            <v>Carriage of 100 cft / 5 tonne of all materials by truck or other means 2nd mile (1.61 -3.2 km)</v>
          </cell>
          <cell r="C18" t="str">
            <v>1 Mile</v>
          </cell>
          <cell r="D18">
            <v>0</v>
          </cell>
          <cell r="E18">
            <v>107.13</v>
          </cell>
          <cell r="F18" t="str">
            <v>1.61 km</v>
          </cell>
          <cell r="G18">
            <v>0</v>
          </cell>
          <cell r="H18">
            <v>107.13</v>
          </cell>
          <cell r="I18" t="str">
            <v>1 , 1.5</v>
          </cell>
          <cell r="J18">
            <v>0</v>
          </cell>
        </row>
        <row r="19">
          <cell r="A19" t="str">
            <v>01-01-g</v>
          </cell>
          <cell r="B19" t="str">
            <v>Carriage of 100 cft / 5 tonne of all materials by truck or other means 3rd mile (3.21-4.8 km)</v>
          </cell>
          <cell r="C19" t="str">
            <v>1 Mile</v>
          </cell>
          <cell r="D19">
            <v>0</v>
          </cell>
          <cell r="E19">
            <v>89.01</v>
          </cell>
          <cell r="F19" t="str">
            <v>1.61 km</v>
          </cell>
          <cell r="G19">
            <v>0</v>
          </cell>
          <cell r="H19">
            <v>89.01</v>
          </cell>
          <cell r="I19" t="str">
            <v>1 , 1.5</v>
          </cell>
          <cell r="J19">
            <v>0</v>
          </cell>
        </row>
        <row r="20">
          <cell r="A20" t="str">
            <v>01-01-h</v>
          </cell>
          <cell r="B20" t="str">
            <v>Carriage of 100 cft / 5 tonne of all materials by truck or other means 4th mile (4.81-6.4 km)</v>
          </cell>
          <cell r="C20" t="str">
            <v>1 Mile</v>
          </cell>
          <cell r="D20">
            <v>0</v>
          </cell>
          <cell r="E20">
            <v>54.33</v>
          </cell>
          <cell r="F20" t="str">
            <v>1.61 km</v>
          </cell>
          <cell r="G20">
            <v>0</v>
          </cell>
          <cell r="H20">
            <v>54.33</v>
          </cell>
          <cell r="I20" t="str">
            <v>1 , 1.5</v>
          </cell>
          <cell r="J20">
            <v>0</v>
          </cell>
        </row>
        <row r="21">
          <cell r="A21" t="str">
            <v>01-02-a</v>
          </cell>
          <cell r="B21" t="str">
            <v>Carriage of 1000 Nos. bricks or load upto 3 tonne by truck etc : 1st 30 meter</v>
          </cell>
          <cell r="C21" t="str">
            <v>164 Rft</v>
          </cell>
          <cell r="D21">
            <v>0</v>
          </cell>
          <cell r="E21">
            <v>61.83</v>
          </cell>
          <cell r="F21" t="str">
            <v>50 Meter</v>
          </cell>
          <cell r="G21">
            <v>0</v>
          </cell>
          <cell r="H21">
            <v>61.83</v>
          </cell>
          <cell r="I21" t="str">
            <v>1 , 1.5</v>
          </cell>
          <cell r="J21">
            <v>0</v>
          </cell>
        </row>
        <row r="22">
          <cell r="A22" t="str">
            <v>01-02-b</v>
          </cell>
          <cell r="B22" t="str">
            <v>Carriage of 1000 Nos. bricks or load upto 3 tonne by truck etc : 2nd 30 meter</v>
          </cell>
          <cell r="C22" t="str">
            <v>164 Rft</v>
          </cell>
          <cell r="D22">
            <v>0</v>
          </cell>
          <cell r="E22">
            <v>13.27</v>
          </cell>
          <cell r="F22" t="str">
            <v>50 Meter</v>
          </cell>
          <cell r="G22">
            <v>0</v>
          </cell>
          <cell r="H22">
            <v>13.27</v>
          </cell>
          <cell r="I22" t="str">
            <v>1 , 1.5</v>
          </cell>
          <cell r="J22">
            <v>0</v>
          </cell>
        </row>
        <row r="23">
          <cell r="A23" t="str">
            <v>01-02-c</v>
          </cell>
          <cell r="B23" t="str">
            <v>Carriage of 1000 Nos. bricks or load upto 3 tonne by truck etc : 3rd to 12th 30 meter</v>
          </cell>
          <cell r="C23" t="str">
            <v>164 Rft</v>
          </cell>
          <cell r="D23">
            <v>0</v>
          </cell>
          <cell r="E23">
            <v>8.83</v>
          </cell>
          <cell r="F23" t="str">
            <v>50 Meter</v>
          </cell>
          <cell r="G23">
            <v>0</v>
          </cell>
          <cell r="H23">
            <v>8.83</v>
          </cell>
          <cell r="I23" t="str">
            <v>1 , 1.5</v>
          </cell>
          <cell r="J23">
            <v>0</v>
          </cell>
        </row>
        <row r="24">
          <cell r="A24" t="str">
            <v>01-02-d</v>
          </cell>
          <cell r="B24" t="str">
            <v>Carriage of 1000 Nos. bricks or load upto 3 tonne by truck etc : 1st 1/4 mile (400 m)</v>
          </cell>
          <cell r="C24" t="str">
            <v>800 Rft</v>
          </cell>
          <cell r="D24">
            <v>0</v>
          </cell>
          <cell r="E24">
            <v>44.22</v>
          </cell>
          <cell r="F24" t="str">
            <v>250 meter</v>
          </cell>
          <cell r="G24">
            <v>0</v>
          </cell>
          <cell r="H24">
            <v>44.22</v>
          </cell>
          <cell r="I24" t="str">
            <v>1 , 1.5</v>
          </cell>
          <cell r="J24">
            <v>0</v>
          </cell>
        </row>
        <row r="25">
          <cell r="A25" t="str">
            <v>01-02-e</v>
          </cell>
          <cell r="B25" t="str">
            <v>Carriage of 1000 Nos. bricks or load upto 3 tonne by truck etc : 2nd and subsequent 1/4 mile (400 m) upto 1 mile (1.6 km)</v>
          </cell>
          <cell r="C25" t="str">
            <v>0.6 Mile</v>
          </cell>
          <cell r="D25">
            <v>0</v>
          </cell>
          <cell r="E25">
            <v>132.59</v>
          </cell>
          <cell r="F25" t="str">
            <v>1 km</v>
          </cell>
          <cell r="G25">
            <v>0</v>
          </cell>
          <cell r="H25">
            <v>132.59</v>
          </cell>
          <cell r="I25" t="str">
            <v>1 , 1.5</v>
          </cell>
          <cell r="J25">
            <v>0</v>
          </cell>
        </row>
        <row r="26">
          <cell r="A26" t="str">
            <v>01-02-f</v>
          </cell>
          <cell r="B26" t="str">
            <v>Carriage of 1000 Nos. bricks or load upto 3 tonne by truck etc : 2nd mile (1.61 -3.2 km)</v>
          </cell>
          <cell r="C26" t="str">
            <v>1 Mile</v>
          </cell>
          <cell r="D26">
            <v>0</v>
          </cell>
          <cell r="E26">
            <v>85.31</v>
          </cell>
          <cell r="F26" t="str">
            <v>1.61 km</v>
          </cell>
          <cell r="G26">
            <v>0</v>
          </cell>
          <cell r="H26">
            <v>85.31</v>
          </cell>
          <cell r="I26" t="str">
            <v>1 , 1.5</v>
          </cell>
          <cell r="J26">
            <v>0</v>
          </cell>
        </row>
        <row r="27">
          <cell r="A27" t="str">
            <v>01-02-g</v>
          </cell>
          <cell r="B27" t="str">
            <v>Carriage of 1000 Nos. bricks or load upto 3 tonne by truck etc : 3rd mile (3.21-4.8 km)</v>
          </cell>
          <cell r="C27" t="str">
            <v>1 Mile</v>
          </cell>
          <cell r="D27">
            <v>0</v>
          </cell>
          <cell r="E27">
            <v>71.13</v>
          </cell>
          <cell r="F27" t="str">
            <v>1.61 km</v>
          </cell>
          <cell r="G27">
            <v>0</v>
          </cell>
          <cell r="H27">
            <v>71.13</v>
          </cell>
          <cell r="I27" t="str">
            <v>1 , 1.5</v>
          </cell>
          <cell r="J27">
            <v>0</v>
          </cell>
        </row>
        <row r="28">
          <cell r="A28" t="str">
            <v>01-02-h</v>
          </cell>
          <cell r="B28" t="str">
            <v>Carriage of 1000 Nos. bricks or load upto 3 tonne by truck etc : 4th mile (4.81-6.4 km)</v>
          </cell>
          <cell r="C28" t="str">
            <v>1 Mile</v>
          </cell>
          <cell r="D28">
            <v>0</v>
          </cell>
          <cell r="E28">
            <v>42.69</v>
          </cell>
          <cell r="F28" t="str">
            <v>1.61 km</v>
          </cell>
          <cell r="G28">
            <v>0</v>
          </cell>
          <cell r="H28">
            <v>42.69</v>
          </cell>
          <cell r="I28" t="str">
            <v>1 , 1.5</v>
          </cell>
          <cell r="J28">
            <v>0</v>
          </cell>
        </row>
        <row r="29">
          <cell r="A29" t="str">
            <v>01-03-a</v>
          </cell>
          <cell r="B29" t="str">
            <v>Carriage of 100 nos, 50 kg cement bags : 1st 30 meter</v>
          </cell>
          <cell r="C29" t="str">
            <v>164 Rft</v>
          </cell>
          <cell r="D29">
            <v>0</v>
          </cell>
          <cell r="E29">
            <v>92.26</v>
          </cell>
          <cell r="F29" t="str">
            <v>50 Meter</v>
          </cell>
          <cell r="G29">
            <v>0</v>
          </cell>
          <cell r="H29">
            <v>92.26</v>
          </cell>
          <cell r="I29" t="str">
            <v>1 , 1.5</v>
          </cell>
          <cell r="J29">
            <v>0</v>
          </cell>
        </row>
        <row r="30">
          <cell r="A30" t="str">
            <v>01-03-b</v>
          </cell>
          <cell r="B30" t="str">
            <v>Carriage of 100 nos, 50 kg cement bags : 2nd 30 meter</v>
          </cell>
          <cell r="C30" t="str">
            <v>164 Rft</v>
          </cell>
          <cell r="D30">
            <v>0</v>
          </cell>
          <cell r="E30">
            <v>19.78</v>
          </cell>
          <cell r="F30" t="str">
            <v>50 Meter</v>
          </cell>
          <cell r="G30">
            <v>0</v>
          </cell>
          <cell r="H30">
            <v>19.78</v>
          </cell>
          <cell r="I30" t="str">
            <v>1 , 1.5</v>
          </cell>
          <cell r="J30">
            <v>0</v>
          </cell>
        </row>
        <row r="31">
          <cell r="A31" t="str">
            <v>01-03-c</v>
          </cell>
          <cell r="B31" t="str">
            <v>Carriage of 100 nos, 50 kg cement bags : 3rd to 12th 30 meter</v>
          </cell>
          <cell r="C31" t="str">
            <v>164 Rft</v>
          </cell>
          <cell r="D31">
            <v>0</v>
          </cell>
          <cell r="E31">
            <v>12.86</v>
          </cell>
          <cell r="F31" t="str">
            <v>50 Meter</v>
          </cell>
          <cell r="G31">
            <v>0</v>
          </cell>
          <cell r="H31">
            <v>12.86</v>
          </cell>
          <cell r="I31" t="str">
            <v>1 , 1.5</v>
          </cell>
          <cell r="J31">
            <v>0</v>
          </cell>
        </row>
        <row r="32">
          <cell r="A32" t="str">
            <v>01-03-d</v>
          </cell>
          <cell r="B32" t="str">
            <v>Carriage of 100 nos, 50 kg cement bags : 1st 1/4 mile</v>
          </cell>
          <cell r="C32" t="str">
            <v>800 Rft</v>
          </cell>
          <cell r="D32">
            <v>0</v>
          </cell>
          <cell r="E32">
            <v>57.81</v>
          </cell>
          <cell r="F32" t="str">
            <v>250 meter</v>
          </cell>
          <cell r="G32">
            <v>0</v>
          </cell>
          <cell r="H32">
            <v>57.81</v>
          </cell>
          <cell r="I32" t="str">
            <v>1 , 1.5</v>
          </cell>
          <cell r="J32">
            <v>0</v>
          </cell>
        </row>
        <row r="33">
          <cell r="A33" t="str">
            <v>01-03-e</v>
          </cell>
          <cell r="B33" t="str">
            <v>Carriage of 100 nos, 50 kg cement bags : 2nd and subsequent 1/4 mile (400 m) upto 1 mile (1.6 km)</v>
          </cell>
          <cell r="C33" t="str">
            <v>0.6 Mile</v>
          </cell>
          <cell r="D33">
            <v>0</v>
          </cell>
          <cell r="E33">
            <v>173.62</v>
          </cell>
          <cell r="F33" t="str">
            <v>1 km</v>
          </cell>
          <cell r="G33">
            <v>0</v>
          </cell>
          <cell r="H33">
            <v>173.62</v>
          </cell>
          <cell r="I33" t="str">
            <v>1 , 1.5</v>
          </cell>
          <cell r="J33">
            <v>0</v>
          </cell>
        </row>
        <row r="34">
          <cell r="A34" t="str">
            <v>01-03-f</v>
          </cell>
          <cell r="B34" t="str">
            <v>Carriage of 100 nos, 50 kg cement bags : 2nd mile (1.61 -3.2 km)</v>
          </cell>
          <cell r="C34" t="str">
            <v>1 Mile</v>
          </cell>
          <cell r="D34">
            <v>0</v>
          </cell>
          <cell r="E34">
            <v>111.81</v>
          </cell>
          <cell r="F34" t="str">
            <v>1.61 km</v>
          </cell>
          <cell r="G34">
            <v>0</v>
          </cell>
          <cell r="H34">
            <v>111.81</v>
          </cell>
          <cell r="I34" t="str">
            <v>1 , 1.5</v>
          </cell>
          <cell r="J34">
            <v>0</v>
          </cell>
        </row>
        <row r="35">
          <cell r="A35" t="str">
            <v>01-03-g</v>
          </cell>
          <cell r="B35" t="str">
            <v>Carriage of 100 nos, 50 kg cement bags : 3rd mile (3.21-4.8 km)</v>
          </cell>
          <cell r="C35" t="str">
            <v>1 Mile</v>
          </cell>
          <cell r="D35">
            <v>0</v>
          </cell>
          <cell r="E35">
            <v>93.14</v>
          </cell>
          <cell r="F35" t="str">
            <v>1.61 km</v>
          </cell>
          <cell r="G35">
            <v>0</v>
          </cell>
          <cell r="H35">
            <v>93.14</v>
          </cell>
          <cell r="I35" t="str">
            <v>1 , 1.5</v>
          </cell>
          <cell r="J35">
            <v>0</v>
          </cell>
        </row>
        <row r="36">
          <cell r="A36" t="str">
            <v>01-03-h</v>
          </cell>
          <cell r="B36" t="str">
            <v>Carriage of 100 nos, 50 kg cement bags : 4th mile (4.81-6.4 km)</v>
          </cell>
          <cell r="C36" t="str">
            <v>1 Mile</v>
          </cell>
          <cell r="D36">
            <v>0</v>
          </cell>
          <cell r="E36">
            <v>55.83</v>
          </cell>
          <cell r="F36" t="str">
            <v>1.61 km</v>
          </cell>
          <cell r="G36">
            <v>0</v>
          </cell>
          <cell r="H36">
            <v>55.83</v>
          </cell>
          <cell r="I36" t="str">
            <v>1 , 1.5</v>
          </cell>
          <cell r="J36">
            <v>0</v>
          </cell>
        </row>
        <row r="37">
          <cell r="A37" t="str">
            <v>01-04-a</v>
          </cell>
          <cell r="B37" t="str">
            <v>Carriage of bitumen, tar or other lubricants in drums : 1st mile ( 1st 1.6 km)</v>
          </cell>
          <cell r="C37" t="str">
            <v>164 Rft</v>
          </cell>
          <cell r="D37">
            <v>0</v>
          </cell>
          <cell r="E37">
            <v>17.09</v>
          </cell>
          <cell r="F37" t="str">
            <v>50 Meter</v>
          </cell>
          <cell r="G37">
            <v>0</v>
          </cell>
          <cell r="H37">
            <v>17.09</v>
          </cell>
          <cell r="I37" t="str">
            <v>1 , 1.5</v>
          </cell>
          <cell r="J37">
            <v>0</v>
          </cell>
        </row>
        <row r="38">
          <cell r="A38" t="str">
            <v>01-04-b</v>
          </cell>
          <cell r="B38" t="str">
            <v>Carriage of bitumen, tar or other lubricants in drums : 2nd mile (1.6-3.2 km).</v>
          </cell>
          <cell r="C38" t="str">
            <v>164 Rft</v>
          </cell>
          <cell r="D38">
            <v>0</v>
          </cell>
          <cell r="E38">
            <v>3.7</v>
          </cell>
          <cell r="F38" t="str">
            <v>50 Meter</v>
          </cell>
          <cell r="G38">
            <v>0</v>
          </cell>
          <cell r="H38">
            <v>3.7</v>
          </cell>
          <cell r="I38" t="str">
            <v>1 , 1.5</v>
          </cell>
          <cell r="J38">
            <v>0</v>
          </cell>
        </row>
        <row r="39">
          <cell r="A39" t="str">
            <v>01-04-c</v>
          </cell>
          <cell r="B39" t="str">
            <v>Carriage of bitumen, tar or other lubricants in drums : 3rd &amp; subsequent mile (3.2 km and beyond)</v>
          </cell>
          <cell r="C39" t="str">
            <v>164 Rft</v>
          </cell>
          <cell r="D39">
            <v>0</v>
          </cell>
          <cell r="E39">
            <v>2.46</v>
          </cell>
          <cell r="F39" t="str">
            <v>50 Meter</v>
          </cell>
          <cell r="G39">
            <v>0</v>
          </cell>
          <cell r="H39">
            <v>2.46</v>
          </cell>
          <cell r="I39" t="str">
            <v>1 , 1.5</v>
          </cell>
          <cell r="J39">
            <v>0</v>
          </cell>
        </row>
        <row r="40">
          <cell r="A40" t="str">
            <v>01-05-a</v>
          </cell>
          <cell r="B40" t="str">
            <v>Carriage of 100cft of sarkanda, pilchi, frash etc by road or boat : 1st 50 meter</v>
          </cell>
          <cell r="C40" t="str">
            <v>164 Rft</v>
          </cell>
          <cell r="D40">
            <v>0</v>
          </cell>
          <cell r="E40">
            <v>43.41</v>
          </cell>
          <cell r="F40" t="str">
            <v>50 Meter</v>
          </cell>
          <cell r="G40">
            <v>0</v>
          </cell>
          <cell r="H40">
            <v>43.41</v>
          </cell>
          <cell r="I40" t="str">
            <v>1 , 1.5</v>
          </cell>
          <cell r="J40">
            <v>100</v>
          </cell>
        </row>
        <row r="41">
          <cell r="A41" t="str">
            <v>01-05-b</v>
          </cell>
          <cell r="B41" t="str">
            <v>Carriage of 100cft of sarkanda, pilchi, frash etc by road or boat : 2nd 50 meter</v>
          </cell>
          <cell r="C41" t="str">
            <v>164 Rft</v>
          </cell>
          <cell r="D41">
            <v>0</v>
          </cell>
          <cell r="E41">
            <v>13.02</v>
          </cell>
          <cell r="F41" t="str">
            <v>50 Meter</v>
          </cell>
          <cell r="G41">
            <v>0</v>
          </cell>
          <cell r="H41">
            <v>13.02</v>
          </cell>
          <cell r="I41" t="str">
            <v>1 , 1.5</v>
          </cell>
          <cell r="J41">
            <v>0</v>
          </cell>
        </row>
        <row r="42">
          <cell r="A42" t="str">
            <v>01-05-c</v>
          </cell>
          <cell r="B42" t="str">
            <v>Carriage of 100cft of sarkanda, pichi, frash etc by road or boat : 3rd to 5th kilometer</v>
          </cell>
          <cell r="C42" t="str">
            <v>164 Rft</v>
          </cell>
          <cell r="D42">
            <v>0</v>
          </cell>
          <cell r="E42">
            <v>7.82</v>
          </cell>
          <cell r="F42" t="str">
            <v>50 Meter</v>
          </cell>
          <cell r="G42">
            <v>0</v>
          </cell>
          <cell r="H42">
            <v>7.82</v>
          </cell>
          <cell r="I42" t="str">
            <v>1 , 1.5</v>
          </cell>
          <cell r="J42">
            <v>0</v>
          </cell>
        </row>
        <row r="43">
          <cell r="A43" t="str">
            <v>01-05-d</v>
          </cell>
          <cell r="B43" t="str">
            <v>Carriage of 100cft of sarkanda, pilchi, frash etc by road or boat : 250 to 1000 meter</v>
          </cell>
          <cell r="C43" t="str">
            <v>800 Rft</v>
          </cell>
          <cell r="D43">
            <v>0</v>
          </cell>
          <cell r="E43">
            <v>27.36</v>
          </cell>
          <cell r="F43" t="str">
            <v>250 meter</v>
          </cell>
          <cell r="G43">
            <v>0</v>
          </cell>
          <cell r="H43">
            <v>27.36</v>
          </cell>
          <cell r="I43" t="str">
            <v>1 , 1.5</v>
          </cell>
          <cell r="J43">
            <v>0</v>
          </cell>
        </row>
        <row r="44">
          <cell r="A44" t="str">
            <v>01-05-e</v>
          </cell>
          <cell r="B44" t="str">
            <v>Carriage of 100cft of sarkanda, pichi, frash etc by road or boat : 1st kilometer</v>
          </cell>
          <cell r="C44" t="str">
            <v>0.6 Mile</v>
          </cell>
          <cell r="D44">
            <v>0</v>
          </cell>
          <cell r="E44">
            <v>87.53</v>
          </cell>
          <cell r="F44" t="str">
            <v>1 km</v>
          </cell>
          <cell r="G44">
            <v>0</v>
          </cell>
          <cell r="H44">
            <v>87.53</v>
          </cell>
          <cell r="I44" t="str">
            <v>1 , 1.5</v>
          </cell>
          <cell r="J44">
            <v>0</v>
          </cell>
        </row>
        <row r="45">
          <cell r="A45" t="str">
            <v>01-05-f</v>
          </cell>
          <cell r="B45" t="str">
            <v>Carriage of 100cft of sarkanda, pilchi, frash etc by road or boat : 2nd - 5th kilometer</v>
          </cell>
          <cell r="C45" t="str">
            <v>1 Mile</v>
          </cell>
          <cell r="D45">
            <v>0</v>
          </cell>
          <cell r="E45">
            <v>56.39</v>
          </cell>
          <cell r="F45" t="str">
            <v>1.61 km</v>
          </cell>
          <cell r="G45">
            <v>0</v>
          </cell>
          <cell r="H45">
            <v>56.39</v>
          </cell>
          <cell r="I45" t="str">
            <v>1 , 1.5</v>
          </cell>
          <cell r="J45">
            <v>0</v>
          </cell>
        </row>
        <row r="46">
          <cell r="A46" t="str">
            <v>01-05-g</v>
          </cell>
          <cell r="B46" t="str">
            <v>Carriage of 100cft of sarkanda, pilchi, frash etc by road or boat : 6th - 10th kilometer</v>
          </cell>
          <cell r="C46" t="str">
            <v>1 Mile</v>
          </cell>
          <cell r="D46">
            <v>0</v>
          </cell>
          <cell r="E46">
            <v>39.43</v>
          </cell>
          <cell r="F46" t="str">
            <v>1.61 km</v>
          </cell>
          <cell r="G46">
            <v>0</v>
          </cell>
          <cell r="H46">
            <v>39.43</v>
          </cell>
          <cell r="I46" t="str">
            <v>1 , 1.5</v>
          </cell>
          <cell r="J46">
            <v>0</v>
          </cell>
        </row>
        <row r="47">
          <cell r="A47" t="str">
            <v>01-05-h</v>
          </cell>
          <cell r="B47" t="str">
            <v>Carriage of 100cft of sarkanda, pilchi, frash etc by road or boat : 11th &amp; subsequent kilometer</v>
          </cell>
          <cell r="C47" t="str">
            <v>1 Mile</v>
          </cell>
          <cell r="D47">
            <v>0</v>
          </cell>
          <cell r="E47">
            <v>33.46</v>
          </cell>
          <cell r="F47" t="str">
            <v>1.61 km</v>
          </cell>
          <cell r="G47">
            <v>0</v>
          </cell>
          <cell r="H47">
            <v>33.46</v>
          </cell>
          <cell r="I47" t="str">
            <v>1 , 1.5</v>
          </cell>
          <cell r="J47">
            <v>0</v>
          </cell>
        </row>
        <row r="48">
          <cell r="A48" t="str">
            <v>01-06-a</v>
          </cell>
          <cell r="B48" t="str">
            <v>Carriage of small consignments upto 250kg 1st 50 meter</v>
          </cell>
          <cell r="C48" t="str">
            <v>164 Rft</v>
          </cell>
          <cell r="D48">
            <v>0</v>
          </cell>
          <cell r="E48">
            <v>5.68</v>
          </cell>
          <cell r="F48" t="str">
            <v>50 Meter</v>
          </cell>
          <cell r="G48">
            <v>0</v>
          </cell>
          <cell r="H48">
            <v>5.68</v>
          </cell>
          <cell r="I48" t="str">
            <v>1 , 1.5</v>
          </cell>
          <cell r="J48" t="str">
            <v xml:space="preserve">For consignment weighing over </v>
          </cell>
        </row>
        <row r="49">
          <cell r="A49" t="str">
            <v>01-06-b</v>
          </cell>
          <cell r="B49" t="str">
            <v>Carriage of small consigmnments upto 250 kg 2nd 50 meter</v>
          </cell>
          <cell r="C49" t="str">
            <v>164 Rft</v>
          </cell>
          <cell r="D49">
            <v>0</v>
          </cell>
          <cell r="E49">
            <v>1.71</v>
          </cell>
          <cell r="F49" t="str">
            <v>50 Meter</v>
          </cell>
          <cell r="G49">
            <v>0</v>
          </cell>
          <cell r="H49">
            <v>1.71</v>
          </cell>
          <cell r="I49" t="str">
            <v>1 , 1.5</v>
          </cell>
          <cell r="J49">
            <v>0</v>
          </cell>
        </row>
        <row r="50">
          <cell r="A50" t="str">
            <v>01-06-c</v>
          </cell>
          <cell r="B50" t="str">
            <v>Carriage of small consignments upto 250 kg 3rd to 5th 50 meters</v>
          </cell>
          <cell r="C50" t="str">
            <v>164 Rft</v>
          </cell>
          <cell r="D50">
            <v>0</v>
          </cell>
          <cell r="E50">
            <v>1.02</v>
          </cell>
          <cell r="F50" t="str">
            <v>50 Meter</v>
          </cell>
          <cell r="G50">
            <v>0</v>
          </cell>
          <cell r="H50">
            <v>1.02</v>
          </cell>
          <cell r="I50" t="str">
            <v>1 , 1.5</v>
          </cell>
          <cell r="J50">
            <v>0</v>
          </cell>
        </row>
        <row r="51">
          <cell r="A51" t="str">
            <v>01-06-d</v>
          </cell>
          <cell r="B51" t="str">
            <v>Carriage of small consignments upto 250 kg 250 -1000 meter</v>
          </cell>
          <cell r="C51" t="str">
            <v>800 Rft</v>
          </cell>
          <cell r="D51">
            <v>0</v>
          </cell>
          <cell r="E51">
            <v>3.58</v>
          </cell>
          <cell r="F51" t="str">
            <v>250 meter</v>
          </cell>
          <cell r="G51">
            <v>0</v>
          </cell>
          <cell r="H51">
            <v>3.58</v>
          </cell>
          <cell r="I51" t="str">
            <v>1 , 1.5</v>
          </cell>
          <cell r="J51">
            <v>0</v>
          </cell>
        </row>
        <row r="52">
          <cell r="A52" t="str">
            <v>01-06-e</v>
          </cell>
          <cell r="B52" t="str">
            <v>Carriage of small consignments upto 250 kg 1st kilometer</v>
          </cell>
          <cell r="C52" t="str">
            <v>0.6 Mile</v>
          </cell>
          <cell r="D52">
            <v>0</v>
          </cell>
          <cell r="E52">
            <v>11.46</v>
          </cell>
          <cell r="F52" t="str">
            <v>1 km</v>
          </cell>
          <cell r="G52">
            <v>0</v>
          </cell>
          <cell r="H52">
            <v>11.46</v>
          </cell>
          <cell r="I52" t="str">
            <v>1 , 1.5</v>
          </cell>
          <cell r="J52">
            <v>0</v>
          </cell>
        </row>
        <row r="53">
          <cell r="A53" t="str">
            <v>01-06-f</v>
          </cell>
          <cell r="B53" t="str">
            <v>Carriage of small consignments upto 250 kg 2nd to 5th kilometer</v>
          </cell>
          <cell r="C53" t="str">
            <v>1 Mile</v>
          </cell>
          <cell r="D53">
            <v>0</v>
          </cell>
          <cell r="E53">
            <v>7.38</v>
          </cell>
          <cell r="F53" t="str">
            <v>1.61 km</v>
          </cell>
          <cell r="G53">
            <v>0</v>
          </cell>
          <cell r="H53">
            <v>7.38</v>
          </cell>
          <cell r="I53" t="str">
            <v>1 , 1.5</v>
          </cell>
          <cell r="J53">
            <v>0</v>
          </cell>
        </row>
        <row r="54">
          <cell r="A54" t="str">
            <v>01-06-g</v>
          </cell>
          <cell r="B54" t="str">
            <v>Carriage of small consignments upto 250 kg 6th to 10th kilometer</v>
          </cell>
          <cell r="C54" t="str">
            <v>1 Mile</v>
          </cell>
          <cell r="D54">
            <v>0</v>
          </cell>
          <cell r="E54">
            <v>5.17</v>
          </cell>
          <cell r="F54" t="str">
            <v>1.61 km</v>
          </cell>
          <cell r="G54">
            <v>0</v>
          </cell>
          <cell r="H54">
            <v>5.17</v>
          </cell>
          <cell r="I54" t="str">
            <v>1 , 1.5</v>
          </cell>
          <cell r="J54">
            <v>0</v>
          </cell>
        </row>
        <row r="55">
          <cell r="A55" t="str">
            <v>01-06-h</v>
          </cell>
          <cell r="B55" t="str">
            <v>Carriage of small consignments upto 250 kg 11th &amp; subsequent kilometer</v>
          </cell>
          <cell r="C55" t="str">
            <v>1 Mile</v>
          </cell>
          <cell r="D55">
            <v>0</v>
          </cell>
          <cell r="E55">
            <v>4.3899999999999997</v>
          </cell>
          <cell r="F55" t="str">
            <v>1.61 km</v>
          </cell>
          <cell r="G55">
            <v>0</v>
          </cell>
          <cell r="H55">
            <v>4.3899999999999997</v>
          </cell>
          <cell r="I55" t="str">
            <v>1 , 1.5</v>
          </cell>
          <cell r="J55">
            <v>0</v>
          </cell>
        </row>
        <row r="56">
          <cell r="A56" t="str">
            <v>01-07-a</v>
          </cell>
          <cell r="B56" t="str">
            <v>Carriage of consignments (odd job) Coolie load</v>
          </cell>
          <cell r="C56" t="str">
            <v>1 Mile</v>
          </cell>
          <cell r="D56">
            <v>130.22999999999999</v>
          </cell>
          <cell r="E56">
            <v>130.22999999999999</v>
          </cell>
          <cell r="F56" t="str">
            <v>1.61 km</v>
          </cell>
          <cell r="G56">
            <v>130.22999999999999</v>
          </cell>
          <cell r="H56">
            <v>130.22999999999999</v>
          </cell>
          <cell r="I56" t="str">
            <v>1 , 1.4</v>
          </cell>
          <cell r="J56">
            <v>0</v>
          </cell>
        </row>
        <row r="57">
          <cell r="A57" t="str">
            <v>01-07-b</v>
          </cell>
          <cell r="B57" t="str">
            <v>Carriage of consignments (odd job) Donkey load</v>
          </cell>
          <cell r="C57" t="str">
            <v>1 Mile</v>
          </cell>
          <cell r="D57">
            <v>0</v>
          </cell>
          <cell r="E57">
            <v>49.86</v>
          </cell>
          <cell r="F57" t="str">
            <v>1.61 km</v>
          </cell>
          <cell r="G57">
            <v>0</v>
          </cell>
          <cell r="H57">
            <v>49.86</v>
          </cell>
          <cell r="I57" t="str">
            <v>1 , 1.4</v>
          </cell>
          <cell r="J57">
            <v>0</v>
          </cell>
        </row>
        <row r="58">
          <cell r="A58" t="str">
            <v>01-07-c</v>
          </cell>
          <cell r="B58" t="str">
            <v>Carriage of consignments (odd job) Cart Load</v>
          </cell>
          <cell r="C58" t="str">
            <v>1 Mile</v>
          </cell>
          <cell r="D58">
            <v>0</v>
          </cell>
          <cell r="E58">
            <v>44.21</v>
          </cell>
          <cell r="F58" t="str">
            <v>1.61 km</v>
          </cell>
          <cell r="G58">
            <v>0</v>
          </cell>
          <cell r="H58">
            <v>44.21</v>
          </cell>
          <cell r="I58" t="str">
            <v>1 , 1.4</v>
          </cell>
          <cell r="J58">
            <v>0</v>
          </cell>
        </row>
        <row r="59">
          <cell r="A59" t="str">
            <v>01-07-d</v>
          </cell>
          <cell r="B59" t="str">
            <v>Carriage of consignments (odd job) Camel load</v>
          </cell>
          <cell r="C59" t="str">
            <v>1 Mile</v>
          </cell>
          <cell r="D59">
            <v>0</v>
          </cell>
          <cell r="E59">
            <v>99.72</v>
          </cell>
          <cell r="F59" t="str">
            <v>1.61 km</v>
          </cell>
          <cell r="G59">
            <v>0</v>
          </cell>
          <cell r="H59">
            <v>99.72</v>
          </cell>
          <cell r="I59" t="str">
            <v>1 , 1.4</v>
          </cell>
          <cell r="J59">
            <v>0</v>
          </cell>
        </row>
        <row r="60">
          <cell r="A60" t="str">
            <v>01-08-a</v>
          </cell>
          <cell r="B60" t="str">
            <v>Hire Charges of Truck</v>
          </cell>
          <cell r="C60" t="str">
            <v>Day</v>
          </cell>
          <cell r="D60">
            <v>0</v>
          </cell>
          <cell r="E60">
            <v>8262</v>
          </cell>
          <cell r="F60" t="str">
            <v>Day</v>
          </cell>
          <cell r="G60">
            <v>0</v>
          </cell>
          <cell r="H60">
            <v>8262</v>
          </cell>
          <cell r="I60">
            <v>0</v>
          </cell>
          <cell r="J60" t="str">
            <v xml:space="preserve">a) This item shall be allowed with </v>
          </cell>
        </row>
        <row r="61">
          <cell r="A61" t="str">
            <v>01-08-b</v>
          </cell>
          <cell r="B61" t="str">
            <v>Hire charges of Tractor with trolley</v>
          </cell>
          <cell r="C61" t="str">
            <v>Day</v>
          </cell>
          <cell r="D61">
            <v>0</v>
          </cell>
          <cell r="E61">
            <v>7212.43</v>
          </cell>
          <cell r="F61" t="str">
            <v>Day</v>
          </cell>
          <cell r="G61">
            <v>0</v>
          </cell>
          <cell r="H61">
            <v>7212.44</v>
          </cell>
          <cell r="I61">
            <v>1.8</v>
          </cell>
          <cell r="J61">
            <v>0</v>
          </cell>
        </row>
        <row r="62">
          <cell r="A62" t="str">
            <v>01-08-c</v>
          </cell>
          <cell r="B62" t="str">
            <v>Hire charges of Tractor without trolley</v>
          </cell>
          <cell r="C62" t="str">
            <v>Day</v>
          </cell>
          <cell r="D62">
            <v>0</v>
          </cell>
          <cell r="E62">
            <v>6638.76</v>
          </cell>
          <cell r="F62" t="str">
            <v>Day</v>
          </cell>
          <cell r="G62">
            <v>0</v>
          </cell>
          <cell r="H62">
            <v>6638.76</v>
          </cell>
          <cell r="I62">
            <v>1.8</v>
          </cell>
          <cell r="J62">
            <v>0</v>
          </cell>
        </row>
        <row r="63">
          <cell r="A63" t="str">
            <v>01-09-a</v>
          </cell>
          <cell r="B63" t="str">
            <v>Hand shunting loaded railway wagons Upto 500 meter</v>
          </cell>
          <cell r="C63" t="str">
            <v>Each</v>
          </cell>
          <cell r="D63">
            <v>1213.8800000000001</v>
          </cell>
          <cell r="E63">
            <v>1213.8800000000001</v>
          </cell>
          <cell r="F63" t="str">
            <v>Each</v>
          </cell>
          <cell r="G63">
            <v>1213.8800000000001</v>
          </cell>
          <cell r="H63">
            <v>1213.8800000000001</v>
          </cell>
          <cell r="I63">
            <v>1.1000000000000001</v>
          </cell>
          <cell r="J63">
            <v>0</v>
          </cell>
        </row>
        <row r="64">
          <cell r="A64" t="str">
            <v>01-09-b</v>
          </cell>
          <cell r="B64" t="str">
            <v>Hand shunting loaded railway wagons Upto 1 kilometer</v>
          </cell>
          <cell r="C64" t="str">
            <v>Each</v>
          </cell>
          <cell r="D64">
            <v>1820.81</v>
          </cell>
          <cell r="E64">
            <v>1820.81</v>
          </cell>
          <cell r="F64" t="str">
            <v>Each</v>
          </cell>
          <cell r="G64">
            <v>1820.81</v>
          </cell>
          <cell r="H64">
            <v>1820.81</v>
          </cell>
          <cell r="I64">
            <v>1.1000000000000001</v>
          </cell>
          <cell r="J64">
            <v>0</v>
          </cell>
        </row>
        <row r="65">
          <cell r="A65" t="str">
            <v>01-09-c</v>
          </cell>
          <cell r="B65" t="str">
            <v>Hand shunting loaded railway wagons Upto 2 kilometer</v>
          </cell>
          <cell r="C65" t="str">
            <v>Each</v>
          </cell>
          <cell r="D65">
            <v>2225.44</v>
          </cell>
          <cell r="E65">
            <v>2225.44</v>
          </cell>
          <cell r="F65" t="str">
            <v>Each</v>
          </cell>
          <cell r="G65">
            <v>2225.44</v>
          </cell>
          <cell r="H65">
            <v>2225.44</v>
          </cell>
          <cell r="I65">
            <v>1.1000000000000001</v>
          </cell>
          <cell r="J65">
            <v>0</v>
          </cell>
        </row>
        <row r="66">
          <cell r="A66" t="str">
            <v>01-09-d</v>
          </cell>
          <cell r="B66" t="str">
            <v>Hand shunting loaded railway wagons 3rd &amp; subsequent kilometer</v>
          </cell>
          <cell r="C66" t="str">
            <v>Each</v>
          </cell>
          <cell r="D66">
            <v>1011.56</v>
          </cell>
          <cell r="E66">
            <v>1011.56</v>
          </cell>
          <cell r="F66" t="str">
            <v>Each</v>
          </cell>
          <cell r="G66">
            <v>1011.56</v>
          </cell>
          <cell r="H66">
            <v>1011.56</v>
          </cell>
          <cell r="I66">
            <v>1.1000000000000001</v>
          </cell>
          <cell r="J66">
            <v>0</v>
          </cell>
        </row>
        <row r="67">
          <cell r="A67" t="str">
            <v>01-10-a</v>
          </cell>
          <cell r="B67" t="str">
            <v>Hand shunting empty railway wagons Upto 500 meter</v>
          </cell>
          <cell r="C67" t="str">
            <v>Each</v>
          </cell>
          <cell r="D67">
            <v>606.94000000000005</v>
          </cell>
          <cell r="E67">
            <v>606.94000000000005</v>
          </cell>
          <cell r="F67" t="str">
            <v>Each</v>
          </cell>
          <cell r="G67">
            <v>606.94000000000005</v>
          </cell>
          <cell r="H67">
            <v>606.94000000000005</v>
          </cell>
          <cell r="I67">
            <v>1.1000000000000001</v>
          </cell>
          <cell r="J67">
            <v>0</v>
          </cell>
        </row>
        <row r="68">
          <cell r="A68" t="str">
            <v>01-10-b</v>
          </cell>
          <cell r="B68" t="str">
            <v>Hand shunting empty railway wagons Upto 1 kilometer</v>
          </cell>
          <cell r="C68" t="str">
            <v>Each</v>
          </cell>
          <cell r="D68">
            <v>910.41</v>
          </cell>
          <cell r="E68">
            <v>910.41</v>
          </cell>
          <cell r="F68" t="str">
            <v>Each</v>
          </cell>
          <cell r="G68">
            <v>910.41</v>
          </cell>
          <cell r="H68">
            <v>910.41</v>
          </cell>
          <cell r="I68">
            <v>1.1000000000000001</v>
          </cell>
          <cell r="J68">
            <v>0</v>
          </cell>
        </row>
        <row r="69">
          <cell r="A69" t="str">
            <v>01-10-c</v>
          </cell>
          <cell r="B69" t="str">
            <v>Hand shunting empty railway wagons Upto 2 kilometer</v>
          </cell>
          <cell r="C69" t="str">
            <v>Each</v>
          </cell>
          <cell r="D69">
            <v>1112.72</v>
          </cell>
          <cell r="E69">
            <v>1112.72</v>
          </cell>
          <cell r="F69" t="str">
            <v>Each</v>
          </cell>
          <cell r="G69">
            <v>1112.72</v>
          </cell>
          <cell r="H69">
            <v>1112.72</v>
          </cell>
          <cell r="I69">
            <v>1.1000000000000001</v>
          </cell>
          <cell r="J69">
            <v>0</v>
          </cell>
        </row>
        <row r="70">
          <cell r="A70" t="str">
            <v>01-10-d</v>
          </cell>
          <cell r="B70" t="str">
            <v>Hand shunting empty railway wagons 3rd &amp; subsequent kilometer</v>
          </cell>
          <cell r="C70">
            <v>0</v>
          </cell>
          <cell r="D70">
            <v>0</v>
          </cell>
          <cell r="E70" t="str">
            <v>Each</v>
          </cell>
          <cell r="F70">
            <v>505.78</v>
          </cell>
          <cell r="G70">
            <v>505.78</v>
          </cell>
          <cell r="H70">
            <v>0</v>
          </cell>
          <cell r="I70" t="str">
            <v>Each</v>
          </cell>
          <cell r="J70">
            <v>505.78</v>
          </cell>
        </row>
        <row r="71">
          <cell r="A71" t="str">
            <v>02-01</v>
          </cell>
          <cell r="B71" t="str">
            <v>Load into or unload from railway wagons within 30m shingle, sand, ballast, tiles, etc, laid &amp; stacked</v>
          </cell>
          <cell r="C71" t="str">
            <v>100 cft</v>
          </cell>
          <cell r="D71">
            <v>809.25</v>
          </cell>
          <cell r="E71">
            <v>809.25</v>
          </cell>
          <cell r="F71" t="str">
            <v>m3</v>
          </cell>
          <cell r="G71">
            <v>285.77999999999997</v>
          </cell>
          <cell r="H71">
            <v>285.77999999999997</v>
          </cell>
          <cell r="I71" t="str">
            <v xml:space="preserve">2.1, 2.2 , </v>
          </cell>
          <cell r="J71">
            <v>0</v>
          </cell>
        </row>
        <row r="72">
          <cell r="A72" t="str">
            <v>02-02-a</v>
          </cell>
          <cell r="B72" t="str">
            <v>Load into or unload from railway wagons within 30m laid &amp; stacked : Bricks 10" size</v>
          </cell>
          <cell r="C72" t="str">
            <v>1000 No.</v>
          </cell>
          <cell r="D72">
            <v>809.25</v>
          </cell>
          <cell r="E72">
            <v>809.25</v>
          </cell>
          <cell r="F72" t="str">
            <v>1000 No.</v>
          </cell>
          <cell r="G72">
            <v>809.25</v>
          </cell>
          <cell r="H72">
            <v>809.25</v>
          </cell>
          <cell r="I72" t="str">
            <v xml:space="preserve">2.1, 2.2 , </v>
          </cell>
          <cell r="J72">
            <v>0</v>
          </cell>
        </row>
        <row r="73">
          <cell r="A73" t="str">
            <v>02-02-b</v>
          </cell>
          <cell r="B73" t="str">
            <v>Load into or unload from railway wagons within 30m laid &amp; stacked : Bricks 9" or smaller size</v>
          </cell>
          <cell r="C73" t="str">
            <v>1000 No.</v>
          </cell>
          <cell r="D73">
            <v>647.4</v>
          </cell>
          <cell r="E73">
            <v>647.4</v>
          </cell>
          <cell r="F73" t="str">
            <v>1000 No.</v>
          </cell>
          <cell r="G73">
            <v>647.4</v>
          </cell>
          <cell r="H73">
            <v>647.4</v>
          </cell>
          <cell r="I73" t="str">
            <v xml:space="preserve">2.1, 2.2 , </v>
          </cell>
          <cell r="J73">
            <v>0</v>
          </cell>
        </row>
        <row r="74">
          <cell r="A74" t="str">
            <v>02-02-b</v>
          </cell>
          <cell r="B74" t="str">
            <v>Load into or unload from railway wagons within 30m laid &amp; stacked : Bricks 9" or smaller size</v>
          </cell>
          <cell r="C74" t="str">
            <v>1000 No.</v>
          </cell>
          <cell r="D74">
            <v>647.4</v>
          </cell>
          <cell r="E74">
            <v>647.4</v>
          </cell>
          <cell r="F74" t="str">
            <v>1000 No.</v>
          </cell>
          <cell r="G74">
            <v>647.4</v>
          </cell>
          <cell r="H74">
            <v>647.4</v>
          </cell>
          <cell r="I74" t="str">
            <v xml:space="preserve">2.1, 2.2 , </v>
          </cell>
          <cell r="J74">
            <v>0</v>
          </cell>
        </row>
        <row r="75">
          <cell r="A75" t="str">
            <v>02-03</v>
          </cell>
          <cell r="B75" t="str">
            <v>Load into or unload from railway wagons, cement in bags and stacking within 30m.</v>
          </cell>
          <cell r="C75" t="str">
            <v>100 No.</v>
          </cell>
          <cell r="D75">
            <v>809.25</v>
          </cell>
          <cell r="E75">
            <v>809.25</v>
          </cell>
          <cell r="F75" t="str">
            <v>100 No.</v>
          </cell>
          <cell r="G75">
            <v>809.25</v>
          </cell>
          <cell r="H75">
            <v>809.25</v>
          </cell>
          <cell r="I75" t="str">
            <v xml:space="preserve">2.1, 2.2 , </v>
          </cell>
          <cell r="J75">
            <v>0</v>
          </cell>
        </row>
        <row r="76">
          <cell r="A76" t="str">
            <v>02-04</v>
          </cell>
          <cell r="B76" t="str">
            <v>Load into or unload from railway wagons, empty cement bags and stacking</v>
          </cell>
          <cell r="C76" t="str">
            <v>1000 No.</v>
          </cell>
          <cell r="D76">
            <v>77.69</v>
          </cell>
          <cell r="E76">
            <v>77.69</v>
          </cell>
          <cell r="F76" t="str">
            <v>1000 No.</v>
          </cell>
          <cell r="G76">
            <v>77.69</v>
          </cell>
          <cell r="H76">
            <v>77.69</v>
          </cell>
          <cell r="I76" t="str">
            <v xml:space="preserve">2.1, 2.2 , </v>
          </cell>
          <cell r="J76">
            <v>0</v>
          </cell>
        </row>
        <row r="77">
          <cell r="A77" t="str">
            <v>02-05</v>
          </cell>
          <cell r="B77" t="str">
            <v>Load into or unload from railway wagons and stacking white lime in bags</v>
          </cell>
          <cell r="C77" t="str">
            <v>Tonne</v>
          </cell>
          <cell r="D77">
            <v>121.39</v>
          </cell>
          <cell r="E77">
            <v>121.39</v>
          </cell>
          <cell r="F77" t="str">
            <v>Tonne</v>
          </cell>
          <cell r="G77">
            <v>121.39</v>
          </cell>
          <cell r="H77">
            <v>121.39</v>
          </cell>
          <cell r="I77" t="str">
            <v xml:space="preserve">2.1, 2.2 , </v>
          </cell>
          <cell r="J77">
            <v>0</v>
          </cell>
        </row>
        <row r="78">
          <cell r="A78" t="str">
            <v>02-06</v>
          </cell>
          <cell r="B78" t="str">
            <v>Load into or unload from railway wagons structural steel, RS joists, rails, rail fastenings etc</v>
          </cell>
          <cell r="C78" t="str">
            <v>Tonne</v>
          </cell>
          <cell r="D78">
            <v>388.44</v>
          </cell>
          <cell r="E78">
            <v>388.44</v>
          </cell>
          <cell r="F78" t="str">
            <v>Tonne</v>
          </cell>
          <cell r="G78">
            <v>388.44</v>
          </cell>
          <cell r="H78">
            <v>388.44</v>
          </cell>
          <cell r="I78" t="str">
            <v xml:space="preserve">2.1, 2.2 , </v>
          </cell>
          <cell r="J78">
            <v>0</v>
          </cell>
        </row>
        <row r="79">
          <cell r="A79" t="str">
            <v>02-07</v>
          </cell>
          <cell r="B79" t="str">
            <v>Load into or unload from 45 gallon drums full, into or from railway wagons,lead upto 30m</v>
          </cell>
          <cell r="C79" t="str">
            <v>Each</v>
          </cell>
          <cell r="D79">
            <v>48.56</v>
          </cell>
          <cell r="E79">
            <v>48.56</v>
          </cell>
          <cell r="F79" t="str">
            <v>Each</v>
          </cell>
          <cell r="G79">
            <v>48.56</v>
          </cell>
          <cell r="H79">
            <v>48.56</v>
          </cell>
          <cell r="I79" t="str">
            <v xml:space="preserve">2.1, 2.2 , </v>
          </cell>
          <cell r="J79">
            <v>0</v>
          </cell>
        </row>
        <row r="80">
          <cell r="A80" t="str">
            <v>02-09-a</v>
          </cell>
          <cell r="B80" t="str">
            <v>Load or unload sleepers other than wooden, incl stacking, lead upto 30m : Broad gauge</v>
          </cell>
          <cell r="C80" t="str">
            <v>100 No.</v>
          </cell>
          <cell r="D80">
            <v>1618.5</v>
          </cell>
          <cell r="E80">
            <v>1618.5</v>
          </cell>
          <cell r="F80" t="str">
            <v>100 No.</v>
          </cell>
          <cell r="G80">
            <v>1618.5</v>
          </cell>
          <cell r="H80">
            <v>1618.5</v>
          </cell>
          <cell r="I80" t="str">
            <v xml:space="preserve">2.1, 2.2 , </v>
          </cell>
          <cell r="J80">
            <v>0</v>
          </cell>
        </row>
        <row r="81">
          <cell r="A81" t="str">
            <v>02-09-b</v>
          </cell>
          <cell r="B81" t="str">
            <v>Load or unload sleepers other than wooden, including stacking, lead upto 30m : Metre gauge</v>
          </cell>
          <cell r="C81" t="str">
            <v>100 No.</v>
          </cell>
          <cell r="D81">
            <v>809.25</v>
          </cell>
          <cell r="E81">
            <v>809.25</v>
          </cell>
          <cell r="F81" t="str">
            <v>100 No.</v>
          </cell>
          <cell r="G81">
            <v>809.25</v>
          </cell>
          <cell r="H81">
            <v>809.25</v>
          </cell>
          <cell r="I81" t="str">
            <v xml:space="preserve">2.1, 2.2 , </v>
          </cell>
          <cell r="J81" t="str">
            <v>DELETED</v>
          </cell>
        </row>
        <row r="82">
          <cell r="A82" t="str">
            <v>02-10</v>
          </cell>
          <cell r="B82" t="str">
            <v>Load or unload timber logs or shuttering into or from railway wagons, including stacking within 30m</v>
          </cell>
          <cell r="C82" t="str">
            <v>Tonne</v>
          </cell>
          <cell r="D82">
            <v>202.31</v>
          </cell>
          <cell r="E82">
            <v>202.31</v>
          </cell>
          <cell r="F82" t="str">
            <v>Tonne</v>
          </cell>
          <cell r="G82">
            <v>202.31</v>
          </cell>
          <cell r="H82">
            <v>202.31</v>
          </cell>
          <cell r="I82" t="str">
            <v xml:space="preserve">2.1, 2.2 , </v>
          </cell>
          <cell r="J82">
            <v>0</v>
          </cell>
        </row>
        <row r="83">
          <cell r="A83" t="str">
            <v>02-11</v>
          </cell>
          <cell r="B83" t="str">
            <v>Loading or unloading bhoosa in railway wagons lead upto 30m.</v>
          </cell>
          <cell r="C83" t="str">
            <v>Tonne</v>
          </cell>
          <cell r="D83">
            <v>739.98</v>
          </cell>
          <cell r="E83">
            <v>739.98</v>
          </cell>
          <cell r="F83" t="str">
            <v>Tonne</v>
          </cell>
          <cell r="G83">
            <v>739.98</v>
          </cell>
          <cell r="H83">
            <v>739.98</v>
          </cell>
          <cell r="I83" t="str">
            <v xml:space="preserve">2.1, 2.2 , </v>
          </cell>
          <cell r="J83">
            <v>0</v>
          </cell>
        </row>
        <row r="84">
          <cell r="A84" t="str">
            <v>02-12</v>
          </cell>
          <cell r="B84" t="str">
            <v>Load or unload timber scrap or wooden plugs into or from railway wagons &amp; stacking within 30m</v>
          </cell>
          <cell r="C84" t="str">
            <v>Tonne</v>
          </cell>
          <cell r="D84">
            <v>323.7</v>
          </cell>
          <cell r="E84">
            <v>323.7</v>
          </cell>
          <cell r="F84" t="str">
            <v>Tonne</v>
          </cell>
          <cell r="G84">
            <v>323.7</v>
          </cell>
          <cell r="H84">
            <v>323.7</v>
          </cell>
          <cell r="I84" t="str">
            <v xml:space="preserve">2.1, 2.2 , </v>
          </cell>
          <cell r="J84">
            <v>0</v>
          </cell>
        </row>
        <row r="85">
          <cell r="A85" t="str">
            <v>02-13</v>
          </cell>
          <cell r="B85" t="str">
            <v>Load or unload pitching stone/spawl from railway wagons of any guage including clearing 1.5m away</v>
          </cell>
          <cell r="C85" t="str">
            <v>100 cft</v>
          </cell>
          <cell r="D85">
            <v>239.54</v>
          </cell>
          <cell r="E85">
            <v>239.54</v>
          </cell>
          <cell r="F85" t="str">
            <v>m3</v>
          </cell>
          <cell r="G85">
            <v>84.59</v>
          </cell>
          <cell r="H85">
            <v>84.59</v>
          </cell>
          <cell r="I85" t="str">
            <v xml:space="preserve">2.1, 2.2 , </v>
          </cell>
          <cell r="J85">
            <v>0</v>
          </cell>
        </row>
        <row r="86">
          <cell r="A86" t="str">
            <v>02-14</v>
          </cell>
          <cell r="B86" t="str">
            <v>Loading or unloading building stone including clearing away 1.5m from rails</v>
          </cell>
          <cell r="C86" t="str">
            <v>100 cft</v>
          </cell>
          <cell r="D86">
            <v>310.75</v>
          </cell>
          <cell r="E86">
            <v>310.75</v>
          </cell>
          <cell r="F86" t="str">
            <v>m3</v>
          </cell>
          <cell r="G86">
            <v>109.74</v>
          </cell>
          <cell r="H86">
            <v>109.74</v>
          </cell>
          <cell r="I86" t="str">
            <v xml:space="preserve">2.1, 2.2 , </v>
          </cell>
          <cell r="J86">
            <v>0</v>
          </cell>
        </row>
        <row r="87">
          <cell r="A87" t="str">
            <v>02-15-a</v>
          </cell>
          <cell r="B87" t="str">
            <v>Unloading oil,bitumen or tar etc : Crude Oil (to be pumped from tank wagon into tank)</v>
          </cell>
          <cell r="C87" t="str">
            <v>1000 Ltr</v>
          </cell>
          <cell r="D87">
            <v>0</v>
          </cell>
          <cell r="E87">
            <v>45.56</v>
          </cell>
          <cell r="F87" t="str">
            <v>1000 Ltr</v>
          </cell>
          <cell r="G87">
            <v>0</v>
          </cell>
          <cell r="H87">
            <v>45.56</v>
          </cell>
          <cell r="I87" t="str">
            <v xml:space="preserve">2.1, 2.2 , </v>
          </cell>
          <cell r="J87" t="str">
            <v xml:space="preserve">The rate include checking and </v>
          </cell>
        </row>
        <row r="88">
          <cell r="A88" t="str">
            <v>02-15-b</v>
          </cell>
          <cell r="B88" t="str">
            <v>Unloading oil,bitumen or tar etc Crude oil (drained by gravity)</v>
          </cell>
          <cell r="C88" t="str">
            <v>1000 Ltr</v>
          </cell>
          <cell r="D88">
            <v>178.04</v>
          </cell>
          <cell r="E88">
            <v>178.04</v>
          </cell>
          <cell r="F88" t="str">
            <v>1000 Ltr</v>
          </cell>
          <cell r="G88">
            <v>178.04</v>
          </cell>
          <cell r="H88">
            <v>178.04</v>
          </cell>
          <cell r="I88" t="str">
            <v xml:space="preserve">2.1, 2.2 , </v>
          </cell>
          <cell r="J88">
            <v>0</v>
          </cell>
        </row>
        <row r="89">
          <cell r="A89" t="str">
            <v>02-15-c</v>
          </cell>
          <cell r="B89" t="str">
            <v>Unloading oil,bitumen or tar etc Crude oil materials from railway wagons</v>
          </cell>
          <cell r="C89" t="str">
            <v>Tonne</v>
          </cell>
          <cell r="D89">
            <v>46.13</v>
          </cell>
          <cell r="E89">
            <v>46.13</v>
          </cell>
          <cell r="F89" t="str">
            <v>Tonne</v>
          </cell>
          <cell r="G89">
            <v>46.13</v>
          </cell>
          <cell r="H89">
            <v>46.13</v>
          </cell>
          <cell r="I89" t="str">
            <v xml:space="preserve">2.1, 2.2 , </v>
          </cell>
          <cell r="J89">
            <v>0</v>
          </cell>
        </row>
        <row r="90">
          <cell r="A90" t="str">
            <v>02-15-d</v>
          </cell>
          <cell r="B90" t="str">
            <v>Unloading oil, bitumen or tar etc : Fuel Oil from tank into empty drums including stacking within 30m</v>
          </cell>
          <cell r="C90" t="str">
            <v>Tonne</v>
          </cell>
          <cell r="D90">
            <v>288.08999999999997</v>
          </cell>
          <cell r="E90">
            <v>288.08999999999997</v>
          </cell>
          <cell r="F90" t="str">
            <v>Tonne</v>
          </cell>
          <cell r="G90">
            <v>288.08999999999997</v>
          </cell>
          <cell r="H90">
            <v>288.08999999999997</v>
          </cell>
          <cell r="I90" t="str">
            <v xml:space="preserve">2.1, 2.2 , </v>
          </cell>
          <cell r="J90">
            <v>0</v>
          </cell>
        </row>
        <row r="91">
          <cell r="A91" t="str">
            <v>02-15-e</v>
          </cell>
          <cell r="B91" t="str">
            <v>Unloading oil,bitumen or tar etc Petrol (2 gallon tin)</v>
          </cell>
          <cell r="C91" t="str">
            <v>100 No.</v>
          </cell>
          <cell r="D91">
            <v>407.86</v>
          </cell>
          <cell r="E91">
            <v>407.86</v>
          </cell>
          <cell r="F91" t="str">
            <v>100 No.</v>
          </cell>
          <cell r="G91">
            <v>407.86</v>
          </cell>
          <cell r="H91">
            <v>407.86</v>
          </cell>
          <cell r="I91" t="str">
            <v xml:space="preserve">2.1, 2.2 , </v>
          </cell>
          <cell r="J91">
            <v>0</v>
          </cell>
        </row>
        <row r="92">
          <cell r="A92" t="str">
            <v>02-15-f</v>
          </cell>
          <cell r="B92" t="str">
            <v>Unloading oil, bitumen or tar etc Kerosine oil (4 gallon tin)</v>
          </cell>
          <cell r="C92" t="str">
            <v>100 No.</v>
          </cell>
          <cell r="D92">
            <v>809.25</v>
          </cell>
          <cell r="E92">
            <v>809.25</v>
          </cell>
          <cell r="F92" t="str">
            <v>100 No.</v>
          </cell>
          <cell r="G92">
            <v>809.25</v>
          </cell>
          <cell r="H92">
            <v>809.25</v>
          </cell>
          <cell r="I92" t="str">
            <v xml:space="preserve">2.1, 2.2 , </v>
          </cell>
          <cell r="J92">
            <v>0</v>
          </cell>
        </row>
        <row r="93">
          <cell r="A93" t="str">
            <v>02-15-g</v>
          </cell>
          <cell r="B93" t="str">
            <v>Unloading oil,bitumen or tar etc Tar &amp; Bitumen in drums with carriage upto 1 km</v>
          </cell>
          <cell r="C93" t="str">
            <v>100 No.</v>
          </cell>
          <cell r="D93">
            <v>0</v>
          </cell>
          <cell r="E93">
            <v>180.73</v>
          </cell>
          <cell r="F93" t="str">
            <v>100 No.</v>
          </cell>
          <cell r="G93">
            <v>0</v>
          </cell>
          <cell r="H93">
            <v>180.73</v>
          </cell>
          <cell r="I93" t="str">
            <v xml:space="preserve">2.1, 2.2 , </v>
          </cell>
          <cell r="J93">
            <v>0</v>
          </cell>
        </row>
        <row r="94">
          <cell r="A94" t="str">
            <v>02-16-a</v>
          </cell>
          <cell r="B94" t="str">
            <v>Unloading and stacking within 30m. lead Stone, spawl, brick bats, shingle, sand, lime etc</v>
          </cell>
          <cell r="C94" t="str">
            <v>100 cft</v>
          </cell>
          <cell r="D94">
            <v>323.7</v>
          </cell>
          <cell r="E94">
            <v>323.7</v>
          </cell>
          <cell r="F94" t="str">
            <v>m3</v>
          </cell>
          <cell r="G94">
            <v>114.31</v>
          </cell>
          <cell r="H94">
            <v>114.31</v>
          </cell>
          <cell r="I94" t="str">
            <v xml:space="preserve">2.1, 2.2 , </v>
          </cell>
          <cell r="J94">
            <v>0</v>
          </cell>
        </row>
        <row r="95">
          <cell r="A95" t="str">
            <v>02-16-b</v>
          </cell>
          <cell r="B95" t="str">
            <v>Unloading and stacking within 30m. lead Bricks</v>
          </cell>
          <cell r="C95" t="str">
            <v>1000 No.</v>
          </cell>
          <cell r="D95">
            <v>863.47</v>
          </cell>
          <cell r="E95">
            <v>863.47</v>
          </cell>
          <cell r="F95" t="str">
            <v>1000 No.</v>
          </cell>
          <cell r="G95">
            <v>863.47</v>
          </cell>
          <cell r="H95">
            <v>863.47</v>
          </cell>
          <cell r="I95" t="str">
            <v xml:space="preserve">2.1, 2.2 , </v>
          </cell>
          <cell r="J95">
            <v>0</v>
          </cell>
        </row>
        <row r="96">
          <cell r="A96" t="str">
            <v>02-16-c</v>
          </cell>
          <cell r="B96" t="str">
            <v>Unloading and stacking within 30m. lead Broad gauge wooden sleepers</v>
          </cell>
          <cell r="C96" t="str">
            <v>100 No.</v>
          </cell>
          <cell r="D96">
            <v>517.91999999999996</v>
          </cell>
          <cell r="E96">
            <v>517.91999999999996</v>
          </cell>
          <cell r="F96" t="str">
            <v>100 No.</v>
          </cell>
          <cell r="G96">
            <v>517.91999999999996</v>
          </cell>
          <cell r="H96">
            <v>517.91999999999996</v>
          </cell>
          <cell r="I96" t="str">
            <v xml:space="preserve">2.1, 2.2 , </v>
          </cell>
          <cell r="J96">
            <v>0</v>
          </cell>
        </row>
        <row r="97">
          <cell r="A97" t="str">
            <v>02-16-d</v>
          </cell>
          <cell r="B97" t="str">
            <v>Unloading and stacking within 30m. lead Metre gauge or narrow guage wooden sleepers</v>
          </cell>
          <cell r="C97" t="str">
            <v>100 No.</v>
          </cell>
          <cell r="D97">
            <v>308.32</v>
          </cell>
          <cell r="E97">
            <v>308.32</v>
          </cell>
          <cell r="F97" t="str">
            <v>100 No.</v>
          </cell>
          <cell r="G97">
            <v>308.32</v>
          </cell>
          <cell r="H97">
            <v>308.32</v>
          </cell>
          <cell r="I97" t="str">
            <v xml:space="preserve">2.1, 2.2 , </v>
          </cell>
          <cell r="J97">
            <v>0</v>
          </cell>
        </row>
        <row r="98">
          <cell r="A98" t="str">
            <v>02-16-e</v>
          </cell>
          <cell r="B98" t="str">
            <v>Unloading and stacking within 30m. lead Rails, girders, pipes, cement etc.</v>
          </cell>
          <cell r="C98" t="str">
            <v>Tonne</v>
          </cell>
          <cell r="D98">
            <v>143.88</v>
          </cell>
          <cell r="E98">
            <v>143.88</v>
          </cell>
          <cell r="F98" t="str">
            <v>Tonne</v>
          </cell>
          <cell r="G98">
            <v>143.88</v>
          </cell>
          <cell r="H98">
            <v>143.88</v>
          </cell>
          <cell r="I98" t="str">
            <v xml:space="preserve">2.1, 2.2 , </v>
          </cell>
          <cell r="J98">
            <v>0</v>
          </cell>
        </row>
        <row r="99">
          <cell r="A99" t="str">
            <v>02-16-f</v>
          </cell>
          <cell r="B99" t="str">
            <v>Unloading and stacking within 30m. lead Bridge and crossing timbers, etc.</v>
          </cell>
          <cell r="C99" t="str">
            <v>100 No.</v>
          </cell>
          <cell r="D99">
            <v>1726.37</v>
          </cell>
          <cell r="E99">
            <v>1726.37</v>
          </cell>
          <cell r="F99" t="str">
            <v>100 No.</v>
          </cell>
          <cell r="G99">
            <v>1726.37</v>
          </cell>
          <cell r="H99">
            <v>1726.37</v>
          </cell>
          <cell r="I99" t="str">
            <v xml:space="preserve">2.1, 2.2 , </v>
          </cell>
          <cell r="J99">
            <v>0</v>
          </cell>
        </row>
        <row r="100">
          <cell r="A100" t="str">
            <v>02-17</v>
          </cell>
          <cell r="B100" t="str">
            <v>Load into wagons girders, rails, MS bars, pipes etc. including 30m lead &amp; stacking inside wagons</v>
          </cell>
          <cell r="C100" t="str">
            <v>Tonne</v>
          </cell>
          <cell r="D100">
            <v>323.7</v>
          </cell>
          <cell r="E100">
            <v>323.7</v>
          </cell>
          <cell r="F100" t="str">
            <v>Tonne</v>
          </cell>
          <cell r="G100">
            <v>323.7</v>
          </cell>
          <cell r="H100">
            <v>323.7</v>
          </cell>
          <cell r="I100">
            <v>2.1</v>
          </cell>
          <cell r="J100">
            <v>0</v>
          </cell>
        </row>
        <row r="101">
          <cell r="A101" t="str">
            <v>02-18</v>
          </cell>
          <cell r="B101" t="str">
            <v>Unload from wagons girders, rails, MS bars, girder etc. including 30m lead but excluding stacking</v>
          </cell>
          <cell r="C101" t="str">
            <v>Tonne</v>
          </cell>
          <cell r="D101">
            <v>184.99</v>
          </cell>
          <cell r="E101">
            <v>184.99</v>
          </cell>
          <cell r="F101" t="str">
            <v>Tonne</v>
          </cell>
          <cell r="G101">
            <v>184.99</v>
          </cell>
          <cell r="H101">
            <v>184.99</v>
          </cell>
          <cell r="I101">
            <v>2.2000000000000002</v>
          </cell>
          <cell r="J101">
            <v>0</v>
          </cell>
        </row>
        <row r="102">
          <cell r="A102" t="str">
            <v>02-19</v>
          </cell>
          <cell r="B102" t="str">
            <v>Load into wagons wooden broad guage sleepers including 30m lead &amp; stacking</v>
          </cell>
          <cell r="C102" t="str">
            <v>100 No.</v>
          </cell>
          <cell r="D102">
            <v>1294.8</v>
          </cell>
          <cell r="E102">
            <v>1294.8</v>
          </cell>
          <cell r="F102" t="str">
            <v>100 No.</v>
          </cell>
          <cell r="G102">
            <v>1294.8</v>
          </cell>
          <cell r="H102">
            <v>1294.8</v>
          </cell>
          <cell r="I102">
            <v>2.1</v>
          </cell>
          <cell r="J102">
            <v>0</v>
          </cell>
        </row>
        <row r="103">
          <cell r="A103" t="str">
            <v>02-20</v>
          </cell>
          <cell r="B103" t="str">
            <v>Unload wooden broad gauge sleepers from wagons including 30m lead and stacking</v>
          </cell>
          <cell r="C103" t="str">
            <v>100 No.</v>
          </cell>
          <cell r="D103">
            <v>616.57000000000005</v>
          </cell>
          <cell r="E103">
            <v>616.57000000000005</v>
          </cell>
          <cell r="F103" t="str">
            <v>100 No.</v>
          </cell>
          <cell r="G103">
            <v>616.57000000000005</v>
          </cell>
          <cell r="H103">
            <v>616.57000000000005</v>
          </cell>
          <cell r="I103">
            <v>2.2000000000000002</v>
          </cell>
          <cell r="J103">
            <v>0</v>
          </cell>
        </row>
        <row r="104">
          <cell r="A104" t="str">
            <v>02-21</v>
          </cell>
          <cell r="B104" t="str">
            <v>Loading metre gauge or narrow guage wooden sleepers including 30m lead &amp; stack inside wagons</v>
          </cell>
          <cell r="C104" t="str">
            <v>100 No.</v>
          </cell>
          <cell r="D104">
            <v>647.4</v>
          </cell>
          <cell r="E104">
            <v>647.4</v>
          </cell>
          <cell r="F104" t="str">
            <v>100 No.</v>
          </cell>
          <cell r="G104">
            <v>647.4</v>
          </cell>
          <cell r="H104">
            <v>647.4</v>
          </cell>
          <cell r="I104">
            <v>2.1</v>
          </cell>
          <cell r="J104">
            <v>0</v>
          </cell>
        </row>
        <row r="105">
          <cell r="A105" t="str">
            <v>02-22</v>
          </cell>
          <cell r="B105" t="str">
            <v>Unloading metre gauge or narrow guage wooden sleepers including 30m lead but excluding stacking</v>
          </cell>
          <cell r="C105" t="str">
            <v>100 No.</v>
          </cell>
          <cell r="D105">
            <v>340.78</v>
          </cell>
          <cell r="E105">
            <v>340.78</v>
          </cell>
          <cell r="F105" t="str">
            <v>100 No.</v>
          </cell>
          <cell r="G105">
            <v>340.78</v>
          </cell>
          <cell r="H105">
            <v>340.78</v>
          </cell>
          <cell r="I105">
            <v>2.2000000000000002</v>
          </cell>
          <cell r="J105">
            <v>0</v>
          </cell>
        </row>
        <row r="106">
          <cell r="A106" t="str">
            <v>02-23</v>
          </cell>
          <cell r="B106" t="str">
            <v>Loading bridge and crossing timber including 30m lead &amp; stacking</v>
          </cell>
          <cell r="C106" t="str">
            <v>100 No.</v>
          </cell>
          <cell r="D106">
            <v>2589.6</v>
          </cell>
          <cell r="E106">
            <v>2589.6</v>
          </cell>
          <cell r="F106" t="str">
            <v>100 No.</v>
          </cell>
          <cell r="G106">
            <v>2589.6</v>
          </cell>
          <cell r="H106">
            <v>2589.6</v>
          </cell>
          <cell r="I106">
            <v>2.1</v>
          </cell>
          <cell r="J106">
            <v>0</v>
          </cell>
        </row>
        <row r="107">
          <cell r="A107" t="str">
            <v>02-24</v>
          </cell>
          <cell r="B107" t="str">
            <v>Unloading bridge and crossing timbers including 30m lead but excluding stacking</v>
          </cell>
          <cell r="C107" t="str">
            <v>100 No.</v>
          </cell>
          <cell r="D107">
            <v>1294.8</v>
          </cell>
          <cell r="E107">
            <v>1294.8</v>
          </cell>
          <cell r="F107" t="str">
            <v>100 No.</v>
          </cell>
          <cell r="G107">
            <v>1294.8</v>
          </cell>
          <cell r="H107">
            <v>1294.8</v>
          </cell>
          <cell r="I107" t="str">
            <v>2.1 , 2.2</v>
          </cell>
          <cell r="J107">
            <v>0</v>
          </cell>
        </row>
        <row r="108">
          <cell r="A108" t="str">
            <v>02-25</v>
          </cell>
          <cell r="B108" t="str">
            <v>Load and unload bitumen, asphalt, tar in drums, into or from railway wagons, lead upto 30m</v>
          </cell>
          <cell r="C108">
            <v>0</v>
          </cell>
          <cell r="D108">
            <v>0</v>
          </cell>
          <cell r="E108" t="str">
            <v>Tonne</v>
          </cell>
          <cell r="F108">
            <v>194.22</v>
          </cell>
          <cell r="G108">
            <v>194.22</v>
          </cell>
          <cell r="H108">
            <v>0</v>
          </cell>
          <cell r="I108" t="str">
            <v>Tonne</v>
          </cell>
          <cell r="J108">
            <v>194.22</v>
          </cell>
        </row>
        <row r="109">
          <cell r="A109" t="str">
            <v>03-01-a</v>
          </cell>
          <cell r="B109" t="str">
            <v>Earth excavation undressed upto single throw of kassi phaorah or shovel etc : in ashes, sand, soft soil or silt clearance</v>
          </cell>
          <cell r="C109" t="str">
            <v>1000 Cft</v>
          </cell>
          <cell r="D109">
            <v>3034.69</v>
          </cell>
          <cell r="E109">
            <v>3034.69</v>
          </cell>
          <cell r="F109" t="str">
            <v>m3</v>
          </cell>
          <cell r="G109">
            <v>107.17</v>
          </cell>
          <cell r="H109">
            <v>107.17</v>
          </cell>
          <cell r="I109" t="str">
            <v xml:space="preserve">3.2.4.1 , </v>
          </cell>
          <cell r="J109">
            <v>0</v>
          </cell>
        </row>
        <row r="110">
          <cell r="A110" t="str">
            <v>03-01-b</v>
          </cell>
          <cell r="B110" t="str">
            <v>Earth excavation undressed upto single throw of kassi phaorah or shove etc : in ordinary soil,</v>
          </cell>
          <cell r="C110" t="str">
            <v>1000 Cft</v>
          </cell>
          <cell r="D110">
            <v>3641.63</v>
          </cell>
          <cell r="E110">
            <v>3641.63</v>
          </cell>
          <cell r="F110" t="str">
            <v>m3</v>
          </cell>
          <cell r="G110">
            <v>128.6</v>
          </cell>
          <cell r="H110">
            <v>128.6</v>
          </cell>
          <cell r="I110" t="str">
            <v>3.2.4.1</v>
          </cell>
          <cell r="J110">
            <v>0</v>
          </cell>
        </row>
        <row r="111">
          <cell r="A111" t="str">
            <v>03-02-a</v>
          </cell>
          <cell r="B111" t="str">
            <v>Earth excavation in ashes, sand &amp; soft soil or silt clearance, undressed lead upto 15m.</v>
          </cell>
          <cell r="C111" t="str">
            <v>1000 Cft</v>
          </cell>
          <cell r="D111">
            <v>4467.0600000000004</v>
          </cell>
          <cell r="E111">
            <v>4467.0600000000004</v>
          </cell>
          <cell r="F111" t="str">
            <v>m3</v>
          </cell>
          <cell r="G111">
            <v>157.75</v>
          </cell>
          <cell r="H111">
            <v>157.75</v>
          </cell>
          <cell r="I111" t="str">
            <v xml:space="preserve">3.2.4.1 , </v>
          </cell>
          <cell r="J111">
            <v>0</v>
          </cell>
        </row>
        <row r="112">
          <cell r="A112" t="str">
            <v>03-02-b</v>
          </cell>
          <cell r="B112" t="str">
            <v>Earth excavation in ashes, sand, shingle &amp; soft soil or silt clearance by mechanical means undressed lead upto 15m.</v>
          </cell>
          <cell r="C112" t="str">
            <v>1000 Cft</v>
          </cell>
          <cell r="D112">
            <v>0</v>
          </cell>
          <cell r="E112">
            <v>2448.2199999999998</v>
          </cell>
          <cell r="F112" t="str">
            <v>m3</v>
          </cell>
          <cell r="G112">
            <v>0</v>
          </cell>
          <cell r="H112">
            <v>86.46</v>
          </cell>
          <cell r="I112" t="str">
            <v xml:space="preserve">3.2.4.1 , </v>
          </cell>
          <cell r="J112">
            <v>0</v>
          </cell>
        </row>
        <row r="113">
          <cell r="A113" t="str">
            <v>03-03-a</v>
          </cell>
          <cell r="B113" t="str">
            <v>Excavate Unsuitable Common Material</v>
          </cell>
          <cell r="C113" t="str">
            <v>1000 Cft</v>
          </cell>
          <cell r="D113">
            <v>0</v>
          </cell>
          <cell r="E113">
            <v>4285.67</v>
          </cell>
          <cell r="F113" t="str">
            <v>m3</v>
          </cell>
          <cell r="G113">
            <v>0</v>
          </cell>
          <cell r="H113">
            <v>151.35</v>
          </cell>
          <cell r="I113" t="str">
            <v>3.9.5</v>
          </cell>
          <cell r="J113">
            <v>0</v>
          </cell>
        </row>
        <row r="114">
          <cell r="A114" t="str">
            <v>03-03-b</v>
          </cell>
          <cell r="B114" t="str">
            <v>Excavate Unsuitable Hard Rock Material</v>
          </cell>
          <cell r="C114" t="str">
            <v>1000 Cft</v>
          </cell>
          <cell r="D114">
            <v>0</v>
          </cell>
          <cell r="E114">
            <v>13063.62</v>
          </cell>
          <cell r="F114" t="str">
            <v>m3</v>
          </cell>
          <cell r="G114">
            <v>0</v>
          </cell>
          <cell r="H114">
            <v>461.34</v>
          </cell>
          <cell r="I114" t="str">
            <v>3.9.5</v>
          </cell>
          <cell r="J114">
            <v>0</v>
          </cell>
        </row>
        <row r="115">
          <cell r="A115" t="str">
            <v>03-03-c</v>
          </cell>
          <cell r="B115" t="str">
            <v>Excavate Unsuitable Medium Rock Material</v>
          </cell>
          <cell r="C115" t="str">
            <v>1000 Cft</v>
          </cell>
          <cell r="D115">
            <v>0</v>
          </cell>
          <cell r="E115">
            <v>6965.65</v>
          </cell>
          <cell r="F115" t="str">
            <v>m3</v>
          </cell>
          <cell r="G115">
            <v>0</v>
          </cell>
          <cell r="H115">
            <v>245.99</v>
          </cell>
          <cell r="I115" t="str">
            <v>3.9.5</v>
          </cell>
          <cell r="J115">
            <v>0</v>
          </cell>
        </row>
        <row r="116">
          <cell r="A116" t="str">
            <v>03-03-d</v>
          </cell>
          <cell r="B116" t="str">
            <v>Excavate Unsuitable Soft Material</v>
          </cell>
          <cell r="C116" t="str">
            <v>1000 Cft</v>
          </cell>
          <cell r="D116">
            <v>0</v>
          </cell>
          <cell r="E116">
            <v>4427.79</v>
          </cell>
          <cell r="F116" t="str">
            <v>m3</v>
          </cell>
          <cell r="G116">
            <v>0</v>
          </cell>
          <cell r="H116">
            <v>156.37</v>
          </cell>
          <cell r="I116" t="str">
            <v>3.9.5</v>
          </cell>
          <cell r="J116">
            <v>0</v>
          </cell>
        </row>
        <row r="117">
          <cell r="A117" t="str">
            <v>03-03-e</v>
          </cell>
          <cell r="B117" t="str">
            <v>Excavate Surplus Common Material</v>
          </cell>
          <cell r="C117" t="str">
            <v>1000 Cft</v>
          </cell>
          <cell r="D117">
            <v>0</v>
          </cell>
          <cell r="E117">
            <v>3897.45</v>
          </cell>
          <cell r="F117" t="str">
            <v>m3</v>
          </cell>
          <cell r="G117">
            <v>0</v>
          </cell>
          <cell r="H117">
            <v>137.63999999999999</v>
          </cell>
          <cell r="I117" t="str">
            <v>3.9.5</v>
          </cell>
          <cell r="J117">
            <v>0</v>
          </cell>
        </row>
        <row r="118">
          <cell r="A118" t="str">
            <v>03-03-f</v>
          </cell>
          <cell r="B118" t="str">
            <v>Excavate Surplus Hard Rock Material</v>
          </cell>
          <cell r="C118" t="str">
            <v>1000 Cft</v>
          </cell>
          <cell r="D118">
            <v>0</v>
          </cell>
          <cell r="E118">
            <v>13658.97</v>
          </cell>
          <cell r="F118" t="str">
            <v>m3</v>
          </cell>
          <cell r="G118">
            <v>0</v>
          </cell>
          <cell r="H118">
            <v>482.36</v>
          </cell>
          <cell r="I118" t="str">
            <v>3.9.5</v>
          </cell>
          <cell r="J118">
            <v>0</v>
          </cell>
        </row>
        <row r="119">
          <cell r="A119" t="str">
            <v>03-03-g</v>
          </cell>
          <cell r="B119" t="str">
            <v>Excavate Surplus Medium Rock Material</v>
          </cell>
          <cell r="C119" t="str">
            <v>1000 Cft</v>
          </cell>
          <cell r="D119">
            <v>0</v>
          </cell>
          <cell r="E119">
            <v>11918.7</v>
          </cell>
          <cell r="F119" t="str">
            <v>m3</v>
          </cell>
          <cell r="G119">
            <v>0</v>
          </cell>
          <cell r="H119">
            <v>420.91</v>
          </cell>
          <cell r="I119" t="str">
            <v>3.9.5</v>
          </cell>
          <cell r="J119">
            <v>0</v>
          </cell>
        </row>
        <row r="120">
          <cell r="A120" t="str">
            <v>03-03-h</v>
          </cell>
          <cell r="B120" t="str">
            <v>Excavate Surplus Soft Rock Material</v>
          </cell>
          <cell r="C120" t="str">
            <v>1000 Cft</v>
          </cell>
          <cell r="D120">
            <v>0</v>
          </cell>
          <cell r="E120">
            <v>8998.9500000000007</v>
          </cell>
          <cell r="F120" t="str">
            <v>m3</v>
          </cell>
          <cell r="G120">
            <v>0</v>
          </cell>
          <cell r="H120">
            <v>317.8</v>
          </cell>
          <cell r="I120" t="str">
            <v>3.9.5</v>
          </cell>
          <cell r="J120">
            <v>0</v>
          </cell>
        </row>
        <row r="121">
          <cell r="A121" t="str">
            <v>03-04-a</v>
          </cell>
          <cell r="B121" t="str">
            <v>Bed clearance and dressing slopes of drains including removing of weeds and roots etc. Excavated material undressed within 15m</v>
          </cell>
          <cell r="C121" t="str">
            <v>1000 Cft</v>
          </cell>
          <cell r="D121">
            <v>4531.8</v>
          </cell>
          <cell r="E121">
            <v>4531.8</v>
          </cell>
          <cell r="F121" t="str">
            <v>m3</v>
          </cell>
          <cell r="G121">
            <v>160.04</v>
          </cell>
          <cell r="H121">
            <v>160.04</v>
          </cell>
          <cell r="I121">
            <v>3.7</v>
          </cell>
          <cell r="J121" t="str">
            <v xml:space="preserve">The rate is aplicable where the </v>
          </cell>
        </row>
        <row r="122">
          <cell r="A122" t="str">
            <v>03-04-b</v>
          </cell>
          <cell r="B122" t="str">
            <v>Bed clearance and dressing slopes of drains including removing of weeds and roots etc. Excavated material dressed within 15m lead</v>
          </cell>
          <cell r="C122" t="str">
            <v>1000 Cft</v>
          </cell>
          <cell r="D122">
            <v>4887.87</v>
          </cell>
          <cell r="E122">
            <v>4887.87</v>
          </cell>
          <cell r="F122" t="str">
            <v>m3</v>
          </cell>
          <cell r="G122">
            <v>172.61</v>
          </cell>
          <cell r="H122">
            <v>172.61</v>
          </cell>
          <cell r="I122">
            <v>3.7</v>
          </cell>
          <cell r="J122">
            <v>0</v>
          </cell>
        </row>
        <row r="123">
          <cell r="A123" t="str">
            <v>03-05-a</v>
          </cell>
          <cell r="B123" t="str">
            <v>Borrowpit excavation undressed lead upto 30m in Ordinary soil</v>
          </cell>
          <cell r="C123" t="str">
            <v>1000 Cft</v>
          </cell>
          <cell r="D123">
            <v>0</v>
          </cell>
          <cell r="E123">
            <v>6098.97</v>
          </cell>
          <cell r="F123" t="str">
            <v>m3</v>
          </cell>
          <cell r="G123">
            <v>0</v>
          </cell>
          <cell r="H123">
            <v>215.38</v>
          </cell>
          <cell r="I123" t="str">
            <v>3.2.1.2</v>
          </cell>
          <cell r="J123">
            <v>0</v>
          </cell>
        </row>
        <row r="124">
          <cell r="A124" t="str">
            <v>03-05-b</v>
          </cell>
          <cell r="B124" t="str">
            <v>Borrowpit excavation undressed lead upto 30m in Hard soil</v>
          </cell>
          <cell r="C124" t="str">
            <v>1000 Cft</v>
          </cell>
          <cell r="D124">
            <v>0</v>
          </cell>
          <cell r="E124">
            <v>7361.62</v>
          </cell>
          <cell r="F124" t="str">
            <v>m3</v>
          </cell>
          <cell r="G124">
            <v>0</v>
          </cell>
          <cell r="H124">
            <v>259.97000000000003</v>
          </cell>
          <cell r="I124" t="str">
            <v>3.2.1.2</v>
          </cell>
          <cell r="J124">
            <v>0</v>
          </cell>
        </row>
        <row r="125">
          <cell r="A125" t="str">
            <v>03-05-c</v>
          </cell>
          <cell r="B125" t="str">
            <v>Borrowpit excavation undressed lead upto 30m in shingle/gravel formation</v>
          </cell>
          <cell r="C125" t="str">
            <v>1000 Cft</v>
          </cell>
          <cell r="D125">
            <v>0</v>
          </cell>
          <cell r="E125">
            <v>10526.49</v>
          </cell>
          <cell r="F125" t="str">
            <v>m3</v>
          </cell>
          <cell r="G125">
            <v>0</v>
          </cell>
          <cell r="H125">
            <v>371.74</v>
          </cell>
          <cell r="I125" t="str">
            <v>3.2.1.2</v>
          </cell>
          <cell r="J125">
            <v>0</v>
          </cell>
        </row>
        <row r="126">
          <cell r="A126" t="str">
            <v>03-06-a</v>
          </cell>
          <cell r="B126" t="str">
            <v>Embankment formation in ordinary soil &amp; compaction by mechanical means at optimum moistures content to 95% to 100% max. modified. AASHTO dry density (borrow area).</v>
          </cell>
          <cell r="C126" t="str">
            <v>1000 Cft</v>
          </cell>
          <cell r="D126">
            <v>1736.65</v>
          </cell>
          <cell r="E126">
            <v>11408.97</v>
          </cell>
          <cell r="F126" t="str">
            <v>m3</v>
          </cell>
          <cell r="G126">
            <v>61.33</v>
          </cell>
          <cell r="H126">
            <v>402.9</v>
          </cell>
          <cell r="I126" t="str">
            <v xml:space="preserve">3.3.1 , </v>
          </cell>
          <cell r="J126" t="str">
            <v xml:space="preserve">The rate includes hire charges of </v>
          </cell>
        </row>
        <row r="127">
          <cell r="A127" t="str">
            <v>03-06-b</v>
          </cell>
          <cell r="B127" t="str">
            <v>Embankment formation in ordinary soil &amp; compaction by mechanical means at optimum moistures content to 90% max. modified AASHTO dry density (borrow area).</v>
          </cell>
          <cell r="C127" t="str">
            <v>1000 Cft</v>
          </cell>
          <cell r="D127">
            <v>1736.65</v>
          </cell>
          <cell r="E127">
            <v>10507.78</v>
          </cell>
          <cell r="F127" t="str">
            <v>m3</v>
          </cell>
          <cell r="G127">
            <v>61.33</v>
          </cell>
          <cell r="H127">
            <v>371.08</v>
          </cell>
          <cell r="I127" t="str">
            <v xml:space="preserve">3.3.1 , </v>
          </cell>
          <cell r="J127">
            <v>0</v>
          </cell>
        </row>
        <row r="128">
          <cell r="A128" t="str">
            <v>03-06-c</v>
          </cell>
          <cell r="B128" t="str">
            <v>Embankment formation in ordinary soil &amp; compaction by mechanical means at optimum moistures content to 85% max. modified AASHTO dry density (borrow area).</v>
          </cell>
          <cell r="C128" t="str">
            <v>1000 Cft</v>
          </cell>
          <cell r="D128">
            <v>1736.65</v>
          </cell>
          <cell r="E128">
            <v>9606.59</v>
          </cell>
          <cell r="F128" t="str">
            <v>m3</v>
          </cell>
          <cell r="G128">
            <v>61.33</v>
          </cell>
          <cell r="H128">
            <v>339.25</v>
          </cell>
          <cell r="I128" t="str">
            <v xml:space="preserve">3.3.1 , </v>
          </cell>
          <cell r="J128">
            <v>0</v>
          </cell>
        </row>
        <row r="129">
          <cell r="A129" t="str">
            <v>03-07-a</v>
          </cell>
          <cell r="B129" t="str">
            <v>Earth fill in lawns including dressing &amp; compaction with earth available from cutting/excavation</v>
          </cell>
          <cell r="C129" t="str">
            <v>1000 Cft</v>
          </cell>
          <cell r="D129">
            <v>4046.25</v>
          </cell>
          <cell r="E129">
            <v>4046.25</v>
          </cell>
          <cell r="F129" t="str">
            <v>m3</v>
          </cell>
          <cell r="G129">
            <v>142.88999999999999</v>
          </cell>
          <cell r="H129">
            <v>142.88999999999999</v>
          </cell>
          <cell r="I129">
            <v>3.15</v>
          </cell>
          <cell r="J129">
            <v>0</v>
          </cell>
        </row>
        <row r="130">
          <cell r="A130" t="str">
            <v>03-07-b</v>
          </cell>
          <cell r="B130" t="str">
            <v>Earth fill in lawns including dressing &amp; compaction with suitable earth borrowed.</v>
          </cell>
          <cell r="C130" t="str">
            <v>1000 Cft</v>
          </cell>
          <cell r="D130">
            <v>8248.1299999999992</v>
          </cell>
          <cell r="E130">
            <v>8248.1299999999992</v>
          </cell>
          <cell r="F130" t="str">
            <v>m3</v>
          </cell>
          <cell r="G130">
            <v>291.27999999999997</v>
          </cell>
          <cell r="H130">
            <v>291.27999999999997</v>
          </cell>
          <cell r="I130">
            <v>3.15</v>
          </cell>
          <cell r="J130">
            <v>0</v>
          </cell>
        </row>
        <row r="131">
          <cell r="A131" t="str">
            <v>03-08</v>
          </cell>
          <cell r="B131" t="str">
            <v>Furnishing And Planting Of Trees Including Maintenance For 2 Years</v>
          </cell>
          <cell r="C131" t="str">
            <v>Each</v>
          </cell>
          <cell r="D131">
            <v>216.8</v>
          </cell>
          <cell r="E131">
            <v>1003.11</v>
          </cell>
          <cell r="F131" t="str">
            <v>Each</v>
          </cell>
          <cell r="G131">
            <v>216.8</v>
          </cell>
          <cell r="H131">
            <v>1003.11</v>
          </cell>
          <cell r="I131">
            <v>3.15</v>
          </cell>
          <cell r="J131">
            <v>0</v>
          </cell>
        </row>
        <row r="132">
          <cell r="A132" t="str">
            <v>03-09-a</v>
          </cell>
          <cell r="B132" t="str">
            <v>Earth excavation in open cut upto 1.5m depth for drains etc &amp; disposal : in Ordinary Soil</v>
          </cell>
          <cell r="C132" t="str">
            <v>1000 Cft</v>
          </cell>
          <cell r="D132">
            <v>0</v>
          </cell>
          <cell r="E132">
            <v>6694.29</v>
          </cell>
          <cell r="F132" t="str">
            <v>m3</v>
          </cell>
          <cell r="G132">
            <v>0</v>
          </cell>
          <cell r="H132">
            <v>236.41</v>
          </cell>
          <cell r="I132" t="str">
            <v xml:space="preserve">3.2.4, </v>
          </cell>
          <cell r="J132">
            <v>0</v>
          </cell>
        </row>
        <row r="133">
          <cell r="A133" t="str">
            <v>03-09-b</v>
          </cell>
          <cell r="B133" t="str">
            <v>Earth excavation in open cut upto 1.5m depth for drains etc &amp; disposal : in Hard Soil</v>
          </cell>
          <cell r="C133" t="str">
            <v>1000 Cft</v>
          </cell>
          <cell r="D133">
            <v>0</v>
          </cell>
          <cell r="E133">
            <v>8231.7999999999993</v>
          </cell>
          <cell r="F133" t="str">
            <v>m3</v>
          </cell>
          <cell r="G133">
            <v>0</v>
          </cell>
          <cell r="H133">
            <v>290.7</v>
          </cell>
          <cell r="I133" t="str">
            <v xml:space="preserve">3.2.4, </v>
          </cell>
          <cell r="J133">
            <v>0</v>
          </cell>
        </row>
        <row r="134">
          <cell r="A134" t="str">
            <v>03-09-c</v>
          </cell>
          <cell r="B134" t="str">
            <v>Earth excavation in open cut upto 1.5m depth for drains etc &amp; disposal : in Very hard Soil</v>
          </cell>
          <cell r="C134" t="str">
            <v>1000 Cft</v>
          </cell>
          <cell r="D134">
            <v>0</v>
          </cell>
          <cell r="E134">
            <v>9242.19</v>
          </cell>
          <cell r="F134" t="str">
            <v>m3</v>
          </cell>
          <cell r="G134">
            <v>0</v>
          </cell>
          <cell r="H134">
            <v>326.39</v>
          </cell>
          <cell r="I134" t="str">
            <v xml:space="preserve">3.2.4, </v>
          </cell>
          <cell r="J134">
            <v>0</v>
          </cell>
        </row>
        <row r="135">
          <cell r="A135" t="str">
            <v>03-09-d</v>
          </cell>
          <cell r="B135" t="str">
            <v>Earth excavation in open cut upto 1.5m depth for drains etc &amp; disposal : in Gravel &amp; shingle</v>
          </cell>
          <cell r="C135" t="str">
            <v>1000 Cft</v>
          </cell>
          <cell r="D135">
            <v>0</v>
          </cell>
          <cell r="E135">
            <v>10621.39</v>
          </cell>
          <cell r="F135" t="str">
            <v>m3</v>
          </cell>
          <cell r="G135">
            <v>0</v>
          </cell>
          <cell r="H135">
            <v>375.09</v>
          </cell>
          <cell r="I135" t="str">
            <v xml:space="preserve">3.2.4, </v>
          </cell>
          <cell r="J135">
            <v>0</v>
          </cell>
        </row>
        <row r="136">
          <cell r="A136" t="str">
            <v>03-10-a</v>
          </cell>
          <cell r="B136" t="str">
            <v>Earth excavation in open cut 1.5m - 3m depth for Surface Water Drains etc &amp; disposal : in Ordinary Soil</v>
          </cell>
          <cell r="C136" t="str">
            <v>1000 Cft</v>
          </cell>
          <cell r="D136">
            <v>0</v>
          </cell>
          <cell r="E136">
            <v>6694.66</v>
          </cell>
          <cell r="F136" t="str">
            <v>m3</v>
          </cell>
          <cell r="G136">
            <v>0</v>
          </cell>
          <cell r="H136">
            <v>236.42</v>
          </cell>
          <cell r="I136" t="str">
            <v xml:space="preserve">3.2.4, </v>
          </cell>
          <cell r="J136">
            <v>0</v>
          </cell>
        </row>
        <row r="137">
          <cell r="A137" t="str">
            <v>03-10-b</v>
          </cell>
          <cell r="B137" t="str">
            <v>Earth excavation in open cut 1.5m - 3m depth for Surface Water Drains etc &amp; disposal : in Hard Soil</v>
          </cell>
          <cell r="C137" t="str">
            <v>1000 Cft</v>
          </cell>
          <cell r="D137">
            <v>0</v>
          </cell>
          <cell r="E137">
            <v>8231.7999999999993</v>
          </cell>
          <cell r="F137" t="str">
            <v>m3</v>
          </cell>
          <cell r="G137">
            <v>0</v>
          </cell>
          <cell r="H137">
            <v>290.7</v>
          </cell>
          <cell r="I137" t="str">
            <v xml:space="preserve">3.2.4 , </v>
          </cell>
          <cell r="J137">
            <v>0</v>
          </cell>
        </row>
        <row r="138">
          <cell r="A138" t="str">
            <v>03-10-c</v>
          </cell>
          <cell r="B138" t="str">
            <v>Earth excavation in open cut 1.5m - 3m depth for Surface Water Drains etc &amp; disposal : in Very Hard Soil</v>
          </cell>
          <cell r="C138" t="str">
            <v>1000 Cft</v>
          </cell>
          <cell r="D138">
            <v>0</v>
          </cell>
          <cell r="E138">
            <v>9163.36</v>
          </cell>
          <cell r="F138" t="str">
            <v>m3</v>
          </cell>
          <cell r="G138">
            <v>0</v>
          </cell>
          <cell r="H138">
            <v>323.60000000000002</v>
          </cell>
          <cell r="I138" t="str">
            <v xml:space="preserve">3.2.4, </v>
          </cell>
          <cell r="J138">
            <v>0</v>
          </cell>
        </row>
        <row r="139">
          <cell r="A139" t="str">
            <v>03-10-d</v>
          </cell>
          <cell r="B139" t="str">
            <v>Earth excavation in open cut 1.5m - 3m depth for drains etc &amp; disposal : in Gravel &amp; shingle</v>
          </cell>
          <cell r="C139" t="str">
            <v>1000 Cft</v>
          </cell>
          <cell r="D139">
            <v>0</v>
          </cell>
          <cell r="E139">
            <v>10094.92</v>
          </cell>
          <cell r="F139" t="str">
            <v>m3</v>
          </cell>
          <cell r="G139">
            <v>0</v>
          </cell>
          <cell r="H139">
            <v>356.5</v>
          </cell>
          <cell r="I139" t="str">
            <v xml:space="preserve">3.2.4, </v>
          </cell>
          <cell r="J139">
            <v>0</v>
          </cell>
        </row>
        <row r="140">
          <cell r="A140" t="str">
            <v>03-11-a</v>
          </cell>
          <cell r="B140" t="str">
            <v>Excavation in shingle or gravel formation &amp; rock not requiring blast, undressed, 50m lead : Dry</v>
          </cell>
          <cell r="C140" t="str">
            <v>1000 Cft</v>
          </cell>
          <cell r="D140">
            <v>0</v>
          </cell>
          <cell r="E140">
            <v>6399.28</v>
          </cell>
          <cell r="F140" t="str">
            <v>m3</v>
          </cell>
          <cell r="G140">
            <v>0</v>
          </cell>
          <cell r="H140">
            <v>225.99</v>
          </cell>
          <cell r="I140">
            <v>3.2</v>
          </cell>
          <cell r="J140">
            <v>0</v>
          </cell>
        </row>
        <row r="141">
          <cell r="A141" t="str">
            <v>03-11-b</v>
          </cell>
          <cell r="B141" t="str">
            <v>Excavation in shingle or gravel formation &amp; rock not requiring blast, undressed, 50m lead : Wet</v>
          </cell>
          <cell r="C141" t="str">
            <v>1000 Cft</v>
          </cell>
          <cell r="D141">
            <v>0</v>
          </cell>
          <cell r="E141">
            <v>8531.1200000000008</v>
          </cell>
          <cell r="F141" t="str">
            <v>m3</v>
          </cell>
          <cell r="G141">
            <v>0</v>
          </cell>
          <cell r="H141">
            <v>301.27</v>
          </cell>
          <cell r="I141">
            <v>3.2</v>
          </cell>
          <cell r="J141">
            <v>0</v>
          </cell>
        </row>
        <row r="142">
          <cell r="A142" t="str">
            <v>03-11-c</v>
          </cell>
          <cell r="B142" t="str">
            <v>Excavation in shingle or gravel formation &amp; rock not req. blast, undressed, 50m lead : in Flowing Water</v>
          </cell>
          <cell r="C142" t="str">
            <v>1000 Cft</v>
          </cell>
          <cell r="D142">
            <v>0</v>
          </cell>
          <cell r="E142">
            <v>10665.22</v>
          </cell>
          <cell r="F142" t="str">
            <v>m3</v>
          </cell>
          <cell r="G142">
            <v>0</v>
          </cell>
          <cell r="H142">
            <v>376.64</v>
          </cell>
          <cell r="I142">
            <v>3.2</v>
          </cell>
          <cell r="J142">
            <v>0</v>
          </cell>
        </row>
        <row r="143">
          <cell r="A143" t="str">
            <v>03-12-a</v>
          </cell>
          <cell r="B143" t="str">
            <v>Earth excavation in irrigation channels/drains &amp; disposal upto 25m. &amp; dressing : in Ordinary Soil</v>
          </cell>
          <cell r="C143" t="str">
            <v>1000 Cft</v>
          </cell>
          <cell r="D143">
            <v>6474</v>
          </cell>
          <cell r="E143">
            <v>6474</v>
          </cell>
          <cell r="F143" t="str">
            <v>m3</v>
          </cell>
          <cell r="G143">
            <v>228.63</v>
          </cell>
          <cell r="H143">
            <v>228.63</v>
          </cell>
          <cell r="I143" t="str">
            <v>3.2 , 3.6</v>
          </cell>
          <cell r="J143">
            <v>0</v>
          </cell>
        </row>
        <row r="144">
          <cell r="A144" t="str">
            <v>03-12-b</v>
          </cell>
          <cell r="B144" t="str">
            <v>Earth excavation in irrigation channels/drains &amp; disposal upto 25m. &amp; dressing : in Hard Soil</v>
          </cell>
          <cell r="C144" t="str">
            <v>1000 Cft</v>
          </cell>
          <cell r="D144">
            <v>7768.8</v>
          </cell>
          <cell r="E144">
            <v>7768.8</v>
          </cell>
          <cell r="F144" t="str">
            <v>m3</v>
          </cell>
          <cell r="G144">
            <v>274.35000000000002</v>
          </cell>
          <cell r="H144">
            <v>274.35000000000002</v>
          </cell>
          <cell r="I144" t="str">
            <v>3.2 , 3.6</v>
          </cell>
          <cell r="J144">
            <v>0</v>
          </cell>
        </row>
        <row r="145">
          <cell r="A145" t="str">
            <v>03-12-c</v>
          </cell>
          <cell r="B145" t="str">
            <v>Earth excavation in irrigation channels/drains &amp; disposal upto 25m. &amp; dressing : in Very Hard Soil</v>
          </cell>
          <cell r="C145" t="str">
            <v>1000 Cft</v>
          </cell>
          <cell r="D145">
            <v>9144.5300000000007</v>
          </cell>
          <cell r="E145">
            <v>9144.5300000000007</v>
          </cell>
          <cell r="F145" t="str">
            <v>m3</v>
          </cell>
          <cell r="G145">
            <v>322.94</v>
          </cell>
          <cell r="H145">
            <v>322.94</v>
          </cell>
          <cell r="I145" t="str">
            <v>3.2 , 3.6</v>
          </cell>
          <cell r="J145">
            <v>0</v>
          </cell>
        </row>
        <row r="146">
          <cell r="A146" t="str">
            <v>03-12-d</v>
          </cell>
          <cell r="B146" t="str">
            <v>Earth excavation in irrigation channels/drains &amp; disposal upto 25m. &amp; dressing : in Shingle/Gravel</v>
          </cell>
          <cell r="C146" t="str">
            <v>1000 Cft</v>
          </cell>
          <cell r="D146">
            <v>16994.25</v>
          </cell>
          <cell r="E146">
            <v>16994.25</v>
          </cell>
          <cell r="F146" t="str">
            <v>m3</v>
          </cell>
          <cell r="G146">
            <v>600.15</v>
          </cell>
          <cell r="H146">
            <v>600.15</v>
          </cell>
          <cell r="I146" t="str">
            <v>3.2 , 3.6</v>
          </cell>
          <cell r="J146">
            <v>0</v>
          </cell>
        </row>
        <row r="147">
          <cell r="A147" t="str">
            <v>03-13-a</v>
          </cell>
          <cell r="B147" t="str">
            <v>Rock Excavation, dressing &amp; disposal up to 50m Soft Rock, slate, shale, schist or lateriate</v>
          </cell>
          <cell r="C147" t="str">
            <v>1000 Cft</v>
          </cell>
          <cell r="D147">
            <v>20729.25</v>
          </cell>
          <cell r="E147">
            <v>20729.25</v>
          </cell>
          <cell r="F147" t="str">
            <v>m3</v>
          </cell>
          <cell r="G147">
            <v>732.05</v>
          </cell>
          <cell r="H147">
            <v>732.05</v>
          </cell>
          <cell r="I147" t="str">
            <v xml:space="preserve">3.2.4 , </v>
          </cell>
          <cell r="J147" t="str">
            <v xml:space="preserve">Tools and plants shall be the </v>
          </cell>
        </row>
        <row r="148">
          <cell r="A148" t="str">
            <v>03-13-b</v>
          </cell>
          <cell r="B148" t="str">
            <v>Rock Excavation, dressing &amp; disposal up to 50m Medium hard rock, requiring occasional blasting</v>
          </cell>
          <cell r="C148" t="str">
            <v>1000 Cft</v>
          </cell>
          <cell r="D148">
            <v>24233.3</v>
          </cell>
          <cell r="E148">
            <v>25126.33</v>
          </cell>
          <cell r="F148" t="str">
            <v>m3</v>
          </cell>
          <cell r="G148">
            <v>855.79</v>
          </cell>
          <cell r="H148">
            <v>887.33</v>
          </cell>
          <cell r="I148" t="str">
            <v xml:space="preserve">3.2.4 , </v>
          </cell>
          <cell r="J148">
            <v>0</v>
          </cell>
        </row>
        <row r="149">
          <cell r="A149" t="str">
            <v>03-14-a</v>
          </cell>
          <cell r="B149" t="str">
            <v>Excavation in hard rock requiring blasting and disposal upto 25m &amp; dressing : Grade I</v>
          </cell>
          <cell r="C149" t="str">
            <v>1000 Cft</v>
          </cell>
          <cell r="D149">
            <v>0</v>
          </cell>
          <cell r="E149">
            <v>13406.58</v>
          </cell>
          <cell r="F149" t="str">
            <v>m3</v>
          </cell>
          <cell r="G149">
            <v>0</v>
          </cell>
          <cell r="H149">
            <v>473.45</v>
          </cell>
          <cell r="I149" t="str">
            <v xml:space="preserve">3.2.4 , </v>
          </cell>
          <cell r="J149" t="str">
            <v xml:space="preserve">a) Tools and plants required shall </v>
          </cell>
        </row>
        <row r="150">
          <cell r="A150" t="str">
            <v>03-14-b</v>
          </cell>
          <cell r="B150" t="str">
            <v>Excavation in hard rock requiring blasting and disposal upto 25m &amp; dressing : Grade II</v>
          </cell>
          <cell r="C150" t="str">
            <v>1000 Cft</v>
          </cell>
          <cell r="D150">
            <v>0</v>
          </cell>
          <cell r="E150">
            <v>15338.49</v>
          </cell>
          <cell r="F150" t="str">
            <v>m3</v>
          </cell>
          <cell r="G150">
            <v>0</v>
          </cell>
          <cell r="H150">
            <v>541.66999999999996</v>
          </cell>
          <cell r="I150" t="str">
            <v xml:space="preserve">3.2.4 , </v>
          </cell>
          <cell r="J150" t="str">
            <v xml:space="preserve">b) Reduce the rate by 8 % if the </v>
          </cell>
        </row>
        <row r="151">
          <cell r="A151" t="str">
            <v>03-14-c</v>
          </cell>
          <cell r="B151" t="str">
            <v>Excavation in hard rock requiring blasting and disposal upto 25m &amp; dressing : Grade III</v>
          </cell>
          <cell r="C151" t="str">
            <v>1000 Cft</v>
          </cell>
          <cell r="D151">
            <v>0</v>
          </cell>
          <cell r="E151">
            <v>16698.86</v>
          </cell>
          <cell r="F151" t="str">
            <v>m3</v>
          </cell>
          <cell r="G151">
            <v>0</v>
          </cell>
          <cell r="H151">
            <v>589.72</v>
          </cell>
          <cell r="I151" t="str">
            <v xml:space="preserve">3.2.4 , </v>
          </cell>
          <cell r="J151">
            <v>0</v>
          </cell>
        </row>
        <row r="152">
          <cell r="A152" t="str">
            <v>03-14-d</v>
          </cell>
          <cell r="B152" t="str">
            <v>Excavation in hard rock requiring blasting and disposal upto 25m &amp; dressing : Grade IV</v>
          </cell>
          <cell r="C152" t="str">
            <v>1000 Cft</v>
          </cell>
          <cell r="D152">
            <v>0</v>
          </cell>
          <cell r="E152">
            <v>17608.560000000001</v>
          </cell>
          <cell r="F152" t="str">
            <v>m3</v>
          </cell>
          <cell r="G152">
            <v>0</v>
          </cell>
          <cell r="H152">
            <v>621.84</v>
          </cell>
          <cell r="I152" t="str">
            <v xml:space="preserve">3.2.4 , </v>
          </cell>
          <cell r="J152">
            <v>0</v>
          </cell>
        </row>
        <row r="153">
          <cell r="A153" t="str">
            <v>03-14-e</v>
          </cell>
          <cell r="B153" t="str">
            <v>Excavation in hard rock requiring blasting and disposal upto 25m &amp; dressing : Grade V</v>
          </cell>
          <cell r="C153" t="str">
            <v>1000 Cft</v>
          </cell>
          <cell r="D153">
            <v>0</v>
          </cell>
          <cell r="E153">
            <v>18579.57</v>
          </cell>
          <cell r="F153" t="str">
            <v>m3</v>
          </cell>
          <cell r="G153">
            <v>0</v>
          </cell>
          <cell r="H153">
            <v>656.13</v>
          </cell>
          <cell r="I153" t="str">
            <v xml:space="preserve">3.2.4 , </v>
          </cell>
          <cell r="J153">
            <v>0</v>
          </cell>
        </row>
        <row r="154">
          <cell r="A154" t="str">
            <v>03-14-f</v>
          </cell>
          <cell r="B154" t="str">
            <v>Excavation in hard rock requiring blasting and disposal upto 25m &amp; dressing : Grade VI</v>
          </cell>
          <cell r="C154" t="str">
            <v>1000 Cft</v>
          </cell>
          <cell r="D154">
            <v>0</v>
          </cell>
          <cell r="E154">
            <v>19617.57</v>
          </cell>
          <cell r="F154" t="str">
            <v>m3</v>
          </cell>
          <cell r="G154">
            <v>0</v>
          </cell>
          <cell r="H154">
            <v>692.79</v>
          </cell>
          <cell r="I154" t="str">
            <v xml:space="preserve">3.2.4 , </v>
          </cell>
          <cell r="J154">
            <v>0</v>
          </cell>
        </row>
        <row r="155">
          <cell r="A155" t="str">
            <v>03-15-a</v>
          </cell>
          <cell r="B155" t="str">
            <v>Excavation in hard rock requiring blasting but blasting prohibited, dispose &amp; dress within 25 m : Grade I</v>
          </cell>
          <cell r="C155" t="str">
            <v>1000 Cft</v>
          </cell>
          <cell r="D155">
            <v>17058.52</v>
          </cell>
          <cell r="E155">
            <v>17058.52</v>
          </cell>
          <cell r="F155" t="str">
            <v>m3</v>
          </cell>
          <cell r="G155">
            <v>602.41999999999996</v>
          </cell>
          <cell r="H155">
            <v>602.41999999999996</v>
          </cell>
          <cell r="I155" t="str">
            <v xml:space="preserve">3.2.4 , </v>
          </cell>
          <cell r="J155" t="str">
            <v xml:space="preserve">a) Tools and plants required shall </v>
          </cell>
        </row>
        <row r="156">
          <cell r="A156" t="str">
            <v>03-15-b</v>
          </cell>
          <cell r="B156" t="str">
            <v>Excavation in hard rock requiring blasting where blasting prohibited, dispose &amp; dress within 25 m : Grade II</v>
          </cell>
          <cell r="C156" t="str">
            <v>1000 Cft</v>
          </cell>
          <cell r="D156">
            <v>21323.15</v>
          </cell>
          <cell r="E156">
            <v>21323.15</v>
          </cell>
          <cell r="F156" t="str">
            <v>m3</v>
          </cell>
          <cell r="G156">
            <v>753.02</v>
          </cell>
          <cell r="H156">
            <v>753.02</v>
          </cell>
          <cell r="I156" t="str">
            <v xml:space="preserve">3.2.4 , </v>
          </cell>
          <cell r="J156" t="str">
            <v xml:space="preserve">b) Reduce the rate by 8 % if the </v>
          </cell>
        </row>
        <row r="157">
          <cell r="A157" t="str">
            <v>03-15-c</v>
          </cell>
          <cell r="B157" t="str">
            <v>Excavation in hard rock requiring blasting where blasting prohibited, dispose &amp; dress within 25 m: Grade III</v>
          </cell>
          <cell r="C157" t="str">
            <v>1000 Cft</v>
          </cell>
          <cell r="D157">
            <v>26653.82</v>
          </cell>
          <cell r="E157">
            <v>26653.82</v>
          </cell>
          <cell r="F157" t="str">
            <v>m3</v>
          </cell>
          <cell r="G157">
            <v>941.27</v>
          </cell>
          <cell r="H157">
            <v>941.27</v>
          </cell>
          <cell r="I157" t="str">
            <v xml:space="preserve">3.2.4 , </v>
          </cell>
          <cell r="J157">
            <v>0</v>
          </cell>
        </row>
        <row r="158">
          <cell r="A158" t="str">
            <v>03-15-d</v>
          </cell>
          <cell r="B158" t="str">
            <v>Excavation in hard rock requiring blasting where blasting prohibited, dispose &amp; dress within 25 m: Grade IV</v>
          </cell>
          <cell r="C158" t="str">
            <v>1000 Cft</v>
          </cell>
          <cell r="D158">
            <v>30651.78</v>
          </cell>
          <cell r="E158">
            <v>30651.78</v>
          </cell>
          <cell r="F158" t="str">
            <v>m3</v>
          </cell>
          <cell r="G158">
            <v>1082.46</v>
          </cell>
          <cell r="H158">
            <v>1082.46</v>
          </cell>
          <cell r="I158" t="str">
            <v xml:space="preserve">3.2.4 , </v>
          </cell>
          <cell r="J158">
            <v>0</v>
          </cell>
        </row>
        <row r="159">
          <cell r="A159" t="str">
            <v>03-15-e</v>
          </cell>
          <cell r="B159" t="str">
            <v>Excavation in hard rock requiring blasting where blasting prohibited, dispose &amp; dress within 25 m: Grade V</v>
          </cell>
          <cell r="C159" t="str">
            <v>1000 Cft</v>
          </cell>
          <cell r="D159">
            <v>33716.879999999997</v>
          </cell>
          <cell r="E159">
            <v>33716.879999999997</v>
          </cell>
          <cell r="F159" t="str">
            <v>m3</v>
          </cell>
          <cell r="G159">
            <v>1190.7</v>
          </cell>
          <cell r="H159">
            <v>1190.7</v>
          </cell>
          <cell r="I159" t="str">
            <v xml:space="preserve">3.2.4 , </v>
          </cell>
          <cell r="J159">
            <v>0</v>
          </cell>
        </row>
        <row r="160">
          <cell r="A160" t="str">
            <v>03-15-f</v>
          </cell>
          <cell r="B160" t="str">
            <v>Excavation in hard rock requiring blasting where blasting prohibited, dispose &amp; dress within 25 m: Grade VI</v>
          </cell>
          <cell r="C160" t="str">
            <v>1000 Cft</v>
          </cell>
          <cell r="D160">
            <v>37088.85</v>
          </cell>
          <cell r="E160">
            <v>37088.85</v>
          </cell>
          <cell r="F160" t="str">
            <v>m3</v>
          </cell>
          <cell r="G160">
            <v>1309.78</v>
          </cell>
          <cell r="H160">
            <v>1309.78</v>
          </cell>
          <cell r="I160" t="str">
            <v xml:space="preserve">3.2.4 , </v>
          </cell>
          <cell r="J160">
            <v>0</v>
          </cell>
        </row>
        <row r="161">
          <cell r="A161" t="str">
            <v>03-16-a</v>
          </cell>
          <cell r="B161" t="str">
            <v>Rehandling of earthwork Lead upto a single throw of kassi, shovel, phaorah</v>
          </cell>
          <cell r="C161" t="str">
            <v>1000 Cft</v>
          </cell>
          <cell r="D161">
            <v>2023.13</v>
          </cell>
          <cell r="E161">
            <v>2023.13</v>
          </cell>
          <cell r="F161" t="str">
            <v>m3</v>
          </cell>
          <cell r="G161">
            <v>71.45</v>
          </cell>
          <cell r="H161">
            <v>71.45</v>
          </cell>
          <cell r="I161" t="str">
            <v>3.2 , 3.13</v>
          </cell>
          <cell r="J161">
            <v>0</v>
          </cell>
        </row>
        <row r="162">
          <cell r="A162" t="str">
            <v>03-16-b</v>
          </cell>
          <cell r="B162" t="str">
            <v>Rehandling of earthwork upto a lead of 25 m.</v>
          </cell>
          <cell r="C162" t="str">
            <v>1000 Cft</v>
          </cell>
          <cell r="D162">
            <v>2832.38</v>
          </cell>
          <cell r="E162">
            <v>2832.38</v>
          </cell>
          <cell r="F162" t="str">
            <v>m3</v>
          </cell>
          <cell r="G162">
            <v>100.02</v>
          </cell>
          <cell r="H162">
            <v>100.02</v>
          </cell>
          <cell r="I162" t="str">
            <v>3.2 , 3.13</v>
          </cell>
          <cell r="J162">
            <v>0</v>
          </cell>
        </row>
        <row r="163">
          <cell r="A163" t="str">
            <v>03-17</v>
          </cell>
          <cell r="B163" t="str">
            <v>Rehandling of gravel work or excavated rock, lead upto 25m.</v>
          </cell>
          <cell r="C163" t="str">
            <v>1000 Cft</v>
          </cell>
          <cell r="D163">
            <v>8092.5</v>
          </cell>
          <cell r="E163">
            <v>8092.5</v>
          </cell>
          <cell r="F163" t="str">
            <v>m3</v>
          </cell>
          <cell r="G163">
            <v>285.77999999999997</v>
          </cell>
          <cell r="H163">
            <v>285.77999999999997</v>
          </cell>
          <cell r="I163" t="str">
            <v>3.2 , 3.13</v>
          </cell>
          <cell r="J163">
            <v>0</v>
          </cell>
        </row>
        <row r="164">
          <cell r="A164" t="str">
            <v>03-18-a</v>
          </cell>
          <cell r="B164" t="str">
            <v>Filling, watering and ramming earth under floor with surplus earth from foundation, etc</v>
          </cell>
          <cell r="C164" t="str">
            <v>1000 Cft</v>
          </cell>
          <cell r="D164">
            <v>2421.2800000000002</v>
          </cell>
          <cell r="E164">
            <v>2421.2800000000002</v>
          </cell>
          <cell r="F164" t="str">
            <v>m3</v>
          </cell>
          <cell r="G164">
            <v>85.51</v>
          </cell>
          <cell r="H164">
            <v>85.51</v>
          </cell>
          <cell r="I164" t="str">
            <v xml:space="preserve">3.10 , </v>
          </cell>
          <cell r="J164">
            <v>0</v>
          </cell>
        </row>
        <row r="165">
          <cell r="A165" t="str">
            <v>03-18-b</v>
          </cell>
          <cell r="B165" t="str">
            <v>Selected Fill Material under Footings</v>
          </cell>
          <cell r="C165" t="str">
            <v>100 Cft</v>
          </cell>
          <cell r="D165">
            <v>1416.19</v>
          </cell>
          <cell r="E165">
            <v>6816.18</v>
          </cell>
          <cell r="F165" t="str">
            <v>m3</v>
          </cell>
          <cell r="G165">
            <v>500.12</v>
          </cell>
          <cell r="H165">
            <v>2407.11</v>
          </cell>
          <cell r="I165" t="str">
            <v>3.2.5</v>
          </cell>
          <cell r="J165">
            <v>0</v>
          </cell>
        </row>
        <row r="166">
          <cell r="A166" t="str">
            <v>03-18-c</v>
          </cell>
          <cell r="B166" t="str">
            <v>Provide and Fill River Bed Filter Material For Widening Portion.</v>
          </cell>
          <cell r="C166" t="str">
            <v>100 Cft</v>
          </cell>
          <cell r="D166">
            <v>2365.5</v>
          </cell>
          <cell r="E166">
            <v>3047.11</v>
          </cell>
          <cell r="F166" t="str">
            <v>m3</v>
          </cell>
          <cell r="G166">
            <v>835.37</v>
          </cell>
          <cell r="H166">
            <v>1076.08</v>
          </cell>
          <cell r="I166" t="str">
            <v>3.2.5</v>
          </cell>
          <cell r="J166">
            <v>0</v>
          </cell>
        </row>
        <row r="167">
          <cell r="A167" t="str">
            <v>03-18-d</v>
          </cell>
          <cell r="B167" t="str">
            <v>Filling, watering and ramming earth under floor with earth excavated from outside lead upto 30m</v>
          </cell>
          <cell r="C167" t="str">
            <v>1000 Cft</v>
          </cell>
          <cell r="D167">
            <v>2427.75</v>
          </cell>
          <cell r="E167">
            <v>2427.75</v>
          </cell>
          <cell r="F167" t="str">
            <v>m3</v>
          </cell>
          <cell r="G167">
            <v>85.74</v>
          </cell>
          <cell r="H167">
            <v>85.74</v>
          </cell>
          <cell r="I167" t="str">
            <v xml:space="preserve">3.10 , </v>
          </cell>
          <cell r="J167">
            <v>0</v>
          </cell>
        </row>
        <row r="168">
          <cell r="A168" t="str">
            <v>03-19-a</v>
          </cell>
          <cell r="B168" t="str">
            <v>Extra for every 15 m extra lead or part thereof for earthwork soft, ordinary, hard &amp; very hard</v>
          </cell>
          <cell r="C168" t="str">
            <v>1000 Cft</v>
          </cell>
          <cell r="D168">
            <v>137.57</v>
          </cell>
          <cell r="E168">
            <v>137.57</v>
          </cell>
          <cell r="F168" t="str">
            <v>m3</v>
          </cell>
          <cell r="G168">
            <v>4.8600000000000003</v>
          </cell>
          <cell r="H168">
            <v>4.8600000000000003</v>
          </cell>
          <cell r="I168">
            <v>0</v>
          </cell>
          <cell r="J168" t="str">
            <v xml:space="preserve">This rate shall be aplicable upto </v>
          </cell>
        </row>
        <row r="169">
          <cell r="A169" t="str">
            <v>03-19-b</v>
          </cell>
          <cell r="B169" t="str">
            <v>Extra for every 15 m extra lead or part thereof for gravel, shingle or rock.</v>
          </cell>
          <cell r="C169" t="str">
            <v>1000 Cft</v>
          </cell>
          <cell r="D169">
            <v>160.22999999999999</v>
          </cell>
          <cell r="E169">
            <v>160.22999999999999</v>
          </cell>
          <cell r="F169" t="str">
            <v>m3</v>
          </cell>
          <cell r="G169">
            <v>5.66</v>
          </cell>
          <cell r="H169">
            <v>5.66</v>
          </cell>
          <cell r="I169">
            <v>0</v>
          </cell>
          <cell r="J169">
            <v>0</v>
          </cell>
        </row>
        <row r="170">
          <cell r="A170" t="str">
            <v>03-20-a</v>
          </cell>
          <cell r="B170" t="str">
            <v>Transportation of earth all types beyond 250 m and upto 500 m.</v>
          </cell>
          <cell r="C170" t="str">
            <v>1000 Cft</v>
          </cell>
          <cell r="D170">
            <v>5745.67</v>
          </cell>
          <cell r="E170">
            <v>5745.67</v>
          </cell>
          <cell r="F170" t="str">
            <v>m3</v>
          </cell>
          <cell r="G170">
            <v>202.91</v>
          </cell>
          <cell r="H170">
            <v>202.91</v>
          </cell>
          <cell r="I170">
            <v>1.5</v>
          </cell>
          <cell r="J170" t="str">
            <v xml:space="preserve">This rate will be paid in addition to </v>
          </cell>
        </row>
        <row r="171">
          <cell r="A171" t="str">
            <v>03-20-b</v>
          </cell>
          <cell r="B171" t="str">
            <v>Transportation of earth all types for every 100m extra lead beyond 500m upto 1.5 km.</v>
          </cell>
          <cell r="C171" t="str">
            <v>1000 Cft</v>
          </cell>
          <cell r="D171">
            <v>890.17</v>
          </cell>
          <cell r="E171">
            <v>890.17</v>
          </cell>
          <cell r="F171" t="str">
            <v>m3</v>
          </cell>
          <cell r="G171">
            <v>31.44</v>
          </cell>
          <cell r="H171">
            <v>31.44</v>
          </cell>
          <cell r="I171">
            <v>1.5</v>
          </cell>
          <cell r="J171">
            <v>0</v>
          </cell>
        </row>
        <row r="172">
          <cell r="A172" t="str">
            <v>03-20-c</v>
          </cell>
          <cell r="B172" t="str">
            <v>Transportation of earth all types for every 500m extra lead beyond 1.5 km. upto 8 km.</v>
          </cell>
          <cell r="C172" t="str">
            <v>1000 Cft</v>
          </cell>
          <cell r="D172">
            <v>809.25</v>
          </cell>
          <cell r="E172">
            <v>809.25</v>
          </cell>
          <cell r="F172" t="str">
            <v>m3</v>
          </cell>
          <cell r="G172">
            <v>28.58</v>
          </cell>
          <cell r="H172">
            <v>28.58</v>
          </cell>
          <cell r="I172">
            <v>1.5</v>
          </cell>
          <cell r="J172">
            <v>0</v>
          </cell>
        </row>
        <row r="173">
          <cell r="A173" t="str">
            <v>03-20-d</v>
          </cell>
          <cell r="B173" t="str">
            <v>Transportation of earth all types for every 1 km extra lead or part thereof beyond 8 km.</v>
          </cell>
          <cell r="C173" t="str">
            <v>1000 Cft</v>
          </cell>
          <cell r="D173">
            <v>566.47</v>
          </cell>
          <cell r="E173">
            <v>566.47</v>
          </cell>
          <cell r="F173" t="str">
            <v>m3</v>
          </cell>
          <cell r="G173">
            <v>20</v>
          </cell>
          <cell r="H173">
            <v>20</v>
          </cell>
          <cell r="I173">
            <v>1.5</v>
          </cell>
          <cell r="J173">
            <v>0</v>
          </cell>
        </row>
        <row r="174">
          <cell r="A174" t="str">
            <v>03-21-a</v>
          </cell>
          <cell r="B174" t="str">
            <v>Dressing &amp; levelling earth to designed sections Ashes, sand, silt or soft soil upto cut or fill 6 inches</v>
          </cell>
          <cell r="C174" t="str">
            <v>1000 Cft</v>
          </cell>
          <cell r="D174">
            <v>258.95999999999998</v>
          </cell>
          <cell r="E174">
            <v>258.95999999999998</v>
          </cell>
          <cell r="F174" t="str">
            <v>m3</v>
          </cell>
          <cell r="G174">
            <v>9.15</v>
          </cell>
          <cell r="H174">
            <v>9.15</v>
          </cell>
          <cell r="I174">
            <v>3.1</v>
          </cell>
          <cell r="J174">
            <v>0</v>
          </cell>
        </row>
        <row r="175">
          <cell r="A175" t="str">
            <v>03-21-b</v>
          </cell>
          <cell r="B175" t="str">
            <v>Dressing &amp; levelling earth to designed sections Ordinary or hard soil upto cut or fill 6 inches</v>
          </cell>
          <cell r="C175" t="str">
            <v>1000 Cft</v>
          </cell>
          <cell r="D175">
            <v>501.73</v>
          </cell>
          <cell r="E175">
            <v>501.73</v>
          </cell>
          <cell r="F175" t="str">
            <v>m3</v>
          </cell>
          <cell r="G175">
            <v>17.72</v>
          </cell>
          <cell r="H175">
            <v>17.72</v>
          </cell>
          <cell r="I175">
            <v>3.1</v>
          </cell>
          <cell r="J175">
            <v>0</v>
          </cell>
        </row>
        <row r="176">
          <cell r="A176" t="str">
            <v>03-21-c</v>
          </cell>
          <cell r="B176" t="str">
            <v>Dressing &amp; levelling earth to designed section Gravel work or soft rock not requiring blasting upto cut or fill 6 inches</v>
          </cell>
          <cell r="C176" t="str">
            <v>1000 Cft</v>
          </cell>
          <cell r="D176">
            <v>1213.8800000000001</v>
          </cell>
          <cell r="E176">
            <v>1213.8800000000001</v>
          </cell>
          <cell r="F176" t="str">
            <v>m3</v>
          </cell>
          <cell r="G176">
            <v>42.87</v>
          </cell>
          <cell r="H176">
            <v>42.87</v>
          </cell>
          <cell r="I176">
            <v>3.1</v>
          </cell>
          <cell r="J176">
            <v>0</v>
          </cell>
        </row>
        <row r="177">
          <cell r="A177" t="str">
            <v>03-22</v>
          </cell>
          <cell r="B177" t="str">
            <v>Dowel dressing</v>
          </cell>
          <cell r="C177" t="str">
            <v>100 Rft</v>
          </cell>
          <cell r="D177">
            <v>283.24</v>
          </cell>
          <cell r="E177">
            <v>283.24</v>
          </cell>
          <cell r="F177" t="str">
            <v>m</v>
          </cell>
          <cell r="G177">
            <v>9.2899999999999991</v>
          </cell>
          <cell r="H177">
            <v>9.2899999999999991</v>
          </cell>
          <cell r="I177">
            <v>3.1</v>
          </cell>
          <cell r="J177" t="str">
            <v xml:space="preserve">This rate is in addition to </v>
          </cell>
        </row>
        <row r="178">
          <cell r="A178" t="str">
            <v>03-23</v>
          </cell>
          <cell r="B178" t="str">
            <v>Dressing slopes of banks or ground surface</v>
          </cell>
          <cell r="C178" t="str">
            <v>1000 Sft</v>
          </cell>
          <cell r="D178">
            <v>977.33</v>
          </cell>
          <cell r="E178">
            <v>977.33</v>
          </cell>
          <cell r="F178" t="str">
            <v>m2</v>
          </cell>
          <cell r="G178">
            <v>10.52</v>
          </cell>
          <cell r="H178">
            <v>10.52</v>
          </cell>
          <cell r="I178">
            <v>3.5</v>
          </cell>
          <cell r="J178" t="str">
            <v xml:space="preserve">a) To be paid only when </v>
          </cell>
        </row>
        <row r="179">
          <cell r="A179" t="str">
            <v>03-24</v>
          </cell>
          <cell r="B179" t="str">
            <v>Dressing of earthwork (done by machinery or otherwise &amp; left undressed) to designed section</v>
          </cell>
          <cell r="C179" t="str">
            <v>1000 Sft</v>
          </cell>
          <cell r="D179">
            <v>1092.49</v>
          </cell>
          <cell r="E179">
            <v>1092.49</v>
          </cell>
          <cell r="F179" t="str">
            <v>m2</v>
          </cell>
          <cell r="G179">
            <v>11.76</v>
          </cell>
          <cell r="H179">
            <v>11.76</v>
          </cell>
          <cell r="I179">
            <v>3.1</v>
          </cell>
          <cell r="J179" t="str">
            <v xml:space="preserve">b) The surface area dressed is to be </v>
          </cell>
        </row>
        <row r="180">
          <cell r="A180" t="str">
            <v>03-25-a</v>
          </cell>
          <cell r="B180" t="str">
            <v>Excavation in foundation of building, bridges etc complete : in sand, ashes or loose soil</v>
          </cell>
          <cell r="C180" t="str">
            <v>1000 Cft</v>
          </cell>
          <cell r="D180">
            <v>1316.65</v>
          </cell>
          <cell r="E180">
            <v>4819.49</v>
          </cell>
          <cell r="F180" t="str">
            <v>m3</v>
          </cell>
          <cell r="G180">
            <v>46.5</v>
          </cell>
          <cell r="H180">
            <v>170.2</v>
          </cell>
          <cell r="I180" t="str">
            <v xml:space="preserve">3.2.2 , </v>
          </cell>
          <cell r="J180">
            <v>0</v>
          </cell>
        </row>
        <row r="181">
          <cell r="A181" t="str">
            <v>03-25-b</v>
          </cell>
          <cell r="B181" t="str">
            <v>Excavation in foundation of building, bridges etc complete : in ordinary soil</v>
          </cell>
          <cell r="C181" t="str">
            <v>1000 Cft</v>
          </cell>
          <cell r="D181">
            <v>1833.19</v>
          </cell>
          <cell r="E181">
            <v>7162.79</v>
          </cell>
          <cell r="F181" t="str">
            <v>m3</v>
          </cell>
          <cell r="G181">
            <v>64.739999999999995</v>
          </cell>
          <cell r="H181">
            <v>252.95</v>
          </cell>
          <cell r="I181" t="str">
            <v xml:space="preserve">3.2.2 , </v>
          </cell>
          <cell r="J181">
            <v>0</v>
          </cell>
        </row>
        <row r="182">
          <cell r="A182" t="str">
            <v>03-25-c</v>
          </cell>
          <cell r="B182" t="str">
            <v>Excavation in foundation of building, bridges etc complete : in hard soil or soft murum</v>
          </cell>
          <cell r="C182" t="str">
            <v>1000 Cft</v>
          </cell>
          <cell r="D182">
            <v>2376.77</v>
          </cell>
          <cell r="E182">
            <v>8776.0499999999993</v>
          </cell>
          <cell r="F182" t="str">
            <v>m3</v>
          </cell>
          <cell r="G182">
            <v>83.93</v>
          </cell>
          <cell r="H182">
            <v>309.92</v>
          </cell>
          <cell r="I182" t="str">
            <v xml:space="preserve">3.2.2 , </v>
          </cell>
          <cell r="J182">
            <v>0</v>
          </cell>
        </row>
        <row r="183">
          <cell r="A183" t="str">
            <v>03-25-d</v>
          </cell>
          <cell r="B183" t="str">
            <v>Excavation in foundation of building, bridges etc complete : in shingle/gravel</v>
          </cell>
          <cell r="C183" t="str">
            <v>1000 Cft</v>
          </cell>
          <cell r="D183">
            <v>2581.5100000000002</v>
          </cell>
          <cell r="E183">
            <v>9643.7000000000007</v>
          </cell>
          <cell r="F183" t="str">
            <v>m3</v>
          </cell>
          <cell r="G183">
            <v>91.17</v>
          </cell>
          <cell r="H183">
            <v>340.56</v>
          </cell>
          <cell r="I183" t="str">
            <v xml:space="preserve">3.2.2 , </v>
          </cell>
          <cell r="J183">
            <v>0</v>
          </cell>
        </row>
        <row r="184">
          <cell r="A184" t="str">
            <v>03-26</v>
          </cell>
          <cell r="B184" t="str">
            <v>Cutting hard rock such as granite, ballast, hard lime etc with chisels/hammers for small foundation</v>
          </cell>
          <cell r="C184" t="str">
            <v>1000 Cft</v>
          </cell>
          <cell r="D184">
            <v>53161.5</v>
          </cell>
          <cell r="E184">
            <v>72663.34</v>
          </cell>
          <cell r="F184" t="str">
            <v>m3</v>
          </cell>
          <cell r="G184">
            <v>1877.38</v>
          </cell>
          <cell r="H184">
            <v>2566.08</v>
          </cell>
          <cell r="I184" t="str">
            <v xml:space="preserve">3.2.4 , </v>
          </cell>
          <cell r="J184" t="str">
            <v xml:space="preserve">Tools and plants required shall be </v>
          </cell>
        </row>
        <row r="185">
          <cell r="A185" t="str">
            <v>03-27</v>
          </cell>
          <cell r="B185" t="str">
            <v>Extra for excavaton requiring shoring</v>
          </cell>
          <cell r="C185" t="str">
            <v>1000 Cft</v>
          </cell>
          <cell r="D185">
            <v>1182.75</v>
          </cell>
          <cell r="E185">
            <v>1911.75</v>
          </cell>
          <cell r="F185" t="str">
            <v>m3</v>
          </cell>
          <cell r="G185">
            <v>41.77</v>
          </cell>
          <cell r="H185">
            <v>67.510000000000005</v>
          </cell>
          <cell r="I185">
            <v>0</v>
          </cell>
          <cell r="J185" t="str">
            <v xml:space="preserve">Composite rate includes material, </v>
          </cell>
        </row>
        <row r="186">
          <cell r="A186" t="str">
            <v>03-28-a</v>
          </cell>
          <cell r="B186" t="str">
            <v>Mixing &amp; moistening of earthwork to OMC in layers for compaction etc complete</v>
          </cell>
          <cell r="C186" t="str">
            <v>1000 Cft</v>
          </cell>
          <cell r="D186">
            <v>757.46</v>
          </cell>
          <cell r="E186">
            <v>757.46</v>
          </cell>
          <cell r="F186" t="str">
            <v>m3</v>
          </cell>
          <cell r="G186">
            <v>26.75</v>
          </cell>
          <cell r="H186">
            <v>26.75</v>
          </cell>
          <cell r="I186" t="str">
            <v>3.10.2</v>
          </cell>
          <cell r="J186" t="str">
            <v xml:space="preserve">The rate does not include hire </v>
          </cell>
        </row>
        <row r="187">
          <cell r="A187" t="str">
            <v>03-28-b-01</v>
          </cell>
          <cell r="B187" t="str">
            <v>Compaction by rolling with animal driven roller or hand rammed : Soft or sandy soil</v>
          </cell>
          <cell r="C187" t="str">
            <v>1000 Cft</v>
          </cell>
          <cell r="D187">
            <v>1276.1300000000001</v>
          </cell>
          <cell r="E187">
            <v>1276.1300000000001</v>
          </cell>
          <cell r="F187" t="str">
            <v>m3</v>
          </cell>
          <cell r="G187">
            <v>45.07</v>
          </cell>
          <cell r="H187">
            <v>45.07</v>
          </cell>
          <cell r="I187" t="str">
            <v>3.10.2</v>
          </cell>
          <cell r="J187">
            <v>0</v>
          </cell>
        </row>
        <row r="188">
          <cell r="A188" t="str">
            <v>03-28-b-02</v>
          </cell>
          <cell r="B188" t="str">
            <v>Compaction by rolling with animal driven roller or hand rammed : Ordinary soil</v>
          </cell>
          <cell r="C188" t="str">
            <v>1000 Cft</v>
          </cell>
          <cell r="D188">
            <v>1494</v>
          </cell>
          <cell r="E188">
            <v>1494</v>
          </cell>
          <cell r="F188" t="str">
            <v>m3</v>
          </cell>
          <cell r="G188">
            <v>52.76</v>
          </cell>
          <cell r="H188">
            <v>52.76</v>
          </cell>
          <cell r="I188" t="str">
            <v>3.10.2</v>
          </cell>
          <cell r="J188">
            <v>0</v>
          </cell>
        </row>
        <row r="189">
          <cell r="A189" t="str">
            <v>03-28-b-03</v>
          </cell>
          <cell r="B189" t="str">
            <v>Compaction by rolling with animal driven roller or hand rammed : Hard soil</v>
          </cell>
          <cell r="C189" t="str">
            <v>1000 Cft</v>
          </cell>
          <cell r="D189">
            <v>1684.98</v>
          </cell>
          <cell r="E189">
            <v>1684.98</v>
          </cell>
          <cell r="F189" t="str">
            <v>m3</v>
          </cell>
          <cell r="G189">
            <v>59.5</v>
          </cell>
          <cell r="H189">
            <v>59.5</v>
          </cell>
          <cell r="I189" t="str">
            <v>3.10.2</v>
          </cell>
          <cell r="J189">
            <v>0</v>
          </cell>
        </row>
        <row r="190">
          <cell r="A190" t="str">
            <v>03-28-b-04</v>
          </cell>
          <cell r="B190" t="str">
            <v>Compaction by rolling with animal driven roller or hand rammed : Admixture of shingle</v>
          </cell>
          <cell r="C190" t="str">
            <v>1000 Cft</v>
          </cell>
          <cell r="D190">
            <v>1903.73</v>
          </cell>
          <cell r="E190">
            <v>1903.73</v>
          </cell>
          <cell r="F190" t="str">
            <v>m3</v>
          </cell>
          <cell r="G190">
            <v>67.23</v>
          </cell>
          <cell r="H190">
            <v>67.23</v>
          </cell>
          <cell r="I190" t="str">
            <v>3.10.2</v>
          </cell>
          <cell r="J190">
            <v>0</v>
          </cell>
        </row>
        <row r="191">
          <cell r="A191" t="str">
            <v>03-28-c</v>
          </cell>
          <cell r="B191" t="str">
            <v>Ramming earthwork (all types of soil)</v>
          </cell>
          <cell r="C191" t="str">
            <v>1000 Cft</v>
          </cell>
          <cell r="D191">
            <v>1213.8800000000001</v>
          </cell>
          <cell r="E191">
            <v>1213.8800000000001</v>
          </cell>
          <cell r="F191" t="str">
            <v>m3</v>
          </cell>
          <cell r="G191">
            <v>42.87</v>
          </cell>
          <cell r="H191">
            <v>42.87</v>
          </cell>
          <cell r="I191" t="str">
            <v>3.10.2</v>
          </cell>
          <cell r="J191">
            <v>0</v>
          </cell>
        </row>
        <row r="192">
          <cell r="A192" t="str">
            <v>03-28-d</v>
          </cell>
          <cell r="B192" t="str">
            <v>Ramming earthwork behind retaining wall</v>
          </cell>
          <cell r="C192" t="str">
            <v>1000 Cft</v>
          </cell>
          <cell r="D192">
            <v>1618.5</v>
          </cell>
          <cell r="E192">
            <v>1618.5</v>
          </cell>
          <cell r="F192" t="str">
            <v>m3</v>
          </cell>
          <cell r="G192">
            <v>57.16</v>
          </cell>
          <cell r="H192">
            <v>57.16</v>
          </cell>
          <cell r="I192" t="str">
            <v>3.10.2</v>
          </cell>
          <cell r="J192">
            <v>0</v>
          </cell>
        </row>
        <row r="193">
          <cell r="A193" t="str">
            <v>03-29-a</v>
          </cell>
          <cell r="B193" t="str">
            <v>Compaction of earth with power road roller 95% to 100% max. mod. AASHTO dry density</v>
          </cell>
          <cell r="C193" t="str">
            <v>1000 Cft</v>
          </cell>
          <cell r="D193">
            <v>3971.55</v>
          </cell>
          <cell r="E193">
            <v>7772.68</v>
          </cell>
          <cell r="F193" t="str">
            <v>m3</v>
          </cell>
          <cell r="G193">
            <v>140.25</v>
          </cell>
          <cell r="H193">
            <v>274.49</v>
          </cell>
          <cell r="I193" t="str">
            <v>3.9 , 3.3.3</v>
          </cell>
          <cell r="J193" t="str">
            <v xml:space="preserve">The rate alslo inlcude hire charges </v>
          </cell>
        </row>
        <row r="194">
          <cell r="A194" t="str">
            <v>03-29-b</v>
          </cell>
          <cell r="B194" t="str">
            <v>Compaction of earth with power road roller 90% max. mod. AASHTO dry density</v>
          </cell>
          <cell r="C194" t="str">
            <v>1000 Cft</v>
          </cell>
          <cell r="D194">
            <v>2978.66</v>
          </cell>
          <cell r="E194">
            <v>6159.53</v>
          </cell>
          <cell r="F194" t="str">
            <v>m3</v>
          </cell>
          <cell r="G194">
            <v>105.19</v>
          </cell>
          <cell r="H194">
            <v>217.52</v>
          </cell>
          <cell r="I194" t="str">
            <v>3.9 , 3.3.3</v>
          </cell>
          <cell r="J194">
            <v>0</v>
          </cell>
        </row>
        <row r="195">
          <cell r="A195" t="str">
            <v>03-29-c</v>
          </cell>
          <cell r="B195" t="str">
            <v>Compaction of earth with power road roller 85% max. mod. AASHTO dry density</v>
          </cell>
          <cell r="C195" t="str">
            <v>1000 Cft</v>
          </cell>
          <cell r="D195">
            <v>2546.02</v>
          </cell>
          <cell r="E195">
            <v>5100.3500000000004</v>
          </cell>
          <cell r="F195" t="str">
            <v>m3</v>
          </cell>
          <cell r="G195">
            <v>89.91</v>
          </cell>
          <cell r="H195">
            <v>180.12</v>
          </cell>
          <cell r="I195" t="str">
            <v>3.9 , 3.3.3</v>
          </cell>
          <cell r="J195">
            <v>0</v>
          </cell>
        </row>
        <row r="196">
          <cell r="A196" t="str">
            <v>03-30</v>
          </cell>
          <cell r="B196" t="str">
            <v>Extra for wet earthwork</v>
          </cell>
          <cell r="C196" t="str">
            <v>1000 Cft</v>
          </cell>
          <cell r="D196">
            <v>2832.38</v>
          </cell>
          <cell r="E196">
            <v>2832.38</v>
          </cell>
          <cell r="F196" t="str">
            <v>m3</v>
          </cell>
          <cell r="G196">
            <v>100.02</v>
          </cell>
          <cell r="H196">
            <v>100.02</v>
          </cell>
          <cell r="I196">
            <v>0</v>
          </cell>
          <cell r="J196">
            <v>0</v>
          </cell>
        </row>
        <row r="197">
          <cell r="A197" t="str">
            <v>03-31</v>
          </cell>
          <cell r="B197" t="str">
            <v>Extra for slush or daldal including dewatering</v>
          </cell>
          <cell r="C197" t="str">
            <v>1000 Cft</v>
          </cell>
          <cell r="D197">
            <v>6482.09</v>
          </cell>
          <cell r="E197">
            <v>7225.24</v>
          </cell>
          <cell r="F197" t="str">
            <v>m3</v>
          </cell>
          <cell r="G197">
            <v>228.91</v>
          </cell>
          <cell r="H197">
            <v>255.16</v>
          </cell>
          <cell r="I197">
            <v>0</v>
          </cell>
          <cell r="J197">
            <v>0</v>
          </cell>
        </row>
        <row r="198">
          <cell r="A198" t="str">
            <v>03-32</v>
          </cell>
          <cell r="B198" t="str">
            <v>Extra for puddling.</v>
          </cell>
          <cell r="C198" t="str">
            <v>1000 Cft</v>
          </cell>
          <cell r="D198">
            <v>5057.8100000000004</v>
          </cell>
          <cell r="E198">
            <v>5057.8100000000004</v>
          </cell>
          <cell r="F198" t="str">
            <v>m3</v>
          </cell>
          <cell r="G198">
            <v>178.62</v>
          </cell>
          <cell r="H198">
            <v>178.62</v>
          </cell>
          <cell r="I198">
            <v>0</v>
          </cell>
          <cell r="J198">
            <v>0</v>
          </cell>
        </row>
        <row r="199">
          <cell r="A199" t="str">
            <v>03-33</v>
          </cell>
          <cell r="B199" t="str">
            <v>Earthwork on small rain water drains, along canal banks,roads, drains, etc complete</v>
          </cell>
          <cell r="C199" t="str">
            <v>Rft</v>
          </cell>
          <cell r="D199">
            <v>68.709999999999994</v>
          </cell>
          <cell r="E199">
            <v>68.709999999999994</v>
          </cell>
          <cell r="F199" t="str">
            <v>m</v>
          </cell>
          <cell r="G199">
            <v>225.41</v>
          </cell>
          <cell r="H199">
            <v>225.41</v>
          </cell>
          <cell r="I199" t="str">
            <v>3.9.6</v>
          </cell>
          <cell r="J199">
            <v>0</v>
          </cell>
        </row>
        <row r="200">
          <cell r="A200" t="str">
            <v>03-34-a</v>
          </cell>
          <cell r="B200" t="str">
            <v>Filling and Compacting Soil, Earth and Boulders behind retaining walls (Available material)</v>
          </cell>
          <cell r="C200" t="str">
            <v>1000 Cft</v>
          </cell>
          <cell r="D200">
            <v>7283.25</v>
          </cell>
          <cell r="E200">
            <v>7283.25</v>
          </cell>
          <cell r="F200" t="str">
            <v>m3</v>
          </cell>
          <cell r="G200">
            <v>257.20999999999998</v>
          </cell>
          <cell r="H200">
            <v>257.20999999999998</v>
          </cell>
          <cell r="I200" t="str">
            <v>16.8.13.2</v>
          </cell>
          <cell r="J200">
            <v>0</v>
          </cell>
        </row>
        <row r="201">
          <cell r="A201" t="str">
            <v>03-34-b</v>
          </cell>
          <cell r="B201" t="str">
            <v>Filling and Compacting Soil, Earth and Boulders behind retaining walls by mechanical means (Available material)</v>
          </cell>
          <cell r="C201" t="str">
            <v>1000 Cft</v>
          </cell>
          <cell r="D201">
            <v>0</v>
          </cell>
          <cell r="E201">
            <v>7156.37</v>
          </cell>
          <cell r="F201" t="str">
            <v>m3</v>
          </cell>
          <cell r="G201">
            <v>0</v>
          </cell>
          <cell r="H201">
            <v>252.73</v>
          </cell>
          <cell r="I201" t="str">
            <v>16.8.13.2</v>
          </cell>
          <cell r="J201">
            <v>0</v>
          </cell>
        </row>
        <row r="202">
          <cell r="A202" t="str">
            <v>03-35</v>
          </cell>
          <cell r="B202" t="str">
            <v>Supply and spreading stone aggregate size 3/4"</v>
          </cell>
          <cell r="C202" t="str">
            <v>100 Cft</v>
          </cell>
          <cell r="D202">
            <v>1618.5</v>
          </cell>
          <cell r="E202">
            <v>4519.6099999999997</v>
          </cell>
          <cell r="F202" t="str">
            <v>m3</v>
          </cell>
          <cell r="G202">
            <v>571.57000000000005</v>
          </cell>
          <cell r="H202">
            <v>1596.09</v>
          </cell>
          <cell r="I202" t="str">
            <v>16.8.13.2</v>
          </cell>
          <cell r="J202">
            <v>0</v>
          </cell>
        </row>
        <row r="203">
          <cell r="A203" t="str">
            <v>03-36</v>
          </cell>
          <cell r="B203" t="str">
            <v>P/L Stone soling under foundation including consolidation etc.</v>
          </cell>
          <cell r="C203" t="str">
            <v>100 Cft</v>
          </cell>
          <cell r="D203">
            <v>1575.37</v>
          </cell>
          <cell r="E203">
            <v>1781.86</v>
          </cell>
          <cell r="F203" t="str">
            <v>m3</v>
          </cell>
          <cell r="G203">
            <v>556.34</v>
          </cell>
          <cell r="H203">
            <v>629.26</v>
          </cell>
          <cell r="I203" t="str">
            <v>16.8.13.2</v>
          </cell>
          <cell r="J203">
            <v>0</v>
          </cell>
        </row>
        <row r="204">
          <cell r="A204" t="str">
            <v>03-37</v>
          </cell>
          <cell r="B204" t="str">
            <v>Dag belling 75 mm deep.</v>
          </cell>
          <cell r="C204" t="str">
            <v>2500 Rft</v>
          </cell>
          <cell r="D204">
            <v>1132.95</v>
          </cell>
          <cell r="E204">
            <v>1132.95</v>
          </cell>
          <cell r="F204" t="str">
            <v>km</v>
          </cell>
          <cell r="G204">
            <v>1486.81</v>
          </cell>
          <cell r="H204">
            <v>1486.81</v>
          </cell>
          <cell r="I204" t="str">
            <v>3.9.1.8</v>
          </cell>
          <cell r="J204" t="str">
            <v xml:space="preserve">Dag belling for layout of borrow </v>
          </cell>
        </row>
        <row r="205">
          <cell r="A205" t="str">
            <v>03-38</v>
          </cell>
          <cell r="B205" t="str">
            <v>Turfing slopes of banks or lawns with grass sods including ploughing, laying, setting &amp; watering</v>
          </cell>
          <cell r="C205" t="str">
            <v>1000 Sft</v>
          </cell>
          <cell r="D205">
            <v>1618.5</v>
          </cell>
          <cell r="E205">
            <v>7693.5</v>
          </cell>
          <cell r="F205" t="str">
            <v>m2</v>
          </cell>
          <cell r="G205">
            <v>17.420000000000002</v>
          </cell>
          <cell r="H205">
            <v>82.78</v>
          </cell>
          <cell r="I205">
            <v>3.15</v>
          </cell>
          <cell r="J205">
            <v>0</v>
          </cell>
        </row>
        <row r="206">
          <cell r="A206" t="str">
            <v>03-39-a</v>
          </cell>
          <cell r="B206" t="str">
            <v>Berm cutting : Lead upto single throw of phaorah or shovel, without dressing</v>
          </cell>
          <cell r="C206" t="str">
            <v>1000 Cft</v>
          </cell>
          <cell r="D206">
            <v>3641.63</v>
          </cell>
          <cell r="E206">
            <v>3641.63</v>
          </cell>
          <cell r="F206" t="str">
            <v>m3</v>
          </cell>
          <cell r="G206">
            <v>128.6</v>
          </cell>
          <cell r="H206">
            <v>128.6</v>
          </cell>
          <cell r="I206" t="str">
            <v>16.2.6</v>
          </cell>
          <cell r="J206">
            <v>0</v>
          </cell>
        </row>
        <row r="207">
          <cell r="A207" t="str">
            <v>03-39-b</v>
          </cell>
          <cell r="B207" t="str">
            <v>Berm cutting : Upto 25 m lead (including dressing)</v>
          </cell>
          <cell r="C207" t="str">
            <v>1000 Cft</v>
          </cell>
          <cell r="D207">
            <v>5664.75</v>
          </cell>
          <cell r="E207">
            <v>5664.75</v>
          </cell>
          <cell r="F207" t="str">
            <v>m3</v>
          </cell>
          <cell r="G207">
            <v>200.05</v>
          </cell>
          <cell r="H207">
            <v>200.05</v>
          </cell>
          <cell r="I207" t="str">
            <v>16.2.6</v>
          </cell>
          <cell r="J207">
            <v>0</v>
          </cell>
        </row>
        <row r="208">
          <cell r="A208" t="str">
            <v>03-40-a</v>
          </cell>
          <cell r="B208" t="str">
            <v>Berm trimming both sides of channels Upto 1 m depth</v>
          </cell>
          <cell r="C208" t="str">
            <v>Mile</v>
          </cell>
          <cell r="D208">
            <v>11329.5</v>
          </cell>
          <cell r="E208">
            <v>11329.5</v>
          </cell>
          <cell r="F208" t="str">
            <v>km</v>
          </cell>
          <cell r="G208">
            <v>7040.02</v>
          </cell>
          <cell r="H208">
            <v>7040.02</v>
          </cell>
          <cell r="I208" t="str">
            <v>16.2.6</v>
          </cell>
          <cell r="J208">
            <v>0</v>
          </cell>
        </row>
        <row r="209">
          <cell r="A209" t="str">
            <v>03-40-b</v>
          </cell>
          <cell r="B209" t="str">
            <v>Berm trimming both sides of channels Over 1m to 1.5m depth</v>
          </cell>
          <cell r="C209" t="str">
            <v>Mile</v>
          </cell>
          <cell r="D209">
            <v>14971.13</v>
          </cell>
          <cell r="E209">
            <v>14971.13</v>
          </cell>
          <cell r="F209" t="str">
            <v>km</v>
          </cell>
          <cell r="G209">
            <v>9302.8799999999992</v>
          </cell>
          <cell r="H209">
            <v>9302.8799999999992</v>
          </cell>
          <cell r="I209" t="str">
            <v>16.2.6</v>
          </cell>
          <cell r="J209">
            <v>0</v>
          </cell>
        </row>
        <row r="210">
          <cell r="A210" t="str">
            <v>03-40-c</v>
          </cell>
          <cell r="B210" t="str">
            <v>Berm trimming both sides of channels Over 1.5m to 2.5m depth</v>
          </cell>
          <cell r="C210" t="str">
            <v>Mile</v>
          </cell>
          <cell r="D210">
            <v>23872.880000000001</v>
          </cell>
          <cell r="E210">
            <v>23872.880000000001</v>
          </cell>
          <cell r="F210" t="str">
            <v>km</v>
          </cell>
          <cell r="G210">
            <v>14834.33</v>
          </cell>
          <cell r="H210">
            <v>14834.33</v>
          </cell>
          <cell r="I210" t="str">
            <v>16.2.6</v>
          </cell>
          <cell r="J210">
            <v>0</v>
          </cell>
        </row>
        <row r="211">
          <cell r="A211" t="str">
            <v>03-41</v>
          </cell>
          <cell r="B211" t="str">
            <v>Dressing Of Berm Without Extra Material</v>
          </cell>
          <cell r="C211" t="str">
            <v>1000 Cft</v>
          </cell>
          <cell r="D211">
            <v>25.49</v>
          </cell>
          <cell r="E211">
            <v>796.41</v>
          </cell>
          <cell r="F211" t="str">
            <v>m3</v>
          </cell>
          <cell r="G211">
            <v>0.9</v>
          </cell>
          <cell r="H211">
            <v>28.13</v>
          </cell>
          <cell r="I211" t="str">
            <v>16.2.6.3</v>
          </cell>
          <cell r="J211">
            <v>0</v>
          </cell>
        </row>
        <row r="212">
          <cell r="A212" t="str">
            <v>03-42-a</v>
          </cell>
          <cell r="B212" t="str">
            <v>Ploughing and levelling borrow pits Upto 1m depth</v>
          </cell>
          <cell r="C212" t="str">
            <v>Acre</v>
          </cell>
          <cell r="D212">
            <v>2941.31</v>
          </cell>
          <cell r="E212">
            <v>2941.31</v>
          </cell>
          <cell r="F212" t="str">
            <v>ha</v>
          </cell>
          <cell r="G212">
            <v>7268.06</v>
          </cell>
          <cell r="H212">
            <v>7268.06</v>
          </cell>
          <cell r="I212" t="str">
            <v>3.2.1.2</v>
          </cell>
          <cell r="J212" t="str">
            <v>Area ploughed bo be measured</v>
          </cell>
        </row>
        <row r="213">
          <cell r="A213" t="str">
            <v>03-42-b</v>
          </cell>
          <cell r="B213" t="str">
            <v>Ploughing and levelling borrow pits Exceeding 1m depth</v>
          </cell>
          <cell r="C213" t="str">
            <v>Acre</v>
          </cell>
          <cell r="D213">
            <v>3361.5</v>
          </cell>
          <cell r="E213">
            <v>3361.5</v>
          </cell>
          <cell r="F213" t="str">
            <v>ha</v>
          </cell>
          <cell r="G213">
            <v>8306.36</v>
          </cell>
          <cell r="H213">
            <v>8306.36</v>
          </cell>
          <cell r="I213" t="str">
            <v>3.2.1.2</v>
          </cell>
          <cell r="J213">
            <v>0</v>
          </cell>
        </row>
        <row r="214">
          <cell r="A214" t="str">
            <v>03-43-a-01</v>
          </cell>
          <cell r="B214" t="str">
            <v>Making boundary or service roads complete in unploughed land : From 3 m to 6 m wide</v>
          </cell>
          <cell r="C214" t="str">
            <v>100 Rft</v>
          </cell>
          <cell r="D214">
            <v>1213.8800000000001</v>
          </cell>
          <cell r="E214">
            <v>1213.8800000000001</v>
          </cell>
          <cell r="F214" t="str">
            <v>m</v>
          </cell>
          <cell r="G214">
            <v>39.83</v>
          </cell>
          <cell r="H214">
            <v>39.83</v>
          </cell>
          <cell r="I214">
            <v>3.9</v>
          </cell>
          <cell r="J214">
            <v>0</v>
          </cell>
        </row>
        <row r="215">
          <cell r="A215" t="str">
            <v>03-43-a-02</v>
          </cell>
          <cell r="B215" t="str">
            <v>Making boundary or service roads complete in unploughed land : Over 6 m to 12 m wide</v>
          </cell>
          <cell r="C215" t="str">
            <v>100 Rft</v>
          </cell>
          <cell r="D215">
            <v>1618.5</v>
          </cell>
          <cell r="E215">
            <v>1618.5</v>
          </cell>
          <cell r="F215" t="str">
            <v>m</v>
          </cell>
          <cell r="G215">
            <v>53.1</v>
          </cell>
          <cell r="H215">
            <v>53.1</v>
          </cell>
          <cell r="I215">
            <v>3.9</v>
          </cell>
          <cell r="J215">
            <v>0</v>
          </cell>
        </row>
        <row r="216">
          <cell r="A216" t="str">
            <v>03-43-b-01</v>
          </cell>
          <cell r="B216" t="str">
            <v>Making boundary or service roads complete in ploughed land : From 3 m to 6m wide</v>
          </cell>
          <cell r="C216" t="str">
            <v>100 Rft</v>
          </cell>
          <cell r="D216">
            <v>1228.44</v>
          </cell>
          <cell r="E216">
            <v>1228.44</v>
          </cell>
          <cell r="F216" t="str">
            <v>m</v>
          </cell>
          <cell r="G216">
            <v>40.299999999999997</v>
          </cell>
          <cell r="H216">
            <v>40.299999999999997</v>
          </cell>
          <cell r="I216">
            <v>3.9</v>
          </cell>
          <cell r="J216">
            <v>0</v>
          </cell>
        </row>
        <row r="217">
          <cell r="A217" t="str">
            <v>03-43-b-02</v>
          </cell>
          <cell r="B217" t="str">
            <v>Making boundary or service roads complete in ploughed land : Over 6 m to 12 m wide</v>
          </cell>
          <cell r="C217" t="str">
            <v>100 Rft</v>
          </cell>
          <cell r="D217">
            <v>1618.5</v>
          </cell>
          <cell r="E217">
            <v>1618.5</v>
          </cell>
          <cell r="F217" t="str">
            <v>m</v>
          </cell>
          <cell r="G217">
            <v>53.1</v>
          </cell>
          <cell r="H217">
            <v>53.1</v>
          </cell>
          <cell r="I217">
            <v>3.9</v>
          </cell>
          <cell r="J217">
            <v>0</v>
          </cell>
        </row>
        <row r="218">
          <cell r="A218" t="str">
            <v>03-44-a</v>
          </cell>
          <cell r="B218" t="str">
            <v>Earthwork by boats, Digging and loading into boats, upto 25m lead</v>
          </cell>
          <cell r="C218" t="str">
            <v>1000 Cft</v>
          </cell>
          <cell r="D218">
            <v>4855.5</v>
          </cell>
          <cell r="E218">
            <v>4855.5</v>
          </cell>
          <cell r="F218" t="str">
            <v>m3</v>
          </cell>
          <cell r="G218">
            <v>171.47</v>
          </cell>
          <cell r="H218">
            <v>171.47</v>
          </cell>
          <cell r="I218" t="str">
            <v>1.4 , 2.1</v>
          </cell>
          <cell r="J218" t="str">
            <v>For ordinary soil</v>
          </cell>
        </row>
        <row r="219">
          <cell r="A219" t="str">
            <v>03-44-b</v>
          </cell>
          <cell r="B219" t="str">
            <v>Earthwork by boats, including hire of boats Carriage by boats upto 250m.</v>
          </cell>
          <cell r="C219" t="str">
            <v>1000 Cft</v>
          </cell>
          <cell r="D219">
            <v>7470</v>
          </cell>
          <cell r="E219">
            <v>7470</v>
          </cell>
          <cell r="F219" t="str">
            <v>m3</v>
          </cell>
          <cell r="G219">
            <v>263.8</v>
          </cell>
          <cell r="H219">
            <v>263.8</v>
          </cell>
          <cell r="I219" t="str">
            <v>1.4 , 2.1</v>
          </cell>
          <cell r="J219">
            <v>0</v>
          </cell>
        </row>
        <row r="220">
          <cell r="A220" t="str">
            <v>03-44-c</v>
          </cell>
          <cell r="B220" t="str">
            <v>Earthwork by boats, including hiring of boats Extra for every additional 50m beyond 250m</v>
          </cell>
          <cell r="C220" t="str">
            <v>1000 Cft</v>
          </cell>
          <cell r="D220">
            <v>440.48</v>
          </cell>
          <cell r="E220">
            <v>440.48</v>
          </cell>
          <cell r="F220" t="str">
            <v>m3</v>
          </cell>
          <cell r="G220">
            <v>15.56</v>
          </cell>
          <cell r="H220">
            <v>15.56</v>
          </cell>
          <cell r="I220" t="str">
            <v>1.4 , 2.1</v>
          </cell>
          <cell r="J220">
            <v>0</v>
          </cell>
        </row>
        <row r="221">
          <cell r="A221" t="str">
            <v>03-44-d</v>
          </cell>
          <cell r="B221" t="str">
            <v>Earthwork by boats, Unloading earth from boats</v>
          </cell>
          <cell r="C221" t="str">
            <v>1000 Cft</v>
          </cell>
          <cell r="D221">
            <v>2262.66</v>
          </cell>
          <cell r="E221">
            <v>2262.66</v>
          </cell>
          <cell r="F221" t="str">
            <v>m3</v>
          </cell>
          <cell r="G221">
            <v>79.91</v>
          </cell>
          <cell r="H221">
            <v>79.91</v>
          </cell>
          <cell r="I221" t="str">
            <v>1.4 , 2.2</v>
          </cell>
          <cell r="J221">
            <v>0</v>
          </cell>
        </row>
        <row r="222">
          <cell r="A222" t="str">
            <v>03-45</v>
          </cell>
          <cell r="B222" t="str">
            <v>Unloading earth from BG trucks and clearing 1.5m from rail</v>
          </cell>
          <cell r="C222" t="str">
            <v>1000 Cft</v>
          </cell>
          <cell r="D222">
            <v>2427.75</v>
          </cell>
          <cell r="E222">
            <v>2427.75</v>
          </cell>
          <cell r="F222" t="str">
            <v>m3</v>
          </cell>
          <cell r="G222">
            <v>85.74</v>
          </cell>
          <cell r="H222">
            <v>85.74</v>
          </cell>
          <cell r="I222">
            <v>2.2000000000000002</v>
          </cell>
          <cell r="J222">
            <v>0</v>
          </cell>
        </row>
        <row r="223">
          <cell r="A223" t="str">
            <v>03-46</v>
          </cell>
          <cell r="B223" t="str">
            <v>Earthwork by tramway, digging and loading in trucks, upto 25m lead</v>
          </cell>
          <cell r="C223" t="str">
            <v>1000 Cft</v>
          </cell>
          <cell r="D223">
            <v>5664.75</v>
          </cell>
          <cell r="E223">
            <v>5664.75</v>
          </cell>
          <cell r="F223" t="str">
            <v>m3</v>
          </cell>
          <cell r="G223">
            <v>200.05</v>
          </cell>
          <cell r="H223">
            <v>200.05</v>
          </cell>
          <cell r="I223">
            <v>2.1</v>
          </cell>
          <cell r="J223">
            <v>0</v>
          </cell>
        </row>
        <row r="224">
          <cell r="A224" t="str">
            <v>03-47</v>
          </cell>
          <cell r="B224" t="str">
            <v>Unloading earth from BG trucks and spreading upto 5m from rail</v>
          </cell>
          <cell r="C224" t="str">
            <v>1000 Cft</v>
          </cell>
          <cell r="D224">
            <v>3641.63</v>
          </cell>
          <cell r="E224">
            <v>3641.63</v>
          </cell>
          <cell r="F224" t="str">
            <v>m3</v>
          </cell>
          <cell r="G224">
            <v>128.6</v>
          </cell>
          <cell r="H224">
            <v>128.6</v>
          </cell>
          <cell r="I224">
            <v>2.2000000000000002</v>
          </cell>
          <cell r="J224">
            <v>0</v>
          </cell>
        </row>
        <row r="225">
          <cell r="A225" t="str">
            <v>03-48</v>
          </cell>
          <cell r="B225" t="str">
            <v>Supplying clean and screened river or pit sand within 150m including removal of loose earth or overburden.</v>
          </cell>
          <cell r="C225" t="str">
            <v>1000 Cft</v>
          </cell>
          <cell r="D225">
            <v>3305.15</v>
          </cell>
          <cell r="E225">
            <v>3305.15</v>
          </cell>
          <cell r="F225" t="str">
            <v>m3</v>
          </cell>
          <cell r="G225">
            <v>116.72</v>
          </cell>
          <cell r="H225">
            <v>116.72</v>
          </cell>
          <cell r="I225">
            <v>1</v>
          </cell>
          <cell r="J225" t="str">
            <v xml:space="preserve">The rate include a) Removal of top </v>
          </cell>
        </row>
        <row r="226">
          <cell r="A226" t="str">
            <v>03-49-a</v>
          </cell>
          <cell r="B226" t="str">
            <v>Excavation in open cut for sewers &amp; manhole except shingle, gravel &amp; rock : Upto 2m</v>
          </cell>
          <cell r="C226" t="str">
            <v>1000 Cft</v>
          </cell>
          <cell r="D226">
            <v>229.1</v>
          </cell>
          <cell r="E226">
            <v>8228.01</v>
          </cell>
          <cell r="F226" t="str">
            <v>m3</v>
          </cell>
          <cell r="G226">
            <v>8.09</v>
          </cell>
          <cell r="H226">
            <v>290.57</v>
          </cell>
          <cell r="I226" t="str">
            <v>3.9.6</v>
          </cell>
          <cell r="J226" t="str">
            <v xml:space="preserve">a) The rate does not include back </v>
          </cell>
        </row>
        <row r="227">
          <cell r="A227" t="str">
            <v>03-49-b</v>
          </cell>
          <cell r="B227" t="str">
            <v>Excavation in open cut for sewers &amp; manholes except shingle, gravel &amp; rock : 2m to 5m</v>
          </cell>
          <cell r="C227" t="str">
            <v>1000 Cft</v>
          </cell>
          <cell r="D227">
            <v>292.95</v>
          </cell>
          <cell r="E227">
            <v>10650.82</v>
          </cell>
          <cell r="F227" t="str">
            <v>m3</v>
          </cell>
          <cell r="G227">
            <v>10.35</v>
          </cell>
          <cell r="H227">
            <v>376.13</v>
          </cell>
          <cell r="I227" t="str">
            <v>3.9.6</v>
          </cell>
          <cell r="J227">
            <v>0</v>
          </cell>
        </row>
        <row r="228">
          <cell r="A228" t="str">
            <v>03-49-c</v>
          </cell>
          <cell r="B228" t="str">
            <v>Excavation in open cut for sewers &amp; manholes except shingle, gravel &amp; rock : Below 5m depth</v>
          </cell>
          <cell r="C228" t="str">
            <v>1000 Cft</v>
          </cell>
          <cell r="D228">
            <v>303.47000000000003</v>
          </cell>
          <cell r="E228">
            <v>11602.97</v>
          </cell>
          <cell r="F228" t="str">
            <v>m3</v>
          </cell>
          <cell r="G228">
            <v>10.72</v>
          </cell>
          <cell r="H228">
            <v>409.76</v>
          </cell>
          <cell r="I228" t="str">
            <v>3.9.6</v>
          </cell>
          <cell r="J228">
            <v>0</v>
          </cell>
        </row>
        <row r="229">
          <cell r="A229" t="str">
            <v>03-50-a</v>
          </cell>
          <cell r="B229" t="str">
            <v>Trench Excavation in open cutting below water level for sewers &amp; manholes : Upto 1.25m depth</v>
          </cell>
          <cell r="C229" t="str">
            <v>1000 Cft</v>
          </cell>
          <cell r="D229">
            <v>9337.5</v>
          </cell>
          <cell r="E229">
            <v>18328.5</v>
          </cell>
          <cell r="F229" t="str">
            <v>m3</v>
          </cell>
          <cell r="G229">
            <v>329.75</v>
          </cell>
          <cell r="H229">
            <v>647.27</v>
          </cell>
          <cell r="I229" t="str">
            <v>3.9.6</v>
          </cell>
          <cell r="J229" t="str">
            <v xml:space="preserve">The rate does not include back </v>
          </cell>
        </row>
        <row r="230">
          <cell r="A230" t="str">
            <v>03-50-b</v>
          </cell>
          <cell r="B230" t="str">
            <v>Trench Excavation in open cutting below water level for sewers &amp; manholes : 1.25m to 2.5m depth</v>
          </cell>
          <cell r="C230" t="str">
            <v>1000 Cft</v>
          </cell>
          <cell r="D230">
            <v>12076.5</v>
          </cell>
          <cell r="E230">
            <v>23983.5</v>
          </cell>
          <cell r="F230" t="str">
            <v>m3</v>
          </cell>
          <cell r="G230">
            <v>426.48</v>
          </cell>
          <cell r="H230">
            <v>846.97</v>
          </cell>
          <cell r="I230" t="str">
            <v>3.9.6</v>
          </cell>
          <cell r="J230">
            <v>0</v>
          </cell>
        </row>
        <row r="231">
          <cell r="A231" t="str">
            <v>03-50-c</v>
          </cell>
          <cell r="B231" t="str">
            <v>Trench Excavation in open cutting below water level for sewers &amp; manholes : Exceeding 2.5m depth</v>
          </cell>
          <cell r="C231" t="str">
            <v>1000 Cft</v>
          </cell>
          <cell r="D231">
            <v>17056.5</v>
          </cell>
          <cell r="E231">
            <v>31150.5</v>
          </cell>
          <cell r="F231" t="str">
            <v>m3</v>
          </cell>
          <cell r="G231">
            <v>602.35</v>
          </cell>
          <cell r="H231">
            <v>1100.07</v>
          </cell>
          <cell r="I231" t="str">
            <v>3.9.6</v>
          </cell>
          <cell r="J231">
            <v>0</v>
          </cell>
        </row>
        <row r="232">
          <cell r="A232" t="str">
            <v>03-51</v>
          </cell>
          <cell r="B232" t="str">
            <v>Excavation of trench in all kinds of soils except cutting in rock for pilelines upto 1.5m depth</v>
          </cell>
          <cell r="C232" t="str">
            <v>1000 Cft</v>
          </cell>
          <cell r="D232">
            <v>5745.67</v>
          </cell>
          <cell r="E232">
            <v>5745.67</v>
          </cell>
          <cell r="F232" t="str">
            <v>m3</v>
          </cell>
          <cell r="G232">
            <v>202.91</v>
          </cell>
          <cell r="H232">
            <v>202.91</v>
          </cell>
          <cell r="I232" t="str">
            <v>3.10.2.3</v>
          </cell>
          <cell r="J232" t="str">
            <v xml:space="preserve">The rate does not include back </v>
          </cell>
        </row>
        <row r="233">
          <cell r="A233" t="str">
            <v>03-52-a</v>
          </cell>
          <cell r="B233" t="str">
            <v>Uprooting stump and removing within 50 m upto 2 m girth</v>
          </cell>
          <cell r="C233" t="str">
            <v>Each</v>
          </cell>
          <cell r="D233">
            <v>0</v>
          </cell>
          <cell r="E233">
            <v>556.11</v>
          </cell>
          <cell r="F233" t="str">
            <v>Each</v>
          </cell>
          <cell r="G233">
            <v>0</v>
          </cell>
          <cell r="H233">
            <v>556.11</v>
          </cell>
          <cell r="I233">
            <v>3.8</v>
          </cell>
          <cell r="J233">
            <v>0</v>
          </cell>
        </row>
        <row r="234">
          <cell r="A234" t="str">
            <v>03-52-b</v>
          </cell>
          <cell r="B234" t="str">
            <v>Uprooting stump and removing within 50 m above 2 m girth</v>
          </cell>
          <cell r="C234" t="str">
            <v>Each</v>
          </cell>
          <cell r="D234">
            <v>0</v>
          </cell>
          <cell r="E234">
            <v>835.02</v>
          </cell>
          <cell r="F234" t="str">
            <v>Each</v>
          </cell>
          <cell r="G234">
            <v>0</v>
          </cell>
          <cell r="H234">
            <v>835.02</v>
          </cell>
          <cell r="I234">
            <v>3.8</v>
          </cell>
          <cell r="J234">
            <v>0</v>
          </cell>
        </row>
        <row r="235">
          <cell r="A235" t="str">
            <v>03-52-c</v>
          </cell>
          <cell r="B235" t="str">
            <v>Uprooting stump and removing within 50 m upto 2 m girth including sand filling and trinches</v>
          </cell>
          <cell r="C235" t="str">
            <v>Each</v>
          </cell>
          <cell r="D235">
            <v>80.930000000000007</v>
          </cell>
          <cell r="E235">
            <v>1402.92</v>
          </cell>
          <cell r="F235" t="str">
            <v>Each</v>
          </cell>
          <cell r="G235">
            <v>80.930000000000007</v>
          </cell>
          <cell r="H235">
            <v>1402.92</v>
          </cell>
          <cell r="I235">
            <v>3.8</v>
          </cell>
          <cell r="J235">
            <v>0</v>
          </cell>
        </row>
        <row r="236">
          <cell r="A236" t="str">
            <v>03-52-d</v>
          </cell>
          <cell r="B236" t="str">
            <v>Uprooting stump and removing within 50 m above 2 m girth including sand filling and trenches</v>
          </cell>
          <cell r="C236" t="str">
            <v>Each</v>
          </cell>
          <cell r="D236">
            <v>95.49</v>
          </cell>
          <cell r="E236">
            <v>2571.96</v>
          </cell>
          <cell r="F236" t="str">
            <v>Each</v>
          </cell>
          <cell r="G236">
            <v>95.49</v>
          </cell>
          <cell r="H236">
            <v>2571.96</v>
          </cell>
          <cell r="I236">
            <v>3.8</v>
          </cell>
          <cell r="J236">
            <v>0</v>
          </cell>
        </row>
        <row r="237">
          <cell r="A237" t="str">
            <v>03-53-a</v>
          </cell>
          <cell r="B237" t="str">
            <v>Jungle clearance and removing within 50m Light Jungle</v>
          </cell>
          <cell r="C237" t="str">
            <v>100 Sft</v>
          </cell>
          <cell r="D237">
            <v>40.46</v>
          </cell>
          <cell r="E237">
            <v>40.46</v>
          </cell>
          <cell r="F237" t="str">
            <v>m2</v>
          </cell>
          <cell r="G237">
            <v>4.3499999999999996</v>
          </cell>
          <cell r="H237">
            <v>4.3499999999999996</v>
          </cell>
          <cell r="I237" t="str">
            <v>3.7.1.3</v>
          </cell>
          <cell r="J237">
            <v>0</v>
          </cell>
        </row>
        <row r="238">
          <cell r="A238" t="str">
            <v>03-53-b</v>
          </cell>
          <cell r="B238" t="str">
            <v>Jungle clearance and removing within 50m Thick Jungle</v>
          </cell>
          <cell r="C238" t="str">
            <v>100 Sft</v>
          </cell>
          <cell r="D238">
            <v>80.930000000000007</v>
          </cell>
          <cell r="E238">
            <v>80.930000000000007</v>
          </cell>
          <cell r="F238" t="str">
            <v>m2</v>
          </cell>
          <cell r="G238">
            <v>8.7100000000000009</v>
          </cell>
          <cell r="H238">
            <v>8.7100000000000009</v>
          </cell>
          <cell r="I238">
            <v>1</v>
          </cell>
          <cell r="J238">
            <v>0</v>
          </cell>
        </row>
        <row r="239">
          <cell r="A239" t="str">
            <v>03-54</v>
          </cell>
          <cell r="B239" t="str">
            <v>Uprooting sarkanda growth &amp; disposal within 50m</v>
          </cell>
          <cell r="C239" t="str">
            <v>1000 Sft</v>
          </cell>
          <cell r="D239">
            <v>1052.02</v>
          </cell>
          <cell r="E239">
            <v>1052.02</v>
          </cell>
          <cell r="F239" t="str">
            <v>m2</v>
          </cell>
          <cell r="G239">
            <v>11.32</v>
          </cell>
          <cell r="H239">
            <v>11.32</v>
          </cell>
          <cell r="I239" t="str">
            <v>3.1.4</v>
          </cell>
          <cell r="J239">
            <v>0</v>
          </cell>
        </row>
        <row r="240">
          <cell r="A240" t="str">
            <v>03-55</v>
          </cell>
          <cell r="B240" t="str">
            <v>Stripping</v>
          </cell>
          <cell r="C240" t="str">
            <v>1000 Cft</v>
          </cell>
          <cell r="D240">
            <v>95.49</v>
          </cell>
          <cell r="E240">
            <v>4587.32</v>
          </cell>
          <cell r="F240" t="str">
            <v>m3</v>
          </cell>
          <cell r="G240">
            <v>3.37</v>
          </cell>
          <cell r="H240">
            <v>162</v>
          </cell>
          <cell r="I240">
            <v>3.7</v>
          </cell>
          <cell r="J240">
            <v>0</v>
          </cell>
        </row>
        <row r="241">
          <cell r="A241" t="str">
            <v>03-56</v>
          </cell>
          <cell r="B241" t="str">
            <v>Ploughing 3 times</v>
          </cell>
          <cell r="C241" t="str">
            <v>ha</v>
          </cell>
          <cell r="D241">
            <v>7534.12</v>
          </cell>
          <cell r="E241">
            <v>7534.12</v>
          </cell>
          <cell r="F241" t="str">
            <v>ha</v>
          </cell>
          <cell r="G241">
            <v>7534.12</v>
          </cell>
          <cell r="H241">
            <v>7534.12</v>
          </cell>
          <cell r="I241">
            <v>3.7</v>
          </cell>
          <cell r="J241">
            <v>0</v>
          </cell>
        </row>
        <row r="242">
          <cell r="A242" t="str">
            <v>03-57</v>
          </cell>
          <cell r="B242" t="str">
            <v>Levelling, dressing and making lawns</v>
          </cell>
          <cell r="C242" t="str">
            <v>1000 Sft</v>
          </cell>
          <cell r="D242">
            <v>3194.92</v>
          </cell>
          <cell r="E242">
            <v>3194.92</v>
          </cell>
          <cell r="F242" t="str">
            <v>m2</v>
          </cell>
          <cell r="G242">
            <v>34.380000000000003</v>
          </cell>
          <cell r="H242">
            <v>34.380000000000003</v>
          </cell>
          <cell r="I242">
            <v>3.15</v>
          </cell>
          <cell r="J242">
            <v>0</v>
          </cell>
        </row>
        <row r="243">
          <cell r="A243" t="str">
            <v>03-58</v>
          </cell>
          <cell r="B243" t="str">
            <v>Turfing of lawn with Dacca Grass</v>
          </cell>
          <cell r="C243" t="str">
            <v>1000 Sft</v>
          </cell>
          <cell r="D243">
            <v>2725.15</v>
          </cell>
          <cell r="E243">
            <v>12445.15</v>
          </cell>
          <cell r="F243" t="str">
            <v>m2</v>
          </cell>
          <cell r="G243">
            <v>29.32</v>
          </cell>
          <cell r="H243">
            <v>133.91</v>
          </cell>
          <cell r="I243">
            <v>3.15</v>
          </cell>
          <cell r="J243">
            <v>0</v>
          </cell>
        </row>
        <row r="244">
          <cell r="A244" t="str">
            <v>03-59-a</v>
          </cell>
          <cell r="B244" t="str">
            <v>Excavation and Clearance of shingle, gravel including sand, soft soil and silt deposits in channel bed upto 25m</v>
          </cell>
          <cell r="C244" t="str">
            <v>1000 Cft</v>
          </cell>
          <cell r="D244">
            <v>15375.75</v>
          </cell>
          <cell r="E244">
            <v>15375.75</v>
          </cell>
          <cell r="F244" t="str">
            <v>m3</v>
          </cell>
          <cell r="G244">
            <v>542.99</v>
          </cell>
          <cell r="H244">
            <v>542.99</v>
          </cell>
          <cell r="I244">
            <v>3.2</v>
          </cell>
          <cell r="J244">
            <v>0</v>
          </cell>
        </row>
        <row r="245">
          <cell r="A245" t="str">
            <v>03-59-b</v>
          </cell>
          <cell r="B245" t="str">
            <v>Excavation and Clearance of shingle, gravel including sand, soft soil and silt deposits by mechanical means in channel bed upto 25m</v>
          </cell>
          <cell r="C245" t="str">
            <v>1000 Cft</v>
          </cell>
          <cell r="D245">
            <v>0</v>
          </cell>
          <cell r="E245">
            <v>5649.75</v>
          </cell>
          <cell r="F245" t="str">
            <v>m3</v>
          </cell>
          <cell r="G245">
            <v>0</v>
          </cell>
          <cell r="H245">
            <v>199.52</v>
          </cell>
          <cell r="I245">
            <v>3.2</v>
          </cell>
          <cell r="J245">
            <v>0</v>
          </cell>
        </row>
        <row r="246">
          <cell r="A246" t="str">
            <v>03-60</v>
          </cell>
          <cell r="B246" t="str">
            <v>Clearance of site by cutting, removing all shrubs, trees, upto 6 inches (152 mm) girth, etc. and taking out their entire roots and filling the hollows with earth complete with dressing, consolidating and watering the filling including stacking the serviceable materials and disposal of useless material as directed, lead to 10 chains, cost of earth included.</v>
          </cell>
          <cell r="C246" t="str">
            <v>1000 Sft</v>
          </cell>
          <cell r="D246">
            <v>6263.6</v>
          </cell>
          <cell r="E246">
            <v>6263.6</v>
          </cell>
          <cell r="F246" t="str">
            <v>m2</v>
          </cell>
          <cell r="G246">
            <v>67.400000000000006</v>
          </cell>
          <cell r="H246">
            <v>67.400000000000006</v>
          </cell>
          <cell r="I246">
            <v>3.7</v>
          </cell>
          <cell r="J246">
            <v>0</v>
          </cell>
        </row>
        <row r="247">
          <cell r="A247" t="str">
            <v>03-61-a</v>
          </cell>
          <cell r="B247" t="str">
            <v>Clearance of choked up syphon including dewatering Upto 1.25m dia</v>
          </cell>
          <cell r="C247" t="str">
            <v>100 Ft</v>
          </cell>
          <cell r="D247">
            <v>8092.5</v>
          </cell>
          <cell r="E247">
            <v>19756.5</v>
          </cell>
          <cell r="F247" t="str">
            <v>m</v>
          </cell>
          <cell r="G247">
            <v>265.5</v>
          </cell>
          <cell r="H247">
            <v>648.17999999999995</v>
          </cell>
          <cell r="I247">
            <v>3.7</v>
          </cell>
          <cell r="J247">
            <v>0</v>
          </cell>
        </row>
        <row r="248">
          <cell r="A248" t="str">
            <v>03-61-b</v>
          </cell>
          <cell r="B248" t="str">
            <v>Clearance of choked up syphon including dewatering Exceeding 1.25m dia</v>
          </cell>
          <cell r="C248" t="str">
            <v>100 Ft</v>
          </cell>
          <cell r="D248">
            <v>12624.3</v>
          </cell>
          <cell r="E248">
            <v>30820.14</v>
          </cell>
          <cell r="F248" t="str">
            <v>m</v>
          </cell>
          <cell r="G248">
            <v>414.18</v>
          </cell>
          <cell r="H248">
            <v>1011.16</v>
          </cell>
          <cell r="I248">
            <v>3.7</v>
          </cell>
          <cell r="J248">
            <v>0</v>
          </cell>
        </row>
        <row r="249">
          <cell r="A249" t="str">
            <v>03-62</v>
          </cell>
          <cell r="B249" t="str">
            <v>Clearing and Grubbing by mechanical means</v>
          </cell>
          <cell r="C249" t="str">
            <v>1000 Sft</v>
          </cell>
          <cell r="D249">
            <v>171.88</v>
          </cell>
          <cell r="E249">
            <v>1537.3</v>
          </cell>
          <cell r="F249" t="str">
            <v>m2</v>
          </cell>
          <cell r="G249">
            <v>1.85</v>
          </cell>
          <cell r="H249">
            <v>16.54</v>
          </cell>
          <cell r="I249">
            <v>3.7</v>
          </cell>
          <cell r="J249">
            <v>0</v>
          </cell>
        </row>
        <row r="250">
          <cell r="A250" t="str">
            <v>03-63</v>
          </cell>
          <cell r="B250" t="str">
            <v>Removal of Tree : Girth 150mm - 300mm including removal of stump &amp; backfilling with sand</v>
          </cell>
          <cell r="C250" t="str">
            <v>No</v>
          </cell>
          <cell r="D250">
            <v>54.22</v>
          </cell>
          <cell r="E250">
            <v>583.44000000000005</v>
          </cell>
          <cell r="F250" t="str">
            <v>No</v>
          </cell>
          <cell r="G250">
            <v>54.22</v>
          </cell>
          <cell r="H250">
            <v>583.44000000000005</v>
          </cell>
          <cell r="I250">
            <v>3.8</v>
          </cell>
          <cell r="J250">
            <v>0</v>
          </cell>
        </row>
        <row r="251">
          <cell r="A251" t="str">
            <v>03-64-a</v>
          </cell>
          <cell r="B251" t="str">
            <v>Removal of Tree : Girth 300mm - 600mm including removal of stump &amp; backfilling with sand</v>
          </cell>
          <cell r="C251" t="str">
            <v>No</v>
          </cell>
          <cell r="D251">
            <v>108.44</v>
          </cell>
          <cell r="E251">
            <v>1166.8900000000001</v>
          </cell>
          <cell r="F251" t="str">
            <v>No</v>
          </cell>
          <cell r="G251">
            <v>108.44</v>
          </cell>
          <cell r="H251">
            <v>1166.8900000000001</v>
          </cell>
          <cell r="I251">
            <v>3.8</v>
          </cell>
          <cell r="J251">
            <v>0</v>
          </cell>
        </row>
        <row r="252">
          <cell r="A252" t="str">
            <v>03-64-b</v>
          </cell>
          <cell r="B252" t="str">
            <v>Removal of Tree : Girth over 600mm including removal of stump &amp; backfilling with sand</v>
          </cell>
          <cell r="C252" t="str">
            <v>No</v>
          </cell>
          <cell r="D252">
            <v>325.32</v>
          </cell>
          <cell r="E252">
            <v>2844.45</v>
          </cell>
          <cell r="F252" t="str">
            <v>No</v>
          </cell>
          <cell r="G252">
            <v>325.32</v>
          </cell>
          <cell r="H252">
            <v>2844.45</v>
          </cell>
          <cell r="I252">
            <v>3.8</v>
          </cell>
          <cell r="J252">
            <v>0</v>
          </cell>
        </row>
        <row r="253">
          <cell r="A253" t="str">
            <v>03-65</v>
          </cell>
          <cell r="B253" t="str">
            <v>Compaction of Natural Ground</v>
          </cell>
          <cell r="C253" t="str">
            <v>1000 Sft</v>
          </cell>
          <cell r="D253">
            <v>623.92999999999995</v>
          </cell>
          <cell r="E253">
            <v>1929.97</v>
          </cell>
          <cell r="F253" t="str">
            <v>m2</v>
          </cell>
          <cell r="G253">
            <v>6.71</v>
          </cell>
          <cell r="H253">
            <v>20.77</v>
          </cell>
          <cell r="I253" t="str">
            <v xml:space="preserve">3.10 , </v>
          </cell>
          <cell r="J253">
            <v>0</v>
          </cell>
        </row>
        <row r="254">
          <cell r="A254" t="str">
            <v>03-66-a</v>
          </cell>
          <cell r="B254" t="str">
            <v>Roadway Excavation in Surplus / Unsuitable Common Material</v>
          </cell>
          <cell r="C254" t="str">
            <v>1000 Cft</v>
          </cell>
          <cell r="D254">
            <v>458.04</v>
          </cell>
          <cell r="E254">
            <v>10360.65</v>
          </cell>
          <cell r="F254" t="str">
            <v>m3</v>
          </cell>
          <cell r="G254">
            <v>16.18</v>
          </cell>
          <cell r="H254">
            <v>365.88</v>
          </cell>
          <cell r="I254" t="str">
            <v>3.9.4</v>
          </cell>
          <cell r="J254">
            <v>0</v>
          </cell>
        </row>
        <row r="255">
          <cell r="A255" t="str">
            <v>03-66-b</v>
          </cell>
          <cell r="B255" t="str">
            <v>Roadway Excavation in Surplus / Unsuitable Rock (Hard) Material requiring blasting.</v>
          </cell>
          <cell r="C255" t="str">
            <v>1000 Cft</v>
          </cell>
          <cell r="D255">
            <v>3315.5</v>
          </cell>
          <cell r="E255">
            <v>21921.07</v>
          </cell>
          <cell r="F255" t="str">
            <v>m3</v>
          </cell>
          <cell r="G255">
            <v>117.09</v>
          </cell>
          <cell r="H255">
            <v>774.14</v>
          </cell>
          <cell r="I255" t="str">
            <v>3.9.4</v>
          </cell>
          <cell r="J255">
            <v>0</v>
          </cell>
        </row>
        <row r="256">
          <cell r="A256" t="str">
            <v>03-66-c</v>
          </cell>
          <cell r="B256" t="str">
            <v>Roadway Excavation in Surplus / Unsuitable Rock (Medium) Material requiring blasting</v>
          </cell>
          <cell r="C256" t="str">
            <v>1000 Cft</v>
          </cell>
          <cell r="D256">
            <v>2506.25</v>
          </cell>
          <cell r="E256">
            <v>19392.599999999999</v>
          </cell>
          <cell r="F256" t="str">
            <v>m3</v>
          </cell>
          <cell r="G256">
            <v>88.51</v>
          </cell>
          <cell r="H256">
            <v>684.84</v>
          </cell>
          <cell r="I256" t="str">
            <v>3.9.4</v>
          </cell>
          <cell r="J256">
            <v>0</v>
          </cell>
        </row>
        <row r="257">
          <cell r="A257" t="str">
            <v>03-66-d</v>
          </cell>
          <cell r="B257" t="str">
            <v>Roadway Excavation in Surplus / Unsuitable Rock (Soft) Material</v>
          </cell>
          <cell r="C257" t="str">
            <v>1000 Cft</v>
          </cell>
          <cell r="D257">
            <v>606.94000000000005</v>
          </cell>
          <cell r="E257">
            <v>8548.5</v>
          </cell>
          <cell r="F257" t="str">
            <v>m3</v>
          </cell>
          <cell r="G257">
            <v>21.43</v>
          </cell>
          <cell r="H257">
            <v>301.89</v>
          </cell>
          <cell r="I257" t="str">
            <v xml:space="preserve">3.9.6 , </v>
          </cell>
          <cell r="J257">
            <v>0</v>
          </cell>
        </row>
        <row r="258">
          <cell r="A258" t="str">
            <v>03-67-a</v>
          </cell>
          <cell r="B258" t="str">
            <v>Structural Excavation in Common Material by mechanical means</v>
          </cell>
          <cell r="C258" t="str">
            <v>1000 Cft</v>
          </cell>
          <cell r="D258">
            <v>7561.63</v>
          </cell>
          <cell r="E258">
            <v>10753.13</v>
          </cell>
          <cell r="F258" t="str">
            <v>m3</v>
          </cell>
          <cell r="G258">
            <v>267.04000000000002</v>
          </cell>
          <cell r="H258">
            <v>379.74</v>
          </cell>
          <cell r="I258" t="str">
            <v>3.9.6</v>
          </cell>
          <cell r="J258">
            <v>0</v>
          </cell>
        </row>
        <row r="259">
          <cell r="A259" t="str">
            <v>03-67-a-i</v>
          </cell>
          <cell r="B259" t="str">
            <v>Structural Excavation In Common Material</v>
          </cell>
          <cell r="C259" t="str">
            <v>1000 Cft</v>
          </cell>
          <cell r="D259">
            <v>114.59</v>
          </cell>
          <cell r="E259">
            <v>7477.33</v>
          </cell>
          <cell r="F259" t="str">
            <v>m3</v>
          </cell>
          <cell r="G259">
            <v>4.05</v>
          </cell>
          <cell r="H259">
            <v>264.06</v>
          </cell>
          <cell r="I259" t="str">
            <v>3.9.6</v>
          </cell>
          <cell r="J259">
            <v>0</v>
          </cell>
        </row>
        <row r="260">
          <cell r="A260" t="str">
            <v>03-67-a-ii</v>
          </cell>
          <cell r="B260" t="str">
            <v>Structural Excavation In Common Material Below Water Level</v>
          </cell>
          <cell r="C260" t="str">
            <v>1000 Cft</v>
          </cell>
          <cell r="D260">
            <v>2937.89</v>
          </cell>
          <cell r="E260">
            <v>28110.92</v>
          </cell>
          <cell r="F260" t="str">
            <v>m3</v>
          </cell>
          <cell r="G260">
            <v>103.75</v>
          </cell>
          <cell r="H260">
            <v>992.73</v>
          </cell>
          <cell r="I260" t="str">
            <v>3.9.6</v>
          </cell>
          <cell r="J260">
            <v>0</v>
          </cell>
        </row>
        <row r="261">
          <cell r="A261" t="str">
            <v>03-67-b-i</v>
          </cell>
          <cell r="B261" t="str">
            <v>Structural Excavation In Hard Rock Material by mechanical means requiring blasting</v>
          </cell>
          <cell r="C261" t="str">
            <v>100 Cft</v>
          </cell>
          <cell r="D261">
            <v>1832.95</v>
          </cell>
          <cell r="E261">
            <v>5471.4</v>
          </cell>
          <cell r="F261" t="str">
            <v>m3</v>
          </cell>
          <cell r="G261">
            <v>647.29999999999995</v>
          </cell>
          <cell r="H261">
            <v>1932.21</v>
          </cell>
          <cell r="I261" t="str">
            <v xml:space="preserve">3.9.6 , </v>
          </cell>
          <cell r="J261">
            <v>0</v>
          </cell>
        </row>
        <row r="262">
          <cell r="A262" t="str">
            <v>03-67-b-ii</v>
          </cell>
          <cell r="B262" t="str">
            <v>Structural Excavation In Medium Rock Material</v>
          </cell>
          <cell r="C262" t="str">
            <v>1000 Cft</v>
          </cell>
          <cell r="D262">
            <v>2291.5500000000002</v>
          </cell>
          <cell r="E262">
            <v>18117.93</v>
          </cell>
          <cell r="F262" t="str">
            <v>m3</v>
          </cell>
          <cell r="G262">
            <v>80.930000000000007</v>
          </cell>
          <cell r="H262">
            <v>639.83000000000004</v>
          </cell>
          <cell r="I262" t="str">
            <v xml:space="preserve">3.9.6 , </v>
          </cell>
          <cell r="J262">
            <v>0</v>
          </cell>
        </row>
        <row r="263">
          <cell r="A263" t="str">
            <v>03-67-b-iii</v>
          </cell>
          <cell r="B263" t="str">
            <v>Structural Excavation In Soft Rock Material</v>
          </cell>
          <cell r="C263" t="str">
            <v>1000 Cft</v>
          </cell>
          <cell r="D263">
            <v>1309.3699999999999</v>
          </cell>
          <cell r="E263">
            <v>11826.77</v>
          </cell>
          <cell r="F263" t="str">
            <v>m3</v>
          </cell>
          <cell r="G263">
            <v>46.24</v>
          </cell>
          <cell r="H263">
            <v>417.66</v>
          </cell>
          <cell r="I263" t="str">
            <v xml:space="preserve">3.9.6 , </v>
          </cell>
          <cell r="J263">
            <v>0</v>
          </cell>
        </row>
        <row r="264">
          <cell r="A264" t="str">
            <v>03-67-c</v>
          </cell>
          <cell r="B264" t="str">
            <v>Structural backfill using Common Material available at site.</v>
          </cell>
          <cell r="C264" t="str">
            <v>1000 Cft</v>
          </cell>
          <cell r="D264">
            <v>5873.54</v>
          </cell>
          <cell r="E264">
            <v>9313.3700000000008</v>
          </cell>
          <cell r="F264" t="str">
            <v>m3</v>
          </cell>
          <cell r="G264">
            <v>207.42</v>
          </cell>
          <cell r="H264">
            <v>328.9</v>
          </cell>
          <cell r="I264" t="str">
            <v>3.9.6</v>
          </cell>
          <cell r="J264">
            <v>0</v>
          </cell>
        </row>
        <row r="265">
          <cell r="A265" t="str">
            <v>03-67-d</v>
          </cell>
          <cell r="B265" t="str">
            <v>Structural Backfill using Granular Material brought from outside</v>
          </cell>
          <cell r="C265" t="str">
            <v>1000 Cft</v>
          </cell>
          <cell r="D265">
            <v>2864.75</v>
          </cell>
          <cell r="E265">
            <v>31181.7</v>
          </cell>
          <cell r="F265" t="str">
            <v>m3</v>
          </cell>
          <cell r="G265">
            <v>101.17</v>
          </cell>
          <cell r="H265">
            <v>1101.17</v>
          </cell>
          <cell r="I265" t="str">
            <v>3.9.6</v>
          </cell>
          <cell r="J265">
            <v>0</v>
          </cell>
        </row>
        <row r="266">
          <cell r="A266" t="str">
            <v>03-67-e</v>
          </cell>
          <cell r="B266" t="str">
            <v>Structural Backfill using Common Material brought from outside</v>
          </cell>
          <cell r="C266" t="str">
            <v>1000 Cft</v>
          </cell>
          <cell r="D266">
            <v>2864.75</v>
          </cell>
          <cell r="E266">
            <v>22099.58</v>
          </cell>
          <cell r="F266" t="str">
            <v>m3</v>
          </cell>
          <cell r="G266">
            <v>101.17</v>
          </cell>
          <cell r="H266">
            <v>780.44</v>
          </cell>
          <cell r="I266" t="str">
            <v>3.9.6</v>
          </cell>
          <cell r="J266">
            <v>0</v>
          </cell>
        </row>
        <row r="267">
          <cell r="A267" t="str">
            <v>03-68-a</v>
          </cell>
          <cell r="B267" t="str">
            <v>Granular Backfill</v>
          </cell>
          <cell r="C267" t="str">
            <v>1000 Cft</v>
          </cell>
          <cell r="D267">
            <v>1833.19</v>
          </cell>
          <cell r="E267">
            <v>41107.089999999997</v>
          </cell>
          <cell r="F267" t="str">
            <v>m3</v>
          </cell>
          <cell r="G267">
            <v>64.739999999999995</v>
          </cell>
          <cell r="H267">
            <v>1451.68</v>
          </cell>
          <cell r="I267" t="str">
            <v>3.10.2</v>
          </cell>
          <cell r="J267">
            <v>0</v>
          </cell>
        </row>
        <row r="268">
          <cell r="A268" t="str">
            <v>03-68-b</v>
          </cell>
          <cell r="B268" t="str">
            <v>Common Backfill</v>
          </cell>
          <cell r="C268" t="str">
            <v>1000 Cft</v>
          </cell>
          <cell r="D268">
            <v>2036.96</v>
          </cell>
          <cell r="E268">
            <v>5783.1</v>
          </cell>
          <cell r="F268" t="str">
            <v>m3</v>
          </cell>
          <cell r="G268">
            <v>71.930000000000007</v>
          </cell>
          <cell r="H268">
            <v>204.23</v>
          </cell>
          <cell r="I268" t="str">
            <v>3.10.2</v>
          </cell>
          <cell r="J268">
            <v>0</v>
          </cell>
        </row>
        <row r="269">
          <cell r="A269" t="str">
            <v>03-69</v>
          </cell>
          <cell r="B269" t="str">
            <v>Filter Layer Of Granular Material</v>
          </cell>
          <cell r="C269" t="str">
            <v>100 Cft</v>
          </cell>
          <cell r="D269">
            <v>347.17</v>
          </cell>
          <cell r="E269">
            <v>4520.5</v>
          </cell>
          <cell r="F269" t="str">
            <v>m3</v>
          </cell>
          <cell r="G269">
            <v>122.6</v>
          </cell>
          <cell r="H269">
            <v>1596.4</v>
          </cell>
          <cell r="I269" t="str">
            <v>3.10.2</v>
          </cell>
          <cell r="J269">
            <v>0</v>
          </cell>
        </row>
        <row r="270">
          <cell r="A270" t="str">
            <v>03-70-a</v>
          </cell>
          <cell r="B270" t="str">
            <v>Formation of Embankment from Roadway Excavation in Common Material including compaction Modified AASHTO 90% by power roller.</v>
          </cell>
          <cell r="C270" t="str">
            <v>1000 Cft</v>
          </cell>
          <cell r="D270">
            <v>458.04</v>
          </cell>
          <cell r="E270">
            <v>11485.79</v>
          </cell>
          <cell r="F270" t="str">
            <v>m3</v>
          </cell>
          <cell r="G270">
            <v>16.18</v>
          </cell>
          <cell r="H270">
            <v>405.62</v>
          </cell>
          <cell r="I270" t="str">
            <v>3.9.7</v>
          </cell>
          <cell r="J270">
            <v>0</v>
          </cell>
        </row>
        <row r="271">
          <cell r="A271" t="str">
            <v>03-70-b</v>
          </cell>
          <cell r="B271" t="str">
            <v>Formation of Embankment from Roadway Excavation in Rock Material requiring blasting and compaction Modified AASHTO 95% of embankment by power roller.</v>
          </cell>
          <cell r="C271" t="str">
            <v>1000 Cft</v>
          </cell>
          <cell r="D271">
            <v>4124.75</v>
          </cell>
          <cell r="E271">
            <v>25934.59</v>
          </cell>
          <cell r="F271" t="str">
            <v>m3</v>
          </cell>
          <cell r="G271">
            <v>145.66</v>
          </cell>
          <cell r="H271">
            <v>915.87</v>
          </cell>
          <cell r="I271" t="str">
            <v>3.9.7</v>
          </cell>
          <cell r="J271">
            <v>0</v>
          </cell>
        </row>
        <row r="272">
          <cell r="A272" t="str">
            <v>03-70-c</v>
          </cell>
          <cell r="B272" t="str">
            <v>Formation of Embankment from Borrow Excavation in Common Material including compaction Modified AASHTO 90% by power roller.</v>
          </cell>
          <cell r="C272" t="str">
            <v>1000 Cft</v>
          </cell>
          <cell r="D272">
            <v>458.84</v>
          </cell>
          <cell r="E272">
            <v>17794.38</v>
          </cell>
          <cell r="F272" t="str">
            <v>m3</v>
          </cell>
          <cell r="G272">
            <v>16.2</v>
          </cell>
          <cell r="H272">
            <v>628.4</v>
          </cell>
          <cell r="I272" t="str">
            <v>3.9.4</v>
          </cell>
          <cell r="J272">
            <v>0</v>
          </cell>
        </row>
        <row r="273">
          <cell r="A273" t="str">
            <v>03-70-d</v>
          </cell>
          <cell r="B273" t="str">
            <v>Formation of Embankment from Roadway Excavation in granular Material including compaction Modified AASHTO 90% by power roller.</v>
          </cell>
          <cell r="C273" t="str">
            <v>1000 Cft</v>
          </cell>
          <cell r="D273">
            <v>809.25</v>
          </cell>
          <cell r="E273">
            <v>11837</v>
          </cell>
          <cell r="F273" t="str">
            <v>m3</v>
          </cell>
          <cell r="G273">
            <v>28.58</v>
          </cell>
          <cell r="H273">
            <v>418.02</v>
          </cell>
          <cell r="I273" t="str">
            <v>3.9.7</v>
          </cell>
          <cell r="J273">
            <v>0</v>
          </cell>
        </row>
        <row r="274">
          <cell r="A274" t="str">
            <v>03-70-e</v>
          </cell>
          <cell r="B274" t="str">
            <v>Formation of Embankment from Roadway excavation in common Material</v>
          </cell>
          <cell r="C274" t="str">
            <v>1000 Cft</v>
          </cell>
          <cell r="D274">
            <v>101.88</v>
          </cell>
          <cell r="E274">
            <v>7161.71</v>
          </cell>
          <cell r="F274" t="str">
            <v>m3</v>
          </cell>
          <cell r="G274">
            <v>3.6</v>
          </cell>
          <cell r="H274">
            <v>252.91</v>
          </cell>
          <cell r="I274" t="str">
            <v>3.9.4</v>
          </cell>
          <cell r="J274">
            <v>0</v>
          </cell>
        </row>
        <row r="275">
          <cell r="A275" t="str">
            <v>03-70-f</v>
          </cell>
          <cell r="B275" t="str">
            <v>Formation Of Embankment From Roadway Excavation In Hard Rock Material</v>
          </cell>
          <cell r="C275" t="str">
            <v>1000 Cft</v>
          </cell>
          <cell r="D275">
            <v>611.05999999999995</v>
          </cell>
          <cell r="E275">
            <v>25697.360000000001</v>
          </cell>
          <cell r="F275" t="str">
            <v>m3</v>
          </cell>
          <cell r="G275">
            <v>21.58</v>
          </cell>
          <cell r="H275">
            <v>907.49</v>
          </cell>
          <cell r="I275" t="str">
            <v>3.9.4</v>
          </cell>
          <cell r="J275">
            <v>0</v>
          </cell>
        </row>
        <row r="276">
          <cell r="A276" t="str">
            <v>03-70-g</v>
          </cell>
          <cell r="B276" t="str">
            <v>Formation Of Embankment From Roadway Excavation In Medium Rock Material</v>
          </cell>
          <cell r="C276" t="str">
            <v>1000 Cft</v>
          </cell>
          <cell r="D276">
            <v>606.94000000000005</v>
          </cell>
          <cell r="E276">
            <v>15219.04</v>
          </cell>
          <cell r="F276" t="str">
            <v>m3</v>
          </cell>
          <cell r="G276">
            <v>21.43</v>
          </cell>
          <cell r="H276">
            <v>537.46</v>
          </cell>
          <cell r="I276" t="str">
            <v>3.9.4</v>
          </cell>
          <cell r="J276">
            <v>0</v>
          </cell>
        </row>
        <row r="277">
          <cell r="A277" t="str">
            <v>03-70-h</v>
          </cell>
          <cell r="B277" t="str">
            <v>Formation Of Embankment From Roadway Excavation In Soft Rock Material</v>
          </cell>
          <cell r="C277" t="str">
            <v>1000 Cft</v>
          </cell>
          <cell r="D277">
            <v>407.38</v>
          </cell>
          <cell r="E277">
            <v>15088.81</v>
          </cell>
          <cell r="F277" t="str">
            <v>m3</v>
          </cell>
          <cell r="G277">
            <v>14.39</v>
          </cell>
          <cell r="H277">
            <v>532.86</v>
          </cell>
          <cell r="I277" t="str">
            <v>3.9.4</v>
          </cell>
          <cell r="J277">
            <v>0</v>
          </cell>
        </row>
        <row r="278">
          <cell r="A278" t="str">
            <v>03-70-i</v>
          </cell>
          <cell r="B278" t="str">
            <v>Formation Of Embankment From Borrow Excavation In Common Material</v>
          </cell>
          <cell r="C278" t="str">
            <v>1000 Cft</v>
          </cell>
          <cell r="D278">
            <v>203.69</v>
          </cell>
          <cell r="E278">
            <v>18527.150000000001</v>
          </cell>
          <cell r="F278" t="str">
            <v>m3</v>
          </cell>
          <cell r="G278">
            <v>7.19</v>
          </cell>
          <cell r="H278">
            <v>654.28</v>
          </cell>
          <cell r="I278" t="str">
            <v>3.9.4</v>
          </cell>
          <cell r="J278">
            <v>0</v>
          </cell>
        </row>
        <row r="279">
          <cell r="A279" t="str">
            <v>03-70-j</v>
          </cell>
          <cell r="B279" t="str">
            <v>Formation Of Embankment From Structural Excavation In Common Material</v>
          </cell>
          <cell r="C279" t="str">
            <v>1000 Cft</v>
          </cell>
          <cell r="D279">
            <v>101.88</v>
          </cell>
          <cell r="E279">
            <v>4107.21</v>
          </cell>
          <cell r="F279" t="str">
            <v>m3</v>
          </cell>
          <cell r="G279">
            <v>3.6</v>
          </cell>
          <cell r="H279">
            <v>145.04</v>
          </cell>
          <cell r="I279" t="str">
            <v>3.9.4</v>
          </cell>
          <cell r="J279">
            <v>0</v>
          </cell>
        </row>
        <row r="280">
          <cell r="A280" t="str">
            <v>03-70-k</v>
          </cell>
          <cell r="B280" t="str">
            <v>Formation Of Embankment From Structural Excavation In Any Type Of Rock Material Hard Rock)</v>
          </cell>
          <cell r="C280" t="str">
            <v>1000 Cft</v>
          </cell>
          <cell r="D280">
            <v>495.5</v>
          </cell>
          <cell r="E280">
            <v>10200.299999999999</v>
          </cell>
          <cell r="F280" t="str">
            <v>m3</v>
          </cell>
          <cell r="G280">
            <v>17.5</v>
          </cell>
          <cell r="H280">
            <v>360.22</v>
          </cell>
          <cell r="I280" t="str">
            <v>3.9.4</v>
          </cell>
          <cell r="J280">
            <v>0</v>
          </cell>
        </row>
        <row r="281">
          <cell r="A281" t="str">
            <v>03-71-a</v>
          </cell>
          <cell r="B281" t="str">
            <v>Subgrade Preparation In Earth Cut ; Mod. AASHTO 95%</v>
          </cell>
          <cell r="C281" t="str">
            <v>1000 Sft</v>
          </cell>
          <cell r="D281">
            <v>103.66</v>
          </cell>
          <cell r="E281">
            <v>4211.66</v>
          </cell>
          <cell r="F281" t="str">
            <v>m2</v>
          </cell>
          <cell r="G281">
            <v>1.1200000000000001</v>
          </cell>
          <cell r="H281">
            <v>45.32</v>
          </cell>
          <cell r="I281" t="str">
            <v>16.2.1.1.3</v>
          </cell>
          <cell r="J281">
            <v>0</v>
          </cell>
        </row>
        <row r="282">
          <cell r="A282" t="str">
            <v>03-71-b</v>
          </cell>
          <cell r="B282" t="str">
            <v>Subgrade Preparation in Rock Cut ; Mod. AASHTO 95%</v>
          </cell>
          <cell r="C282" t="str">
            <v>1000 Sft</v>
          </cell>
          <cell r="D282">
            <v>1872.6</v>
          </cell>
          <cell r="E282">
            <v>8861.5499999999993</v>
          </cell>
          <cell r="F282" t="str">
            <v>m2</v>
          </cell>
          <cell r="G282">
            <v>20.149999999999999</v>
          </cell>
          <cell r="H282">
            <v>95.35</v>
          </cell>
          <cell r="I282" t="str">
            <v>16.2.1.1.1</v>
          </cell>
          <cell r="J282">
            <v>0</v>
          </cell>
        </row>
        <row r="283">
          <cell r="A283" t="str">
            <v>03-71-c-i</v>
          </cell>
          <cell r="B283" t="str">
            <v>Subgrade Preparation on Existing Road ; Mod. AASHTO 95%</v>
          </cell>
          <cell r="C283" t="str">
            <v>1000 Sft</v>
          </cell>
          <cell r="D283">
            <v>1247.8599999999999</v>
          </cell>
          <cell r="E283">
            <v>5079.57</v>
          </cell>
          <cell r="F283" t="str">
            <v>m2</v>
          </cell>
          <cell r="G283">
            <v>13.43</v>
          </cell>
          <cell r="H283">
            <v>54.66</v>
          </cell>
          <cell r="I283" t="str">
            <v>16.2.1</v>
          </cell>
          <cell r="J283">
            <v>0</v>
          </cell>
        </row>
        <row r="284">
          <cell r="A284" t="str">
            <v>03-71-c-ii</v>
          </cell>
          <cell r="B284" t="str">
            <v>Subgrade Preparation in Existing Road Without Any Fill ; Mod. AASHTO 95%</v>
          </cell>
          <cell r="C284" t="str">
            <v>1000 Sft</v>
          </cell>
          <cell r="D284">
            <v>51.87</v>
          </cell>
          <cell r="E284">
            <v>2845.28</v>
          </cell>
          <cell r="F284" t="str">
            <v>m2</v>
          </cell>
          <cell r="G284">
            <v>0.56000000000000005</v>
          </cell>
          <cell r="H284">
            <v>30.62</v>
          </cell>
          <cell r="I284" t="str">
            <v>16.2.1</v>
          </cell>
          <cell r="J284">
            <v>0</v>
          </cell>
        </row>
        <row r="285">
          <cell r="A285" t="str">
            <v>03-72-a</v>
          </cell>
          <cell r="B285" t="str">
            <v>Earthwork by mechanical means in drains and irrigation channels in DRY soil dressed to designed section, grades profile/with excavated material, disposed off within 50 feet (15.2 m) lead and dressed as directed.</v>
          </cell>
          <cell r="C285" t="str">
            <v>1000 Cft</v>
          </cell>
          <cell r="D285">
            <v>202.31</v>
          </cell>
          <cell r="E285">
            <v>1491.48</v>
          </cell>
          <cell r="F285" t="str">
            <v>m3</v>
          </cell>
          <cell r="G285">
            <v>7.14</v>
          </cell>
          <cell r="H285">
            <v>52.67</v>
          </cell>
          <cell r="I285" t="str">
            <v>3.6 , 3.12</v>
          </cell>
          <cell r="J285">
            <v>0</v>
          </cell>
        </row>
        <row r="286">
          <cell r="A286" t="str">
            <v>03-72-b</v>
          </cell>
          <cell r="B286" t="str">
            <v>Earthwork by mechanical means in drains and irrigation channels in DRY &amp; WET soil dressed to designed section, grades profile/with excavated material, disposed off within 50 feet (15.2 m) lead and dressed as directed.</v>
          </cell>
          <cell r="C286" t="str">
            <v>1000 Cft</v>
          </cell>
          <cell r="D286">
            <v>202.31</v>
          </cell>
          <cell r="E286">
            <v>1588.17</v>
          </cell>
          <cell r="F286" t="str">
            <v>m3</v>
          </cell>
          <cell r="G286">
            <v>7.14</v>
          </cell>
          <cell r="H286">
            <v>56.09</v>
          </cell>
          <cell r="I286" t="str">
            <v>3.6 , 3.12</v>
          </cell>
          <cell r="J286">
            <v>0</v>
          </cell>
        </row>
        <row r="287">
          <cell r="A287" t="str">
            <v>03-72-c</v>
          </cell>
          <cell r="B287" t="str">
            <v>Earthwork by mechanical means in drains and irrigation channels in WET &amp; SLUSH soil dressed to designed section, grades profile/with excavated material, disposed off within 50 feet (15.2 m) lead and dressed as directed.</v>
          </cell>
          <cell r="C287" t="str">
            <v>1000 Cft</v>
          </cell>
          <cell r="D287">
            <v>299.42</v>
          </cell>
          <cell r="E287">
            <v>1919.48</v>
          </cell>
          <cell r="F287" t="str">
            <v>m3</v>
          </cell>
          <cell r="G287">
            <v>10.57</v>
          </cell>
          <cell r="H287">
            <v>67.790000000000006</v>
          </cell>
          <cell r="I287" t="str">
            <v>3.6 , 3.12</v>
          </cell>
          <cell r="J287">
            <v>0</v>
          </cell>
        </row>
        <row r="288">
          <cell r="A288" t="str">
            <v>03-72-d</v>
          </cell>
          <cell r="B288" t="str">
            <v>Earthwork by mechanical means in drains and irrigation channels in SLUSH soil dressed to designed section, grades profile/with excavated material, disposed off within 50 feet (15.2 m) lead and dressed as directed.</v>
          </cell>
          <cell r="C288" t="str">
            <v>1000 Cft</v>
          </cell>
          <cell r="D288">
            <v>299.42</v>
          </cell>
          <cell r="E288">
            <v>2162.46</v>
          </cell>
          <cell r="F288" t="str">
            <v>m3</v>
          </cell>
          <cell r="G288">
            <v>10.57</v>
          </cell>
          <cell r="H288">
            <v>76.37</v>
          </cell>
          <cell r="I288" t="str">
            <v>3.6 , 3.12</v>
          </cell>
          <cell r="J288">
            <v>0</v>
          </cell>
        </row>
        <row r="289">
          <cell r="A289" t="str">
            <v>03-72-e</v>
          </cell>
          <cell r="B289" t="str">
            <v>Earthwork by mechanical means in drains and irrigation channels in DRY &amp; WET to that of SLUSH (1:2) soil dressed to designed section, grades profile/with excavated material, disposed off within 50 feet (15.2 m) lead and dressed as directed.</v>
          </cell>
          <cell r="C289" t="str">
            <v>1000 Cft</v>
          </cell>
          <cell r="D289">
            <v>404.63</v>
          </cell>
          <cell r="E289">
            <v>3762.84</v>
          </cell>
          <cell r="F289" t="str">
            <v>m3</v>
          </cell>
          <cell r="G289">
            <v>14.29</v>
          </cell>
          <cell r="H289">
            <v>132.88</v>
          </cell>
          <cell r="I289" t="str">
            <v>3.6 , 3.12</v>
          </cell>
          <cell r="J289">
            <v>0</v>
          </cell>
        </row>
        <row r="290">
          <cell r="A290" t="str">
            <v>03-72-f</v>
          </cell>
          <cell r="B290" t="str">
            <v>Earthwork by mechanical means in drains and irrigation channels in BORROW AREA soil dressed to designed section, grades profile/with excavated material, disposed off within 50 feet (15.2 m) lead and dressed as directed.</v>
          </cell>
          <cell r="C290" t="str">
            <v>1000 Cft</v>
          </cell>
          <cell r="D290">
            <v>202.31</v>
          </cell>
          <cell r="E290">
            <v>1705.17</v>
          </cell>
          <cell r="F290" t="str">
            <v>m3</v>
          </cell>
          <cell r="G290">
            <v>7.14</v>
          </cell>
          <cell r="H290">
            <v>60.22</v>
          </cell>
          <cell r="I290" t="str">
            <v>3.6 , 3.12</v>
          </cell>
          <cell r="J290">
            <v>0</v>
          </cell>
        </row>
        <row r="291">
          <cell r="A291" t="str">
            <v>03-72-g</v>
          </cell>
          <cell r="B291" t="str">
            <v>Earthwork by mechanical means in drains and irrigation channels in UNDER WATER soil dressed to designed section, grades profile/with excavated material, disposed off within 50 feet (15.2 m) lead and dressed as directed.</v>
          </cell>
          <cell r="C291" t="str">
            <v>1000 Cft</v>
          </cell>
          <cell r="D291">
            <v>809.25</v>
          </cell>
          <cell r="E291">
            <v>3159.05</v>
          </cell>
          <cell r="F291" t="str">
            <v>m3</v>
          </cell>
          <cell r="G291">
            <v>28.58</v>
          </cell>
          <cell r="H291">
            <v>111.56</v>
          </cell>
          <cell r="I291" t="str">
            <v>3.6 , 3.12</v>
          </cell>
          <cell r="J291">
            <v>0</v>
          </cell>
        </row>
        <row r="292">
          <cell r="A292" t="str">
            <v>03-73</v>
          </cell>
          <cell r="B292" t="str">
            <v>Provide, place and compact impervious clay core in dam embankment of specified grading, permiability i/c leveling dressing and hauage obtaining 95% modified AASHTO dry density</v>
          </cell>
          <cell r="C292" t="str">
            <v>100 Cft</v>
          </cell>
          <cell r="D292">
            <v>0</v>
          </cell>
          <cell r="E292">
            <v>1085.6099999999999</v>
          </cell>
          <cell r="F292" t="str">
            <v>m3</v>
          </cell>
          <cell r="G292">
            <v>0</v>
          </cell>
          <cell r="H292">
            <v>383.38</v>
          </cell>
          <cell r="I292">
            <v>3.3</v>
          </cell>
          <cell r="J292">
            <v>0</v>
          </cell>
        </row>
        <row r="293">
          <cell r="A293" t="str">
            <v>03-74</v>
          </cell>
          <cell r="B293" t="str">
            <v>Provide , Place &amp; compact shoulder material (sandy / silty gravel) in Dam Embankment, of specified grading, leveling/ dressing i/c haulage for obtaining of 95% modified AASHTHO dry density.</v>
          </cell>
          <cell r="C293" t="str">
            <v>100 Cft</v>
          </cell>
          <cell r="D293">
            <v>0</v>
          </cell>
          <cell r="E293">
            <v>954.64</v>
          </cell>
          <cell r="F293" t="str">
            <v>m3</v>
          </cell>
          <cell r="G293">
            <v>0</v>
          </cell>
          <cell r="H293">
            <v>337.13</v>
          </cell>
          <cell r="I293">
            <v>3.3</v>
          </cell>
          <cell r="J293">
            <v>0</v>
          </cell>
        </row>
        <row r="294">
          <cell r="A294" t="str">
            <v>03-75</v>
          </cell>
          <cell r="B294" t="str">
            <v>Provide , Place &amp; compact Fine Filter in chimney drain vertical / horizantol on downstream of clay core</v>
          </cell>
          <cell r="C294" t="str">
            <v>100 Cft</v>
          </cell>
          <cell r="D294">
            <v>809.25</v>
          </cell>
          <cell r="E294">
            <v>4450.8900000000003</v>
          </cell>
          <cell r="F294" t="str">
            <v>m3</v>
          </cell>
          <cell r="G294">
            <v>285.77999999999997</v>
          </cell>
          <cell r="H294">
            <v>1571.82</v>
          </cell>
          <cell r="I294">
            <v>3.3</v>
          </cell>
          <cell r="J294">
            <v>0</v>
          </cell>
        </row>
        <row r="295">
          <cell r="A295" t="str">
            <v>03-76</v>
          </cell>
          <cell r="B295" t="str">
            <v>Provide , Place &amp; compact Coarse Filter (well graded gravel) in chimney drain vertical / horizantol on downstream of fine filter i/c leveling, moistening etc</v>
          </cell>
          <cell r="C295" t="str">
            <v>100 Cft</v>
          </cell>
          <cell r="D295">
            <v>2225.44</v>
          </cell>
          <cell r="E295">
            <v>2986.32</v>
          </cell>
          <cell r="F295" t="str">
            <v>m3</v>
          </cell>
          <cell r="G295">
            <v>785.91</v>
          </cell>
          <cell r="H295">
            <v>1054.6099999999999</v>
          </cell>
          <cell r="I295">
            <v>3.3</v>
          </cell>
          <cell r="J295">
            <v>0</v>
          </cell>
        </row>
        <row r="296">
          <cell r="A296" t="str">
            <v>03-77</v>
          </cell>
          <cell r="B296" t="str">
            <v>Excavation for core trench of Dam Embankment/Spillway/Intake &amp; Outlet Structure and Irrigation System upto a minimum depth of 35 ft in common soil including removing of excavated material by machinery in 1 KM radius</v>
          </cell>
          <cell r="C296" t="str">
            <v>100 Cft</v>
          </cell>
          <cell r="D296">
            <v>0</v>
          </cell>
          <cell r="E296">
            <v>662.17</v>
          </cell>
          <cell r="F296" t="str">
            <v>m3</v>
          </cell>
          <cell r="G296">
            <v>0</v>
          </cell>
          <cell r="H296">
            <v>233.84</v>
          </cell>
          <cell r="I296" t="str">
            <v xml:space="preserve">3.3 , </v>
          </cell>
          <cell r="J296">
            <v>0</v>
          </cell>
        </row>
        <row r="297">
          <cell r="A297" t="str">
            <v>03-78-a</v>
          </cell>
          <cell r="B297" t="str">
            <v>Excavation for core trench of Dam Embankment/Spillway/Intake &amp; Outlet Structure and Irrigation System upto a minimum depth of 35 ft in shingle gravel including removing of excavated material by machinery in 1 KM radius</v>
          </cell>
          <cell r="C297" t="str">
            <v>100 Cft</v>
          </cell>
          <cell r="D297">
            <v>0</v>
          </cell>
          <cell r="E297">
            <v>675.29</v>
          </cell>
          <cell r="F297" t="str">
            <v>m3</v>
          </cell>
          <cell r="G297">
            <v>0</v>
          </cell>
          <cell r="H297">
            <v>238.48</v>
          </cell>
          <cell r="I297" t="str">
            <v xml:space="preserve">3.3 , </v>
          </cell>
          <cell r="J297">
            <v>0</v>
          </cell>
        </row>
        <row r="298">
          <cell r="A298" t="str">
            <v>03-78-b</v>
          </cell>
          <cell r="B298" t="str">
            <v>Excavation for core trench of Dam Embankment/Spillway/Intake &amp; Outlet Structure and Irrigation System upto design depth in Soft Rock/Shale requiring 20% blasting i/c removing of material from outside of the structure area.</v>
          </cell>
          <cell r="C298" t="str">
            <v>100 Cft</v>
          </cell>
          <cell r="D298">
            <v>0</v>
          </cell>
          <cell r="E298">
            <v>1383.87</v>
          </cell>
          <cell r="F298" t="str">
            <v>m3</v>
          </cell>
          <cell r="G298">
            <v>0</v>
          </cell>
          <cell r="H298">
            <v>488.71</v>
          </cell>
          <cell r="I298" t="str">
            <v xml:space="preserve">3.3 , </v>
          </cell>
          <cell r="J298">
            <v>0</v>
          </cell>
        </row>
        <row r="299">
          <cell r="A299" t="str">
            <v>03-78-c</v>
          </cell>
          <cell r="B299" t="str">
            <v>Excavation for core trench of Dam Embankment/Spillway/Intake &amp; Outlet Structure and Irrigation System upto design depth in Medium Hard Rock requiring 50% blasting i/c removing of material from outside of the structure area.</v>
          </cell>
          <cell r="C299" t="str">
            <v>100 Cft</v>
          </cell>
          <cell r="D299">
            <v>0</v>
          </cell>
          <cell r="E299">
            <v>2198.23</v>
          </cell>
          <cell r="F299" t="str">
            <v>m3</v>
          </cell>
          <cell r="G299">
            <v>0</v>
          </cell>
          <cell r="H299">
            <v>776.3</v>
          </cell>
          <cell r="I299" t="str">
            <v xml:space="preserve">3.3 , </v>
          </cell>
          <cell r="J299">
            <v>0</v>
          </cell>
        </row>
        <row r="300">
          <cell r="A300" t="str">
            <v>03-78-d</v>
          </cell>
          <cell r="B300" t="str">
            <v>Excavation for core trench of Dam Embankment/Spillway/Intake &amp; Outlet Structure and Irrigation System upto design depth in Hard Rock requiring 75% blasting i/c removing of material from outside of the structure area.</v>
          </cell>
          <cell r="C300" t="str">
            <v>100 Cft</v>
          </cell>
          <cell r="D300">
            <v>0</v>
          </cell>
          <cell r="E300">
            <v>3357.03</v>
          </cell>
          <cell r="F300" t="str">
            <v>m3</v>
          </cell>
          <cell r="G300">
            <v>0</v>
          </cell>
          <cell r="H300">
            <v>1185.53</v>
          </cell>
          <cell r="I300" t="str">
            <v xml:space="preserve">3.3 , </v>
          </cell>
          <cell r="J300">
            <v>0</v>
          </cell>
        </row>
        <row r="301">
          <cell r="A301" t="str">
            <v>04-01</v>
          </cell>
          <cell r="B301" t="str">
            <v>Dismantling dry stone masonry</v>
          </cell>
          <cell r="C301" t="str">
            <v>100 Cft</v>
          </cell>
          <cell r="D301">
            <v>687.86</v>
          </cell>
          <cell r="E301">
            <v>687.86</v>
          </cell>
          <cell r="F301" t="str">
            <v>m3</v>
          </cell>
          <cell r="G301">
            <v>242.92</v>
          </cell>
          <cell r="H301">
            <v>242.92</v>
          </cell>
          <cell r="I301">
            <v>4.0999999999999996</v>
          </cell>
          <cell r="J301">
            <v>0</v>
          </cell>
        </row>
        <row r="302">
          <cell r="A302" t="str">
            <v>04-02</v>
          </cell>
          <cell r="B302" t="str">
            <v>Dismantling stone masonry in mud mortar</v>
          </cell>
          <cell r="C302" t="str">
            <v>100 Cft</v>
          </cell>
          <cell r="D302">
            <v>1011.56</v>
          </cell>
          <cell r="E302">
            <v>1011.56</v>
          </cell>
          <cell r="F302" t="str">
            <v>m3</v>
          </cell>
          <cell r="G302">
            <v>357.23</v>
          </cell>
          <cell r="H302">
            <v>357.23</v>
          </cell>
          <cell r="I302" t="str">
            <v>4.1 , 4.4.3</v>
          </cell>
          <cell r="J302">
            <v>0</v>
          </cell>
        </row>
        <row r="303">
          <cell r="A303" t="str">
            <v>04-03</v>
          </cell>
          <cell r="B303" t="str">
            <v>Dismantling stone masonry in lime or cement mortar</v>
          </cell>
          <cell r="C303" t="str">
            <v>100 Cft</v>
          </cell>
          <cell r="D303">
            <v>2427.75</v>
          </cell>
          <cell r="E303">
            <v>2427.75</v>
          </cell>
          <cell r="F303" t="str">
            <v>m3</v>
          </cell>
          <cell r="G303">
            <v>857.35</v>
          </cell>
          <cell r="H303">
            <v>857.35</v>
          </cell>
          <cell r="I303" t="str">
            <v>4.1 , 4.4.3</v>
          </cell>
          <cell r="J303" t="str">
            <v xml:space="preserve">Add extra 13%, 32% and 51% on </v>
          </cell>
        </row>
        <row r="304">
          <cell r="A304" t="str">
            <v>04-04-a</v>
          </cell>
          <cell r="B304" t="str">
            <v>Dismantling dry stone or spawl pitching</v>
          </cell>
          <cell r="C304" t="str">
            <v>100 Cft</v>
          </cell>
          <cell r="D304">
            <v>1213.8800000000001</v>
          </cell>
          <cell r="E304">
            <v>1213.8800000000001</v>
          </cell>
          <cell r="F304" t="str">
            <v>m3</v>
          </cell>
          <cell r="G304">
            <v>428.68</v>
          </cell>
          <cell r="H304">
            <v>428.68</v>
          </cell>
          <cell r="I304">
            <v>4.0999999999999996</v>
          </cell>
          <cell r="J304">
            <v>0</v>
          </cell>
        </row>
        <row r="305">
          <cell r="A305" t="str">
            <v>04-04-b</v>
          </cell>
          <cell r="B305" t="str">
            <v>Dismantling stone or spawl pitching (mud grouted)</v>
          </cell>
          <cell r="C305" t="str">
            <v>100 Cft</v>
          </cell>
          <cell r="D305">
            <v>2630.87</v>
          </cell>
          <cell r="E305">
            <v>2630.87</v>
          </cell>
          <cell r="F305" t="str">
            <v>m3</v>
          </cell>
          <cell r="G305">
            <v>929.08</v>
          </cell>
          <cell r="H305">
            <v>929.08</v>
          </cell>
          <cell r="I305" t="str">
            <v>4.1 , 4.4.3</v>
          </cell>
          <cell r="J305">
            <v>0</v>
          </cell>
        </row>
        <row r="306">
          <cell r="A306" t="str">
            <v>04-05</v>
          </cell>
          <cell r="B306" t="str">
            <v>Dismantling stone or spawl pitching and apron in silted condition</v>
          </cell>
          <cell r="C306" t="str">
            <v>100 Cft</v>
          </cell>
          <cell r="D306">
            <v>2023.13</v>
          </cell>
          <cell r="E306">
            <v>2023.13</v>
          </cell>
          <cell r="F306" t="str">
            <v>m3</v>
          </cell>
          <cell r="G306">
            <v>714.46</v>
          </cell>
          <cell r="H306">
            <v>714.46</v>
          </cell>
          <cell r="I306">
            <v>4.0999999999999996</v>
          </cell>
          <cell r="J306">
            <v>0</v>
          </cell>
        </row>
        <row r="307">
          <cell r="A307" t="str">
            <v>04-06</v>
          </cell>
          <cell r="B307" t="str">
            <v>Dismantling stone pitching, cement or lime grouted</v>
          </cell>
          <cell r="C307" t="str">
            <v>100 Cft</v>
          </cell>
          <cell r="D307">
            <v>3237</v>
          </cell>
          <cell r="E307">
            <v>3237</v>
          </cell>
          <cell r="F307" t="str">
            <v>m3</v>
          </cell>
          <cell r="G307">
            <v>1143.1400000000001</v>
          </cell>
          <cell r="H307">
            <v>1143.1400000000001</v>
          </cell>
          <cell r="I307">
            <v>4.0999999999999996</v>
          </cell>
          <cell r="J307">
            <v>0</v>
          </cell>
        </row>
        <row r="308">
          <cell r="A308" t="str">
            <v>04-07-a</v>
          </cell>
          <cell r="B308" t="str">
            <v>Dismantling stone in Wooden crates</v>
          </cell>
          <cell r="C308" t="str">
            <v>100 Cft</v>
          </cell>
          <cell r="D308">
            <v>1618.5</v>
          </cell>
          <cell r="E308">
            <v>1618.5</v>
          </cell>
          <cell r="F308" t="str">
            <v>m3</v>
          </cell>
          <cell r="G308">
            <v>571.57000000000005</v>
          </cell>
          <cell r="H308">
            <v>571.57000000000005</v>
          </cell>
          <cell r="I308">
            <v>4.0999999999999996</v>
          </cell>
          <cell r="J308">
            <v>0</v>
          </cell>
        </row>
        <row r="309">
          <cell r="A309" t="str">
            <v>04-07-b</v>
          </cell>
          <cell r="B309" t="str">
            <v>Dismantling stone in Wire crates</v>
          </cell>
          <cell r="C309" t="str">
            <v>100 Cft</v>
          </cell>
          <cell r="D309">
            <v>2023.13</v>
          </cell>
          <cell r="E309">
            <v>2023.13</v>
          </cell>
          <cell r="F309" t="str">
            <v>m3</v>
          </cell>
          <cell r="G309">
            <v>714.46</v>
          </cell>
          <cell r="H309">
            <v>714.46</v>
          </cell>
          <cell r="I309">
            <v>4.0999999999999996</v>
          </cell>
          <cell r="J309">
            <v>0</v>
          </cell>
        </row>
        <row r="310">
          <cell r="A310" t="str">
            <v>04-08</v>
          </cell>
          <cell r="B310" t="str">
            <v>Dismantling stone ware drain including base concrete</v>
          </cell>
          <cell r="C310" t="str">
            <v>100 Cft</v>
          </cell>
          <cell r="D310">
            <v>1680.75</v>
          </cell>
          <cell r="E310">
            <v>1680.75</v>
          </cell>
          <cell r="F310" t="str">
            <v>m3</v>
          </cell>
          <cell r="G310">
            <v>593.54999999999995</v>
          </cell>
          <cell r="H310">
            <v>593.54999999999995</v>
          </cell>
          <cell r="I310">
            <v>4.0999999999999996</v>
          </cell>
          <cell r="J310">
            <v>0</v>
          </cell>
        </row>
        <row r="311">
          <cell r="A311" t="str">
            <v>04-09</v>
          </cell>
          <cell r="B311" t="str">
            <v>Dismantling mud/pise walling</v>
          </cell>
          <cell r="C311" t="str">
            <v>100 Cft</v>
          </cell>
          <cell r="D311">
            <v>404.63</v>
          </cell>
          <cell r="E311">
            <v>404.63</v>
          </cell>
          <cell r="F311" t="str">
            <v>m3</v>
          </cell>
          <cell r="G311">
            <v>142.88999999999999</v>
          </cell>
          <cell r="H311">
            <v>142.88999999999999</v>
          </cell>
          <cell r="I311" t="str">
            <v>4.1 , 4.4.3</v>
          </cell>
          <cell r="J311">
            <v>0</v>
          </cell>
        </row>
        <row r="312">
          <cell r="A312" t="str">
            <v>04-10</v>
          </cell>
          <cell r="B312" t="str">
            <v>Dismantling sun dried brick masonry</v>
          </cell>
          <cell r="C312" t="str">
            <v>100 Cft</v>
          </cell>
          <cell r="D312">
            <v>1011.56</v>
          </cell>
          <cell r="E312">
            <v>1011.56</v>
          </cell>
          <cell r="F312" t="str">
            <v>m3</v>
          </cell>
          <cell r="G312">
            <v>357.23</v>
          </cell>
          <cell r="H312">
            <v>357.23</v>
          </cell>
          <cell r="I312" t="str">
            <v>4.1 , 4.4</v>
          </cell>
          <cell r="J312">
            <v>0</v>
          </cell>
        </row>
        <row r="313">
          <cell r="A313" t="str">
            <v>04-11</v>
          </cell>
          <cell r="B313" t="str">
            <v>Dismantling dry brick masonry</v>
          </cell>
          <cell r="C313" t="str">
            <v>100 Cft</v>
          </cell>
          <cell r="D313">
            <v>687.86</v>
          </cell>
          <cell r="E313">
            <v>687.86</v>
          </cell>
          <cell r="F313" t="str">
            <v>m3</v>
          </cell>
          <cell r="G313">
            <v>242.92</v>
          </cell>
          <cell r="H313">
            <v>242.92</v>
          </cell>
          <cell r="I313" t="str">
            <v>4.1 , 4.4</v>
          </cell>
          <cell r="J313">
            <v>0</v>
          </cell>
        </row>
        <row r="314">
          <cell r="A314" t="str">
            <v>04-12</v>
          </cell>
          <cell r="B314" t="str">
            <v>Dismantling brick work in mud mortar</v>
          </cell>
          <cell r="C314" t="str">
            <v>100 Cft</v>
          </cell>
          <cell r="D314">
            <v>1416.19</v>
          </cell>
          <cell r="E314">
            <v>1416.19</v>
          </cell>
          <cell r="F314" t="str">
            <v>m3</v>
          </cell>
          <cell r="G314">
            <v>500.12</v>
          </cell>
          <cell r="H314">
            <v>500.12</v>
          </cell>
          <cell r="I314" t="str">
            <v>4.1 , 4.4</v>
          </cell>
          <cell r="J314" t="str">
            <v xml:space="preserve">Add extra 13%, 32% and 51% on </v>
          </cell>
        </row>
        <row r="315">
          <cell r="A315" t="str">
            <v>04-13</v>
          </cell>
          <cell r="B315" t="str">
            <v>Dismantling brick work in lime or cement mortar</v>
          </cell>
          <cell r="C315" t="str">
            <v>100 Cft</v>
          </cell>
          <cell r="D315">
            <v>3439.31</v>
          </cell>
          <cell r="E315">
            <v>3439.31</v>
          </cell>
          <cell r="F315" t="str">
            <v>m3</v>
          </cell>
          <cell r="G315">
            <v>1214.58</v>
          </cell>
          <cell r="H315">
            <v>1214.58</v>
          </cell>
          <cell r="I315" t="str">
            <v>4.1 , 4.4</v>
          </cell>
          <cell r="J315">
            <v>0</v>
          </cell>
        </row>
        <row r="316">
          <cell r="A316" t="str">
            <v>04-14</v>
          </cell>
          <cell r="B316" t="str">
            <v>Dismantling cement block masonry</v>
          </cell>
          <cell r="C316" t="str">
            <v>100 Cft</v>
          </cell>
          <cell r="D316">
            <v>3034.69</v>
          </cell>
          <cell r="E316">
            <v>3034.69</v>
          </cell>
          <cell r="F316" t="str">
            <v>m3</v>
          </cell>
          <cell r="G316">
            <v>1071.69</v>
          </cell>
          <cell r="H316">
            <v>1071.69</v>
          </cell>
          <cell r="I316" t="str">
            <v>4.1 , 4.4</v>
          </cell>
          <cell r="J316">
            <v>0</v>
          </cell>
        </row>
        <row r="317">
          <cell r="A317" t="str">
            <v>04-15</v>
          </cell>
          <cell r="B317" t="str">
            <v>Dismantling Dhajji walling</v>
          </cell>
          <cell r="C317" t="str">
            <v>100 Cft</v>
          </cell>
          <cell r="D317">
            <v>809.25</v>
          </cell>
          <cell r="E317">
            <v>809.25</v>
          </cell>
          <cell r="F317" t="str">
            <v>m3</v>
          </cell>
          <cell r="G317">
            <v>285.77999999999997</v>
          </cell>
          <cell r="H317">
            <v>285.77999999999997</v>
          </cell>
          <cell r="I317" t="str">
            <v>4.1 , 4.4</v>
          </cell>
          <cell r="J317">
            <v>0</v>
          </cell>
        </row>
        <row r="318">
          <cell r="A318" t="str">
            <v>04-16</v>
          </cell>
          <cell r="B318" t="str">
            <v>Dismantling mud concrete</v>
          </cell>
          <cell r="C318" t="str">
            <v>100 Cft</v>
          </cell>
          <cell r="D318">
            <v>1618.5</v>
          </cell>
          <cell r="E318">
            <v>1618.5</v>
          </cell>
          <cell r="F318" t="str">
            <v>m3</v>
          </cell>
          <cell r="G318">
            <v>571.57000000000005</v>
          </cell>
          <cell r="H318">
            <v>571.57000000000005</v>
          </cell>
          <cell r="I318" t="str">
            <v>4.1 , 4.4</v>
          </cell>
          <cell r="J318">
            <v>0</v>
          </cell>
        </row>
        <row r="319">
          <cell r="A319" t="str">
            <v>04-17</v>
          </cell>
          <cell r="B319" t="str">
            <v>Dismantling lime concrete</v>
          </cell>
          <cell r="C319" t="str">
            <v>100 Cft</v>
          </cell>
          <cell r="D319">
            <v>2225.44</v>
          </cell>
          <cell r="E319">
            <v>2225.44</v>
          </cell>
          <cell r="F319" t="str">
            <v>m3</v>
          </cell>
          <cell r="G319">
            <v>785.91</v>
          </cell>
          <cell r="H319">
            <v>785.91</v>
          </cell>
          <cell r="I319" t="str">
            <v>4.1 , 4.4</v>
          </cell>
          <cell r="J319" t="str">
            <v xml:space="preserve">Add extra 13%, 32% and 51% on </v>
          </cell>
        </row>
        <row r="320">
          <cell r="A320" t="str">
            <v>04-18</v>
          </cell>
          <cell r="B320" t="str">
            <v>Dismantling lime or cement concrete, under water</v>
          </cell>
          <cell r="C320" t="str">
            <v>100 Cft</v>
          </cell>
          <cell r="D320">
            <v>8497.1299999999992</v>
          </cell>
          <cell r="E320">
            <v>8497.1299999999992</v>
          </cell>
          <cell r="F320" t="str">
            <v>m3</v>
          </cell>
          <cell r="G320">
            <v>3000.73</v>
          </cell>
          <cell r="H320">
            <v>3000.73</v>
          </cell>
          <cell r="I320" t="str">
            <v>4.1 , 4.4</v>
          </cell>
          <cell r="J320">
            <v>0</v>
          </cell>
        </row>
        <row r="321">
          <cell r="A321" t="str">
            <v>04-19-a</v>
          </cell>
          <cell r="B321" t="str">
            <v>Dismantling : Plain Cement Concrete 1:4:8</v>
          </cell>
          <cell r="C321" t="str">
            <v>100 Cft</v>
          </cell>
          <cell r="D321">
            <v>4450.88</v>
          </cell>
          <cell r="E321">
            <v>4450.88</v>
          </cell>
          <cell r="F321" t="str">
            <v>m3</v>
          </cell>
          <cell r="G321">
            <v>1571.81</v>
          </cell>
          <cell r="H321">
            <v>1571.81</v>
          </cell>
          <cell r="I321" t="str">
            <v>4.1 , 4.4</v>
          </cell>
          <cell r="J321">
            <v>0</v>
          </cell>
        </row>
        <row r="322">
          <cell r="A322" t="str">
            <v>04-19-b</v>
          </cell>
          <cell r="B322" t="str">
            <v>Dismantling : Plain Cement Concrete 1:3:6</v>
          </cell>
          <cell r="C322" t="str">
            <v>100 Cft</v>
          </cell>
          <cell r="D322">
            <v>7283.25</v>
          </cell>
          <cell r="E322">
            <v>7283.25</v>
          </cell>
          <cell r="F322" t="str">
            <v>m3</v>
          </cell>
          <cell r="G322">
            <v>2572.06</v>
          </cell>
          <cell r="H322">
            <v>2572.06</v>
          </cell>
          <cell r="I322" t="str">
            <v>4.1 , 4.4</v>
          </cell>
          <cell r="J322">
            <v>0</v>
          </cell>
        </row>
        <row r="323">
          <cell r="A323" t="str">
            <v>04-19-c</v>
          </cell>
          <cell r="B323" t="str">
            <v>Dismantling : Plain Cement Concrete 1:2:4</v>
          </cell>
          <cell r="C323" t="str">
            <v>100 Cft</v>
          </cell>
          <cell r="D323">
            <v>8901.75</v>
          </cell>
          <cell r="E323">
            <v>8901.75</v>
          </cell>
          <cell r="F323" t="str">
            <v>m3</v>
          </cell>
          <cell r="G323">
            <v>3143.63</v>
          </cell>
          <cell r="H323">
            <v>3143.63</v>
          </cell>
          <cell r="I323" t="str">
            <v>4.1 , 4.4</v>
          </cell>
          <cell r="J323">
            <v>0</v>
          </cell>
        </row>
        <row r="324">
          <cell r="A324" t="str">
            <v>04-19-d</v>
          </cell>
          <cell r="B324" t="str">
            <v>Dismantling : Cement Concrete with brick aggregate</v>
          </cell>
          <cell r="C324" t="str">
            <v>100 Cft</v>
          </cell>
          <cell r="D324">
            <v>2427.75</v>
          </cell>
          <cell r="E324">
            <v>2427.75</v>
          </cell>
          <cell r="F324" t="str">
            <v>m3</v>
          </cell>
          <cell r="G324">
            <v>857.35</v>
          </cell>
          <cell r="H324">
            <v>857.35</v>
          </cell>
          <cell r="I324" t="str">
            <v>4.1 , 4.4</v>
          </cell>
          <cell r="J324">
            <v>0</v>
          </cell>
        </row>
        <row r="325">
          <cell r="A325" t="str">
            <v>04-19-e</v>
          </cell>
          <cell r="B325" t="str">
            <v>Dismantling : DPC of cement concrete 1.5" thick and clearing the site</v>
          </cell>
          <cell r="C325" t="str">
            <v>100 Sft</v>
          </cell>
          <cell r="D325">
            <v>1214.68</v>
          </cell>
          <cell r="E325">
            <v>1214.68</v>
          </cell>
          <cell r="F325" t="str">
            <v>m2</v>
          </cell>
          <cell r="G325">
            <v>130.69999999999999</v>
          </cell>
          <cell r="H325">
            <v>130.69999999999999</v>
          </cell>
          <cell r="I325" t="str">
            <v>4.1 , 4.4</v>
          </cell>
          <cell r="J325">
            <v>0</v>
          </cell>
        </row>
        <row r="326">
          <cell r="A326" t="str">
            <v>04-20-a</v>
          </cell>
          <cell r="B326" t="str">
            <v>Dismantling RCC, separating reinforcement, cleaning &amp; straightening the same</v>
          </cell>
          <cell r="C326" t="str">
            <v>100 Cft</v>
          </cell>
          <cell r="D326">
            <v>14566.5</v>
          </cell>
          <cell r="E326">
            <v>14566.5</v>
          </cell>
          <cell r="F326" t="str">
            <v>m3</v>
          </cell>
          <cell r="G326">
            <v>5144.12</v>
          </cell>
          <cell r="H326">
            <v>5144.12</v>
          </cell>
          <cell r="I326" t="str">
            <v>4.1 , 4.4</v>
          </cell>
          <cell r="J326">
            <v>0</v>
          </cell>
        </row>
        <row r="327">
          <cell r="A327" t="str">
            <v>04-20-b-i</v>
          </cell>
          <cell r="B327" t="str">
            <v>Dismantling Of Structures And Obstructions</v>
          </cell>
          <cell r="C327" t="str">
            <v>100 Cft</v>
          </cell>
          <cell r="D327">
            <v>775.6</v>
          </cell>
          <cell r="E327">
            <v>5708.89</v>
          </cell>
          <cell r="F327" t="str">
            <v>m3</v>
          </cell>
          <cell r="G327">
            <v>273.89999999999998</v>
          </cell>
          <cell r="H327">
            <v>2016.08</v>
          </cell>
          <cell r="I327">
            <v>4.0999999999999996</v>
          </cell>
          <cell r="J327">
            <v>0</v>
          </cell>
        </row>
        <row r="328">
          <cell r="A328" t="str">
            <v>04-20-b-ii</v>
          </cell>
          <cell r="B328" t="str">
            <v>Demolition of existing damaged Bridge and placing of useful materials</v>
          </cell>
          <cell r="C328" t="str">
            <v>100 Cft</v>
          </cell>
          <cell r="D328">
            <v>1005.19</v>
          </cell>
          <cell r="E328">
            <v>5938.48</v>
          </cell>
          <cell r="F328" t="str">
            <v>m3</v>
          </cell>
          <cell r="G328">
            <v>354.98</v>
          </cell>
          <cell r="H328">
            <v>2097.15</v>
          </cell>
          <cell r="I328" t="str">
            <v xml:space="preserve">4.1, 4.4 , </v>
          </cell>
          <cell r="J328">
            <v>0</v>
          </cell>
        </row>
        <row r="329">
          <cell r="A329" t="str">
            <v>04-21</v>
          </cell>
          <cell r="B329" t="str">
            <v>Dismantling sirki sarkanda or thached roofing supported on battens or ballies</v>
          </cell>
          <cell r="C329" t="str">
            <v>100 Sft</v>
          </cell>
          <cell r="D329">
            <v>488.79</v>
          </cell>
          <cell r="E329">
            <v>488.79</v>
          </cell>
          <cell r="F329" t="str">
            <v>m2</v>
          </cell>
          <cell r="G329">
            <v>52.59</v>
          </cell>
          <cell r="H329">
            <v>52.59</v>
          </cell>
          <cell r="I329" t="str">
            <v>4.1 , 4.4</v>
          </cell>
          <cell r="J329">
            <v>0</v>
          </cell>
        </row>
        <row r="330">
          <cell r="A330" t="str">
            <v>04-22-a</v>
          </cell>
          <cell r="B330" t="str">
            <v>Dismantling 1st class tile roofing</v>
          </cell>
          <cell r="C330" t="str">
            <v>100 Sft</v>
          </cell>
          <cell r="D330">
            <v>1210.6400000000001</v>
          </cell>
          <cell r="E330">
            <v>1210.6400000000001</v>
          </cell>
          <cell r="F330" t="str">
            <v>m2</v>
          </cell>
          <cell r="G330">
            <v>130.26</v>
          </cell>
          <cell r="H330">
            <v>130.26</v>
          </cell>
          <cell r="I330">
            <v>4.0999999999999996</v>
          </cell>
          <cell r="J330" t="str">
            <v xml:space="preserve">Add extra 13%, 32% and 51% on </v>
          </cell>
        </row>
        <row r="331">
          <cell r="A331" t="str">
            <v>04-22-b</v>
          </cell>
          <cell r="B331" t="str">
            <v>Dismantling 2nd class tile roofing</v>
          </cell>
          <cell r="C331" t="str">
            <v>100 Sft</v>
          </cell>
          <cell r="D331">
            <v>1014.8</v>
          </cell>
          <cell r="E331">
            <v>1014.8</v>
          </cell>
          <cell r="F331" t="str">
            <v>m2</v>
          </cell>
          <cell r="G331">
            <v>109.19</v>
          </cell>
          <cell r="H331">
            <v>109.19</v>
          </cell>
          <cell r="I331">
            <v>4.0999999999999996</v>
          </cell>
          <cell r="J331">
            <v>0</v>
          </cell>
        </row>
        <row r="332">
          <cell r="A332" t="str">
            <v>04-23</v>
          </cell>
          <cell r="B332" t="str">
            <v>Dismantling from any height, asbestos sheets &amp; ridge coping</v>
          </cell>
          <cell r="C332" t="str">
            <v>100 Sft</v>
          </cell>
          <cell r="D332">
            <v>606.94000000000005</v>
          </cell>
          <cell r="E332">
            <v>606.94000000000005</v>
          </cell>
          <cell r="F332" t="str">
            <v>m2</v>
          </cell>
          <cell r="G332">
            <v>65.31</v>
          </cell>
          <cell r="H332">
            <v>65.31</v>
          </cell>
          <cell r="I332">
            <v>4.0999999999999996</v>
          </cell>
          <cell r="J332">
            <v>0</v>
          </cell>
        </row>
        <row r="333">
          <cell r="A333" t="str">
            <v>04-24</v>
          </cell>
          <cell r="B333" t="str">
            <v>Dismantling roof of wooden planks &amp; battens from any height</v>
          </cell>
          <cell r="C333" t="str">
            <v>100 Sft</v>
          </cell>
          <cell r="D333">
            <v>622.5</v>
          </cell>
          <cell r="E333">
            <v>622.5</v>
          </cell>
          <cell r="F333" t="str">
            <v>m2</v>
          </cell>
          <cell r="G333">
            <v>66.98</v>
          </cell>
          <cell r="H333">
            <v>66.98</v>
          </cell>
          <cell r="I333" t="str">
            <v>4.1 , 4.4</v>
          </cell>
          <cell r="J333">
            <v>0</v>
          </cell>
        </row>
        <row r="334">
          <cell r="A334" t="str">
            <v>04-25</v>
          </cell>
          <cell r="B334" t="str">
            <v>Dismantling wooden ceiling above 20' height in difficult position including lifting along live wire</v>
          </cell>
          <cell r="C334" t="str">
            <v>100 Sft</v>
          </cell>
          <cell r="D334">
            <v>2354.67</v>
          </cell>
          <cell r="E334">
            <v>2354.67</v>
          </cell>
          <cell r="F334" t="str">
            <v>m2</v>
          </cell>
          <cell r="G334">
            <v>253.36</v>
          </cell>
          <cell r="H334">
            <v>253.36</v>
          </cell>
          <cell r="I334" t="str">
            <v>4.1 , 4.4</v>
          </cell>
          <cell r="J334">
            <v>0</v>
          </cell>
        </row>
        <row r="335">
          <cell r="A335" t="str">
            <v>04-26</v>
          </cell>
          <cell r="B335" t="str">
            <v>Dismantling jack arch roofing, including removing joists</v>
          </cell>
          <cell r="C335" t="str">
            <v>100 Sft</v>
          </cell>
          <cell r="D335">
            <v>1618.5</v>
          </cell>
          <cell r="E335">
            <v>1618.5</v>
          </cell>
          <cell r="F335" t="str">
            <v>m2</v>
          </cell>
          <cell r="G335">
            <v>174.15</v>
          </cell>
          <cell r="H335">
            <v>174.15</v>
          </cell>
          <cell r="I335" t="str">
            <v>4.1 , 4.4</v>
          </cell>
          <cell r="J335">
            <v>0</v>
          </cell>
        </row>
        <row r="336">
          <cell r="A336" t="str">
            <v>04-27</v>
          </cell>
          <cell r="B336" t="str">
            <v>Dismantling RB roof complete with mud and mud plaster including reinforcement complete</v>
          </cell>
          <cell r="C336" t="str">
            <v>100 Sft</v>
          </cell>
          <cell r="D336">
            <v>2023.13</v>
          </cell>
          <cell r="E336">
            <v>2023.13</v>
          </cell>
          <cell r="F336" t="str">
            <v>m2</v>
          </cell>
          <cell r="G336">
            <v>217.69</v>
          </cell>
          <cell r="H336">
            <v>217.69</v>
          </cell>
          <cell r="I336" t="str">
            <v>4.1 , 4.4</v>
          </cell>
          <cell r="J336">
            <v>0</v>
          </cell>
        </row>
        <row r="337">
          <cell r="A337" t="str">
            <v>04-28-a</v>
          </cell>
          <cell r="B337" t="str">
            <v>Stripping and stacking: Slate or tiles from the truss roofing</v>
          </cell>
          <cell r="C337" t="str">
            <v>100 Sft</v>
          </cell>
          <cell r="D337">
            <v>1405.11</v>
          </cell>
          <cell r="E337">
            <v>1405.11</v>
          </cell>
          <cell r="F337" t="str">
            <v>m2</v>
          </cell>
          <cell r="G337">
            <v>151.19</v>
          </cell>
          <cell r="H337">
            <v>151.19</v>
          </cell>
          <cell r="I337" t="str">
            <v>4.1 , 4.4</v>
          </cell>
          <cell r="J337">
            <v>0</v>
          </cell>
        </row>
        <row r="338">
          <cell r="A338" t="str">
            <v>04-28-b</v>
          </cell>
          <cell r="B338" t="str">
            <v>Stripping and stacking: GI sheet roofing</v>
          </cell>
          <cell r="C338" t="str">
            <v>100 Sft</v>
          </cell>
          <cell r="D338">
            <v>906.36</v>
          </cell>
          <cell r="E338">
            <v>906.36</v>
          </cell>
          <cell r="F338" t="str">
            <v>m2</v>
          </cell>
          <cell r="G338">
            <v>97.52</v>
          </cell>
          <cell r="H338">
            <v>97.52</v>
          </cell>
          <cell r="I338" t="str">
            <v>4.1 , 4.4</v>
          </cell>
          <cell r="J338">
            <v>0</v>
          </cell>
        </row>
        <row r="339">
          <cell r="A339" t="str">
            <v>04-29</v>
          </cell>
          <cell r="B339" t="str">
            <v>Extra for dismantling CI sheet roof above 20 ft. in dificult position including lifting along live wire</v>
          </cell>
          <cell r="C339" t="str">
            <v>100 Sft</v>
          </cell>
          <cell r="D339">
            <v>1509.56</v>
          </cell>
          <cell r="E339">
            <v>1509.56</v>
          </cell>
          <cell r="F339" t="str">
            <v>m2</v>
          </cell>
          <cell r="G339">
            <v>162.43</v>
          </cell>
          <cell r="H339">
            <v>162.43</v>
          </cell>
          <cell r="I339">
            <v>0</v>
          </cell>
          <cell r="J339">
            <v>0</v>
          </cell>
        </row>
        <row r="340">
          <cell r="A340" t="str">
            <v>04-30</v>
          </cell>
          <cell r="B340" t="str">
            <v>Dismantling slates or tiles including battens, purlins and planking</v>
          </cell>
          <cell r="C340" t="str">
            <v>100 Sft</v>
          </cell>
          <cell r="D340">
            <v>1618.5</v>
          </cell>
          <cell r="E340">
            <v>1618.5</v>
          </cell>
          <cell r="F340" t="str">
            <v>m2</v>
          </cell>
          <cell r="G340">
            <v>174.15</v>
          </cell>
          <cell r="H340">
            <v>174.15</v>
          </cell>
          <cell r="I340" t="str">
            <v>4.1 , 4.4</v>
          </cell>
          <cell r="J340">
            <v>0</v>
          </cell>
        </row>
        <row r="341">
          <cell r="A341" t="str">
            <v>04-31</v>
          </cell>
          <cell r="B341" t="str">
            <v>Dismantling brick or flagged flooring without522concrete foundation</v>
          </cell>
          <cell r="C341" t="str">
            <v>100 Sft</v>
          </cell>
          <cell r="D341">
            <v>687.86</v>
          </cell>
          <cell r="E341">
            <v>687.86</v>
          </cell>
          <cell r="F341" t="str">
            <v>m2</v>
          </cell>
          <cell r="G341">
            <v>74.010000000000005</v>
          </cell>
          <cell r="H341">
            <v>74.010000000000005</v>
          </cell>
          <cell r="I341">
            <v>4.0999999999999996</v>
          </cell>
          <cell r="J341" t="str">
            <v xml:space="preserve">Add extra 13%, 32% and 51% on </v>
          </cell>
        </row>
        <row r="342">
          <cell r="A342" t="str">
            <v>04-32</v>
          </cell>
          <cell r="B342" t="str">
            <v>Dismantling plank or wooden block flooring etc</v>
          </cell>
          <cell r="C342" t="str">
            <v>100 Sft</v>
          </cell>
          <cell r="D342">
            <v>1011.56</v>
          </cell>
          <cell r="E342">
            <v>1011.56</v>
          </cell>
          <cell r="F342" t="str">
            <v>m2</v>
          </cell>
          <cell r="G342">
            <v>108.84</v>
          </cell>
          <cell r="H342">
            <v>108.84</v>
          </cell>
          <cell r="I342">
            <v>4.0999999999999996</v>
          </cell>
          <cell r="J342">
            <v>0</v>
          </cell>
        </row>
        <row r="343">
          <cell r="A343" t="str">
            <v>04-33-a</v>
          </cell>
          <cell r="B343" t="str">
            <v>Disjointing RCC pipes inside trench &amp; removing pipes &amp; stacking outside : 6" to 12" diameter</v>
          </cell>
          <cell r="C343" t="str">
            <v>100 Rft</v>
          </cell>
          <cell r="D343">
            <v>1011.56</v>
          </cell>
          <cell r="E343">
            <v>1011.56</v>
          </cell>
          <cell r="F343" t="str">
            <v>m</v>
          </cell>
          <cell r="G343">
            <v>33.19</v>
          </cell>
          <cell r="H343">
            <v>33.19</v>
          </cell>
          <cell r="I343" t="str">
            <v>4.1 , 4.4</v>
          </cell>
          <cell r="J343">
            <v>0</v>
          </cell>
        </row>
        <row r="344">
          <cell r="A344" t="str">
            <v>04-33-b</v>
          </cell>
          <cell r="B344" t="str">
            <v>Disjointing RCC pipes inside trench &amp; removing pipes &amp; stacking outside : 13" to 24" diameter</v>
          </cell>
          <cell r="C344" t="str">
            <v>100 Rft</v>
          </cell>
          <cell r="D344">
            <v>1405.67</v>
          </cell>
          <cell r="E344">
            <v>1405.67</v>
          </cell>
          <cell r="F344" t="str">
            <v>m</v>
          </cell>
          <cell r="G344">
            <v>46.12</v>
          </cell>
          <cell r="H344">
            <v>46.12</v>
          </cell>
          <cell r="I344">
            <v>4.0999999999999996</v>
          </cell>
          <cell r="J344">
            <v>0</v>
          </cell>
        </row>
        <row r="345">
          <cell r="A345" t="str">
            <v>04-33-c</v>
          </cell>
          <cell r="B345" t="str">
            <v>Disjointing RCC pipes inside trench &amp; removing pipes &amp; stacking outside : 25" to 36" diameter</v>
          </cell>
          <cell r="C345" t="str">
            <v>100 Rft</v>
          </cell>
          <cell r="D345">
            <v>1825.67</v>
          </cell>
          <cell r="E345">
            <v>1825.67</v>
          </cell>
          <cell r="F345" t="str">
            <v>m</v>
          </cell>
          <cell r="G345">
            <v>59.9</v>
          </cell>
          <cell r="H345">
            <v>59.9</v>
          </cell>
          <cell r="I345">
            <v>4.0999999999999996</v>
          </cell>
          <cell r="J345">
            <v>0</v>
          </cell>
        </row>
        <row r="346">
          <cell r="A346" t="str">
            <v>04-33-d</v>
          </cell>
          <cell r="B346" t="str">
            <v>Disjointing RCC pipes inside trench &amp; removing pipes &amp; stacking outside : Over 36" diameter</v>
          </cell>
          <cell r="C346" t="str">
            <v>100 Rft</v>
          </cell>
          <cell r="D346">
            <v>1603.29</v>
          </cell>
          <cell r="E346">
            <v>1603.29</v>
          </cell>
          <cell r="F346" t="str">
            <v>m</v>
          </cell>
          <cell r="G346">
            <v>52.6</v>
          </cell>
          <cell r="H346">
            <v>52.6</v>
          </cell>
          <cell r="I346">
            <v>4.0999999999999996</v>
          </cell>
          <cell r="J346">
            <v>0</v>
          </cell>
        </row>
        <row r="347">
          <cell r="A347" t="str">
            <v>04-34-a</v>
          </cell>
          <cell r="B347" t="str">
            <v>Dismantling: Woden beams up to 12' in length</v>
          </cell>
          <cell r="C347" t="str">
            <v>Each</v>
          </cell>
          <cell r="D347">
            <v>202.31</v>
          </cell>
          <cell r="E347">
            <v>202.31</v>
          </cell>
          <cell r="F347" t="str">
            <v>Each</v>
          </cell>
          <cell r="G347">
            <v>202.31</v>
          </cell>
          <cell r="H347">
            <v>202.31</v>
          </cell>
          <cell r="I347">
            <v>4.0999999999999996</v>
          </cell>
          <cell r="J347">
            <v>0</v>
          </cell>
        </row>
        <row r="348">
          <cell r="A348" t="str">
            <v>04-34-b</v>
          </cell>
          <cell r="B348" t="str">
            <v>Dismantling: Wooden beams from 12.1' to 23' length</v>
          </cell>
          <cell r="C348" t="str">
            <v>Each</v>
          </cell>
          <cell r="D348">
            <v>404.63</v>
          </cell>
          <cell r="E348">
            <v>404.63</v>
          </cell>
          <cell r="F348" t="str">
            <v>Each</v>
          </cell>
          <cell r="G348">
            <v>404.63</v>
          </cell>
          <cell r="H348">
            <v>404.63</v>
          </cell>
          <cell r="I348">
            <v>4.0999999999999996</v>
          </cell>
          <cell r="J348">
            <v>0</v>
          </cell>
        </row>
        <row r="349">
          <cell r="A349" t="str">
            <v>04-34-c</v>
          </cell>
          <cell r="B349" t="str">
            <v>Dismantling: Wooden partiton Jaffry Work etc</v>
          </cell>
          <cell r="C349" t="str">
            <v>600 Sft</v>
          </cell>
          <cell r="D349">
            <v>3077.33</v>
          </cell>
          <cell r="E349">
            <v>3077.33</v>
          </cell>
          <cell r="F349" t="str">
            <v>m2</v>
          </cell>
          <cell r="G349">
            <v>55.19</v>
          </cell>
          <cell r="H349">
            <v>55.19</v>
          </cell>
          <cell r="I349">
            <v>4.0999999999999996</v>
          </cell>
          <cell r="J349">
            <v>0</v>
          </cell>
        </row>
        <row r="350">
          <cell r="A350" t="str">
            <v>04-34-d</v>
          </cell>
          <cell r="B350" t="str">
            <v>Dismantling: Wooden trusses</v>
          </cell>
          <cell r="C350" t="str">
            <v>5 Cwt</v>
          </cell>
          <cell r="D350">
            <v>3610.5</v>
          </cell>
          <cell r="E350">
            <v>3610.5</v>
          </cell>
          <cell r="F350" t="str">
            <v>100 Kg</v>
          </cell>
          <cell r="G350">
            <v>1408.15</v>
          </cell>
          <cell r="H350">
            <v>1408.15</v>
          </cell>
          <cell r="I350">
            <v>4.0999999999999996</v>
          </cell>
          <cell r="J350">
            <v>0</v>
          </cell>
        </row>
        <row r="351">
          <cell r="A351" t="str">
            <v>04-34-e</v>
          </cell>
          <cell r="B351" t="str">
            <v>Dismantling: Wooden palisade fencing</v>
          </cell>
          <cell r="C351" t="str">
            <v>50 Rft</v>
          </cell>
          <cell r="D351">
            <v>2303.25</v>
          </cell>
          <cell r="E351">
            <v>2303.25</v>
          </cell>
          <cell r="F351" t="str">
            <v>m</v>
          </cell>
          <cell r="G351">
            <v>151.13</v>
          </cell>
          <cell r="H351">
            <v>151.13</v>
          </cell>
          <cell r="I351">
            <v>4.0999999999999996</v>
          </cell>
          <cell r="J351">
            <v>0</v>
          </cell>
        </row>
        <row r="352">
          <cell r="A352" t="str">
            <v>04-35</v>
          </cell>
          <cell r="B352" t="str">
            <v>Dismantling iron work of trusses, sheds, water tanks, etc excluding cutting of rivets</v>
          </cell>
          <cell r="C352" t="str">
            <v>5 Cwt</v>
          </cell>
          <cell r="D352">
            <v>3735</v>
          </cell>
          <cell r="E352">
            <v>3735</v>
          </cell>
          <cell r="F352" t="str">
            <v>100 Kg</v>
          </cell>
          <cell r="G352">
            <v>1456.71</v>
          </cell>
          <cell r="H352">
            <v>1456.71</v>
          </cell>
          <cell r="I352">
            <v>4.0999999999999996</v>
          </cell>
          <cell r="J352">
            <v>0</v>
          </cell>
        </row>
        <row r="353">
          <cell r="A353" t="str">
            <v>04-36</v>
          </cell>
          <cell r="B353" t="str">
            <v>Dismantling rolled steel beams or iron rails etc.</v>
          </cell>
          <cell r="C353" t="str">
            <v>12 Cwt</v>
          </cell>
          <cell r="D353">
            <v>4046.25</v>
          </cell>
          <cell r="E353">
            <v>4046.25</v>
          </cell>
          <cell r="F353" t="str">
            <v>100 Kg</v>
          </cell>
          <cell r="G353">
            <v>663.59</v>
          </cell>
          <cell r="H353">
            <v>663.59</v>
          </cell>
          <cell r="I353" t="str">
            <v xml:space="preserve">4.1, 4.4 , </v>
          </cell>
          <cell r="J353">
            <v>0</v>
          </cell>
        </row>
        <row r="354">
          <cell r="A354" t="str">
            <v>04-37</v>
          </cell>
          <cell r="B354" t="str">
            <v>Dismantling iron latrine</v>
          </cell>
          <cell r="C354" t="str">
            <v>Each</v>
          </cell>
          <cell r="D354">
            <v>606.94000000000005</v>
          </cell>
          <cell r="E354">
            <v>606.94000000000005</v>
          </cell>
          <cell r="F354" t="str">
            <v>Each</v>
          </cell>
          <cell r="G354">
            <v>606.94000000000005</v>
          </cell>
          <cell r="H354">
            <v>606.94000000000005</v>
          </cell>
          <cell r="I354">
            <v>4.0999999999999996</v>
          </cell>
          <cell r="J354">
            <v>0</v>
          </cell>
        </row>
        <row r="355">
          <cell r="A355" t="str">
            <v>04-38</v>
          </cell>
          <cell r="B355" t="str">
            <v>Dismantling tees, bends or sluice valves upto 12" i/d</v>
          </cell>
          <cell r="C355" t="str">
            <v>Each/25mm</v>
          </cell>
          <cell r="D355">
            <v>16.18</v>
          </cell>
          <cell r="E355">
            <v>16.18</v>
          </cell>
          <cell r="F355" t="str">
            <v xml:space="preserve">Ea/25mm </v>
          </cell>
          <cell r="G355">
            <v>16.18</v>
          </cell>
          <cell r="H355">
            <v>16.18</v>
          </cell>
          <cell r="I355">
            <v>4.0999999999999996</v>
          </cell>
          <cell r="J355">
            <v>0</v>
          </cell>
        </row>
        <row r="356">
          <cell r="A356" t="str">
            <v>04-39-a</v>
          </cell>
          <cell r="B356" t="str">
            <v>Dismantling water column : BG</v>
          </cell>
          <cell r="C356" t="str">
            <v>Each</v>
          </cell>
          <cell r="D356">
            <v>10893.75</v>
          </cell>
          <cell r="E356">
            <v>10893.75</v>
          </cell>
          <cell r="F356" t="str">
            <v>Each</v>
          </cell>
          <cell r="G356">
            <v>10893.75</v>
          </cell>
          <cell r="H356">
            <v>10893.75</v>
          </cell>
          <cell r="I356">
            <v>4.0999999999999996</v>
          </cell>
          <cell r="J356">
            <v>0</v>
          </cell>
        </row>
        <row r="357">
          <cell r="A357" t="str">
            <v>04-39-b</v>
          </cell>
          <cell r="B357" t="str">
            <v>Dismantling water column : MG or NG</v>
          </cell>
          <cell r="C357" t="str">
            <v>Each</v>
          </cell>
          <cell r="D357">
            <v>7314.38</v>
          </cell>
          <cell r="E357">
            <v>7314.38</v>
          </cell>
          <cell r="F357" t="str">
            <v>Each</v>
          </cell>
          <cell r="G357">
            <v>7314.38</v>
          </cell>
          <cell r="H357">
            <v>7314.38</v>
          </cell>
          <cell r="I357">
            <v>4.0999999999999996</v>
          </cell>
          <cell r="J357">
            <v>0</v>
          </cell>
        </row>
        <row r="358">
          <cell r="A358" t="str">
            <v>04-40</v>
          </cell>
          <cell r="B358" t="str">
            <v>Dismantling all type of wire fencing, including rolling wire into bundles and collecting material</v>
          </cell>
          <cell r="C358" t="str">
            <v>230 Rft</v>
          </cell>
          <cell r="D358">
            <v>1618.5</v>
          </cell>
          <cell r="E358">
            <v>1618.5</v>
          </cell>
          <cell r="F358" t="str">
            <v>m</v>
          </cell>
          <cell r="G358">
            <v>23.09</v>
          </cell>
          <cell r="H358">
            <v>23.09</v>
          </cell>
          <cell r="I358">
            <v>4.0999999999999996</v>
          </cell>
          <cell r="J358">
            <v>0</v>
          </cell>
        </row>
        <row r="359">
          <cell r="A359" t="str">
            <v>04-41</v>
          </cell>
          <cell r="B359" t="str">
            <v>Dismantling wire netting of tennis courts and frame work</v>
          </cell>
          <cell r="C359" t="str">
            <v>100 Sft</v>
          </cell>
          <cell r="D359">
            <v>323.7</v>
          </cell>
          <cell r="E359">
            <v>323.7</v>
          </cell>
          <cell r="F359" t="str">
            <v>m2</v>
          </cell>
          <cell r="G359">
            <v>34.83</v>
          </cell>
          <cell r="H359">
            <v>34.83</v>
          </cell>
          <cell r="I359">
            <v>4.0999999999999996</v>
          </cell>
          <cell r="J359">
            <v>0</v>
          </cell>
        </row>
        <row r="360">
          <cell r="A360" t="str">
            <v>04-42</v>
          </cell>
          <cell r="B360" t="str">
            <v>Dismantling cloth ceiling and supporting timber</v>
          </cell>
          <cell r="C360" t="str">
            <v>100 Sft</v>
          </cell>
          <cell r="D360">
            <v>606.94000000000005</v>
          </cell>
          <cell r="E360">
            <v>606.94000000000005</v>
          </cell>
          <cell r="F360" t="str">
            <v>m2</v>
          </cell>
          <cell r="G360">
            <v>65.31</v>
          </cell>
          <cell r="H360">
            <v>65.31</v>
          </cell>
          <cell r="I360">
            <v>4.0999999999999996</v>
          </cell>
          <cell r="J360">
            <v>0</v>
          </cell>
        </row>
        <row r="361">
          <cell r="A361" t="str">
            <v>04-43</v>
          </cell>
          <cell r="B361" t="str">
            <v>Dismantling and removing road metalling</v>
          </cell>
          <cell r="C361" t="str">
            <v>100 Cft</v>
          </cell>
          <cell r="D361">
            <v>1618.5</v>
          </cell>
          <cell r="E361">
            <v>1618.5</v>
          </cell>
          <cell r="F361" t="str">
            <v>m3</v>
          </cell>
          <cell r="G361">
            <v>571.57000000000005</v>
          </cell>
          <cell r="H361">
            <v>571.57000000000005</v>
          </cell>
          <cell r="I361" t="str">
            <v>3.9.3</v>
          </cell>
          <cell r="J361">
            <v>0</v>
          </cell>
        </row>
        <row r="362">
          <cell r="A362" t="str">
            <v>04-44</v>
          </cell>
          <cell r="B362" t="str">
            <v>Dismantling &amp; removing road pavement etc including screening &amp; stacking of by-products upto 50m.</v>
          </cell>
          <cell r="C362" t="str">
            <v>100 Sft</v>
          </cell>
          <cell r="D362">
            <v>10617.36</v>
          </cell>
          <cell r="E362">
            <v>10617.36</v>
          </cell>
          <cell r="F362" t="str">
            <v>m2</v>
          </cell>
          <cell r="G362">
            <v>1142.43</v>
          </cell>
          <cell r="H362">
            <v>1142.43</v>
          </cell>
          <cell r="I362" t="str">
            <v>3.9.2</v>
          </cell>
          <cell r="J362">
            <v>0</v>
          </cell>
        </row>
        <row r="363">
          <cell r="A363" t="str">
            <v>04-45-a</v>
          </cell>
          <cell r="B363" t="str">
            <v>Scraping : White wash or colour wash</v>
          </cell>
          <cell r="C363" t="str">
            <v>100 Sft</v>
          </cell>
          <cell r="D363">
            <v>202.31</v>
          </cell>
          <cell r="E363">
            <v>202.31</v>
          </cell>
          <cell r="F363" t="str">
            <v>m2</v>
          </cell>
          <cell r="G363">
            <v>21.77</v>
          </cell>
          <cell r="H363">
            <v>21.77</v>
          </cell>
          <cell r="I363">
            <v>4.0999999999999996</v>
          </cell>
          <cell r="J363">
            <v>0</v>
          </cell>
        </row>
        <row r="364">
          <cell r="A364" t="str">
            <v>04-45-b</v>
          </cell>
          <cell r="B364" t="str">
            <v>Scraping : Ordinary distemper, oil bound distemper or paint off wall</v>
          </cell>
          <cell r="C364" t="str">
            <v>100 Sft</v>
          </cell>
          <cell r="D364">
            <v>606.94000000000005</v>
          </cell>
          <cell r="E364">
            <v>606.94000000000005</v>
          </cell>
          <cell r="F364" t="str">
            <v>m2</v>
          </cell>
          <cell r="G364">
            <v>65.31</v>
          </cell>
          <cell r="H364">
            <v>65.31</v>
          </cell>
          <cell r="I364">
            <v>4.0999999999999996</v>
          </cell>
          <cell r="J364">
            <v>0</v>
          </cell>
        </row>
        <row r="365">
          <cell r="A365" t="str">
            <v>04-46</v>
          </cell>
          <cell r="B365" t="str">
            <v>Dismantling glazed or accoustics tiles etc</v>
          </cell>
          <cell r="C365" t="str">
            <v>100 Sft</v>
          </cell>
          <cell r="D365">
            <v>2303.25</v>
          </cell>
          <cell r="E365">
            <v>2303.25</v>
          </cell>
          <cell r="F365" t="str">
            <v>m2</v>
          </cell>
          <cell r="G365">
            <v>247.83</v>
          </cell>
          <cell r="H365">
            <v>247.83</v>
          </cell>
          <cell r="I365">
            <v>4.0999999999999996</v>
          </cell>
          <cell r="J365">
            <v>0</v>
          </cell>
        </row>
        <row r="366">
          <cell r="A366" t="str">
            <v>04-47</v>
          </cell>
          <cell r="B366" t="str">
            <v>Scraping boulders.</v>
          </cell>
          <cell r="C366" t="str">
            <v>100 Cft</v>
          </cell>
          <cell r="D366">
            <v>2750.64</v>
          </cell>
          <cell r="E366">
            <v>2750.64</v>
          </cell>
          <cell r="F366" t="str">
            <v>m3</v>
          </cell>
          <cell r="G366">
            <v>971.38</v>
          </cell>
          <cell r="H366">
            <v>971.38</v>
          </cell>
          <cell r="I366">
            <v>4.0999999999999996</v>
          </cell>
          <cell r="J366">
            <v>0</v>
          </cell>
        </row>
        <row r="367">
          <cell r="A367" t="str">
            <v>04-48</v>
          </cell>
          <cell r="B367" t="str">
            <v>Cleaning mortar of old stones to be used in masonry</v>
          </cell>
          <cell r="C367" t="str">
            <v>100 Cft</v>
          </cell>
          <cell r="D367">
            <v>1416.19</v>
          </cell>
          <cell r="E367">
            <v>1416.19</v>
          </cell>
          <cell r="F367" t="str">
            <v>m3</v>
          </cell>
          <cell r="G367">
            <v>500.12</v>
          </cell>
          <cell r="H367">
            <v>500.12</v>
          </cell>
          <cell r="I367">
            <v>4.0999999999999996</v>
          </cell>
          <cell r="J367">
            <v>0</v>
          </cell>
        </row>
        <row r="368">
          <cell r="A368" t="str">
            <v>04-49</v>
          </cell>
          <cell r="B368" t="str">
            <v>Dismantling light, fan and call bell point including casing, capping/strip open type complete</v>
          </cell>
          <cell r="C368" t="str">
            <v>Point</v>
          </cell>
          <cell r="D368">
            <v>89.64</v>
          </cell>
          <cell r="E368">
            <v>89.64</v>
          </cell>
          <cell r="F368" t="str">
            <v>Point</v>
          </cell>
          <cell r="G368">
            <v>89.64</v>
          </cell>
          <cell r="H368">
            <v>89.64</v>
          </cell>
          <cell r="I368" t="str">
            <v xml:space="preserve">4.1, 4.4 , </v>
          </cell>
          <cell r="J368">
            <v>0</v>
          </cell>
        </row>
        <row r="369">
          <cell r="A369" t="str">
            <v>04-50</v>
          </cell>
          <cell r="B369" t="str">
            <v>Dismantling plug point &amp; making good damaged surface (building portion)</v>
          </cell>
          <cell r="C369" t="str">
            <v>Point</v>
          </cell>
          <cell r="D369">
            <v>74.7</v>
          </cell>
          <cell r="E369">
            <v>74.7</v>
          </cell>
          <cell r="F369" t="str">
            <v>Point</v>
          </cell>
          <cell r="G369">
            <v>74.7</v>
          </cell>
          <cell r="H369">
            <v>74.7</v>
          </cell>
          <cell r="I369">
            <v>4.0999999999999996</v>
          </cell>
          <cell r="J369">
            <v>0</v>
          </cell>
        </row>
        <row r="370">
          <cell r="A370" t="str">
            <v>04-51-a</v>
          </cell>
          <cell r="B370" t="str">
            <v>Dismantle GI/MS conduit/GI flexible/PVC pipes or conduit wiring of all sizes : On surface</v>
          </cell>
          <cell r="C370" t="str">
            <v>Rft</v>
          </cell>
          <cell r="D370">
            <v>17.18</v>
          </cell>
          <cell r="E370">
            <v>17.18</v>
          </cell>
          <cell r="F370" t="str">
            <v>m</v>
          </cell>
          <cell r="G370">
            <v>56.37</v>
          </cell>
          <cell r="H370">
            <v>56.37</v>
          </cell>
          <cell r="I370" t="str">
            <v>4.1 , 4.4</v>
          </cell>
          <cell r="J370">
            <v>0</v>
          </cell>
        </row>
        <row r="371">
          <cell r="A371" t="str">
            <v>04-51-b</v>
          </cell>
          <cell r="B371" t="str">
            <v>Dismantle GI/MS conduit/GI flexible/PVC pipes or conduit wiring of all sizes : Recessed in wall</v>
          </cell>
          <cell r="C371" t="str">
            <v>Rft</v>
          </cell>
          <cell r="D371">
            <v>27.34</v>
          </cell>
          <cell r="E371">
            <v>27.34</v>
          </cell>
          <cell r="F371" t="str">
            <v>m</v>
          </cell>
          <cell r="G371">
            <v>89.7</v>
          </cell>
          <cell r="H371">
            <v>89.7</v>
          </cell>
          <cell r="I371" t="str">
            <v>4.1 , 4.4</v>
          </cell>
          <cell r="J371">
            <v>0</v>
          </cell>
        </row>
        <row r="372">
          <cell r="A372" t="str">
            <v>05-01</v>
          </cell>
          <cell r="B372" t="str">
            <v>Lime Sand Mortar 1 : 2 (one Lime: 2 Sand)</v>
          </cell>
          <cell r="C372" t="str">
            <v>100 Cft</v>
          </cell>
          <cell r="D372">
            <v>3034.69</v>
          </cell>
          <cell r="E372">
            <v>18464.64</v>
          </cell>
          <cell r="F372" t="str">
            <v>m3</v>
          </cell>
          <cell r="G372">
            <v>1071.69</v>
          </cell>
          <cell r="H372">
            <v>6520.73</v>
          </cell>
          <cell r="I372">
            <v>5.0999999999999996</v>
          </cell>
          <cell r="J372">
            <v>0</v>
          </cell>
        </row>
        <row r="373">
          <cell r="A373" t="str">
            <v>05-02</v>
          </cell>
          <cell r="B373" t="str">
            <v>Lime Sand Mortar 1 : 3 (one Lime: 3 Sand)</v>
          </cell>
          <cell r="C373" t="str">
            <v>100 Cft</v>
          </cell>
          <cell r="D373">
            <v>3034.69</v>
          </cell>
          <cell r="E373">
            <v>15614.11</v>
          </cell>
          <cell r="F373" t="str">
            <v>m3</v>
          </cell>
          <cell r="G373">
            <v>1071.69</v>
          </cell>
          <cell r="H373">
            <v>5514.08</v>
          </cell>
          <cell r="I373">
            <v>5.0999999999999996</v>
          </cell>
          <cell r="J373">
            <v>0</v>
          </cell>
        </row>
        <row r="374">
          <cell r="A374" t="str">
            <v>05-03</v>
          </cell>
          <cell r="B374" t="str">
            <v>Lime Surkhi Mortar 1 : 1-1/2 (one Lime: 1-1/2 Surkhi)</v>
          </cell>
          <cell r="C374" t="str">
            <v>100 Cft</v>
          </cell>
          <cell r="D374">
            <v>3034.69</v>
          </cell>
          <cell r="E374">
            <v>15744.62</v>
          </cell>
          <cell r="F374" t="str">
            <v>m3</v>
          </cell>
          <cell r="G374">
            <v>1071.69</v>
          </cell>
          <cell r="H374">
            <v>5560.17</v>
          </cell>
          <cell r="I374">
            <v>5.0999999999999996</v>
          </cell>
          <cell r="J374">
            <v>0</v>
          </cell>
        </row>
        <row r="375">
          <cell r="A375" t="str">
            <v>05-04</v>
          </cell>
          <cell r="B375" t="str">
            <v>Lime Surkhi Mortar 1 : 2 (one Lime: 2 Surkhi)</v>
          </cell>
          <cell r="C375" t="str">
            <v>100 Cft</v>
          </cell>
          <cell r="D375">
            <v>3034.69</v>
          </cell>
          <cell r="E375">
            <v>15861.25</v>
          </cell>
          <cell r="F375" t="str">
            <v>m3</v>
          </cell>
          <cell r="G375">
            <v>1071.69</v>
          </cell>
          <cell r="H375">
            <v>5601.35</v>
          </cell>
          <cell r="I375">
            <v>5.0999999999999996</v>
          </cell>
          <cell r="J375">
            <v>0</v>
          </cell>
        </row>
        <row r="376">
          <cell r="A376" t="str">
            <v>05-05</v>
          </cell>
          <cell r="B376" t="str">
            <v>Lime Surkhi Mortar 1 : 3 (one Lime: 3 Surkhi)</v>
          </cell>
          <cell r="C376" t="str">
            <v>100 Cft</v>
          </cell>
          <cell r="D376">
            <v>3034.69</v>
          </cell>
          <cell r="E376">
            <v>12887.44</v>
          </cell>
          <cell r="F376" t="str">
            <v>m3</v>
          </cell>
          <cell r="G376">
            <v>1071.69</v>
          </cell>
          <cell r="H376">
            <v>4551.16</v>
          </cell>
          <cell r="I376">
            <v>5.0999999999999996</v>
          </cell>
          <cell r="J376">
            <v>0</v>
          </cell>
        </row>
        <row r="377">
          <cell r="A377" t="str">
            <v>05-06</v>
          </cell>
          <cell r="B377" t="str">
            <v>Lime Sand And Surkhi Mortar 1 : 1 : 1 (one Lime: 1 Sand And : 1 Surkhi)</v>
          </cell>
          <cell r="C377" t="str">
            <v>100 Cft</v>
          </cell>
          <cell r="D377">
            <v>3034.69</v>
          </cell>
          <cell r="E377">
            <v>16619.03</v>
          </cell>
          <cell r="F377" t="str">
            <v>m3</v>
          </cell>
          <cell r="G377">
            <v>1071.69</v>
          </cell>
          <cell r="H377">
            <v>5868.96</v>
          </cell>
          <cell r="I377">
            <v>5.0999999999999996</v>
          </cell>
          <cell r="J377">
            <v>0</v>
          </cell>
        </row>
        <row r="378">
          <cell r="A378" t="str">
            <v>05-07</v>
          </cell>
          <cell r="B378" t="str">
            <v>Lime Sand And Surkhi Mortar 1 : 2 : 1 (one Lime: 2 Sand And : 1 Surkhi)</v>
          </cell>
          <cell r="C378" t="str">
            <v>100 Cft</v>
          </cell>
          <cell r="D378">
            <v>3034.69</v>
          </cell>
          <cell r="E378">
            <v>12547.89</v>
          </cell>
          <cell r="F378" t="str">
            <v>m3</v>
          </cell>
          <cell r="G378">
            <v>1071.69</v>
          </cell>
          <cell r="H378">
            <v>4431.25</v>
          </cell>
          <cell r="I378">
            <v>5.0999999999999996</v>
          </cell>
          <cell r="J378">
            <v>0</v>
          </cell>
        </row>
        <row r="379">
          <cell r="A379" t="str">
            <v>05-08</v>
          </cell>
          <cell r="B379" t="str">
            <v>Lime, Cement And Sand Mortar 1 : 1 : 3 (one Lime: One Cement And : 3 Sand)</v>
          </cell>
          <cell r="C379" t="str">
            <v>100 Cft</v>
          </cell>
          <cell r="D379">
            <v>3034.69</v>
          </cell>
          <cell r="E379">
            <v>30208.84</v>
          </cell>
          <cell r="F379" t="str">
            <v>m3</v>
          </cell>
          <cell r="G379">
            <v>1071.69</v>
          </cell>
          <cell r="H379">
            <v>10668.16</v>
          </cell>
          <cell r="I379" t="str">
            <v>5.2.4</v>
          </cell>
          <cell r="J379">
            <v>0</v>
          </cell>
        </row>
        <row r="380">
          <cell r="A380" t="str">
            <v>05-09</v>
          </cell>
          <cell r="B380" t="str">
            <v>Lime, Cement And Sand Mortar 1 : 1 : 4 (one Lime: One Cement And : 4 Sand)</v>
          </cell>
          <cell r="C380" t="str">
            <v>100 Cft</v>
          </cell>
          <cell r="D380">
            <v>3034.69</v>
          </cell>
          <cell r="E380">
            <v>26386.28</v>
          </cell>
          <cell r="F380" t="str">
            <v>m3</v>
          </cell>
          <cell r="G380">
            <v>1071.69</v>
          </cell>
          <cell r="H380">
            <v>9318.24</v>
          </cell>
          <cell r="I380" t="str">
            <v>5.2.4</v>
          </cell>
          <cell r="J380">
            <v>0</v>
          </cell>
        </row>
        <row r="381">
          <cell r="A381" t="str">
            <v>05-10</v>
          </cell>
          <cell r="B381" t="str">
            <v>Lime, Cement And Sand Mortar 1 : 1 : 5 (one Lime: One Cement And : 5 Sand)</v>
          </cell>
          <cell r="C381" t="str">
            <v>100 Cft</v>
          </cell>
          <cell r="D381">
            <v>3034.69</v>
          </cell>
          <cell r="E381">
            <v>23673.95</v>
          </cell>
          <cell r="F381" t="str">
            <v>m3</v>
          </cell>
          <cell r="G381">
            <v>1071.69</v>
          </cell>
          <cell r="H381">
            <v>8360.3799999999992</v>
          </cell>
          <cell r="I381" t="str">
            <v>5.2.4</v>
          </cell>
          <cell r="J381">
            <v>0</v>
          </cell>
        </row>
        <row r="382">
          <cell r="A382" t="str">
            <v>05-11</v>
          </cell>
          <cell r="B382" t="str">
            <v>Lime, Cement And Sand Mortar 1 : 1 : 6 (one Lime: One Cement And : 6 Sand)</v>
          </cell>
          <cell r="C382" t="str">
            <v>100 Cft</v>
          </cell>
          <cell r="D382">
            <v>3034.69</v>
          </cell>
          <cell r="E382">
            <v>19660.37</v>
          </cell>
          <cell r="F382" t="str">
            <v>m3</v>
          </cell>
          <cell r="G382">
            <v>1071.69</v>
          </cell>
          <cell r="H382">
            <v>6943</v>
          </cell>
          <cell r="I382" t="str">
            <v>5.2.4</v>
          </cell>
          <cell r="J382">
            <v>0</v>
          </cell>
        </row>
        <row r="383">
          <cell r="A383" t="str">
            <v>05-12</v>
          </cell>
          <cell r="B383" t="str">
            <v>Lime, Cement And Sand Mortar 1 : 1 : 7 (one Lime: One Cement And : 7sand)</v>
          </cell>
          <cell r="C383" t="str">
            <v>100 Cft</v>
          </cell>
          <cell r="D383">
            <v>3034.69</v>
          </cell>
          <cell r="E383">
            <v>17970.36</v>
          </cell>
          <cell r="F383" t="str">
            <v>m3</v>
          </cell>
          <cell r="G383">
            <v>1071.69</v>
          </cell>
          <cell r="H383">
            <v>6346.18</v>
          </cell>
          <cell r="I383" t="str">
            <v>5.2.4</v>
          </cell>
          <cell r="J383">
            <v>0</v>
          </cell>
        </row>
        <row r="384">
          <cell r="A384" t="str">
            <v>05-13</v>
          </cell>
          <cell r="B384" t="str">
            <v>Lime, Cement And Sand Mortar 1 : 1 : 8 (one Lime: One Cement And : 8 Sand)</v>
          </cell>
          <cell r="C384" t="str">
            <v>100 Cft</v>
          </cell>
          <cell r="D384">
            <v>3034.69</v>
          </cell>
          <cell r="E384">
            <v>16492.04</v>
          </cell>
          <cell r="F384" t="str">
            <v>m3</v>
          </cell>
          <cell r="G384">
            <v>1071.69</v>
          </cell>
          <cell r="H384">
            <v>5824.11</v>
          </cell>
          <cell r="I384" t="str">
            <v>5.2.4</v>
          </cell>
          <cell r="J384">
            <v>0</v>
          </cell>
        </row>
        <row r="385">
          <cell r="A385" t="str">
            <v>05-14</v>
          </cell>
          <cell r="B385" t="str">
            <v>Lime, Cement And Sand Mortar 1 : 1 : 9 (one Lime: One Cement And : 9 Sand)</v>
          </cell>
          <cell r="C385" t="str">
            <v>100 Cft</v>
          </cell>
          <cell r="D385">
            <v>3034.69</v>
          </cell>
          <cell r="E385">
            <v>15575.84</v>
          </cell>
          <cell r="F385" t="str">
            <v>m3</v>
          </cell>
          <cell r="G385">
            <v>1071.69</v>
          </cell>
          <cell r="H385">
            <v>5500.56</v>
          </cell>
          <cell r="I385" t="str">
            <v>5.2.4</v>
          </cell>
          <cell r="J385">
            <v>0</v>
          </cell>
        </row>
        <row r="386">
          <cell r="A386" t="str">
            <v>05-15</v>
          </cell>
          <cell r="B386" t="str">
            <v>Lime, Cement And Sand Mortar 1 : 1 : 10 (one Lime: One Cement and : 10 Sand)</v>
          </cell>
          <cell r="C386" t="str">
            <v>100 Cft</v>
          </cell>
          <cell r="D386">
            <v>3034.69</v>
          </cell>
          <cell r="E386">
            <v>14614.85</v>
          </cell>
          <cell r="F386" t="str">
            <v>m3</v>
          </cell>
          <cell r="G386">
            <v>1071.69</v>
          </cell>
          <cell r="H386">
            <v>5161.1899999999996</v>
          </cell>
          <cell r="I386" t="str">
            <v>5.2.4</v>
          </cell>
          <cell r="J386">
            <v>0</v>
          </cell>
        </row>
        <row r="387">
          <cell r="A387" t="str">
            <v>05-16</v>
          </cell>
          <cell r="B387" t="str">
            <v>Cement, Lime And Sand Mortar 1 : 2 : 6 (one Cement: 2 Lime And : 6 Sand)</v>
          </cell>
          <cell r="C387" t="str">
            <v>100 Cft</v>
          </cell>
          <cell r="D387">
            <v>3034.69</v>
          </cell>
          <cell r="E387">
            <v>21193.15</v>
          </cell>
          <cell r="F387" t="str">
            <v>m3</v>
          </cell>
          <cell r="G387">
            <v>1071.69</v>
          </cell>
          <cell r="H387">
            <v>7484.3</v>
          </cell>
          <cell r="I387" t="str">
            <v>5.2.4</v>
          </cell>
          <cell r="J387">
            <v>0</v>
          </cell>
        </row>
        <row r="388">
          <cell r="A388" t="str">
            <v>05-17</v>
          </cell>
          <cell r="B388" t="str">
            <v>Cement, Lime And Sand Mortar 1 : 2 : 9 (one Cement: 2 Lime And : 9 Sand)</v>
          </cell>
          <cell r="C388" t="str">
            <v>100 Cft</v>
          </cell>
          <cell r="D388">
            <v>3034.69</v>
          </cell>
          <cell r="E388">
            <v>17983.93</v>
          </cell>
          <cell r="F388" t="str">
            <v>m3</v>
          </cell>
          <cell r="G388">
            <v>1071.69</v>
          </cell>
          <cell r="H388">
            <v>6350.97</v>
          </cell>
          <cell r="I388" t="str">
            <v>5.2.4</v>
          </cell>
          <cell r="J388">
            <v>0</v>
          </cell>
        </row>
        <row r="389">
          <cell r="A389" t="str">
            <v>05-18</v>
          </cell>
          <cell r="B389" t="str">
            <v>Cement Sand Mortar 1 : 1 (one Cement: One Sand)</v>
          </cell>
          <cell r="C389" t="str">
            <v>100 Cft</v>
          </cell>
          <cell r="D389">
            <v>2427.75</v>
          </cell>
          <cell r="E389">
            <v>44424.01</v>
          </cell>
          <cell r="F389" t="str">
            <v>m3</v>
          </cell>
          <cell r="G389">
            <v>857.35</v>
          </cell>
          <cell r="H389">
            <v>15688.21</v>
          </cell>
          <cell r="I389" t="str">
            <v>5.2.2</v>
          </cell>
          <cell r="J389">
            <v>0</v>
          </cell>
        </row>
        <row r="390">
          <cell r="A390" t="str">
            <v>05-19</v>
          </cell>
          <cell r="B390" t="str">
            <v>Cement Sand Mortar 1 : 1-1/2 (one Cement: 1-1/2 Sand)</v>
          </cell>
          <cell r="C390" t="str">
            <v>100 Cft</v>
          </cell>
          <cell r="D390">
            <v>2427.75</v>
          </cell>
          <cell r="E390">
            <v>36832.15</v>
          </cell>
          <cell r="F390" t="str">
            <v>m3</v>
          </cell>
          <cell r="G390">
            <v>857.35</v>
          </cell>
          <cell r="H390">
            <v>13007.16</v>
          </cell>
          <cell r="I390" t="str">
            <v>5.2.2</v>
          </cell>
          <cell r="J390">
            <v>0</v>
          </cell>
        </row>
        <row r="391">
          <cell r="A391" t="str">
            <v>05-20</v>
          </cell>
          <cell r="B391" t="str">
            <v>Cement Sand Mortar 1 : 2 (one Cement: 2 Sand)</v>
          </cell>
          <cell r="C391" t="str">
            <v>100 Cft</v>
          </cell>
          <cell r="D391">
            <v>2427.75</v>
          </cell>
          <cell r="E391">
            <v>31774.29</v>
          </cell>
          <cell r="F391" t="str">
            <v>m3</v>
          </cell>
          <cell r="G391">
            <v>857.35</v>
          </cell>
          <cell r="H391">
            <v>11221</v>
          </cell>
          <cell r="I391" t="str">
            <v>5.2.2</v>
          </cell>
          <cell r="J391">
            <v>0</v>
          </cell>
        </row>
        <row r="392">
          <cell r="A392" t="str">
            <v>05-21</v>
          </cell>
          <cell r="B392" t="str">
            <v>Cement Sand Mortar 1 : 2-1/2 (one Cement: 2-1/2 Sand)</v>
          </cell>
          <cell r="C392" t="str">
            <v>100 Cft</v>
          </cell>
          <cell r="D392">
            <v>2427.75</v>
          </cell>
          <cell r="E392">
            <v>28150.959999999999</v>
          </cell>
          <cell r="F392" t="str">
            <v>m3</v>
          </cell>
          <cell r="G392">
            <v>857.35</v>
          </cell>
          <cell r="H392">
            <v>9941.43</v>
          </cell>
          <cell r="I392" t="str">
            <v>5.2.2</v>
          </cell>
          <cell r="J392">
            <v>0</v>
          </cell>
        </row>
        <row r="393">
          <cell r="A393" t="str">
            <v>05-22</v>
          </cell>
          <cell r="B393" t="str">
            <v>Cement Sand Mortar 1 : 3 (one Cement: 3 Sand)</v>
          </cell>
          <cell r="C393" t="str">
            <v>100 Cft</v>
          </cell>
          <cell r="D393">
            <v>2427.75</v>
          </cell>
          <cell r="E393">
            <v>25440.02</v>
          </cell>
          <cell r="F393" t="str">
            <v>m3</v>
          </cell>
          <cell r="G393">
            <v>857.35</v>
          </cell>
          <cell r="H393">
            <v>8984.07</v>
          </cell>
          <cell r="I393" t="str">
            <v>5.2.2</v>
          </cell>
          <cell r="J393">
            <v>0</v>
          </cell>
        </row>
        <row r="394">
          <cell r="A394" t="str">
            <v>05-23</v>
          </cell>
          <cell r="B394" t="str">
            <v>Cement Sand Mortar 1 : 4 (one Cement: 4 Sand)</v>
          </cell>
          <cell r="C394" t="str">
            <v>100 Cft</v>
          </cell>
          <cell r="D394">
            <v>2427.75</v>
          </cell>
          <cell r="E394">
            <v>21642.36</v>
          </cell>
          <cell r="F394" t="str">
            <v>m3</v>
          </cell>
          <cell r="G394">
            <v>857.35</v>
          </cell>
          <cell r="H394">
            <v>7642.93</v>
          </cell>
          <cell r="I394" t="str">
            <v>5.2.2</v>
          </cell>
          <cell r="J394">
            <v>0</v>
          </cell>
        </row>
        <row r="395">
          <cell r="A395" t="str">
            <v>05-24</v>
          </cell>
          <cell r="B395" t="str">
            <v>Cement Sand Mortar 1 : 5 (one Cement: 5 Sand)</v>
          </cell>
          <cell r="C395" t="str">
            <v>100 Cft</v>
          </cell>
          <cell r="D395">
            <v>2427.75</v>
          </cell>
          <cell r="E395">
            <v>19109.61</v>
          </cell>
          <cell r="F395" t="str">
            <v>m3</v>
          </cell>
          <cell r="G395">
            <v>857.35</v>
          </cell>
          <cell r="H395">
            <v>6748.5</v>
          </cell>
          <cell r="I395" t="str">
            <v>5.2.2</v>
          </cell>
          <cell r="J395">
            <v>0</v>
          </cell>
        </row>
        <row r="396">
          <cell r="A396" t="str">
            <v>05-25</v>
          </cell>
          <cell r="B396" t="str">
            <v>Cement Sand Mortar 1 : 6 (one Cement: 6 Sand)</v>
          </cell>
          <cell r="C396" t="str">
            <v>100 Cft</v>
          </cell>
          <cell r="D396">
            <v>2427.75</v>
          </cell>
          <cell r="E396">
            <v>17305.59</v>
          </cell>
          <cell r="F396" t="str">
            <v>m3</v>
          </cell>
          <cell r="G396">
            <v>857.35</v>
          </cell>
          <cell r="H396">
            <v>6111.42</v>
          </cell>
          <cell r="I396" t="str">
            <v>5.2.2</v>
          </cell>
          <cell r="J396">
            <v>0</v>
          </cell>
        </row>
        <row r="397">
          <cell r="A397" t="str">
            <v>05-26</v>
          </cell>
          <cell r="B397" t="str">
            <v>Cement Sand Mortar 1 : 7 (one Cement: 7 Sand)</v>
          </cell>
          <cell r="C397" t="str">
            <v>100 Cft</v>
          </cell>
          <cell r="D397">
            <v>2427.75</v>
          </cell>
          <cell r="E397">
            <v>15947.61</v>
          </cell>
          <cell r="F397" t="str">
            <v>m3</v>
          </cell>
          <cell r="G397">
            <v>857.35</v>
          </cell>
          <cell r="H397">
            <v>5631.85</v>
          </cell>
          <cell r="I397" t="str">
            <v>5.2.2</v>
          </cell>
          <cell r="J397">
            <v>0</v>
          </cell>
        </row>
        <row r="398">
          <cell r="A398" t="str">
            <v>05-27</v>
          </cell>
          <cell r="B398" t="str">
            <v>Cement Sand Mortar 1 : 8 (one Cement: 8 Sand)</v>
          </cell>
          <cell r="C398" t="str">
            <v>100 Cft</v>
          </cell>
          <cell r="D398">
            <v>2427.75</v>
          </cell>
          <cell r="E398">
            <v>14896.16</v>
          </cell>
          <cell r="F398" t="str">
            <v>m3</v>
          </cell>
          <cell r="G398">
            <v>857.35</v>
          </cell>
          <cell r="H398">
            <v>5260.53</v>
          </cell>
          <cell r="I398" t="str">
            <v>5.2.2</v>
          </cell>
          <cell r="J398">
            <v>0</v>
          </cell>
        </row>
        <row r="399">
          <cell r="A399" t="str">
            <v>05-28</v>
          </cell>
          <cell r="B399" t="str">
            <v>Clay Mortar.</v>
          </cell>
          <cell r="C399" t="str">
            <v>100 Cft</v>
          </cell>
          <cell r="D399">
            <v>4248.5600000000004</v>
          </cell>
          <cell r="E399">
            <v>4309.3100000000004</v>
          </cell>
          <cell r="F399" t="str">
            <v>m3</v>
          </cell>
          <cell r="G399">
            <v>1500.37</v>
          </cell>
          <cell r="H399">
            <v>1521.82</v>
          </cell>
          <cell r="I399" t="str">
            <v>5.2.1</v>
          </cell>
          <cell r="J399">
            <v>0</v>
          </cell>
        </row>
        <row r="400">
          <cell r="A400" t="str">
            <v>05-29</v>
          </cell>
          <cell r="B400" t="str">
            <v>Clay Mortar Mixed With Chipped Bhoosa Or Straw.</v>
          </cell>
          <cell r="C400" t="str">
            <v>100 Cft</v>
          </cell>
          <cell r="D400">
            <v>4248.5600000000004</v>
          </cell>
          <cell r="E400">
            <v>5929.22</v>
          </cell>
          <cell r="F400" t="str">
            <v>m3</v>
          </cell>
          <cell r="G400">
            <v>1500.37</v>
          </cell>
          <cell r="H400">
            <v>2093.89</v>
          </cell>
          <cell r="I400" t="str">
            <v>5.2.1</v>
          </cell>
          <cell r="J400">
            <v>0</v>
          </cell>
        </row>
        <row r="401">
          <cell r="A401" t="str">
            <v>05-30</v>
          </cell>
          <cell r="B401" t="str">
            <v>Clay Mortar Mixed With Cow-dung 1 : 1 (1 Clay: 1 Cow Dung).</v>
          </cell>
          <cell r="C401" t="str">
            <v>100 Cft</v>
          </cell>
          <cell r="D401">
            <v>2225.44</v>
          </cell>
          <cell r="E401">
            <v>4026.57</v>
          </cell>
          <cell r="F401" t="str">
            <v>m3</v>
          </cell>
          <cell r="G401">
            <v>785.91</v>
          </cell>
          <cell r="H401">
            <v>1421.97</v>
          </cell>
          <cell r="I401">
            <v>5.2</v>
          </cell>
          <cell r="J401">
            <v>0</v>
          </cell>
        </row>
        <row r="402">
          <cell r="A402" t="str">
            <v>05-31</v>
          </cell>
          <cell r="B402" t="str">
            <v>White Cement And Sand Mortar1 : 3 (1 White Cement 3 Sand)</v>
          </cell>
          <cell r="C402" t="str">
            <v>100 Cft</v>
          </cell>
          <cell r="D402">
            <v>2427.75</v>
          </cell>
          <cell r="E402">
            <v>46468.12</v>
          </cell>
          <cell r="F402" t="str">
            <v>m3</v>
          </cell>
          <cell r="G402">
            <v>857.35</v>
          </cell>
          <cell r="H402">
            <v>16410.080000000002</v>
          </cell>
          <cell r="I402">
            <v>5.0999999999999996</v>
          </cell>
          <cell r="J402">
            <v>0</v>
          </cell>
        </row>
        <row r="403">
          <cell r="A403" t="str">
            <v>05-32</v>
          </cell>
          <cell r="B403" t="str">
            <v>Coloured Cement Mortar Made By Mixing White Cement And Pigment Of Approved Shade (1 White Cement Mixed With Pigment Of Approved Shade: 2 Sand)</v>
          </cell>
          <cell r="C403" t="str">
            <v>100 Cft</v>
          </cell>
          <cell r="D403">
            <v>2427.75</v>
          </cell>
          <cell r="E403">
            <v>105460.26</v>
          </cell>
          <cell r="F403" t="str">
            <v>m3</v>
          </cell>
          <cell r="G403">
            <v>857.35</v>
          </cell>
          <cell r="H403">
            <v>37242.99</v>
          </cell>
          <cell r="I403" t="str">
            <v>5.2.2</v>
          </cell>
          <cell r="J403">
            <v>0</v>
          </cell>
        </row>
        <row r="404">
          <cell r="A404" t="str">
            <v>05-33</v>
          </cell>
          <cell r="B404" t="str">
            <v>White Cement And Sand Mortar1 : 2 (1 White Cement 2 Sand)</v>
          </cell>
          <cell r="C404" t="str">
            <v>100 Cft</v>
          </cell>
          <cell r="D404">
            <v>2427.75</v>
          </cell>
          <cell r="E404">
            <v>61268.04</v>
          </cell>
          <cell r="F404" t="str">
            <v>m3</v>
          </cell>
          <cell r="G404">
            <v>857.35</v>
          </cell>
          <cell r="H404">
            <v>21636.63</v>
          </cell>
          <cell r="I404" t="str">
            <v>5.2.2</v>
          </cell>
          <cell r="J404">
            <v>0</v>
          </cell>
        </row>
        <row r="405">
          <cell r="A405" t="str">
            <v>05-34</v>
          </cell>
          <cell r="B405" t="str">
            <v>Coloured Cement Mortar Made By Mixing Grey Cement And Pigment Of Approved Shade (1 Grey Cement Mixed With Pigment Of Approved Shade: 2 Sand)</v>
          </cell>
          <cell r="C405" t="str">
            <v>100 Cft</v>
          </cell>
          <cell r="D405">
            <v>2427.75</v>
          </cell>
          <cell r="E405">
            <v>105460.26</v>
          </cell>
          <cell r="F405" t="str">
            <v>m3</v>
          </cell>
          <cell r="G405">
            <v>857.35</v>
          </cell>
          <cell r="H405">
            <v>37242.99</v>
          </cell>
          <cell r="I405" t="str">
            <v>5.2.2</v>
          </cell>
          <cell r="J405">
            <v>0</v>
          </cell>
        </row>
        <row r="406">
          <cell r="A406" t="str">
            <v>06-01</v>
          </cell>
          <cell r="B406" t="str">
            <v>Mud concrete in foundation using brick ballast or stone ballast 1.5" gauge to 2" guage</v>
          </cell>
          <cell r="C406" t="str">
            <v>100 Cft</v>
          </cell>
          <cell r="D406">
            <v>3633.53</v>
          </cell>
          <cell r="E406">
            <v>9033.5300000000007</v>
          </cell>
          <cell r="F406" t="str">
            <v>m3</v>
          </cell>
          <cell r="G406">
            <v>1283.17</v>
          </cell>
          <cell r="H406">
            <v>3190.16</v>
          </cell>
          <cell r="I406">
            <v>0</v>
          </cell>
          <cell r="J406">
            <v>0</v>
          </cell>
        </row>
        <row r="407">
          <cell r="A407" t="str">
            <v>06-02</v>
          </cell>
          <cell r="B407" t="str">
            <v>Dry rammed shingle brick ballast or stone ballast 1.5" to 2" guage</v>
          </cell>
          <cell r="C407" t="str">
            <v>100 Cft</v>
          </cell>
          <cell r="D407">
            <v>2427.75</v>
          </cell>
          <cell r="E407">
            <v>7699.49</v>
          </cell>
          <cell r="F407" t="str">
            <v>m3</v>
          </cell>
          <cell r="G407">
            <v>857.35</v>
          </cell>
          <cell r="H407">
            <v>2719.05</v>
          </cell>
          <cell r="I407" t="str">
            <v>6.1.4.8</v>
          </cell>
          <cell r="J407">
            <v>0</v>
          </cell>
        </row>
        <row r="408">
          <cell r="A408" t="str">
            <v>06-03-a</v>
          </cell>
          <cell r="B408" t="str">
            <v>Cement Concrete (brick/stone ballast, 1.5" to 2"/nullah shingle well graded and cleaned) in foundation &amp; plinth (Ratio 1:3:6)</v>
          </cell>
          <cell r="C408" t="str">
            <v>100 Cft</v>
          </cell>
          <cell r="D408">
            <v>4824.38</v>
          </cell>
          <cell r="E408">
            <v>18626.05</v>
          </cell>
          <cell r="F408" t="str">
            <v>m3</v>
          </cell>
          <cell r="G408">
            <v>1703.71</v>
          </cell>
          <cell r="H408">
            <v>6577.73</v>
          </cell>
          <cell r="I408" t="str">
            <v xml:space="preserve">6.1.4, </v>
          </cell>
          <cell r="J408">
            <v>0</v>
          </cell>
        </row>
        <row r="409">
          <cell r="A409" t="str">
            <v>06-03-b</v>
          </cell>
          <cell r="B409" t="str">
            <v>Cement Concrete (brick/stone ballast, 1.5" to 2"/nullah shingle well graded and cleaned) in foundation &amp; plinth (Ratio 1:4:8)</v>
          </cell>
          <cell r="C409" t="str">
            <v>100 Cft</v>
          </cell>
          <cell r="D409">
            <v>4824.38</v>
          </cell>
          <cell r="E409">
            <v>17801.38</v>
          </cell>
          <cell r="F409" t="str">
            <v>m3</v>
          </cell>
          <cell r="G409">
            <v>1703.71</v>
          </cell>
          <cell r="H409">
            <v>6286.5</v>
          </cell>
          <cell r="I409" t="str">
            <v xml:space="preserve">6.1.4, 6.3 </v>
          </cell>
          <cell r="J409">
            <v>0</v>
          </cell>
        </row>
        <row r="410">
          <cell r="A410" t="str">
            <v>06-03-c</v>
          </cell>
          <cell r="B410" t="str">
            <v>Cement Concrete (brick/stone ballast, 1.5" to 2"/nullah shingle well graded and cleaned) in foundation &amp; plinth (Ratio 1:5:10)</v>
          </cell>
          <cell r="C410" t="str">
            <v>100 Cft</v>
          </cell>
          <cell r="D410">
            <v>4824.38</v>
          </cell>
          <cell r="E410">
            <v>16978.689999999999</v>
          </cell>
          <cell r="F410" t="str">
            <v>m3</v>
          </cell>
          <cell r="G410">
            <v>1703.71</v>
          </cell>
          <cell r="H410">
            <v>5995.97</v>
          </cell>
          <cell r="I410" t="str">
            <v xml:space="preserve">6.1.4, 6.3 </v>
          </cell>
          <cell r="J410">
            <v>0</v>
          </cell>
        </row>
        <row r="411">
          <cell r="A411" t="str">
            <v>06-03-d</v>
          </cell>
          <cell r="B411" t="str">
            <v>Cement Concrete (brick/stone ballast, 1.5" to5222"/nullah shingle well graded and cleaned) in foundation &amp; plinth (Ratio 1:6:12)</v>
          </cell>
          <cell r="C411" t="str">
            <v>100 Cft</v>
          </cell>
          <cell r="D411">
            <v>4824.38</v>
          </cell>
          <cell r="E411">
            <v>16091.13</v>
          </cell>
          <cell r="F411" t="str">
            <v>m3</v>
          </cell>
          <cell r="G411">
            <v>1703.71</v>
          </cell>
          <cell r="H411">
            <v>5682.53</v>
          </cell>
          <cell r="I411" t="str">
            <v xml:space="preserve">6.1.4, 6.3 </v>
          </cell>
          <cell r="J411">
            <v>0</v>
          </cell>
        </row>
        <row r="412">
          <cell r="A412" t="str">
            <v>06-03-e</v>
          </cell>
          <cell r="B412" t="str">
            <v>Cement Concrete (brick/stone ballast, 1.5" to 2"/nullah shingle well graded and cleaned) in foundation &amp; plinth (Ratio 1:6:18)</v>
          </cell>
          <cell r="C412" t="str">
            <v>100 Cft</v>
          </cell>
          <cell r="D412">
            <v>4824.38</v>
          </cell>
          <cell r="E412">
            <v>15165.57</v>
          </cell>
          <cell r="F412" t="str">
            <v>m3</v>
          </cell>
          <cell r="G412">
            <v>1703.71</v>
          </cell>
          <cell r="H412">
            <v>5355.68</v>
          </cell>
          <cell r="I412" t="str">
            <v>6.3 , 6.2</v>
          </cell>
          <cell r="J412">
            <v>0</v>
          </cell>
        </row>
        <row r="413">
          <cell r="A413" t="str">
            <v>06-03-f</v>
          </cell>
          <cell r="B413" t="str">
            <v>Cement Concrete (brick/stone ballast, 1.5" to 2"/nullah shingle well graded and cleaned) in foundation &amp; plinth (Ratio 1:7:20)</v>
          </cell>
          <cell r="C413" t="str">
            <v>100 Cft</v>
          </cell>
          <cell r="D413">
            <v>4824.38</v>
          </cell>
          <cell r="E413">
            <v>14796.89</v>
          </cell>
          <cell r="F413" t="str">
            <v>m3</v>
          </cell>
          <cell r="G413">
            <v>1703.71</v>
          </cell>
          <cell r="H413">
            <v>5225.4799999999996</v>
          </cell>
          <cell r="I413" t="str">
            <v>6.3 , 6.2</v>
          </cell>
          <cell r="J413">
            <v>0</v>
          </cell>
        </row>
        <row r="414">
          <cell r="A414" t="str">
            <v>06-04-a</v>
          </cell>
          <cell r="B414" t="str">
            <v>Extra on Item 3 above, for sedimentation tank or522filter beds in PHE works (in bed)</v>
          </cell>
          <cell r="C414" t="str">
            <v>100 Cft</v>
          </cell>
          <cell r="D414">
            <v>809.25</v>
          </cell>
          <cell r="E414">
            <v>809.25</v>
          </cell>
          <cell r="F414" t="str">
            <v>m3</v>
          </cell>
          <cell r="G414">
            <v>285.77999999999997</v>
          </cell>
          <cell r="H414">
            <v>285.77999999999997</v>
          </cell>
          <cell r="I414">
            <v>0</v>
          </cell>
          <cell r="J414">
            <v>0</v>
          </cell>
        </row>
        <row r="415">
          <cell r="A415" t="str">
            <v>06-04-b</v>
          </cell>
          <cell r="B415" t="str">
            <v>Extra on Item 3 above, for sedimentation tank or filter beds in PHE works (On slope)</v>
          </cell>
          <cell r="C415" t="str">
            <v>100 Cft</v>
          </cell>
          <cell r="D415">
            <v>1132.95</v>
          </cell>
          <cell r="E415">
            <v>1132.95</v>
          </cell>
          <cell r="F415" t="str">
            <v>m3</v>
          </cell>
          <cell r="G415">
            <v>400.1</v>
          </cell>
          <cell r="H415">
            <v>400.1</v>
          </cell>
          <cell r="I415">
            <v>0</v>
          </cell>
          <cell r="J415">
            <v>0</v>
          </cell>
        </row>
        <row r="416">
          <cell r="A416" t="str">
            <v>06-05-a</v>
          </cell>
          <cell r="B416" t="str">
            <v>Plain Cement Conrete including placingcompacting, finishing &amp; curing (Ratio 1:1:2)</v>
          </cell>
          <cell r="C416" t="str">
            <v>100 Cft</v>
          </cell>
          <cell r="D416">
            <v>4397.96</v>
          </cell>
          <cell r="E416">
            <v>33930.769999999997</v>
          </cell>
          <cell r="F416" t="str">
            <v>m3</v>
          </cell>
          <cell r="G416">
            <v>1553.13</v>
          </cell>
          <cell r="H416">
            <v>11982.55</v>
          </cell>
          <cell r="I416" t="str">
            <v xml:space="preserve">6.1.3, 6.2, </v>
          </cell>
          <cell r="J416">
            <v>0</v>
          </cell>
        </row>
        <row r="417">
          <cell r="A417" t="str">
            <v>06-05-b</v>
          </cell>
          <cell r="B417" t="str">
            <v>Plain Cement Concrete including placingcompacting, finishing &amp; curing (Ratio 1:1.5:1.5)</v>
          </cell>
          <cell r="C417" t="str">
            <v>100 Cft</v>
          </cell>
          <cell r="D417">
            <v>4397.96</v>
          </cell>
          <cell r="E417">
            <v>33729.019999999997</v>
          </cell>
          <cell r="F417" t="str">
            <v>m3</v>
          </cell>
          <cell r="G417">
            <v>1553.13</v>
          </cell>
          <cell r="H417">
            <v>11911.3</v>
          </cell>
          <cell r="I417" t="str">
            <v xml:space="preserve">6.1.3, 6.2, </v>
          </cell>
          <cell r="J417">
            <v>0</v>
          </cell>
        </row>
        <row r="418">
          <cell r="A418" t="str">
            <v>06-05-c</v>
          </cell>
          <cell r="B418" t="str">
            <v>Plain Cement Concrete including placingcompacting, finishing &amp; curing (Ratio 1:1.5:3)</v>
          </cell>
          <cell r="C418" t="str">
            <v>100 Cft</v>
          </cell>
          <cell r="D418">
            <v>4397.96</v>
          </cell>
          <cell r="E418">
            <v>27812.79</v>
          </cell>
          <cell r="F418" t="str">
            <v>m3</v>
          </cell>
          <cell r="G418">
            <v>1553.13</v>
          </cell>
          <cell r="H418">
            <v>9822</v>
          </cell>
          <cell r="I418" t="str">
            <v xml:space="preserve">6.1.3, 6.2, </v>
          </cell>
          <cell r="J418">
            <v>0</v>
          </cell>
        </row>
        <row r="419">
          <cell r="A419" t="str">
            <v>06-05-d</v>
          </cell>
          <cell r="B419" t="str">
            <v>Plain Cement Concrete including placing, compacting, finishing &amp; curing (Ratio 1:2:3)</v>
          </cell>
          <cell r="C419" t="str">
            <v>100 Cft</v>
          </cell>
          <cell r="D419">
            <v>4397.96</v>
          </cell>
          <cell r="E419">
            <v>26363.54</v>
          </cell>
          <cell r="F419" t="str">
            <v>m3</v>
          </cell>
          <cell r="G419">
            <v>1553.13</v>
          </cell>
          <cell r="H419">
            <v>9310.2099999999991</v>
          </cell>
          <cell r="I419" t="str">
            <v xml:space="preserve">6.1.3, 6.2, </v>
          </cell>
          <cell r="J419">
            <v>0</v>
          </cell>
        </row>
        <row r="420">
          <cell r="A420" t="str">
            <v>06-05-e</v>
          </cell>
          <cell r="B420" t="str">
            <v>Plain Cement Concrete including placing, compacting, finishing &amp; curing (Ratio 1:3:3)</v>
          </cell>
          <cell r="C420" t="str">
            <v>100 Cft</v>
          </cell>
          <cell r="D420">
            <v>4397.96</v>
          </cell>
          <cell r="E420">
            <v>24086.23</v>
          </cell>
          <cell r="F420" t="str">
            <v>m3</v>
          </cell>
          <cell r="G420">
            <v>1553.13</v>
          </cell>
          <cell r="H420">
            <v>8505.98</v>
          </cell>
          <cell r="I420" t="str">
            <v xml:space="preserve">6.1.3, 6.2, </v>
          </cell>
          <cell r="J420">
            <v>0</v>
          </cell>
        </row>
        <row r="421">
          <cell r="A421" t="str">
            <v>06-05-f</v>
          </cell>
          <cell r="B421" t="str">
            <v>Plain Cement Concrete including placing, compacting, finishing &amp; curing (Ratio 1:2:4)</v>
          </cell>
          <cell r="C421" t="str">
            <v>100 Cft</v>
          </cell>
          <cell r="D421">
            <v>4397.96</v>
          </cell>
          <cell r="E421">
            <v>24316.799999999999</v>
          </cell>
          <cell r="F421" t="str">
            <v>m3</v>
          </cell>
          <cell r="G421">
            <v>1553.13</v>
          </cell>
          <cell r="H421">
            <v>8587.41</v>
          </cell>
          <cell r="I421" t="str">
            <v xml:space="preserve">6.1.3, 6.2, </v>
          </cell>
          <cell r="J421">
            <v>0</v>
          </cell>
        </row>
        <row r="422">
          <cell r="A422" t="str">
            <v>06-05-g</v>
          </cell>
          <cell r="B422" t="str">
            <v>Plain Cement Concrete including placing, compacting,finishing &amp; curing (Ratio 1:2:6)</v>
          </cell>
          <cell r="C422" t="str">
            <v>100 Cft</v>
          </cell>
          <cell r="D422">
            <v>4397.96</v>
          </cell>
          <cell r="E422">
            <v>21587.78</v>
          </cell>
          <cell r="F422" t="str">
            <v>m3</v>
          </cell>
          <cell r="G422">
            <v>1553.13</v>
          </cell>
          <cell r="H422">
            <v>7623.66</v>
          </cell>
          <cell r="I422" t="str">
            <v xml:space="preserve">6.1.3, 6.2, </v>
          </cell>
          <cell r="J422">
            <v>0</v>
          </cell>
        </row>
        <row r="423">
          <cell r="A423" t="str">
            <v>06-05-h</v>
          </cell>
          <cell r="B423" t="str">
            <v>Plain Cement Concrete including placing, compacting, finishing &amp; curing (Ratio 1:3:6)</v>
          </cell>
          <cell r="C423" t="str">
            <v>100 Cft</v>
          </cell>
          <cell r="D423">
            <v>4397.96</v>
          </cell>
          <cell r="E423">
            <v>20471.21</v>
          </cell>
          <cell r="F423" t="str">
            <v>m3</v>
          </cell>
          <cell r="G423">
            <v>1553.13</v>
          </cell>
          <cell r="H423">
            <v>7229.35</v>
          </cell>
          <cell r="I423" t="str">
            <v xml:space="preserve">6.1.3, 6.2, </v>
          </cell>
          <cell r="J423">
            <v>0</v>
          </cell>
        </row>
        <row r="424">
          <cell r="A424" t="str">
            <v>06-05-i</v>
          </cell>
          <cell r="B424" t="str">
            <v>Plain Cement Concrete including placing, compacting, finishing &amp; curing (Ratio 1:4:8)</v>
          </cell>
          <cell r="C424" t="str">
            <v>100 Cft</v>
          </cell>
          <cell r="D424">
            <v>4397.96</v>
          </cell>
          <cell r="E424">
            <v>18400.490000000002</v>
          </cell>
          <cell r="F424" t="str">
            <v>m3</v>
          </cell>
          <cell r="G424">
            <v>1553.13</v>
          </cell>
          <cell r="H424">
            <v>6498.08</v>
          </cell>
          <cell r="I424" t="str">
            <v xml:space="preserve">6.1.3, 6.2, </v>
          </cell>
          <cell r="J424">
            <v>0</v>
          </cell>
        </row>
        <row r="425">
          <cell r="A425" t="str">
            <v>06-06</v>
          </cell>
          <cell r="B425" t="str">
            <v>Shotcrete (100 mm) thickness, grade B-25 as per specifications</v>
          </cell>
          <cell r="C425" t="str">
            <v>100 Cft</v>
          </cell>
          <cell r="D425">
            <v>5462.71</v>
          </cell>
          <cell r="E425">
            <v>34042.699999999997</v>
          </cell>
          <cell r="F425" t="str">
            <v>m3</v>
          </cell>
          <cell r="G425">
            <v>1929.14</v>
          </cell>
          <cell r="H425">
            <v>12022.08</v>
          </cell>
          <cell r="I425">
            <v>6.24</v>
          </cell>
          <cell r="J425">
            <v>0</v>
          </cell>
        </row>
        <row r="426">
          <cell r="A426" t="str">
            <v>06-07-a-01</v>
          </cell>
          <cell r="B426" t="str">
            <v>RCC in roof slab, beam, column &amp; other structural members, insitu or precast. (1:1:2)</v>
          </cell>
          <cell r="C426" t="str">
            <v>100 Cft</v>
          </cell>
          <cell r="D426">
            <v>8777.25</v>
          </cell>
          <cell r="E426">
            <v>38312.35</v>
          </cell>
          <cell r="F426" t="str">
            <v>m3</v>
          </cell>
          <cell r="G426">
            <v>3099.66</v>
          </cell>
          <cell r="H426">
            <v>13529.89</v>
          </cell>
          <cell r="I426" t="str">
            <v xml:space="preserve">6.1.3, 6.2, </v>
          </cell>
          <cell r="J426">
            <v>0</v>
          </cell>
        </row>
        <row r="427">
          <cell r="A427" t="str">
            <v>06-07-a-02</v>
          </cell>
          <cell r="B427" t="str">
            <v>RCC in roof slab, beam, column &amp; other structural members, insitu or precast. (1:1.5:3)</v>
          </cell>
          <cell r="C427" t="str">
            <v>100 Cft</v>
          </cell>
          <cell r="D427">
            <v>8777.25</v>
          </cell>
          <cell r="E427">
            <v>32194.37</v>
          </cell>
          <cell r="F427" t="str">
            <v>m3</v>
          </cell>
          <cell r="G427">
            <v>3099.66</v>
          </cell>
          <cell r="H427">
            <v>11369.34</v>
          </cell>
          <cell r="I427" t="str">
            <v xml:space="preserve">6.1.3, 6.2, </v>
          </cell>
          <cell r="J427">
            <v>0</v>
          </cell>
        </row>
        <row r="428">
          <cell r="A428" t="str">
            <v>06-07-a-03</v>
          </cell>
          <cell r="B428" t="str">
            <v>RCC in roof slab, beam, column &amp; other structural members, insitu or precast. (1:2:4)</v>
          </cell>
          <cell r="C428" t="str">
            <v>100 Cft</v>
          </cell>
          <cell r="D428">
            <v>8777.25</v>
          </cell>
          <cell r="E428">
            <v>28698.38</v>
          </cell>
          <cell r="F428" t="str">
            <v>m3</v>
          </cell>
          <cell r="G428">
            <v>3099.66</v>
          </cell>
          <cell r="H428">
            <v>10134.75</v>
          </cell>
          <cell r="I428" t="str">
            <v xml:space="preserve">6.1.3, 6.2, </v>
          </cell>
          <cell r="J428">
            <v>0</v>
          </cell>
        </row>
        <row r="429">
          <cell r="A429" t="str">
            <v>06-07-b-01</v>
          </cell>
          <cell r="B429" t="str">
            <v>RCC in raft foundation slab, base slab of column &amp; ret. wall etc, not including in 06-06. (1:1:2)</v>
          </cell>
          <cell r="C429" t="str">
            <v>100 Cft</v>
          </cell>
          <cell r="D429">
            <v>8777.25</v>
          </cell>
          <cell r="E429">
            <v>38312.35</v>
          </cell>
          <cell r="F429" t="str">
            <v>m3</v>
          </cell>
          <cell r="G429">
            <v>3099.66</v>
          </cell>
          <cell r="H429">
            <v>13529.89</v>
          </cell>
          <cell r="I429" t="str">
            <v xml:space="preserve">6.1.3, 6.2, </v>
          </cell>
          <cell r="J429">
            <v>0</v>
          </cell>
        </row>
        <row r="430">
          <cell r="A430" t="str">
            <v>06-07-b-02</v>
          </cell>
          <cell r="B430" t="str">
            <v>RCC in raft foundation slab, base slab of column &amp; ret.wall etc, not including in 06-06 (1:1.5:3)</v>
          </cell>
          <cell r="C430" t="str">
            <v>100 Cft</v>
          </cell>
          <cell r="D430">
            <v>8777.25</v>
          </cell>
          <cell r="E430">
            <v>32192.07</v>
          </cell>
          <cell r="F430" t="str">
            <v>m3</v>
          </cell>
          <cell r="G430">
            <v>3099.66</v>
          </cell>
          <cell r="H430">
            <v>11368.53</v>
          </cell>
          <cell r="I430" t="str">
            <v xml:space="preserve">6.1.3, 6.2, </v>
          </cell>
          <cell r="J430">
            <v>0</v>
          </cell>
        </row>
        <row r="431">
          <cell r="A431" t="str">
            <v>06-07-b-03</v>
          </cell>
          <cell r="B431" t="str">
            <v>RCC in raft foundation slab, base slab of column &amp; ret. wall etc, not including in 06-06. (1:2:4)</v>
          </cell>
          <cell r="C431" t="str">
            <v>100 Cft</v>
          </cell>
          <cell r="D431">
            <v>8777.25</v>
          </cell>
          <cell r="E431">
            <v>28698.38</v>
          </cell>
          <cell r="F431" t="str">
            <v>m3</v>
          </cell>
          <cell r="G431">
            <v>3099.66</v>
          </cell>
          <cell r="H431">
            <v>10134.75</v>
          </cell>
          <cell r="I431" t="str">
            <v xml:space="preserve">6.1.3, 6.2, </v>
          </cell>
          <cell r="J431">
            <v>0</v>
          </cell>
        </row>
        <row r="432">
          <cell r="A432" t="str">
            <v>06-07-c-01</v>
          </cell>
          <cell r="B432" t="str">
            <v>RCC including Precast/Prestressed in slab, beam, column, lintel, girder, etc. (1:1:2)</v>
          </cell>
          <cell r="C432" t="str">
            <v>100 Cft</v>
          </cell>
          <cell r="D432">
            <v>8777.25</v>
          </cell>
          <cell r="E432">
            <v>38312.35</v>
          </cell>
          <cell r="F432" t="str">
            <v>m3</v>
          </cell>
          <cell r="G432">
            <v>3099.66</v>
          </cell>
          <cell r="H432">
            <v>13529.89</v>
          </cell>
          <cell r="I432" t="str">
            <v xml:space="preserve">6.1.3, 6.2, </v>
          </cell>
          <cell r="J432">
            <v>0</v>
          </cell>
        </row>
        <row r="433">
          <cell r="A433" t="str">
            <v>06-07-c-02</v>
          </cell>
          <cell r="B433" t="str">
            <v>RCC including Precast/Prestressed in slab, beam. column, lintels, girder, etc. (1:1.5:3)</v>
          </cell>
          <cell r="C433" t="str">
            <v>100 Cft</v>
          </cell>
          <cell r="D433">
            <v>8777.25</v>
          </cell>
          <cell r="E433">
            <v>32194.37</v>
          </cell>
          <cell r="F433" t="str">
            <v>m3</v>
          </cell>
          <cell r="G433">
            <v>3099.66</v>
          </cell>
          <cell r="H433">
            <v>11369.34</v>
          </cell>
          <cell r="I433" t="str">
            <v xml:space="preserve">6.1.3, 6.2, </v>
          </cell>
          <cell r="J433">
            <v>0</v>
          </cell>
        </row>
        <row r="434">
          <cell r="A434" t="str">
            <v>06-07-c-03</v>
          </cell>
          <cell r="B434" t="str">
            <v>RCC including Precast/Prestressed slab, column, beam, lintel, girder etc. (1:2:4).</v>
          </cell>
          <cell r="C434" t="str">
            <v>100 Cft</v>
          </cell>
          <cell r="D434">
            <v>8777.25</v>
          </cell>
          <cell r="E434">
            <v>28698.38</v>
          </cell>
          <cell r="F434" t="str">
            <v>m3</v>
          </cell>
          <cell r="G434">
            <v>3099.66</v>
          </cell>
          <cell r="H434">
            <v>10134.75</v>
          </cell>
          <cell r="I434" t="str">
            <v xml:space="preserve">6.1.3, 6.2, </v>
          </cell>
          <cell r="J434">
            <v>0</v>
          </cell>
        </row>
        <row r="435">
          <cell r="A435" t="str">
            <v>06-07-d-01</v>
          </cell>
          <cell r="B435" t="str">
            <v>Reinforced cement concrete work as in dams, spillways, weirs, barrages, cross drainage works and other hydraulic structures using crushed stone 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(1:1:2)</v>
          </cell>
          <cell r="C435" t="str">
            <v>100 Cft</v>
          </cell>
          <cell r="D435">
            <v>7905.75</v>
          </cell>
          <cell r="E435">
            <v>37440.85</v>
          </cell>
          <cell r="F435" t="str">
            <v>m3</v>
          </cell>
          <cell r="G435">
            <v>2791.89</v>
          </cell>
          <cell r="H435">
            <v>13222.12</v>
          </cell>
          <cell r="I435" t="str">
            <v xml:space="preserve">6.1.3, 6.2, </v>
          </cell>
          <cell r="J435">
            <v>0</v>
          </cell>
        </row>
        <row r="436">
          <cell r="A436" t="str">
            <v>06-07-d-03</v>
          </cell>
          <cell r="B436" t="str">
            <v>Reinforced cement concrete work as in damsspillways, weirs, barrages, cross drainage worksand other hydraulic structures using crushed stoneaggregate(screening &amp; washing) and coarse sand i/c costof all labour and material and all kinds of form works, moulds, shuttering lifting/pumping, curing, rendering and finishing the exposed surface, cast in situ/precast excluding the cost of steel reinforcement and labour for bending binding also excludig cost of additives which have to be paid separately. (1:2:4)</v>
          </cell>
          <cell r="C436" t="str">
            <v>100 Cft</v>
          </cell>
          <cell r="D436">
            <v>7905.75</v>
          </cell>
          <cell r="E436">
            <v>27826.880000000001</v>
          </cell>
          <cell r="F436" t="str">
            <v>m3</v>
          </cell>
          <cell r="G436">
            <v>2791.89</v>
          </cell>
          <cell r="H436">
            <v>9826.98</v>
          </cell>
          <cell r="I436" t="str">
            <v xml:space="preserve">6.1.3, 6.2, </v>
          </cell>
          <cell r="J436">
            <v>0</v>
          </cell>
        </row>
        <row r="437">
          <cell r="A437" t="str">
            <v>06-07-d-04</v>
          </cell>
          <cell r="B437" t="str">
            <v>Reinforced Concrete Slope Protection 20 cm522Thick Excluding Reinforcement</v>
          </cell>
          <cell r="C437" t="str">
            <v>100 Cft</v>
          </cell>
          <cell r="D437">
            <v>6698.31</v>
          </cell>
          <cell r="E437">
            <v>32989.32</v>
          </cell>
          <cell r="F437" t="str">
            <v>m3</v>
          </cell>
          <cell r="G437">
            <v>2365.4899999999998</v>
          </cell>
          <cell r="H437">
            <v>11650.08</v>
          </cell>
          <cell r="I437" t="str">
            <v xml:space="preserve">6.1.3, 6.2, </v>
          </cell>
          <cell r="J437">
            <v>0</v>
          </cell>
        </row>
        <row r="438">
          <cell r="A438" t="str">
            <v>06-07-d-05</v>
          </cell>
          <cell r="B438" t="str">
            <v>Providing manhole size 24" x 18" (inside dimensions) as per approved design and specifications complete for 4" to 12" dia pipes upto 4 ft. (1.2 m) depth with 16" dia.Concrete Cover fixed in 4" thick RCC 1:2:4 slab (with 5 lbs per Cu.ft. or 80 kg/Cu.m of steel), burnt brick masonry walls 9" (225 mm) thick set in 1:3 cement sand mortar, 6" thick 1:3:6 cement concrete in foundation, 4" av. thickness 1:2:4 cement concrete in benching and 1/2" (13mm) thick cement sand plaster in 1:3 to all inside wall surfaces, channels and benching including making requisite number of main and branch channels but excluding the cost of excavation, back filling and disposal of excavated stuff.</v>
          </cell>
          <cell r="C438" t="str">
            <v>Each</v>
          </cell>
          <cell r="D438">
            <v>6732.87</v>
          </cell>
          <cell r="E438">
            <v>14554.45</v>
          </cell>
          <cell r="F438" t="str">
            <v>Each</v>
          </cell>
          <cell r="G438">
            <v>6732.87</v>
          </cell>
          <cell r="H438">
            <v>14554.45</v>
          </cell>
          <cell r="I438" t="str">
            <v>16.7.6</v>
          </cell>
          <cell r="J438">
            <v>0</v>
          </cell>
        </row>
        <row r="439">
          <cell r="A439" t="str">
            <v>06-07-e</v>
          </cell>
          <cell r="B439" t="str">
            <v>Add extra labour for RCC in 2nd &amp; subsequent storeys</v>
          </cell>
          <cell r="C439" t="str">
            <v>100 Cft</v>
          </cell>
          <cell r="D439">
            <v>2427.75</v>
          </cell>
          <cell r="E439">
            <v>2427.75</v>
          </cell>
          <cell r="F439" t="str">
            <v>m3</v>
          </cell>
          <cell r="G439">
            <v>857.35</v>
          </cell>
          <cell r="H439">
            <v>857.35</v>
          </cell>
          <cell r="I439">
            <v>0</v>
          </cell>
          <cell r="J439">
            <v>0</v>
          </cell>
        </row>
        <row r="440">
          <cell r="A440" t="str">
            <v>06-08-a</v>
          </cell>
          <cell r="B440" t="str">
            <v>Supply &amp; fabricate M.S. reinforcement for cement concrete (Plain bars)</v>
          </cell>
          <cell r="C440" t="str">
            <v>100 Kg</v>
          </cell>
          <cell r="D440">
            <v>1041.53</v>
          </cell>
          <cell r="E440">
            <v>18699.009999999998</v>
          </cell>
          <cell r="F440" t="str">
            <v>Tonne</v>
          </cell>
          <cell r="G440">
            <v>10415.299999999999</v>
          </cell>
          <cell r="H440">
            <v>186990.09</v>
          </cell>
          <cell r="I440">
            <v>6.19</v>
          </cell>
          <cell r="J440">
            <v>0</v>
          </cell>
        </row>
        <row r="441">
          <cell r="A441" t="str">
            <v>06-08-b</v>
          </cell>
          <cell r="B441" t="str">
            <v>Supply &amp; fabricate M.S. reinforcement for cement concrete (Hot rolled deformed bars Grade 60)</v>
          </cell>
          <cell r="C441" t="str">
            <v>100 Kg</v>
          </cell>
          <cell r="D441">
            <v>1041.53</v>
          </cell>
          <cell r="E441">
            <v>20521.509999999998</v>
          </cell>
          <cell r="F441" t="str">
            <v>Tonne</v>
          </cell>
          <cell r="G441">
            <v>10415.299999999999</v>
          </cell>
          <cell r="H441">
            <v>205215.09</v>
          </cell>
          <cell r="I441">
            <v>6.19</v>
          </cell>
          <cell r="J441">
            <v>0</v>
          </cell>
        </row>
        <row r="442">
          <cell r="A442" t="str">
            <v>06-08-c</v>
          </cell>
          <cell r="B442" t="str">
            <v>Supply &amp; fabricate M.S. reinforcement for cement concrete (Hot rolled deformed bars Grade 40)</v>
          </cell>
          <cell r="C442" t="str">
            <v>100 Kg</v>
          </cell>
          <cell r="D442">
            <v>1041.53</v>
          </cell>
          <cell r="E442">
            <v>20035.509999999998</v>
          </cell>
          <cell r="F442" t="str">
            <v>Tonne</v>
          </cell>
          <cell r="G442">
            <v>10415.299999999999</v>
          </cell>
          <cell r="H442">
            <v>200355.09</v>
          </cell>
          <cell r="I442">
            <v>6.19</v>
          </cell>
          <cell r="J442">
            <v>0</v>
          </cell>
        </row>
        <row r="443">
          <cell r="A443" t="str">
            <v>06-09</v>
          </cell>
          <cell r="B443" t="str">
            <v>Supplying &amp; fixing high tensile steel (Grade522250-270)wire in prestressing cables in precast girders</v>
          </cell>
          <cell r="C443" t="str">
            <v>100 Kg</v>
          </cell>
          <cell r="D443">
            <v>2083.27</v>
          </cell>
          <cell r="E443">
            <v>21320.25</v>
          </cell>
          <cell r="F443" t="str">
            <v>Tonne</v>
          </cell>
          <cell r="G443">
            <v>20832.71</v>
          </cell>
          <cell r="H443">
            <v>213202.5</v>
          </cell>
          <cell r="I443" t="str">
            <v>6.17.1</v>
          </cell>
          <cell r="J443">
            <v>0</v>
          </cell>
        </row>
        <row r="444">
          <cell r="A444" t="str">
            <v>06-10</v>
          </cell>
          <cell r="B444" t="str">
            <v>Providing and pre-stressing 1/2" (12.5 mm) dia.522wire strand including cost of cable, Anchorage cone sets, corrugated steel sheath duct, PE grout vents, PE grout tube, PVC wraping tape, steel binding wire, cement grout and grout additive including all arrangements, supply of recorded data in triplicate as per direction of the Engineer in charge</v>
          </cell>
          <cell r="C444" t="str">
            <v>Ton</v>
          </cell>
          <cell r="D444">
            <v>7670.13</v>
          </cell>
          <cell r="E444">
            <v>190501.16</v>
          </cell>
          <cell r="F444" t="str">
            <v>Kg</v>
          </cell>
          <cell r="G444">
            <v>7.55</v>
          </cell>
          <cell r="H444">
            <v>187.5</v>
          </cell>
          <cell r="I444">
            <v>6.17</v>
          </cell>
          <cell r="J444" t="str">
            <v>The rate includes wastage &amp;</v>
          </cell>
        </row>
        <row r="445">
          <cell r="A445" t="str">
            <v>06-11</v>
          </cell>
          <cell r="B445" t="str">
            <v>Precast cement concrete solid or face blocks 1:2:4including cost of templates.</v>
          </cell>
          <cell r="C445" t="str">
            <v>100 Cft</v>
          </cell>
          <cell r="D445">
            <v>6972</v>
          </cell>
          <cell r="E445">
            <v>26263.14</v>
          </cell>
          <cell r="F445" t="str">
            <v>m3</v>
          </cell>
          <cell r="G445">
            <v>2462.14</v>
          </cell>
          <cell r="H445">
            <v>9274.75</v>
          </cell>
          <cell r="I445" t="str">
            <v xml:space="preserve">6.12 , </v>
          </cell>
          <cell r="J445">
            <v>0</v>
          </cell>
        </row>
        <row r="446">
          <cell r="A446" t="str">
            <v>06-13</v>
          </cell>
          <cell r="B446" t="str">
            <v>Provide &amp; fix ornamental cement jali 1:2:4 2" thick without steel.</v>
          </cell>
          <cell r="C446" t="str">
            <v>100 Sft</v>
          </cell>
          <cell r="D446">
            <v>6162.75</v>
          </cell>
          <cell r="E446">
            <v>9691.07</v>
          </cell>
          <cell r="F446" t="str">
            <v>m2</v>
          </cell>
          <cell r="G446">
            <v>663.11</v>
          </cell>
          <cell r="H446">
            <v>1042.76</v>
          </cell>
          <cell r="I446">
            <v>6.12</v>
          </cell>
          <cell r="J446">
            <v>0</v>
          </cell>
        </row>
        <row r="447">
          <cell r="A447" t="str">
            <v>06-14</v>
          </cell>
          <cell r="B447" t="str">
            <v>Providing, Making of arch design minaret in522octagonal shape of brick masonry, RCC work using and making temporary matrix and omamental work complete in all respects</v>
          </cell>
          <cell r="C447" t="str">
            <v>Job</v>
          </cell>
          <cell r="D447">
            <v>8590.5</v>
          </cell>
          <cell r="E447">
            <v>38343.97</v>
          </cell>
          <cell r="F447" t="str">
            <v>Job</v>
          </cell>
          <cell r="G447">
            <v>8590.5</v>
          </cell>
          <cell r="H447">
            <v>38343.97</v>
          </cell>
          <cell r="I447" t="str">
            <v xml:space="preserve">6.3, 6.19 , </v>
          </cell>
          <cell r="J447">
            <v>0</v>
          </cell>
        </row>
        <row r="448">
          <cell r="A448" t="str">
            <v>06-15</v>
          </cell>
          <cell r="B448" t="str">
            <v>P/F of cement concrete railing i/e cement concrete522Pillars, (Goblet Design) 18" Height PCC/Brick base and top of 12" width and 3/4" thick plastering finishing complete</v>
          </cell>
          <cell r="C448" t="str">
            <v>Job</v>
          </cell>
          <cell r="D448">
            <v>1030.24</v>
          </cell>
          <cell r="E448">
            <v>1221.4000000000001</v>
          </cell>
          <cell r="F448" t="str">
            <v>Job</v>
          </cell>
          <cell r="G448">
            <v>1030.24</v>
          </cell>
          <cell r="H448">
            <v>1221.4000000000001</v>
          </cell>
          <cell r="I448" t="str">
            <v xml:space="preserve">6.3, 7.2 , </v>
          </cell>
          <cell r="J448">
            <v>0</v>
          </cell>
        </row>
        <row r="449">
          <cell r="A449" t="str">
            <v>06-16-a</v>
          </cell>
          <cell r="B449" t="str">
            <v>Extra labour for laying concrete (plain or reinforced) From 20' upto 40' height</v>
          </cell>
          <cell r="C449" t="str">
            <v>100 Cft</v>
          </cell>
          <cell r="D449">
            <v>3237</v>
          </cell>
          <cell r="E449">
            <v>3237</v>
          </cell>
          <cell r="F449" t="str">
            <v>m3</v>
          </cell>
          <cell r="G449">
            <v>1143.1400000000001</v>
          </cell>
          <cell r="H449">
            <v>1143.1400000000001</v>
          </cell>
          <cell r="I449">
            <v>0</v>
          </cell>
          <cell r="J449">
            <v>0</v>
          </cell>
        </row>
        <row r="450">
          <cell r="A450" t="str">
            <v>06-16-b</v>
          </cell>
          <cell r="B450" t="str">
            <v>Extra labour for laying concrete (plain or reinforced) For every extra10' height</v>
          </cell>
          <cell r="C450" t="str">
            <v>100 Cft</v>
          </cell>
          <cell r="D450">
            <v>809.17</v>
          </cell>
          <cell r="E450">
            <v>809.17</v>
          </cell>
          <cell r="F450" t="str">
            <v>m3</v>
          </cell>
          <cell r="G450">
            <v>285.76</v>
          </cell>
          <cell r="H450">
            <v>285.76</v>
          </cell>
          <cell r="I450">
            <v>0</v>
          </cell>
          <cell r="J450">
            <v>0</v>
          </cell>
        </row>
        <row r="451">
          <cell r="A451" t="str">
            <v>06-17</v>
          </cell>
          <cell r="B451" t="str">
            <v>Extra labour for work of weirs, rails or bridges, syphons &amp; concreting in superstructure</v>
          </cell>
          <cell r="C451" t="str">
            <v>100 Cft</v>
          </cell>
          <cell r="D451">
            <v>809.25</v>
          </cell>
          <cell r="E451">
            <v>809.25</v>
          </cell>
          <cell r="F451" t="str">
            <v>m3</v>
          </cell>
          <cell r="G451">
            <v>285.77999999999997</v>
          </cell>
          <cell r="H451">
            <v>285.77999999999997</v>
          </cell>
          <cell r="I451">
            <v>0</v>
          </cell>
          <cell r="J451">
            <v>0</v>
          </cell>
        </row>
        <row r="452">
          <cell r="A452" t="str">
            <v>06-18</v>
          </cell>
          <cell r="B452" t="str">
            <v>RCC spout, 2.5'x6"x5", including fixing in position</v>
          </cell>
          <cell r="C452" t="str">
            <v>Each</v>
          </cell>
          <cell r="D452">
            <v>575.80999999999995</v>
          </cell>
          <cell r="E452">
            <v>908.18</v>
          </cell>
          <cell r="F452" t="str">
            <v>Each</v>
          </cell>
          <cell r="G452">
            <v>575.80999999999995</v>
          </cell>
          <cell r="H452">
            <v>908.18</v>
          </cell>
          <cell r="I452">
            <v>6.12</v>
          </cell>
          <cell r="J452">
            <v>0</v>
          </cell>
        </row>
        <row r="453">
          <cell r="A453" t="str">
            <v>06-19</v>
          </cell>
          <cell r="B453" t="str">
            <v>Extra labour for skipping concrete in wells</v>
          </cell>
          <cell r="C453" t="str">
            <v>100 Cft</v>
          </cell>
          <cell r="D453">
            <v>11609.63</v>
          </cell>
          <cell r="E453">
            <v>11609.63</v>
          </cell>
          <cell r="F453" t="str">
            <v>m3</v>
          </cell>
          <cell r="G453">
            <v>4099.91</v>
          </cell>
          <cell r="H453">
            <v>4099.91</v>
          </cell>
          <cell r="I453">
            <v>0</v>
          </cell>
          <cell r="J453">
            <v>0</v>
          </cell>
        </row>
        <row r="454">
          <cell r="A454" t="str">
            <v>06-20-a</v>
          </cell>
          <cell r="B454" t="str">
            <v>Nicking cement concrete surface.</v>
          </cell>
          <cell r="C454" t="str">
            <v>100 Sft</v>
          </cell>
          <cell r="D454">
            <v>747</v>
          </cell>
          <cell r="E454">
            <v>747</v>
          </cell>
          <cell r="F454" t="str">
            <v>m2</v>
          </cell>
          <cell r="G454">
            <v>80.38</v>
          </cell>
          <cell r="H454">
            <v>80.38</v>
          </cell>
          <cell r="I454">
            <v>6.11</v>
          </cell>
          <cell r="J454">
            <v>0</v>
          </cell>
        </row>
        <row r="455">
          <cell r="A455" t="str">
            <v>06-20-b</v>
          </cell>
          <cell r="B455" t="str">
            <v>Nicking lime concrete surface.</v>
          </cell>
          <cell r="C455" t="str">
            <v>100 Sft</v>
          </cell>
          <cell r="D455">
            <v>246.51</v>
          </cell>
          <cell r="E455">
            <v>246.51</v>
          </cell>
          <cell r="F455" t="str">
            <v>m2</v>
          </cell>
          <cell r="G455">
            <v>26.52</v>
          </cell>
          <cell r="H455">
            <v>26.52</v>
          </cell>
          <cell r="I455">
            <v>6.11</v>
          </cell>
          <cell r="J455">
            <v>0</v>
          </cell>
        </row>
        <row r="456">
          <cell r="A456" t="str">
            <v>06-21-a</v>
          </cell>
          <cell r="B456" t="str">
            <v>Prepare, water and ramming surface for laying concrete (for Headworks only) Horizontal floor</v>
          </cell>
          <cell r="C456" t="str">
            <v>100 Sft</v>
          </cell>
          <cell r="D456">
            <v>575.80999999999995</v>
          </cell>
          <cell r="E456">
            <v>575.80999999999995</v>
          </cell>
          <cell r="F456" t="str">
            <v>m2</v>
          </cell>
          <cell r="G456">
            <v>61.96</v>
          </cell>
          <cell r="H456">
            <v>61.96</v>
          </cell>
          <cell r="I456">
            <v>6.6</v>
          </cell>
          <cell r="J456">
            <v>0</v>
          </cell>
        </row>
        <row r="457">
          <cell r="A457" t="str">
            <v>06-21-b</v>
          </cell>
          <cell r="B457" t="str">
            <v>Prepare, water and ramming surface for laying concrete (for Headworks only) Glacis and crest</v>
          </cell>
          <cell r="C457" t="str">
            <v>100 Sft</v>
          </cell>
          <cell r="D457">
            <v>949.31</v>
          </cell>
          <cell r="E457">
            <v>949.31</v>
          </cell>
          <cell r="F457" t="str">
            <v>m2</v>
          </cell>
          <cell r="G457">
            <v>102.15</v>
          </cell>
          <cell r="H457">
            <v>102.15</v>
          </cell>
          <cell r="I457">
            <v>6.6</v>
          </cell>
          <cell r="J457">
            <v>0</v>
          </cell>
        </row>
        <row r="458">
          <cell r="A458" t="str">
            <v>06-21-c</v>
          </cell>
          <cell r="B458" t="str">
            <v>Prepare, water and ramming surface for laying concrete (for Headworks only) inverted filters</v>
          </cell>
          <cell r="C458" t="str">
            <v>100 Sft</v>
          </cell>
          <cell r="D458">
            <v>287.91000000000003</v>
          </cell>
          <cell r="E458">
            <v>287.91000000000003</v>
          </cell>
          <cell r="F458" t="str">
            <v>m2</v>
          </cell>
          <cell r="G458">
            <v>30.98</v>
          </cell>
          <cell r="H458">
            <v>30.98</v>
          </cell>
          <cell r="I458">
            <v>6.6</v>
          </cell>
          <cell r="J458">
            <v>0</v>
          </cell>
        </row>
        <row r="459">
          <cell r="A459" t="str">
            <v>06-22</v>
          </cell>
          <cell r="B459" t="str">
            <v>Providing and fixing 6" wide GI sheet 18 SWG. stopper to expansion joint.</v>
          </cell>
          <cell r="C459" t="str">
            <v>Rft</v>
          </cell>
          <cell r="D459">
            <v>11.01</v>
          </cell>
          <cell r="E459">
            <v>92.76</v>
          </cell>
          <cell r="F459" t="str">
            <v>m</v>
          </cell>
          <cell r="G459">
            <v>36.11</v>
          </cell>
          <cell r="H459">
            <v>304.33</v>
          </cell>
          <cell r="I459">
            <v>6.9</v>
          </cell>
          <cell r="J459">
            <v>0</v>
          </cell>
        </row>
        <row r="460">
          <cell r="A460" t="str">
            <v>06-23</v>
          </cell>
          <cell r="B460" t="str">
            <v>Fill expansion joints with bitumen, sand &amp; saw dust in Ratio 1:2:2</v>
          </cell>
          <cell r="C460" t="str">
            <v>Rft</v>
          </cell>
          <cell r="D460">
            <v>8.09</v>
          </cell>
          <cell r="E460">
            <v>32.270000000000003</v>
          </cell>
          <cell r="F460" t="str">
            <v>m</v>
          </cell>
          <cell r="G460">
            <v>26.55</v>
          </cell>
          <cell r="H460">
            <v>105.88</v>
          </cell>
          <cell r="I460">
            <v>6.9</v>
          </cell>
          <cell r="J460">
            <v>0</v>
          </cell>
        </row>
        <row r="461">
          <cell r="A461" t="str">
            <v>06-24-a</v>
          </cell>
          <cell r="B461" t="str">
            <v>Filling expansion joints with bitumen</v>
          </cell>
          <cell r="C461" t="str">
            <v>Rft</v>
          </cell>
          <cell r="D461">
            <v>80.930000000000007</v>
          </cell>
          <cell r="E461">
            <v>120.41</v>
          </cell>
          <cell r="F461" t="str">
            <v>m</v>
          </cell>
          <cell r="G461">
            <v>265.5</v>
          </cell>
          <cell r="H461">
            <v>395.05</v>
          </cell>
          <cell r="I461">
            <v>6.9</v>
          </cell>
          <cell r="J461">
            <v>0</v>
          </cell>
        </row>
        <row r="462">
          <cell r="A462" t="str">
            <v>06-24-b</v>
          </cell>
          <cell r="B462" t="str">
            <v>Laying Asphaltic Mixture in Expansion Joints</v>
          </cell>
          <cell r="C462" t="str">
            <v>Rft</v>
          </cell>
          <cell r="D462">
            <v>56.65</v>
          </cell>
          <cell r="E462">
            <v>83.31</v>
          </cell>
          <cell r="F462" t="str">
            <v>m</v>
          </cell>
          <cell r="G462">
            <v>185.85</v>
          </cell>
          <cell r="H462">
            <v>273.33999999999997</v>
          </cell>
          <cell r="I462">
            <v>6.9</v>
          </cell>
          <cell r="J462">
            <v>0</v>
          </cell>
        </row>
        <row r="463">
          <cell r="A463" t="str">
            <v>06-25-a</v>
          </cell>
          <cell r="B463" t="str">
            <v>Providing and fixing of 2" thick Extruded Polystyrene at expansion joints and in roof insulation.</v>
          </cell>
          <cell r="C463" t="str">
            <v>Sft</v>
          </cell>
          <cell r="D463">
            <v>15.25</v>
          </cell>
          <cell r="E463">
            <v>104.55</v>
          </cell>
          <cell r="F463" t="str">
            <v>m2</v>
          </cell>
          <cell r="G463">
            <v>164.1</v>
          </cell>
          <cell r="H463">
            <v>1125</v>
          </cell>
          <cell r="I463" t="str">
            <v>9.15.8</v>
          </cell>
          <cell r="J463">
            <v>0</v>
          </cell>
        </row>
        <row r="464">
          <cell r="A464" t="str">
            <v>06-25-b</v>
          </cell>
          <cell r="B464" t="str">
            <v>Providing and fixing 1.5'' x 3/4 '' Expansion Joint with one component polyurethane fuel sealant including 40 mm Baker Rod and one coat of primer but without Aluminum or steel cover.</v>
          </cell>
          <cell r="C464" t="str">
            <v>Rft</v>
          </cell>
          <cell r="D464">
            <v>59.37</v>
          </cell>
          <cell r="E464">
            <v>387.42</v>
          </cell>
          <cell r="F464" t="str">
            <v>m</v>
          </cell>
          <cell r="G464">
            <v>194.78</v>
          </cell>
          <cell r="H464">
            <v>1271.06</v>
          </cell>
          <cell r="I464">
            <v>6.9</v>
          </cell>
          <cell r="J464">
            <v>0</v>
          </cell>
        </row>
        <row r="465">
          <cell r="A465" t="str">
            <v>06-25-c</v>
          </cell>
          <cell r="B465" t="str">
            <v>Providing and fixing 2'' x 1 '' Expansion Joint with one component polyurethane fuel sealant including 50 mm Baker Rod and one coat of primer but without Aluminum or steel cover.</v>
          </cell>
          <cell r="C465" t="str">
            <v>Rft</v>
          </cell>
          <cell r="D465">
            <v>474.35</v>
          </cell>
          <cell r="E465">
            <v>960.34</v>
          </cell>
          <cell r="F465" t="str">
            <v>m</v>
          </cell>
          <cell r="G465">
            <v>1556.25</v>
          </cell>
          <cell r="H465">
            <v>3150.74</v>
          </cell>
          <cell r="I465">
            <v>6.9</v>
          </cell>
          <cell r="J465">
            <v>0</v>
          </cell>
        </row>
        <row r="466">
          <cell r="A466" t="str">
            <v>06-25-d</v>
          </cell>
          <cell r="B466" t="str">
            <v>Providing and fixing 4.89 kg/sq.m aluminum sheet covering of approved shape and design to expansion joints of roof slabs with slotted holes with wooden gutties and screws.</v>
          </cell>
          <cell r="C466" t="str">
            <v>Sft</v>
          </cell>
          <cell r="D466">
            <v>40.46</v>
          </cell>
          <cell r="E466">
            <v>191</v>
          </cell>
          <cell r="F466" t="str">
            <v>m2</v>
          </cell>
          <cell r="G466">
            <v>435.38</v>
          </cell>
          <cell r="H466">
            <v>2055.14</v>
          </cell>
          <cell r="I466">
            <v>6.9</v>
          </cell>
          <cell r="J466">
            <v>0</v>
          </cell>
        </row>
        <row r="467">
          <cell r="A467" t="str">
            <v>06-25-e</v>
          </cell>
          <cell r="B467" t="str">
            <v>Providing and fixing 4.89 kg/sq.m. aluminum sheet covering of approved shape and design to expansion joints in walls and columns including providing clamps and fixing with screws and rawal plugs or wooden gutties including making slotted holes.</v>
          </cell>
          <cell r="C467" t="str">
            <v>Sft</v>
          </cell>
          <cell r="D467">
            <v>170.7</v>
          </cell>
          <cell r="E467">
            <v>350.4</v>
          </cell>
          <cell r="F467" t="str">
            <v>m2</v>
          </cell>
          <cell r="G467">
            <v>1836.75</v>
          </cell>
          <cell r="H467">
            <v>3770.28</v>
          </cell>
          <cell r="I467">
            <v>6.9</v>
          </cell>
          <cell r="J467">
            <v>0</v>
          </cell>
        </row>
        <row r="468">
          <cell r="A468" t="str">
            <v>06-25-f</v>
          </cell>
          <cell r="B468" t="str">
            <v>Providing and applying polysulphide sealant of colour in expansion joint</v>
          </cell>
          <cell r="C468" t="str">
            <v>Rft</v>
          </cell>
          <cell r="D468">
            <v>75.069999999999993</v>
          </cell>
          <cell r="E468">
            <v>121.64</v>
          </cell>
          <cell r="F468" t="str">
            <v>m</v>
          </cell>
          <cell r="G468">
            <v>246.3</v>
          </cell>
          <cell r="H468">
            <v>399.07</v>
          </cell>
          <cell r="I468">
            <v>6.9</v>
          </cell>
          <cell r="J468">
            <v>0</v>
          </cell>
        </row>
        <row r="469">
          <cell r="A469" t="str">
            <v>06-25-g</v>
          </cell>
          <cell r="B469" t="str">
            <v>Provide &amp; Fix Multiflex Expansion Joints Complete in all Respects</v>
          </cell>
          <cell r="C469" t="str">
            <v>Rft</v>
          </cell>
          <cell r="D469">
            <v>123.33</v>
          </cell>
          <cell r="E469">
            <v>938.02</v>
          </cell>
          <cell r="F469" t="str">
            <v>m</v>
          </cell>
          <cell r="G469">
            <v>404.63</v>
          </cell>
          <cell r="H469">
            <v>3077.51</v>
          </cell>
          <cell r="I469">
            <v>6.9</v>
          </cell>
          <cell r="J469">
            <v>0</v>
          </cell>
        </row>
        <row r="470">
          <cell r="A470" t="str">
            <v>06-25-h</v>
          </cell>
          <cell r="B470" t="str">
            <v>Providing and Fixing Expansion Joint with two Extruded Aluminum Alloy Sections for 50 mm Movement of imported approved quality</v>
          </cell>
          <cell r="C470" t="str">
            <v>Rft</v>
          </cell>
          <cell r="D470">
            <v>426.91</v>
          </cell>
          <cell r="E470">
            <v>5818.75</v>
          </cell>
          <cell r="F470" t="str">
            <v>m</v>
          </cell>
          <cell r="G470">
            <v>1400.63</v>
          </cell>
          <cell r="H470">
            <v>19090.39</v>
          </cell>
          <cell r="I470">
            <v>6.9</v>
          </cell>
          <cell r="J470">
            <v>0</v>
          </cell>
        </row>
        <row r="471">
          <cell r="A471" t="str">
            <v>06-25-i</v>
          </cell>
          <cell r="B471" t="str">
            <v>Providing and Fixing Expansion Joint with Cast Aluminum Alloy Triangular Teeth for 110 mm Movement</v>
          </cell>
          <cell r="C471" t="str">
            <v>Rft</v>
          </cell>
          <cell r="D471">
            <v>426.91</v>
          </cell>
          <cell r="E471">
            <v>13977.1</v>
          </cell>
          <cell r="F471" t="str">
            <v>m</v>
          </cell>
          <cell r="G471">
            <v>1400.63</v>
          </cell>
          <cell r="H471">
            <v>45856.63</v>
          </cell>
          <cell r="I471">
            <v>6.9</v>
          </cell>
          <cell r="J471">
            <v>0</v>
          </cell>
        </row>
        <row r="472">
          <cell r="A472" t="str">
            <v>06-25-j</v>
          </cell>
          <cell r="B472" t="str">
            <v>Providing and fixing ribbed polyvinyle chloride (PVC) water stops 8" (203 mm) wide in vertical (Walls/Columns) or horizontal (Floors/Slabs) expansion joints including cutting and jointing etc. complete in all floors .</v>
          </cell>
          <cell r="C472" t="str">
            <v>Rft</v>
          </cell>
          <cell r="D472">
            <v>287.91000000000003</v>
          </cell>
          <cell r="E472">
            <v>386.49</v>
          </cell>
          <cell r="F472" t="str">
            <v>m</v>
          </cell>
          <cell r="G472">
            <v>944.57</v>
          </cell>
          <cell r="H472">
            <v>1268.02</v>
          </cell>
          <cell r="I472">
            <v>6.9</v>
          </cell>
          <cell r="J472">
            <v>0</v>
          </cell>
        </row>
        <row r="473">
          <cell r="A473" t="str">
            <v>06-25-k</v>
          </cell>
          <cell r="B473" t="str">
            <v>Providing and Fixing Steel Expansion Joints of approved better quality</v>
          </cell>
          <cell r="C473" t="str">
            <v>kg</v>
          </cell>
          <cell r="D473">
            <v>37.450000000000003</v>
          </cell>
          <cell r="E473">
            <v>57.93</v>
          </cell>
          <cell r="F473" t="str">
            <v>kg</v>
          </cell>
          <cell r="G473">
            <v>37.450000000000003</v>
          </cell>
          <cell r="H473">
            <v>57.93</v>
          </cell>
          <cell r="I473" t="str">
            <v>16.6.8</v>
          </cell>
          <cell r="J473">
            <v>0</v>
          </cell>
        </row>
        <row r="474">
          <cell r="A474" t="str">
            <v>06-25-l</v>
          </cell>
          <cell r="B474" t="str">
            <v>Providing and laying Steel or Metal Bearing Devices</v>
          </cell>
          <cell r="C474" t="str">
            <v>kg</v>
          </cell>
          <cell r="D474">
            <v>163.41</v>
          </cell>
          <cell r="E474">
            <v>379.68</v>
          </cell>
          <cell r="F474" t="str">
            <v>kg</v>
          </cell>
          <cell r="G474">
            <v>163.41</v>
          </cell>
          <cell r="H474">
            <v>379.68</v>
          </cell>
          <cell r="I474" t="str">
            <v>16.6.8</v>
          </cell>
          <cell r="J474">
            <v>0</v>
          </cell>
        </row>
        <row r="475">
          <cell r="A475" t="str">
            <v>06-25-m</v>
          </cell>
          <cell r="B475" t="str">
            <v>Providing and Fixing Neoprene Rubber Joint Filler 12mm thick with Bitumastic Joint Seal</v>
          </cell>
          <cell r="C475" t="str">
            <v>Sft</v>
          </cell>
          <cell r="D475">
            <v>190.72</v>
          </cell>
          <cell r="E475">
            <v>311.64</v>
          </cell>
          <cell r="F475" t="str">
            <v>m2</v>
          </cell>
          <cell r="G475">
            <v>2052.1</v>
          </cell>
          <cell r="H475">
            <v>3353.29</v>
          </cell>
          <cell r="I475" t="str">
            <v>16.6.8.2.1</v>
          </cell>
          <cell r="J475">
            <v>0</v>
          </cell>
        </row>
        <row r="476">
          <cell r="A476" t="str">
            <v>06-26-a-01</v>
          </cell>
          <cell r="B476" t="str">
            <v>Damp proof course of cem. conc. 1:2:4 including bitumen coat, 1 layer polythene &amp; 1 coat bitumen (1.5" thick)</v>
          </cell>
          <cell r="C476" t="str">
            <v>100 Sft</v>
          </cell>
          <cell r="D476">
            <v>1856.3</v>
          </cell>
          <cell r="E476">
            <v>8072.74</v>
          </cell>
          <cell r="F476" t="str">
            <v>m2</v>
          </cell>
          <cell r="G476">
            <v>199.74</v>
          </cell>
          <cell r="H476">
            <v>868.63</v>
          </cell>
          <cell r="I476" t="str">
            <v>6.20.1</v>
          </cell>
          <cell r="J476">
            <v>0</v>
          </cell>
        </row>
        <row r="477">
          <cell r="A477" t="str">
            <v>06-26-a-02</v>
          </cell>
          <cell r="B477" t="str">
            <v>Damp proof course of cem. conc. 1:2:4 including bitumen coat, 1 layer polythene &amp; 1 coat bitumen (2" thick)</v>
          </cell>
          <cell r="C477" t="str">
            <v>100 Sft</v>
          </cell>
          <cell r="D477">
            <v>1856.3</v>
          </cell>
          <cell r="E477">
            <v>8831.34</v>
          </cell>
          <cell r="F477" t="str">
            <v>m2</v>
          </cell>
          <cell r="G477">
            <v>199.74</v>
          </cell>
          <cell r="H477">
            <v>950.25</v>
          </cell>
          <cell r="I477" t="str">
            <v>6.20.1</v>
          </cell>
          <cell r="J477">
            <v>0</v>
          </cell>
        </row>
        <row r="478">
          <cell r="A478" t="str">
            <v>06-26-a-03</v>
          </cell>
          <cell r="B478" t="str">
            <v>Damp proof course of cem. conc. 1:2:4 including bitumen coat, 1 layer polythene &amp; 1 coat bitumen (3" thick)</v>
          </cell>
          <cell r="C478" t="str">
            <v>100 Sft</v>
          </cell>
          <cell r="D478">
            <v>1960.88</v>
          </cell>
          <cell r="E478">
            <v>10558.49</v>
          </cell>
          <cell r="F478" t="str">
            <v>m2</v>
          </cell>
          <cell r="G478">
            <v>210.99</v>
          </cell>
          <cell r="H478">
            <v>1136.0899999999999</v>
          </cell>
          <cell r="I478" t="str">
            <v>6.20.1</v>
          </cell>
          <cell r="J478">
            <v>0</v>
          </cell>
        </row>
        <row r="479">
          <cell r="A479" t="str">
            <v>06-26-b-01</v>
          </cell>
          <cell r="B479" t="str">
            <v>Damp proof course of cem. conc. 1:2:4 including bitumen coat, 1 layer polythene &amp; 2 coats bitumen (1.5" thick)</v>
          </cell>
          <cell r="C479" t="str">
            <v>100 Sft</v>
          </cell>
          <cell r="D479">
            <v>1856.3</v>
          </cell>
          <cell r="E479">
            <v>8862.49</v>
          </cell>
          <cell r="F479" t="str">
            <v>m2</v>
          </cell>
          <cell r="G479">
            <v>199.74</v>
          </cell>
          <cell r="H479">
            <v>953.6</v>
          </cell>
          <cell r="I479" t="str">
            <v>6.20.1</v>
          </cell>
          <cell r="J479">
            <v>0</v>
          </cell>
        </row>
        <row r="480">
          <cell r="A480" t="str">
            <v>06-26-b-02</v>
          </cell>
          <cell r="B480" t="str">
            <v>Damp proof course of cem. conc. 1:2:4 including bitumen coat, 1 layer polythene &amp; 2 coats bitumen (2" thick)</v>
          </cell>
          <cell r="C480" t="str">
            <v>100 Sft</v>
          </cell>
          <cell r="D480">
            <v>1856.3</v>
          </cell>
          <cell r="E480">
            <v>9621.09</v>
          </cell>
          <cell r="F480" t="str">
            <v>m2</v>
          </cell>
          <cell r="G480">
            <v>199.74</v>
          </cell>
          <cell r="H480">
            <v>1035.23</v>
          </cell>
          <cell r="I480" t="str">
            <v>6.20.1</v>
          </cell>
          <cell r="J480">
            <v>0</v>
          </cell>
        </row>
        <row r="481">
          <cell r="A481" t="str">
            <v>06-26-b-03</v>
          </cell>
          <cell r="B481" t="str">
            <v>Damp proof course of cem. conc. 1:2:4 including bitumen coat, 1 layer polythene &amp; 2 coats bitumen (3" thick)</v>
          </cell>
          <cell r="C481" t="str">
            <v>100 Sft</v>
          </cell>
          <cell r="D481">
            <v>1955.94</v>
          </cell>
          <cell r="E481">
            <v>11343.31</v>
          </cell>
          <cell r="F481" t="str">
            <v>m2</v>
          </cell>
          <cell r="G481">
            <v>210.46</v>
          </cell>
          <cell r="H481">
            <v>1220.54</v>
          </cell>
          <cell r="I481" t="str">
            <v>6.20.1</v>
          </cell>
          <cell r="J481">
            <v>0</v>
          </cell>
        </row>
        <row r="482">
          <cell r="A482" t="str">
            <v>06-27-a-01</v>
          </cell>
          <cell r="B482" t="str">
            <v>Damp proof course in c/s plaster, 1 layer polythene, 1 coat bitumen Ratio 1:4 (0.5" thick)</v>
          </cell>
          <cell r="C482" t="str">
            <v>100 Sft</v>
          </cell>
          <cell r="D482">
            <v>1706.9</v>
          </cell>
          <cell r="E482">
            <v>6222.16</v>
          </cell>
          <cell r="F482" t="str">
            <v>m2</v>
          </cell>
          <cell r="G482">
            <v>183.66</v>
          </cell>
          <cell r="H482">
            <v>669.5</v>
          </cell>
          <cell r="I482" t="str">
            <v>6.20.2</v>
          </cell>
          <cell r="J482">
            <v>0</v>
          </cell>
        </row>
        <row r="483">
          <cell r="A483" t="str">
            <v>06-27-a-02</v>
          </cell>
          <cell r="B483" t="str">
            <v>Damp proof course in c/s plaster, 1 layer polythene, 1 coat bitumen Ratio 1:4 (0.75" thick)</v>
          </cell>
          <cell r="C483" t="str">
            <v>100 Sft</v>
          </cell>
          <cell r="D483">
            <v>1706.9</v>
          </cell>
          <cell r="E483">
            <v>6600.25</v>
          </cell>
          <cell r="F483" t="str">
            <v>m2</v>
          </cell>
          <cell r="G483">
            <v>183.66</v>
          </cell>
          <cell r="H483">
            <v>710.19</v>
          </cell>
          <cell r="I483" t="str">
            <v>6.20.2</v>
          </cell>
          <cell r="J483">
            <v>0</v>
          </cell>
        </row>
        <row r="484">
          <cell r="A484" t="str">
            <v>06-27-a-03</v>
          </cell>
          <cell r="B484" t="str">
            <v>Damp proof course in c/s plaster, 1 layer polythene, 1 coat bitumen Ratio 1:3 (0.5" thick)</v>
          </cell>
          <cell r="C484" t="str">
            <v>100 Sft</v>
          </cell>
          <cell r="D484">
            <v>1706.9</v>
          </cell>
          <cell r="E484">
            <v>6332.33</v>
          </cell>
          <cell r="F484" t="str">
            <v>m2</v>
          </cell>
          <cell r="G484">
            <v>183.66</v>
          </cell>
          <cell r="H484">
            <v>681.36</v>
          </cell>
          <cell r="I484" t="str">
            <v>6.20.2</v>
          </cell>
          <cell r="J484">
            <v>0</v>
          </cell>
        </row>
        <row r="485">
          <cell r="A485" t="str">
            <v>06-27-a-04</v>
          </cell>
          <cell r="B485" t="str">
            <v>Damp proof course in c/s plaster, 1 layer polythene, 1 coat bitumen Ratio 1:3 (0.75" thick)</v>
          </cell>
          <cell r="C485" t="str">
            <v>100 Sft</v>
          </cell>
          <cell r="D485">
            <v>1706.9</v>
          </cell>
          <cell r="E485">
            <v>6727.41</v>
          </cell>
          <cell r="F485" t="str">
            <v>m2</v>
          </cell>
          <cell r="G485">
            <v>183.66</v>
          </cell>
          <cell r="H485">
            <v>723.87</v>
          </cell>
          <cell r="I485" t="str">
            <v>6.20.2</v>
          </cell>
          <cell r="J485">
            <v>0</v>
          </cell>
        </row>
        <row r="486">
          <cell r="A486" t="str">
            <v>06-27-a-05</v>
          </cell>
          <cell r="B486" t="str">
            <v>Damp proof course in c/s plaster, 1 layer polythene, 1 coat bitumen Ratio 1:2 (0.5" thick)</v>
          </cell>
          <cell r="C486" t="str">
            <v>100 Sft</v>
          </cell>
          <cell r="D486">
            <v>1706.9</v>
          </cell>
          <cell r="E486">
            <v>6607.01</v>
          </cell>
          <cell r="F486" t="str">
            <v>m2</v>
          </cell>
          <cell r="G486">
            <v>183.66</v>
          </cell>
          <cell r="H486">
            <v>710.91</v>
          </cell>
          <cell r="I486" t="str">
            <v>6.20.2</v>
          </cell>
          <cell r="J486">
            <v>0</v>
          </cell>
        </row>
        <row r="487">
          <cell r="A487" t="str">
            <v>06-27-a-06</v>
          </cell>
          <cell r="B487" t="str">
            <v>Damp proof course in c/s plaster, 1 layer polythene, 1 coat bitumen Ratio 1:2 (0.75" thick)</v>
          </cell>
          <cell r="C487" t="str">
            <v>100 Sft</v>
          </cell>
          <cell r="D487">
            <v>1706.9</v>
          </cell>
          <cell r="E487">
            <v>7127.19</v>
          </cell>
          <cell r="F487" t="str">
            <v>m2</v>
          </cell>
          <cell r="G487">
            <v>183.66</v>
          </cell>
          <cell r="H487">
            <v>766.89</v>
          </cell>
          <cell r="I487" t="str">
            <v>6.20.2</v>
          </cell>
          <cell r="J487">
            <v>0</v>
          </cell>
        </row>
        <row r="488">
          <cell r="A488" t="str">
            <v>06-27-b-01</v>
          </cell>
          <cell r="B488" t="str">
            <v>Damp proof course in c/s plaster, 1 layer polythene, 2 coats bitumen Ratio 1:4 (0.5" thick)</v>
          </cell>
          <cell r="C488" t="str">
            <v>100 Sft</v>
          </cell>
          <cell r="D488">
            <v>1706.9</v>
          </cell>
          <cell r="E488">
            <v>7011.91</v>
          </cell>
          <cell r="F488" t="str">
            <v>m2</v>
          </cell>
          <cell r="G488">
            <v>183.66</v>
          </cell>
          <cell r="H488">
            <v>754.48</v>
          </cell>
          <cell r="I488" t="str">
            <v>6.20.2</v>
          </cell>
          <cell r="J488">
            <v>0</v>
          </cell>
        </row>
        <row r="489">
          <cell r="A489" t="str">
            <v>06-27-b-02</v>
          </cell>
          <cell r="B489" t="str">
            <v>Damp proof course in c/s plaster, 1 layer polythene, 2 coats bitumen Ratio 1:4 (0.75" thick)</v>
          </cell>
          <cell r="C489" t="str">
            <v>100 Sft</v>
          </cell>
          <cell r="D489">
            <v>1706.9</v>
          </cell>
          <cell r="E489">
            <v>7390</v>
          </cell>
          <cell r="F489" t="str">
            <v>m2</v>
          </cell>
          <cell r="G489">
            <v>183.66</v>
          </cell>
          <cell r="H489">
            <v>795.16</v>
          </cell>
          <cell r="I489" t="str">
            <v>6.20.2</v>
          </cell>
          <cell r="J489">
            <v>0</v>
          </cell>
        </row>
        <row r="490">
          <cell r="A490" t="str">
            <v>06-27-b-03</v>
          </cell>
          <cell r="B490" t="str">
            <v>Damp proof course in c/s plaster, 1 layer polythene, 2 coats bitumen Ratio 1:3 (0.5" thick)</v>
          </cell>
          <cell r="C490" t="str">
            <v>100 Sft</v>
          </cell>
          <cell r="D490">
            <v>1706.9</v>
          </cell>
          <cell r="E490">
            <v>7122.08</v>
          </cell>
          <cell r="F490" t="str">
            <v>m2</v>
          </cell>
          <cell r="G490">
            <v>183.66</v>
          </cell>
          <cell r="H490">
            <v>766.34</v>
          </cell>
          <cell r="I490" t="str">
            <v>6.20.2</v>
          </cell>
          <cell r="J490">
            <v>0</v>
          </cell>
        </row>
        <row r="491">
          <cell r="A491" t="str">
            <v>06-27-b-04</v>
          </cell>
          <cell r="B491" t="str">
            <v>Damp proof course in c/s plaster, 1 layer polythene, 2 coats bitumen Ratio 1:3 (0.75" thick)</v>
          </cell>
          <cell r="C491" t="str">
            <v>100 Sft</v>
          </cell>
          <cell r="D491">
            <v>1706.9</v>
          </cell>
          <cell r="E491">
            <v>7517.16</v>
          </cell>
          <cell r="F491" t="str">
            <v>m2</v>
          </cell>
          <cell r="G491">
            <v>183.66</v>
          </cell>
          <cell r="H491">
            <v>808.85</v>
          </cell>
          <cell r="I491" t="str">
            <v>6.20.2</v>
          </cell>
          <cell r="J491">
            <v>0</v>
          </cell>
        </row>
        <row r="492">
          <cell r="A492" t="str">
            <v>06-27-b-05</v>
          </cell>
          <cell r="B492" t="str">
            <v>Damp proof course in c/s plaster, 1 layer polythene, 2 coats bitumen Ratio 1:2 (0.5" thick)</v>
          </cell>
          <cell r="C492" t="str">
            <v>100 Sft</v>
          </cell>
          <cell r="D492">
            <v>1706.9</v>
          </cell>
          <cell r="E492">
            <v>7396.76</v>
          </cell>
          <cell r="F492" t="str">
            <v>m2</v>
          </cell>
          <cell r="G492">
            <v>183.66</v>
          </cell>
          <cell r="H492">
            <v>795.89</v>
          </cell>
          <cell r="I492" t="str">
            <v>6.20.2</v>
          </cell>
          <cell r="J492">
            <v>0</v>
          </cell>
        </row>
        <row r="493">
          <cell r="A493" t="str">
            <v>06-27-b-06</v>
          </cell>
          <cell r="B493" t="str">
            <v>Damp proof course in c/s plaster, 1 layer polythene, 2 coats bitumen Ratio 1:2 (0.75" thick)</v>
          </cell>
          <cell r="C493" t="str">
            <v>100 Sft</v>
          </cell>
          <cell r="D493">
            <v>1706.9</v>
          </cell>
          <cell r="E493">
            <v>7979.85</v>
          </cell>
          <cell r="F493" t="str">
            <v>m2</v>
          </cell>
          <cell r="G493">
            <v>183.66</v>
          </cell>
          <cell r="H493">
            <v>858.63</v>
          </cell>
          <cell r="I493" t="str">
            <v>6.20.2</v>
          </cell>
          <cell r="J493">
            <v>0</v>
          </cell>
        </row>
        <row r="494">
          <cell r="A494" t="str">
            <v>06-28</v>
          </cell>
          <cell r="B494" t="str">
            <v>Providing and laying polythene sheet 0.005" thick (0.05mm 500gauge) under cement concete.</v>
          </cell>
          <cell r="C494" t="str">
            <v>100 Sft</v>
          </cell>
          <cell r="D494">
            <v>25.33</v>
          </cell>
          <cell r="E494">
            <v>3283.72</v>
          </cell>
          <cell r="F494" t="str">
            <v>m2</v>
          </cell>
          <cell r="G494">
            <v>2.73</v>
          </cell>
          <cell r="H494">
            <v>353.33</v>
          </cell>
          <cell r="I494" t="str">
            <v>9.14.3.4</v>
          </cell>
          <cell r="J494">
            <v>0</v>
          </cell>
        </row>
        <row r="495">
          <cell r="A495" t="str">
            <v>06-29</v>
          </cell>
          <cell r="B495" t="str">
            <v>Type I Water Proofing Treatment behind wall</v>
          </cell>
          <cell r="C495" t="str">
            <v>Sft</v>
          </cell>
          <cell r="D495">
            <v>38.6</v>
          </cell>
          <cell r="E495">
            <v>148.13</v>
          </cell>
          <cell r="F495" t="str">
            <v>m2</v>
          </cell>
          <cell r="G495">
            <v>415.28</v>
          </cell>
          <cell r="H495">
            <v>1593.9</v>
          </cell>
          <cell r="I495" t="str">
            <v>9.14.6</v>
          </cell>
          <cell r="J495">
            <v>0</v>
          </cell>
        </row>
        <row r="496">
          <cell r="A496" t="str">
            <v>06-30-a-01</v>
          </cell>
          <cell r="B496" t="str">
            <v>V. Damp proof c/s plaster, 1 layer polythene 1 coat bitumen Ratio 1:4 (0.5" thick)</v>
          </cell>
          <cell r="C496" t="str">
            <v>100 Sft</v>
          </cell>
          <cell r="D496">
            <v>1706.9</v>
          </cell>
          <cell r="E496">
            <v>6222.16</v>
          </cell>
          <cell r="F496" t="str">
            <v>m2</v>
          </cell>
          <cell r="G496">
            <v>183.66</v>
          </cell>
          <cell r="H496">
            <v>669.5</v>
          </cell>
          <cell r="I496" t="str">
            <v>6.20.2</v>
          </cell>
          <cell r="J496">
            <v>0</v>
          </cell>
        </row>
        <row r="497">
          <cell r="A497" t="str">
            <v>06-30-a-02</v>
          </cell>
          <cell r="B497" t="str">
            <v>V. Damp proof c/s plaster, 1 layer polythene 1 coat bitumen Ratio 1:4 (0.75" thick)</v>
          </cell>
          <cell r="C497" t="str">
            <v>100 Sft</v>
          </cell>
          <cell r="D497">
            <v>1706.9</v>
          </cell>
          <cell r="E497">
            <v>6600.25</v>
          </cell>
          <cell r="F497" t="str">
            <v>m2</v>
          </cell>
          <cell r="G497">
            <v>183.66</v>
          </cell>
          <cell r="H497">
            <v>710.19</v>
          </cell>
          <cell r="I497" t="str">
            <v>6.20.2</v>
          </cell>
          <cell r="J497">
            <v>0</v>
          </cell>
        </row>
        <row r="498">
          <cell r="A498" t="str">
            <v>06-30-a-03</v>
          </cell>
          <cell r="B498" t="str">
            <v>V. Damp proof c/s plaster, 1 layer polythene 1 coat bitumen Ratio 1:3 (0.5" thick)</v>
          </cell>
          <cell r="C498" t="str">
            <v>100 Sft</v>
          </cell>
          <cell r="D498">
            <v>1706.9</v>
          </cell>
          <cell r="E498">
            <v>6332.33</v>
          </cell>
          <cell r="F498" t="str">
            <v>m2</v>
          </cell>
          <cell r="G498">
            <v>183.66</v>
          </cell>
          <cell r="H498">
            <v>681.36</v>
          </cell>
          <cell r="I498" t="str">
            <v>6.20.2</v>
          </cell>
          <cell r="J498">
            <v>0</v>
          </cell>
        </row>
        <row r="499">
          <cell r="A499" t="str">
            <v>06-30-a-04</v>
          </cell>
          <cell r="B499" t="str">
            <v>V. Damp proof c/s plaster, 1 layer polythene 1 coat bitumen Ratio 1:3 (0.75" thick)</v>
          </cell>
          <cell r="C499" t="str">
            <v>100 Sft</v>
          </cell>
          <cell r="D499">
            <v>1706.9</v>
          </cell>
          <cell r="E499">
            <v>6727.41</v>
          </cell>
          <cell r="F499" t="str">
            <v>m2</v>
          </cell>
          <cell r="G499">
            <v>183.66</v>
          </cell>
          <cell r="H499">
            <v>723.87</v>
          </cell>
          <cell r="I499" t="str">
            <v>6.20.2</v>
          </cell>
          <cell r="J499">
            <v>0</v>
          </cell>
        </row>
        <row r="500">
          <cell r="A500" t="str">
            <v>06-30-a-05</v>
          </cell>
          <cell r="B500" t="str">
            <v>V. Damp proof c/s plaster, 1 layer polythene 1 coat bitumen Ratio 1:2 (0.5" thick)</v>
          </cell>
          <cell r="C500" t="str">
            <v>100 Sft</v>
          </cell>
          <cell r="D500">
            <v>1706.9</v>
          </cell>
          <cell r="E500">
            <v>6607.01</v>
          </cell>
          <cell r="F500" t="str">
            <v>m2</v>
          </cell>
          <cell r="G500">
            <v>183.66</v>
          </cell>
          <cell r="H500">
            <v>710.91</v>
          </cell>
          <cell r="I500" t="str">
            <v>6.20.2</v>
          </cell>
          <cell r="J500">
            <v>0</v>
          </cell>
        </row>
        <row r="501">
          <cell r="A501" t="str">
            <v>06-30-a-06</v>
          </cell>
          <cell r="B501" t="str">
            <v>V. Damp proof c/s plaster, 1 layer polythene 1 coat bitumen Ratio 1:2 (0.75" thick)</v>
          </cell>
          <cell r="C501" t="str">
            <v>100 Sft</v>
          </cell>
          <cell r="D501">
            <v>1706.9</v>
          </cell>
          <cell r="E501">
            <v>7190.1</v>
          </cell>
          <cell r="F501" t="str">
            <v>m2</v>
          </cell>
          <cell r="G501">
            <v>183.66</v>
          </cell>
          <cell r="H501">
            <v>773.65</v>
          </cell>
          <cell r="I501" t="str">
            <v>6.20.2</v>
          </cell>
          <cell r="J501">
            <v>0</v>
          </cell>
        </row>
        <row r="502">
          <cell r="A502" t="str">
            <v>06-30-b-01</v>
          </cell>
          <cell r="B502" t="str">
            <v>V. Damp proof c/s plaster, 1 layer polythene 2 coats bitumen Ratio 1:4 (0.5" thick)</v>
          </cell>
          <cell r="C502" t="str">
            <v>100 Sft</v>
          </cell>
          <cell r="D502">
            <v>1706.9</v>
          </cell>
          <cell r="E502">
            <v>7011.91</v>
          </cell>
          <cell r="F502" t="str">
            <v>m2</v>
          </cell>
          <cell r="G502">
            <v>183.66</v>
          </cell>
          <cell r="H502">
            <v>754.48</v>
          </cell>
          <cell r="I502" t="str">
            <v>6.20.2</v>
          </cell>
          <cell r="J502">
            <v>0</v>
          </cell>
        </row>
        <row r="503">
          <cell r="A503" t="str">
            <v>06-30-b-02</v>
          </cell>
          <cell r="B503" t="str">
            <v>V. Damp proof c/s plaster, 1 layer polythene 2 coats bitumen Ratio 1:4 (0.75" thick)</v>
          </cell>
          <cell r="C503" t="str">
            <v>100 Sft</v>
          </cell>
          <cell r="D503">
            <v>1706.9</v>
          </cell>
          <cell r="E503">
            <v>7390</v>
          </cell>
          <cell r="F503" t="str">
            <v>m2</v>
          </cell>
          <cell r="G503">
            <v>183.66</v>
          </cell>
          <cell r="H503">
            <v>795.16</v>
          </cell>
          <cell r="I503" t="str">
            <v>6.20.2</v>
          </cell>
          <cell r="J503">
            <v>0</v>
          </cell>
        </row>
        <row r="504">
          <cell r="A504" t="str">
            <v>06-30-b-03</v>
          </cell>
          <cell r="B504" t="str">
            <v>V. Damp proof c/s plaster, 1 layer polythene 2 coats bitumen Ratio 1:3 (0.5" thick)</v>
          </cell>
          <cell r="C504" t="str">
            <v>100 Sft</v>
          </cell>
          <cell r="D504">
            <v>1706.9</v>
          </cell>
          <cell r="E504">
            <v>7122.08</v>
          </cell>
          <cell r="F504" t="str">
            <v>m2</v>
          </cell>
          <cell r="G504">
            <v>183.66</v>
          </cell>
          <cell r="H504">
            <v>766.34</v>
          </cell>
          <cell r="I504" t="str">
            <v>6.20.2</v>
          </cell>
          <cell r="J504">
            <v>0</v>
          </cell>
        </row>
        <row r="505">
          <cell r="A505" t="str">
            <v>06-30-b-04</v>
          </cell>
          <cell r="B505" t="str">
            <v>V. Damp proof c/s plaster, 1 layer polythene 2 coats bitumen Ratio 1:3 (0.75" thick)</v>
          </cell>
          <cell r="C505" t="str">
            <v>100 Sft</v>
          </cell>
          <cell r="D505">
            <v>1706.9</v>
          </cell>
          <cell r="E505">
            <v>7517.16</v>
          </cell>
          <cell r="F505" t="str">
            <v>m2</v>
          </cell>
          <cell r="G505">
            <v>183.66</v>
          </cell>
          <cell r="H505">
            <v>808.85</v>
          </cell>
          <cell r="I505" t="str">
            <v>6.20.2</v>
          </cell>
          <cell r="J505">
            <v>0</v>
          </cell>
        </row>
        <row r="506">
          <cell r="A506" t="str">
            <v>06-30-b-05</v>
          </cell>
          <cell r="B506" t="str">
            <v>V. Damp proof c/s plaster, 1 layer polythene 2 coats bitumen Ratio 1:2 (0.5" thick)</v>
          </cell>
          <cell r="C506" t="str">
            <v>100 Sft</v>
          </cell>
          <cell r="D506">
            <v>1706.9</v>
          </cell>
          <cell r="E506">
            <v>7397.39</v>
          </cell>
          <cell r="F506" t="str">
            <v>m2</v>
          </cell>
          <cell r="G506">
            <v>183.66</v>
          </cell>
          <cell r="H506">
            <v>795.96</v>
          </cell>
          <cell r="I506" t="str">
            <v>6.20.2</v>
          </cell>
          <cell r="J506">
            <v>0</v>
          </cell>
        </row>
        <row r="507">
          <cell r="A507" t="str">
            <v>06-30-b-06</v>
          </cell>
          <cell r="B507" t="str">
            <v>V. Damp proof c/s plaster, 1 layer polythene 2 coats bitumen Ratio 1:2 (0.75" thick)</v>
          </cell>
          <cell r="C507" t="str">
            <v>100 Sft</v>
          </cell>
          <cell r="D507">
            <v>1706.9</v>
          </cell>
          <cell r="E507">
            <v>7979.85</v>
          </cell>
          <cell r="F507" t="str">
            <v>m2</v>
          </cell>
          <cell r="G507">
            <v>183.66</v>
          </cell>
          <cell r="H507">
            <v>858.63</v>
          </cell>
          <cell r="I507" t="str">
            <v>6.20.2</v>
          </cell>
          <cell r="J507">
            <v>0</v>
          </cell>
        </row>
        <row r="508">
          <cell r="A508" t="str">
            <v>06-31</v>
          </cell>
          <cell r="B508" t="str">
            <v>Grouting concrete between the grooves of gates including shuttering</v>
          </cell>
          <cell r="C508" t="str">
            <v>100 Cft</v>
          </cell>
          <cell r="D508">
            <v>10146.75</v>
          </cell>
          <cell r="E508">
            <v>10146.75</v>
          </cell>
          <cell r="F508" t="str">
            <v>m3</v>
          </cell>
          <cell r="G508">
            <v>3583.29</v>
          </cell>
          <cell r="H508">
            <v>3583.29</v>
          </cell>
          <cell r="I508">
            <v>6.14</v>
          </cell>
          <cell r="J508">
            <v>0</v>
          </cell>
        </row>
        <row r="509">
          <cell r="A509" t="str">
            <v>06-32</v>
          </cell>
          <cell r="B509" t="str">
            <v>Chisel dressing concrete surface on sides of grooves</v>
          </cell>
          <cell r="C509" t="str">
            <v>1000 Sft</v>
          </cell>
          <cell r="D509">
            <v>3735</v>
          </cell>
          <cell r="E509">
            <v>3735</v>
          </cell>
          <cell r="F509" t="str">
            <v>m2</v>
          </cell>
          <cell r="G509">
            <v>40.19</v>
          </cell>
          <cell r="H509">
            <v>40.19</v>
          </cell>
          <cell r="I509" t="str">
            <v>8.1.3.2.d</v>
          </cell>
          <cell r="J509">
            <v>0</v>
          </cell>
        </row>
        <row r="510">
          <cell r="A510" t="str">
            <v>06-33</v>
          </cell>
          <cell r="B510" t="str">
            <v>Laying and ramming dry ballast or kankar</v>
          </cell>
          <cell r="C510" t="str">
            <v>100 Sft</v>
          </cell>
          <cell r="D510">
            <v>2630.06</v>
          </cell>
          <cell r="E510">
            <v>2630.06</v>
          </cell>
          <cell r="F510" t="str">
            <v>m2</v>
          </cell>
          <cell r="G510">
            <v>282.99</v>
          </cell>
          <cell r="H510">
            <v>282.99</v>
          </cell>
          <cell r="I510" t="str">
            <v>6.1.4.8</v>
          </cell>
          <cell r="J510">
            <v>0</v>
          </cell>
        </row>
        <row r="511">
          <cell r="A511" t="str">
            <v>06-34</v>
          </cell>
          <cell r="B511" t="str">
            <v>Hoisting &amp; placing in position RCC shelves</v>
          </cell>
          <cell r="C511" t="str">
            <v>100 No</v>
          </cell>
          <cell r="D511">
            <v>12283.17</v>
          </cell>
          <cell r="E511">
            <v>12283.17</v>
          </cell>
          <cell r="F511" t="str">
            <v>No</v>
          </cell>
          <cell r="G511">
            <v>122.83</v>
          </cell>
          <cell r="H511">
            <v>122.83</v>
          </cell>
          <cell r="I511" t="str">
            <v xml:space="preserve">6.1.3, 6.2, </v>
          </cell>
          <cell r="J511">
            <v>0</v>
          </cell>
        </row>
        <row r="512">
          <cell r="A512" t="str">
            <v>06-35</v>
          </cell>
          <cell r="B512" t="str">
            <v>Benches Providing fixing 4 seated white or coloured light shade marble mosaic benches (5-1/2 ft. x 1-1/2 ft. x 1-3/4 ft.) (1676 mm x 533 mm x 457 mm) without back in white cement including cartage, loading and unloading etc. complete .</v>
          </cell>
          <cell r="C512" t="str">
            <v>No</v>
          </cell>
          <cell r="D512">
            <v>237.33</v>
          </cell>
          <cell r="E512">
            <v>7269.14</v>
          </cell>
          <cell r="F512" t="str">
            <v>No</v>
          </cell>
          <cell r="G512">
            <v>237.33</v>
          </cell>
          <cell r="H512">
            <v>7269.14</v>
          </cell>
          <cell r="I512" t="str">
            <v>10.9.3</v>
          </cell>
          <cell r="J512">
            <v>0</v>
          </cell>
        </row>
        <row r="513">
          <cell r="A513" t="str">
            <v>06-36-a</v>
          </cell>
          <cell r="B513" t="str">
            <v>Breaking brick ballast, screening &amp; stacking 2" ring</v>
          </cell>
          <cell r="C513" t="str">
            <v>100 Cft</v>
          </cell>
          <cell r="D513">
            <v>2023.13</v>
          </cell>
          <cell r="E513">
            <v>2023.13</v>
          </cell>
          <cell r="F513" t="str">
            <v>m3</v>
          </cell>
          <cell r="G513">
            <v>714.46</v>
          </cell>
          <cell r="H513">
            <v>714.46</v>
          </cell>
          <cell r="I513" t="str">
            <v>6.1.4.8</v>
          </cell>
          <cell r="J513">
            <v>0</v>
          </cell>
        </row>
        <row r="514">
          <cell r="A514" t="str">
            <v>06-36-b</v>
          </cell>
          <cell r="B514" t="str">
            <v>Breaking brick ballast, screening &amp; stacking 1.5" ring</v>
          </cell>
          <cell r="C514" t="str">
            <v>100 Cft</v>
          </cell>
          <cell r="D514">
            <v>2265.9</v>
          </cell>
          <cell r="E514">
            <v>2265.9</v>
          </cell>
          <cell r="F514" t="str">
            <v>m3</v>
          </cell>
          <cell r="G514">
            <v>800.2</v>
          </cell>
          <cell r="H514">
            <v>800.2</v>
          </cell>
          <cell r="I514" t="str">
            <v>6.1.4.8</v>
          </cell>
          <cell r="J514">
            <v>0</v>
          </cell>
        </row>
        <row r="515">
          <cell r="A515" t="str">
            <v>06-36-c</v>
          </cell>
          <cell r="B515" t="str">
            <v>Breaking brick ballast, screening &amp; stacking 1" ring</v>
          </cell>
          <cell r="C515" t="str">
            <v>100 Cft</v>
          </cell>
          <cell r="D515">
            <v>2630.06</v>
          </cell>
          <cell r="E515">
            <v>2630.06</v>
          </cell>
          <cell r="F515" t="str">
            <v>m3</v>
          </cell>
          <cell r="G515">
            <v>928.8</v>
          </cell>
          <cell r="H515">
            <v>928.8</v>
          </cell>
          <cell r="I515" t="str">
            <v>6.1.4.8</v>
          </cell>
          <cell r="J515">
            <v>0</v>
          </cell>
        </row>
        <row r="516">
          <cell r="A516" t="str">
            <v>06-36-d</v>
          </cell>
          <cell r="B516" t="str">
            <v>Breaking brick ballast, screening &amp; stacking. Jhama ballast 3/4" ring</v>
          </cell>
          <cell r="C516" t="str">
            <v>100 Cft</v>
          </cell>
          <cell r="D516">
            <v>3034.69</v>
          </cell>
          <cell r="E516">
            <v>3034.69</v>
          </cell>
          <cell r="F516" t="str">
            <v>m3</v>
          </cell>
          <cell r="G516">
            <v>1071.69</v>
          </cell>
          <cell r="H516">
            <v>1071.69</v>
          </cell>
          <cell r="I516" t="str">
            <v>6.1.4.8</v>
          </cell>
          <cell r="J516">
            <v>0</v>
          </cell>
        </row>
        <row r="517">
          <cell r="A517" t="str">
            <v>06-37</v>
          </cell>
          <cell r="B517" t="str">
            <v>Supply &amp; fix broken glasses on court yard walls, including 1:3:6 cement concrete coping</v>
          </cell>
          <cell r="C517" t="str">
            <v>100 Rft</v>
          </cell>
          <cell r="D517">
            <v>2365.5</v>
          </cell>
          <cell r="E517">
            <v>6311.79</v>
          </cell>
          <cell r="F517" t="str">
            <v>m</v>
          </cell>
          <cell r="G517">
            <v>77.61</v>
          </cell>
          <cell r="H517">
            <v>207.08</v>
          </cell>
          <cell r="I517" t="str">
            <v xml:space="preserve">6.1.3, 6.2, </v>
          </cell>
          <cell r="J517">
            <v>0</v>
          </cell>
        </row>
        <row r="518">
          <cell r="A518" t="str">
            <v>06-38</v>
          </cell>
          <cell r="B518" t="str">
            <v>Crushing stone ballast by machine</v>
          </cell>
          <cell r="C518" t="str">
            <v>100 Cft</v>
          </cell>
          <cell r="D518">
            <v>2023.13</v>
          </cell>
          <cell r="E518">
            <v>2023.13</v>
          </cell>
          <cell r="F518" t="str">
            <v>m3</v>
          </cell>
          <cell r="G518">
            <v>714.46</v>
          </cell>
          <cell r="H518">
            <v>714.46</v>
          </cell>
          <cell r="I518" t="str">
            <v>6.1.4.8</v>
          </cell>
          <cell r="J518">
            <v>0</v>
          </cell>
        </row>
        <row r="519">
          <cell r="A519" t="str">
            <v>06-39-a</v>
          </cell>
          <cell r="B519" t="str">
            <v>Breaking stone ballast screened &amp; stacked 2" ring</v>
          </cell>
          <cell r="C519" t="str">
            <v>100 Cft</v>
          </cell>
          <cell r="D519">
            <v>2265.9</v>
          </cell>
          <cell r="E519">
            <v>2265.9</v>
          </cell>
          <cell r="F519" t="str">
            <v>m3</v>
          </cell>
          <cell r="G519">
            <v>800.2</v>
          </cell>
          <cell r="H519">
            <v>800.2</v>
          </cell>
          <cell r="I519" t="str">
            <v>6.1.4.8.1</v>
          </cell>
          <cell r="J519">
            <v>0</v>
          </cell>
        </row>
        <row r="520">
          <cell r="A520" t="str">
            <v>06-39-b</v>
          </cell>
          <cell r="B520" t="str">
            <v>Breaking stone ballast screened &amp; stacked 1.5" ring</v>
          </cell>
          <cell r="C520" t="str">
            <v>100 Cft</v>
          </cell>
          <cell r="D520">
            <v>2630.06</v>
          </cell>
          <cell r="E520">
            <v>2630.06</v>
          </cell>
          <cell r="F520" t="str">
            <v>m3</v>
          </cell>
          <cell r="G520">
            <v>928.8</v>
          </cell>
          <cell r="H520">
            <v>928.8</v>
          </cell>
          <cell r="I520" t="str">
            <v>6.1.4.8.1</v>
          </cell>
          <cell r="J520">
            <v>0</v>
          </cell>
        </row>
        <row r="521">
          <cell r="A521" t="str">
            <v>06-39-c</v>
          </cell>
          <cell r="B521" t="str">
            <v>Breaking stone ballast screened &amp; stacked 1" ring</v>
          </cell>
          <cell r="C521" t="str">
            <v>100 Cft</v>
          </cell>
          <cell r="D521">
            <v>3034.69</v>
          </cell>
          <cell r="E521">
            <v>3034.69</v>
          </cell>
          <cell r="F521" t="str">
            <v>m3</v>
          </cell>
          <cell r="G521">
            <v>1071.69</v>
          </cell>
          <cell r="H521">
            <v>1071.69</v>
          </cell>
          <cell r="I521" t="str">
            <v>6.1.4.8.1</v>
          </cell>
          <cell r="J521">
            <v>0</v>
          </cell>
        </row>
        <row r="522">
          <cell r="A522" t="str">
            <v>06-39-d</v>
          </cell>
          <cell r="B522" t="str">
            <v>Breaking stone ballast screened &amp; stacked 0.5" ring</v>
          </cell>
          <cell r="C522" t="str">
            <v>100 Cft</v>
          </cell>
          <cell r="D522">
            <v>4046.25</v>
          </cell>
          <cell r="E522">
            <v>4046.25</v>
          </cell>
          <cell r="F522" t="str">
            <v>m3</v>
          </cell>
          <cell r="G522">
            <v>1428.92</v>
          </cell>
          <cell r="H522">
            <v>1428.92</v>
          </cell>
          <cell r="I522" t="str">
            <v>6.1.4.8.1</v>
          </cell>
          <cell r="J522">
            <v>0</v>
          </cell>
        </row>
        <row r="523">
          <cell r="A523" t="str">
            <v>06-39-e</v>
          </cell>
          <cell r="B523" t="str">
            <v>Breaking stone ballast screened &amp; stacked 1/8 to 1/4" ring</v>
          </cell>
          <cell r="C523" t="str">
            <v>100 Cft</v>
          </cell>
          <cell r="D523">
            <v>6878.63</v>
          </cell>
          <cell r="E523">
            <v>6878.63</v>
          </cell>
          <cell r="F523" t="str">
            <v>m3</v>
          </cell>
          <cell r="G523">
            <v>2429.17</v>
          </cell>
          <cell r="H523">
            <v>2429.17</v>
          </cell>
          <cell r="I523" t="str">
            <v>6.1.4.8.1</v>
          </cell>
          <cell r="J523">
            <v>0</v>
          </cell>
        </row>
        <row r="524">
          <cell r="A524" t="str">
            <v>06-40</v>
          </cell>
          <cell r="B524" t="str">
            <v>Screening and stacking stone ballast, shingle or bajri etc</v>
          </cell>
          <cell r="C524" t="str">
            <v>100 Cft</v>
          </cell>
          <cell r="D524">
            <v>647.4</v>
          </cell>
          <cell r="E524">
            <v>647.4</v>
          </cell>
          <cell r="F524" t="str">
            <v>m3</v>
          </cell>
          <cell r="G524">
            <v>228.63</v>
          </cell>
          <cell r="H524">
            <v>228.63</v>
          </cell>
          <cell r="I524" t="str">
            <v>6.1.4.8.1</v>
          </cell>
          <cell r="J524">
            <v>0</v>
          </cell>
        </row>
        <row r="525">
          <cell r="A525" t="str">
            <v>06-41</v>
          </cell>
          <cell r="B525" t="str">
            <v>Washing ballast, bajri or shingle</v>
          </cell>
          <cell r="C525" t="str">
            <v>100 Cft</v>
          </cell>
          <cell r="D525">
            <v>647.4</v>
          </cell>
          <cell r="E525">
            <v>647.4</v>
          </cell>
          <cell r="F525" t="str">
            <v>m3</v>
          </cell>
          <cell r="G525">
            <v>228.63</v>
          </cell>
          <cell r="H525">
            <v>228.63</v>
          </cell>
          <cell r="I525" t="str">
            <v>6.1.4.8.1</v>
          </cell>
          <cell r="J525">
            <v>0</v>
          </cell>
        </row>
        <row r="526">
          <cell r="A526" t="str">
            <v>06-42</v>
          </cell>
          <cell r="B526" t="str">
            <v>Erecting and carting sun shades of precast RCC (upto 5"x 2.5")</v>
          </cell>
          <cell r="C526" t="str">
            <v>Each</v>
          </cell>
          <cell r="D526">
            <v>408.36</v>
          </cell>
          <cell r="E526">
            <v>894.36</v>
          </cell>
          <cell r="F526" t="str">
            <v>Each</v>
          </cell>
          <cell r="G526">
            <v>408.36</v>
          </cell>
          <cell r="H526">
            <v>894.36</v>
          </cell>
          <cell r="I526">
            <v>6.12</v>
          </cell>
          <cell r="J526">
            <v>0</v>
          </cell>
        </row>
        <row r="527">
          <cell r="A527" t="str">
            <v>06-43-a</v>
          </cell>
          <cell r="B527" t="str">
            <v>S/F of pre cast slab of size 2'-6'' x 1'-6'' x 3'' with 3/8'' dia steel (Main &amp; distribution) @ 4'' c/c complete on drain.</v>
          </cell>
          <cell r="C527" t="str">
            <v>Each</v>
          </cell>
          <cell r="D527">
            <v>28.01</v>
          </cell>
          <cell r="E527">
            <v>290.45</v>
          </cell>
          <cell r="F527" t="str">
            <v>Each</v>
          </cell>
          <cell r="G527">
            <v>28.01</v>
          </cell>
          <cell r="H527">
            <v>290.45</v>
          </cell>
          <cell r="I527">
            <v>6.12</v>
          </cell>
          <cell r="J527">
            <v>0</v>
          </cell>
        </row>
        <row r="528">
          <cell r="A528" t="str">
            <v>06-43-b</v>
          </cell>
          <cell r="B528" t="str">
            <v>S/F of pre cast slab of size 3' x 1'-6'' x 3'' with 3/8'' dia steel (Main &amp; distribution) @ 4'' c/c complete on drain.</v>
          </cell>
          <cell r="C528" t="str">
            <v>Each</v>
          </cell>
          <cell r="D528">
            <v>35.07</v>
          </cell>
          <cell r="E528">
            <v>287.79000000000002</v>
          </cell>
          <cell r="F528" t="str">
            <v>Each</v>
          </cell>
          <cell r="G528">
            <v>35.07</v>
          </cell>
          <cell r="H528">
            <v>287.79000000000002</v>
          </cell>
          <cell r="I528">
            <v>6.12</v>
          </cell>
          <cell r="J528">
            <v>0</v>
          </cell>
        </row>
        <row r="529">
          <cell r="A529" t="str">
            <v>06-43-c</v>
          </cell>
          <cell r="B529" t="str">
            <v>S/F of pre cast slab of size 3' x 2' x 3'' with 3/8'' dia steel (Main &amp; distribution) @ 4'' c/c complete on drain.</v>
          </cell>
          <cell r="C529" t="str">
            <v>Each</v>
          </cell>
          <cell r="D529">
            <v>39.67</v>
          </cell>
          <cell r="E529">
            <v>452.77</v>
          </cell>
          <cell r="F529" t="str">
            <v>Each</v>
          </cell>
          <cell r="G529">
            <v>39.67</v>
          </cell>
          <cell r="H529">
            <v>452.77</v>
          </cell>
          <cell r="I529">
            <v>6.12</v>
          </cell>
          <cell r="J529">
            <v>0</v>
          </cell>
        </row>
        <row r="530">
          <cell r="A530" t="str">
            <v>06-43-d</v>
          </cell>
          <cell r="B530" t="str">
            <v>S/F of pre cast slab of size 4' x 1'-6'' x 4'' with steel of Main bars 1/2'' dia @ 3''c/c and Distribution bars 3/8'' dia @ 4'' c/c complete on drain.</v>
          </cell>
          <cell r="C530" t="str">
            <v>Each</v>
          </cell>
          <cell r="D530">
            <v>44.37</v>
          </cell>
          <cell r="E530">
            <v>355.41</v>
          </cell>
          <cell r="F530" t="str">
            <v>Each</v>
          </cell>
          <cell r="G530">
            <v>44.37</v>
          </cell>
          <cell r="H530">
            <v>355.41</v>
          </cell>
          <cell r="I530">
            <v>6.12</v>
          </cell>
          <cell r="J530">
            <v>0</v>
          </cell>
        </row>
        <row r="531">
          <cell r="A531" t="str">
            <v>06-43-e</v>
          </cell>
          <cell r="B531" t="str">
            <v>S/F of pre cast slab of size 5'-6'' x 1'-6'' x 4'' with steel of Main bars 1/2'' dia @ 3''c/c and Distribution bars 3/8'' dia @ 4'' c/c complete on drain.</v>
          </cell>
          <cell r="C531" t="str">
            <v>Each</v>
          </cell>
          <cell r="D531">
            <v>46.72</v>
          </cell>
          <cell r="E531">
            <v>532.72</v>
          </cell>
          <cell r="F531" t="str">
            <v>Each</v>
          </cell>
          <cell r="G531">
            <v>46.72</v>
          </cell>
          <cell r="H531">
            <v>532.72</v>
          </cell>
          <cell r="I531">
            <v>6.12</v>
          </cell>
          <cell r="J531">
            <v>0</v>
          </cell>
        </row>
        <row r="532">
          <cell r="A532" t="str">
            <v>06-43-f</v>
          </cell>
          <cell r="B532" t="str">
            <v>S/F of pre cast slab of size 6' x 1'-6'' x 4'' with steel of Main bars 1/2'' dia @ 3''c/c and Distribution bars 3/8'' dia @ 4'' c/c complete on drain.</v>
          </cell>
          <cell r="C532" t="str">
            <v>Each</v>
          </cell>
          <cell r="D532">
            <v>49.08</v>
          </cell>
          <cell r="E532">
            <v>632.28</v>
          </cell>
          <cell r="F532" t="str">
            <v>Each</v>
          </cell>
          <cell r="G532">
            <v>49.08</v>
          </cell>
          <cell r="H532">
            <v>632.28</v>
          </cell>
          <cell r="I532">
            <v>6.12</v>
          </cell>
          <cell r="J532">
            <v>0</v>
          </cell>
        </row>
        <row r="533">
          <cell r="A533" t="str">
            <v>06-43-g</v>
          </cell>
          <cell r="B533" t="str">
            <v>S/F of pre cast slab of size 7' x 1'-6'' x 4'' with steel of Main bars 1/2'' dia @ 3''c/c and Distribution bars 3/8'' dia @ 4'' c/c complete on drain.</v>
          </cell>
          <cell r="C533" t="str">
            <v>Each</v>
          </cell>
          <cell r="D533">
            <v>51.32</v>
          </cell>
          <cell r="E533">
            <v>780.32</v>
          </cell>
          <cell r="F533" t="str">
            <v>Each</v>
          </cell>
          <cell r="G533">
            <v>51.32</v>
          </cell>
          <cell r="H533">
            <v>780.32</v>
          </cell>
          <cell r="I533">
            <v>6.12</v>
          </cell>
          <cell r="J533">
            <v>0</v>
          </cell>
        </row>
        <row r="534">
          <cell r="A534" t="str">
            <v>06-44-a</v>
          </cell>
          <cell r="B534" t="str">
            <v>PCC 1:3:6 in mass concrete less formwork using 50% boulders</v>
          </cell>
          <cell r="C534" t="str">
            <v>100 Cft</v>
          </cell>
          <cell r="D534">
            <v>4988.72</v>
          </cell>
          <cell r="E534">
            <v>13950.94</v>
          </cell>
          <cell r="F534" t="str">
            <v>m3</v>
          </cell>
          <cell r="G534">
            <v>1761.75</v>
          </cell>
          <cell r="H534">
            <v>4926.7299999999996</v>
          </cell>
          <cell r="I534" t="str">
            <v xml:space="preserve">6.25, 6.11 </v>
          </cell>
          <cell r="J534">
            <v>0</v>
          </cell>
        </row>
        <row r="535">
          <cell r="A535" t="str">
            <v>06-44-b</v>
          </cell>
          <cell r="B535" t="str">
            <v>PCC 1:3:6 in mass concrete less formwork using 40% boulders</v>
          </cell>
          <cell r="C535" t="str">
            <v>100 Cft</v>
          </cell>
          <cell r="D535">
            <v>4980.62</v>
          </cell>
          <cell r="E535">
            <v>15359.95</v>
          </cell>
          <cell r="F535" t="str">
            <v>m3</v>
          </cell>
          <cell r="G535">
            <v>1758.89</v>
          </cell>
          <cell r="H535">
            <v>5424.32</v>
          </cell>
          <cell r="I535" t="str">
            <v xml:space="preserve">6.25, 6.11 </v>
          </cell>
          <cell r="J535">
            <v>0</v>
          </cell>
        </row>
        <row r="536">
          <cell r="A536" t="str">
            <v>06-44-c</v>
          </cell>
          <cell r="B536" t="str">
            <v>PCC 1:3:6 in mass concrete less formwork using 30% boulders</v>
          </cell>
          <cell r="C536" t="str">
            <v>100 Cft</v>
          </cell>
          <cell r="D536">
            <v>4980.62</v>
          </cell>
          <cell r="E536">
            <v>16794.259999999998</v>
          </cell>
          <cell r="F536" t="str">
            <v>m3</v>
          </cell>
          <cell r="G536">
            <v>1758.89</v>
          </cell>
          <cell r="H536">
            <v>5930.84</v>
          </cell>
          <cell r="I536" t="str">
            <v xml:space="preserve">6.25, 6.11 </v>
          </cell>
          <cell r="J536">
            <v>0</v>
          </cell>
        </row>
        <row r="537">
          <cell r="A537" t="str">
            <v>06-45-a</v>
          </cell>
          <cell r="B537" t="str">
            <v>PCC 1:4:8 in mass concrete less formwork using 50% boulders</v>
          </cell>
          <cell r="C537" t="str">
            <v>100 Cft</v>
          </cell>
          <cell r="D537">
            <v>4980.62</v>
          </cell>
          <cell r="E537">
            <v>12280.99</v>
          </cell>
          <cell r="F537" t="str">
            <v>m3</v>
          </cell>
          <cell r="G537">
            <v>1758.89</v>
          </cell>
          <cell r="H537">
            <v>4336.99</v>
          </cell>
          <cell r="I537" t="str">
            <v xml:space="preserve">6.25, 6.11 </v>
          </cell>
          <cell r="J537">
            <v>0</v>
          </cell>
        </row>
        <row r="538">
          <cell r="A538" t="str">
            <v>06-45-b</v>
          </cell>
          <cell r="B538" t="str">
            <v>PCC 1:4:8 in mass concrete less formwork using 40% boulders</v>
          </cell>
          <cell r="C538" t="str">
            <v>100 Cft</v>
          </cell>
          <cell r="D538">
            <v>4980.62</v>
          </cell>
          <cell r="E538">
            <v>13371.71</v>
          </cell>
          <cell r="F538" t="str">
            <v>m3</v>
          </cell>
          <cell r="G538">
            <v>1758.89</v>
          </cell>
          <cell r="H538">
            <v>4722.18</v>
          </cell>
          <cell r="I538" t="str">
            <v xml:space="preserve">6.25, 6.11 </v>
          </cell>
          <cell r="J538">
            <v>0</v>
          </cell>
        </row>
        <row r="539">
          <cell r="A539" t="str">
            <v>06-45-c</v>
          </cell>
          <cell r="B539" t="str">
            <v>PCC 1:4:8 in mass concrete less formwork using 30% boulders</v>
          </cell>
          <cell r="C539" t="str">
            <v>100 Cft</v>
          </cell>
          <cell r="D539">
            <v>4980.62</v>
          </cell>
          <cell r="E539">
            <v>14462.42</v>
          </cell>
          <cell r="F539" t="str">
            <v>m3</v>
          </cell>
          <cell r="G539">
            <v>1758.89</v>
          </cell>
          <cell r="H539">
            <v>5107.3599999999997</v>
          </cell>
          <cell r="I539" t="str">
            <v xml:space="preserve">6.25, 6.11 </v>
          </cell>
          <cell r="J539">
            <v>0</v>
          </cell>
        </row>
        <row r="540">
          <cell r="A540" t="str">
            <v>06-46-a</v>
          </cell>
          <cell r="B540" t="str">
            <v>Erecting &amp; removing formwork to concrete in any shape / position (Horizontal)</v>
          </cell>
          <cell r="C540" t="str">
            <v>100 Sft</v>
          </cell>
          <cell r="D540">
            <v>3454.88</v>
          </cell>
          <cell r="E540">
            <v>5520.38</v>
          </cell>
          <cell r="F540" t="str">
            <v>m2</v>
          </cell>
          <cell r="G540">
            <v>371.74</v>
          </cell>
          <cell r="H540">
            <v>593.99</v>
          </cell>
          <cell r="I540">
            <v>6.5</v>
          </cell>
          <cell r="J540">
            <v>0</v>
          </cell>
        </row>
        <row r="541">
          <cell r="A541" t="str">
            <v>06-46-b</v>
          </cell>
          <cell r="B541" t="str">
            <v>Erecting &amp; removing formwork to concrete in any shape / position (Vertical)</v>
          </cell>
          <cell r="C541" t="str">
            <v>100 Sft</v>
          </cell>
          <cell r="D541">
            <v>3454.88</v>
          </cell>
          <cell r="E541">
            <v>5763.38</v>
          </cell>
          <cell r="F541" t="str">
            <v>m2</v>
          </cell>
          <cell r="G541">
            <v>371.74</v>
          </cell>
          <cell r="H541">
            <v>620.14</v>
          </cell>
          <cell r="I541">
            <v>6.5</v>
          </cell>
          <cell r="J541">
            <v>0</v>
          </cell>
        </row>
        <row r="542">
          <cell r="A542" t="str">
            <v>06-47-a</v>
          </cell>
          <cell r="B542" t="str">
            <v>Erection and removal of steel Form work for RCC or Plain Concrete (Horizontal)</v>
          </cell>
          <cell r="C542" t="str">
            <v>100 Sft</v>
          </cell>
          <cell r="D542">
            <v>3454.88</v>
          </cell>
          <cell r="E542">
            <v>7099.88</v>
          </cell>
          <cell r="F542" t="str">
            <v>m2</v>
          </cell>
          <cell r="G542">
            <v>371.74</v>
          </cell>
          <cell r="H542">
            <v>763.95</v>
          </cell>
          <cell r="I542">
            <v>6.5</v>
          </cell>
          <cell r="J542">
            <v>0</v>
          </cell>
        </row>
        <row r="543">
          <cell r="A543" t="str">
            <v>06-47-b</v>
          </cell>
          <cell r="B543" t="str">
            <v>Erection and removal of steel Form work for RCC or Plain Concrete (vertical)</v>
          </cell>
          <cell r="C543" t="str">
            <v>100 Sft</v>
          </cell>
          <cell r="D543">
            <v>3454.88</v>
          </cell>
          <cell r="E543">
            <v>7464.38</v>
          </cell>
          <cell r="F543" t="str">
            <v>m2</v>
          </cell>
          <cell r="G543">
            <v>371.74</v>
          </cell>
          <cell r="H543">
            <v>803.17</v>
          </cell>
          <cell r="I543">
            <v>6.5</v>
          </cell>
          <cell r="J543">
            <v>0</v>
          </cell>
        </row>
        <row r="544">
          <cell r="A544" t="str">
            <v>06-47-c</v>
          </cell>
          <cell r="B544" t="str">
            <v>Erection and removal of Form work with M.S.Pipe Scaffolding &amp; Plywood Sheet for RCC or Plain Concrete (horizontal)</v>
          </cell>
          <cell r="C544" t="str">
            <v>100 Sft</v>
          </cell>
          <cell r="D544">
            <v>3299.25</v>
          </cell>
          <cell r="E544">
            <v>9374.25</v>
          </cell>
          <cell r="F544" t="str">
            <v>m2</v>
          </cell>
          <cell r="G544">
            <v>355</v>
          </cell>
          <cell r="H544">
            <v>1008.67</v>
          </cell>
          <cell r="I544">
            <v>6.5</v>
          </cell>
          <cell r="J544">
            <v>0</v>
          </cell>
        </row>
        <row r="545">
          <cell r="A545" t="str">
            <v>06-47-d</v>
          </cell>
          <cell r="B545" t="str">
            <v>Erection and removal of Form work with M.S.Pipe Scaffolding &amp; Plywood Sheet for RCC or Plain Concrete (Vertical)</v>
          </cell>
          <cell r="C545" t="str">
            <v>100 Sft</v>
          </cell>
          <cell r="D545">
            <v>3299.25</v>
          </cell>
          <cell r="E545">
            <v>9981.75</v>
          </cell>
          <cell r="F545" t="str">
            <v>m2</v>
          </cell>
          <cell r="G545">
            <v>355</v>
          </cell>
          <cell r="H545">
            <v>1074.04</v>
          </cell>
          <cell r="I545">
            <v>6.5</v>
          </cell>
          <cell r="J545">
            <v>0</v>
          </cell>
        </row>
        <row r="546">
          <cell r="A546" t="str">
            <v>06-48-a</v>
          </cell>
          <cell r="B546" t="str">
            <v>Class A1 concrete in reinforcement/non reinforcement concrete structure with minimum cylinder compressive strength 3000 psi on 28 days other than concrete in water and piles with consistency range in slump 25-75 mm with water cement ratio 0.58</v>
          </cell>
          <cell r="C546" t="str">
            <v>100 Cft</v>
          </cell>
          <cell r="D546">
            <v>7905.75</v>
          </cell>
          <cell r="E546">
            <v>29855.14</v>
          </cell>
          <cell r="F546" t="str">
            <v>m3</v>
          </cell>
          <cell r="G546">
            <v>2791.89</v>
          </cell>
          <cell r="H546">
            <v>10543.25</v>
          </cell>
          <cell r="I546" t="str">
            <v>6.1.3 , 6.3</v>
          </cell>
          <cell r="J546">
            <v>7</v>
          </cell>
        </row>
        <row r="547">
          <cell r="A547" t="str">
            <v>06-48-b</v>
          </cell>
          <cell r="B547" t="str">
            <v>Class A2 cement concrete for concrete place under water with minimum cylinder compressive strength 3500 psi on 28 days with consistency range in slump 100-150 mm with water cement ratio 0.58</v>
          </cell>
          <cell r="C547" t="str">
            <v>100 Cft</v>
          </cell>
          <cell r="D547">
            <v>7905.75</v>
          </cell>
          <cell r="E547">
            <v>32690.49</v>
          </cell>
          <cell r="F547" t="str">
            <v>m3</v>
          </cell>
          <cell r="G547">
            <v>2791.89</v>
          </cell>
          <cell r="H547">
            <v>11544.55</v>
          </cell>
          <cell r="I547" t="str">
            <v>6.1.3 , 6.3</v>
          </cell>
          <cell r="J547">
            <v>0</v>
          </cell>
        </row>
        <row r="548">
          <cell r="A548" t="str">
            <v>06-48-c</v>
          </cell>
          <cell r="B548" t="str">
            <v>Class A3 cement concrete for concrete in pile with minimum cylinder compressive strenght 4000 psi on 28 days other than concrete in water and piles with consistency range in slump 100-150 mm with water cement ratio 0.58</v>
          </cell>
          <cell r="C548" t="str">
            <v>100 Cft</v>
          </cell>
          <cell r="D548">
            <v>7905.75</v>
          </cell>
          <cell r="E548">
            <v>35344.589999999997</v>
          </cell>
          <cell r="F548" t="str">
            <v>m3</v>
          </cell>
          <cell r="G548">
            <v>2791.89</v>
          </cell>
          <cell r="H548">
            <v>12481.84</v>
          </cell>
          <cell r="I548" t="str">
            <v>6.1.3 , 6.3</v>
          </cell>
          <cell r="J548">
            <v>0</v>
          </cell>
        </row>
        <row r="549">
          <cell r="A549" t="str">
            <v>06-48-d</v>
          </cell>
          <cell r="B549" t="str">
            <v>Class B concrete for concrete in pile specified works only with minimum cylinder compressive strenght 2418 psi on 28 days and consistency range in slump 25-75 mm with water cement ratio 0.65</v>
          </cell>
          <cell r="C549" t="str">
            <v>100 Cft</v>
          </cell>
          <cell r="D549">
            <v>7905.75</v>
          </cell>
          <cell r="E549">
            <v>23473.98</v>
          </cell>
          <cell r="F549" t="str">
            <v>m3</v>
          </cell>
          <cell r="G549">
            <v>2791.89</v>
          </cell>
          <cell r="H549">
            <v>8289.77</v>
          </cell>
          <cell r="I549" t="str">
            <v>6.1.3 , 6.3</v>
          </cell>
        </row>
        <row r="550">
          <cell r="A550" t="str">
            <v>06-48-e</v>
          </cell>
          <cell r="B550" t="str">
            <v>Class C concrete for concrete for cribbing or otherwise specified in special provision with minimum cylinder compressive strength 3000 psi on 28 days and consistency range in slump 25-75 mm with water cement ratio 0.58</v>
          </cell>
          <cell r="C550" t="str">
            <v>100 Cft</v>
          </cell>
          <cell r="D550">
            <v>7905.75</v>
          </cell>
          <cell r="E550">
            <v>28546.080000000002</v>
          </cell>
          <cell r="F550" t="str">
            <v>m3</v>
          </cell>
          <cell r="G550">
            <v>2791.89</v>
          </cell>
          <cell r="H550">
            <v>10080.959999999999</v>
          </cell>
          <cell r="I550" t="str">
            <v>6.1.3 , 6.3</v>
          </cell>
        </row>
        <row r="551">
          <cell r="A551" t="str">
            <v>06-48-f</v>
          </cell>
          <cell r="B551" t="str">
            <v>Class D1 concrete for concrete in pre-stressed &amp; post tensioned with minimum cylinder compressive strength 4978.12 psi on 28 days and consistency range in slump 50-100 mm with water cement ratio 0.40</v>
          </cell>
          <cell r="C551" t="str">
            <v>100 Cft</v>
          </cell>
          <cell r="D551">
            <v>7905.75</v>
          </cell>
          <cell r="E551">
            <v>39712.559999999998</v>
          </cell>
          <cell r="F551" t="str">
            <v>m3</v>
          </cell>
          <cell r="G551">
            <v>2791.89</v>
          </cell>
          <cell r="H551">
            <v>14024.37</v>
          </cell>
          <cell r="I551" t="str">
            <v>6.1.3 , 6.3</v>
          </cell>
        </row>
        <row r="552">
          <cell r="A552" t="str">
            <v>06-48-g</v>
          </cell>
          <cell r="B552" t="str">
            <v>Class D2 concrete for concrete in pre-stressed &amp; post tensioned with minimum cylinder compressive strength 6045 psi on 28 days and consistency range in slump 50-100 mm with water cement ratio 0.40</v>
          </cell>
          <cell r="C552" t="str">
            <v>100 Cft</v>
          </cell>
          <cell r="D552">
            <v>7905.75</v>
          </cell>
          <cell r="E552">
            <v>42016.19</v>
          </cell>
          <cell r="F552" t="str">
            <v>m3</v>
          </cell>
          <cell r="G552">
            <v>2791.89</v>
          </cell>
          <cell r="H552">
            <v>14837.89</v>
          </cell>
          <cell r="I552" t="str">
            <v>6.1.3 , 6.3</v>
          </cell>
        </row>
        <row r="553">
          <cell r="A553" t="str">
            <v>06-48-h</v>
          </cell>
          <cell r="B553" t="str">
            <v>Class D3 concrete for concrete in pre-stressed &amp; post tensioned with minimum cylinder compressive strength 7112 psi on 28 days and consistency range in slump 50-100 mm with water cement ratio 0.40</v>
          </cell>
          <cell r="C553" t="str">
            <v>100 Cft</v>
          </cell>
          <cell r="D553">
            <v>7905.75</v>
          </cell>
          <cell r="E553">
            <v>45558.400000000001</v>
          </cell>
          <cell r="F553" t="str">
            <v>m3</v>
          </cell>
          <cell r="G553">
            <v>2791.89</v>
          </cell>
          <cell r="H553">
            <v>16088.81</v>
          </cell>
          <cell r="I553" t="str">
            <v>6.1.3 , 6.3</v>
          </cell>
        </row>
        <row r="554">
          <cell r="A554" t="str">
            <v>06-48-i</v>
          </cell>
          <cell r="B554" t="str">
            <v>Class Y concrete for concrete use as filler in steel grid, Bridge floor, in then reinforced section etc with minimum cylinder compressive strength 2575 psi on 28 days and consistency range in slump 50-100 mm with water cement ratio 0.58</v>
          </cell>
          <cell r="C554" t="str">
            <v>100 Cft</v>
          </cell>
          <cell r="D554">
            <v>7905.75</v>
          </cell>
          <cell r="E554">
            <v>29575.94</v>
          </cell>
          <cell r="F554" t="str">
            <v>m3</v>
          </cell>
          <cell r="G554">
            <v>2791.89</v>
          </cell>
          <cell r="H554">
            <v>10444.65</v>
          </cell>
          <cell r="I554" t="str">
            <v>6.1.3 , 6.3</v>
          </cell>
        </row>
        <row r="555">
          <cell r="A555" t="str">
            <v>06-48-j</v>
          </cell>
          <cell r="B555" t="str">
            <v>Lean concrete for use as thin layer under neath footings with cylinder compressive strength of 1423 psi on 28 days.</v>
          </cell>
          <cell r="C555" t="str">
            <v>100 Cft</v>
          </cell>
          <cell r="D555">
            <v>7905.75</v>
          </cell>
          <cell r="E555">
            <v>22115.71</v>
          </cell>
          <cell r="F555" t="str">
            <v>m3</v>
          </cell>
          <cell r="G555">
            <v>2791.89</v>
          </cell>
          <cell r="H555">
            <v>7810.1</v>
          </cell>
          <cell r="I555" t="str">
            <v>6.1.3</v>
          </cell>
        </row>
        <row r="556">
          <cell r="A556" t="str">
            <v>06-49-a</v>
          </cell>
          <cell r="B556" t="str">
            <v>Concrete Class A1</v>
          </cell>
          <cell r="C556" t="str">
            <v>100 Cft</v>
          </cell>
          <cell r="D556">
            <v>6819.49</v>
          </cell>
          <cell r="E556">
            <v>33027.35</v>
          </cell>
          <cell r="F556" t="str">
            <v>m3</v>
          </cell>
          <cell r="G556">
            <v>2408.2800000000002</v>
          </cell>
          <cell r="H556">
            <v>11663.51</v>
          </cell>
          <cell r="I556" t="str">
            <v>6.1.3</v>
          </cell>
        </row>
        <row r="557">
          <cell r="A557" t="str">
            <v>06-49-b</v>
          </cell>
          <cell r="B557" t="str">
            <v>Concrete Class B</v>
          </cell>
          <cell r="C557" t="str">
            <v>100 Cft</v>
          </cell>
          <cell r="D557">
            <v>6819.49</v>
          </cell>
          <cell r="E557">
            <v>24206.14</v>
          </cell>
          <cell r="F557" t="str">
            <v>m3</v>
          </cell>
          <cell r="G557">
            <v>2408.2800000000002</v>
          </cell>
          <cell r="H557">
            <v>8548.33</v>
          </cell>
          <cell r="I557" t="str">
            <v>6.1.3</v>
          </cell>
        </row>
        <row r="558">
          <cell r="A558" t="str">
            <v>06-49-c</v>
          </cell>
          <cell r="B558" t="str">
            <v>Concrete Class C</v>
          </cell>
          <cell r="C558" t="str">
            <v>100 Cft</v>
          </cell>
          <cell r="D558">
            <v>6819.49</v>
          </cell>
          <cell r="E558">
            <v>31631.8</v>
          </cell>
          <cell r="F558" t="str">
            <v>m3</v>
          </cell>
          <cell r="G558">
            <v>2408.2800000000002</v>
          </cell>
          <cell r="H558">
            <v>11170.67</v>
          </cell>
          <cell r="I558" t="str">
            <v>6.1.3</v>
          </cell>
        </row>
        <row r="559">
          <cell r="A559" t="str">
            <v>06-49-d</v>
          </cell>
          <cell r="B559" t="str">
            <v>Concrete Class D1</v>
          </cell>
          <cell r="C559" t="str">
            <v>100 Cft</v>
          </cell>
          <cell r="D559">
            <v>6819.49</v>
          </cell>
          <cell r="E559">
            <v>47678.81</v>
          </cell>
          <cell r="F559" t="str">
            <v>m3</v>
          </cell>
          <cell r="G559">
            <v>2408.2800000000002</v>
          </cell>
          <cell r="H559">
            <v>16837.63</v>
          </cell>
          <cell r="I559" t="str">
            <v>6.1.3</v>
          </cell>
        </row>
        <row r="560">
          <cell r="A560" t="str">
            <v>06-49-e</v>
          </cell>
          <cell r="B560" t="str">
            <v>Concrete Class Y</v>
          </cell>
          <cell r="C560" t="str">
            <v>100 Cft</v>
          </cell>
          <cell r="D560">
            <v>6819.49</v>
          </cell>
          <cell r="E560">
            <v>33048.160000000003</v>
          </cell>
          <cell r="F560" t="str">
            <v>m3</v>
          </cell>
          <cell r="G560">
            <v>2408.2800000000002</v>
          </cell>
          <cell r="H560">
            <v>11670.86</v>
          </cell>
          <cell r="I560" t="str">
            <v>6.1.3</v>
          </cell>
        </row>
        <row r="561">
          <cell r="A561" t="str">
            <v>06-49-f</v>
          </cell>
          <cell r="B561" t="str">
            <v>Lean concrete</v>
          </cell>
          <cell r="C561" t="str">
            <v>100 Cft</v>
          </cell>
          <cell r="D561">
            <v>6819.49</v>
          </cell>
          <cell r="E561">
            <v>22849.99</v>
          </cell>
          <cell r="F561" t="str">
            <v>m3</v>
          </cell>
          <cell r="G561">
            <v>2408.2800000000002</v>
          </cell>
          <cell r="H561">
            <v>8069.41</v>
          </cell>
          <cell r="I561" t="str">
            <v>6.1.3</v>
          </cell>
        </row>
        <row r="562">
          <cell r="A562" t="str">
            <v>06-50-a</v>
          </cell>
          <cell r="B562" t="str">
            <v>Precast Concrete, Class A1</v>
          </cell>
          <cell r="C562" t="str">
            <v>100 Cft</v>
          </cell>
          <cell r="D562">
            <v>6819.49</v>
          </cell>
          <cell r="E562">
            <v>30546.1</v>
          </cell>
          <cell r="F562" t="str">
            <v>m3</v>
          </cell>
          <cell r="G562">
            <v>2408.2800000000002</v>
          </cell>
          <cell r="H562">
            <v>10787.26</v>
          </cell>
          <cell r="I562" t="str">
            <v xml:space="preserve">6.1.3 , </v>
          </cell>
          <cell r="J562">
            <v>0</v>
          </cell>
        </row>
        <row r="563">
          <cell r="A563" t="str">
            <v>06-50-b</v>
          </cell>
          <cell r="B563" t="str">
            <v>Providing &amp; Fixing of Precast Precast Boundary Wall Columns (6" x 6" x 10'), Horizontal Precast Planks (2" x 12" x 8'), Horizontal Coloured Strip (2" x 12" x 8') and Concrete Column Cap (9" x 9"), Excavation, P.C.C (1:4:8), P.C.C (1:2:4) with back filling, complete in all respects.</v>
          </cell>
          <cell r="C563" t="str">
            <v>Rft</v>
          </cell>
          <cell r="D563">
            <v>62.23</v>
          </cell>
          <cell r="E563">
            <v>832.39</v>
          </cell>
          <cell r="F563" t="str">
            <v>m</v>
          </cell>
          <cell r="G563">
            <v>204.15</v>
          </cell>
          <cell r="H563">
            <v>2730.94</v>
          </cell>
          <cell r="I563" t="str">
            <v xml:space="preserve">6.1.3 , </v>
          </cell>
          <cell r="J563">
            <v>0</v>
          </cell>
        </row>
        <row r="564">
          <cell r="A564" t="str">
            <v>07-01-a</v>
          </cell>
          <cell r="B564" t="str">
            <v>1st class brickwork in mud mortar in buildings in522foundation and plinth</v>
          </cell>
          <cell r="C564" t="str">
            <v>100 Cft</v>
          </cell>
          <cell r="D564">
            <v>4757.7700000000004</v>
          </cell>
          <cell r="E564">
            <v>21017.39</v>
          </cell>
          <cell r="F564" t="str">
            <v>m3</v>
          </cell>
          <cell r="G564">
            <v>1680.19</v>
          </cell>
          <cell r="H564">
            <v>7422.23</v>
          </cell>
          <cell r="I564" t="str">
            <v xml:space="preserve">5.2.1, 7.2 </v>
          </cell>
          <cell r="J564">
            <v>0</v>
          </cell>
        </row>
        <row r="565">
          <cell r="A565" t="str">
            <v>07-01-b</v>
          </cell>
          <cell r="B565" t="str">
            <v>1st class brickwork in mud mortar in buildings in522ground floor</v>
          </cell>
          <cell r="C565" t="str">
            <v>100 Cft</v>
          </cell>
          <cell r="D565">
            <v>6322.11</v>
          </cell>
          <cell r="E565">
            <v>22776.13</v>
          </cell>
          <cell r="F565" t="str">
            <v>m3</v>
          </cell>
          <cell r="G565">
            <v>2232.63</v>
          </cell>
          <cell r="H565">
            <v>8043.32</v>
          </cell>
          <cell r="I565" t="str">
            <v xml:space="preserve">5.2.1, 7.2 </v>
          </cell>
          <cell r="J565">
            <v>0</v>
          </cell>
        </row>
        <row r="566">
          <cell r="A566" t="str">
            <v>07-02-a</v>
          </cell>
          <cell r="B566" t="str">
            <v>Add extra on Item 07-01 for brickwork in First floor</v>
          </cell>
          <cell r="C566" t="str">
            <v>100 Cft</v>
          </cell>
          <cell r="D566">
            <v>1182.75</v>
          </cell>
          <cell r="E566">
            <v>1231.3499999999999</v>
          </cell>
          <cell r="F566" t="str">
            <v>m3</v>
          </cell>
          <cell r="G566">
            <v>417.68</v>
          </cell>
          <cell r="H566">
            <v>434.85</v>
          </cell>
          <cell r="I566">
            <v>0</v>
          </cell>
          <cell r="J566">
            <v>0</v>
          </cell>
        </row>
        <row r="567">
          <cell r="A567" t="str">
            <v>07-02-b</v>
          </cell>
          <cell r="B567" t="str">
            <v>Add extra on Item 07-01 for brickwork in Second floor</v>
          </cell>
          <cell r="C567" t="str">
            <v>100 Cft</v>
          </cell>
          <cell r="D567">
            <v>2739</v>
          </cell>
          <cell r="E567">
            <v>2787.6</v>
          </cell>
          <cell r="F567" t="str">
            <v>m3</v>
          </cell>
          <cell r="G567">
            <v>967.27</v>
          </cell>
          <cell r="H567">
            <v>984.43</v>
          </cell>
          <cell r="I567">
            <v>0</v>
          </cell>
          <cell r="J567">
            <v>0</v>
          </cell>
        </row>
        <row r="568">
          <cell r="A568" t="str">
            <v>07-02-c</v>
          </cell>
          <cell r="B568" t="str">
            <v>Add extra on Item 07-01 for brickwork in Third floor</v>
          </cell>
          <cell r="C568" t="str">
            <v>100 Cft</v>
          </cell>
          <cell r="D568">
            <v>4295.25</v>
          </cell>
          <cell r="E568">
            <v>4343.8500000000004</v>
          </cell>
          <cell r="F568" t="str">
            <v>m3</v>
          </cell>
          <cell r="G568">
            <v>1516.85</v>
          </cell>
          <cell r="H568">
            <v>1534.02</v>
          </cell>
          <cell r="I568">
            <v>0</v>
          </cell>
          <cell r="J568">
            <v>0</v>
          </cell>
        </row>
        <row r="569">
          <cell r="A569" t="str">
            <v>07-02-d</v>
          </cell>
          <cell r="B569" t="str">
            <v>Add extra on Item 07-01 for brickwork in Fourth &amp; subsequent floors.</v>
          </cell>
          <cell r="C569" t="str">
            <v>100 Cft</v>
          </cell>
          <cell r="D569">
            <v>5851.5</v>
          </cell>
          <cell r="E569">
            <v>5900.1</v>
          </cell>
          <cell r="F569" t="str">
            <v>m3</v>
          </cell>
          <cell r="G569">
            <v>2066.44</v>
          </cell>
          <cell r="H569">
            <v>2083.6</v>
          </cell>
          <cell r="I569">
            <v>0</v>
          </cell>
          <cell r="J569">
            <v>0</v>
          </cell>
        </row>
        <row r="570">
          <cell r="A570" t="str">
            <v>07-03-a</v>
          </cell>
          <cell r="B570" t="str">
            <v>1st class brick work in mud mortar other than522building Upto 20 ft. height</v>
          </cell>
          <cell r="C570" t="str">
            <v>100 Cft</v>
          </cell>
          <cell r="D570">
            <v>6629.63</v>
          </cell>
          <cell r="E570">
            <v>23083.65</v>
          </cell>
          <cell r="F570" t="str">
            <v>m3</v>
          </cell>
          <cell r="G570">
            <v>2341.23</v>
          </cell>
          <cell r="H570">
            <v>8151.92</v>
          </cell>
          <cell r="I570" t="str">
            <v xml:space="preserve">5.2.1, 7.2 </v>
          </cell>
          <cell r="J570">
            <v>0</v>
          </cell>
        </row>
        <row r="571">
          <cell r="A571" t="str">
            <v>07-03-b</v>
          </cell>
          <cell r="B571" t="str">
            <v>1st class brick work in mud mortar other than522building Extra labour for each 5 ft. addl. height or part</v>
          </cell>
          <cell r="C571" t="str">
            <v>100 Cft</v>
          </cell>
          <cell r="D571">
            <v>1182.75</v>
          </cell>
          <cell r="E571">
            <v>1231.3499999999999</v>
          </cell>
          <cell r="F571" t="str">
            <v>m3</v>
          </cell>
          <cell r="G571">
            <v>417.68</v>
          </cell>
          <cell r="H571">
            <v>434.85</v>
          </cell>
          <cell r="I571" t="str">
            <v xml:space="preserve">5.2.1, 7.2 </v>
          </cell>
          <cell r="J571">
            <v>0</v>
          </cell>
        </row>
        <row r="572">
          <cell r="A572" t="str">
            <v>07-04-a-01</v>
          </cell>
          <cell r="B572" t="str">
            <v>1st class brick work in foundation and plinth in522Cement, sand mortar 1:2</v>
          </cell>
          <cell r="C572" t="str">
            <v>100 Cft</v>
          </cell>
          <cell r="D572">
            <v>6289.74</v>
          </cell>
          <cell r="E572">
            <v>28955.9</v>
          </cell>
          <cell r="F572" t="str">
            <v>m3</v>
          </cell>
          <cell r="G572">
            <v>2221.1999999999998</v>
          </cell>
          <cell r="H572">
            <v>10225.69</v>
          </cell>
          <cell r="I572" t="str">
            <v xml:space="preserve">5.2.1, 7.2 </v>
          </cell>
          <cell r="J572">
            <v>0</v>
          </cell>
        </row>
        <row r="573">
          <cell r="A573" t="str">
            <v>07-04-a-02</v>
          </cell>
          <cell r="B573" t="str">
            <v>1st class brick work in foundation and plinth in522Cement, sand mortar 1:3</v>
          </cell>
          <cell r="C573" t="str">
            <v>100 Cft</v>
          </cell>
          <cell r="D573">
            <v>6289.74</v>
          </cell>
          <cell r="E573">
            <v>27481.77</v>
          </cell>
          <cell r="F573" t="str">
            <v>m3</v>
          </cell>
          <cell r="G573">
            <v>2221.1999999999998</v>
          </cell>
          <cell r="H573">
            <v>9705.1</v>
          </cell>
          <cell r="I573" t="str">
            <v xml:space="preserve">7.1, 7.2 , </v>
          </cell>
          <cell r="J573">
            <v>0</v>
          </cell>
        </row>
        <row r="574">
          <cell r="A574" t="str">
            <v>07-04-a-03</v>
          </cell>
          <cell r="B574" t="str">
            <v>1st class brick work in foundation and plinth in522Cement, sand mortar 1:4</v>
          </cell>
          <cell r="C574" t="str">
            <v>100 Cft</v>
          </cell>
          <cell r="D574">
            <v>6289.74</v>
          </cell>
          <cell r="E574">
            <v>26597.29</v>
          </cell>
          <cell r="F574" t="str">
            <v>m3</v>
          </cell>
          <cell r="G574">
            <v>2221.1999999999998</v>
          </cell>
          <cell r="H574">
            <v>9392.75</v>
          </cell>
          <cell r="I574" t="str">
            <v xml:space="preserve">5.2.2, 7.2 </v>
          </cell>
          <cell r="J574">
            <v>0</v>
          </cell>
        </row>
        <row r="575">
          <cell r="A575" t="str">
            <v>07-04-a-04</v>
          </cell>
          <cell r="B575" t="str">
            <v>1st class brick work in foundation and plinth in522Cement, sand mortar 1:5</v>
          </cell>
          <cell r="C575" t="str">
            <v>100 Cft</v>
          </cell>
          <cell r="D575">
            <v>6289.74</v>
          </cell>
          <cell r="E575">
            <v>25944.73</v>
          </cell>
          <cell r="F575" t="str">
            <v>m3</v>
          </cell>
          <cell r="G575">
            <v>2221.1999999999998</v>
          </cell>
          <cell r="H575">
            <v>9162.2999999999993</v>
          </cell>
          <cell r="I575" t="str">
            <v xml:space="preserve">5.2.2, 7.2 </v>
          </cell>
          <cell r="J575">
            <v>0</v>
          </cell>
        </row>
        <row r="576">
          <cell r="A576" t="str">
            <v>07-04-a-05</v>
          </cell>
          <cell r="B576" t="str">
            <v>1st class brick work in foundation and plinth in522Cement, sand mortar 1:6</v>
          </cell>
          <cell r="C576" t="str">
            <v>100 Cft</v>
          </cell>
          <cell r="D576">
            <v>6289.74</v>
          </cell>
          <cell r="E576">
            <v>25594.880000000001</v>
          </cell>
          <cell r="F576" t="str">
            <v>m3</v>
          </cell>
          <cell r="G576">
            <v>2221.1999999999998</v>
          </cell>
          <cell r="H576">
            <v>9038.75</v>
          </cell>
          <cell r="I576" t="str">
            <v xml:space="preserve">5.2.2, 7.2 </v>
          </cell>
          <cell r="J576">
            <v>0</v>
          </cell>
        </row>
        <row r="577">
          <cell r="A577" t="str">
            <v>07-04-a-06</v>
          </cell>
          <cell r="B577" t="str">
            <v>1st class brick work in foundation and plinth in522Cement, sand mortar 1:7</v>
          </cell>
          <cell r="C577" t="str">
            <v>100 Cft</v>
          </cell>
          <cell r="D577">
            <v>6289.74</v>
          </cell>
          <cell r="E577">
            <v>25278.44</v>
          </cell>
          <cell r="F577" t="str">
            <v>m3</v>
          </cell>
          <cell r="G577">
            <v>2221.1999999999998</v>
          </cell>
          <cell r="H577">
            <v>8927</v>
          </cell>
          <cell r="I577" t="str">
            <v xml:space="preserve">5.2.2, 7.2 </v>
          </cell>
          <cell r="J577">
            <v>0</v>
          </cell>
        </row>
        <row r="578">
          <cell r="A578" t="str">
            <v>07-04-a-07</v>
          </cell>
          <cell r="B578" t="str">
            <v>1st class brick work in foundation and plinth in522Cement, sand mortar 1:8</v>
          </cell>
          <cell r="C578" t="str">
            <v>100 Cft</v>
          </cell>
          <cell r="D578">
            <v>6289.74</v>
          </cell>
          <cell r="E578">
            <v>25019.82</v>
          </cell>
          <cell r="F578" t="str">
            <v>m3</v>
          </cell>
          <cell r="G578">
            <v>2221.1999999999998</v>
          </cell>
          <cell r="H578">
            <v>8835.67</v>
          </cell>
          <cell r="I578" t="str">
            <v xml:space="preserve">5.2.2, 7.2 </v>
          </cell>
          <cell r="J578">
            <v>0</v>
          </cell>
        </row>
        <row r="579">
          <cell r="A579" t="str">
            <v>07-04-b-01</v>
          </cell>
          <cell r="B579" t="str">
            <v>1st class brick work in foundation and plinth in522Lime, cement,sand mortar 1:1:6</v>
          </cell>
          <cell r="C579" t="str">
            <v>100 Cft</v>
          </cell>
          <cell r="D579">
            <v>6289.74</v>
          </cell>
          <cell r="E579">
            <v>26400.74</v>
          </cell>
          <cell r="F579" t="str">
            <v>m3</v>
          </cell>
          <cell r="G579">
            <v>2221.1999999999998</v>
          </cell>
          <cell r="H579">
            <v>9323.34</v>
          </cell>
          <cell r="I579" t="str">
            <v xml:space="preserve">5.2.4, 7.2 </v>
          </cell>
          <cell r="J579">
            <v>0</v>
          </cell>
        </row>
        <row r="580">
          <cell r="A580" t="str">
            <v>07-04-b-02</v>
          </cell>
          <cell r="B580" t="str">
            <v>1st class brick work in foundation and plinth in522Lime, cement, sand mortar 1:1:7</v>
          </cell>
          <cell r="C580" t="str">
            <v>100 Cft</v>
          </cell>
          <cell r="D580">
            <v>6289.74</v>
          </cell>
          <cell r="E580">
            <v>26034.65</v>
          </cell>
          <cell r="F580" t="str">
            <v>m3</v>
          </cell>
          <cell r="G580">
            <v>2221.1999999999998</v>
          </cell>
          <cell r="H580">
            <v>9194.06</v>
          </cell>
          <cell r="I580" t="str">
            <v xml:space="preserve">5.2.4, 7.2 </v>
          </cell>
          <cell r="J580">
            <v>0</v>
          </cell>
        </row>
        <row r="581">
          <cell r="A581" t="str">
            <v>07-04-b-03</v>
          </cell>
          <cell r="B581" t="str">
            <v>1st class brick work in foundation and plinth in522Lime, cement, sand mortar 1:1:8</v>
          </cell>
          <cell r="C581" t="str">
            <v>100 Cft</v>
          </cell>
          <cell r="D581">
            <v>6289.74</v>
          </cell>
          <cell r="E581">
            <v>25762.880000000001</v>
          </cell>
          <cell r="F581" t="str">
            <v>m3</v>
          </cell>
          <cell r="G581">
            <v>2221.1999999999998</v>
          </cell>
          <cell r="H581">
            <v>9098.08</v>
          </cell>
          <cell r="I581" t="str">
            <v xml:space="preserve">5.2.4, 7.2 </v>
          </cell>
          <cell r="J581">
            <v>0</v>
          </cell>
        </row>
        <row r="582">
          <cell r="A582" t="str">
            <v>07-04-b-04</v>
          </cell>
          <cell r="B582" t="str">
            <v>1st class brick work in foundation and plinth in522Lime, cement, sand mortar 1:1:9</v>
          </cell>
          <cell r="C582" t="str">
            <v>100 Cft</v>
          </cell>
          <cell r="D582">
            <v>6289.74</v>
          </cell>
          <cell r="E582">
            <v>25499.17</v>
          </cell>
          <cell r="F582" t="str">
            <v>m3</v>
          </cell>
          <cell r="G582">
            <v>2221.1999999999998</v>
          </cell>
          <cell r="H582">
            <v>9004.9599999999991</v>
          </cell>
          <cell r="I582" t="str">
            <v xml:space="preserve">5.2.4, 7.2 </v>
          </cell>
          <cell r="J582">
            <v>0</v>
          </cell>
        </row>
        <row r="583">
          <cell r="A583" t="str">
            <v>07-04-b-05</v>
          </cell>
          <cell r="B583" t="str">
            <v>1st class brick work in foundation and plinth in Lime, cement, sand mortar 1:1:10</v>
          </cell>
          <cell r="C583" t="str">
            <v>100 Cft</v>
          </cell>
          <cell r="D583">
            <v>6289.74</v>
          </cell>
          <cell r="E583">
            <v>25315.07</v>
          </cell>
          <cell r="F583" t="str">
            <v>m3</v>
          </cell>
          <cell r="G583">
            <v>2221.1999999999998</v>
          </cell>
          <cell r="H583">
            <v>8939.94</v>
          </cell>
          <cell r="I583" t="str">
            <v xml:space="preserve">5.2.4, 7.2 </v>
          </cell>
          <cell r="J583">
            <v>0</v>
          </cell>
        </row>
        <row r="584">
          <cell r="A584" t="str">
            <v>07-04-c</v>
          </cell>
          <cell r="B584" t="str">
            <v>1st class brick work in foundation and plinth in Lime, sand mortar 1:2</v>
          </cell>
          <cell r="C584" t="str">
            <v>100 Cft</v>
          </cell>
          <cell r="D584">
            <v>6289.74</v>
          </cell>
          <cell r="E584">
            <v>25901.61</v>
          </cell>
          <cell r="F584" t="str">
            <v>m3</v>
          </cell>
          <cell r="G584">
            <v>2221.1999999999998</v>
          </cell>
          <cell r="H584">
            <v>9147.08</v>
          </cell>
          <cell r="I584" t="str">
            <v xml:space="preserve">5.2.3, 7.2 </v>
          </cell>
          <cell r="J584">
            <v>0</v>
          </cell>
        </row>
        <row r="585">
          <cell r="A585" t="str">
            <v>07-04-c-01</v>
          </cell>
          <cell r="B585" t="str">
            <v>1st class brick work in foundation and plinth in lime, sand, surkhi 1:1:1</v>
          </cell>
          <cell r="C585" t="str">
            <v>100 Cft</v>
          </cell>
          <cell r="D585">
            <v>6289.74</v>
          </cell>
          <cell r="E585">
            <v>25441.38</v>
          </cell>
          <cell r="F585" t="str">
            <v>m3</v>
          </cell>
          <cell r="G585">
            <v>2221.1999999999998</v>
          </cell>
          <cell r="H585">
            <v>8984.5499999999993</v>
          </cell>
          <cell r="I585" t="str">
            <v xml:space="preserve">5.2.3, 7.2 </v>
          </cell>
          <cell r="J585">
            <v>0</v>
          </cell>
        </row>
        <row r="586">
          <cell r="A586" t="str">
            <v>07-04-c-02</v>
          </cell>
          <cell r="B586" t="str">
            <v>1st class brick work in foundation and plinth in lime, coarse cinder.</v>
          </cell>
          <cell r="C586" t="str">
            <v>100 Cft</v>
          </cell>
          <cell r="D586">
            <v>6289.74</v>
          </cell>
          <cell r="E586">
            <v>26298.78</v>
          </cell>
          <cell r="F586" t="str">
            <v>m3</v>
          </cell>
          <cell r="G586">
            <v>2221.1999999999998</v>
          </cell>
          <cell r="H586">
            <v>9287.33</v>
          </cell>
          <cell r="I586" t="str">
            <v xml:space="preserve">5.2.3, 7.2 </v>
          </cell>
          <cell r="J586">
            <v>0</v>
          </cell>
        </row>
        <row r="587">
          <cell r="A587" t="str">
            <v>07-04-c-03</v>
          </cell>
          <cell r="B587" t="str">
            <v>1st class brick work in foundation and plinth in lime, surkhi mortar 2:3</v>
          </cell>
          <cell r="C587" t="str">
            <v>100 Cft</v>
          </cell>
          <cell r="D587">
            <v>6289.74</v>
          </cell>
          <cell r="E587">
            <v>25995.65</v>
          </cell>
          <cell r="F587" t="str">
            <v>m3</v>
          </cell>
          <cell r="G587">
            <v>2221.1999999999998</v>
          </cell>
          <cell r="H587">
            <v>9180.2900000000009</v>
          </cell>
          <cell r="I587" t="str">
            <v xml:space="preserve">5.2.3, 7.2 </v>
          </cell>
          <cell r="J587">
            <v>0</v>
          </cell>
        </row>
        <row r="588">
          <cell r="A588" t="str">
            <v>07-04-c-04</v>
          </cell>
          <cell r="B588" t="str">
            <v>1st class brick work in foundation and plinth in lime, surkhi mortar 1:2</v>
          </cell>
          <cell r="C588" t="str">
            <v>100 Cft</v>
          </cell>
          <cell r="D588">
            <v>6289.74</v>
          </cell>
          <cell r="E588">
            <v>25412.28</v>
          </cell>
          <cell r="F588" t="str">
            <v>m3</v>
          </cell>
          <cell r="G588">
            <v>2221.1999999999998</v>
          </cell>
          <cell r="H588">
            <v>8974.27</v>
          </cell>
          <cell r="I588" t="str">
            <v xml:space="preserve">5.2.3, 7.2 </v>
          </cell>
          <cell r="J588">
            <v>0</v>
          </cell>
        </row>
        <row r="589">
          <cell r="A589" t="str">
            <v>07-04-c-05</v>
          </cell>
          <cell r="B589" t="str">
            <v>1st class brick work in foundation and plinth in lime, surkhi mortar 1:3</v>
          </cell>
          <cell r="C589" t="str">
            <v>100 Cft</v>
          </cell>
          <cell r="D589">
            <v>6289.74</v>
          </cell>
          <cell r="E589">
            <v>24678.25</v>
          </cell>
          <cell r="F589" t="str">
            <v>m3</v>
          </cell>
          <cell r="G589">
            <v>2221.1999999999998</v>
          </cell>
          <cell r="H589">
            <v>8715.0499999999993</v>
          </cell>
          <cell r="I589" t="str">
            <v xml:space="preserve">5.2.3, 7.2 </v>
          </cell>
          <cell r="J589">
            <v>0</v>
          </cell>
        </row>
        <row r="590">
          <cell r="A590" t="str">
            <v>07-05-a-01</v>
          </cell>
          <cell r="B590" t="str">
            <v>1st class brick work in ground floor Cement, sand mortar 1:2</v>
          </cell>
          <cell r="C590" t="str">
            <v>100 Cft</v>
          </cell>
          <cell r="D590">
            <v>8101.21</v>
          </cell>
          <cell r="E590">
            <v>30961.77</v>
          </cell>
          <cell r="F590" t="str">
            <v>m3</v>
          </cell>
          <cell r="G590">
            <v>2860.92</v>
          </cell>
          <cell r="H590">
            <v>10934.06</v>
          </cell>
          <cell r="I590" t="str">
            <v xml:space="preserve">5.2.3, 7.2 </v>
          </cell>
          <cell r="J590">
            <v>0</v>
          </cell>
        </row>
        <row r="591">
          <cell r="A591" t="str">
            <v>07-05-a-02</v>
          </cell>
          <cell r="B591" t="str">
            <v>1st class brick work in ground floor Cement, sand mortar 1:3</v>
          </cell>
          <cell r="C591" t="str">
            <v>100 Cft</v>
          </cell>
          <cell r="D591">
            <v>8101.21</v>
          </cell>
          <cell r="E591">
            <v>29487.64</v>
          </cell>
          <cell r="F591" t="str">
            <v>m3</v>
          </cell>
          <cell r="G591">
            <v>2860.92</v>
          </cell>
          <cell r="H591">
            <v>10413.469999999999</v>
          </cell>
          <cell r="I591" t="str">
            <v xml:space="preserve">5.2.2, 7.2 </v>
          </cell>
          <cell r="J591">
            <v>0</v>
          </cell>
        </row>
        <row r="592">
          <cell r="A592" t="str">
            <v>07-05-a-03</v>
          </cell>
          <cell r="B592" t="str">
            <v>1st class brick work in ground floor Cement, sand mortar 1:4</v>
          </cell>
          <cell r="C592" t="str">
            <v>100 Cft</v>
          </cell>
          <cell r="D592">
            <v>8101.21</v>
          </cell>
          <cell r="E592">
            <v>28603.17</v>
          </cell>
          <cell r="F592" t="str">
            <v>m3</v>
          </cell>
          <cell r="G592">
            <v>2860.92</v>
          </cell>
          <cell r="H592">
            <v>10101.120000000001</v>
          </cell>
          <cell r="I592" t="str">
            <v xml:space="preserve">5.2.2, 7.2 </v>
          </cell>
          <cell r="J592">
            <v>0</v>
          </cell>
        </row>
        <row r="593">
          <cell r="A593" t="str">
            <v>07-05-a-04</v>
          </cell>
          <cell r="B593" t="str">
            <v>1st class brick work in ground floor Cement, sand mortar 1:5</v>
          </cell>
          <cell r="C593" t="str">
            <v>100 Cft</v>
          </cell>
          <cell r="D593">
            <v>8101.21</v>
          </cell>
          <cell r="E593">
            <v>28013.52</v>
          </cell>
          <cell r="F593" t="str">
            <v>m3</v>
          </cell>
          <cell r="G593">
            <v>2860.92</v>
          </cell>
          <cell r="H593">
            <v>9892.89</v>
          </cell>
          <cell r="I593" t="str">
            <v xml:space="preserve">5.2.2, 7.2 </v>
          </cell>
          <cell r="J593">
            <v>0</v>
          </cell>
        </row>
        <row r="594">
          <cell r="A594" t="str">
            <v>07-05-a-05</v>
          </cell>
          <cell r="B594" t="str">
            <v>1st class brick work in ground floor Cement, sand mortar 1:6</v>
          </cell>
          <cell r="C594" t="str">
            <v>100 Cft</v>
          </cell>
          <cell r="D594">
            <v>8101.21</v>
          </cell>
          <cell r="E594">
            <v>27600.76</v>
          </cell>
          <cell r="F594" t="str">
            <v>m3</v>
          </cell>
          <cell r="G594">
            <v>2860.92</v>
          </cell>
          <cell r="H594">
            <v>9747.1299999999992</v>
          </cell>
          <cell r="I594" t="str">
            <v xml:space="preserve">5.2.2, 7.2 </v>
          </cell>
          <cell r="J594">
            <v>0</v>
          </cell>
        </row>
        <row r="595">
          <cell r="A595" t="str">
            <v>07-05-a-06</v>
          </cell>
          <cell r="B595" t="str">
            <v>1st class brick work in ground floor Cement, sand mortar 1:7</v>
          </cell>
          <cell r="C595" t="str">
            <v>100 Cft</v>
          </cell>
          <cell r="D595">
            <v>8101.21</v>
          </cell>
          <cell r="E595">
            <v>27284.31</v>
          </cell>
          <cell r="F595" t="str">
            <v>m3</v>
          </cell>
          <cell r="G595">
            <v>2860.92</v>
          </cell>
          <cell r="H595">
            <v>9635.3700000000008</v>
          </cell>
          <cell r="I595" t="str">
            <v xml:space="preserve">5.2.2, 7.2 </v>
          </cell>
          <cell r="J595">
            <v>0</v>
          </cell>
        </row>
        <row r="596">
          <cell r="A596" t="str">
            <v>07-05-a-07</v>
          </cell>
          <cell r="B596" t="str">
            <v>1st class brick work in ground floor Cement, sand mortar 1:8</v>
          </cell>
          <cell r="C596" t="str">
            <v>100 Cft</v>
          </cell>
          <cell r="D596">
            <v>8101.21</v>
          </cell>
          <cell r="E596">
            <v>27025.69</v>
          </cell>
          <cell r="F596" t="str">
            <v>m3</v>
          </cell>
          <cell r="G596">
            <v>2860.92</v>
          </cell>
          <cell r="H596">
            <v>9544.0400000000009</v>
          </cell>
          <cell r="I596" t="str">
            <v xml:space="preserve">5.2.2, 7.2 </v>
          </cell>
          <cell r="J596">
            <v>0</v>
          </cell>
        </row>
        <row r="597">
          <cell r="A597" t="str">
            <v>07-05-b-01</v>
          </cell>
          <cell r="B597" t="str">
            <v>1st class brick work in ground floor Lime, cement, sand mortar 1:1:6</v>
          </cell>
          <cell r="C597" t="str">
            <v>100 Cft</v>
          </cell>
          <cell r="D597">
            <v>8250.6200000000008</v>
          </cell>
          <cell r="E597">
            <v>28548.25</v>
          </cell>
          <cell r="F597" t="str">
            <v>m3</v>
          </cell>
          <cell r="G597">
            <v>2913.68</v>
          </cell>
          <cell r="H597">
            <v>10081.73</v>
          </cell>
          <cell r="I597" t="str">
            <v xml:space="preserve">5.2.4, 7.2 </v>
          </cell>
          <cell r="J597">
            <v>0</v>
          </cell>
        </row>
        <row r="598">
          <cell r="A598" t="str">
            <v>07-05-b-02</v>
          </cell>
          <cell r="B598" t="str">
            <v>1st class brick work in ground floor Lime, cement, sand mortar 1:1:7</v>
          </cell>
          <cell r="C598" t="str">
            <v>100 Cft</v>
          </cell>
          <cell r="D598">
            <v>8250.6200000000008</v>
          </cell>
          <cell r="E598">
            <v>28189.919999999998</v>
          </cell>
          <cell r="F598" t="str">
            <v>m3</v>
          </cell>
          <cell r="G598">
            <v>2913.68</v>
          </cell>
          <cell r="H598">
            <v>9955.19</v>
          </cell>
          <cell r="I598" t="str">
            <v xml:space="preserve">5.2.4, 7.2 </v>
          </cell>
          <cell r="J598">
            <v>0</v>
          </cell>
        </row>
        <row r="599">
          <cell r="A599" t="str">
            <v>07-05-b-03</v>
          </cell>
          <cell r="B599" t="str">
            <v>1st class brick work in ground floor Lime, cement, sand mortar 1:1:8</v>
          </cell>
          <cell r="C599" t="str">
            <v>100 Cft</v>
          </cell>
          <cell r="D599">
            <v>8250.6200000000008</v>
          </cell>
          <cell r="E599">
            <v>27900.33</v>
          </cell>
          <cell r="F599" t="str">
            <v>m3</v>
          </cell>
          <cell r="G599">
            <v>2913.68</v>
          </cell>
          <cell r="H599">
            <v>9852.92</v>
          </cell>
          <cell r="I599" t="str">
            <v xml:space="preserve">5.2.4, 7.2 </v>
          </cell>
          <cell r="J599">
            <v>0</v>
          </cell>
        </row>
        <row r="600">
          <cell r="A600" t="str">
            <v>07-05-b-04</v>
          </cell>
          <cell r="B600" t="str">
            <v>1st class brick work in ground floor Lime, cement, sand mortar 1:1:9</v>
          </cell>
          <cell r="C600" t="str">
            <v>100 Cft</v>
          </cell>
          <cell r="D600">
            <v>8250.6200000000008</v>
          </cell>
          <cell r="E600">
            <v>27654.45</v>
          </cell>
          <cell r="F600" t="str">
            <v>m3</v>
          </cell>
          <cell r="G600">
            <v>2913.68</v>
          </cell>
          <cell r="H600">
            <v>9766.09</v>
          </cell>
          <cell r="I600" t="str">
            <v xml:space="preserve">5.2.4, 7.2 </v>
          </cell>
          <cell r="J600">
            <v>0</v>
          </cell>
        </row>
        <row r="601">
          <cell r="A601" t="str">
            <v>07-05-b-05</v>
          </cell>
          <cell r="B601" t="str">
            <v>1st class brick work in ground floor Lime, cement, sand mortar 1:1:10</v>
          </cell>
          <cell r="C601" t="str">
            <v>100 Cft</v>
          </cell>
          <cell r="D601">
            <v>8250.6200000000008</v>
          </cell>
          <cell r="E601">
            <v>27470.35</v>
          </cell>
          <cell r="F601" t="str">
            <v>m3</v>
          </cell>
          <cell r="G601">
            <v>2913.68</v>
          </cell>
          <cell r="H601">
            <v>9701.07</v>
          </cell>
          <cell r="I601" t="str">
            <v xml:space="preserve">5.2.4, 7.2 </v>
          </cell>
          <cell r="J601">
            <v>0</v>
          </cell>
        </row>
        <row r="602">
          <cell r="A602" t="str">
            <v>07-05-c</v>
          </cell>
          <cell r="B602" t="str">
            <v>1st class brick work in ground floor Lime, sand522mortar 1:2</v>
          </cell>
          <cell r="C602" t="str">
            <v>100 Cft</v>
          </cell>
          <cell r="D602">
            <v>8250.6200000000008</v>
          </cell>
          <cell r="E602">
            <v>28056.880000000001</v>
          </cell>
          <cell r="F602" t="str">
            <v>m3</v>
          </cell>
          <cell r="G602">
            <v>2913.68</v>
          </cell>
          <cell r="H602">
            <v>9908.2000000000007</v>
          </cell>
          <cell r="I602" t="str">
            <v xml:space="preserve">5.2.3, 7.2 </v>
          </cell>
          <cell r="J602">
            <v>0</v>
          </cell>
        </row>
        <row r="603">
          <cell r="A603" t="str">
            <v>07-05-c-01</v>
          </cell>
          <cell r="B603" t="str">
            <v>1st class brick work in foundation and plinth in522lime, sand, surkhi 1:1:1.</v>
          </cell>
          <cell r="C603" t="str">
            <v>100 Cft</v>
          </cell>
          <cell r="D603">
            <v>6289.74</v>
          </cell>
          <cell r="E603">
            <v>25441.38</v>
          </cell>
          <cell r="F603" t="str">
            <v>m3</v>
          </cell>
          <cell r="G603">
            <v>2221.1999999999998</v>
          </cell>
          <cell r="H603">
            <v>8984.5499999999993</v>
          </cell>
          <cell r="I603" t="str">
            <v xml:space="preserve">5.2.3, 7.2 </v>
          </cell>
          <cell r="J603">
            <v>0</v>
          </cell>
        </row>
        <row r="604">
          <cell r="A604" t="str">
            <v>07-05-c-02</v>
          </cell>
          <cell r="B604" t="str">
            <v>1st class brick work in Ground floor lime, coarse522cinder.</v>
          </cell>
          <cell r="C604" t="str">
            <v>100 Cft</v>
          </cell>
          <cell r="D604">
            <v>8250.6200000000008</v>
          </cell>
          <cell r="E604">
            <v>28259.65</v>
          </cell>
          <cell r="F604" t="str">
            <v>m3</v>
          </cell>
          <cell r="G604">
            <v>2913.68</v>
          </cell>
          <cell r="H604">
            <v>9979.81</v>
          </cell>
          <cell r="I604" t="str">
            <v xml:space="preserve">5.2.3, 7.2 </v>
          </cell>
          <cell r="J604">
            <v>0</v>
          </cell>
        </row>
        <row r="605">
          <cell r="A605" t="str">
            <v>07-05-c-03</v>
          </cell>
          <cell r="B605" t="str">
            <v>1st class brick work in Ground floor lime, surkhi522mortar 2:3</v>
          </cell>
          <cell r="C605" t="str">
            <v>100 Cft</v>
          </cell>
          <cell r="D605">
            <v>8250.6200000000008</v>
          </cell>
          <cell r="E605">
            <v>27956.53</v>
          </cell>
          <cell r="F605" t="str">
            <v>m3</v>
          </cell>
          <cell r="G605">
            <v>2913.68</v>
          </cell>
          <cell r="H605">
            <v>9872.76</v>
          </cell>
          <cell r="I605" t="str">
            <v xml:space="preserve">5.2.3, 7.2 </v>
          </cell>
          <cell r="J605">
            <v>0</v>
          </cell>
        </row>
        <row r="606">
          <cell r="A606" t="str">
            <v>07-05-c-04</v>
          </cell>
          <cell r="B606" t="str">
            <v>1st class brick work in Ground floor lime, surkhi522mortar 1:2</v>
          </cell>
          <cell r="C606" t="str">
            <v>100 Cft</v>
          </cell>
          <cell r="D606">
            <v>8250.6200000000008</v>
          </cell>
          <cell r="E606">
            <v>27373.16</v>
          </cell>
          <cell r="F606" t="str">
            <v>m3</v>
          </cell>
          <cell r="G606">
            <v>2913.68</v>
          </cell>
          <cell r="H606">
            <v>9666.75</v>
          </cell>
          <cell r="I606" t="str">
            <v xml:space="preserve">5.2.3, 7.2 </v>
          </cell>
          <cell r="J606">
            <v>0</v>
          </cell>
        </row>
        <row r="607">
          <cell r="A607" t="str">
            <v>07-05-c-05</v>
          </cell>
          <cell r="B607" t="str">
            <v>1st class brick work in Ground floor lime, surkhi522mortar 1:3</v>
          </cell>
          <cell r="C607" t="str">
            <v>100 Cft</v>
          </cell>
          <cell r="D607">
            <v>8250.6200000000008</v>
          </cell>
          <cell r="E607">
            <v>26639.13</v>
          </cell>
          <cell r="F607" t="str">
            <v>m3</v>
          </cell>
          <cell r="G607">
            <v>2913.68</v>
          </cell>
          <cell r="H607">
            <v>9407.5300000000007</v>
          </cell>
          <cell r="I607" t="str">
            <v xml:space="preserve">5.2.3, 7.2 </v>
          </cell>
          <cell r="J607">
            <v>0</v>
          </cell>
        </row>
        <row r="608">
          <cell r="A608" t="str">
            <v>07-06-a</v>
          </cell>
          <cell r="B608" t="str">
            <v>Add extra on item No.07-05 for brick work in First floor</v>
          </cell>
          <cell r="C608" t="str">
            <v>100 Cft</v>
          </cell>
          <cell r="D608">
            <v>1182.75</v>
          </cell>
          <cell r="E608">
            <v>1231.3499999999999</v>
          </cell>
          <cell r="F608" t="str">
            <v>m3</v>
          </cell>
          <cell r="G608">
            <v>417.68</v>
          </cell>
          <cell r="H608">
            <v>434.85</v>
          </cell>
          <cell r="I608">
            <v>0</v>
          </cell>
          <cell r="J608">
            <v>0</v>
          </cell>
        </row>
        <row r="609">
          <cell r="A609" t="str">
            <v>07-06-b</v>
          </cell>
          <cell r="B609" t="str">
            <v>Add extra on item No.07-05 for brick work in in Second floor</v>
          </cell>
          <cell r="C609" t="str">
            <v>100 Cft</v>
          </cell>
          <cell r="D609">
            <v>2739</v>
          </cell>
          <cell r="E609">
            <v>2787.6</v>
          </cell>
          <cell r="F609" t="str">
            <v>m3</v>
          </cell>
          <cell r="G609">
            <v>967.27</v>
          </cell>
          <cell r="H609">
            <v>984.43</v>
          </cell>
          <cell r="I609">
            <v>0</v>
          </cell>
          <cell r="J609">
            <v>0</v>
          </cell>
        </row>
        <row r="610">
          <cell r="A610" t="str">
            <v>07-06-c</v>
          </cell>
          <cell r="B610" t="str">
            <v>Add extra on item No.07-05 for brick work in Third floor</v>
          </cell>
          <cell r="C610" t="str">
            <v>100 Cft</v>
          </cell>
          <cell r="D610">
            <v>4295.25</v>
          </cell>
          <cell r="E610">
            <v>4343.8500000000004</v>
          </cell>
          <cell r="F610" t="str">
            <v>m3</v>
          </cell>
          <cell r="G610">
            <v>1516.85</v>
          </cell>
          <cell r="H610">
            <v>1534.02</v>
          </cell>
          <cell r="I610">
            <v>0</v>
          </cell>
          <cell r="J610">
            <v>0</v>
          </cell>
        </row>
        <row r="611">
          <cell r="A611" t="str">
            <v>07-06-d</v>
          </cell>
          <cell r="B611" t="str">
            <v>Add extra on item No.07-05 for brick work in in Fourth &amp; subsequent floors.</v>
          </cell>
          <cell r="C611" t="str">
            <v>100 Cft</v>
          </cell>
          <cell r="D611">
            <v>7003.13</v>
          </cell>
          <cell r="E611">
            <v>7051.73</v>
          </cell>
          <cell r="F611" t="str">
            <v>m3</v>
          </cell>
          <cell r="G611">
            <v>2473.13</v>
          </cell>
          <cell r="H611">
            <v>2490.3000000000002</v>
          </cell>
          <cell r="I611">
            <v>0</v>
          </cell>
          <cell r="J611">
            <v>0</v>
          </cell>
        </row>
        <row r="612">
          <cell r="A612" t="str">
            <v>07-07-a-01</v>
          </cell>
          <cell r="B612" t="str">
            <v>1st class brick work other than building upto 10 ft.522height : Cement, sand mortar 1:2</v>
          </cell>
          <cell r="C612" t="str">
            <v>100 Cft</v>
          </cell>
          <cell r="D612">
            <v>7376.63</v>
          </cell>
          <cell r="E612">
            <v>30237.18</v>
          </cell>
          <cell r="F612" t="str">
            <v>m3</v>
          </cell>
          <cell r="G612">
            <v>2605.0300000000002</v>
          </cell>
          <cell r="H612">
            <v>10678.17</v>
          </cell>
          <cell r="I612" t="str">
            <v xml:space="preserve">5.2.2, 7.2 </v>
          </cell>
          <cell r="J612">
            <v>0</v>
          </cell>
        </row>
        <row r="613">
          <cell r="A613" t="str">
            <v>07-07-a-02</v>
          </cell>
          <cell r="B613" t="str">
            <v>1st class brick work other than building upto 10 ft.522height : Cement, sand mortar 1:3</v>
          </cell>
          <cell r="C613" t="str">
            <v>100 Cft</v>
          </cell>
          <cell r="D613">
            <v>7781.25</v>
          </cell>
          <cell r="E613">
            <v>29167.68</v>
          </cell>
          <cell r="F613" t="str">
            <v>m3</v>
          </cell>
          <cell r="G613">
            <v>2747.93</v>
          </cell>
          <cell r="H613">
            <v>10300.48</v>
          </cell>
          <cell r="I613" t="str">
            <v xml:space="preserve">5.2.2, 7.2 </v>
          </cell>
          <cell r="J613">
            <v>0</v>
          </cell>
        </row>
        <row r="614">
          <cell r="A614" t="str">
            <v>07-07-a-03</v>
          </cell>
          <cell r="B614" t="str">
            <v>1st class brick work other than building upto 10 ft.522height : Cement, sand mortar 1:4</v>
          </cell>
          <cell r="C614" t="str">
            <v>100 Cft</v>
          </cell>
          <cell r="D614">
            <v>7376.63</v>
          </cell>
          <cell r="E614">
            <v>27878.58</v>
          </cell>
          <cell r="F614" t="str">
            <v>m3</v>
          </cell>
          <cell r="G614">
            <v>2605.0300000000002</v>
          </cell>
          <cell r="H614">
            <v>9845.24</v>
          </cell>
          <cell r="I614" t="str">
            <v xml:space="preserve">5.2.2, 7.2 </v>
          </cell>
          <cell r="J614">
            <v>0</v>
          </cell>
        </row>
        <row r="615">
          <cell r="A615" t="str">
            <v>07-07-a-04</v>
          </cell>
          <cell r="B615" t="str">
            <v>1st class brick work other than building upto 10 ft.522height : Cement, sand mortar 1:5</v>
          </cell>
          <cell r="C615" t="str">
            <v>100 Cft</v>
          </cell>
          <cell r="D615">
            <v>7376.63</v>
          </cell>
          <cell r="E615">
            <v>27288.93</v>
          </cell>
          <cell r="F615" t="str">
            <v>m3</v>
          </cell>
          <cell r="G615">
            <v>2605.0300000000002</v>
          </cell>
          <cell r="H615">
            <v>9637</v>
          </cell>
          <cell r="I615" t="str">
            <v xml:space="preserve">5.2.2, 7.2 </v>
          </cell>
          <cell r="J615">
            <v>0</v>
          </cell>
        </row>
        <row r="616">
          <cell r="A616" t="str">
            <v>07-07-a-05</v>
          </cell>
          <cell r="B616" t="str">
            <v>1st class brick work other than building upto 10 ft.522height : Cement, sand mortar 1:6</v>
          </cell>
          <cell r="C616" t="str">
            <v>100 Cft</v>
          </cell>
          <cell r="D616">
            <v>7376.63</v>
          </cell>
          <cell r="E616">
            <v>26876.17</v>
          </cell>
          <cell r="F616" t="str">
            <v>m3</v>
          </cell>
          <cell r="G616">
            <v>2605.0300000000002</v>
          </cell>
          <cell r="H616">
            <v>9491.24</v>
          </cell>
          <cell r="I616" t="str">
            <v xml:space="preserve">5.2.2, 7.2 </v>
          </cell>
          <cell r="J616">
            <v>0</v>
          </cell>
        </row>
        <row r="617">
          <cell r="A617" t="str">
            <v>07-07-a-06</v>
          </cell>
          <cell r="B617" t="str">
            <v>1st class brick work other than building upto 10 ft.522height : Cement, sand mortar 1:7</v>
          </cell>
          <cell r="C617" t="str">
            <v>100 Cft</v>
          </cell>
          <cell r="D617">
            <v>7376.63</v>
          </cell>
          <cell r="E617">
            <v>26559.72</v>
          </cell>
          <cell r="F617" t="str">
            <v>m3</v>
          </cell>
          <cell r="G617">
            <v>2605.0300000000002</v>
          </cell>
          <cell r="H617">
            <v>9379.49</v>
          </cell>
          <cell r="I617" t="str">
            <v xml:space="preserve">5.2.2, 7.2 </v>
          </cell>
          <cell r="J617">
            <v>0</v>
          </cell>
        </row>
        <row r="618">
          <cell r="A618" t="str">
            <v>07-07-a-07</v>
          </cell>
          <cell r="B618" t="str">
            <v>1st class brick work other than building upto 10 ft.522height : Cement, sand mortar 1:8</v>
          </cell>
          <cell r="C618" t="str">
            <v>100 Cft</v>
          </cell>
          <cell r="D618">
            <v>7376.63</v>
          </cell>
          <cell r="E618">
            <v>26301.1</v>
          </cell>
          <cell r="F618" t="str">
            <v>m3</v>
          </cell>
          <cell r="G618">
            <v>2605.0300000000002</v>
          </cell>
          <cell r="H618">
            <v>9288.15</v>
          </cell>
          <cell r="I618" t="str">
            <v xml:space="preserve">5.2.2, 7.2 </v>
          </cell>
          <cell r="J618">
            <v>0</v>
          </cell>
        </row>
        <row r="619">
          <cell r="A619" t="str">
            <v>07-07-b-01</v>
          </cell>
          <cell r="B619" t="str">
            <v>1st class brick work other than building upto 10 ft.522height : Lime, cement, sand mortar 1:1:6</v>
          </cell>
          <cell r="C619" t="str">
            <v>100 Cft</v>
          </cell>
          <cell r="D619">
            <v>7376.63</v>
          </cell>
          <cell r="E619">
            <v>27682.03</v>
          </cell>
          <cell r="F619" t="str">
            <v>m3</v>
          </cell>
          <cell r="G619">
            <v>2605.0300000000002</v>
          </cell>
          <cell r="H619">
            <v>9775.83</v>
          </cell>
          <cell r="I619" t="str">
            <v xml:space="preserve">5.2.4, 7.2 </v>
          </cell>
          <cell r="J619">
            <v>0</v>
          </cell>
        </row>
        <row r="620">
          <cell r="A620" t="str">
            <v>07-07-b-02</v>
          </cell>
          <cell r="B620" t="str">
            <v>1st class brick work other than building upto 10 ft.522height : Lime, cement, sand mortar 1:1:7</v>
          </cell>
          <cell r="C620" t="str">
            <v>100 Cft</v>
          </cell>
          <cell r="D620">
            <v>7376.63</v>
          </cell>
          <cell r="E620">
            <v>27317.19</v>
          </cell>
          <cell r="F620" t="str">
            <v>m3</v>
          </cell>
          <cell r="G620">
            <v>2605.0300000000002</v>
          </cell>
          <cell r="H620">
            <v>9646.98</v>
          </cell>
          <cell r="I620" t="str">
            <v xml:space="preserve">5.2.4, 7.2 </v>
          </cell>
          <cell r="J620">
            <v>0</v>
          </cell>
        </row>
        <row r="621">
          <cell r="A621" t="str">
            <v>07-07-b-03</v>
          </cell>
          <cell r="B621" t="str">
            <v>1st class brick work other than building upto 10 ft.522height : Lime, cement, sand mortar 1:1:8</v>
          </cell>
          <cell r="C621" t="str">
            <v>100 Cft</v>
          </cell>
          <cell r="D621">
            <v>7376.63</v>
          </cell>
          <cell r="E621">
            <v>27026.34</v>
          </cell>
          <cell r="F621" t="str">
            <v>m3</v>
          </cell>
          <cell r="G621">
            <v>2605.0300000000002</v>
          </cell>
          <cell r="H621">
            <v>9544.27</v>
          </cell>
          <cell r="I621" t="str">
            <v xml:space="preserve">5.2.4, 7.2 </v>
          </cell>
          <cell r="J621">
            <v>0</v>
          </cell>
        </row>
        <row r="622">
          <cell r="A622" t="str">
            <v>07-07-b-04</v>
          </cell>
          <cell r="B622" t="str">
            <v>1st class brick work other than building upto 10 ft.522height : Lime, cement, sand mortar 1:1:9</v>
          </cell>
          <cell r="C622" t="str">
            <v>100 Cft</v>
          </cell>
          <cell r="D622">
            <v>7376.63</v>
          </cell>
          <cell r="E622">
            <v>26780.46</v>
          </cell>
          <cell r="F622" t="str">
            <v>m3</v>
          </cell>
          <cell r="G622">
            <v>2605.0300000000002</v>
          </cell>
          <cell r="H622">
            <v>9457.44</v>
          </cell>
          <cell r="I622" t="str">
            <v xml:space="preserve">5.2.4, 7.2 </v>
          </cell>
          <cell r="J622">
            <v>0</v>
          </cell>
        </row>
        <row r="623">
          <cell r="A623" t="str">
            <v>07-07-b-05</v>
          </cell>
          <cell r="B623" t="str">
            <v>1st class brick work other than building upto 10 ft.522height : Lime, cement, sand mortar 1:1:10</v>
          </cell>
          <cell r="C623" t="str">
            <v>100 Cft</v>
          </cell>
          <cell r="D623">
            <v>7376.63</v>
          </cell>
          <cell r="E623">
            <v>26596.36</v>
          </cell>
          <cell r="F623" t="str">
            <v>m3</v>
          </cell>
          <cell r="G623">
            <v>2605.0300000000002</v>
          </cell>
          <cell r="H623">
            <v>9392.42</v>
          </cell>
          <cell r="I623" t="str">
            <v xml:space="preserve">5.2.4, 7.2 </v>
          </cell>
          <cell r="J623">
            <v>0</v>
          </cell>
        </row>
        <row r="624">
          <cell r="A624" t="str">
            <v>07-07-c</v>
          </cell>
          <cell r="B624" t="str">
            <v>1st class brick work other than building upto 10 ft.522height : Lime, sand mortar 1:2</v>
          </cell>
          <cell r="C624" t="str">
            <v>100 Cft</v>
          </cell>
          <cell r="D624">
            <v>7376.63</v>
          </cell>
          <cell r="E624">
            <v>27182.89</v>
          </cell>
          <cell r="F624" t="str">
            <v>m3</v>
          </cell>
          <cell r="G624">
            <v>2605.0300000000002</v>
          </cell>
          <cell r="H624">
            <v>9599.56</v>
          </cell>
          <cell r="I624" t="str">
            <v xml:space="preserve">5.2.4, 7.2 </v>
          </cell>
          <cell r="J624">
            <v>0</v>
          </cell>
        </row>
        <row r="625">
          <cell r="A625" t="str">
            <v>07-07-c-01</v>
          </cell>
          <cell r="B625" t="str">
            <v>1st class brick work in other than building upto 10522ft height in lime, sand, surkhi 1:1:1</v>
          </cell>
          <cell r="C625" t="str">
            <v>100 Cft</v>
          </cell>
          <cell r="D625">
            <v>7376.63</v>
          </cell>
          <cell r="E625">
            <v>26722.77</v>
          </cell>
          <cell r="F625" t="str">
            <v>m3</v>
          </cell>
          <cell r="G625">
            <v>2605.0300000000002</v>
          </cell>
          <cell r="H625">
            <v>9437.07</v>
          </cell>
          <cell r="I625" t="str">
            <v xml:space="preserve">5.2.3, 7.2 </v>
          </cell>
          <cell r="J625">
            <v>0</v>
          </cell>
        </row>
        <row r="626">
          <cell r="A626" t="str">
            <v>07-07-c-02</v>
          </cell>
          <cell r="B626" t="str">
            <v>1st class brick work in other than building upto 10522ft height in lime, coarse cinder 1:1</v>
          </cell>
          <cell r="C626" t="str">
            <v>100 Cft</v>
          </cell>
          <cell r="D626">
            <v>7376.63</v>
          </cell>
          <cell r="E626">
            <v>27582.97</v>
          </cell>
          <cell r="F626" t="str">
            <v>m3</v>
          </cell>
          <cell r="G626">
            <v>2605.0300000000002</v>
          </cell>
          <cell r="H626">
            <v>9740.84</v>
          </cell>
          <cell r="I626" t="str">
            <v xml:space="preserve">5.2.3, 7.2 </v>
          </cell>
          <cell r="J626">
            <v>0</v>
          </cell>
        </row>
        <row r="627">
          <cell r="A627" t="str">
            <v>07-07-c-03</v>
          </cell>
          <cell r="B627" t="str">
            <v>1st class brick work in other than building upto 10522ft height in lime, surkhi mortar 2:3</v>
          </cell>
          <cell r="C627" t="str">
            <v>100 Cft</v>
          </cell>
          <cell r="D627">
            <v>7376.63</v>
          </cell>
          <cell r="E627">
            <v>27276.94</v>
          </cell>
          <cell r="F627" t="str">
            <v>m3</v>
          </cell>
          <cell r="G627">
            <v>2605.0300000000002</v>
          </cell>
          <cell r="H627">
            <v>9632.77</v>
          </cell>
          <cell r="I627" t="str">
            <v xml:space="preserve">5.2.3, 7.2 </v>
          </cell>
          <cell r="J627">
            <v>0</v>
          </cell>
        </row>
        <row r="628">
          <cell r="A628" t="str">
            <v>07-07-c-04</v>
          </cell>
          <cell r="B628" t="str">
            <v>1st class brick work in other than building upto 10522ft height in lime, surkhi mortar 1:2</v>
          </cell>
          <cell r="C628" t="str">
            <v>100 Cft</v>
          </cell>
          <cell r="D628">
            <v>6162.75</v>
          </cell>
          <cell r="E628">
            <v>25479.69</v>
          </cell>
          <cell r="F628" t="str">
            <v>m3</v>
          </cell>
          <cell r="G628">
            <v>2176.36</v>
          </cell>
          <cell r="H628">
            <v>8998.08</v>
          </cell>
          <cell r="I628" t="str">
            <v xml:space="preserve">5.2.3, 7.2 </v>
          </cell>
          <cell r="J628">
            <v>0</v>
          </cell>
        </row>
        <row r="629">
          <cell r="A629" t="str">
            <v>07-07-c-05</v>
          </cell>
          <cell r="B629" t="str">
            <v>1st class brick work in other than building upto 10522ft height in lime, surkhi mortar 1:3</v>
          </cell>
          <cell r="C629" t="str">
            <v>100 Cft</v>
          </cell>
          <cell r="D629">
            <v>8250.6200000000008</v>
          </cell>
          <cell r="E629">
            <v>26833.53</v>
          </cell>
          <cell r="F629" t="str">
            <v>m3</v>
          </cell>
          <cell r="G629">
            <v>2913.68</v>
          </cell>
          <cell r="H629">
            <v>9476.18</v>
          </cell>
          <cell r="I629" t="str">
            <v xml:space="preserve">5.2.3, 7.2 </v>
          </cell>
          <cell r="J629">
            <v>0</v>
          </cell>
        </row>
        <row r="630">
          <cell r="A630" t="str">
            <v>07-08</v>
          </cell>
          <cell r="B630" t="str">
            <v>Add extra on item No. 07-07 for every 10 ft. additional height, or part thereof</v>
          </cell>
          <cell r="C630" t="str">
            <v>100 Cft</v>
          </cell>
          <cell r="D630">
            <v>1182.75</v>
          </cell>
          <cell r="E630">
            <v>1221.6300000000001</v>
          </cell>
          <cell r="F630" t="str">
            <v>m3</v>
          </cell>
          <cell r="G630">
            <v>417.68</v>
          </cell>
          <cell r="H630">
            <v>431.41</v>
          </cell>
          <cell r="I630">
            <v>0</v>
          </cell>
          <cell r="J630">
            <v>0</v>
          </cell>
        </row>
        <row r="631">
          <cell r="A631" t="str">
            <v>07-09</v>
          </cell>
          <cell r="B631" t="str">
            <v>Extra labour for arch work in brick masonry, including labour for centring and decentring</v>
          </cell>
          <cell r="C631" t="str">
            <v>100 Cft</v>
          </cell>
          <cell r="D631">
            <v>3112.5</v>
          </cell>
          <cell r="E631">
            <v>3209.7</v>
          </cell>
          <cell r="F631" t="str">
            <v>m3</v>
          </cell>
          <cell r="G631">
            <v>1099.17</v>
          </cell>
          <cell r="H631">
            <v>1133.5</v>
          </cell>
          <cell r="I631">
            <v>0</v>
          </cell>
          <cell r="J631">
            <v>0</v>
          </cell>
        </row>
        <row r="632">
          <cell r="A632" t="str">
            <v>07-10</v>
          </cell>
          <cell r="B632" t="str">
            <v>Extra for 1st class brick work in steining of wells or any other circular masonry.</v>
          </cell>
          <cell r="C632" t="str">
            <v>100 Cft</v>
          </cell>
          <cell r="D632">
            <v>1867.5</v>
          </cell>
          <cell r="E632">
            <v>2675.48</v>
          </cell>
          <cell r="F632" t="str">
            <v>m3</v>
          </cell>
          <cell r="G632">
            <v>659.5</v>
          </cell>
          <cell r="H632">
            <v>944.84</v>
          </cell>
          <cell r="I632">
            <v>0</v>
          </cell>
          <cell r="J632">
            <v>0</v>
          </cell>
        </row>
        <row r="633">
          <cell r="A633" t="str">
            <v>07-11</v>
          </cell>
          <cell r="B633" t="str">
            <v>Extra labour for profile &amp; flared walls</v>
          </cell>
          <cell r="C633" t="str">
            <v>100 Cft</v>
          </cell>
          <cell r="D633">
            <v>2303.25</v>
          </cell>
          <cell r="E633">
            <v>2303.25</v>
          </cell>
          <cell r="F633" t="str">
            <v>m3</v>
          </cell>
          <cell r="G633">
            <v>813.39</v>
          </cell>
          <cell r="H633">
            <v>813.39</v>
          </cell>
          <cell r="I633">
            <v>0</v>
          </cell>
          <cell r="J633">
            <v>0</v>
          </cell>
        </row>
        <row r="634">
          <cell r="A634" t="str">
            <v>07-12-a</v>
          </cell>
          <cell r="B634" t="str">
            <v>Extra labour for 1st class brick work in pier/abutment From 10 ft.to 20 ft. height.</v>
          </cell>
          <cell r="C634" t="str">
            <v>100 Cft</v>
          </cell>
          <cell r="D634">
            <v>1556.25</v>
          </cell>
          <cell r="E634">
            <v>1556.25</v>
          </cell>
          <cell r="F634" t="str">
            <v>m3</v>
          </cell>
          <cell r="G634">
            <v>549.59</v>
          </cell>
          <cell r="H634">
            <v>549.59</v>
          </cell>
          <cell r="I634">
            <v>0</v>
          </cell>
          <cell r="J634">
            <v>0</v>
          </cell>
        </row>
        <row r="635">
          <cell r="A635" t="str">
            <v>07-12-b</v>
          </cell>
          <cell r="B635" t="str">
            <v>Extra labour for 1st class brick work in pier/abutment Exceeding 20 ft height.</v>
          </cell>
          <cell r="C635" t="str">
            <v>100 Cft</v>
          </cell>
          <cell r="D635">
            <v>2707.88</v>
          </cell>
          <cell r="E635">
            <v>2707.88</v>
          </cell>
          <cell r="F635" t="str">
            <v>m3</v>
          </cell>
          <cell r="G635">
            <v>956.28</v>
          </cell>
          <cell r="H635">
            <v>956.28</v>
          </cell>
          <cell r="I635">
            <v>0</v>
          </cell>
          <cell r="J635">
            <v>0</v>
          </cell>
        </row>
        <row r="636">
          <cell r="A636" t="str">
            <v>07-13</v>
          </cell>
          <cell r="B636" t="str">
            <v>Extra for face work (half brick thick) using special522bricks instead of first class bricks.</v>
          </cell>
          <cell r="C636" t="str">
            <v>100 Sft</v>
          </cell>
          <cell r="D636">
            <v>1556.25</v>
          </cell>
          <cell r="E636">
            <v>1556.25</v>
          </cell>
          <cell r="F636" t="str">
            <v>m2</v>
          </cell>
          <cell r="G636">
            <v>167.45</v>
          </cell>
          <cell r="H636">
            <v>167.45</v>
          </cell>
          <cell r="I636">
            <v>0</v>
          </cell>
          <cell r="J636" t="str">
            <v xml:space="preserve">This item is to be executed only on </v>
          </cell>
        </row>
        <row r="637">
          <cell r="A637" t="str">
            <v>07-14</v>
          </cell>
          <cell r="B637" t="str">
            <v>Reinforced brick work in lintel of openings, laid in5221:3 cement mortar complete</v>
          </cell>
          <cell r="C637" t="str">
            <v>100 Cft</v>
          </cell>
          <cell r="D637">
            <v>20260.509999999998</v>
          </cell>
          <cell r="E637">
            <v>41943.23</v>
          </cell>
          <cell r="F637" t="str">
            <v>m3</v>
          </cell>
          <cell r="G637">
            <v>7154.94</v>
          </cell>
          <cell r="H637">
            <v>14812.13</v>
          </cell>
          <cell r="I637" t="str">
            <v xml:space="preserve">5.2.2 , </v>
          </cell>
          <cell r="J637">
            <v>0</v>
          </cell>
        </row>
        <row r="638">
          <cell r="A638" t="str">
            <v>07-15-a</v>
          </cell>
          <cell r="B638" t="str">
            <v>Extra for dressing or chamfering bricks for Special architectural bricks</v>
          </cell>
          <cell r="C638" t="str">
            <v>100 No</v>
          </cell>
          <cell r="D638">
            <v>4886.63</v>
          </cell>
          <cell r="E638">
            <v>4886.63</v>
          </cell>
          <cell r="F638" t="str">
            <v>100 No.</v>
          </cell>
          <cell r="G638">
            <v>4886.63</v>
          </cell>
          <cell r="H638">
            <v>4886.63</v>
          </cell>
          <cell r="I638">
            <v>0</v>
          </cell>
          <cell r="J638">
            <v>0</v>
          </cell>
        </row>
        <row r="639">
          <cell r="A639" t="str">
            <v>07-15-b</v>
          </cell>
          <cell r="B639" t="str">
            <v>Extra for dressing or chamfering bricks for all other purposes.</v>
          </cell>
          <cell r="C639" t="str">
            <v>100 No</v>
          </cell>
          <cell r="D639">
            <v>3392.63</v>
          </cell>
          <cell r="E639">
            <v>3392.63</v>
          </cell>
          <cell r="F639" t="str">
            <v>100 No.</v>
          </cell>
          <cell r="G639">
            <v>3392.63</v>
          </cell>
          <cell r="H639">
            <v>3392.63</v>
          </cell>
          <cell r="I639">
            <v>0</v>
          </cell>
          <cell r="J639">
            <v>0</v>
          </cell>
        </row>
        <row r="640">
          <cell r="A640" t="str">
            <v>07-16-a</v>
          </cell>
          <cell r="B640" t="str">
            <v>Perf. 1st class brick wall 1/2 brick thick in ground floor : Mud mortar</v>
          </cell>
          <cell r="C640" t="str">
            <v>100 Sft</v>
          </cell>
          <cell r="D640">
            <v>3162.92</v>
          </cell>
          <cell r="E640">
            <v>9469.6299999999992</v>
          </cell>
          <cell r="F640" t="str">
            <v>m2</v>
          </cell>
          <cell r="G640">
            <v>340.33</v>
          </cell>
          <cell r="H640">
            <v>1018.93</v>
          </cell>
          <cell r="I640" t="str">
            <v>5.2.1 , 7.1</v>
          </cell>
          <cell r="J640">
            <v>0</v>
          </cell>
        </row>
        <row r="641">
          <cell r="A641" t="str">
            <v>07-16-b-01</v>
          </cell>
          <cell r="B641" t="str">
            <v>Perf. 1st class brick wall 1/2 brick thick in ground522floor : Cement, sand mortar 1:2</v>
          </cell>
          <cell r="C641" t="str">
            <v>100 Sft</v>
          </cell>
          <cell r="D641">
            <v>4130.16</v>
          </cell>
          <cell r="E641">
            <v>12231.57</v>
          </cell>
          <cell r="F641" t="str">
            <v>m2</v>
          </cell>
          <cell r="G641">
            <v>444.41</v>
          </cell>
          <cell r="H641">
            <v>1316.12</v>
          </cell>
          <cell r="I641" t="str">
            <v xml:space="preserve">5.2.2, 7.2 </v>
          </cell>
          <cell r="J641">
            <v>0</v>
          </cell>
        </row>
        <row r="642">
          <cell r="A642" t="str">
            <v>07-16-b-02</v>
          </cell>
          <cell r="B642" t="str">
            <v>Perf. 1st class brick wall 1/2 brick thick in ground522floor : Cement, sand mortar 1:3</v>
          </cell>
          <cell r="C642" t="str">
            <v>100 Sft</v>
          </cell>
          <cell r="D642">
            <v>4130.16</v>
          </cell>
          <cell r="E642">
            <v>11862.25</v>
          </cell>
          <cell r="F642" t="str">
            <v>m2</v>
          </cell>
          <cell r="G642">
            <v>444.41</v>
          </cell>
          <cell r="H642">
            <v>1276.3800000000001</v>
          </cell>
          <cell r="I642" t="str">
            <v xml:space="preserve">5.2.2, 7.2 </v>
          </cell>
          <cell r="J642">
            <v>0</v>
          </cell>
        </row>
        <row r="643">
          <cell r="A643" t="str">
            <v>07-16-b-03</v>
          </cell>
          <cell r="B643" t="str">
            <v>Perf. 1st class brick wall 1/2 brick thick in ground522floor : Cement, sand mortar 1:4</v>
          </cell>
          <cell r="C643" t="str">
            <v>100 Sft</v>
          </cell>
          <cell r="D643">
            <v>4130.16</v>
          </cell>
          <cell r="E643">
            <v>11641.92</v>
          </cell>
          <cell r="F643" t="str">
            <v>m2</v>
          </cell>
          <cell r="G643">
            <v>444.41</v>
          </cell>
          <cell r="H643">
            <v>1252.67</v>
          </cell>
          <cell r="I643" t="str">
            <v xml:space="preserve">5.2.2, 7.2 </v>
          </cell>
          <cell r="J643">
            <v>0</v>
          </cell>
        </row>
        <row r="644">
          <cell r="A644" t="str">
            <v>07-16-b-04</v>
          </cell>
          <cell r="B644" t="str">
            <v>Perf. 1st class brick wall 1/2 brick thick in ground522floor : Cement, sand mortar 1:5</v>
          </cell>
          <cell r="C644" t="str">
            <v>100 Sft</v>
          </cell>
          <cell r="D644">
            <v>4130.16</v>
          </cell>
          <cell r="E644">
            <v>11494.51</v>
          </cell>
          <cell r="F644" t="str">
            <v>m2</v>
          </cell>
          <cell r="G644">
            <v>444.41</v>
          </cell>
          <cell r="H644">
            <v>1236.81</v>
          </cell>
          <cell r="I644" t="str">
            <v xml:space="preserve">5.2.2, 7.2 </v>
          </cell>
          <cell r="J644">
            <v>0</v>
          </cell>
        </row>
        <row r="645">
          <cell r="A645" t="str">
            <v>07-16-b-05</v>
          </cell>
          <cell r="B645" t="str">
            <v>Perf. 1st class brick wall 1/2 brick thick in ground522floor : Cement, sand mortar 1:6</v>
          </cell>
          <cell r="C645" t="str">
            <v>100 Sft</v>
          </cell>
          <cell r="D645">
            <v>4130.16</v>
          </cell>
          <cell r="E645">
            <v>11390.53</v>
          </cell>
          <cell r="F645" t="str">
            <v>m2</v>
          </cell>
          <cell r="G645">
            <v>444.41</v>
          </cell>
          <cell r="H645">
            <v>1225.6199999999999</v>
          </cell>
          <cell r="I645" t="str">
            <v xml:space="preserve">5.2.2, 7.2 </v>
          </cell>
          <cell r="J645">
            <v>0</v>
          </cell>
        </row>
        <row r="646">
          <cell r="A646" t="str">
            <v>07-16-b-06</v>
          </cell>
          <cell r="B646" t="str">
            <v>Perf. 1st class brick wall 1/2 brick thick in ground522floor : Cement, sand mortar 1:7</v>
          </cell>
          <cell r="C646" t="str">
            <v>100 Sft</v>
          </cell>
          <cell r="D646">
            <v>4130.16</v>
          </cell>
          <cell r="E646">
            <v>11312.99</v>
          </cell>
          <cell r="F646" t="str">
            <v>m2</v>
          </cell>
          <cell r="G646">
            <v>444.41</v>
          </cell>
          <cell r="H646">
            <v>1217.28</v>
          </cell>
          <cell r="I646" t="str">
            <v xml:space="preserve">5.2.2, 7.2 </v>
          </cell>
          <cell r="J646">
            <v>0</v>
          </cell>
        </row>
        <row r="647">
          <cell r="A647" t="str">
            <v>07-16-b-07</v>
          </cell>
          <cell r="B647" t="str">
            <v>Perf. 1st class brick wall 1/2 brick thick in ground522floor : Cement, sand mortar 1:8</v>
          </cell>
          <cell r="C647" t="str">
            <v>100 Sft</v>
          </cell>
          <cell r="D647">
            <v>4130.16</v>
          </cell>
          <cell r="E647">
            <v>11251.51</v>
          </cell>
          <cell r="F647" t="str">
            <v>m2</v>
          </cell>
          <cell r="G647">
            <v>444.41</v>
          </cell>
          <cell r="H647">
            <v>1210.6600000000001</v>
          </cell>
          <cell r="I647" t="str">
            <v xml:space="preserve">5.2.2, 7.2 </v>
          </cell>
          <cell r="J647">
            <v>0</v>
          </cell>
        </row>
        <row r="648">
          <cell r="A648" t="str">
            <v>07-16-c-01</v>
          </cell>
          <cell r="B648" t="str">
            <v>Perf. 1st class brick wall 1/2 brick thick in ground522floor : Lime, cement, sand mortar 1:1:6</v>
          </cell>
          <cell r="C648" t="str">
            <v>100 Sft</v>
          </cell>
          <cell r="D648">
            <v>4130.16</v>
          </cell>
          <cell r="E648">
            <v>9323.01</v>
          </cell>
          <cell r="F648" t="str">
            <v>m2</v>
          </cell>
          <cell r="G648">
            <v>444.41</v>
          </cell>
          <cell r="H648">
            <v>1003.16</v>
          </cell>
          <cell r="I648" t="str">
            <v xml:space="preserve">5.2.4, 7.2 </v>
          </cell>
          <cell r="J648">
            <v>0</v>
          </cell>
        </row>
        <row r="649">
          <cell r="A649" t="str">
            <v>07-16-c-02</v>
          </cell>
          <cell r="B649" t="str">
            <v>Perf. 1st class brick wall 1/2 brick thick in ground522floor : Lime, cement, sand mortar 1:1:7</v>
          </cell>
          <cell r="C649" t="str">
            <v>100 Sft</v>
          </cell>
          <cell r="D649">
            <v>4130.16</v>
          </cell>
          <cell r="E649">
            <v>9244.15</v>
          </cell>
          <cell r="F649" t="str">
            <v>m2</v>
          </cell>
          <cell r="G649">
            <v>444.41</v>
          </cell>
          <cell r="H649">
            <v>994.67</v>
          </cell>
          <cell r="I649" t="str">
            <v xml:space="preserve">5.2.4, 7.2 </v>
          </cell>
          <cell r="J649">
            <v>0</v>
          </cell>
        </row>
        <row r="650">
          <cell r="A650" t="str">
            <v>07-16-c-03</v>
          </cell>
          <cell r="B650" t="str">
            <v>Perf. 1st class brick wall 1/2 brick thick in ground522floor : Lime, cement, sand mortar 1:1:8</v>
          </cell>
          <cell r="C650" t="str">
            <v>100 Sft</v>
          </cell>
          <cell r="D650">
            <v>4130.16</v>
          </cell>
          <cell r="E650">
            <v>9165.6200000000008</v>
          </cell>
          <cell r="F650" t="str">
            <v>m2</v>
          </cell>
          <cell r="G650">
            <v>444.41</v>
          </cell>
          <cell r="H650">
            <v>986.22</v>
          </cell>
          <cell r="I650" t="str">
            <v xml:space="preserve">5.2.4, 7.2 </v>
          </cell>
          <cell r="J650">
            <v>0</v>
          </cell>
        </row>
        <row r="651">
          <cell r="A651" t="str">
            <v>07-16-c-04</v>
          </cell>
          <cell r="B651" t="str">
            <v>Perf. 1st class brick wall 1/2 brick thick in ground522floor : Lime, cement, sand mortar 1:1:9</v>
          </cell>
          <cell r="C651" t="str">
            <v>100 Sft</v>
          </cell>
          <cell r="D651">
            <v>4130.16</v>
          </cell>
          <cell r="E651">
            <v>9096.0400000000009</v>
          </cell>
          <cell r="F651" t="str">
            <v>m2</v>
          </cell>
          <cell r="G651">
            <v>444.41</v>
          </cell>
          <cell r="H651">
            <v>978.73</v>
          </cell>
          <cell r="I651" t="str">
            <v xml:space="preserve">5.2.4, 7.2 </v>
          </cell>
          <cell r="J651">
            <v>0</v>
          </cell>
        </row>
        <row r="652">
          <cell r="A652" t="str">
            <v>07-16-c-05</v>
          </cell>
          <cell r="B652" t="str">
            <v>Perf. 1st class brick wall 1/2 brick thick in ground522floor : Lime, cement, sand mortar 1:1:10</v>
          </cell>
          <cell r="C652" t="str">
            <v>100 Sft</v>
          </cell>
          <cell r="D652">
            <v>4130.16</v>
          </cell>
          <cell r="E652">
            <v>9057.26</v>
          </cell>
          <cell r="F652" t="str">
            <v>m2</v>
          </cell>
          <cell r="G652">
            <v>444.41</v>
          </cell>
          <cell r="H652">
            <v>974.56</v>
          </cell>
          <cell r="I652" t="str">
            <v xml:space="preserve">5.2.4, 7.2 </v>
          </cell>
          <cell r="J652">
            <v>0</v>
          </cell>
        </row>
        <row r="653">
          <cell r="A653" t="str">
            <v>07-16-d</v>
          </cell>
          <cell r="B653" t="str">
            <v>Perf. 1st class brick wall 1/2 brick thick in ground522floor : Lime, sand mortar 1:2</v>
          </cell>
          <cell r="C653" t="str">
            <v>100 Sft</v>
          </cell>
          <cell r="D653">
            <v>4130.16</v>
          </cell>
          <cell r="E653">
            <v>9191.91</v>
          </cell>
          <cell r="F653" t="str">
            <v>m2</v>
          </cell>
          <cell r="G653">
            <v>444.41</v>
          </cell>
          <cell r="H653">
            <v>989.05</v>
          </cell>
          <cell r="I653" t="str">
            <v xml:space="preserve">5.2.3, 7.2 </v>
          </cell>
          <cell r="J653">
            <v>0</v>
          </cell>
        </row>
        <row r="654">
          <cell r="A654" t="str">
            <v>07-17-a</v>
          </cell>
          <cell r="B654" t="str">
            <v>Add extra on item No. 07-16 for 1st class brick work in First floor</v>
          </cell>
          <cell r="C654" t="str">
            <v>100 Sft</v>
          </cell>
          <cell r="D654">
            <v>591.38</v>
          </cell>
          <cell r="E654">
            <v>630.26</v>
          </cell>
          <cell r="F654" t="str">
            <v>m2</v>
          </cell>
          <cell r="G654">
            <v>63.63</v>
          </cell>
          <cell r="H654">
            <v>67.819999999999993</v>
          </cell>
          <cell r="I654">
            <v>0</v>
          </cell>
          <cell r="J654">
            <v>0</v>
          </cell>
        </row>
        <row r="655">
          <cell r="A655" t="str">
            <v>07-17-b</v>
          </cell>
          <cell r="B655" t="str">
            <v>Add extra on item No. 07-16 for 1st class brick work in Second floor</v>
          </cell>
          <cell r="C655" t="str">
            <v>100 Sft</v>
          </cell>
          <cell r="D655">
            <v>1369.5</v>
          </cell>
          <cell r="E655">
            <v>1408.38</v>
          </cell>
          <cell r="F655" t="str">
            <v>m2</v>
          </cell>
          <cell r="G655">
            <v>147.36000000000001</v>
          </cell>
          <cell r="H655">
            <v>151.54</v>
          </cell>
          <cell r="I655">
            <v>0</v>
          </cell>
          <cell r="J655">
            <v>0</v>
          </cell>
        </row>
        <row r="656">
          <cell r="A656" t="str">
            <v>07-17-c</v>
          </cell>
          <cell r="B656" t="str">
            <v>Add extra on item No. 07-16 for 1st class brick work in Third floor</v>
          </cell>
          <cell r="C656" t="str">
            <v>100 Sft</v>
          </cell>
          <cell r="D656">
            <v>2147.63</v>
          </cell>
          <cell r="E656">
            <v>2196.23</v>
          </cell>
          <cell r="F656" t="str">
            <v>m2</v>
          </cell>
          <cell r="G656">
            <v>231.08</v>
          </cell>
          <cell r="H656">
            <v>236.31</v>
          </cell>
          <cell r="I656">
            <v>0</v>
          </cell>
          <cell r="J656">
            <v>0</v>
          </cell>
        </row>
        <row r="657">
          <cell r="A657" t="str">
            <v>07-17-d</v>
          </cell>
          <cell r="B657" t="str">
            <v>Add extra on item No. 07-16 for 1st class brick work in Fourth &amp; subsequent floors.</v>
          </cell>
          <cell r="C657" t="str">
            <v>100 Sft</v>
          </cell>
          <cell r="D657">
            <v>3501.56</v>
          </cell>
          <cell r="E657">
            <v>3569.6</v>
          </cell>
          <cell r="F657" t="str">
            <v>m2</v>
          </cell>
          <cell r="G657">
            <v>376.77</v>
          </cell>
          <cell r="H657">
            <v>384.09</v>
          </cell>
          <cell r="I657">
            <v>0</v>
          </cell>
          <cell r="J657">
            <v>0</v>
          </cell>
        </row>
        <row r="658">
          <cell r="A658" t="str">
            <v>07-18-a</v>
          </cell>
          <cell r="B658" t="str">
            <v>Perf. 1st class brick wall 1 brick thick in ground floor : Mud mortar</v>
          </cell>
          <cell r="C658" t="str">
            <v>100 Sft</v>
          </cell>
          <cell r="D658">
            <v>4744.58</v>
          </cell>
          <cell r="E658">
            <v>13068.79</v>
          </cell>
          <cell r="F658" t="str">
            <v>m2</v>
          </cell>
          <cell r="G658">
            <v>510.52</v>
          </cell>
          <cell r="H658">
            <v>1406.2</v>
          </cell>
          <cell r="I658">
            <v>7.19</v>
          </cell>
          <cell r="J658">
            <v>0</v>
          </cell>
        </row>
        <row r="659">
          <cell r="A659" t="str">
            <v>07-18-b-01</v>
          </cell>
          <cell r="B659" t="str">
            <v>Perf. 1st class brick wall 1 brick thick in ground floor : Cement, sand mortar 1:2</v>
          </cell>
          <cell r="C659" t="str">
            <v>100 Sft</v>
          </cell>
          <cell r="D659">
            <v>6094.27</v>
          </cell>
          <cell r="E659">
            <v>17621.75</v>
          </cell>
          <cell r="F659" t="str">
            <v>m2</v>
          </cell>
          <cell r="G659">
            <v>655.74</v>
          </cell>
          <cell r="H659">
            <v>1896.1</v>
          </cell>
          <cell r="I659" t="str">
            <v>5.2.2 , 7.2</v>
          </cell>
          <cell r="J659">
            <v>0</v>
          </cell>
        </row>
        <row r="660">
          <cell r="A660" t="str">
            <v>07-18-b-02</v>
          </cell>
          <cell r="B660" t="str">
            <v>Perf. 1st class brick wall 1 brick thick in ground floor : Cement, sand mortar 1:3</v>
          </cell>
          <cell r="C660" t="str">
            <v>100 Sft</v>
          </cell>
          <cell r="D660">
            <v>6094.27</v>
          </cell>
          <cell r="E660">
            <v>16884.689999999999</v>
          </cell>
          <cell r="F660" t="str">
            <v>m2</v>
          </cell>
          <cell r="G660">
            <v>655.74</v>
          </cell>
          <cell r="H660">
            <v>1816.79</v>
          </cell>
          <cell r="I660" t="str">
            <v>5.2.2 , 7.2</v>
          </cell>
          <cell r="J660">
            <v>0</v>
          </cell>
        </row>
        <row r="661">
          <cell r="A661" t="str">
            <v>07-18-b-03</v>
          </cell>
          <cell r="B661" t="str">
            <v>Perf. 1st class brick wall 1 brick thick in ground floor : Cement, sand mortar 1:4</v>
          </cell>
          <cell r="C661" t="str">
            <v>100 Sft</v>
          </cell>
          <cell r="D661">
            <v>6094.27</v>
          </cell>
          <cell r="E661">
            <v>16442.45</v>
          </cell>
          <cell r="F661" t="str">
            <v>m2</v>
          </cell>
          <cell r="G661">
            <v>655.74</v>
          </cell>
          <cell r="H661">
            <v>1769.21</v>
          </cell>
          <cell r="I661" t="str">
            <v>5.2.2 , 7.2</v>
          </cell>
          <cell r="J661">
            <v>0</v>
          </cell>
        </row>
        <row r="662">
          <cell r="A662" t="str">
            <v>07-18-b-04</v>
          </cell>
          <cell r="B662" t="str">
            <v>Perf. 1st class brick wall 1 brick thick in ground floor : Cement, sand mortar 1:5</v>
          </cell>
          <cell r="C662" t="str">
            <v>100 Sft</v>
          </cell>
          <cell r="D662">
            <v>6094.27</v>
          </cell>
          <cell r="E662">
            <v>16147.63</v>
          </cell>
          <cell r="F662" t="str">
            <v>m2</v>
          </cell>
          <cell r="G662">
            <v>655.74</v>
          </cell>
          <cell r="H662">
            <v>1737.48</v>
          </cell>
          <cell r="I662" t="str">
            <v>5.2.2 , 7.2</v>
          </cell>
          <cell r="J662">
            <v>0</v>
          </cell>
        </row>
        <row r="663">
          <cell r="A663" t="str">
            <v>07-18-b-05</v>
          </cell>
          <cell r="B663" t="str">
            <v>Perf. 1st class brick wall 1 brick thick in ground floor : Cement, sand mortar 1:6</v>
          </cell>
          <cell r="C663" t="str">
            <v>100 Sft</v>
          </cell>
          <cell r="D663">
            <v>6094.27</v>
          </cell>
          <cell r="E663">
            <v>15939.67</v>
          </cell>
          <cell r="F663" t="str">
            <v>m2</v>
          </cell>
          <cell r="G663">
            <v>655.74</v>
          </cell>
          <cell r="H663">
            <v>1715.11</v>
          </cell>
          <cell r="I663" t="str">
            <v>5.2.2 , 7.2</v>
          </cell>
          <cell r="J663">
            <v>0</v>
          </cell>
        </row>
        <row r="664">
          <cell r="A664" t="str">
            <v>07-18-b-06</v>
          </cell>
          <cell r="B664" t="str">
            <v>Perf. 1st class brick wall 1 brick thick in ground floor : Cement, sand mortar 1:7</v>
          </cell>
          <cell r="C664" t="str">
            <v>100 Sft</v>
          </cell>
          <cell r="D664">
            <v>6094.27</v>
          </cell>
          <cell r="E664">
            <v>15779.25</v>
          </cell>
          <cell r="F664" t="str">
            <v>m2</v>
          </cell>
          <cell r="G664">
            <v>655.74</v>
          </cell>
          <cell r="H664">
            <v>1697.85</v>
          </cell>
          <cell r="I664" t="str">
            <v>5.2.2 , 7.2</v>
          </cell>
          <cell r="J664">
            <v>0</v>
          </cell>
        </row>
        <row r="665">
          <cell r="A665" t="str">
            <v>07-18-b-07</v>
          </cell>
          <cell r="B665" t="str">
            <v>Perf. 1st class brick wall 1 brick thick in ground floor : Cement, sand mortar 1:8</v>
          </cell>
          <cell r="C665" t="str">
            <v>100 Sft</v>
          </cell>
          <cell r="D665">
            <v>6094.27</v>
          </cell>
          <cell r="E665">
            <v>15653.87</v>
          </cell>
          <cell r="F665" t="str">
            <v>m2</v>
          </cell>
          <cell r="G665">
            <v>655.74</v>
          </cell>
          <cell r="H665">
            <v>1684.36</v>
          </cell>
          <cell r="I665" t="str">
            <v>5.2.2 , 7.2</v>
          </cell>
          <cell r="J665">
            <v>0</v>
          </cell>
        </row>
        <row r="666">
          <cell r="A666" t="str">
            <v>07-18-c-01</v>
          </cell>
          <cell r="B666" t="str">
            <v>Perf. 1st class brick wall 1 brick thick in ground floor : Lime, cement, sand mortar 1:1:6</v>
          </cell>
          <cell r="C666" t="str">
            <v>100 Sft</v>
          </cell>
          <cell r="D666">
            <v>6094.27</v>
          </cell>
          <cell r="E666">
            <v>16344.18</v>
          </cell>
          <cell r="F666" t="str">
            <v>m2</v>
          </cell>
          <cell r="G666">
            <v>655.74</v>
          </cell>
          <cell r="H666">
            <v>1758.63</v>
          </cell>
          <cell r="I666" t="str">
            <v>5.2.4 , 7.2</v>
          </cell>
          <cell r="J666">
            <v>0</v>
          </cell>
        </row>
        <row r="667">
          <cell r="A667" t="str">
            <v>07-18-c-02</v>
          </cell>
          <cell r="B667" t="str">
            <v>Perf. 1st class brick wall 1 brick thick in ground floor : Lime, cement, sand mortar 1:1:7</v>
          </cell>
          <cell r="C667" t="str">
            <v>100 Sft</v>
          </cell>
          <cell r="D667">
            <v>6094.27</v>
          </cell>
          <cell r="E667">
            <v>16157.88</v>
          </cell>
          <cell r="F667" t="str">
            <v>m2</v>
          </cell>
          <cell r="G667">
            <v>655.74</v>
          </cell>
          <cell r="H667">
            <v>1738.59</v>
          </cell>
          <cell r="I667" t="str">
            <v>5.2.4 , 7.2</v>
          </cell>
          <cell r="J667">
            <v>0</v>
          </cell>
        </row>
        <row r="668">
          <cell r="A668" t="str">
            <v>07-18-c-03</v>
          </cell>
          <cell r="B668" t="str">
            <v>Perf. 1st class brick wall 1 brick thick in ground floor : Lime, cement, sand mortar 1:1:8</v>
          </cell>
          <cell r="C668" t="str">
            <v>100 Sft</v>
          </cell>
          <cell r="D668">
            <v>6094.27</v>
          </cell>
          <cell r="E668">
            <v>16029.06</v>
          </cell>
          <cell r="F668" t="str">
            <v>m2</v>
          </cell>
          <cell r="G668">
            <v>655.74</v>
          </cell>
          <cell r="H668">
            <v>1724.73</v>
          </cell>
          <cell r="I668" t="str">
            <v>5.2.4 , 7.2</v>
          </cell>
          <cell r="J668">
            <v>0</v>
          </cell>
        </row>
        <row r="669">
          <cell r="A669" t="str">
            <v>07-18-c-04</v>
          </cell>
          <cell r="B669" t="str">
            <v>Perf. 1st class brick wall 1 brick thick in ground floor : Lime, cement, sand mortar 1:1:9</v>
          </cell>
          <cell r="C669" t="str">
            <v>100 Sft</v>
          </cell>
          <cell r="D669">
            <v>6094.27</v>
          </cell>
          <cell r="E669">
            <v>15893.39</v>
          </cell>
          <cell r="F669" t="str">
            <v>m2</v>
          </cell>
          <cell r="G669">
            <v>655.74</v>
          </cell>
          <cell r="H669">
            <v>1710.13</v>
          </cell>
          <cell r="I669" t="str">
            <v>5.2.4 , 7.2</v>
          </cell>
          <cell r="J669">
            <v>0</v>
          </cell>
        </row>
        <row r="670">
          <cell r="A670" t="str">
            <v>07-18-c-05</v>
          </cell>
          <cell r="B670" t="str">
            <v>Perf. 1st class brick wall 1 brick thick in ground floor : Lime, cement, sand mortar 1:1:10</v>
          </cell>
          <cell r="C670" t="str">
            <v>100 Sft</v>
          </cell>
          <cell r="D670">
            <v>6094.27</v>
          </cell>
          <cell r="E670">
            <v>15804.61</v>
          </cell>
          <cell r="F670" t="str">
            <v>m2</v>
          </cell>
          <cell r="G670">
            <v>655.74</v>
          </cell>
          <cell r="H670">
            <v>1700.58</v>
          </cell>
          <cell r="I670" t="str">
            <v>5.2.4 , 7.2</v>
          </cell>
          <cell r="J670">
            <v>0</v>
          </cell>
        </row>
        <row r="671">
          <cell r="A671" t="str">
            <v>07-18-d</v>
          </cell>
          <cell r="B671" t="str">
            <v>Perf. 1st class brick wall 1 brick thick in ground floor : Lime, sand mortar 1:2</v>
          </cell>
          <cell r="C671" t="str">
            <v>100 Sft</v>
          </cell>
          <cell r="D671">
            <v>6094.27</v>
          </cell>
          <cell r="E671">
            <v>16026.14</v>
          </cell>
          <cell r="F671" t="str">
            <v>m2</v>
          </cell>
          <cell r="G671">
            <v>655.74</v>
          </cell>
          <cell r="H671">
            <v>1724.41</v>
          </cell>
          <cell r="I671" t="str">
            <v>5.2.4 , 7.2</v>
          </cell>
          <cell r="J671">
            <v>0</v>
          </cell>
        </row>
        <row r="672">
          <cell r="A672" t="str">
            <v>07-19-a</v>
          </cell>
          <cell r="B672" t="str">
            <v>Add extra on item No. 07-18 for perf. 1st class brick work in First floor</v>
          </cell>
          <cell r="C672" t="str">
            <v>100 Sft</v>
          </cell>
          <cell r="D672">
            <v>890.8</v>
          </cell>
          <cell r="E672">
            <v>890.8</v>
          </cell>
          <cell r="F672" t="str">
            <v>m2</v>
          </cell>
          <cell r="G672">
            <v>95.85</v>
          </cell>
          <cell r="H672">
            <v>95.85</v>
          </cell>
          <cell r="I672">
            <v>0</v>
          </cell>
          <cell r="J672">
            <v>0</v>
          </cell>
        </row>
        <row r="673">
          <cell r="A673" t="str">
            <v>07-19-b</v>
          </cell>
          <cell r="B673" t="str">
            <v>Add extra on item No. 07-18 for perf. 1st class brick work in Second floor</v>
          </cell>
          <cell r="C673" t="str">
            <v>100 Sft</v>
          </cell>
          <cell r="D673">
            <v>2739</v>
          </cell>
          <cell r="E673">
            <v>2739</v>
          </cell>
          <cell r="F673" t="str">
            <v>m2</v>
          </cell>
          <cell r="G673">
            <v>294.72000000000003</v>
          </cell>
          <cell r="H673">
            <v>294.72000000000003</v>
          </cell>
          <cell r="I673">
            <v>0</v>
          </cell>
          <cell r="J673">
            <v>0</v>
          </cell>
        </row>
        <row r="674">
          <cell r="A674" t="str">
            <v>07-19-c</v>
          </cell>
          <cell r="B674" t="str">
            <v>Add extra on item No. 07-18 for perf. 1st class brick work in Third floor</v>
          </cell>
          <cell r="C674" t="str">
            <v>100 Sft</v>
          </cell>
          <cell r="D674">
            <v>4871.0600000000004</v>
          </cell>
          <cell r="E674">
            <v>4871.0600000000004</v>
          </cell>
          <cell r="F674" t="str">
            <v>m2</v>
          </cell>
          <cell r="G674">
            <v>524.13</v>
          </cell>
          <cell r="H674">
            <v>524.13</v>
          </cell>
          <cell r="I674">
            <v>0</v>
          </cell>
          <cell r="J674">
            <v>0</v>
          </cell>
        </row>
        <row r="675">
          <cell r="A675" t="str">
            <v>07-19-d</v>
          </cell>
          <cell r="B675" t="str">
            <v>Add extra on item No. 07-18 for perf. 1st class brck work in Fourth &amp; subsequent floors</v>
          </cell>
          <cell r="C675" t="str">
            <v>100 Sft</v>
          </cell>
          <cell r="D675">
            <v>7003.13</v>
          </cell>
          <cell r="E675">
            <v>7003.13</v>
          </cell>
          <cell r="F675" t="str">
            <v>m2</v>
          </cell>
          <cell r="G675">
            <v>753.54</v>
          </cell>
          <cell r="H675">
            <v>753.54</v>
          </cell>
          <cell r="I675">
            <v>0</v>
          </cell>
          <cell r="J675">
            <v>0</v>
          </cell>
        </row>
        <row r="676">
          <cell r="A676" t="str">
            <v>07-20-a</v>
          </cell>
          <cell r="B676" t="str">
            <v>Fire brick masonry in fire-clay mortar Upto 20 ft. height including all charges</v>
          </cell>
          <cell r="C676" t="str">
            <v>100 Cft</v>
          </cell>
          <cell r="D676">
            <v>8123.63</v>
          </cell>
          <cell r="E676">
            <v>22030.7</v>
          </cell>
          <cell r="F676" t="str">
            <v>m3</v>
          </cell>
          <cell r="G676">
            <v>2868.83</v>
          </cell>
          <cell r="H676">
            <v>7780.08</v>
          </cell>
          <cell r="I676" t="str">
            <v>7.2 , 7.3.4</v>
          </cell>
          <cell r="J676">
            <v>0</v>
          </cell>
        </row>
        <row r="677">
          <cell r="A677" t="str">
            <v>07-20-b</v>
          </cell>
          <cell r="B677" t="str">
            <v>Fire brick masonry in fire-clay mortar. Extra for522every 5 ft. additional height, or part thereof</v>
          </cell>
          <cell r="C677" t="str">
            <v>100 Cft</v>
          </cell>
          <cell r="D677">
            <v>1182.75</v>
          </cell>
          <cell r="E677">
            <v>1279.95</v>
          </cell>
          <cell r="F677" t="str">
            <v>m3</v>
          </cell>
          <cell r="G677">
            <v>417.68</v>
          </cell>
          <cell r="H677">
            <v>452.01</v>
          </cell>
          <cell r="I677" t="str">
            <v xml:space="preserve">5, 7.2 , </v>
          </cell>
          <cell r="J677">
            <v>0</v>
          </cell>
        </row>
        <row r="678">
          <cell r="A678" t="str">
            <v>07-21-a</v>
          </cell>
          <cell r="B678" t="str">
            <v>1st class brick wall laid in 1:3 c/s mortar reinfd5224.5" thick wall with hoop iron bonding 6" apart</v>
          </cell>
          <cell r="C678" t="str">
            <v>100 Sft</v>
          </cell>
          <cell r="D678">
            <v>2795.46</v>
          </cell>
          <cell r="E678">
            <v>11214.99</v>
          </cell>
          <cell r="F678" t="str">
            <v>m2</v>
          </cell>
          <cell r="G678">
            <v>300.79000000000002</v>
          </cell>
          <cell r="H678">
            <v>1206.73</v>
          </cell>
          <cell r="I678" t="str">
            <v xml:space="preserve">5.2.2, </v>
          </cell>
          <cell r="J678">
            <v>0</v>
          </cell>
        </row>
        <row r="679">
          <cell r="A679" t="str">
            <v>07-21-b</v>
          </cell>
          <cell r="B679" t="str">
            <v>1st class brick wall laid in 1:3 c/s mortar reinfd 4.5" thick wall with hoop iron bonding 12" apart</v>
          </cell>
          <cell r="C679" t="str">
            <v>100 Sft</v>
          </cell>
          <cell r="D679">
            <v>2795.46</v>
          </cell>
          <cell r="E679">
            <v>11200.54</v>
          </cell>
          <cell r="F679" t="str">
            <v>m2</v>
          </cell>
          <cell r="G679">
            <v>300.79000000000002</v>
          </cell>
          <cell r="H679">
            <v>1205.18</v>
          </cell>
          <cell r="I679" t="str">
            <v xml:space="preserve">5.2.2, </v>
          </cell>
          <cell r="J679">
            <v>0</v>
          </cell>
        </row>
        <row r="680">
          <cell r="A680" t="str">
            <v>07-21-c</v>
          </cell>
          <cell r="B680" t="str">
            <v>1st class brick wall laid in 1:3 c/s mortar reinfd 3" thick</v>
          </cell>
          <cell r="C680" t="str">
            <v>100 Sft</v>
          </cell>
          <cell r="D680">
            <v>2179.19</v>
          </cell>
          <cell r="E680">
            <v>7913.06</v>
          </cell>
          <cell r="F680" t="str">
            <v>m2</v>
          </cell>
          <cell r="G680">
            <v>234.48</v>
          </cell>
          <cell r="H680">
            <v>851.45</v>
          </cell>
          <cell r="I680" t="str">
            <v xml:space="preserve">5.2.2, </v>
          </cell>
          <cell r="J680">
            <v>0</v>
          </cell>
        </row>
        <row r="681">
          <cell r="A681" t="str">
            <v>07-21-d</v>
          </cell>
          <cell r="B681" t="str">
            <v>1st class brick wall laid in 1:3 c/s mortar reinfd 3" thick wall with hoop iron banding 12" apart</v>
          </cell>
          <cell r="C681" t="str">
            <v>100 Sft</v>
          </cell>
          <cell r="D681">
            <v>2222.3200000000002</v>
          </cell>
          <cell r="E681">
            <v>7941.76</v>
          </cell>
          <cell r="F681" t="str">
            <v>m2</v>
          </cell>
          <cell r="G681">
            <v>239.12</v>
          </cell>
          <cell r="H681">
            <v>854.53</v>
          </cell>
          <cell r="I681" t="str">
            <v xml:space="preserve">5.2.2, </v>
          </cell>
          <cell r="J681">
            <v>0</v>
          </cell>
        </row>
        <row r="682">
          <cell r="A682" t="str">
            <v>07-22</v>
          </cell>
          <cell r="B682" t="str">
            <v>Ghilafi work (1.5 brick thick wall)</v>
          </cell>
          <cell r="C682" t="str">
            <v>100 Cft</v>
          </cell>
          <cell r="D682">
            <v>8995.1299999999992</v>
          </cell>
          <cell r="E682">
            <v>20598.5</v>
          </cell>
          <cell r="F682" t="str">
            <v>m3</v>
          </cell>
          <cell r="G682">
            <v>3176.6</v>
          </cell>
          <cell r="H682">
            <v>7274.3</v>
          </cell>
          <cell r="I682" t="str">
            <v xml:space="preserve">7.1, 7.2 , </v>
          </cell>
          <cell r="J682">
            <v>0</v>
          </cell>
        </row>
        <row r="683">
          <cell r="A683" t="str">
            <v>07-23-a</v>
          </cell>
          <cell r="B683" t="str">
            <v>Dry brick pitching</v>
          </cell>
          <cell r="C683" t="str">
            <v>100 Cft</v>
          </cell>
          <cell r="D683">
            <v>3112.5</v>
          </cell>
          <cell r="E683">
            <v>19314.53</v>
          </cell>
          <cell r="F683" t="str">
            <v>m3</v>
          </cell>
          <cell r="G683">
            <v>1099.17</v>
          </cell>
          <cell r="H683">
            <v>6820.87</v>
          </cell>
          <cell r="I683" t="str">
            <v>7.1 , 7.2</v>
          </cell>
          <cell r="J683">
            <v>0</v>
          </cell>
        </row>
        <row r="684">
          <cell r="A684" t="str">
            <v>07-23-b</v>
          </cell>
          <cell r="B684" t="str">
            <v>Brick Paving (Single Course)</v>
          </cell>
          <cell r="C684" t="str">
            <v>100 Sft</v>
          </cell>
          <cell r="D684">
            <v>3342.67</v>
          </cell>
          <cell r="E684">
            <v>8355.48</v>
          </cell>
          <cell r="F684" t="str">
            <v>m2</v>
          </cell>
          <cell r="G684">
            <v>359.67</v>
          </cell>
          <cell r="H684">
            <v>899.05</v>
          </cell>
          <cell r="I684" t="str">
            <v>16.3.19</v>
          </cell>
          <cell r="J684">
            <v>0</v>
          </cell>
        </row>
        <row r="685">
          <cell r="A685" t="str">
            <v>07-23-c</v>
          </cell>
          <cell r="B685" t="str">
            <v>Brick Paving (Double Course)</v>
          </cell>
          <cell r="C685" t="str">
            <v>100 Sft</v>
          </cell>
          <cell r="D685">
            <v>6234.33</v>
          </cell>
          <cell r="E685">
            <v>14884.47</v>
          </cell>
          <cell r="F685" t="str">
            <v>m2</v>
          </cell>
          <cell r="G685">
            <v>670.81</v>
          </cell>
          <cell r="H685">
            <v>1601.57</v>
          </cell>
          <cell r="I685" t="str">
            <v>16.3.19</v>
          </cell>
          <cell r="J685">
            <v>0</v>
          </cell>
        </row>
        <row r="686">
          <cell r="A686" t="str">
            <v>07-24</v>
          </cell>
          <cell r="B686" t="str">
            <v>Sun dried bricks in mud mortar</v>
          </cell>
          <cell r="C686" t="str">
            <v>100 Cft</v>
          </cell>
          <cell r="D686">
            <v>5275.69</v>
          </cell>
          <cell r="E686">
            <v>12185.64</v>
          </cell>
          <cell r="F686" t="str">
            <v>m3</v>
          </cell>
          <cell r="G686">
            <v>1863.09</v>
          </cell>
          <cell r="H686">
            <v>4303.32</v>
          </cell>
          <cell r="I686">
            <v>7.15</v>
          </cell>
          <cell r="J686">
            <v>0</v>
          </cell>
        </row>
        <row r="687">
          <cell r="A687" t="str">
            <v>07-25</v>
          </cell>
          <cell r="B687" t="str">
            <v>Pise wall (mud walling)</v>
          </cell>
          <cell r="C687" t="str">
            <v>100 Cft</v>
          </cell>
          <cell r="D687">
            <v>2739</v>
          </cell>
          <cell r="E687">
            <v>4349.7700000000004</v>
          </cell>
          <cell r="F687" t="str">
            <v>m3</v>
          </cell>
          <cell r="G687">
            <v>967.27</v>
          </cell>
          <cell r="H687">
            <v>1536.11</v>
          </cell>
          <cell r="I687">
            <v>7.2</v>
          </cell>
          <cell r="J687">
            <v>0</v>
          </cell>
        </row>
        <row r="688">
          <cell r="A688" t="str">
            <v>07-26-a</v>
          </cell>
          <cell r="B688" t="str">
            <v>Eave brick moulded in 1:3 c/s mortar 3" thick drip course cornice</v>
          </cell>
          <cell r="C688" t="str">
            <v>100 Rft</v>
          </cell>
          <cell r="D688">
            <v>4233</v>
          </cell>
          <cell r="E688">
            <v>8837.2800000000007</v>
          </cell>
          <cell r="F688" t="str">
            <v>m</v>
          </cell>
          <cell r="G688">
            <v>138.88</v>
          </cell>
          <cell r="H688">
            <v>289.94</v>
          </cell>
          <cell r="I688">
            <v>7.11</v>
          </cell>
          <cell r="J688">
            <v>0</v>
          </cell>
        </row>
        <row r="689">
          <cell r="A689" t="str">
            <v>07-26-b</v>
          </cell>
          <cell r="B689" t="str">
            <v>Eave brick moulded in 1:3 c/s mortar 4.5" thick drip course cornice</v>
          </cell>
          <cell r="C689" t="str">
            <v>100 Rft</v>
          </cell>
          <cell r="D689">
            <v>4808.8100000000004</v>
          </cell>
          <cell r="E689">
            <v>11279.85</v>
          </cell>
          <cell r="F689" t="str">
            <v>m</v>
          </cell>
          <cell r="G689">
            <v>157.77000000000001</v>
          </cell>
          <cell r="H689">
            <v>370.07</v>
          </cell>
          <cell r="I689">
            <v>7.11</v>
          </cell>
          <cell r="J689">
            <v>0</v>
          </cell>
        </row>
        <row r="690">
          <cell r="A690" t="str">
            <v>07-26-c</v>
          </cell>
          <cell r="B690" t="str">
            <v>Eave brick moulded in 1:3 c/s mortar 4.5" thick eave brick with back brick</v>
          </cell>
          <cell r="C690" t="str">
            <v>100 Rft</v>
          </cell>
          <cell r="D690">
            <v>3999.56</v>
          </cell>
          <cell r="E690">
            <v>11060.52</v>
          </cell>
          <cell r="F690" t="str">
            <v>m</v>
          </cell>
          <cell r="G690">
            <v>131.22</v>
          </cell>
          <cell r="H690">
            <v>362.88</v>
          </cell>
          <cell r="I690">
            <v>7.11</v>
          </cell>
          <cell r="J690">
            <v>0</v>
          </cell>
        </row>
        <row r="691">
          <cell r="A691" t="str">
            <v>07-27-a</v>
          </cell>
          <cell r="B691" t="str">
            <v>Laying dressed or moulded brick cornices in c/s mortar, plaster or paint (1 brick)</v>
          </cell>
          <cell r="C691" t="str">
            <v>100 Rft</v>
          </cell>
          <cell r="D691">
            <v>4808.8100000000004</v>
          </cell>
          <cell r="E691">
            <v>7118.99</v>
          </cell>
          <cell r="F691" t="str">
            <v>m</v>
          </cell>
          <cell r="G691">
            <v>157.77000000000001</v>
          </cell>
          <cell r="H691">
            <v>233.56</v>
          </cell>
          <cell r="I691">
            <v>7.9</v>
          </cell>
          <cell r="J691">
            <v>0</v>
          </cell>
        </row>
        <row r="692">
          <cell r="A692" t="str">
            <v>07-27-b</v>
          </cell>
          <cell r="B692" t="str">
            <v>Laying dressed or moulded brick cornices c/s mortar, plaster or paint (2 brick)</v>
          </cell>
          <cell r="C692" t="str">
            <v>100 Rft</v>
          </cell>
          <cell r="D692">
            <v>7112.06</v>
          </cell>
          <cell r="E692">
            <v>14197.86</v>
          </cell>
          <cell r="F692" t="str">
            <v>m</v>
          </cell>
          <cell r="G692">
            <v>233.34</v>
          </cell>
          <cell r="H692">
            <v>465.81</v>
          </cell>
          <cell r="I692">
            <v>7.9</v>
          </cell>
          <cell r="J692">
            <v>0</v>
          </cell>
        </row>
        <row r="693">
          <cell r="A693" t="str">
            <v>07-27-c</v>
          </cell>
          <cell r="B693" t="str">
            <v>Laying dressed or moulded brick cornices c/s mortar, plaster or paint (3 brick)</v>
          </cell>
          <cell r="C693" t="str">
            <v>100 Rft</v>
          </cell>
          <cell r="D693">
            <v>9480.0499999999993</v>
          </cell>
          <cell r="E693">
            <v>21847.23</v>
          </cell>
          <cell r="F693" t="str">
            <v>m</v>
          </cell>
          <cell r="G693">
            <v>311.02999999999997</v>
          </cell>
          <cell r="H693">
            <v>716.77</v>
          </cell>
          <cell r="I693">
            <v>7.9</v>
          </cell>
          <cell r="J693">
            <v>0</v>
          </cell>
        </row>
        <row r="694">
          <cell r="A694" t="str">
            <v>07-27-d</v>
          </cell>
          <cell r="B694" t="str">
            <v>Laying dressed or moulded brick cornices c/s mortar, plaster or paint (4 brick)</v>
          </cell>
          <cell r="C694" t="str">
            <v>100 Rft</v>
          </cell>
          <cell r="D694">
            <v>11920.88</v>
          </cell>
          <cell r="E694">
            <v>29664.25</v>
          </cell>
          <cell r="F694" t="str">
            <v>m</v>
          </cell>
          <cell r="G694">
            <v>391.11</v>
          </cell>
          <cell r="H694">
            <v>973.24</v>
          </cell>
          <cell r="I694">
            <v>7.9</v>
          </cell>
          <cell r="J694">
            <v>0</v>
          </cell>
        </row>
        <row r="695">
          <cell r="A695" t="str">
            <v>07-28</v>
          </cell>
          <cell r="B695" t="str">
            <v>Cleaning bricks dismantled from kacha pacca masonry</v>
          </cell>
          <cell r="C695" t="str">
            <v>1000 No.</v>
          </cell>
          <cell r="D695">
            <v>809.25</v>
          </cell>
          <cell r="E695">
            <v>809.25</v>
          </cell>
          <cell r="F695" t="str">
            <v>1000 No.</v>
          </cell>
          <cell r="G695">
            <v>809.25</v>
          </cell>
          <cell r="H695">
            <v>809.25</v>
          </cell>
          <cell r="I695">
            <v>4.0999999999999996</v>
          </cell>
          <cell r="J695">
            <v>0</v>
          </cell>
        </row>
        <row r="696">
          <cell r="A696" t="str">
            <v>07-29</v>
          </cell>
          <cell r="B696" t="str">
            <v>Scraping bricks dismantled from 1st class masonry</v>
          </cell>
          <cell r="C696" t="str">
            <v>1000 No.</v>
          </cell>
          <cell r="D696">
            <v>1494</v>
          </cell>
          <cell r="E696">
            <v>1494</v>
          </cell>
          <cell r="F696" t="str">
            <v>1000 No.</v>
          </cell>
          <cell r="G696">
            <v>1494</v>
          </cell>
          <cell r="H696">
            <v>1494</v>
          </cell>
          <cell r="I696">
            <v>4.0999999999999996</v>
          </cell>
          <cell r="J696">
            <v>0</v>
          </cell>
        </row>
        <row r="697">
          <cell r="A697" t="str">
            <v>07-30</v>
          </cell>
          <cell r="B697" t="str">
            <v>Supplying and filling sand under floor or plugging in wells</v>
          </cell>
          <cell r="C697" t="str">
            <v>100 Cft</v>
          </cell>
          <cell r="D697">
            <v>248.44</v>
          </cell>
          <cell r="E697">
            <v>3656.51</v>
          </cell>
          <cell r="F697" t="str">
            <v>m3</v>
          </cell>
          <cell r="G697">
            <v>87.74</v>
          </cell>
          <cell r="H697">
            <v>1291.29</v>
          </cell>
          <cell r="I697">
            <v>3.1</v>
          </cell>
          <cell r="J697">
            <v>0</v>
          </cell>
        </row>
        <row r="698">
          <cell r="A698" t="str">
            <v>07-31</v>
          </cell>
          <cell r="B698" t="str">
            <v>Provide &amp; lay 2" thick &amp; 15" projected tile band, laid in 1:2 c/s mortar</v>
          </cell>
          <cell r="C698" t="str">
            <v>100 Rft</v>
          </cell>
          <cell r="D698">
            <v>12263.25</v>
          </cell>
          <cell r="E698">
            <v>13822.22</v>
          </cell>
          <cell r="F698" t="str">
            <v>m</v>
          </cell>
          <cell r="G698">
            <v>402.34</v>
          </cell>
          <cell r="H698">
            <v>453.48</v>
          </cell>
          <cell r="I698">
            <v>7.2</v>
          </cell>
          <cell r="J698">
            <v>0</v>
          </cell>
        </row>
        <row r="699">
          <cell r="A699" t="str">
            <v>07-32-a</v>
          </cell>
          <cell r="B699" t="str">
            <v>First class brick tiles clad by laying tiles in522stretcher course, in cement sand mortar 1:3</v>
          </cell>
          <cell r="C699" t="str">
            <v>100 Sft</v>
          </cell>
          <cell r="D699">
            <v>3177.86</v>
          </cell>
          <cell r="E699">
            <v>8122.61</v>
          </cell>
          <cell r="F699" t="str">
            <v>m2</v>
          </cell>
          <cell r="G699">
            <v>341.94</v>
          </cell>
          <cell r="H699">
            <v>873.99</v>
          </cell>
          <cell r="I699" t="str">
            <v xml:space="preserve">5.2.2, 7.7 </v>
          </cell>
          <cell r="J699" t="str">
            <v xml:space="preserve">This item is to be executed only on </v>
          </cell>
        </row>
        <row r="700">
          <cell r="A700" t="str">
            <v>07-32-b</v>
          </cell>
          <cell r="B700" t="str">
            <v>First class brick tiles clad by laying tiles in522stretcher course, in cement sand mortar 1:4</v>
          </cell>
          <cell r="C700" t="str">
            <v>100 Sft</v>
          </cell>
          <cell r="D700">
            <v>3177.86</v>
          </cell>
          <cell r="E700">
            <v>7887.61</v>
          </cell>
          <cell r="F700" t="str">
            <v>m2</v>
          </cell>
          <cell r="G700">
            <v>341.94</v>
          </cell>
          <cell r="H700">
            <v>848.71</v>
          </cell>
          <cell r="I700" t="str">
            <v xml:space="preserve">5.2.2, 7.7 </v>
          </cell>
          <cell r="J700">
            <v>0</v>
          </cell>
        </row>
        <row r="701">
          <cell r="A701" t="str">
            <v>07-33</v>
          </cell>
          <cell r="B701" t="str">
            <v>Chamfering sides of head regulators and masonry522walls to increase width</v>
          </cell>
          <cell r="C701" t="str">
            <v>100 Sft</v>
          </cell>
          <cell r="D701">
            <v>9203.7900000000009</v>
          </cell>
          <cell r="E701">
            <v>9203.7900000000009</v>
          </cell>
          <cell r="F701" t="str">
            <v>m2</v>
          </cell>
          <cell r="G701">
            <v>990.33</v>
          </cell>
          <cell r="H701">
            <v>990.33</v>
          </cell>
          <cell r="I701" t="str">
            <v>24.3.6.24.</v>
          </cell>
          <cell r="J701">
            <v>0</v>
          </cell>
        </row>
        <row r="702">
          <cell r="A702" t="str">
            <v>07-34</v>
          </cell>
          <cell r="B702" t="str">
            <v>Extra labour for drains of bath rooms etc</v>
          </cell>
          <cell r="C702" t="str">
            <v>100 Rft</v>
          </cell>
          <cell r="D702">
            <v>6879.81</v>
          </cell>
          <cell r="E702">
            <v>6879.81</v>
          </cell>
          <cell r="F702" t="str">
            <v>m</v>
          </cell>
          <cell r="G702">
            <v>225.72</v>
          </cell>
          <cell r="H702">
            <v>225.72</v>
          </cell>
          <cell r="I702">
            <v>0</v>
          </cell>
          <cell r="J702" t="str">
            <v>Payable in addition to brickwork</v>
          </cell>
        </row>
        <row r="703">
          <cell r="A703" t="str">
            <v>07-35</v>
          </cell>
          <cell r="B703" t="str">
            <v>Maroo corners</v>
          </cell>
          <cell r="C703" t="str">
            <v>Each</v>
          </cell>
          <cell r="D703">
            <v>299.42</v>
          </cell>
          <cell r="E703">
            <v>299.42</v>
          </cell>
          <cell r="F703" t="str">
            <v>Each</v>
          </cell>
          <cell r="G703">
            <v>299.42</v>
          </cell>
          <cell r="H703">
            <v>299.42</v>
          </cell>
          <cell r="I703">
            <v>0</v>
          </cell>
          <cell r="J703" t="str">
            <v>Payable in addition to brickwork</v>
          </cell>
        </row>
        <row r="704">
          <cell r="A704" t="str">
            <v>07-36-a</v>
          </cell>
          <cell r="B704" t="str">
            <v>Masonry with Facing/Special Bricks in cement sand mortar 1:2 upto 10 ft. height (4-1/2'' thick)</v>
          </cell>
          <cell r="C704" t="str">
            <v>100Cft</v>
          </cell>
          <cell r="D704">
            <v>8452.93</v>
          </cell>
          <cell r="E704">
            <v>35613.4</v>
          </cell>
          <cell r="F704" t="str">
            <v>m3</v>
          </cell>
          <cell r="G704">
            <v>2985.13</v>
          </cell>
          <cell r="H704">
            <v>12576.77</v>
          </cell>
          <cell r="I704" t="str">
            <v>7.1 , 7.2</v>
          </cell>
          <cell r="J704">
            <v>0</v>
          </cell>
        </row>
        <row r="705">
          <cell r="A705" t="str">
            <v>07-36-b</v>
          </cell>
          <cell r="B705" t="str">
            <v>Masonry using Facing/Special bricks in cement sand mortar 1:3 upto 10 ft. height (4-1/2'' thick)</v>
          </cell>
          <cell r="C705" t="str">
            <v>100Cft</v>
          </cell>
          <cell r="D705">
            <v>8250.6200000000008</v>
          </cell>
          <cell r="E705">
            <v>33937.269999999997</v>
          </cell>
          <cell r="F705" t="str">
            <v>m3</v>
          </cell>
          <cell r="G705">
            <v>2913.68</v>
          </cell>
          <cell r="H705">
            <v>11984.84</v>
          </cell>
          <cell r="I705" t="str">
            <v>7.1 , 7.2</v>
          </cell>
          <cell r="J705">
            <v>0</v>
          </cell>
        </row>
        <row r="706">
          <cell r="A706" t="str">
            <v>07-36-c</v>
          </cell>
          <cell r="B706" t="str">
            <v>Masonry using Facing/Special bricks in cement sand mortar 1:4 upto 10 ft. height (4-1/2'' thick)</v>
          </cell>
          <cell r="C706" t="str">
            <v>100Cft</v>
          </cell>
          <cell r="D706">
            <v>8250.6200000000008</v>
          </cell>
          <cell r="E706">
            <v>33052.480000000003</v>
          </cell>
          <cell r="F706" t="str">
            <v>m3</v>
          </cell>
          <cell r="G706">
            <v>2913.68</v>
          </cell>
          <cell r="H706">
            <v>11672.38</v>
          </cell>
          <cell r="I706" t="str">
            <v>7.1 , 7.2</v>
          </cell>
          <cell r="J706">
            <v>0</v>
          </cell>
        </row>
        <row r="707">
          <cell r="A707" t="str">
            <v>07-37</v>
          </cell>
          <cell r="B707" t="str">
            <v>Add extra on Item 07-38 for every 10 ft additional height or part thereof</v>
          </cell>
          <cell r="C707" t="str">
            <v>100Cft</v>
          </cell>
          <cell r="D707">
            <v>421.74</v>
          </cell>
          <cell r="E707">
            <v>434.38</v>
          </cell>
          <cell r="F707" t="str">
            <v>m3</v>
          </cell>
          <cell r="G707">
            <v>148.94</v>
          </cell>
          <cell r="H707">
            <v>153.4</v>
          </cell>
          <cell r="I707">
            <v>0</v>
          </cell>
          <cell r="J707">
            <v>0</v>
          </cell>
        </row>
        <row r="708">
          <cell r="A708" t="str">
            <v>07-38</v>
          </cell>
          <cell r="B708" t="str">
            <v>Masonry with /Special Bricks in 1:3 c/s mortar in circular core wall of Overhead Reservoir</v>
          </cell>
          <cell r="C708" t="str">
            <v>100Cft</v>
          </cell>
          <cell r="D708">
            <v>14666.1</v>
          </cell>
          <cell r="E708">
            <v>43065.54</v>
          </cell>
          <cell r="F708" t="str">
            <v>m3</v>
          </cell>
          <cell r="G708">
            <v>5179.29</v>
          </cell>
          <cell r="H708">
            <v>15208.47</v>
          </cell>
          <cell r="I708" t="str">
            <v>7.1 , 7.2</v>
          </cell>
          <cell r="J708">
            <v>0</v>
          </cell>
        </row>
        <row r="709">
          <cell r="A709" t="str">
            <v>07-39-a</v>
          </cell>
          <cell r="B709" t="str">
            <v>Providing and Fixing Face Work with Brick Tiles (Gutka) of size 2'' x 2'' x 9'' on interior, exterior wall with cement sand mortar 1:3 including ties and scaffolding complete in all respects.</v>
          </cell>
          <cell r="C709" t="str">
            <v>100 Sft</v>
          </cell>
          <cell r="D709">
            <v>1556.25</v>
          </cell>
          <cell r="E709">
            <v>20254.349999999999</v>
          </cell>
          <cell r="F709" t="str">
            <v>m2</v>
          </cell>
          <cell r="G709">
            <v>167.45</v>
          </cell>
          <cell r="H709">
            <v>2179.37</v>
          </cell>
          <cell r="I709" t="str">
            <v>7.1 , 7.2</v>
          </cell>
          <cell r="J709">
            <v>0</v>
          </cell>
        </row>
        <row r="710">
          <cell r="A710" t="str">
            <v>07-39-b</v>
          </cell>
          <cell r="B710" t="str">
            <v>Providing and Fixing Face Work with Brick Tiles (Gutka) of size 3'' x 3'' x 9'' on interior, exterior wall with cement sand mortar 1:3 including ties and scaffolding complete in all respects.</v>
          </cell>
          <cell r="C710" t="str">
            <v>100 Sft</v>
          </cell>
          <cell r="D710">
            <v>1556.25</v>
          </cell>
          <cell r="E710">
            <v>18895.18</v>
          </cell>
          <cell r="F710" t="str">
            <v>m2</v>
          </cell>
          <cell r="G710">
            <v>167.45</v>
          </cell>
          <cell r="H710">
            <v>2033.12</v>
          </cell>
          <cell r="I710" t="str">
            <v>7.1 , 7.2</v>
          </cell>
          <cell r="J710">
            <v>0</v>
          </cell>
        </row>
        <row r="711">
          <cell r="A711" t="str">
            <v>07-40-a</v>
          </cell>
          <cell r="B711" t="str">
            <v>Hollow Block Masonry in walls upto 20 feet height in 1:2 cement sand mortar using Hollow Block 16"x8"x8" factory manufactured with 1.5" wall thickness and strenght of 1200 psi.</v>
          </cell>
          <cell r="C711" t="str">
            <v>100Cft</v>
          </cell>
          <cell r="D711">
            <v>4264.13</v>
          </cell>
          <cell r="E711">
            <v>16284.39</v>
          </cell>
          <cell r="F711" t="str">
            <v>m3</v>
          </cell>
          <cell r="G711">
            <v>1505.86</v>
          </cell>
          <cell r="H711">
            <v>5750.78</v>
          </cell>
          <cell r="I711">
            <v>6.22</v>
          </cell>
          <cell r="J711">
            <v>0</v>
          </cell>
        </row>
        <row r="712">
          <cell r="A712" t="str">
            <v>07-40-b</v>
          </cell>
          <cell r="B712" t="str">
            <v>Hollow Block Masonry in walls upto 20 feet height in 1:3 cement sand mortar using Hollow Block 16"x8"x8" factory manufactured with 1.5" wall thickness and strenght of 1200 psi.</v>
          </cell>
          <cell r="C712" t="str">
            <v>100Cft</v>
          </cell>
          <cell r="D712">
            <v>4264.13</v>
          </cell>
          <cell r="E712">
            <v>15555.19</v>
          </cell>
          <cell r="F712" t="str">
            <v>m3</v>
          </cell>
          <cell r="G712">
            <v>1505.86</v>
          </cell>
          <cell r="H712">
            <v>5493.27</v>
          </cell>
          <cell r="I712">
            <v>6.22</v>
          </cell>
          <cell r="J712">
            <v>0</v>
          </cell>
        </row>
        <row r="713">
          <cell r="A713" t="str">
            <v>07-40-c</v>
          </cell>
          <cell r="B713" t="str">
            <v>Hollow Block Masonry in walls upto 20 feet height in 1:4 cement sand mortar using Hollow Block 16"x8"x8" factory manufactured with 1.5" wall thickness and strenght of 1200 psi.</v>
          </cell>
          <cell r="C713" t="str">
            <v>100Cft</v>
          </cell>
          <cell r="D713">
            <v>4264.13</v>
          </cell>
          <cell r="E713">
            <v>15105.08</v>
          </cell>
          <cell r="F713" t="str">
            <v>m3</v>
          </cell>
          <cell r="G713">
            <v>1505.86</v>
          </cell>
          <cell r="H713">
            <v>5334.31</v>
          </cell>
          <cell r="I713">
            <v>6.22</v>
          </cell>
          <cell r="J713">
            <v>0</v>
          </cell>
        </row>
        <row r="714">
          <cell r="A714" t="str">
            <v>07-40-d</v>
          </cell>
          <cell r="B714" t="str">
            <v>Hollow Block Masonry in walls upto 20 feet height in 1:5 cement sand mortar using Hollow Block 16"x8"x8" factory manufactured with 1.5" wall thickness and strenght of 1200 psi.</v>
          </cell>
          <cell r="C714" t="str">
            <v>100Cft</v>
          </cell>
          <cell r="D714">
            <v>4264.13</v>
          </cell>
          <cell r="E714">
            <v>14810.26</v>
          </cell>
          <cell r="F714" t="str">
            <v>m3</v>
          </cell>
          <cell r="G714">
            <v>1505.86</v>
          </cell>
          <cell r="H714">
            <v>5230.2</v>
          </cell>
          <cell r="I714">
            <v>6.22</v>
          </cell>
          <cell r="J714">
            <v>0</v>
          </cell>
        </row>
        <row r="715">
          <cell r="A715" t="str">
            <v>07-40-e</v>
          </cell>
          <cell r="B715" t="str">
            <v>Hollow Block Masonry in walls upto 20 feet height in 1:6cement sand mortar using Hollow Block 16"x8"x8" factory manufactured with 1.5" wall thickness and strenght of 1200 psi.</v>
          </cell>
          <cell r="C715" t="str">
            <v>100Cft</v>
          </cell>
          <cell r="D715">
            <v>4264.13</v>
          </cell>
          <cell r="E715">
            <v>14628.74</v>
          </cell>
          <cell r="F715" t="str">
            <v>m3</v>
          </cell>
          <cell r="G715">
            <v>1505.86</v>
          </cell>
          <cell r="H715">
            <v>5166.1000000000004</v>
          </cell>
          <cell r="I715">
            <v>6.22</v>
          </cell>
          <cell r="J715">
            <v>0</v>
          </cell>
        </row>
        <row r="716">
          <cell r="A716" t="str">
            <v>07-40-f</v>
          </cell>
          <cell r="B716" t="str">
            <v>Hollow Block Masonry in walls upto 20 feet height in 1:7 cement sand mortar using Hollow Block 16"x8"x8" factory manufactured with 1.5" wall thickness and strenght of 1200 psi.</v>
          </cell>
          <cell r="C716" t="str">
            <v>100Cft</v>
          </cell>
          <cell r="D716">
            <v>4264.13</v>
          </cell>
          <cell r="E716">
            <v>14447.23</v>
          </cell>
          <cell r="F716" t="str">
            <v>m3</v>
          </cell>
          <cell r="G716">
            <v>1505.86</v>
          </cell>
          <cell r="H716">
            <v>5102</v>
          </cell>
          <cell r="I716">
            <v>6.22</v>
          </cell>
          <cell r="J716">
            <v>0</v>
          </cell>
        </row>
        <row r="717">
          <cell r="A717" t="str">
            <v>07-40-g</v>
          </cell>
          <cell r="B717" t="str">
            <v>Hollow Block Masonry in walls upto 20 feet height in 1:8 cement sand mortar using Hollow Block 16"x8"x8" factory manufactured with 1.5" wall thickness and strenght of 1200 psi.</v>
          </cell>
          <cell r="C717" t="str">
            <v>100Cft</v>
          </cell>
          <cell r="D717">
            <v>4264.13</v>
          </cell>
          <cell r="E717">
            <v>14315.25</v>
          </cell>
          <cell r="F717" t="str">
            <v>m3</v>
          </cell>
          <cell r="G717">
            <v>1505.86</v>
          </cell>
          <cell r="H717">
            <v>5055.3900000000003</v>
          </cell>
          <cell r="I717">
            <v>6.22</v>
          </cell>
          <cell r="J717">
            <v>0</v>
          </cell>
        </row>
        <row r="718">
          <cell r="A718" t="str">
            <v>07-41-a</v>
          </cell>
          <cell r="B718" t="str">
            <v>Hollow Block Masonry in walls upto 20 feet height in 1:2 cement sand mortar using Hollow Block 16"x8"x6" factory manufactured with 1.5" wall thickness and strenght of 1200 psi.</v>
          </cell>
          <cell r="C718" t="str">
            <v>100Cft</v>
          </cell>
          <cell r="D718">
            <v>4984.3599999999997</v>
          </cell>
          <cell r="E718">
            <v>19578.18</v>
          </cell>
          <cell r="F718" t="str">
            <v>m3</v>
          </cell>
          <cell r="G718">
            <v>1760.21</v>
          </cell>
          <cell r="H718">
            <v>6913.98</v>
          </cell>
          <cell r="I718">
            <v>6.22</v>
          </cell>
          <cell r="J718">
            <v>0</v>
          </cell>
        </row>
        <row r="719">
          <cell r="A719" t="str">
            <v>07-41-b</v>
          </cell>
          <cell r="B719" t="str">
            <v>Hollow Block Masonry in walls upto 20 feet height in 1:3 cement sand mortar using Hollow Block 16"x8"x6" factory manufactured with 1.5" wall thickness and strenght of 1200 psi.</v>
          </cell>
          <cell r="C719" t="str">
            <v>100Cft</v>
          </cell>
          <cell r="D719">
            <v>4984.3599999999997</v>
          </cell>
          <cell r="E719">
            <v>18693.71</v>
          </cell>
          <cell r="F719" t="str">
            <v>m3</v>
          </cell>
          <cell r="G719">
            <v>1760.21</v>
          </cell>
          <cell r="H719">
            <v>6601.63</v>
          </cell>
          <cell r="I719">
            <v>6.22</v>
          </cell>
          <cell r="J719">
            <v>0</v>
          </cell>
        </row>
        <row r="720">
          <cell r="A720" t="str">
            <v>07-41-c</v>
          </cell>
          <cell r="B720" t="str">
            <v>Hollow Block Masonry in walls upto 20 feet height in 1:4 cement sand mortar using Hollow Block 16"x8"x6" factory manufactured with 1.5" wall thickness and strenght of 1200 psi.</v>
          </cell>
          <cell r="C720" t="str">
            <v>100Cft</v>
          </cell>
          <cell r="D720">
            <v>4984.3599999999997</v>
          </cell>
          <cell r="E720">
            <v>18163.02</v>
          </cell>
          <cell r="F720" t="str">
            <v>m3</v>
          </cell>
          <cell r="G720">
            <v>1760.21</v>
          </cell>
          <cell r="H720">
            <v>6414.22</v>
          </cell>
          <cell r="I720">
            <v>6.22</v>
          </cell>
          <cell r="J720">
            <v>0</v>
          </cell>
        </row>
        <row r="721">
          <cell r="A721" t="str">
            <v>07-41-d</v>
          </cell>
          <cell r="B721" t="str">
            <v>Hollow Block Masonry in walls upto 20 feet height in 1:5 cement sand mortar using Hollow Block 16"x8"x6" factory manufactured with 1.5" wall thickness and strenght of 1200 psi.</v>
          </cell>
          <cell r="C721" t="str">
            <v>100Cft</v>
          </cell>
          <cell r="D721">
            <v>4984.3599999999997</v>
          </cell>
          <cell r="E721">
            <v>17809.23</v>
          </cell>
          <cell r="F721" t="str">
            <v>m3</v>
          </cell>
          <cell r="G721">
            <v>1760.21</v>
          </cell>
          <cell r="H721">
            <v>6289.28</v>
          </cell>
          <cell r="I721">
            <v>6.22</v>
          </cell>
          <cell r="J721">
            <v>0</v>
          </cell>
        </row>
        <row r="722">
          <cell r="A722" t="str">
            <v>07-41-e</v>
          </cell>
          <cell r="B722" t="str">
            <v>Hollow Block Masonry in walls upto 20 feet height in 1:6 cement sand mortar using Hollow Block 16"x8"x6" factory manufactured with 1.5" wall thickness and strenght of 1200 psi.</v>
          </cell>
          <cell r="C722" t="str">
            <v>100Cft</v>
          </cell>
          <cell r="D722">
            <v>4984.3599999999997</v>
          </cell>
          <cell r="E722">
            <v>17557.84</v>
          </cell>
          <cell r="F722" t="str">
            <v>m3</v>
          </cell>
          <cell r="G722">
            <v>1760.21</v>
          </cell>
          <cell r="H722">
            <v>6200.5</v>
          </cell>
          <cell r="I722">
            <v>6.22</v>
          </cell>
          <cell r="J722">
            <v>0</v>
          </cell>
        </row>
        <row r="723">
          <cell r="A723" t="str">
            <v>07-41-f</v>
          </cell>
          <cell r="B723" t="str">
            <v>Hollow Block Masonry in walls upto 20 feet height in 1:7 cement sand mortar using Hollow Block 16"x8"x6" factory manufactured with 1.5" wall thickness and strenght of 1200 psi.</v>
          </cell>
          <cell r="C723" t="str">
            <v>100Cft</v>
          </cell>
          <cell r="D723">
            <v>4984.3599999999997</v>
          </cell>
          <cell r="E723">
            <v>17371.71</v>
          </cell>
          <cell r="F723" t="str">
            <v>m3</v>
          </cell>
          <cell r="G723">
            <v>1760.21</v>
          </cell>
          <cell r="H723">
            <v>6134.77</v>
          </cell>
          <cell r="I723">
            <v>6.22</v>
          </cell>
          <cell r="J723">
            <v>0</v>
          </cell>
        </row>
        <row r="724">
          <cell r="A724" t="str">
            <v>07-41-g</v>
          </cell>
          <cell r="B724" t="str">
            <v>Hollow Block Masonry in walls upto 20 feet height in 1:8 cement sand mortar using Hollow Block 16"x8"x6" factory manufactured with 1.5" wall thickness and strenght of 1200 psi.</v>
          </cell>
          <cell r="C724" t="str">
            <v>100Cft</v>
          </cell>
          <cell r="D724">
            <v>4984.3599999999997</v>
          </cell>
          <cell r="E724">
            <v>17219.580000000002</v>
          </cell>
          <cell r="F724" t="str">
            <v>m3</v>
          </cell>
          <cell r="G724">
            <v>1760.21</v>
          </cell>
          <cell r="H724">
            <v>6081.04</v>
          </cell>
          <cell r="I724">
            <v>6.22</v>
          </cell>
          <cell r="J724">
            <v>0</v>
          </cell>
        </row>
        <row r="725">
          <cell r="A725" t="str">
            <v>07-42-a</v>
          </cell>
          <cell r="B725" t="str">
            <v>Hollow Block Masonry in walls upto 20 feet height in 1:2 cement sand mortar using Hollow Block 16"x8"x4" factory manufactured with 1.25" wall thickness and strenght of 1200 psi.</v>
          </cell>
          <cell r="C725" t="str">
            <v>100Cft</v>
          </cell>
          <cell r="D725">
            <v>5754.39</v>
          </cell>
          <cell r="E725">
            <v>28923.33</v>
          </cell>
          <cell r="F725" t="str">
            <v>m3</v>
          </cell>
          <cell r="G725">
            <v>2032.15</v>
          </cell>
          <cell r="H725">
            <v>10214.19</v>
          </cell>
          <cell r="I725">
            <v>6.22</v>
          </cell>
          <cell r="J725">
            <v>0</v>
          </cell>
        </row>
        <row r="726">
          <cell r="A726" t="str">
            <v>07-42-b</v>
          </cell>
          <cell r="B726" t="str">
            <v>Hollow Block Masonry in walls upto 20 feet height in 1:3 cement sand mortar using Hollow Block 16"x8"x4" factory manufactured with 1.25" wall thickness and strenght of 1200 psi.</v>
          </cell>
          <cell r="C726" t="str">
            <v>100Cft</v>
          </cell>
          <cell r="D726">
            <v>5754.39</v>
          </cell>
          <cell r="E726">
            <v>27893.02</v>
          </cell>
          <cell r="F726" t="str">
            <v>m3</v>
          </cell>
          <cell r="G726">
            <v>2032.15</v>
          </cell>
          <cell r="H726">
            <v>9850.34</v>
          </cell>
          <cell r="I726">
            <v>6.22</v>
          </cell>
          <cell r="J726">
            <v>0</v>
          </cell>
        </row>
        <row r="727">
          <cell r="A727" t="str">
            <v>07-42-c</v>
          </cell>
          <cell r="B727" t="str">
            <v>Hollow Block Masonry in walls upto 20 feet height in 1:4 cement sand mortar using Hollow Block 16"x8"x4" factory manufactured with 1.25" wall thickness and strenght of 1200 psi.</v>
          </cell>
          <cell r="C727" t="str">
            <v>100Cft</v>
          </cell>
          <cell r="D727">
            <v>5754.39</v>
          </cell>
          <cell r="E727">
            <v>27272.31</v>
          </cell>
          <cell r="F727" t="str">
            <v>m3</v>
          </cell>
          <cell r="G727">
            <v>2032.15</v>
          </cell>
          <cell r="H727">
            <v>9631.1299999999992</v>
          </cell>
          <cell r="I727">
            <v>6.22</v>
          </cell>
          <cell r="J727">
            <v>0</v>
          </cell>
        </row>
        <row r="728">
          <cell r="A728" t="str">
            <v>07-42-d</v>
          </cell>
          <cell r="B728" t="str">
            <v>Hollow Block Masonry in walls upto 20 feet height in 1:5 cement sand mortar using Hollow Block 16"x8"x4" factory manufactured with 1.25" wall thickness and strenght of 1200 psi.</v>
          </cell>
          <cell r="C728" t="str">
            <v>100Cft</v>
          </cell>
          <cell r="D728">
            <v>5754.39</v>
          </cell>
          <cell r="E728">
            <v>26859.55</v>
          </cell>
          <cell r="F728" t="str">
            <v>m3</v>
          </cell>
          <cell r="G728">
            <v>2032.15</v>
          </cell>
          <cell r="H728">
            <v>9485.3700000000008</v>
          </cell>
          <cell r="I728">
            <v>6.22</v>
          </cell>
          <cell r="J728">
            <v>0</v>
          </cell>
        </row>
        <row r="729">
          <cell r="A729" t="str">
            <v>07-42-e</v>
          </cell>
          <cell r="B729" t="str">
            <v>Hollow Block Masonry in walls upto 20 feet height in 1:6 cement sand mortar using Hollow Block 16"x8"x4" factory manufactured with 1.25" wall thickness and strenght of 1200 psi.</v>
          </cell>
          <cell r="C729" t="str">
            <v>100Cft</v>
          </cell>
          <cell r="D729">
            <v>5754.39</v>
          </cell>
          <cell r="E729">
            <v>26572.49</v>
          </cell>
          <cell r="F729" t="str">
            <v>m3</v>
          </cell>
          <cell r="G729">
            <v>2032.15</v>
          </cell>
          <cell r="H729">
            <v>9384</v>
          </cell>
          <cell r="I729">
            <v>6.22</v>
          </cell>
          <cell r="J729">
            <v>0</v>
          </cell>
        </row>
        <row r="730">
          <cell r="A730" t="str">
            <v>07-42-f</v>
          </cell>
          <cell r="B730" t="str">
            <v>Hollow Block Masonry in walls upto 20 feet height in 1:7 cement sand mortar using Hollow Block 16"x8"x4" factory manufactured with 1.25" wall thickness and strenght of 1200 psi.</v>
          </cell>
          <cell r="C730" t="str">
            <v>100Cft</v>
          </cell>
          <cell r="D730">
            <v>5754.39</v>
          </cell>
          <cell r="E730">
            <v>26350.69</v>
          </cell>
          <cell r="F730" t="str">
            <v>m3</v>
          </cell>
          <cell r="G730">
            <v>2032.15</v>
          </cell>
          <cell r="H730">
            <v>9305.67</v>
          </cell>
          <cell r="I730">
            <v>6.22</v>
          </cell>
          <cell r="J730">
            <v>0</v>
          </cell>
        </row>
        <row r="731">
          <cell r="A731" t="str">
            <v>07-42-g</v>
          </cell>
          <cell r="B731" t="str">
            <v>Hollow Block Masonry in walls upto 20 feet height in 1:8 cement sand mortar using Hollow Block 16"x8"x4" factory manufactured with 1.25" wall thickness and strenght of 1200 psi.</v>
          </cell>
          <cell r="C731" t="str">
            <v>100Cft</v>
          </cell>
          <cell r="D731">
            <v>5754.39</v>
          </cell>
          <cell r="E731">
            <v>26167.5</v>
          </cell>
          <cell r="F731" t="str">
            <v>m3</v>
          </cell>
          <cell r="G731">
            <v>2032.15</v>
          </cell>
          <cell r="H731">
            <v>9240.9699999999993</v>
          </cell>
          <cell r="I731">
            <v>6.22</v>
          </cell>
          <cell r="J731">
            <v>0</v>
          </cell>
        </row>
        <row r="732">
          <cell r="A732" t="str">
            <v>07-43-a</v>
          </cell>
          <cell r="B732" t="str">
            <v>Solid Block Masonry in walls upto 20 feet height in 1:2 cement sand mortar using 16"x8"x8" factory manufactured solid blocks with strength of 2100 psi.</v>
          </cell>
          <cell r="C732" t="str">
            <v>100Cft</v>
          </cell>
          <cell r="D732">
            <v>4264.13</v>
          </cell>
          <cell r="E732">
            <v>18848.5</v>
          </cell>
          <cell r="F732" t="str">
            <v>m3</v>
          </cell>
          <cell r="G732">
            <v>1505.86</v>
          </cell>
          <cell r="H732">
            <v>6656.29</v>
          </cell>
          <cell r="I732">
            <v>6.21</v>
          </cell>
          <cell r="J732">
            <v>0</v>
          </cell>
        </row>
        <row r="733">
          <cell r="A733" t="str">
            <v>07-43-b</v>
          </cell>
          <cell r="B733" t="str">
            <v>Solid Block Masonry in walls upto 20 feet height in 1:3 cement sand mortar using 16"x8"x8" factory manufactured solid blocks with strength of 2100 psi.</v>
          </cell>
          <cell r="C733" t="str">
            <v>100Cft</v>
          </cell>
          <cell r="D733">
            <v>4264.13</v>
          </cell>
          <cell r="E733">
            <v>18119.3</v>
          </cell>
          <cell r="F733" t="str">
            <v>m3</v>
          </cell>
          <cell r="G733">
            <v>1505.86</v>
          </cell>
          <cell r="H733">
            <v>6398.78</v>
          </cell>
          <cell r="I733">
            <v>6.21</v>
          </cell>
          <cell r="J733">
            <v>0</v>
          </cell>
        </row>
        <row r="734">
          <cell r="A734" t="str">
            <v>07-43-c</v>
          </cell>
          <cell r="B734" t="str">
            <v>Solid Block Masonry in walls upto 20 feet height in 1:4 cement sand mortar using 16"x8"x8" factory manufactured solid blocks with strength of 2100 psi.</v>
          </cell>
          <cell r="C734" t="str">
            <v>100Cft</v>
          </cell>
          <cell r="D734">
            <v>4264.13</v>
          </cell>
          <cell r="E734">
            <v>17669.2</v>
          </cell>
          <cell r="F734" t="str">
            <v>m3</v>
          </cell>
          <cell r="G734">
            <v>1505.86</v>
          </cell>
          <cell r="H734">
            <v>6239.83</v>
          </cell>
          <cell r="I734">
            <v>6.21</v>
          </cell>
          <cell r="J734">
            <v>0</v>
          </cell>
        </row>
        <row r="735">
          <cell r="A735" t="str">
            <v>07-43-d</v>
          </cell>
          <cell r="B735" t="str">
            <v>Solid Block Masonry in walls upto 20 feet height in 1:5 cement sand mortar using 16"x8"x8" factory manufactured solid blocks with strength of 2100 psi.</v>
          </cell>
          <cell r="C735" t="str">
            <v>100Cft</v>
          </cell>
          <cell r="D735">
            <v>4264.13</v>
          </cell>
          <cell r="E735">
            <v>17374.37</v>
          </cell>
          <cell r="F735" t="str">
            <v>m3</v>
          </cell>
          <cell r="G735">
            <v>1505.86</v>
          </cell>
          <cell r="H735">
            <v>6135.71</v>
          </cell>
          <cell r="I735">
            <v>6.21</v>
          </cell>
          <cell r="J735">
            <v>0</v>
          </cell>
        </row>
        <row r="736">
          <cell r="A736" t="str">
            <v>07-43-e</v>
          </cell>
          <cell r="B736" t="str">
            <v>Solid Block Masonry in walls upto 20 feet height in 1:6 cement sand mortar using 16"x8"x8" factory manufactured solid blocks with strength of 2100 psi.</v>
          </cell>
          <cell r="C736" t="str">
            <v>100Cft</v>
          </cell>
          <cell r="D736">
            <v>4264.13</v>
          </cell>
          <cell r="E736">
            <v>17192.86</v>
          </cell>
          <cell r="F736" t="str">
            <v>m3</v>
          </cell>
          <cell r="G736">
            <v>1505.86</v>
          </cell>
          <cell r="H736">
            <v>6071.61</v>
          </cell>
          <cell r="I736">
            <v>6.21</v>
          </cell>
          <cell r="J736">
            <v>0</v>
          </cell>
        </row>
        <row r="737">
          <cell r="A737" t="str">
            <v>07-43-f</v>
          </cell>
          <cell r="B737" t="str">
            <v>Solid Block Masonry in walls upto 20 feet height in 1:7 cement sand mortar using 16"x8"x8" factory manufactured solid blocks with strength of 2100 psi.</v>
          </cell>
          <cell r="C737" t="str">
            <v>100Cft</v>
          </cell>
          <cell r="D737">
            <v>4264.13</v>
          </cell>
          <cell r="E737">
            <v>17011.34</v>
          </cell>
          <cell r="F737" t="str">
            <v>m3</v>
          </cell>
          <cell r="G737">
            <v>1505.86</v>
          </cell>
          <cell r="H737">
            <v>6007.5</v>
          </cell>
          <cell r="I737">
            <v>6.21</v>
          </cell>
          <cell r="J737">
            <v>0</v>
          </cell>
        </row>
        <row r="738">
          <cell r="A738" t="str">
            <v>07-43-g</v>
          </cell>
          <cell r="B738" t="str">
            <v>Solid Block Masonry in walls upto 20 feet height in 1:8 cement sand mortar using 16"x8"x8" factory manufactured solid blocks with strength of 2100 psi.</v>
          </cell>
          <cell r="C738" t="str">
            <v>100Cft</v>
          </cell>
          <cell r="D738">
            <v>4264.13</v>
          </cell>
          <cell r="E738">
            <v>16879.36</v>
          </cell>
          <cell r="F738" t="str">
            <v>m3</v>
          </cell>
          <cell r="G738">
            <v>1505.86</v>
          </cell>
          <cell r="H738">
            <v>5960.9</v>
          </cell>
          <cell r="I738">
            <v>6.21</v>
          </cell>
          <cell r="J738">
            <v>0</v>
          </cell>
        </row>
        <row r="739">
          <cell r="A739" t="str">
            <v>07-44-a</v>
          </cell>
          <cell r="B739" t="str">
            <v>Solid Block Masonry in walls upto 20 feet height in 1:2 cement sand mortar using 16"x8"x6" factory manufactured solid blocks with strength of 1900 psi.</v>
          </cell>
          <cell r="C739" t="str">
            <v>100Cft</v>
          </cell>
          <cell r="D739">
            <v>4984.3599999999997</v>
          </cell>
          <cell r="E739">
            <v>20902.41</v>
          </cell>
          <cell r="F739" t="str">
            <v>m3</v>
          </cell>
          <cell r="G739">
            <v>1760.21</v>
          </cell>
          <cell r="H739">
            <v>7381.62</v>
          </cell>
          <cell r="I739">
            <v>6.21</v>
          </cell>
          <cell r="J739">
            <v>0</v>
          </cell>
        </row>
        <row r="740">
          <cell r="A740" t="str">
            <v>07-44-b</v>
          </cell>
          <cell r="B740" t="str">
            <v>Solid Block Masonry in walls upto 20 feet height in 1:3 cement sand mortar using 16"x8"x6" factory manufactured solid blocks with strength of 1900 psi.</v>
          </cell>
          <cell r="C740" t="str">
            <v>100Cft</v>
          </cell>
          <cell r="D740">
            <v>4984.3599999999997</v>
          </cell>
          <cell r="E740">
            <v>20017.939999999999</v>
          </cell>
          <cell r="F740" t="str">
            <v>m3</v>
          </cell>
          <cell r="G740">
            <v>1760.21</v>
          </cell>
          <cell r="H740">
            <v>7069.28</v>
          </cell>
          <cell r="I740">
            <v>6.21</v>
          </cell>
          <cell r="J740">
            <v>0</v>
          </cell>
        </row>
        <row r="741">
          <cell r="A741" t="str">
            <v>07-44-c</v>
          </cell>
          <cell r="B741" t="str">
            <v>Solid Block Masonry in walls upto 20 feet height in 1:4 cement sand mortar using 16"x8"x6" factory manufactured solid blocks with strength of 1900 psi.</v>
          </cell>
          <cell r="C741" t="str">
            <v>100Cft</v>
          </cell>
          <cell r="D741">
            <v>4984.3599999999997</v>
          </cell>
          <cell r="E741">
            <v>19487.25</v>
          </cell>
          <cell r="F741" t="str">
            <v>m3</v>
          </cell>
          <cell r="G741">
            <v>1760.21</v>
          </cell>
          <cell r="H741">
            <v>6881.86</v>
          </cell>
          <cell r="I741">
            <v>6.21</v>
          </cell>
          <cell r="J741">
            <v>0</v>
          </cell>
        </row>
        <row r="742">
          <cell r="A742" t="str">
            <v>07-44-d</v>
          </cell>
          <cell r="B742" t="str">
            <v>Solid Block Masonry in walls upto 20 feet height in 1:5 cement sand mortar using 16"x8"x6" factory manufactured solid blocks with strength of 1900 psi.</v>
          </cell>
          <cell r="C742" t="str">
            <v>100Cft</v>
          </cell>
          <cell r="D742">
            <v>4984.3599999999997</v>
          </cell>
          <cell r="E742">
            <v>19133.46</v>
          </cell>
          <cell r="F742" t="str">
            <v>m3</v>
          </cell>
          <cell r="G742">
            <v>1760.21</v>
          </cell>
          <cell r="H742">
            <v>6756.92</v>
          </cell>
          <cell r="I742">
            <v>6.21</v>
          </cell>
          <cell r="J742">
            <v>0</v>
          </cell>
        </row>
        <row r="743">
          <cell r="A743" t="str">
            <v>07-44-e</v>
          </cell>
          <cell r="B743" t="str">
            <v>Solid Block Masonry in walls upto 20 feet height in 1:6 cement sand mortar using 16"x8"x6" factory manufactured solid blocks with strength of 1900 psi.</v>
          </cell>
          <cell r="C743" t="str">
            <v>100Cft</v>
          </cell>
          <cell r="D743">
            <v>4984.3599999999997</v>
          </cell>
          <cell r="E743">
            <v>18882.07</v>
          </cell>
          <cell r="F743" t="str">
            <v>m3</v>
          </cell>
          <cell r="G743">
            <v>1760.21</v>
          </cell>
          <cell r="H743">
            <v>6668.15</v>
          </cell>
          <cell r="I743">
            <v>6.21</v>
          </cell>
          <cell r="J743">
            <v>0</v>
          </cell>
        </row>
        <row r="744">
          <cell r="A744" t="str">
            <v>07-44-f</v>
          </cell>
          <cell r="B744" t="str">
            <v>Solid Block Masonry in walls upto 20 feet height in 1:7 cement sand mortar using 16"x8"x6" factory manufactured solid blocks with strength of 1900 psi.</v>
          </cell>
          <cell r="C744" t="str">
            <v>100Cft</v>
          </cell>
          <cell r="D744">
            <v>4984.3599999999997</v>
          </cell>
          <cell r="E744">
            <v>18695.939999999999</v>
          </cell>
          <cell r="F744" t="str">
            <v>m3</v>
          </cell>
          <cell r="G744">
            <v>1760.21</v>
          </cell>
          <cell r="H744">
            <v>6602.42</v>
          </cell>
          <cell r="I744">
            <v>6.21</v>
          </cell>
          <cell r="J744">
            <v>0</v>
          </cell>
        </row>
        <row r="745">
          <cell r="A745" t="str">
            <v>07-44-g</v>
          </cell>
          <cell r="B745" t="str">
            <v>Solid Block Masonry in walls upto 20 feet height in 1:8 cement sand mortar using 16"x8"x6" factory manufactured solid blocks with strength of 1900 psi.</v>
          </cell>
          <cell r="C745" t="str">
            <v>100Cft</v>
          </cell>
          <cell r="D745">
            <v>4984.3599999999997</v>
          </cell>
          <cell r="E745">
            <v>18543.810000000001</v>
          </cell>
          <cell r="F745" t="str">
            <v>m3</v>
          </cell>
          <cell r="G745">
            <v>1760.21</v>
          </cell>
          <cell r="H745">
            <v>6548.69</v>
          </cell>
          <cell r="I745">
            <v>6.21</v>
          </cell>
          <cell r="J745">
            <v>0</v>
          </cell>
        </row>
        <row r="746">
          <cell r="A746" t="str">
            <v>07-45-a</v>
          </cell>
          <cell r="B746" t="str">
            <v>Solid Block Masonry in walls upto 20 feet height in 1:2 cement sand mortar using 16"x8"x4" factory manufactured solid blocks with strength of 1800 psi.</v>
          </cell>
          <cell r="C746" t="str">
            <v>100Cft</v>
          </cell>
          <cell r="D746">
            <v>5754.39</v>
          </cell>
          <cell r="E746">
            <v>25972.87</v>
          </cell>
          <cell r="F746" t="str">
            <v>m3</v>
          </cell>
          <cell r="G746">
            <v>2032.15</v>
          </cell>
          <cell r="H746">
            <v>9172.24</v>
          </cell>
          <cell r="I746">
            <v>6.21</v>
          </cell>
          <cell r="J746">
            <v>0</v>
          </cell>
        </row>
        <row r="747">
          <cell r="A747" t="str">
            <v>07-45-b</v>
          </cell>
          <cell r="B747" t="str">
            <v>Solid Block Masonry in walls upto 20 feet height in 1:3 cement sand mortar using 16"x8"x4" factory manufactured solid blocks with strength of 1800 psi.</v>
          </cell>
          <cell r="C747" t="str">
            <v>100Cft</v>
          </cell>
          <cell r="D747">
            <v>5754.39</v>
          </cell>
          <cell r="E747">
            <v>24942.55</v>
          </cell>
          <cell r="F747" t="str">
            <v>m3</v>
          </cell>
          <cell r="G747">
            <v>2032.15</v>
          </cell>
          <cell r="H747">
            <v>8808.39</v>
          </cell>
          <cell r="I747">
            <v>6.21</v>
          </cell>
          <cell r="J747">
            <v>0</v>
          </cell>
        </row>
        <row r="748">
          <cell r="A748" t="str">
            <v>07-45-c</v>
          </cell>
          <cell r="B748" t="str">
            <v>Solid Block Masonry in walls upto 20 feet height in 1:4 cement sand mortar using 16"x8"x4" factory manufactured solid blocks with strength of 1800 psi.</v>
          </cell>
          <cell r="C748" t="str">
            <v>100Cft</v>
          </cell>
          <cell r="D748">
            <v>5754.39</v>
          </cell>
          <cell r="E748">
            <v>24321.85</v>
          </cell>
          <cell r="F748" t="str">
            <v>m3</v>
          </cell>
          <cell r="G748">
            <v>2032.15</v>
          </cell>
          <cell r="H748">
            <v>8589.19</v>
          </cell>
          <cell r="I748">
            <v>6.21</v>
          </cell>
          <cell r="J748">
            <v>0</v>
          </cell>
        </row>
        <row r="749">
          <cell r="A749" t="str">
            <v>07-45-d</v>
          </cell>
          <cell r="B749" t="str">
            <v>Solid Block Masonry in walls upto 20 feet height in 1:5 cement sand mortar using 16"x8"x4" factory manufactured solid blocks with strength of 1800 psi.</v>
          </cell>
          <cell r="C749" t="str">
            <v>100Cft</v>
          </cell>
          <cell r="D749">
            <v>5754.39</v>
          </cell>
          <cell r="E749">
            <v>23909.09</v>
          </cell>
          <cell r="F749" t="str">
            <v>m3</v>
          </cell>
          <cell r="G749">
            <v>2032.15</v>
          </cell>
          <cell r="H749">
            <v>8443.42</v>
          </cell>
          <cell r="I749">
            <v>6.21</v>
          </cell>
          <cell r="J749">
            <v>0</v>
          </cell>
        </row>
        <row r="750">
          <cell r="A750" t="str">
            <v>07-45-e</v>
          </cell>
          <cell r="B750" t="str">
            <v>Solid Block Masonry in walls upto 20 feet height in 1:6 cement sand mortar using 16"x8"x4" factory manufactured solid blocks with strength of 1800 psi.</v>
          </cell>
          <cell r="C750" t="str">
            <v>100Cft</v>
          </cell>
          <cell r="D750">
            <v>5754.39</v>
          </cell>
          <cell r="E750">
            <v>23622.03</v>
          </cell>
          <cell r="F750" t="str">
            <v>m3</v>
          </cell>
          <cell r="G750">
            <v>2032.15</v>
          </cell>
          <cell r="H750">
            <v>8342.0499999999993</v>
          </cell>
          <cell r="I750">
            <v>6.21</v>
          </cell>
          <cell r="J750">
            <v>0</v>
          </cell>
        </row>
        <row r="751">
          <cell r="A751" t="str">
            <v>07-45-f</v>
          </cell>
          <cell r="B751" t="str">
            <v>Solid Block Masonry in walls upto 20 feet height in 1:7 cement sand mortar using 16"x8"x4" factory manufactured solid blocks with strength of 1800 psi.</v>
          </cell>
          <cell r="C751" t="str">
            <v>100Cft</v>
          </cell>
          <cell r="D751">
            <v>5754.39</v>
          </cell>
          <cell r="E751">
            <v>23400.22</v>
          </cell>
          <cell r="F751" t="str">
            <v>m3</v>
          </cell>
          <cell r="G751">
            <v>2032.15</v>
          </cell>
          <cell r="H751">
            <v>8263.7199999999993</v>
          </cell>
          <cell r="I751">
            <v>6.21</v>
          </cell>
          <cell r="J751">
            <v>0</v>
          </cell>
        </row>
        <row r="752">
          <cell r="A752" t="str">
            <v>07-45-g</v>
          </cell>
          <cell r="B752" t="str">
            <v>Solid Block Masonry in walls upto 20 feet height in 1:8 cement sand mortar using 16"x8"x4" factory manufactured solid blocks with strength of 1800 psi.</v>
          </cell>
          <cell r="C752" t="str">
            <v>100Cft</v>
          </cell>
          <cell r="D752">
            <v>5754.39</v>
          </cell>
          <cell r="E752">
            <v>23217.040000000001</v>
          </cell>
          <cell r="F752" t="str">
            <v>m3</v>
          </cell>
          <cell r="G752">
            <v>2032.15</v>
          </cell>
          <cell r="H752">
            <v>8199.0300000000007</v>
          </cell>
          <cell r="I752">
            <v>6.21</v>
          </cell>
          <cell r="J752">
            <v>0</v>
          </cell>
        </row>
        <row r="753">
          <cell r="A753" t="str">
            <v>08-01-a</v>
          </cell>
          <cell r="B753" t="str">
            <v>Random rubble masonry in foundn. &amp; plinth Dry masonry.</v>
          </cell>
          <cell r="C753" t="str">
            <v>100 Cft</v>
          </cell>
          <cell r="D753">
            <v>5415.75</v>
          </cell>
          <cell r="E753">
            <v>9916.11</v>
          </cell>
          <cell r="F753" t="str">
            <v>m3</v>
          </cell>
          <cell r="G753">
            <v>1912.56</v>
          </cell>
          <cell r="H753">
            <v>3501.84</v>
          </cell>
          <cell r="I753">
            <v>8.1199999999999992</v>
          </cell>
          <cell r="J753">
            <v>0</v>
          </cell>
        </row>
        <row r="754">
          <cell r="A754" t="str">
            <v>08-01-b</v>
          </cell>
          <cell r="B754" t="str">
            <v>Random rubble masonry in foundn. &amp; plinth in mud mortar</v>
          </cell>
          <cell r="C754" t="str">
            <v>100 Cft</v>
          </cell>
          <cell r="D754">
            <v>6769.69</v>
          </cell>
          <cell r="E754">
            <v>11926.15</v>
          </cell>
          <cell r="F754" t="str">
            <v>m3</v>
          </cell>
          <cell r="G754">
            <v>2390.6999999999998</v>
          </cell>
          <cell r="H754">
            <v>4211.68</v>
          </cell>
          <cell r="I754">
            <v>8.1199999999999992</v>
          </cell>
          <cell r="J754">
            <v>0</v>
          </cell>
        </row>
        <row r="755">
          <cell r="A755" t="str">
            <v>08-01-c-01</v>
          </cell>
          <cell r="B755" t="str">
            <v>Random rubble masonry (Un coursed) in foundn. &amp; plinth in lime, sand mortar 1:2</v>
          </cell>
          <cell r="C755" t="str">
            <v>100 Cft</v>
          </cell>
          <cell r="D755">
            <v>10426.879999999999</v>
          </cell>
          <cell r="E755">
            <v>19720</v>
          </cell>
          <cell r="F755" t="str">
            <v>m3</v>
          </cell>
          <cell r="G755">
            <v>3682.22</v>
          </cell>
          <cell r="H755">
            <v>6964.06</v>
          </cell>
          <cell r="I755" t="str">
            <v xml:space="preserve">5.2.3 , </v>
          </cell>
          <cell r="J755">
            <v>0</v>
          </cell>
        </row>
        <row r="756">
          <cell r="A756" t="str">
            <v>08-01-c-02</v>
          </cell>
          <cell r="B756" t="str">
            <v>Random rubble masonry (Un coursed) in foundn. &amp; plinth in lime, sand mortar, Surkhi Ratio 1:1:1</v>
          </cell>
          <cell r="C756" t="str">
            <v>100 Cft</v>
          </cell>
          <cell r="D756">
            <v>10426.879999999999</v>
          </cell>
          <cell r="E756">
            <v>19410.18</v>
          </cell>
          <cell r="F756" t="str">
            <v>m3</v>
          </cell>
          <cell r="G756">
            <v>3682.22</v>
          </cell>
          <cell r="H756">
            <v>6854.65</v>
          </cell>
          <cell r="I756" t="str">
            <v xml:space="preserve">5.2.3 , </v>
          </cell>
          <cell r="J756">
            <v>0</v>
          </cell>
        </row>
        <row r="757">
          <cell r="A757" t="str">
            <v>08-01-c-03</v>
          </cell>
          <cell r="B757" t="str">
            <v>Random rubble masonry (Un coursed) in foundn. &amp; plinth in lime, Surkhi Ratio 1:2</v>
          </cell>
          <cell r="C757" t="str">
            <v>100 Cft</v>
          </cell>
          <cell r="D757">
            <v>10426.879999999999</v>
          </cell>
          <cell r="E757">
            <v>19100.349999999999</v>
          </cell>
          <cell r="F757" t="str">
            <v>m3</v>
          </cell>
          <cell r="G757">
            <v>3682.22</v>
          </cell>
          <cell r="H757">
            <v>6745.23</v>
          </cell>
          <cell r="I757" t="str">
            <v xml:space="preserve">5.2.3 , </v>
          </cell>
          <cell r="J757">
            <v>0</v>
          </cell>
        </row>
        <row r="758">
          <cell r="A758" t="str">
            <v>08-01-d-01</v>
          </cell>
          <cell r="B758" t="str">
            <v>Random rubble masonry in foundn. &amp; plinth in cement, sand mortar : Ratio 1:3</v>
          </cell>
          <cell r="C758" t="str">
            <v>100 Cft</v>
          </cell>
          <cell r="D758">
            <v>10426.879999999999</v>
          </cell>
          <cell r="E758">
            <v>22861.95</v>
          </cell>
          <cell r="F758" t="str">
            <v>m3</v>
          </cell>
          <cell r="G758">
            <v>3682.22</v>
          </cell>
          <cell r="H758">
            <v>8073.63</v>
          </cell>
          <cell r="I758" t="str">
            <v xml:space="preserve">5.2.3 , </v>
          </cell>
          <cell r="J758">
            <v>0</v>
          </cell>
        </row>
        <row r="759">
          <cell r="A759" t="str">
            <v>08-01-d-02</v>
          </cell>
          <cell r="B759" t="str">
            <v>Random rubble masonry in foundn. &amp; plinth in cement, sand mortar : Ratio 1:4</v>
          </cell>
          <cell r="C759" t="str">
            <v>100 Cft</v>
          </cell>
          <cell r="D759">
            <v>10426.879999999999</v>
          </cell>
          <cell r="E759">
            <v>21553.85</v>
          </cell>
          <cell r="F759" t="str">
            <v>m3</v>
          </cell>
          <cell r="G759">
            <v>3682.22</v>
          </cell>
          <cell r="H759">
            <v>7611.68</v>
          </cell>
          <cell r="I759" t="str">
            <v xml:space="preserve">5.2.2 , </v>
          </cell>
          <cell r="J759">
            <v>0</v>
          </cell>
        </row>
        <row r="760">
          <cell r="A760" t="str">
            <v>08-01-d-03</v>
          </cell>
          <cell r="B760" t="str">
            <v>Random rubble masonry in foundn. &amp; plinth in cement, sand mortar : Ratio 1:6</v>
          </cell>
          <cell r="C760" t="str">
            <v>100 Cft</v>
          </cell>
          <cell r="D760">
            <v>10426.879999999999</v>
          </cell>
          <cell r="E760">
            <v>20056.64</v>
          </cell>
          <cell r="F760" t="str">
            <v>m3</v>
          </cell>
          <cell r="G760">
            <v>3682.22</v>
          </cell>
          <cell r="H760">
            <v>7082.94</v>
          </cell>
          <cell r="I760" t="str">
            <v xml:space="preserve">5.2.2 , </v>
          </cell>
          <cell r="J760">
            <v>0</v>
          </cell>
        </row>
        <row r="761">
          <cell r="A761" t="str">
            <v>08-01-d-04</v>
          </cell>
          <cell r="B761" t="str">
            <v>Random rubble masonry in foundn. &amp; plinth in cement, sand mortar : Ratio 1:8</v>
          </cell>
          <cell r="C761" t="str">
            <v>100 Cft</v>
          </cell>
          <cell r="D761">
            <v>10426.879999999999</v>
          </cell>
          <cell r="E761">
            <v>19228.34</v>
          </cell>
          <cell r="F761" t="str">
            <v>m3</v>
          </cell>
          <cell r="G761">
            <v>3682.22</v>
          </cell>
          <cell r="H761">
            <v>6790.43</v>
          </cell>
          <cell r="I761" t="str">
            <v xml:space="preserve">5.2.2 , </v>
          </cell>
          <cell r="J761">
            <v>0</v>
          </cell>
        </row>
        <row r="762">
          <cell r="A762" t="str">
            <v>08-02-a</v>
          </cell>
          <cell r="B762" t="str">
            <v>Coursed rubble masonry in foundn. &amp; plinth dry masonry.</v>
          </cell>
          <cell r="C762" t="str">
            <v>100 Cft</v>
          </cell>
          <cell r="D762">
            <v>6909.75</v>
          </cell>
          <cell r="E762">
            <v>11410.11</v>
          </cell>
          <cell r="F762" t="str">
            <v>m3</v>
          </cell>
          <cell r="G762">
            <v>2440.16</v>
          </cell>
          <cell r="H762">
            <v>4029.45</v>
          </cell>
          <cell r="I762">
            <v>8.1</v>
          </cell>
          <cell r="J762">
            <v>0</v>
          </cell>
        </row>
        <row r="763">
          <cell r="A763" t="str">
            <v>08-02-b</v>
          </cell>
          <cell r="B763" t="str">
            <v>Coursed rubble masonry in foundn. &amp; plinth in mud mortar</v>
          </cell>
          <cell r="C763" t="str">
            <v>100 Cft</v>
          </cell>
          <cell r="D763">
            <v>9617.6299999999992</v>
          </cell>
          <cell r="E763">
            <v>14774.08</v>
          </cell>
          <cell r="F763" t="str">
            <v>m3</v>
          </cell>
          <cell r="G763">
            <v>3396.44</v>
          </cell>
          <cell r="H763">
            <v>5217.42</v>
          </cell>
          <cell r="I763" t="str">
            <v xml:space="preserve">5.2.1 , </v>
          </cell>
          <cell r="J763">
            <v>0</v>
          </cell>
        </row>
        <row r="764">
          <cell r="A764" t="str">
            <v>08-02-c-01</v>
          </cell>
          <cell r="B764" t="str">
            <v>Coursed rubble masonry (Hammer Dressed) in foundn. &amp; plinth in lime, sand mortar 1:2</v>
          </cell>
          <cell r="C764" t="str">
            <v>100 Cft</v>
          </cell>
          <cell r="D764">
            <v>11749.69</v>
          </cell>
          <cell r="E764">
            <v>20508.240000000002</v>
          </cell>
          <cell r="F764" t="str">
            <v>m3</v>
          </cell>
          <cell r="G764">
            <v>4149.37</v>
          </cell>
          <cell r="H764">
            <v>7242.42</v>
          </cell>
          <cell r="I764" t="str">
            <v xml:space="preserve">5.2.3 , </v>
          </cell>
          <cell r="J764">
            <v>0</v>
          </cell>
        </row>
        <row r="765">
          <cell r="A765" t="str">
            <v>08-02-c-02</v>
          </cell>
          <cell r="B765" t="str">
            <v>Coursed rubble masonry (Hammer Dressed) in foundn. &amp; plinth in lime, sand mortar, Surkhi Ratio 1:1:1</v>
          </cell>
          <cell r="C765" t="str">
            <v>100 Cft</v>
          </cell>
          <cell r="D765">
            <v>11749.69</v>
          </cell>
          <cell r="E765">
            <v>20874.12</v>
          </cell>
          <cell r="F765" t="str">
            <v>m3</v>
          </cell>
          <cell r="G765">
            <v>4149.37</v>
          </cell>
          <cell r="H765">
            <v>7371.63</v>
          </cell>
          <cell r="I765" t="str">
            <v xml:space="preserve">5.2.3 , </v>
          </cell>
          <cell r="J765">
            <v>0</v>
          </cell>
        </row>
        <row r="766">
          <cell r="A766" t="str">
            <v>08-02-c-03</v>
          </cell>
          <cell r="B766" t="str">
            <v>Coursed rubble masonry (Hammer Dressed) in foundn. &amp; plinth in lime, Surkhi Ratio 1:2</v>
          </cell>
          <cell r="C766" t="str">
            <v>100 Cft</v>
          </cell>
          <cell r="D766">
            <v>11749.69</v>
          </cell>
          <cell r="E766">
            <v>20598.89</v>
          </cell>
          <cell r="F766" t="str">
            <v>m3</v>
          </cell>
          <cell r="G766">
            <v>4149.37</v>
          </cell>
          <cell r="H766">
            <v>7274.44</v>
          </cell>
          <cell r="I766" t="str">
            <v xml:space="preserve">5.2.2 , </v>
          </cell>
          <cell r="J766">
            <v>0</v>
          </cell>
        </row>
        <row r="767">
          <cell r="A767" t="str">
            <v>08-02-d-01</v>
          </cell>
          <cell r="B767" t="str">
            <v>Coursed rubble masonry (Hammer Dressed) in foundn. &amp; plinth in cement,sand mortar : Ratio 1:3</v>
          </cell>
          <cell r="C767" t="str">
            <v>100 Cft</v>
          </cell>
          <cell r="D767">
            <v>11749.69</v>
          </cell>
          <cell r="E767">
            <v>23944.639999999999</v>
          </cell>
          <cell r="F767" t="str">
            <v>m3</v>
          </cell>
          <cell r="G767">
            <v>4149.37</v>
          </cell>
          <cell r="H767">
            <v>8455.98</v>
          </cell>
          <cell r="I767" t="str">
            <v xml:space="preserve">5.2.2 , </v>
          </cell>
          <cell r="J767">
            <v>0</v>
          </cell>
        </row>
        <row r="768">
          <cell r="A768" t="str">
            <v>08-02-d-02</v>
          </cell>
          <cell r="B768" t="str">
            <v>Coursed rubble masonry (Hammer Dressed) in foundn. &amp; plinth in cement,sand mortar : Ratio 1:4</v>
          </cell>
          <cell r="C768" t="str">
            <v>100 Cft</v>
          </cell>
          <cell r="D768">
            <v>11749.69</v>
          </cell>
          <cell r="E768">
            <v>22781.89</v>
          </cell>
          <cell r="F768" t="str">
            <v>m3</v>
          </cell>
          <cell r="G768">
            <v>4149.37</v>
          </cell>
          <cell r="H768">
            <v>8045.36</v>
          </cell>
          <cell r="I768" t="str">
            <v xml:space="preserve">5.2.2 , </v>
          </cell>
          <cell r="J768">
            <v>0</v>
          </cell>
        </row>
        <row r="769">
          <cell r="A769" t="str">
            <v>08-02-d-03</v>
          </cell>
          <cell r="B769" t="str">
            <v>Coursed rubble masonry (Hammer Dressed) in foundn. &amp; plinth in cement,sand mortar : Ratio 1:6</v>
          </cell>
          <cell r="C769" t="str">
            <v>100 Cft</v>
          </cell>
          <cell r="D769">
            <v>11749.69</v>
          </cell>
          <cell r="E769">
            <v>21443.08</v>
          </cell>
          <cell r="F769" t="str">
            <v>m3</v>
          </cell>
          <cell r="G769">
            <v>4149.37</v>
          </cell>
          <cell r="H769">
            <v>7572.56</v>
          </cell>
          <cell r="I769" t="str">
            <v xml:space="preserve">5.2.2 , </v>
          </cell>
          <cell r="J769">
            <v>0</v>
          </cell>
        </row>
        <row r="770">
          <cell r="A770" t="str">
            <v>08-02-d-04</v>
          </cell>
          <cell r="B770" t="str">
            <v>Coursed rubble masonry (Hammer Dressed) in foundn. &amp; plinth in cement,sand mortar : Ratio 1:8</v>
          </cell>
          <cell r="C770" t="str">
            <v>100 Cft</v>
          </cell>
          <cell r="D770">
            <v>11749.69</v>
          </cell>
          <cell r="E770">
            <v>20719.55</v>
          </cell>
          <cell r="F770" t="str">
            <v>m3</v>
          </cell>
          <cell r="G770">
            <v>4149.37</v>
          </cell>
          <cell r="H770">
            <v>7317.05</v>
          </cell>
          <cell r="I770" t="str">
            <v xml:space="preserve">5.2.2 , </v>
          </cell>
          <cell r="J770">
            <v>0</v>
          </cell>
        </row>
        <row r="771">
          <cell r="A771" t="str">
            <v>08-03-a</v>
          </cell>
          <cell r="B771" t="str">
            <v>Random rubble masonry in ground floor Dry masonry.</v>
          </cell>
          <cell r="C771" t="str">
            <v>100 Cft</v>
          </cell>
          <cell r="D771">
            <v>6162.75</v>
          </cell>
          <cell r="E771">
            <v>10663.11</v>
          </cell>
          <cell r="F771" t="str">
            <v>m3</v>
          </cell>
          <cell r="G771">
            <v>2176.36</v>
          </cell>
          <cell r="H771">
            <v>3765.65</v>
          </cell>
          <cell r="I771">
            <v>8.1199999999999992</v>
          </cell>
          <cell r="J771">
            <v>0</v>
          </cell>
        </row>
        <row r="772">
          <cell r="A772" t="str">
            <v>08-03-b</v>
          </cell>
          <cell r="B772" t="str">
            <v>Random rubble masonry in ground floor in mud mortar</v>
          </cell>
          <cell r="C772" t="str">
            <v>100 Cft</v>
          </cell>
          <cell r="D772">
            <v>8123.63</v>
          </cell>
          <cell r="E772">
            <v>13170.74</v>
          </cell>
          <cell r="F772" t="str">
            <v>m3</v>
          </cell>
          <cell r="G772">
            <v>2868.83</v>
          </cell>
          <cell r="H772">
            <v>4651.21</v>
          </cell>
          <cell r="I772" t="str">
            <v xml:space="preserve">5.2.1 , </v>
          </cell>
          <cell r="J772">
            <v>0</v>
          </cell>
        </row>
        <row r="773">
          <cell r="A773" t="str">
            <v>08-03-c-01</v>
          </cell>
          <cell r="B773" t="str">
            <v>Random rubble masonry in ground floor in lime, sand mortar 1:2</v>
          </cell>
          <cell r="C773" t="str">
            <v>100 Cft</v>
          </cell>
          <cell r="D773">
            <v>11376.19</v>
          </cell>
          <cell r="E773">
            <v>20669.310000000001</v>
          </cell>
          <cell r="F773" t="str">
            <v>m3</v>
          </cell>
          <cell r="G773">
            <v>4017.47</v>
          </cell>
          <cell r="H773">
            <v>7299.3</v>
          </cell>
          <cell r="I773" t="str">
            <v xml:space="preserve">5.2.3 , </v>
          </cell>
          <cell r="J773">
            <v>0</v>
          </cell>
        </row>
        <row r="774">
          <cell r="A774" t="str">
            <v>08-03-c-02</v>
          </cell>
          <cell r="B774" t="str">
            <v>Random rubble masonry in ground floor in lime, sand mortar, Surkhi Ratio 1:1:1</v>
          </cell>
          <cell r="C774" t="str">
            <v>100 Cft</v>
          </cell>
          <cell r="D774">
            <v>11376.19</v>
          </cell>
          <cell r="E774">
            <v>20359.490000000002</v>
          </cell>
          <cell r="F774" t="str">
            <v>m3</v>
          </cell>
          <cell r="G774">
            <v>4017.47</v>
          </cell>
          <cell r="H774">
            <v>7189.89</v>
          </cell>
          <cell r="I774" t="str">
            <v xml:space="preserve">5.2.3 , </v>
          </cell>
          <cell r="J774">
            <v>0</v>
          </cell>
        </row>
        <row r="775">
          <cell r="A775" t="str">
            <v>08-03-c-03</v>
          </cell>
          <cell r="B775" t="str">
            <v>Random rubble masonry in ground floor in lime, Surkhi Ratio 1:2</v>
          </cell>
          <cell r="C775" t="str">
            <v>100 Cft</v>
          </cell>
          <cell r="D775">
            <v>11376.19</v>
          </cell>
          <cell r="E775">
            <v>20049.66</v>
          </cell>
          <cell r="F775" t="str">
            <v>m3</v>
          </cell>
          <cell r="G775">
            <v>4017.47</v>
          </cell>
          <cell r="H775">
            <v>7080.48</v>
          </cell>
          <cell r="I775" t="str">
            <v xml:space="preserve">5.2.3 , </v>
          </cell>
          <cell r="J775">
            <v>0</v>
          </cell>
        </row>
        <row r="776">
          <cell r="A776" t="str">
            <v>08-03-d-01</v>
          </cell>
          <cell r="B776" t="str">
            <v>Random rubble masonry in ground floor in cement,sand mortar : Ratio 1:3</v>
          </cell>
          <cell r="C776" t="str">
            <v>100 Cft</v>
          </cell>
          <cell r="D776">
            <v>11376.19</v>
          </cell>
          <cell r="E776">
            <v>23811.26</v>
          </cell>
          <cell r="F776" t="str">
            <v>m3</v>
          </cell>
          <cell r="G776">
            <v>4017.47</v>
          </cell>
          <cell r="H776">
            <v>8408.8799999999992</v>
          </cell>
          <cell r="I776" t="str">
            <v xml:space="preserve">5.2.2 , </v>
          </cell>
          <cell r="J776">
            <v>0</v>
          </cell>
        </row>
        <row r="777">
          <cell r="A777" t="str">
            <v>08-03-d-02</v>
          </cell>
          <cell r="B777" t="str">
            <v>Random rubble masonry in ground floor in cement,sand mortar : Ratio 1:4</v>
          </cell>
          <cell r="C777" t="str">
            <v>100 Cft</v>
          </cell>
          <cell r="D777">
            <v>11376.19</v>
          </cell>
          <cell r="E777">
            <v>22503.16</v>
          </cell>
          <cell r="F777" t="str">
            <v>m3</v>
          </cell>
          <cell r="G777">
            <v>4017.47</v>
          </cell>
          <cell r="H777">
            <v>7946.92</v>
          </cell>
          <cell r="I777" t="str">
            <v xml:space="preserve">5.2.2 , </v>
          </cell>
          <cell r="J777">
            <v>0</v>
          </cell>
        </row>
        <row r="778">
          <cell r="A778" t="str">
            <v>08-03-d-03</v>
          </cell>
          <cell r="B778" t="str">
            <v>Random rubble masonry in ground floor in cement,sand mortar : Ratio 1:6</v>
          </cell>
          <cell r="C778" t="str">
            <v>100 Cft</v>
          </cell>
          <cell r="D778">
            <v>11376.19</v>
          </cell>
          <cell r="E778">
            <v>21005.96</v>
          </cell>
          <cell r="F778" t="str">
            <v>m3</v>
          </cell>
          <cell r="G778">
            <v>4017.47</v>
          </cell>
          <cell r="H778">
            <v>7418.19</v>
          </cell>
          <cell r="I778" t="str">
            <v xml:space="preserve">5.2.2 , </v>
          </cell>
          <cell r="J778">
            <v>0</v>
          </cell>
        </row>
        <row r="779">
          <cell r="A779" t="str">
            <v>08-03-d-04</v>
          </cell>
          <cell r="B779" t="str">
            <v>Random rubble masonry in ground floor in cement,sand mortar : Ratio 1:8</v>
          </cell>
          <cell r="C779" t="str">
            <v>100 Cft</v>
          </cell>
          <cell r="D779">
            <v>11376.19</v>
          </cell>
          <cell r="E779">
            <v>20177.650000000001</v>
          </cell>
          <cell r="F779" t="str">
            <v>m3</v>
          </cell>
          <cell r="G779">
            <v>4017.47</v>
          </cell>
          <cell r="H779">
            <v>7125.68</v>
          </cell>
          <cell r="I779" t="str">
            <v xml:space="preserve">5.2.2 , </v>
          </cell>
          <cell r="J779">
            <v>0</v>
          </cell>
        </row>
        <row r="780">
          <cell r="A780" t="str">
            <v>08-04-a</v>
          </cell>
          <cell r="B780" t="str">
            <v>Stone Masonry Random Dry</v>
          </cell>
          <cell r="C780" t="str">
            <v>100 Cft</v>
          </cell>
          <cell r="D780">
            <v>3084.8</v>
          </cell>
          <cell r="E780">
            <v>6420.22</v>
          </cell>
          <cell r="F780" t="str">
            <v>m3</v>
          </cell>
          <cell r="G780">
            <v>1089.3900000000001</v>
          </cell>
          <cell r="H780">
            <v>2267.2800000000002</v>
          </cell>
          <cell r="I780">
            <v>8.1199999999999992</v>
          </cell>
          <cell r="J780">
            <v>0</v>
          </cell>
        </row>
        <row r="781">
          <cell r="A781" t="str">
            <v>08-04-b</v>
          </cell>
          <cell r="B781" t="str">
            <v>Stone Masonry Random With Mortar Class-A</v>
          </cell>
          <cell r="C781" t="str">
            <v>100 Cft</v>
          </cell>
          <cell r="D781">
            <v>3754.63</v>
          </cell>
          <cell r="E781">
            <v>13842.5</v>
          </cell>
          <cell r="F781" t="str">
            <v>m3</v>
          </cell>
          <cell r="G781">
            <v>1325.94</v>
          </cell>
          <cell r="H781">
            <v>4888.4399999999996</v>
          </cell>
          <cell r="I781" t="str">
            <v xml:space="preserve">5.2.3 , </v>
          </cell>
          <cell r="J781">
            <v>0</v>
          </cell>
        </row>
        <row r="782">
          <cell r="A782" t="str">
            <v>08-04-c</v>
          </cell>
          <cell r="B782" t="str">
            <v>Stone Masonry Dressed Uncoursed Dry</v>
          </cell>
          <cell r="C782" t="str">
            <v>100 Cft</v>
          </cell>
          <cell r="D782">
            <v>3754.63</v>
          </cell>
          <cell r="E782">
            <v>10498.13</v>
          </cell>
          <cell r="F782" t="str">
            <v>m3</v>
          </cell>
          <cell r="G782">
            <v>1325.94</v>
          </cell>
          <cell r="H782">
            <v>3707.38</v>
          </cell>
          <cell r="I782">
            <v>8.1199999999999992</v>
          </cell>
          <cell r="J782">
            <v>0</v>
          </cell>
        </row>
        <row r="783">
          <cell r="A783" t="str">
            <v>08-04-d</v>
          </cell>
          <cell r="B783" t="str">
            <v>Stone Masonry Dressed Uncoursed With Mortar</v>
          </cell>
          <cell r="C783" t="str">
            <v>100 Cft</v>
          </cell>
          <cell r="D783">
            <v>2810.59</v>
          </cell>
          <cell r="E783">
            <v>11109.85</v>
          </cell>
          <cell r="F783" t="str">
            <v>m3</v>
          </cell>
          <cell r="G783">
            <v>992.55</v>
          </cell>
          <cell r="H783">
            <v>3923.41</v>
          </cell>
          <cell r="I783" t="str">
            <v xml:space="preserve">5.2.3 , </v>
          </cell>
          <cell r="J783">
            <v>0</v>
          </cell>
        </row>
        <row r="784">
          <cell r="A784" t="str">
            <v>08-04-e</v>
          </cell>
          <cell r="B784" t="str">
            <v>Roll Pointing</v>
          </cell>
          <cell r="C784" t="str">
            <v>100 Cft</v>
          </cell>
          <cell r="D784">
            <v>24651</v>
          </cell>
          <cell r="E784">
            <v>31461.83</v>
          </cell>
          <cell r="F784" t="str">
            <v>m3</v>
          </cell>
          <cell r="G784">
            <v>8705.43</v>
          </cell>
          <cell r="H784">
            <v>11110.65</v>
          </cell>
          <cell r="I784">
            <v>0</v>
          </cell>
          <cell r="J784">
            <v>0</v>
          </cell>
        </row>
        <row r="785">
          <cell r="A785" t="str">
            <v>08-04-f</v>
          </cell>
          <cell r="B785" t="str">
            <v>Stone Masonary Dressed Coursed With Mortar</v>
          </cell>
          <cell r="C785" t="str">
            <v>100 Cft</v>
          </cell>
          <cell r="D785">
            <v>3799.65</v>
          </cell>
          <cell r="E785">
            <v>12353.82</v>
          </cell>
          <cell r="F785" t="str">
            <v>m3</v>
          </cell>
          <cell r="G785">
            <v>1341.84</v>
          </cell>
          <cell r="H785">
            <v>4362.71</v>
          </cell>
          <cell r="I785" t="str">
            <v xml:space="preserve">5.2.2 , </v>
          </cell>
          <cell r="J785">
            <v>0</v>
          </cell>
        </row>
        <row r="786">
          <cell r="A786" t="str">
            <v>08-05-a</v>
          </cell>
          <cell r="B786" t="str">
            <v>Coursed rubble masonry in ground floor Dry</v>
          </cell>
          <cell r="C786" t="str">
            <v>100 Cft</v>
          </cell>
          <cell r="D786">
            <v>8061.38</v>
          </cell>
          <cell r="E786">
            <v>12561.74</v>
          </cell>
          <cell r="F786" t="str">
            <v>m3</v>
          </cell>
          <cell r="G786">
            <v>2846.85</v>
          </cell>
          <cell r="H786">
            <v>4436.1400000000003</v>
          </cell>
          <cell r="I786">
            <v>8.1</v>
          </cell>
          <cell r="J786">
            <v>0</v>
          </cell>
        </row>
        <row r="787">
          <cell r="A787" t="str">
            <v>08-05-b</v>
          </cell>
          <cell r="B787" t="str">
            <v>masonry. Coursed rubble masonry in ground floor in mud mortar</v>
          </cell>
          <cell r="C787" t="str">
            <v>100 Cft</v>
          </cell>
          <cell r="D787">
            <v>12667.88</v>
          </cell>
          <cell r="E787">
            <v>17714.98</v>
          </cell>
          <cell r="F787" t="str">
            <v>m3</v>
          </cell>
          <cell r="G787">
            <v>4473.62</v>
          </cell>
          <cell r="H787">
            <v>6255.99</v>
          </cell>
          <cell r="I787" t="str">
            <v xml:space="preserve">5.2.1 , </v>
          </cell>
          <cell r="J787">
            <v>0</v>
          </cell>
        </row>
        <row r="788">
          <cell r="A788" t="str">
            <v>08-05-c-01</v>
          </cell>
          <cell r="B788" t="str">
            <v>Coursed rubble masonry in ground floor in lime, sand mortar 1:2</v>
          </cell>
          <cell r="C788" t="str">
            <v>100 Cft</v>
          </cell>
          <cell r="D788">
            <v>13274.81</v>
          </cell>
          <cell r="E788">
            <v>22030.27</v>
          </cell>
          <cell r="F788" t="str">
            <v>m3</v>
          </cell>
          <cell r="G788">
            <v>4687.96</v>
          </cell>
          <cell r="H788">
            <v>7779.92</v>
          </cell>
          <cell r="I788" t="str">
            <v xml:space="preserve">5.2.3 , </v>
          </cell>
          <cell r="J788">
            <v>0</v>
          </cell>
        </row>
        <row r="789">
          <cell r="A789" t="str">
            <v>08-05-c-02</v>
          </cell>
          <cell r="B789" t="str">
            <v>Coursed rubble masonry in ground floor in lime, sand mortar, Surkhi Ratio 1:1:1</v>
          </cell>
          <cell r="C789" t="str">
            <v>100 Cft</v>
          </cell>
          <cell r="D789">
            <v>13274.81</v>
          </cell>
          <cell r="E789">
            <v>22399.25</v>
          </cell>
          <cell r="F789" t="str">
            <v>m3</v>
          </cell>
          <cell r="G789">
            <v>4687.96</v>
          </cell>
          <cell r="H789">
            <v>7910.23</v>
          </cell>
          <cell r="I789" t="str">
            <v xml:space="preserve">5.2.3 , </v>
          </cell>
          <cell r="J789">
            <v>0</v>
          </cell>
        </row>
        <row r="790">
          <cell r="A790" t="str">
            <v>08-05-c-03</v>
          </cell>
          <cell r="B790" t="str">
            <v>Coursed rubble masonry in ground floor in lime, Surkhi Ratio 1:2</v>
          </cell>
          <cell r="C790" t="str">
            <v>100 Cft</v>
          </cell>
          <cell r="D790">
            <v>13274.81</v>
          </cell>
          <cell r="E790">
            <v>22122.98</v>
          </cell>
          <cell r="F790" t="str">
            <v>m3</v>
          </cell>
          <cell r="G790">
            <v>4687.96</v>
          </cell>
          <cell r="H790">
            <v>7812.66</v>
          </cell>
          <cell r="I790" t="str">
            <v xml:space="preserve">5.2.3 , </v>
          </cell>
          <cell r="J790">
            <v>0</v>
          </cell>
        </row>
        <row r="791">
          <cell r="A791" t="str">
            <v>08-05-d-01</v>
          </cell>
          <cell r="B791" t="str">
            <v>Coursed rubble masonry in ground floor in cement,sand mortar : Ratio 1:3</v>
          </cell>
          <cell r="C791" t="str">
            <v>100 Cft</v>
          </cell>
          <cell r="D791">
            <v>13274.81</v>
          </cell>
          <cell r="E791">
            <v>25469.77</v>
          </cell>
          <cell r="F791" t="str">
            <v>m3</v>
          </cell>
          <cell r="G791">
            <v>4687.96</v>
          </cell>
          <cell r="H791">
            <v>8994.57</v>
          </cell>
          <cell r="I791" t="str">
            <v xml:space="preserve">5.2.2 , </v>
          </cell>
          <cell r="J791">
            <v>0</v>
          </cell>
        </row>
        <row r="792">
          <cell r="A792" t="str">
            <v>08-05-d-02</v>
          </cell>
          <cell r="B792" t="str">
            <v>Coursed rubble masonry in ground floor in cement,sand mortar : Ratio 1:4</v>
          </cell>
          <cell r="C792" t="str">
            <v>100 Cft</v>
          </cell>
          <cell r="D792">
            <v>13274.81</v>
          </cell>
          <cell r="E792">
            <v>24307.01</v>
          </cell>
          <cell r="F792" t="str">
            <v>m3</v>
          </cell>
          <cell r="G792">
            <v>4687.96</v>
          </cell>
          <cell r="H792">
            <v>8583.9500000000007</v>
          </cell>
          <cell r="I792" t="str">
            <v xml:space="preserve">5.2.2 , </v>
          </cell>
          <cell r="J792">
            <v>0</v>
          </cell>
        </row>
        <row r="793">
          <cell r="A793" t="str">
            <v>08-05-d-03</v>
          </cell>
          <cell r="B793" t="str">
            <v>Coursed rubble masonry in ground floor in522cement,sand mortar : Ratio 1:6</v>
          </cell>
          <cell r="C793" t="str">
            <v>100 Cft</v>
          </cell>
          <cell r="D793">
            <v>13274.81</v>
          </cell>
          <cell r="E793">
            <v>22974.400000000001</v>
          </cell>
          <cell r="F793" t="str">
            <v>m3</v>
          </cell>
          <cell r="G793">
            <v>4687.96</v>
          </cell>
          <cell r="H793">
            <v>8113.34</v>
          </cell>
          <cell r="I793" t="str">
            <v xml:space="preserve">5.2.2 , </v>
          </cell>
          <cell r="J793">
            <v>0</v>
          </cell>
        </row>
        <row r="794">
          <cell r="A794" t="str">
            <v>08-05-d-04</v>
          </cell>
          <cell r="B794" t="str">
            <v>Coursed rubble masonry in ground floor in522cement,sand mortar : Ratio 1:8</v>
          </cell>
          <cell r="C794" t="str">
            <v>100 Cft</v>
          </cell>
          <cell r="D794">
            <v>13274.81</v>
          </cell>
          <cell r="E794">
            <v>22275.65</v>
          </cell>
          <cell r="F794" t="str">
            <v>m3</v>
          </cell>
          <cell r="G794">
            <v>4687.96</v>
          </cell>
          <cell r="H794">
            <v>7866.58</v>
          </cell>
          <cell r="I794" t="str">
            <v xml:space="preserve">5.2.2 , </v>
          </cell>
          <cell r="J794">
            <v>0</v>
          </cell>
        </row>
        <row r="795">
          <cell r="A795" t="str">
            <v>08-06-a-01</v>
          </cell>
          <cell r="B795" t="str">
            <v>Ashlar block masonry in ground floor in lime, sand mortar 1:2</v>
          </cell>
          <cell r="C795" t="str">
            <v>100 Cft</v>
          </cell>
          <cell r="D795">
            <v>36478.5</v>
          </cell>
          <cell r="E795">
            <v>45721.75</v>
          </cell>
          <cell r="F795" t="str">
            <v>m3</v>
          </cell>
          <cell r="G795">
            <v>12882.27</v>
          </cell>
          <cell r="H795">
            <v>16146.5</v>
          </cell>
          <cell r="I795" t="str">
            <v>5.2.3 , 8.3</v>
          </cell>
          <cell r="J795">
            <v>0</v>
          </cell>
        </row>
        <row r="796">
          <cell r="A796" t="str">
            <v>08-06-a-02</v>
          </cell>
          <cell r="B796" t="str">
            <v>Ashlar block masonry in ground floor in lime, sand mortar, Surkhi Ratio 1:1:1</v>
          </cell>
          <cell r="C796" t="str">
            <v>100 Cft</v>
          </cell>
          <cell r="D796">
            <v>36478.5</v>
          </cell>
          <cell r="E796">
            <v>45515.199999999997</v>
          </cell>
          <cell r="F796" t="str">
            <v>m3</v>
          </cell>
          <cell r="G796">
            <v>12882.27</v>
          </cell>
          <cell r="H796">
            <v>16073.56</v>
          </cell>
          <cell r="I796" t="str">
            <v>5.2.3 , 8.3</v>
          </cell>
          <cell r="J796">
            <v>0</v>
          </cell>
        </row>
        <row r="797">
          <cell r="A797" t="str">
            <v>08-06-a-03</v>
          </cell>
          <cell r="B797" t="str">
            <v>Ashlar block masonry in ground floor in lime, Surkhi Ratio 1:2</v>
          </cell>
          <cell r="C797" t="str">
            <v>100 Cft</v>
          </cell>
          <cell r="D797">
            <v>36478.5</v>
          </cell>
          <cell r="E797">
            <v>47815.16</v>
          </cell>
          <cell r="F797" t="str">
            <v>m3</v>
          </cell>
          <cell r="G797">
            <v>12882.27</v>
          </cell>
          <cell r="H797">
            <v>16885.78</v>
          </cell>
          <cell r="I797" t="str">
            <v>5.2.3 , 8.3</v>
          </cell>
          <cell r="J797">
            <v>0</v>
          </cell>
        </row>
        <row r="798">
          <cell r="A798" t="str">
            <v>08-06-b-01</v>
          </cell>
          <cell r="B798" t="str">
            <v>Ashlar block masonry in ground floor in cement,sand mortar : Ratio 1:3</v>
          </cell>
          <cell r="C798" t="str">
            <v>100 Cft</v>
          </cell>
          <cell r="D798">
            <v>36478.5</v>
          </cell>
          <cell r="E798">
            <v>50322.89</v>
          </cell>
          <cell r="F798" t="str">
            <v>m3</v>
          </cell>
          <cell r="G798">
            <v>12882.27</v>
          </cell>
          <cell r="H798">
            <v>17771.38</v>
          </cell>
          <cell r="I798" t="str">
            <v>5.2.2 , 8.3</v>
          </cell>
          <cell r="J798">
            <v>0</v>
          </cell>
        </row>
        <row r="799">
          <cell r="A799" t="str">
            <v>08-06-b-02</v>
          </cell>
          <cell r="B799" t="str">
            <v>Ashlar block masonry in ground floor in cement,sand mortar : Ratio 1:4</v>
          </cell>
          <cell r="C799" t="str">
            <v>100 Cft</v>
          </cell>
          <cell r="D799">
            <v>36478.5</v>
          </cell>
          <cell r="E799">
            <v>49450.82</v>
          </cell>
          <cell r="F799" t="str">
            <v>m3</v>
          </cell>
          <cell r="G799">
            <v>12882.27</v>
          </cell>
          <cell r="H799">
            <v>17463.41</v>
          </cell>
          <cell r="I799" t="str">
            <v>5.2.2 , 8.3</v>
          </cell>
          <cell r="J799">
            <v>0</v>
          </cell>
        </row>
        <row r="800">
          <cell r="A800" t="str">
            <v>08-06-b-03</v>
          </cell>
          <cell r="B800" t="str">
            <v>Ashlar block masonry in ground floor in cement,sand mortar : Ratio 1:6</v>
          </cell>
          <cell r="C800" t="str">
            <v>100 Cft</v>
          </cell>
          <cell r="D800">
            <v>36478.5</v>
          </cell>
          <cell r="E800">
            <v>48462.48</v>
          </cell>
          <cell r="F800" t="str">
            <v>m3</v>
          </cell>
          <cell r="G800">
            <v>12882.27</v>
          </cell>
          <cell r="H800">
            <v>17114.38</v>
          </cell>
          <cell r="I800" t="str">
            <v>5.2.2 , 8.3</v>
          </cell>
          <cell r="J800">
            <v>0</v>
          </cell>
        </row>
        <row r="801">
          <cell r="A801" t="str">
            <v>08-07-a-01</v>
          </cell>
          <cell r="B801" t="str">
            <v>Ashlar fine masonry in ground floor in lime, sand mortar 1:2</v>
          </cell>
          <cell r="C801" t="str">
            <v>100 Cft</v>
          </cell>
          <cell r="D801">
            <v>70311.38</v>
          </cell>
          <cell r="E801">
            <v>83309.97</v>
          </cell>
          <cell r="F801" t="str">
            <v>m3</v>
          </cell>
          <cell r="G801">
            <v>24830.25</v>
          </cell>
          <cell r="H801">
            <v>29420.67</v>
          </cell>
          <cell r="I801" t="str">
            <v>5.2.2 , 8.3</v>
          </cell>
          <cell r="J801">
            <v>0</v>
          </cell>
        </row>
        <row r="802">
          <cell r="A802" t="str">
            <v>08-07-a-02</v>
          </cell>
          <cell r="B802" t="str">
            <v>Ashlar fine masonry in ground floor in lime, sand mortar, Surkhi Ratio 1:1:1</v>
          </cell>
          <cell r="C802" t="str">
            <v>100 Cft</v>
          </cell>
          <cell r="D802">
            <v>70311.38</v>
          </cell>
          <cell r="E802">
            <v>83206.69</v>
          </cell>
          <cell r="F802" t="str">
            <v>m3</v>
          </cell>
          <cell r="G802">
            <v>24830.25</v>
          </cell>
          <cell r="H802">
            <v>29384.19</v>
          </cell>
          <cell r="I802" t="str">
            <v>5.2.3 , 8.3</v>
          </cell>
          <cell r="J802">
            <v>0</v>
          </cell>
        </row>
        <row r="803">
          <cell r="A803" t="str">
            <v>08-07-a-03</v>
          </cell>
          <cell r="B803" t="str">
            <v>Ashlar fine masonry in ground floor in lime, Surkhi Ratio 1:2</v>
          </cell>
          <cell r="C803" t="str">
            <v>100 Cft</v>
          </cell>
          <cell r="D803">
            <v>70311.38</v>
          </cell>
          <cell r="E803">
            <v>83103.41</v>
          </cell>
          <cell r="F803" t="str">
            <v>m3</v>
          </cell>
          <cell r="G803">
            <v>24830.25</v>
          </cell>
          <cell r="H803">
            <v>29347.72</v>
          </cell>
          <cell r="I803" t="str">
            <v>5.2.3 , 8.3</v>
          </cell>
          <cell r="J803">
            <v>0</v>
          </cell>
        </row>
        <row r="804">
          <cell r="A804" t="str">
            <v>08-07-b-01</v>
          </cell>
          <cell r="B804" t="str">
            <v>Ashlar fine masonry in ground floor in cement,sand mortar : Ratio 1:3</v>
          </cell>
          <cell r="C804" t="str">
            <v>100 Cft</v>
          </cell>
          <cell r="D804">
            <v>70311.38</v>
          </cell>
          <cell r="E804">
            <v>84357.28</v>
          </cell>
          <cell r="F804" t="str">
            <v>m3</v>
          </cell>
          <cell r="G804">
            <v>24830.25</v>
          </cell>
          <cell r="H804">
            <v>29790.52</v>
          </cell>
          <cell r="I804" t="str">
            <v>5.2.2 , 8.3</v>
          </cell>
          <cell r="J804">
            <v>0</v>
          </cell>
        </row>
        <row r="805">
          <cell r="A805" t="str">
            <v>08-07-b-02</v>
          </cell>
          <cell r="B805" t="str">
            <v>Ashlar fine masonry in ground floor in cement,sand mortar : Ratio 1:4</v>
          </cell>
          <cell r="C805" t="str">
            <v>100 Cft</v>
          </cell>
          <cell r="D805">
            <v>70311.38</v>
          </cell>
          <cell r="E805">
            <v>83921.25</v>
          </cell>
          <cell r="F805" t="str">
            <v>m3</v>
          </cell>
          <cell r="G805">
            <v>24830.25</v>
          </cell>
          <cell r="H805">
            <v>29636.54</v>
          </cell>
          <cell r="I805" t="str">
            <v>5.2.2 , 8.3</v>
          </cell>
          <cell r="J805">
            <v>0</v>
          </cell>
        </row>
        <row r="806">
          <cell r="A806" t="str">
            <v>08-07-b-03</v>
          </cell>
          <cell r="B806" t="str">
            <v>Ashlar fine masonry in ground floor in cement,sand mortar : Ratio 1:6</v>
          </cell>
          <cell r="C806" t="str">
            <v>100 Cft</v>
          </cell>
          <cell r="D806">
            <v>70311.38</v>
          </cell>
          <cell r="E806">
            <v>83434.42</v>
          </cell>
          <cell r="F806" t="str">
            <v>m3</v>
          </cell>
          <cell r="G806">
            <v>24830.25</v>
          </cell>
          <cell r="H806">
            <v>29464.62</v>
          </cell>
          <cell r="I806" t="str">
            <v>5.2.2 , 8.3</v>
          </cell>
          <cell r="J806">
            <v>0</v>
          </cell>
        </row>
        <row r="807">
          <cell r="A807" t="str">
            <v>08-08-a</v>
          </cell>
          <cell r="B807" t="str">
            <v>Extra labour on items 08-03-a-01 to 08-06-b-03 for work in First floor</v>
          </cell>
          <cell r="C807" t="str">
            <v>100 Cft</v>
          </cell>
          <cell r="D807">
            <v>1690.09</v>
          </cell>
          <cell r="E807">
            <v>1690.09</v>
          </cell>
          <cell r="F807" t="str">
            <v>m3</v>
          </cell>
          <cell r="G807">
            <v>596.85</v>
          </cell>
          <cell r="H807">
            <v>596.85</v>
          </cell>
          <cell r="I807">
            <v>0</v>
          </cell>
          <cell r="J807">
            <v>0</v>
          </cell>
        </row>
        <row r="808">
          <cell r="A808" t="str">
            <v>08-08-b</v>
          </cell>
          <cell r="B808" t="str">
            <v>Extra labour on items 08-03-a-01 to 08-06-b-03 for work in Second floor</v>
          </cell>
          <cell r="C808" t="str">
            <v>100 Cft</v>
          </cell>
          <cell r="D808">
            <v>3896.85</v>
          </cell>
          <cell r="E808">
            <v>3896.85</v>
          </cell>
          <cell r="F808" t="str">
            <v>m3</v>
          </cell>
          <cell r="G808">
            <v>1376.16</v>
          </cell>
          <cell r="H808">
            <v>1376.16</v>
          </cell>
          <cell r="I808">
            <v>0</v>
          </cell>
          <cell r="J808">
            <v>0</v>
          </cell>
        </row>
        <row r="809">
          <cell r="A809" t="str">
            <v>08-08-c</v>
          </cell>
          <cell r="B809" t="str">
            <v>Extra labour on items 08-03-a-01 to 08-06-b-03 for work in Third floor</v>
          </cell>
          <cell r="C809" t="str">
            <v>100 Cft</v>
          </cell>
          <cell r="D809">
            <v>6144.08</v>
          </cell>
          <cell r="E809">
            <v>6144.08</v>
          </cell>
          <cell r="F809" t="str">
            <v>m3</v>
          </cell>
          <cell r="G809">
            <v>2169.7600000000002</v>
          </cell>
          <cell r="H809">
            <v>2169.7600000000002</v>
          </cell>
          <cell r="I809">
            <v>0</v>
          </cell>
          <cell r="J809">
            <v>0</v>
          </cell>
        </row>
        <row r="810">
          <cell r="A810" t="str">
            <v>08-08-d</v>
          </cell>
          <cell r="B810" t="str">
            <v>Extra labour on items 08-03-a-01 to 08-06-b-03 for work in Fourth &amp; subsequent floors</v>
          </cell>
          <cell r="C810" t="str">
            <v>100 Cft</v>
          </cell>
          <cell r="D810">
            <v>9760.7999999999993</v>
          </cell>
          <cell r="E810">
            <v>9760.7999999999993</v>
          </cell>
          <cell r="F810" t="str">
            <v>m3</v>
          </cell>
          <cell r="G810">
            <v>3447</v>
          </cell>
          <cell r="H810">
            <v>3447</v>
          </cell>
          <cell r="I810">
            <v>0</v>
          </cell>
          <cell r="J810">
            <v>0</v>
          </cell>
        </row>
        <row r="811">
          <cell r="A811" t="str">
            <v>08-08-d</v>
          </cell>
          <cell r="B811" t="str">
            <v>Extra labour on items 08-03-a-01 to 08-06-b-03 for work in Fourth &amp; subsequent floors</v>
          </cell>
          <cell r="C811" t="str">
            <v>100 Cft</v>
          </cell>
          <cell r="D811">
            <v>9760.7999999999993</v>
          </cell>
          <cell r="E811">
            <v>9760.7999999999993</v>
          </cell>
          <cell r="F811" t="str">
            <v>m3</v>
          </cell>
          <cell r="G811">
            <v>3447</v>
          </cell>
          <cell r="H811">
            <v>3447</v>
          </cell>
          <cell r="I811">
            <v>0</v>
          </cell>
          <cell r="J811">
            <v>0</v>
          </cell>
        </row>
        <row r="812">
          <cell r="A812" t="str">
            <v>08-09</v>
          </cell>
          <cell r="B812" t="str">
            <v>Extra labour on items 08-03-a-01 to 08-06-b-03 for every 5' additional height, other than building</v>
          </cell>
          <cell r="C812" t="str">
            <v>100 Cft</v>
          </cell>
          <cell r="D812">
            <v>1556.25</v>
          </cell>
          <cell r="E812">
            <v>1556.25</v>
          </cell>
          <cell r="F812" t="str">
            <v>m3</v>
          </cell>
          <cell r="G812">
            <v>549.59</v>
          </cell>
          <cell r="H812">
            <v>549.59</v>
          </cell>
          <cell r="I812">
            <v>0</v>
          </cell>
          <cell r="J812">
            <v>0</v>
          </cell>
        </row>
        <row r="813">
          <cell r="A813" t="str">
            <v>08-11-a</v>
          </cell>
          <cell r="B813" t="str">
            <v>Extra labour for coping &amp; caps etc</v>
          </cell>
          <cell r="C813" t="str">
            <v>100 Cft</v>
          </cell>
          <cell r="D813">
            <v>26892</v>
          </cell>
          <cell r="E813">
            <v>26892</v>
          </cell>
          <cell r="F813" t="str">
            <v>m3</v>
          </cell>
          <cell r="G813">
            <v>9496.83</v>
          </cell>
          <cell r="H813">
            <v>9496.83</v>
          </cell>
          <cell r="I813">
            <v>0</v>
          </cell>
          <cell r="J813">
            <v>0</v>
          </cell>
        </row>
        <row r="814">
          <cell r="A814" t="str">
            <v>08-11-b</v>
          </cell>
          <cell r="B814" t="str">
            <v>Extra labour for cornice &amp; string course</v>
          </cell>
          <cell r="C814" t="str">
            <v>100 Cft</v>
          </cell>
          <cell r="D814">
            <v>26892</v>
          </cell>
          <cell r="E814">
            <v>26892</v>
          </cell>
          <cell r="F814" t="str">
            <v>m3</v>
          </cell>
          <cell r="G814">
            <v>9496.83</v>
          </cell>
          <cell r="H814">
            <v>9496.83</v>
          </cell>
          <cell r="I814">
            <v>0</v>
          </cell>
          <cell r="J814">
            <v>0</v>
          </cell>
        </row>
        <row r="815">
          <cell r="A815" t="str">
            <v>08-12-a</v>
          </cell>
          <cell r="B815" t="str">
            <v>Dressing stones : Hammer dressed</v>
          </cell>
          <cell r="C815" t="str">
            <v>100 Sft</v>
          </cell>
          <cell r="D815">
            <v>9493.1299999999992</v>
          </cell>
          <cell r="E815">
            <v>9493.1299999999992</v>
          </cell>
          <cell r="F815" t="str">
            <v>m2</v>
          </cell>
          <cell r="G815">
            <v>1021.46</v>
          </cell>
          <cell r="H815">
            <v>1021.46</v>
          </cell>
          <cell r="I815" t="str">
            <v>8.2.6</v>
          </cell>
          <cell r="J815" t="str">
            <v xml:space="preserve">a) This rate of dressing shall be </v>
          </cell>
        </row>
        <row r="816">
          <cell r="A816" t="str">
            <v>08-12-b</v>
          </cell>
          <cell r="B816" t="str">
            <v>Dressing stones : Rough tooled dressed</v>
          </cell>
          <cell r="C816" t="str">
            <v>100 Sft</v>
          </cell>
          <cell r="D816">
            <v>18177</v>
          </cell>
          <cell r="E816">
            <v>18177</v>
          </cell>
          <cell r="F816" t="str">
            <v>m2</v>
          </cell>
          <cell r="G816">
            <v>1955.85</v>
          </cell>
          <cell r="H816">
            <v>1955.85</v>
          </cell>
          <cell r="I816" t="str">
            <v>8.2.5</v>
          </cell>
          <cell r="J816" t="str">
            <v xml:space="preserve">b) In case of masonry, dressing is </v>
          </cell>
        </row>
        <row r="817">
          <cell r="A817" t="str">
            <v>08-12-c</v>
          </cell>
          <cell r="B817" t="str">
            <v>Dressing stones : Chisel dressed</v>
          </cell>
          <cell r="C817" t="str">
            <v>100 Sft</v>
          </cell>
          <cell r="D817">
            <v>21974.25</v>
          </cell>
          <cell r="E817">
            <v>21974.25</v>
          </cell>
          <cell r="F817" t="str">
            <v>m2</v>
          </cell>
          <cell r="G817">
            <v>2364.4299999999998</v>
          </cell>
          <cell r="H817">
            <v>2364.4299999999998</v>
          </cell>
          <cell r="I817" t="str">
            <v>8.2.4</v>
          </cell>
          <cell r="J817" t="str">
            <v xml:space="preserve">c) Only dressed surface of stone </v>
          </cell>
        </row>
        <row r="818">
          <cell r="A818" t="str">
            <v>08-12-d</v>
          </cell>
          <cell r="B818" t="str">
            <v>Dressing stones : Fine dressed</v>
          </cell>
          <cell r="C818" t="str">
            <v>100 Sft</v>
          </cell>
          <cell r="D818">
            <v>47185.5</v>
          </cell>
          <cell r="E818">
            <v>47185.5</v>
          </cell>
          <cell r="F818" t="str">
            <v>m2</v>
          </cell>
          <cell r="G818">
            <v>5077.16</v>
          </cell>
          <cell r="H818">
            <v>5077.16</v>
          </cell>
          <cell r="I818" t="str">
            <v>8.2.3</v>
          </cell>
          <cell r="J818">
            <v>0</v>
          </cell>
        </row>
        <row r="819">
          <cell r="A819" t="str">
            <v>08-13</v>
          </cell>
          <cell r="B819" t="str">
            <v>Dhajji walling 5"x5" thick deodar framing with522stone laid in 1:6 c/s mortar &amp; 1:4 c/s plaster</v>
          </cell>
          <cell r="C819" t="str">
            <v>100 Sft</v>
          </cell>
          <cell r="D819">
            <v>14329.95</v>
          </cell>
          <cell r="E819">
            <v>117988.06</v>
          </cell>
          <cell r="F819" t="str">
            <v>m2</v>
          </cell>
          <cell r="G819">
            <v>1541.9</v>
          </cell>
          <cell r="H819">
            <v>12695.52</v>
          </cell>
          <cell r="I819" t="str">
            <v xml:space="preserve">5.2.2 , </v>
          </cell>
          <cell r="J819">
            <v>0</v>
          </cell>
        </row>
        <row r="820">
          <cell r="A820" t="str">
            <v>08-14</v>
          </cell>
          <cell r="B820" t="str">
            <v>Provide &amp; fix stone blocks from 2 cft. to 6 cft. each, including lift upto 20 ft.</v>
          </cell>
          <cell r="C820" t="str">
            <v>100 Cft</v>
          </cell>
          <cell r="D820">
            <v>51978.75</v>
          </cell>
          <cell r="E820">
            <v>56352.75</v>
          </cell>
          <cell r="F820" t="str">
            <v>m3</v>
          </cell>
          <cell r="G820">
            <v>18356.14</v>
          </cell>
          <cell r="H820">
            <v>19900.8</v>
          </cell>
          <cell r="I820" t="str">
            <v>8.1.7</v>
          </cell>
          <cell r="J820">
            <v>0</v>
          </cell>
        </row>
        <row r="821">
          <cell r="A821" t="str">
            <v>08-15</v>
          </cell>
          <cell r="B821" t="str">
            <v>Providing and fixing stone blocks, under 2 cft. each, including lift upto 20 ft.</v>
          </cell>
          <cell r="C821" t="str">
            <v>100 Cft</v>
          </cell>
          <cell r="D821">
            <v>25460.25</v>
          </cell>
          <cell r="E821">
            <v>29834.25</v>
          </cell>
          <cell r="F821" t="str">
            <v>m3</v>
          </cell>
          <cell r="G821">
            <v>8991.2099999999991</v>
          </cell>
          <cell r="H821">
            <v>10535.88</v>
          </cell>
          <cell r="I821" t="str">
            <v>8.1.7</v>
          </cell>
          <cell r="J821">
            <v>0</v>
          </cell>
        </row>
        <row r="822">
          <cell r="A822" t="str">
            <v>08-16</v>
          </cell>
          <cell r="B822" t="str">
            <v>Provide &amp; lay stone/boulder dry hand packed as filling behind retaining walls or in pitching</v>
          </cell>
          <cell r="C822" t="str">
            <v>100 Cft</v>
          </cell>
          <cell r="D822">
            <v>1929.75</v>
          </cell>
          <cell r="E822">
            <v>6850.5</v>
          </cell>
          <cell r="F822" t="str">
            <v>m3</v>
          </cell>
          <cell r="G822">
            <v>681.49</v>
          </cell>
          <cell r="H822">
            <v>2419.23</v>
          </cell>
          <cell r="I822" t="str">
            <v xml:space="preserve">8.16 , </v>
          </cell>
          <cell r="J822">
            <v>0</v>
          </cell>
        </row>
        <row r="823">
          <cell r="A823" t="str">
            <v>08-17</v>
          </cell>
          <cell r="B823" t="str">
            <v>Provide and laying Dry Stone Pitching complete in all respect</v>
          </cell>
          <cell r="C823" t="str">
            <v>100 Sft</v>
          </cell>
          <cell r="D823">
            <v>4319.32</v>
          </cell>
          <cell r="E823">
            <v>6872.34</v>
          </cell>
          <cell r="F823" t="str">
            <v>m2</v>
          </cell>
          <cell r="G823">
            <v>464.76</v>
          </cell>
          <cell r="H823">
            <v>739.46</v>
          </cell>
          <cell r="I823" t="str">
            <v>8.17.3</v>
          </cell>
          <cell r="J823">
            <v>0</v>
          </cell>
        </row>
        <row r="824">
          <cell r="A824" t="str">
            <v>08-18</v>
          </cell>
          <cell r="B824" t="str">
            <v>Provide and laying Grouted Stone Pitching With Bitumen Joints complete in all respect</v>
          </cell>
          <cell r="C824" t="str">
            <v>100 Sft</v>
          </cell>
          <cell r="D824">
            <v>7240.58</v>
          </cell>
          <cell r="E824">
            <v>15290.71</v>
          </cell>
          <cell r="F824" t="str">
            <v>m2</v>
          </cell>
          <cell r="G824">
            <v>779.09</v>
          </cell>
          <cell r="H824">
            <v>1645.28</v>
          </cell>
          <cell r="I824" t="str">
            <v>8.17.4</v>
          </cell>
          <cell r="J824">
            <v>0</v>
          </cell>
        </row>
        <row r="825">
          <cell r="A825" t="str">
            <v>09-01</v>
          </cell>
          <cell r="B825" t="str">
            <v>First class tile roofing including earth, mud plaster, gobri leeping, cement plaster etc complete</v>
          </cell>
          <cell r="C825" t="str">
            <v>100 Sft</v>
          </cell>
          <cell r="D825">
            <v>11320.16</v>
          </cell>
          <cell r="E825">
            <v>22248.84</v>
          </cell>
          <cell r="F825" t="str">
            <v>m2</v>
          </cell>
          <cell r="G825">
            <v>1218.05</v>
          </cell>
          <cell r="H825">
            <v>2393.98</v>
          </cell>
          <cell r="I825">
            <v>9.1999999999999993</v>
          </cell>
          <cell r="J825" t="str">
            <v xml:space="preserve">Add extra 13%, 32% and 51% on </v>
          </cell>
        </row>
        <row r="826">
          <cell r="A826" t="str">
            <v>09-02</v>
          </cell>
          <cell r="B826" t="str">
            <v>Second class tile roofing consisting of 4" earth and 1" mud plaster with gobri leeping etc</v>
          </cell>
          <cell r="C826" t="str">
            <v>100 Sft</v>
          </cell>
          <cell r="D826">
            <v>8590.5</v>
          </cell>
          <cell r="E826">
            <v>18946.150000000001</v>
          </cell>
          <cell r="F826" t="str">
            <v>m2</v>
          </cell>
          <cell r="G826">
            <v>924.34</v>
          </cell>
          <cell r="H826">
            <v>2038.61</v>
          </cell>
          <cell r="I826">
            <v>9.3000000000000007</v>
          </cell>
          <cell r="J826" t="str">
            <v>ditto</v>
          </cell>
        </row>
        <row r="827">
          <cell r="A827" t="str">
            <v>09-03</v>
          </cell>
          <cell r="B827" t="str">
            <v>Provide &amp; laying of Kaprail tile 6"X9" on roof top including cost of weathershield complete:</v>
          </cell>
          <cell r="C827" t="str">
            <v>100 sft</v>
          </cell>
          <cell r="D827">
            <v>3420.64</v>
          </cell>
          <cell r="E827">
            <v>9344.92</v>
          </cell>
          <cell r="F827" t="str">
            <v>m2</v>
          </cell>
          <cell r="G827">
            <v>368.06</v>
          </cell>
          <cell r="H827">
            <v>1005.51</v>
          </cell>
          <cell r="I827" t="str">
            <v>9.1.4.7</v>
          </cell>
          <cell r="J827">
            <v>0</v>
          </cell>
        </row>
        <row r="828">
          <cell r="A828" t="str">
            <v>09-04</v>
          </cell>
          <cell r="B828" t="str">
            <v>Covering mud roof with coal tar and fine sand</v>
          </cell>
          <cell r="C828" t="str">
            <v>100 Sft</v>
          </cell>
          <cell r="D828">
            <v>381.59</v>
          </cell>
          <cell r="E828">
            <v>1692.98</v>
          </cell>
          <cell r="F828" t="str">
            <v>m2</v>
          </cell>
          <cell r="G828">
            <v>41.06</v>
          </cell>
          <cell r="H828">
            <v>182.16</v>
          </cell>
          <cell r="I828">
            <v>9.14</v>
          </cell>
          <cell r="J828" t="str">
            <v>ditto</v>
          </cell>
        </row>
        <row r="829">
          <cell r="A829" t="str">
            <v>09-05-a</v>
          </cell>
          <cell r="B829" t="str">
            <v>Filling spaces in between wooden battens over beams, filled with deodar wood pieces</v>
          </cell>
          <cell r="C829" t="str">
            <v>100 Sft</v>
          </cell>
          <cell r="D829">
            <v>1151.6300000000001</v>
          </cell>
          <cell r="E829">
            <v>5109.18</v>
          </cell>
          <cell r="F829" t="str">
            <v>m2</v>
          </cell>
          <cell r="G829">
            <v>123.91</v>
          </cell>
          <cell r="H829">
            <v>549.75</v>
          </cell>
          <cell r="I829" t="str">
            <v>9.2.4</v>
          </cell>
          <cell r="J829" t="str">
            <v>ditto</v>
          </cell>
        </row>
        <row r="830">
          <cell r="A830" t="str">
            <v>09-05-b</v>
          </cell>
          <cell r="B830" t="str">
            <v>Filling spaces in between RCC battens, filled with PCC block 1:3:6</v>
          </cell>
          <cell r="C830" t="str">
            <v>100 Sft</v>
          </cell>
          <cell r="D830">
            <v>1654.17</v>
          </cell>
          <cell r="E830">
            <v>2225.83</v>
          </cell>
          <cell r="F830" t="str">
            <v>m2</v>
          </cell>
          <cell r="G830">
            <v>177.99</v>
          </cell>
          <cell r="H830">
            <v>239.5</v>
          </cell>
          <cell r="I830" t="str">
            <v>9.2.4</v>
          </cell>
          <cell r="J830">
            <v>0</v>
          </cell>
        </row>
        <row r="831">
          <cell r="A831" t="str">
            <v>09-05-c</v>
          </cell>
          <cell r="B831" t="str">
            <v>Filling spaces in between spacers filled with bricks</v>
          </cell>
          <cell r="C831" t="str">
            <v>100 Sft</v>
          </cell>
          <cell r="D831">
            <v>472.48</v>
          </cell>
          <cell r="E831">
            <v>1175.96</v>
          </cell>
          <cell r="F831" t="str">
            <v>m2</v>
          </cell>
          <cell r="G831">
            <v>50.84</v>
          </cell>
          <cell r="H831">
            <v>126.53</v>
          </cell>
          <cell r="I831" t="str">
            <v>9.2.4</v>
          </cell>
          <cell r="J831">
            <v>0</v>
          </cell>
        </row>
        <row r="832">
          <cell r="A832" t="str">
            <v>09-06</v>
          </cell>
          <cell r="B832" t="str">
            <v>Single layer of tiles 10"x5"x1.25" laid over 4" earth and 1" mud plaster on top of RC roof slab</v>
          </cell>
          <cell r="C832" t="str">
            <v>100 Sft</v>
          </cell>
          <cell r="D832">
            <v>3486</v>
          </cell>
          <cell r="E832">
            <v>12811.47</v>
          </cell>
          <cell r="F832" t="str">
            <v>m2</v>
          </cell>
          <cell r="G832">
            <v>375.09</v>
          </cell>
          <cell r="H832">
            <v>1378.51</v>
          </cell>
          <cell r="I832" t="str">
            <v>9.15.3</v>
          </cell>
          <cell r="J832" t="str">
            <v xml:space="preserve">Add extra 13%, 32% and 51% on </v>
          </cell>
        </row>
        <row r="833">
          <cell r="A833" t="str">
            <v>09-07-a</v>
          </cell>
          <cell r="B833" t="str">
            <v>Jack arch roof 4.5" thick laid in 1:5 c/s mortar a) cement concrete in haunches 1:6:12</v>
          </cell>
          <cell r="C833" t="str">
            <v>100 Sft</v>
          </cell>
          <cell r="D833">
            <v>12450</v>
          </cell>
          <cell r="E833">
            <v>28354.41</v>
          </cell>
          <cell r="F833" t="str">
            <v>m2</v>
          </cell>
          <cell r="G833">
            <v>1339.62</v>
          </cell>
          <cell r="H833">
            <v>3050.93</v>
          </cell>
          <cell r="I833">
            <v>9.5</v>
          </cell>
          <cell r="J833" t="str">
            <v xml:space="preserve">a) For steel part and its erection </v>
          </cell>
        </row>
        <row r="834">
          <cell r="A834" t="str">
            <v>09-07-b</v>
          </cell>
          <cell r="B834" t="str">
            <v>Jack arch roof 4.5" thick laid in 1:5 c/s mortar b) cement concrete in haunches 1:3:6</v>
          </cell>
          <cell r="C834" t="str">
            <v>100 Sft</v>
          </cell>
          <cell r="D834">
            <v>12450</v>
          </cell>
          <cell r="E834">
            <v>30075.33</v>
          </cell>
          <cell r="F834" t="str">
            <v>m2</v>
          </cell>
          <cell r="G834">
            <v>1339.62</v>
          </cell>
          <cell r="H834">
            <v>3236.11</v>
          </cell>
          <cell r="I834">
            <v>9.5</v>
          </cell>
          <cell r="J834">
            <v>0</v>
          </cell>
        </row>
        <row r="835">
          <cell r="A835" t="str">
            <v>09-08-a</v>
          </cell>
          <cell r="B835" t="str">
            <v>Jack arch roofing 4.5"thick laid in 1:5 c/s mortar complete. Cement concrete in haunches 1:6:12</v>
          </cell>
          <cell r="C835" t="str">
            <v>100 Sft</v>
          </cell>
          <cell r="D835">
            <v>10115.629999999999</v>
          </cell>
          <cell r="E835">
            <v>25735.040000000001</v>
          </cell>
          <cell r="F835" t="str">
            <v>m2</v>
          </cell>
          <cell r="G835">
            <v>1088.44</v>
          </cell>
          <cell r="H835">
            <v>2769.09</v>
          </cell>
          <cell r="I835">
            <v>9.5</v>
          </cell>
          <cell r="J835" t="str">
            <v xml:space="preserve">a) For steel part and its erection </v>
          </cell>
        </row>
        <row r="836">
          <cell r="A836" t="str">
            <v>09-08-b</v>
          </cell>
          <cell r="B836" t="str">
            <v>Jack arch roofing 4.5"thick laid in 1:5 cement mortar, including complete. Cement concrete in haunches 1:3:6</v>
          </cell>
          <cell r="C836" t="str">
            <v>100 Sft</v>
          </cell>
          <cell r="D836">
            <v>10115.629999999999</v>
          </cell>
          <cell r="E836">
            <v>27300.81</v>
          </cell>
          <cell r="F836" t="str">
            <v>m2</v>
          </cell>
          <cell r="G836">
            <v>1088.44</v>
          </cell>
          <cell r="H836">
            <v>2937.57</v>
          </cell>
          <cell r="I836">
            <v>9.5</v>
          </cell>
          <cell r="J836">
            <v>0</v>
          </cell>
        </row>
        <row r="837">
          <cell r="A837" t="str">
            <v>09-09</v>
          </cell>
          <cell r="B837" t="str">
            <v>Extra for vaulted jack arch roofing</v>
          </cell>
          <cell r="C837" t="str">
            <v>100 Sft</v>
          </cell>
          <cell r="D837">
            <v>2988</v>
          </cell>
          <cell r="E837">
            <v>2988</v>
          </cell>
          <cell r="F837" t="str">
            <v>m2</v>
          </cell>
          <cell r="G837">
            <v>321.51</v>
          </cell>
          <cell r="H837">
            <v>321.51</v>
          </cell>
          <cell r="I837">
            <v>9.5</v>
          </cell>
          <cell r="J837" t="str">
            <v>ditto</v>
          </cell>
        </row>
        <row r="838">
          <cell r="A838" t="str">
            <v>09-10</v>
          </cell>
          <cell r="B838" t="str">
            <v>Jack arch roofing of shingle &amp; cement concrete 1:3:6, 4.5" at crown &amp; 1/2" cem. plaster complete</v>
          </cell>
          <cell r="C838" t="str">
            <v>100 Sft</v>
          </cell>
          <cell r="D838">
            <v>10333.5</v>
          </cell>
          <cell r="E838">
            <v>17003.12</v>
          </cell>
          <cell r="F838" t="str">
            <v>m2</v>
          </cell>
          <cell r="G838">
            <v>1111.8800000000001</v>
          </cell>
          <cell r="H838">
            <v>1829.54</v>
          </cell>
          <cell r="I838">
            <v>9.5</v>
          </cell>
          <cell r="J838">
            <v>0</v>
          </cell>
        </row>
        <row r="839">
          <cell r="A839" t="str">
            <v>09-11-a</v>
          </cell>
          <cell r="B839" t="str">
            <v>Earth filling over roof including watering, ramming etc 3" thick earth filling and 1" mud plaster</v>
          </cell>
          <cell r="C839" t="str">
            <v>100 Sft</v>
          </cell>
          <cell r="D839">
            <v>1085.6400000000001</v>
          </cell>
          <cell r="E839">
            <v>1945.99</v>
          </cell>
          <cell r="F839" t="str">
            <v>m2</v>
          </cell>
          <cell r="G839">
            <v>116.81</v>
          </cell>
          <cell r="H839">
            <v>209.39</v>
          </cell>
          <cell r="I839" t="str">
            <v>9.15.4</v>
          </cell>
          <cell r="J839" t="str">
            <v xml:space="preserve">Add extra 13%, 32% and 51% on </v>
          </cell>
        </row>
        <row r="840">
          <cell r="A840" t="str">
            <v>09-11-b</v>
          </cell>
          <cell r="B840" t="str">
            <v>Earth filling over roof including watering, ramming etc 4" thick earth filling and 1" mud plaster</v>
          </cell>
          <cell r="C840" t="str">
            <v>100 Sft</v>
          </cell>
          <cell r="D840">
            <v>1134.19</v>
          </cell>
          <cell r="E840">
            <v>2116.0500000000002</v>
          </cell>
          <cell r="F840" t="str">
            <v>m2</v>
          </cell>
          <cell r="G840">
            <v>122.04</v>
          </cell>
          <cell r="H840">
            <v>227.69</v>
          </cell>
          <cell r="I840" t="str">
            <v>9.15.3</v>
          </cell>
          <cell r="J840">
            <v>0</v>
          </cell>
        </row>
        <row r="841">
          <cell r="A841" t="str">
            <v>09-12</v>
          </cell>
          <cell r="B841" t="str">
            <v>1/8" thick gobri leeping on roofs or floors</v>
          </cell>
          <cell r="C841" t="str">
            <v>100 Sft</v>
          </cell>
          <cell r="D841">
            <v>227.84</v>
          </cell>
          <cell r="E841">
            <v>246.28</v>
          </cell>
          <cell r="F841" t="str">
            <v>m2</v>
          </cell>
          <cell r="G841">
            <v>24.52</v>
          </cell>
          <cell r="H841">
            <v>26.5</v>
          </cell>
          <cell r="I841">
            <v>9.14</v>
          </cell>
          <cell r="J841" t="str">
            <v>ditto</v>
          </cell>
        </row>
        <row r="842">
          <cell r="A842" t="str">
            <v>09-13</v>
          </cell>
          <cell r="B842" t="str">
            <v>2 coats of bitumen laid hot using 34 lbs. for %sft over roof &amp; blinded with sand at 1 cft per % sft</v>
          </cell>
          <cell r="C842" t="str">
            <v>100 Sft</v>
          </cell>
          <cell r="D842">
            <v>809.25</v>
          </cell>
          <cell r="E842">
            <v>3380.57</v>
          </cell>
          <cell r="F842" t="str">
            <v>m2</v>
          </cell>
          <cell r="G842">
            <v>87.08</v>
          </cell>
          <cell r="H842">
            <v>363.75</v>
          </cell>
          <cell r="I842" t="str">
            <v>9.14.3</v>
          </cell>
          <cell r="J842">
            <v>0</v>
          </cell>
        </row>
        <row r="843">
          <cell r="A843" t="str">
            <v>09-14-a</v>
          </cell>
          <cell r="B843" t="str">
            <v>Supply &amp; fix corrugated GI sheet with GI bolts, nuts, limpet etc. complete : 20 BWG</v>
          </cell>
          <cell r="C843" t="str">
            <v>100 Sft</v>
          </cell>
          <cell r="D843">
            <v>2116.5</v>
          </cell>
          <cell r="E843">
            <v>22615.98</v>
          </cell>
          <cell r="F843" t="str">
            <v>m2</v>
          </cell>
          <cell r="G843">
            <v>227.74</v>
          </cell>
          <cell r="H843">
            <v>2433.48</v>
          </cell>
          <cell r="I843">
            <v>9.8000000000000007</v>
          </cell>
          <cell r="J843" t="str">
            <v xml:space="preserve">Add extra 13%, 32% and 51% on </v>
          </cell>
        </row>
        <row r="844">
          <cell r="A844" t="str">
            <v>09-14-b</v>
          </cell>
          <cell r="B844" t="str">
            <v>Supply &amp; fix corrugated GI sheet with GI bolts, nuts, limpet etc. complete : 22 BWG</v>
          </cell>
          <cell r="C844" t="str">
            <v>100 Sft</v>
          </cell>
          <cell r="D844">
            <v>2116.5</v>
          </cell>
          <cell r="E844">
            <v>19941.04</v>
          </cell>
          <cell r="F844" t="str">
            <v>m2</v>
          </cell>
          <cell r="G844">
            <v>227.74</v>
          </cell>
          <cell r="H844">
            <v>2145.66</v>
          </cell>
          <cell r="I844">
            <v>9.8000000000000007</v>
          </cell>
          <cell r="J844">
            <v>0</v>
          </cell>
        </row>
        <row r="845">
          <cell r="A845" t="str">
            <v>09-14-c</v>
          </cell>
          <cell r="B845" t="str">
            <v>Supply &amp; fix corrugated GI sheet with GI bolts, nuts, limpet etc. complete : 24 BWG</v>
          </cell>
          <cell r="C845" t="str">
            <v>100 Sft</v>
          </cell>
          <cell r="D845">
            <v>2116.5</v>
          </cell>
          <cell r="E845">
            <v>16931.72</v>
          </cell>
          <cell r="F845" t="str">
            <v>m2</v>
          </cell>
          <cell r="G845">
            <v>227.74</v>
          </cell>
          <cell r="H845">
            <v>1821.85</v>
          </cell>
          <cell r="I845">
            <v>9.8000000000000007</v>
          </cell>
          <cell r="J845">
            <v>0</v>
          </cell>
        </row>
        <row r="846">
          <cell r="A846" t="str">
            <v>09-15</v>
          </cell>
          <cell r="B846" t="str">
            <v>Khassi parnalas in c/s mortar 1:2, 12" outside width finished smooth with a floating coat</v>
          </cell>
          <cell r="C846" t="str">
            <v>Rft</v>
          </cell>
          <cell r="D846">
            <v>134.59</v>
          </cell>
          <cell r="E846">
            <v>169.7</v>
          </cell>
          <cell r="F846" t="str">
            <v>m</v>
          </cell>
          <cell r="G846">
            <v>441.57</v>
          </cell>
          <cell r="H846">
            <v>556.77</v>
          </cell>
          <cell r="I846" t="str">
            <v>9.11.2.2</v>
          </cell>
          <cell r="J846" t="str">
            <v>ditto</v>
          </cell>
        </row>
        <row r="847">
          <cell r="A847" t="str">
            <v>09-16</v>
          </cell>
          <cell r="B847" t="str">
            <v>Khuras on roof 2'x2'x6"</v>
          </cell>
          <cell r="C847" t="str">
            <v>Each</v>
          </cell>
          <cell r="D847">
            <v>501.11</v>
          </cell>
          <cell r="E847">
            <v>844.35</v>
          </cell>
          <cell r="F847" t="str">
            <v>Each</v>
          </cell>
          <cell r="G847">
            <v>501.11</v>
          </cell>
          <cell r="H847">
            <v>844.35</v>
          </cell>
          <cell r="I847" t="str">
            <v>9.11.1</v>
          </cell>
          <cell r="J847" t="str">
            <v>ditto</v>
          </cell>
        </row>
        <row r="848">
          <cell r="A848" t="str">
            <v>09-17</v>
          </cell>
          <cell r="B848" t="str">
            <v>Bottom khuras of brick masonry in c/s mortar 1:6,4'x2'x4.5" over 3" cem. concrete 1:4:8</v>
          </cell>
          <cell r="C848" t="str">
            <v>Each</v>
          </cell>
          <cell r="D848">
            <v>501.11</v>
          </cell>
          <cell r="E848">
            <v>1426.93</v>
          </cell>
          <cell r="F848" t="str">
            <v>Each</v>
          </cell>
          <cell r="G848">
            <v>501.11</v>
          </cell>
          <cell r="H848">
            <v>1426.93</v>
          </cell>
          <cell r="I848" t="str">
            <v>9.11.1</v>
          </cell>
          <cell r="J848" t="str">
            <v>ditto</v>
          </cell>
        </row>
        <row r="849">
          <cell r="A849" t="str">
            <v>09-18-a</v>
          </cell>
          <cell r="B849" t="str">
            <v>Plain GI sheets 22 SWG rain water down pipe a) 4" diameter down pipe</v>
          </cell>
          <cell r="C849" t="str">
            <v>Rft</v>
          </cell>
          <cell r="D849">
            <v>110.12</v>
          </cell>
          <cell r="E849">
            <v>287.49</v>
          </cell>
          <cell r="F849" t="str">
            <v>m</v>
          </cell>
          <cell r="G849">
            <v>361.29</v>
          </cell>
          <cell r="H849">
            <v>943.19</v>
          </cell>
          <cell r="I849">
            <v>9.1199999999999992</v>
          </cell>
          <cell r="J849" t="str">
            <v>ditto</v>
          </cell>
        </row>
        <row r="850">
          <cell r="A850" t="str">
            <v>09-18-b</v>
          </cell>
          <cell r="B850" t="str">
            <v>Plain GI sheets 22 SWG rain water down pipe b) 5" diameter down pipe</v>
          </cell>
          <cell r="C850" t="str">
            <v>Rft</v>
          </cell>
          <cell r="D850">
            <v>110.12</v>
          </cell>
          <cell r="E850">
            <v>317.56</v>
          </cell>
          <cell r="F850" t="str">
            <v>m</v>
          </cell>
          <cell r="G850">
            <v>361.29</v>
          </cell>
          <cell r="H850">
            <v>1041.8699999999999</v>
          </cell>
          <cell r="I850">
            <v>9.1199999999999992</v>
          </cell>
          <cell r="J850">
            <v>0</v>
          </cell>
        </row>
        <row r="851">
          <cell r="A851" t="str">
            <v>09-19</v>
          </cell>
          <cell r="B851" t="str">
            <v>Plain galvanized iron sheet flashing, 22 guage</v>
          </cell>
          <cell r="C851" t="str">
            <v>100 Sft</v>
          </cell>
          <cell r="D851">
            <v>3812.81</v>
          </cell>
          <cell r="E851">
            <v>12366.21</v>
          </cell>
          <cell r="F851" t="str">
            <v>m2</v>
          </cell>
          <cell r="G851">
            <v>410.26</v>
          </cell>
          <cell r="H851">
            <v>1330.6</v>
          </cell>
          <cell r="I851">
            <v>9.1199999999999992</v>
          </cell>
          <cell r="J851" t="str">
            <v>ditto</v>
          </cell>
        </row>
        <row r="852">
          <cell r="A852" t="str">
            <v>09-20-a</v>
          </cell>
          <cell r="B852" t="str">
            <v>Cast iron rain water down pipe fixed in position excluding heads &amp; shoes : 4" dia</v>
          </cell>
          <cell r="C852" t="str">
            <v>Rft</v>
          </cell>
          <cell r="D852">
            <v>78.08</v>
          </cell>
          <cell r="E852">
            <v>657.07</v>
          </cell>
          <cell r="F852" t="str">
            <v>m</v>
          </cell>
          <cell r="G852">
            <v>256.17</v>
          </cell>
          <cell r="H852">
            <v>2155.7399999999998</v>
          </cell>
          <cell r="I852">
            <v>9.17</v>
          </cell>
          <cell r="J852" t="str">
            <v>ditto</v>
          </cell>
        </row>
        <row r="853">
          <cell r="A853" t="str">
            <v>09-20-b</v>
          </cell>
          <cell r="B853" t="str">
            <v>Cast iron rain water down pipe fixed in position excluding heads &amp; shoes : 3" dia</v>
          </cell>
          <cell r="C853" t="str">
            <v>Rft</v>
          </cell>
          <cell r="D853">
            <v>78.08</v>
          </cell>
          <cell r="E853">
            <v>515.07000000000005</v>
          </cell>
          <cell r="F853" t="str">
            <v>m</v>
          </cell>
          <cell r="G853">
            <v>256.17</v>
          </cell>
          <cell r="H853">
            <v>1689.88</v>
          </cell>
          <cell r="I853">
            <v>9.17</v>
          </cell>
          <cell r="J853">
            <v>0</v>
          </cell>
        </row>
        <row r="854">
          <cell r="A854" t="str">
            <v>09-21</v>
          </cell>
          <cell r="B854" t="str">
            <v>Heads for cast iron rain water down pipe fixed in place including cost of clamp holdfast and painting</v>
          </cell>
          <cell r="C854" t="str">
            <v>Each</v>
          </cell>
          <cell r="D854">
            <v>280.13</v>
          </cell>
          <cell r="E854">
            <v>1565.93</v>
          </cell>
          <cell r="F854" t="str">
            <v>Each</v>
          </cell>
          <cell r="G854">
            <v>280.13</v>
          </cell>
          <cell r="H854">
            <v>1565.94</v>
          </cell>
          <cell r="I854">
            <v>9.17</v>
          </cell>
          <cell r="J854" t="str">
            <v>ditto</v>
          </cell>
        </row>
        <row r="855">
          <cell r="A855" t="str">
            <v>09-22</v>
          </cell>
          <cell r="B855" t="str">
            <v>Shoes, bends or offsets for cast iron ran water down pipe, including fixing &amp; painting</v>
          </cell>
          <cell r="C855" t="str">
            <v>Each</v>
          </cell>
          <cell r="D855">
            <v>180.52</v>
          </cell>
          <cell r="E855">
            <v>1148.18</v>
          </cell>
          <cell r="F855" t="str">
            <v>Each</v>
          </cell>
          <cell r="G855">
            <v>180.52</v>
          </cell>
          <cell r="H855">
            <v>1148.18</v>
          </cell>
          <cell r="I855">
            <v>9.17</v>
          </cell>
          <cell r="J855" t="str">
            <v>ditto</v>
          </cell>
        </row>
        <row r="856">
          <cell r="A856" t="str">
            <v>09-23</v>
          </cell>
          <cell r="B856" t="str">
            <v>Plain GI sheet spouts fixed in position, including paint</v>
          </cell>
          <cell r="C856" t="str">
            <v>Each</v>
          </cell>
          <cell r="D856">
            <v>361.05</v>
          </cell>
          <cell r="E856">
            <v>624.58000000000004</v>
          </cell>
          <cell r="F856" t="str">
            <v>Each</v>
          </cell>
          <cell r="G856">
            <v>361.05</v>
          </cell>
          <cell r="H856">
            <v>624.58000000000004</v>
          </cell>
          <cell r="I856" t="str">
            <v>9.11.3</v>
          </cell>
          <cell r="J856" t="str">
            <v>ditto</v>
          </cell>
        </row>
        <row r="857">
          <cell r="A857" t="str">
            <v>09-24-a</v>
          </cell>
          <cell r="B857" t="str">
            <v>Laying 1/2" thick deodar wood ceiling complete, including sawing, planing &amp; fixing</v>
          </cell>
          <cell r="C857" t="str">
            <v>100 Sft</v>
          </cell>
          <cell r="D857">
            <v>2303.25</v>
          </cell>
          <cell r="E857">
            <v>33030.6</v>
          </cell>
          <cell r="F857" t="str">
            <v>m2</v>
          </cell>
          <cell r="G857">
            <v>247.83</v>
          </cell>
          <cell r="H857">
            <v>3554.09</v>
          </cell>
          <cell r="I857">
            <v>9.19</v>
          </cell>
          <cell r="J857">
            <v>0</v>
          </cell>
        </row>
        <row r="858">
          <cell r="A858" t="str">
            <v>09-24-b</v>
          </cell>
          <cell r="B858" t="str">
            <v>Laying 1/2" thick biar wood ceiling complete, including sawing, planing &amp; fixing</v>
          </cell>
          <cell r="C858" t="str">
            <v>100 Sft</v>
          </cell>
          <cell r="D858">
            <v>2303.25</v>
          </cell>
          <cell r="E858">
            <v>22095.599999999999</v>
          </cell>
          <cell r="F858" t="str">
            <v>m2</v>
          </cell>
          <cell r="G858">
            <v>247.83</v>
          </cell>
          <cell r="H858">
            <v>2377.4899999999998</v>
          </cell>
          <cell r="I858">
            <v>9.19</v>
          </cell>
          <cell r="J858">
            <v>0</v>
          </cell>
        </row>
        <row r="859">
          <cell r="A859" t="str">
            <v>09-24-c</v>
          </cell>
          <cell r="B859" t="str">
            <v>Laying 1/2" thick partal wood ceiling complete, including sawing, planing &amp; fixing</v>
          </cell>
          <cell r="C859" t="str">
            <v>100 Sft</v>
          </cell>
          <cell r="D859">
            <v>2303.25</v>
          </cell>
          <cell r="E859">
            <v>12375.6</v>
          </cell>
          <cell r="F859" t="str">
            <v>m2</v>
          </cell>
          <cell r="G859">
            <v>247.83</v>
          </cell>
          <cell r="H859">
            <v>1331.61</v>
          </cell>
          <cell r="I859">
            <v>9.19</v>
          </cell>
          <cell r="J859">
            <v>0</v>
          </cell>
        </row>
        <row r="860">
          <cell r="A860" t="str">
            <v>09-25-a</v>
          </cell>
          <cell r="B860" t="str">
            <v>Flat sheet roof with GI plain sheets, including batten rolls, screws, clips etc : 22 BWG</v>
          </cell>
          <cell r="C860" t="str">
            <v>100 Sft</v>
          </cell>
          <cell r="D860">
            <v>5602.5</v>
          </cell>
          <cell r="E860">
            <v>23627.88</v>
          </cell>
          <cell r="F860" t="str">
            <v>m2</v>
          </cell>
          <cell r="G860">
            <v>602.83000000000004</v>
          </cell>
          <cell r="H860">
            <v>2542.36</v>
          </cell>
          <cell r="I860">
            <v>9.6999999999999993</v>
          </cell>
          <cell r="J860">
            <v>0</v>
          </cell>
        </row>
        <row r="861">
          <cell r="A861" t="str">
            <v>09-25-b</v>
          </cell>
          <cell r="B861" t="str">
            <v>Flat sheet roof with GI plain sheets, including batten rolls, screws, clips etc : 24 BWG</v>
          </cell>
          <cell r="C861" t="str">
            <v>100 Sft</v>
          </cell>
          <cell r="D861">
            <v>5602.5</v>
          </cell>
          <cell r="E861">
            <v>21729.66</v>
          </cell>
          <cell r="F861" t="str">
            <v>m2</v>
          </cell>
          <cell r="G861">
            <v>602.83000000000004</v>
          </cell>
          <cell r="H861">
            <v>2338.11</v>
          </cell>
          <cell r="I861">
            <v>9.6999999999999993</v>
          </cell>
          <cell r="J861">
            <v>0</v>
          </cell>
        </row>
        <row r="862">
          <cell r="A862" t="str">
            <v>09-26</v>
          </cell>
          <cell r="B862" t="str">
            <v>Asbestos cement corrugated sheet roofing including overlaps, GI hooks, bolts, nuts etc</v>
          </cell>
          <cell r="C862" t="str">
            <v>100 Sft</v>
          </cell>
          <cell r="D862">
            <v>3112.5</v>
          </cell>
          <cell r="E862">
            <v>12644.42</v>
          </cell>
          <cell r="F862" t="str">
            <v>m2</v>
          </cell>
          <cell r="G862">
            <v>334.9</v>
          </cell>
          <cell r="H862">
            <v>1360.54</v>
          </cell>
          <cell r="I862">
            <v>9.9</v>
          </cell>
          <cell r="J862">
            <v>0</v>
          </cell>
        </row>
        <row r="863">
          <cell r="A863" t="str">
            <v>09-27</v>
          </cell>
          <cell r="B863" t="str">
            <v>Extra labour for erection of GI sheets, flat sheet or asbestos sheet roofing above 20' height</v>
          </cell>
          <cell r="C863" t="str">
            <v>100 Sft</v>
          </cell>
          <cell r="D863">
            <v>535.35</v>
          </cell>
          <cell r="E863">
            <v>535.35</v>
          </cell>
          <cell r="F863" t="str">
            <v>m2</v>
          </cell>
          <cell r="G863">
            <v>57.6</v>
          </cell>
          <cell r="H863">
            <v>57.6</v>
          </cell>
          <cell r="I863">
            <v>0</v>
          </cell>
          <cell r="J863" t="str">
            <v>`</v>
          </cell>
        </row>
        <row r="864">
          <cell r="A864" t="str">
            <v>09-28</v>
          </cell>
          <cell r="B864" t="str">
            <v>Fixing asbestos cement sheet ridges and valleys 1/4" thick</v>
          </cell>
          <cell r="C864" t="str">
            <v>100 Rft</v>
          </cell>
          <cell r="D864">
            <v>3859.5</v>
          </cell>
          <cell r="E864">
            <v>8998.4599999999991</v>
          </cell>
          <cell r="F864" t="str">
            <v>m</v>
          </cell>
          <cell r="G864">
            <v>126.62</v>
          </cell>
          <cell r="H864">
            <v>295.23</v>
          </cell>
          <cell r="I864">
            <v>9.9</v>
          </cell>
          <cell r="J864">
            <v>0</v>
          </cell>
        </row>
        <row r="865">
          <cell r="A865" t="str">
            <v>09-29-a</v>
          </cell>
          <cell r="B865" t="str">
            <v>Plain GI sheet ridging including fixture complete 6" lap &amp; 18" overall of 22 gauge GI sheet ridging</v>
          </cell>
          <cell r="C865" t="str">
            <v>Rft</v>
          </cell>
          <cell r="D865">
            <v>134.80000000000001</v>
          </cell>
          <cell r="E865">
            <v>833.33</v>
          </cell>
          <cell r="F865" t="str">
            <v>m</v>
          </cell>
          <cell r="G865">
            <v>442.27</v>
          </cell>
          <cell r="H865">
            <v>2734.01</v>
          </cell>
          <cell r="I865">
            <v>9.6999999999999993</v>
          </cell>
          <cell r="J865">
            <v>0</v>
          </cell>
        </row>
        <row r="866">
          <cell r="A866" t="str">
            <v>09-29-b</v>
          </cell>
          <cell r="B866" t="str">
            <v>Plain GI sheet ridging including fixture complete 9" lap &amp; 24" overall, of 24 gauge GI sheet ridging</v>
          </cell>
          <cell r="C866" t="str">
            <v>Rft</v>
          </cell>
          <cell r="D866">
            <v>134.80000000000001</v>
          </cell>
          <cell r="E866">
            <v>809.23</v>
          </cell>
          <cell r="F866" t="str">
            <v>m</v>
          </cell>
          <cell r="G866">
            <v>442.27</v>
          </cell>
          <cell r="H866">
            <v>2654.95</v>
          </cell>
          <cell r="I866">
            <v>9.6999999999999993</v>
          </cell>
          <cell r="J866">
            <v>0</v>
          </cell>
        </row>
        <row r="867">
          <cell r="A867" t="str">
            <v>09-29-c</v>
          </cell>
          <cell r="B867" t="str">
            <v>Plain GI sheet ridging including fixture complete 12" lap &amp; 30 overall, of 22 gauge GI sheet ridging</v>
          </cell>
          <cell r="C867" t="str">
            <v>Rft</v>
          </cell>
          <cell r="D867">
            <v>134.80000000000001</v>
          </cell>
          <cell r="E867">
            <v>925</v>
          </cell>
          <cell r="F867" t="str">
            <v>m</v>
          </cell>
          <cell r="G867">
            <v>442.27</v>
          </cell>
          <cell r="H867">
            <v>3034.79</v>
          </cell>
          <cell r="I867">
            <v>9.6999999999999993</v>
          </cell>
          <cell r="J867">
            <v>0</v>
          </cell>
        </row>
        <row r="868">
          <cell r="A868" t="str">
            <v>09-30</v>
          </cell>
          <cell r="B868" t="str">
            <v>Plain 22 gauge GI sheet gutter semi circular 8" diameter</v>
          </cell>
          <cell r="C868" t="str">
            <v>Rft</v>
          </cell>
          <cell r="D868">
            <v>64.55</v>
          </cell>
          <cell r="E868">
            <v>232.82</v>
          </cell>
          <cell r="F868" t="str">
            <v>m</v>
          </cell>
          <cell r="G868">
            <v>211.79</v>
          </cell>
          <cell r="H868">
            <v>763.86</v>
          </cell>
          <cell r="I868">
            <v>9.1199999999999992</v>
          </cell>
          <cell r="J868">
            <v>0</v>
          </cell>
        </row>
        <row r="869">
          <cell r="A869" t="str">
            <v>09-31</v>
          </cell>
          <cell r="B869" t="str">
            <v>Fixing water spouse or parnala.</v>
          </cell>
          <cell r="C869" t="str">
            <v>Each</v>
          </cell>
          <cell r="D869">
            <v>460.65</v>
          </cell>
          <cell r="E869">
            <v>460.65</v>
          </cell>
          <cell r="F869" t="str">
            <v>Each</v>
          </cell>
          <cell r="G869">
            <v>460.65</v>
          </cell>
          <cell r="H869">
            <v>460.65</v>
          </cell>
          <cell r="I869">
            <v>9.11</v>
          </cell>
          <cell r="J869">
            <v>0</v>
          </cell>
        </row>
        <row r="870">
          <cell r="A870" t="str">
            <v>09-32</v>
          </cell>
          <cell r="B870" t="str">
            <v>Making masonry ventilators in c/s mortar 1:4</v>
          </cell>
          <cell r="C870" t="str">
            <v>Each</v>
          </cell>
          <cell r="D870">
            <v>2303.25</v>
          </cell>
          <cell r="E870">
            <v>3053.73</v>
          </cell>
          <cell r="F870" t="str">
            <v>Each</v>
          </cell>
          <cell r="G870">
            <v>2303.25</v>
          </cell>
          <cell r="H870">
            <v>3053.73</v>
          </cell>
          <cell r="I870" t="str">
            <v>16.6.11</v>
          </cell>
          <cell r="J870">
            <v>0</v>
          </cell>
        </row>
        <row r="871">
          <cell r="A871" t="str">
            <v>09-33</v>
          </cell>
          <cell r="B871" t="str">
            <v>Making drip course 2"x1/2" under RCC slab edges in outer opening, in c/s mortar 1:2</v>
          </cell>
          <cell r="C871" t="str">
            <v>Rft</v>
          </cell>
          <cell r="D871">
            <v>20.23</v>
          </cell>
          <cell r="E871">
            <v>21.92</v>
          </cell>
          <cell r="F871" t="str">
            <v>m</v>
          </cell>
          <cell r="G871">
            <v>66.38</v>
          </cell>
          <cell r="H871">
            <v>71.91</v>
          </cell>
          <cell r="I871">
            <v>7.12</v>
          </cell>
          <cell r="J871">
            <v>0</v>
          </cell>
        </row>
        <row r="872">
          <cell r="A872" t="str">
            <v>09-34</v>
          </cell>
          <cell r="B872" t="str">
            <v>Supply and laying of twin GI sheet 20 SWG painted with bitumen &amp; polythene fim complete</v>
          </cell>
          <cell r="C872" t="str">
            <v>100 Sft</v>
          </cell>
          <cell r="D872">
            <v>5306.19</v>
          </cell>
          <cell r="E872">
            <v>30712.81</v>
          </cell>
          <cell r="F872" t="str">
            <v>m2</v>
          </cell>
          <cell r="G872">
            <v>570.95000000000005</v>
          </cell>
          <cell r="H872">
            <v>3304.7</v>
          </cell>
          <cell r="I872">
            <v>9.1199999999999992</v>
          </cell>
          <cell r="J872">
            <v>0</v>
          </cell>
        </row>
        <row r="873">
          <cell r="A873" t="str">
            <v>09-35-a</v>
          </cell>
          <cell r="B873" t="str">
            <v>Provide &amp; lay roof insulation complete with Thermopore sheet 1/2" thick</v>
          </cell>
          <cell r="C873" t="str">
            <v>Sft</v>
          </cell>
          <cell r="D873">
            <v>38.6</v>
          </cell>
          <cell r="E873">
            <v>151.09</v>
          </cell>
          <cell r="F873" t="str">
            <v>m2</v>
          </cell>
          <cell r="G873">
            <v>415.28</v>
          </cell>
          <cell r="H873">
            <v>1625.77</v>
          </cell>
          <cell r="I873">
            <v>9.15</v>
          </cell>
          <cell r="J873">
            <v>0</v>
          </cell>
        </row>
        <row r="874">
          <cell r="A874" t="str">
            <v>09-35-b</v>
          </cell>
          <cell r="B874" t="str">
            <v>Provide &amp; lay roof insulation complete with Thermopore sheet 3/4" thick</v>
          </cell>
          <cell r="C874" t="str">
            <v>Sft</v>
          </cell>
          <cell r="D874">
            <v>38.6</v>
          </cell>
          <cell r="E874">
            <v>150.85</v>
          </cell>
          <cell r="F874" t="str">
            <v>m2</v>
          </cell>
          <cell r="G874">
            <v>415.28</v>
          </cell>
          <cell r="H874">
            <v>1623.16</v>
          </cell>
          <cell r="I874">
            <v>9.15</v>
          </cell>
          <cell r="J874">
            <v>0</v>
          </cell>
        </row>
        <row r="875">
          <cell r="A875" t="str">
            <v>09-35-c</v>
          </cell>
          <cell r="B875" t="str">
            <v>Provide &amp; lay roof insulation complete with Thermopore sheet 1" thick</v>
          </cell>
          <cell r="C875" t="str">
            <v>Sft</v>
          </cell>
          <cell r="D875">
            <v>38.28</v>
          </cell>
          <cell r="E875">
            <v>152.97</v>
          </cell>
          <cell r="F875" t="str">
            <v>m2</v>
          </cell>
          <cell r="G875">
            <v>411.93</v>
          </cell>
          <cell r="H875">
            <v>1645.96</v>
          </cell>
          <cell r="I875">
            <v>9.15</v>
          </cell>
          <cell r="J875">
            <v>0</v>
          </cell>
        </row>
        <row r="876">
          <cell r="A876" t="str">
            <v>09-36</v>
          </cell>
          <cell r="B876" t="str">
            <v>Providing and fixing AC rain water down pipe 4" dia, with shoe, tee, bend &amp; clamp etc</v>
          </cell>
          <cell r="C876" t="str">
            <v>Rft</v>
          </cell>
          <cell r="D876">
            <v>45.44</v>
          </cell>
          <cell r="E876">
            <v>422.7</v>
          </cell>
          <cell r="F876" t="str">
            <v>m</v>
          </cell>
          <cell r="G876">
            <v>149.09</v>
          </cell>
          <cell r="H876">
            <v>1386.81</v>
          </cell>
          <cell r="I876">
            <v>9.1199999999999992</v>
          </cell>
          <cell r="J876">
            <v>0</v>
          </cell>
        </row>
        <row r="877">
          <cell r="A877" t="str">
            <v>09-37-a</v>
          </cell>
          <cell r="B877" t="str">
            <v>Making jharries in existing brick masonry For slabs upto 6" thick</v>
          </cell>
          <cell r="C877" t="str">
            <v>Rft</v>
          </cell>
          <cell r="D877">
            <v>62.27</v>
          </cell>
          <cell r="E877">
            <v>64.86</v>
          </cell>
          <cell r="F877" t="str">
            <v>m</v>
          </cell>
          <cell r="G877">
            <v>204.31</v>
          </cell>
          <cell r="H877">
            <v>212.8</v>
          </cell>
          <cell r="I877">
            <v>0</v>
          </cell>
          <cell r="J877" t="str">
            <v xml:space="preserve">Rate shall be increased by 1.5 </v>
          </cell>
        </row>
        <row r="878">
          <cell r="A878" t="str">
            <v>09-37-b</v>
          </cell>
          <cell r="B878" t="str">
            <v>Making jharries in existing brick masonry For slabs exceeding 6" to 12" thick</v>
          </cell>
          <cell r="C878" t="str">
            <v>Rft</v>
          </cell>
          <cell r="D878">
            <v>80.84</v>
          </cell>
          <cell r="E878">
            <v>85.54</v>
          </cell>
          <cell r="F878" t="str">
            <v>m</v>
          </cell>
          <cell r="G878">
            <v>265.24</v>
          </cell>
          <cell r="H878">
            <v>280.64</v>
          </cell>
          <cell r="I878">
            <v>0</v>
          </cell>
          <cell r="J878">
            <v>0</v>
          </cell>
        </row>
        <row r="879">
          <cell r="A879" t="str">
            <v>09-38-a</v>
          </cell>
          <cell r="B879" t="str">
            <v>Making recess in existing brick masonry a) upto 1.0' height of girder or beam</v>
          </cell>
          <cell r="C879" t="str">
            <v>Each</v>
          </cell>
          <cell r="D879">
            <v>357.89</v>
          </cell>
          <cell r="E879">
            <v>366.42</v>
          </cell>
          <cell r="F879" t="str">
            <v>Each</v>
          </cell>
          <cell r="G879">
            <v>357.89</v>
          </cell>
          <cell r="H879">
            <v>366.42</v>
          </cell>
          <cell r="I879">
            <v>0</v>
          </cell>
          <cell r="J879" t="str">
            <v>ditto</v>
          </cell>
        </row>
        <row r="880">
          <cell r="A880" t="str">
            <v>09-38-b</v>
          </cell>
          <cell r="B880" t="str">
            <v>Making recess in existing brick masonry b) for every 6" additional height or part thereof</v>
          </cell>
          <cell r="C880" t="str">
            <v>Each</v>
          </cell>
          <cell r="D880">
            <v>176.48</v>
          </cell>
          <cell r="E880">
            <v>180.25</v>
          </cell>
          <cell r="F880" t="str">
            <v>Each</v>
          </cell>
          <cell r="G880">
            <v>176.48</v>
          </cell>
          <cell r="H880">
            <v>180.25</v>
          </cell>
          <cell r="I880">
            <v>0</v>
          </cell>
          <cell r="J880">
            <v>0</v>
          </cell>
        </row>
        <row r="881">
          <cell r="A881" t="str">
            <v>09-39</v>
          </cell>
          <cell r="B881" t="str">
            <v>Hoisting RS Beams &amp; wooden beams and placing in position</v>
          </cell>
          <cell r="C881" t="str">
            <v>Each</v>
          </cell>
          <cell r="D881">
            <v>784.35</v>
          </cell>
          <cell r="E881">
            <v>784.35</v>
          </cell>
          <cell r="F881" t="str">
            <v>Each</v>
          </cell>
          <cell r="G881">
            <v>784.35</v>
          </cell>
          <cell r="H881">
            <v>784.35</v>
          </cell>
          <cell r="I881" t="str">
            <v>9.2.4</v>
          </cell>
          <cell r="J881">
            <v>0</v>
          </cell>
        </row>
        <row r="882">
          <cell r="A882" t="str">
            <v>09-40</v>
          </cell>
          <cell r="B882" t="str">
            <v>Hoisting and placing in position sahl ballies, over roof</v>
          </cell>
          <cell r="C882" t="str">
            <v>Each</v>
          </cell>
          <cell r="D882">
            <v>66.099999999999994</v>
          </cell>
          <cell r="E882">
            <v>66.099999999999994</v>
          </cell>
          <cell r="F882" t="str">
            <v>Each</v>
          </cell>
          <cell r="G882">
            <v>66.099999999999994</v>
          </cell>
          <cell r="H882">
            <v>66.099999999999994</v>
          </cell>
          <cell r="I882" t="str">
            <v>9.2.4</v>
          </cell>
          <cell r="J882">
            <v>0</v>
          </cell>
        </row>
        <row r="883">
          <cell r="A883" t="str">
            <v>09-41-a</v>
          </cell>
          <cell r="B883" t="str">
            <v>Hoist precast RCC/pre-stressed conc. battens a) From 5' to 6' long</v>
          </cell>
          <cell r="C883" t="str">
            <v>Each</v>
          </cell>
          <cell r="D883">
            <v>59.76</v>
          </cell>
          <cell r="E883">
            <v>59.76</v>
          </cell>
          <cell r="F883" t="str">
            <v>Each</v>
          </cell>
          <cell r="G883">
            <v>59.76</v>
          </cell>
          <cell r="H883">
            <v>59.76</v>
          </cell>
          <cell r="I883" t="str">
            <v>9.2.4</v>
          </cell>
          <cell r="J883">
            <v>0</v>
          </cell>
        </row>
        <row r="884">
          <cell r="A884" t="str">
            <v>09-41-b</v>
          </cell>
          <cell r="B884" t="str">
            <v>Hoist precast RCC/pre-stressed conc. battens b) Over 6' to 7' long</v>
          </cell>
          <cell r="C884" t="str">
            <v>Each</v>
          </cell>
          <cell r="D884">
            <v>78.430000000000007</v>
          </cell>
          <cell r="E884">
            <v>78.430000000000007</v>
          </cell>
          <cell r="F884" t="str">
            <v>Each</v>
          </cell>
          <cell r="G884">
            <v>78.430000000000007</v>
          </cell>
          <cell r="H884">
            <v>78.430000000000007</v>
          </cell>
          <cell r="I884" t="str">
            <v>9.2.4</v>
          </cell>
          <cell r="J884">
            <v>0</v>
          </cell>
        </row>
        <row r="885">
          <cell r="A885" t="str">
            <v>09-41-c</v>
          </cell>
          <cell r="B885" t="str">
            <v>Hoist precast RCC/pre-stressed conc. battens c) Over 7' to 8' long</v>
          </cell>
          <cell r="C885" t="str">
            <v>Each</v>
          </cell>
          <cell r="D885">
            <v>98.04</v>
          </cell>
          <cell r="E885">
            <v>98.04</v>
          </cell>
          <cell r="F885" t="str">
            <v>Each</v>
          </cell>
          <cell r="G885">
            <v>98.04</v>
          </cell>
          <cell r="H885">
            <v>98.04</v>
          </cell>
          <cell r="I885" t="str">
            <v>9.2.4</v>
          </cell>
          <cell r="J885">
            <v>0</v>
          </cell>
        </row>
        <row r="886">
          <cell r="A886" t="str">
            <v>09-41-d</v>
          </cell>
          <cell r="B886" t="str">
            <v>Hoist precast RCC/pre-stressed conc. battens d) Over 8' to 9' long</v>
          </cell>
          <cell r="C886" t="str">
            <v>Each</v>
          </cell>
          <cell r="D886">
            <v>130.22999999999999</v>
          </cell>
          <cell r="E886">
            <v>130.22999999999999</v>
          </cell>
          <cell r="F886" t="str">
            <v>Each</v>
          </cell>
          <cell r="G886">
            <v>130.22999999999999</v>
          </cell>
          <cell r="H886">
            <v>130.22999999999999</v>
          </cell>
          <cell r="I886" t="str">
            <v>9.2.4</v>
          </cell>
          <cell r="J886">
            <v>0</v>
          </cell>
        </row>
        <row r="887">
          <cell r="A887" t="str">
            <v>09-41-e</v>
          </cell>
          <cell r="B887" t="str">
            <v>Hoist precast RCC/pre-stressed conc. battens e) Exceeding 9' length</v>
          </cell>
          <cell r="C887" t="str">
            <v>Each</v>
          </cell>
          <cell r="D887">
            <v>156.87</v>
          </cell>
          <cell r="E887">
            <v>156.87</v>
          </cell>
          <cell r="F887" t="str">
            <v>Each</v>
          </cell>
          <cell r="G887">
            <v>156.87</v>
          </cell>
          <cell r="H887">
            <v>156.87</v>
          </cell>
          <cell r="I887" t="str">
            <v>9.2.4</v>
          </cell>
          <cell r="J887">
            <v>0</v>
          </cell>
        </row>
        <row r="888">
          <cell r="A888" t="str">
            <v>09-42-a</v>
          </cell>
          <cell r="B888" t="str">
            <v>Hoisting and placing in position RCC troughs522Upto 10' in length</v>
          </cell>
          <cell r="C888" t="str">
            <v>Each</v>
          </cell>
          <cell r="D888">
            <v>156.87</v>
          </cell>
          <cell r="E888">
            <v>156.87</v>
          </cell>
          <cell r="F888" t="str">
            <v>Each</v>
          </cell>
          <cell r="G888">
            <v>156.87</v>
          </cell>
          <cell r="H888">
            <v>156.87</v>
          </cell>
          <cell r="I888" t="str">
            <v>9.2.4</v>
          </cell>
          <cell r="J888" t="str">
            <v xml:space="preserve">Applicable only to roof troughs </v>
          </cell>
        </row>
        <row r="889">
          <cell r="A889" t="str">
            <v>09-42-b</v>
          </cell>
          <cell r="B889" t="str">
            <v>Hoisting and placing in position RCC troughs Upto 11' in length</v>
          </cell>
          <cell r="C889" t="str">
            <v>Each</v>
          </cell>
          <cell r="D889">
            <v>196.09</v>
          </cell>
          <cell r="E889">
            <v>196.09</v>
          </cell>
          <cell r="F889" t="str">
            <v>Each</v>
          </cell>
          <cell r="G889">
            <v>196.09</v>
          </cell>
          <cell r="H889">
            <v>196.09</v>
          </cell>
          <cell r="I889" t="str">
            <v>9.2.4</v>
          </cell>
          <cell r="J889">
            <v>0</v>
          </cell>
        </row>
        <row r="890">
          <cell r="A890" t="str">
            <v>09-42-c</v>
          </cell>
          <cell r="B890" t="str">
            <v>Hoisting and placing in position RCC troughs Upto 12' in length</v>
          </cell>
          <cell r="C890" t="str">
            <v>Each</v>
          </cell>
          <cell r="D890">
            <v>260.45</v>
          </cell>
          <cell r="E890">
            <v>260.45</v>
          </cell>
          <cell r="F890" t="str">
            <v>Each</v>
          </cell>
          <cell r="G890">
            <v>260.45</v>
          </cell>
          <cell r="H890">
            <v>260.45</v>
          </cell>
          <cell r="I890" t="str">
            <v>9.2.4</v>
          </cell>
          <cell r="J890">
            <v>0</v>
          </cell>
        </row>
        <row r="891">
          <cell r="A891" t="str">
            <v>09-42-d</v>
          </cell>
          <cell r="B891" t="str">
            <v>Hoisting and placing in position RCC troughs Upto 13' in length</v>
          </cell>
          <cell r="C891" t="str">
            <v>Each</v>
          </cell>
          <cell r="D891">
            <v>299.67</v>
          </cell>
          <cell r="E891">
            <v>299.67</v>
          </cell>
          <cell r="F891" t="str">
            <v>Each</v>
          </cell>
          <cell r="G891">
            <v>299.67</v>
          </cell>
          <cell r="H891">
            <v>299.67</v>
          </cell>
          <cell r="I891" t="str">
            <v>9.2.4</v>
          </cell>
          <cell r="J891">
            <v>0</v>
          </cell>
        </row>
        <row r="892">
          <cell r="A892" t="str">
            <v>09-42-e</v>
          </cell>
          <cell r="B892" t="str">
            <v>Hoisting and placing in position RCC troughs Upto 14' in length</v>
          </cell>
          <cell r="C892" t="str">
            <v>Each</v>
          </cell>
          <cell r="D892">
            <v>326.31</v>
          </cell>
          <cell r="E892">
            <v>326.31</v>
          </cell>
          <cell r="F892" t="str">
            <v>Each</v>
          </cell>
          <cell r="G892">
            <v>326.31</v>
          </cell>
          <cell r="H892">
            <v>326.31</v>
          </cell>
          <cell r="I892" t="str">
            <v>9.2.4</v>
          </cell>
          <cell r="J892">
            <v>0</v>
          </cell>
        </row>
        <row r="893">
          <cell r="A893" t="str">
            <v>09-42-f</v>
          </cell>
          <cell r="B893" t="str">
            <v>Hoisting and placing in position RCC troughs Upto 15' in length</v>
          </cell>
          <cell r="C893" t="str">
            <v>Each</v>
          </cell>
          <cell r="D893">
            <v>352.96</v>
          </cell>
          <cell r="E893">
            <v>352.96</v>
          </cell>
          <cell r="F893" t="str">
            <v>Each</v>
          </cell>
          <cell r="G893">
            <v>352.96</v>
          </cell>
          <cell r="H893">
            <v>352.96</v>
          </cell>
          <cell r="I893" t="str">
            <v>9.2.4</v>
          </cell>
          <cell r="J893">
            <v>0</v>
          </cell>
        </row>
        <row r="894">
          <cell r="A894" t="str">
            <v>09-42-g</v>
          </cell>
          <cell r="B894" t="str">
            <v>Hoisting and placing in position RCC troughs Upto 16' in length</v>
          </cell>
          <cell r="C894" t="str">
            <v>Each</v>
          </cell>
          <cell r="D894">
            <v>392.17</v>
          </cell>
          <cell r="E894">
            <v>392.18</v>
          </cell>
          <cell r="F894" t="str">
            <v>Each</v>
          </cell>
          <cell r="G894">
            <v>392.17</v>
          </cell>
          <cell r="H894">
            <v>392.17</v>
          </cell>
          <cell r="I894" t="str">
            <v>9.2.4</v>
          </cell>
          <cell r="J894">
            <v>0</v>
          </cell>
        </row>
        <row r="895">
          <cell r="A895" t="str">
            <v>09-42-h</v>
          </cell>
          <cell r="B895" t="str">
            <v>Hoisting and placing in position RCC troughs Upto 17' in length</v>
          </cell>
          <cell r="C895" t="str">
            <v>Each</v>
          </cell>
          <cell r="D895">
            <v>431.39</v>
          </cell>
          <cell r="E895">
            <v>431.39</v>
          </cell>
          <cell r="F895" t="str">
            <v>Each</v>
          </cell>
          <cell r="G895">
            <v>431.39</v>
          </cell>
          <cell r="H895">
            <v>431.39</v>
          </cell>
          <cell r="I895" t="str">
            <v>9.2.4</v>
          </cell>
          <cell r="J895">
            <v>0</v>
          </cell>
        </row>
        <row r="896">
          <cell r="A896" t="str">
            <v>09-42-i</v>
          </cell>
          <cell r="B896" t="str">
            <v>Hoisting and placing in position RCC troughs Upto 18' in length</v>
          </cell>
          <cell r="C896" t="str">
            <v>Each</v>
          </cell>
          <cell r="D896">
            <v>560</v>
          </cell>
          <cell r="E896">
            <v>560</v>
          </cell>
          <cell r="F896" t="str">
            <v>Each</v>
          </cell>
          <cell r="G896">
            <v>560</v>
          </cell>
          <cell r="H896">
            <v>560</v>
          </cell>
          <cell r="I896" t="str">
            <v>9.2.4</v>
          </cell>
          <cell r="J896">
            <v>0</v>
          </cell>
        </row>
        <row r="897">
          <cell r="A897" t="str">
            <v>09-42-j</v>
          </cell>
          <cell r="B897" t="str">
            <v>Hoisting and placing in position RCC troughs Upto 19' in length</v>
          </cell>
          <cell r="C897" t="str">
            <v>Each</v>
          </cell>
          <cell r="D897">
            <v>601.65</v>
          </cell>
          <cell r="E897">
            <v>601.65</v>
          </cell>
          <cell r="F897" t="str">
            <v>Each</v>
          </cell>
          <cell r="G897">
            <v>601.65</v>
          </cell>
          <cell r="H897">
            <v>601.65</v>
          </cell>
          <cell r="I897" t="str">
            <v>9.2.4</v>
          </cell>
          <cell r="J897">
            <v>0</v>
          </cell>
        </row>
        <row r="898">
          <cell r="A898" t="str">
            <v>09-42-k</v>
          </cell>
          <cell r="B898" t="str">
            <v>Hoisting and placing in position RCC troughs Upto 20' in length</v>
          </cell>
          <cell r="C898" t="str">
            <v>Each</v>
          </cell>
          <cell r="D898">
            <v>652.63</v>
          </cell>
          <cell r="E898">
            <v>652.63</v>
          </cell>
          <cell r="F898" t="str">
            <v>Each</v>
          </cell>
          <cell r="G898">
            <v>652.63</v>
          </cell>
          <cell r="H898">
            <v>652.63</v>
          </cell>
          <cell r="I898" t="str">
            <v>9.2.4</v>
          </cell>
          <cell r="J898">
            <v>0</v>
          </cell>
        </row>
        <row r="899">
          <cell r="A899" t="str">
            <v>09-43-a</v>
          </cell>
          <cell r="B899" t="str">
            <v>Hoist &amp; place in position RCC inverted battens Upto 10' span</v>
          </cell>
          <cell r="C899" t="str">
            <v>Each</v>
          </cell>
          <cell r="D899">
            <v>118.28</v>
          </cell>
          <cell r="E899">
            <v>118.28</v>
          </cell>
          <cell r="F899" t="str">
            <v>Each</v>
          </cell>
          <cell r="G899">
            <v>118.28</v>
          </cell>
          <cell r="H899">
            <v>118.28</v>
          </cell>
          <cell r="I899" t="str">
            <v>9.2.4</v>
          </cell>
          <cell r="J899">
            <v>0</v>
          </cell>
        </row>
        <row r="900">
          <cell r="A900" t="str">
            <v>09-43-b</v>
          </cell>
          <cell r="B900" t="str">
            <v>Hoist &amp; place in position RCC inverted battens Upto 12' span</v>
          </cell>
          <cell r="C900" t="str">
            <v>Each</v>
          </cell>
          <cell r="D900">
            <v>252.74</v>
          </cell>
          <cell r="E900">
            <v>252.74</v>
          </cell>
          <cell r="F900" t="str">
            <v>Each</v>
          </cell>
          <cell r="G900">
            <v>252.74</v>
          </cell>
          <cell r="H900">
            <v>252.74</v>
          </cell>
          <cell r="I900" t="str">
            <v>9.2.4</v>
          </cell>
          <cell r="J900">
            <v>0</v>
          </cell>
        </row>
        <row r="901">
          <cell r="A901" t="str">
            <v>09-43-c</v>
          </cell>
          <cell r="B901" t="str">
            <v>Hoist &amp; place in position RCC inverted battens Upto 13' span</v>
          </cell>
          <cell r="C901" t="str">
            <v>Each</v>
          </cell>
          <cell r="D901">
            <v>304.89999999999998</v>
          </cell>
          <cell r="E901">
            <v>304.89999999999998</v>
          </cell>
          <cell r="F901" t="str">
            <v>Each</v>
          </cell>
          <cell r="G901">
            <v>304.89999999999998</v>
          </cell>
          <cell r="H901">
            <v>304.89999999999998</v>
          </cell>
          <cell r="I901" t="str">
            <v>9.2.4</v>
          </cell>
          <cell r="J901">
            <v>0</v>
          </cell>
        </row>
        <row r="902">
          <cell r="A902" t="str">
            <v>09-43-d</v>
          </cell>
          <cell r="B902" t="str">
            <v>Hoist &amp; place in position RCC inverted battens Upto 14' span</v>
          </cell>
          <cell r="C902" t="str">
            <v>Each</v>
          </cell>
          <cell r="D902">
            <v>391.05</v>
          </cell>
          <cell r="E902">
            <v>391.05</v>
          </cell>
          <cell r="F902" t="str">
            <v>Each</v>
          </cell>
          <cell r="G902">
            <v>391.05</v>
          </cell>
          <cell r="H902">
            <v>391.05</v>
          </cell>
          <cell r="I902" t="str">
            <v>9.2.4</v>
          </cell>
          <cell r="J902">
            <v>0</v>
          </cell>
        </row>
        <row r="903">
          <cell r="A903" t="str">
            <v>09-43-e</v>
          </cell>
          <cell r="B903" t="str">
            <v>Hoist &amp; place in position RCC inverted battens Upto 15' span</v>
          </cell>
          <cell r="C903" t="str">
            <v>Each</v>
          </cell>
          <cell r="D903">
            <v>428.22</v>
          </cell>
          <cell r="E903">
            <v>428.22</v>
          </cell>
          <cell r="F903" t="str">
            <v>Each</v>
          </cell>
          <cell r="G903">
            <v>428.22</v>
          </cell>
          <cell r="H903">
            <v>428.22</v>
          </cell>
          <cell r="I903" t="str">
            <v>9.2.4</v>
          </cell>
          <cell r="J903">
            <v>0</v>
          </cell>
        </row>
        <row r="904">
          <cell r="A904" t="str">
            <v>09-43-f</v>
          </cell>
          <cell r="B904" t="str">
            <v>Hoist &amp; place in position RCC inverted battens Upto 16' span</v>
          </cell>
          <cell r="C904" t="str">
            <v>Each</v>
          </cell>
          <cell r="D904">
            <v>473.1</v>
          </cell>
          <cell r="E904">
            <v>473.1</v>
          </cell>
          <cell r="F904" t="str">
            <v>Each</v>
          </cell>
          <cell r="G904">
            <v>473.1</v>
          </cell>
          <cell r="H904">
            <v>473.1</v>
          </cell>
          <cell r="I904" t="str">
            <v>9.2.4</v>
          </cell>
          <cell r="J904">
            <v>0</v>
          </cell>
        </row>
        <row r="905">
          <cell r="A905" t="str">
            <v>09-43-g</v>
          </cell>
          <cell r="B905" t="str">
            <v>Hoist &amp; place in position RCC inverted battens Upto 18' span</v>
          </cell>
          <cell r="C905" t="str">
            <v>Each</v>
          </cell>
          <cell r="D905">
            <v>591.38</v>
          </cell>
          <cell r="E905">
            <v>591.38</v>
          </cell>
          <cell r="F905" t="str">
            <v>Each</v>
          </cell>
          <cell r="G905">
            <v>591.38</v>
          </cell>
          <cell r="H905">
            <v>591.38</v>
          </cell>
          <cell r="I905" t="str">
            <v>9.2.4</v>
          </cell>
          <cell r="J905">
            <v>0</v>
          </cell>
        </row>
        <row r="906">
          <cell r="A906" t="str">
            <v>09-43-h</v>
          </cell>
          <cell r="B906" t="str">
            <v>Hoist &amp; place in position RCC inverted battens Upto 20' span</v>
          </cell>
          <cell r="C906" t="str">
            <v>Each</v>
          </cell>
          <cell r="D906">
            <v>946.2</v>
          </cell>
          <cell r="E906">
            <v>946.2</v>
          </cell>
          <cell r="F906" t="str">
            <v>Each</v>
          </cell>
          <cell r="G906">
            <v>946.2</v>
          </cell>
          <cell r="H906">
            <v>946.2</v>
          </cell>
          <cell r="I906" t="str">
            <v>9.2.4</v>
          </cell>
          <cell r="J906">
            <v>0</v>
          </cell>
        </row>
        <row r="907">
          <cell r="A907" t="str">
            <v>09-44</v>
          </cell>
          <cell r="B907" t="str">
            <v>RCC spout including fixing in position, with top and bottom khuras</v>
          </cell>
          <cell r="C907" t="str">
            <v>Each</v>
          </cell>
          <cell r="D907">
            <v>612.66</v>
          </cell>
          <cell r="E907">
            <v>975.2</v>
          </cell>
          <cell r="F907" t="str">
            <v>Each</v>
          </cell>
          <cell r="G907">
            <v>612.66</v>
          </cell>
          <cell r="H907">
            <v>975.2</v>
          </cell>
          <cell r="I907">
            <v>9.11</v>
          </cell>
          <cell r="J907">
            <v>0</v>
          </cell>
        </row>
        <row r="908">
          <cell r="A908" t="str">
            <v>09-45</v>
          </cell>
          <cell r="B908" t="str">
            <v>P/F Burnt Brick Tile Roofing over Tee Iron and Steel Girder, in 1:6 c/s mortar (12' max span)</v>
          </cell>
          <cell r="C908" t="str">
            <v>100 Sft</v>
          </cell>
          <cell r="D908">
            <v>7495.18</v>
          </cell>
          <cell r="E908">
            <v>57956.97</v>
          </cell>
          <cell r="F908" t="str">
            <v>m2</v>
          </cell>
          <cell r="G908">
            <v>806.48</v>
          </cell>
          <cell r="H908">
            <v>6236.17</v>
          </cell>
          <cell r="I908">
            <v>9.3000000000000007</v>
          </cell>
          <cell r="J908">
            <v>0</v>
          </cell>
        </row>
        <row r="909">
          <cell r="A909" t="str">
            <v>09-46</v>
          </cell>
          <cell r="B909" t="str">
            <v>Providing and Laying Prestressed Roof of Slab/Girder, 2" thick PCC 1:2:4 with chicken mesh, polythene, mud, tar</v>
          </cell>
          <cell r="C909" t="str">
            <v>Sft</v>
          </cell>
          <cell r="D909">
            <v>66.569999999999993</v>
          </cell>
          <cell r="E909">
            <v>313.01</v>
          </cell>
          <cell r="F909" t="str">
            <v>m2</v>
          </cell>
          <cell r="G909">
            <v>716.29</v>
          </cell>
          <cell r="H909">
            <v>3368.03</v>
          </cell>
          <cell r="I909" t="str">
            <v xml:space="preserve">6.17 , </v>
          </cell>
          <cell r="J909">
            <v>0</v>
          </cell>
        </row>
        <row r="910">
          <cell r="A910" t="str">
            <v>10-01</v>
          </cell>
          <cell r="B910" t="str">
            <v>Laying murum flooring complete as per specs</v>
          </cell>
          <cell r="C910" t="str">
            <v>100 Sft</v>
          </cell>
          <cell r="D910">
            <v>3579.38</v>
          </cell>
          <cell r="E910">
            <v>9558.4500000000007</v>
          </cell>
          <cell r="F910" t="str">
            <v>m2</v>
          </cell>
          <cell r="G910">
            <v>385.14</v>
          </cell>
          <cell r="H910">
            <v>1028.49</v>
          </cell>
          <cell r="I910">
            <v>10.18</v>
          </cell>
          <cell r="J910">
            <v>0</v>
          </cell>
        </row>
        <row r="911">
          <cell r="A911" t="str">
            <v>10-02</v>
          </cell>
          <cell r="B911" t="str">
            <v>Earth flooring 6" thick consolidated layer of moistened earth, including ramming</v>
          </cell>
          <cell r="C911" t="str">
            <v>100 Sft</v>
          </cell>
          <cell r="D911">
            <v>1198.31</v>
          </cell>
          <cell r="E911">
            <v>2218.91</v>
          </cell>
          <cell r="F911" t="str">
            <v>m2</v>
          </cell>
          <cell r="G911">
            <v>128.94</v>
          </cell>
          <cell r="H911">
            <v>238.76</v>
          </cell>
          <cell r="I911">
            <v>10.199999999999999</v>
          </cell>
          <cell r="J911">
            <v>0</v>
          </cell>
        </row>
        <row r="912">
          <cell r="A912" t="str">
            <v>10-03-a</v>
          </cell>
          <cell r="B912" t="str">
            <v>Provide, lay, water &amp; ram clean coarse sand under floor / brick paving, complete</v>
          </cell>
          <cell r="C912" t="str">
            <v>100 Sft</v>
          </cell>
          <cell r="D912">
            <v>4726.1400000000003</v>
          </cell>
          <cell r="E912">
            <v>6098.67</v>
          </cell>
          <cell r="F912" t="str">
            <v>m2</v>
          </cell>
          <cell r="G912">
            <v>508.53</v>
          </cell>
          <cell r="H912">
            <v>656.22</v>
          </cell>
          <cell r="I912" t="str">
            <v>10.4.3</v>
          </cell>
          <cell r="J912">
            <v>0</v>
          </cell>
        </row>
        <row r="913">
          <cell r="A913" t="str">
            <v>10-03-b</v>
          </cell>
          <cell r="B913" t="str">
            <v>Provide, lay, water &amp; ram brick ballast 1.5" to 2" guage mixed with 25% sand for floor foundations</v>
          </cell>
          <cell r="C913" t="str">
            <v>100 Cft</v>
          </cell>
          <cell r="D913">
            <v>4062.68</v>
          </cell>
          <cell r="E913">
            <v>9697.25</v>
          </cell>
          <cell r="F913" t="str">
            <v>m3</v>
          </cell>
          <cell r="G913">
            <v>1434.72</v>
          </cell>
          <cell r="H913">
            <v>3424.55</v>
          </cell>
          <cell r="I913" t="str">
            <v>10.4.3</v>
          </cell>
          <cell r="J913">
            <v>0</v>
          </cell>
        </row>
        <row r="914">
          <cell r="A914" t="str">
            <v>10-04</v>
          </cell>
          <cell r="B914" t="str">
            <v>Mud floor of 6" thick consolidated layer of moist earth &amp; finished off with 1" mud plaster</v>
          </cell>
          <cell r="C914" t="str">
            <v>100 Sft</v>
          </cell>
          <cell r="D914">
            <v>2505.56</v>
          </cell>
          <cell r="E914">
            <v>3994.87</v>
          </cell>
          <cell r="F914" t="str">
            <v>m2</v>
          </cell>
          <cell r="G914">
            <v>269.60000000000002</v>
          </cell>
          <cell r="H914">
            <v>429.85</v>
          </cell>
          <cell r="I914">
            <v>10.3</v>
          </cell>
          <cell r="J914">
            <v>0</v>
          </cell>
        </row>
        <row r="915">
          <cell r="A915" t="str">
            <v>10-05</v>
          </cell>
          <cell r="B915" t="str">
            <v>Dry brick paving laid flat,sand grouted, including prep. Of bed, by 1/2" thick mud plaster</v>
          </cell>
          <cell r="C915" t="str">
            <v>100 Sft</v>
          </cell>
          <cell r="D915">
            <v>1624.23</v>
          </cell>
          <cell r="E915">
            <v>5888.22</v>
          </cell>
          <cell r="F915" t="str">
            <v>m2</v>
          </cell>
          <cell r="G915">
            <v>174.77</v>
          </cell>
          <cell r="H915">
            <v>633.57000000000005</v>
          </cell>
          <cell r="I915">
            <v>10.130000000000001</v>
          </cell>
          <cell r="J915">
            <v>0</v>
          </cell>
        </row>
        <row r="916">
          <cell r="A916" t="str">
            <v>10-06</v>
          </cell>
          <cell r="B916" t="str">
            <v>Dry brick on edge paving, sand grouted, including prep. Of bed, by 1/2" thick mud plaster</v>
          </cell>
          <cell r="C916" t="str">
            <v>100 Sft</v>
          </cell>
          <cell r="D916">
            <v>2339.92</v>
          </cell>
          <cell r="E916">
            <v>8654.2099999999991</v>
          </cell>
          <cell r="F916" t="str">
            <v>m2</v>
          </cell>
          <cell r="G916">
            <v>251.77</v>
          </cell>
          <cell r="H916">
            <v>931.19</v>
          </cell>
          <cell r="I916">
            <v>10.130000000000001</v>
          </cell>
          <cell r="J916">
            <v>0</v>
          </cell>
        </row>
        <row r="917">
          <cell r="A917" t="str">
            <v>10-07</v>
          </cell>
          <cell r="B917" t="str">
            <v>Grouting 4.5" dry brick work with cement sand mortar 1:5</v>
          </cell>
          <cell r="C917" t="str">
            <v>100 Sft</v>
          </cell>
          <cell r="D917">
            <v>1556.25</v>
          </cell>
          <cell r="E917">
            <v>2241.9299999999998</v>
          </cell>
          <cell r="F917" t="str">
            <v>m2</v>
          </cell>
          <cell r="G917">
            <v>167.45</v>
          </cell>
          <cell r="H917">
            <v>241.23</v>
          </cell>
          <cell r="I917">
            <v>10.130000000000001</v>
          </cell>
          <cell r="J917">
            <v>0</v>
          </cell>
        </row>
        <row r="918">
          <cell r="A918" t="str">
            <v>10-08</v>
          </cell>
          <cell r="B918" t="str">
            <v>Flat brick flooring laid in 1:6 c/s mortar over a bed of 3/4" thick cement mortar 1:6</v>
          </cell>
          <cell r="C918" t="str">
            <v>100 Sft</v>
          </cell>
          <cell r="D918">
            <v>2191.1999999999998</v>
          </cell>
          <cell r="E918">
            <v>7551.29</v>
          </cell>
          <cell r="F918" t="str">
            <v>m2</v>
          </cell>
          <cell r="G918">
            <v>235.77</v>
          </cell>
          <cell r="H918">
            <v>812.52</v>
          </cell>
          <cell r="I918">
            <v>10.5</v>
          </cell>
          <cell r="J918">
            <v>0</v>
          </cell>
        </row>
        <row r="919">
          <cell r="A919" t="str">
            <v>10-09</v>
          </cell>
          <cell r="B919" t="str">
            <v>Brick on edge flooring, laid in 1:6 c/s mortar, over a bed of 3/4" thick cement mortar 1:6</v>
          </cell>
          <cell r="C919" t="str">
            <v>100 Sft</v>
          </cell>
          <cell r="D919">
            <v>3517.13</v>
          </cell>
          <cell r="E919">
            <v>11258.01</v>
          </cell>
          <cell r="F919" t="str">
            <v>m2</v>
          </cell>
          <cell r="G919">
            <v>378.44</v>
          </cell>
          <cell r="H919">
            <v>1211.3599999999999</v>
          </cell>
          <cell r="I919">
            <v>10.5</v>
          </cell>
          <cell r="J919">
            <v>0</v>
          </cell>
        </row>
        <row r="920">
          <cell r="A920" t="str">
            <v>10-10</v>
          </cell>
          <cell r="B920" t="str">
            <v>Brick tiles (12"x6"x2") laid in 1:6 c/s mortar, over a bed of 3/4" thick c/s mortar 1:6</v>
          </cell>
          <cell r="C920" t="str">
            <v>100 Sft</v>
          </cell>
          <cell r="D920">
            <v>2739</v>
          </cell>
          <cell r="E920">
            <v>6268.09</v>
          </cell>
          <cell r="F920" t="str">
            <v>m2</v>
          </cell>
          <cell r="G920">
            <v>294.72000000000003</v>
          </cell>
          <cell r="H920">
            <v>674.45</v>
          </cell>
          <cell r="I920">
            <v>10.5</v>
          </cell>
          <cell r="J920">
            <v>0</v>
          </cell>
        </row>
        <row r="921">
          <cell r="A921" t="str">
            <v>10-11</v>
          </cell>
          <cell r="B921" t="str">
            <v>Brick tiles (12"x6"x1.5") laid in 1:6 c/s mortar, over a bed of 3/4" thick c/s mortar 1:6</v>
          </cell>
          <cell r="C921" t="str">
            <v>100 Sft</v>
          </cell>
          <cell r="D921">
            <v>2739</v>
          </cell>
          <cell r="E921">
            <v>6778.39</v>
          </cell>
          <cell r="F921" t="str">
            <v>m2</v>
          </cell>
          <cell r="G921">
            <v>294.72000000000003</v>
          </cell>
          <cell r="H921">
            <v>729.35</v>
          </cell>
          <cell r="I921">
            <v>10.5</v>
          </cell>
          <cell r="J921">
            <v>0</v>
          </cell>
        </row>
        <row r="922">
          <cell r="A922" t="str">
            <v>10-12</v>
          </cell>
          <cell r="B922" t="str">
            <v>Brick tiles (9"x4.5"x1.5") laid flat in 1:3 c/s mortar over a bed of 3/4" thick cement mortar 1:6</v>
          </cell>
          <cell r="C922" t="str">
            <v>100 Sft</v>
          </cell>
          <cell r="D922">
            <v>3112.5</v>
          </cell>
          <cell r="E922">
            <v>7858.41</v>
          </cell>
          <cell r="F922" t="str">
            <v>m2</v>
          </cell>
          <cell r="G922">
            <v>334.9</v>
          </cell>
          <cell r="H922">
            <v>845.57</v>
          </cell>
          <cell r="I922">
            <v>10.5</v>
          </cell>
          <cell r="J922">
            <v>0</v>
          </cell>
        </row>
        <row r="923">
          <cell r="A923" t="str">
            <v>10-13</v>
          </cell>
          <cell r="B923" t="str">
            <v>Cement concrete tiles laid in 1:2 c/s mortar over 3/4" thick bed of c/s mortar 1:2 : 18" x 12" x 1"</v>
          </cell>
          <cell r="C923" t="str">
            <v>100sft</v>
          </cell>
          <cell r="D923">
            <v>2536.69</v>
          </cell>
          <cell r="E923">
            <v>16752.919999999998</v>
          </cell>
          <cell r="F923" t="str">
            <v>m2</v>
          </cell>
          <cell r="G923">
            <v>272.95</v>
          </cell>
          <cell r="H923">
            <v>1802.61</v>
          </cell>
          <cell r="I923">
            <v>10.5</v>
          </cell>
          <cell r="J923">
            <v>0</v>
          </cell>
        </row>
        <row r="924">
          <cell r="A924" t="str">
            <v>10-14-a</v>
          </cell>
          <cell r="B924" t="str">
            <v>Cement tiles (8"x8"x3/4") laid flat in 1:2 c/s mortar, over 3/4" thick bed of c/s mortar 1:2</v>
          </cell>
          <cell r="C924" t="str">
            <v>100sft</v>
          </cell>
          <cell r="D924">
            <v>4126.55</v>
          </cell>
          <cell r="E924">
            <v>12086.87</v>
          </cell>
          <cell r="F924" t="str">
            <v>m2</v>
          </cell>
          <cell r="G924">
            <v>444.02</v>
          </cell>
          <cell r="H924">
            <v>1300.55</v>
          </cell>
          <cell r="I924">
            <v>10.5</v>
          </cell>
          <cell r="J924">
            <v>0</v>
          </cell>
        </row>
        <row r="925">
          <cell r="A925" t="str">
            <v>10-14-b</v>
          </cell>
          <cell r="B925" t="str">
            <v>Cement concrete tiles laid in 1:2 c/s mortar over 3/4" thick bed of c/s mortar 1:2 : 12" x 12" x 1"</v>
          </cell>
          <cell r="C925" t="str">
            <v>100sft</v>
          </cell>
          <cell r="D925">
            <v>2974.93</v>
          </cell>
          <cell r="E925">
            <v>8720.91</v>
          </cell>
          <cell r="F925" t="str">
            <v>m2</v>
          </cell>
          <cell r="G925">
            <v>320.10000000000002</v>
          </cell>
          <cell r="H925">
            <v>938.37</v>
          </cell>
          <cell r="I925">
            <v>10.5</v>
          </cell>
          <cell r="J925">
            <v>0</v>
          </cell>
        </row>
        <row r="926">
          <cell r="A926" t="str">
            <v>10-14-c</v>
          </cell>
          <cell r="B926" t="str">
            <v>Cement concrete tiles laid in 1:2 c/s mortar over 3/4" thick bed of c/s mortar 1:2 : 9" x 9" x 3/4"</v>
          </cell>
          <cell r="C926" t="str">
            <v>100sft</v>
          </cell>
          <cell r="D926">
            <v>4126.55</v>
          </cell>
          <cell r="E926">
            <v>10250.76</v>
          </cell>
          <cell r="F926" t="str">
            <v>m2</v>
          </cell>
          <cell r="G926">
            <v>444.02</v>
          </cell>
          <cell r="H926">
            <v>1102.98</v>
          </cell>
          <cell r="I926">
            <v>10.5</v>
          </cell>
          <cell r="J926">
            <v>0</v>
          </cell>
        </row>
        <row r="927">
          <cell r="A927" t="str">
            <v>10-14-d</v>
          </cell>
          <cell r="B927" t="str">
            <v>Cement concrete tiles laid in 1:2 c/s mortar over 3/4" thick bed of c/s mortar 1:2 : 6" x 6" x 3/4"</v>
          </cell>
          <cell r="C927" t="str">
            <v>100sft</v>
          </cell>
          <cell r="D927">
            <v>4126.55</v>
          </cell>
          <cell r="E927">
            <v>14174.39</v>
          </cell>
          <cell r="F927" t="str">
            <v>m2</v>
          </cell>
          <cell r="G927">
            <v>444.02</v>
          </cell>
          <cell r="H927">
            <v>1525.16</v>
          </cell>
          <cell r="I927">
            <v>10.5</v>
          </cell>
          <cell r="J927">
            <v>0</v>
          </cell>
        </row>
        <row r="928">
          <cell r="A928" t="str">
            <v>10-14-e</v>
          </cell>
          <cell r="B928" t="str">
            <v>Coloured cement tile (8"x8"x3/4") of dark shade laid flat in 1:2 c/s mortar over 3/4" mortar bed</v>
          </cell>
          <cell r="C928" t="str">
            <v>100 Sft</v>
          </cell>
          <cell r="D928">
            <v>4126.55</v>
          </cell>
          <cell r="E928">
            <v>12086.87</v>
          </cell>
          <cell r="F928" t="str">
            <v>m2</v>
          </cell>
          <cell r="G928">
            <v>444.02</v>
          </cell>
          <cell r="H928">
            <v>1300.55</v>
          </cell>
          <cell r="I928">
            <v>10.5</v>
          </cell>
          <cell r="J928">
            <v>0</v>
          </cell>
        </row>
        <row r="929">
          <cell r="A929" t="str">
            <v>10-15-a</v>
          </cell>
          <cell r="B929" t="str">
            <v>Provide &amp; lay topping of concrete 1:2:4, including522surface finishing &amp; dividing in panels : 1" thick</v>
          </cell>
          <cell r="C929" t="str">
            <v>100 Sft</v>
          </cell>
          <cell r="D929">
            <v>1979.55</v>
          </cell>
          <cell r="E929">
            <v>5117.1099999999997</v>
          </cell>
          <cell r="F929" t="str">
            <v>m2</v>
          </cell>
          <cell r="G929">
            <v>213</v>
          </cell>
          <cell r="H929">
            <v>550.6</v>
          </cell>
          <cell r="I929" t="str">
            <v xml:space="preserve">10.4 , </v>
          </cell>
          <cell r="J929" t="str">
            <v xml:space="preserve">If glass strips are used for </v>
          </cell>
        </row>
        <row r="930">
          <cell r="A930" t="str">
            <v>10-15-b</v>
          </cell>
          <cell r="B930" t="str">
            <v>Provide &amp; lay topping of concrete 1:2:4, including522surface finishing &amp; dividing in panels: 1.5" thick</v>
          </cell>
          <cell r="C930" t="str">
            <v>100 Sft</v>
          </cell>
          <cell r="D930">
            <v>2424.64</v>
          </cell>
          <cell r="E930">
            <v>6379.45</v>
          </cell>
          <cell r="F930" t="str">
            <v>m2</v>
          </cell>
          <cell r="G930">
            <v>260.89</v>
          </cell>
          <cell r="H930">
            <v>686.43</v>
          </cell>
          <cell r="I930" t="str">
            <v xml:space="preserve">10.4 , </v>
          </cell>
          <cell r="J930">
            <v>0</v>
          </cell>
        </row>
        <row r="931">
          <cell r="A931" t="str">
            <v>10-15-c</v>
          </cell>
          <cell r="B931" t="str">
            <v>Provide &amp; lay topping of concrete 1:2:4, including522surface finishing &amp; dividing in panels : 1.75" thick</v>
          </cell>
          <cell r="C931" t="str">
            <v>100 Sft</v>
          </cell>
          <cell r="D931">
            <v>2424.64</v>
          </cell>
          <cell r="E931">
            <v>6762.73</v>
          </cell>
          <cell r="F931" t="str">
            <v>m2</v>
          </cell>
          <cell r="G931">
            <v>260.89</v>
          </cell>
          <cell r="H931">
            <v>727.67</v>
          </cell>
          <cell r="I931" t="str">
            <v xml:space="preserve">10.4 , </v>
          </cell>
          <cell r="J931">
            <v>0</v>
          </cell>
        </row>
        <row r="932">
          <cell r="A932" t="str">
            <v>10-15-d</v>
          </cell>
          <cell r="B932" t="str">
            <v>Provide &amp; lay topping of concrete 1:2:4, including522surface finishing &amp; dividing in panels : 2" thick</v>
          </cell>
          <cell r="C932" t="str">
            <v>100 Sft</v>
          </cell>
          <cell r="D932">
            <v>2829.26</v>
          </cell>
          <cell r="E932">
            <v>7696.34</v>
          </cell>
          <cell r="F932" t="str">
            <v>m2</v>
          </cell>
          <cell r="G932">
            <v>304.43</v>
          </cell>
          <cell r="H932">
            <v>828.13</v>
          </cell>
          <cell r="I932" t="str">
            <v xml:space="preserve">10.4 , </v>
          </cell>
          <cell r="J932">
            <v>0</v>
          </cell>
        </row>
        <row r="933">
          <cell r="A933" t="str">
            <v>10-15-e</v>
          </cell>
          <cell r="B933" t="str">
            <v>Provide &amp; lay topping of concrete 1:2:4, including522surface finishing &amp; dividing in panels: 2.25" thick</v>
          </cell>
          <cell r="C933" t="str">
            <v>100 Sft</v>
          </cell>
          <cell r="D933">
            <v>2950.65</v>
          </cell>
          <cell r="E933">
            <v>8145.02</v>
          </cell>
          <cell r="F933" t="str">
            <v>m2</v>
          </cell>
          <cell r="G933">
            <v>317.49</v>
          </cell>
          <cell r="H933">
            <v>876.4</v>
          </cell>
          <cell r="I933" t="str">
            <v xml:space="preserve">10.4 , </v>
          </cell>
          <cell r="J933">
            <v>0</v>
          </cell>
        </row>
        <row r="934">
          <cell r="A934" t="str">
            <v>10-15-f</v>
          </cell>
          <cell r="B934" t="str">
            <v>Provide &amp; lay topping of concrete 1:2:4, including surface finishing &amp; dividing in panels: 2.5" thick</v>
          </cell>
          <cell r="C934" t="str">
            <v>100 Sft</v>
          </cell>
          <cell r="D934">
            <v>3314.81</v>
          </cell>
          <cell r="E934">
            <v>8922.52</v>
          </cell>
          <cell r="F934" t="str">
            <v>m2</v>
          </cell>
          <cell r="G934">
            <v>356.67</v>
          </cell>
          <cell r="H934">
            <v>960.06</v>
          </cell>
          <cell r="I934" t="str">
            <v>10.4.3</v>
          </cell>
          <cell r="J934">
            <v>0</v>
          </cell>
        </row>
        <row r="935">
          <cell r="A935" t="str">
            <v>10-15-g</v>
          </cell>
          <cell r="B935" t="str">
            <v>Provide &amp; lay topping of concrete 1:2:4, including522surface finishing &amp; dividing in panels: 2.75" thick</v>
          </cell>
          <cell r="C935" t="str">
            <v>100 Sft</v>
          </cell>
          <cell r="D935">
            <v>3314.81</v>
          </cell>
          <cell r="E935">
            <v>9317.8799999999992</v>
          </cell>
          <cell r="F935" t="str">
            <v>m2</v>
          </cell>
          <cell r="G935">
            <v>356.67</v>
          </cell>
          <cell r="H935">
            <v>1002.6</v>
          </cell>
          <cell r="I935" t="str">
            <v xml:space="preserve">10.4 , </v>
          </cell>
          <cell r="J935">
            <v>0</v>
          </cell>
        </row>
        <row r="936">
          <cell r="A936" t="str">
            <v>10-15-h</v>
          </cell>
          <cell r="B936" t="str">
            <v>Provide &amp; lay topping of concrete 1:2:4, including522surface finishing &amp; dividing in panels : 3" thick</v>
          </cell>
          <cell r="C936" t="str">
            <v>100 Sft</v>
          </cell>
          <cell r="D936">
            <v>4436.12</v>
          </cell>
          <cell r="E936">
            <v>10939.53</v>
          </cell>
          <cell r="F936" t="str">
            <v>m2</v>
          </cell>
          <cell r="G936">
            <v>477.33</v>
          </cell>
          <cell r="H936">
            <v>1177.0899999999999</v>
          </cell>
          <cell r="I936" t="str">
            <v xml:space="preserve">10.4 , </v>
          </cell>
          <cell r="J936">
            <v>0</v>
          </cell>
        </row>
        <row r="937">
          <cell r="A937" t="str">
            <v>10-16-a</v>
          </cell>
          <cell r="B937" t="str">
            <v>Provide &amp; laying conglomerate floor (two coat work) with top layer of 1/2" thick wearing surface of one part of cement 2 parts of stone chips passing 3/16" sieve over bottom layer of cement concrete (1:3:6) including surface finishing &amp; dividing in panels: 1.5" thick</v>
          </cell>
          <cell r="C937" t="str">
            <v>100 Sft</v>
          </cell>
          <cell r="D937">
            <v>3831.49</v>
          </cell>
          <cell r="E937">
            <v>7925.51</v>
          </cell>
          <cell r="F937" t="str">
            <v>m2</v>
          </cell>
          <cell r="G937">
            <v>412.27</v>
          </cell>
          <cell r="H937">
            <v>852.78</v>
          </cell>
          <cell r="I937">
            <v>10.11</v>
          </cell>
          <cell r="J937" t="str">
            <v>ditto</v>
          </cell>
        </row>
        <row r="938">
          <cell r="A938" t="str">
            <v>10-16-b</v>
          </cell>
          <cell r="B938" t="str">
            <v>Provide &amp; laying conglomerate floor (two coat work) with top layer of 1/2" thick wearing surface of one part of cement 2 parts of stone chips passing 3/16" sieve over bottom layer of cement concrete (1:3:6) including surface finishing &amp; dividing in panels: 1.75" thick</v>
          </cell>
          <cell r="C938" t="str">
            <v>100 Sft</v>
          </cell>
          <cell r="D938">
            <v>3831.49</v>
          </cell>
          <cell r="E938">
            <v>8207.2199999999993</v>
          </cell>
          <cell r="F938" t="str">
            <v>m2</v>
          </cell>
          <cell r="G938">
            <v>412.27</v>
          </cell>
          <cell r="H938">
            <v>883.1</v>
          </cell>
          <cell r="I938">
            <v>10.11</v>
          </cell>
          <cell r="J938">
            <v>0</v>
          </cell>
        </row>
        <row r="939">
          <cell r="A939" t="str">
            <v>10-16-c</v>
          </cell>
          <cell r="B939" t="str">
            <v>Provide &amp; laying conglomerate floor (two coat work) with top layer of 1/2" thick wearing surface of one part of cement 2 parts of stone chips passing 3/16" sieve over bottom layer of cement concrete (1:3:6) including surface finishing &amp; dividing in panels : 2" thick</v>
          </cell>
          <cell r="C939" t="str">
            <v>100 Sft</v>
          </cell>
          <cell r="D939">
            <v>4575.38</v>
          </cell>
          <cell r="E939">
            <v>9392.66</v>
          </cell>
          <cell r="F939" t="str">
            <v>m2</v>
          </cell>
          <cell r="G939">
            <v>492.31</v>
          </cell>
          <cell r="H939">
            <v>1010.65</v>
          </cell>
          <cell r="I939">
            <v>10.11</v>
          </cell>
          <cell r="J939">
            <v>0</v>
          </cell>
        </row>
        <row r="940">
          <cell r="A940" t="str">
            <v>10-17</v>
          </cell>
          <cell r="B940" t="str">
            <v>Add extra in cement concrete floor topping if finished with pigment and polishing</v>
          </cell>
          <cell r="C940" t="str">
            <v>100 Sft</v>
          </cell>
          <cell r="D940">
            <v>1151.6300000000001</v>
          </cell>
          <cell r="E940">
            <v>2062.02</v>
          </cell>
          <cell r="F940" t="str">
            <v>m2</v>
          </cell>
          <cell r="G940">
            <v>123.91</v>
          </cell>
          <cell r="H940">
            <v>221.87</v>
          </cell>
          <cell r="I940">
            <v>0</v>
          </cell>
          <cell r="J940">
            <v>0</v>
          </cell>
        </row>
        <row r="941">
          <cell r="A941" t="str">
            <v>10-18</v>
          </cell>
          <cell r="B941" t="str">
            <v>Extra labour for each storey above ground for522mosaic, conglomerate, tiles, stone &amp; wood floor</v>
          </cell>
          <cell r="C941" t="str">
            <v>100 Sft</v>
          </cell>
          <cell r="D941">
            <v>963.01</v>
          </cell>
          <cell r="E941">
            <v>963.01</v>
          </cell>
          <cell r="F941" t="str">
            <v>m2</v>
          </cell>
          <cell r="G941">
            <v>103.62</v>
          </cell>
          <cell r="H941">
            <v>103.62</v>
          </cell>
          <cell r="I941">
            <v>0</v>
          </cell>
          <cell r="J941" t="str">
            <v xml:space="preserve">Applicable to item No 10-08 to </v>
          </cell>
        </row>
        <row r="942">
          <cell r="A942" t="str">
            <v>10-19-a</v>
          </cell>
          <cell r="B942" t="str">
            <v>Flag stone flooring in lime mortar 1:2, over 3/4" bedding : 2" thick</v>
          </cell>
          <cell r="C942" t="str">
            <v>100 Sft</v>
          </cell>
          <cell r="D942">
            <v>6478.54</v>
          </cell>
          <cell r="E942">
            <v>9968.98</v>
          </cell>
          <cell r="F942" t="str">
            <v>m2</v>
          </cell>
          <cell r="G942">
            <v>697.09</v>
          </cell>
          <cell r="H942">
            <v>1072.6600000000001</v>
          </cell>
          <cell r="I942">
            <v>10.6</v>
          </cell>
          <cell r="J942">
            <v>0</v>
          </cell>
        </row>
        <row r="943">
          <cell r="A943" t="str">
            <v>10-19-b</v>
          </cell>
          <cell r="B943" t="str">
            <v>Flag stone flooring in lime mortar 1:2, over 3/4" bedding : 3" thick</v>
          </cell>
          <cell r="C943" t="str">
            <v>100 Sft</v>
          </cell>
          <cell r="D943">
            <v>6477.73</v>
          </cell>
          <cell r="E943">
            <v>10916.91</v>
          </cell>
          <cell r="F943" t="str">
            <v>m2</v>
          </cell>
          <cell r="G943">
            <v>697</v>
          </cell>
          <cell r="H943">
            <v>1174.6600000000001</v>
          </cell>
          <cell r="I943">
            <v>10.6</v>
          </cell>
          <cell r="J943">
            <v>0</v>
          </cell>
        </row>
        <row r="944">
          <cell r="A944" t="str">
            <v>10-20-a</v>
          </cell>
          <cell r="B944" t="str">
            <v>Asphalt floor, remelting, setting out &amp; finish : 1" thick topping</v>
          </cell>
          <cell r="C944" t="str">
            <v>100 Sft</v>
          </cell>
          <cell r="D944">
            <v>2365.5</v>
          </cell>
          <cell r="E944">
            <v>16112.01</v>
          </cell>
          <cell r="F944" t="str">
            <v>m2</v>
          </cell>
          <cell r="G944">
            <v>254.53</v>
          </cell>
          <cell r="H944">
            <v>1733.65</v>
          </cell>
          <cell r="I944">
            <v>10.17</v>
          </cell>
          <cell r="J944">
            <v>0</v>
          </cell>
        </row>
        <row r="945">
          <cell r="A945" t="str">
            <v>10-20-b</v>
          </cell>
          <cell r="B945" t="str">
            <v>Asphalt floor, remelting, setting out &amp; finish : 1/2" thick topping</v>
          </cell>
          <cell r="C945" t="str">
            <v>100 Sft</v>
          </cell>
          <cell r="D945">
            <v>2035.57</v>
          </cell>
          <cell r="E945">
            <v>8908.83</v>
          </cell>
          <cell r="F945" t="str">
            <v>m2</v>
          </cell>
          <cell r="G945">
            <v>219.03</v>
          </cell>
          <cell r="H945">
            <v>958.59</v>
          </cell>
          <cell r="I945">
            <v>10.17</v>
          </cell>
          <cell r="J945">
            <v>0</v>
          </cell>
        </row>
        <row r="946">
          <cell r="A946" t="str">
            <v>10-20-c</v>
          </cell>
          <cell r="B946" t="str">
            <v>Asphalt floor, remelting, setting out &amp; finish : 1/4" thick topping</v>
          </cell>
          <cell r="C946" t="str">
            <v>100 Sft</v>
          </cell>
          <cell r="D946">
            <v>1421.79</v>
          </cell>
          <cell r="E946">
            <v>4863.2299999999996</v>
          </cell>
          <cell r="F946" t="str">
            <v>m2</v>
          </cell>
          <cell r="G946">
            <v>152.97999999999999</v>
          </cell>
          <cell r="H946">
            <v>523.28</v>
          </cell>
          <cell r="I946">
            <v>10.17</v>
          </cell>
          <cell r="J946">
            <v>0</v>
          </cell>
        </row>
        <row r="947">
          <cell r="A947" t="str">
            <v>10-21-a</v>
          </cell>
          <cell r="B947" t="str">
            <v>1.375" thick mosaic flooring, including rubbing and polishing complete : Using grey cement</v>
          </cell>
          <cell r="C947" t="str">
            <v>100 Sft</v>
          </cell>
          <cell r="D947">
            <v>9462</v>
          </cell>
          <cell r="E947">
            <v>15864.44</v>
          </cell>
          <cell r="F947" t="str">
            <v>m2</v>
          </cell>
          <cell r="G947">
            <v>1018.11</v>
          </cell>
          <cell r="H947">
            <v>1707.01</v>
          </cell>
          <cell r="I947">
            <v>10.119999999999999</v>
          </cell>
          <cell r="J947" t="str">
            <v xml:space="preserve">If glass strips are used for </v>
          </cell>
        </row>
        <row r="948">
          <cell r="A948" t="str">
            <v>10-21-b</v>
          </cell>
          <cell r="B948" t="str">
            <v>1.375" thick mosaic flooring, including rubbing and polishing complete : Using white cement</v>
          </cell>
          <cell r="C948" t="str">
            <v>100 Sft</v>
          </cell>
          <cell r="D948">
            <v>9462</v>
          </cell>
          <cell r="E948">
            <v>16810.93</v>
          </cell>
          <cell r="F948" t="str">
            <v>m2</v>
          </cell>
          <cell r="G948">
            <v>1018.11</v>
          </cell>
          <cell r="H948">
            <v>1808.86</v>
          </cell>
          <cell r="I948">
            <v>10.119999999999999</v>
          </cell>
          <cell r="J948">
            <v>0</v>
          </cell>
        </row>
        <row r="949">
          <cell r="A949" t="str">
            <v>10-22-a</v>
          </cell>
          <cell r="B949" t="str">
            <v>1.5" thick mosaic flooring, including rubbing &amp; polishing complete : Using grey cement</v>
          </cell>
          <cell r="C949" t="str">
            <v>100 Sft</v>
          </cell>
          <cell r="D949">
            <v>9704.7800000000007</v>
          </cell>
          <cell r="E949">
            <v>16471.349999999999</v>
          </cell>
          <cell r="F949" t="str">
            <v>m2</v>
          </cell>
          <cell r="G949">
            <v>1044.23</v>
          </cell>
          <cell r="H949">
            <v>1772.32</v>
          </cell>
          <cell r="I949">
            <v>10.119999999999999</v>
          </cell>
          <cell r="J949">
            <v>0</v>
          </cell>
        </row>
        <row r="950">
          <cell r="A950" t="str">
            <v>10-22-b</v>
          </cell>
          <cell r="B950" t="str">
            <v>1.5" thick mosaic flooring, including rubbing &amp; polishing complete : Using white cement</v>
          </cell>
          <cell r="C950" t="str">
            <v>100 Sft</v>
          </cell>
          <cell r="D950">
            <v>9704.7800000000007</v>
          </cell>
          <cell r="E950">
            <v>17580.650000000001</v>
          </cell>
          <cell r="F950" t="str">
            <v>m2</v>
          </cell>
          <cell r="G950">
            <v>1044.23</v>
          </cell>
          <cell r="H950">
            <v>1891.68</v>
          </cell>
          <cell r="I950">
            <v>10.119999999999999</v>
          </cell>
          <cell r="J950">
            <v>0</v>
          </cell>
        </row>
        <row r="951">
          <cell r="A951" t="str">
            <v>10-23</v>
          </cell>
          <cell r="B951" t="str">
            <v>Laying floor of mosaic marble chips tiles of approved shade including finishing complete</v>
          </cell>
          <cell r="C951" t="str">
            <v>100 Sft</v>
          </cell>
          <cell r="D951">
            <v>5132.51</v>
          </cell>
          <cell r="E951">
            <v>24354.54</v>
          </cell>
          <cell r="F951" t="str">
            <v>m2</v>
          </cell>
          <cell r="G951">
            <v>552.26</v>
          </cell>
          <cell r="H951">
            <v>2620.5500000000002</v>
          </cell>
          <cell r="I951">
            <v>10.9</v>
          </cell>
          <cell r="J951">
            <v>0</v>
          </cell>
        </row>
        <row r="952">
          <cell r="A952" t="str">
            <v>10-24</v>
          </cell>
          <cell r="B952" t="str">
            <v>Lay floor of white glazed tile of size 6'' x 6'' x 1/4" in white cement 1:2 over 3/4" thick cement mortar 1:2 Lay floor of approved coloured glazed tiles 6'' x 6'' x 1/4" laid in white cement &amp; pigment complete</v>
          </cell>
          <cell r="C952" t="str">
            <v>100 Sft</v>
          </cell>
          <cell r="D952">
            <v>4139.63</v>
          </cell>
          <cell r="E952">
            <v>18881.95</v>
          </cell>
          <cell r="F952" t="str">
            <v>m2</v>
          </cell>
          <cell r="G952">
            <v>445.42</v>
          </cell>
          <cell r="H952">
            <v>2031.7</v>
          </cell>
          <cell r="I952">
            <v>10.8</v>
          </cell>
          <cell r="J952">
            <v>0</v>
          </cell>
        </row>
        <row r="953">
          <cell r="A953" t="str">
            <v>10-25</v>
          </cell>
          <cell r="B953" t="str">
            <v>Lay floor of approved coloured glazed tiles 6'' x 6'' x 1/4\" laid in white cement &amp; pigment complete</v>
          </cell>
          <cell r="C953" t="str">
            <v>100 Sft</v>
          </cell>
          <cell r="D953">
            <v>4762.13</v>
          </cell>
          <cell r="E953">
            <v>19564.25</v>
          </cell>
          <cell r="F953" t="str">
            <v>m2</v>
          </cell>
          <cell r="G953">
            <v>512.4</v>
          </cell>
          <cell r="H953">
            <v>2105.11</v>
          </cell>
          <cell r="I953">
            <v>10.8</v>
          </cell>
          <cell r="J953">
            <v>0</v>
          </cell>
        </row>
        <row r="954">
          <cell r="A954" t="str">
            <v>10-26-a-i</v>
          </cell>
          <cell r="B954" t="str">
            <v>Provide &amp; lay marble fine dressed stone flooring on surface in white cement complete: 3/8" thick 12 x 12 Super Sunny White Marble</v>
          </cell>
          <cell r="C954" t="str">
            <v>100 Sft</v>
          </cell>
          <cell r="D954">
            <v>3921.75</v>
          </cell>
          <cell r="E954">
            <v>14913.49</v>
          </cell>
          <cell r="F954" t="str">
            <v>m2</v>
          </cell>
          <cell r="G954">
            <v>421.98</v>
          </cell>
          <cell r="H954">
            <v>1604.69</v>
          </cell>
          <cell r="I954">
            <v>10.7</v>
          </cell>
          <cell r="J954">
            <v>0</v>
          </cell>
        </row>
        <row r="955">
          <cell r="A955" t="str">
            <v>10-26-a-ii</v>
          </cell>
          <cell r="B955" t="str">
            <v>Provide &amp; lay marble fine dressed stone flooring on surface in white cement complete: 3/8" thick 12 x 12 Sunny White Marble</v>
          </cell>
          <cell r="C955" t="str">
            <v>100 Sft</v>
          </cell>
          <cell r="D955">
            <v>3921.75</v>
          </cell>
          <cell r="E955">
            <v>13892.89</v>
          </cell>
          <cell r="F955" t="str">
            <v>m2</v>
          </cell>
          <cell r="G955">
            <v>421.98</v>
          </cell>
          <cell r="H955">
            <v>1494.88</v>
          </cell>
          <cell r="I955">
            <v>10.7</v>
          </cell>
          <cell r="J955">
            <v>0</v>
          </cell>
        </row>
        <row r="956">
          <cell r="A956" t="str">
            <v>10-26-a-iii</v>
          </cell>
          <cell r="B956" t="str">
            <v>Provide &amp; lay marble fine dressed stone flooring on surface in white cement complete: 3/8" thick 12 x 12 Sunny Grey Marble</v>
          </cell>
          <cell r="C956" t="str">
            <v>100 Sft</v>
          </cell>
          <cell r="D956">
            <v>3921.75</v>
          </cell>
          <cell r="E956">
            <v>13255.02</v>
          </cell>
          <cell r="F956" t="str">
            <v>m2</v>
          </cell>
          <cell r="G956">
            <v>421.98</v>
          </cell>
          <cell r="H956">
            <v>1426.24</v>
          </cell>
          <cell r="I956">
            <v>10.7</v>
          </cell>
          <cell r="J956">
            <v>0</v>
          </cell>
        </row>
        <row r="957">
          <cell r="A957" t="str">
            <v>10-26-a-iv</v>
          </cell>
          <cell r="B957" t="str">
            <v>Provide &amp; lay marble fine dressed stone flooring on surface in white cement complete: 3/8" thick 12 x 12 Sunny Black Marble</v>
          </cell>
          <cell r="C957" t="str">
            <v>100 Sft</v>
          </cell>
          <cell r="D957">
            <v>3921.75</v>
          </cell>
          <cell r="E957">
            <v>16699.54</v>
          </cell>
          <cell r="F957" t="str">
            <v>m2</v>
          </cell>
          <cell r="G957">
            <v>421.98</v>
          </cell>
          <cell r="H957">
            <v>1796.87</v>
          </cell>
          <cell r="I957">
            <v>10.7</v>
          </cell>
          <cell r="J957">
            <v>0</v>
          </cell>
        </row>
        <row r="958">
          <cell r="A958" t="str">
            <v>10-26-b-i</v>
          </cell>
          <cell r="B958" t="str">
            <v>Provide &amp; lay marble fine dressed stone flooring on surface in white cement complete: 0.5" thick 12 x 12 Super Sunny White Marble</v>
          </cell>
          <cell r="C958" t="str">
            <v>100 Sft</v>
          </cell>
          <cell r="D958">
            <v>3921.75</v>
          </cell>
          <cell r="E958">
            <v>15168.64</v>
          </cell>
          <cell r="F958" t="str">
            <v>m2</v>
          </cell>
          <cell r="G958">
            <v>421.98</v>
          </cell>
          <cell r="H958">
            <v>1632.15</v>
          </cell>
        </row>
        <row r="959">
          <cell r="A959" t="str">
            <v>10-26-b-ii</v>
          </cell>
          <cell r="B959" t="str">
            <v>Provide &amp; lay marble fine dressed stone flooring on surface in white cement complete: 0.5" thick 12 x 12 Sunny White Marble</v>
          </cell>
          <cell r="C959" t="str">
            <v>100 Sft</v>
          </cell>
          <cell r="D959">
            <v>3921.75</v>
          </cell>
          <cell r="E959">
            <v>14275.62</v>
          </cell>
          <cell r="F959" t="str">
            <v>m2</v>
          </cell>
          <cell r="G959">
            <v>421.98</v>
          </cell>
          <cell r="H959">
            <v>1536.06</v>
          </cell>
        </row>
        <row r="960">
          <cell r="A960" t="str">
            <v>10-26-b-iii</v>
          </cell>
          <cell r="B960" t="str">
            <v>Provide &amp; lay marble fine dressed stone flooring on surface in white cement complete: 0.5" thick 12 x 12 Sunny Grey Marble</v>
          </cell>
          <cell r="C960" t="str">
            <v>100 Sft</v>
          </cell>
          <cell r="D960">
            <v>3921.75</v>
          </cell>
          <cell r="E960">
            <v>13510.17</v>
          </cell>
          <cell r="F960" t="str">
            <v>m2</v>
          </cell>
          <cell r="G960">
            <v>421.98</v>
          </cell>
          <cell r="H960">
            <v>1453.69</v>
          </cell>
        </row>
        <row r="961">
          <cell r="A961" t="str">
            <v>10-26-b-iv</v>
          </cell>
          <cell r="B961" t="str">
            <v>Provide &amp; lay marble fine dressed stone flooring on surface in white cement complete: 0.5" thick 12 x 12 Sunny Black Marble</v>
          </cell>
          <cell r="C961" t="str">
            <v>100 Sft</v>
          </cell>
          <cell r="D961">
            <v>3921.75</v>
          </cell>
          <cell r="E961">
            <v>17082.27</v>
          </cell>
          <cell r="F961" t="str">
            <v>m2</v>
          </cell>
          <cell r="G961">
            <v>421.98</v>
          </cell>
          <cell r="H961">
            <v>1838.05</v>
          </cell>
        </row>
        <row r="962">
          <cell r="A962" t="str">
            <v>10-26-c-i</v>
          </cell>
          <cell r="B962" t="str">
            <v>Provide &amp; lay marble fine dressed stone flooring on surface in white cement complete: 3/4" thick 12 x 12 Super Sunny White Marble</v>
          </cell>
          <cell r="C962" t="str">
            <v>100 Sft</v>
          </cell>
          <cell r="D962">
            <v>3921.75</v>
          </cell>
          <cell r="E962">
            <v>17975.29</v>
          </cell>
          <cell r="F962" t="str">
            <v>m2</v>
          </cell>
          <cell r="G962">
            <v>421.98</v>
          </cell>
          <cell r="H962">
            <v>1934.14</v>
          </cell>
        </row>
        <row r="963">
          <cell r="A963" t="str">
            <v>10-26-c-ii</v>
          </cell>
          <cell r="B963" t="str">
            <v>Provide &amp; lay marble fine dressed stone flooring on surface in white cement complete: 3/4" thick 12 x 12 Sunny White Marble</v>
          </cell>
          <cell r="C963" t="str">
            <v>100 Sft</v>
          </cell>
          <cell r="D963">
            <v>3921.75</v>
          </cell>
          <cell r="E963">
            <v>16699.54</v>
          </cell>
          <cell r="F963" t="str">
            <v>m2</v>
          </cell>
          <cell r="G963">
            <v>421.98</v>
          </cell>
          <cell r="H963">
            <v>1796.87</v>
          </cell>
        </row>
        <row r="964">
          <cell r="A964" t="str">
            <v>10-26-c-iii</v>
          </cell>
          <cell r="B964" t="str">
            <v>Provide &amp; lay marble fine dressed stone flooring on surface in white cement complete: 3/4" thick 12 x 12 Sunny Grey Marble</v>
          </cell>
          <cell r="C964" t="str">
            <v>100 Sft</v>
          </cell>
          <cell r="D964">
            <v>3921.75</v>
          </cell>
          <cell r="E964">
            <v>14785.92</v>
          </cell>
          <cell r="F964" t="str">
            <v>m2</v>
          </cell>
          <cell r="G964">
            <v>421.98</v>
          </cell>
          <cell r="H964">
            <v>1590.96</v>
          </cell>
        </row>
        <row r="965">
          <cell r="A965" t="str">
            <v>10-26-c-iv</v>
          </cell>
          <cell r="B965" t="str">
            <v>Provide &amp; lay marble fine dressed stone flooring on surface in white cement complete: 3/4" thick 12 x 12 Sunny Black Marble</v>
          </cell>
          <cell r="C965" t="str">
            <v>100 Sft</v>
          </cell>
          <cell r="D965">
            <v>3921.75</v>
          </cell>
          <cell r="E965">
            <v>18995.89</v>
          </cell>
          <cell r="F965" t="str">
            <v>m2</v>
          </cell>
          <cell r="G965">
            <v>421.98</v>
          </cell>
          <cell r="H965">
            <v>2043.96</v>
          </cell>
        </row>
        <row r="966">
          <cell r="A966" t="str">
            <v>10-26-d-i</v>
          </cell>
          <cell r="B966" t="str">
            <v>Provide &amp; lay marble fine dressed stone flooring on surface in white cement complete: 0.875" thick 12 x 12 Super Sunny White Marble</v>
          </cell>
          <cell r="C966" t="str">
            <v>100 Sft</v>
          </cell>
          <cell r="D966">
            <v>3921.75</v>
          </cell>
          <cell r="E966">
            <v>17975.29</v>
          </cell>
          <cell r="F966" t="str">
            <v>m2</v>
          </cell>
          <cell r="G966">
            <v>421.98</v>
          </cell>
          <cell r="H966">
            <v>1934.14</v>
          </cell>
        </row>
        <row r="967">
          <cell r="A967" t="str">
            <v>10-26-d-ii</v>
          </cell>
          <cell r="B967" t="str">
            <v>Provide &amp; lay marble fine dressed stone flooring on surface in white cement complete: 0.875" thick 12 x 12 Sunny White Marble</v>
          </cell>
          <cell r="C967" t="str">
            <v>100 Sft</v>
          </cell>
          <cell r="D967">
            <v>3921.75</v>
          </cell>
          <cell r="E967">
            <v>16699.54</v>
          </cell>
          <cell r="F967" t="str">
            <v>m2</v>
          </cell>
          <cell r="G967">
            <v>421.98</v>
          </cell>
          <cell r="H967">
            <v>1796.87</v>
          </cell>
        </row>
        <row r="968">
          <cell r="A968" t="str">
            <v>10-26-d-iii</v>
          </cell>
          <cell r="B968" t="str">
            <v>Provide &amp; lay marble fine dressed stone flooring on surface in white cement complete: 0.875" thick 12 x 12 Sunny Grey Marble</v>
          </cell>
          <cell r="C968" t="str">
            <v>100 Sft</v>
          </cell>
          <cell r="D968">
            <v>3921.75</v>
          </cell>
          <cell r="E968">
            <v>14785.92</v>
          </cell>
          <cell r="F968" t="str">
            <v>m2</v>
          </cell>
          <cell r="G968">
            <v>421.98</v>
          </cell>
          <cell r="H968">
            <v>1590.96</v>
          </cell>
        </row>
        <row r="969">
          <cell r="A969" t="str">
            <v>10-26-d-iv</v>
          </cell>
          <cell r="B969" t="str">
            <v>Provide &amp; lay marble fine dressed stone flooring on surface in white cement complete: 0.875" thick 12 x 12 Sunny Black Marble</v>
          </cell>
          <cell r="C969" t="str">
            <v>100 Sft</v>
          </cell>
          <cell r="D969">
            <v>3921.75</v>
          </cell>
          <cell r="E969">
            <v>18995.89</v>
          </cell>
          <cell r="F969" t="str">
            <v>m2</v>
          </cell>
          <cell r="G969">
            <v>421.98</v>
          </cell>
          <cell r="H969">
            <v>2043.96</v>
          </cell>
        </row>
        <row r="970">
          <cell r="A970" t="str">
            <v>10-26-e</v>
          </cell>
          <cell r="B970" t="str">
            <v>Providing and Laying marble fine dressed stone 4-5 feet and 12" wide 1" thick for stairs steps</v>
          </cell>
          <cell r="C970" t="str">
            <v>100 Sft</v>
          </cell>
          <cell r="D970">
            <v>3517.13</v>
          </cell>
          <cell r="E970">
            <v>13804.14</v>
          </cell>
          <cell r="F970" t="str">
            <v>m2</v>
          </cell>
          <cell r="G970">
            <v>378.44</v>
          </cell>
          <cell r="H970">
            <v>1485.33</v>
          </cell>
        </row>
        <row r="971">
          <cell r="A971" t="str">
            <v>10-26-f</v>
          </cell>
          <cell r="B971" t="str">
            <v>Providing and Laying marble fine dressed stone 7x1.5 feet and 1" thick for stairs steps.</v>
          </cell>
          <cell r="C971" t="str">
            <v>100 Sft</v>
          </cell>
          <cell r="D971">
            <v>3517.13</v>
          </cell>
          <cell r="E971">
            <v>13804.14</v>
          </cell>
          <cell r="F971" t="str">
            <v>m2</v>
          </cell>
          <cell r="G971">
            <v>378.44</v>
          </cell>
          <cell r="H971">
            <v>1485.33</v>
          </cell>
        </row>
        <row r="972">
          <cell r="A972" t="str">
            <v>10-26-g</v>
          </cell>
          <cell r="B972" t="str">
            <v>Providing and fixing glazed tile colour printed border 2" wide</v>
          </cell>
          <cell r="C972" t="str">
            <v>100 Rft</v>
          </cell>
          <cell r="D972">
            <v>859.05</v>
          </cell>
          <cell r="E972">
            <v>17569.07</v>
          </cell>
          <cell r="F972" t="str">
            <v>m</v>
          </cell>
          <cell r="G972">
            <v>28.18</v>
          </cell>
          <cell r="H972">
            <v>576.41</v>
          </cell>
          <cell r="I972">
            <v>10.8</v>
          </cell>
          <cell r="J972">
            <v>0</v>
          </cell>
        </row>
        <row r="973">
          <cell r="A973" t="str">
            <v>10-26-h</v>
          </cell>
          <cell r="B973" t="str">
            <v>Providing and fixing glazed tile colour printed border 3" wide</v>
          </cell>
          <cell r="C973" t="str">
            <v>100 Rft</v>
          </cell>
          <cell r="D973">
            <v>859.05</v>
          </cell>
          <cell r="E973">
            <v>14087.8</v>
          </cell>
          <cell r="F973" t="str">
            <v>m</v>
          </cell>
          <cell r="G973">
            <v>28.18</v>
          </cell>
          <cell r="H973">
            <v>462.2</v>
          </cell>
          <cell r="I973">
            <v>10.8</v>
          </cell>
          <cell r="J973">
            <v>0</v>
          </cell>
        </row>
        <row r="974">
          <cell r="A974" t="str">
            <v>10-26-i</v>
          </cell>
          <cell r="B974" t="str">
            <v>Providing and fixing glazed tile colour printed border 4" wide</v>
          </cell>
          <cell r="C974" t="str">
            <v>100 Rft</v>
          </cell>
          <cell r="D974">
            <v>859.05</v>
          </cell>
          <cell r="E974">
            <v>14087.8</v>
          </cell>
          <cell r="F974" t="str">
            <v>m</v>
          </cell>
          <cell r="G974">
            <v>28.18</v>
          </cell>
          <cell r="H974">
            <v>462.2</v>
          </cell>
          <cell r="I974">
            <v>10.8</v>
          </cell>
          <cell r="J974">
            <v>0</v>
          </cell>
        </row>
        <row r="975">
          <cell r="A975" t="str">
            <v>10-27</v>
          </cell>
          <cell r="B975" t="str">
            <v>Cleaning and washing mosaic or marble floor with caustic soda mixture</v>
          </cell>
          <cell r="C975" t="str">
            <v>100 Sft</v>
          </cell>
          <cell r="D975">
            <v>354.83</v>
          </cell>
          <cell r="E975">
            <v>1714.05</v>
          </cell>
          <cell r="F975" t="str">
            <v>m2</v>
          </cell>
          <cell r="G975">
            <v>38.18</v>
          </cell>
          <cell r="H975">
            <v>184.43</v>
          </cell>
          <cell r="I975" t="str">
            <v xml:space="preserve">10.7.3.9 , </v>
          </cell>
          <cell r="J975">
            <v>0</v>
          </cell>
        </row>
        <row r="976">
          <cell r="A976" t="str">
            <v>10-28</v>
          </cell>
          <cell r="B976" t="str">
            <v>Shisham wood boarding or strip flooring 3/4" thick including 2 coats of bitumen laid hot complete</v>
          </cell>
          <cell r="C976" t="str">
            <v>100 Sft</v>
          </cell>
          <cell r="D976">
            <v>18986.25</v>
          </cell>
          <cell r="E976">
            <v>88881.13</v>
          </cell>
          <cell r="F976" t="str">
            <v>m2</v>
          </cell>
          <cell r="G976">
            <v>2042.92</v>
          </cell>
          <cell r="H976">
            <v>9563.61</v>
          </cell>
          <cell r="I976">
            <v>10.14</v>
          </cell>
          <cell r="J976">
            <v>0</v>
          </cell>
        </row>
        <row r="977">
          <cell r="A977" t="str">
            <v>10-29</v>
          </cell>
          <cell r="B977" t="str">
            <v>Deodar wood boarding or strip flooring 3/4" thick including 2 coats of bitumen laid hot complete</v>
          </cell>
          <cell r="C977" t="str">
            <v>100 Sft</v>
          </cell>
          <cell r="D977">
            <v>13819.5</v>
          </cell>
          <cell r="E977">
            <v>99102.36</v>
          </cell>
          <cell r="F977" t="str">
            <v>m2</v>
          </cell>
          <cell r="G977">
            <v>1486.98</v>
          </cell>
          <cell r="H977">
            <v>10663.41</v>
          </cell>
          <cell r="I977">
            <v>10.14</v>
          </cell>
          <cell r="J977">
            <v>0</v>
          </cell>
        </row>
        <row r="978">
          <cell r="A978" t="str">
            <v>10-30</v>
          </cell>
          <cell r="B978" t="str">
            <v>Teak wood boarding or strip flooring 1/2" thick including 2 coats of bitumen laid hot complete</v>
          </cell>
          <cell r="C978" t="str">
            <v>100 Sft</v>
          </cell>
          <cell r="D978">
            <v>18986.25</v>
          </cell>
          <cell r="E978">
            <v>66167.92</v>
          </cell>
          <cell r="F978" t="str">
            <v>m2</v>
          </cell>
          <cell r="G978">
            <v>2042.92</v>
          </cell>
          <cell r="H978">
            <v>7119.67</v>
          </cell>
          <cell r="I978">
            <v>10.14</v>
          </cell>
          <cell r="J978">
            <v>0</v>
          </cell>
        </row>
        <row r="979">
          <cell r="A979" t="str">
            <v>10-31</v>
          </cell>
          <cell r="B979" t="str">
            <v>Shisham wood block flooring 1" thick out to required size, fixed on a layer of bitumen base</v>
          </cell>
          <cell r="C979" t="str">
            <v>100 Sft</v>
          </cell>
          <cell r="D979">
            <v>13819.5</v>
          </cell>
          <cell r="E979">
            <v>88392.639999999999</v>
          </cell>
          <cell r="F979" t="str">
            <v>m2</v>
          </cell>
          <cell r="G979">
            <v>1486.98</v>
          </cell>
          <cell r="H979">
            <v>9511.0499999999993</v>
          </cell>
          <cell r="I979">
            <v>10.14</v>
          </cell>
          <cell r="J979">
            <v>0</v>
          </cell>
        </row>
        <row r="980">
          <cell r="A980" t="str">
            <v>10-32</v>
          </cell>
          <cell r="B980" t="str">
            <v>Teak wood block 1" thick cut to required size, fixed on a layer of asphalt bitumen laid on base</v>
          </cell>
          <cell r="C980" t="str">
            <v>100 Sft</v>
          </cell>
          <cell r="D980">
            <v>18986.25</v>
          </cell>
          <cell r="E980">
            <v>78759.23</v>
          </cell>
          <cell r="F980" t="str">
            <v>m2</v>
          </cell>
          <cell r="G980">
            <v>2042.92</v>
          </cell>
          <cell r="H980">
            <v>8474.49</v>
          </cell>
          <cell r="I980">
            <v>10.14</v>
          </cell>
          <cell r="J980">
            <v>0</v>
          </cell>
        </row>
        <row r="981">
          <cell r="A981" t="str">
            <v>10-33-a</v>
          </cell>
          <cell r="B981" t="str">
            <v>Laying wooden paving of hard wood on edge in coal tar &amp; asphalt : Shisham wood</v>
          </cell>
          <cell r="C981" t="str">
            <v>100 Sft</v>
          </cell>
          <cell r="D981">
            <v>5415.75</v>
          </cell>
          <cell r="E981">
            <v>51908.91</v>
          </cell>
          <cell r="F981" t="str">
            <v>m2</v>
          </cell>
          <cell r="G981">
            <v>582.73</v>
          </cell>
          <cell r="H981">
            <v>5585.4</v>
          </cell>
          <cell r="I981">
            <v>10.14</v>
          </cell>
          <cell r="J981">
            <v>0</v>
          </cell>
        </row>
        <row r="982">
          <cell r="A982" t="str">
            <v>10-33-b</v>
          </cell>
          <cell r="B982" t="str">
            <v>Laying wooden paving of hard wood on edge in coal tar &amp; asphalt : Kikar wood</v>
          </cell>
          <cell r="C982" t="str">
            <v>100 Sft</v>
          </cell>
          <cell r="D982">
            <v>5415.75</v>
          </cell>
          <cell r="E982">
            <v>27091.84</v>
          </cell>
          <cell r="F982" t="str">
            <v>m2</v>
          </cell>
          <cell r="G982">
            <v>582.73</v>
          </cell>
          <cell r="H982">
            <v>2915.08</v>
          </cell>
          <cell r="I982">
            <v>10.14</v>
          </cell>
          <cell r="J982">
            <v>0</v>
          </cell>
        </row>
        <row r="983">
          <cell r="A983" t="str">
            <v>10-34-a</v>
          </cell>
          <cell r="B983" t="str">
            <v>Tile skirting laid in 1:2 c/s mortar over 3/4" thick cement mortar 1:2 complete : Cement tiles</v>
          </cell>
          <cell r="C983" t="str">
            <v>100 Sft</v>
          </cell>
          <cell r="D983">
            <v>4531.18</v>
          </cell>
          <cell r="E983">
            <v>12558.5</v>
          </cell>
          <cell r="F983" t="str">
            <v>m2</v>
          </cell>
          <cell r="G983">
            <v>487.55</v>
          </cell>
          <cell r="H983">
            <v>1351.29</v>
          </cell>
          <cell r="I983">
            <v>10.210000000000001</v>
          </cell>
          <cell r="J983">
            <v>0</v>
          </cell>
        </row>
        <row r="984">
          <cell r="A984" t="str">
            <v>10-34-b</v>
          </cell>
          <cell r="B984" t="str">
            <v>Tile skirting laid in 1:2 c/s mortar over 3/4" thick cement mortar 1:2 complete : Mosaic tiles</v>
          </cell>
          <cell r="C984" t="str">
            <v>100 Sft</v>
          </cell>
          <cell r="D984">
            <v>3379.55</v>
          </cell>
          <cell r="E984">
            <v>20997.84</v>
          </cell>
          <cell r="F984" t="str">
            <v>m2</v>
          </cell>
          <cell r="G984">
            <v>363.64</v>
          </cell>
          <cell r="H984">
            <v>2259.37</v>
          </cell>
          <cell r="I984">
            <v>10.210000000000001</v>
          </cell>
          <cell r="J984">
            <v>0</v>
          </cell>
        </row>
        <row r="985">
          <cell r="A985" t="str">
            <v>10-35-a</v>
          </cell>
          <cell r="B985" t="str">
            <v>Provide grey cement skirting 3/8" thick complete 1:2 cement, sand mortar</v>
          </cell>
          <cell r="C985" t="str">
            <v>100 Sft</v>
          </cell>
          <cell r="D985">
            <v>5215.93</v>
          </cell>
          <cell r="E985">
            <v>6279.45</v>
          </cell>
          <cell r="F985" t="str">
            <v>m2</v>
          </cell>
          <cell r="G985">
            <v>561.23</v>
          </cell>
          <cell r="H985">
            <v>675.67</v>
          </cell>
          <cell r="I985">
            <v>10.210000000000001</v>
          </cell>
          <cell r="J985">
            <v>0</v>
          </cell>
        </row>
        <row r="986">
          <cell r="A986" t="str">
            <v>10-35-b</v>
          </cell>
          <cell r="B986" t="str">
            <v>Provide grey cement skirting 3/8" thick complete 1:3 cement, sand mortar</v>
          </cell>
          <cell r="C986" t="str">
            <v>100 Sft</v>
          </cell>
          <cell r="D986">
            <v>5215.93</v>
          </cell>
          <cell r="E986">
            <v>6108.22</v>
          </cell>
          <cell r="F986" t="str">
            <v>m2</v>
          </cell>
          <cell r="G986">
            <v>561.23</v>
          </cell>
          <cell r="H986">
            <v>657.24</v>
          </cell>
          <cell r="I986">
            <v>10.210000000000001</v>
          </cell>
          <cell r="J986">
            <v>0</v>
          </cell>
        </row>
        <row r="987">
          <cell r="A987" t="str">
            <v>10-35-c</v>
          </cell>
          <cell r="B987" t="str">
            <v>Provide grey cement skirting 3/8" thick complete Extra if skirting or dado is finished with pigment</v>
          </cell>
          <cell r="C987" t="str">
            <v>100 Sft</v>
          </cell>
          <cell r="D987">
            <v>560.25</v>
          </cell>
          <cell r="E987">
            <v>604.62</v>
          </cell>
          <cell r="F987" t="str">
            <v>m2</v>
          </cell>
          <cell r="G987">
            <v>60.28</v>
          </cell>
          <cell r="H987">
            <v>65.06</v>
          </cell>
          <cell r="I987">
            <v>10.210000000000001</v>
          </cell>
          <cell r="J987">
            <v>0</v>
          </cell>
        </row>
        <row r="988">
          <cell r="A988" t="str">
            <v>10-36-a</v>
          </cell>
          <cell r="B988" t="str">
            <v>Providing and fixing of Corian of any size on Tops of Approved Design in any colour, shade and pattern.</v>
          </cell>
          <cell r="C988" t="str">
            <v>Sft</v>
          </cell>
          <cell r="D988">
            <v>236.16</v>
          </cell>
          <cell r="E988">
            <v>1025.9100000000001</v>
          </cell>
          <cell r="F988" t="str">
            <v>m2</v>
          </cell>
          <cell r="G988">
            <v>2541.12</v>
          </cell>
          <cell r="H988">
            <v>11038.83</v>
          </cell>
          <cell r="I988">
            <v>10.7</v>
          </cell>
          <cell r="J988">
            <v>0</v>
          </cell>
        </row>
        <row r="989">
          <cell r="A989" t="str">
            <v>10-36-b</v>
          </cell>
          <cell r="B989" t="str">
            <v>Providing and fixing of Textured Corian of any size on Tops of Approved Design in any colour, shade and pattern.</v>
          </cell>
          <cell r="C989" t="str">
            <v>Sft</v>
          </cell>
          <cell r="D989">
            <v>236.16</v>
          </cell>
          <cell r="E989">
            <v>1390.41</v>
          </cell>
          <cell r="F989" t="str">
            <v>m2</v>
          </cell>
          <cell r="G989">
            <v>2541.12</v>
          </cell>
          <cell r="H989">
            <v>14960.85</v>
          </cell>
          <cell r="I989">
            <v>10.7</v>
          </cell>
          <cell r="J989">
            <v>0</v>
          </cell>
        </row>
        <row r="990">
          <cell r="A990" t="str">
            <v>10-37</v>
          </cell>
          <cell r="B990" t="str">
            <v>Providing and Fixing of Marble Vanity for Wash Hand Basin of Imported approved quality</v>
          </cell>
          <cell r="C990" t="str">
            <v>100Sft</v>
          </cell>
          <cell r="D990">
            <v>2166.3000000000002</v>
          </cell>
          <cell r="E990">
            <v>16654.419999999998</v>
          </cell>
          <cell r="F990" t="str">
            <v>m2</v>
          </cell>
          <cell r="G990">
            <v>233.09</v>
          </cell>
          <cell r="H990">
            <v>1792.02</v>
          </cell>
          <cell r="I990">
            <v>10.7</v>
          </cell>
          <cell r="J990">
            <v>0</v>
          </cell>
        </row>
        <row r="991">
          <cell r="A991" t="str">
            <v>10-38-a</v>
          </cell>
          <cell r="B991" t="str">
            <v>Providing and Laying 1" Thick Super White Marble Slab Exceeding 12"x12" size Kitchen Top in White Cement including all labour for Grinding and Polishing.</v>
          </cell>
          <cell r="C991" t="str">
            <v>Sft</v>
          </cell>
          <cell r="D991">
            <v>39.4</v>
          </cell>
          <cell r="E991">
            <v>739.29</v>
          </cell>
          <cell r="F991" t="str">
            <v>m2</v>
          </cell>
          <cell r="G991">
            <v>423.99</v>
          </cell>
          <cell r="H991">
            <v>7954.73</v>
          </cell>
          <cell r="I991">
            <v>10.7</v>
          </cell>
          <cell r="J991">
            <v>0</v>
          </cell>
        </row>
        <row r="992">
          <cell r="A992" t="str">
            <v>10-38-b</v>
          </cell>
          <cell r="B992" t="str">
            <v>Providing and Laying 1" Thick Badal Marble Slab Exceeding 12"x12" size Kitchen Top in White Cement including all labour for Grinding and Polishing.</v>
          </cell>
          <cell r="C992" t="str">
            <v>Sft</v>
          </cell>
          <cell r="D992">
            <v>39.4</v>
          </cell>
          <cell r="E992">
            <v>443.31</v>
          </cell>
          <cell r="F992" t="str">
            <v>m2</v>
          </cell>
          <cell r="G992">
            <v>423.99</v>
          </cell>
          <cell r="H992">
            <v>4770.05</v>
          </cell>
          <cell r="I992">
            <v>10.7</v>
          </cell>
          <cell r="J992">
            <v>0</v>
          </cell>
        </row>
        <row r="993">
          <cell r="A993" t="str">
            <v>10-39-a</v>
          </cell>
          <cell r="B993" t="str">
            <v>Glazed tile 1/4" thick dado jointed in white cement complete : White Plain tiles</v>
          </cell>
          <cell r="C993" t="str">
            <v>100 Sft</v>
          </cell>
          <cell r="D993">
            <v>8185.88</v>
          </cell>
          <cell r="E993">
            <v>13360.07</v>
          </cell>
          <cell r="F993" t="str">
            <v>m2</v>
          </cell>
          <cell r="G993">
            <v>880.8</v>
          </cell>
          <cell r="H993">
            <v>1437.54</v>
          </cell>
          <cell r="I993">
            <v>10.8</v>
          </cell>
          <cell r="J993">
            <v>0</v>
          </cell>
        </row>
        <row r="994">
          <cell r="A994" t="str">
            <v>10-39-b</v>
          </cell>
          <cell r="B994" t="str">
            <v>Glazed tile 1/4" thick dado jointed in white cement complete : Coloured Plain tiles</v>
          </cell>
          <cell r="C994" t="str">
            <v>100 Sft</v>
          </cell>
          <cell r="D994">
            <v>8185.88</v>
          </cell>
          <cell r="E994">
            <v>13329.46</v>
          </cell>
          <cell r="F994" t="str">
            <v>m2</v>
          </cell>
          <cell r="G994">
            <v>880.8</v>
          </cell>
          <cell r="H994">
            <v>1434.25</v>
          </cell>
          <cell r="I994">
            <v>10.8</v>
          </cell>
          <cell r="J994">
            <v>0</v>
          </cell>
        </row>
        <row r="995">
          <cell r="A995" t="str">
            <v>10-39-c</v>
          </cell>
          <cell r="B995" t="str">
            <v>Glazed tile 1/4" thick dado jointed in white cement complete : Printed tiles</v>
          </cell>
          <cell r="C995" t="str">
            <v>100 Sft</v>
          </cell>
          <cell r="D995">
            <v>7438.88</v>
          </cell>
          <cell r="E995">
            <v>12613.07</v>
          </cell>
          <cell r="F995" t="str">
            <v>m2</v>
          </cell>
          <cell r="G995">
            <v>800.42</v>
          </cell>
          <cell r="H995">
            <v>1357.17</v>
          </cell>
          <cell r="I995">
            <v>10.8</v>
          </cell>
          <cell r="J995">
            <v>0</v>
          </cell>
        </row>
        <row r="996">
          <cell r="A996" t="str">
            <v>10-40</v>
          </cell>
          <cell r="B996" t="str">
            <v>Glazed tile dado 1/4" thick in pigment over 1:2 c/s mortar 3/4" thick including finishing complete</v>
          </cell>
          <cell r="C996" t="str">
            <v>100 Rft</v>
          </cell>
          <cell r="D996">
            <v>7438.88</v>
          </cell>
          <cell r="E996">
            <v>12721.82</v>
          </cell>
          <cell r="F996" t="str">
            <v>m2</v>
          </cell>
          <cell r="G996">
            <v>800.42</v>
          </cell>
          <cell r="H996">
            <v>1368.87</v>
          </cell>
          <cell r="I996">
            <v>10.8</v>
          </cell>
          <cell r="J996">
            <v>0</v>
          </cell>
        </row>
        <row r="997">
          <cell r="A997" t="str">
            <v>10-41-a-01</v>
          </cell>
          <cell r="B997" t="str">
            <v>Mosaic dado or skirting complete as per specs Using grey cement : 3/8" thick</v>
          </cell>
          <cell r="C997" t="str">
            <v>100 Sft</v>
          </cell>
          <cell r="D997">
            <v>5820.38</v>
          </cell>
          <cell r="E997">
            <v>9771.49</v>
          </cell>
          <cell r="F997" t="str">
            <v>m2</v>
          </cell>
          <cell r="G997">
            <v>626.27</v>
          </cell>
          <cell r="H997">
            <v>1051.4100000000001</v>
          </cell>
          <cell r="I997" t="str">
            <v>10.12.3.1</v>
          </cell>
          <cell r="J997">
            <v>0</v>
          </cell>
        </row>
        <row r="998">
          <cell r="A998" t="str">
            <v>10-41-a-02</v>
          </cell>
          <cell r="B998" t="str">
            <v>Mosaic dado or skirting complete as per specs Using grey cement : 1/2" thick</v>
          </cell>
          <cell r="C998" t="str">
            <v>100 Sft</v>
          </cell>
          <cell r="D998">
            <v>5820.38</v>
          </cell>
          <cell r="E998">
            <v>10434.52</v>
          </cell>
          <cell r="F998" t="str">
            <v>m2</v>
          </cell>
          <cell r="G998">
            <v>626.27</v>
          </cell>
          <cell r="H998">
            <v>1122.75</v>
          </cell>
          <cell r="I998" t="str">
            <v>10.12.3.1</v>
          </cell>
          <cell r="J998">
            <v>0</v>
          </cell>
        </row>
        <row r="999">
          <cell r="A999" t="str">
            <v>10-41-b-01</v>
          </cell>
          <cell r="B999" t="str">
            <v>Mosaic dado or skirting complete as per specs Using white cement : 3/8" thick including grinding and polishing</v>
          </cell>
          <cell r="C999" t="str">
            <v>100 Sft</v>
          </cell>
          <cell r="D999">
            <v>5820.38</v>
          </cell>
          <cell r="E999">
            <v>10352.02</v>
          </cell>
          <cell r="F999" t="str">
            <v>m2</v>
          </cell>
          <cell r="G999">
            <v>626.27</v>
          </cell>
          <cell r="H999">
            <v>1113.8800000000001</v>
          </cell>
          <cell r="I999" t="str">
            <v>10.12.3.1</v>
          </cell>
          <cell r="J999">
            <v>0</v>
          </cell>
        </row>
        <row r="1000">
          <cell r="A1000" t="str">
            <v>10-41-b-02</v>
          </cell>
          <cell r="B1000" t="str">
            <v>Mosaic dado or skirting complete as per specs Using white cement : 1/2" thick including grinding and polishing</v>
          </cell>
          <cell r="C1000" t="str">
            <v>100 Sft</v>
          </cell>
          <cell r="D1000">
            <v>5820.38</v>
          </cell>
          <cell r="E1000">
            <v>11440.05</v>
          </cell>
          <cell r="F1000" t="str">
            <v>m2</v>
          </cell>
          <cell r="G1000">
            <v>626.27</v>
          </cell>
          <cell r="H1000">
            <v>1230.95</v>
          </cell>
          <cell r="I1000" t="str">
            <v>10.12.3.1</v>
          </cell>
          <cell r="J1000">
            <v>0</v>
          </cell>
        </row>
        <row r="1001">
          <cell r="A1001" t="str">
            <v>10-42</v>
          </cell>
          <cell r="B1001" t="str">
            <v>Providing and fixing on walls1/4"(6mm approx.) thick of imported first grade ceramic tiles of size 24 in x 24 in of approved colour on walls, over 1/2" (13mm) thick base of cement mortar 1:3 setting of tiles in slurry of grey cement over mortar base including filling the joint with white cement and washing the tile, curing and cleaning etc. complete.</v>
          </cell>
          <cell r="C1001" t="str">
            <v>100 Sft</v>
          </cell>
          <cell r="D1001">
            <v>1994.49</v>
          </cell>
          <cell r="E1001">
            <v>16548.810000000001</v>
          </cell>
          <cell r="F1001" t="str">
            <v>m2</v>
          </cell>
          <cell r="G1001">
            <v>214.61</v>
          </cell>
          <cell r="H1001">
            <v>1780.65</v>
          </cell>
          <cell r="I1001">
            <v>10.8</v>
          </cell>
          <cell r="J1001">
            <v>0</v>
          </cell>
        </row>
        <row r="1002">
          <cell r="A1002" t="str">
            <v>10-43</v>
          </cell>
          <cell r="B1002" t="str">
            <v>Providing and Fixing of glazed tiles skirting etc complete imported approved quality (20"x20")</v>
          </cell>
          <cell r="C1002" t="str">
            <v>100 Sft</v>
          </cell>
          <cell r="D1002">
            <v>2109.65</v>
          </cell>
          <cell r="E1002">
            <v>19137.11</v>
          </cell>
          <cell r="F1002" t="str">
            <v>m2</v>
          </cell>
          <cell r="G1002">
            <v>227</v>
          </cell>
          <cell r="H1002">
            <v>2059.15</v>
          </cell>
          <cell r="I1002">
            <v>10.210000000000001</v>
          </cell>
          <cell r="J1002">
            <v>0</v>
          </cell>
        </row>
        <row r="1003">
          <cell r="A1003" t="str">
            <v>10-44</v>
          </cell>
          <cell r="B1003" t="str">
            <v>Providing and laying 1/2" thick Parlinou marble in dado / skirting with matching colour mortar in joints set over 1/2" thick rough cast 1:4 cement sand plaster.</v>
          </cell>
          <cell r="C1003" t="str">
            <v>100 Sft</v>
          </cell>
          <cell r="D1003">
            <v>4264.13</v>
          </cell>
          <cell r="E1003">
            <v>12455.66</v>
          </cell>
          <cell r="F1003" t="str">
            <v>m2</v>
          </cell>
          <cell r="G1003">
            <v>458.82</v>
          </cell>
          <cell r="H1003">
            <v>1340.23</v>
          </cell>
          <cell r="I1003">
            <v>10.7</v>
          </cell>
          <cell r="J1003">
            <v>0</v>
          </cell>
        </row>
        <row r="1004">
          <cell r="A1004" t="str">
            <v>10-45-a-i</v>
          </cell>
          <cell r="B1004" t="str">
            <v>Provide &amp; lay marble fine dressed stone dado or skirting in white cement complete: 3/8" thick 12 x 12 Super Sunny White Marble</v>
          </cell>
          <cell r="C1004" t="str">
            <v>100 Sft</v>
          </cell>
          <cell r="D1004">
            <v>3921.75</v>
          </cell>
          <cell r="E1004">
            <v>15168.64</v>
          </cell>
          <cell r="F1004" t="str">
            <v>m2</v>
          </cell>
          <cell r="G1004">
            <v>421.98</v>
          </cell>
          <cell r="H1004">
            <v>1632.15</v>
          </cell>
          <cell r="I1004">
            <v>10.210000000000001</v>
          </cell>
          <cell r="J1004">
            <v>0</v>
          </cell>
        </row>
        <row r="1005">
          <cell r="A1005" t="str">
            <v>10-45-a-ii</v>
          </cell>
          <cell r="B1005" t="str">
            <v>Provide &amp; lay marble fine dressed stone dado or skirting in white cement complete: 3/8" thick 12 x 12 Sunny White Marble</v>
          </cell>
          <cell r="C1005" t="str">
            <v>100 Sft</v>
          </cell>
          <cell r="D1005">
            <v>3921.75</v>
          </cell>
          <cell r="E1005">
            <v>14275.62</v>
          </cell>
          <cell r="F1005" t="str">
            <v>m2</v>
          </cell>
          <cell r="G1005">
            <v>421.98</v>
          </cell>
          <cell r="H1005">
            <v>1536.06</v>
          </cell>
          <cell r="I1005">
            <v>10.210000000000001</v>
          </cell>
          <cell r="J1005">
            <v>0</v>
          </cell>
        </row>
        <row r="1006">
          <cell r="A1006" t="str">
            <v>10-45-a-iii</v>
          </cell>
          <cell r="B1006" t="str">
            <v>Provide &amp; lay marble fine dressed stone dado or skirting in white cement complete: 3/8" thick 12 x 12 Sunny Grey Marble</v>
          </cell>
          <cell r="C1006" t="str">
            <v>100 Sft</v>
          </cell>
          <cell r="D1006">
            <v>3921.75</v>
          </cell>
          <cell r="E1006">
            <v>13510.17</v>
          </cell>
          <cell r="F1006" t="str">
            <v>m2</v>
          </cell>
          <cell r="G1006">
            <v>421.98</v>
          </cell>
          <cell r="H1006">
            <v>1453.69</v>
          </cell>
          <cell r="I1006">
            <v>10.210000000000001</v>
          </cell>
          <cell r="J1006">
            <v>0</v>
          </cell>
        </row>
        <row r="1007">
          <cell r="A1007" t="str">
            <v>10-45-a-iv</v>
          </cell>
          <cell r="B1007" t="str">
            <v>Provide &amp; lay marble fine dressed stone dado or skirting in white cement complete: 3/8" thick 12 x 12 Sunny Black Marble</v>
          </cell>
          <cell r="C1007" t="str">
            <v>100 Sft</v>
          </cell>
          <cell r="D1007">
            <v>3921.75</v>
          </cell>
          <cell r="E1007">
            <v>17082.27</v>
          </cell>
          <cell r="F1007" t="str">
            <v>m2</v>
          </cell>
          <cell r="G1007">
            <v>421.98</v>
          </cell>
          <cell r="H1007">
            <v>1838.05</v>
          </cell>
          <cell r="I1007">
            <v>10.210000000000001</v>
          </cell>
          <cell r="J1007">
            <v>0</v>
          </cell>
        </row>
        <row r="1008">
          <cell r="A1008" t="str">
            <v>10-45-b-i</v>
          </cell>
          <cell r="B1008" t="str">
            <v>Provide &amp; lay marble fine dressed stone dado or skirting in white cement complete: 0.5" thick 12 x 12 Super Sunny White Marble</v>
          </cell>
          <cell r="C1008" t="str">
            <v>100 Sft</v>
          </cell>
          <cell r="D1008">
            <v>3921.75</v>
          </cell>
          <cell r="E1008">
            <v>14913.49</v>
          </cell>
          <cell r="F1008" t="str">
            <v>m2</v>
          </cell>
          <cell r="G1008">
            <v>421.98</v>
          </cell>
          <cell r="H1008">
            <v>1604.69</v>
          </cell>
          <cell r="I1008">
            <v>10.210000000000001</v>
          </cell>
          <cell r="J1008">
            <v>0</v>
          </cell>
        </row>
        <row r="1009">
          <cell r="A1009" t="str">
            <v>10-45-b-ii</v>
          </cell>
          <cell r="B1009" t="str">
            <v>Provide &amp; lay marble fine dressed stone dado or skirting in white cement complete: 0.5" thick 12 x 12 Sunny White Marble</v>
          </cell>
          <cell r="C1009" t="str">
            <v>100 Sft</v>
          </cell>
          <cell r="D1009">
            <v>3921.75</v>
          </cell>
          <cell r="E1009">
            <v>13892.89</v>
          </cell>
          <cell r="F1009" t="str">
            <v>m2</v>
          </cell>
          <cell r="G1009">
            <v>421.98</v>
          </cell>
          <cell r="H1009">
            <v>1494.88</v>
          </cell>
          <cell r="I1009">
            <v>10.210000000000001</v>
          </cell>
          <cell r="J1009">
            <v>0</v>
          </cell>
        </row>
        <row r="1010">
          <cell r="A1010" t="str">
            <v>10-45-b-iii</v>
          </cell>
          <cell r="B1010" t="str">
            <v>Provide &amp; lay marble fine dressed stone dado or skirting in white cement complete: 0.5" thick 12 x 12 Sunny Grey Marble</v>
          </cell>
          <cell r="C1010" t="str">
            <v>100 Sft</v>
          </cell>
          <cell r="D1010">
            <v>3921.75</v>
          </cell>
          <cell r="E1010">
            <v>13255.02</v>
          </cell>
          <cell r="F1010" t="str">
            <v>m2</v>
          </cell>
          <cell r="G1010">
            <v>421.98</v>
          </cell>
          <cell r="H1010">
            <v>1426.24</v>
          </cell>
          <cell r="I1010">
            <v>10.210000000000001</v>
          </cell>
          <cell r="J1010">
            <v>0</v>
          </cell>
        </row>
        <row r="1011">
          <cell r="A1011" t="str">
            <v>10-45-b-iv</v>
          </cell>
          <cell r="B1011" t="str">
            <v>Provide &amp; lay marble fine dressed stone dado or skirting in white cement complete: 0.5" thick 12 x 12 Sunny Black Marble</v>
          </cell>
          <cell r="C1011" t="str">
            <v>100 Sft</v>
          </cell>
          <cell r="D1011">
            <v>3921.75</v>
          </cell>
          <cell r="E1011">
            <v>16699.54</v>
          </cell>
          <cell r="F1011" t="str">
            <v>m2</v>
          </cell>
          <cell r="G1011">
            <v>421.98</v>
          </cell>
          <cell r="H1011">
            <v>1796.87</v>
          </cell>
          <cell r="I1011">
            <v>10.210000000000001</v>
          </cell>
          <cell r="J1011">
            <v>0</v>
          </cell>
        </row>
        <row r="1012">
          <cell r="A1012" t="str">
            <v>10-45-c-i</v>
          </cell>
          <cell r="B1012" t="str">
            <v>Provide &amp; lay marble fine dressed stone dado or skirting in white cement complete: 3/4" thick 12 x 12 Super Sunny White Marble</v>
          </cell>
          <cell r="C1012" t="str">
            <v>100 Sft</v>
          </cell>
          <cell r="D1012">
            <v>3921.75</v>
          </cell>
          <cell r="E1012">
            <v>17975.29</v>
          </cell>
          <cell r="F1012" t="str">
            <v>m2</v>
          </cell>
          <cell r="G1012">
            <v>421.98</v>
          </cell>
          <cell r="H1012">
            <v>1934.14</v>
          </cell>
          <cell r="I1012">
            <v>10.210000000000001</v>
          </cell>
          <cell r="J1012">
            <v>0</v>
          </cell>
        </row>
        <row r="1013">
          <cell r="A1013" t="str">
            <v>10-45-c-ii</v>
          </cell>
          <cell r="B1013" t="str">
            <v>Provide &amp; lay marble fine dressed stone dado or skirting in white cement complete: 3/4" thick 12 x 12 Sunny White Marble</v>
          </cell>
          <cell r="C1013" t="str">
            <v>100 Sft</v>
          </cell>
          <cell r="D1013">
            <v>3921.75</v>
          </cell>
          <cell r="E1013">
            <v>16699.54</v>
          </cell>
          <cell r="F1013" t="str">
            <v>m2</v>
          </cell>
          <cell r="G1013">
            <v>421.98</v>
          </cell>
          <cell r="H1013">
            <v>1796.87</v>
          </cell>
          <cell r="I1013">
            <v>10.210000000000001</v>
          </cell>
          <cell r="J1013">
            <v>0</v>
          </cell>
        </row>
        <row r="1014">
          <cell r="A1014" t="str">
            <v>10-45-c-iii</v>
          </cell>
          <cell r="B1014" t="str">
            <v>Provide &amp; lay marble fine dressed stone dado or skirting in white cement complete: 3/4" thick 12 x 12 Sunny Grey Marble</v>
          </cell>
          <cell r="C1014" t="str">
            <v>100 Sft</v>
          </cell>
          <cell r="D1014">
            <v>3921.75</v>
          </cell>
          <cell r="E1014">
            <v>14785.92</v>
          </cell>
          <cell r="F1014" t="str">
            <v>m2</v>
          </cell>
          <cell r="G1014">
            <v>421.98</v>
          </cell>
          <cell r="H1014">
            <v>1590.96</v>
          </cell>
          <cell r="I1014">
            <v>10.210000000000001</v>
          </cell>
          <cell r="J1014">
            <v>0</v>
          </cell>
        </row>
        <row r="1015">
          <cell r="A1015" t="str">
            <v>10-45-c-iv</v>
          </cell>
          <cell r="B1015" t="str">
            <v>Provide &amp; lay marble fine dressed stone dado or skirting in white cement complete: 3/4" thick 12 x 12 Sunny Black Marble</v>
          </cell>
          <cell r="C1015" t="str">
            <v>100 Sft</v>
          </cell>
          <cell r="D1015">
            <v>3921.75</v>
          </cell>
          <cell r="E1015">
            <v>18995.89</v>
          </cell>
          <cell r="F1015" t="str">
            <v>m2</v>
          </cell>
          <cell r="G1015">
            <v>421.98</v>
          </cell>
          <cell r="H1015">
            <v>2043.96</v>
          </cell>
          <cell r="I1015">
            <v>10.210000000000001</v>
          </cell>
          <cell r="J1015">
            <v>0</v>
          </cell>
        </row>
        <row r="1016">
          <cell r="A1016" t="str">
            <v>10-45-d-i</v>
          </cell>
          <cell r="B1016" t="str">
            <v>Provide &amp; lay marble fine dressed stone dado or skirting in white cement complete: 0.875" thick 12 x 12 Super Sunny White Marble</v>
          </cell>
          <cell r="C1016" t="str">
            <v>100 Sft</v>
          </cell>
          <cell r="D1016">
            <v>3921.75</v>
          </cell>
          <cell r="E1016">
            <v>17975.29</v>
          </cell>
          <cell r="F1016" t="str">
            <v>m2</v>
          </cell>
          <cell r="G1016">
            <v>421.98</v>
          </cell>
          <cell r="H1016">
            <v>1934.14</v>
          </cell>
          <cell r="I1016">
            <v>10.210000000000001</v>
          </cell>
          <cell r="J1016">
            <v>0</v>
          </cell>
        </row>
        <row r="1017">
          <cell r="A1017" t="str">
            <v>10-45-d-ii</v>
          </cell>
          <cell r="B1017" t="str">
            <v>Provide &amp; lay marble fine dressed stone dado or skirting in white cement complete: 0.875" thick 12 x 12 Sunny White Marble</v>
          </cell>
          <cell r="C1017" t="str">
            <v>100 Sft</v>
          </cell>
          <cell r="D1017">
            <v>3921.75</v>
          </cell>
          <cell r="E1017">
            <v>16699.54</v>
          </cell>
          <cell r="F1017" t="str">
            <v>m2</v>
          </cell>
          <cell r="G1017">
            <v>421.98</v>
          </cell>
          <cell r="H1017">
            <v>1796.87</v>
          </cell>
          <cell r="I1017">
            <v>10.210000000000001</v>
          </cell>
          <cell r="J1017">
            <v>0</v>
          </cell>
        </row>
        <row r="1018">
          <cell r="A1018" t="str">
            <v>10-45-d-iii</v>
          </cell>
          <cell r="B1018" t="str">
            <v>Provide &amp; lay marble fine dressed stone dado or skirting in white cement complete: 0.875" thick 12 x 12 Sunny Grey Marble</v>
          </cell>
          <cell r="C1018" t="str">
            <v>100 Sft</v>
          </cell>
          <cell r="D1018">
            <v>3921.75</v>
          </cell>
          <cell r="E1018">
            <v>14785.92</v>
          </cell>
          <cell r="F1018" t="str">
            <v>m2</v>
          </cell>
          <cell r="G1018">
            <v>421.98</v>
          </cell>
          <cell r="H1018">
            <v>1590.96</v>
          </cell>
          <cell r="I1018">
            <v>10.210000000000001</v>
          </cell>
          <cell r="J1018">
            <v>0</v>
          </cell>
        </row>
        <row r="1019">
          <cell r="A1019" t="str">
            <v>10-45-d-iv</v>
          </cell>
          <cell r="B1019" t="str">
            <v>Provide &amp; lay marble fine dressed stone dado or skirting in white cement complete: 0.875" thick 12 x 12 Sunny Black Marble</v>
          </cell>
          <cell r="C1019" t="str">
            <v>100 Sft</v>
          </cell>
          <cell r="D1019">
            <v>3921.75</v>
          </cell>
          <cell r="E1019">
            <v>18995.89</v>
          </cell>
          <cell r="F1019" t="str">
            <v>m2</v>
          </cell>
          <cell r="G1019">
            <v>421.98</v>
          </cell>
          <cell r="H1019">
            <v>2043.96</v>
          </cell>
          <cell r="I1019">
            <v>10.210000000000001</v>
          </cell>
          <cell r="J1019">
            <v>0</v>
          </cell>
        </row>
        <row r="1020">
          <cell r="A1020" t="str">
            <v>10-46</v>
          </cell>
          <cell r="B1020" t="str">
            <v>Rubber flooring, consisting of 12"x12"x1/8" rubber tiles laid on firm foundation</v>
          </cell>
          <cell r="C1020" t="str">
            <v>100 Sft</v>
          </cell>
          <cell r="D1020">
            <v>2707.88</v>
          </cell>
          <cell r="E1020">
            <v>10890.36</v>
          </cell>
          <cell r="F1020" t="str">
            <v>m2</v>
          </cell>
          <cell r="G1020">
            <v>291.37</v>
          </cell>
          <cell r="H1020">
            <v>1171.8</v>
          </cell>
          <cell r="I1020">
            <v>10.15</v>
          </cell>
          <cell r="J1020" t="str">
            <v xml:space="preserve">The cost of base for rubber floor is </v>
          </cell>
        </row>
        <row r="1021">
          <cell r="A1021" t="str">
            <v>10-47-a</v>
          </cell>
          <cell r="B1021" t="str">
            <v>Provide &amp; fix glass strip 1.5" wide for dividing the floors into panels : 5mm thick</v>
          </cell>
          <cell r="C1021" t="str">
            <v>100 Rft</v>
          </cell>
          <cell r="D1021">
            <v>1151.6300000000001</v>
          </cell>
          <cell r="E1021">
            <v>2338.42</v>
          </cell>
          <cell r="F1021" t="str">
            <v>m</v>
          </cell>
          <cell r="G1021">
            <v>37.78</v>
          </cell>
          <cell r="H1021">
            <v>76.72</v>
          </cell>
          <cell r="I1021" t="str">
            <v>10.10.3.2</v>
          </cell>
          <cell r="J1021">
            <v>0</v>
          </cell>
        </row>
        <row r="1022">
          <cell r="A1022" t="str">
            <v>10-47-b</v>
          </cell>
          <cell r="B1022" t="str">
            <v>Provide &amp; fix glass strip 1.5" wide for dividing the floors into panels : 3mm thick</v>
          </cell>
          <cell r="C1022" t="str">
            <v>100 Rft</v>
          </cell>
          <cell r="D1022">
            <v>1151.6300000000001</v>
          </cell>
          <cell r="E1022">
            <v>2172.5300000000002</v>
          </cell>
          <cell r="F1022" t="str">
            <v>m</v>
          </cell>
          <cell r="G1022">
            <v>37.78</v>
          </cell>
          <cell r="H1022">
            <v>71.28</v>
          </cell>
          <cell r="I1022" t="str">
            <v>10.10.3.2</v>
          </cell>
          <cell r="J1022">
            <v>0</v>
          </cell>
        </row>
        <row r="1023">
          <cell r="A1023" t="str">
            <v>10-47-c</v>
          </cell>
          <cell r="B1023" t="str">
            <v>Providing and Fixing marble strip 1.5 inch wide 3/8 inch thick for dividing the floor into panels</v>
          </cell>
          <cell r="C1023" t="str">
            <v>100 Rft</v>
          </cell>
          <cell r="D1023">
            <v>1151.6300000000001</v>
          </cell>
          <cell r="E1023">
            <v>2607.04</v>
          </cell>
          <cell r="F1023" t="str">
            <v>m</v>
          </cell>
          <cell r="G1023">
            <v>37.78</v>
          </cell>
          <cell r="H1023">
            <v>85.53</v>
          </cell>
          <cell r="I1023" t="str">
            <v>10.10.3.2</v>
          </cell>
          <cell r="J1023">
            <v>0</v>
          </cell>
        </row>
        <row r="1024">
          <cell r="A1024" t="str">
            <v>10-47-d</v>
          </cell>
          <cell r="B1024" t="str">
            <v>Providing and Fixing marble strip 2" wide and 3/8" thick for dividing the floor into panels</v>
          </cell>
          <cell r="C1024" t="str">
            <v>100 Rft</v>
          </cell>
          <cell r="D1024">
            <v>1503.34</v>
          </cell>
          <cell r="E1024">
            <v>3035.15</v>
          </cell>
          <cell r="F1024" t="str">
            <v>m</v>
          </cell>
          <cell r="G1024">
            <v>49.32</v>
          </cell>
          <cell r="H1024">
            <v>99.58</v>
          </cell>
          <cell r="I1024" t="str">
            <v>10.10.3.2</v>
          </cell>
          <cell r="J1024">
            <v>0</v>
          </cell>
        </row>
        <row r="1025">
          <cell r="A1025" t="str">
            <v>10-48</v>
          </cell>
          <cell r="B1025" t="str">
            <v>Providing and Fixing Vinyl Tiles or Vinyl Sheet flooring over firm foundation</v>
          </cell>
          <cell r="C1025" t="str">
            <v>100 Sft</v>
          </cell>
          <cell r="D1025">
            <v>2334.38</v>
          </cell>
          <cell r="E1025">
            <v>9084.34</v>
          </cell>
          <cell r="F1025" t="str">
            <v>m2</v>
          </cell>
          <cell r="G1025">
            <v>251.18</v>
          </cell>
          <cell r="H1025">
            <v>977.48</v>
          </cell>
          <cell r="I1025">
            <v>10.19</v>
          </cell>
          <cell r="J1025">
            <v>0</v>
          </cell>
        </row>
        <row r="1026">
          <cell r="A1026" t="str">
            <v>10-49-a</v>
          </cell>
          <cell r="B1026" t="str">
            <v>Providing and Fixing Precast Concrete 7000 psi TUFF Tiles over bed of 2" thick sand &amp; 4" thick brick ballast comp</v>
          </cell>
          <cell r="C1026" t="str">
            <v>100 Sft</v>
          </cell>
          <cell r="D1026">
            <v>2303.25</v>
          </cell>
          <cell r="E1026">
            <v>11041.19</v>
          </cell>
          <cell r="F1026" t="str">
            <v>m2</v>
          </cell>
          <cell r="G1026">
            <v>247.83</v>
          </cell>
          <cell r="H1026">
            <v>1188.03</v>
          </cell>
          <cell r="I1026" t="str">
            <v xml:space="preserve">6.12 , </v>
          </cell>
          <cell r="J1026">
            <v>0</v>
          </cell>
        </row>
        <row r="1027">
          <cell r="A1027" t="str">
            <v>10-49-b</v>
          </cell>
          <cell r="B1027" t="str">
            <v>Providing and Fixing Precast Concrete 7000 psi TUFF Tiles over bed of 2" thick sand</v>
          </cell>
          <cell r="C1027" t="str">
            <v>100 Sft</v>
          </cell>
          <cell r="D1027">
            <v>760.07</v>
          </cell>
          <cell r="E1027">
            <v>9215.26</v>
          </cell>
          <cell r="F1027" t="str">
            <v>m2</v>
          </cell>
          <cell r="G1027">
            <v>81.78</v>
          </cell>
          <cell r="H1027">
            <v>991.56</v>
          </cell>
          <cell r="I1027" t="str">
            <v xml:space="preserve">6.12 , </v>
          </cell>
          <cell r="J1027">
            <v>0</v>
          </cell>
        </row>
        <row r="1028">
          <cell r="A1028" t="str">
            <v>10-50-a</v>
          </cell>
          <cell r="B1028" t="str">
            <v>Providing and Fixing Ceramic Floor Tiles of approved quality of Size : 12" x 12"</v>
          </cell>
          <cell r="C1028" t="str">
            <v>100 Sft</v>
          </cell>
          <cell r="D1028">
            <v>2643.14</v>
          </cell>
          <cell r="E1028">
            <v>17821.04</v>
          </cell>
          <cell r="F1028" t="str">
            <v>m2</v>
          </cell>
          <cell r="G1028">
            <v>284.39999999999998</v>
          </cell>
          <cell r="H1028">
            <v>1917.54</v>
          </cell>
          <cell r="I1028">
            <v>10.8</v>
          </cell>
          <cell r="J1028">
            <v>0</v>
          </cell>
        </row>
        <row r="1029">
          <cell r="A1029" t="str">
            <v>10-50-b</v>
          </cell>
          <cell r="B1029" t="str">
            <v>Providing and Fixing Ceramic Floor Tiles of approved quality of Size 20" x 20"</v>
          </cell>
          <cell r="C1029" t="str">
            <v>100 Sft</v>
          </cell>
          <cell r="D1029">
            <v>2109.65</v>
          </cell>
          <cell r="E1029">
            <v>18502.55</v>
          </cell>
          <cell r="F1029" t="str">
            <v>m2</v>
          </cell>
          <cell r="G1029">
            <v>227</v>
          </cell>
          <cell r="H1029">
            <v>1990.87</v>
          </cell>
          <cell r="I1029">
            <v>10.8</v>
          </cell>
          <cell r="J1029">
            <v>0</v>
          </cell>
        </row>
        <row r="1030">
          <cell r="A1030" t="str">
            <v>10-51</v>
          </cell>
          <cell r="B1030" t="str">
            <v>Providing and Fixing of Ceramic Tiles 12"x24" of Imported Approved Quality with jointing and finishing</v>
          </cell>
          <cell r="C1030" t="str">
            <v>100 Sft</v>
          </cell>
          <cell r="D1030">
            <v>3016.64</v>
          </cell>
          <cell r="E1030">
            <v>19531.04</v>
          </cell>
          <cell r="F1030" t="str">
            <v>m2</v>
          </cell>
          <cell r="G1030">
            <v>324.58999999999997</v>
          </cell>
          <cell r="H1030">
            <v>2101.54</v>
          </cell>
          <cell r="I1030">
            <v>10.8</v>
          </cell>
          <cell r="J1030">
            <v>0</v>
          </cell>
        </row>
        <row r="1031">
          <cell r="A1031" t="str">
            <v>10-52</v>
          </cell>
          <cell r="B1031" t="str">
            <v>Providing and Fixing of Fancy design bath room tile of size 12'' x 12'' in cement sand mortar 1 : 2 with finishing of joints in white cement / Readymade filler complete in all respect</v>
          </cell>
          <cell r="C1031" t="str">
            <v>100 Sft</v>
          </cell>
          <cell r="D1031">
            <v>2643.14</v>
          </cell>
          <cell r="E1031">
            <v>12169.04</v>
          </cell>
          <cell r="F1031" t="str">
            <v>m2</v>
          </cell>
          <cell r="G1031">
            <v>284.39999999999998</v>
          </cell>
          <cell r="H1031">
            <v>1309.3900000000001</v>
          </cell>
          <cell r="I1031">
            <v>10.8</v>
          </cell>
          <cell r="J1031">
            <v>0</v>
          </cell>
        </row>
        <row r="1032">
          <cell r="A1032" t="str">
            <v>10-53</v>
          </cell>
          <cell r="B1032" t="str">
            <v>Providing and Fixing of Spanish Tiles border 12" long apprti colour best quality</v>
          </cell>
          <cell r="C1032" t="str">
            <v>Rft</v>
          </cell>
          <cell r="D1032">
            <v>12.64</v>
          </cell>
          <cell r="E1032">
            <v>242.77</v>
          </cell>
          <cell r="F1032" t="str">
            <v>m</v>
          </cell>
          <cell r="G1032">
            <v>41.46</v>
          </cell>
          <cell r="H1032">
            <v>796.49</v>
          </cell>
          <cell r="I1032">
            <v>10.8</v>
          </cell>
          <cell r="J1032">
            <v>0</v>
          </cell>
        </row>
        <row r="1033">
          <cell r="A1033" t="str">
            <v>10-54</v>
          </cell>
          <cell r="B1033" t="str">
            <v>Providing and Fixing of Glazed tiles Plain/ Printed Border (Spanish) of Fancy design</v>
          </cell>
          <cell r="C1033" t="str">
            <v>Rft</v>
          </cell>
          <cell r="D1033">
            <v>12.64</v>
          </cell>
          <cell r="E1033">
            <v>267.07</v>
          </cell>
          <cell r="F1033" t="str">
            <v>m</v>
          </cell>
          <cell r="G1033">
            <v>41.46</v>
          </cell>
          <cell r="H1033">
            <v>876.21</v>
          </cell>
          <cell r="I1033">
            <v>10.8</v>
          </cell>
          <cell r="J1033">
            <v>0</v>
          </cell>
        </row>
        <row r="1034">
          <cell r="A1034" t="str">
            <v>10-55-a</v>
          </cell>
          <cell r="B1034" t="str">
            <v>Providing and Fixing of Spanish Floor Tile Water Touch 20" x 20"</v>
          </cell>
          <cell r="C1034" t="str">
            <v>100 Sft</v>
          </cell>
          <cell r="D1034">
            <v>2109.65</v>
          </cell>
          <cell r="E1034">
            <v>31256.73</v>
          </cell>
          <cell r="F1034" t="str">
            <v>m2</v>
          </cell>
          <cell r="G1034">
            <v>227</v>
          </cell>
          <cell r="H1034">
            <v>3363.22</v>
          </cell>
          <cell r="I1034">
            <v>10.8</v>
          </cell>
          <cell r="J1034">
            <v>0</v>
          </cell>
        </row>
        <row r="1035">
          <cell r="A1035" t="str">
            <v>10-55-b</v>
          </cell>
          <cell r="B1035" t="str">
            <v>Providing and Fixing of Spanish Floor Tile Water Touch 24" x 24"</v>
          </cell>
          <cell r="C1035" t="str">
            <v>100 Sft</v>
          </cell>
          <cell r="D1035">
            <v>1994.49</v>
          </cell>
          <cell r="E1035">
            <v>34968.82</v>
          </cell>
          <cell r="F1035" t="str">
            <v>m2</v>
          </cell>
          <cell r="G1035">
            <v>214.61</v>
          </cell>
          <cell r="H1035">
            <v>3762.65</v>
          </cell>
          <cell r="I1035">
            <v>10.8</v>
          </cell>
          <cell r="J1035">
            <v>0</v>
          </cell>
        </row>
        <row r="1036">
          <cell r="A1036" t="str">
            <v>10-55-c</v>
          </cell>
          <cell r="B1036" t="str">
            <v>Providing and Fixing of Spanish Floor Tile Water Touch 21" x 21"</v>
          </cell>
          <cell r="C1036" t="str">
            <v>100 Sft</v>
          </cell>
          <cell r="D1036">
            <v>2109.65</v>
          </cell>
          <cell r="E1036">
            <v>31256.73</v>
          </cell>
          <cell r="F1036" t="str">
            <v>m2</v>
          </cell>
          <cell r="G1036">
            <v>227</v>
          </cell>
          <cell r="H1036">
            <v>3363.22</v>
          </cell>
          <cell r="I1036">
            <v>10.8</v>
          </cell>
          <cell r="J1036">
            <v>0</v>
          </cell>
        </row>
        <row r="1037">
          <cell r="A1037" t="str">
            <v>10-55-d</v>
          </cell>
          <cell r="B1037" t="str">
            <v>Providing and Fixing of Spanish bathrooms Tile 8" x 20"</v>
          </cell>
          <cell r="C1037" t="str">
            <v>100 Sft</v>
          </cell>
          <cell r="D1037">
            <v>3016.64</v>
          </cell>
          <cell r="E1037">
            <v>29612.21</v>
          </cell>
          <cell r="F1037" t="str">
            <v>m2</v>
          </cell>
          <cell r="G1037">
            <v>324.58999999999997</v>
          </cell>
          <cell r="H1037">
            <v>3186.27</v>
          </cell>
          <cell r="I1037">
            <v>10.8</v>
          </cell>
          <cell r="J1037">
            <v>0</v>
          </cell>
        </row>
        <row r="1038">
          <cell r="A1038" t="str">
            <v>10-55-e</v>
          </cell>
          <cell r="B1038" t="str">
            <v>Providing and Fixing of Spanish bathrooms Tile 10" x 20"</v>
          </cell>
          <cell r="C1038" t="str">
            <v>100 Sft</v>
          </cell>
          <cell r="D1038">
            <v>3016.64</v>
          </cell>
          <cell r="E1038">
            <v>29612.21</v>
          </cell>
          <cell r="F1038" t="str">
            <v>m2</v>
          </cell>
          <cell r="G1038">
            <v>324.58999999999997</v>
          </cell>
          <cell r="H1038">
            <v>3186.27</v>
          </cell>
          <cell r="I1038">
            <v>10.8</v>
          </cell>
          <cell r="J1038">
            <v>0</v>
          </cell>
        </row>
        <row r="1039">
          <cell r="A1039" t="str">
            <v>10-55-f</v>
          </cell>
          <cell r="B1039" t="str">
            <v>Providing and Fixing of Spanish bathrooms Tile 10"x30"</v>
          </cell>
          <cell r="C1039" t="str">
            <v>100 Sft</v>
          </cell>
          <cell r="D1039">
            <v>2943.8</v>
          </cell>
          <cell r="E1039">
            <v>32090.880000000001</v>
          </cell>
          <cell r="F1039" t="str">
            <v>m2</v>
          </cell>
          <cell r="G1039">
            <v>316.75</v>
          </cell>
          <cell r="H1039">
            <v>3452.98</v>
          </cell>
          <cell r="I1039">
            <v>10.8</v>
          </cell>
          <cell r="J1039">
            <v>10.8</v>
          </cell>
        </row>
        <row r="1040">
          <cell r="A1040" t="str">
            <v>10-55-g</v>
          </cell>
          <cell r="B1040" t="str">
            <v>Providing and Fixing of Porcelain Floor Tile 24" x 24" of approved quality</v>
          </cell>
          <cell r="C1040" t="str">
            <v>100 Sft</v>
          </cell>
          <cell r="D1040">
            <v>1994.49</v>
          </cell>
          <cell r="E1040">
            <v>26038.57</v>
          </cell>
          <cell r="F1040" t="str">
            <v>m2</v>
          </cell>
          <cell r="G1040">
            <v>214.61</v>
          </cell>
          <cell r="H1040">
            <v>2801.75</v>
          </cell>
          <cell r="I1040">
            <v>10.220000000000001</v>
          </cell>
          <cell r="J1040">
            <v>10.220000000000001</v>
          </cell>
        </row>
        <row r="1041">
          <cell r="A1041" t="str">
            <v>10-55-h</v>
          </cell>
          <cell r="B1041" t="str">
            <v>Providing and Fixing of Porcelain Floor Tile 16" x 16" of approved quality</v>
          </cell>
          <cell r="C1041" t="str">
            <v>100 Sft</v>
          </cell>
          <cell r="D1041">
            <v>2643.14</v>
          </cell>
          <cell r="E1041">
            <v>18777.560000000001</v>
          </cell>
          <cell r="F1041" t="str">
            <v>m2</v>
          </cell>
          <cell r="G1041">
            <v>284.39999999999998</v>
          </cell>
          <cell r="H1041">
            <v>2020.47</v>
          </cell>
          <cell r="I1041">
            <v>10.220000000000001</v>
          </cell>
          <cell r="J1041">
            <v>10.220000000000001</v>
          </cell>
        </row>
        <row r="1042">
          <cell r="A1042" t="str">
            <v>10-55-i</v>
          </cell>
          <cell r="B1042" t="str">
            <v>Providing and Fixing of Porcelain Floor Tile 12" x 12" of approved quality</v>
          </cell>
          <cell r="C1042" t="str">
            <v>100 Sft</v>
          </cell>
          <cell r="D1042">
            <v>2643.14</v>
          </cell>
          <cell r="E1042">
            <v>16481.21</v>
          </cell>
          <cell r="F1042" t="str">
            <v>m2</v>
          </cell>
          <cell r="G1042">
            <v>284.39999999999998</v>
          </cell>
          <cell r="H1042">
            <v>1773.38</v>
          </cell>
          <cell r="I1042">
            <v>10.220000000000001</v>
          </cell>
          <cell r="J1042">
            <v>10.220000000000001</v>
          </cell>
        </row>
        <row r="1043">
          <cell r="A1043" t="str">
            <v>10-55-j</v>
          </cell>
          <cell r="B1043" t="str">
            <v>Providing and Fixing of Bath Room Tiles 12"x18" of approved quality</v>
          </cell>
          <cell r="C1043" t="str">
            <v>100 Sft</v>
          </cell>
          <cell r="D1043">
            <v>3016.64</v>
          </cell>
          <cell r="E1043">
            <v>18130.46</v>
          </cell>
          <cell r="F1043" t="str">
            <v>m2</v>
          </cell>
          <cell r="G1043">
            <v>324.58999999999997</v>
          </cell>
          <cell r="H1043">
            <v>1950.84</v>
          </cell>
          <cell r="I1043">
            <v>10.8</v>
          </cell>
          <cell r="J1043">
            <v>10.8</v>
          </cell>
        </row>
        <row r="1044">
          <cell r="A1044" t="str">
            <v>10-55-k</v>
          </cell>
          <cell r="B1044" t="str">
            <v>Providing and Fixing of Bath Room Tiles Border 12" x 3" of approved quality</v>
          </cell>
          <cell r="C1044" t="str">
            <v>100 Rft</v>
          </cell>
          <cell r="D1044">
            <v>6100.5</v>
          </cell>
          <cell r="E1044">
            <v>25406.080000000002</v>
          </cell>
          <cell r="F1044" t="str">
            <v>m</v>
          </cell>
          <cell r="G1044">
            <v>200.15</v>
          </cell>
          <cell r="H1044">
            <v>833.53</v>
          </cell>
          <cell r="I1044">
            <v>10.8</v>
          </cell>
          <cell r="J1044">
            <v>10.8</v>
          </cell>
        </row>
        <row r="1045">
          <cell r="A1045" t="str">
            <v>10-55-l</v>
          </cell>
          <cell r="B1045" t="str">
            <v>Providing and Fixing of Bathroom tiles 10" x 20" of imported approved quality</v>
          </cell>
          <cell r="C1045" t="str">
            <v>100 Sft</v>
          </cell>
          <cell r="D1045">
            <v>2941.94</v>
          </cell>
          <cell r="E1045">
            <v>26986.01</v>
          </cell>
          <cell r="F1045" t="str">
            <v>m2</v>
          </cell>
          <cell r="G1045">
            <v>316.55</v>
          </cell>
          <cell r="H1045">
            <v>2903.69</v>
          </cell>
          <cell r="I1045">
            <v>10.8</v>
          </cell>
          <cell r="J1045">
            <v>10.8</v>
          </cell>
        </row>
        <row r="1046">
          <cell r="A1046" t="str">
            <v>10-55-m</v>
          </cell>
          <cell r="B1046" t="str">
            <v>Providing and Fixing of Bathrooms tile Border 12" x 3" of imported approved quality</v>
          </cell>
          <cell r="C1046" t="str">
            <v>100 Rft</v>
          </cell>
          <cell r="D1046">
            <v>6100.5</v>
          </cell>
          <cell r="E1046">
            <v>25406.080000000002</v>
          </cell>
          <cell r="F1046" t="str">
            <v>m</v>
          </cell>
          <cell r="G1046">
            <v>200.15</v>
          </cell>
          <cell r="H1046">
            <v>833.53</v>
          </cell>
          <cell r="I1046">
            <v>10.8</v>
          </cell>
          <cell r="J1046">
            <v>10.8</v>
          </cell>
        </row>
        <row r="1047">
          <cell r="A1047" t="str">
            <v>10-55-n</v>
          </cell>
          <cell r="B1047" t="str">
            <v>Providing and Fixing of Floor Tiles 24" x 24" of imported approved quality (Mat Flushed)</v>
          </cell>
          <cell r="C1047" t="str">
            <v>100 Sft</v>
          </cell>
          <cell r="D1047">
            <v>1994.49</v>
          </cell>
          <cell r="E1047">
            <v>28590.07</v>
          </cell>
          <cell r="F1047" t="str">
            <v>m2</v>
          </cell>
          <cell r="G1047">
            <v>214.61</v>
          </cell>
          <cell r="H1047">
            <v>3076.29</v>
          </cell>
          <cell r="I1047">
            <v>10.220000000000001</v>
          </cell>
          <cell r="J1047">
            <v>10.220000000000001</v>
          </cell>
        </row>
        <row r="1048">
          <cell r="A1048" t="str">
            <v>10-55-o</v>
          </cell>
          <cell r="B1048" t="str">
            <v>Providing and Fixing of Floor Tiles 24" x 24" of imported approved quality (Polished)</v>
          </cell>
          <cell r="C1048" t="str">
            <v>100 Sft</v>
          </cell>
          <cell r="D1048">
            <v>1994.49</v>
          </cell>
          <cell r="E1048">
            <v>21573.439999999999</v>
          </cell>
          <cell r="F1048" t="str">
            <v>m2</v>
          </cell>
          <cell r="G1048">
            <v>214.61</v>
          </cell>
          <cell r="H1048">
            <v>2321.3000000000002</v>
          </cell>
          <cell r="I1048">
            <v>10.220000000000001</v>
          </cell>
          <cell r="J1048">
            <v>10.220000000000001</v>
          </cell>
        </row>
        <row r="1049">
          <cell r="A1049" t="str">
            <v>10-55-p</v>
          </cell>
          <cell r="B1049" t="str">
            <v>Providing and Fixing of Ceramic Tile 16"x16"</v>
          </cell>
          <cell r="C1049" t="str">
            <v>100 Sft</v>
          </cell>
          <cell r="D1049">
            <v>2943.8</v>
          </cell>
          <cell r="E1049">
            <v>14536.57</v>
          </cell>
          <cell r="F1049" t="str">
            <v>m2</v>
          </cell>
          <cell r="G1049">
            <v>316.75</v>
          </cell>
          <cell r="H1049">
            <v>1564.13</v>
          </cell>
          <cell r="I1049">
            <v>10.8</v>
          </cell>
          <cell r="J1049">
            <v>10.8</v>
          </cell>
        </row>
        <row r="1050">
          <cell r="A1050" t="str">
            <v>10-55-q</v>
          </cell>
          <cell r="B1050" t="str">
            <v>Providing and Fixing of Ceramic Tile 8"x12" White</v>
          </cell>
          <cell r="C1050" t="str">
            <v>100 Sft</v>
          </cell>
          <cell r="D1050">
            <v>2974.93</v>
          </cell>
          <cell r="E1050">
            <v>15115.33</v>
          </cell>
          <cell r="F1050" t="str">
            <v>m2</v>
          </cell>
          <cell r="G1050">
            <v>320.10000000000002</v>
          </cell>
          <cell r="H1050">
            <v>1626.41</v>
          </cell>
          <cell r="I1050">
            <v>10.8</v>
          </cell>
          <cell r="J1050">
            <v>10.8</v>
          </cell>
        </row>
        <row r="1051">
          <cell r="A1051" t="str">
            <v>10-56</v>
          </cell>
          <cell r="B1051" t="str">
            <v>Burnt brick (1st class) pavement on edge grouted with sand including preparation of bed</v>
          </cell>
          <cell r="C1051" t="str">
            <v>100 Sft</v>
          </cell>
          <cell r="D1051">
            <v>3517.13</v>
          </cell>
          <cell r="E1051">
            <v>10052.61</v>
          </cell>
          <cell r="F1051" t="str">
            <v>m2</v>
          </cell>
          <cell r="G1051">
            <v>378.44</v>
          </cell>
          <cell r="H1051">
            <v>1081.6600000000001</v>
          </cell>
          <cell r="I1051">
            <v>10.5</v>
          </cell>
          <cell r="J1051">
            <v>10.5</v>
          </cell>
        </row>
        <row r="1052">
          <cell r="A1052" t="str">
            <v>10-57-a</v>
          </cell>
          <cell r="B1052" t="str">
            <v>Dry Rip Rap Class A</v>
          </cell>
          <cell r="C1052">
            <v>0</v>
          </cell>
          <cell r="D1052" t="str">
            <v>100 Cft</v>
          </cell>
          <cell r="E1052">
            <v>1527.37</v>
          </cell>
          <cell r="F1052">
            <v>4329.6499999999996</v>
          </cell>
          <cell r="G1052" t="str">
            <v>m3</v>
          </cell>
          <cell r="H1052">
            <v>539.39</v>
          </cell>
          <cell r="I1052">
            <v>1529</v>
          </cell>
          <cell r="J1052" t="str">
            <v>16.7.9</v>
          </cell>
        </row>
        <row r="1053">
          <cell r="A1053" t="str">
            <v>10-57-b</v>
          </cell>
          <cell r="B1053" t="str">
            <v>Rip Rap, Class B</v>
          </cell>
          <cell r="C1053">
            <v>0</v>
          </cell>
          <cell r="D1053" t="str">
            <v>100 Cft</v>
          </cell>
          <cell r="E1053">
            <v>4366.05</v>
          </cell>
          <cell r="F1053">
            <v>9409.41</v>
          </cell>
          <cell r="G1053" t="str">
            <v>m3</v>
          </cell>
          <cell r="H1053">
            <v>1541.86</v>
          </cell>
          <cell r="I1053">
            <v>3322.91</v>
          </cell>
          <cell r="J1053" t="str">
            <v>16.7.9</v>
          </cell>
        </row>
        <row r="1054">
          <cell r="A1054" t="str">
            <v>10-57-c</v>
          </cell>
          <cell r="B1054" t="str">
            <v>Rip Rap, Class C</v>
          </cell>
          <cell r="C1054">
            <v>0</v>
          </cell>
          <cell r="D1054" t="str">
            <v>100 Cft</v>
          </cell>
          <cell r="E1054">
            <v>4262.63</v>
          </cell>
          <cell r="F1054">
            <v>9067.9500000000007</v>
          </cell>
          <cell r="G1054" t="str">
            <v>m3</v>
          </cell>
          <cell r="H1054">
            <v>1505.34</v>
          </cell>
          <cell r="I1054">
            <v>3202.32</v>
          </cell>
          <cell r="J1054" t="str">
            <v>16.7.9</v>
          </cell>
        </row>
        <row r="1055">
          <cell r="A1055" t="str">
            <v>10-57-d</v>
          </cell>
          <cell r="B1055" t="str">
            <v>Rip Rap, Class D</v>
          </cell>
          <cell r="C1055">
            <v>0</v>
          </cell>
          <cell r="D1055" t="str">
            <v>100 Cft</v>
          </cell>
          <cell r="E1055">
            <v>4172.97</v>
          </cell>
          <cell r="F1055">
            <v>8877.34</v>
          </cell>
          <cell r="G1055" t="str">
            <v>m3</v>
          </cell>
          <cell r="H1055">
            <v>1473.67</v>
          </cell>
          <cell r="I1055">
            <v>3135.01</v>
          </cell>
          <cell r="J1055" t="str">
            <v>16.7.9</v>
          </cell>
        </row>
        <row r="1056">
          <cell r="A1056" t="str">
            <v>10-57-e</v>
          </cell>
          <cell r="B1056" t="str">
            <v>Grouted Rip Rap, Class A</v>
          </cell>
          <cell r="C1056">
            <v>0</v>
          </cell>
          <cell r="D1056" t="str">
            <v>100 Cft</v>
          </cell>
          <cell r="E1056">
            <v>5402.73</v>
          </cell>
          <cell r="F1056">
            <v>19340.32</v>
          </cell>
          <cell r="G1056" t="str">
            <v>m3</v>
          </cell>
          <cell r="H1056">
            <v>1907.96</v>
          </cell>
          <cell r="I1056">
            <v>6829.98</v>
          </cell>
          <cell r="J1056" t="str">
            <v>16.7.9</v>
          </cell>
        </row>
        <row r="1057">
          <cell r="A1057" t="str">
            <v>10-57-f</v>
          </cell>
          <cell r="B1057" t="str">
            <v>Grouted Rip Rap, Class B</v>
          </cell>
          <cell r="C1057">
            <v>0</v>
          </cell>
          <cell r="D1057" t="str">
            <v>100 Cft</v>
          </cell>
          <cell r="E1057">
            <v>3588.86</v>
          </cell>
          <cell r="F1057">
            <v>16160.01</v>
          </cell>
          <cell r="G1057" t="str">
            <v>m3</v>
          </cell>
          <cell r="H1057">
            <v>1267.3900000000001</v>
          </cell>
          <cell r="I1057">
            <v>5706.86</v>
          </cell>
          <cell r="J1057" t="str">
            <v>16.7.9</v>
          </cell>
        </row>
        <row r="1058">
          <cell r="A1058" t="str">
            <v>10-57-g</v>
          </cell>
          <cell r="B1058" t="str">
            <v>Grouted Rip Rap, Class C</v>
          </cell>
          <cell r="C1058">
            <v>0</v>
          </cell>
          <cell r="D1058" t="str">
            <v>100 Cft</v>
          </cell>
          <cell r="E1058">
            <v>3989.62</v>
          </cell>
          <cell r="F1058">
            <v>16278.17</v>
          </cell>
          <cell r="G1058" t="str">
            <v>m3</v>
          </cell>
          <cell r="H1058">
            <v>1408.92</v>
          </cell>
          <cell r="I1058">
            <v>5748.59</v>
          </cell>
          <cell r="J1058" t="str">
            <v>16.7.9</v>
          </cell>
        </row>
        <row r="1059">
          <cell r="A1059" t="str">
            <v>10-57-h</v>
          </cell>
          <cell r="B1059" t="str">
            <v>Grouted Rip Rap, Class D</v>
          </cell>
          <cell r="C1059">
            <v>0</v>
          </cell>
          <cell r="D1059" t="str">
            <v>100 Cft</v>
          </cell>
          <cell r="E1059">
            <v>3989.62</v>
          </cell>
          <cell r="F1059">
            <v>17307.21</v>
          </cell>
          <cell r="G1059" t="str">
            <v>m3</v>
          </cell>
          <cell r="H1059">
            <v>1408.92</v>
          </cell>
          <cell r="I1059">
            <v>6111.99</v>
          </cell>
          <cell r="J1059" t="str">
            <v>16.7.9</v>
          </cell>
        </row>
        <row r="1060">
          <cell r="A1060" t="str">
            <v>10-58-a</v>
          </cell>
          <cell r="B1060" t="str">
            <v>Porcelain tile floor of size 12'' x 12'' x 1/4'' laid cement 1:2 or 3/4" thick cement mortar 1:2 of approved quality</v>
          </cell>
          <cell r="C1060">
            <v>0</v>
          </cell>
          <cell r="D1060" t="str">
            <v>100 Sft</v>
          </cell>
          <cell r="E1060">
            <v>2707.88</v>
          </cell>
          <cell r="F1060">
            <v>16898.59</v>
          </cell>
          <cell r="G1060" t="str">
            <v>m2</v>
          </cell>
          <cell r="H1060">
            <v>291.37</v>
          </cell>
          <cell r="I1060">
            <v>1818.29</v>
          </cell>
          <cell r="J1060">
            <v>10.220000000000001</v>
          </cell>
        </row>
        <row r="1061">
          <cell r="A1061" t="str">
            <v>10-58-b</v>
          </cell>
          <cell r="B1061" t="str">
            <v>Porcelain tile floor of size 12''x24''x1/4" laid cement 1:2 over 3/4" thick cement mortar 1:2 of imported approved quality</v>
          </cell>
          <cell r="C1061" t="str">
            <v>100 Sft</v>
          </cell>
          <cell r="D1061">
            <v>2643.14</v>
          </cell>
          <cell r="E1061">
            <v>15618.85</v>
          </cell>
          <cell r="F1061" t="str">
            <v>m2</v>
          </cell>
          <cell r="G1061">
            <v>284.39999999999998</v>
          </cell>
          <cell r="H1061">
            <v>1680.59</v>
          </cell>
          <cell r="I1061">
            <v>10.220000000000001</v>
          </cell>
          <cell r="J1061">
            <v>0</v>
          </cell>
        </row>
        <row r="1062">
          <cell r="A1062" t="str">
            <v>10-58-c</v>
          </cell>
          <cell r="B1062" t="str">
            <v>Providing and Fixing of porcelain full body tiles 20" x 20" x 3/8 of approved colour of shade, joint using spacers in white cement with pigment laid on base of CM 1:2 etc complete in all respects</v>
          </cell>
          <cell r="C1062" t="str">
            <v>100 Sft</v>
          </cell>
          <cell r="D1062">
            <v>2182.4899999999998</v>
          </cell>
          <cell r="E1062">
            <v>18170.669999999998</v>
          </cell>
          <cell r="F1062" t="str">
            <v>m2</v>
          </cell>
          <cell r="G1062">
            <v>234.84</v>
          </cell>
          <cell r="H1062">
            <v>1955.16</v>
          </cell>
          <cell r="I1062">
            <v>10.220000000000001</v>
          </cell>
          <cell r="J1062">
            <v>0</v>
          </cell>
        </row>
        <row r="1063">
          <cell r="A1063" t="str">
            <v>10-58-d</v>
          </cell>
          <cell r="B1063" t="str">
            <v>Providng and fixing of Porcelain Tiles (24" x 48") on the facade with the help of mechanical clamp Including all fittings as required complete in all respects</v>
          </cell>
          <cell r="C1063" t="str">
            <v>100 Sft</v>
          </cell>
          <cell r="D1063">
            <v>3390.14</v>
          </cell>
          <cell r="E1063">
            <v>24035.54</v>
          </cell>
          <cell r="F1063" t="str">
            <v>m2</v>
          </cell>
          <cell r="G1063">
            <v>364.78</v>
          </cell>
          <cell r="H1063">
            <v>2586.2199999999998</v>
          </cell>
          <cell r="I1063">
            <v>10.220000000000001</v>
          </cell>
          <cell r="J1063">
            <v>0</v>
          </cell>
        </row>
        <row r="1064">
          <cell r="A1064" t="str">
            <v>10-59-a</v>
          </cell>
          <cell r="B1064" t="str">
            <v>Granite tile floor 1/4" thick laid cement 1:2 or 3/4" thick cement mortar 1:2 (Imported approved quality) 24"x24"</v>
          </cell>
          <cell r="C1064" t="str">
            <v>100 Sft</v>
          </cell>
          <cell r="D1064">
            <v>2707.88</v>
          </cell>
          <cell r="E1064">
            <v>12087.19</v>
          </cell>
          <cell r="F1064" t="str">
            <v>m2</v>
          </cell>
          <cell r="G1064">
            <v>291.37</v>
          </cell>
          <cell r="H1064">
            <v>1300.58</v>
          </cell>
          <cell r="I1064">
            <v>10.7</v>
          </cell>
          <cell r="J1064">
            <v>0</v>
          </cell>
        </row>
        <row r="1065">
          <cell r="A1065" t="str">
            <v>10-59-b</v>
          </cell>
          <cell r="B1065" t="str">
            <v>Granite tile floor 1/4" thick laid cement 1:2 or 3/4" thick cement mortar 1:2 (Imported approved quality) 16"x16"</v>
          </cell>
          <cell r="C1065" t="str">
            <v>100 Sft</v>
          </cell>
          <cell r="D1065">
            <v>3112.5</v>
          </cell>
          <cell r="E1065">
            <v>19315.86</v>
          </cell>
          <cell r="F1065" t="str">
            <v>m2</v>
          </cell>
          <cell r="G1065">
            <v>334.9</v>
          </cell>
          <cell r="H1065">
            <v>2078.39</v>
          </cell>
          <cell r="I1065">
            <v>10.7</v>
          </cell>
          <cell r="J1065">
            <v>0</v>
          </cell>
        </row>
        <row r="1066">
          <cell r="A1066" t="str">
            <v>10-60-a</v>
          </cell>
          <cell r="B1066" t="str">
            <v>Providing and laying 3/4"(19mm) thick Granite Black polished tiles of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6" t="str">
            <v>Sft</v>
          </cell>
          <cell r="D1066">
            <v>66.3</v>
          </cell>
          <cell r="E1066">
            <v>780.94</v>
          </cell>
          <cell r="F1066" t="str">
            <v>m2</v>
          </cell>
          <cell r="G1066">
            <v>713.35</v>
          </cell>
          <cell r="H1066">
            <v>8402.8700000000008</v>
          </cell>
          <cell r="I1066">
            <v>10.23</v>
          </cell>
          <cell r="J1066">
            <v>0</v>
          </cell>
        </row>
        <row r="1067">
          <cell r="A1067" t="str">
            <v>10-60-b</v>
          </cell>
          <cell r="B1067" t="str">
            <v>Providing and laying 3/4"(19mm) thick Granite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7" t="str">
            <v>Sft</v>
          </cell>
          <cell r="D1067">
            <v>66.3</v>
          </cell>
          <cell r="E1067">
            <v>955.71</v>
          </cell>
          <cell r="F1067" t="str">
            <v>m2</v>
          </cell>
          <cell r="G1067">
            <v>713.35</v>
          </cell>
          <cell r="H1067">
            <v>10283.48</v>
          </cell>
          <cell r="I1067">
            <v>10.23</v>
          </cell>
          <cell r="J1067">
            <v>0</v>
          </cell>
        </row>
        <row r="1068">
          <cell r="A1068" t="str">
            <v>10-60-c</v>
          </cell>
          <cell r="B1068" t="str">
            <v>Providing and laying 3/4"(19mm) thick Granite Red Rubi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8" t="str">
            <v>Sft</v>
          </cell>
          <cell r="D1068">
            <v>66.3</v>
          </cell>
          <cell r="E1068">
            <v>955.71</v>
          </cell>
          <cell r="F1068" t="str">
            <v>m2</v>
          </cell>
          <cell r="G1068">
            <v>713.35</v>
          </cell>
          <cell r="H1068">
            <v>10283.48</v>
          </cell>
          <cell r="I1068">
            <v>10.23</v>
          </cell>
          <cell r="J1068">
            <v>0</v>
          </cell>
        </row>
        <row r="1069">
          <cell r="A1069" t="str">
            <v>10-60-d</v>
          </cell>
          <cell r="B1069" t="str">
            <v>Providing and laying 3/4"(19mm) thick Granite Red Chilli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69" t="str">
            <v>Sft</v>
          </cell>
          <cell r="D1069">
            <v>66.3</v>
          </cell>
          <cell r="E1069">
            <v>955.71</v>
          </cell>
          <cell r="F1069" t="str">
            <v>m2</v>
          </cell>
          <cell r="G1069">
            <v>713.35</v>
          </cell>
          <cell r="H1069">
            <v>10283.48</v>
          </cell>
          <cell r="I1069">
            <v>10.23</v>
          </cell>
          <cell r="J1069">
            <v>0</v>
          </cell>
        </row>
        <row r="1070">
          <cell r="A1070" t="str">
            <v>10-60-e</v>
          </cell>
          <cell r="B1070" t="str">
            <v>Providing and laying 3/4"(19mm) thick Granite Galaxy Black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0" t="str">
            <v>Sft</v>
          </cell>
          <cell r="D1070">
            <v>66.3</v>
          </cell>
          <cell r="E1070">
            <v>1036.0899999999999</v>
          </cell>
          <cell r="F1070" t="str">
            <v>m2</v>
          </cell>
          <cell r="G1070">
            <v>713.35</v>
          </cell>
          <cell r="H1070">
            <v>11148.29</v>
          </cell>
          <cell r="I1070">
            <v>10.23</v>
          </cell>
          <cell r="J1070">
            <v>0</v>
          </cell>
        </row>
        <row r="1071">
          <cell r="A1071" t="str">
            <v>10-60-f</v>
          </cell>
          <cell r="B1071" t="str">
            <v>Providing and laying 3/4"(19mm) thick Granite Baltic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1" t="str">
            <v>Sft</v>
          </cell>
          <cell r="D1071">
            <v>66.3</v>
          </cell>
          <cell r="E1071">
            <v>1131.77</v>
          </cell>
          <cell r="F1071" t="str">
            <v>m2</v>
          </cell>
          <cell r="G1071">
            <v>713.35</v>
          </cell>
          <cell r="H1071">
            <v>12177.81</v>
          </cell>
          <cell r="I1071">
            <v>10.23</v>
          </cell>
          <cell r="J1071">
            <v>0</v>
          </cell>
        </row>
        <row r="1072">
          <cell r="A1072" t="str">
            <v>10-60-g</v>
          </cell>
          <cell r="B1072" t="str">
            <v>Providing and laying 3/4"(19mm) thick Granite Camel Brown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2" t="str">
            <v>Sft</v>
          </cell>
          <cell r="D1072">
            <v>66.3</v>
          </cell>
          <cell r="E1072">
            <v>955.71</v>
          </cell>
          <cell r="F1072" t="str">
            <v>m2</v>
          </cell>
          <cell r="G1072">
            <v>713.35</v>
          </cell>
          <cell r="H1072">
            <v>10283.48</v>
          </cell>
          <cell r="I1072">
            <v>10.23</v>
          </cell>
          <cell r="J1072">
            <v>0</v>
          </cell>
        </row>
        <row r="1073">
          <cell r="A1073" t="str">
            <v>10-60-h</v>
          </cell>
          <cell r="B1073" t="str">
            <v>Providing and laying 3/4"(19mm) thick Granite Raw-Silk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3" t="str">
            <v>Sft</v>
          </cell>
          <cell r="D1073">
            <v>66.3</v>
          </cell>
          <cell r="E1073">
            <v>955.71</v>
          </cell>
          <cell r="F1073" t="str">
            <v>m2</v>
          </cell>
          <cell r="G1073">
            <v>713.35</v>
          </cell>
          <cell r="H1073">
            <v>10283.48</v>
          </cell>
          <cell r="I1073">
            <v>10.23</v>
          </cell>
          <cell r="J1073">
            <v>0</v>
          </cell>
        </row>
        <row r="1074">
          <cell r="A1074" t="str">
            <v>10-60-i</v>
          </cell>
          <cell r="B1074" t="str">
            <v>Providing and laying 3/4"(19mm) thick Granite Blue Per polished tiles of imported approved quality of any size on floor over 3/8" thick base cement sand mortar 1:3 including setting the tiles with portland cement slurry over cement sand jointing and washing the tiles with cement slurry of matching color including grinding, rubbing, polishing &amp; mortar cost.</v>
          </cell>
          <cell r="C1074" t="str">
            <v>Sft</v>
          </cell>
          <cell r="D1074">
            <v>66.3</v>
          </cell>
          <cell r="E1074">
            <v>1355.02</v>
          </cell>
          <cell r="F1074" t="str">
            <v>m2</v>
          </cell>
          <cell r="G1074">
            <v>713.35</v>
          </cell>
          <cell r="H1074">
            <v>14580.06</v>
          </cell>
          <cell r="I1074">
            <v>10.23</v>
          </cell>
          <cell r="J1074">
            <v>0</v>
          </cell>
        </row>
        <row r="1075">
          <cell r="A1075" t="str">
            <v>10-61-a</v>
          </cell>
          <cell r="B1075" t="str">
            <v>Providing and Laying marble fine dressed stone flooring on surface in white cement complete using indian green marble 12"x12"x3/4" thick</v>
          </cell>
          <cell r="C1075" t="str">
            <v>100 Sft</v>
          </cell>
          <cell r="D1075">
            <v>3112.5</v>
          </cell>
          <cell r="E1075">
            <v>57248.89</v>
          </cell>
          <cell r="F1075" t="str">
            <v>m2</v>
          </cell>
          <cell r="G1075">
            <v>334.9</v>
          </cell>
          <cell r="H1075">
            <v>6159.98</v>
          </cell>
          <cell r="I1075">
            <v>10.7</v>
          </cell>
          <cell r="J1075">
            <v>0</v>
          </cell>
        </row>
        <row r="1076">
          <cell r="A1076" t="str">
            <v>10-61-b</v>
          </cell>
          <cell r="B1076" t="str">
            <v>Providing and Laying marble fine dressed stone flooring on surface in white cement complete using Trevera marble 12"x12"x3/4" thick</v>
          </cell>
          <cell r="C1076" t="str">
            <v>100 Sft</v>
          </cell>
          <cell r="D1076">
            <v>3112.5</v>
          </cell>
          <cell r="E1076">
            <v>22669.99</v>
          </cell>
          <cell r="F1076" t="str">
            <v>m2</v>
          </cell>
          <cell r="G1076">
            <v>334.9</v>
          </cell>
          <cell r="H1076">
            <v>2439.29</v>
          </cell>
          <cell r="I1076">
            <v>10.7</v>
          </cell>
          <cell r="J1076">
            <v>0</v>
          </cell>
        </row>
        <row r="1077">
          <cell r="A1077" t="str">
            <v>10-61-c</v>
          </cell>
          <cell r="B1077" t="str">
            <v>Providing and Laying marble fine dressed stone flooring on surface in white cement complete using Botecina marble 12"x12"x3/4" thick</v>
          </cell>
          <cell r="C1077" t="str">
            <v>100 Sft</v>
          </cell>
          <cell r="D1077">
            <v>7843.5</v>
          </cell>
          <cell r="E1077">
            <v>19163.29</v>
          </cell>
          <cell r="F1077" t="str">
            <v>m2</v>
          </cell>
          <cell r="G1077">
            <v>843.96</v>
          </cell>
          <cell r="H1077">
            <v>2061.9699999999998</v>
          </cell>
          <cell r="I1077">
            <v>10.7</v>
          </cell>
          <cell r="J1077">
            <v>0</v>
          </cell>
        </row>
        <row r="1078">
          <cell r="A1078" t="str">
            <v>10-61-d</v>
          </cell>
          <cell r="B1078" t="str">
            <v>Providing and Laying marble fine dressed stone flooring on surface in white cement complete using Veroona/Lasbela marble 12"x12"x3/4" thick</v>
          </cell>
          <cell r="C1078" t="str">
            <v>100 Sft</v>
          </cell>
          <cell r="D1078">
            <v>7843.5</v>
          </cell>
          <cell r="E1078">
            <v>21593.29</v>
          </cell>
          <cell r="F1078" t="str">
            <v>m2</v>
          </cell>
          <cell r="G1078">
            <v>843.96</v>
          </cell>
          <cell r="H1078">
            <v>2323.44</v>
          </cell>
          <cell r="I1078">
            <v>10.7</v>
          </cell>
          <cell r="J1078">
            <v>0</v>
          </cell>
        </row>
        <row r="1079">
          <cell r="A1079" t="str">
            <v>10-61-e</v>
          </cell>
          <cell r="B1079" t="str">
            <v>Provide &amp; lay Parlinou marble fine dressed stone flooring on surface with matching colour mortar in joints complete: 3/4" thick including machine grinding, rubbing, finishing, polishing etc. complete in all respects.</v>
          </cell>
          <cell r="C1079" t="str">
            <v>100 Sft</v>
          </cell>
          <cell r="D1079">
            <v>4264.13</v>
          </cell>
          <cell r="E1079">
            <v>12917.36</v>
          </cell>
          <cell r="F1079" t="str">
            <v>m2</v>
          </cell>
          <cell r="G1079">
            <v>458.82</v>
          </cell>
          <cell r="H1079">
            <v>1389.91</v>
          </cell>
          <cell r="I1079">
            <v>10.7</v>
          </cell>
          <cell r="J1079">
            <v>0</v>
          </cell>
        </row>
        <row r="1080">
          <cell r="A1080" t="str">
            <v>10-62</v>
          </cell>
          <cell r="B1080" t="str">
            <v>Providing and Fixing of architecture design flooring including 1" thick flate gravel stone slabs with river fine pebble stones in cement sand mortar (1:2) complete in all respects</v>
          </cell>
          <cell r="C1080" t="str">
            <v>100 Sft</v>
          </cell>
          <cell r="D1080">
            <v>6100.5</v>
          </cell>
          <cell r="E1080">
            <v>10053.34</v>
          </cell>
          <cell r="F1080" t="str">
            <v>m2</v>
          </cell>
          <cell r="G1080">
            <v>656.41</v>
          </cell>
          <cell r="H1080">
            <v>1081.74</v>
          </cell>
          <cell r="I1080">
            <v>10.6</v>
          </cell>
          <cell r="J1080">
            <v>0</v>
          </cell>
        </row>
        <row r="1081">
          <cell r="A1081" t="str">
            <v>10-63</v>
          </cell>
          <cell r="B1081" t="str">
            <v>Providing and Fixing of 1/2" thick flat Gravel stone tiles in cement sand mortar with finishing of joints in cement sand complete</v>
          </cell>
          <cell r="C1081" t="str">
            <v>100 Sft</v>
          </cell>
          <cell r="D1081">
            <v>3112.5</v>
          </cell>
          <cell r="E1081">
            <v>29951.08</v>
          </cell>
          <cell r="F1081" t="str">
            <v>m2</v>
          </cell>
          <cell r="G1081">
            <v>334.9</v>
          </cell>
          <cell r="H1081">
            <v>3222.74</v>
          </cell>
          <cell r="I1081">
            <v>10.6</v>
          </cell>
          <cell r="J1081">
            <v>0</v>
          </cell>
        </row>
        <row r="1082">
          <cell r="A1082" t="str">
            <v>10-64</v>
          </cell>
          <cell r="B1082" t="str">
            <v>Chemical polishing of marble floor/Dado</v>
          </cell>
          <cell r="C1082" t="str">
            <v>100 Sft</v>
          </cell>
          <cell r="D1082">
            <v>404.63</v>
          </cell>
          <cell r="E1082">
            <v>2470.13</v>
          </cell>
          <cell r="F1082" t="str">
            <v>m2</v>
          </cell>
          <cell r="G1082">
            <v>43.54</v>
          </cell>
          <cell r="H1082">
            <v>265.79000000000002</v>
          </cell>
          <cell r="I1082" t="str">
            <v>10.7.3.9</v>
          </cell>
          <cell r="J1082">
            <v>0</v>
          </cell>
        </row>
        <row r="1083">
          <cell r="A1083" t="str">
            <v>10-65</v>
          </cell>
          <cell r="B1083" t="str">
            <v>Replaced coloured glass panes of sizes upto 4 mm thickness with iron, nails and putty including removing broken ones if required in all floors.</v>
          </cell>
          <cell r="C1083" t="str">
            <v>Sft</v>
          </cell>
          <cell r="D1083">
            <v>45.32</v>
          </cell>
          <cell r="E1083">
            <v>278.36</v>
          </cell>
          <cell r="F1083" t="str">
            <v>m2</v>
          </cell>
          <cell r="G1083">
            <v>487.62</v>
          </cell>
          <cell r="H1083">
            <v>2995.1</v>
          </cell>
          <cell r="I1083">
            <v>0</v>
          </cell>
          <cell r="J1083">
            <v>0</v>
          </cell>
        </row>
        <row r="1084">
          <cell r="A1084" t="str">
            <v>10-66</v>
          </cell>
          <cell r="B1084" t="str">
            <v>Providing and Fixing of glass panes 8mm imported</v>
          </cell>
          <cell r="C1084" t="str">
            <v>Sft</v>
          </cell>
          <cell r="D1084">
            <v>48.56</v>
          </cell>
          <cell r="E1084">
            <v>245.38</v>
          </cell>
          <cell r="F1084" t="str">
            <v>m2</v>
          </cell>
          <cell r="G1084">
            <v>522.45000000000005</v>
          </cell>
          <cell r="H1084">
            <v>2640.34</v>
          </cell>
          <cell r="I1084">
            <v>0</v>
          </cell>
          <cell r="J1084">
            <v>0</v>
          </cell>
        </row>
        <row r="1085">
          <cell r="A1085" t="str">
            <v>10-67</v>
          </cell>
          <cell r="B1085" t="str">
            <v>Providing and Fixing of Porcelain Floor Tile 12" x 12" of approved quality</v>
          </cell>
          <cell r="C1085" t="str">
            <v>100 Sft</v>
          </cell>
          <cell r="D1085">
            <v>2643.14</v>
          </cell>
          <cell r="E1085">
            <v>15878.43</v>
          </cell>
          <cell r="F1085" t="str">
            <v>m2</v>
          </cell>
          <cell r="G1085">
            <v>284.39999999999998</v>
          </cell>
          <cell r="H1085">
            <v>1708.52</v>
          </cell>
          <cell r="I1085">
            <v>10.220000000000001</v>
          </cell>
          <cell r="J1085">
            <v>0</v>
          </cell>
        </row>
        <row r="1086">
          <cell r="A1086" t="str">
            <v>11-01-a</v>
          </cell>
          <cell r="B1086" t="str">
            <v>Mud plaster on walls (excluding gobri leeping) upto 20' height : 1/2" thick</v>
          </cell>
          <cell r="C1086" t="str">
            <v>100 Sft</v>
          </cell>
          <cell r="D1086">
            <v>699.07</v>
          </cell>
          <cell r="E1086">
            <v>903.7</v>
          </cell>
          <cell r="F1086" t="str">
            <v>m2</v>
          </cell>
          <cell r="G1086">
            <v>75.22</v>
          </cell>
          <cell r="H1086">
            <v>97.24</v>
          </cell>
          <cell r="I1086" t="str">
            <v>11.1.10</v>
          </cell>
          <cell r="J1086">
            <v>0</v>
          </cell>
        </row>
        <row r="1087">
          <cell r="A1087" t="str">
            <v>11-01-b</v>
          </cell>
          <cell r="B1087" t="str">
            <v>Mud plaster on walls (excluding gobri leeping) upto 20' height : 1" thick</v>
          </cell>
          <cell r="C1087" t="str">
            <v>100 Sft</v>
          </cell>
          <cell r="D1087">
            <v>962.39</v>
          </cell>
          <cell r="E1087">
            <v>1374.18</v>
          </cell>
          <cell r="F1087" t="str">
            <v>m2</v>
          </cell>
          <cell r="G1087">
            <v>103.55</v>
          </cell>
          <cell r="H1087">
            <v>147.86000000000001</v>
          </cell>
          <cell r="I1087" t="str">
            <v>11.1.10</v>
          </cell>
          <cell r="J1087">
            <v>0</v>
          </cell>
        </row>
        <row r="1088">
          <cell r="A1088" t="str">
            <v>11-02-a</v>
          </cell>
          <cell r="B1088" t="str">
            <v>Mud plaster on floor / roof (excluding gobri leeping) upto 20' height : 1/2" thick</v>
          </cell>
          <cell r="C1088" t="str">
            <v>100 Sft</v>
          </cell>
          <cell r="D1088">
            <v>628.72</v>
          </cell>
          <cell r="E1088">
            <v>833.29</v>
          </cell>
          <cell r="F1088" t="str">
            <v>m2</v>
          </cell>
          <cell r="G1088">
            <v>67.650000000000006</v>
          </cell>
          <cell r="H1088">
            <v>89.66</v>
          </cell>
          <cell r="I1088" t="str">
            <v>11.1.10</v>
          </cell>
          <cell r="J1088" t="str">
            <v xml:space="preserve">Add extra 13%, 32% and 51% </v>
          </cell>
        </row>
        <row r="1089">
          <cell r="A1089" t="str">
            <v>11-02-b</v>
          </cell>
          <cell r="B1089" t="str">
            <v>Mud plaster on floor / roof (excluding gobri leeping) upto 20' height : 1" thick</v>
          </cell>
          <cell r="C1089" t="str">
            <v>100 Sft</v>
          </cell>
          <cell r="D1089">
            <v>1265.29</v>
          </cell>
          <cell r="E1089">
            <v>1677.09</v>
          </cell>
          <cell r="F1089" t="str">
            <v>m2</v>
          </cell>
          <cell r="G1089">
            <v>136.15</v>
          </cell>
          <cell r="H1089">
            <v>180.45</v>
          </cell>
          <cell r="I1089" t="str">
            <v>11.1.10</v>
          </cell>
          <cell r="J1089">
            <v>0</v>
          </cell>
        </row>
        <row r="1090">
          <cell r="A1090" t="str">
            <v>11-03-a</v>
          </cell>
          <cell r="B1090" t="str">
            <v>Cement lime plaster 1:7:12 (c/l/s) upto 20' height 1/4" thick</v>
          </cell>
          <cell r="C1090" t="str">
            <v>100 Sft</v>
          </cell>
          <cell r="D1090">
            <v>2132.06</v>
          </cell>
          <cell r="E1090">
            <v>2460.91</v>
          </cell>
          <cell r="F1090" t="str">
            <v>m2</v>
          </cell>
          <cell r="G1090">
            <v>229.41</v>
          </cell>
          <cell r="H1090">
            <v>264.79000000000002</v>
          </cell>
          <cell r="I1090" t="str">
            <v>11.1.5</v>
          </cell>
          <cell r="J1090">
            <v>0</v>
          </cell>
        </row>
        <row r="1091">
          <cell r="A1091" t="str">
            <v>11-03-b</v>
          </cell>
          <cell r="B1091" t="str">
            <v>Cement lime plaster 1:7:12 (c/l/s) upto 20' height 1/2" thick</v>
          </cell>
          <cell r="C1091" t="str">
            <v>100 Sft</v>
          </cell>
          <cell r="D1091">
            <v>2132.06</v>
          </cell>
          <cell r="E1091">
            <v>2795.13</v>
          </cell>
          <cell r="F1091" t="str">
            <v>m2</v>
          </cell>
          <cell r="G1091">
            <v>229.41</v>
          </cell>
          <cell r="H1091">
            <v>300.76</v>
          </cell>
          <cell r="I1091" t="str">
            <v>11.1.5</v>
          </cell>
          <cell r="J1091">
            <v>0</v>
          </cell>
        </row>
        <row r="1092">
          <cell r="A1092" t="str">
            <v>11-04-a</v>
          </cell>
          <cell r="B1092" t="str">
            <v>Cement Neru plaster 1:2 (c/s) upto 20' height 1/4" thick</v>
          </cell>
          <cell r="C1092" t="str">
            <v>100 Sft</v>
          </cell>
          <cell r="D1092">
            <v>2132.06</v>
          </cell>
          <cell r="E1092">
            <v>2971.93</v>
          </cell>
          <cell r="F1092" t="str">
            <v>m2</v>
          </cell>
          <cell r="G1092">
            <v>229.41</v>
          </cell>
          <cell r="H1092">
            <v>319.77999999999997</v>
          </cell>
          <cell r="I1092">
            <v>11.4</v>
          </cell>
          <cell r="J1092">
            <v>0</v>
          </cell>
        </row>
        <row r="1093">
          <cell r="A1093" t="str">
            <v>11-04-b</v>
          </cell>
          <cell r="B1093" t="str">
            <v>Cement Neru plaster 1:2 (c/s) upto 20' height 1/2" thick</v>
          </cell>
          <cell r="C1093" t="str">
            <v>100 Sft</v>
          </cell>
          <cell r="D1093">
            <v>2132.06</v>
          </cell>
          <cell r="E1093">
            <v>3602.01</v>
          </cell>
          <cell r="F1093" t="str">
            <v>m2</v>
          </cell>
          <cell r="G1093">
            <v>229.41</v>
          </cell>
          <cell r="H1093">
            <v>387.58</v>
          </cell>
          <cell r="I1093">
            <v>11.4</v>
          </cell>
          <cell r="J1093">
            <v>0</v>
          </cell>
        </row>
        <row r="1094">
          <cell r="A1094" t="str">
            <v>11-05</v>
          </cell>
          <cell r="B1094" t="str">
            <v>2" stucco cement plaster 1:2:4 (c/s/shingle) upto 20' height</v>
          </cell>
          <cell r="C1094" t="str">
            <v>100 Sft</v>
          </cell>
          <cell r="D1094">
            <v>4973.7700000000004</v>
          </cell>
          <cell r="E1094">
            <v>8177.24</v>
          </cell>
          <cell r="F1094" t="str">
            <v>m2</v>
          </cell>
          <cell r="G1094">
            <v>535.17999999999995</v>
          </cell>
          <cell r="H1094">
            <v>879.87</v>
          </cell>
          <cell r="I1094">
            <v>11.1</v>
          </cell>
          <cell r="J1094">
            <v>0</v>
          </cell>
        </row>
        <row r="1095">
          <cell r="A1095" t="str">
            <v>11-06-a</v>
          </cell>
          <cell r="B1095" t="str">
            <v>Provide/lay machine sprayed plaster 1/2" thick using cement &amp; zero guage chips : Ratio 1:1</v>
          </cell>
          <cell r="C1095" t="str">
            <v>100 Sft</v>
          </cell>
          <cell r="D1095">
            <v>1908.09</v>
          </cell>
          <cell r="E1095">
            <v>10394.67</v>
          </cell>
          <cell r="F1095" t="str">
            <v>m2</v>
          </cell>
          <cell r="G1095">
            <v>205.31</v>
          </cell>
          <cell r="H1095">
            <v>1118.47</v>
          </cell>
          <cell r="I1095" t="str">
            <v>11.1.13</v>
          </cell>
          <cell r="J1095">
            <v>0</v>
          </cell>
        </row>
        <row r="1096">
          <cell r="A1096" t="str">
            <v>11-06-b</v>
          </cell>
          <cell r="B1096" t="str">
            <v>Provide/lay machine sprayed plaster 1/2" thick using cement &amp; zero guage chips : Ratio 1:1.5</v>
          </cell>
          <cell r="C1096" t="str">
            <v>100 Sft</v>
          </cell>
          <cell r="D1096">
            <v>1908.09</v>
          </cell>
          <cell r="E1096">
            <v>10126.629999999999</v>
          </cell>
          <cell r="F1096" t="str">
            <v>m2</v>
          </cell>
          <cell r="G1096">
            <v>205.31</v>
          </cell>
          <cell r="H1096">
            <v>1089.6300000000001</v>
          </cell>
          <cell r="I1096" t="str">
            <v>11.1.13</v>
          </cell>
          <cell r="J1096">
            <v>0</v>
          </cell>
        </row>
        <row r="1097">
          <cell r="A1097" t="str">
            <v>11-06-c</v>
          </cell>
          <cell r="B1097" t="str">
            <v>Provide/lay machine sprayed plaster 1/2" thick using cement &amp; zero guage chips : Ratio 1:2</v>
          </cell>
          <cell r="C1097" t="str">
            <v>100 Sft</v>
          </cell>
          <cell r="D1097">
            <v>1908.09</v>
          </cell>
          <cell r="E1097">
            <v>9971.7900000000009</v>
          </cell>
          <cell r="F1097" t="str">
            <v>m2</v>
          </cell>
          <cell r="G1097">
            <v>205.31</v>
          </cell>
          <cell r="H1097">
            <v>1072.96</v>
          </cell>
          <cell r="I1097" t="str">
            <v>11.1.13</v>
          </cell>
          <cell r="J1097">
            <v>0</v>
          </cell>
        </row>
        <row r="1098">
          <cell r="A1098" t="str">
            <v>11-07-a</v>
          </cell>
          <cell r="B1098" t="str">
            <v>Cement plaster 1:2, upto 20' height 3/8" thick</v>
          </cell>
          <cell r="C1098" t="str">
            <v>100 Sft</v>
          </cell>
          <cell r="D1098">
            <v>2132.06</v>
          </cell>
          <cell r="E1098">
            <v>3011.79</v>
          </cell>
          <cell r="F1098" t="str">
            <v>m2</v>
          </cell>
          <cell r="G1098">
            <v>229.41</v>
          </cell>
          <cell r="H1098">
            <v>324.07</v>
          </cell>
          <cell r="I1098" t="str">
            <v>11.1.3</v>
          </cell>
          <cell r="J1098" t="str">
            <v xml:space="preserve">The rate be allowed only on </v>
          </cell>
        </row>
        <row r="1099">
          <cell r="A1099" t="str">
            <v>11-07-b</v>
          </cell>
          <cell r="B1099" t="str">
            <v>Cement plaster 1:2, upto 20' height 1/2" thick</v>
          </cell>
          <cell r="C1099" t="str">
            <v>100 Sft</v>
          </cell>
          <cell r="D1099">
            <v>2132.06</v>
          </cell>
          <cell r="E1099">
            <v>3247.32</v>
          </cell>
          <cell r="F1099" t="str">
            <v>m2</v>
          </cell>
          <cell r="G1099">
            <v>229.41</v>
          </cell>
          <cell r="H1099">
            <v>349.41</v>
          </cell>
          <cell r="I1099" t="str">
            <v>11.1.3</v>
          </cell>
          <cell r="J1099">
            <v>0</v>
          </cell>
        </row>
        <row r="1100">
          <cell r="A1100" t="str">
            <v>11-07-c</v>
          </cell>
          <cell r="B1100" t="str">
            <v>Cement plaster 1:2, upto 20' height 3/4" thick</v>
          </cell>
          <cell r="C1100" t="str">
            <v>100 Sft</v>
          </cell>
          <cell r="D1100">
            <v>2707.88</v>
          </cell>
          <cell r="E1100">
            <v>4413.04</v>
          </cell>
          <cell r="F1100" t="str">
            <v>m2</v>
          </cell>
          <cell r="G1100">
            <v>291.37</v>
          </cell>
          <cell r="H1100">
            <v>474.84</v>
          </cell>
          <cell r="I1100" t="str">
            <v>11.1.3</v>
          </cell>
          <cell r="J1100">
            <v>0</v>
          </cell>
        </row>
        <row r="1101">
          <cell r="A1101" t="str">
            <v>11-08-a</v>
          </cell>
          <cell r="B1101" t="str">
            <v>Cement plaster 1:3 upto 20' height 3/8" thick</v>
          </cell>
          <cell r="C1101" t="str">
            <v>100 Sft</v>
          </cell>
          <cell r="D1101">
            <v>2132.06</v>
          </cell>
          <cell r="E1101">
            <v>2771.23</v>
          </cell>
          <cell r="F1101" t="str">
            <v>m2</v>
          </cell>
          <cell r="G1101">
            <v>229.41</v>
          </cell>
          <cell r="H1101">
            <v>298.18</v>
          </cell>
          <cell r="I1101" t="str">
            <v>11.1.3</v>
          </cell>
          <cell r="J1101" t="str">
            <v>ditto</v>
          </cell>
        </row>
        <row r="1102">
          <cell r="A1102" t="str">
            <v>11-08-b</v>
          </cell>
          <cell r="B1102" t="str">
            <v>Cement plaster 1:3 upto 20' height 1/2" thick</v>
          </cell>
          <cell r="C1102" t="str">
            <v>100 Sft</v>
          </cell>
          <cell r="D1102">
            <v>2132.06</v>
          </cell>
          <cell r="E1102">
            <v>2962.67</v>
          </cell>
          <cell r="F1102" t="str">
            <v>m2</v>
          </cell>
          <cell r="G1102">
            <v>229.41</v>
          </cell>
          <cell r="H1102">
            <v>318.77999999999997</v>
          </cell>
          <cell r="I1102" t="str">
            <v>11.1.3</v>
          </cell>
          <cell r="J1102">
            <v>0</v>
          </cell>
        </row>
        <row r="1103">
          <cell r="A1103" t="str">
            <v>11-08-c</v>
          </cell>
          <cell r="B1103" t="str">
            <v>Cement plaster 1:3 upto 20' height 3/4" thick</v>
          </cell>
          <cell r="C1103" t="str">
            <v>100 Sft</v>
          </cell>
          <cell r="D1103">
            <v>2707.88</v>
          </cell>
          <cell r="E1103">
            <v>3949.83</v>
          </cell>
          <cell r="F1103" t="str">
            <v>m2</v>
          </cell>
          <cell r="G1103">
            <v>291.37</v>
          </cell>
          <cell r="H1103">
            <v>425</v>
          </cell>
          <cell r="I1103" t="str">
            <v>11.1.3</v>
          </cell>
          <cell r="J1103">
            <v>0</v>
          </cell>
        </row>
        <row r="1104">
          <cell r="A1104" t="str">
            <v>11-09-a</v>
          </cell>
          <cell r="B1104" t="str">
            <v>Cement plaster 1:4 upto 20' height 3/8" thick</v>
          </cell>
          <cell r="C1104" t="str">
            <v>100 Sft</v>
          </cell>
          <cell r="D1104">
            <v>2132.06</v>
          </cell>
          <cell r="E1104">
            <v>2711.61</v>
          </cell>
          <cell r="F1104" t="str">
            <v>m2</v>
          </cell>
          <cell r="G1104">
            <v>229.41</v>
          </cell>
          <cell r="H1104">
            <v>291.77</v>
          </cell>
          <cell r="I1104" t="str">
            <v>11.1.3</v>
          </cell>
          <cell r="J1104">
            <v>0</v>
          </cell>
        </row>
        <row r="1105">
          <cell r="A1105" t="str">
            <v>11-09-b</v>
          </cell>
          <cell r="B1105" t="str">
            <v>Cement plaster 1:4 upto 20' height 1/2" thick</v>
          </cell>
          <cell r="C1105" t="str">
            <v>100 Sft</v>
          </cell>
          <cell r="D1105">
            <v>2132.06</v>
          </cell>
          <cell r="E1105">
            <v>2856.28</v>
          </cell>
          <cell r="F1105" t="str">
            <v>m2</v>
          </cell>
          <cell r="G1105">
            <v>229.41</v>
          </cell>
          <cell r="H1105">
            <v>307.33999999999997</v>
          </cell>
          <cell r="I1105" t="str">
            <v>11.1.3</v>
          </cell>
          <cell r="J1105">
            <v>0</v>
          </cell>
        </row>
        <row r="1106">
          <cell r="A1106" t="str">
            <v>11-09-c</v>
          </cell>
          <cell r="B1106" t="str">
            <v>Cement plaster 1:4 upto 20' height 3/4" thick</v>
          </cell>
          <cell r="C1106" t="str">
            <v>100 Sft</v>
          </cell>
          <cell r="D1106">
            <v>2707.88</v>
          </cell>
          <cell r="E1106">
            <v>3820.14</v>
          </cell>
          <cell r="F1106" t="str">
            <v>m2</v>
          </cell>
          <cell r="G1106">
            <v>291.37</v>
          </cell>
          <cell r="H1106">
            <v>411.05</v>
          </cell>
          <cell r="I1106" t="str">
            <v>11.1.3</v>
          </cell>
          <cell r="J1106">
            <v>0</v>
          </cell>
        </row>
        <row r="1107">
          <cell r="A1107" t="str">
            <v>11-10-a</v>
          </cell>
          <cell r="B1107" t="str">
            <v>Cement plaster 3/8" thick under soffit of RCC roof slabs only upto 20' height : (1:2)</v>
          </cell>
          <cell r="C1107" t="str">
            <v>100 Sft</v>
          </cell>
          <cell r="D1107">
            <v>2004.45</v>
          </cell>
          <cell r="E1107">
            <v>3021.72</v>
          </cell>
          <cell r="F1107" t="str">
            <v>m2</v>
          </cell>
          <cell r="G1107">
            <v>215.68</v>
          </cell>
          <cell r="H1107">
            <v>325.14</v>
          </cell>
          <cell r="I1107" t="str">
            <v>11.1.3</v>
          </cell>
          <cell r="J1107" t="str">
            <v xml:space="preserve">i) This item shall be applicable to </v>
          </cell>
        </row>
        <row r="1108">
          <cell r="A1108" t="str">
            <v>11-10-b</v>
          </cell>
          <cell r="B1108" t="str">
            <v>Cement plaster 3/8" thick under soffit of RCC roof slabs only upto 20' height : (1:3)</v>
          </cell>
          <cell r="C1108" t="str">
            <v>100 Sft</v>
          </cell>
          <cell r="D1108">
            <v>2004.45</v>
          </cell>
          <cell r="E1108">
            <v>2788.8</v>
          </cell>
          <cell r="F1108" t="str">
            <v>m2</v>
          </cell>
          <cell r="G1108">
            <v>215.68</v>
          </cell>
          <cell r="H1108">
            <v>300.08</v>
          </cell>
          <cell r="I1108" t="str">
            <v>11.1.3</v>
          </cell>
          <cell r="J1108" t="str">
            <v xml:space="preserve">ii) The thickness of the plaster will </v>
          </cell>
        </row>
        <row r="1109">
          <cell r="A1109" t="str">
            <v>11-10-c</v>
          </cell>
          <cell r="B1109" t="str">
            <v>Cement plaster 3/8" thick under soffit of RCC roof slabs only upto 20' height : (1:4)</v>
          </cell>
          <cell r="C1109" t="str">
            <v>100 Sft</v>
          </cell>
          <cell r="D1109">
            <v>2004.45</v>
          </cell>
          <cell r="E1109">
            <v>2733.09</v>
          </cell>
          <cell r="F1109" t="str">
            <v>m2</v>
          </cell>
          <cell r="G1109">
            <v>215.68</v>
          </cell>
          <cell r="H1109">
            <v>294.08</v>
          </cell>
          <cell r="I1109" t="str">
            <v>11.1.3</v>
          </cell>
          <cell r="J1109">
            <v>0</v>
          </cell>
        </row>
        <row r="1110">
          <cell r="A1110" t="str">
            <v>11-11-a</v>
          </cell>
          <cell r="B1110" t="str">
            <v>Cement plaster 1:5, upto 20' height 3/8" thick</v>
          </cell>
          <cell r="C1110" t="str">
            <v>100 Sft</v>
          </cell>
          <cell r="D1110">
            <v>2132.06</v>
          </cell>
          <cell r="E1110">
            <v>2657.27</v>
          </cell>
          <cell r="F1110" t="str">
            <v>m2</v>
          </cell>
          <cell r="G1110">
            <v>229.41</v>
          </cell>
          <cell r="H1110">
            <v>285.92</v>
          </cell>
          <cell r="I1110" t="str">
            <v>11.1.3</v>
          </cell>
          <cell r="J1110">
            <v>0</v>
          </cell>
        </row>
        <row r="1111">
          <cell r="A1111" t="str">
            <v>11-11-b</v>
          </cell>
          <cell r="B1111" t="str">
            <v>Cement plaster 1:5, upto 20' height 1/2" thick</v>
          </cell>
          <cell r="C1111" t="str">
            <v>100 Sft</v>
          </cell>
          <cell r="D1111">
            <v>2132.06</v>
          </cell>
          <cell r="E1111">
            <v>2812.63</v>
          </cell>
          <cell r="F1111" t="str">
            <v>m2</v>
          </cell>
          <cell r="G1111">
            <v>229.41</v>
          </cell>
          <cell r="H1111">
            <v>302.64</v>
          </cell>
          <cell r="I1111" t="str">
            <v>11.1.3</v>
          </cell>
          <cell r="J1111">
            <v>0</v>
          </cell>
        </row>
        <row r="1112">
          <cell r="A1112" t="str">
            <v>11-11-c</v>
          </cell>
          <cell r="B1112" t="str">
            <v>Cement Plaster 1:5, upto 20' height 3/4" thick</v>
          </cell>
          <cell r="C1112" t="str">
            <v>100 Sft</v>
          </cell>
          <cell r="D1112">
            <v>2707.88</v>
          </cell>
          <cell r="E1112">
            <v>3721.83</v>
          </cell>
          <cell r="F1112" t="str">
            <v>m2</v>
          </cell>
          <cell r="G1112">
            <v>291.37</v>
          </cell>
          <cell r="H1112">
            <v>400.47</v>
          </cell>
          <cell r="I1112" t="str">
            <v>11.1.3</v>
          </cell>
          <cell r="J1112">
            <v>0</v>
          </cell>
        </row>
        <row r="1113">
          <cell r="A1113" t="str">
            <v>11-12-a</v>
          </cell>
          <cell r="B1113" t="str">
            <v>Cement plaster 1:6, upto 20' height 3/8" thick</v>
          </cell>
          <cell r="C1113" t="str">
            <v>100 Sft</v>
          </cell>
          <cell r="D1113">
            <v>2132.06</v>
          </cell>
          <cell r="E1113">
            <v>2579.63</v>
          </cell>
          <cell r="F1113" t="str">
            <v>m2</v>
          </cell>
          <cell r="G1113">
            <v>229.41</v>
          </cell>
          <cell r="H1113">
            <v>277.57</v>
          </cell>
          <cell r="I1113" t="str">
            <v>11.1.3</v>
          </cell>
          <cell r="J1113">
            <v>0</v>
          </cell>
        </row>
        <row r="1114">
          <cell r="A1114" t="str">
            <v>11-12-b</v>
          </cell>
          <cell r="B1114" t="str">
            <v>Cement plaster 1:6, upto 20' height 1/2" thick</v>
          </cell>
          <cell r="C1114" t="str">
            <v>100 Sft</v>
          </cell>
          <cell r="D1114">
            <v>2132.06</v>
          </cell>
          <cell r="E1114">
            <v>2711.7</v>
          </cell>
          <cell r="F1114" t="str">
            <v>m2</v>
          </cell>
          <cell r="G1114">
            <v>229.41</v>
          </cell>
          <cell r="H1114">
            <v>291.77999999999997</v>
          </cell>
          <cell r="I1114" t="str">
            <v>11.1.3</v>
          </cell>
          <cell r="J1114">
            <v>0</v>
          </cell>
        </row>
        <row r="1115">
          <cell r="A1115" t="str">
            <v>11-12-c</v>
          </cell>
          <cell r="B1115" t="str">
            <v>Cement plaster 1:6, upto 20' height 3/4" thick</v>
          </cell>
          <cell r="C1115" t="str">
            <v>100 Sft</v>
          </cell>
          <cell r="D1115">
            <v>2707.88</v>
          </cell>
          <cell r="E1115">
            <v>3558.79</v>
          </cell>
          <cell r="F1115" t="str">
            <v>m2</v>
          </cell>
          <cell r="G1115">
            <v>291.37</v>
          </cell>
          <cell r="H1115">
            <v>382.93</v>
          </cell>
          <cell r="I1115" t="str">
            <v>11.1.3</v>
          </cell>
          <cell r="J1115">
            <v>0</v>
          </cell>
        </row>
        <row r="1116">
          <cell r="A1116" t="str">
            <v>11-13</v>
          </cell>
          <cell r="B1116" t="str">
            <v>Applying floating coat of cement 1/32" thick</v>
          </cell>
          <cell r="C1116" t="str">
            <v>100 Sft</v>
          </cell>
          <cell r="D1116">
            <v>1403.74</v>
          </cell>
          <cell r="E1116">
            <v>1722.06</v>
          </cell>
          <cell r="F1116" t="str">
            <v>m2</v>
          </cell>
          <cell r="G1116">
            <v>151.04</v>
          </cell>
          <cell r="H1116">
            <v>185.29</v>
          </cell>
          <cell r="I1116" t="str">
            <v>11.1.3</v>
          </cell>
          <cell r="J1116">
            <v>0</v>
          </cell>
        </row>
        <row r="1117">
          <cell r="A1117" t="str">
            <v>11-14</v>
          </cell>
          <cell r="B1117" t="str">
            <v>Lime pointing flush upto 20' height, including racking joints in lime sand mortar 1:2</v>
          </cell>
          <cell r="C1117" t="str">
            <v>100 Sft</v>
          </cell>
          <cell r="D1117">
            <v>1245</v>
          </cell>
          <cell r="E1117">
            <v>1523.83</v>
          </cell>
          <cell r="F1117" t="str">
            <v>m2</v>
          </cell>
          <cell r="G1117">
            <v>133.96</v>
          </cell>
          <cell r="H1117">
            <v>163.96</v>
          </cell>
          <cell r="I1117">
            <v>11.2</v>
          </cell>
          <cell r="J1117">
            <v>0</v>
          </cell>
        </row>
        <row r="1118">
          <cell r="A1118" t="str">
            <v>11-15</v>
          </cell>
          <cell r="B1118" t="str">
            <v>Lime pointing struck joints on walls, upto 20' height including racking joints, in lime sand mortar 1:2</v>
          </cell>
          <cell r="C1118" t="str">
            <v>100 Sft</v>
          </cell>
          <cell r="D1118">
            <v>2505.56</v>
          </cell>
          <cell r="E1118">
            <v>2784.39</v>
          </cell>
          <cell r="F1118" t="str">
            <v>m2</v>
          </cell>
          <cell r="G1118">
            <v>269.60000000000002</v>
          </cell>
          <cell r="H1118">
            <v>299.60000000000002</v>
          </cell>
          <cell r="I1118">
            <v>11.2</v>
          </cell>
          <cell r="J1118">
            <v>0</v>
          </cell>
        </row>
        <row r="1119">
          <cell r="A1119" t="str">
            <v>11-16-a</v>
          </cell>
          <cell r="B1119" t="str">
            <v>Cement pointing flush, upto 20' height Ratio 1:2</v>
          </cell>
          <cell r="C1119" t="str">
            <v>100 Sft</v>
          </cell>
          <cell r="D1119">
            <v>2132.06</v>
          </cell>
          <cell r="E1119">
            <v>2750.41</v>
          </cell>
          <cell r="F1119" t="str">
            <v>m2</v>
          </cell>
          <cell r="G1119">
            <v>229.41</v>
          </cell>
          <cell r="H1119">
            <v>295.94</v>
          </cell>
          <cell r="I1119">
            <v>11.2</v>
          </cell>
          <cell r="J1119">
            <v>0</v>
          </cell>
        </row>
        <row r="1120">
          <cell r="A1120" t="str">
            <v>11-16-b</v>
          </cell>
          <cell r="B1120" t="str">
            <v>Cement pointing flush, upto 20' height Ratio 1:3</v>
          </cell>
          <cell r="C1120" t="str">
            <v>100 Sft</v>
          </cell>
          <cell r="D1120">
            <v>2132.06</v>
          </cell>
          <cell r="E1120">
            <v>2621.04</v>
          </cell>
          <cell r="F1120" t="str">
            <v>m2</v>
          </cell>
          <cell r="G1120">
            <v>229.41</v>
          </cell>
          <cell r="H1120">
            <v>282.02</v>
          </cell>
          <cell r="I1120">
            <v>11.2</v>
          </cell>
          <cell r="J1120">
            <v>0</v>
          </cell>
        </row>
        <row r="1121">
          <cell r="A1121" t="str">
            <v>11-17</v>
          </cell>
          <cell r="B1121" t="str">
            <v>Cement pointing 1:2 flush, on floor</v>
          </cell>
          <cell r="C1121" t="str">
            <v>100 Sft</v>
          </cell>
          <cell r="D1121">
            <v>1556.25</v>
          </cell>
          <cell r="E1121">
            <v>2174.6</v>
          </cell>
          <cell r="F1121" t="str">
            <v>m2</v>
          </cell>
          <cell r="G1121">
            <v>167.45</v>
          </cell>
          <cell r="H1121">
            <v>233.99</v>
          </cell>
          <cell r="I1121">
            <v>11.2</v>
          </cell>
          <cell r="J1121">
            <v>0</v>
          </cell>
        </row>
        <row r="1122">
          <cell r="A1122" t="str">
            <v>11-18-a</v>
          </cell>
          <cell r="B1122" t="str">
            <v>Cement pointing struck joints, on walls, upto 20' height : Ratio 1:2</v>
          </cell>
          <cell r="C1122" t="str">
            <v>100 Sft</v>
          </cell>
          <cell r="D1122">
            <v>2505.56</v>
          </cell>
          <cell r="E1122">
            <v>3123.91</v>
          </cell>
          <cell r="F1122" t="str">
            <v>m2</v>
          </cell>
          <cell r="G1122">
            <v>269.60000000000002</v>
          </cell>
          <cell r="H1122">
            <v>336.13</v>
          </cell>
          <cell r="I1122">
            <v>11.2</v>
          </cell>
          <cell r="J1122">
            <v>0</v>
          </cell>
        </row>
        <row r="1123">
          <cell r="A1123" t="str">
            <v>11-18-b</v>
          </cell>
          <cell r="B1123" t="str">
            <v>Cement pointing struck joints, on walls, upto 20' height : Ratio 1:3</v>
          </cell>
          <cell r="C1123" t="str">
            <v>100 Sft</v>
          </cell>
          <cell r="D1123">
            <v>2505.56</v>
          </cell>
          <cell r="E1123">
            <v>2994.54</v>
          </cell>
          <cell r="F1123" t="str">
            <v>m2</v>
          </cell>
          <cell r="G1123">
            <v>269.60000000000002</v>
          </cell>
          <cell r="H1123">
            <v>322.20999999999998</v>
          </cell>
          <cell r="I1123">
            <v>11.2</v>
          </cell>
          <cell r="J1123">
            <v>0</v>
          </cell>
        </row>
        <row r="1124">
          <cell r="A1124" t="str">
            <v>11-19-a</v>
          </cell>
          <cell r="B1124" t="str">
            <v>Pointing flush on stone work, upto 20' height in lime sand mortar 1:2 (lime, sand)</v>
          </cell>
          <cell r="C1124" t="str">
            <v>100 Sft</v>
          </cell>
          <cell r="D1124">
            <v>2100.94</v>
          </cell>
          <cell r="E1124">
            <v>2457</v>
          </cell>
          <cell r="F1124" t="str">
            <v>m2</v>
          </cell>
          <cell r="G1124">
            <v>226.06</v>
          </cell>
          <cell r="H1124">
            <v>264.37</v>
          </cell>
          <cell r="I1124">
            <v>11.2</v>
          </cell>
          <cell r="J1124">
            <v>0</v>
          </cell>
        </row>
        <row r="1125">
          <cell r="A1125" t="str">
            <v>11-19-b</v>
          </cell>
          <cell r="B1125" t="str">
            <v>Pointing flush on stone work, upto 20' height in cement sand mortar 1:3</v>
          </cell>
          <cell r="C1125" t="str">
            <v>100 Sft</v>
          </cell>
          <cell r="D1125">
            <v>2100.94</v>
          </cell>
          <cell r="E1125">
            <v>2590.86</v>
          </cell>
          <cell r="F1125" t="str">
            <v>m2</v>
          </cell>
          <cell r="G1125">
            <v>226.06</v>
          </cell>
          <cell r="H1125">
            <v>278.77999999999997</v>
          </cell>
          <cell r="I1125">
            <v>11.2</v>
          </cell>
          <cell r="J1125">
            <v>0</v>
          </cell>
        </row>
        <row r="1126">
          <cell r="A1126" t="str">
            <v>11-19-c-01</v>
          </cell>
          <cell r="B1126" t="str">
            <v>Pointing flush on stone work, upto 20' height On stone work raised : in lime sand mortar 1:2</v>
          </cell>
          <cell r="C1126" t="str">
            <v>100 Sft</v>
          </cell>
          <cell r="D1126">
            <v>3999.56</v>
          </cell>
          <cell r="E1126">
            <v>4355.63</v>
          </cell>
          <cell r="F1126" t="str">
            <v>m2</v>
          </cell>
          <cell r="G1126">
            <v>430.35</v>
          </cell>
          <cell r="H1126">
            <v>468.67</v>
          </cell>
          <cell r="I1126">
            <v>11.2</v>
          </cell>
          <cell r="J1126">
            <v>0</v>
          </cell>
        </row>
        <row r="1127">
          <cell r="A1127" t="str">
            <v>11-19-c-02</v>
          </cell>
          <cell r="B1127" t="str">
            <v>Pointing flush on stone work, upto 20' height On stone work raised : in c/s mortar 1:3</v>
          </cell>
          <cell r="C1127" t="str">
            <v>100 Sft</v>
          </cell>
          <cell r="D1127">
            <v>3999.56</v>
          </cell>
          <cell r="E1127">
            <v>4488.54</v>
          </cell>
          <cell r="F1127" t="str">
            <v>m2</v>
          </cell>
          <cell r="G1127">
            <v>430.35</v>
          </cell>
          <cell r="H1127">
            <v>482.97</v>
          </cell>
          <cell r="I1127">
            <v>11.2</v>
          </cell>
          <cell r="J1127">
            <v>0</v>
          </cell>
        </row>
        <row r="1128">
          <cell r="A1128" t="str">
            <v>11-20-a</v>
          </cell>
          <cell r="B1128" t="str">
            <v>Priming coat of chalk under distemper</v>
          </cell>
          <cell r="C1128" t="str">
            <v>100 Sft</v>
          </cell>
          <cell r="D1128">
            <v>230.32</v>
          </cell>
          <cell r="E1128">
            <v>268.26</v>
          </cell>
          <cell r="F1128" t="str">
            <v>m2</v>
          </cell>
          <cell r="G1128">
            <v>24.78</v>
          </cell>
          <cell r="H1128">
            <v>28.86</v>
          </cell>
          <cell r="I1128">
            <v>11.8</v>
          </cell>
          <cell r="J1128">
            <v>0</v>
          </cell>
        </row>
        <row r="1129">
          <cell r="A1129" t="str">
            <v>11-20-b</v>
          </cell>
          <cell r="B1129" t="str">
            <v>Providing and applying wall putty of 2mm thickness over plastered surface to prepare the surface even and smooth complete.</v>
          </cell>
          <cell r="C1129" t="str">
            <v>100 Sft</v>
          </cell>
          <cell r="D1129">
            <v>230.32</v>
          </cell>
          <cell r="E1129">
            <v>608.04</v>
          </cell>
          <cell r="F1129" t="str">
            <v>m2</v>
          </cell>
          <cell r="G1129">
            <v>24.78</v>
          </cell>
          <cell r="H1129">
            <v>65.430000000000007</v>
          </cell>
          <cell r="I1129">
            <v>13.12</v>
          </cell>
          <cell r="J1129">
            <v>0</v>
          </cell>
        </row>
        <row r="1130">
          <cell r="A1130" t="str">
            <v>11-21-a-01</v>
          </cell>
          <cell r="B1130" t="str">
            <v>Distempering New surface : One coat</v>
          </cell>
          <cell r="C1130" t="str">
            <v>100 Sft</v>
          </cell>
          <cell r="D1130">
            <v>575.80999999999995</v>
          </cell>
          <cell r="E1130">
            <v>884.78</v>
          </cell>
          <cell r="F1130" t="str">
            <v>m2</v>
          </cell>
          <cell r="G1130">
            <v>61.96</v>
          </cell>
          <cell r="H1130">
            <v>95.2</v>
          </cell>
          <cell r="I1130">
            <v>11.8</v>
          </cell>
          <cell r="J1130">
            <v>0</v>
          </cell>
        </row>
        <row r="1131">
          <cell r="A1131" t="str">
            <v>11-21-a-02</v>
          </cell>
          <cell r="B1131" t="str">
            <v>Distempering New surface : Two coats</v>
          </cell>
          <cell r="C1131" t="str">
            <v>100 Sft</v>
          </cell>
          <cell r="D1131">
            <v>856.81</v>
          </cell>
          <cell r="E1131">
            <v>1230.67</v>
          </cell>
          <cell r="F1131" t="str">
            <v>m2</v>
          </cell>
          <cell r="G1131">
            <v>92.19</v>
          </cell>
          <cell r="H1131">
            <v>132.41999999999999</v>
          </cell>
          <cell r="I1131">
            <v>11.8</v>
          </cell>
          <cell r="J1131">
            <v>0</v>
          </cell>
        </row>
        <row r="1132">
          <cell r="A1132" t="str">
            <v>11-21-a-03</v>
          </cell>
          <cell r="B1132" t="str">
            <v>Distempering New surface : Three coats</v>
          </cell>
          <cell r="C1132" t="str">
            <v>100 Sft</v>
          </cell>
          <cell r="D1132">
            <v>575.80999999999995</v>
          </cell>
          <cell r="E1132">
            <v>993.39</v>
          </cell>
          <cell r="F1132" t="str">
            <v>m2</v>
          </cell>
          <cell r="G1132">
            <v>61.96</v>
          </cell>
          <cell r="H1132">
            <v>106.89</v>
          </cell>
          <cell r="I1132">
            <v>11.8</v>
          </cell>
          <cell r="J1132">
            <v>0</v>
          </cell>
        </row>
        <row r="1133">
          <cell r="A1133" t="str">
            <v>11-21-b-01</v>
          </cell>
          <cell r="B1133" t="str">
            <v>Distempering Old surface : One coat</v>
          </cell>
          <cell r="C1133" t="str">
            <v>100 Sft</v>
          </cell>
          <cell r="D1133">
            <v>161.22999999999999</v>
          </cell>
          <cell r="E1133">
            <v>364.09</v>
          </cell>
          <cell r="F1133" t="str">
            <v>m2</v>
          </cell>
          <cell r="G1133">
            <v>17.350000000000001</v>
          </cell>
          <cell r="H1133">
            <v>39.18</v>
          </cell>
          <cell r="I1133">
            <v>11.8</v>
          </cell>
          <cell r="J1133">
            <v>0</v>
          </cell>
        </row>
        <row r="1134">
          <cell r="A1134" t="str">
            <v>11-21-b-02</v>
          </cell>
          <cell r="B1134" t="str">
            <v>Distempering Old surface : Two coats</v>
          </cell>
          <cell r="C1134" t="str">
            <v>100 Sft</v>
          </cell>
          <cell r="D1134">
            <v>230.32</v>
          </cell>
          <cell r="E1134">
            <v>486.11</v>
          </cell>
          <cell r="F1134" t="str">
            <v>m2</v>
          </cell>
          <cell r="G1134">
            <v>24.78</v>
          </cell>
          <cell r="H1134">
            <v>52.31</v>
          </cell>
          <cell r="I1134">
            <v>11.8</v>
          </cell>
          <cell r="J1134">
            <v>0</v>
          </cell>
        </row>
        <row r="1135">
          <cell r="A1135" t="str">
            <v>11-22-a-01</v>
          </cell>
          <cell r="B1135" t="str">
            <v>Colour washing: New surface : One coat</v>
          </cell>
          <cell r="C1135" t="str">
            <v>100 Sft</v>
          </cell>
          <cell r="D1135">
            <v>168.07</v>
          </cell>
          <cell r="E1135">
            <v>251.5</v>
          </cell>
          <cell r="F1135" t="str">
            <v>m2</v>
          </cell>
          <cell r="G1135">
            <v>18.079999999999998</v>
          </cell>
          <cell r="H1135">
            <v>27.06</v>
          </cell>
          <cell r="I1135">
            <v>11.5</v>
          </cell>
          <cell r="J1135">
            <v>0</v>
          </cell>
        </row>
        <row r="1136">
          <cell r="A1136" t="str">
            <v>11-22-a-02</v>
          </cell>
          <cell r="B1136" t="str">
            <v>Colour washing: New surface : Two coats</v>
          </cell>
          <cell r="C1136" t="str">
            <v>100 Sft</v>
          </cell>
          <cell r="D1136">
            <v>401.51</v>
          </cell>
          <cell r="E1136">
            <v>536.9</v>
          </cell>
          <cell r="F1136" t="str">
            <v>m2</v>
          </cell>
          <cell r="G1136">
            <v>43.2</v>
          </cell>
          <cell r="H1136">
            <v>57.77</v>
          </cell>
          <cell r="I1136">
            <v>11.5</v>
          </cell>
          <cell r="J1136">
            <v>0</v>
          </cell>
        </row>
        <row r="1137">
          <cell r="A1137" t="str">
            <v>11-22-b-01</v>
          </cell>
          <cell r="B1137" t="str">
            <v>Colour washing: Old surface : One coat</v>
          </cell>
          <cell r="C1137" t="str">
            <v>100 Sft</v>
          </cell>
          <cell r="D1137">
            <v>135.58000000000001</v>
          </cell>
          <cell r="E1137">
            <v>196.19</v>
          </cell>
          <cell r="F1137" t="str">
            <v>m2</v>
          </cell>
          <cell r="G1137">
            <v>14.59</v>
          </cell>
          <cell r="H1137">
            <v>21.11</v>
          </cell>
          <cell r="I1137">
            <v>11.5</v>
          </cell>
          <cell r="J1137">
            <v>0</v>
          </cell>
        </row>
        <row r="1138">
          <cell r="A1138" t="str">
            <v>11-22-b-02</v>
          </cell>
          <cell r="B1138" t="str">
            <v>Colour washing: Old surface : Two coats</v>
          </cell>
          <cell r="C1138" t="str">
            <v>100 Sft</v>
          </cell>
          <cell r="D1138">
            <v>300.67</v>
          </cell>
          <cell r="E1138">
            <v>794.91</v>
          </cell>
          <cell r="F1138" t="str">
            <v>m2</v>
          </cell>
          <cell r="G1138">
            <v>32.35</v>
          </cell>
          <cell r="H1138">
            <v>85.53</v>
          </cell>
          <cell r="I1138">
            <v>11.5</v>
          </cell>
          <cell r="J1138">
            <v>0</v>
          </cell>
        </row>
        <row r="1139">
          <cell r="A1139" t="str">
            <v>11-23-a-01</v>
          </cell>
          <cell r="B1139" t="str">
            <v>White washing: New surface : One coat</v>
          </cell>
          <cell r="C1139" t="str">
            <v>100 Sft</v>
          </cell>
          <cell r="D1139">
            <v>135.58000000000001</v>
          </cell>
          <cell r="E1139">
            <v>173.73</v>
          </cell>
          <cell r="F1139" t="str">
            <v>m2</v>
          </cell>
          <cell r="G1139">
            <v>14.59</v>
          </cell>
          <cell r="H1139">
            <v>18.690000000000001</v>
          </cell>
          <cell r="I1139">
            <v>11.3</v>
          </cell>
          <cell r="J1139">
            <v>0</v>
          </cell>
        </row>
        <row r="1140">
          <cell r="A1140" t="str">
            <v>11-23-a-02</v>
          </cell>
          <cell r="B1140" t="str">
            <v>White washing: New surface : Two coats</v>
          </cell>
          <cell r="C1140" t="str">
            <v>100 Sft</v>
          </cell>
          <cell r="D1140">
            <v>300.67</v>
          </cell>
          <cell r="E1140">
            <v>356.41</v>
          </cell>
          <cell r="F1140" t="str">
            <v>m2</v>
          </cell>
          <cell r="G1140">
            <v>32.35</v>
          </cell>
          <cell r="H1140">
            <v>38.35</v>
          </cell>
          <cell r="I1140">
            <v>11.3</v>
          </cell>
          <cell r="J1140">
            <v>0</v>
          </cell>
        </row>
        <row r="1141">
          <cell r="A1141" t="str">
            <v>11-23-a-03</v>
          </cell>
          <cell r="B1141" t="str">
            <v>White washing: New surface : Three coats</v>
          </cell>
          <cell r="C1141" t="str">
            <v>100 Sft</v>
          </cell>
          <cell r="D1141">
            <v>375.93</v>
          </cell>
          <cell r="E1141">
            <v>459.59</v>
          </cell>
          <cell r="F1141" t="str">
            <v>m2</v>
          </cell>
          <cell r="G1141">
            <v>40.450000000000003</v>
          </cell>
          <cell r="H1141">
            <v>49.45</v>
          </cell>
          <cell r="I1141">
            <v>11.3</v>
          </cell>
          <cell r="J1141">
            <v>0</v>
          </cell>
        </row>
        <row r="1142">
          <cell r="A1142" t="str">
            <v>11-23-b-01</v>
          </cell>
          <cell r="B1142" t="str">
            <v>White washing: Old surface : One coat</v>
          </cell>
          <cell r="C1142" t="str">
            <v>100 Sft</v>
          </cell>
          <cell r="D1142">
            <v>190.49</v>
          </cell>
          <cell r="E1142">
            <v>238.63</v>
          </cell>
          <cell r="F1142" t="str">
            <v>m2</v>
          </cell>
          <cell r="G1142">
            <v>20.5</v>
          </cell>
          <cell r="H1142">
            <v>25.68</v>
          </cell>
          <cell r="I1142">
            <v>11.3</v>
          </cell>
          <cell r="J1142">
            <v>0</v>
          </cell>
        </row>
        <row r="1143">
          <cell r="A1143" t="str">
            <v>11-23-b-02</v>
          </cell>
          <cell r="B1143" t="str">
            <v>White washing: Old surface : Two coats</v>
          </cell>
          <cell r="C1143" t="str">
            <v>100 Sft</v>
          </cell>
          <cell r="D1143">
            <v>303.77999999999997</v>
          </cell>
          <cell r="E1143">
            <v>337.18</v>
          </cell>
          <cell r="F1143" t="str">
            <v>m2</v>
          </cell>
          <cell r="G1143">
            <v>32.69</v>
          </cell>
          <cell r="H1143">
            <v>36.28</v>
          </cell>
          <cell r="I1143">
            <v>11.3</v>
          </cell>
          <cell r="J1143">
            <v>0</v>
          </cell>
        </row>
        <row r="1144">
          <cell r="A1144" t="str">
            <v>11-24-a</v>
          </cell>
          <cell r="B1144" t="str">
            <v>Gobri leeping: On walls</v>
          </cell>
          <cell r="C1144" t="str">
            <v>100 Sft</v>
          </cell>
          <cell r="D1144">
            <v>227.84</v>
          </cell>
          <cell r="E1144">
            <v>234.32</v>
          </cell>
          <cell r="F1144" t="str">
            <v>m2</v>
          </cell>
          <cell r="G1144">
            <v>24.52</v>
          </cell>
          <cell r="H1144">
            <v>25.21</v>
          </cell>
          <cell r="I1144" t="str">
            <v xml:space="preserve">9.2.10 , </v>
          </cell>
          <cell r="J1144">
            <v>0</v>
          </cell>
        </row>
        <row r="1145">
          <cell r="A1145" t="str">
            <v>11-24-b</v>
          </cell>
          <cell r="B1145" t="str">
            <v>Gobri leeping: Over roofs</v>
          </cell>
          <cell r="C1145" t="str">
            <v>100 Sft</v>
          </cell>
          <cell r="D1145">
            <v>227.84</v>
          </cell>
          <cell r="E1145">
            <v>242.11</v>
          </cell>
          <cell r="F1145" t="str">
            <v>m2</v>
          </cell>
          <cell r="G1145">
            <v>24.52</v>
          </cell>
          <cell r="H1145">
            <v>26.05</v>
          </cell>
          <cell r="I1145" t="str">
            <v xml:space="preserve">9.2.10 , </v>
          </cell>
          <cell r="J1145">
            <v>0</v>
          </cell>
        </row>
        <row r="1146">
          <cell r="A1146" t="str">
            <v>11-25</v>
          </cell>
          <cell r="B1146" t="str">
            <v>Striking joints of burnt brick in lime or cement522mortar</v>
          </cell>
          <cell r="C1146" t="str">
            <v>100 Sft</v>
          </cell>
          <cell r="D1146">
            <v>522.9</v>
          </cell>
          <cell r="E1146">
            <v>522.9</v>
          </cell>
          <cell r="F1146" t="str">
            <v>m2</v>
          </cell>
          <cell r="G1146">
            <v>56.26</v>
          </cell>
          <cell r="H1146">
            <v>56.26</v>
          </cell>
          <cell r="I1146" t="str">
            <v>7.1.14</v>
          </cell>
          <cell r="J1146">
            <v>0</v>
          </cell>
        </row>
        <row r="1147">
          <cell r="A1147" t="str">
            <v>11-26</v>
          </cell>
          <cell r="B1147" t="str">
            <v>Extra for lime, mud or cement plaster &amp; pointing from 20' &amp; above for each additional 10' height</v>
          </cell>
          <cell r="C1147" t="str">
            <v>100 Sft</v>
          </cell>
          <cell r="D1147">
            <v>381.59</v>
          </cell>
          <cell r="E1147">
            <v>381.59</v>
          </cell>
          <cell r="F1147" t="str">
            <v>m2</v>
          </cell>
          <cell r="G1147">
            <v>41.06</v>
          </cell>
          <cell r="H1147">
            <v>41.06</v>
          </cell>
          <cell r="I1147">
            <v>0</v>
          </cell>
          <cell r="J1147">
            <v>0</v>
          </cell>
        </row>
        <row r="1148">
          <cell r="A1148" t="str">
            <v>11-27</v>
          </cell>
          <cell r="B1148" t="str">
            <v>Caulking joints of sleeper wall, with sand and coaltar</v>
          </cell>
          <cell r="C1148" t="str">
            <v>100 Sft</v>
          </cell>
          <cell r="D1148">
            <v>964.88</v>
          </cell>
          <cell r="E1148">
            <v>1847.29</v>
          </cell>
          <cell r="F1148" t="str">
            <v>m2</v>
          </cell>
          <cell r="G1148">
            <v>103.82</v>
          </cell>
          <cell r="H1148">
            <v>198.77</v>
          </cell>
          <cell r="I1148">
            <v>9.1300000000000008</v>
          </cell>
          <cell r="J1148">
            <v>0</v>
          </cell>
        </row>
        <row r="1149">
          <cell r="A1149" t="str">
            <v>11-28</v>
          </cell>
          <cell r="B1149" t="str">
            <v>Caulking joints of sleepers, with mud and chopped522straw</v>
          </cell>
          <cell r="C1149" t="str">
            <v>100 Sft</v>
          </cell>
          <cell r="D1149">
            <v>964.88</v>
          </cell>
          <cell r="E1149">
            <v>1069.72</v>
          </cell>
          <cell r="F1149" t="str">
            <v>m2</v>
          </cell>
          <cell r="G1149">
            <v>103.82</v>
          </cell>
          <cell r="H1149">
            <v>115.1</v>
          </cell>
          <cell r="I1149">
            <v>9.1300000000000008</v>
          </cell>
          <cell r="J1149">
            <v>0</v>
          </cell>
        </row>
        <row r="1150">
          <cell r="A1150" t="str">
            <v>11-29</v>
          </cell>
          <cell r="B1150" t="str">
            <v>Extra cost of labour &amp; material for red oxide pigment in cement pointing to match bricks</v>
          </cell>
          <cell r="C1150" t="str">
            <v>100 Sft</v>
          </cell>
          <cell r="D1150">
            <v>168.07</v>
          </cell>
          <cell r="E1150">
            <v>358.34</v>
          </cell>
          <cell r="F1150" t="str">
            <v>m2</v>
          </cell>
          <cell r="G1150">
            <v>18.079999999999998</v>
          </cell>
          <cell r="H1150">
            <v>38.56</v>
          </cell>
          <cell r="I1150">
            <v>0</v>
          </cell>
          <cell r="J1150">
            <v>0</v>
          </cell>
        </row>
        <row r="1151">
          <cell r="A1151" t="str">
            <v>11-30-a</v>
          </cell>
          <cell r="B1151" t="str">
            <v>Provide grooved c/s plaster 1:3 over existing plastered &amp; roughened surface 3/8" thick</v>
          </cell>
          <cell r="C1151" t="str">
            <v>100 Sft</v>
          </cell>
          <cell r="D1151">
            <v>1895.51</v>
          </cell>
          <cell r="E1151">
            <v>2533.35</v>
          </cell>
          <cell r="F1151" t="str">
            <v>m2</v>
          </cell>
          <cell r="G1151">
            <v>203.96</v>
          </cell>
          <cell r="H1151">
            <v>272.58999999999997</v>
          </cell>
          <cell r="I1151" t="str">
            <v>11.1.3</v>
          </cell>
          <cell r="J1151">
            <v>0</v>
          </cell>
        </row>
        <row r="1152">
          <cell r="A1152" t="str">
            <v>11-30-b</v>
          </cell>
          <cell r="B1152" t="str">
            <v>Provide grooved c/s plaster 1:3 over existing plastered &amp; roughened surface 1/2" thick</v>
          </cell>
          <cell r="C1152" t="str">
            <v>100 Sft</v>
          </cell>
          <cell r="D1152">
            <v>1895.51</v>
          </cell>
          <cell r="E1152">
            <v>2696.79</v>
          </cell>
          <cell r="F1152" t="str">
            <v>m2</v>
          </cell>
          <cell r="G1152">
            <v>203.96</v>
          </cell>
          <cell r="H1152">
            <v>290.17</v>
          </cell>
          <cell r="I1152" t="str">
            <v>11.1.3</v>
          </cell>
          <cell r="J1152">
            <v>0</v>
          </cell>
        </row>
        <row r="1153">
          <cell r="A1153" t="str">
            <v>11-30-c</v>
          </cell>
          <cell r="B1153" t="str">
            <v>Providing ornamental plaster 3/4" thick with (1:3) cement sand mortar on walls, columns chajja and slabs finished smooth including all charges for Labour and Material.</v>
          </cell>
          <cell r="C1153" t="str">
            <v>100 Sft</v>
          </cell>
          <cell r="D1153">
            <v>13772.81</v>
          </cell>
          <cell r="E1153">
            <v>15865.74</v>
          </cell>
          <cell r="F1153" t="str">
            <v>m2</v>
          </cell>
          <cell r="G1153">
            <v>1481.95</v>
          </cell>
          <cell r="H1153">
            <v>1707.15</v>
          </cell>
          <cell r="I1153" t="str">
            <v>11.1.6</v>
          </cell>
          <cell r="J1153">
            <v>0</v>
          </cell>
        </row>
        <row r="1154">
          <cell r="A1154" t="str">
            <v>11-30-d</v>
          </cell>
          <cell r="B1154" t="str">
            <v>Extra labour for Design plaster including cost of scaffolding up to any height complete in all respects.</v>
          </cell>
          <cell r="C1154" t="str">
            <v>100 Sft</v>
          </cell>
          <cell r="D1154">
            <v>381.59</v>
          </cell>
          <cell r="E1154">
            <v>418.04</v>
          </cell>
          <cell r="F1154" t="str">
            <v>m2</v>
          </cell>
          <cell r="G1154">
            <v>41.06</v>
          </cell>
          <cell r="H1154">
            <v>44.98</v>
          </cell>
          <cell r="I1154" t="str">
            <v>11.1.7</v>
          </cell>
          <cell r="J1154">
            <v>0</v>
          </cell>
        </row>
        <row r="1155">
          <cell r="A1155" t="str">
            <v>11-30-e</v>
          </cell>
          <cell r="B1155" t="str">
            <v>Providing ornamental moulding of approved design in column with base/top and nosing and shade of lintle or pediments in cement mortar(1:3) 1-1/8" thick(1 feet under coat x 1/8" finish layer) including all charges for curing/finishing complete</v>
          </cell>
          <cell r="C1155" t="str">
            <v>100 Sft</v>
          </cell>
          <cell r="D1155">
            <v>12434.44</v>
          </cell>
          <cell r="E1155">
            <v>16018.75</v>
          </cell>
          <cell r="F1155" t="str">
            <v>m2</v>
          </cell>
          <cell r="G1155">
            <v>1337.95</v>
          </cell>
          <cell r="H1155">
            <v>1723.62</v>
          </cell>
          <cell r="I1155" t="str">
            <v>11.1.6</v>
          </cell>
          <cell r="J1155">
            <v>0</v>
          </cell>
        </row>
        <row r="1156">
          <cell r="A1156" t="str">
            <v>11-31</v>
          </cell>
          <cell r="B1156" t="str">
            <v>Provide &amp; fix expanded metal edge bead for corners, with nails on both sides of edges</v>
          </cell>
          <cell r="C1156" t="str">
            <v>Rft</v>
          </cell>
          <cell r="D1156">
            <v>16.04</v>
          </cell>
          <cell r="E1156">
            <v>35.93</v>
          </cell>
          <cell r="F1156" t="str">
            <v>m</v>
          </cell>
          <cell r="G1156">
            <v>52.61</v>
          </cell>
          <cell r="H1156">
            <v>117.89</v>
          </cell>
          <cell r="I1156" t="str">
            <v>11.1.7</v>
          </cell>
          <cell r="J1156">
            <v>0</v>
          </cell>
        </row>
        <row r="1157">
          <cell r="A1157" t="str">
            <v>11-32</v>
          </cell>
          <cell r="B1157" t="str">
            <v>Extra labour for white washing, priming etc. from 20' height &amp; above for every extra 10' height</v>
          </cell>
          <cell r="C1157" t="str">
            <v>m3 / coat</v>
          </cell>
          <cell r="D1157">
            <v>17.93</v>
          </cell>
          <cell r="E1157">
            <v>17.93</v>
          </cell>
          <cell r="F1157" t="str">
            <v>m3 / coat</v>
          </cell>
          <cell r="G1157">
            <v>17.93</v>
          </cell>
          <cell r="H1157">
            <v>17.93</v>
          </cell>
          <cell r="I1157">
            <v>0</v>
          </cell>
          <cell r="J1157" t="str">
            <v xml:space="preserve">The will be taken from the floor, </v>
          </cell>
        </row>
        <row r="1158">
          <cell r="A1158" t="str">
            <v>11-33</v>
          </cell>
          <cell r="B1158" t="str">
            <v>Providing and fixing of clad stones over 1/2" c/s mortar 1:1 incl curing etc.</v>
          </cell>
          <cell r="C1158" t="str">
            <v>100 Sft</v>
          </cell>
          <cell r="D1158">
            <v>5415.75</v>
          </cell>
          <cell r="E1158">
            <v>16085.77</v>
          </cell>
          <cell r="F1158" t="str">
            <v>m2</v>
          </cell>
          <cell r="G1158">
            <v>582.73</v>
          </cell>
          <cell r="H1158">
            <v>1730.83</v>
          </cell>
          <cell r="I1158" t="str">
            <v>12.16.4</v>
          </cell>
          <cell r="J1158">
            <v>0</v>
          </cell>
        </row>
        <row r="1159">
          <cell r="A1159" t="str">
            <v>11-34</v>
          </cell>
          <cell r="B1159" t="str">
            <v>Supply &amp; apply acrylic wall coating 2mm thick of approved quality over plastered surface</v>
          </cell>
          <cell r="C1159" t="str">
            <v>100 Sft</v>
          </cell>
          <cell r="D1159">
            <v>3828.38</v>
          </cell>
          <cell r="E1159">
            <v>11309.43</v>
          </cell>
          <cell r="F1159" t="str">
            <v>m2</v>
          </cell>
          <cell r="G1159">
            <v>411.93</v>
          </cell>
          <cell r="H1159">
            <v>1216.8900000000001</v>
          </cell>
          <cell r="I1159" t="str">
            <v>13.12.2</v>
          </cell>
          <cell r="J1159" t="str">
            <v xml:space="preserve">The rate of plastering over walls is </v>
          </cell>
        </row>
        <row r="1160">
          <cell r="A1160" t="str">
            <v>11-35</v>
          </cell>
          <cell r="B1160" t="str">
            <v>Providing and laying of Wall Paper (Imported) of approved quality, shade and color including all other fitting requirements complete in all respects.</v>
          </cell>
          <cell r="C1160" t="str">
            <v>100 Sft</v>
          </cell>
          <cell r="D1160">
            <v>560.25</v>
          </cell>
          <cell r="E1160">
            <v>12537.72</v>
          </cell>
          <cell r="F1160" t="str">
            <v>m2</v>
          </cell>
          <cell r="G1160">
            <v>60.28</v>
          </cell>
          <cell r="H1160">
            <v>1349.06</v>
          </cell>
          <cell r="I1160">
            <v>11.9</v>
          </cell>
          <cell r="J1160">
            <v>0</v>
          </cell>
        </row>
        <row r="1161">
          <cell r="A1161" t="str">
            <v>11-36</v>
          </cell>
          <cell r="B1161" t="str">
            <v>P/F Ceramic Exterior Finish Tiles over 1/2" cement sand mortar 1:1 including curing complete</v>
          </cell>
          <cell r="C1161" t="str">
            <v>100 Sft</v>
          </cell>
          <cell r="D1161">
            <v>6707.44</v>
          </cell>
          <cell r="E1161">
            <v>22010.38</v>
          </cell>
          <cell r="F1161" t="str">
            <v>m2</v>
          </cell>
          <cell r="G1161">
            <v>721.72</v>
          </cell>
          <cell r="H1161">
            <v>2368.3200000000002</v>
          </cell>
          <cell r="I1161" t="str">
            <v>12.16.3</v>
          </cell>
          <cell r="J1161">
            <v>0</v>
          </cell>
        </row>
        <row r="1162">
          <cell r="A1162" t="str">
            <v>11-37-a</v>
          </cell>
          <cell r="B1162" t="str">
            <v>Providing and fixing Chakwal tiles red colour in 1:3 cement mortar complete.</v>
          </cell>
          <cell r="C1162" t="str">
            <v>100 Sft</v>
          </cell>
          <cell r="D1162">
            <v>5353.5</v>
          </cell>
          <cell r="E1162">
            <v>12837.84</v>
          </cell>
          <cell r="F1162" t="str">
            <v>m2</v>
          </cell>
          <cell r="G1162">
            <v>576.04</v>
          </cell>
          <cell r="H1162">
            <v>1381.35</v>
          </cell>
          <cell r="I1162">
            <v>10.8</v>
          </cell>
          <cell r="J1162">
            <v>0</v>
          </cell>
        </row>
        <row r="1163">
          <cell r="A1163" t="str">
            <v>11-37-b</v>
          </cell>
          <cell r="B1163" t="str">
            <v>Providing and fixing Chakwal tiles white colour in 1:3 cement mortar complete.</v>
          </cell>
          <cell r="C1163" t="str">
            <v>100 Sft</v>
          </cell>
          <cell r="D1163">
            <v>5353.5</v>
          </cell>
          <cell r="E1163">
            <v>13749.09</v>
          </cell>
          <cell r="F1163" t="str">
            <v>m2</v>
          </cell>
          <cell r="G1163">
            <v>576.04</v>
          </cell>
          <cell r="H1163">
            <v>1479.4</v>
          </cell>
          <cell r="I1163">
            <v>10.8</v>
          </cell>
          <cell r="J1163">
            <v>0</v>
          </cell>
        </row>
        <row r="1164">
          <cell r="A1164" t="str">
            <v>12-01-a</v>
          </cell>
          <cell r="B1164" t="str">
            <v>Plain wood work sawn, wrought, planed &amp; fixed in position, including nails &amp; screws : Deodar wood</v>
          </cell>
          <cell r="C1164" t="str">
            <v>Cft</v>
          </cell>
          <cell r="D1164">
            <v>1023.27</v>
          </cell>
          <cell r="E1164">
            <v>8060.79</v>
          </cell>
          <cell r="F1164" t="str">
            <v>m3</v>
          </cell>
          <cell r="G1164">
            <v>36136.300000000003</v>
          </cell>
          <cell r="H1164">
            <v>284664.34000000003</v>
          </cell>
          <cell r="I1164">
            <v>12.1</v>
          </cell>
          <cell r="J1164">
            <v>0</v>
          </cell>
        </row>
        <row r="1165">
          <cell r="A1165" t="str">
            <v>12-01-b</v>
          </cell>
          <cell r="B1165" t="str">
            <v>Plain wood work sawn, wrought, planed &amp; fixed in position, including nails &amp; screws : Shisham wood</v>
          </cell>
          <cell r="C1165" t="str">
            <v>Cft</v>
          </cell>
          <cell r="D1165">
            <v>1439.16</v>
          </cell>
          <cell r="E1165">
            <v>6360.15</v>
          </cell>
          <cell r="F1165" t="str">
            <v>m3</v>
          </cell>
          <cell r="G1165">
            <v>50823.43</v>
          </cell>
          <cell r="H1165">
            <v>224606.83</v>
          </cell>
          <cell r="I1165">
            <v>12.1</v>
          </cell>
          <cell r="J1165">
            <v>0</v>
          </cell>
        </row>
        <row r="1166">
          <cell r="A1166" t="str">
            <v>12-02-a</v>
          </cell>
          <cell r="B1166" t="str">
            <v>Plain woodwork for regulation karries or needles etc. complete as per specs : Deodar wood</v>
          </cell>
          <cell r="C1166" t="str">
            <v>Cft</v>
          </cell>
          <cell r="D1166">
            <v>769.29</v>
          </cell>
          <cell r="E1166">
            <v>7755.54</v>
          </cell>
          <cell r="F1166" t="str">
            <v>m3</v>
          </cell>
          <cell r="G1166">
            <v>27167.09</v>
          </cell>
          <cell r="H1166">
            <v>273884.44</v>
          </cell>
          <cell r="I1166">
            <v>12.1</v>
          </cell>
          <cell r="J1166">
            <v>0</v>
          </cell>
        </row>
        <row r="1167">
          <cell r="A1167" t="str">
            <v>12-02-b</v>
          </cell>
          <cell r="B1167" t="str">
            <v>Plain woodwork for regulation karries or needles etc. complete as per specs : Shisham wood</v>
          </cell>
          <cell r="C1167" t="str">
            <v>Cft</v>
          </cell>
          <cell r="D1167">
            <v>1195.01</v>
          </cell>
          <cell r="E1167">
            <v>6064.73</v>
          </cell>
          <cell r="F1167" t="str">
            <v>m3</v>
          </cell>
          <cell r="G1167">
            <v>42201.53</v>
          </cell>
          <cell r="H1167">
            <v>214174.22</v>
          </cell>
          <cell r="I1167">
            <v>12.1</v>
          </cell>
          <cell r="J1167">
            <v>0</v>
          </cell>
        </row>
        <row r="1168">
          <cell r="A1168" t="str">
            <v>12-03-a</v>
          </cell>
          <cell r="B1168" t="str">
            <v>1st class teak wood wrought joinery in doors &amp; windows, panelled or glazed complete : 2" thick</v>
          </cell>
          <cell r="C1168" t="str">
            <v>Sft</v>
          </cell>
          <cell r="D1168">
            <v>377.61</v>
          </cell>
          <cell r="E1168">
            <v>1484.4</v>
          </cell>
          <cell r="F1168" t="str">
            <v>m2</v>
          </cell>
          <cell r="G1168">
            <v>4063.07</v>
          </cell>
          <cell r="H1168">
            <v>15972.18</v>
          </cell>
          <cell r="I1168">
            <v>12.14</v>
          </cell>
          <cell r="J1168">
            <v>0</v>
          </cell>
        </row>
        <row r="1169">
          <cell r="A1169" t="str">
            <v>12-03-b</v>
          </cell>
          <cell r="B1169" t="str">
            <v>1st class teak wood wrought joinery in doors &amp; windows, panelled or glazed complete : 1.75" thick</v>
          </cell>
          <cell r="C1169" t="str">
            <v>Sft</v>
          </cell>
          <cell r="D1169">
            <v>375.79</v>
          </cell>
          <cell r="E1169">
            <v>1402.57</v>
          </cell>
          <cell r="F1169" t="str">
            <v>m2</v>
          </cell>
          <cell r="G1169">
            <v>4043.51</v>
          </cell>
          <cell r="H1169">
            <v>15091.61</v>
          </cell>
          <cell r="I1169">
            <v>12.14</v>
          </cell>
          <cell r="J1169">
            <v>0</v>
          </cell>
        </row>
        <row r="1170">
          <cell r="A1170" t="str">
            <v>12-03-c</v>
          </cell>
          <cell r="B1170" t="str">
            <v>1st class teak wood wrought joinery in doors &amp; windows, panelled or glazed complete : 1.5" thick</v>
          </cell>
          <cell r="C1170" t="str">
            <v>Sft</v>
          </cell>
          <cell r="D1170">
            <v>349.05</v>
          </cell>
          <cell r="E1170">
            <v>1295.3599999999999</v>
          </cell>
          <cell r="F1170" t="str">
            <v>m2</v>
          </cell>
          <cell r="G1170">
            <v>3755.83</v>
          </cell>
          <cell r="H1170">
            <v>13938.07</v>
          </cell>
          <cell r="I1170">
            <v>12.14</v>
          </cell>
          <cell r="J1170">
            <v>0</v>
          </cell>
        </row>
        <row r="1171">
          <cell r="A1171" t="str">
            <v>12-04-a-01</v>
          </cell>
          <cell r="B1171" t="str">
            <v>1st class teak wood wrought joinery Teak wood frame 1.75" thick with wire guaze witho spring/hinge</v>
          </cell>
          <cell r="C1171" t="str">
            <v>Sft</v>
          </cell>
          <cell r="D1171">
            <v>231.45</v>
          </cell>
          <cell r="E1171">
            <v>867.03</v>
          </cell>
          <cell r="F1171" t="str">
            <v>m2</v>
          </cell>
          <cell r="G1171">
            <v>2490.35</v>
          </cell>
          <cell r="H1171">
            <v>9329.2199999999993</v>
          </cell>
          <cell r="I1171">
            <v>12.14</v>
          </cell>
          <cell r="J1171" t="str">
            <v xml:space="preserve">a) This also includes the cost of </v>
          </cell>
        </row>
        <row r="1172">
          <cell r="A1172" t="str">
            <v>12-04-a-02</v>
          </cell>
          <cell r="B1172" t="str">
            <v>1st class teak wood wrought joinery Teak wood frame 1.75" thick with wire guaze witho spring/hinge</v>
          </cell>
          <cell r="C1172" t="str">
            <v>Sft</v>
          </cell>
          <cell r="D1172">
            <v>231.45</v>
          </cell>
          <cell r="E1172">
            <v>888.88</v>
          </cell>
          <cell r="F1172" t="str">
            <v>m2</v>
          </cell>
          <cell r="G1172">
            <v>2490.35</v>
          </cell>
          <cell r="H1172">
            <v>9564.3799999999992</v>
          </cell>
          <cell r="I1172">
            <v>12.14</v>
          </cell>
          <cell r="J1172">
            <v>0</v>
          </cell>
        </row>
        <row r="1173">
          <cell r="A1173" t="str">
            <v>12-04-b-01</v>
          </cell>
          <cell r="B1173" t="str">
            <v>1st Class Teak Wood Wrought Joinery : Teak Wood framing 1.5" thick with wire guaze witho springs</v>
          </cell>
          <cell r="C1173" t="str">
            <v>Sft</v>
          </cell>
          <cell r="D1173">
            <v>229.14</v>
          </cell>
          <cell r="E1173">
            <v>781.12</v>
          </cell>
          <cell r="F1173" t="str">
            <v>m2</v>
          </cell>
          <cell r="G1173">
            <v>2465.5700000000002</v>
          </cell>
          <cell r="H1173">
            <v>8404.82</v>
          </cell>
          <cell r="I1173" t="str">
            <v xml:space="preserve">12.11 , </v>
          </cell>
          <cell r="J1173">
            <v>0</v>
          </cell>
        </row>
        <row r="1174">
          <cell r="A1174" t="str">
            <v>12-04-b-02</v>
          </cell>
          <cell r="B1174" t="str">
            <v>1st Class Teak Wood wrought joinery : Teak Wood framing 1.5" thick with wire guaze with springs</v>
          </cell>
          <cell r="C1174" t="str">
            <v>Sft</v>
          </cell>
          <cell r="D1174">
            <v>229.14</v>
          </cell>
          <cell r="E1174">
            <v>804.82</v>
          </cell>
          <cell r="F1174" t="str">
            <v>m2</v>
          </cell>
          <cell r="G1174">
            <v>2465.5700000000002</v>
          </cell>
          <cell r="H1174">
            <v>8659.86</v>
          </cell>
          <cell r="I1174" t="str">
            <v xml:space="preserve">12.11 , </v>
          </cell>
          <cell r="J1174">
            <v>0</v>
          </cell>
        </row>
        <row r="1175">
          <cell r="A1175" t="str">
            <v>12-04-c</v>
          </cell>
          <cell r="B1175" t="str">
            <v>1st class teak wood wrought joinery GI wire guaze 22 SWG, fixed to chowkat</v>
          </cell>
          <cell r="C1175" t="str">
            <v>Sft</v>
          </cell>
          <cell r="D1175">
            <v>80.099999999999994</v>
          </cell>
          <cell r="E1175">
            <v>365.97</v>
          </cell>
          <cell r="F1175" t="str">
            <v>m2</v>
          </cell>
          <cell r="G1175">
            <v>861.91</v>
          </cell>
          <cell r="H1175">
            <v>3937.85</v>
          </cell>
          <cell r="I1175" t="str">
            <v xml:space="preserve">12.11 , </v>
          </cell>
          <cell r="J1175">
            <v>0</v>
          </cell>
        </row>
        <row r="1176">
          <cell r="A1176" t="str">
            <v>12-04-d</v>
          </cell>
          <cell r="B1176" t="str">
            <v>1st class teak wood wrought joinery GI wire guaze 22 SWG, fixed on teak wood frame</v>
          </cell>
          <cell r="C1176" t="str">
            <v>Sft</v>
          </cell>
          <cell r="D1176">
            <v>129.22999999999999</v>
          </cell>
          <cell r="E1176">
            <v>674.27</v>
          </cell>
          <cell r="F1176" t="str">
            <v>m2</v>
          </cell>
          <cell r="G1176">
            <v>1390.53</v>
          </cell>
          <cell r="H1176">
            <v>7255.09</v>
          </cell>
          <cell r="I1176" t="str">
            <v xml:space="preserve">12.11 , </v>
          </cell>
          <cell r="J1176">
            <v>0</v>
          </cell>
        </row>
        <row r="1177">
          <cell r="A1177" t="str">
            <v>12-05-a</v>
          </cell>
          <cell r="B1177" t="str">
            <v>P/F of 1-3/4" thick teak wood joinery readymade brazillian door fully painted both sides facing complete in all respects</v>
          </cell>
          <cell r="C1177" t="str">
            <v>Sft</v>
          </cell>
          <cell r="D1177">
            <v>128.86000000000001</v>
          </cell>
          <cell r="E1177">
            <v>816.18</v>
          </cell>
          <cell r="F1177" t="str">
            <v>m2</v>
          </cell>
          <cell r="G1177">
            <v>1386.51</v>
          </cell>
          <cell r="H1177">
            <v>8782.1299999999992</v>
          </cell>
          <cell r="I1177" t="str">
            <v xml:space="preserve">12.3 , </v>
          </cell>
          <cell r="J1177">
            <v>0</v>
          </cell>
        </row>
        <row r="1178">
          <cell r="A1178" t="str">
            <v>12-05-b</v>
          </cell>
          <cell r="B1178" t="str">
            <v>P/F of 1-1/2'' thick teak wood joinery readymade brazillian door fully painted both sides facing complete in all respects</v>
          </cell>
          <cell r="C1178" t="str">
            <v>Sft</v>
          </cell>
          <cell r="D1178">
            <v>128.86000000000001</v>
          </cell>
          <cell r="E1178">
            <v>767.63</v>
          </cell>
          <cell r="F1178" t="str">
            <v>m2</v>
          </cell>
          <cell r="G1178">
            <v>1386.51</v>
          </cell>
          <cell r="H1178">
            <v>8259.7199999999993</v>
          </cell>
          <cell r="I1178" t="str">
            <v xml:space="preserve">12.3 , </v>
          </cell>
          <cell r="J1178">
            <v>0</v>
          </cell>
        </row>
        <row r="1179">
          <cell r="A1179" t="str">
            <v>12-06</v>
          </cell>
          <cell r="B1179" t="str">
            <v>Provide &amp; fix exp. metal 1/2"-3/4" mesh, 16 guage fixed to chowkat, with 1" teak wood cover strips</v>
          </cell>
          <cell r="C1179" t="str">
            <v>Sft</v>
          </cell>
          <cell r="D1179">
            <v>79.13</v>
          </cell>
          <cell r="E1179">
            <v>272.32</v>
          </cell>
          <cell r="F1179" t="str">
            <v>m2</v>
          </cell>
          <cell r="G1179">
            <v>851.46</v>
          </cell>
          <cell r="H1179">
            <v>2930.17</v>
          </cell>
          <cell r="I1179" t="str">
            <v>12.2.1.21</v>
          </cell>
          <cell r="J1179">
            <v>0</v>
          </cell>
        </row>
        <row r="1180">
          <cell r="A1180" t="str">
            <v>12-07</v>
          </cell>
          <cell r="B1180" t="str">
            <v>Provide &amp; fix expanded metal 1/2" to 3/4", 16 guage fixed to chowkat with 1" teak wood cover moulding</v>
          </cell>
          <cell r="C1180" t="str">
            <v>Sft</v>
          </cell>
          <cell r="D1180">
            <v>79.13</v>
          </cell>
          <cell r="E1180">
            <v>272.32</v>
          </cell>
          <cell r="F1180" t="str">
            <v>m2</v>
          </cell>
          <cell r="G1180">
            <v>851.46</v>
          </cell>
          <cell r="H1180">
            <v>2930.17</v>
          </cell>
          <cell r="I1180" t="str">
            <v>12.2.1.21</v>
          </cell>
          <cell r="J1180">
            <v>0</v>
          </cell>
        </row>
        <row r="1181">
          <cell r="A1181" t="str">
            <v>12-08-a</v>
          </cell>
          <cell r="B1181" t="str">
            <v>First class deodar wood wrought joinery in doors and windows etc. complete : 2" thick</v>
          </cell>
          <cell r="C1181" t="str">
            <v>Sft</v>
          </cell>
          <cell r="D1181">
            <v>229.58</v>
          </cell>
          <cell r="E1181">
            <v>1842.98</v>
          </cell>
          <cell r="F1181" t="str">
            <v>m2</v>
          </cell>
          <cell r="G1181">
            <v>2470.2600000000002</v>
          </cell>
          <cell r="H1181">
            <v>19830.41</v>
          </cell>
          <cell r="I1181">
            <v>12.14</v>
          </cell>
          <cell r="J1181">
            <v>0</v>
          </cell>
        </row>
        <row r="1182">
          <cell r="A1182" t="str">
            <v>12-08-b</v>
          </cell>
          <cell r="B1182" t="str">
            <v>First class deodar wood wrought joinery in doors and windows etc. complete : 1-3/4" thick</v>
          </cell>
          <cell r="C1182" t="str">
            <v>Sft</v>
          </cell>
          <cell r="D1182">
            <v>201.19</v>
          </cell>
          <cell r="E1182">
            <v>1597.71</v>
          </cell>
          <cell r="F1182" t="str">
            <v>m2</v>
          </cell>
          <cell r="G1182">
            <v>2164.83</v>
          </cell>
          <cell r="H1182">
            <v>17191.38</v>
          </cell>
          <cell r="I1182">
            <v>12.14</v>
          </cell>
          <cell r="J1182">
            <v>0</v>
          </cell>
        </row>
        <row r="1183">
          <cell r="A1183" t="str">
            <v>12-08-c</v>
          </cell>
          <cell r="B1183" t="str">
            <v>First class deodar wood wrought joinery in doors and windows etc. complete : 1.5" thick</v>
          </cell>
          <cell r="C1183" t="str">
            <v>Sft</v>
          </cell>
          <cell r="D1183">
            <v>186.25</v>
          </cell>
          <cell r="E1183">
            <v>1535.21</v>
          </cell>
          <cell r="F1183" t="str">
            <v>m2</v>
          </cell>
          <cell r="G1183">
            <v>2004.07</v>
          </cell>
          <cell r="H1183">
            <v>16518.86</v>
          </cell>
          <cell r="I1183">
            <v>12.14</v>
          </cell>
          <cell r="J1183">
            <v>0</v>
          </cell>
        </row>
        <row r="1184">
          <cell r="A1184" t="str">
            <v>12-10-a</v>
          </cell>
          <cell r="B1184" t="str">
            <v>Deodar wood framed, braced &amp; battened doors &amp; windows : 2.25" thick, 1.25" battens &amp; 1" planks</v>
          </cell>
          <cell r="C1184" t="str">
            <v>Sft</v>
          </cell>
          <cell r="D1184">
            <v>268.3</v>
          </cell>
          <cell r="E1184">
            <v>1859.33</v>
          </cell>
          <cell r="F1184" t="str">
            <v>m2</v>
          </cell>
          <cell r="G1184">
            <v>2886.88</v>
          </cell>
          <cell r="H1184">
            <v>20006.38</v>
          </cell>
          <cell r="I1184">
            <v>12.4</v>
          </cell>
          <cell r="J1184">
            <v>0</v>
          </cell>
        </row>
        <row r="1185">
          <cell r="A1185" t="str">
            <v>12-10-b</v>
          </cell>
          <cell r="B1185" t="str">
            <v>Deodar wood framed, braced &amp; battened doors &amp; windows : 1.75" thick, 1" battens &amp; 3/4" planks</v>
          </cell>
          <cell r="C1185" t="str">
            <v>Sft</v>
          </cell>
          <cell r="D1185">
            <v>205.99</v>
          </cell>
          <cell r="E1185">
            <v>1518.72</v>
          </cell>
          <cell r="F1185" t="str">
            <v>m2</v>
          </cell>
          <cell r="G1185">
            <v>2216.4</v>
          </cell>
          <cell r="H1185">
            <v>16341.48</v>
          </cell>
          <cell r="I1185">
            <v>12.4</v>
          </cell>
          <cell r="J1185">
            <v>0</v>
          </cell>
        </row>
        <row r="1186">
          <cell r="A1186" t="str">
            <v>12-11</v>
          </cell>
          <cell r="B1186" t="str">
            <v>1" thick battened door and windows fitted in position, complete with iron fittings</v>
          </cell>
          <cell r="C1186" t="str">
            <v>Sft</v>
          </cell>
          <cell r="D1186">
            <v>155.81</v>
          </cell>
          <cell r="E1186">
            <v>1130.57</v>
          </cell>
          <cell r="F1186" t="str">
            <v>m2</v>
          </cell>
          <cell r="G1186">
            <v>1676.53</v>
          </cell>
          <cell r="H1186">
            <v>12164.9</v>
          </cell>
          <cell r="I1186">
            <v>12.4</v>
          </cell>
          <cell r="J1186">
            <v>0</v>
          </cell>
        </row>
        <row r="1187">
          <cell r="A1187" t="str">
            <v>12-12</v>
          </cell>
          <cell r="B1187" t="str">
            <v>Deodar wood battened ledged &amp; braced doors &amp; windows 2.25" thick complete</v>
          </cell>
          <cell r="C1187" t="str">
            <v>Sft</v>
          </cell>
          <cell r="D1187">
            <v>231.94</v>
          </cell>
          <cell r="E1187">
            <v>1860.54</v>
          </cell>
          <cell r="F1187" t="str">
            <v>m2</v>
          </cell>
          <cell r="G1187">
            <v>2495.71</v>
          </cell>
          <cell r="H1187">
            <v>20019.419999999998</v>
          </cell>
          <cell r="I1187">
            <v>12.4</v>
          </cell>
          <cell r="J1187">
            <v>0</v>
          </cell>
        </row>
        <row r="1188">
          <cell r="A1188" t="str">
            <v>12-13-a</v>
          </cell>
          <cell r="B1188" t="str">
            <v>Deodar wood doors framed with braces &amp; 22 SWG GI sheet facing on one side complete</v>
          </cell>
          <cell r="C1188" t="str">
            <v>Sft</v>
          </cell>
          <cell r="D1188">
            <v>100.66</v>
          </cell>
          <cell r="E1188">
            <v>875.34</v>
          </cell>
          <cell r="F1188" t="str">
            <v>m2</v>
          </cell>
          <cell r="G1188">
            <v>1083.08</v>
          </cell>
          <cell r="H1188">
            <v>9418.69</v>
          </cell>
          <cell r="I1188">
            <v>12.4</v>
          </cell>
          <cell r="J1188">
            <v>0</v>
          </cell>
        </row>
        <row r="1189">
          <cell r="A1189" t="str">
            <v>12-13-b</v>
          </cell>
          <cell r="B1189" t="str">
            <v>Deodar wood doors framed with braces &amp; 22 SWG GI sheet facing on both sides complete</v>
          </cell>
          <cell r="C1189" t="str">
            <v>Sft</v>
          </cell>
          <cell r="D1189">
            <v>100.66</v>
          </cell>
          <cell r="E1189">
            <v>970.75</v>
          </cell>
          <cell r="F1189" t="str">
            <v>m2</v>
          </cell>
          <cell r="G1189">
            <v>1083.08</v>
          </cell>
          <cell r="H1189">
            <v>10445.290000000001</v>
          </cell>
          <cell r="I1189">
            <v>12.4</v>
          </cell>
          <cell r="J1189">
            <v>0</v>
          </cell>
        </row>
        <row r="1190">
          <cell r="A1190" t="str">
            <v>12-14-a</v>
          </cell>
          <cell r="B1190" t="str">
            <v>Partal wood doors framed with braces &amp; 22 SWG GI sheet facing on one side complete</v>
          </cell>
          <cell r="C1190" t="str">
            <v>Sft</v>
          </cell>
          <cell r="D1190">
            <v>100.66</v>
          </cell>
          <cell r="E1190">
            <v>423.41</v>
          </cell>
          <cell r="F1190" t="str">
            <v>m2</v>
          </cell>
          <cell r="G1190">
            <v>1083.08</v>
          </cell>
          <cell r="H1190">
            <v>4555.91</v>
          </cell>
          <cell r="I1190">
            <v>12.4</v>
          </cell>
          <cell r="J1190">
            <v>0</v>
          </cell>
        </row>
        <row r="1191">
          <cell r="A1191" t="str">
            <v>12-14-b</v>
          </cell>
          <cell r="B1191" t="str">
            <v>Partal wood doors framed with braces &amp; 22 SWG GI sheet facing on both sides complete</v>
          </cell>
          <cell r="C1191" t="str">
            <v>Sft</v>
          </cell>
          <cell r="D1191">
            <v>100.66</v>
          </cell>
          <cell r="E1191">
            <v>520.54999999999995</v>
          </cell>
          <cell r="F1191" t="str">
            <v>m2</v>
          </cell>
          <cell r="G1191">
            <v>1083.08</v>
          </cell>
          <cell r="H1191">
            <v>5601.08</v>
          </cell>
          <cell r="I1191">
            <v>12.4</v>
          </cell>
          <cell r="J1191">
            <v>0</v>
          </cell>
        </row>
        <row r="1192">
          <cell r="A1192" t="str">
            <v>12-15</v>
          </cell>
          <cell r="B1192" t="str">
            <v>Supply &amp; fixing of First class deodar wood shutters 2'' thick fully glazed with 5mm glass of approved quality and approved brass hinges, tower bolts, deodar wood beading complete in all respect</v>
          </cell>
          <cell r="C1192" t="str">
            <v>Sft</v>
          </cell>
          <cell r="D1192">
            <v>150.03</v>
          </cell>
          <cell r="E1192">
            <v>750.9</v>
          </cell>
          <cell r="F1192" t="str">
            <v>m2</v>
          </cell>
          <cell r="G1192">
            <v>1614.38</v>
          </cell>
          <cell r="H1192">
            <v>8079.74</v>
          </cell>
          <cell r="I1192">
            <v>12.12</v>
          </cell>
          <cell r="J1192">
            <v>0</v>
          </cell>
        </row>
        <row r="1193">
          <cell r="A1193" t="str">
            <v>12-16</v>
          </cell>
          <cell r="B1193" t="str">
            <v>Provding and fixing of Duca engineered door 2" thick made of partal soft wood, MDF and solid mohagany wood including chowkat, architrave, all required fittings i.e. hinges, handles, locks bolts and including mohagany polish complete in all respects.</v>
          </cell>
          <cell r="C1193" t="str">
            <v>SFT</v>
          </cell>
          <cell r="D1193">
            <v>75.94</v>
          </cell>
          <cell r="E1193">
            <v>839.8</v>
          </cell>
          <cell r="F1193" t="str">
            <v>m2</v>
          </cell>
          <cell r="G1193">
            <v>817.17</v>
          </cell>
          <cell r="H1193">
            <v>9036.2199999999993</v>
          </cell>
          <cell r="I1193" t="str">
            <v xml:space="preserve">12.1 , </v>
          </cell>
          <cell r="J1193">
            <v>0</v>
          </cell>
        </row>
        <row r="1194">
          <cell r="A1194" t="str">
            <v>12-17-a-01</v>
          </cell>
          <cell r="B1194" t="str">
            <v>First class deodar wood wrought joinery work Deodar wood frame 1-3/4" thick with wire guaze without springs</v>
          </cell>
          <cell r="C1194" t="str">
            <v>Sft</v>
          </cell>
          <cell r="D1194">
            <v>104.77</v>
          </cell>
          <cell r="E1194">
            <v>756.58</v>
          </cell>
          <cell r="F1194" t="str">
            <v>m2</v>
          </cell>
          <cell r="G1194">
            <v>1127.29</v>
          </cell>
          <cell r="H1194">
            <v>8140.77</v>
          </cell>
          <cell r="I1194">
            <v>12.14</v>
          </cell>
          <cell r="J1194">
            <v>0</v>
          </cell>
        </row>
        <row r="1195">
          <cell r="A1195" t="str">
            <v>12-17-a-02</v>
          </cell>
          <cell r="B1195" t="str">
            <v>First class deodar wood wrought joinery work Deodar wood frame 13/4" thick with wire guaze with springs</v>
          </cell>
          <cell r="C1195" t="str">
            <v>Sft</v>
          </cell>
          <cell r="D1195">
            <v>105.33</v>
          </cell>
          <cell r="E1195">
            <v>776.78</v>
          </cell>
          <cell r="F1195" t="str">
            <v>m2</v>
          </cell>
          <cell r="G1195">
            <v>1133.3900000000001</v>
          </cell>
          <cell r="H1195">
            <v>8358.11</v>
          </cell>
          <cell r="I1195">
            <v>12.14</v>
          </cell>
          <cell r="J1195">
            <v>0</v>
          </cell>
        </row>
        <row r="1196">
          <cell r="A1196" t="str">
            <v>12-17-b-01</v>
          </cell>
          <cell r="B1196" t="str">
            <v>First class deodar wood wrought joinery work Deodar wood frame 1.5" thick with wire guaze without springs</v>
          </cell>
          <cell r="C1196" t="str">
            <v>Sft</v>
          </cell>
          <cell r="D1196">
            <v>105.33</v>
          </cell>
          <cell r="E1196">
            <v>712.8</v>
          </cell>
          <cell r="F1196" t="str">
            <v>m2</v>
          </cell>
          <cell r="G1196">
            <v>1133.3900000000001</v>
          </cell>
          <cell r="H1196">
            <v>7669.69</v>
          </cell>
          <cell r="I1196">
            <v>12.14</v>
          </cell>
          <cell r="J1196">
            <v>0</v>
          </cell>
        </row>
        <row r="1197">
          <cell r="A1197" t="str">
            <v>12-17-b-02</v>
          </cell>
          <cell r="B1197" t="str">
            <v>First class deodar wood wrought joinery work Deodar wood frame 1" thick with wire guaze with springs</v>
          </cell>
          <cell r="C1197" t="str">
            <v>Sft</v>
          </cell>
          <cell r="D1197">
            <v>86.45</v>
          </cell>
          <cell r="E1197">
            <v>748.05</v>
          </cell>
          <cell r="F1197" t="str">
            <v>m2</v>
          </cell>
          <cell r="G1197">
            <v>930.17</v>
          </cell>
          <cell r="H1197">
            <v>8048.99</v>
          </cell>
          <cell r="I1197">
            <v>12.14</v>
          </cell>
          <cell r="J1197">
            <v>0</v>
          </cell>
        </row>
        <row r="1198">
          <cell r="A1198" t="str">
            <v>12-17-c</v>
          </cell>
          <cell r="B1198" t="str">
            <v>First class deodar wood wrought joinery work GI522wire guaze fixed to chowkat with 3/4" strip</v>
          </cell>
          <cell r="C1198" t="str">
            <v>Sft</v>
          </cell>
          <cell r="D1198">
            <v>118.46</v>
          </cell>
          <cell r="E1198">
            <v>722.69</v>
          </cell>
          <cell r="F1198" t="str">
            <v>m2</v>
          </cell>
          <cell r="G1198">
            <v>1274.6500000000001</v>
          </cell>
          <cell r="H1198">
            <v>7776.18</v>
          </cell>
          <cell r="I1198" t="str">
            <v xml:space="preserve">12.11 , </v>
          </cell>
          <cell r="J1198">
            <v>0</v>
          </cell>
        </row>
        <row r="1199">
          <cell r="A1199" t="str">
            <v>12-17-d</v>
          </cell>
          <cell r="B1199" t="str">
            <v>First class deodar wood wrought joinery work GI522wire guaze fixed to chowkat with 1/2" strip</v>
          </cell>
          <cell r="C1199" t="str">
            <v>Sft</v>
          </cell>
          <cell r="D1199">
            <v>79.13</v>
          </cell>
          <cell r="E1199">
            <v>367.04</v>
          </cell>
          <cell r="F1199" t="str">
            <v>m2</v>
          </cell>
          <cell r="G1199">
            <v>851.46</v>
          </cell>
          <cell r="H1199">
            <v>3949.37</v>
          </cell>
          <cell r="I1199" t="str">
            <v xml:space="preserve">12.11 , </v>
          </cell>
          <cell r="J1199">
            <v>0</v>
          </cell>
        </row>
        <row r="1200">
          <cell r="A1200" t="str">
            <v>12-18</v>
          </cell>
          <cell r="B1200" t="str">
            <v>Making and fixing trellis doors &amp; windows of deodar wood complete.</v>
          </cell>
          <cell r="C1200" t="str">
            <v>Sft</v>
          </cell>
          <cell r="D1200">
            <v>169.44</v>
          </cell>
          <cell r="E1200">
            <v>970.37</v>
          </cell>
          <cell r="F1200" t="str">
            <v>m2</v>
          </cell>
          <cell r="G1200">
            <v>1823.22</v>
          </cell>
          <cell r="H1200">
            <v>10441.15</v>
          </cell>
          <cell r="I1200">
            <v>12.29</v>
          </cell>
          <cell r="J1200">
            <v>0</v>
          </cell>
        </row>
        <row r="1201">
          <cell r="A1201" t="str">
            <v>12-19-a</v>
          </cell>
          <cell r="B1201" t="str">
            <v>Provide &amp; fix MS chowkat of doors, windows etc522MS angle iron 1.5"x1.5"x1/4" welded with MS flat</v>
          </cell>
          <cell r="C1201" t="str">
            <v>Rft</v>
          </cell>
          <cell r="D1201">
            <v>123.84</v>
          </cell>
          <cell r="E1201">
            <v>352.52</v>
          </cell>
          <cell r="F1201" t="str">
            <v>m</v>
          </cell>
          <cell r="G1201">
            <v>406.3</v>
          </cell>
          <cell r="H1201">
            <v>1156.55</v>
          </cell>
          <cell r="I1201" t="str">
            <v xml:space="preserve">12.2 , </v>
          </cell>
          <cell r="J1201">
            <v>0</v>
          </cell>
        </row>
        <row r="1202">
          <cell r="A1202" t="str">
            <v>12-19-b</v>
          </cell>
          <cell r="B1202" t="str">
            <v>Provide &amp; fix MS chowkat of doors, windows etc522MS tee iron 1.5"x 1.5"x 1/4" welded with MS flat</v>
          </cell>
          <cell r="C1202" t="str">
            <v>Rft</v>
          </cell>
          <cell r="D1202">
            <v>123.84</v>
          </cell>
          <cell r="E1202">
            <v>287.61</v>
          </cell>
          <cell r="F1202" t="str">
            <v>m</v>
          </cell>
          <cell r="G1202">
            <v>406.3</v>
          </cell>
          <cell r="H1202">
            <v>943.61</v>
          </cell>
          <cell r="I1202" t="str">
            <v xml:space="preserve">12.2 , </v>
          </cell>
          <cell r="J1202">
            <v>0</v>
          </cell>
        </row>
        <row r="1203">
          <cell r="A1203" t="str">
            <v>12-20</v>
          </cell>
          <cell r="B1203" t="str">
            <v>Extra for providing &amp; fixing iron double spring hinges with brass fittings including finger plate etc</v>
          </cell>
          <cell r="C1203" t="str">
            <v>Sft</v>
          </cell>
          <cell r="D1203">
            <v>54.82</v>
          </cell>
          <cell r="E1203">
            <v>226.15</v>
          </cell>
          <cell r="F1203" t="str">
            <v>m2</v>
          </cell>
          <cell r="G1203">
            <v>589.83000000000004</v>
          </cell>
          <cell r="H1203">
            <v>2433.34</v>
          </cell>
          <cell r="I1203">
            <v>0</v>
          </cell>
          <cell r="J1203">
            <v>0</v>
          </cell>
        </row>
        <row r="1204">
          <cell r="A1204" t="str">
            <v>12-21-a</v>
          </cell>
          <cell r="B1204" t="str">
            <v>P/F brass spring hinges to wire gauzed door.</v>
          </cell>
          <cell r="C1204" t="str">
            <v>Each</v>
          </cell>
          <cell r="D1204">
            <v>115.16</v>
          </cell>
          <cell r="E1204">
            <v>382.71</v>
          </cell>
          <cell r="F1204" t="str">
            <v>Each</v>
          </cell>
          <cell r="G1204">
            <v>115.16</v>
          </cell>
          <cell r="H1204">
            <v>382.71</v>
          </cell>
          <cell r="I1204" t="str">
            <v xml:space="preserve">12.8.2.2 , </v>
          </cell>
          <cell r="J1204">
            <v>0</v>
          </cell>
        </row>
        <row r="1205">
          <cell r="A1205" t="str">
            <v>12-21-b</v>
          </cell>
          <cell r="B1205" t="str">
            <v>P/F hydraulic Door Closer (Best Quality)</v>
          </cell>
          <cell r="C1205" t="str">
            <v>Each</v>
          </cell>
          <cell r="D1205">
            <v>354.83</v>
          </cell>
          <cell r="E1205">
            <v>1557.68</v>
          </cell>
          <cell r="F1205" t="str">
            <v>Each</v>
          </cell>
          <cell r="G1205">
            <v>354.83</v>
          </cell>
          <cell r="H1205">
            <v>1557.68</v>
          </cell>
          <cell r="I1205">
            <v>12.17</v>
          </cell>
          <cell r="J1205">
            <v>0</v>
          </cell>
        </row>
        <row r="1206">
          <cell r="A1206" t="str">
            <v>12-22-a-01</v>
          </cell>
          <cell r="B1206" t="str">
            <v>Providing and fixing sliding bolt to doors Iron sliding bolts : 10" long</v>
          </cell>
          <cell r="C1206" t="str">
            <v>Each</v>
          </cell>
          <cell r="D1206">
            <v>113.92</v>
          </cell>
          <cell r="E1206">
            <v>285.76</v>
          </cell>
          <cell r="F1206" t="str">
            <v>Each</v>
          </cell>
          <cell r="G1206">
            <v>113.92</v>
          </cell>
          <cell r="H1206">
            <v>285.76</v>
          </cell>
          <cell r="I1206" t="str">
            <v>12.19.9</v>
          </cell>
          <cell r="J1206">
            <v>0</v>
          </cell>
        </row>
        <row r="1207">
          <cell r="A1207" t="str">
            <v>12-22-a-02</v>
          </cell>
          <cell r="B1207" t="str">
            <v>Providing and fixing sliding bolt to doors Iron sliding bolts : 12" long</v>
          </cell>
          <cell r="C1207" t="str">
            <v>Each</v>
          </cell>
          <cell r="D1207">
            <v>113.92</v>
          </cell>
          <cell r="E1207">
            <v>540.13</v>
          </cell>
          <cell r="F1207" t="str">
            <v>Each</v>
          </cell>
          <cell r="G1207">
            <v>113.92</v>
          </cell>
          <cell r="H1207">
            <v>540.13</v>
          </cell>
          <cell r="I1207" t="str">
            <v>12.19.9</v>
          </cell>
          <cell r="J1207">
            <v>0</v>
          </cell>
        </row>
        <row r="1208">
          <cell r="A1208" t="str">
            <v>12-22-b-01</v>
          </cell>
          <cell r="B1208" t="str">
            <v>Providing and fixing sliding bolt to doors CP sliding bolts : 10" long</v>
          </cell>
          <cell r="C1208" t="str">
            <v>Each</v>
          </cell>
          <cell r="D1208">
            <v>113.92</v>
          </cell>
          <cell r="E1208">
            <v>472.14</v>
          </cell>
          <cell r="F1208" t="str">
            <v>Each</v>
          </cell>
          <cell r="G1208">
            <v>113.92</v>
          </cell>
          <cell r="H1208">
            <v>472.14</v>
          </cell>
          <cell r="I1208" t="str">
            <v>12.19.9</v>
          </cell>
          <cell r="J1208">
            <v>0</v>
          </cell>
        </row>
        <row r="1209">
          <cell r="A1209" t="str">
            <v>12-22-b-02</v>
          </cell>
          <cell r="B1209" t="str">
            <v>Providing and fixing sliding bolt to doors CP sliding bolts : 12" long</v>
          </cell>
          <cell r="C1209" t="str">
            <v>Each</v>
          </cell>
          <cell r="D1209">
            <v>113.92</v>
          </cell>
          <cell r="E1209">
            <v>541.39</v>
          </cell>
          <cell r="F1209" t="str">
            <v>Each</v>
          </cell>
          <cell r="G1209">
            <v>113.92</v>
          </cell>
          <cell r="H1209">
            <v>541.39</v>
          </cell>
          <cell r="I1209" t="str">
            <v>12.19.9</v>
          </cell>
          <cell r="J1209">
            <v>0</v>
          </cell>
        </row>
        <row r="1210">
          <cell r="A1210" t="str">
            <v>12-22-c-01</v>
          </cell>
          <cell r="B1210" t="str">
            <v>Providing and fixing sliding bolt to doors Brass sliding bolts : 10" long</v>
          </cell>
          <cell r="C1210" t="str">
            <v>Each</v>
          </cell>
          <cell r="D1210">
            <v>113.92</v>
          </cell>
          <cell r="E1210">
            <v>1475.73</v>
          </cell>
          <cell r="F1210" t="str">
            <v>Each</v>
          </cell>
          <cell r="G1210">
            <v>113.92</v>
          </cell>
          <cell r="H1210">
            <v>1475.73</v>
          </cell>
          <cell r="I1210" t="str">
            <v>12.19.9</v>
          </cell>
          <cell r="J1210">
            <v>0</v>
          </cell>
        </row>
        <row r="1211">
          <cell r="A1211" t="str">
            <v>12-22-c-02</v>
          </cell>
          <cell r="B1211" t="str">
            <v>Providing and fixing sliding bolt to doors Brass sliding bolts : 12" long</v>
          </cell>
          <cell r="C1211" t="str">
            <v>Each</v>
          </cell>
          <cell r="D1211">
            <v>113.92</v>
          </cell>
          <cell r="E1211">
            <v>1621.53</v>
          </cell>
          <cell r="F1211" t="str">
            <v>Each</v>
          </cell>
          <cell r="G1211">
            <v>113.92</v>
          </cell>
          <cell r="H1211">
            <v>1621.53</v>
          </cell>
          <cell r="I1211" t="str">
            <v>12.19.9</v>
          </cell>
          <cell r="J1211">
            <v>0</v>
          </cell>
        </row>
        <row r="1212">
          <cell r="A1212" t="str">
            <v>12-23-a</v>
          </cell>
          <cell r="B1212" t="str">
            <v>Extra for brass fittings to doors &amp; windows Deodar panelled, panelled+glazed or fully glazed</v>
          </cell>
          <cell r="C1212" t="str">
            <v>Sft</v>
          </cell>
          <cell r="D1212">
            <v>2.2999999999999998</v>
          </cell>
          <cell r="E1212">
            <v>15.84</v>
          </cell>
          <cell r="F1212" t="str">
            <v>m2</v>
          </cell>
          <cell r="G1212">
            <v>24.78</v>
          </cell>
          <cell r="H1212">
            <v>170.42</v>
          </cell>
          <cell r="I1212">
            <v>0</v>
          </cell>
          <cell r="J1212">
            <v>0</v>
          </cell>
        </row>
        <row r="1213">
          <cell r="A1213" t="str">
            <v>12-23-b</v>
          </cell>
          <cell r="B1213" t="str">
            <v>Extra for brass fittings to doors &amp; windows Deodar wood wire guazed shutters</v>
          </cell>
          <cell r="C1213" t="str">
            <v>Sft</v>
          </cell>
          <cell r="D1213">
            <v>2.76</v>
          </cell>
          <cell r="E1213">
            <v>16.16</v>
          </cell>
          <cell r="F1213" t="str">
            <v>m2</v>
          </cell>
          <cell r="G1213">
            <v>29.74</v>
          </cell>
          <cell r="H1213">
            <v>173.83</v>
          </cell>
          <cell r="I1213">
            <v>0</v>
          </cell>
          <cell r="J1213">
            <v>0</v>
          </cell>
        </row>
        <row r="1214">
          <cell r="A1214" t="str">
            <v>12-24-a-01</v>
          </cell>
          <cell r="B1214" t="str">
            <v>Extra for providing/fixing approved quality Rim locks : Imported</v>
          </cell>
          <cell r="C1214" t="str">
            <v>Each</v>
          </cell>
          <cell r="D1214">
            <v>501.11</v>
          </cell>
          <cell r="E1214">
            <v>2092.7600000000002</v>
          </cell>
          <cell r="F1214" t="str">
            <v>Each</v>
          </cell>
          <cell r="G1214">
            <v>501.11</v>
          </cell>
          <cell r="H1214">
            <v>2092.7600000000002</v>
          </cell>
          <cell r="I1214">
            <v>0</v>
          </cell>
          <cell r="J1214">
            <v>0</v>
          </cell>
        </row>
        <row r="1215">
          <cell r="A1215" t="str">
            <v>12-24-a-02</v>
          </cell>
          <cell r="B1215" t="str">
            <v>Extra for providing/fixing approved quality Rim locks : Local</v>
          </cell>
          <cell r="C1215" t="str">
            <v>Each</v>
          </cell>
          <cell r="D1215">
            <v>501.11</v>
          </cell>
          <cell r="E1215">
            <v>1339.46</v>
          </cell>
          <cell r="F1215" t="str">
            <v>Each</v>
          </cell>
          <cell r="G1215">
            <v>501.11</v>
          </cell>
          <cell r="H1215">
            <v>1339.46</v>
          </cell>
          <cell r="I1215">
            <v>0</v>
          </cell>
          <cell r="J1215">
            <v>0</v>
          </cell>
        </row>
        <row r="1216">
          <cell r="A1216" t="str">
            <v>12-24-b-01</v>
          </cell>
          <cell r="B1216" t="str">
            <v>Extra for providing/fixing approved quality Rim locks : Imported</v>
          </cell>
          <cell r="C1216" t="str">
            <v>Each</v>
          </cell>
          <cell r="D1216">
            <v>349.16</v>
          </cell>
          <cell r="E1216">
            <v>908.06</v>
          </cell>
          <cell r="F1216" t="str">
            <v>Each</v>
          </cell>
          <cell r="G1216">
            <v>349.16</v>
          </cell>
          <cell r="H1216">
            <v>908.06</v>
          </cell>
          <cell r="I1216">
            <v>0</v>
          </cell>
          <cell r="J1216">
            <v>0</v>
          </cell>
        </row>
        <row r="1217">
          <cell r="A1217" t="str">
            <v>12-24-b-02</v>
          </cell>
          <cell r="B1217" t="str">
            <v>Extra for providing/fixing approved quality Rim locks : Local</v>
          </cell>
          <cell r="C1217" t="str">
            <v>Each</v>
          </cell>
          <cell r="D1217">
            <v>349.16</v>
          </cell>
          <cell r="E1217">
            <v>639.54999999999995</v>
          </cell>
          <cell r="F1217" t="str">
            <v>Each</v>
          </cell>
          <cell r="G1217">
            <v>349.16</v>
          </cell>
          <cell r="H1217">
            <v>639.54999999999995</v>
          </cell>
          <cell r="I1217">
            <v>0</v>
          </cell>
          <cell r="J1217">
            <v>0</v>
          </cell>
        </row>
        <row r="1218">
          <cell r="A1218" t="str">
            <v>12-25-a</v>
          </cell>
          <cell r="B1218" t="str">
            <v>Provide &amp; fix exp. metal 1/2"-3/4"mesh 16 gauge Fixed to chowkat with 1" deodar wood strip etc</v>
          </cell>
          <cell r="C1218" t="str">
            <v>Sft</v>
          </cell>
          <cell r="D1218">
            <v>39.49</v>
          </cell>
          <cell r="E1218">
            <v>401.67</v>
          </cell>
          <cell r="F1218" t="str">
            <v>m2</v>
          </cell>
          <cell r="G1218">
            <v>424.93</v>
          </cell>
          <cell r="H1218">
            <v>4321.93</v>
          </cell>
          <cell r="I1218" t="str">
            <v>12.2.1.21</v>
          </cell>
          <cell r="J1218">
            <v>0</v>
          </cell>
        </row>
        <row r="1219">
          <cell r="A1219" t="str">
            <v>12-25-b</v>
          </cell>
          <cell r="B1219" t="str">
            <v>Provide &amp; fix exp. metal 1/2"-3/4"mesh 16 gauge Fixed with 1" cover mould &amp; screws including frame</v>
          </cell>
          <cell r="C1219" t="str">
            <v>Sft</v>
          </cell>
          <cell r="D1219">
            <v>34.659999999999997</v>
          </cell>
          <cell r="E1219">
            <v>785.32</v>
          </cell>
          <cell r="F1219" t="str">
            <v>m2</v>
          </cell>
          <cell r="G1219">
            <v>372.95</v>
          </cell>
          <cell r="H1219">
            <v>8450.07</v>
          </cell>
          <cell r="I1219" t="str">
            <v>12.2.1.21</v>
          </cell>
          <cell r="J1219">
            <v>0</v>
          </cell>
        </row>
        <row r="1220">
          <cell r="A1220" t="str">
            <v>12-26-a</v>
          </cell>
          <cell r="B1220" t="str">
            <v>Provide &amp; fix deodar wood almirah 9"-12" depth including boxing with back, shelves, shutters etc</v>
          </cell>
          <cell r="C1220" t="str">
            <v>Sft</v>
          </cell>
          <cell r="D1220">
            <v>276.2</v>
          </cell>
          <cell r="E1220">
            <v>2234.2800000000002</v>
          </cell>
          <cell r="F1220" t="str">
            <v>m2</v>
          </cell>
          <cell r="G1220">
            <v>2971.95</v>
          </cell>
          <cell r="H1220">
            <v>24040.85</v>
          </cell>
          <cell r="I1220" t="str">
            <v xml:space="preserve">12.1.2, </v>
          </cell>
          <cell r="J1220">
            <v>0</v>
          </cell>
        </row>
        <row r="1221">
          <cell r="A1221" t="str">
            <v>12-26-b</v>
          </cell>
          <cell r="B1221" t="str">
            <v>Provide &amp; fix deodar wood almirah 9"-12" depth522With shelves, shutters etc witho boxing &amp; back</v>
          </cell>
          <cell r="C1221" t="str">
            <v>Sft</v>
          </cell>
          <cell r="D1221">
            <v>200.01</v>
          </cell>
          <cell r="E1221">
            <v>1322.62</v>
          </cell>
          <cell r="F1221" t="str">
            <v>m2</v>
          </cell>
          <cell r="G1221">
            <v>2152.1</v>
          </cell>
          <cell r="H1221">
            <v>14231.39</v>
          </cell>
          <cell r="I1221" t="str">
            <v xml:space="preserve">12.1.2, </v>
          </cell>
          <cell r="J1221">
            <v>0</v>
          </cell>
        </row>
        <row r="1222">
          <cell r="A1222" t="str">
            <v>12-27-a</v>
          </cell>
          <cell r="B1222" t="str">
            <v>Provide &amp; fix wooden box type wardrobe 22" deep522Partal wood boxing &amp; deodar wood shelves etc</v>
          </cell>
          <cell r="C1222" t="str">
            <v>Sft</v>
          </cell>
          <cell r="D1222">
            <v>292.31</v>
          </cell>
          <cell r="E1222">
            <v>1478.17</v>
          </cell>
          <cell r="F1222" t="str">
            <v>m2</v>
          </cell>
          <cell r="G1222">
            <v>3145.23</v>
          </cell>
          <cell r="H1222">
            <v>15905.13</v>
          </cell>
          <cell r="I1222" t="str">
            <v xml:space="preserve">12.1.2, </v>
          </cell>
          <cell r="J1222">
            <v>0</v>
          </cell>
        </row>
        <row r="1223">
          <cell r="A1223" t="str">
            <v>12-27-b</v>
          </cell>
          <cell r="B1223" t="str">
            <v>Provide &amp; fix wooden box type wardrobe 22" deep522Deodar wood boxing &amp; deodar shelves etc</v>
          </cell>
          <cell r="C1223" t="str">
            <v>Sft</v>
          </cell>
          <cell r="D1223">
            <v>264.56</v>
          </cell>
          <cell r="E1223">
            <v>2089.52</v>
          </cell>
          <cell r="F1223" t="str">
            <v>m2</v>
          </cell>
          <cell r="G1223">
            <v>2846.69</v>
          </cell>
          <cell r="H1223">
            <v>22483.25</v>
          </cell>
          <cell r="I1223" t="str">
            <v xml:space="preserve">12.1.2, </v>
          </cell>
          <cell r="J1223">
            <v>0</v>
          </cell>
        </row>
        <row r="1224">
          <cell r="A1224" t="str">
            <v>12-28-a</v>
          </cell>
          <cell r="B1224" t="str">
            <v>Providing and fixing wooden box type wardrobe52224" (600 mm) deep including 3/4" (19mm) thickboxing and shelves hanger rods, hardboard 3/16" (5mm) thick back drawers, brass fitting, locking arrangement, handles, internal bolts, shoe rods including painting. (UV Medium Density Fibre High Gloss Board 3/4" (19mm) thick Shutters and shelves and back with 3/4" thick laminated veneer board)</v>
          </cell>
          <cell r="C1224" t="str">
            <v>Sft</v>
          </cell>
          <cell r="D1224">
            <v>101.77</v>
          </cell>
          <cell r="E1224">
            <v>806.01</v>
          </cell>
          <cell r="F1224" t="str">
            <v>m2</v>
          </cell>
          <cell r="G1224">
            <v>1095.01</v>
          </cell>
          <cell r="H1224">
            <v>8672.6299999999992</v>
          </cell>
          <cell r="I1224" t="str">
            <v xml:space="preserve">12.1.2, </v>
          </cell>
          <cell r="J1224">
            <v>0</v>
          </cell>
        </row>
        <row r="1225">
          <cell r="A1225" t="str">
            <v>12-28-b</v>
          </cell>
          <cell r="B1225" t="str">
            <v>Providing and fixing wooden box type wardrobe 24" (600 mm) deep including 3/4" (19mm) thick boxing and shelves hanger rods, hardboard 3/16" (5mm) thick back drawers, brass fitting, locking arrangement, handles, internal bolts, shoe rods including painting. (PVC Board 3/4" (19mm) High Gloss laminated thick Shutters and shelves and back with 3/4" thick plain laminated board)</v>
          </cell>
          <cell r="C1225" t="str">
            <v>Sft</v>
          </cell>
          <cell r="D1225">
            <v>101.77</v>
          </cell>
          <cell r="E1225">
            <v>973.5</v>
          </cell>
          <cell r="F1225" t="str">
            <v>m2</v>
          </cell>
          <cell r="G1225">
            <v>1095.01</v>
          </cell>
          <cell r="H1225">
            <v>10474.86</v>
          </cell>
          <cell r="I1225" t="str">
            <v xml:space="preserve">12.1.2, </v>
          </cell>
          <cell r="J1225">
            <v>0</v>
          </cell>
        </row>
        <row r="1226">
          <cell r="A1226" t="str">
            <v>12-29-a</v>
          </cell>
          <cell r="B1226" t="str">
            <v>Provide &amp; fix chowkat for doors, windows &amp; CS windows, including holdfast etc : Teak wood 2" thick</v>
          </cell>
          <cell r="C1226" t="str">
            <v>Sft</v>
          </cell>
          <cell r="D1226">
            <v>51.84</v>
          </cell>
          <cell r="E1226">
            <v>421.93</v>
          </cell>
          <cell r="F1226" t="str">
            <v>m2</v>
          </cell>
          <cell r="G1226">
            <v>557.75</v>
          </cell>
          <cell r="H1226">
            <v>4539.92</v>
          </cell>
          <cell r="I1226" t="str">
            <v>12.2.1.5</v>
          </cell>
          <cell r="J1226">
            <v>0</v>
          </cell>
        </row>
        <row r="1227">
          <cell r="A1227" t="str">
            <v>12-29-b</v>
          </cell>
          <cell r="B1227" t="str">
            <v>Provide &amp; fix chowkat for doors, windows &amp; CS windows, including holdfast etc : Shisham wood 2" thick</v>
          </cell>
          <cell r="C1227" t="str">
            <v>Sft</v>
          </cell>
          <cell r="D1227">
            <v>38.22</v>
          </cell>
          <cell r="E1227">
            <v>384.06</v>
          </cell>
          <cell r="F1227" t="str">
            <v>m2</v>
          </cell>
          <cell r="G1227">
            <v>411.26</v>
          </cell>
          <cell r="H1227">
            <v>4132.49</v>
          </cell>
          <cell r="I1227" t="str">
            <v>12.2.1.5</v>
          </cell>
          <cell r="J1227">
            <v>0</v>
          </cell>
        </row>
        <row r="1228">
          <cell r="A1228" t="str">
            <v>12-29-c</v>
          </cell>
          <cell r="B1228" t="str">
            <v>Provide &amp; fix chowkat for doors, windows &amp; CS windows, including holdfast etc : Deodar wood 2" thick</v>
          </cell>
          <cell r="C1228" t="str">
            <v>Sft</v>
          </cell>
          <cell r="D1228">
            <v>33.94</v>
          </cell>
          <cell r="E1228">
            <v>533.07000000000005</v>
          </cell>
          <cell r="F1228" t="str">
            <v>m2</v>
          </cell>
          <cell r="G1228">
            <v>365.25</v>
          </cell>
          <cell r="H1228">
            <v>5735.82</v>
          </cell>
          <cell r="I1228" t="str">
            <v>12.2.1.5</v>
          </cell>
          <cell r="J1228">
            <v>0</v>
          </cell>
        </row>
        <row r="1229">
          <cell r="A1229" t="str">
            <v>12-30-a</v>
          </cell>
          <cell r="B1229" t="str">
            <v>Make &amp; fix deodar planking in eave boards etc planed on both sides complete : 1" thick</v>
          </cell>
          <cell r="C1229" t="str">
            <v>100 Sft</v>
          </cell>
          <cell r="D1229">
            <v>7371.02</v>
          </cell>
          <cell r="E1229">
            <v>67902.2</v>
          </cell>
          <cell r="F1229" t="str">
            <v>m2</v>
          </cell>
          <cell r="G1229">
            <v>793.12</v>
          </cell>
          <cell r="H1229">
            <v>7306.28</v>
          </cell>
          <cell r="I1229">
            <v>12.14</v>
          </cell>
          <cell r="J1229">
            <v>0</v>
          </cell>
        </row>
        <row r="1230">
          <cell r="A1230" t="str">
            <v>12-30-b</v>
          </cell>
          <cell r="B1230" t="str">
            <v>Make &amp; fix deodar planking in eave boards etc planed on both sides complete : 3/4" thick</v>
          </cell>
          <cell r="C1230" t="str">
            <v>100 Sft</v>
          </cell>
          <cell r="D1230">
            <v>7371.02</v>
          </cell>
          <cell r="E1230">
            <v>54037.83</v>
          </cell>
          <cell r="F1230" t="str">
            <v>m2</v>
          </cell>
          <cell r="G1230">
            <v>793.12</v>
          </cell>
          <cell r="H1230">
            <v>5814.47</v>
          </cell>
          <cell r="I1230">
            <v>12.14</v>
          </cell>
          <cell r="J1230">
            <v>0</v>
          </cell>
        </row>
        <row r="1231">
          <cell r="A1231" t="str">
            <v>12-30-c</v>
          </cell>
          <cell r="B1231" t="str">
            <v>Make &amp; fix deodar planking in eave boards etc planed on both sides complete : 1/2" thick</v>
          </cell>
          <cell r="C1231" t="str">
            <v>100 Sft</v>
          </cell>
          <cell r="D1231">
            <v>7371.02</v>
          </cell>
          <cell r="E1231">
            <v>38092.17</v>
          </cell>
          <cell r="F1231" t="str">
            <v>m2</v>
          </cell>
          <cell r="G1231">
            <v>793.12</v>
          </cell>
          <cell r="H1231">
            <v>4098.72</v>
          </cell>
          <cell r="I1231">
            <v>12.14</v>
          </cell>
          <cell r="J1231">
            <v>0</v>
          </cell>
        </row>
        <row r="1232">
          <cell r="A1232" t="str">
            <v>12-31-a</v>
          </cell>
          <cell r="B1232" t="str">
            <v>Make &amp; fix deodar wood shelves, incl brackets 1" thick</v>
          </cell>
          <cell r="C1232" t="str">
            <v>100 Sft</v>
          </cell>
          <cell r="D1232">
            <v>7371.02</v>
          </cell>
          <cell r="E1232">
            <v>67693.22</v>
          </cell>
          <cell r="F1232" t="str">
            <v>m2</v>
          </cell>
          <cell r="G1232">
            <v>793.12</v>
          </cell>
          <cell r="H1232">
            <v>7283.79</v>
          </cell>
          <cell r="I1232" t="str">
            <v xml:space="preserve">12.1 , </v>
          </cell>
          <cell r="J1232">
            <v>0</v>
          </cell>
        </row>
        <row r="1233">
          <cell r="A1233" t="str">
            <v>12-31-b</v>
          </cell>
          <cell r="B1233" t="str">
            <v>Make &amp; fix deodar wood shelves, incl brackets 1.5" thick</v>
          </cell>
          <cell r="C1233" t="str">
            <v>100 Sft</v>
          </cell>
          <cell r="D1233">
            <v>7371.02</v>
          </cell>
          <cell r="E1233">
            <v>95680.74</v>
          </cell>
          <cell r="F1233" t="str">
            <v>m2</v>
          </cell>
          <cell r="G1233">
            <v>793.12</v>
          </cell>
          <cell r="H1233">
            <v>10295.25</v>
          </cell>
          <cell r="I1233" t="str">
            <v xml:space="preserve">12.1 , </v>
          </cell>
          <cell r="J1233">
            <v>0</v>
          </cell>
        </row>
        <row r="1234">
          <cell r="A1234" t="str">
            <v>12-31-c</v>
          </cell>
          <cell r="B1234" t="str">
            <v>Make &amp; fix deodar wood shelves, incl brackets 2" thick</v>
          </cell>
          <cell r="C1234" t="str">
            <v>100 Sft</v>
          </cell>
          <cell r="D1234">
            <v>7371.02</v>
          </cell>
          <cell r="E1234">
            <v>125405.72</v>
          </cell>
          <cell r="F1234" t="str">
            <v>m2</v>
          </cell>
          <cell r="G1234">
            <v>793.12</v>
          </cell>
          <cell r="H1234">
            <v>13493.65</v>
          </cell>
          <cell r="I1234" t="str">
            <v xml:space="preserve">12.1 , </v>
          </cell>
          <cell r="J1234">
            <v>0</v>
          </cell>
        </row>
        <row r="1235">
          <cell r="A1235" t="str">
            <v>12-32-a</v>
          </cell>
          <cell r="B1235" t="str">
            <v>Teak wood railing of any shape &amp; design including bends, corners, polishing etc complete</v>
          </cell>
          <cell r="C1235" t="str">
            <v>Rft</v>
          </cell>
          <cell r="D1235">
            <v>319.77999999999997</v>
          </cell>
          <cell r="E1235">
            <v>1265.3499999999999</v>
          </cell>
          <cell r="F1235" t="str">
            <v>m</v>
          </cell>
          <cell r="G1235">
            <v>1049.1400000000001</v>
          </cell>
          <cell r="H1235">
            <v>4151.3999999999996</v>
          </cell>
          <cell r="I1235">
            <v>12.28</v>
          </cell>
          <cell r="J1235">
            <v>0</v>
          </cell>
        </row>
        <row r="1236">
          <cell r="A1236" t="str">
            <v>12-32-b</v>
          </cell>
          <cell r="B1236" t="str">
            <v>Shisham wood railing of any shape &amp; design including bends, corners, polishing etc complete</v>
          </cell>
          <cell r="C1236" t="str">
            <v>Rft</v>
          </cell>
          <cell r="D1236">
            <v>319.77999999999997</v>
          </cell>
          <cell r="E1236">
            <v>1189.24</v>
          </cell>
          <cell r="F1236" t="str">
            <v>m</v>
          </cell>
          <cell r="G1236">
            <v>1049.1400000000001</v>
          </cell>
          <cell r="H1236">
            <v>3901.71</v>
          </cell>
          <cell r="I1236">
            <v>12.28</v>
          </cell>
          <cell r="J1236">
            <v>0</v>
          </cell>
        </row>
        <row r="1237">
          <cell r="A1237" t="str">
            <v>12-33-a</v>
          </cell>
          <cell r="B1237" t="str">
            <v>Providing and fixing First class Teak wood railing of approved design and sections in stair cases, balcony or parapet with same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7" t="str">
            <v>Rft</v>
          </cell>
          <cell r="D1237">
            <v>319.77999999999997</v>
          </cell>
          <cell r="E1237">
            <v>1540.18</v>
          </cell>
          <cell r="F1237" t="str">
            <v>m</v>
          </cell>
          <cell r="G1237">
            <v>1049.1400000000001</v>
          </cell>
          <cell r="H1237">
            <v>5053.08</v>
          </cell>
          <cell r="I1237">
            <v>12.28</v>
          </cell>
          <cell r="J1237">
            <v>0</v>
          </cell>
        </row>
        <row r="1238">
          <cell r="A1238" t="str">
            <v>12-33-b</v>
          </cell>
          <cell r="B1238" t="str">
            <v>Providing and fixing First class Deodar wood railing of approved design and sections in stair cases, balcony or parapet with deodar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8" t="str">
            <v>Rft</v>
          </cell>
          <cell r="D1238">
            <v>319.77999999999997</v>
          </cell>
          <cell r="E1238">
            <v>1159.6400000000001</v>
          </cell>
          <cell r="F1238" t="str">
            <v>m</v>
          </cell>
          <cell r="G1238">
            <v>1049.1400000000001</v>
          </cell>
          <cell r="H1238">
            <v>3804.6</v>
          </cell>
          <cell r="I1238">
            <v>12.28</v>
          </cell>
          <cell r="J1238">
            <v>0</v>
          </cell>
        </row>
        <row r="1239">
          <cell r="A1239" t="str">
            <v>12-33-c</v>
          </cell>
          <cell r="B1239" t="str">
            <v>Providing and fixing First class Shisham wood railing of approved design and sections in stair cases, balcony or parapet with shisham wood balusters of approved design and sections fixed into stringers, steps or walls having hand rail with turning, bend posts, newal posts fixed with flat iron and screws including cutting holes in stringers walls steps and making good as required but excluding cost of stringers, steps and flat iron.</v>
          </cell>
          <cell r="C1239" t="str">
            <v>Rft</v>
          </cell>
          <cell r="D1239">
            <v>319.77999999999997</v>
          </cell>
          <cell r="E1239">
            <v>821.39</v>
          </cell>
          <cell r="F1239" t="str">
            <v>m</v>
          </cell>
          <cell r="G1239">
            <v>1049.1400000000001</v>
          </cell>
          <cell r="H1239">
            <v>2694.84</v>
          </cell>
          <cell r="I1239">
            <v>12.28</v>
          </cell>
          <cell r="J1239">
            <v>0</v>
          </cell>
        </row>
        <row r="1240">
          <cell r="A1240" t="str">
            <v>12-34-a</v>
          </cell>
          <cell r="B1240" t="str">
            <v>Providing and fixing 1/2" (13mm) thick First class Shisham wood panelling in framework 3"x1.5" (75mmx38mm) of same wood on walls, jambs, skirting, cornice, chair rails and archivolt fixed on framed Shisham wood backing with rawl plugs or screws but excluding the cost of polishing as required.</v>
          </cell>
          <cell r="C1240" t="str">
            <v>100 Sft</v>
          </cell>
          <cell r="D1240">
            <v>14379.75</v>
          </cell>
          <cell r="E1240">
            <v>38809.32</v>
          </cell>
          <cell r="F1240" t="str">
            <v>m2</v>
          </cell>
          <cell r="G1240">
            <v>1547.26</v>
          </cell>
          <cell r="H1240">
            <v>4175.88</v>
          </cell>
          <cell r="I1240">
            <v>12.14</v>
          </cell>
          <cell r="J1240">
            <v>0</v>
          </cell>
        </row>
        <row r="1241">
          <cell r="A1241" t="str">
            <v>12-34-b</v>
          </cell>
          <cell r="B1241" t="str">
            <v>Providing and fixing 1/2" (13mm) thick First class Deodar wood panelling in framework 3"x1.5" (75mmx38mm) of same wood on walls, jambs, skirting, cornice, chair rails and archivolt fixed on framed deodar wood backing with rawl plugs or screws but excluding the cost of polishing as required.</v>
          </cell>
          <cell r="C1241" t="str">
            <v>100 Sft</v>
          </cell>
          <cell r="D1241">
            <v>14379.75</v>
          </cell>
          <cell r="E1241">
            <v>50467.01</v>
          </cell>
          <cell r="F1241" t="str">
            <v>m2</v>
          </cell>
          <cell r="G1241">
            <v>1547.26</v>
          </cell>
          <cell r="H1241">
            <v>5430.25</v>
          </cell>
          <cell r="I1241">
            <v>12.14</v>
          </cell>
          <cell r="J1241">
            <v>0</v>
          </cell>
        </row>
        <row r="1242">
          <cell r="A1242" t="str">
            <v>12-35</v>
          </cell>
          <cell r="B1242" t="str">
            <v>Deodar wood dado or picture rail 3"x1.5" as per approved design, including moulding etc. complete</v>
          </cell>
          <cell r="C1242" t="str">
            <v>Rft</v>
          </cell>
          <cell r="D1242">
            <v>134.58000000000001</v>
          </cell>
          <cell r="E1242">
            <v>683.36</v>
          </cell>
          <cell r="F1242" t="str">
            <v>m</v>
          </cell>
          <cell r="G1242">
            <v>441.55</v>
          </cell>
          <cell r="H1242">
            <v>2241.9899999999998</v>
          </cell>
          <cell r="I1242">
            <v>12.14</v>
          </cell>
          <cell r="J1242">
            <v>0</v>
          </cell>
        </row>
        <row r="1243">
          <cell r="A1243" t="str">
            <v>12-36-a</v>
          </cell>
          <cell r="B1243" t="str">
            <v>Sawing wood by hand : Soft wood (deodar, kail or chir)</v>
          </cell>
          <cell r="C1243" t="str">
            <v>100 Sft</v>
          </cell>
          <cell r="D1243">
            <v>2707.88</v>
          </cell>
          <cell r="E1243">
            <v>2707.88</v>
          </cell>
          <cell r="F1243" t="str">
            <v>m2</v>
          </cell>
          <cell r="G1243">
            <v>291.37</v>
          </cell>
          <cell r="H1243">
            <v>291.37</v>
          </cell>
          <cell r="I1243" t="str">
            <v xml:space="preserve">4.6.2 , </v>
          </cell>
          <cell r="J1243">
            <v>0</v>
          </cell>
        </row>
        <row r="1244">
          <cell r="A1244" t="str">
            <v>12-36-b</v>
          </cell>
          <cell r="B1244" t="str">
            <v>Sawing wood by hand : Hard wood (shisham, kikar, teak or sahl)</v>
          </cell>
          <cell r="C1244" t="str">
            <v>100 Sft</v>
          </cell>
          <cell r="D1244">
            <v>5415.75</v>
          </cell>
          <cell r="E1244">
            <v>5415.75</v>
          </cell>
          <cell r="F1244" t="str">
            <v>m2</v>
          </cell>
          <cell r="G1244">
            <v>582.73</v>
          </cell>
          <cell r="H1244">
            <v>582.73</v>
          </cell>
          <cell r="I1244" t="str">
            <v xml:space="preserve">4.6.2 , </v>
          </cell>
          <cell r="J1244">
            <v>0</v>
          </cell>
        </row>
        <row r="1245">
          <cell r="A1245" t="str">
            <v>12-37-a</v>
          </cell>
          <cell r="B1245" t="str">
            <v>Sawing wood by machine : Soft Wood</v>
          </cell>
          <cell r="C1245" t="str">
            <v>100 Sft</v>
          </cell>
          <cell r="D1245">
            <v>1456.65</v>
          </cell>
          <cell r="E1245">
            <v>1456.65</v>
          </cell>
          <cell r="F1245" t="str">
            <v>m2</v>
          </cell>
          <cell r="G1245">
            <v>156.74</v>
          </cell>
          <cell r="H1245">
            <v>156.74</v>
          </cell>
          <cell r="I1245" t="str">
            <v xml:space="preserve">4.6.2 , </v>
          </cell>
          <cell r="J1245">
            <v>0</v>
          </cell>
        </row>
        <row r="1246">
          <cell r="A1246" t="str">
            <v>12-37-b</v>
          </cell>
          <cell r="B1246" t="str">
            <v>Sawing wood by machine : Hard Wood</v>
          </cell>
          <cell r="C1246" t="str">
            <v>100 Sft</v>
          </cell>
          <cell r="D1246">
            <v>2312.71</v>
          </cell>
          <cell r="E1246">
            <v>2312.71</v>
          </cell>
          <cell r="F1246" t="str">
            <v>m2</v>
          </cell>
          <cell r="G1246">
            <v>248.85</v>
          </cell>
          <cell r="H1246">
            <v>248.85</v>
          </cell>
          <cell r="I1246" t="str">
            <v xml:space="preserve">4.6.2 , </v>
          </cell>
          <cell r="J1246">
            <v>0</v>
          </cell>
        </row>
        <row r="1247">
          <cell r="A1247" t="str">
            <v>12-38</v>
          </cell>
          <cell r="B1247" t="str">
            <v>Making and fixing sun-shade of deodar wood including fixing brackets</v>
          </cell>
          <cell r="C1247" t="str">
            <v>100 Sft</v>
          </cell>
          <cell r="D1247">
            <v>8889.92</v>
          </cell>
          <cell r="E1247">
            <v>81112.2</v>
          </cell>
          <cell r="F1247" t="str">
            <v>m2</v>
          </cell>
          <cell r="G1247">
            <v>956.56</v>
          </cell>
          <cell r="H1247">
            <v>8727.67</v>
          </cell>
          <cell r="I1247">
            <v>12.14</v>
          </cell>
          <cell r="J1247">
            <v>0</v>
          </cell>
        </row>
        <row r="1248">
          <cell r="A1248" t="str">
            <v>12-39</v>
          </cell>
          <cell r="B1248" t="str">
            <v>Making and fixing 1" thick kail or chir wooden notice board with frame</v>
          </cell>
          <cell r="C1248" t="str">
            <v>Sft</v>
          </cell>
          <cell r="D1248">
            <v>102.03</v>
          </cell>
          <cell r="E1248">
            <v>337.31</v>
          </cell>
          <cell r="F1248" t="str">
            <v>m2</v>
          </cell>
          <cell r="G1248">
            <v>1097.82</v>
          </cell>
          <cell r="H1248">
            <v>3629.49</v>
          </cell>
          <cell r="I1248">
            <v>12.1</v>
          </cell>
          <cell r="J1248">
            <v>0</v>
          </cell>
        </row>
        <row r="1249">
          <cell r="A1249" t="str">
            <v>12-40</v>
          </cell>
          <cell r="B1249" t="str">
            <v>Wooden stair-cases complete 2'-3' wide frame 1.5" thick planks of deodar wood including hand rails</v>
          </cell>
          <cell r="C1249" t="str">
            <v>Rft</v>
          </cell>
          <cell r="D1249">
            <v>417.61</v>
          </cell>
          <cell r="E1249">
            <v>4725.38</v>
          </cell>
          <cell r="F1249" t="str">
            <v>m</v>
          </cell>
          <cell r="G1249">
            <v>1370.11</v>
          </cell>
          <cell r="H1249">
            <v>15503.22</v>
          </cell>
          <cell r="I1249">
            <v>12.2</v>
          </cell>
          <cell r="J1249">
            <v>0</v>
          </cell>
        </row>
        <row r="1250">
          <cell r="A1250" t="str">
            <v>12-41-a-01</v>
          </cell>
          <cell r="B1250" t="str">
            <v>Providing and fixing partition including framework : Sheet on one side of frame : Hard board</v>
          </cell>
          <cell r="C1250" t="str">
            <v>100 Sft</v>
          </cell>
          <cell r="D1250">
            <v>1799.53</v>
          </cell>
          <cell r="E1250">
            <v>10938.53</v>
          </cell>
          <cell r="F1250" t="str">
            <v>m2</v>
          </cell>
          <cell r="G1250">
            <v>193.63</v>
          </cell>
          <cell r="H1250">
            <v>1176.99</v>
          </cell>
          <cell r="I1250">
            <v>12.1</v>
          </cell>
          <cell r="J1250">
            <v>0</v>
          </cell>
        </row>
        <row r="1251">
          <cell r="A1251" t="str">
            <v>12-41-a-02</v>
          </cell>
          <cell r="B1251" t="str">
            <v>Providing and fixing partition including framework : Sheet on one side of frame : Ply wood 1/4" thick</v>
          </cell>
          <cell r="C1251" t="str">
            <v>100 Sft</v>
          </cell>
          <cell r="D1251">
            <v>1799.53</v>
          </cell>
          <cell r="E1251">
            <v>11262.07</v>
          </cell>
          <cell r="F1251" t="str">
            <v>m2</v>
          </cell>
          <cell r="G1251">
            <v>193.63</v>
          </cell>
          <cell r="H1251">
            <v>1211.8</v>
          </cell>
          <cell r="I1251">
            <v>12.1</v>
          </cell>
          <cell r="J1251">
            <v>0</v>
          </cell>
        </row>
        <row r="1252">
          <cell r="A1252" t="str">
            <v>12-41-a-03</v>
          </cell>
          <cell r="B1252" t="str">
            <v>Providing and fixing partition including framework : Sheet on one side of frame : Masonite 5/16’’</v>
          </cell>
          <cell r="C1252" t="str">
            <v>100 Sft</v>
          </cell>
          <cell r="D1252">
            <v>1799.53</v>
          </cell>
          <cell r="E1252">
            <v>29993.599999999999</v>
          </cell>
          <cell r="F1252" t="str">
            <v>m2</v>
          </cell>
          <cell r="G1252">
            <v>193.63</v>
          </cell>
          <cell r="H1252">
            <v>3227.31</v>
          </cell>
          <cell r="I1252">
            <v>12.1</v>
          </cell>
          <cell r="J1252">
            <v>0</v>
          </cell>
        </row>
        <row r="1253">
          <cell r="A1253" t="str">
            <v>12-41-b-01</v>
          </cell>
          <cell r="B1253" t="str">
            <v>Providing and fixing partition including framework : Sheets on both sides of frame : Hard board 5/16’’</v>
          </cell>
          <cell r="C1253" t="str">
            <v>100 Sft</v>
          </cell>
          <cell r="D1253">
            <v>2165.0500000000002</v>
          </cell>
          <cell r="E1253">
            <v>13469.03</v>
          </cell>
          <cell r="F1253" t="str">
            <v>m2</v>
          </cell>
          <cell r="G1253">
            <v>232.96</v>
          </cell>
          <cell r="H1253">
            <v>1449.27</v>
          </cell>
          <cell r="I1253">
            <v>12.1</v>
          </cell>
          <cell r="J1253">
            <v>0</v>
          </cell>
        </row>
        <row r="1254">
          <cell r="A1254" t="str">
            <v>12-41-b-02</v>
          </cell>
          <cell r="B1254" t="str">
            <v>Providing and fixing partition including framework : Sheets on both sides of frame : Ply wood 1/4"</v>
          </cell>
          <cell r="C1254" t="str">
            <v>100 Sft</v>
          </cell>
          <cell r="D1254">
            <v>2165.0500000000002</v>
          </cell>
          <cell r="E1254">
            <v>13928.3</v>
          </cell>
          <cell r="F1254" t="str">
            <v>m2</v>
          </cell>
          <cell r="G1254">
            <v>232.96</v>
          </cell>
          <cell r="H1254">
            <v>1498.69</v>
          </cell>
          <cell r="I1254">
            <v>12.1</v>
          </cell>
          <cell r="J1254">
            <v>0</v>
          </cell>
        </row>
        <row r="1255">
          <cell r="A1255" t="str">
            <v>12-41-b-03</v>
          </cell>
          <cell r="B1255" t="str">
            <v>Providing and fixing partition including framework : Sheets on both sides of frame : Masonite 5/16’’</v>
          </cell>
          <cell r="C1255" t="str">
            <v>100 Sft</v>
          </cell>
          <cell r="D1255">
            <v>2165.0500000000002</v>
          </cell>
          <cell r="E1255">
            <v>50151.57</v>
          </cell>
          <cell r="F1255" t="str">
            <v>m2</v>
          </cell>
          <cell r="G1255">
            <v>232.96</v>
          </cell>
          <cell r="H1255">
            <v>5396.31</v>
          </cell>
          <cell r="I1255">
            <v>12.1</v>
          </cell>
          <cell r="J1255">
            <v>0</v>
          </cell>
        </row>
        <row r="1256">
          <cell r="A1256" t="str">
            <v>12-42-a</v>
          </cell>
          <cell r="B1256" t="str">
            <v>Providing and fixing ceiling, including frame work : Hard board 5/16’’</v>
          </cell>
          <cell r="C1256" t="str">
            <v>100 Sft</v>
          </cell>
          <cell r="D1256">
            <v>3597.68</v>
          </cell>
          <cell r="E1256">
            <v>13483.28</v>
          </cell>
          <cell r="F1256" t="str">
            <v>m2</v>
          </cell>
          <cell r="G1256">
            <v>387.11</v>
          </cell>
          <cell r="H1256">
            <v>1450.8</v>
          </cell>
          <cell r="I1256" t="str">
            <v xml:space="preserve">12.1 , </v>
          </cell>
          <cell r="J1256">
            <v>0</v>
          </cell>
        </row>
        <row r="1257">
          <cell r="A1257" t="str">
            <v>12-42-b</v>
          </cell>
          <cell r="B1257" t="str">
            <v>Providing and fixing ceiling, including frame work : Chip Board 1/2’’</v>
          </cell>
          <cell r="C1257" t="str">
            <v>100 Sft</v>
          </cell>
          <cell r="D1257">
            <v>3597.68</v>
          </cell>
          <cell r="E1257">
            <v>15877.41</v>
          </cell>
          <cell r="F1257" t="str">
            <v>m2</v>
          </cell>
          <cell r="G1257">
            <v>387.11</v>
          </cell>
          <cell r="H1257">
            <v>1708.41</v>
          </cell>
          <cell r="I1257">
            <v>9.19</v>
          </cell>
          <cell r="J1257">
            <v>0</v>
          </cell>
        </row>
        <row r="1258">
          <cell r="A1258" t="str">
            <v>12-42-c</v>
          </cell>
          <cell r="B1258" t="str">
            <v>Providing and fixing ceiling, including frame work522: Ply wood 1/4" thick</v>
          </cell>
          <cell r="C1258" t="str">
            <v>100 Sft</v>
          </cell>
          <cell r="D1258">
            <v>3597.68</v>
          </cell>
          <cell r="E1258">
            <v>13644.24</v>
          </cell>
          <cell r="F1258" t="str">
            <v>m2</v>
          </cell>
          <cell r="G1258">
            <v>387.11</v>
          </cell>
          <cell r="H1258">
            <v>1468.12</v>
          </cell>
          <cell r="I1258">
            <v>9.19</v>
          </cell>
          <cell r="J1258">
            <v>0</v>
          </cell>
        </row>
        <row r="1259">
          <cell r="A1259" t="str">
            <v>12-42-d</v>
          </cell>
          <cell r="B1259" t="str">
            <v>Providing and fixing ceiling, including frame work522: Masonite 5/16''</v>
          </cell>
          <cell r="C1259" t="str">
            <v>100 Sft</v>
          </cell>
          <cell r="D1259">
            <v>3597.68</v>
          </cell>
          <cell r="E1259">
            <v>30897.7</v>
          </cell>
          <cell r="F1259" t="str">
            <v>m2</v>
          </cell>
          <cell r="G1259">
            <v>387.11</v>
          </cell>
          <cell r="H1259">
            <v>3324.59</v>
          </cell>
          <cell r="I1259">
            <v>9.2200000000000006</v>
          </cell>
          <cell r="J1259">
            <v>0</v>
          </cell>
        </row>
        <row r="1260">
          <cell r="A1260" t="str">
            <v>12-43-a-01</v>
          </cell>
          <cell r="B1260" t="str">
            <v>Provide &amp; fix, thermorpore false ceiling complete522Deodar wood frame panelling : 3/4" thick</v>
          </cell>
          <cell r="C1260" t="str">
            <v>100 Sft</v>
          </cell>
          <cell r="D1260">
            <v>2872.9</v>
          </cell>
          <cell r="E1260">
            <v>17930.240000000002</v>
          </cell>
          <cell r="F1260" t="str">
            <v>m2</v>
          </cell>
          <cell r="G1260">
            <v>309.12</v>
          </cell>
          <cell r="H1260">
            <v>1929.29</v>
          </cell>
          <cell r="I1260" t="str">
            <v xml:space="preserve">12.1 , </v>
          </cell>
          <cell r="J1260">
            <v>0</v>
          </cell>
        </row>
        <row r="1261">
          <cell r="A1261" t="str">
            <v>12-43-a-02</v>
          </cell>
          <cell r="B1261" t="str">
            <v>Provide &amp; fix, thermorpore false ceiling complete Deodar wood frame panelling : 1" thick</v>
          </cell>
          <cell r="C1261" t="str">
            <v>100 Sft</v>
          </cell>
          <cell r="D1261">
            <v>2872.9</v>
          </cell>
          <cell r="E1261">
            <v>18185.39</v>
          </cell>
          <cell r="F1261" t="str">
            <v>m2</v>
          </cell>
          <cell r="G1261">
            <v>309.12</v>
          </cell>
          <cell r="H1261">
            <v>1956.75</v>
          </cell>
          <cell r="I1261">
            <v>9.1999999999999993</v>
          </cell>
          <cell r="J1261">
            <v>0</v>
          </cell>
        </row>
        <row r="1262">
          <cell r="A1262" t="str">
            <v>12-43-b-01</v>
          </cell>
          <cell r="B1262" t="str">
            <v>Provide &amp; fix, thermorpore false ceiling complete Partal wood frame panelling : 3/4" thick</v>
          </cell>
          <cell r="C1262" t="str">
            <v>100 Sft</v>
          </cell>
          <cell r="D1262">
            <v>2872.9</v>
          </cell>
          <cell r="E1262">
            <v>9151.86</v>
          </cell>
          <cell r="F1262" t="str">
            <v>m2</v>
          </cell>
          <cell r="G1262">
            <v>309.12</v>
          </cell>
          <cell r="H1262">
            <v>984.74</v>
          </cell>
          <cell r="I1262">
            <v>9.1999999999999993</v>
          </cell>
          <cell r="J1262">
            <v>0</v>
          </cell>
        </row>
        <row r="1263">
          <cell r="A1263" t="str">
            <v>12-43-b-02</v>
          </cell>
          <cell r="B1263" t="str">
            <v>Provide &amp; fix, thermorpore false ceiling complete Partal wood frame panelling : 1" thick</v>
          </cell>
          <cell r="C1263" t="str">
            <v>100 Sft</v>
          </cell>
          <cell r="D1263">
            <v>2872.9</v>
          </cell>
          <cell r="E1263">
            <v>9407.01</v>
          </cell>
          <cell r="F1263" t="str">
            <v>m2</v>
          </cell>
          <cell r="G1263">
            <v>309.12</v>
          </cell>
          <cell r="H1263">
            <v>1012.19</v>
          </cell>
          <cell r="I1263">
            <v>9.1999999999999993</v>
          </cell>
          <cell r="J1263">
            <v>0</v>
          </cell>
        </row>
        <row r="1264">
          <cell r="A1264" t="str">
            <v>12-44-a</v>
          </cell>
          <cell r="B1264" t="str">
            <v>Providing and fixing 1/2" thick Medium Density Fibreboard (Lasani) ceiling of required shape fixed with screws and nails perforated in corners if required but excluding the cost of frame in ground floor upto 14 ft high including guffing.</v>
          </cell>
          <cell r="C1264" t="str">
            <v>Sft</v>
          </cell>
          <cell r="D1264">
            <v>15.89</v>
          </cell>
          <cell r="E1264">
            <v>121.46</v>
          </cell>
          <cell r="F1264" t="str">
            <v>m2</v>
          </cell>
          <cell r="G1264">
            <v>171</v>
          </cell>
          <cell r="H1264">
            <v>1306.93</v>
          </cell>
          <cell r="I1264">
            <v>9.19</v>
          </cell>
          <cell r="J1264">
            <v>0</v>
          </cell>
        </row>
        <row r="1265">
          <cell r="A1265" t="str">
            <v>12-44-b</v>
          </cell>
          <cell r="B1265" t="str">
            <v>Providing and fixing 3/4'' thick Medium Density Fibreboard (Lasani) ceiling of required shape fixed with screws and nails perforated in corners if required but excluding the cost of frame in ground floor upto 14 ft high including guffing.</v>
          </cell>
          <cell r="C1265" t="str">
            <v>Sft</v>
          </cell>
          <cell r="D1265">
            <v>15.89</v>
          </cell>
          <cell r="E1265">
            <v>139.69</v>
          </cell>
          <cell r="F1265" t="str">
            <v>m2</v>
          </cell>
          <cell r="G1265">
            <v>171</v>
          </cell>
          <cell r="H1265">
            <v>1503.03</v>
          </cell>
          <cell r="I1265">
            <v>9.19</v>
          </cell>
          <cell r="J1265">
            <v>0</v>
          </cell>
        </row>
        <row r="1266">
          <cell r="A1266" t="str">
            <v>12-45</v>
          </cell>
          <cell r="B1266" t="str">
            <v>P/F of plaster of paris tile of size 2' x 2' x 1'' false ceiling with finishing of joints complete</v>
          </cell>
          <cell r="C1266" t="str">
            <v>100 Sft</v>
          </cell>
          <cell r="D1266">
            <v>3112.5</v>
          </cell>
          <cell r="E1266">
            <v>15569.8</v>
          </cell>
          <cell r="F1266" t="str">
            <v>m2</v>
          </cell>
          <cell r="G1266">
            <v>334.9</v>
          </cell>
          <cell r="H1266">
            <v>1675.31</v>
          </cell>
          <cell r="I1266">
            <v>9.2100000000000009</v>
          </cell>
          <cell r="J1266">
            <v>0</v>
          </cell>
        </row>
        <row r="1267">
          <cell r="A1267" t="str">
            <v>12-46-a</v>
          </cell>
          <cell r="B1267" t="str">
            <v>P/F of plaster of paris Gola (Comer) 8" width ornamental design with finishing of joints complete</v>
          </cell>
          <cell r="C1267" t="str">
            <v>Rft</v>
          </cell>
          <cell r="D1267">
            <v>60.4</v>
          </cell>
          <cell r="E1267">
            <v>66.959999999999994</v>
          </cell>
          <cell r="F1267" t="str">
            <v>m</v>
          </cell>
          <cell r="G1267">
            <v>198.17</v>
          </cell>
          <cell r="H1267">
            <v>219.69</v>
          </cell>
          <cell r="I1267">
            <v>9.2100000000000009</v>
          </cell>
          <cell r="J1267">
            <v>0</v>
          </cell>
        </row>
        <row r="1268">
          <cell r="A1268" t="str">
            <v>12-46-b</v>
          </cell>
          <cell r="B1268" t="str">
            <v>P/F of plaster Gola (Comer) 2" width ornamental design with finishing of joints complete</v>
          </cell>
          <cell r="C1268" t="str">
            <v>Rft</v>
          </cell>
          <cell r="D1268">
            <v>72.09</v>
          </cell>
          <cell r="E1268">
            <v>122.67</v>
          </cell>
          <cell r="F1268" t="str">
            <v>m</v>
          </cell>
          <cell r="G1268">
            <v>236.52</v>
          </cell>
          <cell r="H1268">
            <v>402.45</v>
          </cell>
          <cell r="I1268">
            <v>9.2100000000000009</v>
          </cell>
          <cell r="J1268">
            <v>0</v>
          </cell>
        </row>
        <row r="1269">
          <cell r="A1269" t="str">
            <v>12-47</v>
          </cell>
          <cell r="B1269" t="str">
            <v>Supply and Fixing accoustic mineral fibre tile ceiling fixed with aluminium tee hung by GI wire fixed in roof</v>
          </cell>
          <cell r="C1269" t="str">
            <v>100 Sft</v>
          </cell>
          <cell r="D1269">
            <v>4332.6000000000004</v>
          </cell>
          <cell r="E1269">
            <v>22233.200000000001</v>
          </cell>
          <cell r="F1269" t="str">
            <v>m2</v>
          </cell>
          <cell r="G1269">
            <v>466.19</v>
          </cell>
          <cell r="H1269">
            <v>2392.29</v>
          </cell>
          <cell r="I1269">
            <v>9.19</v>
          </cell>
          <cell r="J1269">
            <v>0</v>
          </cell>
        </row>
        <row r="1270">
          <cell r="A1270" t="str">
            <v>12-48-a</v>
          </cell>
          <cell r="B1270" t="str">
            <v>Fixing Door including chowkats</v>
          </cell>
          <cell r="C1270" t="str">
            <v>Each</v>
          </cell>
          <cell r="D1270">
            <v>340.88</v>
          </cell>
          <cell r="E1270">
            <v>340.88</v>
          </cell>
          <cell r="F1270" t="str">
            <v>Each</v>
          </cell>
          <cell r="G1270">
            <v>340.88</v>
          </cell>
          <cell r="H1270">
            <v>340.88</v>
          </cell>
          <cell r="I1270">
            <v>12.2</v>
          </cell>
          <cell r="J1270">
            <v>0</v>
          </cell>
        </row>
        <row r="1271">
          <cell r="A1271" t="str">
            <v>12-48-b</v>
          </cell>
          <cell r="B1271" t="str">
            <v>Fixing Windows including chowkats</v>
          </cell>
          <cell r="C1271" t="str">
            <v>Each</v>
          </cell>
          <cell r="D1271">
            <v>340.88</v>
          </cell>
          <cell r="E1271">
            <v>340.88</v>
          </cell>
          <cell r="F1271" t="str">
            <v>Each</v>
          </cell>
          <cell r="G1271">
            <v>340.88</v>
          </cell>
          <cell r="H1271">
            <v>340.88</v>
          </cell>
          <cell r="I1271">
            <v>12.2</v>
          </cell>
          <cell r="J1271">
            <v>0</v>
          </cell>
        </row>
        <row r="1272">
          <cell r="A1272" t="str">
            <v>12-49-a</v>
          </cell>
          <cell r="B1272"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2" (50mm) thick.</v>
          </cell>
          <cell r="C1272" t="str">
            <v>Sft</v>
          </cell>
          <cell r="D1272">
            <v>207.44</v>
          </cell>
          <cell r="E1272">
            <v>1539.39</v>
          </cell>
          <cell r="F1272" t="str">
            <v>m2</v>
          </cell>
          <cell r="G1272">
            <v>2232.0700000000002</v>
          </cell>
          <cell r="H1272">
            <v>16563.78</v>
          </cell>
          <cell r="I1272">
            <v>12.14</v>
          </cell>
          <cell r="J1272">
            <v>0</v>
          </cell>
        </row>
        <row r="1273">
          <cell r="A1273" t="str">
            <v>12-49-b</v>
          </cell>
          <cell r="B1273"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(45mm) thick.</v>
          </cell>
          <cell r="C1273" t="str">
            <v>Sft</v>
          </cell>
          <cell r="D1273">
            <v>207.44</v>
          </cell>
          <cell r="E1273">
            <v>1456.16</v>
          </cell>
          <cell r="F1273" t="str">
            <v>m2</v>
          </cell>
          <cell r="G1273">
            <v>2232.0700000000002</v>
          </cell>
          <cell r="H1273">
            <v>15668.26</v>
          </cell>
          <cell r="I1273">
            <v>12.14</v>
          </cell>
          <cell r="J1273">
            <v>0</v>
          </cell>
        </row>
        <row r="1274">
          <cell r="A1274" t="str">
            <v>12-49-c</v>
          </cell>
          <cell r="B1274" t="str">
            <v>First class deodar wood wrought joinery in doors and windows etc. panelled or panelled or glazed or fully glazed fixed in position including chowkhat, holdfast, hinges, tower bolt rubber stop cleats/G I clamp, handles and chord with hooks etc. complete (excluding sliding bolts or lock) : 1^" (40mm) thick.</v>
          </cell>
          <cell r="C1274" t="str">
            <v>Sft</v>
          </cell>
          <cell r="D1274">
            <v>207.44</v>
          </cell>
          <cell r="E1274">
            <v>1397.84</v>
          </cell>
          <cell r="F1274" t="str">
            <v>m2</v>
          </cell>
          <cell r="G1274">
            <v>2232.0700000000002</v>
          </cell>
          <cell r="H1274">
            <v>15040.74</v>
          </cell>
          <cell r="I1274">
            <v>12.14</v>
          </cell>
          <cell r="J1274">
            <v>0</v>
          </cell>
        </row>
        <row r="1275">
          <cell r="A1275" t="str">
            <v>12-50-a</v>
          </cell>
          <cell r="B1275" t="str">
            <v>Glazing with panes (16-18 oz) including cost of putty</v>
          </cell>
          <cell r="C1275" t="str">
            <v>Sft</v>
          </cell>
          <cell r="D1275">
            <v>28.97</v>
          </cell>
          <cell r="E1275">
            <v>166.42</v>
          </cell>
          <cell r="F1275" t="str">
            <v>m2</v>
          </cell>
          <cell r="G1275">
            <v>311.73</v>
          </cell>
          <cell r="H1275">
            <v>1790.66</v>
          </cell>
          <cell r="I1275">
            <v>12.12</v>
          </cell>
          <cell r="J1275">
            <v>0</v>
          </cell>
        </row>
        <row r="1276">
          <cell r="A1276" t="str">
            <v>12-50-b</v>
          </cell>
          <cell r="B1276" t="str">
            <v>Glazing with panes (16-18 oz) using deodar wooden fillets &amp; putty</v>
          </cell>
          <cell r="C1276" t="str">
            <v>Sft</v>
          </cell>
          <cell r="D1276">
            <v>41.23</v>
          </cell>
          <cell r="E1276">
            <v>217.56</v>
          </cell>
          <cell r="F1276" t="str">
            <v>m2</v>
          </cell>
          <cell r="G1276">
            <v>443.62</v>
          </cell>
          <cell r="H1276">
            <v>2340.89</v>
          </cell>
          <cell r="I1276">
            <v>12.12</v>
          </cell>
          <cell r="J1276">
            <v>0</v>
          </cell>
        </row>
        <row r="1277">
          <cell r="A1277" t="str">
            <v>12-50-c</v>
          </cell>
          <cell r="B1277" t="str">
            <v>Glazing with panes (24-26 oz) using putty &amp; deodar wooden fillets</v>
          </cell>
          <cell r="C1277" t="str">
            <v>Sft</v>
          </cell>
          <cell r="D1277">
            <v>41.23</v>
          </cell>
          <cell r="E1277">
            <v>217.56</v>
          </cell>
          <cell r="F1277" t="str">
            <v>m2</v>
          </cell>
          <cell r="G1277">
            <v>443.62</v>
          </cell>
          <cell r="H1277">
            <v>2340.89</v>
          </cell>
          <cell r="I1277">
            <v>12.12</v>
          </cell>
          <cell r="J1277">
            <v>0</v>
          </cell>
        </row>
        <row r="1278">
          <cell r="A1278" t="str">
            <v>12-51-a</v>
          </cell>
          <cell r="B1278" t="str">
            <v>Cutting to required size &amp; fixing glass panes with putty.</v>
          </cell>
          <cell r="C1278" t="str">
            <v>100 Sft</v>
          </cell>
          <cell r="D1278">
            <v>2015.03</v>
          </cell>
          <cell r="E1278">
            <v>2244.06</v>
          </cell>
          <cell r="F1278" t="str">
            <v>m2</v>
          </cell>
          <cell r="G1278">
            <v>216.82</v>
          </cell>
          <cell r="H1278">
            <v>241.46</v>
          </cell>
          <cell r="I1278">
            <v>12.12</v>
          </cell>
          <cell r="J1278">
            <v>0</v>
          </cell>
        </row>
        <row r="1279">
          <cell r="A1279" t="str">
            <v>12-51-b</v>
          </cell>
          <cell r="B1279" t="str">
            <v>Cutting to required size &amp; fixing glass panes Using deodar wood fillets &amp; putty</v>
          </cell>
          <cell r="C1279" t="str">
            <v>Sft</v>
          </cell>
          <cell r="D1279">
            <v>38.630000000000003</v>
          </cell>
          <cell r="E1279">
            <v>81.489999999999995</v>
          </cell>
          <cell r="F1279" t="str">
            <v>m2</v>
          </cell>
          <cell r="G1279">
            <v>415.68</v>
          </cell>
          <cell r="H1279">
            <v>876.78</v>
          </cell>
          <cell r="I1279">
            <v>12.12</v>
          </cell>
          <cell r="J1279">
            <v>0</v>
          </cell>
        </row>
        <row r="1280">
          <cell r="A1280" t="str">
            <v>12-52-a</v>
          </cell>
          <cell r="B1280" t="str">
            <v>Glazing with plate glass 6 mm thick including cost of deodar wood fillet &amp; putty : Upto 0.75 m2</v>
          </cell>
          <cell r="C1280" t="str">
            <v>Sft</v>
          </cell>
          <cell r="D1280">
            <v>57.72</v>
          </cell>
          <cell r="E1280">
            <v>220.78</v>
          </cell>
          <cell r="F1280" t="str">
            <v>m2</v>
          </cell>
          <cell r="G1280">
            <v>621.04999999999995</v>
          </cell>
          <cell r="H1280">
            <v>2375.56</v>
          </cell>
          <cell r="I1280">
            <v>12.12</v>
          </cell>
          <cell r="J1280">
            <v>0</v>
          </cell>
        </row>
        <row r="1281">
          <cell r="A1281" t="str">
            <v>12-52-b</v>
          </cell>
          <cell r="B1281" t="str">
            <v>Glazing with plate glass 6 mm thick including cost of deodar wood fillet &amp; putty : 0.75m2 to 2.25 m2</v>
          </cell>
          <cell r="C1281" t="str">
            <v>Sft</v>
          </cell>
          <cell r="D1281">
            <v>57.72</v>
          </cell>
          <cell r="E1281">
            <v>219.87</v>
          </cell>
          <cell r="F1281" t="str">
            <v>m2</v>
          </cell>
          <cell r="G1281">
            <v>621.04999999999995</v>
          </cell>
          <cell r="H1281">
            <v>2365.85</v>
          </cell>
          <cell r="I1281">
            <v>12.12</v>
          </cell>
          <cell r="J1281">
            <v>0</v>
          </cell>
        </row>
        <row r="1282">
          <cell r="A1282" t="str">
            <v>12-53-a</v>
          </cell>
          <cell r="B1282" t="str">
            <v>Providing and Fixing of 4 Way Structural Glazing in Aluminum Section of Thickness 2mm, Brackets, Anchor Bolts, Hardware, Silicon, Gasket. 6mm Clear Low E Glass Tempered + 12mm Air Gap + 5mm Clear Glass Tempered. As per U-Value: 1.8 SC: 0.62 LT: 65%</v>
          </cell>
          <cell r="C1282" t="str">
            <v>Sft</v>
          </cell>
          <cell r="D1282">
            <v>11.52</v>
          </cell>
          <cell r="E1282">
            <v>1226.52</v>
          </cell>
          <cell r="F1282" t="str">
            <v>m2</v>
          </cell>
          <cell r="G1282">
            <v>123.91</v>
          </cell>
          <cell r="H1282">
            <v>13197.31</v>
          </cell>
          <cell r="I1282">
            <v>12.12</v>
          </cell>
          <cell r="J1282">
            <v>0</v>
          </cell>
        </row>
        <row r="1283">
          <cell r="A1283" t="str">
            <v>12-53-b</v>
          </cell>
          <cell r="B1283"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3" t="str">
            <v>Sft</v>
          </cell>
          <cell r="D1283">
            <v>11.52</v>
          </cell>
          <cell r="E1283">
            <v>1627.47</v>
          </cell>
          <cell r="F1283" t="str">
            <v>m2</v>
          </cell>
          <cell r="G1283">
            <v>123.91</v>
          </cell>
          <cell r="H1283">
            <v>17511.53</v>
          </cell>
          <cell r="I1283">
            <v>12.12</v>
          </cell>
          <cell r="J1283">
            <v>0</v>
          </cell>
        </row>
        <row r="1284">
          <cell r="A1284" t="str">
            <v>12-53-c</v>
          </cell>
          <cell r="B1284" t="str">
            <v>Providing and Fixing of Tempered Glass with Aluminium of Thickness 2mm, SS Spider (Grade 202), M.S Plates with Powder Coating, Floor Hinge (GCC), Patch Fitting, Handle, Local, Silicone. 6mm Clear Low E Glass Tempered + 12mm Air Gap + 5mm Clear Glass Ghani Tempered. (U-Value: 1.8 SC: 0.62 LT: 65%)</v>
          </cell>
          <cell r="C1284" t="str">
            <v>Sft</v>
          </cell>
          <cell r="D1284">
            <v>17.97</v>
          </cell>
          <cell r="E1284">
            <v>2113.6</v>
          </cell>
          <cell r="F1284" t="str">
            <v>m2</v>
          </cell>
          <cell r="G1284">
            <v>193.31</v>
          </cell>
          <cell r="H1284">
            <v>22742.3</v>
          </cell>
          <cell r="I1284">
            <v>12.12</v>
          </cell>
          <cell r="J1284">
            <v>0</v>
          </cell>
        </row>
        <row r="1285">
          <cell r="A1285" t="str">
            <v>12-54-a</v>
          </cell>
          <cell r="B1285" t="str">
            <v>1.5" thick deodar doors &amp; windows, chowkat of522MS angle iron 1.5"x1.5"x1/4" welded with MS flat</v>
          </cell>
          <cell r="C1285" t="str">
            <v>Sft</v>
          </cell>
          <cell r="D1285">
            <v>10.33</v>
          </cell>
          <cell r="E1285">
            <v>937.43</v>
          </cell>
          <cell r="F1285" t="str">
            <v>m2</v>
          </cell>
          <cell r="G1285">
            <v>111.12</v>
          </cell>
          <cell r="H1285">
            <v>10086.73</v>
          </cell>
          <cell r="I1285" t="str">
            <v xml:space="preserve">12.2 , </v>
          </cell>
          <cell r="J1285">
            <v>0</v>
          </cell>
        </row>
        <row r="1286">
          <cell r="A1286" t="str">
            <v>12-54-b</v>
          </cell>
          <cell r="B1286" t="str">
            <v>1.5" thick deodar doors &amp; windows, chowkat of522MS tee iron 1.5"x 1.5"x 1/4" welded with MS flat</v>
          </cell>
          <cell r="C1286" t="str">
            <v>Sft</v>
          </cell>
          <cell r="D1286">
            <v>10.33</v>
          </cell>
          <cell r="E1286">
            <v>867.28</v>
          </cell>
          <cell r="F1286" t="str">
            <v>m2</v>
          </cell>
          <cell r="G1286">
            <v>111.12</v>
          </cell>
          <cell r="H1286">
            <v>9331.89</v>
          </cell>
          <cell r="I1286" t="str">
            <v xml:space="preserve">12.2 , </v>
          </cell>
          <cell r="J1286">
            <v>0</v>
          </cell>
        </row>
        <row r="1287">
          <cell r="A1287" t="str">
            <v>12-55-a</v>
          </cell>
          <cell r="B1287" t="str">
            <v>1.5" thick hollow flush door/window, chowkat of MS angle iron 1.5"x1.5"x1/4" welded with MS flat</v>
          </cell>
          <cell r="C1287" t="str">
            <v>Sft</v>
          </cell>
          <cell r="D1287">
            <v>176.96</v>
          </cell>
          <cell r="E1287">
            <v>1083.03</v>
          </cell>
          <cell r="F1287" t="str">
            <v>m2</v>
          </cell>
          <cell r="G1287">
            <v>1904.07</v>
          </cell>
          <cell r="H1287">
            <v>11653.39</v>
          </cell>
          <cell r="I1287">
            <v>12.2</v>
          </cell>
          <cell r="J1287">
            <v>0</v>
          </cell>
        </row>
        <row r="1288">
          <cell r="A1288" t="str">
            <v>12-55-b</v>
          </cell>
          <cell r="B1288" t="str">
            <v>1.5" thick hollow flush door/window, chowkat of MS tee iron 1.5"x 1.5"x 1/4" welded with MS flat</v>
          </cell>
          <cell r="C1288" t="str">
            <v>Sft</v>
          </cell>
          <cell r="D1288">
            <v>176.63</v>
          </cell>
          <cell r="E1288">
            <v>1017.86</v>
          </cell>
          <cell r="F1288" t="str">
            <v>m2</v>
          </cell>
          <cell r="G1288">
            <v>1900.59</v>
          </cell>
          <cell r="H1288">
            <v>10952.13</v>
          </cell>
          <cell r="I1288">
            <v>12.2</v>
          </cell>
          <cell r="J1288">
            <v>0</v>
          </cell>
        </row>
        <row r="1289">
          <cell r="A1289" t="str">
            <v>12-56-a</v>
          </cell>
          <cell r="B1289" t="str">
            <v>Providing and fixing 1.5" (38mm) thick pressed veneered door shutters fully flushed with First class wood veneering on all faces and sides fixed over deodar wood cavited core and frame work of not less than 4" (100mm) wide strips all round with approved brass hinges, tower bolts as required.</v>
          </cell>
          <cell r="C1289" t="str">
            <v>Sft</v>
          </cell>
          <cell r="D1289">
            <v>78.599999999999994</v>
          </cell>
          <cell r="E1289">
            <v>678.67</v>
          </cell>
          <cell r="F1289" t="str">
            <v>m2</v>
          </cell>
          <cell r="G1289">
            <v>845.77</v>
          </cell>
          <cell r="H1289">
            <v>7302.45</v>
          </cell>
          <cell r="I1289">
            <v>12.3</v>
          </cell>
          <cell r="J1289">
            <v>0</v>
          </cell>
        </row>
        <row r="1290">
          <cell r="A1290" t="str">
            <v>12-56-b</v>
          </cell>
          <cell r="B1290" t="str">
            <v>Providing and fixing 1.5" (38 mm) thick pressed veneered door shutters fully flushed with First class wood veneering on all faces and sides fixed over partal wood cavited core and frame work of not less than 4" (100mm) wide strips all round with approved iron hinges, tower bolts as required.</v>
          </cell>
          <cell r="C1290" t="str">
            <v>Sft</v>
          </cell>
          <cell r="D1290">
            <v>78.599999999999994</v>
          </cell>
          <cell r="E1290">
            <v>328.41</v>
          </cell>
          <cell r="F1290" t="str">
            <v>m2</v>
          </cell>
          <cell r="G1290">
            <v>845.77</v>
          </cell>
          <cell r="H1290">
            <v>3533.65</v>
          </cell>
          <cell r="I1290">
            <v>12.2</v>
          </cell>
          <cell r="J1290">
            <v>0</v>
          </cell>
        </row>
        <row r="1291">
          <cell r="A1291" t="str">
            <v>12-56-c</v>
          </cell>
          <cell r="B1291" t="str">
            <v>Providing and fixing of Teak wood joinery (factory made) complete in all respects including chowkat and frame and fittings complete in all respects.</v>
          </cell>
          <cell r="C1291" t="str">
            <v>Sft</v>
          </cell>
          <cell r="D1291">
            <v>377.61</v>
          </cell>
          <cell r="E1291">
            <v>1495.17</v>
          </cell>
          <cell r="F1291" t="str">
            <v>m2</v>
          </cell>
          <cell r="G1291">
            <v>4063.07</v>
          </cell>
          <cell r="H1291">
            <v>16088.03</v>
          </cell>
          <cell r="I1291">
            <v>12.14</v>
          </cell>
          <cell r="J1291">
            <v>0</v>
          </cell>
        </row>
        <row r="1292">
          <cell r="A1292" t="str">
            <v>12-57-a</v>
          </cell>
          <cell r="B1292" t="str">
            <v>Providing and fixing single leaf steel door with frame fully panelled with M.S sheet 16 gauge (1.59mm) painted with two coats of red oxide paint with brass fitting of approved make including cost of fabrication, iron lugs, cutting holes and making good the damages to walls.</v>
          </cell>
          <cell r="C1292" t="str">
            <v>Sft</v>
          </cell>
          <cell r="D1292">
            <v>176.1</v>
          </cell>
          <cell r="E1292">
            <v>759.93</v>
          </cell>
          <cell r="F1292" t="str">
            <v>m2</v>
          </cell>
          <cell r="G1292">
            <v>1894.83</v>
          </cell>
          <cell r="H1292">
            <v>8176.84</v>
          </cell>
          <cell r="I1292">
            <v>25.5</v>
          </cell>
          <cell r="J1292">
            <v>0</v>
          </cell>
        </row>
        <row r="1293">
          <cell r="A1293" t="str">
            <v>12-57-b</v>
          </cell>
          <cell r="B1293" t="str">
            <v>Providing and fixing double leaf steel door with frame fully panelled with M.S sheet 16 gauge (1.59mm) painted with two coats of red oxide paint with brass fitting of approved make including cost of fabrication, iron lugs, cutting holes and making good the damages to walls.</v>
          </cell>
          <cell r="C1293" t="str">
            <v>Sft</v>
          </cell>
          <cell r="D1293">
            <v>173.89</v>
          </cell>
          <cell r="E1293">
            <v>753.15</v>
          </cell>
          <cell r="F1293" t="str">
            <v>m2</v>
          </cell>
          <cell r="G1293">
            <v>1871.05</v>
          </cell>
          <cell r="H1293">
            <v>8103.92</v>
          </cell>
          <cell r="I1293">
            <v>25.5</v>
          </cell>
          <cell r="J1293">
            <v>0</v>
          </cell>
        </row>
        <row r="1294">
          <cell r="A1294" t="str">
            <v>12-58</v>
          </cell>
          <cell r="B1294" t="str">
            <v>24 SWG aluminium kick plate 4" high, on bottom rail of flush doors of commercial ply</v>
          </cell>
          <cell r="C1294" t="str">
            <v>Rft</v>
          </cell>
          <cell r="D1294">
            <v>65.510000000000005</v>
          </cell>
          <cell r="E1294">
            <v>96.66</v>
          </cell>
          <cell r="F1294" t="str">
            <v>m</v>
          </cell>
          <cell r="G1294">
            <v>214.93</v>
          </cell>
          <cell r="H1294">
            <v>317.12</v>
          </cell>
          <cell r="I1294" t="str">
            <v>12.19.19</v>
          </cell>
          <cell r="J1294">
            <v>0</v>
          </cell>
        </row>
        <row r="1295">
          <cell r="A1295" t="str">
            <v>12-59</v>
          </cell>
          <cell r="B1295" t="str">
            <v>Providing and Fixing of Aluminium Cladding of approved color &amp; design including all necessary fittings, angles, tees etc. complete in all respects</v>
          </cell>
          <cell r="C1295" t="str">
            <v>Sft</v>
          </cell>
          <cell r="D1295">
            <v>4201.88</v>
          </cell>
          <cell r="E1295">
            <v>4926.05</v>
          </cell>
          <cell r="F1295" t="str">
            <v>m2</v>
          </cell>
          <cell r="G1295">
            <v>45212.18</v>
          </cell>
          <cell r="H1295">
            <v>53004.3</v>
          </cell>
          <cell r="I1295">
            <v>12.15</v>
          </cell>
          <cell r="J1295">
            <v>0</v>
          </cell>
        </row>
        <row r="1296">
          <cell r="A1296" t="str">
            <v>12-59-a</v>
          </cell>
          <cell r="B1296" t="str">
            <v>Providing and Fixing of Aluminium Cladding of approved color &amp; design including all necessary fittings, angles, tees etc. complete in all respects</v>
          </cell>
          <cell r="C1296" t="str">
            <v>Sft</v>
          </cell>
          <cell r="D1296">
            <v>0</v>
          </cell>
          <cell r="E1296">
            <v>4871.67</v>
          </cell>
          <cell r="F1296" t="str">
            <v>m2</v>
          </cell>
          <cell r="G1296">
            <v>0</v>
          </cell>
          <cell r="H1296">
            <v>52419.14</v>
          </cell>
          <cell r="I1296">
            <v>12.15</v>
          </cell>
          <cell r="J1296">
            <v>0</v>
          </cell>
        </row>
        <row r="1297">
          <cell r="A1297" t="str">
            <v>12-59-b</v>
          </cell>
          <cell r="B1297" t="str">
            <v>Providing and fixing of Aluminium Cladding including all necessary fittings, scaffolding sft etc complete in all respects.</v>
          </cell>
          <cell r="C1297" t="str">
            <v>sft</v>
          </cell>
          <cell r="D1297">
            <v>0</v>
          </cell>
          <cell r="E1297">
            <v>4871.67</v>
          </cell>
          <cell r="F1297" t="str">
            <v>m2</v>
          </cell>
          <cell r="G1297">
            <v>0</v>
          </cell>
          <cell r="H1297">
            <v>52419.14</v>
          </cell>
          <cell r="I1297">
            <v>12.15</v>
          </cell>
          <cell r="J1297">
            <v>0</v>
          </cell>
        </row>
        <row r="1298">
          <cell r="A1298" t="str">
            <v>12-60</v>
          </cell>
          <cell r="B1298" t="str">
            <v>Curtain railing to doors &amp; windows comprising railing of approved quality including paint</v>
          </cell>
          <cell r="C1298" t="str">
            <v>Rft</v>
          </cell>
          <cell r="D1298">
            <v>43.33</v>
          </cell>
          <cell r="E1298">
            <v>264.16000000000003</v>
          </cell>
          <cell r="F1298" t="str">
            <v>m</v>
          </cell>
          <cell r="G1298">
            <v>142.15</v>
          </cell>
          <cell r="H1298">
            <v>866.66</v>
          </cell>
          <cell r="I1298" t="str">
            <v>12.19.26</v>
          </cell>
          <cell r="J1298">
            <v>0</v>
          </cell>
        </row>
        <row r="1299">
          <cell r="A1299" t="str">
            <v>12-61</v>
          </cell>
          <cell r="B1299" t="str">
            <v>MS flat 1/2"x1/8" grill in windows of approved design</v>
          </cell>
          <cell r="C1299" t="str">
            <v>Sft</v>
          </cell>
          <cell r="D1299">
            <v>76.08</v>
          </cell>
          <cell r="E1299">
            <v>285.11</v>
          </cell>
          <cell r="F1299" t="str">
            <v>m2</v>
          </cell>
          <cell r="G1299">
            <v>818.64</v>
          </cell>
          <cell r="H1299">
            <v>3067.78</v>
          </cell>
          <cell r="I1299" t="str">
            <v>12.2.1.20</v>
          </cell>
          <cell r="J1299">
            <v>0</v>
          </cell>
        </row>
        <row r="1300">
          <cell r="A1300" t="str">
            <v>12-62</v>
          </cell>
          <cell r="B1300" t="str">
            <v>Provide &amp; fix GI wire gauze 22 SWG, 12x12 mesh per sq. in, fixed to steel window complete</v>
          </cell>
          <cell r="C1300" t="str">
            <v>Sft</v>
          </cell>
          <cell r="D1300">
            <v>70.88</v>
          </cell>
          <cell r="E1300">
            <v>280.63</v>
          </cell>
          <cell r="F1300" t="str">
            <v>m2</v>
          </cell>
          <cell r="G1300">
            <v>762.65</v>
          </cell>
          <cell r="H1300">
            <v>3019.62</v>
          </cell>
          <cell r="I1300">
            <v>12.11</v>
          </cell>
          <cell r="J1300">
            <v>0</v>
          </cell>
        </row>
        <row r="1301">
          <cell r="A1301" t="str">
            <v>12-63-a</v>
          </cell>
          <cell r="B1301" t="str">
            <v>Hollow flush door 2" thick including iron mongery excluding chowkat &amp; lock : Teak veneered</v>
          </cell>
          <cell r="C1301" t="str">
            <v>Sft</v>
          </cell>
          <cell r="D1301">
            <v>47.96</v>
          </cell>
          <cell r="E1301">
            <v>915.94</v>
          </cell>
          <cell r="F1301" t="str">
            <v>m2</v>
          </cell>
          <cell r="G1301">
            <v>516.02</v>
          </cell>
          <cell r="H1301">
            <v>9855.4699999999993</v>
          </cell>
          <cell r="I1301">
            <v>12.2</v>
          </cell>
          <cell r="J1301">
            <v>0</v>
          </cell>
        </row>
        <row r="1302">
          <cell r="A1302" t="str">
            <v>12-63-b</v>
          </cell>
          <cell r="B1302" t="str">
            <v>Hollow flush door 2" thick including iron mongery excluding chowkat &amp; lock : Shisham veneered</v>
          </cell>
          <cell r="C1302" t="str">
            <v>Sft</v>
          </cell>
          <cell r="D1302">
            <v>47.96</v>
          </cell>
          <cell r="E1302">
            <v>863.98</v>
          </cell>
          <cell r="F1302" t="str">
            <v>m2</v>
          </cell>
          <cell r="G1302">
            <v>516.02</v>
          </cell>
          <cell r="H1302">
            <v>9296.4500000000007</v>
          </cell>
          <cell r="I1302">
            <v>12.2</v>
          </cell>
          <cell r="J1302">
            <v>0</v>
          </cell>
        </row>
        <row r="1303">
          <cell r="A1303" t="str">
            <v>12-63-c</v>
          </cell>
          <cell r="B1303" t="str">
            <v>Hollow flush door 2" thick including iron mongery excluding chowkat &amp; lock : Deodar veneered</v>
          </cell>
          <cell r="C1303" t="str">
            <v>Sft</v>
          </cell>
          <cell r="D1303">
            <v>47.85</v>
          </cell>
          <cell r="E1303">
            <v>958.36</v>
          </cell>
          <cell r="F1303" t="str">
            <v>m2</v>
          </cell>
          <cell r="G1303">
            <v>514.82000000000005</v>
          </cell>
          <cell r="H1303">
            <v>10311.93</v>
          </cell>
          <cell r="I1303">
            <v>12.2</v>
          </cell>
          <cell r="J1303">
            <v>0</v>
          </cell>
        </row>
        <row r="1304">
          <cell r="A1304" t="str">
            <v>12-63-d</v>
          </cell>
          <cell r="B1304" t="str">
            <v>Hollow flush door 2" thick including iron mongery excluding chowkat &amp; lock : Commercial veneered</v>
          </cell>
          <cell r="C1304" t="str">
            <v>Sft</v>
          </cell>
          <cell r="D1304">
            <v>47.96</v>
          </cell>
          <cell r="E1304">
            <v>842.36</v>
          </cell>
          <cell r="F1304" t="str">
            <v>m2</v>
          </cell>
          <cell r="G1304">
            <v>516.02</v>
          </cell>
          <cell r="H1304">
            <v>9063.84</v>
          </cell>
          <cell r="I1304">
            <v>12.2</v>
          </cell>
          <cell r="J1304">
            <v>0</v>
          </cell>
        </row>
        <row r="1305">
          <cell r="A1305" t="str">
            <v>12-64-a-01</v>
          </cell>
          <cell r="B1305" t="str">
            <v>Supply and Fixing aluminium door/window , Economy model (Gauge1.2 mm) Sliding window</v>
          </cell>
          <cell r="C1305" t="str">
            <v>Sft</v>
          </cell>
          <cell r="D1305">
            <v>72.41</v>
          </cell>
          <cell r="E1305">
            <v>591.21</v>
          </cell>
          <cell r="F1305" t="str">
            <v>m2</v>
          </cell>
          <cell r="G1305">
            <v>779.12</v>
          </cell>
          <cell r="H1305">
            <v>6361.46</v>
          </cell>
          <cell r="I1305">
            <v>0</v>
          </cell>
          <cell r="J1305">
            <v>0</v>
          </cell>
        </row>
        <row r="1306">
          <cell r="A1306" t="str">
            <v>12-64-a-02</v>
          </cell>
          <cell r="B1306" t="str">
            <v>Supply and Fixing aluminium door/window, Economy model (Gauge1.2 mm) Hinges window</v>
          </cell>
          <cell r="C1306" t="str">
            <v>Sft</v>
          </cell>
          <cell r="D1306">
            <v>72.41</v>
          </cell>
          <cell r="E1306">
            <v>621.59</v>
          </cell>
          <cell r="F1306" t="str">
            <v>m2</v>
          </cell>
          <cell r="G1306">
            <v>779.12</v>
          </cell>
          <cell r="H1306">
            <v>6688.3</v>
          </cell>
          <cell r="I1306">
            <v>0</v>
          </cell>
          <cell r="J1306">
            <v>0</v>
          </cell>
        </row>
        <row r="1307">
          <cell r="A1307" t="str">
            <v>12-64-a-03</v>
          </cell>
          <cell r="B1307" t="str">
            <v>Supply and Fixing aluminium door/window, Economy model (Gauge1.2 mm) Fixed louver in door frame</v>
          </cell>
          <cell r="C1307" t="str">
            <v>Sft</v>
          </cell>
          <cell r="D1307">
            <v>72.41</v>
          </cell>
          <cell r="E1307">
            <v>611.87</v>
          </cell>
          <cell r="F1307" t="str">
            <v>m2</v>
          </cell>
          <cell r="G1307">
            <v>779.12</v>
          </cell>
          <cell r="H1307">
            <v>6583.71</v>
          </cell>
          <cell r="I1307">
            <v>0</v>
          </cell>
          <cell r="J1307">
            <v>0</v>
          </cell>
        </row>
        <row r="1308">
          <cell r="A1308" t="str">
            <v>12-64-a-04</v>
          </cell>
          <cell r="B1308" t="str">
            <v>Supply and Fixing aluminium door/window, Economy model (Gauge1.2 mm) Fixed louver in 2" frame</v>
          </cell>
          <cell r="C1308" t="str">
            <v>Sft</v>
          </cell>
          <cell r="D1308">
            <v>72.41</v>
          </cell>
          <cell r="E1308">
            <v>643.46</v>
          </cell>
          <cell r="F1308" t="str">
            <v>m2</v>
          </cell>
          <cell r="G1308">
            <v>779.12</v>
          </cell>
          <cell r="H1308">
            <v>6923.62</v>
          </cell>
          <cell r="I1308">
            <v>0</v>
          </cell>
          <cell r="J1308">
            <v>0</v>
          </cell>
        </row>
        <row r="1309">
          <cell r="A1309" t="str">
            <v>12-64-b-01</v>
          </cell>
          <cell r="B1309" t="str">
            <v>Supply and Fixing aluminium door/window, Deluxe model (Gauge1.6 mm) 3" sect. Sliding window</v>
          </cell>
          <cell r="C1309" t="str">
            <v>Sft</v>
          </cell>
          <cell r="D1309">
            <v>72.41</v>
          </cell>
          <cell r="E1309">
            <v>605.79</v>
          </cell>
          <cell r="F1309" t="str">
            <v>m2</v>
          </cell>
          <cell r="G1309">
            <v>779.12</v>
          </cell>
          <cell r="H1309">
            <v>6518.35</v>
          </cell>
          <cell r="I1309">
            <v>0</v>
          </cell>
          <cell r="J1309">
            <v>0</v>
          </cell>
        </row>
        <row r="1310">
          <cell r="A1310" t="str">
            <v>12-64-b-02</v>
          </cell>
          <cell r="B1310" t="str">
            <v>Supply and Fixing aluminium door/window, Deluxe model (Gauge1.6 mm) 3" sect. Hinges window</v>
          </cell>
          <cell r="C1310" t="str">
            <v>Sft</v>
          </cell>
          <cell r="D1310">
            <v>72.41</v>
          </cell>
          <cell r="E1310">
            <v>636.16999999999996</v>
          </cell>
          <cell r="F1310" t="str">
            <v>m2</v>
          </cell>
          <cell r="G1310">
            <v>779.12</v>
          </cell>
          <cell r="H1310">
            <v>6845.18</v>
          </cell>
          <cell r="I1310">
            <v>0</v>
          </cell>
          <cell r="J1310">
            <v>0</v>
          </cell>
        </row>
        <row r="1311">
          <cell r="A1311" t="str">
            <v>12-64-b-03</v>
          </cell>
          <cell r="B1311" t="str">
            <v>Supply and Fixing aluminium door/window, Deluxe model (Gauge1.6 mm) 3" sect. Fixed glazing</v>
          </cell>
          <cell r="C1311" t="str">
            <v>Sft</v>
          </cell>
          <cell r="D1311">
            <v>72.41</v>
          </cell>
          <cell r="E1311">
            <v>625.23</v>
          </cell>
          <cell r="F1311" t="str">
            <v>m2</v>
          </cell>
          <cell r="G1311">
            <v>779.12</v>
          </cell>
          <cell r="H1311">
            <v>6727.52</v>
          </cell>
          <cell r="I1311">
            <v>0</v>
          </cell>
          <cell r="J1311">
            <v>0</v>
          </cell>
        </row>
        <row r="1312">
          <cell r="A1312" t="str">
            <v>12-64-b-04</v>
          </cell>
          <cell r="B1312" t="str">
            <v>Supply and Fixing aluminium door/window, Deluxe model (Gauge1.6 mm) 3" sect. Fixed arch</v>
          </cell>
          <cell r="C1312" t="str">
            <v>Sft</v>
          </cell>
          <cell r="D1312">
            <v>72.41</v>
          </cell>
          <cell r="E1312">
            <v>658.04</v>
          </cell>
          <cell r="F1312" t="str">
            <v>m2</v>
          </cell>
          <cell r="G1312">
            <v>779.12</v>
          </cell>
          <cell r="H1312">
            <v>7080.5</v>
          </cell>
          <cell r="I1312">
            <v>0</v>
          </cell>
          <cell r="J1312">
            <v>0</v>
          </cell>
        </row>
        <row r="1313">
          <cell r="A1313" t="str">
            <v>12-64-b-05</v>
          </cell>
          <cell r="B1313" t="str">
            <v>Supply and Fixing aluminium door/window, Deluxe (Gauge1.6 mm) 3" sect. Fixed louvers</v>
          </cell>
          <cell r="C1313" t="str">
            <v>Sft</v>
          </cell>
          <cell r="D1313">
            <v>72.41</v>
          </cell>
          <cell r="E1313">
            <v>645.89</v>
          </cell>
          <cell r="F1313" t="str">
            <v>m2</v>
          </cell>
          <cell r="G1313">
            <v>779.12</v>
          </cell>
          <cell r="H1313">
            <v>6949.77</v>
          </cell>
          <cell r="I1313">
            <v>0</v>
          </cell>
          <cell r="J1313">
            <v>0</v>
          </cell>
        </row>
        <row r="1314">
          <cell r="A1314" t="str">
            <v>12-64-b-06</v>
          </cell>
          <cell r="B1314" t="str">
            <v>Supply and Fixing aluminium door/window, Deluxe model (Gauge1.6 mm) 3" sect. Sliding door</v>
          </cell>
          <cell r="C1314" t="str">
            <v>Sft</v>
          </cell>
          <cell r="D1314">
            <v>72.41</v>
          </cell>
          <cell r="E1314">
            <v>679.91</v>
          </cell>
          <cell r="F1314" t="str">
            <v>m2</v>
          </cell>
          <cell r="G1314">
            <v>779.12</v>
          </cell>
          <cell r="H1314">
            <v>7315.82</v>
          </cell>
          <cell r="I1314">
            <v>0</v>
          </cell>
          <cell r="J1314">
            <v>0</v>
          </cell>
        </row>
        <row r="1315">
          <cell r="A1315" t="str">
            <v>12-64-b-07</v>
          </cell>
          <cell r="B1315" t="str">
            <v>Supply and Fixing aluminium door/window, Deluxe model (Gauge1.6 mm) 3" sect. Swing door single action (short handle)</v>
          </cell>
          <cell r="C1315" t="str">
            <v>Sft</v>
          </cell>
          <cell r="D1315">
            <v>72.41</v>
          </cell>
          <cell r="E1315">
            <v>617.94000000000005</v>
          </cell>
          <cell r="F1315" t="str">
            <v>m2</v>
          </cell>
          <cell r="G1315">
            <v>779.12</v>
          </cell>
          <cell r="H1315">
            <v>6649.08</v>
          </cell>
          <cell r="I1315">
            <v>0</v>
          </cell>
          <cell r="J1315">
            <v>0</v>
          </cell>
        </row>
        <row r="1316">
          <cell r="A1316" t="str">
            <v>12-64-b-08</v>
          </cell>
          <cell r="B1316" t="str">
            <v>Supply and Fixing aluminium door/window, Deluxe model (Gauge1.6 mm) 3" sect. Swing door single action (long handle)</v>
          </cell>
          <cell r="C1316" t="str">
            <v>Sft</v>
          </cell>
          <cell r="D1316">
            <v>72.41</v>
          </cell>
          <cell r="E1316">
            <v>649.53</v>
          </cell>
          <cell r="F1316" t="str">
            <v>m2</v>
          </cell>
          <cell r="G1316">
            <v>779.12</v>
          </cell>
          <cell r="H1316">
            <v>6988.99</v>
          </cell>
          <cell r="I1316">
            <v>0</v>
          </cell>
          <cell r="J1316">
            <v>0</v>
          </cell>
        </row>
        <row r="1317">
          <cell r="A1317" t="str">
            <v>12-64-b-09</v>
          </cell>
          <cell r="B1317" t="str">
            <v>Supply and Fixing aluminium door/window, Deluxe model (Gauge1.6 mm) 3" sect. Swing door double action (short handle)</v>
          </cell>
          <cell r="C1317" t="str">
            <v>Sft</v>
          </cell>
          <cell r="D1317">
            <v>72.41</v>
          </cell>
          <cell r="E1317">
            <v>638.6</v>
          </cell>
          <cell r="F1317" t="str">
            <v>m2</v>
          </cell>
          <cell r="G1317">
            <v>779.12</v>
          </cell>
          <cell r="H1317">
            <v>6871.33</v>
          </cell>
          <cell r="I1317">
            <v>0</v>
          </cell>
          <cell r="J1317">
            <v>0</v>
          </cell>
        </row>
        <row r="1318">
          <cell r="A1318" t="str">
            <v>12-64-b-10</v>
          </cell>
          <cell r="B1318" t="str">
            <v>Supply and Fixing aluminium door/window, Deluxe model (Gauge1.6 mm) 3" sect. Swing door double action (long handle)</v>
          </cell>
          <cell r="C1318" t="str">
            <v>Sft</v>
          </cell>
          <cell r="D1318">
            <v>72.41</v>
          </cell>
          <cell r="E1318">
            <v>672.62</v>
          </cell>
          <cell r="F1318" t="str">
            <v>m2</v>
          </cell>
          <cell r="G1318">
            <v>779.12</v>
          </cell>
          <cell r="H1318">
            <v>7237.38</v>
          </cell>
          <cell r="I1318">
            <v>0</v>
          </cell>
          <cell r="J1318">
            <v>0</v>
          </cell>
        </row>
        <row r="1319">
          <cell r="A1319" t="str">
            <v>12-64-c-01</v>
          </cell>
          <cell r="B1319" t="str">
            <v>Supply and Fixing aluminium door/window, Deluxe model (Gauge1.6 mm) 3.5" sect. Sliding window</v>
          </cell>
          <cell r="C1319" t="str">
            <v>Sft</v>
          </cell>
          <cell r="D1319">
            <v>24.95</v>
          </cell>
          <cell r="E1319">
            <v>316.55</v>
          </cell>
          <cell r="F1319" t="str">
            <v>m2</v>
          </cell>
          <cell r="G1319">
            <v>268.45999999999998</v>
          </cell>
          <cell r="H1319">
            <v>3406.08</v>
          </cell>
          <cell r="I1319">
            <v>0</v>
          </cell>
          <cell r="J1319">
            <v>0</v>
          </cell>
        </row>
        <row r="1320">
          <cell r="A1320" t="str">
            <v>12-64-c-02</v>
          </cell>
          <cell r="B1320" t="str">
            <v>Supply and Fixing aluminium door/window, Deluxe model (Gauge1.6 mm) 3.5" sect. Hinges window</v>
          </cell>
          <cell r="C1320" t="str">
            <v>Sft</v>
          </cell>
          <cell r="D1320">
            <v>24.95</v>
          </cell>
          <cell r="E1320">
            <v>335.99</v>
          </cell>
          <cell r="F1320" t="str">
            <v>m2</v>
          </cell>
          <cell r="G1320">
            <v>268.45999999999998</v>
          </cell>
          <cell r="H1320">
            <v>3615.25</v>
          </cell>
          <cell r="I1320">
            <v>0</v>
          </cell>
          <cell r="J1320">
            <v>0</v>
          </cell>
        </row>
        <row r="1321">
          <cell r="A1321" t="str">
            <v>12-64-c-03</v>
          </cell>
          <cell r="B1321" t="str">
            <v>Supply and Fixing aluminium door/window, Deluxe model (Gauge1.6 mm) 3.5" sect. Fixed glazing</v>
          </cell>
          <cell r="C1321" t="str">
            <v>Sft</v>
          </cell>
          <cell r="D1321">
            <v>24.95</v>
          </cell>
          <cell r="E1321">
            <v>328.7</v>
          </cell>
          <cell r="F1321" t="str">
            <v>m2</v>
          </cell>
          <cell r="G1321">
            <v>268.45999999999998</v>
          </cell>
          <cell r="H1321">
            <v>3536.81</v>
          </cell>
          <cell r="I1321">
            <v>0</v>
          </cell>
          <cell r="J1321">
            <v>0</v>
          </cell>
        </row>
        <row r="1322">
          <cell r="A1322" t="str">
            <v>12-64-c-04</v>
          </cell>
          <cell r="B1322" t="str">
            <v>Supply and Fixing aluminium door/window, Deluxe model (Gauge1.6 mm) 3.5" sect. Fixed arch</v>
          </cell>
          <cell r="C1322" t="str">
            <v>Sft</v>
          </cell>
          <cell r="D1322">
            <v>24.95</v>
          </cell>
          <cell r="E1322">
            <v>348.14</v>
          </cell>
          <cell r="F1322" t="str">
            <v>m2</v>
          </cell>
          <cell r="G1322">
            <v>268.45999999999998</v>
          </cell>
          <cell r="H1322">
            <v>3745.98</v>
          </cell>
          <cell r="I1322">
            <v>0</v>
          </cell>
          <cell r="J1322">
            <v>0</v>
          </cell>
        </row>
        <row r="1323">
          <cell r="A1323" t="str">
            <v>12-64-c-05</v>
          </cell>
          <cell r="B1323" t="str">
            <v>Supply and Fixing aluminium door/window, Deluxe model (Gauge1.6 mm) 3.5" sect. Sliding door</v>
          </cell>
          <cell r="C1323" t="str">
            <v>Sft</v>
          </cell>
          <cell r="D1323">
            <v>24.95</v>
          </cell>
          <cell r="E1323">
            <v>340.85</v>
          </cell>
          <cell r="F1323" t="str">
            <v>m2</v>
          </cell>
          <cell r="G1323">
            <v>268.45999999999998</v>
          </cell>
          <cell r="H1323">
            <v>3667.54</v>
          </cell>
          <cell r="I1323">
            <v>0</v>
          </cell>
          <cell r="J1323">
            <v>0</v>
          </cell>
        </row>
        <row r="1324">
          <cell r="A1324" t="str">
            <v>12-64-c-06</v>
          </cell>
          <cell r="B1324" t="str">
            <v>Supply and Fixing aluminium door/window, Deluxe model (Gauge1.6 mm) 3.5" sect. Swing door single action (short handle)</v>
          </cell>
          <cell r="C1324" t="str">
            <v>Sft</v>
          </cell>
          <cell r="D1324">
            <v>24.95</v>
          </cell>
          <cell r="E1324">
            <v>361.5</v>
          </cell>
          <cell r="F1324" t="str">
            <v>m2</v>
          </cell>
          <cell r="G1324">
            <v>268.45999999999998</v>
          </cell>
          <cell r="H1324">
            <v>3889.79</v>
          </cell>
          <cell r="I1324">
            <v>0</v>
          </cell>
          <cell r="J1324">
            <v>0</v>
          </cell>
        </row>
        <row r="1325">
          <cell r="A1325" t="str">
            <v>12-64-c-07</v>
          </cell>
          <cell r="B1325" t="str">
            <v>Supply and Fixing aluminium door/window, Deluxe model (Gauge1.6 mm) 3.5" sect. Swing door single action (long handle)</v>
          </cell>
          <cell r="C1325" t="str">
            <v>Sft</v>
          </cell>
          <cell r="D1325">
            <v>24.95</v>
          </cell>
          <cell r="E1325">
            <v>323.83999999999997</v>
          </cell>
          <cell r="F1325" t="str">
            <v>m2</v>
          </cell>
          <cell r="G1325">
            <v>268.45999999999998</v>
          </cell>
          <cell r="H1325">
            <v>3484.52</v>
          </cell>
          <cell r="I1325">
            <v>0</v>
          </cell>
          <cell r="J1325">
            <v>0</v>
          </cell>
        </row>
        <row r="1326">
          <cell r="A1326" t="str">
            <v>12-64-d-01</v>
          </cell>
          <cell r="B1326" t="str">
            <v>Supply and Fixing aluminium door/window, Premium model (Gauge 2 mm) 4" sect. Sliding window</v>
          </cell>
          <cell r="C1326" t="str">
            <v>Sft</v>
          </cell>
          <cell r="D1326">
            <v>24.95</v>
          </cell>
          <cell r="E1326">
            <v>389.45</v>
          </cell>
          <cell r="F1326" t="str">
            <v>m2</v>
          </cell>
          <cell r="G1326">
            <v>268.45999999999998</v>
          </cell>
          <cell r="H1326">
            <v>4190.4799999999996</v>
          </cell>
          <cell r="I1326">
            <v>0</v>
          </cell>
          <cell r="J1326">
            <v>0</v>
          </cell>
        </row>
        <row r="1327">
          <cell r="A1327" t="str">
            <v>12-64-d-02</v>
          </cell>
          <cell r="B1327" t="str">
            <v>Supply and Fixing aluminium door/window, Premium model (Gauge 2 mm) 4" sect. Hinges window</v>
          </cell>
          <cell r="C1327" t="str">
            <v>Sft</v>
          </cell>
          <cell r="D1327">
            <v>24.95</v>
          </cell>
          <cell r="E1327">
            <v>413.75</v>
          </cell>
          <cell r="F1327" t="str">
            <v>m2</v>
          </cell>
          <cell r="G1327">
            <v>268.45999999999998</v>
          </cell>
          <cell r="H1327">
            <v>4451.95</v>
          </cell>
          <cell r="I1327">
            <v>0</v>
          </cell>
          <cell r="J1327">
            <v>0</v>
          </cell>
        </row>
        <row r="1328">
          <cell r="A1328" t="str">
            <v>12-64-d-03</v>
          </cell>
          <cell r="B1328" t="str">
            <v>Supply and Fixing aluminium door/window, Premium model (Gauge 2 mm) 4" sect. Fixed glazing</v>
          </cell>
          <cell r="C1328" t="str">
            <v>Sft</v>
          </cell>
          <cell r="D1328">
            <v>24.95</v>
          </cell>
          <cell r="E1328">
            <v>405.24</v>
          </cell>
          <cell r="F1328" t="str">
            <v>m2</v>
          </cell>
          <cell r="G1328">
            <v>268.45999999999998</v>
          </cell>
          <cell r="H1328">
            <v>4360.43</v>
          </cell>
          <cell r="I1328">
            <v>0</v>
          </cell>
          <cell r="J1328">
            <v>0</v>
          </cell>
        </row>
        <row r="1329">
          <cell r="A1329" t="str">
            <v>12-64-d-04</v>
          </cell>
          <cell r="B1329" t="str">
            <v>Supply and Fixing aluminium door/window, Premium model (Gauge 2 mm) 4" sect. Fixed arch</v>
          </cell>
          <cell r="C1329" t="str">
            <v>Sft</v>
          </cell>
          <cell r="D1329">
            <v>24.95</v>
          </cell>
          <cell r="E1329">
            <v>430.76</v>
          </cell>
          <cell r="F1329" t="str">
            <v>m2</v>
          </cell>
          <cell r="G1329">
            <v>268.45999999999998</v>
          </cell>
          <cell r="H1329">
            <v>4634.9799999999996</v>
          </cell>
          <cell r="I1329">
            <v>0</v>
          </cell>
          <cell r="J1329">
            <v>0</v>
          </cell>
        </row>
        <row r="1330">
          <cell r="A1330" t="str">
            <v>12-64-d-05</v>
          </cell>
          <cell r="B1330" t="str">
            <v>Supply and Fixing aluminium door/window, Premium model (Gauge 2 mm) 4" sect. Sliding door</v>
          </cell>
          <cell r="C1330" t="str">
            <v>Sft</v>
          </cell>
          <cell r="D1330">
            <v>24.95</v>
          </cell>
          <cell r="E1330">
            <v>421.04</v>
          </cell>
          <cell r="F1330" t="str">
            <v>m2</v>
          </cell>
          <cell r="G1330">
            <v>268.45999999999998</v>
          </cell>
          <cell r="H1330">
            <v>4530.3900000000003</v>
          </cell>
          <cell r="I1330">
            <v>0</v>
          </cell>
          <cell r="J1330">
            <v>0</v>
          </cell>
        </row>
        <row r="1331">
          <cell r="A1331" t="str">
            <v>12-64-d-06</v>
          </cell>
          <cell r="B1331" t="str">
            <v>Supply and Fixing aluminium door/window, Premium model (Gauge 2 mm) 4" sect. Swing door single action (short handle)</v>
          </cell>
          <cell r="C1331" t="str">
            <v>Sft</v>
          </cell>
          <cell r="D1331">
            <v>24.95</v>
          </cell>
          <cell r="E1331">
            <v>447.77</v>
          </cell>
          <cell r="F1331" t="str">
            <v>m2</v>
          </cell>
          <cell r="G1331">
            <v>268.45999999999998</v>
          </cell>
          <cell r="H1331">
            <v>4818</v>
          </cell>
          <cell r="I1331">
            <v>0</v>
          </cell>
          <cell r="J1331">
            <v>0</v>
          </cell>
        </row>
        <row r="1332">
          <cell r="A1332" t="str">
            <v>12-64-d-07</v>
          </cell>
          <cell r="B1332" t="str">
            <v>Supply and Fixing aluminium door/window, Premium model (Gauge 2 mm) 4" sect. Swing door single action (long handle)</v>
          </cell>
          <cell r="C1332" t="str">
            <v>Sft</v>
          </cell>
          <cell r="D1332">
            <v>24.95</v>
          </cell>
          <cell r="E1332">
            <v>399.17</v>
          </cell>
          <cell r="F1332" t="str">
            <v>m2</v>
          </cell>
          <cell r="G1332">
            <v>268.45999999999998</v>
          </cell>
          <cell r="H1332">
            <v>4295.07</v>
          </cell>
          <cell r="I1332">
            <v>0</v>
          </cell>
          <cell r="J1332">
            <v>0</v>
          </cell>
        </row>
        <row r="1333">
          <cell r="A1333" t="str">
            <v>12-64-d-08</v>
          </cell>
          <cell r="B1333" t="str">
            <v>Supply and Fixing aluminium door/window, Premium model (Gauge 2 mm) 4" sect. Swing door double action (short handle)</v>
          </cell>
          <cell r="C1333" t="str">
            <v>Sft</v>
          </cell>
          <cell r="D1333">
            <v>24.95</v>
          </cell>
          <cell r="E1333">
            <v>424.68</v>
          </cell>
          <cell r="F1333" t="str">
            <v>m2</v>
          </cell>
          <cell r="G1333">
            <v>268.45999999999998</v>
          </cell>
          <cell r="H1333">
            <v>4569.6099999999997</v>
          </cell>
          <cell r="I1333">
            <v>0</v>
          </cell>
          <cell r="J1333">
            <v>0</v>
          </cell>
        </row>
        <row r="1334">
          <cell r="A1334" t="str">
            <v>12-64-d-09</v>
          </cell>
          <cell r="B1334" t="str">
            <v>Supply and Fixing aluminium door/window, Premium model (Gauge 2 mm) 4" sect. Swing door double action (long handle)</v>
          </cell>
          <cell r="C1334" t="str">
            <v>Sft</v>
          </cell>
          <cell r="D1334">
            <v>24.95</v>
          </cell>
          <cell r="E1334">
            <v>414.96</v>
          </cell>
          <cell r="F1334" t="str">
            <v>m2</v>
          </cell>
          <cell r="G1334">
            <v>268.45999999999998</v>
          </cell>
          <cell r="H1334">
            <v>4465.0200000000004</v>
          </cell>
          <cell r="I1334">
            <v>0</v>
          </cell>
          <cell r="J1334">
            <v>0</v>
          </cell>
        </row>
        <row r="1335">
          <cell r="A1335" t="str">
            <v>12-64-e-01</v>
          </cell>
          <cell r="B1335" t="str">
            <v>Supply and Fixing aluminium door/window. Other items : Fly screen shutter for Deluxe model (Gauge 1.6 mm)</v>
          </cell>
          <cell r="C1335" t="str">
            <v>Sft</v>
          </cell>
          <cell r="D1335">
            <v>37.35</v>
          </cell>
          <cell r="E1335">
            <v>541.58000000000004</v>
          </cell>
          <cell r="F1335" t="str">
            <v>m2</v>
          </cell>
          <cell r="G1335">
            <v>401.89</v>
          </cell>
          <cell r="H1335">
            <v>5827.35</v>
          </cell>
          <cell r="I1335">
            <v>0</v>
          </cell>
          <cell r="J1335">
            <v>0</v>
          </cell>
        </row>
        <row r="1336">
          <cell r="A1336" t="str">
            <v>12-64-e-02</v>
          </cell>
          <cell r="B1336" t="str">
            <v>Supply and Fixing aluminium door/window. Other items : Fly screen shutter for Premium model (Gauge 2 mm)</v>
          </cell>
          <cell r="C1336" t="str">
            <v>Sft</v>
          </cell>
          <cell r="D1336">
            <v>37.35</v>
          </cell>
          <cell r="E1336">
            <v>613.26</v>
          </cell>
          <cell r="F1336" t="str">
            <v>m2</v>
          </cell>
          <cell r="G1336">
            <v>401.89</v>
          </cell>
          <cell r="H1336">
            <v>6598.68</v>
          </cell>
          <cell r="I1336">
            <v>0</v>
          </cell>
          <cell r="J1336">
            <v>0</v>
          </cell>
        </row>
        <row r="1337">
          <cell r="A1337" t="str">
            <v>12-64-e-03</v>
          </cell>
          <cell r="B1337" t="str">
            <v>Supply and Fixing aluminium door/window. Other items : Fly screen shutter with separate outer frame</v>
          </cell>
          <cell r="C1337" t="str">
            <v>Sft</v>
          </cell>
          <cell r="D1337">
            <v>37.35</v>
          </cell>
          <cell r="E1337">
            <v>564.66</v>
          </cell>
          <cell r="F1337" t="str">
            <v>m2</v>
          </cell>
          <cell r="G1337">
            <v>401.89</v>
          </cell>
          <cell r="H1337">
            <v>6075.74</v>
          </cell>
          <cell r="I1337">
            <v>0</v>
          </cell>
          <cell r="J1337">
            <v>0</v>
          </cell>
        </row>
        <row r="1338">
          <cell r="A1338" t="str">
            <v>12-65-a-01</v>
          </cell>
          <cell r="B1338" t="str">
            <v>Supply and Fixing aluminium bronze/black. Economy model (Gauge 1.2 mm)Sliding window</v>
          </cell>
          <cell r="C1338" t="str">
            <v>Sft</v>
          </cell>
          <cell r="D1338">
            <v>72.41</v>
          </cell>
          <cell r="E1338">
            <v>670.19</v>
          </cell>
          <cell r="F1338" t="str">
            <v>m2</v>
          </cell>
          <cell r="G1338">
            <v>779.12</v>
          </cell>
          <cell r="H1338">
            <v>7211.24</v>
          </cell>
          <cell r="I1338">
            <v>0</v>
          </cell>
          <cell r="J1338">
            <v>0</v>
          </cell>
        </row>
        <row r="1339">
          <cell r="A1339" t="str">
            <v>12-65-a-02</v>
          </cell>
          <cell r="B1339" t="str">
            <v>Supply and Fixing aluminium bronze/black. Economy model (Gauge 1.2 mm) Hinges window</v>
          </cell>
          <cell r="C1339" t="str">
            <v>Sft</v>
          </cell>
          <cell r="D1339">
            <v>72.41</v>
          </cell>
          <cell r="E1339">
            <v>706.64</v>
          </cell>
          <cell r="F1339" t="str">
            <v>m2</v>
          </cell>
          <cell r="G1339">
            <v>779.12</v>
          </cell>
          <cell r="H1339">
            <v>7603.44</v>
          </cell>
          <cell r="I1339">
            <v>0</v>
          </cell>
          <cell r="J1339">
            <v>0</v>
          </cell>
        </row>
        <row r="1340">
          <cell r="A1340" t="str">
            <v>12-65-a-03</v>
          </cell>
          <cell r="B1340" t="str">
            <v>Supply and Fixing aluminium bronze/black. Economy model (Gauge 1.2 mm) Fixed louver in door frame</v>
          </cell>
          <cell r="C1340" t="str">
            <v>Sft</v>
          </cell>
          <cell r="D1340">
            <v>72.41</v>
          </cell>
          <cell r="E1340">
            <v>702.99</v>
          </cell>
          <cell r="F1340" t="str">
            <v>m2</v>
          </cell>
          <cell r="G1340">
            <v>779.12</v>
          </cell>
          <cell r="H1340">
            <v>7564.22</v>
          </cell>
          <cell r="I1340">
            <v>0</v>
          </cell>
          <cell r="J1340">
            <v>0</v>
          </cell>
        </row>
        <row r="1341">
          <cell r="A1341" t="str">
            <v>12-65-a-04</v>
          </cell>
          <cell r="B1341" t="str">
            <v>Supply and Fixing aluminium bronze/black. Economy model (Gauge 1.2 mm) Fixed louver in 2" frame</v>
          </cell>
          <cell r="C1341" t="str">
            <v>Sft</v>
          </cell>
          <cell r="D1341">
            <v>72.41</v>
          </cell>
          <cell r="E1341">
            <v>741.87</v>
          </cell>
          <cell r="F1341" t="str">
            <v>m2</v>
          </cell>
          <cell r="G1341">
            <v>779.12</v>
          </cell>
          <cell r="H1341">
            <v>7982.57</v>
          </cell>
          <cell r="I1341">
            <v>0</v>
          </cell>
          <cell r="J1341">
            <v>0</v>
          </cell>
        </row>
        <row r="1342">
          <cell r="A1342" t="str">
            <v>12-65-b-01</v>
          </cell>
          <cell r="B1342" t="str">
            <v>Supply and Fixing aluminium bronze/black. Deluxe model (Gauge 1.6 mm) 3" sect. Sliding window</v>
          </cell>
          <cell r="C1342" t="str">
            <v>Sft</v>
          </cell>
          <cell r="D1342">
            <v>72.41</v>
          </cell>
          <cell r="E1342">
            <v>679.91</v>
          </cell>
          <cell r="F1342" t="str">
            <v>m2</v>
          </cell>
          <cell r="G1342">
            <v>779.12</v>
          </cell>
          <cell r="H1342">
            <v>7315.82</v>
          </cell>
          <cell r="I1342">
            <v>0</v>
          </cell>
          <cell r="J1342">
            <v>0</v>
          </cell>
        </row>
        <row r="1343">
          <cell r="A1343" t="str">
            <v>12-65-b-02</v>
          </cell>
          <cell r="B1343" t="str">
            <v>Supply and Fixing aluminium bronze/black. Deluxe model (Gauge 1.6 mm) 3" sect. Hinges window</v>
          </cell>
          <cell r="C1343" t="str">
            <v>Sft</v>
          </cell>
          <cell r="D1343">
            <v>72.41</v>
          </cell>
          <cell r="E1343">
            <v>717.57</v>
          </cell>
          <cell r="F1343" t="str">
            <v>m2</v>
          </cell>
          <cell r="G1343">
            <v>779.12</v>
          </cell>
          <cell r="H1343">
            <v>7721.1</v>
          </cell>
          <cell r="I1343">
            <v>0</v>
          </cell>
          <cell r="J1343">
            <v>0</v>
          </cell>
        </row>
        <row r="1344">
          <cell r="A1344" t="str">
            <v>12-65-b-03</v>
          </cell>
          <cell r="B1344" t="str">
            <v>Supply and Fixing aluminium bronze/black. Deluxe model (Gauge 1.6 mm) 3" sect. Fixed glazing</v>
          </cell>
          <cell r="C1344" t="str">
            <v>Sft</v>
          </cell>
          <cell r="D1344">
            <v>72.41</v>
          </cell>
          <cell r="E1344">
            <v>704.21</v>
          </cell>
          <cell r="F1344" t="str">
            <v>m2</v>
          </cell>
          <cell r="G1344">
            <v>779.12</v>
          </cell>
          <cell r="H1344">
            <v>7577.29</v>
          </cell>
          <cell r="I1344">
            <v>0</v>
          </cell>
          <cell r="J1344">
            <v>0</v>
          </cell>
        </row>
        <row r="1345">
          <cell r="A1345" t="str">
            <v>12-65-b-04</v>
          </cell>
          <cell r="B1345" t="str">
            <v>Supply and Fixing aluminium bronze/black. Deluxe model (Gauge 1.6 mm) 3" sect. Fixed arch</v>
          </cell>
          <cell r="C1345" t="str">
            <v>Sft</v>
          </cell>
          <cell r="D1345">
            <v>72.41</v>
          </cell>
          <cell r="E1345">
            <v>743.09</v>
          </cell>
          <cell r="F1345" t="str">
            <v>m2</v>
          </cell>
          <cell r="G1345">
            <v>779.12</v>
          </cell>
          <cell r="H1345">
            <v>7995.64</v>
          </cell>
          <cell r="I1345">
            <v>0</v>
          </cell>
          <cell r="J1345">
            <v>0</v>
          </cell>
        </row>
        <row r="1346">
          <cell r="A1346" t="str">
            <v>12-65-b-05</v>
          </cell>
          <cell r="B1346" t="str">
            <v>Supply and Fixing aluminium bronze/black. Deluxe model (Gauge 1.6 mm) 3" sect. Fixed louvers</v>
          </cell>
          <cell r="C1346" t="str">
            <v>Sft</v>
          </cell>
          <cell r="D1346">
            <v>72.41</v>
          </cell>
          <cell r="E1346">
            <v>728.51</v>
          </cell>
          <cell r="F1346" t="str">
            <v>m2</v>
          </cell>
          <cell r="G1346">
            <v>779.12</v>
          </cell>
          <cell r="H1346">
            <v>7838.76</v>
          </cell>
          <cell r="I1346">
            <v>0</v>
          </cell>
          <cell r="J1346">
            <v>0</v>
          </cell>
        </row>
        <row r="1347">
          <cell r="A1347" t="str">
            <v>12-65-b-06</v>
          </cell>
          <cell r="B1347" t="str">
            <v>Supply and Fixing aluminium bronze/black. Deluxe model (Gauge 1.6 mm) 3" sect. Sliding door</v>
          </cell>
          <cell r="C1347" t="str">
            <v>Sft</v>
          </cell>
          <cell r="D1347">
            <v>72.41</v>
          </cell>
          <cell r="E1347">
            <v>768.6</v>
          </cell>
          <cell r="F1347" t="str">
            <v>m2</v>
          </cell>
          <cell r="G1347">
            <v>779.12</v>
          </cell>
          <cell r="H1347">
            <v>8270.18</v>
          </cell>
          <cell r="I1347">
            <v>0</v>
          </cell>
          <cell r="J1347">
            <v>0</v>
          </cell>
        </row>
        <row r="1348">
          <cell r="A1348" t="str">
            <v>12-65-b-07</v>
          </cell>
          <cell r="B1348" t="str">
            <v>Supply and Fixing aluminium bronze/black. Deluxe model (Gauge 1.6 mm) 3" sect. Swing door single action (short handle)</v>
          </cell>
          <cell r="C1348" t="str">
            <v>Sft</v>
          </cell>
          <cell r="D1348">
            <v>72.41</v>
          </cell>
          <cell r="E1348">
            <v>694.49</v>
          </cell>
          <cell r="F1348" t="str">
            <v>m2</v>
          </cell>
          <cell r="G1348">
            <v>779.12</v>
          </cell>
          <cell r="H1348">
            <v>7472.7</v>
          </cell>
          <cell r="I1348">
            <v>0</v>
          </cell>
          <cell r="J1348">
            <v>0</v>
          </cell>
        </row>
        <row r="1349">
          <cell r="A1349" t="str">
            <v>12-65-b-08</v>
          </cell>
          <cell r="B1349" t="str">
            <v>Supply and Fixing aluminium bronze/black. Deluxe model (Gauge 1.6 mm) 3" sect. Swing door single action (long handle)</v>
          </cell>
          <cell r="C1349" t="str">
            <v>Sft</v>
          </cell>
          <cell r="D1349">
            <v>72.41</v>
          </cell>
          <cell r="E1349">
            <v>732.15</v>
          </cell>
          <cell r="F1349" t="str">
            <v>m2</v>
          </cell>
          <cell r="G1349">
            <v>779.12</v>
          </cell>
          <cell r="H1349">
            <v>7877.98</v>
          </cell>
          <cell r="I1349">
            <v>0</v>
          </cell>
          <cell r="J1349">
            <v>0</v>
          </cell>
        </row>
        <row r="1350">
          <cell r="A1350" t="str">
            <v>12-65-b-09</v>
          </cell>
          <cell r="B1350" t="str">
            <v>Supply and Fixing aluminium bronze/black. Deluxe model (Gauge 1.6 mm) 3" sect. Swing door double action (short handle)</v>
          </cell>
          <cell r="C1350" t="str">
            <v>Sft</v>
          </cell>
          <cell r="D1350">
            <v>72.41</v>
          </cell>
          <cell r="E1350">
            <v>718.79</v>
          </cell>
          <cell r="F1350" t="str">
            <v>m2</v>
          </cell>
          <cell r="G1350">
            <v>779.12</v>
          </cell>
          <cell r="H1350">
            <v>7734.17</v>
          </cell>
          <cell r="I1350">
            <v>0</v>
          </cell>
          <cell r="J1350">
            <v>0</v>
          </cell>
        </row>
        <row r="1351">
          <cell r="A1351" t="str">
            <v>12-65-b-10</v>
          </cell>
          <cell r="B1351" t="str">
            <v>Supply and Fixing aluminium bronze/black. Deluxe model (Gauge 1.6 mm) 3" sect. Swing door double action (long handle)</v>
          </cell>
          <cell r="C1351" t="str">
            <v>Sft</v>
          </cell>
          <cell r="D1351">
            <v>72.41</v>
          </cell>
          <cell r="E1351">
            <v>758.88</v>
          </cell>
          <cell r="F1351" t="str">
            <v>m2</v>
          </cell>
          <cell r="G1351">
            <v>779.12</v>
          </cell>
          <cell r="H1351">
            <v>8165.59</v>
          </cell>
          <cell r="I1351">
            <v>0</v>
          </cell>
          <cell r="J1351">
            <v>0</v>
          </cell>
        </row>
        <row r="1352">
          <cell r="A1352" t="str">
            <v>12-65-c-01</v>
          </cell>
          <cell r="B1352" t="str">
            <v>Supply and Fixing aluminium bronze/black. Deluxe model (Gauge 1.6 mm) 3.5" sect. Sliding window</v>
          </cell>
          <cell r="C1352" t="str">
            <v>Sft</v>
          </cell>
          <cell r="D1352">
            <v>72.41</v>
          </cell>
          <cell r="E1352">
            <v>684.77</v>
          </cell>
          <cell r="F1352" t="str">
            <v>m2</v>
          </cell>
          <cell r="G1352">
            <v>779.12</v>
          </cell>
          <cell r="H1352">
            <v>7368.12</v>
          </cell>
          <cell r="I1352">
            <v>0</v>
          </cell>
          <cell r="J1352">
            <v>0</v>
          </cell>
        </row>
        <row r="1353">
          <cell r="A1353" t="str">
            <v>12-65-c-02</v>
          </cell>
          <cell r="B1353" t="str">
            <v>Supply and Fixing aluminium bronze/black. Deluxe model (Gauge 1.6 mm) 3.5" sect. Hinges window</v>
          </cell>
          <cell r="C1353" t="str">
            <v>Sft</v>
          </cell>
          <cell r="D1353">
            <v>72.41</v>
          </cell>
          <cell r="E1353">
            <v>722.43</v>
          </cell>
          <cell r="F1353" t="str">
            <v>m2</v>
          </cell>
          <cell r="G1353">
            <v>779.12</v>
          </cell>
          <cell r="H1353">
            <v>7773.39</v>
          </cell>
          <cell r="I1353">
            <v>0</v>
          </cell>
          <cell r="J1353">
            <v>0</v>
          </cell>
        </row>
        <row r="1354">
          <cell r="A1354" t="str">
            <v>12-65-c-03</v>
          </cell>
          <cell r="B1354" t="str">
            <v>Supply and Fixing aluminium bronze/black. Deluxe model (Gauge 1.6 mm) 3.5" sect. Fixed glazing</v>
          </cell>
          <cell r="C1354" t="str">
            <v>Sft</v>
          </cell>
          <cell r="D1354">
            <v>72.41</v>
          </cell>
          <cell r="E1354">
            <v>709.07</v>
          </cell>
          <cell r="F1354" t="str">
            <v>m2</v>
          </cell>
          <cell r="G1354">
            <v>779.12</v>
          </cell>
          <cell r="H1354">
            <v>7629.58</v>
          </cell>
          <cell r="I1354">
            <v>0</v>
          </cell>
          <cell r="J1354">
            <v>0</v>
          </cell>
        </row>
        <row r="1355">
          <cell r="A1355" t="str">
            <v>12-65-c-04</v>
          </cell>
          <cell r="B1355" t="str">
            <v>Supply and Fixing aluminium bronze/black. Deluxe model (Gauge 1.6 mm) 3.5" sect. Fixed arch</v>
          </cell>
          <cell r="C1355" t="str">
            <v>Sft</v>
          </cell>
          <cell r="D1355">
            <v>72.41</v>
          </cell>
          <cell r="E1355">
            <v>747.95</v>
          </cell>
          <cell r="F1355" t="str">
            <v>m2</v>
          </cell>
          <cell r="G1355">
            <v>779.12</v>
          </cell>
          <cell r="H1355">
            <v>8047.93</v>
          </cell>
          <cell r="I1355">
            <v>0</v>
          </cell>
          <cell r="J1355">
            <v>0</v>
          </cell>
        </row>
        <row r="1356">
          <cell r="A1356" t="str">
            <v>12-65-c-05</v>
          </cell>
          <cell r="B1356" t="str">
            <v>Supply and Fixing aluminium bronze/black. Deluxe model (Gauge 1.6 mm) 3.5" sect. Sliding door</v>
          </cell>
          <cell r="C1356" t="str">
            <v>Sft</v>
          </cell>
          <cell r="D1356">
            <v>72.41</v>
          </cell>
          <cell r="E1356">
            <v>733.37</v>
          </cell>
          <cell r="F1356" t="str">
            <v>m2</v>
          </cell>
          <cell r="G1356">
            <v>779.12</v>
          </cell>
          <cell r="H1356">
            <v>7891.05</v>
          </cell>
          <cell r="I1356">
            <v>0</v>
          </cell>
          <cell r="J1356">
            <v>0</v>
          </cell>
        </row>
        <row r="1357">
          <cell r="A1357" t="str">
            <v>12-65-c-06</v>
          </cell>
          <cell r="B1357" t="str">
            <v>Supply and Fixing aluminium bronze/black. Deluxe model (Gauge 1.6 mm) 3.5" sect. Swing door single action (short handle)</v>
          </cell>
          <cell r="C1357" t="str">
            <v>Sft</v>
          </cell>
          <cell r="D1357">
            <v>72.41</v>
          </cell>
          <cell r="E1357">
            <v>774.68</v>
          </cell>
          <cell r="F1357" t="str">
            <v>m2</v>
          </cell>
          <cell r="G1357">
            <v>779.12</v>
          </cell>
          <cell r="H1357">
            <v>8335.5499999999993</v>
          </cell>
          <cell r="I1357">
            <v>0</v>
          </cell>
          <cell r="J1357">
            <v>0</v>
          </cell>
        </row>
        <row r="1358">
          <cell r="A1358" t="str">
            <v>12-65-c-07</v>
          </cell>
          <cell r="B1358" t="str">
            <v>Supply and Fixing aluminium bronze/black. Deluxe model (Gauge 1.6 mm) 3.5" sect. Swing door single action (long handle)</v>
          </cell>
          <cell r="C1358" t="str">
            <v>Sft</v>
          </cell>
          <cell r="D1358">
            <v>72.41</v>
          </cell>
          <cell r="E1358">
            <v>699.35</v>
          </cell>
          <cell r="F1358" t="str">
            <v>m2</v>
          </cell>
          <cell r="G1358">
            <v>779.12</v>
          </cell>
          <cell r="H1358">
            <v>7525</v>
          </cell>
          <cell r="I1358">
            <v>0</v>
          </cell>
          <cell r="J1358">
            <v>0</v>
          </cell>
        </row>
        <row r="1359">
          <cell r="A1359" t="str">
            <v>12-65-d-01</v>
          </cell>
          <cell r="B1359" t="str">
            <v>Supply and Fixing aluminium bronze/black. Premium model (Gauge 2 mm) 4" sect. Sliding window</v>
          </cell>
          <cell r="C1359" t="str">
            <v>Sft</v>
          </cell>
          <cell r="D1359">
            <v>72.41</v>
          </cell>
          <cell r="E1359">
            <v>733.37</v>
          </cell>
          <cell r="F1359" t="str">
            <v>m2</v>
          </cell>
          <cell r="G1359">
            <v>779.12</v>
          </cell>
          <cell r="H1359">
            <v>7891.05</v>
          </cell>
          <cell r="I1359">
            <v>0</v>
          </cell>
          <cell r="J1359">
            <v>0</v>
          </cell>
        </row>
        <row r="1360">
          <cell r="A1360" t="str">
            <v>12-65-d-02</v>
          </cell>
          <cell r="B1360" t="str">
            <v>Supply and Fixing aluminium bronze/black. Premium model (Gauge 2 mm) 4" sect. Hinges window</v>
          </cell>
          <cell r="C1360" t="str">
            <v>Sft</v>
          </cell>
          <cell r="D1360">
            <v>72.41</v>
          </cell>
          <cell r="E1360">
            <v>774.68</v>
          </cell>
          <cell r="F1360" t="str">
            <v>m2</v>
          </cell>
          <cell r="G1360">
            <v>779.12</v>
          </cell>
          <cell r="H1360">
            <v>8335.5499999999993</v>
          </cell>
          <cell r="I1360">
            <v>0</v>
          </cell>
          <cell r="J1360">
            <v>0</v>
          </cell>
        </row>
        <row r="1361">
          <cell r="A1361" t="str">
            <v>12-65-d-03</v>
          </cell>
          <cell r="B1361" t="str">
            <v>Supply and Fixing aluminium bronze/black. Premium model (Gauge 2 mm) 4" sect. Fixed glazing</v>
          </cell>
          <cell r="C1361" t="str">
            <v>Sft</v>
          </cell>
          <cell r="D1361">
            <v>72.41</v>
          </cell>
          <cell r="E1361">
            <v>760.1</v>
          </cell>
          <cell r="F1361" t="str">
            <v>m2</v>
          </cell>
          <cell r="G1361">
            <v>779.12</v>
          </cell>
          <cell r="H1361">
            <v>8178.67</v>
          </cell>
          <cell r="I1361">
            <v>0</v>
          </cell>
          <cell r="J1361">
            <v>0</v>
          </cell>
        </row>
        <row r="1362">
          <cell r="A1362" t="str">
            <v>12-65-d-04</v>
          </cell>
          <cell r="B1362" t="str">
            <v>Supply and Fixing aluminium bronze/black. Premium model (Gauge 2mm) 4" sect. Fixed arch</v>
          </cell>
          <cell r="C1362" t="str">
            <v>Sft</v>
          </cell>
          <cell r="D1362">
            <v>72.41</v>
          </cell>
          <cell r="E1362">
            <v>802.62</v>
          </cell>
          <cell r="F1362" t="str">
            <v>m2</v>
          </cell>
          <cell r="G1362">
            <v>779.12</v>
          </cell>
          <cell r="H1362">
            <v>8636.24</v>
          </cell>
          <cell r="I1362">
            <v>0</v>
          </cell>
          <cell r="J1362">
            <v>0</v>
          </cell>
        </row>
        <row r="1363">
          <cell r="A1363" t="str">
            <v>12-65-d-05</v>
          </cell>
          <cell r="B1363" t="str">
            <v>Supply and Fixing aluminium bronze/black. Premium model (Gauge 2mm) 4" sect. Sliding door</v>
          </cell>
          <cell r="C1363" t="str">
            <v>Sft</v>
          </cell>
          <cell r="D1363">
            <v>72.41</v>
          </cell>
          <cell r="E1363">
            <v>786.83</v>
          </cell>
          <cell r="F1363" t="str">
            <v>m2</v>
          </cell>
          <cell r="G1363">
            <v>779.12</v>
          </cell>
          <cell r="H1363">
            <v>8466.2800000000007</v>
          </cell>
          <cell r="I1363">
            <v>0</v>
          </cell>
          <cell r="J1363">
            <v>0</v>
          </cell>
        </row>
        <row r="1364">
          <cell r="A1364" t="str">
            <v>12-65-d-06</v>
          </cell>
          <cell r="B1364" t="str">
            <v>Supply and Fixing aluminium bronze/black. Premium model (Gauge 2mm) 4" sect. Swing door single action (short handle)</v>
          </cell>
          <cell r="C1364" t="str">
            <v>Sft</v>
          </cell>
          <cell r="D1364">
            <v>72.41</v>
          </cell>
          <cell r="E1364">
            <v>831.78</v>
          </cell>
          <cell r="F1364" t="str">
            <v>m2</v>
          </cell>
          <cell r="G1364">
            <v>779.12</v>
          </cell>
          <cell r="H1364">
            <v>8950</v>
          </cell>
          <cell r="I1364">
            <v>0</v>
          </cell>
          <cell r="J1364">
            <v>0</v>
          </cell>
        </row>
        <row r="1365">
          <cell r="A1365" t="str">
            <v>12-65-d-07</v>
          </cell>
          <cell r="B1365" t="str">
            <v>Supply and Fixing aluminium bronze/black. Premium model (Gauge 2 mm) 4" sect. Swing door single action (long handle)</v>
          </cell>
          <cell r="C1365" t="str">
            <v>Sft</v>
          </cell>
          <cell r="D1365">
            <v>72.41</v>
          </cell>
          <cell r="E1365">
            <v>749.16</v>
          </cell>
          <cell r="F1365" t="str">
            <v>m2</v>
          </cell>
          <cell r="G1365">
            <v>779.12</v>
          </cell>
          <cell r="H1365">
            <v>8061.01</v>
          </cell>
          <cell r="I1365">
            <v>0</v>
          </cell>
          <cell r="J1365">
            <v>0</v>
          </cell>
        </row>
        <row r="1366">
          <cell r="A1366" t="str">
            <v>12-65-d-08</v>
          </cell>
          <cell r="B1366" t="str">
            <v>Supply and Fixing aluminium bronze/black. Premium model (Gauge 2mm) 4" sect. Swing door double action (short handle)</v>
          </cell>
          <cell r="C1366" t="str">
            <v>Sft</v>
          </cell>
          <cell r="D1366">
            <v>72.41</v>
          </cell>
          <cell r="E1366">
            <v>819.63</v>
          </cell>
          <cell r="F1366" t="str">
            <v>m2</v>
          </cell>
          <cell r="G1366">
            <v>779.12</v>
          </cell>
          <cell r="H1366">
            <v>8819.26</v>
          </cell>
          <cell r="I1366">
            <v>0</v>
          </cell>
          <cell r="J1366">
            <v>0</v>
          </cell>
        </row>
        <row r="1367">
          <cell r="A1367" t="str">
            <v>12-65-d-09</v>
          </cell>
          <cell r="B1367" t="str">
            <v>Supply and Fixing aluminium bronze/black. Premium model (Gauge 2 mm) 4" sect. Swing door double action (long handle)</v>
          </cell>
          <cell r="C1367" t="str">
            <v>Sft</v>
          </cell>
          <cell r="D1367">
            <v>72.41</v>
          </cell>
          <cell r="E1367">
            <v>803.84</v>
          </cell>
          <cell r="F1367" t="str">
            <v>m2</v>
          </cell>
          <cell r="G1367">
            <v>779.12</v>
          </cell>
          <cell r="H1367">
            <v>8649.31</v>
          </cell>
          <cell r="I1367">
            <v>0</v>
          </cell>
          <cell r="J1367">
            <v>0</v>
          </cell>
        </row>
        <row r="1368">
          <cell r="A1368" t="str">
            <v>12-65-e-01</v>
          </cell>
          <cell r="B1368" t="str">
            <v>Supply and Fixing aluminium bronze/black. Other items : Fly screen shutter for Deluxe model (Gauge 1.6 mm)</v>
          </cell>
          <cell r="C1368" t="str">
            <v>Sft</v>
          </cell>
          <cell r="D1368">
            <v>72.41</v>
          </cell>
          <cell r="E1368">
            <v>818.84</v>
          </cell>
          <cell r="F1368" t="str">
            <v>m2</v>
          </cell>
          <cell r="G1368">
            <v>779.12</v>
          </cell>
          <cell r="H1368">
            <v>8810.77</v>
          </cell>
          <cell r="I1368">
            <v>0</v>
          </cell>
          <cell r="J1368">
            <v>0</v>
          </cell>
        </row>
        <row r="1369">
          <cell r="A1369" t="str">
            <v>12-65-e-02</v>
          </cell>
          <cell r="B1369" t="str">
            <v>Supply and Fixing aluminium bronze/black. Other items : Fly screen shutter for Premium model (Gauge 2mm)</v>
          </cell>
          <cell r="C1369" t="str">
            <v>Sft</v>
          </cell>
          <cell r="D1369">
            <v>72.41</v>
          </cell>
          <cell r="E1369">
            <v>839.5</v>
          </cell>
          <cell r="F1369" t="str">
            <v>m2</v>
          </cell>
          <cell r="G1369">
            <v>779.12</v>
          </cell>
          <cell r="H1369">
            <v>9033.01</v>
          </cell>
          <cell r="I1369">
            <v>0</v>
          </cell>
          <cell r="J1369">
            <v>0</v>
          </cell>
        </row>
        <row r="1370">
          <cell r="A1370" t="str">
            <v>12-65-e-03</v>
          </cell>
          <cell r="B1370" t="str">
            <v>Supply and Fixing aluminium bronze/black. Other items : Fly screen shutter with separate outer frame</v>
          </cell>
          <cell r="C1370" t="str">
            <v>Sft</v>
          </cell>
          <cell r="D1370">
            <v>72.41</v>
          </cell>
          <cell r="E1370">
            <v>845.57</v>
          </cell>
          <cell r="F1370" t="str">
            <v>m2</v>
          </cell>
          <cell r="G1370">
            <v>779.12</v>
          </cell>
          <cell r="H1370">
            <v>9098.3799999999992</v>
          </cell>
          <cell r="I1370">
            <v>0</v>
          </cell>
          <cell r="J1370">
            <v>0</v>
          </cell>
        </row>
        <row r="1371">
          <cell r="A1371" t="str">
            <v>12-66</v>
          </cell>
          <cell r="B1371" t="str">
            <v>Supply and Fixing of double glazed aluminium (color as approved) Premium model (Gauge 2 mm) 4" sect. Sliding window, including all necessary fittngs and fly screen shutters complete.</v>
          </cell>
          <cell r="C1371" t="str">
            <v>Sft</v>
          </cell>
          <cell r="D1371">
            <v>771.28</v>
          </cell>
          <cell r="E1371">
            <v>1455.32</v>
          </cell>
          <cell r="F1371" t="str">
            <v>m2</v>
          </cell>
          <cell r="G1371">
            <v>8298.9500000000007</v>
          </cell>
          <cell r="H1371">
            <v>15659.28</v>
          </cell>
          <cell r="I1371" t="str">
            <v xml:space="preserve">12.12 , </v>
          </cell>
          <cell r="J1371">
            <v>0</v>
          </cell>
        </row>
        <row r="1372">
          <cell r="A1372" t="str">
            <v>12-67-a</v>
          </cell>
          <cell r="B1372" t="str">
            <v>Wall Panelling over 0.5" thick chipboard &amp; wood frame (2"x0.75") 2'x2' grid : Sheesham Ply</v>
          </cell>
          <cell r="C1372" t="str">
            <v>Sft</v>
          </cell>
          <cell r="D1372">
            <v>122.09</v>
          </cell>
          <cell r="E1372">
            <v>249.91</v>
          </cell>
          <cell r="F1372" t="str">
            <v>m2</v>
          </cell>
          <cell r="G1372">
            <v>1313.7</v>
          </cell>
          <cell r="H1372">
            <v>2689.02</v>
          </cell>
          <cell r="I1372" t="str">
            <v>12.23.3</v>
          </cell>
          <cell r="J1372">
            <v>0</v>
          </cell>
        </row>
        <row r="1373">
          <cell r="A1373" t="str">
            <v>12-67-b</v>
          </cell>
          <cell r="B1373" t="str">
            <v>Wall Panelling over 0.5" thick chipboard &amp; wood frame (2"x0.75") 2'x2'grid : Lamination Sheet</v>
          </cell>
          <cell r="C1373" t="str">
            <v>Sft</v>
          </cell>
          <cell r="D1373">
            <v>92.53</v>
          </cell>
          <cell r="E1373">
            <v>229.39</v>
          </cell>
          <cell r="F1373" t="str">
            <v>m2</v>
          </cell>
          <cell r="G1373">
            <v>995.67</v>
          </cell>
          <cell r="H1373">
            <v>2468.1999999999998</v>
          </cell>
          <cell r="I1373" t="str">
            <v>12.23.3</v>
          </cell>
          <cell r="J1373">
            <v>0</v>
          </cell>
        </row>
        <row r="1374">
          <cell r="A1374" t="str">
            <v>12-67-c</v>
          </cell>
          <cell r="B1374" t="str">
            <v>Wall Panelling over 0.5" thick chipboard &amp; wood frame (2"x0.75") 2'x2' grid : Commercial Ply</v>
          </cell>
          <cell r="C1374" t="str">
            <v>Sft</v>
          </cell>
          <cell r="D1374">
            <v>122.01</v>
          </cell>
          <cell r="E1374">
            <v>223.8</v>
          </cell>
          <cell r="F1374" t="str">
            <v>m2</v>
          </cell>
          <cell r="G1374">
            <v>1312.83</v>
          </cell>
          <cell r="H1374">
            <v>2408.11</v>
          </cell>
          <cell r="I1374" t="str">
            <v>12.23.3</v>
          </cell>
          <cell r="J1374">
            <v>0</v>
          </cell>
        </row>
        <row r="1375">
          <cell r="A1375" t="str">
            <v>12-68</v>
          </cell>
          <cell r="B1375" t="str">
            <v>Providing and fixing PVC wall Panelling 9'' wide and 10 ft long including all accessories of approved design in any color, shade and pattern in ground floor.</v>
          </cell>
          <cell r="C1375" t="str">
            <v>Sft</v>
          </cell>
          <cell r="D1375">
            <v>60.66</v>
          </cell>
          <cell r="E1375">
            <v>127.84</v>
          </cell>
          <cell r="F1375" t="str">
            <v>m2</v>
          </cell>
          <cell r="G1375">
            <v>652.66</v>
          </cell>
          <cell r="H1375">
            <v>1375.61</v>
          </cell>
          <cell r="I1375" t="str">
            <v>12.23.3</v>
          </cell>
          <cell r="J1375">
            <v>0</v>
          </cell>
        </row>
        <row r="1376">
          <cell r="A1376" t="str">
            <v>12-69-a</v>
          </cell>
          <cell r="B1376" t="str">
            <v>Providing and fixing with sunken iron screws over existing base of iron or wood First class deodar wood moulding as hand rails, studs, lathe etc. of approved design 4 to 6 sq.inch in cross section as required.</v>
          </cell>
          <cell r="C1376" t="str">
            <v>Rft</v>
          </cell>
          <cell r="D1376">
            <v>112.16</v>
          </cell>
          <cell r="E1376">
            <v>428.91</v>
          </cell>
          <cell r="F1376" t="str">
            <v>m</v>
          </cell>
          <cell r="G1376">
            <v>367.97</v>
          </cell>
          <cell r="H1376">
            <v>1407.17</v>
          </cell>
          <cell r="I1376" t="str">
            <v>12.23.3</v>
          </cell>
          <cell r="J1376">
            <v>0</v>
          </cell>
        </row>
        <row r="1377">
          <cell r="A1377" t="str">
            <v>12-69-b</v>
          </cell>
          <cell r="B1377" t="str">
            <v>Providing and fixing with sunken iron screws over existing base of iron or wood First class shisham wood moulding as hand rails, studs, lathe etc. of approved design 4 to 6 sq.inch in cross section as required.</v>
          </cell>
          <cell r="C1377" t="str">
            <v>Rft</v>
          </cell>
          <cell r="D1377">
            <v>112.16</v>
          </cell>
          <cell r="E1377">
            <v>336.53</v>
          </cell>
          <cell r="F1377" t="str">
            <v>m</v>
          </cell>
          <cell r="G1377">
            <v>367.97</v>
          </cell>
          <cell r="H1377">
            <v>1104.1099999999999</v>
          </cell>
          <cell r="I1377" t="str">
            <v>12.23.4</v>
          </cell>
          <cell r="J1377">
            <v>0</v>
          </cell>
        </row>
        <row r="1378">
          <cell r="A1378" t="str">
            <v>12-70-a</v>
          </cell>
          <cell r="B1378" t="str">
            <v>Supply and Fixing MS Sheet 16 guage(10'' x 2'') box type chowkats including fixing in position with all charges for Hold fast, Hinges and Painting etc</v>
          </cell>
          <cell r="C1378" t="str">
            <v>Rft</v>
          </cell>
          <cell r="D1378">
            <v>78.14</v>
          </cell>
          <cell r="E1378">
            <v>357.2</v>
          </cell>
          <cell r="F1378" t="str">
            <v>m</v>
          </cell>
          <cell r="G1378">
            <v>256.35000000000002</v>
          </cell>
          <cell r="H1378">
            <v>1171.9100000000001</v>
          </cell>
          <cell r="I1378">
            <v>25.5</v>
          </cell>
          <cell r="J1378">
            <v>0</v>
          </cell>
        </row>
        <row r="1379">
          <cell r="A1379" t="str">
            <v>12-70-b</v>
          </cell>
          <cell r="B1379" t="str">
            <v>Wood plastic composite door patio door leap delux (laker coated)</v>
          </cell>
          <cell r="C1379" t="str">
            <v>Rft</v>
          </cell>
          <cell r="D1379">
            <v>109.63</v>
          </cell>
          <cell r="E1379">
            <v>709.79</v>
          </cell>
          <cell r="F1379" t="str">
            <v>m</v>
          </cell>
          <cell r="G1379">
            <v>359.69</v>
          </cell>
          <cell r="H1379">
            <v>2328.71</v>
          </cell>
          <cell r="I1379" t="str">
            <v xml:space="preserve">12.2 , </v>
          </cell>
          <cell r="J1379">
            <v>0</v>
          </cell>
        </row>
        <row r="1380">
          <cell r="A1380" t="str">
            <v>12-70-c</v>
          </cell>
          <cell r="B1380" t="str">
            <v>Wood plastic composite door patio door leap premium grade ( UV coated )</v>
          </cell>
          <cell r="C1380" t="str">
            <v>Rft</v>
          </cell>
          <cell r="D1380">
            <v>109.63</v>
          </cell>
          <cell r="E1380">
            <v>711.86</v>
          </cell>
          <cell r="F1380" t="str">
            <v>m</v>
          </cell>
          <cell r="G1380">
            <v>359.69</v>
          </cell>
          <cell r="H1380">
            <v>2335.5100000000002</v>
          </cell>
          <cell r="I1380" t="str">
            <v xml:space="preserve">12.2 , </v>
          </cell>
          <cell r="J1380">
            <v>0</v>
          </cell>
        </row>
        <row r="1381">
          <cell r="A1381" t="str">
            <v>12-70-d</v>
          </cell>
          <cell r="B1381" t="str">
            <v>Wood plastic composite door patio door with frame and beading deluxe grade (laker coated)</v>
          </cell>
          <cell r="C1381" t="str">
            <v>Sft</v>
          </cell>
          <cell r="D1381">
            <v>94.89</v>
          </cell>
          <cell r="E1381">
            <v>1155.8599999999999</v>
          </cell>
          <cell r="F1381" t="str">
            <v>m2</v>
          </cell>
          <cell r="G1381">
            <v>1021.06</v>
          </cell>
          <cell r="H1381">
            <v>12437.02</v>
          </cell>
          <cell r="I1381" t="str">
            <v xml:space="preserve">12.2 , </v>
          </cell>
          <cell r="J1381">
            <v>0</v>
          </cell>
        </row>
        <row r="1382">
          <cell r="A1382" t="str">
            <v>12-70-e</v>
          </cell>
          <cell r="B1382" t="str">
            <v>Wood plastic composite patio door with frame and beading premium grade(UV coated)</v>
          </cell>
          <cell r="C1382" t="str">
            <v>Sft</v>
          </cell>
          <cell r="D1382">
            <v>94.89</v>
          </cell>
          <cell r="E1382">
            <v>1155.8599999999999</v>
          </cell>
          <cell r="F1382" t="str">
            <v>m2</v>
          </cell>
          <cell r="G1382">
            <v>1021.06</v>
          </cell>
          <cell r="H1382">
            <v>12437.02</v>
          </cell>
          <cell r="I1382" t="str">
            <v xml:space="preserve">12.2 , </v>
          </cell>
          <cell r="J1382">
            <v>0</v>
          </cell>
        </row>
        <row r="1383">
          <cell r="A1383" t="str">
            <v>12-71-a</v>
          </cell>
          <cell r="B1383" t="str">
            <v>Wood plastic composite door Leaf only bukhara, flush or steppe type</v>
          </cell>
          <cell r="C1383" t="str">
            <v>Sft</v>
          </cell>
          <cell r="D1383">
            <v>94.89</v>
          </cell>
          <cell r="E1383">
            <v>1546.54</v>
          </cell>
          <cell r="F1383" t="str">
            <v>m2</v>
          </cell>
          <cell r="G1383">
            <v>1021.06</v>
          </cell>
          <cell r="H1383">
            <v>16640.75</v>
          </cell>
          <cell r="I1383" t="str">
            <v xml:space="preserve">12.2 , </v>
          </cell>
          <cell r="J1383">
            <v>0</v>
          </cell>
        </row>
        <row r="1384">
          <cell r="A1384" t="str">
            <v>12-71-b</v>
          </cell>
          <cell r="B1384" t="str">
            <v>Wood plastic composite door Leaf rock type single side</v>
          </cell>
          <cell r="C1384" t="str">
            <v>Sft</v>
          </cell>
          <cell r="D1384">
            <v>94.89</v>
          </cell>
          <cell r="E1384">
            <v>1546.54</v>
          </cell>
          <cell r="F1384" t="str">
            <v>m2</v>
          </cell>
          <cell r="G1384">
            <v>1021.06</v>
          </cell>
          <cell r="H1384">
            <v>16640.75</v>
          </cell>
          <cell r="I1384" t="str">
            <v xml:space="preserve">12.2 , </v>
          </cell>
          <cell r="J1384">
            <v>0</v>
          </cell>
        </row>
        <row r="1385">
          <cell r="A1385" t="str">
            <v>12-71-c</v>
          </cell>
          <cell r="B1385" t="str">
            <v>Wood plastic composite door rock type single type with frame and beading</v>
          </cell>
          <cell r="C1385" t="str">
            <v>Sft</v>
          </cell>
          <cell r="D1385">
            <v>94.89</v>
          </cell>
          <cell r="E1385">
            <v>1546.54</v>
          </cell>
          <cell r="F1385" t="str">
            <v>m2</v>
          </cell>
          <cell r="G1385">
            <v>1021.06</v>
          </cell>
          <cell r="H1385">
            <v>16640.75</v>
          </cell>
          <cell r="I1385" t="str">
            <v xml:space="preserve">12.2 , </v>
          </cell>
          <cell r="J1385">
            <v>0</v>
          </cell>
        </row>
        <row r="1386">
          <cell r="A1386" t="str">
            <v>12-72-a</v>
          </cell>
          <cell r="B1386" t="str">
            <v>Wood plastic composite door image type single side with frame and beading</v>
          </cell>
          <cell r="C1386" t="str">
            <v>Sft</v>
          </cell>
          <cell r="D1386">
            <v>48.37</v>
          </cell>
          <cell r="E1386">
            <v>1045.98</v>
          </cell>
          <cell r="F1386" t="str">
            <v>m2</v>
          </cell>
          <cell r="G1386">
            <v>520.44000000000005</v>
          </cell>
          <cell r="H1386">
            <v>11254.7</v>
          </cell>
          <cell r="I1386" t="str">
            <v xml:space="preserve">12.2 , </v>
          </cell>
          <cell r="J1386">
            <v>0</v>
          </cell>
        </row>
        <row r="1387">
          <cell r="A1387" t="str">
            <v>12-72-b</v>
          </cell>
          <cell r="B1387" t="str">
            <v>Wood plastic composite door carving type single side with frame and beading</v>
          </cell>
          <cell r="C1387" t="str">
            <v>Sft</v>
          </cell>
          <cell r="D1387">
            <v>48.37</v>
          </cell>
          <cell r="E1387">
            <v>1064.52</v>
          </cell>
          <cell r="F1387" t="str">
            <v>m2</v>
          </cell>
          <cell r="G1387">
            <v>520.44000000000005</v>
          </cell>
          <cell r="H1387">
            <v>11454.19</v>
          </cell>
          <cell r="I1387" t="str">
            <v xml:space="preserve">12.2 , </v>
          </cell>
          <cell r="J1387">
            <v>0</v>
          </cell>
        </row>
        <row r="1388">
          <cell r="A1388" t="str">
            <v>12-73-a</v>
          </cell>
          <cell r="B1388" t="str">
            <v>Providing and fixing First class deodar wood projected beading upto one sq.inch.(6.5sq.cm.) wide in section, designed, fixed around the panels of doors, windows of any description.</v>
          </cell>
          <cell r="C1388" t="str">
            <v>100 Rft</v>
          </cell>
          <cell r="D1388">
            <v>2645.63</v>
          </cell>
          <cell r="E1388">
            <v>5135.42</v>
          </cell>
          <cell r="F1388" t="str">
            <v>m</v>
          </cell>
          <cell r="G1388">
            <v>86.8</v>
          </cell>
          <cell r="H1388">
            <v>168.48</v>
          </cell>
          <cell r="I1388">
            <v>12.14</v>
          </cell>
          <cell r="J1388">
            <v>0</v>
          </cell>
        </row>
        <row r="1389">
          <cell r="A1389" t="str">
            <v>12-73-b</v>
          </cell>
          <cell r="B1389" t="str">
            <v>Providing and fixing First class teak wood projected beading upto one sq.inch.(6.5sq.cm.) wide in section, designed, fixed around the panels of doors, windows of any description.</v>
          </cell>
          <cell r="C1389" t="str">
            <v>100 Rft</v>
          </cell>
          <cell r="D1389">
            <v>2645.63</v>
          </cell>
          <cell r="E1389">
            <v>4517.83</v>
          </cell>
          <cell r="F1389" t="str">
            <v>m</v>
          </cell>
          <cell r="G1389">
            <v>86.8</v>
          </cell>
          <cell r="H1389">
            <v>148.22</v>
          </cell>
          <cell r="I1389">
            <v>12.14</v>
          </cell>
          <cell r="J1389">
            <v>0</v>
          </cell>
        </row>
        <row r="1390">
          <cell r="A1390" t="str">
            <v>12-73-c</v>
          </cell>
          <cell r="B1390" t="str">
            <v>Providing and fixing First class shisham wood projected beading upto one sq.inch.(6.5sq.cm.) wide in section, designed, fixed around the panels of doors, windows of any description.</v>
          </cell>
          <cell r="C1390" t="str">
            <v>100 Rft</v>
          </cell>
          <cell r="D1390">
            <v>2645.63</v>
          </cell>
          <cell r="E1390">
            <v>4346.8100000000004</v>
          </cell>
          <cell r="F1390" t="str">
            <v>m</v>
          </cell>
          <cell r="G1390">
            <v>86.8</v>
          </cell>
          <cell r="H1390">
            <v>142.61000000000001</v>
          </cell>
          <cell r="I1390">
            <v>12.14</v>
          </cell>
          <cell r="J1390">
            <v>0</v>
          </cell>
        </row>
        <row r="1391">
          <cell r="A1391" t="str">
            <v>12-74-a</v>
          </cell>
          <cell r="B1391" t="str">
            <v>Composite windows deluxe grade (lacquer coated)</v>
          </cell>
          <cell r="C1391" t="str">
            <v>Sft</v>
          </cell>
          <cell r="D1391">
            <v>41.69</v>
          </cell>
          <cell r="E1391">
            <v>1012.47</v>
          </cell>
          <cell r="F1391" t="str">
            <v>m2</v>
          </cell>
          <cell r="G1391">
            <v>448.57</v>
          </cell>
          <cell r="H1391">
            <v>10894.21</v>
          </cell>
          <cell r="I1391" t="str">
            <v xml:space="preserve">12.2 , </v>
          </cell>
          <cell r="J1391">
            <v>0</v>
          </cell>
        </row>
        <row r="1392">
          <cell r="A1392" t="str">
            <v>12-74-b</v>
          </cell>
          <cell r="B1392" t="str">
            <v>Composite windows premium grade (UV coated)</v>
          </cell>
          <cell r="C1392" t="str">
            <v>Sft</v>
          </cell>
          <cell r="D1392">
            <v>41.46</v>
          </cell>
          <cell r="E1392">
            <v>1014.3</v>
          </cell>
          <cell r="F1392" t="str">
            <v>m2</v>
          </cell>
          <cell r="G1392">
            <v>446.09</v>
          </cell>
          <cell r="H1392">
            <v>10913.84</v>
          </cell>
          <cell r="I1392" t="str">
            <v xml:space="preserve">12.2 , </v>
          </cell>
          <cell r="J1392">
            <v>0</v>
          </cell>
        </row>
        <row r="1393">
          <cell r="A1393" t="str">
            <v>12-75-a</v>
          </cell>
          <cell r="B1393" t="str">
            <v>Wood Plastic Fly Screen Delux Grade</v>
          </cell>
          <cell r="C1393" t="str">
            <v>Sft</v>
          </cell>
          <cell r="D1393">
            <v>59.76</v>
          </cell>
          <cell r="E1393">
            <v>500.8</v>
          </cell>
          <cell r="F1393" t="str">
            <v>m2</v>
          </cell>
          <cell r="G1393">
            <v>643.02</v>
          </cell>
          <cell r="H1393">
            <v>5388.66</v>
          </cell>
          <cell r="I1393" t="str">
            <v xml:space="preserve">12.2 , </v>
          </cell>
          <cell r="J1393">
            <v>0</v>
          </cell>
        </row>
        <row r="1394">
          <cell r="A1394" t="str">
            <v>12-75-b</v>
          </cell>
          <cell r="B1394" t="str">
            <v>Wood Plastic Screen Premium Grade</v>
          </cell>
          <cell r="C1394" t="str">
            <v>Sft</v>
          </cell>
          <cell r="D1394">
            <v>59.76</v>
          </cell>
          <cell r="E1394">
            <v>555.48</v>
          </cell>
          <cell r="F1394" t="str">
            <v>m2</v>
          </cell>
          <cell r="G1394">
            <v>643.02</v>
          </cell>
          <cell r="H1394">
            <v>5976.96</v>
          </cell>
          <cell r="I1394" t="str">
            <v xml:space="preserve">12.2 , </v>
          </cell>
          <cell r="J1394">
            <v>0</v>
          </cell>
        </row>
        <row r="1395">
          <cell r="A1395" t="str">
            <v>12-75-c</v>
          </cell>
          <cell r="B1395" t="str">
            <v>Wood Plastic Screen Door Frame Only</v>
          </cell>
          <cell r="C1395" t="str">
            <v>Rft</v>
          </cell>
          <cell r="D1395">
            <v>89.64</v>
          </cell>
          <cell r="E1395">
            <v>597.51</v>
          </cell>
          <cell r="F1395" t="str">
            <v>m</v>
          </cell>
          <cell r="G1395">
            <v>294.08999999999997</v>
          </cell>
          <cell r="H1395">
            <v>1960.33</v>
          </cell>
          <cell r="I1395" t="str">
            <v xml:space="preserve">12.2 , </v>
          </cell>
          <cell r="J1395">
            <v>0</v>
          </cell>
        </row>
        <row r="1396">
          <cell r="A1396" t="str">
            <v>12-75-d</v>
          </cell>
          <cell r="B1396" t="str">
            <v>Wood Plastic Screen Beading Smaller</v>
          </cell>
          <cell r="C1396" t="str">
            <v>Rft</v>
          </cell>
          <cell r="D1396">
            <v>89.64</v>
          </cell>
          <cell r="E1396">
            <v>230.58</v>
          </cell>
          <cell r="F1396" t="str">
            <v>m</v>
          </cell>
          <cell r="G1396">
            <v>294.08999999999997</v>
          </cell>
          <cell r="H1396">
            <v>756.5</v>
          </cell>
          <cell r="I1396" t="str">
            <v xml:space="preserve">12.2 , </v>
          </cell>
          <cell r="J1396">
            <v>0</v>
          </cell>
        </row>
        <row r="1397">
          <cell r="A1397" t="str">
            <v>12-75-e</v>
          </cell>
          <cell r="B1397" t="str">
            <v>Wood Plastic Screen Beading larger</v>
          </cell>
          <cell r="C1397" t="str">
            <v>Rft</v>
          </cell>
          <cell r="D1397">
            <v>89.64</v>
          </cell>
          <cell r="E1397">
            <v>297.39999999999998</v>
          </cell>
          <cell r="F1397" t="str">
            <v>m</v>
          </cell>
          <cell r="G1397">
            <v>294.08999999999997</v>
          </cell>
          <cell r="H1397">
            <v>975.74</v>
          </cell>
          <cell r="I1397" t="str">
            <v xml:space="preserve">12.2 , </v>
          </cell>
          <cell r="J1397">
            <v>0</v>
          </cell>
        </row>
        <row r="1398">
          <cell r="A1398" t="str">
            <v>12-76-a</v>
          </cell>
          <cell r="B1398" t="str">
            <v>Providing and fixing of Plastic propylene Seating "Chairs" without legs , Complete in all respects.</v>
          </cell>
          <cell r="C1398" t="str">
            <v>Each</v>
          </cell>
          <cell r="D1398">
            <v>33.619999999999997</v>
          </cell>
          <cell r="E1398">
            <v>774.77</v>
          </cell>
          <cell r="F1398" t="str">
            <v>Each</v>
          </cell>
          <cell r="G1398">
            <v>33.619999999999997</v>
          </cell>
          <cell r="H1398">
            <v>774.77</v>
          </cell>
          <cell r="I1398">
            <v>12.31</v>
          </cell>
          <cell r="J1398">
            <v>0</v>
          </cell>
        </row>
        <row r="1399">
          <cell r="A1399" t="str">
            <v>12-76-b</v>
          </cell>
          <cell r="B1399" t="str">
            <v>Providing and fixing Pre-Fabricated double wall with insulation building structure,including all types of doors, windows, roof and all other necssary/required fittings as required complete in all respects</v>
          </cell>
          <cell r="C1399" t="str">
            <v>100 Sft</v>
          </cell>
          <cell r="D1399">
            <v>10506.55</v>
          </cell>
          <cell r="E1399">
            <v>79988.789999999994</v>
          </cell>
          <cell r="F1399" t="str">
            <v>m2</v>
          </cell>
          <cell r="G1399">
            <v>1130.5</v>
          </cell>
          <cell r="H1399">
            <v>8606.7900000000009</v>
          </cell>
          <cell r="I1399">
            <v>12.32</v>
          </cell>
          <cell r="J1399">
            <v>0</v>
          </cell>
        </row>
        <row r="1400">
          <cell r="A1400" t="str">
            <v>12-76-c</v>
          </cell>
          <cell r="B1400" t="str">
            <v>Providing &amp; Fixing of Glass Block Masonry Work having size 8"x8"x3" including white cement etc, Complete in all respects.</v>
          </cell>
          <cell r="C1400" t="str">
            <v>Sft</v>
          </cell>
          <cell r="D1400">
            <v>28.32</v>
          </cell>
          <cell r="E1400">
            <v>1591.42</v>
          </cell>
          <cell r="F1400" t="str">
            <v>m2</v>
          </cell>
          <cell r="G1400">
            <v>304.76</v>
          </cell>
          <cell r="H1400">
            <v>17123.689999999999</v>
          </cell>
          <cell r="I1400">
            <v>12.3</v>
          </cell>
          <cell r="J1400">
            <v>0</v>
          </cell>
        </row>
        <row r="1401">
          <cell r="A1401" t="str">
            <v>12-77</v>
          </cell>
          <cell r="B1401" t="str">
            <v>Making of Kitchen Cabinet 8'x3' make up from Veneer board (MEDIUM DENSITY) Laminated on both sides, and hanging on wall, i/c all hardwares</v>
          </cell>
          <cell r="C1401" t="str">
            <v>Cft</v>
          </cell>
          <cell r="D1401">
            <v>41.6</v>
          </cell>
          <cell r="E1401">
            <v>314.75</v>
          </cell>
          <cell r="F1401" t="str">
            <v>m3</v>
          </cell>
          <cell r="G1401">
            <v>1468.93</v>
          </cell>
          <cell r="H1401">
            <v>11115.23</v>
          </cell>
          <cell r="I1401">
            <v>12.25</v>
          </cell>
          <cell r="J1401">
            <v>0</v>
          </cell>
        </row>
        <row r="1402">
          <cell r="A1402" t="str">
            <v>12-78-a</v>
          </cell>
          <cell r="B1402" t="str">
            <v>Kitchen Floor Cabinet as per MES Design/Specification..</v>
          </cell>
          <cell r="C1402" t="str">
            <v>Sft</v>
          </cell>
          <cell r="D1402">
            <v>287.91000000000003</v>
          </cell>
          <cell r="E1402">
            <v>880.36</v>
          </cell>
          <cell r="F1402" t="str">
            <v>m2</v>
          </cell>
          <cell r="G1402">
            <v>3097.87</v>
          </cell>
          <cell r="H1402">
            <v>9472.7199999999993</v>
          </cell>
          <cell r="I1402">
            <v>12.25</v>
          </cell>
          <cell r="J1402">
            <v>0</v>
          </cell>
        </row>
        <row r="1403">
          <cell r="A1403" t="str">
            <v>12-78-b</v>
          </cell>
          <cell r="B1403" t="str">
            <v>Kitchen Wall Cabinet as per MES Design/Specification.</v>
          </cell>
          <cell r="C1403" t="str">
            <v>Sft</v>
          </cell>
          <cell r="D1403">
            <v>230.32</v>
          </cell>
          <cell r="E1403">
            <v>801.63</v>
          </cell>
          <cell r="F1403" t="str">
            <v>m2</v>
          </cell>
          <cell r="G1403">
            <v>2478.3000000000002</v>
          </cell>
          <cell r="H1403">
            <v>8625.5400000000009</v>
          </cell>
          <cell r="I1403">
            <v>12.25</v>
          </cell>
          <cell r="J1403">
            <v>0</v>
          </cell>
        </row>
        <row r="1404">
          <cell r="A1404" t="str">
            <v>12-78-c</v>
          </cell>
          <cell r="B1404" t="str">
            <v>Providing and Fixing Sink Cabinet as per MES Design/Specification.</v>
          </cell>
          <cell r="C1404" t="str">
            <v>Each</v>
          </cell>
          <cell r="D1404">
            <v>3454.88</v>
          </cell>
          <cell r="E1404">
            <v>12751.08</v>
          </cell>
          <cell r="F1404" t="str">
            <v>Each</v>
          </cell>
          <cell r="G1404">
            <v>3454.88</v>
          </cell>
          <cell r="H1404">
            <v>12751.08</v>
          </cell>
          <cell r="I1404">
            <v>12.25</v>
          </cell>
          <cell r="J1404">
            <v>0</v>
          </cell>
        </row>
        <row r="1405">
          <cell r="A1405" t="str">
            <v>12-79</v>
          </cell>
          <cell r="B1405" t="str">
            <v>Supply and fixing UPVC Flush doors with 60mm wide frame 2-2.5mm wall thickness inclusive of all accessories and galvanized iron support in any available Plain colour</v>
          </cell>
          <cell r="C1405" t="str">
            <v>Sft</v>
          </cell>
          <cell r="D1405">
            <v>227.09</v>
          </cell>
          <cell r="E1405">
            <v>990.11</v>
          </cell>
          <cell r="F1405" t="str">
            <v>m2</v>
          </cell>
          <cell r="G1405">
            <v>2443.4699999999998</v>
          </cell>
          <cell r="H1405">
            <v>10653.56</v>
          </cell>
          <cell r="I1405">
            <v>12.24</v>
          </cell>
          <cell r="J1405">
            <v>0</v>
          </cell>
        </row>
        <row r="1406">
          <cell r="A1406" t="str">
            <v>12-80</v>
          </cell>
          <cell r="B1406" t="str">
            <v>Supply and fixing UPVC Fancy doors with 60mm wide frame 2-2.5mm wall thickness inclusive of all accessories and galvanized iron support in any available Plain colour</v>
          </cell>
          <cell r="C1406" t="str">
            <v>Sft</v>
          </cell>
          <cell r="D1406">
            <v>271.91000000000003</v>
          </cell>
          <cell r="E1406">
            <v>1196.52</v>
          </cell>
          <cell r="F1406" t="str">
            <v>m2</v>
          </cell>
          <cell r="G1406">
            <v>2925.73</v>
          </cell>
          <cell r="H1406">
            <v>12874.59</v>
          </cell>
          <cell r="I1406">
            <v>12.24</v>
          </cell>
          <cell r="J1406">
            <v>0</v>
          </cell>
        </row>
        <row r="1407">
          <cell r="A1407" t="str">
            <v>12-81</v>
          </cell>
          <cell r="B1407" t="str">
            <v>Supply and fixing UPVC Fancy doors with 60mm wide frame 2-2.5mm wall thickness inclusive of all accessories and galvanized iron support in any available Plain colour</v>
          </cell>
          <cell r="C1407" t="str">
            <v>Sft</v>
          </cell>
          <cell r="D1407">
            <v>271.91000000000003</v>
          </cell>
          <cell r="E1407">
            <v>1219.6099999999999</v>
          </cell>
          <cell r="F1407" t="str">
            <v>m2</v>
          </cell>
          <cell r="G1407">
            <v>2925.73</v>
          </cell>
          <cell r="H1407">
            <v>13122.98</v>
          </cell>
          <cell r="I1407">
            <v>12.24</v>
          </cell>
          <cell r="J1407">
            <v>0</v>
          </cell>
        </row>
        <row r="1408">
          <cell r="A1408" t="str">
            <v>12-82</v>
          </cell>
          <cell r="B1408" t="str">
            <v>Supply and fixing UPVC Partially glazed doors with 60mm wide frame 2-2.5mm wall thickness inclusive of all accessories and galvanized iron support in any available Plain colour</v>
          </cell>
          <cell r="C1408" t="str">
            <v>Sft</v>
          </cell>
          <cell r="D1408">
            <v>265.93</v>
          </cell>
          <cell r="E1408">
            <v>1146.81</v>
          </cell>
          <cell r="F1408" t="str">
            <v>m2</v>
          </cell>
          <cell r="G1408">
            <v>2861.43</v>
          </cell>
          <cell r="H1408">
            <v>12339.64</v>
          </cell>
          <cell r="I1408">
            <v>12.24</v>
          </cell>
          <cell r="J1408">
            <v>0</v>
          </cell>
        </row>
        <row r="1409">
          <cell r="A1409" t="str">
            <v>12-83</v>
          </cell>
          <cell r="B1409" t="str">
            <v>Supply and fixing UPVC Full glazed doors with 60mm wide frame 2-2.5mm wall thickness inclusive of all accessories and galvanized iron support in any available Plain colour</v>
          </cell>
          <cell r="C1409" t="str">
            <v>Sft</v>
          </cell>
          <cell r="D1409">
            <v>265.93</v>
          </cell>
          <cell r="E1409">
            <v>1089.7</v>
          </cell>
          <cell r="F1409" t="str">
            <v>m2</v>
          </cell>
          <cell r="G1409">
            <v>2861.43</v>
          </cell>
          <cell r="H1409">
            <v>11725.19</v>
          </cell>
          <cell r="I1409">
            <v>12.24</v>
          </cell>
          <cell r="J1409">
            <v>0</v>
          </cell>
        </row>
        <row r="1410">
          <cell r="A1410" t="str">
            <v>12-84</v>
          </cell>
          <cell r="B1410" t="str">
            <v>Providing &amp; fixing uPVC white color full body doors with UPVC frame and chowkat including, locks and all hardware fittings, etc. complete in all respects</v>
          </cell>
          <cell r="C1410" t="str">
            <v>Sft</v>
          </cell>
          <cell r="D1410">
            <v>227.09</v>
          </cell>
          <cell r="E1410">
            <v>968.24</v>
          </cell>
          <cell r="F1410" t="str">
            <v>m2</v>
          </cell>
          <cell r="G1410">
            <v>2443.4699999999998</v>
          </cell>
          <cell r="H1410">
            <v>10418.24</v>
          </cell>
          <cell r="I1410">
            <v>12.24</v>
          </cell>
          <cell r="J1410">
            <v>0</v>
          </cell>
        </row>
        <row r="1411">
          <cell r="A1411" t="str">
            <v>12-85</v>
          </cell>
          <cell r="B1411" t="str">
            <v>Supply and fixing UPVC full glazed sliding windows with 80mm wide frame 2-2.2mm wall thicknesses inclusive of all accessories and galvanized iron support in any available plain colour I/c fly screen shutter without glass pan.</v>
          </cell>
          <cell r="C1411" t="str">
            <v>Sft</v>
          </cell>
          <cell r="D1411">
            <v>158.36000000000001</v>
          </cell>
          <cell r="E1411">
            <v>898.3</v>
          </cell>
          <cell r="F1411" t="str">
            <v>m2</v>
          </cell>
          <cell r="G1411">
            <v>1704</v>
          </cell>
          <cell r="H1411">
            <v>9665.7000000000007</v>
          </cell>
          <cell r="I1411">
            <v>12.24</v>
          </cell>
          <cell r="J1411">
            <v>0</v>
          </cell>
        </row>
        <row r="1412">
          <cell r="A1412" t="str">
            <v>12-86</v>
          </cell>
          <cell r="B1412" t="str">
            <v>Supply and fixing UPVC full glazed sliding windows with 80mm wide frame 2-2.2mm wall thicknesses inclusive of all accessories and galvanized iron support in any available plain colour without fly screen shutter and without glazing.</v>
          </cell>
          <cell r="C1412" t="str">
            <v>Sft</v>
          </cell>
          <cell r="D1412">
            <v>158.36000000000001</v>
          </cell>
          <cell r="E1412">
            <v>898.3</v>
          </cell>
          <cell r="F1412" t="str">
            <v>m2</v>
          </cell>
          <cell r="G1412">
            <v>1704</v>
          </cell>
          <cell r="H1412">
            <v>9665.7000000000007</v>
          </cell>
          <cell r="I1412">
            <v>12.24</v>
          </cell>
          <cell r="J1412">
            <v>0</v>
          </cell>
        </row>
        <row r="1413">
          <cell r="A1413" t="str">
            <v>12-87</v>
          </cell>
          <cell r="B1413" t="str">
            <v>Supply and fixing UPVC full glazed openable windows with 60mm wide frame 2-2.2mm wall thicknesses inclusive of all accessories and galvanized iron support in any available plain colour without glass pans.</v>
          </cell>
          <cell r="C1413" t="str">
            <v>Sft</v>
          </cell>
          <cell r="D1413">
            <v>206.17</v>
          </cell>
          <cell r="E1413">
            <v>1125.93</v>
          </cell>
          <cell r="F1413" t="str">
            <v>m2</v>
          </cell>
          <cell r="G1413">
            <v>2218.41</v>
          </cell>
          <cell r="H1413">
            <v>12114.97</v>
          </cell>
          <cell r="I1413">
            <v>12.24</v>
          </cell>
          <cell r="J1413">
            <v>0</v>
          </cell>
        </row>
        <row r="1414">
          <cell r="A1414" t="str">
            <v>12-88</v>
          </cell>
          <cell r="B1414" t="str">
            <v>Supply and fixing UPVC full glazed Fixed windows with 80mm wide frame 2-2.2mm wall thicknesses inclusive of all accessories and galvanized iron support in any available plain colour without glass pans.</v>
          </cell>
          <cell r="C1414" t="str">
            <v>Sft</v>
          </cell>
          <cell r="D1414">
            <v>128.47999999999999</v>
          </cell>
          <cell r="E1414">
            <v>818.6</v>
          </cell>
          <cell r="F1414" t="str">
            <v>m2</v>
          </cell>
          <cell r="G1414">
            <v>1382.49</v>
          </cell>
          <cell r="H1414">
            <v>8808.18</v>
          </cell>
          <cell r="I1414">
            <v>12.24</v>
          </cell>
          <cell r="J1414">
            <v>0</v>
          </cell>
        </row>
        <row r="1415">
          <cell r="A1415" t="str">
            <v>12-89</v>
          </cell>
          <cell r="B1415" t="str">
            <v>Supply and fixing UPVC full glazed sliding windows with 80mm wide frame 2-2.2mm wall thicknesses inclusive of all accessories and galvanized iron support in wooden texture I/c fly screen shutter without glass pan.</v>
          </cell>
          <cell r="C1415" t="str">
            <v>Sft</v>
          </cell>
          <cell r="D1415">
            <v>161.35</v>
          </cell>
          <cell r="E1415">
            <v>901.29</v>
          </cell>
          <cell r="F1415" t="str">
            <v>m2</v>
          </cell>
          <cell r="G1415">
            <v>1736.15</v>
          </cell>
          <cell r="H1415">
            <v>9697.85</v>
          </cell>
          <cell r="I1415" t="str">
            <v xml:space="preserve">12.12 , </v>
          </cell>
          <cell r="J1415">
            <v>0</v>
          </cell>
        </row>
        <row r="1416">
          <cell r="A1416" t="str">
            <v>12-90</v>
          </cell>
          <cell r="B1416" t="str">
            <v>Supply and fixing UPVC full glazed sliding windows with 80mm wide frame 2-2.2mm wall thicknesses inclusive of all accessories and galvanized iron support in wooden texture without fly screen shutter without glazing.</v>
          </cell>
          <cell r="C1416" t="str">
            <v>Sft</v>
          </cell>
          <cell r="D1416">
            <v>161.35</v>
          </cell>
          <cell r="E1416">
            <v>901.29</v>
          </cell>
          <cell r="F1416" t="str">
            <v>m2</v>
          </cell>
          <cell r="G1416">
            <v>1736.15</v>
          </cell>
          <cell r="H1416">
            <v>9697.85</v>
          </cell>
          <cell r="I1416" t="str">
            <v xml:space="preserve">12.12 , </v>
          </cell>
          <cell r="J1416">
            <v>0</v>
          </cell>
        </row>
        <row r="1417">
          <cell r="A1417" t="str">
            <v>12-91</v>
          </cell>
          <cell r="B1417" t="str">
            <v>Supply and fixing UPVC full glazed openable windows with 60mm wide frame 2-2.2mm wall thicknesses inclusive of all accessories and galvanized iron support in wooden texture without glass panes</v>
          </cell>
          <cell r="C1417" t="str">
            <v>Sft</v>
          </cell>
          <cell r="D1417">
            <v>206.17</v>
          </cell>
          <cell r="E1417">
            <v>1125.93</v>
          </cell>
          <cell r="F1417" t="str">
            <v>m2</v>
          </cell>
          <cell r="G1417">
            <v>2218.41</v>
          </cell>
          <cell r="H1417">
            <v>12114.97</v>
          </cell>
          <cell r="I1417" t="str">
            <v xml:space="preserve">12.12 , </v>
          </cell>
          <cell r="J1417">
            <v>0</v>
          </cell>
        </row>
        <row r="1418">
          <cell r="A1418" t="str">
            <v>12-92</v>
          </cell>
          <cell r="B1418" t="str">
            <v>Supply and fixing UPVC full glazed fixed windows with 80mm wide frame 2-2.2mm wall thicknesses inclusive of all accessories and galvanized iron support in wooden texture without glass panes</v>
          </cell>
          <cell r="C1418" t="str">
            <v>Sft</v>
          </cell>
          <cell r="D1418">
            <v>128.47999999999999</v>
          </cell>
          <cell r="E1418">
            <v>1057.96</v>
          </cell>
          <cell r="F1418" t="str">
            <v>m2</v>
          </cell>
          <cell r="G1418">
            <v>1382.49</v>
          </cell>
          <cell r="H1418">
            <v>11383.64</v>
          </cell>
          <cell r="I1418" t="str">
            <v xml:space="preserve">12.12 , </v>
          </cell>
          <cell r="J1418">
            <v>0</v>
          </cell>
        </row>
        <row r="1419">
          <cell r="A1419" t="str">
            <v>12-93</v>
          </cell>
          <cell r="B1419" t="str">
            <v>Supply and Fixing of UPVC Windows (color as approved) Premium quality Sliding window, including all necessary fittngs and fly screen shutters complete.</v>
          </cell>
          <cell r="C1419" t="str">
            <v>Sft</v>
          </cell>
          <cell r="D1419">
            <v>164.34</v>
          </cell>
          <cell r="E1419">
            <v>905.49</v>
          </cell>
          <cell r="F1419" t="str">
            <v>m2</v>
          </cell>
          <cell r="G1419">
            <v>1768.3</v>
          </cell>
          <cell r="H1419">
            <v>9743.07</v>
          </cell>
          <cell r="I1419">
            <v>12.24</v>
          </cell>
          <cell r="J1419">
            <v>0</v>
          </cell>
        </row>
        <row r="1420">
          <cell r="A1420" t="str">
            <v>12-94</v>
          </cell>
          <cell r="B1420" t="str">
            <v>Supply and fixing UPVC full glazed fixed lowvers windows with 80mm wide frame 2-2.2mm wall thicknesses inclusive of all accessories and galvanized iron support in any available plain colours without glass panes</v>
          </cell>
          <cell r="C1420" t="str">
            <v>Sft</v>
          </cell>
          <cell r="D1420">
            <v>276.39</v>
          </cell>
          <cell r="E1420">
            <v>1191.29</v>
          </cell>
          <cell r="F1420" t="str">
            <v>m2</v>
          </cell>
          <cell r="G1420">
            <v>2973.96</v>
          </cell>
          <cell r="H1420">
            <v>12818.23</v>
          </cell>
          <cell r="I1420" t="str">
            <v xml:space="preserve">12.12 , </v>
          </cell>
          <cell r="J1420">
            <v>0</v>
          </cell>
        </row>
        <row r="1421">
          <cell r="A1421" t="str">
            <v>13-01</v>
          </cell>
          <cell r="B1421" t="str">
            <v>Oiling woodwork with boiled linseed oil</v>
          </cell>
          <cell r="C1421" t="str">
            <v>100 Sft</v>
          </cell>
          <cell r="D1421">
            <v>224.1</v>
          </cell>
          <cell r="E1421">
            <v>431.14</v>
          </cell>
          <cell r="F1421" t="str">
            <v>m2</v>
          </cell>
          <cell r="G1421">
            <v>24.11</v>
          </cell>
          <cell r="H1421">
            <v>46.39</v>
          </cell>
          <cell r="I1421">
            <v>13.7</v>
          </cell>
          <cell r="J1421">
            <v>0</v>
          </cell>
        </row>
        <row r="1422">
          <cell r="A1422" t="str">
            <v>13-02-a-01</v>
          </cell>
          <cell r="B1422" t="str">
            <v>Painting old corrugated surfaces, pent roofing etc. with oil paint : First coat</v>
          </cell>
          <cell r="C1422" t="str">
            <v>100 Sft</v>
          </cell>
          <cell r="D1422">
            <v>760.07</v>
          </cell>
          <cell r="E1422">
            <v>1306.47</v>
          </cell>
          <cell r="F1422" t="str">
            <v>m2</v>
          </cell>
          <cell r="G1422">
            <v>81.78</v>
          </cell>
          <cell r="H1422">
            <v>140.58000000000001</v>
          </cell>
          <cell r="I1422" t="str">
            <v xml:space="preserve">13.1.8 , </v>
          </cell>
          <cell r="J1422">
            <v>0</v>
          </cell>
        </row>
        <row r="1423">
          <cell r="A1423" t="str">
            <v>13-02-a-02</v>
          </cell>
          <cell r="B1423" t="str">
            <v>Painting old corrugated surfaces, pent roofing etc. with oil paint : Each subsequent coat</v>
          </cell>
          <cell r="C1423" t="str">
            <v>100 Sft</v>
          </cell>
          <cell r="D1423">
            <v>575.80999999999995</v>
          </cell>
          <cell r="E1423">
            <v>995.88</v>
          </cell>
          <cell r="F1423" t="str">
            <v>m2</v>
          </cell>
          <cell r="G1423">
            <v>61.96</v>
          </cell>
          <cell r="H1423">
            <v>107.16</v>
          </cell>
          <cell r="I1423" t="str">
            <v xml:space="preserve">13.1.8 , </v>
          </cell>
          <cell r="J1423">
            <v>0</v>
          </cell>
        </row>
        <row r="1424">
          <cell r="A1424" t="str">
            <v>13-02-b-01</v>
          </cell>
          <cell r="B1424" t="str">
            <v>Painting old surfaces : Sashes, fanlights, doors or windows : First coat</v>
          </cell>
          <cell r="C1424" t="str">
            <v>100 Sft</v>
          </cell>
          <cell r="D1424">
            <v>460.65</v>
          </cell>
          <cell r="E1424">
            <v>748.64</v>
          </cell>
          <cell r="F1424" t="str">
            <v>m2</v>
          </cell>
          <cell r="G1424">
            <v>49.57</v>
          </cell>
          <cell r="H1424">
            <v>80.55</v>
          </cell>
          <cell r="I1424" t="str">
            <v xml:space="preserve">13.1, 13.2 </v>
          </cell>
          <cell r="J1424">
            <v>0</v>
          </cell>
        </row>
        <row r="1425">
          <cell r="A1425" t="str">
            <v>13-02-b-02</v>
          </cell>
          <cell r="B1425" t="str">
            <v>Painting old surfaces : Sashes, fanlights, doors or windows : Each subsequent coat</v>
          </cell>
          <cell r="C1425" t="str">
            <v>100 Sft</v>
          </cell>
          <cell r="D1425">
            <v>391.55</v>
          </cell>
          <cell r="E1425">
            <v>616.38</v>
          </cell>
          <cell r="F1425" t="str">
            <v>m2</v>
          </cell>
          <cell r="G1425">
            <v>42.13</v>
          </cell>
          <cell r="H1425">
            <v>66.319999999999993</v>
          </cell>
          <cell r="I1425" t="str">
            <v xml:space="preserve">13.1, 13.2 </v>
          </cell>
          <cell r="J1425">
            <v>0</v>
          </cell>
        </row>
        <row r="1426">
          <cell r="A1426" t="str">
            <v>13-02-c-01</v>
          </cell>
          <cell r="B1426" t="str">
            <v>Painting old surfaces : Doors / windows any type First coat</v>
          </cell>
          <cell r="C1426" t="str">
            <v>100 Sft</v>
          </cell>
          <cell r="D1426">
            <v>760.07</v>
          </cell>
          <cell r="E1426">
            <v>1306.47</v>
          </cell>
          <cell r="F1426" t="str">
            <v>m2</v>
          </cell>
          <cell r="G1426">
            <v>81.78</v>
          </cell>
          <cell r="H1426">
            <v>140.58000000000001</v>
          </cell>
          <cell r="I1426" t="str">
            <v xml:space="preserve">13.1, 13.2 </v>
          </cell>
          <cell r="J1426">
            <v>0</v>
          </cell>
        </row>
        <row r="1427">
          <cell r="A1427" t="str">
            <v>13-02-c-02</v>
          </cell>
          <cell r="B1427" t="str">
            <v>Painting old surfaces : Doors / windows any type Each subsequent coat</v>
          </cell>
          <cell r="C1427" t="str">
            <v>100 Sft</v>
          </cell>
          <cell r="D1427">
            <v>575.80999999999995</v>
          </cell>
          <cell r="E1427">
            <v>995.88</v>
          </cell>
          <cell r="F1427" t="str">
            <v>m2</v>
          </cell>
          <cell r="G1427">
            <v>61.96</v>
          </cell>
          <cell r="H1427">
            <v>107.16</v>
          </cell>
          <cell r="I1427" t="str">
            <v xml:space="preserve">13.1, 13.2 </v>
          </cell>
          <cell r="J1427">
            <v>0</v>
          </cell>
        </row>
        <row r="1428">
          <cell r="A1428" t="str">
            <v>13-02-d-01</v>
          </cell>
          <cell r="B1428" t="str">
            <v>Painting old surfaces : Guard bars, gratings, railing &amp; similar open work : First coat</v>
          </cell>
          <cell r="C1428" t="str">
            <v>100 Sft</v>
          </cell>
          <cell r="D1428">
            <v>460.65</v>
          </cell>
          <cell r="E1428">
            <v>748.64</v>
          </cell>
          <cell r="F1428" t="str">
            <v>m2</v>
          </cell>
          <cell r="G1428">
            <v>49.57</v>
          </cell>
          <cell r="H1428">
            <v>80.55</v>
          </cell>
          <cell r="I1428" t="str">
            <v xml:space="preserve">13.1, 13.2 </v>
          </cell>
          <cell r="J1428">
            <v>0</v>
          </cell>
        </row>
        <row r="1429">
          <cell r="A1429" t="str">
            <v>13-02-d-02</v>
          </cell>
          <cell r="B1429" t="str">
            <v>Painting old surfaces : Guard bars, gratings, railing &amp; similar work : Each subsequent coat</v>
          </cell>
          <cell r="C1429" t="str">
            <v>100 Sft</v>
          </cell>
          <cell r="D1429">
            <v>391.55</v>
          </cell>
          <cell r="E1429">
            <v>616.38</v>
          </cell>
          <cell r="F1429" t="str">
            <v>m2</v>
          </cell>
          <cell r="G1429">
            <v>42.13</v>
          </cell>
          <cell r="H1429">
            <v>66.319999999999993</v>
          </cell>
          <cell r="I1429" t="str">
            <v xml:space="preserve">13.1, 13.2 </v>
          </cell>
          <cell r="J1429">
            <v>0</v>
          </cell>
        </row>
        <row r="1430">
          <cell r="A1430" t="str">
            <v>13-02-e-01</v>
          </cell>
          <cell r="B1430" t="str">
            <v>Painting old surfaces : Fillets, framing, skirting pipes, etc. less than 6" girth : First coat</v>
          </cell>
          <cell r="C1430" t="str">
            <v>100 Rft</v>
          </cell>
          <cell r="D1430">
            <v>391.55</v>
          </cell>
          <cell r="E1430">
            <v>665.34</v>
          </cell>
          <cell r="F1430" t="str">
            <v>m</v>
          </cell>
          <cell r="G1430">
            <v>12.85</v>
          </cell>
          <cell r="H1430">
            <v>21.83</v>
          </cell>
          <cell r="I1430" t="str">
            <v xml:space="preserve">13.1, 13.2 </v>
          </cell>
          <cell r="J1430">
            <v>0</v>
          </cell>
        </row>
        <row r="1431">
          <cell r="A1431" t="str">
            <v>13-02-e-02</v>
          </cell>
          <cell r="B1431" t="str">
            <v>Painting old surfaces : Fillets, framing, skirting pipes, etc. less than 6" girth : Each subseq. Coat</v>
          </cell>
          <cell r="C1431" t="str">
            <v>100 Rft</v>
          </cell>
          <cell r="D1431">
            <v>276.39</v>
          </cell>
          <cell r="E1431">
            <v>487.01</v>
          </cell>
          <cell r="F1431" t="str">
            <v>m</v>
          </cell>
          <cell r="G1431">
            <v>9.07</v>
          </cell>
          <cell r="H1431">
            <v>15.98</v>
          </cell>
          <cell r="I1431" t="str">
            <v xml:space="preserve">13.1, 13.2 </v>
          </cell>
          <cell r="J1431">
            <v>0</v>
          </cell>
        </row>
        <row r="1432">
          <cell r="A1432" t="str">
            <v>13-02-f-01</v>
          </cell>
          <cell r="B1432" t="str">
            <v>Painting old surfaces : Small detached articles Not exceeding 1 sft : First coat</v>
          </cell>
          <cell r="C1432" t="str">
            <v>100 No.</v>
          </cell>
          <cell r="D1432">
            <v>1696.31</v>
          </cell>
          <cell r="E1432">
            <v>2759.53</v>
          </cell>
          <cell r="F1432" t="str">
            <v>100 No.</v>
          </cell>
          <cell r="G1432">
            <v>1696.31</v>
          </cell>
          <cell r="H1432">
            <v>2759.53</v>
          </cell>
          <cell r="I1432" t="str">
            <v xml:space="preserve">13.1, 13.2 </v>
          </cell>
          <cell r="J1432">
            <v>0</v>
          </cell>
        </row>
        <row r="1433">
          <cell r="A1433" t="str">
            <v>13-02-f-02</v>
          </cell>
          <cell r="B1433" t="str">
            <v>Painting old surfaces : Small detached articles Not exceeding 1 sft : Each subsequent coat</v>
          </cell>
          <cell r="C1433" t="str">
            <v>100 No.</v>
          </cell>
          <cell r="D1433">
            <v>1322.81</v>
          </cell>
          <cell r="E1433">
            <v>1995.55</v>
          </cell>
          <cell r="F1433" t="str">
            <v>100 No.</v>
          </cell>
          <cell r="G1433">
            <v>1322.81</v>
          </cell>
          <cell r="H1433">
            <v>1995.55</v>
          </cell>
          <cell r="I1433" t="str">
            <v xml:space="preserve">13.1, 13.2 </v>
          </cell>
          <cell r="J1433">
            <v>0</v>
          </cell>
        </row>
        <row r="1434">
          <cell r="A1434" t="str">
            <v>13-02-g-01</v>
          </cell>
          <cell r="B1434" t="str">
            <v>Painting old surfaces : Small detached articles 1sft-3sft area : First coat</v>
          </cell>
          <cell r="C1434" t="str">
            <v>100 No.</v>
          </cell>
          <cell r="D1434">
            <v>3392.63</v>
          </cell>
          <cell r="E1434">
            <v>5449.81</v>
          </cell>
          <cell r="F1434" t="str">
            <v>100 No.</v>
          </cell>
          <cell r="G1434">
            <v>3392.63</v>
          </cell>
          <cell r="H1434">
            <v>5449.81</v>
          </cell>
          <cell r="I1434" t="str">
            <v xml:space="preserve">13.1, 13.2 </v>
          </cell>
          <cell r="J1434">
            <v>0</v>
          </cell>
        </row>
        <row r="1435">
          <cell r="A1435" t="str">
            <v>13-02-g-02</v>
          </cell>
          <cell r="B1435" t="str">
            <v>Painting old surfaces : Small detached articles 1sft-3sft area : Each subsequent coat</v>
          </cell>
          <cell r="C1435" t="str">
            <v>100 No.</v>
          </cell>
          <cell r="D1435">
            <v>1898.63</v>
          </cell>
          <cell r="E1435">
            <v>3094.44</v>
          </cell>
          <cell r="F1435" t="str">
            <v>100 No.</v>
          </cell>
          <cell r="G1435">
            <v>1898.63</v>
          </cell>
          <cell r="H1435">
            <v>3094.44</v>
          </cell>
          <cell r="I1435" t="str">
            <v xml:space="preserve">13.1, 13.2 </v>
          </cell>
          <cell r="J1435">
            <v>0</v>
          </cell>
        </row>
        <row r="1436">
          <cell r="A1436" t="str">
            <v>13-03-a-01</v>
          </cell>
          <cell r="B1436" t="str">
            <v>Prepare &amp; Paint new corrugated surface, pent roofing etc : Priming coat</v>
          </cell>
          <cell r="C1436" t="str">
            <v>100 Sft</v>
          </cell>
          <cell r="D1436">
            <v>844.11</v>
          </cell>
          <cell r="E1436">
            <v>1648.92</v>
          </cell>
          <cell r="F1436" t="str">
            <v>m2</v>
          </cell>
          <cell r="G1436">
            <v>90.83</v>
          </cell>
          <cell r="H1436">
            <v>177.42</v>
          </cell>
          <cell r="I1436" t="str">
            <v xml:space="preserve">13.1.8 , </v>
          </cell>
          <cell r="J1436">
            <v>0</v>
          </cell>
        </row>
        <row r="1437">
          <cell r="A1437" t="str">
            <v>13-03-a-02</v>
          </cell>
          <cell r="B1437" t="str">
            <v>Prepare &amp; Paint new corrugated surface, pent roofing etc : Each subsequent coat of paint</v>
          </cell>
          <cell r="C1437" t="str">
            <v>100 Sft</v>
          </cell>
          <cell r="D1437">
            <v>438.24</v>
          </cell>
          <cell r="E1437">
            <v>1116.72</v>
          </cell>
          <cell r="F1437" t="str">
            <v>m2</v>
          </cell>
          <cell r="G1437">
            <v>47.15</v>
          </cell>
          <cell r="H1437">
            <v>120.16</v>
          </cell>
          <cell r="I1437" t="str">
            <v xml:space="preserve">13.1.8 , </v>
          </cell>
          <cell r="J1437">
            <v>0</v>
          </cell>
        </row>
        <row r="1438">
          <cell r="A1438" t="str">
            <v>13-03-b-01</v>
          </cell>
          <cell r="B1438" t="str">
            <v>Prepare &amp; Paint new surface, sashes, doors &amp; windows etc : Priming coat</v>
          </cell>
          <cell r="C1438" t="str">
            <v>100 Sft</v>
          </cell>
          <cell r="D1438">
            <v>511.07</v>
          </cell>
          <cell r="E1438">
            <v>994.31</v>
          </cell>
          <cell r="F1438" t="str">
            <v>m2</v>
          </cell>
          <cell r="G1438">
            <v>54.99</v>
          </cell>
          <cell r="H1438">
            <v>106.99</v>
          </cell>
          <cell r="I1438" t="str">
            <v xml:space="preserve">13.1, 13.2 </v>
          </cell>
          <cell r="J1438">
            <v>0</v>
          </cell>
        </row>
        <row r="1439">
          <cell r="A1439" t="str">
            <v>13-03-b-02</v>
          </cell>
          <cell r="B1439" t="str">
            <v>Prepare &amp; Paint new surface, sashes, doors &amp; windows etc : Each subsequent coat of paint</v>
          </cell>
          <cell r="C1439" t="str">
            <v>100 Sft</v>
          </cell>
          <cell r="D1439">
            <v>276.39</v>
          </cell>
          <cell r="E1439">
            <v>667.74</v>
          </cell>
          <cell r="F1439" t="str">
            <v>m2</v>
          </cell>
          <cell r="G1439">
            <v>29.74</v>
          </cell>
          <cell r="H1439">
            <v>71.849999999999994</v>
          </cell>
          <cell r="I1439" t="str">
            <v xml:space="preserve">13.1, 13.2 </v>
          </cell>
          <cell r="J1439">
            <v>0</v>
          </cell>
        </row>
        <row r="1440">
          <cell r="A1440" t="str">
            <v>13-03-c-01</v>
          </cell>
          <cell r="B1440" t="str">
            <v>Prepare &amp; Paint new surface, doors &amp; windows Priming coat</v>
          </cell>
          <cell r="C1440" t="str">
            <v>100 Sft</v>
          </cell>
          <cell r="D1440">
            <v>844.11</v>
          </cell>
          <cell r="E1440">
            <v>1648.92</v>
          </cell>
          <cell r="F1440" t="str">
            <v>m2</v>
          </cell>
          <cell r="G1440">
            <v>90.83</v>
          </cell>
          <cell r="H1440">
            <v>177.42</v>
          </cell>
          <cell r="I1440" t="str">
            <v xml:space="preserve">13.1, 13.2 </v>
          </cell>
          <cell r="J1440">
            <v>0</v>
          </cell>
        </row>
        <row r="1441">
          <cell r="A1441" t="str">
            <v>13-03-c-02</v>
          </cell>
          <cell r="B1441" t="str">
            <v>Prepare &amp; Paint new surface, doors &amp; windows Each subsequent coat of paint</v>
          </cell>
          <cell r="C1441" t="str">
            <v>100 Sft</v>
          </cell>
          <cell r="D1441">
            <v>438.24</v>
          </cell>
          <cell r="E1441">
            <v>1116.72</v>
          </cell>
          <cell r="F1441" t="str">
            <v>m2</v>
          </cell>
          <cell r="G1441">
            <v>47.15</v>
          </cell>
          <cell r="H1441">
            <v>120.16</v>
          </cell>
          <cell r="I1441" t="str">
            <v xml:space="preserve">13.1, 13.2 </v>
          </cell>
          <cell r="J1441">
            <v>0</v>
          </cell>
        </row>
        <row r="1442">
          <cell r="A1442" t="str">
            <v>13-03-d-01</v>
          </cell>
          <cell r="B1442" t="str">
            <v>Prepare &amp; Paint new surfaces of guard bars, railing &amp; similar open work : Priming coat</v>
          </cell>
          <cell r="C1442" t="str">
            <v>100 Sft</v>
          </cell>
          <cell r="D1442">
            <v>511.07</v>
          </cell>
          <cell r="E1442">
            <v>976.56</v>
          </cell>
          <cell r="F1442" t="str">
            <v>m2</v>
          </cell>
          <cell r="G1442">
            <v>54.99</v>
          </cell>
          <cell r="H1442">
            <v>105.08</v>
          </cell>
          <cell r="I1442" t="str">
            <v xml:space="preserve">13.1, 13.2 </v>
          </cell>
          <cell r="J1442">
            <v>0</v>
          </cell>
        </row>
        <row r="1443">
          <cell r="A1443" t="str">
            <v>13-03-d-02</v>
          </cell>
          <cell r="B1443" t="str">
            <v>Prepare &amp; Paint new surfaces of guard bars, railing &amp; similar work : Each subsequent coat</v>
          </cell>
          <cell r="C1443" t="str">
            <v>100 Sft</v>
          </cell>
          <cell r="D1443">
            <v>276.39</v>
          </cell>
          <cell r="E1443">
            <v>650</v>
          </cell>
          <cell r="F1443" t="str">
            <v>m2</v>
          </cell>
          <cell r="G1443">
            <v>29.74</v>
          </cell>
          <cell r="H1443">
            <v>69.94</v>
          </cell>
          <cell r="I1443" t="str">
            <v xml:space="preserve">13.1, 13.2 </v>
          </cell>
          <cell r="J1443">
            <v>0</v>
          </cell>
        </row>
        <row r="1444">
          <cell r="A1444" t="str">
            <v>13-03-e-01</v>
          </cell>
          <cell r="B1444" t="str">
            <v>Prepare &amp; Paint new surface of fillets, framing, skirtings etc : Priming coat</v>
          </cell>
          <cell r="C1444" t="str">
            <v>100 Rft</v>
          </cell>
          <cell r="D1444">
            <v>414.59</v>
          </cell>
          <cell r="E1444">
            <v>790.56</v>
          </cell>
          <cell r="F1444" t="str">
            <v>m</v>
          </cell>
          <cell r="G1444">
            <v>13.6</v>
          </cell>
          <cell r="H1444">
            <v>25.94</v>
          </cell>
          <cell r="I1444" t="str">
            <v xml:space="preserve">13.1, 13.2 </v>
          </cell>
          <cell r="J1444">
            <v>0</v>
          </cell>
        </row>
        <row r="1445">
          <cell r="A1445" t="str">
            <v>13-03-e-02</v>
          </cell>
          <cell r="B1445" t="str">
            <v>Prepare &amp; Paint new surface of fillets, framing, skirtings etc : Each subsequent coat of paint</v>
          </cell>
          <cell r="C1445" t="str">
            <v>100 Rft</v>
          </cell>
          <cell r="D1445">
            <v>207.29</v>
          </cell>
          <cell r="E1445">
            <v>508.61</v>
          </cell>
          <cell r="F1445" t="str">
            <v>m</v>
          </cell>
          <cell r="G1445">
            <v>6.8</v>
          </cell>
          <cell r="H1445">
            <v>16.690000000000001</v>
          </cell>
          <cell r="I1445" t="str">
            <v xml:space="preserve">13.1, 13.2 </v>
          </cell>
          <cell r="J1445">
            <v>0</v>
          </cell>
        </row>
        <row r="1446">
          <cell r="A1446" t="str">
            <v>13-03-f-01</v>
          </cell>
          <cell r="B1446" t="str">
            <v>Prepare &amp; Paint new surface of small detached articles upto 1 sft : Priming coat</v>
          </cell>
          <cell r="C1446" t="str">
            <v>100 No.</v>
          </cell>
          <cell r="D1446">
            <v>1727.44</v>
          </cell>
          <cell r="E1446">
            <v>3347.16</v>
          </cell>
          <cell r="F1446" t="str">
            <v>100 No.</v>
          </cell>
          <cell r="G1446">
            <v>1727.44</v>
          </cell>
          <cell r="H1446">
            <v>3347.16</v>
          </cell>
          <cell r="I1446" t="str">
            <v xml:space="preserve">13.1, 13.2 </v>
          </cell>
          <cell r="J1446">
            <v>0</v>
          </cell>
        </row>
        <row r="1447">
          <cell r="A1447" t="str">
            <v>13-03-f-02</v>
          </cell>
          <cell r="B1447" t="str">
            <v>Prepare &amp; Paint new surface of small detached articles upto 1 sft : Each subsequent coat</v>
          </cell>
          <cell r="C1447" t="str">
            <v>100 No.</v>
          </cell>
          <cell r="D1447">
            <v>864.65</v>
          </cell>
          <cell r="E1447">
            <v>2168.54</v>
          </cell>
          <cell r="F1447" t="str">
            <v>100 No.</v>
          </cell>
          <cell r="G1447">
            <v>864.65</v>
          </cell>
          <cell r="H1447">
            <v>2168.54</v>
          </cell>
          <cell r="I1447" t="str">
            <v xml:space="preserve">13.1, 13.2 </v>
          </cell>
          <cell r="J1447">
            <v>0</v>
          </cell>
        </row>
        <row r="1448">
          <cell r="A1448" t="str">
            <v>13-03-g-01</v>
          </cell>
          <cell r="B1448" t="str">
            <v>Prepare &amp; paint surf. of small detached articles 1sft - 3sft area : Priming coat</v>
          </cell>
          <cell r="C1448" t="str">
            <v>100 No.</v>
          </cell>
          <cell r="D1448">
            <v>3423.75</v>
          </cell>
          <cell r="E1448">
            <v>6554.25</v>
          </cell>
          <cell r="F1448" t="str">
            <v>100 No.</v>
          </cell>
          <cell r="G1448">
            <v>3423.75</v>
          </cell>
          <cell r="H1448">
            <v>6554.25</v>
          </cell>
          <cell r="I1448" t="str">
            <v xml:space="preserve">13.1, 13.2 </v>
          </cell>
          <cell r="J1448">
            <v>0</v>
          </cell>
        </row>
        <row r="1449">
          <cell r="A1449" t="str">
            <v>13-03-g-02</v>
          </cell>
          <cell r="B1449" t="str">
            <v>Prepare &amp; paint surf. of small detached articles 1 sft - 3 sft area : Subsequent coat of paint</v>
          </cell>
          <cell r="C1449" t="str">
            <v>100 No.</v>
          </cell>
          <cell r="D1449">
            <v>1525.13</v>
          </cell>
          <cell r="E1449">
            <v>3851.69</v>
          </cell>
          <cell r="F1449" t="str">
            <v>100 No.</v>
          </cell>
          <cell r="G1449">
            <v>1525.13</v>
          </cell>
          <cell r="H1449">
            <v>3851.69</v>
          </cell>
          <cell r="I1449" t="str">
            <v xml:space="preserve">13.1, 13.2 </v>
          </cell>
          <cell r="J1449">
            <v>0</v>
          </cell>
        </row>
        <row r="1450">
          <cell r="A1450" t="str">
            <v>13-03-h</v>
          </cell>
          <cell r="B1450" t="str">
            <v>Extra for knotting &amp; stopping to prime coat on new surface of wood</v>
          </cell>
          <cell r="C1450" t="str">
            <v>100 Sft</v>
          </cell>
          <cell r="D1450">
            <v>89.64</v>
          </cell>
          <cell r="E1450">
            <v>230.17</v>
          </cell>
          <cell r="F1450" t="str">
            <v>m2</v>
          </cell>
          <cell r="G1450">
            <v>9.65</v>
          </cell>
          <cell r="H1450">
            <v>24.77</v>
          </cell>
          <cell r="I1450" t="str">
            <v>13.1.6</v>
          </cell>
          <cell r="J1450">
            <v>0</v>
          </cell>
        </row>
        <row r="1451">
          <cell r="A1451" t="str">
            <v>13-03-i</v>
          </cell>
          <cell r="B1451" t="str">
            <v>Providing and applying 3 coats of approved type of Plastic emulsion paint to Plastic surface as per manufucture specification.</v>
          </cell>
          <cell r="C1451" t="str">
            <v>100 Sft</v>
          </cell>
          <cell r="D1451">
            <v>2303.25</v>
          </cell>
          <cell r="E1451">
            <v>4600.5200000000004</v>
          </cell>
          <cell r="F1451" t="str">
            <v>m2</v>
          </cell>
          <cell r="G1451">
            <v>247.83</v>
          </cell>
          <cell r="H1451">
            <v>495.02</v>
          </cell>
          <cell r="I1451">
            <v>11.7</v>
          </cell>
          <cell r="J1451">
            <v>0</v>
          </cell>
        </row>
        <row r="1452">
          <cell r="A1452" t="str">
            <v>13-04-a</v>
          </cell>
          <cell r="B1452" t="str">
            <v>Khanki mixture, applied hot to barrage gates First coat</v>
          </cell>
          <cell r="C1452" t="str">
            <v>2000 Sft</v>
          </cell>
          <cell r="D1452">
            <v>11516.25</v>
          </cell>
          <cell r="E1452">
            <v>21725.919999999998</v>
          </cell>
          <cell r="F1452" t="str">
            <v>m2</v>
          </cell>
          <cell r="G1452">
            <v>61.96</v>
          </cell>
          <cell r="H1452">
            <v>116.89</v>
          </cell>
          <cell r="I1452">
            <v>13.1</v>
          </cell>
          <cell r="J1452">
            <v>0</v>
          </cell>
        </row>
        <row r="1453">
          <cell r="A1453" t="str">
            <v>13-04-b</v>
          </cell>
          <cell r="B1453" t="str">
            <v>Khanki mixture, applied hot to barrage gates Second coat</v>
          </cell>
          <cell r="C1453" t="str">
            <v>2000 Sft</v>
          </cell>
          <cell r="D1453">
            <v>8827.0499999999993</v>
          </cell>
          <cell r="E1453">
            <v>15717.56</v>
          </cell>
          <cell r="F1453" t="str">
            <v>m2</v>
          </cell>
          <cell r="G1453">
            <v>47.49</v>
          </cell>
          <cell r="H1453">
            <v>84.56</v>
          </cell>
          <cell r="I1453">
            <v>13.1</v>
          </cell>
          <cell r="J1453">
            <v>0</v>
          </cell>
        </row>
        <row r="1454">
          <cell r="A1454" t="str">
            <v>13-05-a</v>
          </cell>
          <cell r="B1454" t="str">
            <v>French polishing complete: On new work</v>
          </cell>
          <cell r="C1454" t="str">
            <v>100 Sft</v>
          </cell>
          <cell r="D1454">
            <v>7532.25</v>
          </cell>
          <cell r="E1454">
            <v>8921.52</v>
          </cell>
          <cell r="F1454" t="str">
            <v>m2</v>
          </cell>
          <cell r="G1454">
            <v>810.47</v>
          </cell>
          <cell r="H1454">
            <v>959.96</v>
          </cell>
          <cell r="I1454">
            <v>13.5</v>
          </cell>
          <cell r="J1454">
            <v>0</v>
          </cell>
        </row>
        <row r="1455">
          <cell r="A1455" t="str">
            <v>13-05-b</v>
          </cell>
          <cell r="B1455" t="str">
            <v>French polishing complete: On old work</v>
          </cell>
          <cell r="C1455" t="str">
            <v>100 Sft</v>
          </cell>
          <cell r="D1455">
            <v>3797.25</v>
          </cell>
          <cell r="E1455">
            <v>4502.04</v>
          </cell>
          <cell r="F1455" t="str">
            <v>m2</v>
          </cell>
          <cell r="G1455">
            <v>408.58</v>
          </cell>
          <cell r="H1455">
            <v>484.42</v>
          </cell>
          <cell r="I1455">
            <v>13.5</v>
          </cell>
          <cell r="J1455">
            <v>0</v>
          </cell>
        </row>
        <row r="1456">
          <cell r="A1456" t="str">
            <v>13-06</v>
          </cell>
          <cell r="B1456" t="str">
            <v>Applying lacquer polish to wood work of any type</v>
          </cell>
          <cell r="C1456" t="str">
            <v>100 Sft</v>
          </cell>
          <cell r="D1456">
            <v>5229</v>
          </cell>
          <cell r="E1456">
            <v>9538.69</v>
          </cell>
          <cell r="F1456" t="str">
            <v>m2</v>
          </cell>
          <cell r="G1456">
            <v>562.64</v>
          </cell>
          <cell r="H1456">
            <v>1026.3599999999999</v>
          </cell>
          <cell r="I1456">
            <v>13.1</v>
          </cell>
          <cell r="J1456">
            <v>0</v>
          </cell>
        </row>
        <row r="1457">
          <cell r="A1457" t="str">
            <v>13-07-a</v>
          </cell>
          <cell r="B1457" t="str">
            <v>Varnishing wood work, including cleaning &amp; preparing surface : First coat</v>
          </cell>
          <cell r="C1457" t="str">
            <v>100 Sft</v>
          </cell>
          <cell r="D1457">
            <v>460.65</v>
          </cell>
          <cell r="E1457">
            <v>1119.6099999999999</v>
          </cell>
          <cell r="F1457" t="str">
            <v>m2</v>
          </cell>
          <cell r="G1457">
            <v>49.57</v>
          </cell>
          <cell r="H1457">
            <v>120.47</v>
          </cell>
          <cell r="I1457">
            <v>13.4</v>
          </cell>
          <cell r="J1457">
            <v>0</v>
          </cell>
        </row>
        <row r="1458">
          <cell r="A1458" t="str">
            <v>13-07-b</v>
          </cell>
          <cell r="B1458" t="str">
            <v>Varnishing wood work, including cleaning &amp; preparing surface : Second coat</v>
          </cell>
          <cell r="C1458" t="str">
            <v>100 Sft</v>
          </cell>
          <cell r="D1458">
            <v>230.32</v>
          </cell>
          <cell r="E1458">
            <v>725.95</v>
          </cell>
          <cell r="F1458" t="str">
            <v>m2</v>
          </cell>
          <cell r="G1458">
            <v>24.78</v>
          </cell>
          <cell r="H1458">
            <v>78.11</v>
          </cell>
          <cell r="I1458">
            <v>13.4</v>
          </cell>
          <cell r="J1458">
            <v>0</v>
          </cell>
        </row>
        <row r="1459">
          <cell r="A1459" t="str">
            <v>13-07-c</v>
          </cell>
          <cell r="B1459" t="str">
            <v>Varnishing wood work, including cleaning &amp; preparing surface : Third coat</v>
          </cell>
          <cell r="C1459" t="str">
            <v>100 Sft</v>
          </cell>
          <cell r="D1459">
            <v>230.32</v>
          </cell>
          <cell r="E1459">
            <v>631.38</v>
          </cell>
          <cell r="F1459" t="str">
            <v>m2</v>
          </cell>
          <cell r="G1459">
            <v>24.78</v>
          </cell>
          <cell r="H1459">
            <v>67.94</v>
          </cell>
          <cell r="I1459">
            <v>13.4</v>
          </cell>
          <cell r="J1459">
            <v>0</v>
          </cell>
        </row>
        <row r="1460">
          <cell r="A1460" t="str">
            <v>13-08-a</v>
          </cell>
          <cell r="B1460" t="str">
            <v>Bitumen coating to plastered / cement concrete surface : 20 Ibs. per 100 sft.</v>
          </cell>
          <cell r="C1460" t="str">
            <v>100 Sft</v>
          </cell>
          <cell r="D1460">
            <v>416.45</v>
          </cell>
          <cell r="E1460">
            <v>1991.4</v>
          </cell>
          <cell r="F1460" t="str">
            <v>m2</v>
          </cell>
          <cell r="G1460">
            <v>44.81</v>
          </cell>
          <cell r="H1460">
            <v>214.27</v>
          </cell>
          <cell r="I1460">
            <v>13.1</v>
          </cell>
          <cell r="J1460">
            <v>0</v>
          </cell>
        </row>
        <row r="1461">
          <cell r="A1461" t="str">
            <v>13-08-b</v>
          </cell>
          <cell r="B1461" t="str">
            <v>Bitumen coating to plastered / cement concrete surface : 14 Ibs. per 100 sft.</v>
          </cell>
          <cell r="C1461" t="str">
            <v>100 Sft</v>
          </cell>
          <cell r="D1461">
            <v>1155.3599999999999</v>
          </cell>
          <cell r="E1461">
            <v>1983.12</v>
          </cell>
          <cell r="F1461" t="str">
            <v>m2</v>
          </cell>
          <cell r="G1461">
            <v>124.32</v>
          </cell>
          <cell r="H1461">
            <v>213.38</v>
          </cell>
          <cell r="I1461">
            <v>13.1</v>
          </cell>
          <cell r="J1461">
            <v>0</v>
          </cell>
        </row>
        <row r="1462">
          <cell r="A1462" t="str">
            <v>13-08-c</v>
          </cell>
          <cell r="B1462" t="str">
            <v>Bitumen coating to plastered / cement concrete surface : 10 Ibs. per 100 sft.</v>
          </cell>
          <cell r="C1462" t="str">
            <v>100 Sft</v>
          </cell>
          <cell r="D1462">
            <v>811.24</v>
          </cell>
          <cell r="E1462">
            <v>1635.76</v>
          </cell>
          <cell r="F1462" t="str">
            <v>m2</v>
          </cell>
          <cell r="G1462">
            <v>87.29</v>
          </cell>
          <cell r="H1462">
            <v>176.01</v>
          </cell>
          <cell r="I1462">
            <v>13.1</v>
          </cell>
          <cell r="J1462">
            <v>0</v>
          </cell>
        </row>
        <row r="1463">
          <cell r="A1463" t="str">
            <v>13-09</v>
          </cell>
          <cell r="B1463" t="str">
            <v>Writing letters or figures</v>
          </cell>
          <cell r="C1463" t="str">
            <v>Each</v>
          </cell>
          <cell r="D1463">
            <v>14.07</v>
          </cell>
          <cell r="E1463">
            <v>15.95</v>
          </cell>
          <cell r="F1463" t="str">
            <v>Each</v>
          </cell>
          <cell r="G1463">
            <v>14.07</v>
          </cell>
          <cell r="H1463">
            <v>15.95</v>
          </cell>
          <cell r="I1463" t="str">
            <v xml:space="preserve">13.1.8 , </v>
          </cell>
          <cell r="J1463">
            <v>0</v>
          </cell>
        </row>
        <row r="1464">
          <cell r="A1464" t="str">
            <v>13-10-a</v>
          </cell>
          <cell r="B1464" t="str">
            <v>Coaltar paint applied hot: First coat</v>
          </cell>
          <cell r="C1464" t="str">
            <v>100 Sft</v>
          </cell>
          <cell r="D1464">
            <v>369.77</v>
          </cell>
          <cell r="E1464">
            <v>2142.25</v>
          </cell>
          <cell r="F1464" t="str">
            <v>m2</v>
          </cell>
          <cell r="G1464">
            <v>39.79</v>
          </cell>
          <cell r="H1464">
            <v>230.51</v>
          </cell>
          <cell r="I1464">
            <v>13.8</v>
          </cell>
          <cell r="J1464">
            <v>0</v>
          </cell>
        </row>
        <row r="1465">
          <cell r="A1465" t="str">
            <v>13-10-b</v>
          </cell>
          <cell r="B1465" t="str">
            <v>Coaltar paint applied hot: Second coat</v>
          </cell>
          <cell r="C1465" t="str">
            <v>100 Sft</v>
          </cell>
          <cell r="D1465">
            <v>224.1</v>
          </cell>
          <cell r="E1465">
            <v>1082.21</v>
          </cell>
          <cell r="F1465" t="str">
            <v>m2</v>
          </cell>
          <cell r="G1465">
            <v>24.11</v>
          </cell>
          <cell r="H1465">
            <v>116.45</v>
          </cell>
          <cell r="I1465">
            <v>13.8</v>
          </cell>
          <cell r="J1465">
            <v>0</v>
          </cell>
        </row>
        <row r="1466">
          <cell r="A1466" t="str">
            <v>13-11-a</v>
          </cell>
          <cell r="B1466" t="str">
            <v>Solignum paint applied hot: First coat</v>
          </cell>
          <cell r="C1466" t="str">
            <v>100 Sft</v>
          </cell>
          <cell r="D1466">
            <v>493.02</v>
          </cell>
          <cell r="E1466">
            <v>1105.55</v>
          </cell>
          <cell r="F1466" t="str">
            <v>m2</v>
          </cell>
          <cell r="G1466">
            <v>53.05</v>
          </cell>
          <cell r="H1466">
            <v>118.96</v>
          </cell>
          <cell r="I1466">
            <v>13.8</v>
          </cell>
          <cell r="J1466">
            <v>0</v>
          </cell>
        </row>
        <row r="1467">
          <cell r="A1467" t="str">
            <v>13-11-b</v>
          </cell>
          <cell r="B1467" t="str">
            <v>Solignum paint applied hot: Second coat</v>
          </cell>
          <cell r="C1467" t="str">
            <v>100 Sft</v>
          </cell>
          <cell r="D1467">
            <v>749.99</v>
          </cell>
          <cell r="E1467">
            <v>1759.7</v>
          </cell>
          <cell r="F1467" t="str">
            <v>m2</v>
          </cell>
          <cell r="G1467">
            <v>80.7</v>
          </cell>
          <cell r="H1467">
            <v>189.34</v>
          </cell>
          <cell r="I1467">
            <v>13.8</v>
          </cell>
          <cell r="J1467">
            <v>0</v>
          </cell>
        </row>
        <row r="1468">
          <cell r="A1468" t="str">
            <v>13-12-a</v>
          </cell>
          <cell r="B1468" t="str">
            <v>Creosote paint applied hot: First coat</v>
          </cell>
          <cell r="C1468" t="str">
            <v>100 Sft</v>
          </cell>
          <cell r="D1468">
            <v>493.02</v>
          </cell>
          <cell r="E1468">
            <v>1005.77</v>
          </cell>
          <cell r="F1468" t="str">
            <v>m2</v>
          </cell>
          <cell r="G1468">
            <v>53.05</v>
          </cell>
          <cell r="H1468">
            <v>108.22</v>
          </cell>
          <cell r="I1468">
            <v>13.8</v>
          </cell>
          <cell r="J1468">
            <v>0</v>
          </cell>
        </row>
        <row r="1469">
          <cell r="A1469" t="str">
            <v>13-12-b</v>
          </cell>
          <cell r="B1469" t="str">
            <v>Creosote paint applied hot: Second coat</v>
          </cell>
          <cell r="C1469" t="str">
            <v>100 Sft</v>
          </cell>
          <cell r="D1469">
            <v>373.5</v>
          </cell>
          <cell r="E1469">
            <v>797.12</v>
          </cell>
          <cell r="F1469" t="str">
            <v>m2</v>
          </cell>
          <cell r="G1469">
            <v>40.19</v>
          </cell>
          <cell r="H1469">
            <v>85.77</v>
          </cell>
          <cell r="I1469">
            <v>13.8</v>
          </cell>
          <cell r="J1469">
            <v>0</v>
          </cell>
        </row>
        <row r="1470">
          <cell r="A1470" t="str">
            <v>13-13</v>
          </cell>
          <cell r="B1470" t="str">
            <v>Painting distance marks with white ground and black letterin on both faces</v>
          </cell>
          <cell r="C1470" t="str">
            <v>Each</v>
          </cell>
          <cell r="D1470">
            <v>67.23</v>
          </cell>
          <cell r="E1470">
            <v>205.14</v>
          </cell>
          <cell r="F1470" t="str">
            <v>Each</v>
          </cell>
          <cell r="G1470">
            <v>67.23</v>
          </cell>
          <cell r="H1470">
            <v>205.14</v>
          </cell>
          <cell r="I1470" t="str">
            <v xml:space="preserve">13.1.8 , </v>
          </cell>
          <cell r="J1470">
            <v>0</v>
          </cell>
        </row>
        <row r="1471">
          <cell r="A1471" t="str">
            <v>13-14</v>
          </cell>
          <cell r="B1471" t="str">
            <v>Painting two feet wide gauges, reading to 1/10th of a foot.</v>
          </cell>
          <cell r="C1471" t="str">
            <v>100 Rft</v>
          </cell>
          <cell r="D1471">
            <v>2303.25</v>
          </cell>
          <cell r="E1471">
            <v>2670.28</v>
          </cell>
          <cell r="F1471" t="str">
            <v>m</v>
          </cell>
          <cell r="G1471">
            <v>75.569999999999993</v>
          </cell>
          <cell r="H1471">
            <v>87.61</v>
          </cell>
          <cell r="I1471" t="str">
            <v>13.1.7</v>
          </cell>
          <cell r="J1471">
            <v>0</v>
          </cell>
        </row>
        <row r="1472">
          <cell r="A1472" t="str">
            <v>13-15</v>
          </cell>
          <cell r="B1472" t="str">
            <v>Painting sounding rods and other guages, reading to 1/10th of a foot</v>
          </cell>
          <cell r="C1472" t="str">
            <v>100 Rft</v>
          </cell>
          <cell r="D1472">
            <v>9.2100000000000009</v>
          </cell>
          <cell r="E1472">
            <v>166.06</v>
          </cell>
          <cell r="F1472" t="str">
            <v>m</v>
          </cell>
          <cell r="G1472">
            <v>0.3</v>
          </cell>
          <cell r="H1472">
            <v>5.45</v>
          </cell>
          <cell r="I1472">
            <v>13.9</v>
          </cell>
          <cell r="J1472">
            <v>0</v>
          </cell>
        </row>
        <row r="1473">
          <cell r="A1473" t="str">
            <v>13-16</v>
          </cell>
          <cell r="B1473" t="str">
            <v>Painting levelling staves</v>
          </cell>
          <cell r="C1473" t="str">
            <v>100 Rft</v>
          </cell>
          <cell r="D1473">
            <v>22698.46</v>
          </cell>
          <cell r="E1473">
            <v>23648.57</v>
          </cell>
          <cell r="F1473" t="str">
            <v>m</v>
          </cell>
          <cell r="G1473">
            <v>744.7</v>
          </cell>
          <cell r="H1473">
            <v>775.87</v>
          </cell>
          <cell r="I1473" t="str">
            <v xml:space="preserve">13.1.8 , </v>
          </cell>
          <cell r="J1473">
            <v>0</v>
          </cell>
        </row>
        <row r="1474">
          <cell r="A1474" t="str">
            <v>13-17-a</v>
          </cell>
          <cell r="B1474" t="str">
            <v>Painting &amp; lettering (2 coats) on both sides with syn. enamel paint : Mile/km posts</v>
          </cell>
          <cell r="C1474" t="str">
            <v>Each</v>
          </cell>
          <cell r="D1474">
            <v>575.80999999999995</v>
          </cell>
          <cell r="E1474">
            <v>762.88</v>
          </cell>
          <cell r="F1474" t="str">
            <v>Each</v>
          </cell>
          <cell r="G1474">
            <v>575.80999999999995</v>
          </cell>
          <cell r="H1474">
            <v>762.88</v>
          </cell>
          <cell r="I1474" t="str">
            <v xml:space="preserve">13.1.8 , </v>
          </cell>
          <cell r="J1474">
            <v>0</v>
          </cell>
        </row>
        <row r="1475">
          <cell r="A1475" t="str">
            <v>13-17-b</v>
          </cell>
          <cell r="B1475" t="str">
            <v>Painting &amp; lettering (2 coats) on both sides with syn. enamel paint : Furlong or 1/10 km posts</v>
          </cell>
          <cell r="C1475" t="str">
            <v>Each</v>
          </cell>
          <cell r="D1475">
            <v>72.09</v>
          </cell>
          <cell r="E1475">
            <v>95.5</v>
          </cell>
          <cell r="F1475" t="str">
            <v>Each</v>
          </cell>
          <cell r="G1475">
            <v>72.09</v>
          </cell>
          <cell r="H1475">
            <v>95.5</v>
          </cell>
          <cell r="I1475" t="str">
            <v xml:space="preserve">13.1.8 , </v>
          </cell>
          <cell r="J1475">
            <v>0</v>
          </cell>
        </row>
        <row r="1476">
          <cell r="A1476" t="str">
            <v>13-17-c</v>
          </cell>
          <cell r="B1476" t="str">
            <v>Painting &amp; lettering (2 coats) on both sides with syn. enamel paint : Sign posts</v>
          </cell>
          <cell r="C1476" t="str">
            <v>Each</v>
          </cell>
          <cell r="D1476">
            <v>760.07</v>
          </cell>
          <cell r="E1476">
            <v>947.14</v>
          </cell>
          <cell r="F1476" t="str">
            <v>Each</v>
          </cell>
          <cell r="G1476">
            <v>760.07</v>
          </cell>
          <cell r="H1476">
            <v>947.14</v>
          </cell>
          <cell r="I1476" t="str">
            <v xml:space="preserve">13.1.8 , </v>
          </cell>
          <cell r="J1476">
            <v>0</v>
          </cell>
        </row>
        <row r="1477">
          <cell r="A1477" t="str">
            <v>13-18</v>
          </cell>
          <cell r="B1477" t="str">
            <v>Preparing surface &amp; applying Texture Painting complete</v>
          </cell>
          <cell r="C1477" t="str">
            <v>100 Sft</v>
          </cell>
          <cell r="D1477">
            <v>955.54</v>
          </cell>
          <cell r="E1477">
            <v>1688.63</v>
          </cell>
          <cell r="F1477" t="str">
            <v>m2</v>
          </cell>
          <cell r="G1477">
            <v>102.82</v>
          </cell>
          <cell r="H1477">
            <v>181.7</v>
          </cell>
          <cell r="I1477" t="str">
            <v xml:space="preserve">13.1.8 , </v>
          </cell>
          <cell r="J1477">
            <v>0</v>
          </cell>
        </row>
        <row r="1478">
          <cell r="A1478" t="str">
            <v>13-19</v>
          </cell>
          <cell r="B1478" t="str">
            <v>Paint on Concrete work (Kerb stone, Barrier)</v>
          </cell>
          <cell r="C1478" t="str">
            <v>Sft</v>
          </cell>
          <cell r="D1478">
            <v>62.3</v>
          </cell>
          <cell r="E1478">
            <v>74.97</v>
          </cell>
          <cell r="F1478" t="str">
            <v>m2</v>
          </cell>
          <cell r="G1478">
            <v>670.35</v>
          </cell>
          <cell r="H1478">
            <v>806.65</v>
          </cell>
          <cell r="I1478">
            <v>13.12</v>
          </cell>
          <cell r="J1478">
            <v>0</v>
          </cell>
        </row>
        <row r="1479">
          <cell r="A1479" t="str">
            <v>13-20</v>
          </cell>
          <cell r="B1479" t="str">
            <v>Painting to clay flower posts/vase of various sizes of required colour</v>
          </cell>
          <cell r="C1479" t="str">
            <v>Each</v>
          </cell>
          <cell r="D1479">
            <v>46.76</v>
          </cell>
          <cell r="E1479">
            <v>279.93</v>
          </cell>
          <cell r="F1479" t="str">
            <v>Each</v>
          </cell>
          <cell r="G1479">
            <v>46.76</v>
          </cell>
          <cell r="H1479">
            <v>279.93</v>
          </cell>
          <cell r="I1479" t="str">
            <v>13.1.5</v>
          </cell>
          <cell r="J1479">
            <v>0</v>
          </cell>
        </row>
        <row r="1480">
          <cell r="A1480" t="str">
            <v>13-21</v>
          </cell>
          <cell r="B1480" t="str">
            <v>Painting letters with shade</v>
          </cell>
          <cell r="C1480" t="str">
            <v>letter</v>
          </cell>
          <cell r="D1480">
            <v>36.85</v>
          </cell>
          <cell r="E1480">
            <v>38.119999999999997</v>
          </cell>
          <cell r="F1480" t="str">
            <v>letter</v>
          </cell>
          <cell r="G1480">
            <v>36.85</v>
          </cell>
          <cell r="H1480">
            <v>38.119999999999997</v>
          </cell>
          <cell r="I1480" t="str">
            <v xml:space="preserve">13.1.8 , </v>
          </cell>
          <cell r="J1480">
            <v>0</v>
          </cell>
        </row>
        <row r="1481">
          <cell r="A1481" t="str">
            <v>13-22-a</v>
          </cell>
          <cell r="B1481" t="str">
            <v>Preparing surface and painting with emulsion paint : First coat</v>
          </cell>
          <cell r="C1481" t="str">
            <v>100 Sft</v>
          </cell>
          <cell r="D1481">
            <v>433.26</v>
          </cell>
          <cell r="E1481">
            <v>1077.76</v>
          </cell>
          <cell r="F1481" t="str">
            <v>m2</v>
          </cell>
          <cell r="G1481">
            <v>46.62</v>
          </cell>
          <cell r="H1481">
            <v>115.97</v>
          </cell>
          <cell r="I1481">
            <v>11.6</v>
          </cell>
          <cell r="J1481">
            <v>0</v>
          </cell>
        </row>
        <row r="1482">
          <cell r="A1482" t="str">
            <v>13-22-b</v>
          </cell>
          <cell r="B1482" t="str">
            <v>Preparing surface and painting with emulsion paint : 2nd &amp; each subsequent coat.</v>
          </cell>
          <cell r="C1482" t="str">
            <v>100 Sft</v>
          </cell>
          <cell r="D1482">
            <v>331.17</v>
          </cell>
          <cell r="E1482">
            <v>647.25</v>
          </cell>
          <cell r="F1482" t="str">
            <v>m2</v>
          </cell>
          <cell r="G1482">
            <v>35.630000000000003</v>
          </cell>
          <cell r="H1482">
            <v>69.64</v>
          </cell>
          <cell r="I1482" t="str">
            <v xml:space="preserve">11.6 , </v>
          </cell>
          <cell r="J1482">
            <v>0</v>
          </cell>
        </row>
        <row r="1483">
          <cell r="A1483" t="str">
            <v>13-23</v>
          </cell>
          <cell r="B1483" t="str">
            <v>Pavement Marking using Reflective Chlorinated Rubber Paint with Glass Beads as per specification</v>
          </cell>
          <cell r="C1483" t="str">
            <v>100 Sft</v>
          </cell>
          <cell r="D1483">
            <v>1556.25</v>
          </cell>
          <cell r="E1483">
            <v>2104.84</v>
          </cell>
          <cell r="F1483" t="str">
            <v>m2</v>
          </cell>
          <cell r="G1483">
            <v>167.45</v>
          </cell>
          <cell r="H1483">
            <v>226.48</v>
          </cell>
          <cell r="I1483" t="str">
            <v>16.8.8</v>
          </cell>
          <cell r="J1483">
            <v>0</v>
          </cell>
        </row>
        <row r="1484">
          <cell r="A1484" t="str">
            <v>13-24</v>
          </cell>
          <cell r="B1484" t="str">
            <v>Extra labour for painting, varnishing etc from 20' height &amp; above, for every additional 10'</v>
          </cell>
          <cell r="C1484" t="str">
            <v>100 Sft/coat</v>
          </cell>
          <cell r="D1484">
            <v>103.58</v>
          </cell>
          <cell r="E1484">
            <v>103.58</v>
          </cell>
          <cell r="F1484" t="str">
            <v>m2</v>
          </cell>
          <cell r="G1484">
            <v>11.15</v>
          </cell>
          <cell r="H1484">
            <v>11.15</v>
          </cell>
          <cell r="I1484">
            <v>0</v>
          </cell>
          <cell r="J1484" t="str">
            <v xml:space="preserve">The height will be taken from the </v>
          </cell>
        </row>
        <row r="1485">
          <cell r="A1485" t="str">
            <v>13-25-a</v>
          </cell>
          <cell r="B1485" t="str">
            <v>Preparing surface &amp; painting with snowcem / weathershield paint : First coat</v>
          </cell>
          <cell r="C1485" t="str">
            <v>100 Sft/coat</v>
          </cell>
          <cell r="D1485">
            <v>1151.6300000000001</v>
          </cell>
          <cell r="E1485">
            <v>2089.48</v>
          </cell>
          <cell r="F1485" t="str">
            <v>m2</v>
          </cell>
          <cell r="G1485">
            <v>123.91</v>
          </cell>
          <cell r="H1485">
            <v>224.83</v>
          </cell>
          <cell r="I1485" t="str">
            <v xml:space="preserve">13.1.5 , </v>
          </cell>
          <cell r="J1485">
            <v>0</v>
          </cell>
        </row>
        <row r="1486">
          <cell r="A1486" t="str">
            <v>13-25-b</v>
          </cell>
          <cell r="B1486" t="str">
            <v>Preparing surface &amp; painting with snowcem / weathershield paint : 2nd &amp; subsequent coats</v>
          </cell>
          <cell r="C1486" t="str">
            <v>100 Sft/coat</v>
          </cell>
          <cell r="D1486">
            <v>575.80999999999995</v>
          </cell>
          <cell r="E1486">
            <v>1050.0999999999999</v>
          </cell>
          <cell r="F1486" t="str">
            <v>m2</v>
          </cell>
          <cell r="G1486">
            <v>61.96</v>
          </cell>
          <cell r="H1486">
            <v>112.99</v>
          </cell>
          <cell r="I1486" t="str">
            <v xml:space="preserve">13.1.5 , </v>
          </cell>
          <cell r="J1486">
            <v>0</v>
          </cell>
        </row>
        <row r="1487">
          <cell r="A1487" t="str">
            <v>14-01-a</v>
          </cell>
          <cell r="B1487" t="str">
            <v>Providing and Fixing glazed earthen ware WC European type of approved make/size excluding cost of seat &amp; cover, complete in all respects: White</v>
          </cell>
          <cell r="C1487" t="str">
            <v>Each</v>
          </cell>
          <cell r="D1487">
            <v>653.63</v>
          </cell>
          <cell r="E1487">
            <v>9480.0400000000009</v>
          </cell>
          <cell r="F1487" t="str">
            <v>Each</v>
          </cell>
          <cell r="G1487">
            <v>653.63</v>
          </cell>
          <cell r="H1487">
            <v>9480.0400000000009</v>
          </cell>
          <cell r="I1487" t="str">
            <v xml:space="preserve">14.4, </v>
          </cell>
          <cell r="J1487">
            <v>0</v>
          </cell>
        </row>
        <row r="1488">
          <cell r="A1488" t="str">
            <v>14-01-b</v>
          </cell>
          <cell r="B1488" t="str">
            <v>Providing and Fixing glazed earthen ware WC European type of approved make/size excluding cost of seat &amp; cover, complete in all respects: Coloured</v>
          </cell>
          <cell r="C1488" t="str">
            <v>Each</v>
          </cell>
          <cell r="D1488">
            <v>653.63</v>
          </cell>
          <cell r="E1488">
            <v>10094.83</v>
          </cell>
          <cell r="F1488" t="str">
            <v>Each</v>
          </cell>
          <cell r="G1488">
            <v>653.63</v>
          </cell>
          <cell r="H1488">
            <v>10094.83</v>
          </cell>
          <cell r="I1488" t="str">
            <v xml:space="preserve">14.4 , </v>
          </cell>
          <cell r="J1488">
            <v>0</v>
          </cell>
        </row>
        <row r="1489">
          <cell r="A1489" t="str">
            <v>14-02-a</v>
          </cell>
          <cell r="B1489" t="str">
            <v>Providing and Fixing Double Seat &amp; Cover only : Bakelite</v>
          </cell>
          <cell r="C1489" t="str">
            <v>Each</v>
          </cell>
          <cell r="D1489">
            <v>14.94</v>
          </cell>
          <cell r="E1489">
            <v>695.34</v>
          </cell>
          <cell r="F1489" t="str">
            <v>Each</v>
          </cell>
          <cell r="G1489">
            <v>14.94</v>
          </cell>
          <cell r="H1489">
            <v>695.34</v>
          </cell>
          <cell r="I1489" t="str">
            <v xml:space="preserve">14.4 , </v>
          </cell>
          <cell r="J1489">
            <v>0</v>
          </cell>
        </row>
        <row r="1490">
          <cell r="A1490" t="str">
            <v>14-02-b</v>
          </cell>
          <cell r="B1490" t="str">
            <v>Providing and Fixing double seat &amp; cover only : Plastic</v>
          </cell>
          <cell r="C1490" t="str">
            <v>Each</v>
          </cell>
          <cell r="D1490">
            <v>14.94</v>
          </cell>
          <cell r="E1490">
            <v>921.33</v>
          </cell>
          <cell r="F1490" t="str">
            <v>Each</v>
          </cell>
          <cell r="G1490">
            <v>14.94</v>
          </cell>
          <cell r="H1490">
            <v>921.33</v>
          </cell>
          <cell r="I1490" t="str">
            <v xml:space="preserve">14.4 , </v>
          </cell>
          <cell r="J1490">
            <v>0</v>
          </cell>
        </row>
        <row r="1491">
          <cell r="A1491" t="str">
            <v>14-03-a</v>
          </cell>
          <cell r="B1491" t="str">
            <v>Providing and fitting glazed earthenware water closet (WC), squatter type (orisa pattern) combined with foot rest. complete in all respects : White</v>
          </cell>
          <cell r="C1491" t="str">
            <v>Each</v>
          </cell>
          <cell r="D1491">
            <v>519.16</v>
          </cell>
          <cell r="E1491">
            <v>2200.6999999999998</v>
          </cell>
          <cell r="F1491" t="str">
            <v>Each</v>
          </cell>
          <cell r="G1491">
            <v>519.16</v>
          </cell>
          <cell r="H1491">
            <v>2200.6999999999998</v>
          </cell>
          <cell r="I1491" t="str">
            <v xml:space="preserve">14.4 , </v>
          </cell>
          <cell r="J1491">
            <v>0</v>
          </cell>
        </row>
        <row r="1492">
          <cell r="A1492" t="str">
            <v>14-03-b</v>
          </cell>
          <cell r="B1492" t="str">
            <v>Providing and Fixing glazed earthen ware WC squatting type with built-in foot rests complete in all respects : Coloured</v>
          </cell>
          <cell r="C1492" t="str">
            <v>Each</v>
          </cell>
          <cell r="D1492">
            <v>519.16</v>
          </cell>
          <cell r="E1492">
            <v>2310.0500000000002</v>
          </cell>
          <cell r="F1492" t="str">
            <v>Each</v>
          </cell>
          <cell r="G1492">
            <v>519.16</v>
          </cell>
          <cell r="H1492">
            <v>2310.0500000000002</v>
          </cell>
          <cell r="I1492" t="str">
            <v xml:space="preserve">14.4 , </v>
          </cell>
          <cell r="J1492">
            <v>0</v>
          </cell>
        </row>
        <row r="1493">
          <cell r="A1493" t="str">
            <v>14-04</v>
          </cell>
          <cell r="B1493" t="str">
            <v>Providing and Fixing white glazed earthernware WC squatting type with separate foot rests, complete in all respects</v>
          </cell>
          <cell r="C1493" t="str">
            <v>Each</v>
          </cell>
          <cell r="D1493">
            <v>616.28</v>
          </cell>
          <cell r="E1493">
            <v>2018.36</v>
          </cell>
          <cell r="F1493" t="str">
            <v>Each</v>
          </cell>
          <cell r="G1493">
            <v>616.28</v>
          </cell>
          <cell r="H1493">
            <v>2018.36</v>
          </cell>
          <cell r="I1493" t="str">
            <v xml:space="preserve">14.4 , </v>
          </cell>
          <cell r="J1493">
            <v>0</v>
          </cell>
        </row>
        <row r="1494">
          <cell r="A1494" t="str">
            <v>14-05-a-01</v>
          </cell>
          <cell r="B1494" t="str">
            <v>Providing and Fixing glazed earthen ware wash hand basin (WHB) complete size 56x40 cm (22"x16"), including bracket set, waste coupling, complete in all respects: White with pedestal (Best Quality)</v>
          </cell>
          <cell r="C1494" t="str">
            <v>Each</v>
          </cell>
          <cell r="D1494">
            <v>653.63</v>
          </cell>
          <cell r="E1494">
            <v>9091.7999999999993</v>
          </cell>
          <cell r="F1494" t="str">
            <v>Each</v>
          </cell>
          <cell r="G1494">
            <v>653.63</v>
          </cell>
          <cell r="H1494">
            <v>9091.7999999999993</v>
          </cell>
          <cell r="I1494" t="str">
            <v xml:space="preserve">14.4 , </v>
          </cell>
          <cell r="J1494">
            <v>0</v>
          </cell>
        </row>
        <row r="1495">
          <cell r="A1495" t="str">
            <v>14-05-a-02</v>
          </cell>
          <cell r="B1495" t="str">
            <v>Providing and Fixing glazed earthen ware wash hand basin (WHB) complete size 56x40 cm (22"x16"), including bracket set, waste coupling, complete in all respects: Colour with pedestal (Best Quality)</v>
          </cell>
          <cell r="C1495" t="str">
            <v>Each</v>
          </cell>
          <cell r="D1495">
            <v>653.63</v>
          </cell>
          <cell r="E1495">
            <v>8752.94</v>
          </cell>
          <cell r="F1495" t="str">
            <v>Each</v>
          </cell>
          <cell r="G1495">
            <v>653.63</v>
          </cell>
          <cell r="H1495">
            <v>8752.94</v>
          </cell>
          <cell r="I1495" t="str">
            <v xml:space="preserve">14.4 , </v>
          </cell>
          <cell r="J1495">
            <v>0</v>
          </cell>
        </row>
        <row r="1496">
          <cell r="A1496" t="str">
            <v>14-05-a-03</v>
          </cell>
          <cell r="B1496" t="str">
            <v>Providing and Fixing glazed earthen ware wash hand basin (WHB) complete size 56x40 cm (22"x16"), including bracket set, waste coupling, complete in all respects: White without pedestal (Best Quality)</v>
          </cell>
          <cell r="C1496" t="str">
            <v>Each</v>
          </cell>
          <cell r="D1496">
            <v>653.63</v>
          </cell>
          <cell r="E1496">
            <v>6472.26</v>
          </cell>
          <cell r="F1496" t="str">
            <v>Each</v>
          </cell>
          <cell r="G1496">
            <v>653.63</v>
          </cell>
          <cell r="H1496">
            <v>6472.26</v>
          </cell>
          <cell r="I1496" t="str">
            <v xml:space="preserve">14.4 , </v>
          </cell>
          <cell r="J1496">
            <v>0</v>
          </cell>
        </row>
        <row r="1497">
          <cell r="A1497" t="str">
            <v>14-05-a-04</v>
          </cell>
          <cell r="B1497" t="str">
            <v>Providing and Fixing glazed earthen ware wash hand basin (WHB) complete size 56x40 cm (22"x16"), including bracket set, waste coupling, complete in all respects: Coloured without pedestal. (Best Quality)</v>
          </cell>
          <cell r="C1497" t="str">
            <v>Each</v>
          </cell>
          <cell r="D1497">
            <v>784.35</v>
          </cell>
          <cell r="E1497">
            <v>6359.98</v>
          </cell>
          <cell r="F1497" t="str">
            <v>Each</v>
          </cell>
          <cell r="G1497">
            <v>784.35</v>
          </cell>
          <cell r="H1497">
            <v>6359.98</v>
          </cell>
          <cell r="I1497" t="str">
            <v xml:space="preserve">14.4 , </v>
          </cell>
          <cell r="J1497">
            <v>0</v>
          </cell>
        </row>
        <row r="1498">
          <cell r="A1498" t="str">
            <v>14-05-a-05</v>
          </cell>
          <cell r="B1498" t="str">
            <v>Providing and Fixing glazed earthen ware wash hand basin (WHB) complete size 56x40 cm (22"x16"), including bracket set, waste coupling, complete in all respects: White with pedestal (Normal Quality)</v>
          </cell>
          <cell r="C1498" t="str">
            <v>Each</v>
          </cell>
          <cell r="D1498">
            <v>653.63</v>
          </cell>
          <cell r="E1498">
            <v>4090.86</v>
          </cell>
          <cell r="F1498" t="str">
            <v>Each</v>
          </cell>
          <cell r="G1498">
            <v>653.63</v>
          </cell>
          <cell r="H1498">
            <v>4090.86</v>
          </cell>
          <cell r="I1498" t="str">
            <v xml:space="preserve">14.4 , </v>
          </cell>
          <cell r="J1498">
            <v>0</v>
          </cell>
        </row>
        <row r="1499">
          <cell r="A1499" t="str">
            <v>14-05-a-06</v>
          </cell>
          <cell r="B1499" t="str">
            <v>Providing and Fixing glazed earthen ware wash hand basin (WHB) complete size 56x40 cm (22"x16"), including bracket set, waste coupling, complete in all respects: Colour with pedestal (Normal Quality)</v>
          </cell>
          <cell r="C1499" t="str">
            <v>Each</v>
          </cell>
          <cell r="D1499">
            <v>653.63</v>
          </cell>
          <cell r="E1499">
            <v>4212.3599999999997</v>
          </cell>
          <cell r="F1499" t="str">
            <v>Each</v>
          </cell>
          <cell r="G1499">
            <v>653.63</v>
          </cell>
          <cell r="H1499">
            <v>4212.3599999999997</v>
          </cell>
          <cell r="I1499" t="str">
            <v xml:space="preserve">14.4 , </v>
          </cell>
          <cell r="J1499">
            <v>0</v>
          </cell>
        </row>
        <row r="1500">
          <cell r="A1500" t="str">
            <v>14-05-a-07</v>
          </cell>
          <cell r="B1500" t="str">
            <v>Providing and Fixing glazed earthen ware wash hand basin (WHB) complete size 56x40 cm (22"x16"), including bracket set, waste coupling, complete in all respects: White without pedestal (Normal Quality)</v>
          </cell>
          <cell r="C1500" t="str">
            <v>Each</v>
          </cell>
          <cell r="D1500">
            <v>653.63</v>
          </cell>
          <cell r="E1500">
            <v>3483.36</v>
          </cell>
          <cell r="F1500" t="str">
            <v>Each</v>
          </cell>
          <cell r="G1500">
            <v>653.63</v>
          </cell>
          <cell r="H1500">
            <v>3483.36</v>
          </cell>
          <cell r="I1500" t="str">
            <v xml:space="preserve">14.4 , </v>
          </cell>
          <cell r="J1500">
            <v>0</v>
          </cell>
        </row>
        <row r="1501">
          <cell r="A1501" t="str">
            <v>14-05-a-08</v>
          </cell>
          <cell r="B1501" t="str">
            <v>Providing and Fixing glazed earthen ware wash hand basin (WHB) complete size 56x40 cm (22"x16"), including bracket set, waste coupling, complete in all respects: Coloured without pedestal. (Normal Quality)</v>
          </cell>
          <cell r="C1501" t="str">
            <v>Each</v>
          </cell>
          <cell r="D1501">
            <v>784.35</v>
          </cell>
          <cell r="E1501">
            <v>3492.58</v>
          </cell>
          <cell r="F1501" t="str">
            <v>Each</v>
          </cell>
          <cell r="G1501">
            <v>784.35</v>
          </cell>
          <cell r="H1501">
            <v>3492.58</v>
          </cell>
          <cell r="I1501" t="str">
            <v xml:space="preserve">14.4 , </v>
          </cell>
          <cell r="J1501">
            <v>0</v>
          </cell>
        </row>
        <row r="1502">
          <cell r="A1502" t="str">
            <v>14-05-b-01</v>
          </cell>
          <cell r="B1502" t="str">
            <v>Providing and Fixing glazed earthen ware wash hand basin (WHB) complete size 63x45 cm (25"x18"), including bracket set, waste coupling, complete in all respects: White with pedestal-(Normal Quality)</v>
          </cell>
          <cell r="C1502" t="str">
            <v>Each</v>
          </cell>
          <cell r="D1502">
            <v>784.35</v>
          </cell>
          <cell r="E1502">
            <v>5426.87</v>
          </cell>
          <cell r="F1502" t="str">
            <v>Each</v>
          </cell>
          <cell r="G1502">
            <v>784.35</v>
          </cell>
          <cell r="H1502">
            <v>5426.87</v>
          </cell>
          <cell r="I1502" t="str">
            <v xml:space="preserve">14.4 , </v>
          </cell>
          <cell r="J1502">
            <v>0</v>
          </cell>
        </row>
        <row r="1503">
          <cell r="A1503" t="str">
            <v>14-05-b-02</v>
          </cell>
          <cell r="B1503" t="str">
            <v>Providing and Fixing glazed earthen ware wash hand basin (WHB) complete size 63x45 cm (25"x18"), including bracket set, waste coupling, complete in all respects: Coloured with pedestal -(Best Quality)</v>
          </cell>
          <cell r="C1503" t="str">
            <v>Each</v>
          </cell>
          <cell r="D1503">
            <v>784.35</v>
          </cell>
          <cell r="E1503">
            <v>10129.52</v>
          </cell>
          <cell r="F1503" t="str">
            <v>Each</v>
          </cell>
          <cell r="G1503">
            <v>784.35</v>
          </cell>
          <cell r="H1503">
            <v>10129.52</v>
          </cell>
          <cell r="I1503" t="str">
            <v xml:space="preserve">14.4 , </v>
          </cell>
          <cell r="J1503">
            <v>0</v>
          </cell>
        </row>
        <row r="1504">
          <cell r="A1504" t="str">
            <v>14-05-b-03</v>
          </cell>
          <cell r="B1504" t="str">
            <v>Providing and Fixing glazed earthen ware wash hand basin (WHB) complete size 63x45 cm (25"x18"), including bracket set, waste coupling, complete in all respects: White without pedestal. (Normal Quality)</v>
          </cell>
          <cell r="C1504" t="str">
            <v>Each</v>
          </cell>
          <cell r="D1504">
            <v>784.35</v>
          </cell>
          <cell r="E1504">
            <v>5029.5600000000004</v>
          </cell>
          <cell r="F1504" t="str">
            <v>Each</v>
          </cell>
          <cell r="G1504">
            <v>784.35</v>
          </cell>
          <cell r="H1504">
            <v>5029.5600000000004</v>
          </cell>
          <cell r="I1504" t="str">
            <v xml:space="preserve">14.4 , </v>
          </cell>
          <cell r="J1504">
            <v>0</v>
          </cell>
        </row>
        <row r="1505">
          <cell r="A1505" t="str">
            <v>14-05-b-04</v>
          </cell>
          <cell r="B1505" t="str">
            <v>Providing and Fixing glazed earthen ware wash hand basin (WHB) complete size 63x45 cm (25"x18"), including bracket set, waste coupling, complete in all respects: Coloured without pedestal. (Best Quality)</v>
          </cell>
          <cell r="C1505" t="str">
            <v>Each</v>
          </cell>
          <cell r="D1505">
            <v>784.35</v>
          </cell>
          <cell r="E1505">
            <v>6238.48</v>
          </cell>
          <cell r="F1505" t="str">
            <v>Each</v>
          </cell>
          <cell r="G1505">
            <v>784.35</v>
          </cell>
          <cell r="H1505">
            <v>6238.48</v>
          </cell>
          <cell r="I1505" t="str">
            <v xml:space="preserve">14.4 , </v>
          </cell>
          <cell r="J1505">
            <v>0</v>
          </cell>
        </row>
        <row r="1506">
          <cell r="A1506" t="str">
            <v>14-06-a</v>
          </cell>
          <cell r="B1506" t="str">
            <v>Providing and Fixing stainless steel sink with drain board size (120 x 60 cm) 48"x24", including set of brackets, waste pipe etc - (Best Quality)</v>
          </cell>
          <cell r="C1506" t="str">
            <v>Each</v>
          </cell>
          <cell r="D1506">
            <v>921.3</v>
          </cell>
          <cell r="E1506">
            <v>6463.22</v>
          </cell>
          <cell r="F1506" t="str">
            <v>Each</v>
          </cell>
          <cell r="G1506">
            <v>921.3</v>
          </cell>
          <cell r="H1506">
            <v>6463.22</v>
          </cell>
          <cell r="I1506" t="str">
            <v xml:space="preserve">14.4 , </v>
          </cell>
          <cell r="J1506">
            <v>0</v>
          </cell>
        </row>
        <row r="1507">
          <cell r="A1507" t="str">
            <v>14-06-b</v>
          </cell>
          <cell r="B1507" t="str">
            <v>Providing and fixing stainless steel sink with drain board size (90x45 cm) 36"x18" including set of brackets, waste pipe etc (Best Quality)</v>
          </cell>
          <cell r="C1507" t="str">
            <v>Each</v>
          </cell>
          <cell r="D1507">
            <v>921.3</v>
          </cell>
          <cell r="E1507">
            <v>5548.97</v>
          </cell>
          <cell r="F1507" t="str">
            <v>Each</v>
          </cell>
          <cell r="G1507">
            <v>921.3</v>
          </cell>
          <cell r="H1507">
            <v>5548.97</v>
          </cell>
          <cell r="I1507" t="str">
            <v xml:space="preserve">14.4 , </v>
          </cell>
          <cell r="J1507">
            <v>0</v>
          </cell>
        </row>
        <row r="1508">
          <cell r="A1508" t="str">
            <v>14-06-c</v>
          </cell>
          <cell r="B1508" t="str">
            <v>Providing and fixing stainless steel sink with drain board size (120x45 cm) 48"x18" including set of brackets, waste pipe etc (Best Quality)</v>
          </cell>
          <cell r="C1508" t="str">
            <v>Each</v>
          </cell>
          <cell r="D1508">
            <v>921.3</v>
          </cell>
          <cell r="E1508">
            <v>6100.58</v>
          </cell>
          <cell r="F1508" t="str">
            <v>Each</v>
          </cell>
          <cell r="G1508">
            <v>921.3</v>
          </cell>
          <cell r="H1508">
            <v>6100.58</v>
          </cell>
          <cell r="I1508" t="str">
            <v xml:space="preserve">14.4 , </v>
          </cell>
          <cell r="J1508">
            <v>0</v>
          </cell>
        </row>
        <row r="1509">
          <cell r="A1509" t="str">
            <v>14-06-d</v>
          </cell>
          <cell r="B1509" t="str">
            <v>Providing and fixing stainless steel sink with drain board size(152x 50 cm) 60"x20" including set of brackets, waste pipe etc (Best Quality)</v>
          </cell>
          <cell r="C1509" t="str">
            <v>Each</v>
          </cell>
          <cell r="D1509">
            <v>921.3</v>
          </cell>
          <cell r="E1509">
            <v>10151.39</v>
          </cell>
          <cell r="F1509" t="str">
            <v>Each</v>
          </cell>
          <cell r="G1509">
            <v>921.3</v>
          </cell>
          <cell r="H1509">
            <v>10151.39</v>
          </cell>
          <cell r="I1509" t="str">
            <v xml:space="preserve">14.4 , </v>
          </cell>
          <cell r="J1509">
            <v>0</v>
          </cell>
        </row>
        <row r="1510">
          <cell r="A1510" t="str">
            <v>14-06-e</v>
          </cell>
          <cell r="B1510" t="str">
            <v>Providing and fixing stainless steel sink with drain board size (182x 50 cm) 20"x72" including set of brackets, waste pipe etc (Best Quality)</v>
          </cell>
          <cell r="C1510" t="str">
            <v>Each</v>
          </cell>
          <cell r="D1510">
            <v>921.3</v>
          </cell>
          <cell r="E1510">
            <v>13752.65</v>
          </cell>
          <cell r="F1510" t="str">
            <v>Each</v>
          </cell>
          <cell r="G1510">
            <v>921.3</v>
          </cell>
          <cell r="H1510">
            <v>13752.65</v>
          </cell>
          <cell r="I1510" t="str">
            <v xml:space="preserve">14.4 , </v>
          </cell>
          <cell r="J1510">
            <v>0</v>
          </cell>
        </row>
        <row r="1511">
          <cell r="A1511" t="str">
            <v>14-06-e</v>
          </cell>
          <cell r="B1511" t="str">
            <v>Providing and fixing stainless steel sink with drain board size (182x 50 cm) 20"x72" including set of brackets, waste pipe etc (Best Quality)</v>
          </cell>
          <cell r="C1511" t="str">
            <v>Each</v>
          </cell>
          <cell r="D1511">
            <v>921.3</v>
          </cell>
          <cell r="E1511">
            <v>13752.65</v>
          </cell>
          <cell r="F1511" t="str">
            <v>Each</v>
          </cell>
          <cell r="G1511">
            <v>921.3</v>
          </cell>
          <cell r="H1511">
            <v>13752.65</v>
          </cell>
          <cell r="I1511" t="str">
            <v xml:space="preserve">14.4 , </v>
          </cell>
          <cell r="J1511">
            <v>0</v>
          </cell>
        </row>
        <row r="1512">
          <cell r="A1512" t="str">
            <v>14-08-a</v>
          </cell>
          <cell r="B1512" t="str">
            <v>Providing and Fixing glazed earthen ware sink (60x 45 cm) 24"x15" including set of bracket set, waste pipe and waste coupling.</v>
          </cell>
          <cell r="C1512" t="str">
            <v>Each</v>
          </cell>
          <cell r="D1512">
            <v>921.3</v>
          </cell>
          <cell r="E1512">
            <v>3416.3</v>
          </cell>
          <cell r="F1512" t="str">
            <v>Each</v>
          </cell>
          <cell r="G1512">
            <v>921.3</v>
          </cell>
          <cell r="H1512">
            <v>3416.3</v>
          </cell>
          <cell r="I1512" t="str">
            <v xml:space="preserve">14.4 , </v>
          </cell>
          <cell r="J1512">
            <v>0</v>
          </cell>
        </row>
        <row r="1513">
          <cell r="A1513" t="str">
            <v>14-08-b</v>
          </cell>
          <cell r="B1513" t="str">
            <v>Providing and Fixing glazed earthen ware sink 25"x18" including set of bracket set, waste pipe and waste coupling.</v>
          </cell>
          <cell r="C1513" t="str">
            <v>Each</v>
          </cell>
          <cell r="D1513">
            <v>921.3</v>
          </cell>
          <cell r="E1513">
            <v>3331.25</v>
          </cell>
          <cell r="F1513" t="str">
            <v>Each</v>
          </cell>
          <cell r="G1513">
            <v>921.3</v>
          </cell>
          <cell r="H1513">
            <v>3331.25</v>
          </cell>
          <cell r="I1513" t="str">
            <v xml:space="preserve">14.4 , </v>
          </cell>
          <cell r="J1513">
            <v>0</v>
          </cell>
        </row>
        <row r="1514">
          <cell r="A1514" t="str">
            <v>14-09</v>
          </cell>
          <cell r="B1514" t="str">
            <v>Providing and Fixing white glazed earthernware flat back urinal complete in all respects</v>
          </cell>
          <cell r="C1514" t="str">
            <v>Each</v>
          </cell>
          <cell r="D1514">
            <v>583.59</v>
          </cell>
          <cell r="E1514">
            <v>2640.59</v>
          </cell>
          <cell r="F1514" t="str">
            <v>Each</v>
          </cell>
          <cell r="G1514">
            <v>583.59</v>
          </cell>
          <cell r="H1514">
            <v>2640.59</v>
          </cell>
          <cell r="I1514" t="str">
            <v xml:space="preserve">14.4 , </v>
          </cell>
          <cell r="J1514">
            <v>0</v>
          </cell>
        </row>
        <row r="1515">
          <cell r="A1515" t="str">
            <v>14-100</v>
          </cell>
          <cell r="B1515" t="str">
            <v>Supply and Fixing of Ball cock : 1/2" dia</v>
          </cell>
          <cell r="C1515" t="str">
            <v>Each</v>
          </cell>
          <cell r="D1515">
            <v>65.36</v>
          </cell>
          <cell r="E1515">
            <v>435.94</v>
          </cell>
          <cell r="F1515" t="str">
            <v>Each</v>
          </cell>
          <cell r="G1515">
            <v>65.36</v>
          </cell>
          <cell r="H1515">
            <v>435.94</v>
          </cell>
          <cell r="I1515" t="str">
            <v xml:space="preserve">14.7.21 , </v>
          </cell>
          <cell r="J1515">
            <v>0</v>
          </cell>
        </row>
        <row r="1516">
          <cell r="A1516" t="str">
            <v>14-101</v>
          </cell>
          <cell r="B1516" t="str">
            <v>Supply and fixing of conduit pipe curtain railing coloured with ends head brackets and runner complete</v>
          </cell>
          <cell r="C1516" t="str">
            <v>Rft</v>
          </cell>
          <cell r="D1516">
            <v>40.46</v>
          </cell>
          <cell r="E1516">
            <v>140.09</v>
          </cell>
          <cell r="F1516" t="str">
            <v>m</v>
          </cell>
          <cell r="G1516">
            <v>132.75</v>
          </cell>
          <cell r="H1516">
            <v>459.62</v>
          </cell>
          <cell r="I1516" t="str">
            <v xml:space="preserve">14.6 , </v>
          </cell>
          <cell r="J1516">
            <v>0</v>
          </cell>
        </row>
        <row r="1517">
          <cell r="A1517" t="str">
            <v>14-102</v>
          </cell>
          <cell r="B1517" t="str">
            <v>Providing &amp; Fixing of SHOWER SET locally made complete with concealed T-STOP COCK for cold and hot water supply with mixer, swivel shower rose, long bib cock etc Complete in all respect.</v>
          </cell>
          <cell r="C1517" t="str">
            <v>Each</v>
          </cell>
          <cell r="D1517">
            <v>298.8</v>
          </cell>
          <cell r="E1517">
            <v>22168.799999999999</v>
          </cell>
          <cell r="F1517" t="str">
            <v>Each</v>
          </cell>
          <cell r="G1517">
            <v>298.8</v>
          </cell>
          <cell r="H1517">
            <v>22168.799999999999</v>
          </cell>
          <cell r="I1517" t="str">
            <v xml:space="preserve">14.4 , </v>
          </cell>
          <cell r="J1517">
            <v>0</v>
          </cell>
        </row>
        <row r="1518">
          <cell r="A1518" t="str">
            <v>14-103</v>
          </cell>
          <cell r="B1518" t="str">
            <v>Providing, making &amp; Fixing of of shower cabin of 8mm glass (Irosted &amp; design) fixed with stainless steel brackets complete in all respects</v>
          </cell>
          <cell r="C1518" t="str">
            <v>Sft</v>
          </cell>
          <cell r="D1518">
            <v>104.58</v>
          </cell>
          <cell r="E1518">
            <v>432.63</v>
          </cell>
          <cell r="F1518" t="str">
            <v>m2</v>
          </cell>
          <cell r="G1518">
            <v>1125.28</v>
          </cell>
          <cell r="H1518">
            <v>4655.1000000000004</v>
          </cell>
          <cell r="I1518" t="str">
            <v xml:space="preserve">14.4 , </v>
          </cell>
          <cell r="J1518">
            <v>0</v>
          </cell>
        </row>
        <row r="1519">
          <cell r="A1519" t="str">
            <v>14-104-a</v>
          </cell>
          <cell r="B1519" t="str">
            <v>Supply and Fixing of CP floor Truff Jalli with Grating 8"x8" complete</v>
          </cell>
          <cell r="C1519" t="str">
            <v>Each</v>
          </cell>
          <cell r="D1519">
            <v>101.16</v>
          </cell>
          <cell r="E1519">
            <v>493.6</v>
          </cell>
          <cell r="F1519" t="str">
            <v>Each</v>
          </cell>
          <cell r="G1519">
            <v>101.16</v>
          </cell>
          <cell r="H1519">
            <v>493.6</v>
          </cell>
          <cell r="I1519" t="str">
            <v xml:space="preserve">14.4 , </v>
          </cell>
          <cell r="J1519">
            <v>0</v>
          </cell>
        </row>
        <row r="1520">
          <cell r="A1520" t="str">
            <v>14-104-b</v>
          </cell>
          <cell r="B1520" t="str">
            <v>Supply and Fixing of CP floor Truff Jalli with Grating 6"x6" complete</v>
          </cell>
          <cell r="C1520" t="str">
            <v>Each</v>
          </cell>
          <cell r="D1520">
            <v>101.16</v>
          </cell>
          <cell r="E1520">
            <v>372.1</v>
          </cell>
          <cell r="F1520" t="str">
            <v>Each</v>
          </cell>
          <cell r="G1520">
            <v>101.16</v>
          </cell>
          <cell r="H1520">
            <v>372.1</v>
          </cell>
          <cell r="I1520" t="str">
            <v xml:space="preserve">14.4 , </v>
          </cell>
          <cell r="J1520">
            <v>0</v>
          </cell>
        </row>
        <row r="1521">
          <cell r="A1521" t="str">
            <v>14-105</v>
          </cell>
          <cell r="B1521" t="str">
            <v>Supply and fixing of Glass Pane 5 mm Black colour best quality imported</v>
          </cell>
          <cell r="C1521" t="str">
            <v>Sft</v>
          </cell>
          <cell r="D1521">
            <v>119.52</v>
          </cell>
          <cell r="E1521">
            <v>204.38</v>
          </cell>
          <cell r="F1521" t="str">
            <v>m2</v>
          </cell>
          <cell r="G1521">
            <v>1286.04</v>
          </cell>
          <cell r="H1521">
            <v>2199.08</v>
          </cell>
          <cell r="I1521" t="str">
            <v>14.4, 14.5</v>
          </cell>
          <cell r="J1521">
            <v>0</v>
          </cell>
        </row>
        <row r="1522">
          <cell r="A1522" t="str">
            <v>14-106</v>
          </cell>
          <cell r="B1522" t="str">
            <v>Providing and fixing chromium plated (CP) double angle cock, heavy duty of approved quality</v>
          </cell>
          <cell r="C1522" t="str">
            <v>Each</v>
          </cell>
          <cell r="D1522">
            <v>104.58</v>
          </cell>
          <cell r="E1522">
            <v>863.96</v>
          </cell>
          <cell r="F1522" t="str">
            <v>Each</v>
          </cell>
          <cell r="G1522">
            <v>104.58</v>
          </cell>
          <cell r="H1522">
            <v>863.96</v>
          </cell>
          <cell r="I1522" t="str">
            <v xml:space="preserve">14.7.21 , </v>
          </cell>
          <cell r="J1522">
            <v>0</v>
          </cell>
        </row>
        <row r="1523">
          <cell r="A1523" t="str">
            <v>14-107</v>
          </cell>
          <cell r="B1523" t="str">
            <v>Providing and Fixing 3" x 1 1/2" tubular pipe for support on shed</v>
          </cell>
          <cell r="C1523" t="str">
            <v>Rft</v>
          </cell>
          <cell r="D1523">
            <v>42.33</v>
          </cell>
          <cell r="E1523">
            <v>64.150000000000006</v>
          </cell>
          <cell r="F1523" t="str">
            <v>m</v>
          </cell>
          <cell r="G1523">
            <v>138.88</v>
          </cell>
          <cell r="H1523">
            <v>210.48</v>
          </cell>
          <cell r="I1523" t="str">
            <v xml:space="preserve">14.6.2 , </v>
          </cell>
          <cell r="J1523">
            <v>0</v>
          </cell>
        </row>
        <row r="1524">
          <cell r="A1524" t="str">
            <v>14-108</v>
          </cell>
          <cell r="B1524" t="str">
            <v>Providing and Fixing low level plastic flushing cistern 3 gallons (13.63) liters capacity, complete in all respects</v>
          </cell>
          <cell r="C1524" t="str">
            <v>Each</v>
          </cell>
          <cell r="D1524">
            <v>230.32</v>
          </cell>
          <cell r="E1524">
            <v>3511.07</v>
          </cell>
          <cell r="F1524" t="str">
            <v>Each</v>
          </cell>
          <cell r="G1524">
            <v>230.32</v>
          </cell>
          <cell r="H1524">
            <v>3511.07</v>
          </cell>
          <cell r="I1524" t="str">
            <v>14.7.3</v>
          </cell>
          <cell r="J1524">
            <v>0</v>
          </cell>
        </row>
        <row r="1525">
          <cell r="A1525" t="str">
            <v>14-109</v>
          </cell>
          <cell r="B1525" t="str">
            <v>Supply of Thermostat for Sui Gas water heater</v>
          </cell>
          <cell r="C1525" t="str">
            <v>Each</v>
          </cell>
          <cell r="D1525">
            <v>261.45</v>
          </cell>
          <cell r="E1525">
            <v>3663.45</v>
          </cell>
          <cell r="F1525" t="str">
            <v>Each</v>
          </cell>
          <cell r="G1525">
            <v>261.45</v>
          </cell>
          <cell r="H1525">
            <v>3663.45</v>
          </cell>
          <cell r="I1525" t="str">
            <v>14.4, 14.5</v>
          </cell>
          <cell r="J1525">
            <v>0</v>
          </cell>
        </row>
        <row r="1526">
          <cell r="A1526" t="str">
            <v>14-10-a</v>
          </cell>
          <cell r="B1526" t="str">
            <v>Providing and Fixing glazed earthen ware low down flushing cistern 3 gallons (13.63 Liters) capacity including bracket set, copper connection, etc. complete in all respects: White</v>
          </cell>
          <cell r="C1526" t="str">
            <v>Each</v>
          </cell>
          <cell r="D1526">
            <v>1045.8</v>
          </cell>
          <cell r="E1526">
            <v>3256.98</v>
          </cell>
          <cell r="F1526" t="str">
            <v>Each</v>
          </cell>
          <cell r="G1526">
            <v>1045.8</v>
          </cell>
          <cell r="H1526">
            <v>3256.98</v>
          </cell>
          <cell r="I1526" t="str">
            <v xml:space="preserve">14.4 , </v>
          </cell>
          <cell r="J1526">
            <v>0</v>
          </cell>
        </row>
        <row r="1527">
          <cell r="A1527" t="str">
            <v>14-10-b</v>
          </cell>
          <cell r="B1527" t="str">
            <v>Providing and Fixing glazed earthen ware low down flushing cistern 3 gallons (13.63 Liters) capacity including bracket set, copper connection, etc. complete in all respects: Coloured</v>
          </cell>
          <cell r="C1527" t="str">
            <v>Each</v>
          </cell>
          <cell r="D1527">
            <v>1045.8</v>
          </cell>
          <cell r="E1527">
            <v>3964.72</v>
          </cell>
          <cell r="F1527" t="str">
            <v>Each</v>
          </cell>
          <cell r="G1527">
            <v>1045.8</v>
          </cell>
          <cell r="H1527">
            <v>3964.72</v>
          </cell>
          <cell r="I1527" t="str">
            <v xml:space="preserve">14.4 , </v>
          </cell>
          <cell r="J1527">
            <v>0</v>
          </cell>
        </row>
        <row r="1528">
          <cell r="A1528" t="str">
            <v>14-10-c</v>
          </cell>
          <cell r="B1528" t="str">
            <v>Providing and Fixing Plastic low down flushing cistern 3 gallons (13.63 Liters) capacity including bracket set, copper connection, etc. complete in all respects: White (Best Quality)</v>
          </cell>
          <cell r="C1528" t="str">
            <v>Each</v>
          </cell>
          <cell r="D1528">
            <v>1045.8</v>
          </cell>
          <cell r="E1528">
            <v>4487.17</v>
          </cell>
          <cell r="F1528" t="str">
            <v>Each</v>
          </cell>
          <cell r="G1528">
            <v>1045.8</v>
          </cell>
          <cell r="H1528">
            <v>4487.17</v>
          </cell>
          <cell r="I1528" t="str">
            <v xml:space="preserve">14.4 , </v>
          </cell>
          <cell r="J1528">
            <v>0</v>
          </cell>
        </row>
        <row r="1529">
          <cell r="A1529" t="str">
            <v>14-11</v>
          </cell>
          <cell r="B1529" t="str">
            <v>Providing and Fixing white enamelled cast iron (CI) low down flushing cistern 3 gallons (13.63 liters) capacity including bracket set, copper connection etc. complete in all respects.</v>
          </cell>
          <cell r="C1529" t="str">
            <v>Each</v>
          </cell>
          <cell r="D1529">
            <v>1045.8</v>
          </cell>
          <cell r="E1529">
            <v>4730.17</v>
          </cell>
          <cell r="F1529" t="str">
            <v>Each</v>
          </cell>
          <cell r="G1529">
            <v>1045.8</v>
          </cell>
          <cell r="H1529">
            <v>4730.17</v>
          </cell>
          <cell r="I1529" t="str">
            <v xml:space="preserve">14.4 , </v>
          </cell>
          <cell r="J1529">
            <v>0</v>
          </cell>
        </row>
        <row r="1530">
          <cell r="A1530" t="str">
            <v>14-110-a</v>
          </cell>
          <cell r="B1530" t="str">
            <v>Supply of pilot light for Sui Gas water heater of approved qualily</v>
          </cell>
          <cell r="C1530" t="str">
            <v>Each</v>
          </cell>
          <cell r="D1530">
            <v>373.5</v>
          </cell>
          <cell r="E1530">
            <v>555.75</v>
          </cell>
          <cell r="F1530" t="str">
            <v>Each</v>
          </cell>
          <cell r="G1530">
            <v>373.5</v>
          </cell>
          <cell r="H1530">
            <v>555.75</v>
          </cell>
          <cell r="I1530" t="str">
            <v>14.4, 14.5</v>
          </cell>
          <cell r="J1530">
            <v>0</v>
          </cell>
        </row>
        <row r="1531">
          <cell r="A1531" t="str">
            <v>14-110-b</v>
          </cell>
          <cell r="B1531" t="str">
            <v>Supply of Pilot pipe of copper for Sui Gas water heater of Approved Quality</v>
          </cell>
          <cell r="C1531" t="str">
            <v>Each</v>
          </cell>
          <cell r="D1531">
            <v>373.5</v>
          </cell>
          <cell r="E1531">
            <v>495</v>
          </cell>
          <cell r="F1531" t="str">
            <v>Each</v>
          </cell>
          <cell r="G1531">
            <v>373.5</v>
          </cell>
          <cell r="H1531">
            <v>495</v>
          </cell>
          <cell r="I1531" t="str">
            <v>14.4, 14.5</v>
          </cell>
          <cell r="J1531">
            <v>0</v>
          </cell>
        </row>
        <row r="1532">
          <cell r="A1532" t="str">
            <v>14-111</v>
          </cell>
          <cell r="B1532" t="str">
            <v>Supply of spindle valve for Sui Gas heater</v>
          </cell>
          <cell r="C1532" t="str">
            <v>Each</v>
          </cell>
          <cell r="D1532">
            <v>0</v>
          </cell>
          <cell r="E1532">
            <v>97.2</v>
          </cell>
          <cell r="F1532" t="str">
            <v>Each</v>
          </cell>
          <cell r="G1532">
            <v>0</v>
          </cell>
          <cell r="H1532">
            <v>97.2</v>
          </cell>
          <cell r="I1532" t="str">
            <v>14.4, 14.5</v>
          </cell>
          <cell r="J1532">
            <v>0</v>
          </cell>
        </row>
        <row r="1533">
          <cell r="A1533" t="str">
            <v>14-112</v>
          </cell>
          <cell r="B1533" t="str">
            <v>Supply of flue pipe for sui gas water heater any-type and make</v>
          </cell>
          <cell r="C1533" t="str">
            <v>Rft</v>
          </cell>
          <cell r="D1533">
            <v>0</v>
          </cell>
          <cell r="E1533">
            <v>8.51</v>
          </cell>
          <cell r="F1533" t="str">
            <v>m</v>
          </cell>
          <cell r="G1533">
            <v>0</v>
          </cell>
          <cell r="H1533">
            <v>27.9</v>
          </cell>
          <cell r="I1533" t="str">
            <v>14.4, 14.5</v>
          </cell>
          <cell r="J1533">
            <v>0</v>
          </cell>
        </row>
        <row r="1534">
          <cell r="A1534" t="str">
            <v>14-113</v>
          </cell>
          <cell r="B1534" t="str">
            <v>Providing and Fixing PVC rubber pipe complete: 1/2" dia (light)</v>
          </cell>
          <cell r="C1534" t="str">
            <v>Rft</v>
          </cell>
          <cell r="D1534">
            <v>30.75</v>
          </cell>
          <cell r="E1534">
            <v>67.2</v>
          </cell>
          <cell r="F1534" t="str">
            <v>m</v>
          </cell>
          <cell r="G1534">
            <v>100.89</v>
          </cell>
          <cell r="H1534">
            <v>220.48</v>
          </cell>
          <cell r="I1534" t="str">
            <v xml:space="preserve">14.6.3 , </v>
          </cell>
          <cell r="J1534">
            <v>0</v>
          </cell>
        </row>
        <row r="1535">
          <cell r="A1535" t="str">
            <v>14-114</v>
          </cell>
          <cell r="B1535" t="str">
            <v>Supply of themocouple for sui gas water heater</v>
          </cell>
          <cell r="C1535" t="str">
            <v>Each</v>
          </cell>
          <cell r="D1535">
            <v>0</v>
          </cell>
          <cell r="E1535">
            <v>121.5</v>
          </cell>
          <cell r="F1535" t="str">
            <v>Each</v>
          </cell>
          <cell r="G1535">
            <v>0</v>
          </cell>
          <cell r="H1535">
            <v>121.5</v>
          </cell>
          <cell r="I1535" t="str">
            <v>14.4, 14.5</v>
          </cell>
          <cell r="J1535">
            <v>0</v>
          </cell>
        </row>
        <row r="1536">
          <cell r="A1536" t="str">
            <v>14-115-a</v>
          </cell>
          <cell r="B1536" t="str">
            <v>Supply of Burner (Triple) approved quality and design</v>
          </cell>
          <cell r="C1536" t="str">
            <v>Each</v>
          </cell>
          <cell r="D1536">
            <v>0</v>
          </cell>
          <cell r="E1536">
            <v>12150</v>
          </cell>
          <cell r="F1536" t="str">
            <v>Each</v>
          </cell>
          <cell r="G1536">
            <v>0</v>
          </cell>
          <cell r="H1536">
            <v>12150</v>
          </cell>
          <cell r="I1536" t="str">
            <v>14.4, 14.5</v>
          </cell>
          <cell r="J1536">
            <v>0</v>
          </cell>
        </row>
        <row r="1537">
          <cell r="A1537" t="str">
            <v>14-115-b</v>
          </cell>
          <cell r="B1537" t="str">
            <v>Providing and Fixing of Suigas Burner (Double) Stainless steel best quality</v>
          </cell>
          <cell r="C1537" t="str">
            <v>Each</v>
          </cell>
          <cell r="D1537">
            <v>373.5</v>
          </cell>
          <cell r="E1537">
            <v>10093.5</v>
          </cell>
          <cell r="F1537" t="str">
            <v>Each</v>
          </cell>
          <cell r="G1537">
            <v>373.5</v>
          </cell>
          <cell r="H1537">
            <v>10093.5</v>
          </cell>
          <cell r="I1537" t="str">
            <v>14.4, 14.5</v>
          </cell>
          <cell r="J1537">
            <v>0</v>
          </cell>
        </row>
        <row r="1538">
          <cell r="A1538" t="str">
            <v>14-116</v>
          </cell>
          <cell r="B1538" t="str">
            <v>Supply &amp; Installation of Heat Reflector of Brass sheet for fire place</v>
          </cell>
          <cell r="C1538" t="str">
            <v>Sft</v>
          </cell>
          <cell r="D1538">
            <v>373.5</v>
          </cell>
          <cell r="E1538">
            <v>1254.3800000000001</v>
          </cell>
          <cell r="F1538" t="str">
            <v>m2</v>
          </cell>
          <cell r="G1538">
            <v>4018.86</v>
          </cell>
          <cell r="H1538">
            <v>13497.08</v>
          </cell>
          <cell r="I1538" t="str">
            <v>14.4, 14.5</v>
          </cell>
          <cell r="J1538">
            <v>0</v>
          </cell>
        </row>
        <row r="1539">
          <cell r="A1539" t="str">
            <v>14-117</v>
          </cell>
          <cell r="B1539" t="str">
            <v>Supply/Installation &amp; making of Brass beading for fire place i/c cutting, bending &amp; polishing of the same complete in all respect</v>
          </cell>
          <cell r="C1539" t="str">
            <v>Rft</v>
          </cell>
          <cell r="D1539">
            <v>184.26</v>
          </cell>
          <cell r="E1539">
            <v>257.16000000000003</v>
          </cell>
          <cell r="F1539" t="str">
            <v>m</v>
          </cell>
          <cell r="G1539">
            <v>604.53</v>
          </cell>
          <cell r="H1539">
            <v>843.7</v>
          </cell>
          <cell r="I1539" t="str">
            <v>14.4, 14.5</v>
          </cell>
          <cell r="J1539">
            <v>0</v>
          </cell>
        </row>
        <row r="1540">
          <cell r="A1540" t="str">
            <v>14-118</v>
          </cell>
          <cell r="B1540" t="str">
            <v>Supply/Installation &amp; making of coal tray with gas fitting for fire place</v>
          </cell>
          <cell r="C1540" t="str">
            <v>Each</v>
          </cell>
          <cell r="D1540">
            <v>287.91000000000003</v>
          </cell>
          <cell r="E1540">
            <v>1478.61</v>
          </cell>
          <cell r="F1540" t="str">
            <v>Each</v>
          </cell>
          <cell r="G1540">
            <v>287.91000000000003</v>
          </cell>
          <cell r="H1540">
            <v>1478.61</v>
          </cell>
          <cell r="I1540" t="str">
            <v>14.4, 14.5</v>
          </cell>
          <cell r="J1540">
            <v>0</v>
          </cell>
        </row>
        <row r="1541">
          <cell r="A1541" t="str">
            <v>14-119</v>
          </cell>
          <cell r="B1541" t="str">
            <v>Replacement of Rail cocks &amp; knobs system with heavy duty ball valves with specials to over come the'leakage of heavy pressure gas'for cooking range/oven.</v>
          </cell>
          <cell r="C1541" t="str">
            <v>Each</v>
          </cell>
          <cell r="D1541">
            <v>460.65</v>
          </cell>
          <cell r="E1541">
            <v>1432.65</v>
          </cell>
          <cell r="F1541" t="str">
            <v>Each</v>
          </cell>
          <cell r="G1541">
            <v>460.65</v>
          </cell>
          <cell r="H1541">
            <v>1432.65</v>
          </cell>
          <cell r="I1541" t="str">
            <v>14.7.221</v>
          </cell>
          <cell r="J1541">
            <v>0</v>
          </cell>
        </row>
        <row r="1542">
          <cell r="A1542" t="str">
            <v>14-120</v>
          </cell>
          <cell r="B1542" t="str">
            <v>Providing and Fixing stainless steel ball float valve of approved quality: 1/2" (13 mm) dia</v>
          </cell>
          <cell r="C1542" t="str">
            <v>Each</v>
          </cell>
          <cell r="D1542">
            <v>104.58</v>
          </cell>
          <cell r="E1542">
            <v>833.58</v>
          </cell>
          <cell r="F1542" t="str">
            <v>Each</v>
          </cell>
          <cell r="G1542">
            <v>104.58</v>
          </cell>
          <cell r="H1542">
            <v>833.58</v>
          </cell>
          <cell r="I1542" t="str">
            <v>14.7.21</v>
          </cell>
          <cell r="J1542">
            <v>0</v>
          </cell>
        </row>
        <row r="1543">
          <cell r="A1543" t="str">
            <v>14-121</v>
          </cell>
          <cell r="B1543" t="str">
            <v>Filling of Fire Extinguisher including all fittings complete in all respects.</v>
          </cell>
          <cell r="C1543" t="str">
            <v>kg</v>
          </cell>
          <cell r="D1543">
            <v>119.52</v>
          </cell>
          <cell r="E1543">
            <v>484.02</v>
          </cell>
          <cell r="F1543" t="str">
            <v>kg</v>
          </cell>
          <cell r="G1543">
            <v>119.52</v>
          </cell>
          <cell r="H1543">
            <v>484.02</v>
          </cell>
          <cell r="I1543" t="str">
            <v>14.4, 14.5</v>
          </cell>
          <cell r="J1543">
            <v>0</v>
          </cell>
        </row>
        <row r="1544">
          <cell r="A1544" t="str">
            <v>14-122</v>
          </cell>
          <cell r="B1544" t="str">
            <v>Supply and Fixing of suigas nab with screw</v>
          </cell>
          <cell r="C1544" t="str">
            <v>Each</v>
          </cell>
          <cell r="D1544">
            <v>184.26</v>
          </cell>
          <cell r="E1544">
            <v>208.56</v>
          </cell>
          <cell r="F1544" t="str">
            <v>Each</v>
          </cell>
          <cell r="G1544">
            <v>184.26</v>
          </cell>
          <cell r="H1544">
            <v>208.56</v>
          </cell>
          <cell r="I1544" t="str">
            <v xml:space="preserve">14.4 , </v>
          </cell>
          <cell r="J1544">
            <v>0</v>
          </cell>
        </row>
        <row r="1545">
          <cell r="A1545" t="str">
            <v>14-123-a</v>
          </cell>
          <cell r="B1545" t="str">
            <v>Providing and installing GI Bend 1/2" dia</v>
          </cell>
          <cell r="C1545" t="str">
            <v>Each</v>
          </cell>
          <cell r="D1545">
            <v>119.52</v>
          </cell>
          <cell r="E1545">
            <v>224.01</v>
          </cell>
          <cell r="F1545" t="str">
            <v>Each</v>
          </cell>
          <cell r="G1545">
            <v>119.52</v>
          </cell>
          <cell r="H1545">
            <v>224.01</v>
          </cell>
          <cell r="I1545" t="str">
            <v xml:space="preserve">14.6.2 , </v>
          </cell>
          <cell r="J1545">
            <v>0</v>
          </cell>
        </row>
        <row r="1546">
          <cell r="A1546" t="str">
            <v>14-123-b</v>
          </cell>
          <cell r="B1546" t="str">
            <v>Providing and installing GI Bend 3/4" dia</v>
          </cell>
          <cell r="C1546" t="str">
            <v>Each</v>
          </cell>
          <cell r="D1546">
            <v>119.52</v>
          </cell>
          <cell r="E1546">
            <v>261.67</v>
          </cell>
          <cell r="F1546" t="str">
            <v>Each</v>
          </cell>
          <cell r="G1546">
            <v>119.52</v>
          </cell>
          <cell r="H1546">
            <v>261.67</v>
          </cell>
          <cell r="I1546" t="str">
            <v xml:space="preserve">14.6.2 , </v>
          </cell>
          <cell r="J1546">
            <v>0</v>
          </cell>
        </row>
        <row r="1547">
          <cell r="A1547" t="str">
            <v>14-124</v>
          </cell>
          <cell r="B1547" t="str">
            <v>Replacement of G.I water tenk new for water geezer 30/35 gallens</v>
          </cell>
          <cell r="C1547" t="str">
            <v>Each</v>
          </cell>
          <cell r="D1547">
            <v>404.63</v>
          </cell>
          <cell r="E1547">
            <v>404.63</v>
          </cell>
          <cell r="F1547" t="str">
            <v>Each</v>
          </cell>
          <cell r="G1547">
            <v>404.63</v>
          </cell>
          <cell r="H1547">
            <v>404.63</v>
          </cell>
          <cell r="I1547" t="str">
            <v xml:space="preserve">14.4 , </v>
          </cell>
          <cell r="J1547">
            <v>0</v>
          </cell>
        </row>
        <row r="1548">
          <cell r="A1548" t="str">
            <v>14-125</v>
          </cell>
          <cell r="B1548" t="str">
            <v>Supply and fixing of 2-1/2 gallon capacity low level cistern Pak made (B/Quality)</v>
          </cell>
          <cell r="C1548" t="str">
            <v>Each</v>
          </cell>
          <cell r="D1548">
            <v>373.5</v>
          </cell>
          <cell r="E1548">
            <v>3046.5</v>
          </cell>
          <cell r="F1548" t="str">
            <v>Each</v>
          </cell>
          <cell r="G1548">
            <v>373.5</v>
          </cell>
          <cell r="H1548">
            <v>3046.5</v>
          </cell>
          <cell r="I1548" t="str">
            <v>14.7.3</v>
          </cell>
          <cell r="J1548">
            <v>0</v>
          </cell>
        </row>
        <row r="1549">
          <cell r="A1549" t="str">
            <v>14-126</v>
          </cell>
          <cell r="B1549" t="str">
            <v>Supply &amp; fixing of floor trough with gritting complete as per approved design</v>
          </cell>
          <cell r="C1549" t="str">
            <v>Each</v>
          </cell>
          <cell r="D1549">
            <v>186.75</v>
          </cell>
          <cell r="E1549">
            <v>429.75</v>
          </cell>
          <cell r="F1549" t="str">
            <v>Each</v>
          </cell>
          <cell r="G1549">
            <v>186.75</v>
          </cell>
          <cell r="H1549">
            <v>429.75</v>
          </cell>
          <cell r="I1549" t="str">
            <v xml:space="preserve">14.4 , </v>
          </cell>
          <cell r="J1549">
            <v>0</v>
          </cell>
        </row>
        <row r="1550">
          <cell r="A1550" t="str">
            <v>14-127</v>
          </cell>
          <cell r="B1550" t="str">
            <v>Providing and Fixing of Drawers / Almirah lock 808/505 best quality</v>
          </cell>
          <cell r="C1550" t="str">
            <v>Each</v>
          </cell>
          <cell r="D1550">
            <v>196.09</v>
          </cell>
          <cell r="E1550">
            <v>378.34</v>
          </cell>
          <cell r="F1550" t="str">
            <v>Each</v>
          </cell>
          <cell r="G1550">
            <v>196.09</v>
          </cell>
          <cell r="H1550">
            <v>378.34</v>
          </cell>
          <cell r="I1550" t="str">
            <v xml:space="preserve">14.4 , </v>
          </cell>
          <cell r="J1550">
            <v>0</v>
          </cell>
        </row>
        <row r="1551">
          <cell r="A1551" t="str">
            <v>14-128</v>
          </cell>
          <cell r="B1551" t="str">
            <v>Providing and Fixing of hydraulic Door Closer heavy (Best Quality).</v>
          </cell>
          <cell r="C1551" t="str">
            <v>Each</v>
          </cell>
          <cell r="D1551">
            <v>326.81</v>
          </cell>
          <cell r="E1551">
            <v>2756.81</v>
          </cell>
          <cell r="F1551" t="str">
            <v>Each</v>
          </cell>
          <cell r="G1551">
            <v>326.81</v>
          </cell>
          <cell r="H1551">
            <v>2756.81</v>
          </cell>
          <cell r="I1551" t="str">
            <v xml:space="preserve">14.4 , </v>
          </cell>
          <cell r="J1551">
            <v>0</v>
          </cell>
        </row>
        <row r="1552">
          <cell r="A1552" t="str">
            <v>14-129</v>
          </cell>
          <cell r="B1552" t="str">
            <v>Providing and Fixing of Brass sliding bolts 10" long (heavy) best quality</v>
          </cell>
          <cell r="C1552" t="str">
            <v>Each</v>
          </cell>
          <cell r="D1552">
            <v>104.58</v>
          </cell>
          <cell r="E1552">
            <v>1441.08</v>
          </cell>
          <cell r="F1552" t="str">
            <v>Each</v>
          </cell>
          <cell r="G1552">
            <v>104.58</v>
          </cell>
          <cell r="H1552">
            <v>1441.08</v>
          </cell>
          <cell r="I1552" t="str">
            <v xml:space="preserve">14.4 , </v>
          </cell>
          <cell r="J1552">
            <v>0</v>
          </cell>
        </row>
        <row r="1553">
          <cell r="A1553" t="str">
            <v>14-12-a</v>
          </cell>
          <cell r="B1553" t="str">
            <v>Providing and Fixing cast iron (CI) high level flushing cistern 3 gallons (13.63 liters) capacity including bracket set, copper connection etc. complete in all respects.</v>
          </cell>
          <cell r="C1553" t="str">
            <v>Each</v>
          </cell>
          <cell r="D1553">
            <v>1045.8</v>
          </cell>
          <cell r="E1553">
            <v>3812.35</v>
          </cell>
          <cell r="F1553" t="str">
            <v>Each</v>
          </cell>
          <cell r="G1553">
            <v>1045.8</v>
          </cell>
          <cell r="H1553">
            <v>3812.35</v>
          </cell>
          <cell r="I1553" t="str">
            <v xml:space="preserve">14.4 , </v>
          </cell>
          <cell r="J1553">
            <v>0</v>
          </cell>
        </row>
        <row r="1554">
          <cell r="A1554" t="str">
            <v>14-12-b</v>
          </cell>
          <cell r="B1554" t="str">
            <v>Providing and Fixing cast iron (CI) high level flushing cistern 1 gallons (4.55 liters) capacity including bracket set, copper connection etc. complete in all respects.</v>
          </cell>
          <cell r="C1554" t="str">
            <v>Each</v>
          </cell>
          <cell r="D1554">
            <v>1045.8</v>
          </cell>
          <cell r="E1554">
            <v>2974</v>
          </cell>
          <cell r="F1554" t="str">
            <v>Each</v>
          </cell>
          <cell r="G1554">
            <v>1045.8</v>
          </cell>
          <cell r="H1554">
            <v>2974</v>
          </cell>
          <cell r="I1554" t="str">
            <v xml:space="preserve">14.4 , </v>
          </cell>
          <cell r="J1554">
            <v>0</v>
          </cell>
        </row>
        <row r="1555">
          <cell r="A1555" t="str">
            <v>14-13</v>
          </cell>
          <cell r="B1555" t="str">
            <v>Providing and fixing choricum plated soap dish complete.</v>
          </cell>
          <cell r="C1555" t="str">
            <v>Each</v>
          </cell>
          <cell r="D1555">
            <v>104.58</v>
          </cell>
          <cell r="E1555">
            <v>829.33</v>
          </cell>
          <cell r="F1555" t="str">
            <v>Each</v>
          </cell>
          <cell r="G1555">
            <v>104.58</v>
          </cell>
          <cell r="H1555">
            <v>829.33</v>
          </cell>
          <cell r="I1555" t="str">
            <v xml:space="preserve">14.4 , </v>
          </cell>
          <cell r="J1555">
            <v>0</v>
          </cell>
        </row>
        <row r="1556">
          <cell r="A1556" t="str">
            <v>14-130</v>
          </cell>
          <cell r="B1556" t="str">
            <v>Providing and Fixing of looking glass of approved quality</v>
          </cell>
          <cell r="C1556" t="str">
            <v>Each</v>
          </cell>
          <cell r="D1556">
            <v>261.45</v>
          </cell>
          <cell r="E1556">
            <v>998.35</v>
          </cell>
          <cell r="F1556" t="str">
            <v>Each</v>
          </cell>
          <cell r="G1556">
            <v>261.45</v>
          </cell>
          <cell r="H1556">
            <v>998.35</v>
          </cell>
          <cell r="I1556" t="str">
            <v>14.7.9</v>
          </cell>
          <cell r="J1556">
            <v>0</v>
          </cell>
        </row>
        <row r="1557">
          <cell r="A1557" t="str">
            <v>14-131</v>
          </cell>
          <cell r="B1557" t="str">
            <v>Providing and Fixing of curtain ends (crystal) design.</v>
          </cell>
          <cell r="C1557" t="str">
            <v>Pair</v>
          </cell>
          <cell r="D1557">
            <v>64.739999999999995</v>
          </cell>
          <cell r="E1557">
            <v>307.74</v>
          </cell>
          <cell r="F1557" t="str">
            <v>Pair</v>
          </cell>
          <cell r="G1557">
            <v>64.739999999999995</v>
          </cell>
          <cell r="H1557">
            <v>307.74</v>
          </cell>
          <cell r="I1557" t="str">
            <v xml:space="preserve">14.4 , </v>
          </cell>
          <cell r="J1557">
            <v>0</v>
          </cell>
        </row>
        <row r="1558">
          <cell r="A1558" t="str">
            <v>14-132</v>
          </cell>
          <cell r="B1558" t="str">
            <v>Supply and Fixing of Bath sol (Best Quality)</v>
          </cell>
          <cell r="C1558" t="str">
            <v>Each</v>
          </cell>
          <cell r="D1558">
            <v>373.5</v>
          </cell>
          <cell r="E1558">
            <v>19206</v>
          </cell>
          <cell r="F1558" t="str">
            <v>Each</v>
          </cell>
          <cell r="G1558">
            <v>373.5</v>
          </cell>
          <cell r="H1558">
            <v>19206</v>
          </cell>
          <cell r="I1558" t="str">
            <v xml:space="preserve">14.4 , </v>
          </cell>
          <cell r="J1558">
            <v>0</v>
          </cell>
        </row>
        <row r="1559">
          <cell r="A1559" t="str">
            <v>14-133</v>
          </cell>
          <cell r="B1559" t="str">
            <v>Supply and Fixing of vast coupling with mixing rod &amp; cap (Golden) imported quality</v>
          </cell>
          <cell r="C1559" t="str">
            <v>Each</v>
          </cell>
          <cell r="D1559">
            <v>373.5</v>
          </cell>
          <cell r="E1559">
            <v>1163.25</v>
          </cell>
          <cell r="F1559" t="str">
            <v>Each</v>
          </cell>
          <cell r="G1559">
            <v>373.5</v>
          </cell>
          <cell r="H1559">
            <v>1163.25</v>
          </cell>
          <cell r="I1559" t="str">
            <v xml:space="preserve">14.4 , </v>
          </cell>
          <cell r="J1559">
            <v>0</v>
          </cell>
        </row>
        <row r="1560">
          <cell r="A1560" t="str">
            <v>14-134</v>
          </cell>
          <cell r="B1560" t="str">
            <v>Supply and Fixing of Tarpal</v>
          </cell>
          <cell r="C1560" t="str">
            <v>Sft</v>
          </cell>
          <cell r="D1560">
            <v>13.07</v>
          </cell>
          <cell r="E1560">
            <v>35.65</v>
          </cell>
          <cell r="F1560" t="str">
            <v>m2</v>
          </cell>
          <cell r="G1560">
            <v>140.66</v>
          </cell>
          <cell r="H1560">
            <v>383.56</v>
          </cell>
          <cell r="I1560" t="str">
            <v xml:space="preserve">14.4 , </v>
          </cell>
          <cell r="J1560">
            <v>0</v>
          </cell>
        </row>
        <row r="1561">
          <cell r="A1561" t="str">
            <v>14-135</v>
          </cell>
          <cell r="B1561" t="str">
            <v>Supply and Fixing of MS Pipe 2" dia</v>
          </cell>
          <cell r="C1561" t="str">
            <v>Rft</v>
          </cell>
          <cell r="D1561">
            <v>74.7</v>
          </cell>
          <cell r="E1561">
            <v>181.01</v>
          </cell>
          <cell r="F1561" t="str">
            <v>m</v>
          </cell>
          <cell r="G1561">
            <v>245.08</v>
          </cell>
          <cell r="H1561">
            <v>593.87</v>
          </cell>
          <cell r="I1561" t="str">
            <v xml:space="preserve">14.6.4 , </v>
          </cell>
          <cell r="J1561">
            <v>0</v>
          </cell>
        </row>
        <row r="1562">
          <cell r="A1562" t="str">
            <v>14-136</v>
          </cell>
          <cell r="B1562" t="str">
            <v>Supply and Fixing of steel sink heavy gauge double hole (6'x 1.5')</v>
          </cell>
          <cell r="C1562" t="str">
            <v>Each</v>
          </cell>
          <cell r="D1562">
            <v>373.5</v>
          </cell>
          <cell r="E1562">
            <v>14953.5</v>
          </cell>
          <cell r="F1562" t="str">
            <v>Each</v>
          </cell>
          <cell r="G1562">
            <v>373.5</v>
          </cell>
          <cell r="H1562">
            <v>14953.5</v>
          </cell>
          <cell r="I1562" t="str">
            <v>14.7.16</v>
          </cell>
          <cell r="J1562">
            <v>0</v>
          </cell>
        </row>
        <row r="1563">
          <cell r="A1563" t="str">
            <v>14-137</v>
          </cell>
          <cell r="B1563" t="str">
            <v>Supply &amp; fixing of Syphone for flush tanki (Best Quality)</v>
          </cell>
          <cell r="C1563" t="str">
            <v>Each</v>
          </cell>
          <cell r="D1563">
            <v>373.5</v>
          </cell>
          <cell r="E1563">
            <v>956.7</v>
          </cell>
          <cell r="F1563" t="str">
            <v>Each</v>
          </cell>
          <cell r="G1563">
            <v>373.5</v>
          </cell>
          <cell r="H1563">
            <v>956.7</v>
          </cell>
          <cell r="I1563" t="str">
            <v>14.7.3</v>
          </cell>
          <cell r="J1563">
            <v>0</v>
          </cell>
        </row>
        <row r="1564">
          <cell r="A1564" t="str">
            <v>14-138</v>
          </cell>
          <cell r="B1564" t="str">
            <v>Supply &amp; fixing of coiling Rose best quality</v>
          </cell>
          <cell r="C1564" t="str">
            <v>Each</v>
          </cell>
          <cell r="D1564">
            <v>149.4</v>
          </cell>
          <cell r="E1564">
            <v>787.28</v>
          </cell>
          <cell r="F1564" t="str">
            <v>Each</v>
          </cell>
          <cell r="G1564">
            <v>149.4</v>
          </cell>
          <cell r="H1564">
            <v>787.28</v>
          </cell>
          <cell r="I1564" t="str">
            <v xml:space="preserve">14.4 , </v>
          </cell>
          <cell r="J1564">
            <v>0</v>
          </cell>
        </row>
        <row r="1565">
          <cell r="A1565" t="str">
            <v>14-139</v>
          </cell>
          <cell r="B1565" t="str">
            <v>Providing and fixing of approved quality and manufacturer best design Fire Extinguisher including all fittings complete in all respects.</v>
          </cell>
          <cell r="C1565" t="str">
            <v>Each</v>
          </cell>
          <cell r="D1565">
            <v>298.8</v>
          </cell>
          <cell r="E1565">
            <v>15865.99</v>
          </cell>
          <cell r="F1565" t="str">
            <v>Each</v>
          </cell>
          <cell r="G1565">
            <v>298.8</v>
          </cell>
          <cell r="H1565">
            <v>15865.99</v>
          </cell>
          <cell r="I1565" t="str">
            <v>14.4, 14.5</v>
          </cell>
          <cell r="J1565">
            <v>0</v>
          </cell>
        </row>
        <row r="1566">
          <cell r="A1566" t="str">
            <v>14-140</v>
          </cell>
          <cell r="B1566" t="str">
            <v>Passenger Elevator/Lift Providing and fixing of Passenger Lift (Elevator) of approved manufacturer including all fittings complete in all respects .</v>
          </cell>
          <cell r="C1566" t="str">
            <v>Each</v>
          </cell>
          <cell r="D1566">
            <v>0</v>
          </cell>
          <cell r="E1566">
            <v>3521070</v>
          </cell>
          <cell r="F1566" t="str">
            <v>Each</v>
          </cell>
          <cell r="G1566">
            <v>0</v>
          </cell>
          <cell r="H1566">
            <v>3521070</v>
          </cell>
          <cell r="I1566" t="str">
            <v>14.4, 14.5</v>
          </cell>
          <cell r="J1566">
            <v>0</v>
          </cell>
        </row>
        <row r="1567">
          <cell r="A1567" t="str">
            <v>14-141-a</v>
          </cell>
          <cell r="B1567" t="str">
            <v>P/L approved quality UPVC pipes for water supply and gas supply i/c fitting, cutting, jointing, jointing material making holes in walls and filling the same with 1:4 CSM, excavation and back filling : 3" dia</v>
          </cell>
          <cell r="C1567" t="str">
            <v>Rft</v>
          </cell>
          <cell r="D1567">
            <v>95.9</v>
          </cell>
          <cell r="E1567">
            <v>338.38</v>
          </cell>
          <cell r="F1567" t="str">
            <v>m</v>
          </cell>
          <cell r="G1567">
            <v>314.62</v>
          </cell>
          <cell r="H1567">
            <v>1110.1600000000001</v>
          </cell>
          <cell r="I1567" t="str">
            <v xml:space="preserve">14.4 , </v>
          </cell>
          <cell r="J1567">
            <v>0</v>
          </cell>
        </row>
        <row r="1568">
          <cell r="A1568" t="str">
            <v>14-141-b</v>
          </cell>
          <cell r="B1568" t="str">
            <v>P/L approved quality UPVC pipes for water supply and gas supply i/c fitting, cutting, jointing, jointing material making holes in walls and filling the same with 1:4 CSM, excavation and back filling. : 4" dia</v>
          </cell>
          <cell r="C1568" t="str">
            <v>Rft</v>
          </cell>
          <cell r="D1568">
            <v>108.45</v>
          </cell>
          <cell r="E1568">
            <v>489.49</v>
          </cell>
          <cell r="F1568" t="str">
            <v>m</v>
          </cell>
          <cell r="G1568">
            <v>355.79</v>
          </cell>
          <cell r="H1568">
            <v>1605.93</v>
          </cell>
          <cell r="I1568" t="str">
            <v xml:space="preserve">14.4 , </v>
          </cell>
          <cell r="J1568">
            <v>0</v>
          </cell>
        </row>
        <row r="1569">
          <cell r="A1569" t="str">
            <v>14-142</v>
          </cell>
          <cell r="B1569" t="str">
            <v>Supplying and fixing, bath tub Complete with all acceries of approved quality / make.</v>
          </cell>
          <cell r="C1569" t="str">
            <v>Each</v>
          </cell>
          <cell r="D1569">
            <v>1898.63</v>
          </cell>
          <cell r="E1569">
            <v>16660.88</v>
          </cell>
          <cell r="F1569" t="str">
            <v>Each</v>
          </cell>
          <cell r="G1569">
            <v>1898.63</v>
          </cell>
          <cell r="H1569">
            <v>16660.88</v>
          </cell>
          <cell r="I1569" t="str">
            <v>14.7.17</v>
          </cell>
          <cell r="J1569">
            <v>0</v>
          </cell>
        </row>
        <row r="1570">
          <cell r="A1570" t="str">
            <v>14-143</v>
          </cell>
          <cell r="B1570" t="str">
            <v>Providing and fixing 2" dia PVC gravel feed pipe including Sanitary seal to min. 20ft depth from top level of tube well, complete in all respects.</v>
          </cell>
          <cell r="C1570" t="str">
            <v>Job</v>
          </cell>
          <cell r="D1570">
            <v>0</v>
          </cell>
          <cell r="E1570">
            <v>46170</v>
          </cell>
          <cell r="F1570" t="str">
            <v>Job</v>
          </cell>
          <cell r="G1570">
            <v>0</v>
          </cell>
          <cell r="H1570">
            <v>46170</v>
          </cell>
          <cell r="I1570" t="str">
            <v xml:space="preserve">14.4 , </v>
          </cell>
          <cell r="J1570">
            <v>0</v>
          </cell>
        </row>
        <row r="1571">
          <cell r="A1571" t="str">
            <v>14-144-a</v>
          </cell>
          <cell r="B1571" t="str">
            <v>Supplying and Fixing UPVC soil waste and vent pipe class B : 6" dia</v>
          </cell>
          <cell r="C1571" t="str">
            <v>Rft</v>
          </cell>
          <cell r="D1571">
            <v>52.91</v>
          </cell>
          <cell r="E1571">
            <v>1000.61</v>
          </cell>
          <cell r="F1571" t="str">
            <v>m</v>
          </cell>
          <cell r="G1571">
            <v>173.6</v>
          </cell>
          <cell r="H1571">
            <v>3282.85</v>
          </cell>
          <cell r="I1571" t="str">
            <v xml:space="preserve">14.4 , </v>
          </cell>
          <cell r="J1571">
            <v>0</v>
          </cell>
        </row>
        <row r="1572">
          <cell r="A1572" t="str">
            <v>14-144-b</v>
          </cell>
          <cell r="B1572" t="str">
            <v>Supplying and Fixing UPVC soil waste and vent pipe class B : 4" dia</v>
          </cell>
          <cell r="C1572" t="str">
            <v>Rft</v>
          </cell>
          <cell r="D1572">
            <v>42.33</v>
          </cell>
          <cell r="E1572">
            <v>547.77</v>
          </cell>
          <cell r="F1572" t="str">
            <v>m</v>
          </cell>
          <cell r="G1572">
            <v>138.88</v>
          </cell>
          <cell r="H1572">
            <v>1797.15</v>
          </cell>
          <cell r="I1572" t="str">
            <v xml:space="preserve">14.4 , </v>
          </cell>
          <cell r="J1572">
            <v>0</v>
          </cell>
        </row>
        <row r="1573">
          <cell r="A1573" t="str">
            <v>14-144-c</v>
          </cell>
          <cell r="B1573" t="str">
            <v>Supplying and Fixing UPVC soil waste and vent pipe class B : 3" dia</v>
          </cell>
          <cell r="C1573" t="str">
            <v>Rft</v>
          </cell>
          <cell r="D1573">
            <v>42.33</v>
          </cell>
          <cell r="E1573">
            <v>398.33</v>
          </cell>
          <cell r="F1573" t="str">
            <v>m</v>
          </cell>
          <cell r="G1573">
            <v>138.88</v>
          </cell>
          <cell r="H1573">
            <v>1306.8399999999999</v>
          </cell>
          <cell r="I1573" t="str">
            <v xml:space="preserve">14.4 , </v>
          </cell>
          <cell r="J1573">
            <v>0</v>
          </cell>
        </row>
        <row r="1574">
          <cell r="A1574" t="str">
            <v>14-144-d</v>
          </cell>
          <cell r="B1574"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2" dia</v>
          </cell>
          <cell r="C1574" t="str">
            <v>Rft</v>
          </cell>
          <cell r="D1574">
            <v>31.75</v>
          </cell>
          <cell r="E1574">
            <v>249.23</v>
          </cell>
          <cell r="F1574" t="str">
            <v>m</v>
          </cell>
          <cell r="G1574">
            <v>104.16</v>
          </cell>
          <cell r="H1574">
            <v>817.69</v>
          </cell>
          <cell r="I1574" t="str">
            <v xml:space="preserve">14.4 , </v>
          </cell>
          <cell r="J1574">
            <v>0</v>
          </cell>
        </row>
        <row r="1575">
          <cell r="A1575" t="str">
            <v>14-144-e</v>
          </cell>
          <cell r="B1575" t="str">
            <v>uPVC Soil, Waste and vent pipes conforming to ISO:3633 type "B" or BS-4514/5255 class "A" ,including imported rubber ring/solvent cement fittings, jointing, cutting, and breaking concrete/masonry and then making it good, applying painting, cleaning and testing etc. complete in all respects.(for sanitary drainage) : 1-1/2" dia</v>
          </cell>
          <cell r="C1575" t="str">
            <v>Rft</v>
          </cell>
          <cell r="D1575">
            <v>31.75</v>
          </cell>
          <cell r="E1575">
            <v>177.55</v>
          </cell>
          <cell r="F1575" t="str">
            <v>m</v>
          </cell>
          <cell r="G1575">
            <v>104.16</v>
          </cell>
          <cell r="H1575">
            <v>582.5</v>
          </cell>
          <cell r="I1575" t="str">
            <v xml:space="preserve">14.4 , </v>
          </cell>
          <cell r="J1575">
            <v>0</v>
          </cell>
        </row>
        <row r="1576">
          <cell r="A1576" t="str">
            <v>14-145-a</v>
          </cell>
          <cell r="B1576" t="str">
            <v>Providing and fixing Fire Extinguisher of approved quality and manufacturer best design including all fittings complete in all respects. : 6kg</v>
          </cell>
          <cell r="C1576" t="str">
            <v>Each</v>
          </cell>
          <cell r="D1576">
            <v>373.5</v>
          </cell>
          <cell r="E1576">
            <v>8271</v>
          </cell>
          <cell r="F1576" t="str">
            <v>Each</v>
          </cell>
          <cell r="G1576">
            <v>373.5</v>
          </cell>
          <cell r="H1576">
            <v>8271</v>
          </cell>
          <cell r="I1576" t="str">
            <v>14.4, 14.5</v>
          </cell>
          <cell r="J1576">
            <v>0</v>
          </cell>
        </row>
        <row r="1577">
          <cell r="A1577" t="str">
            <v>14-145-b</v>
          </cell>
          <cell r="B1577" t="str">
            <v>Providing and fixing Fire Extinguisher of approved quality and manufacturer best design including all fittings complete in all respects. : 2kg</v>
          </cell>
          <cell r="C1577" t="str">
            <v>Each</v>
          </cell>
          <cell r="D1577">
            <v>373.5</v>
          </cell>
          <cell r="E1577">
            <v>5233.5</v>
          </cell>
          <cell r="F1577" t="str">
            <v>Each</v>
          </cell>
          <cell r="G1577">
            <v>373.5</v>
          </cell>
          <cell r="H1577">
            <v>5233.5</v>
          </cell>
          <cell r="I1577" t="str">
            <v>14.4, 14.5</v>
          </cell>
          <cell r="J1577">
            <v>0</v>
          </cell>
        </row>
        <row r="1578">
          <cell r="A1578" t="str">
            <v>14-146</v>
          </cell>
          <cell r="B1578" t="str">
            <v>Fire Hose cabinet with 30 meter Hose Reel and Nozzle Complete with accessories</v>
          </cell>
          <cell r="C1578" t="str">
            <v>Each</v>
          </cell>
          <cell r="D1578">
            <v>373.5</v>
          </cell>
          <cell r="E1578">
            <v>61123.5</v>
          </cell>
          <cell r="F1578" t="str">
            <v>Each</v>
          </cell>
          <cell r="G1578">
            <v>373.5</v>
          </cell>
          <cell r="H1578">
            <v>61123.5</v>
          </cell>
          <cell r="I1578" t="str">
            <v>14.4, 14.5</v>
          </cell>
          <cell r="J1578">
            <v>0</v>
          </cell>
        </row>
        <row r="1579">
          <cell r="A1579" t="str">
            <v>14-147</v>
          </cell>
          <cell r="B1579" t="str">
            <v>Providing &amp; Fixing of uPVC Floor Drain of dia 5" with P-Trap of approved quality with M.S Grating of 5 Inches dia hole with minimum outlet of drain should be 3 Inches complete in all respect.</v>
          </cell>
          <cell r="C1579" t="str">
            <v>Job</v>
          </cell>
          <cell r="D1579">
            <v>575.80999999999995</v>
          </cell>
          <cell r="E1579">
            <v>4358.2</v>
          </cell>
          <cell r="F1579" t="str">
            <v>Job</v>
          </cell>
          <cell r="G1579">
            <v>575.80999999999995</v>
          </cell>
          <cell r="H1579">
            <v>4358.21</v>
          </cell>
          <cell r="I1579" t="str">
            <v xml:space="preserve">14.4 , </v>
          </cell>
          <cell r="J1579">
            <v>0</v>
          </cell>
        </row>
        <row r="1580">
          <cell r="A1580" t="str">
            <v>14-148</v>
          </cell>
          <cell r="B1580" t="str">
            <v>Providing and Fixing Electrically Operated drinking water cooler of 100 gallons storage capacity with DX COIL based on R134,compressor and air-cooled condenser with storage tank of S/S 314 with TAPS including TRIPP LET FILTER complete in all respects</v>
          </cell>
          <cell r="C1580" t="str">
            <v>Each</v>
          </cell>
          <cell r="D1580">
            <v>0</v>
          </cell>
          <cell r="E1580">
            <v>157950</v>
          </cell>
          <cell r="F1580" t="str">
            <v>Each</v>
          </cell>
          <cell r="G1580">
            <v>0</v>
          </cell>
          <cell r="H1580">
            <v>157950</v>
          </cell>
          <cell r="I1580" t="str">
            <v>14.4, 14.5</v>
          </cell>
          <cell r="J1580">
            <v>0</v>
          </cell>
        </row>
        <row r="1581">
          <cell r="A1581" t="str">
            <v>14-149</v>
          </cell>
          <cell r="B1581" t="str">
            <v>Providing and fixing of RCC pipe for power cable, including excavation, sand bedding, back-filling, accessories, manholes, etc. in the followinq sizes: 150 mm dia</v>
          </cell>
          <cell r="C1581" t="str">
            <v>Each</v>
          </cell>
          <cell r="D1581">
            <v>230.14</v>
          </cell>
          <cell r="E1581">
            <v>1020.52</v>
          </cell>
          <cell r="F1581" t="str">
            <v>Each</v>
          </cell>
          <cell r="G1581">
            <v>230.14</v>
          </cell>
          <cell r="H1581">
            <v>1020.52</v>
          </cell>
          <cell r="I1581" t="str">
            <v xml:space="preserve">14.4 , </v>
          </cell>
          <cell r="J1581">
            <v>0</v>
          </cell>
        </row>
        <row r="1582">
          <cell r="A1582" t="str">
            <v>14-14-a</v>
          </cell>
          <cell r="B1582" t="str">
            <v>Providing and Fixing glazed earthenware soap dish complete: White</v>
          </cell>
          <cell r="C1582" t="str">
            <v>Each</v>
          </cell>
          <cell r="D1582">
            <v>104.58</v>
          </cell>
          <cell r="E1582">
            <v>512.21</v>
          </cell>
          <cell r="F1582" t="str">
            <v>Each</v>
          </cell>
          <cell r="G1582">
            <v>104.58</v>
          </cell>
          <cell r="H1582">
            <v>512.21</v>
          </cell>
          <cell r="I1582" t="str">
            <v xml:space="preserve">14.4 , </v>
          </cell>
          <cell r="J1582">
            <v>0</v>
          </cell>
        </row>
        <row r="1583">
          <cell r="A1583" t="str">
            <v>14-14-b</v>
          </cell>
          <cell r="B1583" t="str">
            <v>Providing and fixing glazed earthenware soap dish complete: Coloured</v>
          </cell>
          <cell r="C1583" t="str">
            <v>Each</v>
          </cell>
          <cell r="D1583">
            <v>104.58</v>
          </cell>
          <cell r="E1583">
            <v>523.15</v>
          </cell>
          <cell r="F1583" t="str">
            <v>Each</v>
          </cell>
          <cell r="G1583">
            <v>104.58</v>
          </cell>
          <cell r="H1583">
            <v>523.15</v>
          </cell>
          <cell r="I1583" t="str">
            <v xml:space="preserve">14.4 , </v>
          </cell>
          <cell r="J1583">
            <v>0</v>
          </cell>
        </row>
        <row r="1584">
          <cell r="A1584" t="str">
            <v>14-15</v>
          </cell>
          <cell r="B1584" t="str">
            <v>Providing and Fixing CP (chromium plated) toilet paper holder complete</v>
          </cell>
          <cell r="C1584" t="str">
            <v>Each</v>
          </cell>
          <cell r="D1584">
            <v>104.58</v>
          </cell>
          <cell r="E1584">
            <v>802.84</v>
          </cell>
          <cell r="F1584" t="str">
            <v>Each</v>
          </cell>
          <cell r="G1584">
            <v>104.58</v>
          </cell>
          <cell r="H1584">
            <v>802.84</v>
          </cell>
          <cell r="I1584" t="str">
            <v xml:space="preserve">14.4 , </v>
          </cell>
          <cell r="J1584">
            <v>0</v>
          </cell>
        </row>
        <row r="1585">
          <cell r="A1585" t="str">
            <v>14-150</v>
          </cell>
          <cell r="B1585" t="str">
            <v>Supply and fixing 25mm dia baker rod in expansion joint</v>
          </cell>
          <cell r="C1585" t="str">
            <v>Rft</v>
          </cell>
          <cell r="D1585">
            <v>74.7</v>
          </cell>
          <cell r="E1585">
            <v>141.52000000000001</v>
          </cell>
          <cell r="F1585" t="str">
            <v>m</v>
          </cell>
          <cell r="G1585">
            <v>245.08</v>
          </cell>
          <cell r="H1585">
            <v>464.32</v>
          </cell>
          <cell r="I1585" t="str">
            <v>14.4, 14.5</v>
          </cell>
          <cell r="J1585">
            <v>0</v>
          </cell>
        </row>
        <row r="1586">
          <cell r="A1586" t="str">
            <v>14-151</v>
          </cell>
          <cell r="B1586" t="str">
            <v>Providing and applying polysulphide sealant of and colour in expansion joint</v>
          </cell>
          <cell r="C1586" t="str">
            <v>Rft</v>
          </cell>
          <cell r="D1586">
            <v>14.94</v>
          </cell>
          <cell r="E1586">
            <v>39.24</v>
          </cell>
          <cell r="F1586" t="str">
            <v>m</v>
          </cell>
          <cell r="G1586">
            <v>49.02</v>
          </cell>
          <cell r="H1586">
            <v>128.74</v>
          </cell>
          <cell r="I1586" t="str">
            <v xml:space="preserve">14.4 , </v>
          </cell>
          <cell r="J1586">
            <v>0</v>
          </cell>
        </row>
        <row r="1587">
          <cell r="A1587" t="str">
            <v>14-152</v>
          </cell>
          <cell r="B1587" t="str">
            <v>Supply and Fixing of NES-GAS Electric Water Cooler 45 Gallons (Local)</v>
          </cell>
          <cell r="C1587" t="str">
            <v>Each</v>
          </cell>
          <cell r="D1587">
            <v>0</v>
          </cell>
          <cell r="E1587">
            <v>38880</v>
          </cell>
          <cell r="F1587" t="str">
            <v>Each</v>
          </cell>
          <cell r="G1587">
            <v>0</v>
          </cell>
          <cell r="H1587">
            <v>38880</v>
          </cell>
          <cell r="I1587" t="str">
            <v xml:space="preserve">14.4 , </v>
          </cell>
          <cell r="J1587">
            <v>0</v>
          </cell>
        </row>
        <row r="1588">
          <cell r="A1588" t="str">
            <v>14-153-a</v>
          </cell>
          <cell r="B1588" t="str">
            <v>Providing and fixing of tempered glass of approved quality and color including all flitting complete in all respects a) 5 mm Thick</v>
          </cell>
          <cell r="C1588" t="str">
            <v>Sft</v>
          </cell>
          <cell r="D1588">
            <v>202.31</v>
          </cell>
          <cell r="E1588">
            <v>393.78</v>
          </cell>
          <cell r="F1588" t="str">
            <v>m2</v>
          </cell>
          <cell r="G1588">
            <v>2176.88</v>
          </cell>
          <cell r="H1588">
            <v>4237.04</v>
          </cell>
          <cell r="I1588" t="str">
            <v xml:space="preserve">14.4 , </v>
          </cell>
          <cell r="J1588">
            <v>0</v>
          </cell>
        </row>
        <row r="1589">
          <cell r="A1589" t="str">
            <v>14-153-b</v>
          </cell>
          <cell r="B1589" t="str">
            <v>Providing and fixing of tempered glass of approved quality and color including all fiitting complete in all respects b) 8 mm Thick</v>
          </cell>
          <cell r="C1589" t="str">
            <v>Sft</v>
          </cell>
          <cell r="D1589">
            <v>202.31</v>
          </cell>
          <cell r="E1589">
            <v>517.4</v>
          </cell>
          <cell r="F1589" t="str">
            <v>m2</v>
          </cell>
          <cell r="G1589">
            <v>2176.88</v>
          </cell>
          <cell r="H1589">
            <v>5567.25</v>
          </cell>
          <cell r="I1589" t="str">
            <v xml:space="preserve">14.4 , </v>
          </cell>
          <cell r="J1589">
            <v>0</v>
          </cell>
        </row>
        <row r="1590">
          <cell r="A1590" t="str">
            <v>14-153-c</v>
          </cell>
          <cell r="B1590" t="str">
            <v>Providing and fixing of tempered glass of approved quality and color including all fiitting complete in all respects c) 12mm Thick</v>
          </cell>
          <cell r="C1590" t="str">
            <v>Sft</v>
          </cell>
          <cell r="D1590">
            <v>202.31</v>
          </cell>
          <cell r="E1590">
            <v>665.03</v>
          </cell>
          <cell r="F1590" t="str">
            <v>m2</v>
          </cell>
          <cell r="G1590">
            <v>2176.88</v>
          </cell>
          <cell r="H1590">
            <v>7155.67</v>
          </cell>
          <cell r="I1590" t="str">
            <v xml:space="preserve">14.4 , </v>
          </cell>
          <cell r="J1590">
            <v>0</v>
          </cell>
        </row>
        <row r="1591">
          <cell r="A1591" t="str">
            <v>14-154</v>
          </cell>
          <cell r="B1591" t="str">
            <v>Supply and Installation of G.I. water pipes conforming to BS-1387 (1985), Medium Grade, I/c all fittings, wraping polythene tape, giving anticorrosion treatment, applying protective painting, making holes in concrete or masonry and then repairing holes, flushing, disinfecting, testing and commissioning etc. of the following diameters. 2" dia</v>
          </cell>
          <cell r="C1591" t="str">
            <v>Rft</v>
          </cell>
          <cell r="D1591">
            <v>575.80999999999995</v>
          </cell>
          <cell r="E1591">
            <v>1088.33</v>
          </cell>
          <cell r="F1591" t="str">
            <v>m</v>
          </cell>
          <cell r="G1591">
            <v>1889.15</v>
          </cell>
          <cell r="H1591">
            <v>3570.63</v>
          </cell>
          <cell r="I1591" t="str">
            <v xml:space="preserve">14.6.2, </v>
          </cell>
          <cell r="J1591">
            <v>0</v>
          </cell>
        </row>
        <row r="1592">
          <cell r="A1592" t="str">
            <v>14-155</v>
          </cell>
          <cell r="B1592" t="str">
            <v>Galvanised MS ladder rings 3/4" dia inside and outside water tanks; Each rung of 12" width, 6" projected outside the wall and 6" embeded in RCC on both ends; including all necessary works for complete installation.</v>
          </cell>
          <cell r="C1592" t="str">
            <v>kg</v>
          </cell>
          <cell r="D1592">
            <v>184.26</v>
          </cell>
          <cell r="E1592">
            <v>317.91000000000003</v>
          </cell>
          <cell r="F1592" t="str">
            <v>kg</v>
          </cell>
          <cell r="G1592">
            <v>184.26</v>
          </cell>
          <cell r="H1592">
            <v>317.91000000000003</v>
          </cell>
          <cell r="I1592" t="str">
            <v xml:space="preserve">14.4 , </v>
          </cell>
          <cell r="J1592">
            <v>0</v>
          </cell>
        </row>
        <row r="1593">
          <cell r="A1593" t="str">
            <v>14-156</v>
          </cell>
          <cell r="B1593" t="str">
            <v>Bitumen coated cast Iron grating cover with frame conforming to BS-497, on catchpits, including all fittings for complete installation. 24"x24" (70 KG)</v>
          </cell>
          <cell r="C1593" t="str">
            <v>Each</v>
          </cell>
          <cell r="D1593">
            <v>230.32</v>
          </cell>
          <cell r="E1593">
            <v>4724.49</v>
          </cell>
          <cell r="F1593" t="str">
            <v>Each</v>
          </cell>
          <cell r="G1593">
            <v>230.32</v>
          </cell>
          <cell r="H1593">
            <v>4724.49</v>
          </cell>
          <cell r="I1593" t="str">
            <v xml:space="preserve">14.4 , </v>
          </cell>
          <cell r="J1593">
            <v>0</v>
          </cell>
        </row>
        <row r="1594">
          <cell r="A1594" t="str">
            <v>14-157</v>
          </cell>
          <cell r="B1594" t="str">
            <v>P-Trap (uPVC) for squatting type WC.</v>
          </cell>
          <cell r="C1594" t="str">
            <v>Each</v>
          </cell>
          <cell r="D1594">
            <v>207.29</v>
          </cell>
          <cell r="E1594">
            <v>1050.01</v>
          </cell>
          <cell r="F1594" t="str">
            <v>Each</v>
          </cell>
          <cell r="G1594">
            <v>207.29</v>
          </cell>
          <cell r="H1594">
            <v>1050.01</v>
          </cell>
          <cell r="I1594" t="str">
            <v xml:space="preserve">14.6.3 , </v>
          </cell>
          <cell r="J1594">
            <v>0</v>
          </cell>
        </row>
        <row r="1595">
          <cell r="A1595" t="str">
            <v>14-158</v>
          </cell>
          <cell r="B1595" t="str">
            <v>Grab bar (ROCA make) with W.C of special person's toilet including all fittings with complete installation.</v>
          </cell>
          <cell r="C1595" t="str">
            <v>No</v>
          </cell>
          <cell r="D1595">
            <v>448.2</v>
          </cell>
          <cell r="E1595">
            <v>2363.04</v>
          </cell>
          <cell r="F1595" t="str">
            <v>No</v>
          </cell>
          <cell r="G1595">
            <v>448.2</v>
          </cell>
          <cell r="H1595">
            <v>2363.04</v>
          </cell>
          <cell r="I1595" t="str">
            <v xml:space="preserve">14.4 , </v>
          </cell>
          <cell r="J1595">
            <v>0</v>
          </cell>
        </row>
        <row r="1596">
          <cell r="A1596" t="str">
            <v>14-159</v>
          </cell>
          <cell r="B1596" t="str">
            <v>Undercounter Vanity type wash hand basin of approved make, colour, size, shape and quality, including jointing and sealing material, etc. with all accessories for complete installation.</v>
          </cell>
          <cell r="C1596" t="str">
            <v>Each</v>
          </cell>
          <cell r="D1596">
            <v>522.9</v>
          </cell>
          <cell r="E1596">
            <v>8066.83</v>
          </cell>
          <cell r="F1596" t="str">
            <v>Each</v>
          </cell>
          <cell r="G1596">
            <v>522.9</v>
          </cell>
          <cell r="H1596">
            <v>8066.83</v>
          </cell>
          <cell r="I1596" t="str">
            <v>14.7.4</v>
          </cell>
          <cell r="J1596">
            <v>0</v>
          </cell>
        </row>
        <row r="1597">
          <cell r="A1597" t="str">
            <v>14-160-a</v>
          </cell>
          <cell r="B1597" t="str">
            <v>Supply and installation of Electric Water Heaters522of following capacity, including check valve at inlet and all accessories for complete installation. 10 Gallons</v>
          </cell>
          <cell r="C1597" t="str">
            <v>Each</v>
          </cell>
          <cell r="D1597">
            <v>224.1</v>
          </cell>
          <cell r="E1597">
            <v>16626.599999999999</v>
          </cell>
          <cell r="F1597" t="str">
            <v>Each</v>
          </cell>
          <cell r="G1597">
            <v>224.1</v>
          </cell>
          <cell r="H1597">
            <v>16626.599999999999</v>
          </cell>
          <cell r="I1597" t="str">
            <v xml:space="preserve">14.4 , </v>
          </cell>
          <cell r="J1597">
            <v>0</v>
          </cell>
        </row>
        <row r="1598">
          <cell r="A1598" t="str">
            <v>14-160-b</v>
          </cell>
          <cell r="B1598" t="str">
            <v>Electric water coolers of 40 gallons capacityincluding inlet and outlet connections, gate valve on inlet, electric connection upto power socket, and all other accessories for complete installation.</v>
          </cell>
          <cell r="C1598" t="str">
            <v>Each</v>
          </cell>
          <cell r="D1598">
            <v>121.39</v>
          </cell>
          <cell r="E1598">
            <v>39001.39</v>
          </cell>
          <cell r="F1598" t="str">
            <v>Each</v>
          </cell>
          <cell r="G1598">
            <v>121.39</v>
          </cell>
          <cell r="H1598">
            <v>39001.39</v>
          </cell>
          <cell r="I1598" t="str">
            <v xml:space="preserve">14.4 , </v>
          </cell>
          <cell r="J1598">
            <v>0</v>
          </cell>
        </row>
        <row r="1599">
          <cell r="A1599" t="str">
            <v>14-161</v>
          </cell>
          <cell r="B1599" t="str">
            <v>Triple water filter (10") including inlet and outlet522connections, power supply, and all accessories for complete installation.</v>
          </cell>
          <cell r="C1599" t="str">
            <v>Each</v>
          </cell>
          <cell r="D1599">
            <v>224.1</v>
          </cell>
          <cell r="E1599">
            <v>8752.7900000000009</v>
          </cell>
          <cell r="F1599" t="str">
            <v>Each</v>
          </cell>
          <cell r="G1599">
            <v>224.1</v>
          </cell>
          <cell r="H1599">
            <v>8752.7900000000009</v>
          </cell>
          <cell r="I1599" t="str">
            <v xml:space="preserve">14.4 , </v>
          </cell>
          <cell r="J1599">
            <v>0</v>
          </cell>
        </row>
        <row r="1600">
          <cell r="A1600" t="str">
            <v>14-162-a</v>
          </cell>
          <cell r="B1600"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(a)    1 inch</v>
          </cell>
          <cell r="C1600" t="str">
            <v>Rft</v>
          </cell>
          <cell r="D1600">
            <v>189.86</v>
          </cell>
          <cell r="E1600">
            <v>442.99</v>
          </cell>
          <cell r="F1600" t="str">
            <v>m</v>
          </cell>
          <cell r="G1600">
            <v>622.91</v>
          </cell>
          <cell r="H1600">
            <v>1453.37</v>
          </cell>
          <cell r="I1600" t="str">
            <v xml:space="preserve">14.6.2, </v>
          </cell>
          <cell r="J1600">
            <v>0</v>
          </cell>
        </row>
        <row r="1601">
          <cell r="A1601" t="str">
            <v>14-162-b</v>
          </cell>
          <cell r="B1601"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(b) 1-1/4 inch</v>
          </cell>
          <cell r="C1601" t="str">
            <v>Rft</v>
          </cell>
          <cell r="D1601">
            <v>189.86</v>
          </cell>
          <cell r="E1601">
            <v>515.26</v>
          </cell>
          <cell r="F1601" t="str">
            <v>m</v>
          </cell>
          <cell r="G1601">
            <v>622.91</v>
          </cell>
          <cell r="H1601">
            <v>1690.47</v>
          </cell>
          <cell r="I1601" t="str">
            <v xml:space="preserve">14.6.2, </v>
          </cell>
          <cell r="J1601">
            <v>0</v>
          </cell>
        </row>
        <row r="1602">
          <cell r="A1602" t="str">
            <v>14-162-c</v>
          </cell>
          <cell r="B1602" t="str">
            <v>G.I. water pipes (cold and hot water, in ducts &amp; in522exposed condition) Conforming to BS-1387(1985), Medium Grade, I/c all fittings, wraping glasswool thermal insulation with aluminium vapour barrier, making holes in concrete or masonry and then repairing holes, supports and hangers etc. of approved make of the following diameters, complete in all respects: (c)    1-1/2 inch</v>
          </cell>
          <cell r="C1602" t="str">
            <v>Rft</v>
          </cell>
          <cell r="D1602">
            <v>189.86</v>
          </cell>
          <cell r="E1602">
            <v>557.4</v>
          </cell>
          <cell r="F1602" t="str">
            <v>m</v>
          </cell>
          <cell r="G1602">
            <v>622.91</v>
          </cell>
          <cell r="H1602">
            <v>1828.73</v>
          </cell>
          <cell r="I1602" t="str">
            <v xml:space="preserve">14.6.2, </v>
          </cell>
          <cell r="J1602">
            <v>0</v>
          </cell>
        </row>
        <row r="1603">
          <cell r="A1603" t="str">
            <v>14-163-a</v>
          </cell>
          <cell r="B1603"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3/4" (20 mm) Nominal Pipe Size (NPS)</v>
          </cell>
          <cell r="C1603" t="str">
            <v>Rft</v>
          </cell>
          <cell r="D1603">
            <v>19.399999999999999</v>
          </cell>
          <cell r="E1603">
            <v>184.53</v>
          </cell>
          <cell r="F1603" t="str">
            <v>m</v>
          </cell>
          <cell r="G1603">
            <v>63.66</v>
          </cell>
          <cell r="H1603">
            <v>605.4</v>
          </cell>
          <cell r="I1603" t="str">
            <v xml:space="preserve">14.6.2, </v>
          </cell>
          <cell r="J1603">
            <v>0</v>
          </cell>
        </row>
        <row r="1604">
          <cell r="A1604" t="str">
            <v>14-163-b</v>
          </cell>
          <cell r="B1604"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 ( 25 mm) Nominal Pipe Size (NPS)</v>
          </cell>
          <cell r="C1604" t="str">
            <v>Rft</v>
          </cell>
          <cell r="D1604">
            <v>19.399999999999999</v>
          </cell>
          <cell r="E1604">
            <v>269.69</v>
          </cell>
          <cell r="F1604" t="str">
            <v>m</v>
          </cell>
          <cell r="G1604">
            <v>63.66</v>
          </cell>
          <cell r="H1604">
            <v>884.79</v>
          </cell>
          <cell r="I1604" t="str">
            <v xml:space="preserve">14.6.2, </v>
          </cell>
          <cell r="J1604">
            <v>0</v>
          </cell>
        </row>
        <row r="1605">
          <cell r="A1605" t="str">
            <v>14-163-c</v>
          </cell>
          <cell r="B1605"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1W ( 32 mm) Nominal Pipe Size (NPS)</v>
          </cell>
          <cell r="C1605" t="str">
            <v>Rft</v>
          </cell>
          <cell r="D1605">
            <v>21.56</v>
          </cell>
          <cell r="E1605">
            <v>343.46</v>
          </cell>
          <cell r="F1605" t="str">
            <v>m</v>
          </cell>
          <cell r="G1605">
            <v>70.73</v>
          </cell>
          <cell r="H1605">
            <v>1126.8499999999999</v>
          </cell>
          <cell r="I1605" t="str">
            <v xml:space="preserve">14.6.2, </v>
          </cell>
          <cell r="J1605">
            <v>0</v>
          </cell>
        </row>
        <row r="1606">
          <cell r="A1606" t="str">
            <v>14-163-d</v>
          </cell>
          <cell r="B1606" t="str">
            <v>G.I. water pipes (in burried conditions)522conforming to BS-1387, Medium Grade, I/c allfittings, wraping polythene tape, giving anticorrosion treatment, applying protective painting, making holes in concrete or masonry and then repairing holes, flushing, disinfecting, testing and commissioning etc. of approved make, of the following diameters,complete in all respects. 'm" (40 mm) Nominal Pipe Size (NPS)</v>
          </cell>
          <cell r="C1606" t="str">
            <v>Rft</v>
          </cell>
          <cell r="D1606">
            <v>22.3</v>
          </cell>
          <cell r="E1606">
            <v>384.65</v>
          </cell>
          <cell r="F1606" t="str">
            <v>m</v>
          </cell>
          <cell r="G1606">
            <v>73.180000000000007</v>
          </cell>
          <cell r="H1606">
            <v>1261.98</v>
          </cell>
          <cell r="I1606" t="str">
            <v xml:space="preserve">14.6.2, </v>
          </cell>
          <cell r="J1606">
            <v>0</v>
          </cell>
        </row>
        <row r="1607">
          <cell r="A1607" t="str">
            <v>14-164</v>
          </cell>
          <cell r="B1607" t="str">
            <v>uPVC Multi Floor Trap (110x75mm) including522strainer; supports; making required number of connections; breaking concrete or masonry work &amp; then making it good; etc.</v>
          </cell>
          <cell r="C1607" t="str">
            <v>Each</v>
          </cell>
          <cell r="D1607">
            <v>379.73</v>
          </cell>
          <cell r="E1607">
            <v>1886.32</v>
          </cell>
          <cell r="F1607" t="str">
            <v>Each</v>
          </cell>
          <cell r="G1607">
            <v>379.73</v>
          </cell>
          <cell r="H1607">
            <v>1886.32</v>
          </cell>
          <cell r="I1607" t="str">
            <v xml:space="preserve">14.6.3 , </v>
          </cell>
          <cell r="J1607">
            <v>0</v>
          </cell>
        </row>
        <row r="1608">
          <cell r="A1608" t="str">
            <v>14-165-a</v>
          </cell>
          <cell r="B1608" t="str">
            <v>uPVC floor Cleanout including 2 No. 45o elbowstransition pipe, SS screwed plug/cover assembly jointed air-tight with pipe, breaking concrete or masonry work &amp; then making it good, etc. complete in all respects. (i) 3" dia</v>
          </cell>
          <cell r="C1608" t="str">
            <v>Each</v>
          </cell>
          <cell r="D1608">
            <v>379.73</v>
          </cell>
          <cell r="E1608">
            <v>1419.77</v>
          </cell>
          <cell r="F1608" t="str">
            <v>Each</v>
          </cell>
          <cell r="G1608">
            <v>379.73</v>
          </cell>
          <cell r="H1608">
            <v>1419.77</v>
          </cell>
          <cell r="I1608" t="str">
            <v xml:space="preserve">14.6.3 , </v>
          </cell>
          <cell r="J1608">
            <v>0</v>
          </cell>
        </row>
        <row r="1609">
          <cell r="A1609" t="str">
            <v>14-165-b</v>
          </cell>
          <cell r="B1609" t="str">
            <v>uPVC floor Cleanout including 2 No. 45o elbowstransition pipe, SS screwed plug/cover assembly jointed air-tight with pipe, breaking concrete or masonry work &amp; then making it good, etc. complete in all respects. (ii) 4" dia</v>
          </cell>
          <cell r="C1609" t="str">
            <v>Each</v>
          </cell>
          <cell r="D1609">
            <v>379.73</v>
          </cell>
          <cell r="E1609">
            <v>2215.59</v>
          </cell>
          <cell r="F1609" t="str">
            <v>Each</v>
          </cell>
          <cell r="G1609">
            <v>379.73</v>
          </cell>
          <cell r="H1609">
            <v>2215.59</v>
          </cell>
          <cell r="I1609" t="str">
            <v xml:space="preserve">14.6.3 , </v>
          </cell>
          <cell r="J1609">
            <v>0</v>
          </cell>
        </row>
        <row r="1610">
          <cell r="A1610" t="str">
            <v>14-166</v>
          </cell>
          <cell r="B1610" t="str">
            <v>Supply &amp; installation of cast iron roof drain, including strainer, flashing material, and all accessories for complete installation, as per specifications. 4 inches dia</v>
          </cell>
          <cell r="C1610" t="str">
            <v>Rft</v>
          </cell>
          <cell r="D1610">
            <v>138.19999999999999</v>
          </cell>
          <cell r="E1610">
            <v>653.74</v>
          </cell>
          <cell r="F1610" t="str">
            <v>m</v>
          </cell>
          <cell r="G1610">
            <v>453.4</v>
          </cell>
          <cell r="H1610">
            <v>2144.83</v>
          </cell>
          <cell r="I1610" t="str">
            <v>14.6.1</v>
          </cell>
          <cell r="J1610">
            <v>0</v>
          </cell>
        </row>
        <row r="1611">
          <cell r="A1611" t="str">
            <v>14-167-a</v>
          </cell>
          <cell r="B1611" t="str">
            <v>Brass/Bronze Gate valves on water supply pipesconforming to BS standards of approved quality,including jointing arrangement of pipes on bothends of valves; nuts, bolts etc. complete in all respects, of following internal diameters. (i) 3/4 "</v>
          </cell>
          <cell r="C1611" t="str">
            <v>Each</v>
          </cell>
          <cell r="D1611">
            <v>14.94</v>
          </cell>
          <cell r="E1611">
            <v>1564.06</v>
          </cell>
          <cell r="F1611" t="str">
            <v>Each</v>
          </cell>
          <cell r="G1611">
            <v>14.94</v>
          </cell>
          <cell r="H1611">
            <v>1564.06</v>
          </cell>
          <cell r="I1611" t="str">
            <v xml:space="preserve">14.4 , </v>
          </cell>
          <cell r="J1611">
            <v>0</v>
          </cell>
        </row>
        <row r="1612">
          <cell r="A1612" t="str">
            <v>14-167-b</v>
          </cell>
          <cell r="B1612" t="str">
            <v>Brass/Bronze Gate valves on water supply pipes, conforming to BS standards of approved quality, including jointing arrangement of pipes on both ends of valves; nuts, bolts etc. complete in all respects, of following internal diameters. (i) 1-1/2 "</v>
          </cell>
          <cell r="C1612" t="str">
            <v>Each</v>
          </cell>
          <cell r="D1612">
            <v>14.94</v>
          </cell>
          <cell r="E1612">
            <v>2406.79</v>
          </cell>
          <cell r="F1612" t="str">
            <v>Each</v>
          </cell>
          <cell r="G1612">
            <v>14.94</v>
          </cell>
          <cell r="H1612">
            <v>2406.79</v>
          </cell>
          <cell r="I1612" t="str">
            <v xml:space="preserve">14.4 , </v>
          </cell>
          <cell r="J1612">
            <v>0</v>
          </cell>
        </row>
        <row r="1613">
          <cell r="A1613" t="str">
            <v>14-168</v>
          </cell>
          <cell r="B1613" t="str">
            <v>Brass/Bronze swing type check valves on water supply pipes, conforming to BS standards, including jointing arrangement of pipes on both ends of valves; nuts, bolts etc. complete in all respects, of following internal diameters. (i) 1-1/4 "</v>
          </cell>
          <cell r="C1613" t="str">
            <v>Each</v>
          </cell>
          <cell r="D1613">
            <v>14.94</v>
          </cell>
          <cell r="E1613">
            <v>4352.49</v>
          </cell>
          <cell r="F1613" t="str">
            <v>Each</v>
          </cell>
          <cell r="G1613">
            <v>14.94</v>
          </cell>
          <cell r="H1613">
            <v>4352.49</v>
          </cell>
          <cell r="I1613" t="str">
            <v xml:space="preserve">14.4 , </v>
          </cell>
          <cell r="J1613">
            <v>0</v>
          </cell>
        </row>
        <row r="1614">
          <cell r="A1614" t="str">
            <v>14-169</v>
          </cell>
          <cell r="B1614" t="str">
            <v>Air relief valves, of approved make (Italy or equivalent), including jointing arrangement with pipe; nuts, bolts etc. complete in all respects. (i) 3/4 "</v>
          </cell>
          <cell r="C1614" t="str">
            <v>Each</v>
          </cell>
          <cell r="D1614">
            <v>29.88</v>
          </cell>
          <cell r="E1614">
            <v>1702.94</v>
          </cell>
          <cell r="F1614" t="str">
            <v>Each</v>
          </cell>
          <cell r="G1614">
            <v>29.88</v>
          </cell>
          <cell r="H1614">
            <v>1702.94</v>
          </cell>
          <cell r="I1614" t="str">
            <v>14.7.21</v>
          </cell>
          <cell r="J1614">
            <v>0</v>
          </cell>
        </row>
        <row r="1615">
          <cell r="A1615" t="str">
            <v>14-16-a</v>
          </cell>
          <cell r="B1615" t="str">
            <v>Providing and Fixing chromium plated (CP) towel rail complete: 60 cm (24") long and 2 cm (3/4") dia</v>
          </cell>
          <cell r="C1615" t="str">
            <v>Each</v>
          </cell>
          <cell r="D1615">
            <v>104.58</v>
          </cell>
          <cell r="E1615">
            <v>1025.19</v>
          </cell>
          <cell r="F1615" t="str">
            <v>Each</v>
          </cell>
          <cell r="G1615">
            <v>104.58</v>
          </cell>
          <cell r="H1615">
            <v>1025.19</v>
          </cell>
          <cell r="I1615" t="str">
            <v xml:space="preserve">14.4 , </v>
          </cell>
          <cell r="J1615">
            <v>0</v>
          </cell>
        </row>
        <row r="1616">
          <cell r="A1616" t="str">
            <v>14-16-b</v>
          </cell>
          <cell r="B1616" t="str">
            <v>Providing and fixing chromium plated (CP) towel rail complete: 50 cm (20") long and 1.5 cm (1/2") dia</v>
          </cell>
          <cell r="C1616" t="str">
            <v>Each</v>
          </cell>
          <cell r="D1616">
            <v>104.58</v>
          </cell>
          <cell r="E1616">
            <v>505.24</v>
          </cell>
          <cell r="F1616" t="str">
            <v>Each</v>
          </cell>
          <cell r="G1616">
            <v>104.58</v>
          </cell>
          <cell r="H1616">
            <v>505.24</v>
          </cell>
          <cell r="I1616" t="str">
            <v xml:space="preserve">14.4 , </v>
          </cell>
          <cell r="J1616">
            <v>0</v>
          </cell>
        </row>
        <row r="1617">
          <cell r="A1617" t="str">
            <v>14-170</v>
          </cell>
          <cell r="B1617" t="str">
            <v>Cowel on vent pipes of the following diameter. (i) 3"</v>
          </cell>
          <cell r="C1617" t="str">
            <v>Each</v>
          </cell>
          <cell r="D1617">
            <v>14.94</v>
          </cell>
          <cell r="E1617">
            <v>713.57</v>
          </cell>
          <cell r="F1617" t="str">
            <v>Each</v>
          </cell>
          <cell r="G1617">
            <v>14.94</v>
          </cell>
          <cell r="H1617">
            <v>713.57</v>
          </cell>
          <cell r="I1617" t="str">
            <v xml:space="preserve">14.4 , </v>
          </cell>
          <cell r="J1617">
            <v>0</v>
          </cell>
        </row>
        <row r="1618">
          <cell r="A1618" t="str">
            <v>14-171-a</v>
          </cell>
          <cell r="B1618" t="str">
            <v>Suppling and fixing of bell mouth with collar including testing of joint, complete in all respects as specified. 3" dia</v>
          </cell>
          <cell r="C1618" t="str">
            <v>No</v>
          </cell>
          <cell r="D1618">
            <v>180.52</v>
          </cell>
          <cell r="E1618">
            <v>3060.07</v>
          </cell>
          <cell r="F1618" t="str">
            <v>No</v>
          </cell>
          <cell r="G1618">
            <v>180.52</v>
          </cell>
          <cell r="H1618">
            <v>3060.07</v>
          </cell>
          <cell r="I1618" t="str">
            <v xml:space="preserve">14.4 , </v>
          </cell>
          <cell r="J1618">
            <v>0</v>
          </cell>
        </row>
        <row r="1619">
          <cell r="A1619" t="str">
            <v>14-171-b</v>
          </cell>
          <cell r="B1619" t="str">
            <v>Suppling and fixing of bell mouth with collar including testing of joint, complete in all respects as specified. 4" dia</v>
          </cell>
          <cell r="C1619" t="str">
            <v>No</v>
          </cell>
          <cell r="D1619">
            <v>180.52</v>
          </cell>
          <cell r="E1619">
            <v>3691.88</v>
          </cell>
          <cell r="F1619" t="str">
            <v>No</v>
          </cell>
          <cell r="G1619">
            <v>180.52</v>
          </cell>
          <cell r="H1619">
            <v>3691.88</v>
          </cell>
          <cell r="I1619" t="str">
            <v xml:space="preserve">14.4 , </v>
          </cell>
          <cell r="J1619">
            <v>0</v>
          </cell>
        </row>
        <row r="1620">
          <cell r="A1620" t="str">
            <v>14-172-a</v>
          </cell>
          <cell r="B1620" t="str">
            <v>Supplying and fixing of Dry Chemical Powder Fire Extinguisher 6Kg Capacity complete in all respect</v>
          </cell>
          <cell r="C1620" t="str">
            <v>Each</v>
          </cell>
          <cell r="D1620">
            <v>50.58</v>
          </cell>
          <cell r="E1620">
            <v>7948.08</v>
          </cell>
          <cell r="F1620" t="str">
            <v>Each</v>
          </cell>
          <cell r="G1620">
            <v>50.58</v>
          </cell>
          <cell r="H1620">
            <v>7948.08</v>
          </cell>
          <cell r="I1620" t="str">
            <v>14.4, 14.5</v>
          </cell>
          <cell r="J1620">
            <v>0</v>
          </cell>
        </row>
        <row r="1621">
          <cell r="A1621" t="str">
            <v>14-172-b</v>
          </cell>
          <cell r="B1621" t="str">
            <v>Supplying and fixing of Foam Type fire extinguishers capacity 12 liters complete in all respect</v>
          </cell>
          <cell r="C1621" t="str">
            <v>Each</v>
          </cell>
          <cell r="D1621">
            <v>50.58</v>
          </cell>
          <cell r="E1621">
            <v>11593.08</v>
          </cell>
          <cell r="F1621" t="str">
            <v>Each</v>
          </cell>
          <cell r="G1621">
            <v>50.58</v>
          </cell>
          <cell r="H1621">
            <v>11593.08</v>
          </cell>
          <cell r="I1621" t="str">
            <v>14.4, 14.5</v>
          </cell>
          <cell r="J1621">
            <v>0</v>
          </cell>
        </row>
        <row r="1622">
          <cell r="A1622" t="str">
            <v>14-173</v>
          </cell>
          <cell r="B1622" t="str">
            <v>Providing &amp; Laying 150 Micron thick Polythene Sheet as per instructions of the Engineer-in-Charge, Complete in all respects.</v>
          </cell>
          <cell r="C1622" t="str">
            <v>Kg</v>
          </cell>
          <cell r="D1622">
            <v>145.66999999999999</v>
          </cell>
          <cell r="E1622">
            <v>449.42</v>
          </cell>
          <cell r="F1622" t="str">
            <v>Kg</v>
          </cell>
          <cell r="G1622">
            <v>145.66</v>
          </cell>
          <cell r="H1622">
            <v>449.42</v>
          </cell>
          <cell r="I1622" t="str">
            <v>14.4, 14.5</v>
          </cell>
          <cell r="J1622">
            <v>0</v>
          </cell>
        </row>
        <row r="1623">
          <cell r="A1623" t="str">
            <v>14-174</v>
          </cell>
          <cell r="B1623" t="str">
            <v>8" dia. MS filter Screen pipe of 4.5mm thickness &amp; 1/16" slot opening</v>
          </cell>
          <cell r="C1623" t="str">
            <v>Rft</v>
          </cell>
          <cell r="D1623">
            <v>423.3</v>
          </cell>
          <cell r="E1623">
            <v>1881.3</v>
          </cell>
          <cell r="F1623" t="str">
            <v>m</v>
          </cell>
          <cell r="G1623">
            <v>1388.78</v>
          </cell>
          <cell r="H1623">
            <v>6172.24</v>
          </cell>
          <cell r="I1623" t="str">
            <v xml:space="preserve">14.4 , </v>
          </cell>
          <cell r="J1623">
            <v>0</v>
          </cell>
        </row>
        <row r="1624">
          <cell r="A1624" t="str">
            <v>14-175</v>
          </cell>
          <cell r="B1624" t="str">
            <v>Provifing and fixing of teek wood water level522gauge of approved quality complete in all repects.</v>
          </cell>
          <cell r="C1624" t="str">
            <v>Job</v>
          </cell>
          <cell r="D1624">
            <v>161.85</v>
          </cell>
          <cell r="E1624">
            <v>26284.35</v>
          </cell>
          <cell r="F1624" t="str">
            <v>Job</v>
          </cell>
          <cell r="G1624">
            <v>161.85</v>
          </cell>
          <cell r="H1624">
            <v>26284.35</v>
          </cell>
          <cell r="I1624" t="str">
            <v xml:space="preserve">14.4 , </v>
          </cell>
          <cell r="J1624">
            <v>0</v>
          </cell>
        </row>
        <row r="1625">
          <cell r="A1625" t="str">
            <v>14-176</v>
          </cell>
          <cell r="B1625" t="str">
            <v>Providing and fixing sluice valve of BSS quality (BS 5163) and weight Class 'B' for Cast Iron &amp;522AC pipe line (including cost of jointing material):-a) 2.5" (75 mm) dia of Valve</v>
          </cell>
          <cell r="C1625" t="str">
            <v>Each</v>
          </cell>
          <cell r="D1625">
            <v>423.3</v>
          </cell>
          <cell r="E1625">
            <v>8564.0400000000009</v>
          </cell>
          <cell r="F1625" t="str">
            <v>Each</v>
          </cell>
          <cell r="G1625">
            <v>423.3</v>
          </cell>
          <cell r="H1625">
            <v>8564.0400000000009</v>
          </cell>
          <cell r="I1625" t="str">
            <v xml:space="preserve">24.3.5.6.2 </v>
          </cell>
          <cell r="J1625">
            <v>0</v>
          </cell>
        </row>
        <row r="1626">
          <cell r="A1626" t="str">
            <v>14-177-a</v>
          </cell>
          <cell r="B1626" t="str">
            <v>Providing and Fixing Sonex Wall Shower Set522151/153 C.P</v>
          </cell>
          <cell r="C1626" t="str">
            <v>Each</v>
          </cell>
          <cell r="D1626">
            <v>149.4</v>
          </cell>
          <cell r="E1626">
            <v>24024.15</v>
          </cell>
          <cell r="F1626" t="str">
            <v>Each</v>
          </cell>
          <cell r="G1626">
            <v>149.4</v>
          </cell>
          <cell r="H1626">
            <v>24024.15</v>
          </cell>
          <cell r="I1626" t="str">
            <v xml:space="preserve">14.4 , </v>
          </cell>
          <cell r="J1626">
            <v>0</v>
          </cell>
        </row>
        <row r="1627">
          <cell r="A1627" t="str">
            <v>14-177-b</v>
          </cell>
          <cell r="B1627" t="str">
            <v>Providing and Fixing Sonex Wall Shower Set5224021/4023 C.P</v>
          </cell>
          <cell r="C1627" t="str">
            <v>Each</v>
          </cell>
          <cell r="D1627">
            <v>149.4</v>
          </cell>
          <cell r="E1627">
            <v>16551.900000000001</v>
          </cell>
          <cell r="F1627" t="str">
            <v>Each</v>
          </cell>
          <cell r="G1627">
            <v>149.4</v>
          </cell>
          <cell r="H1627">
            <v>16551.900000000001</v>
          </cell>
          <cell r="I1627" t="str">
            <v xml:space="preserve">14.4 , </v>
          </cell>
          <cell r="J1627">
            <v>0</v>
          </cell>
        </row>
        <row r="1628">
          <cell r="A1628" t="str">
            <v>14-177-c</v>
          </cell>
          <cell r="B1628" t="str">
            <v>Providing and Fixing Best Quality Wall Shower522Set 981/83 C.P</v>
          </cell>
          <cell r="C1628" t="str">
            <v>Each</v>
          </cell>
          <cell r="D1628">
            <v>149.4</v>
          </cell>
          <cell r="E1628">
            <v>34294.550000000003</v>
          </cell>
          <cell r="F1628" t="str">
            <v>Each</v>
          </cell>
          <cell r="G1628">
            <v>149.4</v>
          </cell>
          <cell r="H1628">
            <v>34294.550000000003</v>
          </cell>
          <cell r="I1628" t="str">
            <v xml:space="preserve">14.4 , </v>
          </cell>
          <cell r="J1628">
            <v>0</v>
          </cell>
        </row>
        <row r="1629">
          <cell r="A1629" t="str">
            <v>14-177-d</v>
          </cell>
          <cell r="B1629" t="str">
            <v>Providing and Fixing Best Quality Wall Shower522Set 671/73 C.P</v>
          </cell>
          <cell r="C1629" t="str">
            <v>Each</v>
          </cell>
          <cell r="D1629">
            <v>149.4</v>
          </cell>
          <cell r="E1629">
            <v>36182.660000000003</v>
          </cell>
          <cell r="F1629" t="str">
            <v>Each</v>
          </cell>
          <cell r="G1629">
            <v>149.4</v>
          </cell>
          <cell r="H1629">
            <v>36182.660000000003</v>
          </cell>
          <cell r="I1629" t="str">
            <v xml:space="preserve">14.4 , </v>
          </cell>
          <cell r="J1629">
            <v>0</v>
          </cell>
        </row>
        <row r="1630">
          <cell r="A1630" t="str">
            <v>14-17-a</v>
          </cell>
          <cell r="B1630" t="str">
            <v>Providing and fixing best quality looking glass 5 mm thick neatly fitted on masonry wall etc. as per instruction of Engineer In-charge complete. Mirror 60 x 45 cm (24"x18") size</v>
          </cell>
          <cell r="C1630" t="str">
            <v>Each</v>
          </cell>
          <cell r="D1630">
            <v>326.81</v>
          </cell>
          <cell r="E1630">
            <v>2521.71</v>
          </cell>
          <cell r="F1630" t="str">
            <v>Each</v>
          </cell>
          <cell r="G1630">
            <v>326.81</v>
          </cell>
          <cell r="H1630">
            <v>2521.71</v>
          </cell>
          <cell r="I1630" t="str">
            <v xml:space="preserve">14.4 , </v>
          </cell>
          <cell r="J1630">
            <v>0</v>
          </cell>
        </row>
        <row r="1631">
          <cell r="A1631" t="str">
            <v>14-17-b</v>
          </cell>
          <cell r="B1631" t="str">
            <v>Providing and fixing best quality looking glass 5 mm thick neatly fitted with bracket as per instruction of Engineer In-charge complete</v>
          </cell>
          <cell r="C1631" t="str">
            <v>Sft</v>
          </cell>
          <cell r="D1631">
            <v>65.36</v>
          </cell>
          <cell r="E1631">
            <v>802.26</v>
          </cell>
          <cell r="F1631" t="str">
            <v>m2</v>
          </cell>
          <cell r="G1631">
            <v>703.3</v>
          </cell>
          <cell r="H1631">
            <v>8632.32</v>
          </cell>
          <cell r="I1631" t="str">
            <v xml:space="preserve">14.4 , </v>
          </cell>
          <cell r="J1631">
            <v>0</v>
          </cell>
        </row>
        <row r="1632">
          <cell r="A1632" t="str">
            <v>14-17-c</v>
          </cell>
          <cell r="B1632" t="str">
            <v>Providing and fixing 30" x 24" (750mm x 600mm) looking mirror of Imported glass complete with plastic frame of standared size &amp; c.p screws</v>
          </cell>
          <cell r="C1632" t="str">
            <v>Each</v>
          </cell>
          <cell r="D1632">
            <v>261.45</v>
          </cell>
          <cell r="E1632">
            <v>3914.35</v>
          </cell>
          <cell r="F1632" t="str">
            <v>Each</v>
          </cell>
          <cell r="G1632">
            <v>261.45</v>
          </cell>
          <cell r="H1632">
            <v>3914.35</v>
          </cell>
          <cell r="I1632" t="str">
            <v xml:space="preserve">14.4 , </v>
          </cell>
          <cell r="J1632">
            <v>0</v>
          </cell>
        </row>
        <row r="1633">
          <cell r="A1633" t="str">
            <v>14-17-d</v>
          </cell>
          <cell r="B1633" t="str">
            <v>Providing and fixing 22" x 16" looking mirror of Imported glass complete with Aluminum frame of standared size &amp; c.p screws.</v>
          </cell>
          <cell r="C1633" t="str">
            <v>Each</v>
          </cell>
          <cell r="D1633">
            <v>261.45</v>
          </cell>
          <cell r="E1633">
            <v>2454.52</v>
          </cell>
          <cell r="F1633" t="str">
            <v>Each</v>
          </cell>
          <cell r="G1633">
            <v>261.45</v>
          </cell>
          <cell r="H1633">
            <v>2454.52</v>
          </cell>
          <cell r="I1633" t="str">
            <v xml:space="preserve">14.4 , </v>
          </cell>
          <cell r="J1633">
            <v>0</v>
          </cell>
        </row>
        <row r="1634">
          <cell r="A1634" t="str">
            <v>14-18-a</v>
          </cell>
          <cell r="B1634" t="str">
            <v>Providing and fixing best quality 5mm glass shelf (60 x 13) cm 24"x5" complete: With chromium plated brackets &amp; railing</v>
          </cell>
          <cell r="C1634" t="str">
            <v>Each</v>
          </cell>
          <cell r="D1634">
            <v>119.52</v>
          </cell>
          <cell r="E1634">
            <v>1184.03</v>
          </cell>
          <cell r="F1634" t="str">
            <v>Each</v>
          </cell>
          <cell r="G1634">
            <v>119.52</v>
          </cell>
          <cell r="H1634">
            <v>1184.03</v>
          </cell>
          <cell r="I1634" t="str">
            <v xml:space="preserve">14.4 , </v>
          </cell>
          <cell r="J1634">
            <v>0</v>
          </cell>
        </row>
        <row r="1635">
          <cell r="A1635" t="str">
            <v>14-18-b</v>
          </cell>
          <cell r="B1635" t="str">
            <v>Providing and fixing best quality 5mm glass shelf (60 x 13) cm 24"x5" complete: Without chromium plated brackets &amp; railing</v>
          </cell>
          <cell r="C1635" t="str">
            <v>Each</v>
          </cell>
          <cell r="D1635">
            <v>44.82</v>
          </cell>
          <cell r="E1635">
            <v>663.67</v>
          </cell>
          <cell r="F1635" t="str">
            <v>Each</v>
          </cell>
          <cell r="G1635">
            <v>44.82</v>
          </cell>
          <cell r="H1635">
            <v>663.67</v>
          </cell>
          <cell r="I1635" t="str">
            <v xml:space="preserve">14.4 , </v>
          </cell>
          <cell r="J1635">
            <v>0</v>
          </cell>
        </row>
        <row r="1636">
          <cell r="A1636" t="str">
            <v>14-19-a</v>
          </cell>
          <cell r="B1636" t="str">
            <v>Providing and fixing glazed earthenware shelf (60x13 cm) 24"x5" without chorium plated (CP) brackets &amp; railing : White</v>
          </cell>
          <cell r="C1636" t="str">
            <v>Each</v>
          </cell>
          <cell r="D1636">
            <v>119.52</v>
          </cell>
          <cell r="E1636">
            <v>920.62</v>
          </cell>
          <cell r="F1636" t="str">
            <v>Each</v>
          </cell>
          <cell r="G1636">
            <v>119.52</v>
          </cell>
          <cell r="H1636">
            <v>920.62</v>
          </cell>
          <cell r="I1636" t="str">
            <v xml:space="preserve">14.4 , </v>
          </cell>
          <cell r="J1636">
            <v>0</v>
          </cell>
        </row>
        <row r="1637">
          <cell r="A1637" t="str">
            <v>14-19-b</v>
          </cell>
          <cell r="B1637" t="str">
            <v>Providing and fixing glazed earthenware shelf (60x13 cm) 24"x5" with chorium plated (CP) brackets &amp; railing : Coloured</v>
          </cell>
          <cell r="C1637" t="str">
            <v>Each</v>
          </cell>
          <cell r="D1637">
            <v>119.52</v>
          </cell>
          <cell r="E1637">
            <v>1132.03</v>
          </cell>
          <cell r="F1637" t="str">
            <v>Each</v>
          </cell>
          <cell r="G1637">
            <v>119.52</v>
          </cell>
          <cell r="H1637">
            <v>1132.03</v>
          </cell>
          <cell r="I1637" t="str">
            <v xml:space="preserve">14.4 , </v>
          </cell>
          <cell r="J1637">
            <v>0</v>
          </cell>
        </row>
        <row r="1638">
          <cell r="A1638" t="str">
            <v>14-20-a</v>
          </cell>
          <cell r="B1638" t="str">
            <v>Providing and fixing plastic soap dish complete.</v>
          </cell>
          <cell r="C1638" t="str">
            <v>Each</v>
          </cell>
          <cell r="D1638">
            <v>104.58</v>
          </cell>
          <cell r="E1638">
            <v>464.83</v>
          </cell>
          <cell r="F1638" t="str">
            <v>Each</v>
          </cell>
          <cell r="G1638">
            <v>104.58</v>
          </cell>
          <cell r="H1638">
            <v>464.83</v>
          </cell>
          <cell r="I1638" t="str">
            <v xml:space="preserve">14.4 , </v>
          </cell>
          <cell r="J1638">
            <v>0</v>
          </cell>
        </row>
        <row r="1639">
          <cell r="A1639" t="str">
            <v>14-20-b</v>
          </cell>
          <cell r="B1639" t="str">
            <v>Providing and fixing superior quality plastic toilet paper holder.</v>
          </cell>
          <cell r="C1639" t="str">
            <v>Each</v>
          </cell>
          <cell r="D1639">
            <v>104.58</v>
          </cell>
          <cell r="E1639">
            <v>466.04</v>
          </cell>
          <cell r="F1639" t="str">
            <v>Each</v>
          </cell>
          <cell r="G1639">
            <v>104.58</v>
          </cell>
          <cell r="H1639">
            <v>466.04</v>
          </cell>
          <cell r="I1639" t="str">
            <v xml:space="preserve">14.4 , </v>
          </cell>
          <cell r="J1639">
            <v>0</v>
          </cell>
        </row>
        <row r="1640">
          <cell r="A1640" t="str">
            <v>14-20-c</v>
          </cell>
          <cell r="B1640" t="str">
            <v>Providing and fixing superior quality plastic towel rail.</v>
          </cell>
          <cell r="C1640" t="str">
            <v>Each</v>
          </cell>
          <cell r="D1640">
            <v>104.58</v>
          </cell>
          <cell r="E1640">
            <v>475.76</v>
          </cell>
          <cell r="F1640" t="str">
            <v>Each</v>
          </cell>
          <cell r="G1640">
            <v>104.58</v>
          </cell>
          <cell r="H1640">
            <v>475.76</v>
          </cell>
          <cell r="I1640" t="str">
            <v xml:space="preserve">14.4 , </v>
          </cell>
          <cell r="J1640">
            <v>0</v>
          </cell>
        </row>
        <row r="1641">
          <cell r="A1641" t="str">
            <v>14-20-d</v>
          </cell>
          <cell r="B1641" t="str">
            <v>Providing and Fixing superior quality plastic shelf 60 x 13 cm (24"x5") with bracket</v>
          </cell>
          <cell r="C1641" t="str">
            <v>Each</v>
          </cell>
          <cell r="D1641">
            <v>104.58</v>
          </cell>
          <cell r="E1641">
            <v>859.7</v>
          </cell>
          <cell r="F1641" t="str">
            <v>Each</v>
          </cell>
          <cell r="G1641">
            <v>104.58</v>
          </cell>
          <cell r="H1641">
            <v>859.7</v>
          </cell>
          <cell r="I1641" t="str">
            <v xml:space="preserve">14.4 , </v>
          </cell>
          <cell r="J1641">
            <v>0</v>
          </cell>
        </row>
        <row r="1642">
          <cell r="A1642" t="str">
            <v>14-21-a</v>
          </cell>
          <cell r="B1642" t="str">
            <v>Providing and fixing chromium plated (CP) pillar-cock, heavy duty of approved quality : 2 cm (3/4")</v>
          </cell>
          <cell r="C1642" t="str">
            <v>Each</v>
          </cell>
          <cell r="D1642">
            <v>104.58</v>
          </cell>
          <cell r="E1642">
            <v>1565.01</v>
          </cell>
          <cell r="F1642" t="str">
            <v>Each</v>
          </cell>
          <cell r="G1642">
            <v>104.58</v>
          </cell>
          <cell r="H1642">
            <v>1565.01</v>
          </cell>
          <cell r="I1642" t="str">
            <v xml:space="preserve">14.4 , </v>
          </cell>
          <cell r="J1642">
            <v>0</v>
          </cell>
        </row>
        <row r="1643">
          <cell r="A1643" t="str">
            <v>14-21-b</v>
          </cell>
          <cell r="B1643" t="str">
            <v>Providing and fixing chromium plated (CP) pillar-cock, heavy duty of approved quality : 1.5 cm (1/2")</v>
          </cell>
          <cell r="C1643" t="str">
            <v>Each</v>
          </cell>
          <cell r="D1643">
            <v>104.58</v>
          </cell>
          <cell r="E1643">
            <v>1241.82</v>
          </cell>
          <cell r="F1643" t="str">
            <v>Each</v>
          </cell>
          <cell r="G1643">
            <v>104.58</v>
          </cell>
          <cell r="H1643">
            <v>1241.82</v>
          </cell>
          <cell r="I1643" t="str">
            <v xml:space="preserve">14.4 , </v>
          </cell>
          <cell r="J1643">
            <v>0</v>
          </cell>
        </row>
        <row r="1644">
          <cell r="A1644" t="str">
            <v>14-21-c</v>
          </cell>
          <cell r="B1644" t="str">
            <v>Providing and fixing chromium plated (CP) double bib cock, heavy duty of approved quality : 1.5 cm (1/2")</v>
          </cell>
          <cell r="C1644" t="str">
            <v>Each</v>
          </cell>
          <cell r="D1644">
            <v>104.58</v>
          </cell>
          <cell r="E1644">
            <v>930.78</v>
          </cell>
          <cell r="F1644" t="str">
            <v>Each</v>
          </cell>
          <cell r="G1644">
            <v>104.58</v>
          </cell>
          <cell r="H1644">
            <v>930.78</v>
          </cell>
          <cell r="I1644" t="str">
            <v xml:space="preserve">14.4 , </v>
          </cell>
          <cell r="J1644">
            <v>0</v>
          </cell>
        </row>
        <row r="1645">
          <cell r="A1645" t="str">
            <v>14-22-a</v>
          </cell>
          <cell r="B1645" t="str">
            <v>Providing and fixing chromium plated CP stop-cock, heavy type : 2 cm (3/4")</v>
          </cell>
          <cell r="C1645" t="str">
            <v>Each</v>
          </cell>
          <cell r="D1645">
            <v>104.58</v>
          </cell>
          <cell r="E1645">
            <v>913.77</v>
          </cell>
          <cell r="F1645" t="str">
            <v>Each</v>
          </cell>
          <cell r="G1645">
            <v>104.58</v>
          </cell>
          <cell r="H1645">
            <v>913.77</v>
          </cell>
          <cell r="I1645" t="str">
            <v xml:space="preserve">14.4 , </v>
          </cell>
          <cell r="J1645">
            <v>0</v>
          </cell>
        </row>
        <row r="1646">
          <cell r="A1646" t="str">
            <v>14-22-b</v>
          </cell>
          <cell r="B1646" t="str">
            <v>Providing and fixing chromium plated CP stop-cock, heavy type : 1.5 cm (1/2")</v>
          </cell>
          <cell r="C1646" t="str">
            <v>Each</v>
          </cell>
          <cell r="D1646">
            <v>104.58</v>
          </cell>
          <cell r="E1646">
            <v>665.91</v>
          </cell>
          <cell r="F1646" t="str">
            <v>Each</v>
          </cell>
          <cell r="G1646">
            <v>104.58</v>
          </cell>
          <cell r="H1646">
            <v>665.91</v>
          </cell>
          <cell r="I1646" t="str">
            <v xml:space="preserve">14.4 , </v>
          </cell>
          <cell r="J1646">
            <v>0</v>
          </cell>
        </row>
        <row r="1647">
          <cell r="A1647" t="str">
            <v>14-23</v>
          </cell>
          <cell r="B1647" t="str">
            <v>Providing and fixing underground stop-cock 1.5 cm (1/2") with chormium plated (CP) cover of approved quality.</v>
          </cell>
          <cell r="C1647" t="str">
            <v>Each</v>
          </cell>
          <cell r="D1647">
            <v>184.26</v>
          </cell>
          <cell r="E1647">
            <v>745.59</v>
          </cell>
          <cell r="F1647" t="str">
            <v>Each</v>
          </cell>
          <cell r="G1647">
            <v>184.26</v>
          </cell>
          <cell r="H1647">
            <v>745.59</v>
          </cell>
          <cell r="I1647" t="str">
            <v xml:space="preserve">14.4 , </v>
          </cell>
          <cell r="J1647">
            <v>0</v>
          </cell>
        </row>
        <row r="1648">
          <cell r="A1648" t="str">
            <v>14-24-a</v>
          </cell>
          <cell r="B1648" t="str">
            <v>Providing and fixing chromium plated (CP) bib-cock heavy duty of approved quality : 2 cm 3/4"</v>
          </cell>
          <cell r="C1648" t="str">
            <v>Each</v>
          </cell>
          <cell r="D1648">
            <v>104.58</v>
          </cell>
          <cell r="E1648">
            <v>1565.01</v>
          </cell>
          <cell r="F1648" t="str">
            <v>Each</v>
          </cell>
          <cell r="G1648">
            <v>104.58</v>
          </cell>
          <cell r="H1648">
            <v>1565.01</v>
          </cell>
          <cell r="I1648" t="str">
            <v xml:space="preserve">14.4 , </v>
          </cell>
          <cell r="J1648">
            <v>0</v>
          </cell>
        </row>
        <row r="1649">
          <cell r="A1649" t="str">
            <v>14-24-b</v>
          </cell>
          <cell r="B1649" t="str">
            <v>Providing and fixing chromium plated (CP) bib-cock heavy duty of approved quality : 1.5 cm 1/2"</v>
          </cell>
          <cell r="C1649" t="str">
            <v>Each</v>
          </cell>
          <cell r="D1649">
            <v>104.58</v>
          </cell>
          <cell r="E1649">
            <v>1241.82</v>
          </cell>
          <cell r="F1649" t="str">
            <v>Each</v>
          </cell>
          <cell r="G1649">
            <v>104.58</v>
          </cell>
          <cell r="H1649">
            <v>1241.82</v>
          </cell>
          <cell r="I1649" t="str">
            <v xml:space="preserve">14.4 , </v>
          </cell>
          <cell r="J1649">
            <v>0</v>
          </cell>
        </row>
        <row r="1650">
          <cell r="A1650" t="str">
            <v>14-25-a</v>
          </cell>
          <cell r="B1650" t="str">
            <v>Providing and fixing chromium plated (CP) tee stop cock 1.5 cm (1/2") of approved quality</v>
          </cell>
          <cell r="C1650" t="str">
            <v>Each</v>
          </cell>
          <cell r="D1650">
            <v>104.58</v>
          </cell>
          <cell r="E1650">
            <v>936.61</v>
          </cell>
          <cell r="F1650" t="str">
            <v>Each</v>
          </cell>
          <cell r="G1650">
            <v>104.58</v>
          </cell>
          <cell r="H1650">
            <v>936.61</v>
          </cell>
          <cell r="I1650" t="str">
            <v xml:space="preserve">14.4 , </v>
          </cell>
          <cell r="J1650">
            <v>0</v>
          </cell>
        </row>
        <row r="1651">
          <cell r="A1651" t="str">
            <v>14-25-b</v>
          </cell>
          <cell r="B1651" t="str">
            <v>Providing and fixing chromium plated (CP) tee stop cock 2 cm (3/4") of approved quality</v>
          </cell>
          <cell r="C1651" t="str">
            <v>Each</v>
          </cell>
          <cell r="D1651">
            <v>104.58</v>
          </cell>
          <cell r="E1651">
            <v>1075.3599999999999</v>
          </cell>
          <cell r="F1651" t="str">
            <v>Each</v>
          </cell>
          <cell r="G1651">
            <v>104.58</v>
          </cell>
          <cell r="H1651">
            <v>1075.3599999999999</v>
          </cell>
          <cell r="I1651" t="str">
            <v xml:space="preserve">14.4 , </v>
          </cell>
          <cell r="J1651">
            <v>0</v>
          </cell>
        </row>
        <row r="1652">
          <cell r="A1652" t="str">
            <v>14-26-a</v>
          </cell>
          <cell r="B1652" t="str">
            <v>Providing and fixing chorimum plated (CP) shower rose complete : Size 1/2"x4" (15 mm x 100 mm) (Best Quality)</v>
          </cell>
          <cell r="C1652" t="str">
            <v>Each</v>
          </cell>
          <cell r="D1652">
            <v>104.58</v>
          </cell>
          <cell r="E1652">
            <v>1506.69</v>
          </cell>
          <cell r="F1652" t="str">
            <v>Each</v>
          </cell>
          <cell r="G1652">
            <v>104.58</v>
          </cell>
          <cell r="H1652">
            <v>1506.69</v>
          </cell>
          <cell r="I1652" t="str">
            <v xml:space="preserve">14.4 , </v>
          </cell>
          <cell r="J1652">
            <v>0</v>
          </cell>
        </row>
        <row r="1653">
          <cell r="A1653" t="str">
            <v>14-26-b</v>
          </cell>
          <cell r="B1653" t="str">
            <v>Providing and fixing chorimum plated (CP) shower rose : Size 3/4"x6" (20mm x 150 mm) (Best Quality)</v>
          </cell>
          <cell r="C1653" t="str">
            <v>Each</v>
          </cell>
          <cell r="D1653">
            <v>104.58</v>
          </cell>
          <cell r="E1653">
            <v>2690.1</v>
          </cell>
          <cell r="F1653" t="str">
            <v>Each</v>
          </cell>
          <cell r="G1653">
            <v>104.58</v>
          </cell>
          <cell r="H1653">
            <v>2690.1</v>
          </cell>
          <cell r="I1653" t="str">
            <v xml:space="preserve">14.4 , </v>
          </cell>
          <cell r="J1653">
            <v>0</v>
          </cell>
        </row>
        <row r="1654">
          <cell r="A1654" t="str">
            <v>14-26-c</v>
          </cell>
          <cell r="B1654" t="str">
            <v>Providing and fixing chorimum plated (CP) shower rose : Size 3/4"x6" (20mm x 150 mm) (Normal Quality)</v>
          </cell>
          <cell r="C1654" t="str">
            <v>Each</v>
          </cell>
          <cell r="D1654">
            <v>104.58</v>
          </cell>
          <cell r="E1654">
            <v>681.71</v>
          </cell>
          <cell r="F1654" t="str">
            <v>Each</v>
          </cell>
          <cell r="G1654">
            <v>104.58</v>
          </cell>
          <cell r="H1654">
            <v>681.71</v>
          </cell>
          <cell r="I1654" t="str">
            <v xml:space="preserve">14.4 , </v>
          </cell>
          <cell r="J1654">
            <v>0</v>
          </cell>
        </row>
        <row r="1655">
          <cell r="A1655" t="str">
            <v>14-27-a</v>
          </cell>
          <cell r="B1655" t="str">
            <v>Providing and fixing chorimum plated (CP) mixing valve for wash hand basin (WHB), sink or shower of approved (Best) quality</v>
          </cell>
          <cell r="C1655" t="str">
            <v>Each</v>
          </cell>
          <cell r="D1655">
            <v>104.58</v>
          </cell>
          <cell r="E1655">
            <v>2716.83</v>
          </cell>
          <cell r="F1655" t="str">
            <v>Each</v>
          </cell>
          <cell r="G1655">
            <v>104.58</v>
          </cell>
          <cell r="H1655">
            <v>2716.83</v>
          </cell>
          <cell r="I1655" t="str">
            <v xml:space="preserve">14.4 , </v>
          </cell>
          <cell r="J1655">
            <v>0</v>
          </cell>
        </row>
        <row r="1656">
          <cell r="A1656" t="str">
            <v>14-27-b</v>
          </cell>
          <cell r="B1656" t="str">
            <v>Providing and fixing chorimum plated (CP) mixing valve for wash hand basin (WHB), sink or shower of approved (Normal) quality</v>
          </cell>
          <cell r="C1656" t="str">
            <v>Each</v>
          </cell>
          <cell r="D1656">
            <v>104.58</v>
          </cell>
          <cell r="E1656">
            <v>1647.63</v>
          </cell>
          <cell r="F1656" t="str">
            <v>Each</v>
          </cell>
          <cell r="G1656">
            <v>104.58</v>
          </cell>
          <cell r="H1656">
            <v>1647.63</v>
          </cell>
          <cell r="I1656" t="str">
            <v xml:space="preserve">14.4 , </v>
          </cell>
          <cell r="J1656">
            <v>0</v>
          </cell>
        </row>
        <row r="1657">
          <cell r="A1657" t="str">
            <v>14-28-a</v>
          </cell>
          <cell r="B1657" t="str">
            <v>Providing and fixing gun metal peet / gate valve (screwed) 32 mm (1-1/4") dia of approved quality.</v>
          </cell>
          <cell r="C1657" t="str">
            <v>Each</v>
          </cell>
          <cell r="D1657">
            <v>104.58</v>
          </cell>
          <cell r="E1657">
            <v>1888.2</v>
          </cell>
          <cell r="F1657" t="str">
            <v>Each</v>
          </cell>
          <cell r="G1657">
            <v>104.58</v>
          </cell>
          <cell r="H1657">
            <v>1888.2</v>
          </cell>
          <cell r="I1657" t="str">
            <v xml:space="preserve">14.4 , </v>
          </cell>
          <cell r="J1657">
            <v>0</v>
          </cell>
        </row>
        <row r="1658">
          <cell r="A1658" t="str">
            <v>14-28-b</v>
          </cell>
          <cell r="B1658" t="str">
            <v>Providing and fixing gun metal peet / gate valve (screwed) 40 mm 1-1/2" dia of approved quality.</v>
          </cell>
          <cell r="C1658" t="str">
            <v>Each</v>
          </cell>
          <cell r="D1658">
            <v>104.58</v>
          </cell>
          <cell r="E1658">
            <v>2145.7800000000002</v>
          </cell>
          <cell r="F1658" t="str">
            <v>Each</v>
          </cell>
          <cell r="G1658">
            <v>104.58</v>
          </cell>
          <cell r="H1658">
            <v>2145.7800000000002</v>
          </cell>
          <cell r="I1658" t="str">
            <v xml:space="preserve">14.4 , </v>
          </cell>
          <cell r="J1658">
            <v>0</v>
          </cell>
        </row>
        <row r="1659">
          <cell r="A1659" t="str">
            <v>14-28-c</v>
          </cell>
          <cell r="B1659" t="str">
            <v>Providing and fixing gun metal peet / gate valve (screwed) 50 mm (1-3/4") dia of approved quality.</v>
          </cell>
          <cell r="C1659" t="str">
            <v>Each</v>
          </cell>
          <cell r="D1659">
            <v>119.52</v>
          </cell>
          <cell r="E1659">
            <v>3182.84</v>
          </cell>
          <cell r="F1659" t="str">
            <v>Each</v>
          </cell>
          <cell r="G1659">
            <v>119.52</v>
          </cell>
          <cell r="H1659">
            <v>3182.84</v>
          </cell>
          <cell r="I1659" t="str">
            <v xml:space="preserve">14.4 , </v>
          </cell>
          <cell r="J1659">
            <v>0</v>
          </cell>
        </row>
        <row r="1660">
          <cell r="A1660" t="str">
            <v>14-28-d</v>
          </cell>
          <cell r="B1660" t="str">
            <v>Providing and fixing gun metal peet / gate valve (screwed) 50 mm &amp; 63 mm (2") dia of approved quality.</v>
          </cell>
          <cell r="C1660" t="str">
            <v>Each</v>
          </cell>
          <cell r="D1660">
            <v>104.58</v>
          </cell>
          <cell r="E1660">
            <v>7277.51</v>
          </cell>
          <cell r="F1660" t="str">
            <v>Each</v>
          </cell>
          <cell r="G1660">
            <v>104.58</v>
          </cell>
          <cell r="H1660">
            <v>7277.52</v>
          </cell>
          <cell r="I1660" t="str">
            <v xml:space="preserve">14.4 , </v>
          </cell>
          <cell r="J1660">
            <v>0</v>
          </cell>
        </row>
        <row r="1661">
          <cell r="A1661" t="str">
            <v>14-28-e</v>
          </cell>
          <cell r="B1661" t="str">
            <v>Providing and Fixing gun metal peet / gate valve (screwed) 75 mm (3") dia of approved quality</v>
          </cell>
          <cell r="C1661" t="str">
            <v>Each</v>
          </cell>
          <cell r="D1661">
            <v>119.52</v>
          </cell>
          <cell r="E1661">
            <v>7461.52</v>
          </cell>
          <cell r="F1661" t="str">
            <v>Each</v>
          </cell>
          <cell r="G1661">
            <v>119.52</v>
          </cell>
          <cell r="H1661">
            <v>7461.52</v>
          </cell>
          <cell r="I1661" t="str">
            <v xml:space="preserve">14.4 , </v>
          </cell>
          <cell r="J1661">
            <v>0</v>
          </cell>
        </row>
        <row r="1662">
          <cell r="A1662" t="str">
            <v>14-28-f</v>
          </cell>
          <cell r="B1662" t="str">
            <v>Providing and fixing gun metal peet / gate valve (screwed) 20 mm (3/4") dia of approved quality.</v>
          </cell>
          <cell r="C1662" t="str">
            <v>Each</v>
          </cell>
          <cell r="D1662">
            <v>104.58</v>
          </cell>
          <cell r="E1662">
            <v>1353.6</v>
          </cell>
          <cell r="F1662" t="str">
            <v>Each</v>
          </cell>
          <cell r="G1662">
            <v>104.58</v>
          </cell>
          <cell r="H1662">
            <v>1353.6</v>
          </cell>
          <cell r="I1662" t="str">
            <v xml:space="preserve">14.4 , </v>
          </cell>
          <cell r="J1662">
            <v>0</v>
          </cell>
        </row>
        <row r="1663">
          <cell r="A1663" t="str">
            <v>14-28-g</v>
          </cell>
          <cell r="B1663" t="str">
            <v>Providing and fixing gun metal peet / gate valve (screwed) 25 mm (1") dia of approved quality.</v>
          </cell>
          <cell r="C1663" t="str">
            <v>Each</v>
          </cell>
          <cell r="D1663">
            <v>104.58</v>
          </cell>
          <cell r="E1663">
            <v>1574.73</v>
          </cell>
          <cell r="F1663" t="str">
            <v>Each</v>
          </cell>
          <cell r="G1663">
            <v>104.58</v>
          </cell>
          <cell r="H1663">
            <v>1574.73</v>
          </cell>
          <cell r="I1663" t="str">
            <v xml:space="preserve">14.4 , </v>
          </cell>
          <cell r="J1663">
            <v>0</v>
          </cell>
        </row>
        <row r="1664">
          <cell r="A1664" t="str">
            <v>14-29-a</v>
          </cell>
          <cell r="B1664" t="str">
            <v>Providing and fixing chorimum plated (CP) or brass oxidized swan-neck cock 12 mm (1/2") dia of approved quality: Single way</v>
          </cell>
          <cell r="C1664" t="str">
            <v>Each</v>
          </cell>
          <cell r="D1664">
            <v>104.58</v>
          </cell>
          <cell r="E1664">
            <v>1040.1300000000001</v>
          </cell>
          <cell r="F1664" t="str">
            <v>Each</v>
          </cell>
          <cell r="G1664">
            <v>104.58</v>
          </cell>
          <cell r="H1664">
            <v>1040.1300000000001</v>
          </cell>
          <cell r="I1664" t="str">
            <v xml:space="preserve">14.4 , </v>
          </cell>
          <cell r="J1664">
            <v>0</v>
          </cell>
        </row>
        <row r="1665">
          <cell r="A1665" t="str">
            <v>14-29-b</v>
          </cell>
          <cell r="B1665" t="str">
            <v>Providing and fixing chorimum plated (CP) or brass oxidized swan-neck cock 1/2" dia : Double way</v>
          </cell>
          <cell r="C1665" t="str">
            <v>Each</v>
          </cell>
          <cell r="D1665">
            <v>119.52</v>
          </cell>
          <cell r="E1665">
            <v>2435.31</v>
          </cell>
          <cell r="F1665" t="str">
            <v>Each</v>
          </cell>
          <cell r="G1665">
            <v>119.52</v>
          </cell>
          <cell r="H1665">
            <v>2435.31</v>
          </cell>
          <cell r="I1665" t="str">
            <v xml:space="preserve">14.4 , </v>
          </cell>
          <cell r="J1665">
            <v>0</v>
          </cell>
        </row>
        <row r="1666">
          <cell r="A1666" t="str">
            <v>14-29-c</v>
          </cell>
          <cell r="B1666" t="str">
            <v>Providing and Fixing chorimum plated (CP) or brass oxidized swan-neck cock 1/2" dia : Three way</v>
          </cell>
          <cell r="C1666" t="str">
            <v>Each</v>
          </cell>
          <cell r="D1666">
            <v>149.4</v>
          </cell>
          <cell r="E1666">
            <v>461.65</v>
          </cell>
          <cell r="F1666" t="str">
            <v>Each</v>
          </cell>
          <cell r="G1666">
            <v>149.4</v>
          </cell>
          <cell r="H1666">
            <v>461.65</v>
          </cell>
          <cell r="I1666" t="str">
            <v xml:space="preserve">14.4 , </v>
          </cell>
          <cell r="J1666">
            <v>0</v>
          </cell>
        </row>
        <row r="1667">
          <cell r="A1667" t="str">
            <v>14-30-a</v>
          </cell>
          <cell r="B1667" t="str">
            <v>Providing and fixing union brass (15 mm ) 1/2" dia of approved quality.</v>
          </cell>
          <cell r="C1667" t="str">
            <v>Each</v>
          </cell>
          <cell r="D1667">
            <v>104.58</v>
          </cell>
          <cell r="E1667">
            <v>492.17</v>
          </cell>
          <cell r="F1667" t="str">
            <v>Each</v>
          </cell>
          <cell r="G1667">
            <v>104.58</v>
          </cell>
          <cell r="H1667">
            <v>492.17</v>
          </cell>
          <cell r="I1667" t="str">
            <v xml:space="preserve">14.4 , </v>
          </cell>
          <cell r="J1667">
            <v>0</v>
          </cell>
        </row>
        <row r="1668">
          <cell r="A1668" t="str">
            <v>14-30-b</v>
          </cell>
          <cell r="B1668" t="str">
            <v>Providing and fixing union brass 20mm (3/4") dia of approved quality.</v>
          </cell>
          <cell r="C1668" t="str">
            <v>Each</v>
          </cell>
          <cell r="D1668">
            <v>104.58</v>
          </cell>
          <cell r="E1668">
            <v>602.73</v>
          </cell>
          <cell r="F1668" t="str">
            <v>Each</v>
          </cell>
          <cell r="G1668">
            <v>104.58</v>
          </cell>
          <cell r="H1668">
            <v>602.73</v>
          </cell>
          <cell r="I1668" t="str">
            <v xml:space="preserve">14.4 , </v>
          </cell>
          <cell r="J1668">
            <v>0</v>
          </cell>
        </row>
        <row r="1669">
          <cell r="A1669" t="str">
            <v>14-30-c</v>
          </cell>
          <cell r="B1669" t="str">
            <v>Providing and fixing union brass 2-1/2" dia of approved quality.</v>
          </cell>
          <cell r="C1669" t="str">
            <v>Each</v>
          </cell>
          <cell r="D1669">
            <v>49.3</v>
          </cell>
          <cell r="E1669">
            <v>1521.88</v>
          </cell>
          <cell r="F1669" t="str">
            <v>Each</v>
          </cell>
          <cell r="G1669">
            <v>49.3</v>
          </cell>
          <cell r="H1669">
            <v>1521.88</v>
          </cell>
          <cell r="I1669" t="str">
            <v xml:space="preserve">14.4 , </v>
          </cell>
          <cell r="J1669">
            <v>0</v>
          </cell>
        </row>
        <row r="1670">
          <cell r="A1670" t="str">
            <v>14-30-d</v>
          </cell>
          <cell r="B1670" t="str">
            <v>Providing and fixing union brass 3" dia of approved quality.</v>
          </cell>
          <cell r="C1670" t="str">
            <v>Each</v>
          </cell>
          <cell r="D1670">
            <v>52.29</v>
          </cell>
          <cell r="E1670">
            <v>2007.22</v>
          </cell>
          <cell r="F1670" t="str">
            <v>Each</v>
          </cell>
          <cell r="G1670">
            <v>52.29</v>
          </cell>
          <cell r="H1670">
            <v>2007.22</v>
          </cell>
          <cell r="I1670" t="str">
            <v xml:space="preserve">14.4 , </v>
          </cell>
          <cell r="J1670">
            <v>0</v>
          </cell>
        </row>
        <row r="1671">
          <cell r="A1671" t="str">
            <v>14-31-a</v>
          </cell>
          <cell r="B1671" t="str">
            <v>Providing and Fixing cast iron (CI) floor trap of approved quality including CI grating &amp; concrete chamber all round : 4"x2" (100mm x 50 mm)</v>
          </cell>
          <cell r="C1671" t="str">
            <v>Each</v>
          </cell>
          <cell r="D1671">
            <v>230.32</v>
          </cell>
          <cell r="E1671">
            <v>788.64</v>
          </cell>
          <cell r="F1671" t="str">
            <v>Each</v>
          </cell>
          <cell r="G1671">
            <v>230.32</v>
          </cell>
          <cell r="H1671">
            <v>788.64</v>
          </cell>
          <cell r="I1671" t="str">
            <v xml:space="preserve">14.4 , </v>
          </cell>
          <cell r="J1671">
            <v>0</v>
          </cell>
        </row>
        <row r="1672">
          <cell r="A1672" t="str">
            <v>14-31-b</v>
          </cell>
          <cell r="B1672" t="str">
            <v>Providing and Fixing cast iron (CI) floor trap approved quality including CI grating &amp; concrete chamber all round : 4"x3" (100 mm x 75 mm)</v>
          </cell>
          <cell r="C1672" t="str">
            <v>Each</v>
          </cell>
          <cell r="D1672">
            <v>230.32</v>
          </cell>
          <cell r="E1672">
            <v>964.82</v>
          </cell>
          <cell r="F1672" t="str">
            <v>Each</v>
          </cell>
          <cell r="G1672">
            <v>230.32</v>
          </cell>
          <cell r="H1672">
            <v>964.82</v>
          </cell>
          <cell r="I1672" t="str">
            <v xml:space="preserve">14.4 , </v>
          </cell>
          <cell r="J1672">
            <v>0</v>
          </cell>
        </row>
        <row r="1673">
          <cell r="A1673" t="str">
            <v>14-32-a</v>
          </cell>
          <cell r="B1673" t="str">
            <v>Providing and Fixing 'P' trap of approved quality including GI grating &amp; PCC chamber 4" (100 mm) of cast iron (Best Quality)</v>
          </cell>
          <cell r="C1673" t="str">
            <v>Each</v>
          </cell>
          <cell r="D1673">
            <v>207.29</v>
          </cell>
          <cell r="E1673">
            <v>1596.95</v>
          </cell>
          <cell r="F1673" t="str">
            <v>Each</v>
          </cell>
          <cell r="G1673">
            <v>207.29</v>
          </cell>
          <cell r="H1673">
            <v>1596.95</v>
          </cell>
          <cell r="I1673" t="str">
            <v xml:space="preserve">14.4 , </v>
          </cell>
          <cell r="J1673">
            <v>0</v>
          </cell>
        </row>
        <row r="1674">
          <cell r="A1674" t="str">
            <v>14-32-b</v>
          </cell>
          <cell r="B1674" t="str">
            <v>Providing and Fixing 'P' trap of approved quality including GI grating &amp; PCC chamber 4" (100 mm) glazed</v>
          </cell>
          <cell r="C1674" t="str">
            <v>Each</v>
          </cell>
          <cell r="D1674">
            <v>207.29</v>
          </cell>
          <cell r="E1674">
            <v>442.7</v>
          </cell>
          <cell r="F1674" t="str">
            <v>Each</v>
          </cell>
          <cell r="G1674">
            <v>207.29</v>
          </cell>
          <cell r="H1674">
            <v>442.7</v>
          </cell>
          <cell r="I1674" t="str">
            <v xml:space="preserve">14.4 , </v>
          </cell>
          <cell r="J1674">
            <v>0</v>
          </cell>
        </row>
        <row r="1675">
          <cell r="A1675" t="str">
            <v>14-33</v>
          </cell>
          <cell r="B1675" t="str">
            <v>Providing and Fixing 4" gully trap of approved quality including cement concrete cost of PVC grating 6" x6" (150 x 150 mm) and masonry chamber 12"x12" (300 x 300 mm).</v>
          </cell>
          <cell r="C1675" t="str">
            <v>Each</v>
          </cell>
          <cell r="D1675">
            <v>345.49</v>
          </cell>
          <cell r="E1675">
            <v>1828.46</v>
          </cell>
          <cell r="F1675" t="str">
            <v>Each</v>
          </cell>
          <cell r="G1675">
            <v>345.49</v>
          </cell>
          <cell r="H1675">
            <v>1828.46</v>
          </cell>
          <cell r="I1675" t="str">
            <v xml:space="preserve">14.4 , </v>
          </cell>
          <cell r="J1675">
            <v>0</v>
          </cell>
        </row>
        <row r="1676">
          <cell r="A1676" t="str">
            <v>14-34-a-01</v>
          </cell>
          <cell r="B1676" t="str">
            <v>Providing and fitting cast iron (CI) soil pipe including all specials complete in all respects with : Lead &amp; yarn caulked joint : 4" dia.</v>
          </cell>
          <cell r="C1676" t="str">
            <v>Rft</v>
          </cell>
          <cell r="D1676">
            <v>155.63</v>
          </cell>
          <cell r="E1676">
            <v>1007.46</v>
          </cell>
          <cell r="F1676" t="str">
            <v>m</v>
          </cell>
          <cell r="G1676">
            <v>510.58</v>
          </cell>
          <cell r="H1676">
            <v>3305.31</v>
          </cell>
          <cell r="I1676" t="str">
            <v xml:space="preserve">14.4 , </v>
          </cell>
          <cell r="J1676">
            <v>0</v>
          </cell>
        </row>
        <row r="1677">
          <cell r="A1677" t="str">
            <v>14-34-a-02</v>
          </cell>
          <cell r="B1677" t="str">
            <v>Providing and fitting cast iron (CI) soil pipe including all specials, complete in all respects with : Lead &amp; yarn caulked joint : 2" dia.</v>
          </cell>
          <cell r="C1677" t="str">
            <v>Rft</v>
          </cell>
          <cell r="D1677">
            <v>115.16</v>
          </cell>
          <cell r="E1677">
            <v>697.68</v>
          </cell>
          <cell r="F1677" t="str">
            <v>m</v>
          </cell>
          <cell r="G1677">
            <v>377.83</v>
          </cell>
          <cell r="H1677">
            <v>2288.9699999999998</v>
          </cell>
          <cell r="I1677" t="str">
            <v xml:space="preserve">14.4 , </v>
          </cell>
          <cell r="J1677">
            <v>0</v>
          </cell>
        </row>
        <row r="1678">
          <cell r="A1678" t="str">
            <v>14-34-b-01</v>
          </cell>
          <cell r="B1678" t="str">
            <v>Providing and fitting cast iron (CI) soil pipe including all specials complete in all respects with : Cement caulked joint : 4" dia</v>
          </cell>
          <cell r="C1678" t="str">
            <v>Rft</v>
          </cell>
          <cell r="D1678">
            <v>69.099999999999994</v>
          </cell>
          <cell r="E1678">
            <v>747.53</v>
          </cell>
          <cell r="F1678" t="str">
            <v>m</v>
          </cell>
          <cell r="G1678">
            <v>226.7</v>
          </cell>
          <cell r="H1678">
            <v>2452.52</v>
          </cell>
          <cell r="I1678" t="str">
            <v xml:space="preserve">14.4 , </v>
          </cell>
          <cell r="J1678">
            <v>0</v>
          </cell>
        </row>
        <row r="1679">
          <cell r="A1679" t="str">
            <v>14-34-b-02</v>
          </cell>
          <cell r="B1679" t="str">
            <v>Providing and fitting cast iron (CI) soil pipe including all specials complete in all respects with : Cement caulked joint : 2" dia</v>
          </cell>
          <cell r="C1679" t="str">
            <v>Rft</v>
          </cell>
          <cell r="D1679">
            <v>34.549999999999997</v>
          </cell>
          <cell r="E1679">
            <v>439.71</v>
          </cell>
          <cell r="F1679" t="str">
            <v>m</v>
          </cell>
          <cell r="G1679">
            <v>113.35</v>
          </cell>
          <cell r="H1679">
            <v>1442.63</v>
          </cell>
          <cell r="I1679" t="str">
            <v xml:space="preserve">14.4 , </v>
          </cell>
          <cell r="J1679">
            <v>0</v>
          </cell>
        </row>
        <row r="1680">
          <cell r="A1680" t="str">
            <v>14-35-a</v>
          </cell>
          <cell r="B1680"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3/4" i/d</v>
          </cell>
          <cell r="C1680" t="str">
            <v>Rft</v>
          </cell>
          <cell r="D1680">
            <v>18.3</v>
          </cell>
          <cell r="E1680">
            <v>50.64</v>
          </cell>
          <cell r="F1680" t="str">
            <v>m</v>
          </cell>
          <cell r="G1680">
            <v>60.02</v>
          </cell>
          <cell r="H1680">
            <v>166.15</v>
          </cell>
          <cell r="I1680" t="str">
            <v xml:space="preserve">14.4 , </v>
          </cell>
          <cell r="J1680">
            <v>0</v>
          </cell>
        </row>
        <row r="1681">
          <cell r="A1681" t="str">
            <v>14-35-b</v>
          </cell>
          <cell r="B1681"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 i/d</v>
          </cell>
          <cell r="C1681" t="str">
            <v>Rft</v>
          </cell>
          <cell r="D1681">
            <v>18.3</v>
          </cell>
          <cell r="E1681">
            <v>62.88</v>
          </cell>
          <cell r="F1681" t="str">
            <v>m</v>
          </cell>
          <cell r="G1681">
            <v>60.02</v>
          </cell>
          <cell r="H1681">
            <v>206.28</v>
          </cell>
          <cell r="I1681" t="str">
            <v xml:space="preserve">14.4 , </v>
          </cell>
          <cell r="J1681">
            <v>0</v>
          </cell>
        </row>
        <row r="1682">
          <cell r="A1682" t="str">
            <v>14-35-c</v>
          </cell>
          <cell r="B1682"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1-1/4" i/d</v>
          </cell>
          <cell r="C1682" t="str">
            <v>Rft</v>
          </cell>
          <cell r="D1682">
            <v>18.3</v>
          </cell>
          <cell r="E1682">
            <v>94.54</v>
          </cell>
          <cell r="F1682" t="str">
            <v>m</v>
          </cell>
          <cell r="G1682">
            <v>60.02</v>
          </cell>
          <cell r="H1682">
            <v>310.17</v>
          </cell>
          <cell r="I1682" t="str">
            <v xml:space="preserve">14.4 , </v>
          </cell>
          <cell r="J1682">
            <v>0</v>
          </cell>
        </row>
        <row r="1683">
          <cell r="A1683" t="str">
            <v>14-35-d</v>
          </cell>
          <cell r="B1683"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1-1/2" i/d</v>
          </cell>
          <cell r="C1683" t="str">
            <v>Rft</v>
          </cell>
          <cell r="D1683">
            <v>18.3</v>
          </cell>
          <cell r="E1683">
            <v>135.13</v>
          </cell>
          <cell r="F1683" t="str">
            <v>m</v>
          </cell>
          <cell r="G1683">
            <v>60.02</v>
          </cell>
          <cell r="H1683">
            <v>443.33</v>
          </cell>
          <cell r="I1683" t="str">
            <v xml:space="preserve">14.4 , </v>
          </cell>
          <cell r="J1683">
            <v>0</v>
          </cell>
        </row>
        <row r="1684">
          <cell r="A1684" t="str">
            <v>14-35-e</v>
          </cell>
          <cell r="B1684"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 i/d</v>
          </cell>
          <cell r="C1684" t="str">
            <v>Rft</v>
          </cell>
          <cell r="D1684">
            <v>18.3</v>
          </cell>
          <cell r="E1684">
            <v>222.43</v>
          </cell>
          <cell r="F1684" t="str">
            <v>m</v>
          </cell>
          <cell r="G1684">
            <v>60.02</v>
          </cell>
          <cell r="H1684">
            <v>729.76</v>
          </cell>
          <cell r="I1684" t="str">
            <v xml:space="preserve">14.4 , </v>
          </cell>
          <cell r="J1684">
            <v>0</v>
          </cell>
        </row>
        <row r="1685">
          <cell r="A1685" t="str">
            <v>14-35-f</v>
          </cell>
          <cell r="B1685"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2-1/2" i/d</v>
          </cell>
          <cell r="C1685" t="str">
            <v>Rft</v>
          </cell>
          <cell r="D1685">
            <v>18.3</v>
          </cell>
          <cell r="E1685">
            <v>333.27</v>
          </cell>
          <cell r="F1685" t="str">
            <v>m</v>
          </cell>
          <cell r="G1685">
            <v>60.02</v>
          </cell>
          <cell r="H1685">
            <v>1093.4100000000001</v>
          </cell>
          <cell r="I1685" t="str">
            <v xml:space="preserve">14.4 , </v>
          </cell>
          <cell r="J1685">
            <v>0</v>
          </cell>
        </row>
        <row r="1686">
          <cell r="A1686" t="str">
            <v>14-35-g</v>
          </cell>
          <cell r="B1686" t="str">
            <v>Providing, laying cutting, jointing, testing PPRC pipeline in walls/trenches with pipes (confirming to DIN 8077/8078, PN 20 of approved quality &amp; fittings conforming to DIN 16962,PN25 of the same manufacturer) for cold/hot water supply systems including specials complete in all respect as per specifications: 1/2" i/d</v>
          </cell>
          <cell r="C1686" t="str">
            <v>Rft</v>
          </cell>
          <cell r="D1686">
            <v>18.3</v>
          </cell>
          <cell r="E1686">
            <v>42.56</v>
          </cell>
          <cell r="F1686" t="str">
            <v>m</v>
          </cell>
          <cell r="G1686">
            <v>60.02</v>
          </cell>
          <cell r="H1686">
            <v>139.62</v>
          </cell>
          <cell r="I1686" t="str">
            <v xml:space="preserve">14.4 , </v>
          </cell>
          <cell r="J1686">
            <v>0</v>
          </cell>
        </row>
        <row r="1687">
          <cell r="A1687" t="str">
            <v>14-36-a</v>
          </cell>
          <cell r="B1687" t="str">
            <v>Providing and Fixing cast iron (CI) specials, such as tees, bends, collar cross etc: Lead caulked joint</v>
          </cell>
          <cell r="C1687" t="str">
            <v>Kg</v>
          </cell>
          <cell r="D1687">
            <v>90.89</v>
          </cell>
          <cell r="E1687">
            <v>341.49</v>
          </cell>
          <cell r="F1687" t="str">
            <v>Kg</v>
          </cell>
          <cell r="G1687">
            <v>90.89</v>
          </cell>
          <cell r="H1687">
            <v>341.49</v>
          </cell>
          <cell r="I1687" t="str">
            <v xml:space="preserve">14.4 , </v>
          </cell>
          <cell r="J1687">
            <v>0</v>
          </cell>
        </row>
        <row r="1688">
          <cell r="A1688" t="str">
            <v>14-36-b</v>
          </cell>
          <cell r="B1688" t="str">
            <v>Providing and Fixing cast iron (CI) specials, such as tees, bends, collar cross etc: Cement caulked joint</v>
          </cell>
          <cell r="C1688" t="str">
            <v>Kg</v>
          </cell>
          <cell r="D1688">
            <v>287.91000000000003</v>
          </cell>
          <cell r="E1688">
            <v>402.81</v>
          </cell>
          <cell r="F1688" t="str">
            <v>Kg</v>
          </cell>
          <cell r="G1688">
            <v>287.91000000000003</v>
          </cell>
          <cell r="H1688">
            <v>402.81</v>
          </cell>
          <cell r="I1688" t="str">
            <v xml:space="preserve">14.4 , </v>
          </cell>
          <cell r="J1688">
            <v>0</v>
          </cell>
        </row>
        <row r="1689">
          <cell r="A1689" t="str">
            <v>14-37-a</v>
          </cell>
          <cell r="B1689" t="str">
            <v>Supply and Fixing cast iron (CI) manhole cover with frame etc (Heavy Type) of approved quality complete: 12" (300 mm) dia</v>
          </cell>
          <cell r="C1689" t="str">
            <v>Each</v>
          </cell>
          <cell r="D1689">
            <v>186.75</v>
          </cell>
          <cell r="E1689">
            <v>1926.63</v>
          </cell>
          <cell r="F1689" t="str">
            <v>Each</v>
          </cell>
          <cell r="G1689">
            <v>186.75</v>
          </cell>
          <cell r="H1689">
            <v>1926.63</v>
          </cell>
          <cell r="I1689" t="str">
            <v xml:space="preserve">14.4 , </v>
          </cell>
          <cell r="J1689">
            <v>0</v>
          </cell>
        </row>
        <row r="1690">
          <cell r="A1690" t="str">
            <v>14-37-b</v>
          </cell>
          <cell r="B1690" t="str">
            <v>Supply and Fixing cast iron (CI) manhole cover with frame etc (Heavey Type) of approved quality complete: 18" (455 mm) dia</v>
          </cell>
          <cell r="C1690" t="str">
            <v>Each</v>
          </cell>
          <cell r="D1690">
            <v>126.99</v>
          </cell>
          <cell r="E1690">
            <v>3250.75</v>
          </cell>
          <cell r="F1690" t="str">
            <v>Each</v>
          </cell>
          <cell r="G1690">
            <v>126.99</v>
          </cell>
          <cell r="H1690">
            <v>3250.75</v>
          </cell>
          <cell r="I1690" t="str">
            <v xml:space="preserve">14.4 , </v>
          </cell>
          <cell r="J1690">
            <v>0</v>
          </cell>
        </row>
        <row r="1691">
          <cell r="A1691" t="str">
            <v>14-37-c</v>
          </cell>
          <cell r="B1691" t="str">
            <v>Supply and Fixing cast iron (CI) manhole cover with frame etc (Heavey Type) of approved quality complete: 24" (610 mm) dia</v>
          </cell>
          <cell r="C1691" t="str">
            <v>Each</v>
          </cell>
          <cell r="D1691">
            <v>126.99</v>
          </cell>
          <cell r="E1691">
            <v>1645.74</v>
          </cell>
          <cell r="F1691" t="str">
            <v>Each</v>
          </cell>
          <cell r="G1691">
            <v>126.99</v>
          </cell>
          <cell r="H1691">
            <v>1645.74</v>
          </cell>
          <cell r="I1691" t="str">
            <v xml:space="preserve">14.4 , </v>
          </cell>
          <cell r="J1691">
            <v>0</v>
          </cell>
        </row>
        <row r="1692">
          <cell r="A1692" t="str">
            <v>14-37-d</v>
          </cell>
          <cell r="B1692" t="str">
            <v>Providing &amp; Fixing Steel manhole cover with frame 18"x18" full heavy duty</v>
          </cell>
          <cell r="C1692" t="str">
            <v>Each</v>
          </cell>
          <cell r="D1692">
            <v>575.80999999999995</v>
          </cell>
          <cell r="E1692">
            <v>4373.8999999999996</v>
          </cell>
          <cell r="F1692" t="str">
            <v>Each</v>
          </cell>
          <cell r="G1692">
            <v>575.80999999999995</v>
          </cell>
          <cell r="H1692">
            <v>4373.8999999999996</v>
          </cell>
          <cell r="I1692" t="str">
            <v xml:space="preserve">14.4 , </v>
          </cell>
          <cell r="J1692">
            <v>0</v>
          </cell>
        </row>
        <row r="1693">
          <cell r="A1693" t="str">
            <v>14-37-e</v>
          </cell>
          <cell r="B1693" t="str">
            <v>Supply and Fixing Plastic manhole cover with frame etc (Heavy Type) of approved quality complete: 12" (300 mm) dia</v>
          </cell>
          <cell r="C1693" t="str">
            <v>Each</v>
          </cell>
          <cell r="D1693">
            <v>186.75</v>
          </cell>
          <cell r="E1693">
            <v>512.37</v>
          </cell>
          <cell r="F1693" t="str">
            <v>Each</v>
          </cell>
          <cell r="G1693">
            <v>186.75</v>
          </cell>
          <cell r="H1693">
            <v>512.37</v>
          </cell>
          <cell r="I1693" t="str">
            <v xml:space="preserve">14.4 , </v>
          </cell>
          <cell r="J1693">
            <v>0</v>
          </cell>
        </row>
        <row r="1694">
          <cell r="A1694" t="str">
            <v>14-37-f</v>
          </cell>
          <cell r="B1694" t="str">
            <v>Supply and Fixing Plastic manhole cover with frame etc (Heavey Type) of approved quality complete: 18" (455 mm) dia</v>
          </cell>
          <cell r="C1694" t="str">
            <v>Each</v>
          </cell>
          <cell r="D1694">
            <v>126.99</v>
          </cell>
          <cell r="E1694">
            <v>977.49</v>
          </cell>
          <cell r="F1694" t="str">
            <v>Each</v>
          </cell>
          <cell r="G1694">
            <v>126.99</v>
          </cell>
          <cell r="H1694">
            <v>977.49</v>
          </cell>
          <cell r="I1694" t="str">
            <v xml:space="preserve">14.4 , </v>
          </cell>
          <cell r="J1694">
            <v>0</v>
          </cell>
        </row>
        <row r="1695">
          <cell r="A1695" t="str">
            <v>14-37-g</v>
          </cell>
          <cell r="B1695" t="str">
            <v>Supply and Fixing Plastic manhole cover with frame etc (Heavey Type) of approved quality complete: 24" (610 mm) dia</v>
          </cell>
          <cell r="C1695" t="str">
            <v>Each</v>
          </cell>
          <cell r="D1695">
            <v>126.99</v>
          </cell>
          <cell r="E1695">
            <v>1706.49</v>
          </cell>
          <cell r="F1695" t="str">
            <v>Each</v>
          </cell>
          <cell r="G1695">
            <v>126.99</v>
          </cell>
          <cell r="H1695">
            <v>1706.49</v>
          </cell>
          <cell r="I1695" t="str">
            <v xml:space="preserve">14.4 , </v>
          </cell>
          <cell r="J1695">
            <v>0</v>
          </cell>
        </row>
        <row r="1696">
          <cell r="A1696" t="str">
            <v>14-38</v>
          </cell>
          <cell r="B1696" t="str">
            <v>Providing laying, cutting, jointing and testing of R.C.C pipe 4" (100mm) dia in cement concrete, laid in trenches as per specification complete in all respects.and Fixing RCC pipe 4" dia, including laying &amp; jointing in trenches</v>
          </cell>
          <cell r="C1696" t="str">
            <v>RFT</v>
          </cell>
          <cell r="D1696">
            <v>198.76</v>
          </cell>
          <cell r="E1696">
            <v>500.26</v>
          </cell>
          <cell r="F1696" t="str">
            <v>m</v>
          </cell>
          <cell r="G1696">
            <v>652.11</v>
          </cell>
          <cell r="H1696">
            <v>1641.29</v>
          </cell>
          <cell r="I1696" t="str">
            <v xml:space="preserve">14.4 , </v>
          </cell>
          <cell r="J1696">
            <v>0</v>
          </cell>
        </row>
        <row r="1697">
          <cell r="A1697" t="str">
            <v>14-39-a</v>
          </cell>
          <cell r="B1697" t="str">
            <v>Providing and Fixing brass stop/bib cock of approved quality: 1/2" (13 mm) dia</v>
          </cell>
          <cell r="C1697" t="str">
            <v>Each</v>
          </cell>
          <cell r="D1697">
            <v>104.58</v>
          </cell>
          <cell r="E1697">
            <v>595.20000000000005</v>
          </cell>
          <cell r="F1697" t="str">
            <v>Each</v>
          </cell>
          <cell r="G1697">
            <v>104.58</v>
          </cell>
          <cell r="H1697">
            <v>595.20000000000005</v>
          </cell>
          <cell r="I1697" t="str">
            <v xml:space="preserve">14.4 , </v>
          </cell>
          <cell r="J1697">
            <v>0</v>
          </cell>
        </row>
        <row r="1698">
          <cell r="A1698" t="str">
            <v>14-39-b</v>
          </cell>
          <cell r="B1698" t="str">
            <v>Providing and Fixing brass stop/bib cock of approved quality: 3/4" (20 mm) dia</v>
          </cell>
          <cell r="C1698" t="str">
            <v>Each</v>
          </cell>
          <cell r="D1698">
            <v>104.58</v>
          </cell>
          <cell r="E1698">
            <v>520.11</v>
          </cell>
          <cell r="F1698" t="str">
            <v>Each</v>
          </cell>
          <cell r="G1698">
            <v>104.58</v>
          </cell>
          <cell r="H1698">
            <v>520.11</v>
          </cell>
          <cell r="I1698" t="str">
            <v xml:space="preserve">14.4 , </v>
          </cell>
          <cell r="J1698">
            <v>0</v>
          </cell>
        </row>
        <row r="1699">
          <cell r="A1699" t="str">
            <v>14-40</v>
          </cell>
          <cell r="B1699" t="str">
            <v>Hoisting &amp; Placing in position precast RC latrine seat</v>
          </cell>
          <cell r="C1699" t="str">
            <v>Each</v>
          </cell>
          <cell r="D1699">
            <v>606.94000000000005</v>
          </cell>
          <cell r="E1699">
            <v>606.94000000000005</v>
          </cell>
          <cell r="F1699" t="str">
            <v>Each</v>
          </cell>
          <cell r="G1699">
            <v>606.94000000000005</v>
          </cell>
          <cell r="H1699">
            <v>606.94000000000005</v>
          </cell>
          <cell r="I1699" t="str">
            <v>14.4, 14.8</v>
          </cell>
          <cell r="J1699">
            <v>0</v>
          </cell>
        </row>
        <row r="1700">
          <cell r="A1700" t="str">
            <v>14-41-a</v>
          </cell>
          <cell r="B1700" t="str">
            <v>Providing and Fixing chromium plated (CP) waste coupling of approved quality : 1.25" (32 mm)</v>
          </cell>
          <cell r="C1700" t="str">
            <v>Each</v>
          </cell>
          <cell r="D1700">
            <v>119.52</v>
          </cell>
          <cell r="E1700">
            <v>556.91999999999996</v>
          </cell>
          <cell r="F1700" t="str">
            <v>Each</v>
          </cell>
          <cell r="G1700">
            <v>119.52</v>
          </cell>
          <cell r="H1700">
            <v>556.91999999999996</v>
          </cell>
          <cell r="I1700" t="str">
            <v xml:space="preserve">14.4 , </v>
          </cell>
          <cell r="J1700">
            <v>0</v>
          </cell>
        </row>
        <row r="1701">
          <cell r="A1701" t="str">
            <v>14-41-b</v>
          </cell>
          <cell r="B1701" t="str">
            <v>Providing and fixing chromium plated CP waste coupling of approved quality : 1.5" (40 mm)</v>
          </cell>
          <cell r="C1701" t="str">
            <v>Each</v>
          </cell>
          <cell r="D1701">
            <v>119.52</v>
          </cell>
          <cell r="E1701">
            <v>1152.27</v>
          </cell>
          <cell r="F1701" t="str">
            <v>Each</v>
          </cell>
          <cell r="G1701">
            <v>119.52</v>
          </cell>
          <cell r="H1701">
            <v>1152.27</v>
          </cell>
          <cell r="I1701" t="str">
            <v xml:space="preserve">14.4 , </v>
          </cell>
          <cell r="J1701">
            <v>0</v>
          </cell>
        </row>
        <row r="1702">
          <cell r="A1702" t="str">
            <v>14-42-a</v>
          </cell>
          <cell r="B1702" t="str">
            <v>Providing and fixing rubber plug with chain of approved quality: 1.25" (32mm)</v>
          </cell>
          <cell r="C1702" t="str">
            <v>Each</v>
          </cell>
          <cell r="D1702">
            <v>14.94</v>
          </cell>
          <cell r="E1702">
            <v>74.34</v>
          </cell>
          <cell r="F1702" t="str">
            <v>Each</v>
          </cell>
          <cell r="G1702">
            <v>14.94</v>
          </cell>
          <cell r="H1702">
            <v>74.34</v>
          </cell>
          <cell r="I1702" t="str">
            <v xml:space="preserve">14.4 , </v>
          </cell>
          <cell r="J1702">
            <v>0</v>
          </cell>
        </row>
        <row r="1703">
          <cell r="A1703" t="str">
            <v>14-42-b</v>
          </cell>
          <cell r="B1703" t="str">
            <v>Providing and Fixing rubber plug with chain of approved quality : 1.5" (40 mm)</v>
          </cell>
          <cell r="C1703" t="str">
            <v>Each</v>
          </cell>
          <cell r="D1703">
            <v>14.94</v>
          </cell>
          <cell r="E1703">
            <v>99.32</v>
          </cell>
          <cell r="F1703" t="str">
            <v>Each</v>
          </cell>
          <cell r="G1703">
            <v>14.94</v>
          </cell>
          <cell r="H1703">
            <v>99.32</v>
          </cell>
          <cell r="I1703" t="str">
            <v xml:space="preserve">14.4 , </v>
          </cell>
          <cell r="J1703">
            <v>0</v>
          </cell>
        </row>
        <row r="1704">
          <cell r="A1704" t="str">
            <v>14-43-a</v>
          </cell>
          <cell r="B1704" t="str">
            <v>Providing and fixing waste pipe of PVC of approved quality : 1.25" (32 mm)</v>
          </cell>
          <cell r="C1704" t="str">
            <v>Each</v>
          </cell>
          <cell r="D1704">
            <v>104.58</v>
          </cell>
          <cell r="E1704">
            <v>200.57</v>
          </cell>
          <cell r="F1704" t="str">
            <v>Each</v>
          </cell>
          <cell r="G1704">
            <v>104.58</v>
          </cell>
          <cell r="H1704">
            <v>200.57</v>
          </cell>
          <cell r="I1704" t="str">
            <v xml:space="preserve">14.4 , </v>
          </cell>
          <cell r="J1704">
            <v>0</v>
          </cell>
        </row>
        <row r="1705">
          <cell r="A1705" t="str">
            <v>14-43-b</v>
          </cell>
          <cell r="B1705" t="str">
            <v>Providing and fixing waste pipe of PVC of approved quality : 1.5" (40 mm)</v>
          </cell>
          <cell r="C1705" t="str">
            <v>Each</v>
          </cell>
          <cell r="D1705">
            <v>104.58</v>
          </cell>
          <cell r="E1705">
            <v>222.43</v>
          </cell>
          <cell r="F1705" t="str">
            <v>Each</v>
          </cell>
          <cell r="G1705">
            <v>104.58</v>
          </cell>
          <cell r="H1705">
            <v>222.43</v>
          </cell>
          <cell r="I1705" t="str">
            <v xml:space="preserve">14.4 , </v>
          </cell>
          <cell r="J1705">
            <v>0</v>
          </cell>
        </row>
        <row r="1706">
          <cell r="A1706" t="str">
            <v>14-44-a</v>
          </cell>
          <cell r="B1706" t="str">
            <v>Providing and fixing flushing bend of PVC of approved quality: 1.25" (32 mm)</v>
          </cell>
          <cell r="C1706" t="str">
            <v>Each</v>
          </cell>
          <cell r="D1706">
            <v>74.7</v>
          </cell>
          <cell r="E1706">
            <v>142.97999999999999</v>
          </cell>
          <cell r="F1706" t="str">
            <v>Each</v>
          </cell>
          <cell r="G1706">
            <v>74.7</v>
          </cell>
          <cell r="H1706">
            <v>142.97999999999999</v>
          </cell>
          <cell r="I1706" t="str">
            <v xml:space="preserve">14.4 , </v>
          </cell>
          <cell r="J1706">
            <v>0</v>
          </cell>
        </row>
        <row r="1707">
          <cell r="A1707" t="str">
            <v>14-44-b</v>
          </cell>
          <cell r="B1707" t="str">
            <v>Providing and fixing flushing bend of PVC of approved quality: 1.5" (40 mm)</v>
          </cell>
          <cell r="C1707" t="str">
            <v>Each</v>
          </cell>
          <cell r="D1707">
            <v>74.7</v>
          </cell>
          <cell r="E1707">
            <v>151.65</v>
          </cell>
          <cell r="F1707" t="str">
            <v>Each</v>
          </cell>
          <cell r="G1707">
            <v>74.7</v>
          </cell>
          <cell r="H1707">
            <v>151.65</v>
          </cell>
          <cell r="I1707" t="str">
            <v xml:space="preserve">14.4 , </v>
          </cell>
          <cell r="J1707">
            <v>0</v>
          </cell>
        </row>
        <row r="1708">
          <cell r="A1708" t="str">
            <v>14-45-a</v>
          </cell>
          <cell r="B1708" t="str">
            <v>Providing and fixing chromium plated (CP) bottle trough / trap of approved quality with waste pipe complete : 1.25" (32 mm) i/d</v>
          </cell>
          <cell r="C1708" t="str">
            <v>Each</v>
          </cell>
          <cell r="D1708">
            <v>119.52</v>
          </cell>
          <cell r="E1708">
            <v>2146.14</v>
          </cell>
          <cell r="F1708" t="str">
            <v>Each</v>
          </cell>
          <cell r="G1708">
            <v>119.52</v>
          </cell>
          <cell r="H1708">
            <v>2146.14</v>
          </cell>
          <cell r="I1708" t="str">
            <v xml:space="preserve">14.4 , </v>
          </cell>
          <cell r="J1708">
            <v>0</v>
          </cell>
        </row>
        <row r="1709">
          <cell r="A1709" t="str">
            <v>14-45-b</v>
          </cell>
          <cell r="B1709" t="str">
            <v>Providing and Fixing chromium plated CP bottle trough/trap of approved quality with waste pipe : 1.5" (40 mm) i/d</v>
          </cell>
          <cell r="C1709" t="str">
            <v>Each</v>
          </cell>
          <cell r="D1709">
            <v>119.52</v>
          </cell>
          <cell r="E1709">
            <v>2460.8200000000002</v>
          </cell>
          <cell r="F1709" t="str">
            <v>Each</v>
          </cell>
          <cell r="G1709">
            <v>119.52</v>
          </cell>
          <cell r="H1709">
            <v>2460.8200000000002</v>
          </cell>
          <cell r="I1709" t="str">
            <v xml:space="preserve">14.4 , </v>
          </cell>
          <cell r="J1709">
            <v>0</v>
          </cell>
        </row>
        <row r="1710">
          <cell r="A1710" t="str">
            <v>14-46-a</v>
          </cell>
          <cell r="B1710" t="str">
            <v>Providing and Fixing angle iron brackets for : Wash hand basin (WHB ) and cistern</v>
          </cell>
          <cell r="C1710" t="str">
            <v>Each</v>
          </cell>
          <cell r="D1710">
            <v>119.52</v>
          </cell>
          <cell r="E1710">
            <v>253.17</v>
          </cell>
          <cell r="F1710" t="str">
            <v>Each</v>
          </cell>
          <cell r="G1710">
            <v>119.52</v>
          </cell>
          <cell r="H1710">
            <v>253.17</v>
          </cell>
          <cell r="I1710" t="str">
            <v xml:space="preserve">14.4 , </v>
          </cell>
          <cell r="J1710">
            <v>0</v>
          </cell>
        </row>
        <row r="1711">
          <cell r="A1711" t="str">
            <v>14-46-b</v>
          </cell>
          <cell r="B1711" t="str">
            <v>Providing and Fixing angle iron brackets for :Sink</v>
          </cell>
          <cell r="C1711" t="str">
            <v>Each</v>
          </cell>
          <cell r="D1711">
            <v>119.52</v>
          </cell>
          <cell r="E1711">
            <v>313.92</v>
          </cell>
          <cell r="F1711" t="str">
            <v>Each</v>
          </cell>
          <cell r="G1711">
            <v>119.52</v>
          </cell>
          <cell r="H1711">
            <v>313.92</v>
          </cell>
          <cell r="I1711" t="str">
            <v xml:space="preserve">14.4 , </v>
          </cell>
          <cell r="J1711">
            <v>0</v>
          </cell>
        </row>
        <row r="1712">
          <cell r="A1712" t="str">
            <v>14-47-a</v>
          </cell>
          <cell r="B1712" t="str">
            <v>Providing and Fixing 1/2" (12 mm) dia connection including check nuts etc of approved quality: Plastic rubber connection</v>
          </cell>
          <cell r="C1712" t="str">
            <v>Each</v>
          </cell>
          <cell r="D1712">
            <v>44.82</v>
          </cell>
          <cell r="E1712">
            <v>260.60000000000002</v>
          </cell>
          <cell r="F1712" t="str">
            <v>Each</v>
          </cell>
          <cell r="G1712">
            <v>44.82</v>
          </cell>
          <cell r="H1712">
            <v>260.60000000000002</v>
          </cell>
          <cell r="I1712" t="str">
            <v xml:space="preserve">14.4 , </v>
          </cell>
          <cell r="J1712">
            <v>0</v>
          </cell>
        </row>
        <row r="1713">
          <cell r="A1713" t="str">
            <v>14-47-b</v>
          </cell>
          <cell r="B1713" t="str">
            <v>Providing and Fixing 1/2" (12 mm) dia connection including check nuts etc of approved quality: Copper connection</v>
          </cell>
          <cell r="C1713" t="str">
            <v>Each</v>
          </cell>
          <cell r="D1713">
            <v>44.82</v>
          </cell>
          <cell r="E1713">
            <v>437.75</v>
          </cell>
          <cell r="F1713" t="str">
            <v>Each</v>
          </cell>
          <cell r="G1713">
            <v>44.82</v>
          </cell>
          <cell r="H1713">
            <v>437.75</v>
          </cell>
          <cell r="I1713" t="str">
            <v xml:space="preserve">14.4 , </v>
          </cell>
          <cell r="J1713">
            <v>0</v>
          </cell>
        </row>
        <row r="1714">
          <cell r="A1714" t="str">
            <v>14-47-c</v>
          </cell>
          <cell r="B1714" t="str">
            <v>Providing and Fixing 1/2" dia connection including check nuts etc chorimum plated (CP) connection</v>
          </cell>
          <cell r="C1714" t="str">
            <v>Each</v>
          </cell>
          <cell r="D1714">
            <v>44.82</v>
          </cell>
          <cell r="E1714">
            <v>470.07</v>
          </cell>
          <cell r="F1714" t="str">
            <v>Each</v>
          </cell>
          <cell r="G1714">
            <v>44.82</v>
          </cell>
          <cell r="H1714">
            <v>470.07</v>
          </cell>
          <cell r="I1714" t="str">
            <v xml:space="preserve">14.4 , </v>
          </cell>
          <cell r="J1714">
            <v>0</v>
          </cell>
        </row>
        <row r="1715">
          <cell r="A1715" t="str">
            <v>14-48-a</v>
          </cell>
          <cell r="B1715" t="str">
            <v>Providing and Fixing brass ball float valve of approved quality: 1/2" (13 mm) dia</v>
          </cell>
          <cell r="C1715" t="str">
            <v>Each</v>
          </cell>
          <cell r="D1715">
            <v>104.58</v>
          </cell>
          <cell r="E1715">
            <v>437.19</v>
          </cell>
          <cell r="F1715" t="str">
            <v>Each</v>
          </cell>
          <cell r="G1715">
            <v>104.58</v>
          </cell>
          <cell r="H1715">
            <v>437.19</v>
          </cell>
          <cell r="I1715" t="str">
            <v xml:space="preserve">14.4 , </v>
          </cell>
          <cell r="J1715">
            <v>0</v>
          </cell>
        </row>
        <row r="1716">
          <cell r="A1716" t="str">
            <v>14-48-b</v>
          </cell>
          <cell r="B1716" t="str">
            <v>Providing and Fixing brass ball float valve of approved quality: 3/4" dia</v>
          </cell>
          <cell r="C1716" t="str">
            <v>Each</v>
          </cell>
          <cell r="D1716">
            <v>104.58</v>
          </cell>
          <cell r="E1716">
            <v>476.67</v>
          </cell>
          <cell r="F1716" t="str">
            <v>Each</v>
          </cell>
          <cell r="G1716">
            <v>104.58</v>
          </cell>
          <cell r="H1716">
            <v>476.67</v>
          </cell>
          <cell r="I1716" t="str">
            <v xml:space="preserve">14.4 , </v>
          </cell>
          <cell r="J1716">
            <v>0</v>
          </cell>
        </row>
        <row r="1717">
          <cell r="A1717" t="str">
            <v>14-48-c</v>
          </cell>
          <cell r="B1717" t="str">
            <v>Providing and Fixing brass ball float valve of approved quality: 1" (25 mm) dia</v>
          </cell>
          <cell r="C1717" t="str">
            <v>Each</v>
          </cell>
          <cell r="D1717">
            <v>104.58</v>
          </cell>
          <cell r="E1717">
            <v>758.98</v>
          </cell>
          <cell r="F1717" t="str">
            <v>Each</v>
          </cell>
          <cell r="G1717">
            <v>104.58</v>
          </cell>
          <cell r="H1717">
            <v>758.98</v>
          </cell>
          <cell r="I1717" t="str">
            <v xml:space="preserve">14.4 , </v>
          </cell>
          <cell r="J1717">
            <v>0</v>
          </cell>
        </row>
        <row r="1718">
          <cell r="A1718" t="str">
            <v>14-48-d</v>
          </cell>
          <cell r="B1718" t="str">
            <v>Providing and Fixing brass ball float valve of approved quality: 1.25" dia</v>
          </cell>
          <cell r="C1718" t="str">
            <v>Each</v>
          </cell>
          <cell r="D1718">
            <v>104.58</v>
          </cell>
          <cell r="E1718">
            <v>1086.3</v>
          </cell>
          <cell r="F1718" t="str">
            <v>Each</v>
          </cell>
          <cell r="G1718">
            <v>104.58</v>
          </cell>
          <cell r="H1718">
            <v>1086.3</v>
          </cell>
          <cell r="I1718" t="str">
            <v xml:space="preserve">14.4 , </v>
          </cell>
          <cell r="J1718">
            <v>0</v>
          </cell>
        </row>
        <row r="1719">
          <cell r="A1719" t="str">
            <v>14-48-e</v>
          </cell>
          <cell r="B1719" t="str">
            <v>Providing and Fixing brass ball float valve of approved quality:1.5" (40 mm) dia</v>
          </cell>
          <cell r="C1719" t="str">
            <v>Each</v>
          </cell>
          <cell r="D1719">
            <v>104.58</v>
          </cell>
          <cell r="E1719">
            <v>1349.95</v>
          </cell>
          <cell r="F1719" t="str">
            <v>Each</v>
          </cell>
          <cell r="G1719">
            <v>104.58</v>
          </cell>
          <cell r="H1719">
            <v>1349.95</v>
          </cell>
          <cell r="I1719" t="str">
            <v xml:space="preserve">14.4 , </v>
          </cell>
          <cell r="J1719">
            <v>0</v>
          </cell>
        </row>
        <row r="1720">
          <cell r="A1720" t="str">
            <v>14-48-f</v>
          </cell>
          <cell r="B1720" t="str">
            <v>Providing and Fixing brass ball float valve of approved quality: 2" (50 mm) dia</v>
          </cell>
          <cell r="C1720" t="str">
            <v>Each</v>
          </cell>
          <cell r="D1720">
            <v>104.58</v>
          </cell>
          <cell r="E1720">
            <v>2042.51</v>
          </cell>
          <cell r="F1720" t="str">
            <v>Each</v>
          </cell>
          <cell r="G1720">
            <v>104.58</v>
          </cell>
          <cell r="H1720">
            <v>2042.51</v>
          </cell>
          <cell r="I1720" t="str">
            <v xml:space="preserve">14.4 , </v>
          </cell>
          <cell r="J1720">
            <v>0</v>
          </cell>
        </row>
        <row r="1721">
          <cell r="A1721" t="str">
            <v>14-49-a</v>
          </cell>
          <cell r="B1721" t="str">
            <v>Providing and Fixing MS high pressure seamwelded pipe &amp; specials complete : 2" dia</v>
          </cell>
          <cell r="C1721" t="str">
            <v>Rft</v>
          </cell>
          <cell r="D1721">
            <v>287.91000000000003</v>
          </cell>
          <cell r="E1721">
            <v>582.54</v>
          </cell>
          <cell r="F1721" t="str">
            <v>m</v>
          </cell>
          <cell r="G1721">
            <v>944.57</v>
          </cell>
          <cell r="H1721">
            <v>1911.23</v>
          </cell>
          <cell r="I1721" t="str">
            <v xml:space="preserve">14.4, </v>
          </cell>
          <cell r="J1721">
            <v>0</v>
          </cell>
        </row>
        <row r="1722">
          <cell r="A1722" t="str">
            <v>14-49-b</v>
          </cell>
          <cell r="B1722" t="str">
            <v>Providing and Fixing MS high pressure steal welded pipe &amp; specials complete : 1" dia</v>
          </cell>
          <cell r="C1722" t="str">
            <v>Rft</v>
          </cell>
          <cell r="D1722">
            <v>230.32</v>
          </cell>
          <cell r="E1722">
            <v>497.63</v>
          </cell>
          <cell r="F1722" t="str">
            <v>m</v>
          </cell>
          <cell r="G1722">
            <v>755.66</v>
          </cell>
          <cell r="H1722">
            <v>1632.63</v>
          </cell>
          <cell r="I1722" t="str">
            <v xml:space="preserve">14.4, </v>
          </cell>
          <cell r="J1722">
            <v>0</v>
          </cell>
        </row>
        <row r="1723">
          <cell r="A1723" t="str">
            <v>14-50-a</v>
          </cell>
          <cell r="B1723" t="str">
            <v>Providing and Fixing Audco type valve : 4" dia</v>
          </cell>
          <cell r="C1723" t="str">
            <v>Each</v>
          </cell>
          <cell r="D1723">
            <v>460.65</v>
          </cell>
          <cell r="E1723">
            <v>13473.3</v>
          </cell>
          <cell r="F1723" t="str">
            <v>Each</v>
          </cell>
          <cell r="G1723">
            <v>460.65</v>
          </cell>
          <cell r="H1723">
            <v>13473.3</v>
          </cell>
          <cell r="I1723" t="str">
            <v xml:space="preserve">14.4 , </v>
          </cell>
          <cell r="J1723">
            <v>0</v>
          </cell>
        </row>
        <row r="1724">
          <cell r="A1724" t="str">
            <v>14-50-b</v>
          </cell>
          <cell r="B1724" t="str">
            <v>Providing and Fixing Audco type valve : 2" dia</v>
          </cell>
          <cell r="C1724" t="str">
            <v>Each</v>
          </cell>
          <cell r="D1724">
            <v>345.49</v>
          </cell>
          <cell r="E1724">
            <v>5047.54</v>
          </cell>
          <cell r="F1724" t="str">
            <v>Each</v>
          </cell>
          <cell r="G1724">
            <v>345.49</v>
          </cell>
          <cell r="H1724">
            <v>5047.54</v>
          </cell>
          <cell r="I1724" t="str">
            <v xml:space="preserve">14.4 , </v>
          </cell>
          <cell r="J1724">
            <v>0</v>
          </cell>
        </row>
        <row r="1725">
          <cell r="A1725" t="str">
            <v>14-50-c</v>
          </cell>
          <cell r="B1725" t="str">
            <v>Providing and Fixing Audco type valve : 1" dia</v>
          </cell>
          <cell r="C1725" t="str">
            <v>Each</v>
          </cell>
          <cell r="D1725">
            <v>230.32</v>
          </cell>
          <cell r="E1725">
            <v>2781.82</v>
          </cell>
          <cell r="F1725" t="str">
            <v>Each</v>
          </cell>
          <cell r="G1725">
            <v>230.32</v>
          </cell>
          <cell r="H1725">
            <v>2781.82</v>
          </cell>
          <cell r="I1725" t="str">
            <v xml:space="preserve">14.4 , </v>
          </cell>
          <cell r="J1725">
            <v>0</v>
          </cell>
        </row>
        <row r="1726">
          <cell r="A1726" t="str">
            <v>14-51-a</v>
          </cell>
          <cell r="B1726" t="str">
            <v>Providing and Fixing pressure regulator : No. 103</v>
          </cell>
          <cell r="C1726" t="str">
            <v>Each</v>
          </cell>
          <cell r="D1726">
            <v>249</v>
          </cell>
          <cell r="E1726">
            <v>1496.23</v>
          </cell>
          <cell r="F1726" t="str">
            <v>Each</v>
          </cell>
          <cell r="G1726">
            <v>249</v>
          </cell>
          <cell r="H1726">
            <v>1496.23</v>
          </cell>
          <cell r="I1726" t="str">
            <v>14.4, 14.5</v>
          </cell>
          <cell r="J1726">
            <v>0</v>
          </cell>
        </row>
        <row r="1727">
          <cell r="A1727" t="str">
            <v>14-51-b</v>
          </cell>
          <cell r="B1727" t="str">
            <v>Providing and Fixing pressure regulator : No. 043</v>
          </cell>
          <cell r="C1727" t="str">
            <v>Each</v>
          </cell>
          <cell r="D1727">
            <v>249</v>
          </cell>
          <cell r="E1727">
            <v>1230.1099999999999</v>
          </cell>
          <cell r="F1727" t="str">
            <v>Each</v>
          </cell>
          <cell r="G1727">
            <v>249</v>
          </cell>
          <cell r="H1727">
            <v>1230.1099999999999</v>
          </cell>
          <cell r="I1727" t="str">
            <v>14.4, 14.5</v>
          </cell>
          <cell r="J1727">
            <v>0</v>
          </cell>
        </row>
        <row r="1728">
          <cell r="A1728" t="str">
            <v>14-51-c</v>
          </cell>
          <cell r="B1728" t="str">
            <v>Providing and Fixing pressure regulator : People type</v>
          </cell>
          <cell r="C1728" t="str">
            <v>Each</v>
          </cell>
          <cell r="D1728">
            <v>99.6</v>
          </cell>
          <cell r="E1728">
            <v>500.55</v>
          </cell>
          <cell r="F1728" t="str">
            <v>Each</v>
          </cell>
          <cell r="G1728">
            <v>99.6</v>
          </cell>
          <cell r="H1728">
            <v>500.55</v>
          </cell>
          <cell r="I1728" t="str">
            <v>14.4, 14.5</v>
          </cell>
          <cell r="J1728">
            <v>0</v>
          </cell>
        </row>
        <row r="1729">
          <cell r="A1729" t="str">
            <v>14-52-a</v>
          </cell>
          <cell r="B1729" t="str">
            <v>Providing and Fixing high pressure flange type valve : 4" dia</v>
          </cell>
          <cell r="C1729" t="str">
            <v>Each</v>
          </cell>
          <cell r="D1729">
            <v>902.63</v>
          </cell>
          <cell r="E1729">
            <v>16406.03</v>
          </cell>
          <cell r="F1729" t="str">
            <v>Each</v>
          </cell>
          <cell r="G1729">
            <v>902.63</v>
          </cell>
          <cell r="H1729">
            <v>16406.03</v>
          </cell>
          <cell r="I1729" t="str">
            <v xml:space="preserve">14.4 , </v>
          </cell>
          <cell r="J1729">
            <v>0</v>
          </cell>
        </row>
        <row r="1730">
          <cell r="A1730" t="str">
            <v>14-52-b</v>
          </cell>
          <cell r="B1730" t="str">
            <v>Providing and Fixing high pressure flange type valve : 2" dia</v>
          </cell>
          <cell r="C1730" t="str">
            <v>Each</v>
          </cell>
          <cell r="D1730">
            <v>361.05</v>
          </cell>
          <cell r="E1730">
            <v>8222.1</v>
          </cell>
          <cell r="F1730" t="str">
            <v>Each</v>
          </cell>
          <cell r="G1730">
            <v>361.05</v>
          </cell>
          <cell r="H1730">
            <v>8222.1</v>
          </cell>
          <cell r="I1730" t="str">
            <v xml:space="preserve">14.4 , </v>
          </cell>
          <cell r="J1730">
            <v>0</v>
          </cell>
        </row>
        <row r="1731">
          <cell r="A1731" t="str">
            <v>14-52-c</v>
          </cell>
          <cell r="B1731" t="str">
            <v>Providing and Fixing high pressure flange type valve : 1" dia</v>
          </cell>
          <cell r="C1731" t="str">
            <v>Each</v>
          </cell>
          <cell r="D1731">
            <v>180.52</v>
          </cell>
          <cell r="E1731">
            <v>4141.42</v>
          </cell>
          <cell r="F1731" t="str">
            <v>Each</v>
          </cell>
          <cell r="G1731">
            <v>180.52</v>
          </cell>
          <cell r="H1731">
            <v>4141.42</v>
          </cell>
          <cell r="I1731" t="str">
            <v xml:space="preserve">14.4 , </v>
          </cell>
          <cell r="J1731">
            <v>0</v>
          </cell>
        </row>
        <row r="1732">
          <cell r="A1732" t="str">
            <v>14-53</v>
          </cell>
          <cell r="B1732" t="str">
            <v>Providing and Fixing nipple or bush 1/4" to 3/8" i/d</v>
          </cell>
          <cell r="C1732" t="str">
            <v>Each</v>
          </cell>
          <cell r="D1732">
            <v>44.82</v>
          </cell>
          <cell r="E1732">
            <v>91.48</v>
          </cell>
          <cell r="F1732" t="str">
            <v>Each</v>
          </cell>
          <cell r="G1732">
            <v>44.82</v>
          </cell>
          <cell r="H1732">
            <v>91.48</v>
          </cell>
          <cell r="I1732" t="str">
            <v xml:space="preserve">14.4 , </v>
          </cell>
          <cell r="J1732">
            <v>0</v>
          </cell>
        </row>
        <row r="1733">
          <cell r="A1733" t="str">
            <v>14-54-a</v>
          </cell>
          <cell r="B1733" t="str">
            <v>Providing and fixing eclipse cock : 1" dia</v>
          </cell>
          <cell r="C1733" t="str">
            <v>Each</v>
          </cell>
          <cell r="D1733">
            <v>115.16</v>
          </cell>
          <cell r="E1733">
            <v>1174.6400000000001</v>
          </cell>
          <cell r="F1733" t="str">
            <v>Each</v>
          </cell>
          <cell r="G1733">
            <v>115.16</v>
          </cell>
          <cell r="H1733">
            <v>1174.6400000000001</v>
          </cell>
          <cell r="I1733" t="str">
            <v xml:space="preserve">14.4 , </v>
          </cell>
          <cell r="J1733">
            <v>0</v>
          </cell>
        </row>
        <row r="1734">
          <cell r="A1734" t="str">
            <v>14-54-b</v>
          </cell>
          <cell r="B1734" t="str">
            <v>Providing and fixing eclipse cock : 3/4" dia</v>
          </cell>
          <cell r="C1734" t="str">
            <v>Each</v>
          </cell>
          <cell r="D1734">
            <v>230.32</v>
          </cell>
          <cell r="E1734">
            <v>1218.3599999999999</v>
          </cell>
          <cell r="F1734" t="str">
            <v>Each</v>
          </cell>
          <cell r="G1734">
            <v>230.32</v>
          </cell>
          <cell r="H1734">
            <v>1218.3599999999999</v>
          </cell>
          <cell r="I1734" t="str">
            <v xml:space="preserve">14.4 , </v>
          </cell>
          <cell r="J1734">
            <v>0</v>
          </cell>
        </row>
        <row r="1735">
          <cell r="A1735" t="str">
            <v>14-55-a</v>
          </cell>
          <cell r="B1735" t="str">
            <v>Providing and Fixing GI pipe &amp; including specials complete 2" dia (light)</v>
          </cell>
          <cell r="C1735" t="str">
            <v>Rft</v>
          </cell>
          <cell r="D1735">
            <v>91.38</v>
          </cell>
          <cell r="E1735">
            <v>327.99</v>
          </cell>
          <cell r="F1735" t="str">
            <v>m</v>
          </cell>
          <cell r="G1735">
            <v>299.81</v>
          </cell>
          <cell r="H1735">
            <v>1076.0899999999999</v>
          </cell>
          <cell r="I1735" t="str">
            <v xml:space="preserve">14.4 , </v>
          </cell>
          <cell r="J1735">
            <v>0</v>
          </cell>
        </row>
        <row r="1736">
          <cell r="A1736" t="str">
            <v>14-55-b</v>
          </cell>
          <cell r="B1736" t="str">
            <v>Providing and Fixing GI pipe &amp; including specials complete: 1.5" dia (light)</v>
          </cell>
          <cell r="C1736" t="str">
            <v>Rft</v>
          </cell>
          <cell r="D1736">
            <v>91.38</v>
          </cell>
          <cell r="E1736">
            <v>298.61</v>
          </cell>
          <cell r="F1736" t="str">
            <v>m</v>
          </cell>
          <cell r="G1736">
            <v>299.81</v>
          </cell>
          <cell r="H1736">
            <v>979.7</v>
          </cell>
          <cell r="I1736" t="str">
            <v xml:space="preserve">14.4 , </v>
          </cell>
          <cell r="J1736">
            <v>0</v>
          </cell>
        </row>
        <row r="1737">
          <cell r="A1737" t="str">
            <v>14-55-c</v>
          </cell>
          <cell r="B1737" t="str">
            <v>Providing and Fixing GI pipe &amp; including specials complete: 1.25" dia (light)</v>
          </cell>
          <cell r="C1737" t="str">
            <v>Rft</v>
          </cell>
          <cell r="D1737">
            <v>91.38</v>
          </cell>
          <cell r="E1737">
            <v>265.76</v>
          </cell>
          <cell r="F1737" t="str">
            <v>m</v>
          </cell>
          <cell r="G1737">
            <v>299.81</v>
          </cell>
          <cell r="H1737">
            <v>871.92</v>
          </cell>
          <cell r="I1737" t="str">
            <v xml:space="preserve">14.4 , </v>
          </cell>
          <cell r="J1737">
            <v>0</v>
          </cell>
        </row>
        <row r="1738">
          <cell r="A1738" t="str">
            <v>14-55-d</v>
          </cell>
          <cell r="B1738" t="str">
            <v>Providing and Fixing GI pipe &amp; including specials complete 1" dia (light)</v>
          </cell>
          <cell r="C1738" t="str">
            <v>Rft</v>
          </cell>
          <cell r="D1738">
            <v>53.16</v>
          </cell>
          <cell r="E1738">
            <v>177.37</v>
          </cell>
          <cell r="F1738" t="str">
            <v>m</v>
          </cell>
          <cell r="G1738">
            <v>174.41</v>
          </cell>
          <cell r="H1738">
            <v>581.92999999999995</v>
          </cell>
          <cell r="I1738" t="str">
            <v xml:space="preserve">14.4 , </v>
          </cell>
          <cell r="J1738">
            <v>0</v>
          </cell>
        </row>
        <row r="1739">
          <cell r="A1739" t="str">
            <v>14-55-e</v>
          </cell>
          <cell r="B1739" t="str">
            <v>Providing and Fixing GI pipe &amp; including specials complete: 3/4" dia (light)</v>
          </cell>
          <cell r="C1739" t="str">
            <v>Rft</v>
          </cell>
          <cell r="D1739">
            <v>53.16</v>
          </cell>
          <cell r="E1739">
            <v>140.54</v>
          </cell>
          <cell r="F1739" t="str">
            <v>m</v>
          </cell>
          <cell r="G1739">
            <v>174.41</v>
          </cell>
          <cell r="H1739">
            <v>461.09</v>
          </cell>
          <cell r="I1739" t="str">
            <v xml:space="preserve">14.4 , </v>
          </cell>
          <cell r="J1739">
            <v>0</v>
          </cell>
        </row>
        <row r="1740">
          <cell r="A1740" t="str">
            <v>14-55-f</v>
          </cell>
          <cell r="B1740" t="str">
            <v>Providing and Fixing GI pipe &amp; including specials complete: 1/2" dia (light)</v>
          </cell>
          <cell r="C1740" t="str">
            <v>Rft</v>
          </cell>
          <cell r="D1740">
            <v>45.69</v>
          </cell>
          <cell r="E1740">
            <v>106.85</v>
          </cell>
          <cell r="F1740" t="str">
            <v>m</v>
          </cell>
          <cell r="G1740">
            <v>149.91</v>
          </cell>
          <cell r="H1740">
            <v>350.56</v>
          </cell>
          <cell r="I1740" t="str">
            <v xml:space="preserve">14.4 , </v>
          </cell>
          <cell r="J1740">
            <v>0</v>
          </cell>
        </row>
        <row r="1741">
          <cell r="A1741" t="str">
            <v>14-56-a</v>
          </cell>
          <cell r="B1741" t="str">
            <v>Providing and Fixing oxidized gas cock : 1" dia.</v>
          </cell>
          <cell r="C1741" t="str">
            <v>Each</v>
          </cell>
          <cell r="D1741">
            <v>37.35</v>
          </cell>
          <cell r="E1741">
            <v>675.22</v>
          </cell>
          <cell r="F1741" t="str">
            <v>Each</v>
          </cell>
          <cell r="G1741">
            <v>37.35</v>
          </cell>
          <cell r="H1741">
            <v>675.22</v>
          </cell>
          <cell r="I1741" t="str">
            <v xml:space="preserve">14.4 , </v>
          </cell>
          <cell r="J1741">
            <v>0</v>
          </cell>
        </row>
        <row r="1742">
          <cell r="A1742" t="str">
            <v>14-56-b</v>
          </cell>
          <cell r="B1742" t="str">
            <v>Providing and Fixing oxidized gas cock : 3/4" dia.</v>
          </cell>
          <cell r="C1742" t="str">
            <v>Each</v>
          </cell>
          <cell r="D1742">
            <v>37.35</v>
          </cell>
          <cell r="E1742">
            <v>496.62</v>
          </cell>
          <cell r="F1742" t="str">
            <v>Each</v>
          </cell>
          <cell r="G1742">
            <v>37.35</v>
          </cell>
          <cell r="H1742">
            <v>496.62</v>
          </cell>
          <cell r="I1742" t="str">
            <v xml:space="preserve">14.4 , </v>
          </cell>
          <cell r="J1742">
            <v>0</v>
          </cell>
        </row>
        <row r="1743">
          <cell r="A1743" t="str">
            <v>14-56-c</v>
          </cell>
          <cell r="B1743" t="str">
            <v>Providing and Fixing oxidized gas cock : 1/2" dia</v>
          </cell>
          <cell r="C1743" t="str">
            <v>Each</v>
          </cell>
          <cell r="D1743">
            <v>37.35</v>
          </cell>
          <cell r="E1743">
            <v>435.87</v>
          </cell>
          <cell r="F1743" t="str">
            <v>Each</v>
          </cell>
          <cell r="G1743">
            <v>37.35</v>
          </cell>
          <cell r="H1743">
            <v>435.87</v>
          </cell>
          <cell r="I1743" t="str">
            <v xml:space="preserve">14.4 , </v>
          </cell>
          <cell r="J1743">
            <v>0</v>
          </cell>
        </row>
        <row r="1744">
          <cell r="A1744" t="str">
            <v>14-57-a</v>
          </cell>
          <cell r="B1744" t="str">
            <v>Providing and fixing brass gas cock : 1/2" dia (13 mm)</v>
          </cell>
          <cell r="C1744" t="str">
            <v>Each</v>
          </cell>
          <cell r="D1744">
            <v>14.94</v>
          </cell>
          <cell r="E1744">
            <v>334.48</v>
          </cell>
          <cell r="F1744" t="str">
            <v>Each</v>
          </cell>
          <cell r="G1744">
            <v>14.94</v>
          </cell>
          <cell r="H1744">
            <v>334.48</v>
          </cell>
          <cell r="I1744" t="str">
            <v xml:space="preserve">14.4 , </v>
          </cell>
          <cell r="J1744">
            <v>0</v>
          </cell>
        </row>
        <row r="1745">
          <cell r="A1745" t="str">
            <v>14-57-b</v>
          </cell>
          <cell r="B1745" t="str">
            <v>Providing and Fixing brass gas cock : 3/4" (20 mm) dia</v>
          </cell>
          <cell r="C1745" t="str">
            <v>Each</v>
          </cell>
          <cell r="D1745">
            <v>14.94</v>
          </cell>
          <cell r="E1745">
            <v>358.79</v>
          </cell>
          <cell r="F1745" t="str">
            <v>Each</v>
          </cell>
          <cell r="G1745">
            <v>14.94</v>
          </cell>
          <cell r="H1745">
            <v>358.79</v>
          </cell>
          <cell r="I1745" t="str">
            <v xml:space="preserve">14.4 , </v>
          </cell>
          <cell r="J1745">
            <v>0</v>
          </cell>
        </row>
        <row r="1746">
          <cell r="A1746" t="str">
            <v>14-58-a</v>
          </cell>
          <cell r="B1746" t="str">
            <v>Providing and Fixing 1/4" chorimum plated (CP) or oxidized gas cock: Single way</v>
          </cell>
          <cell r="C1746" t="str">
            <v>Each</v>
          </cell>
          <cell r="D1746">
            <v>44.82</v>
          </cell>
          <cell r="E1746">
            <v>230.71</v>
          </cell>
          <cell r="F1746" t="str">
            <v>Each</v>
          </cell>
          <cell r="G1746">
            <v>44.82</v>
          </cell>
          <cell r="H1746">
            <v>230.71</v>
          </cell>
          <cell r="I1746" t="str">
            <v xml:space="preserve">14.4 , </v>
          </cell>
          <cell r="J1746">
            <v>0</v>
          </cell>
        </row>
        <row r="1747">
          <cell r="A1747" t="str">
            <v>14-58-b</v>
          </cell>
          <cell r="B1747" t="str">
            <v>Providing and Fixing 1/4" chorimum plated (CP) or oxidized gas cock Two way</v>
          </cell>
          <cell r="C1747" t="str">
            <v>Each</v>
          </cell>
          <cell r="D1747">
            <v>74.7</v>
          </cell>
          <cell r="E1747">
            <v>275.17</v>
          </cell>
          <cell r="F1747" t="str">
            <v>Each</v>
          </cell>
          <cell r="G1747">
            <v>74.7</v>
          </cell>
          <cell r="H1747">
            <v>275.17</v>
          </cell>
          <cell r="I1747" t="str">
            <v xml:space="preserve">14.4 , </v>
          </cell>
          <cell r="J1747">
            <v>0</v>
          </cell>
        </row>
        <row r="1748">
          <cell r="A1748" t="str">
            <v>14-58-c</v>
          </cell>
          <cell r="B1748" t="str">
            <v>Providing and Fixing 1/4" chorimum plated (CP) or oxidized gas cock: Three way</v>
          </cell>
          <cell r="C1748" t="str">
            <v>Each</v>
          </cell>
          <cell r="D1748">
            <v>119.52</v>
          </cell>
          <cell r="E1748">
            <v>347.94</v>
          </cell>
          <cell r="F1748" t="str">
            <v>Each</v>
          </cell>
          <cell r="G1748">
            <v>119.52</v>
          </cell>
          <cell r="H1748">
            <v>347.94</v>
          </cell>
          <cell r="I1748" t="str">
            <v xml:space="preserve">14.4 , </v>
          </cell>
          <cell r="J1748">
            <v>0</v>
          </cell>
        </row>
        <row r="1749">
          <cell r="A1749" t="str">
            <v>14-59-a</v>
          </cell>
          <cell r="B1749" t="str">
            <v>Providing and Fixing approved best quality light burners: Single</v>
          </cell>
          <cell r="C1749" t="str">
            <v>Each</v>
          </cell>
          <cell r="D1749">
            <v>199.2</v>
          </cell>
          <cell r="E1749">
            <v>879.6</v>
          </cell>
          <cell r="F1749" t="str">
            <v>Each</v>
          </cell>
          <cell r="G1749">
            <v>199.2</v>
          </cell>
          <cell r="H1749">
            <v>879.6</v>
          </cell>
          <cell r="I1749" t="str">
            <v xml:space="preserve">14.4 , </v>
          </cell>
          <cell r="J1749">
            <v>0</v>
          </cell>
        </row>
        <row r="1750">
          <cell r="A1750" t="str">
            <v>14-59-b</v>
          </cell>
          <cell r="B1750" t="str">
            <v>Providing and Fixing approved best quality light burners: Double</v>
          </cell>
          <cell r="C1750" t="str">
            <v>Each</v>
          </cell>
          <cell r="D1750">
            <v>199.2</v>
          </cell>
          <cell r="E1750">
            <v>2318.16</v>
          </cell>
          <cell r="F1750" t="str">
            <v>Each</v>
          </cell>
          <cell r="G1750">
            <v>199.2</v>
          </cell>
          <cell r="H1750">
            <v>2318.16</v>
          </cell>
          <cell r="I1750" t="str">
            <v xml:space="preserve">14.4 , </v>
          </cell>
          <cell r="J1750">
            <v>0</v>
          </cell>
        </row>
        <row r="1751">
          <cell r="A1751" t="str">
            <v>14-60-a</v>
          </cell>
          <cell r="B1751" t="str">
            <v>Providing and Fixing approved best quality gas room heaters complete in all respects: Single pannel</v>
          </cell>
          <cell r="C1751" t="str">
            <v>Each</v>
          </cell>
          <cell r="D1751">
            <v>249</v>
          </cell>
          <cell r="E1751">
            <v>2071.5</v>
          </cell>
          <cell r="F1751" t="str">
            <v>Each</v>
          </cell>
          <cell r="G1751">
            <v>249</v>
          </cell>
          <cell r="H1751">
            <v>2071.5</v>
          </cell>
          <cell r="I1751" t="str">
            <v xml:space="preserve">14.4 , </v>
          </cell>
          <cell r="J1751">
            <v>0</v>
          </cell>
        </row>
        <row r="1752">
          <cell r="A1752" t="str">
            <v>14-60-b</v>
          </cell>
          <cell r="B1752" t="str">
            <v>Providing and Fixing approved best quality gas room heaters complete in all respects: Double pannel</v>
          </cell>
          <cell r="C1752" t="str">
            <v>Each</v>
          </cell>
          <cell r="D1752">
            <v>249</v>
          </cell>
          <cell r="E1752">
            <v>2922</v>
          </cell>
          <cell r="F1752" t="str">
            <v>Each</v>
          </cell>
          <cell r="G1752">
            <v>249</v>
          </cell>
          <cell r="H1752">
            <v>2922</v>
          </cell>
          <cell r="I1752" t="str">
            <v xml:space="preserve">14.4 , </v>
          </cell>
          <cell r="J1752">
            <v>0</v>
          </cell>
        </row>
        <row r="1753">
          <cell r="A1753" t="str">
            <v>14-61-a</v>
          </cell>
          <cell r="B1753" t="str">
            <v>Providing and Fixing approved best quality cooking range with: Two (02) Burners &amp; Oven</v>
          </cell>
          <cell r="C1753" t="str">
            <v>Each</v>
          </cell>
          <cell r="D1753">
            <v>328.68</v>
          </cell>
          <cell r="E1753">
            <v>17107.830000000002</v>
          </cell>
          <cell r="F1753" t="str">
            <v>Each</v>
          </cell>
          <cell r="G1753">
            <v>328.68</v>
          </cell>
          <cell r="H1753">
            <v>17107.830000000002</v>
          </cell>
          <cell r="I1753" t="str">
            <v>14.4, 14.5</v>
          </cell>
          <cell r="J1753">
            <v>0</v>
          </cell>
        </row>
        <row r="1754">
          <cell r="A1754" t="str">
            <v>14-61-b</v>
          </cell>
          <cell r="B1754" t="str">
            <v>Providing and Fixing approved best quality cooking range with Two (02) burners, oven &amp; rostary</v>
          </cell>
          <cell r="C1754" t="str">
            <v>Each</v>
          </cell>
          <cell r="D1754">
            <v>328.68</v>
          </cell>
          <cell r="E1754">
            <v>18359.28</v>
          </cell>
          <cell r="F1754" t="str">
            <v>Each</v>
          </cell>
          <cell r="G1754">
            <v>328.68</v>
          </cell>
          <cell r="H1754">
            <v>18359.28</v>
          </cell>
          <cell r="I1754" t="str">
            <v>14.4, 14.5</v>
          </cell>
          <cell r="J1754">
            <v>0</v>
          </cell>
        </row>
        <row r="1755">
          <cell r="A1755" t="str">
            <v>14-61-c</v>
          </cell>
          <cell r="B1755" t="str">
            <v>Providing and Fixing approved best quality cooking range with three (03) burners, oven &amp; hot case</v>
          </cell>
          <cell r="C1755" t="str">
            <v>Each</v>
          </cell>
          <cell r="D1755">
            <v>328.68</v>
          </cell>
          <cell r="E1755">
            <v>20825.73</v>
          </cell>
          <cell r="F1755" t="str">
            <v>Each</v>
          </cell>
          <cell r="G1755">
            <v>328.68</v>
          </cell>
          <cell r="H1755">
            <v>20825.73</v>
          </cell>
          <cell r="I1755" t="str">
            <v>14.4, 14.5</v>
          </cell>
          <cell r="J1755">
            <v>0</v>
          </cell>
        </row>
        <row r="1756">
          <cell r="A1756" t="str">
            <v>14-61-d</v>
          </cell>
          <cell r="B1756" t="str">
            <v>Providing and Fixing approved best quality cooking range with 3 burners, oven, hot case &amp; roastary</v>
          </cell>
          <cell r="C1756" t="str">
            <v>Each</v>
          </cell>
          <cell r="D1756">
            <v>328.68</v>
          </cell>
          <cell r="E1756">
            <v>24871.68</v>
          </cell>
          <cell r="F1756" t="str">
            <v>Each</v>
          </cell>
          <cell r="G1756">
            <v>328.68</v>
          </cell>
          <cell r="H1756">
            <v>24871.68</v>
          </cell>
          <cell r="I1756" t="str">
            <v>14.4, 14.5</v>
          </cell>
          <cell r="J1756">
            <v>0</v>
          </cell>
        </row>
        <row r="1757">
          <cell r="A1757" t="str">
            <v>14-61-e</v>
          </cell>
          <cell r="B1757" t="str">
            <v>Providing and Fixing approved best quality cooking range with 5 burners, oven, hot case &amp; roastary</v>
          </cell>
          <cell r="C1757" t="str">
            <v>Each</v>
          </cell>
          <cell r="D1757">
            <v>328.68</v>
          </cell>
          <cell r="E1757">
            <v>31554.18</v>
          </cell>
          <cell r="F1757" t="str">
            <v>Each</v>
          </cell>
          <cell r="G1757">
            <v>328.68</v>
          </cell>
          <cell r="H1757">
            <v>31554.18</v>
          </cell>
          <cell r="I1757" t="str">
            <v>14.4, 14.5</v>
          </cell>
          <cell r="J1757">
            <v>0</v>
          </cell>
        </row>
        <row r="1758">
          <cell r="A1758" t="str">
            <v>14-62-a</v>
          </cell>
          <cell r="B1758" t="str">
            <v>Providing and Fixing approved best quality gas water heaters: 20 gallons capacity</v>
          </cell>
          <cell r="C1758" t="str">
            <v>Each</v>
          </cell>
          <cell r="D1758">
            <v>498</v>
          </cell>
          <cell r="E1758">
            <v>20140.66</v>
          </cell>
          <cell r="F1758" t="str">
            <v>Each</v>
          </cell>
          <cell r="G1758">
            <v>498</v>
          </cell>
          <cell r="H1758">
            <v>20140.66</v>
          </cell>
          <cell r="I1758" t="str">
            <v>14.4, 14.5</v>
          </cell>
          <cell r="J1758">
            <v>0</v>
          </cell>
        </row>
        <row r="1759">
          <cell r="A1759" t="str">
            <v>14-62-b</v>
          </cell>
          <cell r="B1759" t="str">
            <v>Providing and Fixing approved best quality gas water heaters: 30 gallons capacity</v>
          </cell>
          <cell r="C1759" t="str">
            <v>Each</v>
          </cell>
          <cell r="D1759">
            <v>498</v>
          </cell>
          <cell r="E1759">
            <v>24020.400000000001</v>
          </cell>
          <cell r="F1759" t="str">
            <v>Each</v>
          </cell>
          <cell r="G1759">
            <v>498</v>
          </cell>
          <cell r="H1759">
            <v>24020.400000000001</v>
          </cell>
          <cell r="I1759" t="str">
            <v>14.4, 14.5</v>
          </cell>
          <cell r="J1759">
            <v>0</v>
          </cell>
        </row>
        <row r="1760">
          <cell r="A1760" t="str">
            <v>14-62-c</v>
          </cell>
          <cell r="B1760" t="str">
            <v>Providing and Fixing approved best quality gas water heaters 50 gallons capacity</v>
          </cell>
          <cell r="C1760" t="str">
            <v>Each</v>
          </cell>
          <cell r="D1760">
            <v>498</v>
          </cell>
          <cell r="E1760">
            <v>28686</v>
          </cell>
          <cell r="F1760" t="str">
            <v>Each</v>
          </cell>
          <cell r="G1760">
            <v>498</v>
          </cell>
          <cell r="H1760">
            <v>28686</v>
          </cell>
          <cell r="I1760" t="str">
            <v>14.4, 14.5</v>
          </cell>
          <cell r="J1760">
            <v>0</v>
          </cell>
        </row>
        <row r="1761">
          <cell r="A1761" t="str">
            <v>14-63-a</v>
          </cell>
          <cell r="B1761" t="str">
            <v>Providing and Fixing gas cross burners : 6" (150 mm) Size</v>
          </cell>
          <cell r="C1761" t="str">
            <v>Each</v>
          </cell>
          <cell r="D1761">
            <v>124.5</v>
          </cell>
          <cell r="E1761">
            <v>549.75</v>
          </cell>
          <cell r="F1761" t="str">
            <v>Each</v>
          </cell>
          <cell r="G1761">
            <v>124.5</v>
          </cell>
          <cell r="H1761">
            <v>549.75</v>
          </cell>
          <cell r="I1761" t="str">
            <v>14.4, 14.5</v>
          </cell>
          <cell r="J1761">
            <v>0</v>
          </cell>
        </row>
        <row r="1762">
          <cell r="A1762" t="str">
            <v>14-63-b</v>
          </cell>
          <cell r="B1762" t="str">
            <v>Providing and Fixing gas cross burners : 9" (225 mm) Size</v>
          </cell>
          <cell r="C1762" t="str">
            <v>Each</v>
          </cell>
          <cell r="D1762">
            <v>124.5</v>
          </cell>
          <cell r="E1762">
            <v>792.75</v>
          </cell>
          <cell r="F1762" t="str">
            <v>Each</v>
          </cell>
          <cell r="G1762">
            <v>124.5</v>
          </cell>
          <cell r="H1762">
            <v>792.75</v>
          </cell>
          <cell r="I1762" t="str">
            <v>14.4, 14.5</v>
          </cell>
          <cell r="J1762">
            <v>0</v>
          </cell>
        </row>
        <row r="1763">
          <cell r="A1763" t="str">
            <v>14-63-c</v>
          </cell>
          <cell r="B1763" t="str">
            <v>Providing and Fixing gas cross burners : 12" (300 mm) Size</v>
          </cell>
          <cell r="C1763" t="str">
            <v>Each</v>
          </cell>
          <cell r="D1763">
            <v>124.5</v>
          </cell>
          <cell r="E1763">
            <v>975</v>
          </cell>
          <cell r="F1763" t="str">
            <v>Each</v>
          </cell>
          <cell r="G1763">
            <v>124.5</v>
          </cell>
          <cell r="H1763">
            <v>975</v>
          </cell>
          <cell r="I1763" t="str">
            <v>14.4, 14.5</v>
          </cell>
          <cell r="J1763">
            <v>0</v>
          </cell>
        </row>
        <row r="1764">
          <cell r="A1764" t="str">
            <v>14-64-a</v>
          </cell>
          <cell r="B1764" t="str">
            <v>Providing and Fixing gas nozzle star burner with injector: 12" (300 mm ) nozzle</v>
          </cell>
          <cell r="C1764" t="str">
            <v>Each</v>
          </cell>
          <cell r="D1764">
            <v>298.8</v>
          </cell>
          <cell r="E1764">
            <v>1027.8</v>
          </cell>
          <cell r="F1764" t="str">
            <v>Each</v>
          </cell>
          <cell r="G1764">
            <v>298.8</v>
          </cell>
          <cell r="H1764">
            <v>1027.8</v>
          </cell>
          <cell r="I1764" t="str">
            <v>14.4, 14.5</v>
          </cell>
          <cell r="J1764">
            <v>0</v>
          </cell>
        </row>
        <row r="1765">
          <cell r="A1765" t="str">
            <v>14-64-b</v>
          </cell>
          <cell r="B1765" t="str">
            <v>Providing and Fixing gas nozzle star burner with injector:18" (450 mm) nozzle</v>
          </cell>
          <cell r="C1765" t="str">
            <v>Each</v>
          </cell>
          <cell r="D1765">
            <v>298.8</v>
          </cell>
          <cell r="E1765">
            <v>1270.8</v>
          </cell>
          <cell r="F1765" t="str">
            <v>Each</v>
          </cell>
          <cell r="G1765">
            <v>298.8</v>
          </cell>
          <cell r="H1765">
            <v>1270.8</v>
          </cell>
          <cell r="I1765" t="str">
            <v>14.4, 14.5</v>
          </cell>
          <cell r="J1765">
            <v>0</v>
          </cell>
        </row>
        <row r="1766">
          <cell r="A1766" t="str">
            <v>14-64-c</v>
          </cell>
          <cell r="B1766" t="str">
            <v>Providing and Fixing gas nozzle star burner with injector: 24" (600 mm) nozzle</v>
          </cell>
          <cell r="C1766" t="str">
            <v>Each</v>
          </cell>
          <cell r="D1766">
            <v>298.8</v>
          </cell>
          <cell r="E1766">
            <v>1392.3</v>
          </cell>
          <cell r="F1766" t="str">
            <v>Each</v>
          </cell>
          <cell r="G1766">
            <v>298.8</v>
          </cell>
          <cell r="H1766">
            <v>1392.3</v>
          </cell>
          <cell r="I1766" t="str">
            <v>14.4, 14.5</v>
          </cell>
          <cell r="J1766">
            <v>0</v>
          </cell>
        </row>
        <row r="1767">
          <cell r="A1767" t="str">
            <v>14-64-d</v>
          </cell>
          <cell r="B1767" t="str">
            <v>Providing and Fixing gas nozzle star burner with injector: 32" (900 mm) nozzle</v>
          </cell>
          <cell r="C1767" t="str">
            <v>Each</v>
          </cell>
          <cell r="D1767">
            <v>298.8</v>
          </cell>
          <cell r="E1767">
            <v>1756.8</v>
          </cell>
          <cell r="F1767" t="str">
            <v>Each</v>
          </cell>
          <cell r="G1767">
            <v>298.8</v>
          </cell>
          <cell r="H1767">
            <v>1756.8</v>
          </cell>
          <cell r="I1767" t="str">
            <v>14.4, 14.5</v>
          </cell>
          <cell r="J1767">
            <v>0</v>
          </cell>
        </row>
        <row r="1768">
          <cell r="A1768" t="str">
            <v>14-65</v>
          </cell>
          <cell r="B1768" t="str">
            <v>Providing and Fixing flue pipe for gas room heater any type/make</v>
          </cell>
          <cell r="C1768" t="str">
            <v>Each</v>
          </cell>
          <cell r="D1768">
            <v>99.6</v>
          </cell>
          <cell r="E1768">
            <v>952.53</v>
          </cell>
          <cell r="F1768" t="str">
            <v>Each</v>
          </cell>
          <cell r="G1768">
            <v>99.6</v>
          </cell>
          <cell r="H1768">
            <v>952.53</v>
          </cell>
          <cell r="I1768" t="str">
            <v>14.4, 14.5</v>
          </cell>
          <cell r="J1768">
            <v>0</v>
          </cell>
        </row>
        <row r="1769">
          <cell r="A1769" t="str">
            <v>14-66</v>
          </cell>
          <cell r="B1769" t="str">
            <v>Providing and Fixing gas twin burners with stand complete (Imperial make)</v>
          </cell>
          <cell r="C1769" t="str">
            <v>Each</v>
          </cell>
          <cell r="D1769">
            <v>298.8</v>
          </cell>
          <cell r="E1769">
            <v>2514.96</v>
          </cell>
          <cell r="F1769" t="str">
            <v>Each</v>
          </cell>
          <cell r="G1769">
            <v>298.8</v>
          </cell>
          <cell r="H1769">
            <v>2514.96</v>
          </cell>
          <cell r="I1769" t="str">
            <v>14.4, 14.5</v>
          </cell>
          <cell r="J1769">
            <v>0</v>
          </cell>
        </row>
        <row r="1770">
          <cell r="A1770" t="str">
            <v>14-67</v>
          </cell>
          <cell r="B1770" t="str">
            <v>Providing and Fixing angle iron frame wall type brackets for gas room heater</v>
          </cell>
          <cell r="C1770" t="str">
            <v>Pair</v>
          </cell>
          <cell r="D1770">
            <v>124.5</v>
          </cell>
          <cell r="E1770">
            <v>258.14999999999998</v>
          </cell>
          <cell r="F1770" t="str">
            <v>Pair</v>
          </cell>
          <cell r="G1770">
            <v>124.5</v>
          </cell>
          <cell r="H1770">
            <v>258.14999999999998</v>
          </cell>
          <cell r="I1770" t="str">
            <v>14.4, 14.5</v>
          </cell>
          <cell r="J1770">
            <v>0</v>
          </cell>
        </row>
        <row r="1771">
          <cell r="A1771" t="str">
            <v>14-68-a</v>
          </cell>
          <cell r="B1771" t="str">
            <v>Providing and Fixing gas tandoor complete : 24" nozzle</v>
          </cell>
          <cell r="C1771" t="str">
            <v>Each</v>
          </cell>
          <cell r="D1771">
            <v>451.31</v>
          </cell>
          <cell r="E1771">
            <v>2456.06</v>
          </cell>
          <cell r="F1771" t="str">
            <v>Each</v>
          </cell>
          <cell r="G1771">
            <v>451.31</v>
          </cell>
          <cell r="H1771">
            <v>2456.06</v>
          </cell>
          <cell r="I1771" t="str">
            <v>14.4, 14.5</v>
          </cell>
          <cell r="J1771">
            <v>0</v>
          </cell>
        </row>
        <row r="1772">
          <cell r="A1772" t="str">
            <v>14-68-b</v>
          </cell>
          <cell r="B1772" t="str">
            <v>Providing and Fixing gas tandoor complete : 32" nozzle</v>
          </cell>
          <cell r="C1772" t="str">
            <v>Each</v>
          </cell>
          <cell r="D1772">
            <v>451.31</v>
          </cell>
          <cell r="E1772">
            <v>2881.31</v>
          </cell>
          <cell r="F1772" t="str">
            <v>Each</v>
          </cell>
          <cell r="G1772">
            <v>451.31</v>
          </cell>
          <cell r="H1772">
            <v>2881.31</v>
          </cell>
          <cell r="I1772" t="str">
            <v>14.4, 14.5</v>
          </cell>
          <cell r="J1772">
            <v>0</v>
          </cell>
        </row>
        <row r="1773">
          <cell r="A1773" t="str">
            <v>14-68-c</v>
          </cell>
          <cell r="B1773" t="str">
            <v>Providing and Fixing gas tandoor complete : 48" nozzle</v>
          </cell>
          <cell r="C1773" t="str">
            <v>Each</v>
          </cell>
          <cell r="D1773">
            <v>451.31</v>
          </cell>
          <cell r="E1773">
            <v>3185.06</v>
          </cell>
          <cell r="F1773" t="str">
            <v>Each</v>
          </cell>
          <cell r="G1773">
            <v>451.31</v>
          </cell>
          <cell r="H1773">
            <v>3185.06</v>
          </cell>
          <cell r="I1773" t="str">
            <v>14.4, 14.5</v>
          </cell>
          <cell r="J1773">
            <v>0</v>
          </cell>
        </row>
        <row r="1774">
          <cell r="A1774" t="str">
            <v>14-69-a-01</v>
          </cell>
          <cell r="B1774" t="str">
            <v>Providing and fixing Fibre Glass , corrosion resistant, UV stablized WaterTank : 300 gallons</v>
          </cell>
          <cell r="C1774" t="str">
            <v>Each</v>
          </cell>
          <cell r="D1774">
            <v>2303.25</v>
          </cell>
          <cell r="E1774">
            <v>12546.23</v>
          </cell>
          <cell r="F1774" t="str">
            <v>Each</v>
          </cell>
          <cell r="G1774">
            <v>2303.25</v>
          </cell>
          <cell r="H1774">
            <v>12546.23</v>
          </cell>
          <cell r="I1774" t="str">
            <v xml:space="preserve">14.4 , </v>
          </cell>
          <cell r="J1774">
            <v>0</v>
          </cell>
        </row>
        <row r="1775">
          <cell r="A1775" t="str">
            <v>14-69-a-02</v>
          </cell>
          <cell r="B1775" t="str">
            <v>Providing and fixing Fibre Glass , corrosion resistant, UV stablized WaterTank : 400 gallons</v>
          </cell>
          <cell r="C1775" t="str">
            <v>Each</v>
          </cell>
          <cell r="D1775">
            <v>2303.25</v>
          </cell>
          <cell r="E1775">
            <v>14923.79</v>
          </cell>
          <cell r="F1775" t="str">
            <v>Each</v>
          </cell>
          <cell r="G1775">
            <v>2303.25</v>
          </cell>
          <cell r="H1775">
            <v>14923.79</v>
          </cell>
          <cell r="I1775" t="str">
            <v xml:space="preserve">14.4 , </v>
          </cell>
          <cell r="J1775">
            <v>0</v>
          </cell>
        </row>
        <row r="1776">
          <cell r="A1776" t="str">
            <v>14-69-b-01</v>
          </cell>
          <cell r="B1776" t="str">
            <v>Supplying and Fixing Polyethylene Water Tank made from food grade FDA Certified raw material, 3 layers UV stablized, inert with water, anti-fungus and anti-bacterial and have a service life of more than 10 years : 200 gallons (Horizontal)</v>
          </cell>
          <cell r="C1776" t="str">
            <v>Each</v>
          </cell>
          <cell r="D1776">
            <v>2303.25</v>
          </cell>
          <cell r="E1776">
            <v>16008.98</v>
          </cell>
          <cell r="F1776" t="str">
            <v>Each</v>
          </cell>
          <cell r="G1776">
            <v>2303.25</v>
          </cell>
          <cell r="H1776">
            <v>16008.98</v>
          </cell>
          <cell r="I1776" t="str">
            <v xml:space="preserve">14.4 , </v>
          </cell>
          <cell r="J1776">
            <v>0</v>
          </cell>
        </row>
        <row r="1777">
          <cell r="A1777" t="str">
            <v>14-69-b-02</v>
          </cell>
          <cell r="B1777" t="str">
            <v>Supplying and Fixing Polyethylene Water Tank made from food grade FDA Certified raw material, 3 layers UV stablized, inert with water, anti-fungus and anti-bacterial and have a service life of more than 10 years : 400 gallons (Vertical)</v>
          </cell>
          <cell r="C1777" t="str">
            <v>Each</v>
          </cell>
          <cell r="D1777">
            <v>4668.75</v>
          </cell>
          <cell r="E1777">
            <v>26094.13</v>
          </cell>
          <cell r="F1777" t="str">
            <v>Each</v>
          </cell>
          <cell r="G1777">
            <v>4668.75</v>
          </cell>
          <cell r="H1777">
            <v>26094.13</v>
          </cell>
          <cell r="I1777" t="str">
            <v xml:space="preserve">14.4 , </v>
          </cell>
          <cell r="J1777">
            <v>0</v>
          </cell>
        </row>
        <row r="1778">
          <cell r="A1778" t="str">
            <v>14-69-b-03</v>
          </cell>
          <cell r="B1778" t="str">
            <v>Supplying and Fixing Polyethylene Water Tank made from food grade FDA Certified raw material, 3 layers UV stablized, inert with water, anti-fungus and anti-bacterial and have a service life of more than 10 years : 500 gallons (Vertical)</v>
          </cell>
          <cell r="C1778" t="str">
            <v>Each</v>
          </cell>
          <cell r="D1778">
            <v>4668.75</v>
          </cell>
          <cell r="E1778">
            <v>32142.48</v>
          </cell>
          <cell r="F1778" t="str">
            <v>Each</v>
          </cell>
          <cell r="G1778">
            <v>4668.75</v>
          </cell>
          <cell r="H1778">
            <v>32142.48</v>
          </cell>
          <cell r="I1778" t="str">
            <v xml:space="preserve">14.4 , </v>
          </cell>
          <cell r="J1778">
            <v>0</v>
          </cell>
        </row>
        <row r="1779">
          <cell r="A1779" t="str">
            <v>14-69-b-04</v>
          </cell>
          <cell r="B1779" t="str">
            <v>Supplying and Fixing Polyethylene Water Tank made from food grade FDA Certified raw material, 3 layers UV stablized, inert with water, anti-fungus and anti-bacterial and have a service life of more than 10 years : 1000 gallons (Vertical)</v>
          </cell>
          <cell r="C1779" t="str">
            <v>Each</v>
          </cell>
          <cell r="D1779">
            <v>3921.75</v>
          </cell>
          <cell r="E1779">
            <v>55506.96</v>
          </cell>
          <cell r="F1779" t="str">
            <v>Each</v>
          </cell>
          <cell r="G1779">
            <v>3921.75</v>
          </cell>
          <cell r="H1779">
            <v>55506.96</v>
          </cell>
          <cell r="I1779" t="str">
            <v xml:space="preserve">14.4 , </v>
          </cell>
          <cell r="J1779">
            <v>0</v>
          </cell>
        </row>
        <row r="1780">
          <cell r="A1780" t="str">
            <v>14-69-b-05</v>
          </cell>
          <cell r="B1780" t="str">
            <v>Supplying and Fixing Polyethylene Water Tank made from food grade FDA Certified raw material, 3 layers UV stablized, inert with water, anti-fungus and anti-bacterial and have a service life of more than 10 years : 1500 gallons (Vertical)</v>
          </cell>
          <cell r="C1780" t="str">
            <v>Each</v>
          </cell>
          <cell r="D1780">
            <v>4668.75</v>
          </cell>
          <cell r="E1780">
            <v>81094.45</v>
          </cell>
          <cell r="F1780" t="str">
            <v>Each</v>
          </cell>
          <cell r="G1780">
            <v>4668.75</v>
          </cell>
          <cell r="H1780">
            <v>81094.45</v>
          </cell>
          <cell r="I1780" t="str">
            <v xml:space="preserve">14.4 , </v>
          </cell>
          <cell r="J1780">
            <v>0</v>
          </cell>
        </row>
        <row r="1781">
          <cell r="A1781" t="str">
            <v>14-70-a</v>
          </cell>
          <cell r="B1781" t="str">
            <v>Providing and Fixing of pipe type B nikasi system including testing in all respect 110 mm</v>
          </cell>
          <cell r="C1781" t="str">
            <v>RFT</v>
          </cell>
          <cell r="D1781">
            <v>69.099999999999994</v>
          </cell>
          <cell r="E1781">
            <v>679.19</v>
          </cell>
          <cell r="F1781" t="str">
            <v>m</v>
          </cell>
          <cell r="G1781">
            <v>226.7</v>
          </cell>
          <cell r="H1781">
            <v>2228.3000000000002</v>
          </cell>
          <cell r="I1781" t="str">
            <v xml:space="preserve">14.4 , </v>
          </cell>
          <cell r="J1781">
            <v>0</v>
          </cell>
        </row>
        <row r="1782">
          <cell r="A1782" t="str">
            <v>14-70-b</v>
          </cell>
          <cell r="B1782" t="str">
            <v>Providing and Fixing of pipe type B nikasi system including testing in all respect 75 mm</v>
          </cell>
          <cell r="C1782" t="str">
            <v>Rft</v>
          </cell>
          <cell r="D1782">
            <v>69.099999999999994</v>
          </cell>
          <cell r="E1782">
            <v>373.6</v>
          </cell>
          <cell r="F1782" t="str">
            <v>m</v>
          </cell>
          <cell r="G1782">
            <v>226.7</v>
          </cell>
          <cell r="H1782">
            <v>1225.72</v>
          </cell>
          <cell r="I1782" t="str">
            <v xml:space="preserve">14.4 , </v>
          </cell>
          <cell r="J1782">
            <v>0</v>
          </cell>
        </row>
        <row r="1783">
          <cell r="A1783" t="str">
            <v>14-71-a</v>
          </cell>
          <cell r="B1783" t="str">
            <v>Providing and Fixing of polydex high pressure PPR (green including testing ect complete 25 mm(including all special etc)</v>
          </cell>
          <cell r="C1783" t="str">
            <v>Rft</v>
          </cell>
          <cell r="D1783">
            <v>45.69</v>
          </cell>
          <cell r="E1783">
            <v>100.23</v>
          </cell>
          <cell r="F1783" t="str">
            <v>m</v>
          </cell>
          <cell r="G1783">
            <v>149.91</v>
          </cell>
          <cell r="H1783">
            <v>328.85</v>
          </cell>
          <cell r="I1783" t="str">
            <v xml:space="preserve">14.4 , </v>
          </cell>
          <cell r="J1783">
            <v>0</v>
          </cell>
        </row>
        <row r="1784">
          <cell r="A1784" t="str">
            <v>14-71-b</v>
          </cell>
          <cell r="B1784" t="str">
            <v>Providing and Fixing of polydex high pressure PPR (green including testing ect complete 20 mm(including all special etc)</v>
          </cell>
          <cell r="C1784" t="str">
            <v>Rft</v>
          </cell>
          <cell r="D1784">
            <v>45.69</v>
          </cell>
          <cell r="E1784">
            <v>82.48</v>
          </cell>
          <cell r="F1784" t="str">
            <v>m</v>
          </cell>
          <cell r="G1784">
            <v>149.91</v>
          </cell>
          <cell r="H1784">
            <v>270.60000000000002</v>
          </cell>
          <cell r="I1784" t="str">
            <v xml:space="preserve">14.4 , </v>
          </cell>
          <cell r="J1784">
            <v>0</v>
          </cell>
        </row>
        <row r="1785">
          <cell r="A1785" t="str">
            <v>14-72-a</v>
          </cell>
          <cell r="B1785" t="str">
            <v>Providing of plumbing tape insulation on G.I pipe complete 1/2" dia</v>
          </cell>
          <cell r="C1785" t="str">
            <v>20 Rft</v>
          </cell>
          <cell r="D1785">
            <v>42.58</v>
          </cell>
          <cell r="E1785">
            <v>53.84</v>
          </cell>
          <cell r="F1785" t="str">
            <v>m</v>
          </cell>
          <cell r="G1785">
            <v>6.98</v>
          </cell>
          <cell r="H1785">
            <v>8.83</v>
          </cell>
          <cell r="I1785" t="str">
            <v xml:space="preserve">14.4 , </v>
          </cell>
          <cell r="J1785">
            <v>0</v>
          </cell>
        </row>
        <row r="1786">
          <cell r="A1786" t="str">
            <v>14-72-b</v>
          </cell>
          <cell r="B1786" t="str">
            <v>Providing of plumbing tape insulation on G.I pipe complete 3/4" dia</v>
          </cell>
          <cell r="C1786" t="str">
            <v>20 Rft</v>
          </cell>
          <cell r="D1786">
            <v>42.58</v>
          </cell>
          <cell r="E1786">
            <v>59.46</v>
          </cell>
          <cell r="F1786" t="str">
            <v>m</v>
          </cell>
          <cell r="G1786">
            <v>6.98</v>
          </cell>
          <cell r="H1786">
            <v>9.75</v>
          </cell>
          <cell r="I1786" t="str">
            <v xml:space="preserve">14.4 , </v>
          </cell>
          <cell r="J1786">
            <v>0</v>
          </cell>
        </row>
        <row r="1787">
          <cell r="A1787" t="str">
            <v>14-72-c</v>
          </cell>
          <cell r="B1787" t="str">
            <v>Providing of plumbing tape insulation on G.I pipe complete 1" dia</v>
          </cell>
          <cell r="C1787" t="str">
            <v>20 Rft</v>
          </cell>
          <cell r="D1787">
            <v>42.58</v>
          </cell>
          <cell r="E1787">
            <v>65.11</v>
          </cell>
          <cell r="F1787" t="str">
            <v>m</v>
          </cell>
          <cell r="G1787">
            <v>6.98</v>
          </cell>
          <cell r="H1787">
            <v>10.68</v>
          </cell>
          <cell r="I1787" t="str">
            <v xml:space="preserve">14.4 , </v>
          </cell>
          <cell r="J1787">
            <v>0</v>
          </cell>
        </row>
        <row r="1788">
          <cell r="A1788" t="str">
            <v>14-72-d</v>
          </cell>
          <cell r="B1788" t="str">
            <v>Providing of plumbing tape insulation on G.I pipe complete 1.5" dia</v>
          </cell>
          <cell r="C1788" t="str">
            <v>20 Rft</v>
          </cell>
          <cell r="D1788">
            <v>42.58</v>
          </cell>
          <cell r="E1788">
            <v>70.72</v>
          </cell>
          <cell r="F1788" t="str">
            <v>m</v>
          </cell>
          <cell r="G1788">
            <v>6.98</v>
          </cell>
          <cell r="H1788">
            <v>11.6</v>
          </cell>
          <cell r="I1788" t="str">
            <v xml:space="preserve">14.4 , </v>
          </cell>
          <cell r="J1788">
            <v>0</v>
          </cell>
        </row>
        <row r="1789">
          <cell r="A1789" t="str">
            <v>14-72-e</v>
          </cell>
          <cell r="B1789" t="str">
            <v>Providing of plumbing tape insulation on G.I pipe complete 2" dia</v>
          </cell>
          <cell r="C1789" t="str">
            <v>20 Rft</v>
          </cell>
          <cell r="D1789">
            <v>42.58</v>
          </cell>
          <cell r="E1789">
            <v>76.38</v>
          </cell>
          <cell r="F1789" t="str">
            <v>m</v>
          </cell>
          <cell r="G1789">
            <v>6.98</v>
          </cell>
          <cell r="H1789">
            <v>12.53</v>
          </cell>
          <cell r="I1789" t="str">
            <v xml:space="preserve">14.4 , </v>
          </cell>
          <cell r="J1789">
            <v>0</v>
          </cell>
        </row>
        <row r="1790">
          <cell r="A1790" t="str">
            <v>14-72-f</v>
          </cell>
          <cell r="B1790" t="str">
            <v>Providing of plumbing tape insulation on G.I pipe complete 2.5" dia</v>
          </cell>
          <cell r="C1790" t="str">
            <v>20 Rft</v>
          </cell>
          <cell r="D1790">
            <v>42.58</v>
          </cell>
          <cell r="E1790">
            <v>81.99</v>
          </cell>
          <cell r="F1790" t="str">
            <v>m</v>
          </cell>
          <cell r="G1790">
            <v>6.98</v>
          </cell>
          <cell r="H1790">
            <v>13.45</v>
          </cell>
          <cell r="I1790" t="str">
            <v xml:space="preserve">14.4 , </v>
          </cell>
          <cell r="J1790">
            <v>0</v>
          </cell>
        </row>
        <row r="1791">
          <cell r="A1791" t="str">
            <v>14-73-a</v>
          </cell>
          <cell r="B1791" t="str">
            <v>Providing of thermal insulation of high density (64kg/m3) fiber glass pipe insulation faced with aluminium foil for chilled/hot water piping complete: 1/2" dia</v>
          </cell>
          <cell r="C1791" t="str">
            <v>20 Rft</v>
          </cell>
          <cell r="D1791">
            <v>112.05</v>
          </cell>
          <cell r="E1791">
            <v>187.38</v>
          </cell>
          <cell r="F1791" t="str">
            <v>m</v>
          </cell>
          <cell r="G1791">
            <v>18.38</v>
          </cell>
          <cell r="H1791">
            <v>30.74</v>
          </cell>
          <cell r="I1791" t="str">
            <v xml:space="preserve">14.4 , </v>
          </cell>
          <cell r="J1791">
            <v>0</v>
          </cell>
        </row>
        <row r="1792">
          <cell r="A1792" t="str">
            <v>14-73-b</v>
          </cell>
          <cell r="B1792" t="str">
            <v>Providing of thermal insulation of high density (64kg/m3) fiber glass pipe insulation faced with aluminium foil for chilled/hot water piping complete: 3/4" dia</v>
          </cell>
          <cell r="C1792" t="str">
            <v>20 Rft</v>
          </cell>
          <cell r="D1792">
            <v>112.05</v>
          </cell>
          <cell r="E1792">
            <v>192.65</v>
          </cell>
          <cell r="F1792" t="str">
            <v>m</v>
          </cell>
          <cell r="G1792">
            <v>18.38</v>
          </cell>
          <cell r="H1792">
            <v>31.6</v>
          </cell>
          <cell r="I1792" t="str">
            <v xml:space="preserve">14.4 , </v>
          </cell>
          <cell r="J1792">
            <v>0</v>
          </cell>
        </row>
        <row r="1793">
          <cell r="A1793" t="str">
            <v>14-73-c</v>
          </cell>
          <cell r="B1793" t="str">
            <v>Providing of thermal insulation of high density (64kg/m3) fiber glass pipe insulation faced with aluminium foil for chilled/hot water piping complete 1" dia</v>
          </cell>
          <cell r="C1793" t="str">
            <v>20 Rft</v>
          </cell>
          <cell r="D1793">
            <v>112.05</v>
          </cell>
          <cell r="E1793">
            <v>209.98</v>
          </cell>
          <cell r="F1793" t="str">
            <v>m</v>
          </cell>
          <cell r="G1793">
            <v>18.38</v>
          </cell>
          <cell r="H1793">
            <v>34.450000000000003</v>
          </cell>
          <cell r="I1793" t="str">
            <v xml:space="preserve">14.4 , </v>
          </cell>
          <cell r="J1793">
            <v>0</v>
          </cell>
        </row>
        <row r="1794">
          <cell r="A1794" t="str">
            <v>14-73-d</v>
          </cell>
          <cell r="B1794" t="str">
            <v>Providing of thermal insulation of high density (64kg/m3) fiber glass pipe insulation faced with aluminium foil for chilled/hot water piping complete: 1.5" dia</v>
          </cell>
          <cell r="C1794" t="str">
            <v>20 Rft</v>
          </cell>
          <cell r="D1794">
            <v>112.05</v>
          </cell>
          <cell r="E1794">
            <v>219.77</v>
          </cell>
          <cell r="F1794" t="str">
            <v>m</v>
          </cell>
          <cell r="G1794">
            <v>18.38</v>
          </cell>
          <cell r="H1794">
            <v>36.049999999999997</v>
          </cell>
          <cell r="I1794" t="str">
            <v xml:space="preserve">14.4 , </v>
          </cell>
          <cell r="J1794">
            <v>0</v>
          </cell>
        </row>
        <row r="1795">
          <cell r="A1795" t="str">
            <v>14-73-e</v>
          </cell>
          <cell r="B1795" t="str">
            <v>Providing of thermal insulation of high density (64kg/m3) fiber glass pipe insulation faced with aluminium foil for chilled/hot water piping complete: 2" dia</v>
          </cell>
          <cell r="C1795" t="str">
            <v>20 Rft</v>
          </cell>
          <cell r="D1795">
            <v>112.05</v>
          </cell>
          <cell r="E1795">
            <v>223.54</v>
          </cell>
          <cell r="F1795" t="str">
            <v>m</v>
          </cell>
          <cell r="G1795">
            <v>18.38</v>
          </cell>
          <cell r="H1795">
            <v>36.67</v>
          </cell>
          <cell r="I1795" t="str">
            <v xml:space="preserve">14.4 , </v>
          </cell>
          <cell r="J1795">
            <v>0</v>
          </cell>
        </row>
        <row r="1796">
          <cell r="A1796" t="str">
            <v>14-73-f</v>
          </cell>
          <cell r="B1796" t="str">
            <v>Providing of thermal insulation of high density (64kg/m3) fiber glass pipe insulation faced with aluminium foil for chilled/hot water piping complete 2.5" dia</v>
          </cell>
          <cell r="C1796" t="str">
            <v>20 Rft</v>
          </cell>
          <cell r="D1796">
            <v>112.05</v>
          </cell>
          <cell r="E1796">
            <v>241.62</v>
          </cell>
          <cell r="F1796" t="str">
            <v>m</v>
          </cell>
          <cell r="G1796">
            <v>18.38</v>
          </cell>
          <cell r="H1796">
            <v>39.64</v>
          </cell>
          <cell r="I1796" t="str">
            <v xml:space="preserve">14.4 , </v>
          </cell>
          <cell r="J1796">
            <v>0</v>
          </cell>
        </row>
        <row r="1797">
          <cell r="A1797" t="str">
            <v>14-73-g</v>
          </cell>
          <cell r="B1797" t="str">
            <v>Providing of thermal insulation of high density (64kg/m3) fiber glass pipe insulation faced with aluminium foil for chilled/hot water piping complete: 3" dia</v>
          </cell>
          <cell r="C1797" t="str">
            <v>20 Rft</v>
          </cell>
          <cell r="D1797">
            <v>112.05</v>
          </cell>
          <cell r="E1797">
            <v>261.2</v>
          </cell>
          <cell r="F1797" t="str">
            <v>m</v>
          </cell>
          <cell r="G1797">
            <v>18.38</v>
          </cell>
          <cell r="H1797">
            <v>42.85</v>
          </cell>
          <cell r="I1797" t="str">
            <v xml:space="preserve">14.4 , </v>
          </cell>
          <cell r="J1797">
            <v>0</v>
          </cell>
        </row>
        <row r="1798">
          <cell r="A1798" t="str">
            <v>14-74-a</v>
          </cell>
          <cell r="B1798" t="str">
            <v>Providing and Fixing in positioin Gas water with fittings including thermostat, safety valve etc:- 30 Gallon SG 35 Best Quality</v>
          </cell>
          <cell r="C1798" t="str">
            <v>Each</v>
          </cell>
          <cell r="D1798">
            <v>747</v>
          </cell>
          <cell r="E1798">
            <v>26869.5</v>
          </cell>
          <cell r="F1798" t="str">
            <v>Each</v>
          </cell>
          <cell r="G1798">
            <v>747</v>
          </cell>
          <cell r="H1798">
            <v>26869.5</v>
          </cell>
          <cell r="I1798" t="str">
            <v xml:space="preserve">14.4 , </v>
          </cell>
          <cell r="J1798">
            <v>0</v>
          </cell>
        </row>
        <row r="1799">
          <cell r="A1799" t="str">
            <v>14-74-b</v>
          </cell>
          <cell r="B1799" t="str">
            <v>Providing and Fixing in positioin Gas water with fittings including thermostat, safety valve etc:- 35 Gallon SG 35 Best Quality</v>
          </cell>
          <cell r="C1799" t="str">
            <v>Each</v>
          </cell>
          <cell r="D1799">
            <v>653.63</v>
          </cell>
          <cell r="E1799">
            <v>28598.63</v>
          </cell>
          <cell r="F1799" t="str">
            <v>Each</v>
          </cell>
          <cell r="G1799">
            <v>653.63</v>
          </cell>
          <cell r="H1799">
            <v>28598.63</v>
          </cell>
          <cell r="I1799" t="str">
            <v xml:space="preserve">14.4 , </v>
          </cell>
          <cell r="J1799">
            <v>0</v>
          </cell>
        </row>
        <row r="1800">
          <cell r="A1800" t="str">
            <v>14-74-c</v>
          </cell>
          <cell r="B1800" t="str">
            <v>Providing and Fixing in positioin Wooden water geyser with fittings : 30 Gallon Best Quality</v>
          </cell>
          <cell r="C1800" t="str">
            <v>Each</v>
          </cell>
          <cell r="D1800">
            <v>498</v>
          </cell>
          <cell r="E1800">
            <v>24798</v>
          </cell>
          <cell r="F1800" t="str">
            <v>Each</v>
          </cell>
          <cell r="G1800">
            <v>498</v>
          </cell>
          <cell r="H1800">
            <v>24798</v>
          </cell>
          <cell r="I1800" t="str">
            <v xml:space="preserve">14.4 , </v>
          </cell>
          <cell r="J1800">
            <v>0</v>
          </cell>
        </row>
        <row r="1801">
          <cell r="A1801" t="str">
            <v>14-75-a</v>
          </cell>
          <cell r="B1801" t="str">
            <v>Providing &amp; Fixing of approved quality Cooking Range Model 307 (3 Burners Black), Bigger size</v>
          </cell>
          <cell r="C1801" t="str">
            <v>Each</v>
          </cell>
          <cell r="D1801">
            <v>249</v>
          </cell>
          <cell r="E1801">
            <v>29692.34</v>
          </cell>
          <cell r="F1801" t="str">
            <v>Each</v>
          </cell>
          <cell r="G1801">
            <v>249</v>
          </cell>
          <cell r="H1801">
            <v>29692.34</v>
          </cell>
          <cell r="I1801" t="str">
            <v xml:space="preserve">14.4 , </v>
          </cell>
          <cell r="J1801">
            <v>0</v>
          </cell>
        </row>
        <row r="1802">
          <cell r="A1802" t="str">
            <v>14-75-b</v>
          </cell>
          <cell r="B1802" t="str">
            <v>Providing &amp; Fixing of approved quality Cooking Range Model 308 (3 Burners Black), Smaller size</v>
          </cell>
          <cell r="C1802" t="str">
            <v>Each</v>
          </cell>
          <cell r="D1802">
            <v>249</v>
          </cell>
          <cell r="E1802">
            <v>26675.25</v>
          </cell>
          <cell r="F1802" t="str">
            <v>Each</v>
          </cell>
          <cell r="G1802">
            <v>249</v>
          </cell>
          <cell r="H1802">
            <v>26675.25</v>
          </cell>
          <cell r="I1802" t="str">
            <v xml:space="preserve">14.4 , </v>
          </cell>
          <cell r="J1802">
            <v>0</v>
          </cell>
        </row>
        <row r="1803">
          <cell r="A1803" t="str">
            <v>14-76</v>
          </cell>
          <cell r="B1803" t="str">
            <v>Providing &amp; Fixing of approved quality Cooking Range Model 310 (3 Burners White)</v>
          </cell>
          <cell r="C1803" t="str">
            <v>Each</v>
          </cell>
          <cell r="D1803">
            <v>249</v>
          </cell>
          <cell r="E1803">
            <v>27537.9</v>
          </cell>
          <cell r="F1803" t="str">
            <v>Each</v>
          </cell>
          <cell r="G1803">
            <v>249</v>
          </cell>
          <cell r="H1803">
            <v>27537.9</v>
          </cell>
          <cell r="I1803" t="str">
            <v xml:space="preserve">14.4 , </v>
          </cell>
          <cell r="J1803">
            <v>0</v>
          </cell>
        </row>
        <row r="1804">
          <cell r="A1804" t="str">
            <v>14-77</v>
          </cell>
          <cell r="B1804" t="str">
            <v>Providing &amp; Fixing of approved quality Cooking Range Model 312 (5 Burners), Automatic)</v>
          </cell>
          <cell r="C1804" t="str">
            <v>Each</v>
          </cell>
          <cell r="D1804">
            <v>249</v>
          </cell>
          <cell r="E1804">
            <v>31170.75</v>
          </cell>
          <cell r="F1804" t="str">
            <v>Each</v>
          </cell>
          <cell r="G1804">
            <v>249</v>
          </cell>
          <cell r="H1804">
            <v>31170.75</v>
          </cell>
          <cell r="I1804" t="str">
            <v xml:space="preserve">14.4 , </v>
          </cell>
          <cell r="J1804">
            <v>0</v>
          </cell>
        </row>
        <row r="1805">
          <cell r="A1805" t="str">
            <v>14-78</v>
          </cell>
          <cell r="B1805" t="str">
            <v>Providing and Fixing low level plastic flushing cistern 3 gallons (13.63) liters capacity, complete in all respects</v>
          </cell>
          <cell r="C1805" t="str">
            <v>Each</v>
          </cell>
          <cell r="D1805">
            <v>230.32</v>
          </cell>
          <cell r="E1805">
            <v>3511.07</v>
          </cell>
          <cell r="F1805" t="str">
            <v>Each</v>
          </cell>
          <cell r="G1805">
            <v>230.32</v>
          </cell>
          <cell r="H1805">
            <v>3511.07</v>
          </cell>
          <cell r="I1805" t="str">
            <v xml:space="preserve">14.4 , </v>
          </cell>
          <cell r="J1805">
            <v>0</v>
          </cell>
        </row>
        <row r="1806">
          <cell r="A1806" t="str">
            <v>14-79-a</v>
          </cell>
          <cell r="B1806" t="str">
            <v>Supply and fixing of 0.5 HP Monoblock water pump 1.25"x1" single phase upto 72 ft head (Type SE) i/c all accessories</v>
          </cell>
          <cell r="C1806" t="str">
            <v>Each</v>
          </cell>
          <cell r="D1806">
            <v>896.4</v>
          </cell>
          <cell r="E1806">
            <v>15024.66</v>
          </cell>
          <cell r="F1806" t="str">
            <v>Each</v>
          </cell>
          <cell r="G1806">
            <v>896.4</v>
          </cell>
          <cell r="H1806">
            <v>15024.66</v>
          </cell>
          <cell r="I1806" t="str">
            <v xml:space="preserve">14.4 , </v>
          </cell>
          <cell r="J1806">
            <v>0</v>
          </cell>
        </row>
        <row r="1807">
          <cell r="A1807" t="str">
            <v>14-79-b</v>
          </cell>
          <cell r="B1807" t="str">
            <v>Supply and fixing of 1.0 HP Monoblock water pump 1.25"x1" single phase upto 90 ft head (Type SE) i/c all accessories</v>
          </cell>
          <cell r="C1807" t="str">
            <v>Each</v>
          </cell>
          <cell r="D1807">
            <v>896.4</v>
          </cell>
          <cell r="E1807">
            <v>18776.580000000002</v>
          </cell>
          <cell r="F1807" t="str">
            <v>Each</v>
          </cell>
          <cell r="G1807">
            <v>896.4</v>
          </cell>
          <cell r="H1807">
            <v>18776.580000000002</v>
          </cell>
          <cell r="I1807" t="str">
            <v xml:space="preserve">14.4 , </v>
          </cell>
          <cell r="J1807">
            <v>0</v>
          </cell>
        </row>
        <row r="1808">
          <cell r="A1808" t="str">
            <v>14-79-c</v>
          </cell>
          <cell r="B1808" t="str">
            <v>Supply and fixing of 1.0 HP Monoblock water pump 1.25"x1" single phase upto 88 ft head (Type DE-S2) i/c all accessories.</v>
          </cell>
          <cell r="C1808" t="str">
            <v>Each</v>
          </cell>
          <cell r="D1808">
            <v>896.4</v>
          </cell>
          <cell r="E1808">
            <v>18776.580000000002</v>
          </cell>
          <cell r="F1808" t="str">
            <v>Each</v>
          </cell>
          <cell r="G1808">
            <v>896.4</v>
          </cell>
          <cell r="H1808">
            <v>18776.580000000002</v>
          </cell>
          <cell r="I1808" t="str">
            <v xml:space="preserve">14.4 , </v>
          </cell>
          <cell r="J1808">
            <v>0</v>
          </cell>
        </row>
        <row r="1809">
          <cell r="A1809" t="str">
            <v>14-79-d</v>
          </cell>
          <cell r="B1809" t="str">
            <v>Supply and fixing of 1.5 HP Monoblock water pump 1.25"x1" single phase upto 130 ft head (Type DE-S2) i/c all accessories</v>
          </cell>
          <cell r="C1809" t="str">
            <v>Each</v>
          </cell>
          <cell r="D1809">
            <v>896.4</v>
          </cell>
          <cell r="E1809">
            <v>21449.83</v>
          </cell>
          <cell r="F1809" t="str">
            <v>Each</v>
          </cell>
          <cell r="G1809">
            <v>896.4</v>
          </cell>
          <cell r="H1809">
            <v>21449.83</v>
          </cell>
          <cell r="I1809" t="str">
            <v xml:space="preserve">14.4 , </v>
          </cell>
          <cell r="J1809">
            <v>0</v>
          </cell>
        </row>
        <row r="1810">
          <cell r="A1810" t="str">
            <v>14-80-a</v>
          </cell>
          <cell r="B1810" t="str">
            <v>Supply and fixing of 2.0 HP Monoblock water pump 1.5"x1.25" 3 stage model DE-S3 (Deen Pump) single phase for 150 ft head with all accessories</v>
          </cell>
          <cell r="C1810" t="str">
            <v>Each</v>
          </cell>
          <cell r="D1810">
            <v>896.4</v>
          </cell>
          <cell r="E1810">
            <v>27886.41</v>
          </cell>
          <cell r="F1810" t="str">
            <v>Each</v>
          </cell>
          <cell r="G1810">
            <v>896.4</v>
          </cell>
          <cell r="H1810">
            <v>27886.41</v>
          </cell>
          <cell r="I1810" t="str">
            <v xml:space="preserve">14.4 , </v>
          </cell>
          <cell r="J1810">
            <v>0</v>
          </cell>
        </row>
        <row r="1811">
          <cell r="A1811" t="str">
            <v>14-80-b</v>
          </cell>
          <cell r="B1811" t="str">
            <v>Supply and fixing of 2.0 HP Monoblock water pump 1.5"x1.5" 4 stage model DE-S4 single phase for 190 ft head with all accessories</v>
          </cell>
          <cell r="C1811" t="str">
            <v>Each</v>
          </cell>
          <cell r="D1811">
            <v>896.4</v>
          </cell>
          <cell r="E1811">
            <v>28696.57</v>
          </cell>
          <cell r="F1811" t="str">
            <v>Each</v>
          </cell>
          <cell r="G1811">
            <v>896.4</v>
          </cell>
          <cell r="H1811">
            <v>28696.57</v>
          </cell>
          <cell r="I1811" t="str">
            <v xml:space="preserve">14.4 , </v>
          </cell>
          <cell r="J1811">
            <v>0</v>
          </cell>
        </row>
        <row r="1812">
          <cell r="A1812" t="str">
            <v>14-80-c</v>
          </cell>
          <cell r="B1812" t="str">
            <v>Supply and fixing of 2.0 HP Monoblock water pump 2"x2" size 1 stage SE model single phase for 65 ft head with all accessories and fittings.</v>
          </cell>
          <cell r="C1812" t="str">
            <v>Each</v>
          </cell>
          <cell r="D1812">
            <v>896.4</v>
          </cell>
          <cell r="E1812">
            <v>28603.32</v>
          </cell>
          <cell r="F1812" t="str">
            <v>Each</v>
          </cell>
          <cell r="G1812">
            <v>896.4</v>
          </cell>
          <cell r="H1812">
            <v>28603.32</v>
          </cell>
          <cell r="I1812" t="str">
            <v xml:space="preserve">14.4 , </v>
          </cell>
          <cell r="J1812">
            <v>0</v>
          </cell>
        </row>
        <row r="1813">
          <cell r="A1813" t="str">
            <v>14-81-a</v>
          </cell>
          <cell r="B1813" t="str">
            <v>Supply and fixing of 3.0 HP Monoblock water pump 1.5"x1.5" size 5 stage DE-S5 model single phase for 220 ft head with all accessories</v>
          </cell>
          <cell r="C1813" t="str">
            <v>Each</v>
          </cell>
          <cell r="D1813">
            <v>896.4</v>
          </cell>
          <cell r="E1813">
            <v>33145.17</v>
          </cell>
          <cell r="F1813" t="str">
            <v>Each</v>
          </cell>
          <cell r="G1813">
            <v>896.4</v>
          </cell>
          <cell r="H1813">
            <v>33145.17</v>
          </cell>
          <cell r="I1813" t="str">
            <v xml:space="preserve">14.4 , </v>
          </cell>
          <cell r="J1813">
            <v>0</v>
          </cell>
        </row>
        <row r="1814">
          <cell r="A1814" t="str">
            <v>14-81-b</v>
          </cell>
          <cell r="B1814" t="str">
            <v>Supply and fixing of 3.0 HP Monoblock water pump 1.5"x1.25" size 6 stage DE-S6 model single phase for 260 ft head with all accessories</v>
          </cell>
          <cell r="C1814" t="str">
            <v>Each</v>
          </cell>
          <cell r="D1814">
            <v>896.4</v>
          </cell>
          <cell r="E1814">
            <v>32070.38</v>
          </cell>
          <cell r="F1814" t="str">
            <v>Each</v>
          </cell>
          <cell r="G1814">
            <v>896.4</v>
          </cell>
          <cell r="H1814">
            <v>32070.38</v>
          </cell>
          <cell r="I1814" t="str">
            <v xml:space="preserve">14.4 , </v>
          </cell>
          <cell r="J1814">
            <v>0</v>
          </cell>
        </row>
        <row r="1815">
          <cell r="A1815" t="str">
            <v>14-81-c</v>
          </cell>
          <cell r="B1815" t="str">
            <v>Supply and fixing of 4.0 HP Monoblock water pump 1.5"x1.25" size 7 stage DN-S7 model single phase for 300 ft head with all accessories</v>
          </cell>
          <cell r="C1815" t="str">
            <v>Each</v>
          </cell>
          <cell r="D1815">
            <v>896.4</v>
          </cell>
          <cell r="E1815">
            <v>38989.81</v>
          </cell>
          <cell r="F1815" t="str">
            <v>Each</v>
          </cell>
          <cell r="G1815">
            <v>896.4</v>
          </cell>
          <cell r="H1815">
            <v>38989.81</v>
          </cell>
          <cell r="I1815" t="str">
            <v xml:space="preserve">14.4 , </v>
          </cell>
          <cell r="J1815">
            <v>0</v>
          </cell>
        </row>
        <row r="1816">
          <cell r="A1816" t="str">
            <v>14-81-d</v>
          </cell>
          <cell r="B1816" t="str">
            <v>Supply and fixing of 3.0 HP Monoblock water pump 2.5"x2" size 2 stage DE-S2 model single phase for 100 ft head with all accessories</v>
          </cell>
          <cell r="C1816" t="str">
            <v>Each</v>
          </cell>
          <cell r="D1816">
            <v>1494</v>
          </cell>
          <cell r="E1816">
            <v>41174.379999999997</v>
          </cell>
          <cell r="F1816" t="str">
            <v>Each</v>
          </cell>
          <cell r="G1816">
            <v>1494</v>
          </cell>
          <cell r="H1816">
            <v>41174.379999999997</v>
          </cell>
          <cell r="I1816" t="str">
            <v xml:space="preserve">14.4 , </v>
          </cell>
          <cell r="J1816">
            <v>0</v>
          </cell>
        </row>
        <row r="1817">
          <cell r="A1817" t="str">
            <v>14-81-e</v>
          </cell>
          <cell r="B1817" t="str">
            <v>Supply and fixing of 4.0 HP Monoblock water pump 1.5"x2" size 3= stage DN-S3 model single phase for 130 ft head with all accessories</v>
          </cell>
          <cell r="C1817" t="str">
            <v>Each</v>
          </cell>
          <cell r="D1817">
            <v>896.4</v>
          </cell>
          <cell r="E1817">
            <v>40564.33</v>
          </cell>
          <cell r="F1817" t="str">
            <v>Each</v>
          </cell>
          <cell r="G1817">
            <v>896.4</v>
          </cell>
          <cell r="H1817">
            <v>40564.33</v>
          </cell>
          <cell r="I1817" t="str">
            <v xml:space="preserve">14.4 , </v>
          </cell>
          <cell r="J1817">
            <v>0</v>
          </cell>
        </row>
        <row r="1818">
          <cell r="A1818" t="str">
            <v>14-81-f</v>
          </cell>
          <cell r="B1818" t="str">
            <v>Supply and fixing of 4.0 HP Monoblock water pump 1.5"x2" size 4 stage DN-S4 model single phase for 160 ft head with all accessories</v>
          </cell>
          <cell r="C1818" t="str">
            <v>Each</v>
          </cell>
          <cell r="D1818">
            <v>1494</v>
          </cell>
          <cell r="E1818">
            <v>41161.93</v>
          </cell>
          <cell r="F1818" t="str">
            <v>Each</v>
          </cell>
          <cell r="G1818">
            <v>1494</v>
          </cell>
          <cell r="H1818">
            <v>41161.93</v>
          </cell>
          <cell r="I1818" t="str">
            <v xml:space="preserve">14.4 , </v>
          </cell>
          <cell r="J1818">
            <v>0</v>
          </cell>
        </row>
        <row r="1819">
          <cell r="A1819" t="str">
            <v>14-81-g</v>
          </cell>
          <cell r="B1819" t="str">
            <v>Supply and fixing of 3.0 HP Monoblock water pump 3"x3" size 1 stage P.P model single phase for 60 ft head with all accessories</v>
          </cell>
          <cell r="C1819" t="str">
            <v>Each</v>
          </cell>
          <cell r="D1819">
            <v>896.4</v>
          </cell>
          <cell r="E1819">
            <v>50007.31</v>
          </cell>
          <cell r="F1819" t="str">
            <v>Each</v>
          </cell>
          <cell r="G1819">
            <v>896.4</v>
          </cell>
          <cell r="H1819">
            <v>50007.31</v>
          </cell>
          <cell r="I1819" t="str">
            <v xml:space="preserve">14.4 , </v>
          </cell>
          <cell r="J1819">
            <v>0</v>
          </cell>
        </row>
        <row r="1820">
          <cell r="A1820" t="str">
            <v>14-81-h</v>
          </cell>
          <cell r="B1820" t="str">
            <v>Supply and fixing of 4.0 HP Monoblock water pump 3"x2.5" size 1stage P.P model single phase for 60 ft head with all accessories</v>
          </cell>
          <cell r="C1820" t="str">
            <v>Each</v>
          </cell>
          <cell r="D1820">
            <v>896.4</v>
          </cell>
          <cell r="E1820">
            <v>56880.56</v>
          </cell>
          <cell r="F1820" t="str">
            <v>Each</v>
          </cell>
          <cell r="G1820">
            <v>896.4</v>
          </cell>
          <cell r="H1820">
            <v>56880.56</v>
          </cell>
          <cell r="I1820" t="str">
            <v xml:space="preserve">14.4 , </v>
          </cell>
          <cell r="J1820">
            <v>0</v>
          </cell>
        </row>
        <row r="1821">
          <cell r="A1821" t="str">
            <v>14-82-a</v>
          </cell>
          <cell r="B1821" t="str">
            <v>Supply and fixing of 1.0 HP Deep well water pump 1"x1" size 1stage Jet S-1 model single phase for 60 ft suction and upto 60 ft head with all accessories</v>
          </cell>
          <cell r="C1821" t="str">
            <v>Each</v>
          </cell>
          <cell r="D1821">
            <v>3361.5</v>
          </cell>
          <cell r="E1821">
            <v>21751.86</v>
          </cell>
          <cell r="F1821" t="str">
            <v>Each</v>
          </cell>
          <cell r="G1821">
            <v>3361.5</v>
          </cell>
          <cell r="H1821">
            <v>21751.86</v>
          </cell>
          <cell r="I1821" t="str">
            <v xml:space="preserve">14.4 , </v>
          </cell>
          <cell r="J1821">
            <v>0</v>
          </cell>
        </row>
        <row r="1822">
          <cell r="A1822" t="str">
            <v>14-82-b</v>
          </cell>
          <cell r="B1822" t="str">
            <v>Supply and fixing of 2.0 HP Deep well water pump 1"x1" size 2 stage Jet S-2 model single phase for 80 ft suction and upto 80 ft head with all accessories</v>
          </cell>
          <cell r="C1822" t="str">
            <v>Each</v>
          </cell>
          <cell r="D1822">
            <v>3361.5</v>
          </cell>
          <cell r="E1822">
            <v>27219.360000000001</v>
          </cell>
          <cell r="F1822" t="str">
            <v>Each</v>
          </cell>
          <cell r="G1822">
            <v>3361.5</v>
          </cell>
          <cell r="H1822">
            <v>27219.360000000001</v>
          </cell>
          <cell r="I1822" t="str">
            <v xml:space="preserve">14.4 , </v>
          </cell>
          <cell r="J1822">
            <v>0</v>
          </cell>
        </row>
        <row r="1823">
          <cell r="A1823" t="str">
            <v>14-82-c</v>
          </cell>
          <cell r="B1823" t="str">
            <v>Supply and fixing of 3.0 HP Deep well water pump 1"x1" size 3 stage Jet S-3 model single phase for 120 ft suction and upto 120 ft head with all accessories</v>
          </cell>
          <cell r="C1823" t="str">
            <v>Each</v>
          </cell>
          <cell r="D1823">
            <v>3361.5</v>
          </cell>
          <cell r="E1823">
            <v>31775.61</v>
          </cell>
          <cell r="F1823" t="str">
            <v>Each</v>
          </cell>
          <cell r="G1823">
            <v>3361.5</v>
          </cell>
          <cell r="H1823">
            <v>31775.61</v>
          </cell>
          <cell r="I1823" t="str">
            <v xml:space="preserve">14.4 , </v>
          </cell>
          <cell r="J1823">
            <v>0</v>
          </cell>
        </row>
        <row r="1824">
          <cell r="A1824" t="str">
            <v>14-82-d</v>
          </cell>
          <cell r="B1824" t="str">
            <v>Supply and fixing of 4.0 HP Deep well water pump 1"x1" size 4 stage Jet S-4 model single phase for 160 ft suction and upto 160 ft head with all accessories</v>
          </cell>
          <cell r="C1824" t="str">
            <v>Each</v>
          </cell>
          <cell r="D1824">
            <v>3361.5</v>
          </cell>
          <cell r="E1824">
            <v>36554.449999999997</v>
          </cell>
          <cell r="F1824" t="str">
            <v>Each</v>
          </cell>
          <cell r="G1824">
            <v>3361.5</v>
          </cell>
          <cell r="H1824">
            <v>36554.449999999997</v>
          </cell>
          <cell r="I1824" t="str">
            <v xml:space="preserve">14.4 , </v>
          </cell>
          <cell r="J1824">
            <v>0</v>
          </cell>
        </row>
        <row r="1825">
          <cell r="A1825" t="str">
            <v>14-83</v>
          </cell>
          <cell r="B1825" t="str">
            <v>Providing &amp; Fixing Solar Geysers 35 gallons capacity (a product of Enercon, National Energy Conservation Centre Islamabad and equivalent)</v>
          </cell>
          <cell r="C1825" t="str">
            <v>Each</v>
          </cell>
          <cell r="D1825">
            <v>2614.5</v>
          </cell>
          <cell r="E1825">
            <v>39696.300000000003</v>
          </cell>
          <cell r="F1825" t="str">
            <v>Each</v>
          </cell>
          <cell r="G1825">
            <v>2614.5</v>
          </cell>
          <cell r="H1825">
            <v>39696.300000000003</v>
          </cell>
          <cell r="I1825" t="str">
            <v xml:space="preserve">14.4 , </v>
          </cell>
          <cell r="J1825">
            <v>0</v>
          </cell>
        </row>
        <row r="1826">
          <cell r="A1826" t="str">
            <v>14-84-a-01</v>
          </cell>
          <cell r="B1826" t="str">
            <v>Furnish and install of G.I Union : 6" dia</v>
          </cell>
          <cell r="C1826" t="str">
            <v>Each</v>
          </cell>
          <cell r="D1826">
            <v>119.52</v>
          </cell>
          <cell r="E1826">
            <v>11667.56</v>
          </cell>
          <cell r="F1826" t="str">
            <v>Each</v>
          </cell>
          <cell r="G1826">
            <v>119.52</v>
          </cell>
          <cell r="H1826">
            <v>11667.56</v>
          </cell>
          <cell r="I1826" t="str">
            <v xml:space="preserve">14.6.2 , </v>
          </cell>
          <cell r="J1826">
            <v>0</v>
          </cell>
        </row>
        <row r="1827">
          <cell r="A1827" t="str">
            <v>14-84-a-02</v>
          </cell>
          <cell r="B1827" t="str">
            <v>Furnish and install of G.I Socket : 6" dia</v>
          </cell>
          <cell r="C1827" t="str">
            <v>Each</v>
          </cell>
          <cell r="D1827">
            <v>119.52</v>
          </cell>
          <cell r="E1827">
            <v>4280.3599999999997</v>
          </cell>
          <cell r="F1827" t="str">
            <v>Each</v>
          </cell>
          <cell r="G1827">
            <v>119.52</v>
          </cell>
          <cell r="H1827">
            <v>4280.3599999999997</v>
          </cell>
          <cell r="I1827" t="str">
            <v xml:space="preserve">14.6.2 , </v>
          </cell>
          <cell r="J1827">
            <v>0</v>
          </cell>
        </row>
        <row r="1828">
          <cell r="A1828" t="str">
            <v>14-84-a-03</v>
          </cell>
          <cell r="B1828" t="str">
            <v>Furnish and install of G.I Tee : 6" dia</v>
          </cell>
          <cell r="C1828" t="str">
            <v>Each</v>
          </cell>
          <cell r="D1828">
            <v>119.52</v>
          </cell>
          <cell r="E1828">
            <v>9450.19</v>
          </cell>
          <cell r="F1828" t="str">
            <v>Each</v>
          </cell>
          <cell r="G1828">
            <v>119.52</v>
          </cell>
          <cell r="H1828">
            <v>9450.19</v>
          </cell>
          <cell r="I1828" t="str">
            <v xml:space="preserve">14.6.2 , </v>
          </cell>
          <cell r="J1828">
            <v>0</v>
          </cell>
        </row>
        <row r="1829">
          <cell r="A1829" t="str">
            <v>14-84-a-04</v>
          </cell>
          <cell r="B1829" t="str">
            <v>Furnish and install of G.I Elbow : 6" dia</v>
          </cell>
          <cell r="C1829" t="str">
            <v>Each</v>
          </cell>
          <cell r="D1829">
            <v>119.52</v>
          </cell>
          <cell r="E1829">
            <v>8530.43</v>
          </cell>
          <cell r="F1829" t="str">
            <v>Each</v>
          </cell>
          <cell r="G1829">
            <v>119.52</v>
          </cell>
          <cell r="H1829">
            <v>8530.43</v>
          </cell>
          <cell r="I1829" t="str">
            <v xml:space="preserve">14.6.2 , </v>
          </cell>
          <cell r="J1829">
            <v>0</v>
          </cell>
        </row>
        <row r="1830">
          <cell r="A1830" t="str">
            <v>14-84-b-01</v>
          </cell>
          <cell r="B1830" t="str">
            <v>Furnish and install of G.I Union : 4" dia</v>
          </cell>
          <cell r="C1830" t="str">
            <v>Each</v>
          </cell>
          <cell r="D1830">
            <v>119.52</v>
          </cell>
          <cell r="E1830">
            <v>4578.04</v>
          </cell>
          <cell r="F1830" t="str">
            <v>Each</v>
          </cell>
          <cell r="G1830">
            <v>119.52</v>
          </cell>
          <cell r="H1830">
            <v>4578.04</v>
          </cell>
          <cell r="I1830" t="str">
            <v xml:space="preserve">14.6.2 , </v>
          </cell>
          <cell r="J1830">
            <v>0</v>
          </cell>
        </row>
        <row r="1831">
          <cell r="A1831" t="str">
            <v>14-84-b-02</v>
          </cell>
          <cell r="B1831" t="str">
            <v>Furnish and install of G.I Socket : 4" dia</v>
          </cell>
          <cell r="C1831" t="str">
            <v>Each</v>
          </cell>
          <cell r="D1831">
            <v>119.52</v>
          </cell>
          <cell r="E1831">
            <v>1613.44</v>
          </cell>
          <cell r="F1831" t="str">
            <v>Each</v>
          </cell>
          <cell r="G1831">
            <v>119.52</v>
          </cell>
          <cell r="H1831">
            <v>1613.44</v>
          </cell>
          <cell r="I1831" t="str">
            <v xml:space="preserve">14.6.2 , </v>
          </cell>
          <cell r="J1831">
            <v>0</v>
          </cell>
        </row>
        <row r="1832">
          <cell r="A1832" t="str">
            <v>14-84-b-03</v>
          </cell>
          <cell r="B1832" t="str">
            <v>Furnish and install of G.I Tee : 4" dia</v>
          </cell>
          <cell r="C1832" t="str">
            <v>Each</v>
          </cell>
          <cell r="D1832">
            <v>119.52</v>
          </cell>
          <cell r="E1832">
            <v>3162.56</v>
          </cell>
          <cell r="F1832" t="str">
            <v>Each</v>
          </cell>
          <cell r="G1832">
            <v>119.52</v>
          </cell>
          <cell r="H1832">
            <v>3162.56</v>
          </cell>
          <cell r="I1832" t="str">
            <v xml:space="preserve">14.6.2 , </v>
          </cell>
          <cell r="J1832">
            <v>0</v>
          </cell>
        </row>
        <row r="1833">
          <cell r="A1833" t="str">
            <v>14-84-b-04</v>
          </cell>
          <cell r="B1833" t="str">
            <v>Furnish and install of G.I Elbow : 4" dia</v>
          </cell>
          <cell r="C1833" t="str">
            <v>Each</v>
          </cell>
          <cell r="D1833">
            <v>119.52</v>
          </cell>
          <cell r="E1833">
            <v>2731.24</v>
          </cell>
          <cell r="F1833" t="str">
            <v>Each</v>
          </cell>
          <cell r="G1833">
            <v>119.52</v>
          </cell>
          <cell r="H1833">
            <v>2731.24</v>
          </cell>
          <cell r="I1833" t="str">
            <v xml:space="preserve">14.6.2 , </v>
          </cell>
          <cell r="J1833">
            <v>0</v>
          </cell>
        </row>
        <row r="1834">
          <cell r="A1834" t="str">
            <v>14-84-c-01</v>
          </cell>
          <cell r="B1834" t="str">
            <v>Furnish and install of G.I Union : 3" dia</v>
          </cell>
          <cell r="C1834" t="str">
            <v>Each</v>
          </cell>
          <cell r="D1834">
            <v>119.52</v>
          </cell>
          <cell r="E1834">
            <v>2500.39</v>
          </cell>
          <cell r="F1834" t="str">
            <v>Each</v>
          </cell>
          <cell r="G1834">
            <v>119.52</v>
          </cell>
          <cell r="H1834">
            <v>2500.39</v>
          </cell>
          <cell r="I1834" t="str">
            <v xml:space="preserve">14.6.2 , </v>
          </cell>
          <cell r="J1834">
            <v>0</v>
          </cell>
        </row>
        <row r="1835">
          <cell r="A1835" t="str">
            <v>14-84-c-02</v>
          </cell>
          <cell r="B1835" t="str">
            <v>Furnish and install of G.I Socket : 3" dia</v>
          </cell>
          <cell r="C1835" t="str">
            <v>Each</v>
          </cell>
          <cell r="D1835">
            <v>119.52</v>
          </cell>
          <cell r="E1835">
            <v>1139.5899999999999</v>
          </cell>
          <cell r="F1835" t="str">
            <v>Each</v>
          </cell>
          <cell r="G1835">
            <v>119.52</v>
          </cell>
          <cell r="H1835">
            <v>1139.58</v>
          </cell>
          <cell r="I1835" t="str">
            <v xml:space="preserve">14.6.2 , </v>
          </cell>
          <cell r="J1835">
            <v>0</v>
          </cell>
        </row>
        <row r="1836">
          <cell r="A1836" t="str">
            <v>14-84-c-03</v>
          </cell>
          <cell r="B1836" t="str">
            <v>Furnish and install of G.I Tee : 3" dia</v>
          </cell>
          <cell r="C1836" t="str">
            <v>Each</v>
          </cell>
          <cell r="D1836">
            <v>119.52</v>
          </cell>
          <cell r="E1836">
            <v>1984.01</v>
          </cell>
          <cell r="F1836" t="str">
            <v>Each</v>
          </cell>
          <cell r="G1836">
            <v>119.52</v>
          </cell>
          <cell r="H1836">
            <v>1984.01</v>
          </cell>
          <cell r="I1836" t="str">
            <v xml:space="preserve">14.6.2 , </v>
          </cell>
          <cell r="J1836">
            <v>0</v>
          </cell>
        </row>
        <row r="1837">
          <cell r="A1837" t="str">
            <v>14-84-c-04</v>
          </cell>
          <cell r="B1837" t="str">
            <v>Furnish and install of G.I Elbow : 3" dia</v>
          </cell>
          <cell r="C1837" t="str">
            <v>Each</v>
          </cell>
          <cell r="D1837">
            <v>119.52</v>
          </cell>
          <cell r="E1837">
            <v>1668.11</v>
          </cell>
          <cell r="F1837" t="str">
            <v>Each</v>
          </cell>
          <cell r="G1837">
            <v>119.52</v>
          </cell>
          <cell r="H1837">
            <v>1668.11</v>
          </cell>
          <cell r="I1837" t="str">
            <v xml:space="preserve">14.6.2 , </v>
          </cell>
          <cell r="J1837">
            <v>0</v>
          </cell>
        </row>
        <row r="1838">
          <cell r="A1838" t="str">
            <v>14-84-d-01</v>
          </cell>
          <cell r="B1838" t="str">
            <v>Furnish and install of G.I Union : 2.5" dia</v>
          </cell>
          <cell r="C1838" t="str">
            <v>Each</v>
          </cell>
          <cell r="D1838">
            <v>119.52</v>
          </cell>
          <cell r="E1838">
            <v>1911.11</v>
          </cell>
          <cell r="F1838" t="str">
            <v>Each</v>
          </cell>
          <cell r="G1838">
            <v>119.52</v>
          </cell>
          <cell r="H1838">
            <v>1911.11</v>
          </cell>
          <cell r="I1838" t="str">
            <v xml:space="preserve">14.6.2 , </v>
          </cell>
          <cell r="J1838">
            <v>0</v>
          </cell>
        </row>
        <row r="1839">
          <cell r="A1839" t="str">
            <v>14-84-d-02</v>
          </cell>
          <cell r="B1839" t="str">
            <v>Furnish and install of G.I Socket : 2.5" dia</v>
          </cell>
          <cell r="C1839" t="str">
            <v>Each</v>
          </cell>
          <cell r="D1839">
            <v>119.52</v>
          </cell>
          <cell r="E1839">
            <v>738.64</v>
          </cell>
          <cell r="F1839" t="str">
            <v>Each</v>
          </cell>
          <cell r="G1839">
            <v>119.52</v>
          </cell>
          <cell r="H1839">
            <v>738.64</v>
          </cell>
          <cell r="I1839" t="str">
            <v xml:space="preserve">14.6.2 , </v>
          </cell>
          <cell r="J1839">
            <v>0</v>
          </cell>
        </row>
        <row r="1840">
          <cell r="A1840" t="str">
            <v>14-84-d-03</v>
          </cell>
          <cell r="B1840" t="str">
            <v>Furnish and install of G.I Tee : 2.5" dia</v>
          </cell>
          <cell r="C1840" t="str">
            <v>Each</v>
          </cell>
          <cell r="D1840">
            <v>119.52</v>
          </cell>
          <cell r="E1840">
            <v>1412.96</v>
          </cell>
          <cell r="F1840" t="str">
            <v>Each</v>
          </cell>
          <cell r="G1840">
            <v>119.52</v>
          </cell>
          <cell r="H1840">
            <v>1412.96</v>
          </cell>
          <cell r="I1840" t="str">
            <v xml:space="preserve">14.6.2 , </v>
          </cell>
          <cell r="J1840">
            <v>0</v>
          </cell>
        </row>
        <row r="1841">
          <cell r="A1841" t="str">
            <v>14-84-d-04</v>
          </cell>
          <cell r="B1841" t="str">
            <v>Furnish and install of G.I Elbow : 2.5" dia</v>
          </cell>
          <cell r="C1841" t="str">
            <v>Each</v>
          </cell>
          <cell r="D1841">
            <v>119.52</v>
          </cell>
          <cell r="E1841">
            <v>957.34</v>
          </cell>
          <cell r="F1841" t="str">
            <v>Each</v>
          </cell>
          <cell r="G1841">
            <v>119.52</v>
          </cell>
          <cell r="H1841">
            <v>957.34</v>
          </cell>
          <cell r="I1841" t="str">
            <v xml:space="preserve">14.6.2 , </v>
          </cell>
          <cell r="J1841">
            <v>0</v>
          </cell>
        </row>
        <row r="1842">
          <cell r="A1842" t="str">
            <v>14-84-e-01</v>
          </cell>
          <cell r="B1842" t="str">
            <v>Furnish and install of G.I Union : 2" dia</v>
          </cell>
          <cell r="C1842" t="str">
            <v>Each</v>
          </cell>
          <cell r="D1842">
            <v>112.05</v>
          </cell>
          <cell r="E1842">
            <v>903.7</v>
          </cell>
          <cell r="F1842" t="str">
            <v>Each</v>
          </cell>
          <cell r="G1842">
            <v>112.05</v>
          </cell>
          <cell r="H1842">
            <v>903.7</v>
          </cell>
          <cell r="I1842" t="str">
            <v xml:space="preserve">14.6.2 , </v>
          </cell>
          <cell r="J1842">
            <v>0</v>
          </cell>
        </row>
        <row r="1843">
          <cell r="A1843" t="str">
            <v>14-84-e-02</v>
          </cell>
          <cell r="B1843" t="str">
            <v>Furnish and install of G.I Socket : 2" dia</v>
          </cell>
          <cell r="C1843" t="str">
            <v>Each</v>
          </cell>
          <cell r="D1843">
            <v>112.05</v>
          </cell>
          <cell r="E1843">
            <v>418.91</v>
          </cell>
          <cell r="F1843" t="str">
            <v>Each</v>
          </cell>
          <cell r="G1843">
            <v>112.05</v>
          </cell>
          <cell r="H1843">
            <v>418.91</v>
          </cell>
          <cell r="I1843" t="str">
            <v xml:space="preserve">14.6.2 , </v>
          </cell>
          <cell r="J1843">
            <v>0</v>
          </cell>
        </row>
        <row r="1844">
          <cell r="A1844" t="str">
            <v>14-84-e-03</v>
          </cell>
          <cell r="B1844" t="str">
            <v>Furnish and install of G.I Tee : 2" dia</v>
          </cell>
          <cell r="C1844" t="str">
            <v>Each</v>
          </cell>
          <cell r="D1844">
            <v>112.05</v>
          </cell>
          <cell r="E1844">
            <v>595.09</v>
          </cell>
          <cell r="F1844" t="str">
            <v>Each</v>
          </cell>
          <cell r="G1844">
            <v>112.05</v>
          </cell>
          <cell r="H1844">
            <v>595.09</v>
          </cell>
          <cell r="I1844" t="str">
            <v xml:space="preserve">14.6.2 , </v>
          </cell>
          <cell r="J1844">
            <v>0</v>
          </cell>
        </row>
        <row r="1845">
          <cell r="A1845" t="str">
            <v>14-84-e-04</v>
          </cell>
          <cell r="B1845" t="str">
            <v>Furnish and install of G.I Elbow : 2" dia</v>
          </cell>
          <cell r="C1845" t="str">
            <v>Each</v>
          </cell>
          <cell r="D1845">
            <v>112.05</v>
          </cell>
          <cell r="E1845">
            <v>554.99</v>
          </cell>
          <cell r="F1845" t="str">
            <v>Each</v>
          </cell>
          <cell r="G1845">
            <v>112.05</v>
          </cell>
          <cell r="H1845">
            <v>554.99</v>
          </cell>
          <cell r="I1845" t="str">
            <v xml:space="preserve">14.6.2 , </v>
          </cell>
          <cell r="J1845">
            <v>0</v>
          </cell>
        </row>
        <row r="1846">
          <cell r="A1846" t="str">
            <v>14-84-f-01</v>
          </cell>
          <cell r="B1846" t="str">
            <v>Furnish and install of G.I Union : 1.5" dia</v>
          </cell>
          <cell r="C1846" t="str">
            <v>Each</v>
          </cell>
          <cell r="D1846">
            <v>112.05</v>
          </cell>
          <cell r="E1846">
            <v>663.71</v>
          </cell>
          <cell r="F1846" t="str">
            <v>Each</v>
          </cell>
          <cell r="G1846">
            <v>112.05</v>
          </cell>
          <cell r="H1846">
            <v>663.71</v>
          </cell>
          <cell r="I1846" t="str">
            <v xml:space="preserve">14.6.2 , </v>
          </cell>
          <cell r="J1846">
            <v>0</v>
          </cell>
        </row>
        <row r="1847">
          <cell r="A1847" t="str">
            <v>14-84-f-02</v>
          </cell>
          <cell r="B1847" t="str">
            <v>Furnish and install of G.I Socket : 1.5" dia</v>
          </cell>
          <cell r="C1847" t="str">
            <v>Each</v>
          </cell>
          <cell r="D1847">
            <v>112.05</v>
          </cell>
          <cell r="E1847">
            <v>296.77999999999997</v>
          </cell>
          <cell r="F1847" t="str">
            <v>Each</v>
          </cell>
          <cell r="G1847">
            <v>112.05</v>
          </cell>
          <cell r="H1847">
            <v>296.77999999999997</v>
          </cell>
          <cell r="I1847" t="str">
            <v xml:space="preserve">14.6.2 , </v>
          </cell>
          <cell r="J1847">
            <v>0</v>
          </cell>
        </row>
        <row r="1848">
          <cell r="A1848" t="str">
            <v>14-84-f-03</v>
          </cell>
          <cell r="B1848" t="str">
            <v>Furnish and install of Tee : 1.5" dia</v>
          </cell>
          <cell r="C1848" t="str">
            <v>Each</v>
          </cell>
          <cell r="D1848">
            <v>112.05</v>
          </cell>
          <cell r="E1848">
            <v>434.07</v>
          </cell>
          <cell r="F1848" t="str">
            <v>Each</v>
          </cell>
          <cell r="G1848">
            <v>112.05</v>
          </cell>
          <cell r="H1848">
            <v>434.07</v>
          </cell>
          <cell r="I1848" t="str">
            <v xml:space="preserve">14.6.2 , </v>
          </cell>
          <cell r="J1848">
            <v>0</v>
          </cell>
        </row>
        <row r="1849">
          <cell r="A1849" t="str">
            <v>14-84-f-04</v>
          </cell>
          <cell r="B1849" t="str">
            <v>Furnish and install of G.I Elbow : 1.5" dia</v>
          </cell>
          <cell r="C1849" t="str">
            <v>Each</v>
          </cell>
          <cell r="D1849">
            <v>112.05</v>
          </cell>
          <cell r="E1849">
            <v>362.39</v>
          </cell>
          <cell r="F1849" t="str">
            <v>Each</v>
          </cell>
          <cell r="G1849">
            <v>112.05</v>
          </cell>
          <cell r="H1849">
            <v>362.39</v>
          </cell>
          <cell r="I1849" t="str">
            <v xml:space="preserve">14.6.2 , </v>
          </cell>
          <cell r="J1849">
            <v>0</v>
          </cell>
        </row>
        <row r="1850">
          <cell r="A1850" t="str">
            <v>14-84-g-01</v>
          </cell>
          <cell r="B1850" t="str">
            <v>Furnish and install of G.I Union : 1.25" dia</v>
          </cell>
          <cell r="C1850" t="str">
            <v>Each</v>
          </cell>
          <cell r="D1850">
            <v>104.58</v>
          </cell>
          <cell r="E1850">
            <v>511.65</v>
          </cell>
          <cell r="F1850" t="str">
            <v>Each</v>
          </cell>
          <cell r="G1850">
            <v>104.58</v>
          </cell>
          <cell r="H1850">
            <v>511.65</v>
          </cell>
          <cell r="I1850" t="str">
            <v xml:space="preserve">14.6.2 , </v>
          </cell>
          <cell r="J1850">
            <v>0</v>
          </cell>
        </row>
        <row r="1851">
          <cell r="A1851" t="str">
            <v>14-84-g-02</v>
          </cell>
          <cell r="B1851" t="str">
            <v>Furnish and install of G.I Socket : 1.25" dia</v>
          </cell>
          <cell r="C1851" t="str">
            <v>Each</v>
          </cell>
          <cell r="D1851">
            <v>104.58</v>
          </cell>
          <cell r="E1851">
            <v>262.58</v>
          </cell>
          <cell r="F1851" t="str">
            <v>Each</v>
          </cell>
          <cell r="G1851">
            <v>104.58</v>
          </cell>
          <cell r="H1851">
            <v>262.58</v>
          </cell>
          <cell r="I1851" t="str">
            <v xml:space="preserve">14.6.2 , </v>
          </cell>
          <cell r="J1851">
            <v>0</v>
          </cell>
        </row>
        <row r="1852">
          <cell r="A1852" t="str">
            <v>14-84-g-03</v>
          </cell>
          <cell r="B1852" t="str">
            <v>Furnish and install of G.I Tee : 1.25" dia</v>
          </cell>
          <cell r="C1852" t="str">
            <v>Each</v>
          </cell>
          <cell r="D1852">
            <v>104.58</v>
          </cell>
          <cell r="E1852">
            <v>364.64</v>
          </cell>
          <cell r="F1852" t="str">
            <v>Each</v>
          </cell>
          <cell r="G1852">
            <v>104.58</v>
          </cell>
          <cell r="H1852">
            <v>364.64</v>
          </cell>
          <cell r="I1852" t="str">
            <v xml:space="preserve">14.6.2 , </v>
          </cell>
          <cell r="J1852">
            <v>0</v>
          </cell>
        </row>
        <row r="1853">
          <cell r="A1853" t="str">
            <v>14-84-g-04</v>
          </cell>
          <cell r="B1853" t="str">
            <v>Furnish and install of G.I Elbow : 1.25" dia</v>
          </cell>
          <cell r="C1853" t="str">
            <v>Each</v>
          </cell>
          <cell r="D1853">
            <v>104.58</v>
          </cell>
          <cell r="E1853">
            <v>296.60000000000002</v>
          </cell>
          <cell r="F1853" t="str">
            <v>Each</v>
          </cell>
          <cell r="G1853">
            <v>104.58</v>
          </cell>
          <cell r="H1853">
            <v>296.60000000000002</v>
          </cell>
          <cell r="I1853" t="str">
            <v xml:space="preserve">14.6.2 , </v>
          </cell>
          <cell r="J1853">
            <v>0</v>
          </cell>
        </row>
        <row r="1854">
          <cell r="A1854" t="str">
            <v>14-84-h-01</v>
          </cell>
          <cell r="B1854" t="str">
            <v>Furnish and install of G.I Union : 1" dia</v>
          </cell>
          <cell r="C1854" t="str">
            <v>Each</v>
          </cell>
          <cell r="D1854">
            <v>104.58</v>
          </cell>
          <cell r="E1854">
            <v>390.15</v>
          </cell>
          <cell r="F1854" t="str">
            <v>Each</v>
          </cell>
          <cell r="G1854">
            <v>104.58</v>
          </cell>
          <cell r="H1854">
            <v>390.15</v>
          </cell>
          <cell r="I1854" t="str">
            <v xml:space="preserve">14.6.2 , </v>
          </cell>
          <cell r="J1854">
            <v>0</v>
          </cell>
        </row>
        <row r="1855">
          <cell r="A1855" t="str">
            <v>14-84-h-02</v>
          </cell>
          <cell r="B1855" t="str">
            <v>Furnish and install of G.I Socket : 1" dia</v>
          </cell>
          <cell r="C1855" t="str">
            <v>Each</v>
          </cell>
          <cell r="D1855">
            <v>104.58</v>
          </cell>
          <cell r="E1855">
            <v>215.19</v>
          </cell>
          <cell r="F1855" t="str">
            <v>Each</v>
          </cell>
          <cell r="G1855">
            <v>104.58</v>
          </cell>
          <cell r="H1855">
            <v>215.19</v>
          </cell>
          <cell r="I1855" t="str">
            <v xml:space="preserve">14.6.2 , </v>
          </cell>
          <cell r="J1855">
            <v>0</v>
          </cell>
        </row>
        <row r="1856">
          <cell r="A1856" t="str">
            <v>14-84-h-03</v>
          </cell>
          <cell r="B1856" t="str">
            <v>Furnish and install of G.I Tee : 1" dia</v>
          </cell>
          <cell r="C1856" t="str">
            <v>Each</v>
          </cell>
          <cell r="D1856">
            <v>104.58</v>
          </cell>
          <cell r="E1856">
            <v>286.88</v>
          </cell>
          <cell r="F1856" t="str">
            <v>Each</v>
          </cell>
          <cell r="G1856">
            <v>104.58</v>
          </cell>
          <cell r="H1856">
            <v>286.88</v>
          </cell>
          <cell r="I1856" t="str">
            <v xml:space="preserve">14.6.2 , </v>
          </cell>
          <cell r="J1856">
            <v>0</v>
          </cell>
        </row>
        <row r="1857">
          <cell r="A1857" t="str">
            <v>14-84-h-04</v>
          </cell>
          <cell r="B1857" t="str">
            <v>Furnish and install of G.I Elbow : 1" dia</v>
          </cell>
          <cell r="C1857" t="str">
            <v>Each</v>
          </cell>
          <cell r="D1857">
            <v>104.58</v>
          </cell>
          <cell r="E1857">
            <v>239.49</v>
          </cell>
          <cell r="F1857" t="str">
            <v>Each</v>
          </cell>
          <cell r="G1857">
            <v>104.58</v>
          </cell>
          <cell r="H1857">
            <v>239.49</v>
          </cell>
          <cell r="I1857" t="str">
            <v xml:space="preserve">14.6.2 , </v>
          </cell>
          <cell r="J1857">
            <v>0</v>
          </cell>
        </row>
        <row r="1858">
          <cell r="A1858" t="str">
            <v>14-85-a</v>
          </cell>
          <cell r="B1858" t="str">
            <v>Supply &amp; fixing of brass foot valve of the following sizes i/c require fittings complete. 2" dia</v>
          </cell>
          <cell r="C1858" t="str">
            <v>Each</v>
          </cell>
          <cell r="D1858">
            <v>119.52</v>
          </cell>
          <cell r="E1858">
            <v>1213.75</v>
          </cell>
          <cell r="F1858" t="str">
            <v>Each</v>
          </cell>
          <cell r="G1858">
            <v>119.52</v>
          </cell>
          <cell r="H1858">
            <v>1213.75</v>
          </cell>
          <cell r="I1858" t="str">
            <v xml:space="preserve">14.7.21 , </v>
          </cell>
          <cell r="J1858">
            <v>0</v>
          </cell>
        </row>
        <row r="1859">
          <cell r="A1859" t="str">
            <v>14-85-b</v>
          </cell>
          <cell r="B1859" t="str">
            <v>Supply &amp; fixing of brass foot valve of the following sizes i/c require fittings complete. 2.5" dia</v>
          </cell>
          <cell r="C1859" t="str">
            <v>Each</v>
          </cell>
          <cell r="D1859">
            <v>134.46</v>
          </cell>
          <cell r="E1859">
            <v>1811.31</v>
          </cell>
          <cell r="F1859" t="str">
            <v>Each</v>
          </cell>
          <cell r="G1859">
            <v>134.46</v>
          </cell>
          <cell r="H1859">
            <v>1811.31</v>
          </cell>
          <cell r="I1859" t="str">
            <v xml:space="preserve">14.7.21 , </v>
          </cell>
          <cell r="J1859">
            <v>0</v>
          </cell>
        </row>
        <row r="1860">
          <cell r="A1860" t="str">
            <v>14-85-c</v>
          </cell>
          <cell r="B1860" t="str">
            <v>Supply &amp; fixing of brass foot valve of the following sizes i/c require fittings complete. 3" dia</v>
          </cell>
          <cell r="C1860" t="str">
            <v>Each</v>
          </cell>
          <cell r="D1860">
            <v>149.4</v>
          </cell>
          <cell r="E1860">
            <v>2501.88</v>
          </cell>
          <cell r="F1860" t="str">
            <v>Each</v>
          </cell>
          <cell r="G1860">
            <v>149.4</v>
          </cell>
          <cell r="H1860">
            <v>2501.88</v>
          </cell>
          <cell r="I1860" t="str">
            <v xml:space="preserve">14.7.21 , </v>
          </cell>
          <cell r="J1860">
            <v>0</v>
          </cell>
        </row>
        <row r="1861">
          <cell r="A1861" t="str">
            <v>14-85-d</v>
          </cell>
          <cell r="B1861" t="str">
            <v>Supply &amp; fixing of brass foot valve of the following sizes i/c require fittings complete. 4" dia</v>
          </cell>
          <cell r="C1861" t="str">
            <v>Each</v>
          </cell>
          <cell r="D1861">
            <v>179.28</v>
          </cell>
          <cell r="E1861">
            <v>4861.6499999999996</v>
          </cell>
          <cell r="F1861" t="str">
            <v>Each</v>
          </cell>
          <cell r="G1861">
            <v>179.28</v>
          </cell>
          <cell r="H1861">
            <v>4861.6499999999996</v>
          </cell>
          <cell r="I1861" t="str">
            <v xml:space="preserve">14.7.21 , </v>
          </cell>
          <cell r="J1861">
            <v>0</v>
          </cell>
        </row>
        <row r="1862">
          <cell r="A1862" t="str">
            <v>14-85-f</v>
          </cell>
          <cell r="B1862" t="str">
            <v>Supply &amp; fixing of brass foot valve of the following sizes i/c require fittings complete. 6" dia</v>
          </cell>
          <cell r="C1862" t="str">
            <v>Each</v>
          </cell>
          <cell r="D1862">
            <v>224.1</v>
          </cell>
          <cell r="E1862">
            <v>15710</v>
          </cell>
          <cell r="F1862" t="str">
            <v>Each</v>
          </cell>
          <cell r="G1862">
            <v>224.1</v>
          </cell>
          <cell r="H1862">
            <v>15710</v>
          </cell>
          <cell r="I1862" t="str">
            <v xml:space="preserve">14.7.21 , </v>
          </cell>
          <cell r="J1862">
            <v>0</v>
          </cell>
        </row>
        <row r="1863">
          <cell r="A1863" t="str">
            <v>14-86</v>
          </cell>
          <cell r="B1863" t="str">
            <v>Providing &amp; fixing chromium plated double bib-cock with Muslim Shower of approved quality Complete is all respects.</v>
          </cell>
          <cell r="C1863" t="str">
            <v>Each</v>
          </cell>
          <cell r="D1863">
            <v>224.1</v>
          </cell>
          <cell r="E1863">
            <v>2406.2399999999998</v>
          </cell>
          <cell r="F1863" t="str">
            <v>Each</v>
          </cell>
          <cell r="G1863">
            <v>224.1</v>
          </cell>
          <cell r="H1863">
            <v>2406.2399999999998</v>
          </cell>
          <cell r="I1863" t="str">
            <v xml:space="preserve">14.7.18 , </v>
          </cell>
          <cell r="J1863">
            <v>0</v>
          </cell>
        </row>
        <row r="1864">
          <cell r="A1864" t="str">
            <v>14-87</v>
          </cell>
          <cell r="B1864" t="str">
            <v>Providing and fixing Providing and Fixing of Bath accessories set (choricum plated (C) soap dish, CP toilet paper holder, towel rail, best quality looking glass 5 mm thick neatly fitted with Mirror 60 x 45 cm (24"x18") size, glazed earthenware shelf (60x13 cm) 24"x5" with chorium plated (CP) brackets &amp; railing) complete in all respect</v>
          </cell>
          <cell r="C1864" t="str">
            <v>Each</v>
          </cell>
          <cell r="D1864">
            <v>522.9</v>
          </cell>
          <cell r="E1864">
            <v>5900.98</v>
          </cell>
          <cell r="F1864" t="str">
            <v>Each</v>
          </cell>
          <cell r="G1864">
            <v>522.9</v>
          </cell>
          <cell r="H1864">
            <v>5900.98</v>
          </cell>
          <cell r="I1864" t="str">
            <v xml:space="preserve">14.7.6 , </v>
          </cell>
          <cell r="J1864">
            <v>0</v>
          </cell>
        </row>
        <row r="1865">
          <cell r="A1865" t="str">
            <v>14-88</v>
          </cell>
          <cell r="B1865" t="str">
            <v>Providing and Fixing glazed earthen ware wash hand basin (WHB) complete size 56x40 cm (22"x16"), including bracket set, waste coupling,chromium plated CP stop-cock 1/2") complete in all respects: White with pedestal</v>
          </cell>
          <cell r="C1865" t="str">
            <v>Each</v>
          </cell>
          <cell r="D1865">
            <v>915.08</v>
          </cell>
          <cell r="E1865">
            <v>9914.58</v>
          </cell>
          <cell r="F1865" t="str">
            <v>Each</v>
          </cell>
          <cell r="G1865">
            <v>915.08</v>
          </cell>
          <cell r="H1865">
            <v>9914.58</v>
          </cell>
          <cell r="I1865" t="str">
            <v xml:space="preserve">14.7 , </v>
          </cell>
          <cell r="J1865">
            <v>0</v>
          </cell>
        </row>
        <row r="1866">
          <cell r="A1866" t="str">
            <v>14-89-a</v>
          </cell>
          <cell r="B1866" t="str">
            <v>Providing and fixing stainless steel bowel sink 15" x20" including set of brackets, waste pipe etc</v>
          </cell>
          <cell r="C1866" t="str">
            <v>Each</v>
          </cell>
          <cell r="D1866">
            <v>915.08</v>
          </cell>
          <cell r="E1866">
            <v>4585.32</v>
          </cell>
          <cell r="F1866" t="str">
            <v>Each</v>
          </cell>
          <cell r="G1866">
            <v>915.08</v>
          </cell>
          <cell r="H1866">
            <v>4585.32</v>
          </cell>
          <cell r="I1866" t="str">
            <v xml:space="preserve">14.7 , </v>
          </cell>
          <cell r="J1866">
            <v>0</v>
          </cell>
        </row>
        <row r="1867">
          <cell r="A1867" t="str">
            <v>14-89-b</v>
          </cell>
          <cell r="B1867" t="str">
            <v>Providing and Fixing stainless steel bowel 17"x14", including set of brackets, waste pipe etc</v>
          </cell>
          <cell r="C1867" t="str">
            <v>Each</v>
          </cell>
          <cell r="D1867">
            <v>921.3</v>
          </cell>
          <cell r="E1867">
            <v>4377.96</v>
          </cell>
          <cell r="F1867" t="str">
            <v>Each</v>
          </cell>
          <cell r="G1867">
            <v>921.3</v>
          </cell>
          <cell r="H1867">
            <v>4377.96</v>
          </cell>
          <cell r="I1867" t="str">
            <v xml:space="preserve">14.7 , </v>
          </cell>
          <cell r="J1867">
            <v>0</v>
          </cell>
        </row>
        <row r="1868">
          <cell r="A1868" t="str">
            <v>14-89-c</v>
          </cell>
          <cell r="B1868" t="str">
            <v>Providing and Fixing stainless steel bowel 18"x15", including set of brackets, waste pipe etc</v>
          </cell>
          <cell r="C1868" t="str">
            <v>Each</v>
          </cell>
          <cell r="D1868">
            <v>921.3</v>
          </cell>
          <cell r="E1868">
            <v>4888.26</v>
          </cell>
          <cell r="F1868" t="str">
            <v>Each</v>
          </cell>
          <cell r="G1868">
            <v>921.3</v>
          </cell>
          <cell r="H1868">
            <v>4888.26</v>
          </cell>
          <cell r="I1868" t="str">
            <v xml:space="preserve">14.7 , </v>
          </cell>
          <cell r="J1868">
            <v>0</v>
          </cell>
        </row>
        <row r="1869">
          <cell r="A1869" t="str">
            <v>14-90-a</v>
          </cell>
          <cell r="B1869" t="str">
            <v>Providing and installing GI Tee 1/2" dia</v>
          </cell>
          <cell r="C1869" t="str">
            <v>Each</v>
          </cell>
          <cell r="D1869">
            <v>119.52</v>
          </cell>
          <cell r="E1869">
            <v>181.49</v>
          </cell>
          <cell r="F1869" t="str">
            <v>Each</v>
          </cell>
          <cell r="G1869">
            <v>119.52</v>
          </cell>
          <cell r="H1869">
            <v>181.49</v>
          </cell>
          <cell r="I1869" t="str">
            <v xml:space="preserve">14.6.2 , </v>
          </cell>
          <cell r="J1869">
            <v>0</v>
          </cell>
        </row>
        <row r="1870">
          <cell r="A1870" t="str">
            <v>14-90-b</v>
          </cell>
          <cell r="B1870" t="str">
            <v>Providing and installing GI Tee 3/4" dia</v>
          </cell>
          <cell r="C1870" t="str">
            <v>Each</v>
          </cell>
          <cell r="D1870">
            <v>119.52</v>
          </cell>
          <cell r="E1870">
            <v>217.93</v>
          </cell>
          <cell r="F1870" t="str">
            <v>Each</v>
          </cell>
          <cell r="G1870">
            <v>119.52</v>
          </cell>
          <cell r="H1870">
            <v>217.93</v>
          </cell>
          <cell r="I1870" t="str">
            <v xml:space="preserve">14.6.2 , </v>
          </cell>
          <cell r="J1870">
            <v>0</v>
          </cell>
        </row>
        <row r="1871">
          <cell r="A1871" t="str">
            <v>14-91-a</v>
          </cell>
          <cell r="B1871" t="str">
            <v>Providing and installing GI Union1/2" dia</v>
          </cell>
          <cell r="C1871" t="str">
            <v>Each</v>
          </cell>
          <cell r="D1871">
            <v>119.52</v>
          </cell>
          <cell r="E1871">
            <v>279.89999999999998</v>
          </cell>
          <cell r="F1871" t="str">
            <v>Each</v>
          </cell>
          <cell r="G1871">
            <v>119.52</v>
          </cell>
          <cell r="H1871">
            <v>279.89999999999998</v>
          </cell>
          <cell r="I1871" t="str">
            <v xml:space="preserve">14.6.2 , </v>
          </cell>
          <cell r="J1871">
            <v>0</v>
          </cell>
        </row>
        <row r="1872">
          <cell r="A1872" t="str">
            <v>14-91-b</v>
          </cell>
          <cell r="B1872" t="str">
            <v>Providing and installing GI Union 3/4" dia</v>
          </cell>
          <cell r="C1872" t="str">
            <v>Each</v>
          </cell>
          <cell r="D1872">
            <v>119.52</v>
          </cell>
          <cell r="E1872">
            <v>329.71</v>
          </cell>
          <cell r="F1872" t="str">
            <v>Each</v>
          </cell>
          <cell r="G1872">
            <v>119.52</v>
          </cell>
          <cell r="H1872">
            <v>329.71</v>
          </cell>
          <cell r="I1872" t="str">
            <v xml:space="preserve">14.6.2 , </v>
          </cell>
          <cell r="J1872">
            <v>0</v>
          </cell>
        </row>
        <row r="1873">
          <cell r="A1873" t="str">
            <v>14-91-c</v>
          </cell>
          <cell r="B1873" t="str">
            <v>Providing and installing GI Union 1" dia</v>
          </cell>
          <cell r="C1873" t="str">
            <v>Each</v>
          </cell>
          <cell r="D1873">
            <v>186.75</v>
          </cell>
          <cell r="E1873">
            <v>468.63</v>
          </cell>
          <cell r="F1873" t="str">
            <v>Each</v>
          </cell>
          <cell r="G1873">
            <v>186.75</v>
          </cell>
          <cell r="H1873">
            <v>468.63</v>
          </cell>
          <cell r="I1873" t="str">
            <v xml:space="preserve">14.6.2 , </v>
          </cell>
          <cell r="J1873">
            <v>0</v>
          </cell>
        </row>
        <row r="1874">
          <cell r="A1874" t="str">
            <v>14-91-d</v>
          </cell>
          <cell r="B1874" t="str">
            <v>Providing and installing GI Union 1-1/2" dia</v>
          </cell>
          <cell r="C1874" t="str">
            <v>Each</v>
          </cell>
          <cell r="D1874">
            <v>119.52</v>
          </cell>
          <cell r="E1874">
            <v>667.48</v>
          </cell>
          <cell r="F1874" t="str">
            <v>Each</v>
          </cell>
          <cell r="G1874">
            <v>119.52</v>
          </cell>
          <cell r="H1874">
            <v>667.48</v>
          </cell>
          <cell r="I1874" t="str">
            <v xml:space="preserve">14.6.2 , </v>
          </cell>
          <cell r="J1874">
            <v>0</v>
          </cell>
        </row>
        <row r="1875">
          <cell r="A1875" t="str">
            <v>14-91-e</v>
          </cell>
          <cell r="B1875" t="str">
            <v>Providing and installing GI Union 2" dia</v>
          </cell>
          <cell r="C1875" t="str">
            <v>Each</v>
          </cell>
          <cell r="D1875">
            <v>186.75</v>
          </cell>
          <cell r="E1875">
            <v>972.85</v>
          </cell>
          <cell r="F1875" t="str">
            <v>Each</v>
          </cell>
          <cell r="G1875">
            <v>186.75</v>
          </cell>
          <cell r="H1875">
            <v>972.85</v>
          </cell>
          <cell r="I1875" t="str">
            <v xml:space="preserve">14.6.2 , </v>
          </cell>
          <cell r="J1875">
            <v>0</v>
          </cell>
        </row>
        <row r="1876">
          <cell r="A1876" t="str">
            <v>14-91-f</v>
          </cell>
          <cell r="B1876" t="str">
            <v>Providing and installing GI Union 2-1/2" dia</v>
          </cell>
          <cell r="C1876" t="str">
            <v>Each</v>
          </cell>
          <cell r="D1876">
            <v>186.75</v>
          </cell>
          <cell r="E1876">
            <v>1972.8</v>
          </cell>
          <cell r="F1876" t="str">
            <v>Each</v>
          </cell>
          <cell r="G1876">
            <v>186.75</v>
          </cell>
          <cell r="H1876">
            <v>1972.8</v>
          </cell>
          <cell r="I1876" t="str">
            <v xml:space="preserve">14.6.2 , </v>
          </cell>
          <cell r="J1876">
            <v>0</v>
          </cell>
        </row>
        <row r="1877">
          <cell r="A1877" t="str">
            <v>14-91-g</v>
          </cell>
          <cell r="B1877" t="str">
            <v>Providing and installing GI Union 3" dia</v>
          </cell>
          <cell r="C1877" t="str">
            <v>Each</v>
          </cell>
          <cell r="D1877">
            <v>373.5</v>
          </cell>
          <cell r="E1877">
            <v>2748.82</v>
          </cell>
          <cell r="F1877" t="str">
            <v>Each</v>
          </cell>
          <cell r="G1877">
            <v>373.5</v>
          </cell>
          <cell r="H1877">
            <v>2748.82</v>
          </cell>
          <cell r="I1877" t="str">
            <v xml:space="preserve">14.6.2 , </v>
          </cell>
          <cell r="J1877">
            <v>0</v>
          </cell>
        </row>
        <row r="1878">
          <cell r="A1878" t="str">
            <v>14-91-h</v>
          </cell>
          <cell r="B1878" t="str">
            <v>Providing and installing GI Union 4" dia</v>
          </cell>
          <cell r="C1878" t="str">
            <v>Each</v>
          </cell>
          <cell r="D1878">
            <v>373.5</v>
          </cell>
          <cell r="E1878">
            <v>4826.4799999999996</v>
          </cell>
          <cell r="F1878" t="str">
            <v>Each</v>
          </cell>
          <cell r="G1878">
            <v>373.5</v>
          </cell>
          <cell r="H1878">
            <v>4826.4799999999996</v>
          </cell>
          <cell r="I1878" t="str">
            <v xml:space="preserve">14.6.2 , </v>
          </cell>
          <cell r="J1878">
            <v>0</v>
          </cell>
        </row>
        <row r="1879">
          <cell r="A1879" t="str">
            <v>14-93-a</v>
          </cell>
          <cell r="B1879" t="str">
            <v>Supply &amp; fixing of cast iron (CI) foot valve of the following sizes i/c require fittings complete. 2" dia</v>
          </cell>
          <cell r="C1879" t="str">
            <v>Each</v>
          </cell>
          <cell r="D1879">
            <v>119.52</v>
          </cell>
          <cell r="E1879">
            <v>614.75</v>
          </cell>
          <cell r="F1879" t="str">
            <v>Each</v>
          </cell>
          <cell r="G1879">
            <v>119.52</v>
          </cell>
          <cell r="H1879">
            <v>614.75</v>
          </cell>
          <cell r="I1879" t="str">
            <v xml:space="preserve">14.6.1, </v>
          </cell>
          <cell r="J1879">
            <v>0</v>
          </cell>
        </row>
        <row r="1880">
          <cell r="A1880" t="str">
            <v>14-93-b</v>
          </cell>
          <cell r="B1880" t="str">
            <v>Supply &amp; fixing of cast iron (CI) foot valve of the following sizes i/c require fittings complete. 2.5" dia</v>
          </cell>
          <cell r="C1880" t="str">
            <v>Each</v>
          </cell>
          <cell r="D1880">
            <v>134.46</v>
          </cell>
          <cell r="E1880">
            <v>813.79</v>
          </cell>
          <cell r="F1880" t="str">
            <v>Each</v>
          </cell>
          <cell r="G1880">
            <v>134.46</v>
          </cell>
          <cell r="H1880">
            <v>813.79</v>
          </cell>
          <cell r="I1880" t="str">
            <v xml:space="preserve">14.6.1, </v>
          </cell>
          <cell r="J1880">
            <v>0</v>
          </cell>
        </row>
        <row r="1881">
          <cell r="A1881" t="str">
            <v>14-93-c</v>
          </cell>
          <cell r="B1881" t="str">
            <v>Supply &amp; fixing of cast iron (CI) foot valve of the following sizes i/c require fittings complete. 3" dia</v>
          </cell>
          <cell r="C1881" t="str">
            <v>Each</v>
          </cell>
          <cell r="D1881">
            <v>149.4</v>
          </cell>
          <cell r="E1881">
            <v>1018.37</v>
          </cell>
          <cell r="F1881" t="str">
            <v>Each</v>
          </cell>
          <cell r="G1881">
            <v>149.4</v>
          </cell>
          <cell r="H1881">
            <v>1018.37</v>
          </cell>
          <cell r="I1881" t="str">
            <v xml:space="preserve">14.6.1, </v>
          </cell>
          <cell r="J1881">
            <v>0</v>
          </cell>
        </row>
        <row r="1882">
          <cell r="A1882" t="str">
            <v>14-93-d</v>
          </cell>
          <cell r="B1882" t="str">
            <v>Supply &amp; fixing of cast iron foot valve of the following sizes i/c require fittings complete. 4" dia</v>
          </cell>
          <cell r="C1882" t="str">
            <v>Each</v>
          </cell>
          <cell r="D1882">
            <v>179.28</v>
          </cell>
          <cell r="E1882">
            <v>1300.48</v>
          </cell>
          <cell r="F1882" t="str">
            <v>Each</v>
          </cell>
          <cell r="G1882">
            <v>179.28</v>
          </cell>
          <cell r="H1882">
            <v>1300.48</v>
          </cell>
          <cell r="I1882" t="str">
            <v xml:space="preserve">14.6.1, </v>
          </cell>
          <cell r="J1882">
            <v>0</v>
          </cell>
        </row>
        <row r="1883">
          <cell r="A1883" t="str">
            <v>14-93-f</v>
          </cell>
          <cell r="B1883" t="str">
            <v>Supply &amp; fixing of Cast Iron (CI) foot valve of the following sizes i/c require fittings complete. 6" dia</v>
          </cell>
          <cell r="C1883" t="str">
            <v>Each</v>
          </cell>
          <cell r="D1883">
            <v>224.1</v>
          </cell>
          <cell r="E1883">
            <v>2102</v>
          </cell>
          <cell r="F1883" t="str">
            <v>Each</v>
          </cell>
          <cell r="G1883">
            <v>224.1</v>
          </cell>
          <cell r="H1883">
            <v>2102</v>
          </cell>
          <cell r="I1883" t="str">
            <v xml:space="preserve">14.6.1, </v>
          </cell>
          <cell r="J1883">
            <v>0</v>
          </cell>
        </row>
        <row r="1884">
          <cell r="A1884" t="str">
            <v>14-94-a</v>
          </cell>
          <cell r="B1884" t="str">
            <v>Making connection with the existing system G.I pipe line including cutting the pipe for providing &amp; fixing required fittings : 6" dia</v>
          </cell>
          <cell r="C1884" t="str">
            <v>Each</v>
          </cell>
          <cell r="D1884">
            <v>149.4</v>
          </cell>
          <cell r="E1884">
            <v>9483.76</v>
          </cell>
          <cell r="F1884" t="str">
            <v>Each</v>
          </cell>
          <cell r="G1884">
            <v>149.4</v>
          </cell>
          <cell r="H1884">
            <v>9483.76</v>
          </cell>
          <cell r="I1884" t="str">
            <v xml:space="preserve">14.6.1, </v>
          </cell>
          <cell r="J1884">
            <v>0</v>
          </cell>
        </row>
        <row r="1885">
          <cell r="A1885" t="str">
            <v>14-94-b</v>
          </cell>
          <cell r="B1885" t="str">
            <v>Making connection with the existing system G.I pipe line including cutting the pipe for providing &amp; fixing required fittings: 4" dia</v>
          </cell>
          <cell r="C1885" t="str">
            <v>Each</v>
          </cell>
          <cell r="D1885">
            <v>149.4</v>
          </cell>
          <cell r="E1885">
            <v>3196.13</v>
          </cell>
          <cell r="F1885" t="str">
            <v>Each</v>
          </cell>
          <cell r="G1885">
            <v>149.4</v>
          </cell>
          <cell r="H1885">
            <v>3196.13</v>
          </cell>
          <cell r="I1885" t="str">
            <v xml:space="preserve">14.6.1, </v>
          </cell>
          <cell r="J1885">
            <v>0</v>
          </cell>
        </row>
        <row r="1886">
          <cell r="A1886" t="str">
            <v>14-94-c</v>
          </cell>
          <cell r="B1886" t="str">
            <v>Making connection with the existing system G.I pipe line including cutting the pipe for providing &amp; fixing required fittings : 3" dia</v>
          </cell>
          <cell r="C1886" t="str">
            <v>Each</v>
          </cell>
          <cell r="D1886">
            <v>149.4</v>
          </cell>
          <cell r="E1886">
            <v>2036.05</v>
          </cell>
          <cell r="F1886" t="str">
            <v>Each</v>
          </cell>
          <cell r="G1886">
            <v>149.4</v>
          </cell>
          <cell r="H1886">
            <v>2036.05</v>
          </cell>
          <cell r="I1886" t="str">
            <v xml:space="preserve">14.6.1, </v>
          </cell>
          <cell r="J1886">
            <v>0</v>
          </cell>
        </row>
        <row r="1887">
          <cell r="A1887" t="str">
            <v>14-94-d</v>
          </cell>
          <cell r="B1887" t="str">
            <v>Making connection with the existing system G.I pipe line including cutting the pipe for providing &amp; fixing required fittings : 2.5" dia</v>
          </cell>
          <cell r="C1887" t="str">
            <v>Each</v>
          </cell>
          <cell r="D1887">
            <v>149.4</v>
          </cell>
          <cell r="E1887">
            <v>1465</v>
          </cell>
          <cell r="F1887" t="str">
            <v>Each</v>
          </cell>
          <cell r="G1887">
            <v>149.4</v>
          </cell>
          <cell r="H1887">
            <v>1465</v>
          </cell>
          <cell r="I1887" t="str">
            <v xml:space="preserve">14.6.1, </v>
          </cell>
          <cell r="J1887">
            <v>0</v>
          </cell>
        </row>
        <row r="1888">
          <cell r="A1888" t="str">
            <v>14-94-e</v>
          </cell>
          <cell r="B1888" t="str">
            <v>Making connection with the existing system G.I pipe line including cutting the pipe for providing &amp; fixing required fittings : 2" dia</v>
          </cell>
          <cell r="C1888" t="str">
            <v>Each</v>
          </cell>
          <cell r="D1888">
            <v>149.4</v>
          </cell>
          <cell r="E1888">
            <v>645.36</v>
          </cell>
          <cell r="F1888" t="str">
            <v>Each</v>
          </cell>
          <cell r="G1888">
            <v>149.4</v>
          </cell>
          <cell r="H1888">
            <v>645.36</v>
          </cell>
          <cell r="I1888" t="str">
            <v xml:space="preserve">14.6.1, </v>
          </cell>
          <cell r="J1888">
            <v>0</v>
          </cell>
        </row>
        <row r="1889">
          <cell r="A1889" t="str">
            <v>14-94-f</v>
          </cell>
          <cell r="B1889" t="str">
            <v>Making connection with the existing system G.I pipe line including cutting the pipe for providing &amp; fixing required fittings : 1.5" dia</v>
          </cell>
          <cell r="C1889" t="str">
            <v>Each</v>
          </cell>
          <cell r="D1889">
            <v>119.52</v>
          </cell>
          <cell r="E1889">
            <v>452.62</v>
          </cell>
          <cell r="F1889" t="str">
            <v>Each</v>
          </cell>
          <cell r="G1889">
            <v>119.52</v>
          </cell>
          <cell r="H1889">
            <v>452.62</v>
          </cell>
          <cell r="I1889" t="str">
            <v xml:space="preserve">14.6.1, </v>
          </cell>
          <cell r="J1889">
            <v>0</v>
          </cell>
        </row>
        <row r="1890">
          <cell r="A1890" t="str">
            <v>14-94-g</v>
          </cell>
          <cell r="B1890" t="str">
            <v>Making connection with the existing system G.I pipe line including cutting the pipe for providing &amp; fixing required fittings : 1.25" dia</v>
          </cell>
          <cell r="C1890" t="str">
            <v>Each</v>
          </cell>
          <cell r="D1890">
            <v>104.58</v>
          </cell>
          <cell r="E1890">
            <v>373.87</v>
          </cell>
          <cell r="F1890" t="str">
            <v>Each</v>
          </cell>
          <cell r="G1890">
            <v>104.58</v>
          </cell>
          <cell r="H1890">
            <v>373.87</v>
          </cell>
          <cell r="I1890" t="str">
            <v xml:space="preserve">14.6.1, </v>
          </cell>
          <cell r="J1890">
            <v>0</v>
          </cell>
        </row>
        <row r="1891">
          <cell r="A1891" t="str">
            <v>14-94-h</v>
          </cell>
          <cell r="B1891" t="str">
            <v>Making connection with the existing system G.I pipe line including cutting the pipe for providing &amp; fixing required fittings : 1" dia</v>
          </cell>
          <cell r="C1891" t="str">
            <v>Each</v>
          </cell>
          <cell r="D1891">
            <v>104.58</v>
          </cell>
          <cell r="E1891">
            <v>294.27</v>
          </cell>
          <cell r="F1891" t="str">
            <v>Each</v>
          </cell>
          <cell r="G1891">
            <v>104.58</v>
          </cell>
          <cell r="H1891">
            <v>294.27</v>
          </cell>
          <cell r="I1891" t="str">
            <v xml:space="preserve">14.6.1, </v>
          </cell>
          <cell r="J1891">
            <v>0</v>
          </cell>
        </row>
        <row r="1892">
          <cell r="A1892" t="str">
            <v>14-95-a</v>
          </cell>
          <cell r="B1892" t="str">
            <v>Making connection with the existing system PVC pipe line including cutting the pipe for providing &amp; fixing required fittings : 6" dia</v>
          </cell>
          <cell r="C1892" t="str">
            <v>Each</v>
          </cell>
          <cell r="D1892">
            <v>149.4</v>
          </cell>
          <cell r="E1892">
            <v>1155.18</v>
          </cell>
          <cell r="F1892" t="str">
            <v>Each</v>
          </cell>
          <cell r="G1892">
            <v>149.4</v>
          </cell>
          <cell r="H1892">
            <v>1155.18</v>
          </cell>
          <cell r="I1892" t="str">
            <v xml:space="preserve">14.6.3, </v>
          </cell>
          <cell r="J1892">
            <v>0</v>
          </cell>
        </row>
        <row r="1893">
          <cell r="A1893" t="str">
            <v>14-95-b</v>
          </cell>
          <cell r="B1893" t="str">
            <v>Making connection with the existing system PVC pipe line including cutting the pipe for providing &amp; fixing required fittings : 4" dia</v>
          </cell>
          <cell r="C1893" t="str">
            <v>Each</v>
          </cell>
          <cell r="D1893">
            <v>149.4</v>
          </cell>
          <cell r="E1893">
            <v>441.24</v>
          </cell>
          <cell r="F1893" t="str">
            <v>Each</v>
          </cell>
          <cell r="G1893">
            <v>149.4</v>
          </cell>
          <cell r="H1893">
            <v>441.24</v>
          </cell>
          <cell r="I1893" t="str">
            <v xml:space="preserve">14.6.3, </v>
          </cell>
          <cell r="J1893">
            <v>0</v>
          </cell>
        </row>
        <row r="1894">
          <cell r="A1894" t="str">
            <v>14-95-c</v>
          </cell>
          <cell r="B1894" t="str">
            <v>Making connection with the existing system PVC pipe line including cutting the pipe for providing &amp; fixing required fittings :3" dia</v>
          </cell>
          <cell r="C1894" t="str">
            <v>Each</v>
          </cell>
          <cell r="D1894">
            <v>149.4</v>
          </cell>
          <cell r="E1894">
            <v>375.63</v>
          </cell>
          <cell r="F1894" t="str">
            <v>Each</v>
          </cell>
          <cell r="G1894">
            <v>149.4</v>
          </cell>
          <cell r="H1894">
            <v>375.63</v>
          </cell>
          <cell r="I1894" t="str">
            <v xml:space="preserve">14.6.3, </v>
          </cell>
          <cell r="J1894">
            <v>0</v>
          </cell>
        </row>
        <row r="1895">
          <cell r="A1895" t="str">
            <v>14-95-d</v>
          </cell>
          <cell r="B1895" t="str">
            <v>Making connection with the existing system PVC pipe line including cutting the pipe for providing &amp; fixing required fittings : 2.5" dia</v>
          </cell>
          <cell r="C1895" t="str">
            <v>Each</v>
          </cell>
          <cell r="D1895">
            <v>149.4</v>
          </cell>
          <cell r="E1895">
            <v>322.89999999999998</v>
          </cell>
          <cell r="F1895" t="str">
            <v>Each</v>
          </cell>
          <cell r="G1895">
            <v>149.4</v>
          </cell>
          <cell r="H1895">
            <v>322.89999999999998</v>
          </cell>
          <cell r="I1895" t="str">
            <v xml:space="preserve">14.6.3, </v>
          </cell>
          <cell r="J1895">
            <v>0</v>
          </cell>
        </row>
        <row r="1896">
          <cell r="A1896" t="str">
            <v>14-95-e</v>
          </cell>
          <cell r="B1896" t="str">
            <v>Making connection with the existing system PVC pipe line including cutting the pipe for providing &amp; fixing required fittings : 2" dia</v>
          </cell>
          <cell r="C1896" t="str">
            <v>Each</v>
          </cell>
          <cell r="D1896">
            <v>149.4</v>
          </cell>
          <cell r="E1896">
            <v>249.52</v>
          </cell>
          <cell r="F1896" t="str">
            <v>Each</v>
          </cell>
          <cell r="G1896">
            <v>149.4</v>
          </cell>
          <cell r="H1896">
            <v>249.52</v>
          </cell>
          <cell r="I1896" t="str">
            <v xml:space="preserve">14.6.3, </v>
          </cell>
          <cell r="J1896">
            <v>0</v>
          </cell>
        </row>
        <row r="1897">
          <cell r="A1897" t="str">
            <v>14-95-f</v>
          </cell>
          <cell r="B1897" t="str">
            <v>Making connection with the existing system PVC pipe line including cutting the pipe for providing &amp; fixing required fittings : 1.5" dia</v>
          </cell>
          <cell r="C1897" t="str">
            <v>Each</v>
          </cell>
          <cell r="D1897">
            <v>119.52</v>
          </cell>
          <cell r="E1897">
            <v>201.12</v>
          </cell>
          <cell r="F1897" t="str">
            <v>Each</v>
          </cell>
          <cell r="G1897">
            <v>119.52</v>
          </cell>
          <cell r="H1897">
            <v>201.12</v>
          </cell>
          <cell r="I1897" t="str">
            <v xml:space="preserve">14.6.3, </v>
          </cell>
          <cell r="J1897">
            <v>0</v>
          </cell>
        </row>
        <row r="1898">
          <cell r="A1898" t="str">
            <v>14-96-a</v>
          </cell>
          <cell r="B1898" t="str">
            <v>Supply of 1" dia PVC special heavy gauge pipe.</v>
          </cell>
          <cell r="C1898" t="str">
            <v>Rft</v>
          </cell>
          <cell r="D1898">
            <v>89.64</v>
          </cell>
          <cell r="E1898">
            <v>126.71</v>
          </cell>
          <cell r="F1898" t="str">
            <v>m</v>
          </cell>
          <cell r="G1898">
            <v>294.08999999999997</v>
          </cell>
          <cell r="H1898">
            <v>415.73</v>
          </cell>
          <cell r="I1898" t="str">
            <v>14.6.3</v>
          </cell>
          <cell r="J1898">
            <v>0</v>
          </cell>
        </row>
        <row r="1899">
          <cell r="A1899" t="str">
            <v>14-96-b</v>
          </cell>
          <cell r="B1899" t="str">
            <v>Supply of 3/4" dia PVC special heavy gauge pipe.</v>
          </cell>
          <cell r="C1899" t="str">
            <v>Rft</v>
          </cell>
          <cell r="D1899">
            <v>89.64</v>
          </cell>
          <cell r="E1899">
            <v>114.65</v>
          </cell>
          <cell r="F1899" t="str">
            <v>m</v>
          </cell>
          <cell r="G1899">
            <v>294.08999999999997</v>
          </cell>
          <cell r="H1899">
            <v>376.14</v>
          </cell>
          <cell r="I1899" t="str">
            <v>14.6.3</v>
          </cell>
          <cell r="J1899">
            <v>0</v>
          </cell>
        </row>
        <row r="1900">
          <cell r="A1900" t="str">
            <v>14-97</v>
          </cell>
          <cell r="B1900" t="str">
            <v>Supply of Polythene sheet of approved quality</v>
          </cell>
          <cell r="C1900" t="str">
            <v>Kg</v>
          </cell>
          <cell r="D1900">
            <v>0</v>
          </cell>
          <cell r="E1900">
            <v>328.05</v>
          </cell>
          <cell r="F1900" t="str">
            <v>Kg</v>
          </cell>
          <cell r="G1900">
            <v>0</v>
          </cell>
          <cell r="H1900">
            <v>328.05</v>
          </cell>
          <cell r="I1900" t="str">
            <v>14.4, 14.6</v>
          </cell>
          <cell r="J1900">
            <v>0</v>
          </cell>
        </row>
        <row r="1901">
          <cell r="A1901" t="str">
            <v>14-98-a</v>
          </cell>
          <cell r="B1901" t="str">
            <v>Supply and fixing MS Pipe 4" i/d 5mm thick</v>
          </cell>
          <cell r="C1901" t="str">
            <v>Rft</v>
          </cell>
          <cell r="D1901">
            <v>222.94</v>
          </cell>
          <cell r="E1901">
            <v>1225.32</v>
          </cell>
          <cell r="F1901" t="str">
            <v>m</v>
          </cell>
          <cell r="G1901">
            <v>731.44</v>
          </cell>
          <cell r="H1901">
            <v>4020.07</v>
          </cell>
          <cell r="I1901" t="str">
            <v xml:space="preserve">14.6.4 , </v>
          </cell>
          <cell r="J1901">
            <v>0</v>
          </cell>
        </row>
        <row r="1902">
          <cell r="A1902" t="str">
            <v>14-98-b</v>
          </cell>
          <cell r="B1902" t="str">
            <v>S/H/J MS Pipe 1.5" i/d 5mm thick</v>
          </cell>
          <cell r="C1902" t="str">
            <v>Rft</v>
          </cell>
          <cell r="D1902">
            <v>222.94</v>
          </cell>
          <cell r="E1902">
            <v>492.67</v>
          </cell>
          <cell r="F1902" t="str">
            <v>m</v>
          </cell>
          <cell r="G1902">
            <v>731.44</v>
          </cell>
          <cell r="H1902">
            <v>1616.38</v>
          </cell>
          <cell r="I1902" t="str">
            <v xml:space="preserve">14.6.4 , </v>
          </cell>
          <cell r="J1902">
            <v>0</v>
          </cell>
        </row>
        <row r="1903">
          <cell r="A1903" t="str">
            <v>14-98-c</v>
          </cell>
          <cell r="B1903" t="str">
            <v>S/H/J MS Pipe 3" i/d 5mm thick</v>
          </cell>
          <cell r="C1903" t="str">
            <v>Rft</v>
          </cell>
          <cell r="D1903">
            <v>222.94</v>
          </cell>
          <cell r="E1903">
            <v>897.27</v>
          </cell>
          <cell r="F1903" t="str">
            <v>m</v>
          </cell>
          <cell r="G1903">
            <v>731.44</v>
          </cell>
          <cell r="H1903">
            <v>2943.79</v>
          </cell>
          <cell r="I1903" t="str">
            <v xml:space="preserve">14.6.4 , </v>
          </cell>
          <cell r="J1903">
            <v>0</v>
          </cell>
        </row>
        <row r="1904">
          <cell r="A1904" t="str">
            <v>14-99</v>
          </cell>
          <cell r="B1904" t="str">
            <v>Supply and Fixing of Chromium Plated tower bolt : 6" to 9"</v>
          </cell>
          <cell r="C1904" t="str">
            <v>Each</v>
          </cell>
          <cell r="D1904">
            <v>65.36</v>
          </cell>
          <cell r="E1904">
            <v>332.66</v>
          </cell>
          <cell r="F1904" t="str">
            <v>Each</v>
          </cell>
          <cell r="G1904">
            <v>65.36</v>
          </cell>
          <cell r="H1904">
            <v>332.66</v>
          </cell>
          <cell r="I1904" t="str">
            <v>14.7, 14.8</v>
          </cell>
          <cell r="J1904">
            <v>0</v>
          </cell>
        </row>
        <row r="1905">
          <cell r="A1905" t="str">
            <v>15-01-a-01</v>
          </cell>
          <cell r="B1905" t="str">
            <v>Supply and Erection MS conduit pipe for wiring purpose comp. on surface including clamps etc: 1/2" i/d</v>
          </cell>
          <cell r="C1905" t="str">
            <v>Rft</v>
          </cell>
          <cell r="D1905">
            <v>17.93</v>
          </cell>
          <cell r="E1905">
            <v>48.92</v>
          </cell>
          <cell r="F1905" t="str">
            <v>m</v>
          </cell>
          <cell r="G1905">
            <v>58.82</v>
          </cell>
          <cell r="H1905">
            <v>160.51</v>
          </cell>
          <cell r="I1905" t="str">
            <v>15.2.3</v>
          </cell>
          <cell r="J1905">
            <v>0</v>
          </cell>
        </row>
        <row r="1906">
          <cell r="A1906" t="str">
            <v>15-01-a-02</v>
          </cell>
          <cell r="B1906" t="str">
            <v>Supply and Erection MS conduit pipe for wiring purpose comp. On surface including clamps etc: 3/4" i/d</v>
          </cell>
          <cell r="C1906" t="str">
            <v>Rft</v>
          </cell>
          <cell r="D1906">
            <v>17.93</v>
          </cell>
          <cell r="E1906">
            <v>56.56</v>
          </cell>
          <cell r="F1906" t="str">
            <v>m</v>
          </cell>
          <cell r="G1906">
            <v>58.82</v>
          </cell>
          <cell r="H1906">
            <v>185.55</v>
          </cell>
          <cell r="I1906" t="str">
            <v>15.2.3</v>
          </cell>
          <cell r="J1906">
            <v>0</v>
          </cell>
        </row>
        <row r="1907">
          <cell r="A1907" t="str">
            <v>15-01-a-03</v>
          </cell>
          <cell r="B1907" t="str">
            <v>Supply and Erection MS conduit pipe for wiring purpose comp. On surface including clamps etc: 1" i/d</v>
          </cell>
          <cell r="C1907" t="str">
            <v>Rft</v>
          </cell>
          <cell r="D1907">
            <v>17.93</v>
          </cell>
          <cell r="E1907">
            <v>69.05</v>
          </cell>
          <cell r="F1907" t="str">
            <v>m</v>
          </cell>
          <cell r="G1907">
            <v>58.82</v>
          </cell>
          <cell r="H1907">
            <v>226.55</v>
          </cell>
          <cell r="I1907" t="str">
            <v>15.2.3</v>
          </cell>
          <cell r="J1907">
            <v>0</v>
          </cell>
        </row>
        <row r="1908">
          <cell r="A1908" t="str">
            <v>15-01-a-04</v>
          </cell>
          <cell r="B1908" t="str">
            <v>Supply and Erection MS conduit pipe for wiring purpose comp. On surface including clamps etc: 1.25" i/d</v>
          </cell>
          <cell r="C1908" t="str">
            <v>Rft</v>
          </cell>
          <cell r="D1908">
            <v>17.93</v>
          </cell>
          <cell r="E1908">
            <v>75.239999999999995</v>
          </cell>
          <cell r="F1908" t="str">
            <v>m</v>
          </cell>
          <cell r="G1908">
            <v>58.82</v>
          </cell>
          <cell r="H1908">
            <v>246.86</v>
          </cell>
          <cell r="I1908" t="str">
            <v>15.2.3</v>
          </cell>
          <cell r="J1908">
            <v>0</v>
          </cell>
        </row>
        <row r="1909">
          <cell r="A1909" t="str">
            <v>15-01-a-05</v>
          </cell>
          <cell r="B1909" t="str">
            <v>Supply and Erection MS conduit pipe for wiring purpose comp. On surface including clamps etc: 1.5" i/d</v>
          </cell>
          <cell r="C1909" t="str">
            <v>Rft</v>
          </cell>
          <cell r="D1909">
            <v>17.93</v>
          </cell>
          <cell r="E1909">
            <v>82.42</v>
          </cell>
          <cell r="F1909" t="str">
            <v>m</v>
          </cell>
          <cell r="G1909">
            <v>58.82</v>
          </cell>
          <cell r="H1909">
            <v>270.39999999999998</v>
          </cell>
          <cell r="I1909" t="str">
            <v>15.2.3</v>
          </cell>
          <cell r="J1909">
            <v>0</v>
          </cell>
        </row>
        <row r="1910">
          <cell r="A1910" t="str">
            <v>15-01-a-06</v>
          </cell>
          <cell r="B1910" t="str">
            <v>Supply and Erection MS conduit pipe for wiring purpose comp. On surface including clamps etc: 2" i/d</v>
          </cell>
          <cell r="C1910" t="str">
            <v>Rft</v>
          </cell>
          <cell r="D1910">
            <v>17.93</v>
          </cell>
          <cell r="E1910">
            <v>102.82</v>
          </cell>
          <cell r="F1910" t="str">
            <v>m</v>
          </cell>
          <cell r="G1910">
            <v>58.82</v>
          </cell>
          <cell r="H1910">
            <v>337.34</v>
          </cell>
          <cell r="I1910" t="str">
            <v>15.2.3</v>
          </cell>
          <cell r="J1910">
            <v>0</v>
          </cell>
        </row>
        <row r="1911">
          <cell r="A1911" t="str">
            <v>15-01-b-01</v>
          </cell>
          <cell r="B1911" t="str">
            <v>Supply and Erection MS conduit pipe for wiring purpose comp. Recessed in walls including chase etc : 1/2" i/d</v>
          </cell>
          <cell r="C1911" t="str">
            <v>Rft</v>
          </cell>
          <cell r="D1911">
            <v>44.82</v>
          </cell>
          <cell r="E1911">
            <v>109.44</v>
          </cell>
          <cell r="F1911" t="str">
            <v>m</v>
          </cell>
          <cell r="G1911">
            <v>147.05000000000001</v>
          </cell>
          <cell r="H1911">
            <v>359.06</v>
          </cell>
          <cell r="I1911" t="str">
            <v>15.2.3</v>
          </cell>
          <cell r="J1911">
            <v>0</v>
          </cell>
        </row>
        <row r="1912">
          <cell r="A1912" t="str">
            <v>15-01-b-02</v>
          </cell>
          <cell r="B1912" t="str">
            <v>Supply and Erection MS conduit pipe for wiring purpose comp. Recessed in walls including chase etc : 3/4" i/d</v>
          </cell>
          <cell r="C1912" t="str">
            <v>Rft</v>
          </cell>
          <cell r="D1912">
            <v>44.82</v>
          </cell>
          <cell r="E1912">
            <v>117.92</v>
          </cell>
          <cell r="F1912" t="str">
            <v>m</v>
          </cell>
          <cell r="G1912">
            <v>147.05000000000001</v>
          </cell>
          <cell r="H1912">
            <v>386.86</v>
          </cell>
          <cell r="I1912" t="str">
            <v>15.2.3</v>
          </cell>
          <cell r="J1912">
            <v>0</v>
          </cell>
        </row>
        <row r="1913">
          <cell r="A1913" t="str">
            <v>15-01-b-03</v>
          </cell>
          <cell r="B1913" t="str">
            <v>Supply and Erection MS conduit pipe for wiring purpose comp. Recessed in walls including chase etc : 1" i/d</v>
          </cell>
          <cell r="C1913" t="str">
            <v>Rft</v>
          </cell>
          <cell r="D1913">
            <v>44.82</v>
          </cell>
          <cell r="E1913">
            <v>131.71</v>
          </cell>
          <cell r="F1913" t="str">
            <v>m</v>
          </cell>
          <cell r="G1913">
            <v>147.05000000000001</v>
          </cell>
          <cell r="H1913">
            <v>432.13</v>
          </cell>
          <cell r="I1913" t="str">
            <v>15.2.3</v>
          </cell>
          <cell r="J1913">
            <v>0</v>
          </cell>
        </row>
        <row r="1914">
          <cell r="A1914" t="str">
            <v>15-01-b-04</v>
          </cell>
          <cell r="B1914" t="str">
            <v>Supply and Erection MS conduit pipe for wiring purpose comp. Recessed in walls including chase etc : 1.25" i/d</v>
          </cell>
          <cell r="C1914" t="str">
            <v>Rft</v>
          </cell>
          <cell r="D1914">
            <v>44.82</v>
          </cell>
          <cell r="E1914">
            <v>139.21</v>
          </cell>
          <cell r="F1914" t="str">
            <v>m</v>
          </cell>
          <cell r="G1914">
            <v>147.05000000000001</v>
          </cell>
          <cell r="H1914">
            <v>456.71</v>
          </cell>
          <cell r="I1914" t="str">
            <v>15.2.3</v>
          </cell>
          <cell r="J1914">
            <v>0</v>
          </cell>
        </row>
        <row r="1915">
          <cell r="A1915" t="str">
            <v>15-01-b-05</v>
          </cell>
          <cell r="B1915" t="str">
            <v>Supply and Erection MS conduit pipe for wiring purpose comp. Recessed in walls including chase etc : 1.5" i/d</v>
          </cell>
          <cell r="C1915" t="str">
            <v>Rft</v>
          </cell>
          <cell r="D1915">
            <v>44.82</v>
          </cell>
          <cell r="E1915">
            <v>154.03</v>
          </cell>
          <cell r="F1915" t="str">
            <v>m</v>
          </cell>
          <cell r="G1915">
            <v>147.05000000000001</v>
          </cell>
          <cell r="H1915">
            <v>505.36</v>
          </cell>
          <cell r="I1915" t="str">
            <v>15.2.3</v>
          </cell>
          <cell r="J1915">
            <v>0</v>
          </cell>
        </row>
        <row r="1916">
          <cell r="A1916" t="str">
            <v>15-01-b-06</v>
          </cell>
          <cell r="B1916" t="str">
            <v>Supply and Erection MS conduit pipe for wiring purpose comp. Recessed in walls including chase etc : 2" i/d</v>
          </cell>
          <cell r="C1916" t="str">
            <v>Rft</v>
          </cell>
          <cell r="D1916">
            <v>44.82</v>
          </cell>
          <cell r="E1916">
            <v>179.49</v>
          </cell>
          <cell r="F1916" t="str">
            <v>m</v>
          </cell>
          <cell r="G1916">
            <v>147.05000000000001</v>
          </cell>
          <cell r="H1916">
            <v>588.88</v>
          </cell>
          <cell r="I1916" t="str">
            <v>15.2.3</v>
          </cell>
          <cell r="J1916">
            <v>0</v>
          </cell>
        </row>
        <row r="1917">
          <cell r="A1917" t="str">
            <v>15-02-a-01</v>
          </cell>
          <cell r="B1917" t="str">
            <v>Supply and Erection PVC pipe for wiring purpose complete On surface including clamps etc: 1/2" i/d</v>
          </cell>
          <cell r="C1917" t="str">
            <v>Rft</v>
          </cell>
          <cell r="D1917">
            <v>8.9600000000000009</v>
          </cell>
          <cell r="E1917">
            <v>26.9</v>
          </cell>
          <cell r="F1917" t="str">
            <v>m</v>
          </cell>
          <cell r="G1917">
            <v>29.41</v>
          </cell>
          <cell r="H1917">
            <v>88.25</v>
          </cell>
          <cell r="I1917" t="str">
            <v>15.2.4</v>
          </cell>
          <cell r="J1917">
            <v>0</v>
          </cell>
        </row>
        <row r="1918">
          <cell r="A1918" t="str">
            <v>15-02-a-02</v>
          </cell>
          <cell r="B1918" t="str">
            <v>Supply and Erection PVC pipe for wiring purpose complete On surface including clamps etc: 3/4" i/d</v>
          </cell>
          <cell r="C1918" t="str">
            <v>Rft</v>
          </cell>
          <cell r="D1918">
            <v>8.9600000000000009</v>
          </cell>
          <cell r="E1918">
            <v>32.03</v>
          </cell>
          <cell r="F1918" t="str">
            <v>m</v>
          </cell>
          <cell r="G1918">
            <v>29.41</v>
          </cell>
          <cell r="H1918">
            <v>105.09</v>
          </cell>
          <cell r="I1918" t="str">
            <v>15.2.4</v>
          </cell>
          <cell r="J1918">
            <v>0</v>
          </cell>
        </row>
        <row r="1919">
          <cell r="A1919" t="str">
            <v>15-02-a-03</v>
          </cell>
          <cell r="B1919" t="str">
            <v>Supply and Erection PVC pipe for wiring purpose complete On surface including clamps etc: 1" i/d</v>
          </cell>
          <cell r="C1919" t="str">
            <v>Rft</v>
          </cell>
          <cell r="D1919">
            <v>8.9600000000000009</v>
          </cell>
          <cell r="E1919">
            <v>37.24</v>
          </cell>
          <cell r="F1919" t="str">
            <v>m</v>
          </cell>
          <cell r="G1919">
            <v>29.41</v>
          </cell>
          <cell r="H1919">
            <v>122.16</v>
          </cell>
          <cell r="I1919" t="str">
            <v>15.2.4</v>
          </cell>
          <cell r="J1919">
            <v>0</v>
          </cell>
        </row>
        <row r="1920">
          <cell r="A1920" t="str">
            <v>15-02-a-04</v>
          </cell>
          <cell r="B1920" t="str">
            <v>Supply and Erection PVC pipe for wiring purpose complete On surface including clamps etc: 1.25" i/d</v>
          </cell>
          <cell r="C1920" t="str">
            <v>Rft</v>
          </cell>
          <cell r="D1920">
            <v>13.45</v>
          </cell>
          <cell r="E1920">
            <v>48.08</v>
          </cell>
          <cell r="F1920" t="str">
            <v>m</v>
          </cell>
          <cell r="G1920">
            <v>44.11</v>
          </cell>
          <cell r="H1920">
            <v>157.74</v>
          </cell>
          <cell r="I1920" t="str">
            <v>15.2.4</v>
          </cell>
          <cell r="J1920">
            <v>0</v>
          </cell>
        </row>
        <row r="1921">
          <cell r="A1921" t="str">
            <v>15-02-a-05</v>
          </cell>
          <cell r="B1921" t="str">
            <v>Supply and Erection PVC pipe for wiring purpose complete On surface including clamps etc: 1.5" i/d</v>
          </cell>
          <cell r="C1921" t="str">
            <v>Rft</v>
          </cell>
          <cell r="D1921">
            <v>17.93</v>
          </cell>
          <cell r="E1921">
            <v>56.52</v>
          </cell>
          <cell r="F1921" t="str">
            <v>m</v>
          </cell>
          <cell r="G1921">
            <v>58.82</v>
          </cell>
          <cell r="H1921">
            <v>185.44</v>
          </cell>
          <cell r="I1921" t="str">
            <v>15.2.4</v>
          </cell>
          <cell r="J1921">
            <v>0</v>
          </cell>
        </row>
        <row r="1922">
          <cell r="A1922" t="str">
            <v>15-02-a-06</v>
          </cell>
          <cell r="B1922" t="str">
            <v>Supply and Erection PVC pipe for wiring purpose complete On surface including clamps etc: 2" i/d</v>
          </cell>
          <cell r="C1922" t="str">
            <v>Rft</v>
          </cell>
          <cell r="D1922">
            <v>11.95</v>
          </cell>
          <cell r="E1922">
            <v>58.61</v>
          </cell>
          <cell r="F1922" t="str">
            <v>m</v>
          </cell>
          <cell r="G1922">
            <v>39.21</v>
          </cell>
          <cell r="H1922">
            <v>192.29</v>
          </cell>
          <cell r="I1922" t="str">
            <v>15.2.4</v>
          </cell>
          <cell r="J1922">
            <v>0</v>
          </cell>
        </row>
        <row r="1923">
          <cell r="A1923" t="str">
            <v>15-02-a-07</v>
          </cell>
          <cell r="B1923" t="str">
            <v>Supply and Erection PVC pipe for wiring purpose complete On surface including clamps etc: 3" i/d</v>
          </cell>
          <cell r="C1923" t="str">
            <v>Rft</v>
          </cell>
          <cell r="D1923">
            <v>13.45</v>
          </cell>
          <cell r="E1923">
            <v>68.31</v>
          </cell>
          <cell r="F1923" t="str">
            <v>m</v>
          </cell>
          <cell r="G1923">
            <v>44.11</v>
          </cell>
          <cell r="H1923">
            <v>224.12</v>
          </cell>
          <cell r="I1923" t="str">
            <v>15.2.4</v>
          </cell>
          <cell r="J1923">
            <v>0</v>
          </cell>
        </row>
        <row r="1924">
          <cell r="A1924" t="str">
            <v>15-02-a-08</v>
          </cell>
          <cell r="B1924" t="str">
            <v>Supply and Erection PVC pipe for wiring purpose complete On surface including clamps etc: 4" i/d</v>
          </cell>
          <cell r="C1924" t="str">
            <v>Rft</v>
          </cell>
          <cell r="D1924">
            <v>17.93</v>
          </cell>
          <cell r="E1924">
            <v>95.88</v>
          </cell>
          <cell r="F1924" t="str">
            <v>m</v>
          </cell>
          <cell r="G1924">
            <v>58.82</v>
          </cell>
          <cell r="H1924">
            <v>314.55</v>
          </cell>
          <cell r="I1924" t="str">
            <v>15.2.4</v>
          </cell>
          <cell r="J1924">
            <v>0</v>
          </cell>
        </row>
        <row r="1925">
          <cell r="A1925" t="str">
            <v>15-02-b-01</v>
          </cell>
          <cell r="B1925" t="str">
            <v>Supply and Erection PVC pipe for wiring purpose complete Recessed in walls including chase etc : 1/2" i/d</v>
          </cell>
          <cell r="C1925" t="str">
            <v>Rft</v>
          </cell>
          <cell r="D1925">
            <v>26.89</v>
          </cell>
          <cell r="E1925">
            <v>56.1</v>
          </cell>
          <cell r="F1925" t="str">
            <v>m</v>
          </cell>
          <cell r="G1925">
            <v>88.23</v>
          </cell>
          <cell r="H1925">
            <v>184.06</v>
          </cell>
          <cell r="I1925" t="str">
            <v>15.2.4</v>
          </cell>
          <cell r="J1925">
            <v>0</v>
          </cell>
        </row>
        <row r="1926">
          <cell r="A1926" t="str">
            <v>15-02-b-02</v>
          </cell>
          <cell r="B1926" t="str">
            <v>Supply and Erection PVC pipe for wiring purpose complete Recessed in walls including chase etc : 3/4" i/d</v>
          </cell>
          <cell r="C1926" t="str">
            <v>Rft</v>
          </cell>
          <cell r="D1926">
            <v>26.89</v>
          </cell>
          <cell r="E1926">
            <v>72.37</v>
          </cell>
          <cell r="F1926" t="str">
            <v>m</v>
          </cell>
          <cell r="G1926">
            <v>88.23</v>
          </cell>
          <cell r="H1926">
            <v>237.44</v>
          </cell>
          <cell r="I1926" t="str">
            <v>15.2.4</v>
          </cell>
          <cell r="J1926">
            <v>0</v>
          </cell>
        </row>
        <row r="1927">
          <cell r="A1927" t="str">
            <v>15-02-b-03</v>
          </cell>
          <cell r="B1927" t="str">
            <v>Supply and Erection PVC pipe for wiring purpose complete Recessed in walls including chase etc : 1" i/d</v>
          </cell>
          <cell r="C1927" t="str">
            <v>Rft</v>
          </cell>
          <cell r="D1927">
            <v>26.89</v>
          </cell>
          <cell r="E1927">
            <v>72.56</v>
          </cell>
          <cell r="F1927" t="str">
            <v>m</v>
          </cell>
          <cell r="G1927">
            <v>88.23</v>
          </cell>
          <cell r="H1927">
            <v>238.07</v>
          </cell>
          <cell r="I1927" t="str">
            <v>15.2.4</v>
          </cell>
          <cell r="J1927">
            <v>0</v>
          </cell>
        </row>
        <row r="1928">
          <cell r="A1928" t="str">
            <v>15-02-b-04</v>
          </cell>
          <cell r="B1928" t="str">
            <v>Supply and Erection PVC pipe for wiring purpose complete Recessed in walls including chase etc : 1.25" i/d</v>
          </cell>
          <cell r="C1928" t="str">
            <v>Rft</v>
          </cell>
          <cell r="D1928">
            <v>26.89</v>
          </cell>
          <cell r="E1928">
            <v>96.61</v>
          </cell>
          <cell r="F1928" t="str">
            <v>m</v>
          </cell>
          <cell r="G1928">
            <v>88.23</v>
          </cell>
          <cell r="H1928">
            <v>316.95999999999998</v>
          </cell>
          <cell r="I1928" t="str">
            <v>15.2.4</v>
          </cell>
          <cell r="J1928">
            <v>0</v>
          </cell>
        </row>
        <row r="1929">
          <cell r="A1929" t="str">
            <v>15-02-b-05</v>
          </cell>
          <cell r="B1929" t="str">
            <v>Supply and Erection PVC pipe for wiring purpose complete Recessed in walls including chase etc : 1.5" i/d</v>
          </cell>
          <cell r="C1929" t="str">
            <v>Rft</v>
          </cell>
          <cell r="D1929">
            <v>35.86</v>
          </cell>
          <cell r="E1929">
            <v>112.4</v>
          </cell>
          <cell r="F1929" t="str">
            <v>m</v>
          </cell>
          <cell r="G1929">
            <v>117.64</v>
          </cell>
          <cell r="H1929">
            <v>368.78</v>
          </cell>
          <cell r="I1929" t="str">
            <v>15.2.4</v>
          </cell>
          <cell r="J1929">
            <v>0</v>
          </cell>
        </row>
        <row r="1930">
          <cell r="A1930" t="str">
            <v>15-02-b-06</v>
          </cell>
          <cell r="B1930" t="str">
            <v>Supply and Erection PVC pipe for wiring purpose complete Recessed in walls including chase etc : 2" i/d</v>
          </cell>
          <cell r="C1930" t="str">
            <v>Rft</v>
          </cell>
          <cell r="D1930">
            <v>44.82</v>
          </cell>
          <cell r="E1930">
            <v>113.89</v>
          </cell>
          <cell r="F1930" t="str">
            <v>m</v>
          </cell>
          <cell r="G1930">
            <v>147.05000000000001</v>
          </cell>
          <cell r="H1930">
            <v>373.66</v>
          </cell>
          <cell r="I1930" t="str">
            <v>15.2.4</v>
          </cell>
          <cell r="J1930">
            <v>0</v>
          </cell>
        </row>
        <row r="1931">
          <cell r="A1931" t="str">
            <v>15-02-b-07</v>
          </cell>
          <cell r="B1931" t="str">
            <v>Supply and Erection PVC pipe for wiring purpose complete Recessed in walls including chase etc : 3" i/d</v>
          </cell>
          <cell r="C1931" t="str">
            <v>Rft</v>
          </cell>
          <cell r="D1931">
            <v>55.28</v>
          </cell>
          <cell r="E1931">
            <v>138.18</v>
          </cell>
          <cell r="F1931" t="str">
            <v>m</v>
          </cell>
          <cell r="G1931">
            <v>181.36</v>
          </cell>
          <cell r="H1931">
            <v>453.36</v>
          </cell>
          <cell r="I1931" t="str">
            <v>15.2.4</v>
          </cell>
          <cell r="J1931">
            <v>0</v>
          </cell>
        </row>
        <row r="1932">
          <cell r="A1932" t="str">
            <v>15-02-b-08</v>
          </cell>
          <cell r="B1932" t="str">
            <v>Supply and Erection PVC pipe for wiring purpose complete Recessed in walls including chase etc : 4" i/d</v>
          </cell>
          <cell r="C1932" t="str">
            <v>Rft</v>
          </cell>
          <cell r="D1932">
            <v>68.72</v>
          </cell>
          <cell r="E1932">
            <v>185.01</v>
          </cell>
          <cell r="F1932" t="str">
            <v>m</v>
          </cell>
          <cell r="G1932">
            <v>225.47</v>
          </cell>
          <cell r="H1932">
            <v>606.98</v>
          </cell>
          <cell r="I1932" t="str">
            <v>15.2.4</v>
          </cell>
          <cell r="J1932">
            <v>0</v>
          </cell>
        </row>
        <row r="1933">
          <cell r="A1933" t="str">
            <v>15-03-a</v>
          </cell>
          <cell r="B1933" t="str">
            <v>Supply and Erection GI flexible pipe for wiring purpose complete 1/2" i/d</v>
          </cell>
          <cell r="C1933" t="str">
            <v>Rft</v>
          </cell>
          <cell r="D1933">
            <v>10.27</v>
          </cell>
          <cell r="E1933">
            <v>61.15</v>
          </cell>
          <cell r="F1933" t="str">
            <v>m</v>
          </cell>
          <cell r="G1933">
            <v>33.700000000000003</v>
          </cell>
          <cell r="H1933">
            <v>200.63</v>
          </cell>
          <cell r="I1933" t="str">
            <v>15.2.5</v>
          </cell>
          <cell r="J1933">
            <v>0</v>
          </cell>
        </row>
        <row r="1934">
          <cell r="A1934" t="str">
            <v>15-03-b</v>
          </cell>
          <cell r="B1934" t="str">
            <v>Supply and Erection GI flexible pipe for wiring purpose complete 3/4" i/d</v>
          </cell>
          <cell r="C1934" t="str">
            <v>Rft</v>
          </cell>
          <cell r="D1934">
            <v>10.27</v>
          </cell>
          <cell r="E1934">
            <v>55.56</v>
          </cell>
          <cell r="F1934" t="str">
            <v>m</v>
          </cell>
          <cell r="G1934">
            <v>33.700000000000003</v>
          </cell>
          <cell r="H1934">
            <v>182.3</v>
          </cell>
          <cell r="I1934" t="str">
            <v>15.2.5</v>
          </cell>
          <cell r="J1934">
            <v>0</v>
          </cell>
        </row>
        <row r="1935">
          <cell r="A1935" t="str">
            <v>15-03-c</v>
          </cell>
          <cell r="B1935" t="str">
            <v>Supply and Erection GI flexible pipe for wiring purpose complete 1" i/d</v>
          </cell>
          <cell r="C1935" t="str">
            <v>Rft</v>
          </cell>
          <cell r="D1935">
            <v>17.55</v>
          </cell>
          <cell r="E1935">
            <v>70.47</v>
          </cell>
          <cell r="F1935" t="str">
            <v>m</v>
          </cell>
          <cell r="G1935">
            <v>57.59</v>
          </cell>
          <cell r="H1935">
            <v>231.2</v>
          </cell>
          <cell r="I1935" t="str">
            <v>15.2.5</v>
          </cell>
          <cell r="J1935">
            <v>0</v>
          </cell>
        </row>
        <row r="1936">
          <cell r="A1936" t="str">
            <v>15-03-d</v>
          </cell>
          <cell r="B1936" t="str">
            <v>Supply and Erection GI flexible pipe for wiring purpose complete 1.25" i/d</v>
          </cell>
          <cell r="C1936" t="str">
            <v>Rft</v>
          </cell>
          <cell r="D1936">
            <v>19.05</v>
          </cell>
          <cell r="E1936">
            <v>82.82</v>
          </cell>
          <cell r="F1936" t="str">
            <v>m</v>
          </cell>
          <cell r="G1936">
            <v>62.5</v>
          </cell>
          <cell r="H1936">
            <v>271.73</v>
          </cell>
          <cell r="I1936" t="str">
            <v>15.2.5</v>
          </cell>
          <cell r="J1936">
            <v>0</v>
          </cell>
        </row>
        <row r="1937">
          <cell r="A1937" t="str">
            <v>15-03-e</v>
          </cell>
          <cell r="B1937" t="str">
            <v>Supply and Erection GI flexible pipe for wiring purpose complete 1.5" i/d</v>
          </cell>
          <cell r="C1937" t="str">
            <v>Rft</v>
          </cell>
          <cell r="D1937">
            <v>19.05</v>
          </cell>
          <cell r="E1937">
            <v>93.85</v>
          </cell>
          <cell r="F1937" t="str">
            <v>m</v>
          </cell>
          <cell r="G1937">
            <v>62.5</v>
          </cell>
          <cell r="H1937">
            <v>307.91000000000003</v>
          </cell>
          <cell r="I1937" t="str">
            <v>15.2.5</v>
          </cell>
          <cell r="J1937">
            <v>0</v>
          </cell>
        </row>
        <row r="1938">
          <cell r="A1938" t="str">
            <v>15-03-f</v>
          </cell>
          <cell r="B1938" t="str">
            <v>Supply and Erection GI flexible pipe for wiring purpose complete 2" i/d</v>
          </cell>
          <cell r="C1938" t="str">
            <v>Rft</v>
          </cell>
          <cell r="D1938">
            <v>30.63</v>
          </cell>
          <cell r="E1938">
            <v>126.26</v>
          </cell>
          <cell r="F1938" t="str">
            <v>m</v>
          </cell>
          <cell r="G1938">
            <v>100.48</v>
          </cell>
          <cell r="H1938">
            <v>414.24</v>
          </cell>
          <cell r="I1938" t="str">
            <v>15.2.5</v>
          </cell>
          <cell r="J1938">
            <v>0</v>
          </cell>
        </row>
        <row r="1939">
          <cell r="A1939" t="str">
            <v>15-03-g</v>
          </cell>
          <cell r="B1939" t="str">
            <v>Supply and Erection GI flexible pipe for wiring purpose complete 3" i/d</v>
          </cell>
          <cell r="C1939" t="str">
            <v>Rft</v>
          </cell>
          <cell r="D1939">
            <v>32.119999999999997</v>
          </cell>
          <cell r="E1939">
            <v>177.64</v>
          </cell>
          <cell r="F1939" t="str">
            <v>m</v>
          </cell>
          <cell r="G1939">
            <v>105.38</v>
          </cell>
          <cell r="H1939">
            <v>582.79</v>
          </cell>
          <cell r="I1939" t="str">
            <v>15.2.5</v>
          </cell>
          <cell r="J1939">
            <v>0</v>
          </cell>
        </row>
        <row r="1940">
          <cell r="A1940" t="str">
            <v>15-04-a</v>
          </cell>
          <cell r="B1940" t="str">
            <v>Supply and Erection Sahl wood strip batten for wiring complete 1/2"</v>
          </cell>
          <cell r="C1940" t="str">
            <v>Rft</v>
          </cell>
          <cell r="D1940">
            <v>4.4800000000000004</v>
          </cell>
          <cell r="E1940">
            <v>11.06</v>
          </cell>
          <cell r="F1940" t="str">
            <v>m</v>
          </cell>
          <cell r="G1940">
            <v>14.7</v>
          </cell>
          <cell r="H1940">
            <v>36.28</v>
          </cell>
          <cell r="I1940" t="str">
            <v>15.2.6</v>
          </cell>
          <cell r="J1940">
            <v>0</v>
          </cell>
        </row>
        <row r="1941">
          <cell r="A1941" t="str">
            <v>15-04-b</v>
          </cell>
          <cell r="B1941" t="str">
            <v>Supply and Erection Sahl wood strip batten for wiring complete 3/4"</v>
          </cell>
          <cell r="C1941" t="str">
            <v>Rft</v>
          </cell>
          <cell r="D1941">
            <v>4.4800000000000004</v>
          </cell>
          <cell r="E1941">
            <v>12.27</v>
          </cell>
          <cell r="F1941" t="str">
            <v>m</v>
          </cell>
          <cell r="G1941">
            <v>14.7</v>
          </cell>
          <cell r="H1941">
            <v>40.26</v>
          </cell>
          <cell r="I1941" t="str">
            <v>15.2.6</v>
          </cell>
          <cell r="J1941">
            <v>0</v>
          </cell>
        </row>
        <row r="1942">
          <cell r="A1942" t="str">
            <v>15-04-c</v>
          </cell>
          <cell r="B1942" t="str">
            <v>Supply and Erection Sahl wood strip batten for wiring complete 1"</v>
          </cell>
          <cell r="C1942" t="str">
            <v>Rft</v>
          </cell>
          <cell r="D1942">
            <v>4.4800000000000004</v>
          </cell>
          <cell r="E1942">
            <v>21.99</v>
          </cell>
          <cell r="F1942" t="str">
            <v>m</v>
          </cell>
          <cell r="G1942">
            <v>14.7</v>
          </cell>
          <cell r="H1942">
            <v>72.150000000000006</v>
          </cell>
          <cell r="I1942" t="str">
            <v>15.2.6</v>
          </cell>
          <cell r="J1942">
            <v>0</v>
          </cell>
        </row>
        <row r="1943">
          <cell r="A1943" t="str">
            <v>15-05-a</v>
          </cell>
          <cell r="B1943" t="str">
            <v>Supply and Erection single core PVC insulated copper conductor 250/440 V grade cable : 3/0.029" 1/2" i/d</v>
          </cell>
          <cell r="C1943" t="str">
            <v>Rft</v>
          </cell>
          <cell r="D1943">
            <v>5.98</v>
          </cell>
          <cell r="E1943">
            <v>19.05</v>
          </cell>
          <cell r="F1943" t="str">
            <v>m</v>
          </cell>
          <cell r="G1943">
            <v>19.61</v>
          </cell>
          <cell r="H1943">
            <v>62.5</v>
          </cell>
          <cell r="I1943" t="str">
            <v>15.3.1</v>
          </cell>
          <cell r="J1943">
            <v>0</v>
          </cell>
        </row>
        <row r="1944">
          <cell r="A1944" t="str">
            <v>15-05-b</v>
          </cell>
          <cell r="B1944" t="str">
            <v>Supply and Erection single core PVC insulated copper conductor 250/440 V grade cable : 3/0.036"</v>
          </cell>
          <cell r="C1944" t="str">
            <v>Rft</v>
          </cell>
          <cell r="D1944">
            <v>5.98</v>
          </cell>
          <cell r="E1944">
            <v>24.83</v>
          </cell>
          <cell r="F1944" t="str">
            <v>m</v>
          </cell>
          <cell r="G1944">
            <v>19.61</v>
          </cell>
          <cell r="H1944">
            <v>81.47</v>
          </cell>
          <cell r="I1944" t="str">
            <v>15.3.1</v>
          </cell>
          <cell r="J1944">
            <v>0</v>
          </cell>
        </row>
        <row r="1945">
          <cell r="A1945" t="str">
            <v>15-05-c</v>
          </cell>
          <cell r="B1945" t="str">
            <v>Supply and Erection single core PVC insulated copper conductor 250/440 V grade cable : 7/0.029"</v>
          </cell>
          <cell r="C1945" t="str">
            <v>Rft</v>
          </cell>
          <cell r="D1945">
            <v>5.98</v>
          </cell>
          <cell r="E1945">
            <v>34.159999999999997</v>
          </cell>
          <cell r="F1945" t="str">
            <v>m</v>
          </cell>
          <cell r="G1945">
            <v>19.61</v>
          </cell>
          <cell r="H1945">
            <v>112.09</v>
          </cell>
          <cell r="I1945" t="str">
            <v>15.3.1</v>
          </cell>
          <cell r="J1945">
            <v>0</v>
          </cell>
        </row>
        <row r="1946">
          <cell r="A1946" t="str">
            <v>15-05-d</v>
          </cell>
          <cell r="B1946" t="str">
            <v>Supply and Erection single core PVC insulated copper conductor 250/440 V grade cable : 7/0.036"</v>
          </cell>
          <cell r="C1946" t="str">
            <v>Rft</v>
          </cell>
          <cell r="D1946">
            <v>5.98</v>
          </cell>
          <cell r="E1946">
            <v>42.43</v>
          </cell>
          <cell r="F1946" t="str">
            <v>m</v>
          </cell>
          <cell r="G1946">
            <v>19.61</v>
          </cell>
          <cell r="H1946">
            <v>139.19</v>
          </cell>
          <cell r="I1946" t="str">
            <v>15.3.1</v>
          </cell>
          <cell r="J1946">
            <v>0</v>
          </cell>
        </row>
        <row r="1947">
          <cell r="A1947" t="str">
            <v>15-05-e</v>
          </cell>
          <cell r="B1947" t="str">
            <v>Supply and Erection single core PVC insulated copper conductor 250/440 V grade cable : 7/0.044"</v>
          </cell>
          <cell r="C1947" t="str">
            <v>Rft</v>
          </cell>
          <cell r="D1947">
            <v>14.94</v>
          </cell>
          <cell r="E1947">
            <v>68.36</v>
          </cell>
          <cell r="F1947" t="str">
            <v>m</v>
          </cell>
          <cell r="G1947">
            <v>49.02</v>
          </cell>
          <cell r="H1947">
            <v>224.29</v>
          </cell>
          <cell r="I1947" t="str">
            <v>15.3.1</v>
          </cell>
          <cell r="J1947">
            <v>0</v>
          </cell>
        </row>
        <row r="1948">
          <cell r="A1948" t="str">
            <v>15-05-f</v>
          </cell>
          <cell r="B1948" t="str">
            <v>Supply and Erection single core PVC insulated copper conductor 250/440 V grade cable : 7/0.064"</v>
          </cell>
          <cell r="C1948" t="str">
            <v>Rft</v>
          </cell>
          <cell r="D1948">
            <v>22.41</v>
          </cell>
          <cell r="E1948">
            <v>159.46</v>
          </cell>
          <cell r="F1948" t="str">
            <v>m</v>
          </cell>
          <cell r="G1948">
            <v>73.52</v>
          </cell>
          <cell r="H1948">
            <v>523.16999999999996</v>
          </cell>
          <cell r="I1948" t="str">
            <v>15.3.1</v>
          </cell>
          <cell r="J1948">
            <v>0</v>
          </cell>
        </row>
        <row r="1949">
          <cell r="A1949" t="str">
            <v>15-05-g</v>
          </cell>
          <cell r="B1949" t="str">
            <v>Supply and Erection single core PVC insulated copper conductor 250/440 V grade cable : 19/0.064"</v>
          </cell>
          <cell r="C1949" t="str">
            <v>Rft</v>
          </cell>
          <cell r="D1949">
            <v>37.35</v>
          </cell>
          <cell r="E1949">
            <v>239.36</v>
          </cell>
          <cell r="F1949" t="str">
            <v>m</v>
          </cell>
          <cell r="G1949">
            <v>122.54</v>
          </cell>
          <cell r="H1949">
            <v>785.29</v>
          </cell>
          <cell r="I1949" t="str">
            <v>15.3.1</v>
          </cell>
          <cell r="J1949">
            <v>0</v>
          </cell>
        </row>
        <row r="1950">
          <cell r="A1950" t="str">
            <v>15-06-a</v>
          </cell>
          <cell r="B1950" t="str">
            <v>Supply and Erection single core PVC insulated+sheathed copper conductor 250/440 V grade cable : 3/0.029"</v>
          </cell>
          <cell r="C1950" t="str">
            <v>Rft</v>
          </cell>
          <cell r="D1950">
            <v>10.46</v>
          </cell>
          <cell r="E1950">
            <v>23.3</v>
          </cell>
          <cell r="F1950" t="str">
            <v>m</v>
          </cell>
          <cell r="G1950">
            <v>34.31</v>
          </cell>
          <cell r="H1950">
            <v>76.45</v>
          </cell>
          <cell r="I1950" t="str">
            <v>15.3.1</v>
          </cell>
          <cell r="J1950">
            <v>0</v>
          </cell>
        </row>
        <row r="1951">
          <cell r="A1951" t="str">
            <v>15-06-b</v>
          </cell>
          <cell r="B1951" t="str">
            <v>Supply and Erection single core PVC insulated+sheathed copper conductor 250/440 V grade cable : 3/0.036"</v>
          </cell>
          <cell r="C1951" t="str">
            <v>Rft</v>
          </cell>
          <cell r="D1951">
            <v>10.46</v>
          </cell>
          <cell r="E1951">
            <v>29.31</v>
          </cell>
          <cell r="F1951" t="str">
            <v>m</v>
          </cell>
          <cell r="G1951">
            <v>34.31</v>
          </cell>
          <cell r="H1951">
            <v>96.18</v>
          </cell>
          <cell r="I1951" t="str">
            <v>15.3.1</v>
          </cell>
          <cell r="J1951">
            <v>0</v>
          </cell>
        </row>
        <row r="1952">
          <cell r="A1952" t="str">
            <v>15-06-c</v>
          </cell>
          <cell r="B1952" t="str">
            <v>Supply and Erection single core PVC insulated+sheathed copper conductor 250/440 V grade cable : 7/0.029"</v>
          </cell>
          <cell r="C1952" t="str">
            <v>Rft</v>
          </cell>
          <cell r="D1952">
            <v>11.95</v>
          </cell>
          <cell r="E1952">
            <v>39.950000000000003</v>
          </cell>
          <cell r="F1952" t="str">
            <v>m</v>
          </cell>
          <cell r="G1952">
            <v>39.21</v>
          </cell>
          <cell r="H1952">
            <v>131.06</v>
          </cell>
          <cell r="I1952" t="str">
            <v>15.3.1</v>
          </cell>
          <cell r="J1952">
            <v>0</v>
          </cell>
        </row>
        <row r="1953">
          <cell r="A1953" t="str">
            <v>15-06-d</v>
          </cell>
          <cell r="B1953" t="str">
            <v>Supply and Erection single core PVC insulated+sheathed copper conductor 250/440 V grade cable : 7/0.036"</v>
          </cell>
          <cell r="C1953" t="str">
            <v>Rft</v>
          </cell>
          <cell r="D1953">
            <v>11.95</v>
          </cell>
          <cell r="E1953">
            <v>48</v>
          </cell>
          <cell r="F1953" t="str">
            <v>m</v>
          </cell>
          <cell r="G1953">
            <v>39.21</v>
          </cell>
          <cell r="H1953">
            <v>157.47999999999999</v>
          </cell>
          <cell r="I1953" t="str">
            <v>15.3.1</v>
          </cell>
          <cell r="J1953">
            <v>0</v>
          </cell>
        </row>
        <row r="1954">
          <cell r="A1954" t="str">
            <v>15-06-e</v>
          </cell>
          <cell r="B1954" t="str">
            <v>Supply and Erection single core PVC insulated+sheathed copper conductor 250/440 V grade cable : 7/0.044"</v>
          </cell>
          <cell r="C1954" t="str">
            <v>Rft</v>
          </cell>
          <cell r="D1954">
            <v>19.420000000000002</v>
          </cell>
          <cell r="E1954">
            <v>71.7</v>
          </cell>
          <cell r="F1954" t="str">
            <v>m</v>
          </cell>
          <cell r="G1954">
            <v>63.72</v>
          </cell>
          <cell r="H1954">
            <v>235.25</v>
          </cell>
          <cell r="I1954" t="str">
            <v>15.3.1</v>
          </cell>
          <cell r="J1954">
            <v>0</v>
          </cell>
        </row>
        <row r="1955">
          <cell r="A1955" t="str">
            <v>15-06-f</v>
          </cell>
          <cell r="B1955" t="str">
            <v>Supply and Erection single core PVC insulated+sheathed copper conductor 250/440 V grade cable : 7/0.064"</v>
          </cell>
          <cell r="C1955" t="str">
            <v>Rft</v>
          </cell>
          <cell r="D1955">
            <v>29.88</v>
          </cell>
          <cell r="E1955">
            <v>166.02</v>
          </cell>
          <cell r="F1955" t="str">
            <v>m</v>
          </cell>
          <cell r="G1955">
            <v>98.03</v>
          </cell>
          <cell r="H1955">
            <v>544.69000000000005</v>
          </cell>
          <cell r="I1955" t="str">
            <v>15.3.1</v>
          </cell>
          <cell r="J1955">
            <v>0</v>
          </cell>
        </row>
        <row r="1956">
          <cell r="A1956" t="str">
            <v>15-07-a</v>
          </cell>
          <cell r="B1956" t="str">
            <v>Supply and Erection single core PVC insulated &amp; sheathed copper conductor, 660/1100V cable : 7/0.064"</v>
          </cell>
          <cell r="C1956" t="str">
            <v>Rft</v>
          </cell>
          <cell r="D1956">
            <v>29.88</v>
          </cell>
          <cell r="E1956">
            <v>156.81</v>
          </cell>
          <cell r="F1956" t="str">
            <v>m</v>
          </cell>
          <cell r="G1956">
            <v>98.03</v>
          </cell>
          <cell r="H1956">
            <v>514.47</v>
          </cell>
          <cell r="I1956" t="str">
            <v>15.3.1</v>
          </cell>
          <cell r="J1956">
            <v>0</v>
          </cell>
        </row>
        <row r="1957">
          <cell r="A1957" t="str">
            <v>15-07-b</v>
          </cell>
          <cell r="B1957" t="str">
            <v>Supply and Erection single core PVC insulated &amp; sheathed copper conductor, 660/1100V cable : 19/0.052"</v>
          </cell>
          <cell r="C1957" t="str">
            <v>Rft</v>
          </cell>
          <cell r="D1957">
            <v>50.8</v>
          </cell>
          <cell r="E1957">
            <v>262.7</v>
          </cell>
          <cell r="F1957" t="str">
            <v>m</v>
          </cell>
          <cell r="G1957">
            <v>166.65</v>
          </cell>
          <cell r="H1957">
            <v>861.89</v>
          </cell>
          <cell r="I1957" t="str">
            <v>15.3.1</v>
          </cell>
          <cell r="J1957">
            <v>0</v>
          </cell>
        </row>
        <row r="1958">
          <cell r="A1958" t="str">
            <v>15-07-c</v>
          </cell>
          <cell r="B1958" t="str">
            <v>Supply and Erection single core PVC insulated &amp; sheathed copper conductor, 660/1100V cable : 19/0.064"</v>
          </cell>
          <cell r="C1958" t="str">
            <v>Rft</v>
          </cell>
          <cell r="D1958">
            <v>50.8</v>
          </cell>
          <cell r="E1958">
            <v>340.95</v>
          </cell>
          <cell r="F1958" t="str">
            <v>m</v>
          </cell>
          <cell r="G1958">
            <v>166.65</v>
          </cell>
          <cell r="H1958">
            <v>1118.5999999999999</v>
          </cell>
          <cell r="I1958" t="str">
            <v>15.3.1</v>
          </cell>
          <cell r="J1958">
            <v>0</v>
          </cell>
        </row>
        <row r="1959">
          <cell r="A1959" t="str">
            <v>15-07-d</v>
          </cell>
          <cell r="B1959" t="str">
            <v>Supply and Erection single core PVC insulated &amp; sheathed copper conductor, 660/1100V cable : 19/0.083"</v>
          </cell>
          <cell r="C1959" t="str">
            <v>Rft</v>
          </cell>
          <cell r="D1959">
            <v>74.7</v>
          </cell>
          <cell r="E1959">
            <v>604.87</v>
          </cell>
          <cell r="F1959" t="str">
            <v>m</v>
          </cell>
          <cell r="G1959">
            <v>245.08</v>
          </cell>
          <cell r="H1959">
            <v>1984.47</v>
          </cell>
          <cell r="I1959" t="str">
            <v>15.3.1</v>
          </cell>
          <cell r="J1959">
            <v>0</v>
          </cell>
        </row>
        <row r="1960">
          <cell r="A1960" t="str">
            <v>15-07-e</v>
          </cell>
          <cell r="B1960" t="str">
            <v>Supply and Erection single core PVC insulated &amp; sheathed copper conductor, 660/1100V cable : 37/0.072"</v>
          </cell>
          <cell r="C1960" t="str">
            <v>Rft</v>
          </cell>
          <cell r="D1960">
            <v>186.75</v>
          </cell>
          <cell r="E1960">
            <v>935.26</v>
          </cell>
          <cell r="F1960" t="str">
            <v>m</v>
          </cell>
          <cell r="G1960">
            <v>612.70000000000005</v>
          </cell>
          <cell r="H1960">
            <v>3068.45</v>
          </cell>
          <cell r="I1960" t="str">
            <v>15.3.1</v>
          </cell>
          <cell r="J1960">
            <v>0</v>
          </cell>
        </row>
        <row r="1961">
          <cell r="A1961" t="str">
            <v>15-07-f</v>
          </cell>
          <cell r="B1961" t="str">
            <v>Supply and Erection single core PVC insulated &amp; sheathed copper conductor, 660/1100V cable : 37/0.083"</v>
          </cell>
          <cell r="C1961" t="str">
            <v>Rft</v>
          </cell>
          <cell r="D1961">
            <v>186.75</v>
          </cell>
          <cell r="E1961">
            <v>1126.7</v>
          </cell>
          <cell r="F1961" t="str">
            <v>m</v>
          </cell>
          <cell r="G1961">
            <v>612.70000000000005</v>
          </cell>
          <cell r="H1961">
            <v>3696.52</v>
          </cell>
          <cell r="I1961" t="str">
            <v>15.3.1</v>
          </cell>
          <cell r="J1961">
            <v>0</v>
          </cell>
        </row>
        <row r="1962">
          <cell r="A1962" t="str">
            <v>15-07-g</v>
          </cell>
          <cell r="B1962" t="str">
            <v>Supply and Erection single core PVC insulated &amp; sheathed copper conductor, 660/1100V cable : 37/0.103"</v>
          </cell>
          <cell r="C1962" t="str">
            <v>Rft</v>
          </cell>
          <cell r="D1962">
            <v>186.75</v>
          </cell>
          <cell r="E1962">
            <v>1633.67</v>
          </cell>
          <cell r="F1962" t="str">
            <v>m</v>
          </cell>
          <cell r="G1962">
            <v>612.70000000000005</v>
          </cell>
          <cell r="H1962">
            <v>5359.81</v>
          </cell>
          <cell r="I1962" t="str">
            <v>15.3.1</v>
          </cell>
          <cell r="J1962">
            <v>0</v>
          </cell>
        </row>
        <row r="1963">
          <cell r="A1963" t="str">
            <v>15-08-a</v>
          </cell>
          <cell r="B1963" t="str">
            <v>Supply and Erection twin core PVC insulated &amp; sheathed copper conductor 250/440 V grade cable : 3/0.029"</v>
          </cell>
          <cell r="C1963" t="str">
            <v>Rft</v>
          </cell>
          <cell r="D1963">
            <v>7.47</v>
          </cell>
          <cell r="E1963">
            <v>48.89</v>
          </cell>
          <cell r="F1963" t="str">
            <v>m</v>
          </cell>
          <cell r="G1963">
            <v>24.51</v>
          </cell>
          <cell r="H1963">
            <v>160.4</v>
          </cell>
          <cell r="I1963" t="str">
            <v>15.3.1</v>
          </cell>
          <cell r="J1963">
            <v>0</v>
          </cell>
        </row>
        <row r="1964">
          <cell r="A1964" t="str">
            <v>15-08-b</v>
          </cell>
          <cell r="B1964" t="str">
            <v>Supply and Erection twin core PVC insulated &amp; sheathed copper conductor 250/440 V grade cable : 3/0.036"</v>
          </cell>
          <cell r="C1964" t="str">
            <v>Rft</v>
          </cell>
          <cell r="D1964">
            <v>7.47</v>
          </cell>
          <cell r="E1964">
            <v>65.63</v>
          </cell>
          <cell r="F1964" t="str">
            <v>m</v>
          </cell>
          <cell r="G1964">
            <v>24.51</v>
          </cell>
          <cell r="H1964">
            <v>215.33</v>
          </cell>
          <cell r="I1964" t="str">
            <v>15.3.1</v>
          </cell>
          <cell r="J1964">
            <v>0</v>
          </cell>
        </row>
        <row r="1965">
          <cell r="A1965" t="str">
            <v>15-08-c</v>
          </cell>
          <cell r="B1965" t="str">
            <v>Supply and Erection twin core PVC insulated &amp; sheathed copper conductor 250/440 V grade cable : 7/0.029"</v>
          </cell>
          <cell r="C1965" t="str">
            <v>Rft</v>
          </cell>
          <cell r="D1965">
            <v>10.46</v>
          </cell>
          <cell r="E1965">
            <v>71.33</v>
          </cell>
          <cell r="F1965" t="str">
            <v>m</v>
          </cell>
          <cell r="G1965">
            <v>34.31</v>
          </cell>
          <cell r="H1965">
            <v>234.02</v>
          </cell>
          <cell r="I1965" t="str">
            <v>15.3.1</v>
          </cell>
          <cell r="J1965">
            <v>0</v>
          </cell>
        </row>
        <row r="1966">
          <cell r="A1966" t="str">
            <v>15-08-d</v>
          </cell>
          <cell r="B1966" t="str">
            <v>Supply and Erection twin core PVC insulated &amp; sheathed copper conductor 250/440 V grade cable : 7/0.036"</v>
          </cell>
          <cell r="C1966" t="str">
            <v>Rft</v>
          </cell>
          <cell r="D1966">
            <v>10.46</v>
          </cell>
          <cell r="E1966">
            <v>72.569999999999993</v>
          </cell>
          <cell r="F1966" t="str">
            <v>m</v>
          </cell>
          <cell r="G1966">
            <v>34.31</v>
          </cell>
          <cell r="H1966">
            <v>238.09</v>
          </cell>
          <cell r="I1966" t="str">
            <v>15.3.1</v>
          </cell>
          <cell r="J1966">
            <v>0</v>
          </cell>
        </row>
        <row r="1967">
          <cell r="A1967" t="str">
            <v>15-08-e</v>
          </cell>
          <cell r="B1967" t="str">
            <v>Supply and Erection twin core PVC insulated &amp; sheathed copper conductor 250/440 V grade cable : 7/0.044"</v>
          </cell>
          <cell r="C1967" t="str">
            <v>Rft</v>
          </cell>
          <cell r="D1967">
            <v>10.46</v>
          </cell>
          <cell r="E1967">
            <v>103.37</v>
          </cell>
          <cell r="F1967" t="str">
            <v>m</v>
          </cell>
          <cell r="G1967">
            <v>34.31</v>
          </cell>
          <cell r="H1967">
            <v>339.14</v>
          </cell>
          <cell r="I1967" t="str">
            <v>15.3.1</v>
          </cell>
          <cell r="J1967">
            <v>0</v>
          </cell>
        </row>
        <row r="1968">
          <cell r="A1968" t="str">
            <v>15-08-f</v>
          </cell>
          <cell r="B1968" t="str">
            <v>Supply and Erection twin core PVC insulated &amp; sheathed copper conductor 250/440 V grade cable : 7/0.064"</v>
          </cell>
          <cell r="C1968" t="str">
            <v>Rft</v>
          </cell>
          <cell r="D1968">
            <v>10.46</v>
          </cell>
          <cell r="E1968">
            <v>274.19</v>
          </cell>
          <cell r="F1968" t="str">
            <v>m</v>
          </cell>
          <cell r="G1968">
            <v>34.31</v>
          </cell>
          <cell r="H1968">
            <v>899.56</v>
          </cell>
          <cell r="I1968" t="str">
            <v>15.3.1</v>
          </cell>
          <cell r="J1968">
            <v>0</v>
          </cell>
        </row>
        <row r="1969">
          <cell r="A1969" t="str">
            <v>15-09-a</v>
          </cell>
          <cell r="B1969" t="str">
            <v>Supply and Erection MS sheet box of 16 SWG, 4"deep with 3/16" thick bakelite sheet top etc. complete : 4"x4"</v>
          </cell>
          <cell r="C1969" t="str">
            <v>Each</v>
          </cell>
          <cell r="D1969">
            <v>112.05</v>
          </cell>
          <cell r="E1969">
            <v>188.07</v>
          </cell>
          <cell r="F1969" t="str">
            <v>Each</v>
          </cell>
          <cell r="G1969">
            <v>112.05</v>
          </cell>
          <cell r="H1969">
            <v>188.07</v>
          </cell>
          <cell r="I1969" t="str">
            <v xml:space="preserve">15.3.1, </v>
          </cell>
          <cell r="J1969">
            <v>0</v>
          </cell>
        </row>
        <row r="1970">
          <cell r="A1970" t="str">
            <v>15-09-b</v>
          </cell>
          <cell r="B1970" t="str">
            <v>Supply and Erection MS sheet box of 16 SWG, 4"deep with 3/16" thick bakelite sheet top etc. complete : 7"x4"</v>
          </cell>
          <cell r="C1970" t="str">
            <v>Each</v>
          </cell>
          <cell r="D1970">
            <v>149.4</v>
          </cell>
          <cell r="E1970">
            <v>250.79</v>
          </cell>
          <cell r="F1970" t="str">
            <v>Each</v>
          </cell>
          <cell r="G1970">
            <v>149.4</v>
          </cell>
          <cell r="H1970">
            <v>250.79</v>
          </cell>
          <cell r="I1970" t="str">
            <v xml:space="preserve">15.3.1, </v>
          </cell>
          <cell r="J1970">
            <v>0</v>
          </cell>
        </row>
        <row r="1971">
          <cell r="A1971" t="str">
            <v>15-09-c</v>
          </cell>
          <cell r="B1971" t="str">
            <v>Supply and Erection MS sheet box of 16 SWG, 4"deep with 3/16" thick bakelite sheet top etc. complete : 9"x4"</v>
          </cell>
          <cell r="C1971" t="str">
            <v>Each</v>
          </cell>
          <cell r="D1971">
            <v>186.75</v>
          </cell>
          <cell r="E1971">
            <v>304.61</v>
          </cell>
          <cell r="F1971" t="str">
            <v>Each</v>
          </cell>
          <cell r="G1971">
            <v>186.75</v>
          </cell>
          <cell r="H1971">
            <v>304.61</v>
          </cell>
          <cell r="I1971" t="str">
            <v xml:space="preserve">15.3.1, </v>
          </cell>
          <cell r="J1971">
            <v>0</v>
          </cell>
        </row>
        <row r="1972">
          <cell r="A1972" t="str">
            <v>15-09-d</v>
          </cell>
          <cell r="B1972" t="str">
            <v>Supply and Erection MS sheet box of 16 SWG, 4"deep with 3/16" thick bakelite sheet top etc. complete : 8"x10"</v>
          </cell>
          <cell r="C1972" t="str">
            <v>Each</v>
          </cell>
          <cell r="D1972">
            <v>224.1</v>
          </cell>
          <cell r="E1972">
            <v>413.8</v>
          </cell>
          <cell r="F1972" t="str">
            <v>Each</v>
          </cell>
          <cell r="G1972">
            <v>224.1</v>
          </cell>
          <cell r="H1972">
            <v>413.8</v>
          </cell>
          <cell r="I1972" t="str">
            <v xml:space="preserve">15.3.1, </v>
          </cell>
          <cell r="J1972">
            <v>0</v>
          </cell>
        </row>
        <row r="1973">
          <cell r="A1973" t="str">
            <v>15-09-e</v>
          </cell>
          <cell r="B1973" t="str">
            <v>Supply and Erection MS sheet box of 16 SWG, 4"deep with 3/16" thick bakelite sheet top etc. complete : 10"x12"</v>
          </cell>
          <cell r="C1973" t="str">
            <v>Each</v>
          </cell>
          <cell r="D1973">
            <v>268.92</v>
          </cell>
          <cell r="E1973">
            <v>491.62</v>
          </cell>
          <cell r="F1973" t="str">
            <v>Each</v>
          </cell>
          <cell r="G1973">
            <v>268.92</v>
          </cell>
          <cell r="H1973">
            <v>491.62</v>
          </cell>
          <cell r="I1973" t="str">
            <v xml:space="preserve">15.3.1, </v>
          </cell>
          <cell r="J1973">
            <v>0</v>
          </cell>
        </row>
        <row r="1974">
          <cell r="A1974" t="str">
            <v>15-09-f</v>
          </cell>
          <cell r="B1974" t="str">
            <v>Supply and Erection MS sheet box of 16 SWG, 4"deep with 3/16" thick bakelite sheet top etc. complete : 12"x14"</v>
          </cell>
          <cell r="C1974" t="str">
            <v>Each</v>
          </cell>
          <cell r="D1974">
            <v>313.74</v>
          </cell>
          <cell r="E1974">
            <v>540.82000000000005</v>
          </cell>
          <cell r="F1974" t="str">
            <v>Each</v>
          </cell>
          <cell r="G1974">
            <v>313.74</v>
          </cell>
          <cell r="H1974">
            <v>540.82000000000005</v>
          </cell>
          <cell r="I1974" t="str">
            <v xml:space="preserve">15.3.1, </v>
          </cell>
          <cell r="J1974">
            <v>0</v>
          </cell>
        </row>
        <row r="1975">
          <cell r="A1975" t="str">
            <v>15-100-a</v>
          </cell>
          <cell r="B1975" t="str">
            <v>Supply &amp; erection of 25 KVA, 11/0.4 KV Transformer</v>
          </cell>
          <cell r="C1975" t="str">
            <v>No</v>
          </cell>
          <cell r="D1975">
            <v>2614.5</v>
          </cell>
          <cell r="E1975">
            <v>211298.27</v>
          </cell>
          <cell r="F1975" t="str">
            <v>No</v>
          </cell>
          <cell r="G1975">
            <v>2614.5</v>
          </cell>
          <cell r="H1975">
            <v>211298.3</v>
          </cell>
          <cell r="I1975">
            <v>0</v>
          </cell>
          <cell r="J1975">
            <v>0</v>
          </cell>
        </row>
        <row r="1976">
          <cell r="A1976" t="str">
            <v>15-100-b</v>
          </cell>
          <cell r="B1976" t="str">
            <v>Supply &amp; erection of 50 KVA, 11/0.4 KV Transformer</v>
          </cell>
          <cell r="C1976" t="str">
            <v>No</v>
          </cell>
          <cell r="D1976">
            <v>2614.5</v>
          </cell>
          <cell r="E1976">
            <v>344948.25</v>
          </cell>
          <cell r="F1976" t="str">
            <v>No</v>
          </cell>
          <cell r="G1976">
            <v>2614.5</v>
          </cell>
          <cell r="H1976">
            <v>344948.31</v>
          </cell>
          <cell r="I1976">
            <v>0</v>
          </cell>
          <cell r="J1976">
            <v>0</v>
          </cell>
        </row>
        <row r="1977">
          <cell r="A1977" t="str">
            <v>15-100-c</v>
          </cell>
          <cell r="B1977" t="str">
            <v>Supply &amp; erection of 100 KVA, 11/0.4 KV Transformer</v>
          </cell>
          <cell r="C1977" t="str">
            <v>No</v>
          </cell>
          <cell r="D1977">
            <v>2614.5</v>
          </cell>
          <cell r="E1977">
            <v>466448.25</v>
          </cell>
          <cell r="F1977" t="str">
            <v>No</v>
          </cell>
          <cell r="G1977">
            <v>2614.5</v>
          </cell>
          <cell r="H1977">
            <v>466448.31</v>
          </cell>
          <cell r="I1977">
            <v>0</v>
          </cell>
          <cell r="J1977">
            <v>0</v>
          </cell>
        </row>
        <row r="1978">
          <cell r="A1978" t="str">
            <v>15-100-d</v>
          </cell>
          <cell r="B1978" t="str">
            <v>Supply &amp; erection of 200 KVA, 11/0.4 KV Transformer</v>
          </cell>
          <cell r="C1978" t="str">
            <v>No</v>
          </cell>
          <cell r="D1978">
            <v>2614.5</v>
          </cell>
          <cell r="E1978">
            <v>1050148.8799999999</v>
          </cell>
          <cell r="F1978" t="str">
            <v>No</v>
          </cell>
          <cell r="G1978">
            <v>2614.5</v>
          </cell>
          <cell r="H1978">
            <v>1050149</v>
          </cell>
          <cell r="I1978">
            <v>0</v>
          </cell>
          <cell r="J1978">
            <v>0</v>
          </cell>
        </row>
        <row r="1979">
          <cell r="A1979" t="str">
            <v>15-101-a</v>
          </cell>
          <cell r="B1979" t="str">
            <v>Supply &amp; erection of Steel-X-Arm with braces</v>
          </cell>
          <cell r="C1979" t="str">
            <v>Each</v>
          </cell>
          <cell r="D1979">
            <v>44.82</v>
          </cell>
          <cell r="E1979">
            <v>9662.76</v>
          </cell>
          <cell r="F1979" t="str">
            <v>Each</v>
          </cell>
          <cell r="G1979">
            <v>44.82</v>
          </cell>
          <cell r="H1979">
            <v>9662.76</v>
          </cell>
          <cell r="I1979">
            <v>0</v>
          </cell>
          <cell r="J1979">
            <v>0</v>
          </cell>
        </row>
        <row r="1980">
          <cell r="A1980" t="str">
            <v>15-101-b</v>
          </cell>
          <cell r="B1980" t="str">
            <v>Supply &amp; erection of Steel-x-Arm / D-Fitting</v>
          </cell>
          <cell r="C1980" t="str">
            <v>Each</v>
          </cell>
          <cell r="D1980">
            <v>44.82</v>
          </cell>
          <cell r="E1980">
            <v>8541.32</v>
          </cell>
          <cell r="F1980" t="str">
            <v>Each</v>
          </cell>
          <cell r="G1980">
            <v>44.82</v>
          </cell>
          <cell r="H1980">
            <v>8541.32</v>
          </cell>
          <cell r="I1980">
            <v>0</v>
          </cell>
          <cell r="J1980">
            <v>0</v>
          </cell>
        </row>
        <row r="1981">
          <cell r="A1981" t="str">
            <v>15-102</v>
          </cell>
          <cell r="B1981" t="str">
            <v>Supply &amp; erection of Stay set Complete</v>
          </cell>
          <cell r="C1981" t="str">
            <v>Each</v>
          </cell>
          <cell r="D1981">
            <v>44.82</v>
          </cell>
          <cell r="E1981">
            <v>1833.3</v>
          </cell>
          <cell r="F1981" t="str">
            <v>Each</v>
          </cell>
          <cell r="G1981">
            <v>44.82</v>
          </cell>
          <cell r="H1981">
            <v>1833.3</v>
          </cell>
          <cell r="I1981" t="str">
            <v>15.2.10</v>
          </cell>
          <cell r="J1981">
            <v>0</v>
          </cell>
        </row>
        <row r="1982">
          <cell r="A1982" t="str">
            <v>15-103</v>
          </cell>
          <cell r="B1982" t="str">
            <v>Supply &amp; erection of Stay Wire</v>
          </cell>
          <cell r="C1982" t="str">
            <v>Kg</v>
          </cell>
          <cell r="D1982">
            <v>44.82</v>
          </cell>
          <cell r="E1982">
            <v>227.07</v>
          </cell>
          <cell r="F1982" t="str">
            <v>Kg</v>
          </cell>
          <cell r="G1982">
            <v>44.82</v>
          </cell>
          <cell r="H1982">
            <v>227.07</v>
          </cell>
          <cell r="I1982" t="str">
            <v>15.2.10</v>
          </cell>
          <cell r="J1982">
            <v>0</v>
          </cell>
        </row>
        <row r="1983">
          <cell r="A1983" t="str">
            <v>15-104</v>
          </cell>
          <cell r="B1983" t="str">
            <v>Supply &amp; erection of Eye Nut</v>
          </cell>
          <cell r="C1983" t="str">
            <v>Each</v>
          </cell>
          <cell r="D1983">
            <v>44.82</v>
          </cell>
          <cell r="E1983">
            <v>244.08</v>
          </cell>
          <cell r="F1983" t="str">
            <v>Each</v>
          </cell>
          <cell r="G1983">
            <v>44.82</v>
          </cell>
          <cell r="H1983">
            <v>244.08</v>
          </cell>
          <cell r="I1983">
            <v>0</v>
          </cell>
          <cell r="J1983">
            <v>0</v>
          </cell>
        </row>
        <row r="1984">
          <cell r="A1984" t="str">
            <v>15-105-a</v>
          </cell>
          <cell r="B1984" t="str">
            <v>Supply &amp; erection of Earth Rod</v>
          </cell>
          <cell r="C1984" t="str">
            <v>Each</v>
          </cell>
          <cell r="D1984">
            <v>466.88</v>
          </cell>
          <cell r="E1984">
            <v>1695.24</v>
          </cell>
          <cell r="F1984" t="str">
            <v>Each</v>
          </cell>
          <cell r="G1984">
            <v>466.88</v>
          </cell>
          <cell r="H1984">
            <v>1695.24</v>
          </cell>
          <cell r="I1984" t="str">
            <v>15.11.6</v>
          </cell>
          <cell r="J1984">
            <v>0</v>
          </cell>
        </row>
        <row r="1985">
          <cell r="A1985" t="str">
            <v>15-105-b</v>
          </cell>
          <cell r="B1985" t="str">
            <v>Supply &amp; erection of Earthing wire GSL 6 mm</v>
          </cell>
          <cell r="C1985" t="str">
            <v>Kg</v>
          </cell>
          <cell r="D1985">
            <v>70.03</v>
          </cell>
          <cell r="E1985">
            <v>197.61</v>
          </cell>
          <cell r="F1985" t="str">
            <v>Kg</v>
          </cell>
          <cell r="G1985">
            <v>70.03</v>
          </cell>
          <cell r="H1985">
            <v>197.61</v>
          </cell>
          <cell r="I1985" t="str">
            <v>15.12.1</v>
          </cell>
          <cell r="J1985">
            <v>0</v>
          </cell>
        </row>
        <row r="1986">
          <cell r="A1986" t="str">
            <v>15-105-c</v>
          </cell>
          <cell r="B1986" t="str">
            <v>Drilling of earth bore 3" dia 70 to 80 ft. deep or up to permanent water table, back filling, ramming, complete in all respect. grounding bores shall be made at 6 to 8 feet away from foundation and distance between earth bore shall not be less than 10 feet</v>
          </cell>
          <cell r="C1986" t="str">
            <v>Each</v>
          </cell>
          <cell r="D1986">
            <v>1120.5</v>
          </cell>
          <cell r="E1986">
            <v>10840.5</v>
          </cell>
          <cell r="F1986" t="str">
            <v>Each</v>
          </cell>
          <cell r="G1986">
            <v>1120.5</v>
          </cell>
          <cell r="H1986">
            <v>10840.5</v>
          </cell>
          <cell r="I1986" t="str">
            <v>15.12.1</v>
          </cell>
          <cell r="J1986">
            <v>0</v>
          </cell>
        </row>
        <row r="1987">
          <cell r="A1987" t="str">
            <v>15-105-d</v>
          </cell>
          <cell r="B1987" t="str">
            <v>Supply at site, hoisting and installation of Single Arm Pole</v>
          </cell>
          <cell r="C1987" t="str">
            <v>Each</v>
          </cell>
          <cell r="D1987">
            <v>1307.25</v>
          </cell>
          <cell r="E1987">
            <v>58116.01</v>
          </cell>
          <cell r="F1987" t="str">
            <v>Each</v>
          </cell>
          <cell r="G1987">
            <v>1307.25</v>
          </cell>
          <cell r="H1987">
            <v>58116.01</v>
          </cell>
          <cell r="I1987" t="str">
            <v>15.6.6</v>
          </cell>
          <cell r="J1987">
            <v>0</v>
          </cell>
        </row>
        <row r="1988">
          <cell r="A1988" t="str">
            <v>15-105-e</v>
          </cell>
          <cell r="B1988" t="str">
            <v>Supply, Installation &amp; Connecting up of earth electrodes with 600mm x 600mm x 3.2mm conductors to main earth bar including all accessories, in 50mm dia G.I. pipe / PVC pipe class D/E up inspection chamber, heavy duty C.I. Cover etc.</v>
          </cell>
          <cell r="C1988" t="str">
            <v>Job</v>
          </cell>
          <cell r="D1988">
            <v>29.88</v>
          </cell>
          <cell r="E1988">
            <v>42554.879999999997</v>
          </cell>
          <cell r="F1988" t="str">
            <v>Job</v>
          </cell>
          <cell r="G1988">
            <v>29.88</v>
          </cell>
          <cell r="H1988">
            <v>42554.879999999997</v>
          </cell>
          <cell r="I1988">
            <v>0</v>
          </cell>
          <cell r="J1988">
            <v>0</v>
          </cell>
        </row>
        <row r="1989">
          <cell r="A1989" t="str">
            <v>15-105-f</v>
          </cell>
          <cell r="B1989" t="str">
            <v>Supply and errection of Grounding connecting points</v>
          </cell>
          <cell r="C1989" t="str">
            <v>Each</v>
          </cell>
          <cell r="D1989">
            <v>1307.25</v>
          </cell>
          <cell r="E1989">
            <v>8718.75</v>
          </cell>
          <cell r="F1989" t="str">
            <v>Each</v>
          </cell>
          <cell r="G1989">
            <v>1307.25</v>
          </cell>
          <cell r="H1989">
            <v>8718.75</v>
          </cell>
          <cell r="I1989" t="str">
            <v>15.18.8</v>
          </cell>
          <cell r="J1989">
            <v>0</v>
          </cell>
        </row>
        <row r="1990">
          <cell r="A1990" t="str">
            <v>15-105-g</v>
          </cell>
          <cell r="B1990" t="str">
            <v>Providing &amp; fixing of main earth bar, with 80mm x50mm x.20mm copper bar with terminals, insulator supports, lugs, bolts, etc. including bonding to rebars of structure.</v>
          </cell>
          <cell r="C1990" t="str">
            <v>Job</v>
          </cell>
          <cell r="D1990">
            <v>29.88</v>
          </cell>
          <cell r="E1990">
            <v>30404.880000000001</v>
          </cell>
          <cell r="F1990" t="str">
            <v>Job</v>
          </cell>
          <cell r="G1990">
            <v>29.88</v>
          </cell>
          <cell r="H1990">
            <v>30404.880000000001</v>
          </cell>
          <cell r="I1990">
            <v>0</v>
          </cell>
          <cell r="J1990">
            <v>0</v>
          </cell>
        </row>
        <row r="1991">
          <cell r="A1991" t="str">
            <v>15-105-h</v>
          </cell>
          <cell r="B1991" t="str">
            <v>Providing &amp; fixing of Plate type Earthing commpressed with execveted hole 6"up 63 feet,GI pipe 2"(50mm)with Tees , Sockets , Endcap of 60 (RFT) Copper Plate of 1/2"x 2"x 48", 2x 70mmsq S/Core copper bare conductor 125 (Rft) Earth Connection Point of 1200 x 50 x 50mm (L x W x T) Inspection Pit of 300 x 300 x 450 mm (L x W x D) complated with all respect</v>
          </cell>
          <cell r="C1991" t="str">
            <v>Job</v>
          </cell>
          <cell r="D1991">
            <v>29.88</v>
          </cell>
          <cell r="E1991">
            <v>124567.38</v>
          </cell>
          <cell r="F1991" t="str">
            <v>Job</v>
          </cell>
          <cell r="G1991">
            <v>29.88</v>
          </cell>
          <cell r="H1991">
            <v>124567.4</v>
          </cell>
          <cell r="I1991">
            <v>0</v>
          </cell>
          <cell r="J1991">
            <v>0</v>
          </cell>
        </row>
        <row r="1992">
          <cell r="A1992" t="str">
            <v>15-105-i</v>
          </cell>
          <cell r="B1992" t="str">
            <v>Construction of water tight brick type Grounding inspection pit.</v>
          </cell>
          <cell r="C1992" t="str">
            <v>Each</v>
          </cell>
          <cell r="D1992">
            <v>653.63</v>
          </cell>
          <cell r="E1992">
            <v>5513.63</v>
          </cell>
          <cell r="F1992" t="str">
            <v>Each</v>
          </cell>
          <cell r="G1992">
            <v>653.63</v>
          </cell>
          <cell r="H1992">
            <v>5513.63</v>
          </cell>
          <cell r="I1992">
            <v>0</v>
          </cell>
          <cell r="J1992">
            <v>0</v>
          </cell>
        </row>
        <row r="1993">
          <cell r="A1993" t="str">
            <v>15-106</v>
          </cell>
          <cell r="B1993" t="str">
            <v>Supply, installation, testing &amp; commissioning of Lightning Protection System</v>
          </cell>
          <cell r="C1993" t="str">
            <v>Each</v>
          </cell>
          <cell r="D1993">
            <v>2614.5</v>
          </cell>
          <cell r="E1993">
            <v>34204.5</v>
          </cell>
          <cell r="F1993" t="str">
            <v>Each</v>
          </cell>
          <cell r="G1993">
            <v>2614.5</v>
          </cell>
          <cell r="H1993">
            <v>34204.5</v>
          </cell>
          <cell r="I1993" t="str">
            <v>15.18.8</v>
          </cell>
          <cell r="J1993">
            <v>0</v>
          </cell>
        </row>
        <row r="1994">
          <cell r="A1994" t="str">
            <v>15-107</v>
          </cell>
          <cell r="B1994" t="str">
            <v>Supply, installation, testing &amp; commissioning of Lightning Protection System</v>
          </cell>
          <cell r="C1994" t="str">
            <v>Each</v>
          </cell>
          <cell r="D1994">
            <v>5229</v>
          </cell>
          <cell r="E1994">
            <v>114579</v>
          </cell>
          <cell r="F1994" t="str">
            <v>Each</v>
          </cell>
          <cell r="G1994">
            <v>5229</v>
          </cell>
          <cell r="H1994">
            <v>114579</v>
          </cell>
          <cell r="I1994" t="str">
            <v>15.18.8</v>
          </cell>
          <cell r="J1994">
            <v>0</v>
          </cell>
        </row>
        <row r="1995">
          <cell r="A1995" t="str">
            <v>15-108</v>
          </cell>
          <cell r="B1995" t="str">
            <v>Supply &amp; erection of double Arming Bolt</v>
          </cell>
          <cell r="C1995" t="str">
            <v>Each</v>
          </cell>
          <cell r="D1995">
            <v>186.75</v>
          </cell>
          <cell r="E1995">
            <v>915.75</v>
          </cell>
          <cell r="F1995" t="str">
            <v>Each</v>
          </cell>
          <cell r="G1995">
            <v>186.75</v>
          </cell>
          <cell r="H1995">
            <v>915.75</v>
          </cell>
          <cell r="I1995">
            <v>0</v>
          </cell>
          <cell r="J1995">
            <v>0</v>
          </cell>
        </row>
        <row r="1996">
          <cell r="A1996" t="str">
            <v>15-109</v>
          </cell>
          <cell r="B1996" t="str">
            <v>Supply &amp; erection of D-Bracket along with cotter522pin</v>
          </cell>
          <cell r="C1996" t="str">
            <v>Each</v>
          </cell>
          <cell r="D1996">
            <v>62.3</v>
          </cell>
          <cell r="E1996">
            <v>609.04999999999995</v>
          </cell>
          <cell r="F1996" t="str">
            <v>Each</v>
          </cell>
          <cell r="G1996">
            <v>62.3</v>
          </cell>
          <cell r="H1996">
            <v>609.04999999999995</v>
          </cell>
          <cell r="I1996">
            <v>0</v>
          </cell>
          <cell r="J1996">
            <v>0</v>
          </cell>
        </row>
        <row r="1997">
          <cell r="A1997" t="str">
            <v>15-10-a</v>
          </cell>
          <cell r="B1997" t="str">
            <v>Supply and Erection Sahl wood board, 1.75" deep : 3"x3" dia</v>
          </cell>
          <cell r="C1997" t="str">
            <v>Rft</v>
          </cell>
          <cell r="D1997">
            <v>22.41</v>
          </cell>
          <cell r="E1997">
            <v>61.29</v>
          </cell>
          <cell r="F1997" t="str">
            <v>m</v>
          </cell>
          <cell r="G1997">
            <v>73.52</v>
          </cell>
          <cell r="H1997">
            <v>201.08</v>
          </cell>
          <cell r="I1997" t="str">
            <v xml:space="preserve">15.3.1, </v>
          </cell>
          <cell r="J1997">
            <v>0</v>
          </cell>
        </row>
        <row r="1998">
          <cell r="A1998" t="str">
            <v>15-10-b</v>
          </cell>
          <cell r="B1998" t="str">
            <v>Supply and Erection Sahl wood board, 1.75" deep : 4"x4"</v>
          </cell>
          <cell r="C1998" t="str">
            <v>Each</v>
          </cell>
          <cell r="D1998">
            <v>67.23</v>
          </cell>
          <cell r="E1998">
            <v>118.26</v>
          </cell>
          <cell r="F1998" t="str">
            <v>Each</v>
          </cell>
          <cell r="G1998">
            <v>67.23</v>
          </cell>
          <cell r="H1998">
            <v>118.26</v>
          </cell>
          <cell r="I1998" t="str">
            <v xml:space="preserve">15.3.1, </v>
          </cell>
          <cell r="J1998">
            <v>0</v>
          </cell>
        </row>
        <row r="1999">
          <cell r="A1999" t="str">
            <v>15-10-c</v>
          </cell>
          <cell r="B1999" t="str">
            <v>Supply and Erection Sahl wood board, 1.75" deep : 7"x4"</v>
          </cell>
          <cell r="C1999" t="str">
            <v>Each</v>
          </cell>
          <cell r="D1999">
            <v>67.23</v>
          </cell>
          <cell r="E1999">
            <v>130.41</v>
          </cell>
          <cell r="F1999" t="str">
            <v>Each</v>
          </cell>
          <cell r="G1999">
            <v>67.23</v>
          </cell>
          <cell r="H1999">
            <v>130.41</v>
          </cell>
          <cell r="I1999" t="str">
            <v xml:space="preserve">15.3.1, </v>
          </cell>
          <cell r="J1999">
            <v>0</v>
          </cell>
        </row>
        <row r="2000">
          <cell r="A2000" t="str">
            <v>15-10-d</v>
          </cell>
          <cell r="B2000" t="str">
            <v>Supply and Erection Sahl wood board, 1.75" deep : 8"x10"</v>
          </cell>
          <cell r="C2000" t="str">
            <v>Each</v>
          </cell>
          <cell r="D2000">
            <v>67.23</v>
          </cell>
          <cell r="E2000">
            <v>142.56</v>
          </cell>
          <cell r="F2000" t="str">
            <v>Each</v>
          </cell>
          <cell r="G2000">
            <v>67.23</v>
          </cell>
          <cell r="H2000">
            <v>142.56</v>
          </cell>
          <cell r="I2000" t="str">
            <v xml:space="preserve">15.3.1, </v>
          </cell>
          <cell r="J2000">
            <v>0</v>
          </cell>
        </row>
        <row r="2001">
          <cell r="A2001" t="str">
            <v>15-10-e</v>
          </cell>
          <cell r="B2001" t="str">
            <v>Supply and Erection Sahl wood board, 1.75" deep : 10"x12"</v>
          </cell>
          <cell r="C2001" t="str">
            <v>Each</v>
          </cell>
          <cell r="D2001">
            <v>74.7</v>
          </cell>
          <cell r="E2001">
            <v>174.33</v>
          </cell>
          <cell r="F2001" t="str">
            <v>Each</v>
          </cell>
          <cell r="G2001">
            <v>74.7</v>
          </cell>
          <cell r="H2001">
            <v>174.33</v>
          </cell>
          <cell r="I2001" t="str">
            <v xml:space="preserve">15.3.1, </v>
          </cell>
          <cell r="J2001">
            <v>0</v>
          </cell>
        </row>
        <row r="2002">
          <cell r="A2002" t="str">
            <v>15-10-f</v>
          </cell>
          <cell r="B2002" t="str">
            <v>Supply and Erection Sahl wood board, 1.75" deep : 12"x14"</v>
          </cell>
          <cell r="C2002" t="str">
            <v>Each</v>
          </cell>
          <cell r="D2002">
            <v>74.7</v>
          </cell>
          <cell r="E2002">
            <v>222.93</v>
          </cell>
          <cell r="F2002" t="str">
            <v>Each</v>
          </cell>
          <cell r="G2002">
            <v>74.7</v>
          </cell>
          <cell r="H2002">
            <v>222.93</v>
          </cell>
          <cell r="I2002" t="str">
            <v xml:space="preserve">15.3.1, </v>
          </cell>
          <cell r="J2002">
            <v>0</v>
          </cell>
        </row>
        <row r="2003">
          <cell r="A2003" t="str">
            <v>15-110-a</v>
          </cell>
          <cell r="B2003" t="str">
            <v>Supply &amp; erection of double pole platform for transformers</v>
          </cell>
          <cell r="C2003" t="str">
            <v>Each</v>
          </cell>
          <cell r="D2003">
            <v>1307.25</v>
          </cell>
          <cell r="E2003">
            <v>16806.009999999998</v>
          </cell>
          <cell r="F2003" t="str">
            <v>Each</v>
          </cell>
          <cell r="G2003">
            <v>1307.25</v>
          </cell>
          <cell r="H2003">
            <v>16806.009999999998</v>
          </cell>
          <cell r="I2003">
            <v>0</v>
          </cell>
          <cell r="J2003">
            <v>0</v>
          </cell>
        </row>
        <row r="2004">
          <cell r="A2004" t="str">
            <v>15-110-b</v>
          </cell>
          <cell r="B2004" t="str">
            <v>Supply &amp; erection of Single pole platform for transformers</v>
          </cell>
          <cell r="C2004" t="str">
            <v>Each</v>
          </cell>
          <cell r="D2004">
            <v>1307.25</v>
          </cell>
          <cell r="E2004">
            <v>14524.13</v>
          </cell>
          <cell r="F2004" t="str">
            <v>Each</v>
          </cell>
          <cell r="G2004">
            <v>1307.25</v>
          </cell>
          <cell r="H2004">
            <v>14524.13</v>
          </cell>
          <cell r="I2004">
            <v>0</v>
          </cell>
          <cell r="J2004">
            <v>0</v>
          </cell>
        </row>
        <row r="2005">
          <cell r="A2005" t="str">
            <v>15-111</v>
          </cell>
          <cell r="B2005" t="str">
            <v>Supply &amp; erection of drop out cutouts</v>
          </cell>
          <cell r="C2005" t="str">
            <v>Each</v>
          </cell>
          <cell r="D2005">
            <v>373.5</v>
          </cell>
          <cell r="E2005">
            <v>10701</v>
          </cell>
          <cell r="F2005" t="str">
            <v>Each</v>
          </cell>
          <cell r="G2005">
            <v>373.5</v>
          </cell>
          <cell r="H2005">
            <v>10701</v>
          </cell>
          <cell r="I2005">
            <v>0</v>
          </cell>
          <cell r="J2005">
            <v>0</v>
          </cell>
        </row>
        <row r="2006">
          <cell r="A2006" t="str">
            <v>15-112-a</v>
          </cell>
          <cell r="B2006" t="str">
            <v>Supply &amp; erection of dead end clamp</v>
          </cell>
          <cell r="C2006" t="str">
            <v>Each</v>
          </cell>
          <cell r="D2006">
            <v>186.75</v>
          </cell>
          <cell r="E2006">
            <v>976.5</v>
          </cell>
          <cell r="F2006" t="str">
            <v>Each</v>
          </cell>
          <cell r="G2006">
            <v>186.75</v>
          </cell>
          <cell r="H2006">
            <v>976.5</v>
          </cell>
          <cell r="I2006">
            <v>0</v>
          </cell>
          <cell r="J2006">
            <v>0</v>
          </cell>
        </row>
        <row r="2007">
          <cell r="A2007" t="str">
            <v>15-112-b</v>
          </cell>
          <cell r="B2007" t="str">
            <v>Supply &amp; erection of dead end clamp</v>
          </cell>
          <cell r="C2007" t="str">
            <v>Each</v>
          </cell>
          <cell r="D2007">
            <v>186.75</v>
          </cell>
          <cell r="E2007">
            <v>551.25</v>
          </cell>
          <cell r="F2007" t="str">
            <v>Each</v>
          </cell>
          <cell r="G2007">
            <v>186.75</v>
          </cell>
          <cell r="H2007">
            <v>551.25</v>
          </cell>
          <cell r="I2007">
            <v>0</v>
          </cell>
          <cell r="J2007">
            <v>0</v>
          </cell>
        </row>
        <row r="2008">
          <cell r="A2008" t="str">
            <v>15-112-c</v>
          </cell>
          <cell r="B2008" t="str">
            <v>Supply &amp; erection of dead end clamp</v>
          </cell>
          <cell r="C2008" t="str">
            <v>Each</v>
          </cell>
          <cell r="D2008">
            <v>186.75</v>
          </cell>
          <cell r="E2008">
            <v>551.25</v>
          </cell>
          <cell r="F2008" t="str">
            <v>Each</v>
          </cell>
          <cell r="G2008">
            <v>186.75</v>
          </cell>
          <cell r="H2008">
            <v>551.25</v>
          </cell>
          <cell r="I2008">
            <v>0</v>
          </cell>
          <cell r="J2008">
            <v>0</v>
          </cell>
        </row>
        <row r="2009">
          <cell r="A2009" t="str">
            <v>15-113-a</v>
          </cell>
          <cell r="B2009" t="str">
            <v>Supply &amp; erection of PG Connector</v>
          </cell>
          <cell r="C2009" t="str">
            <v>Each</v>
          </cell>
          <cell r="D2009">
            <v>93.38</v>
          </cell>
          <cell r="E2009">
            <v>518.63</v>
          </cell>
          <cell r="F2009" t="str">
            <v>Each</v>
          </cell>
          <cell r="G2009">
            <v>93.38</v>
          </cell>
          <cell r="H2009">
            <v>518.63</v>
          </cell>
          <cell r="I2009">
            <v>0</v>
          </cell>
          <cell r="J2009">
            <v>0</v>
          </cell>
        </row>
        <row r="2010">
          <cell r="A2010" t="str">
            <v>15-113-b</v>
          </cell>
          <cell r="B2010" t="str">
            <v>Supply &amp; erection of PG Connector</v>
          </cell>
          <cell r="C2010" t="str">
            <v>Each</v>
          </cell>
          <cell r="D2010">
            <v>93.38</v>
          </cell>
          <cell r="E2010">
            <v>287.77</v>
          </cell>
          <cell r="F2010" t="str">
            <v>Each</v>
          </cell>
          <cell r="G2010">
            <v>93.38</v>
          </cell>
          <cell r="H2010">
            <v>287.77</v>
          </cell>
          <cell r="I2010">
            <v>0</v>
          </cell>
          <cell r="J2010">
            <v>0</v>
          </cell>
        </row>
        <row r="2011">
          <cell r="A2011" t="str">
            <v>15-113-c</v>
          </cell>
          <cell r="B2011" t="str">
            <v>Supply &amp; erection of PG Connector</v>
          </cell>
          <cell r="C2011" t="str">
            <v>Each</v>
          </cell>
          <cell r="D2011">
            <v>93.38</v>
          </cell>
          <cell r="E2011">
            <v>269.55</v>
          </cell>
          <cell r="F2011" t="str">
            <v>Each</v>
          </cell>
          <cell r="G2011">
            <v>93.38</v>
          </cell>
          <cell r="H2011">
            <v>269.55</v>
          </cell>
          <cell r="I2011">
            <v>0</v>
          </cell>
          <cell r="J2011">
            <v>0</v>
          </cell>
        </row>
        <row r="2012">
          <cell r="A2012" t="str">
            <v>15-114-a</v>
          </cell>
          <cell r="B2012" t="str">
            <v>Supply &amp; erection of Loop dead end clamp</v>
          </cell>
          <cell r="C2012" t="str">
            <v>Each</v>
          </cell>
          <cell r="D2012">
            <v>44.82</v>
          </cell>
          <cell r="E2012">
            <v>208.85</v>
          </cell>
          <cell r="F2012" t="str">
            <v>Each</v>
          </cell>
          <cell r="G2012">
            <v>44.82</v>
          </cell>
          <cell r="H2012">
            <v>208.85</v>
          </cell>
          <cell r="I2012">
            <v>0</v>
          </cell>
          <cell r="J2012">
            <v>0</v>
          </cell>
        </row>
        <row r="2013">
          <cell r="A2013" t="str">
            <v>15-114-b</v>
          </cell>
          <cell r="B2013" t="str">
            <v>Supply &amp; erection of Loop dead end clamp</v>
          </cell>
          <cell r="C2013" t="str">
            <v>Each</v>
          </cell>
          <cell r="D2013">
            <v>44.82</v>
          </cell>
          <cell r="E2013">
            <v>196.7</v>
          </cell>
          <cell r="F2013" t="str">
            <v>Each</v>
          </cell>
          <cell r="G2013">
            <v>44.82</v>
          </cell>
          <cell r="H2013">
            <v>196.7</v>
          </cell>
          <cell r="I2013">
            <v>0</v>
          </cell>
          <cell r="J2013">
            <v>0</v>
          </cell>
        </row>
        <row r="2014">
          <cell r="A2014" t="str">
            <v>15-115-a</v>
          </cell>
          <cell r="B2014" t="str">
            <v>Supply &amp; erection of double arm GI round conical pole, hot dipped galvanized (80 microns) 12 meters long overall thickness 4 mm, base dia 180 mm and top dia 62 with plate arrangement 450mm x 450mm x 25mm, complete in all respects.</v>
          </cell>
          <cell r="C2014" t="str">
            <v>Each</v>
          </cell>
          <cell r="D2014">
            <v>3921.75</v>
          </cell>
          <cell r="E2014">
            <v>69235.509999999995</v>
          </cell>
          <cell r="F2014" t="str">
            <v>Each</v>
          </cell>
          <cell r="G2014">
            <v>3921.75</v>
          </cell>
          <cell r="H2014">
            <v>69235.509999999995</v>
          </cell>
          <cell r="I2014">
            <v>0</v>
          </cell>
          <cell r="J2014">
            <v>0</v>
          </cell>
        </row>
        <row r="2015">
          <cell r="A2015" t="str">
            <v>15-115-b</v>
          </cell>
          <cell r="B2015" t="str">
            <v>Supply &amp; erection of Single arm GI round conical pole, hot dipped galvanized (80 microns) 12 meters long overall thickness 4 mm, base dia 180 mm and top dia 62 with plate arrangement 450mm x 450mm x 25mm, complete in all respects.</v>
          </cell>
          <cell r="C2015" t="str">
            <v>Each</v>
          </cell>
          <cell r="D2015">
            <v>3921.75</v>
          </cell>
          <cell r="E2015">
            <v>68020.509999999995</v>
          </cell>
          <cell r="F2015" t="str">
            <v>Each</v>
          </cell>
          <cell r="G2015">
            <v>3921.75</v>
          </cell>
          <cell r="H2015">
            <v>68020.509999999995</v>
          </cell>
          <cell r="I2015">
            <v>0</v>
          </cell>
          <cell r="J2015">
            <v>0</v>
          </cell>
        </row>
        <row r="2016">
          <cell r="A2016" t="str">
            <v>15-115-c</v>
          </cell>
          <cell r="B2016" t="str">
            <v>Supply &amp; erection of Double arm GI round conical pole, hot dipped galvanized (80 microns) 10 meters long overall thickness 4 mm, base dia 180 mm and top dia 62 with plate arrangement 450mm x 450mm x 25mm, complete in all respects.</v>
          </cell>
          <cell r="C2016" t="str">
            <v>Each</v>
          </cell>
          <cell r="D2016">
            <v>3921.75</v>
          </cell>
          <cell r="E2016">
            <v>66805.509999999995</v>
          </cell>
          <cell r="F2016" t="str">
            <v>Each</v>
          </cell>
          <cell r="G2016">
            <v>3921.75</v>
          </cell>
          <cell r="H2016">
            <v>66805.509999999995</v>
          </cell>
          <cell r="I2016">
            <v>0</v>
          </cell>
          <cell r="J2016">
            <v>0</v>
          </cell>
        </row>
        <row r="2017">
          <cell r="A2017" t="str">
            <v>15-115-e</v>
          </cell>
          <cell r="B2017" t="str">
            <v>Supply &amp; erection of Double arm GI round conical pole, hot dipped galvanized (80 microns) 12 meters long overall thickness 5 mm, base dia 200 mm and top dia 100 with plate arrangement 450mm x 450mm x 25mm, complete in all respects.</v>
          </cell>
          <cell r="C2017" t="str">
            <v>Each</v>
          </cell>
          <cell r="D2017">
            <v>3921.75</v>
          </cell>
          <cell r="E2017">
            <v>81385.509999999995</v>
          </cell>
          <cell r="F2017" t="str">
            <v>Each</v>
          </cell>
          <cell r="G2017">
            <v>3921.75</v>
          </cell>
          <cell r="H2017">
            <v>81385.509999999995</v>
          </cell>
          <cell r="I2017">
            <v>0</v>
          </cell>
          <cell r="J2017">
            <v>0</v>
          </cell>
        </row>
        <row r="2018">
          <cell r="A2018" t="str">
            <v>15-115-f</v>
          </cell>
          <cell r="B2018" t="str">
            <v>Supply &amp; erection of Single arm GI round conical pole, hot dipped galvanized (microns) 10 meters long overall thickness 5 mm, base dia 200 mm and top dia 100 with plate arrangement 450mm x 450mm x 25mm, complete in all respects.</v>
          </cell>
          <cell r="C2018" t="str">
            <v>Each</v>
          </cell>
          <cell r="D2018">
            <v>3921.75</v>
          </cell>
          <cell r="E2018">
            <v>64375.51</v>
          </cell>
          <cell r="F2018" t="str">
            <v>Each</v>
          </cell>
          <cell r="G2018">
            <v>3921.75</v>
          </cell>
          <cell r="H2018">
            <v>64375.51</v>
          </cell>
          <cell r="I2018">
            <v>0</v>
          </cell>
          <cell r="J2018">
            <v>0</v>
          </cell>
        </row>
        <row r="2019">
          <cell r="A2019" t="str">
            <v>15-116</v>
          </cell>
          <cell r="B2019" t="str">
            <v>Supply &amp; erection of Timer TB 438</v>
          </cell>
          <cell r="C2019" t="str">
            <v>Each</v>
          </cell>
          <cell r="D2019">
            <v>186.75</v>
          </cell>
          <cell r="E2019">
            <v>13551.75</v>
          </cell>
          <cell r="F2019" t="str">
            <v>Each</v>
          </cell>
          <cell r="G2019">
            <v>186.75</v>
          </cell>
          <cell r="H2019">
            <v>13551.75</v>
          </cell>
          <cell r="I2019">
            <v>0</v>
          </cell>
          <cell r="J2019">
            <v>0</v>
          </cell>
        </row>
        <row r="2020">
          <cell r="A2020" t="str">
            <v>15-117</v>
          </cell>
          <cell r="B2020" t="str">
            <v>Supply &amp; erection of Magnetic contactor</v>
          </cell>
          <cell r="C2020" t="str">
            <v>Each</v>
          </cell>
          <cell r="D2020">
            <v>186.75</v>
          </cell>
          <cell r="E2020">
            <v>5396.67</v>
          </cell>
          <cell r="F2020" t="str">
            <v>Each</v>
          </cell>
          <cell r="G2020">
            <v>186.75</v>
          </cell>
          <cell r="H2020">
            <v>5396.67</v>
          </cell>
          <cell r="I2020">
            <v>0</v>
          </cell>
          <cell r="J2020">
            <v>0</v>
          </cell>
        </row>
        <row r="2021">
          <cell r="A2021" t="str">
            <v>15-118</v>
          </cell>
          <cell r="B2021" t="str">
            <v>Providing and laying pipe at a depth of 2-1/2'</v>
          </cell>
          <cell r="C2021" t="str">
            <v>Rft</v>
          </cell>
          <cell r="D2021">
            <v>373.5</v>
          </cell>
          <cell r="E2021">
            <v>1103.71</v>
          </cell>
          <cell r="F2021" t="str">
            <v>m</v>
          </cell>
          <cell r="G2021">
            <v>1225.3900000000001</v>
          </cell>
          <cell r="H2021">
            <v>3621.11</v>
          </cell>
          <cell r="I2021">
            <v>0</v>
          </cell>
          <cell r="J2021">
            <v>0</v>
          </cell>
        </row>
        <row r="2022">
          <cell r="A2022" t="str">
            <v>15-119</v>
          </cell>
          <cell r="B2022" t="str">
            <v>Supply &amp; erection of 2" PVC pipe flexible (weather proof)</v>
          </cell>
          <cell r="C2022" t="str">
            <v>m</v>
          </cell>
          <cell r="D2022">
            <v>44.82</v>
          </cell>
          <cell r="E2022">
            <v>501.66</v>
          </cell>
          <cell r="F2022" t="str">
            <v>Meter</v>
          </cell>
          <cell r="G2022">
            <v>44.82</v>
          </cell>
          <cell r="H2022">
            <v>501.66</v>
          </cell>
          <cell r="I2022">
            <v>0</v>
          </cell>
          <cell r="J2022">
            <v>0</v>
          </cell>
        </row>
        <row r="2023">
          <cell r="A2023" t="str">
            <v>15-11-a-01</v>
          </cell>
          <cell r="B2023" t="str">
            <v>Supply and Erection of iron/aluminium clad, 500V main switch Double pole : 15/20 Amp.</v>
          </cell>
          <cell r="C2023" t="str">
            <v>Each</v>
          </cell>
          <cell r="D2023">
            <v>149.4</v>
          </cell>
          <cell r="E2023">
            <v>679.95</v>
          </cell>
          <cell r="F2023" t="str">
            <v>Each</v>
          </cell>
          <cell r="G2023">
            <v>149.4</v>
          </cell>
          <cell r="H2023">
            <v>679.95</v>
          </cell>
          <cell r="I2023" t="str">
            <v xml:space="preserve">15.4.1, </v>
          </cell>
          <cell r="J2023">
            <v>0</v>
          </cell>
        </row>
        <row r="2024">
          <cell r="A2024" t="str">
            <v>15-11-a-02</v>
          </cell>
          <cell r="B2024" t="str">
            <v>Supply and Erection of iron/aluminium clad, 500V main switch Double pole : 30/35 Amp</v>
          </cell>
          <cell r="C2024" t="str">
            <v>Each</v>
          </cell>
          <cell r="D2024">
            <v>149.4</v>
          </cell>
          <cell r="E2024">
            <v>959.4</v>
          </cell>
          <cell r="F2024" t="str">
            <v>Each</v>
          </cell>
          <cell r="G2024">
            <v>149.4</v>
          </cell>
          <cell r="H2024">
            <v>959.4</v>
          </cell>
          <cell r="I2024" t="str">
            <v xml:space="preserve">15.4.1, </v>
          </cell>
          <cell r="J2024">
            <v>0</v>
          </cell>
        </row>
        <row r="2025">
          <cell r="A2025" t="str">
            <v>15-11-a-03</v>
          </cell>
          <cell r="B2025" t="str">
            <v>Supply and Erection iron/aluminium clad 500 volts main switch Double Pole : 60/65 Amp</v>
          </cell>
          <cell r="C2025" t="str">
            <v>Each</v>
          </cell>
          <cell r="D2025">
            <v>224.1</v>
          </cell>
          <cell r="E2025">
            <v>1520.1</v>
          </cell>
          <cell r="F2025" t="str">
            <v>Each</v>
          </cell>
          <cell r="G2025">
            <v>224.1</v>
          </cell>
          <cell r="H2025">
            <v>1520.1</v>
          </cell>
          <cell r="I2025" t="str">
            <v xml:space="preserve">15.4.1, </v>
          </cell>
          <cell r="J2025">
            <v>0</v>
          </cell>
        </row>
        <row r="2026">
          <cell r="A2026" t="str">
            <v>15-11-a-04</v>
          </cell>
          <cell r="B2026" t="str">
            <v>Supply and Erection iron/aluminium clad 500 volts main switch Double Pole : 100 Amp</v>
          </cell>
          <cell r="C2026" t="str">
            <v>Each</v>
          </cell>
          <cell r="D2026">
            <v>224.1</v>
          </cell>
          <cell r="E2026">
            <v>4031.1</v>
          </cell>
          <cell r="F2026" t="str">
            <v>Each</v>
          </cell>
          <cell r="G2026">
            <v>224.1</v>
          </cell>
          <cell r="H2026">
            <v>4031.1</v>
          </cell>
          <cell r="I2026" t="str">
            <v xml:space="preserve">15.4.1, </v>
          </cell>
          <cell r="J2026">
            <v>0</v>
          </cell>
        </row>
        <row r="2027">
          <cell r="A2027" t="str">
            <v>15-11-b-01</v>
          </cell>
          <cell r="B2027" t="str">
            <v>Supply and Erection of iron/aluminium clad, 500V main switch Triple pole with neutral link : 15/20 Amp.</v>
          </cell>
          <cell r="C2027" t="str">
            <v>Each</v>
          </cell>
          <cell r="D2027">
            <v>298.8</v>
          </cell>
          <cell r="E2027">
            <v>1108.8</v>
          </cell>
          <cell r="F2027" t="str">
            <v>Each</v>
          </cell>
          <cell r="G2027">
            <v>298.8</v>
          </cell>
          <cell r="H2027">
            <v>1108.8</v>
          </cell>
          <cell r="I2027" t="str">
            <v xml:space="preserve">15.4.1, </v>
          </cell>
          <cell r="J2027">
            <v>0</v>
          </cell>
        </row>
        <row r="2028">
          <cell r="A2028" t="str">
            <v>15-11-b-02</v>
          </cell>
          <cell r="B2028" t="str">
            <v>Supply and Erection of iron/aluminium clad, 500V main switch Triple pole with neutral link : 30/35 Amp.</v>
          </cell>
          <cell r="C2028" t="str">
            <v>Each</v>
          </cell>
          <cell r="D2028">
            <v>298.8</v>
          </cell>
          <cell r="E2028">
            <v>1230.3</v>
          </cell>
          <cell r="F2028" t="str">
            <v>Each</v>
          </cell>
          <cell r="G2028">
            <v>298.8</v>
          </cell>
          <cell r="H2028">
            <v>1230.3</v>
          </cell>
          <cell r="I2028" t="str">
            <v xml:space="preserve">15.4.1, </v>
          </cell>
          <cell r="J2028">
            <v>0</v>
          </cell>
        </row>
        <row r="2029">
          <cell r="A2029" t="str">
            <v>15-11-b-03</v>
          </cell>
          <cell r="B2029" t="str">
            <v>Supply and Erection of iron/aluminium clad, 500V main switch Triple pole with neutral link : 60/65 Amp.</v>
          </cell>
          <cell r="C2029" t="str">
            <v>Each</v>
          </cell>
          <cell r="D2029">
            <v>373.5</v>
          </cell>
          <cell r="E2029">
            <v>2722.5</v>
          </cell>
          <cell r="F2029" t="str">
            <v>Each</v>
          </cell>
          <cell r="G2029">
            <v>373.5</v>
          </cell>
          <cell r="H2029">
            <v>2722.5</v>
          </cell>
          <cell r="I2029" t="str">
            <v xml:space="preserve">15.4.1, </v>
          </cell>
          <cell r="J2029">
            <v>0</v>
          </cell>
        </row>
        <row r="2030">
          <cell r="A2030" t="str">
            <v>15-11-b-04</v>
          </cell>
          <cell r="B2030" t="str">
            <v>Supply and Erection of iron/aluminium clad, 500V main switch Triple pole with neutral link : 100 Amp.</v>
          </cell>
          <cell r="C2030" t="str">
            <v>Each</v>
          </cell>
          <cell r="D2030">
            <v>373.5</v>
          </cell>
          <cell r="E2030">
            <v>4990.5</v>
          </cell>
          <cell r="F2030" t="str">
            <v>Each</v>
          </cell>
          <cell r="G2030">
            <v>373.5</v>
          </cell>
          <cell r="H2030">
            <v>4990.5</v>
          </cell>
          <cell r="I2030" t="str">
            <v xml:space="preserve">15.4.1, </v>
          </cell>
          <cell r="J2030">
            <v>0</v>
          </cell>
        </row>
        <row r="2031">
          <cell r="A2031" t="str">
            <v>15-11-b-05</v>
          </cell>
          <cell r="B2031" t="str">
            <v>Supply &amp; Erection of 200 Amp Main switch</v>
          </cell>
          <cell r="C2031" t="str">
            <v>Each</v>
          </cell>
          <cell r="D2031">
            <v>373.5</v>
          </cell>
          <cell r="E2031">
            <v>10093.5</v>
          </cell>
          <cell r="F2031" t="str">
            <v>Each</v>
          </cell>
          <cell r="G2031">
            <v>373.5</v>
          </cell>
          <cell r="H2031">
            <v>10093.5</v>
          </cell>
          <cell r="I2031" t="str">
            <v>15.4.5</v>
          </cell>
          <cell r="J2031">
            <v>0</v>
          </cell>
        </row>
        <row r="2032">
          <cell r="A2032" t="str">
            <v>15-11-b-06</v>
          </cell>
          <cell r="B2032" t="str">
            <v>Supply &amp; Erection of Change over switch 100 Amp</v>
          </cell>
          <cell r="C2032" t="str">
            <v>Each</v>
          </cell>
          <cell r="D2032">
            <v>298.8</v>
          </cell>
          <cell r="E2032">
            <v>12448.8</v>
          </cell>
          <cell r="F2032" t="str">
            <v>Each</v>
          </cell>
          <cell r="G2032">
            <v>298.8</v>
          </cell>
          <cell r="H2032">
            <v>12448.8</v>
          </cell>
          <cell r="I2032" t="str">
            <v>15.4.5</v>
          </cell>
          <cell r="J2032">
            <v>0</v>
          </cell>
        </row>
        <row r="2033">
          <cell r="A2033" t="str">
            <v>15-11-b-07</v>
          </cell>
          <cell r="B2033" t="str">
            <v>Supply &amp; Erection of Change over switch 200 Amp</v>
          </cell>
          <cell r="C2033" t="str">
            <v>Each</v>
          </cell>
          <cell r="D2033">
            <v>298.8</v>
          </cell>
          <cell r="E2033">
            <v>24598.799999999999</v>
          </cell>
          <cell r="F2033" t="str">
            <v>Each</v>
          </cell>
          <cell r="G2033">
            <v>298.8</v>
          </cell>
          <cell r="H2033">
            <v>24598.799999999999</v>
          </cell>
          <cell r="I2033" t="str">
            <v>15.4.5</v>
          </cell>
          <cell r="J2033">
            <v>0</v>
          </cell>
        </row>
        <row r="2034">
          <cell r="A2034" t="str">
            <v>15-11-b-08</v>
          </cell>
          <cell r="B2034" t="str">
            <v>Supply &amp; Erection of Change over switch 600 Amp</v>
          </cell>
          <cell r="C2034" t="str">
            <v>Each</v>
          </cell>
          <cell r="D2034">
            <v>298.8</v>
          </cell>
          <cell r="E2034">
            <v>36748.800000000003</v>
          </cell>
          <cell r="F2034" t="str">
            <v>Each</v>
          </cell>
          <cell r="G2034">
            <v>298.8</v>
          </cell>
          <cell r="H2034">
            <v>36748.800000000003</v>
          </cell>
          <cell r="I2034" t="str">
            <v>15.4.5</v>
          </cell>
          <cell r="J2034">
            <v>0</v>
          </cell>
        </row>
        <row r="2035">
          <cell r="A2035" t="str">
            <v>15-11-b-09</v>
          </cell>
          <cell r="B2035" t="str">
            <v>Supply &amp; Erection of Change over switch 500 Amp</v>
          </cell>
          <cell r="C2035" t="str">
            <v>Each</v>
          </cell>
          <cell r="D2035">
            <v>298.8</v>
          </cell>
          <cell r="E2035">
            <v>34318.800000000003</v>
          </cell>
          <cell r="F2035" t="str">
            <v>Each</v>
          </cell>
          <cell r="G2035">
            <v>298.8</v>
          </cell>
          <cell r="H2035">
            <v>34318.800000000003</v>
          </cell>
          <cell r="I2035" t="str">
            <v>15.4.5</v>
          </cell>
          <cell r="J2035">
            <v>0</v>
          </cell>
        </row>
        <row r="2036">
          <cell r="A2036" t="str">
            <v>15-11-b-10</v>
          </cell>
          <cell r="B2036" t="str">
            <v>Supply &amp; Erection of 600 Amp main switch</v>
          </cell>
          <cell r="C2036" t="str">
            <v>Each</v>
          </cell>
          <cell r="D2036">
            <v>298.8</v>
          </cell>
          <cell r="E2036">
            <v>30673.8</v>
          </cell>
          <cell r="F2036" t="str">
            <v>Each</v>
          </cell>
          <cell r="G2036">
            <v>298.8</v>
          </cell>
          <cell r="H2036">
            <v>30673.8</v>
          </cell>
          <cell r="I2036" t="str">
            <v>15.4.5</v>
          </cell>
          <cell r="J2036">
            <v>0</v>
          </cell>
        </row>
        <row r="2037">
          <cell r="A2037" t="str">
            <v>15-11-b-11</v>
          </cell>
          <cell r="B2037" t="str">
            <v>Supply &amp; Erection of 400 Amp main switch</v>
          </cell>
          <cell r="C2037" t="str">
            <v>Each</v>
          </cell>
          <cell r="D2037">
            <v>298.8</v>
          </cell>
          <cell r="E2037">
            <v>24598.799999999999</v>
          </cell>
          <cell r="F2037" t="str">
            <v>Each</v>
          </cell>
          <cell r="G2037">
            <v>298.8</v>
          </cell>
          <cell r="H2037">
            <v>24598.799999999999</v>
          </cell>
          <cell r="I2037" t="str">
            <v>15.4.5</v>
          </cell>
          <cell r="J2037">
            <v>0</v>
          </cell>
        </row>
        <row r="2038">
          <cell r="A2038" t="str">
            <v>15-11-b-12</v>
          </cell>
          <cell r="B2038" t="str">
            <v>Supply &amp; Erection of 300 Amp main switch</v>
          </cell>
          <cell r="C2038" t="str">
            <v>Each</v>
          </cell>
          <cell r="D2038">
            <v>298.8</v>
          </cell>
          <cell r="E2038">
            <v>18523.8</v>
          </cell>
          <cell r="F2038" t="str">
            <v>Each</v>
          </cell>
          <cell r="G2038">
            <v>298.8</v>
          </cell>
          <cell r="H2038">
            <v>18523.8</v>
          </cell>
          <cell r="I2038" t="str">
            <v>15.4.5</v>
          </cell>
          <cell r="J2038">
            <v>0</v>
          </cell>
        </row>
        <row r="2039">
          <cell r="A2039" t="str">
            <v>15-120</v>
          </cell>
          <cell r="B2039" t="str">
            <v>Supply &amp; erection of weather proof flexible PVC pipe 1.5" dia</v>
          </cell>
          <cell r="C2039" t="str">
            <v>Each</v>
          </cell>
          <cell r="D2039">
            <v>29.88</v>
          </cell>
          <cell r="E2039">
            <v>297.18</v>
          </cell>
          <cell r="F2039" t="str">
            <v>Each</v>
          </cell>
          <cell r="G2039">
            <v>29.88</v>
          </cell>
          <cell r="H2039">
            <v>297.18</v>
          </cell>
          <cell r="I2039">
            <v>0</v>
          </cell>
          <cell r="J2039">
            <v>0</v>
          </cell>
        </row>
        <row r="2040">
          <cell r="A2040" t="str">
            <v>15-121</v>
          </cell>
          <cell r="B2040" t="str">
            <v>Supply &amp; erection of DIN rail</v>
          </cell>
          <cell r="C2040" t="str">
            <v>Rft</v>
          </cell>
          <cell r="D2040">
            <v>14.94</v>
          </cell>
          <cell r="E2040">
            <v>266.45</v>
          </cell>
          <cell r="F2040" t="str">
            <v>m</v>
          </cell>
          <cell r="G2040">
            <v>49.02</v>
          </cell>
          <cell r="H2040">
            <v>874.16</v>
          </cell>
          <cell r="I2040">
            <v>0</v>
          </cell>
          <cell r="J2040">
            <v>0</v>
          </cell>
        </row>
        <row r="2041">
          <cell r="A2041" t="str">
            <v>15-122-a</v>
          </cell>
          <cell r="B204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1" t="str">
            <v>RMtr</v>
          </cell>
          <cell r="D2041">
            <v>44.82</v>
          </cell>
          <cell r="E2041">
            <v>857.01</v>
          </cell>
          <cell r="F2041" t="str">
            <v>RMtr</v>
          </cell>
          <cell r="G2041">
            <v>44.82</v>
          </cell>
          <cell r="H2041">
            <v>857.01</v>
          </cell>
          <cell r="I2041" t="str">
            <v>15.18.8</v>
          </cell>
          <cell r="J2041">
            <v>0</v>
          </cell>
        </row>
        <row r="2042">
          <cell r="A2042" t="str">
            <v>15-122-b</v>
          </cell>
          <cell r="B2042"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2" t="str">
            <v>RMtr</v>
          </cell>
          <cell r="D2042">
            <v>89.64</v>
          </cell>
          <cell r="E2042">
            <v>1438.52</v>
          </cell>
          <cell r="F2042" t="str">
            <v>RMtr</v>
          </cell>
          <cell r="G2042">
            <v>89.64</v>
          </cell>
          <cell r="H2042">
            <v>1438.52</v>
          </cell>
          <cell r="I2042" t="str">
            <v>15.18.8</v>
          </cell>
          <cell r="J2042">
            <v>0</v>
          </cell>
        </row>
        <row r="2043">
          <cell r="A2043" t="str">
            <v>15-122-c</v>
          </cell>
          <cell r="B2043"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3" t="str">
            <v>RMtr</v>
          </cell>
          <cell r="D2043">
            <v>119.52</v>
          </cell>
          <cell r="E2043">
            <v>1874.26</v>
          </cell>
          <cell r="F2043" t="str">
            <v>RMtr</v>
          </cell>
          <cell r="G2043">
            <v>119.52</v>
          </cell>
          <cell r="H2043">
            <v>1874.26</v>
          </cell>
          <cell r="I2043" t="str">
            <v>15.18.8</v>
          </cell>
          <cell r="J2043">
            <v>0</v>
          </cell>
        </row>
        <row r="2044">
          <cell r="A2044" t="str">
            <v>15-122-d</v>
          </cell>
          <cell r="B2044"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4" t="str">
            <v>RMtr</v>
          </cell>
          <cell r="D2044">
            <v>134.46</v>
          </cell>
          <cell r="E2044">
            <v>2848.86</v>
          </cell>
          <cell r="F2044" t="str">
            <v>RMtr</v>
          </cell>
          <cell r="G2044">
            <v>134.46</v>
          </cell>
          <cell r="H2044">
            <v>2848.85</v>
          </cell>
          <cell r="I2044" t="str">
            <v>15.18.1</v>
          </cell>
          <cell r="J2044">
            <v>0</v>
          </cell>
        </row>
        <row r="2045">
          <cell r="A2045" t="str">
            <v>15-122-e</v>
          </cell>
          <cell r="B2045"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5" t="str">
            <v>RMtr</v>
          </cell>
          <cell r="D2045">
            <v>179.28</v>
          </cell>
          <cell r="E2045">
            <v>2640.48</v>
          </cell>
          <cell r="F2045" t="str">
            <v>RMtr</v>
          </cell>
          <cell r="G2045">
            <v>179.28</v>
          </cell>
          <cell r="H2045">
            <v>2640.48</v>
          </cell>
          <cell r="I2045" t="str">
            <v>15.18.1</v>
          </cell>
          <cell r="J2045">
            <v>0</v>
          </cell>
        </row>
        <row r="2046">
          <cell r="A2046" t="str">
            <v>15-122-f</v>
          </cell>
          <cell r="B2046"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6" t="str">
            <v>RMtr</v>
          </cell>
          <cell r="D2046">
            <v>194.22</v>
          </cell>
          <cell r="E2046">
            <v>5249.19</v>
          </cell>
          <cell r="F2046" t="str">
            <v>RMtr</v>
          </cell>
          <cell r="G2046">
            <v>194.22</v>
          </cell>
          <cell r="H2046">
            <v>5249.19</v>
          </cell>
          <cell r="I2046" t="str">
            <v>15.18.1</v>
          </cell>
          <cell r="J2046">
            <v>0</v>
          </cell>
        </row>
        <row r="2047">
          <cell r="A2047" t="str">
            <v>15-122-g</v>
          </cell>
          <cell r="B204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7" t="str">
            <v>RMtr</v>
          </cell>
          <cell r="D2047">
            <v>747</v>
          </cell>
          <cell r="E2047">
            <v>7977.31</v>
          </cell>
          <cell r="F2047" t="str">
            <v>RMtr</v>
          </cell>
          <cell r="G2047">
            <v>747</v>
          </cell>
          <cell r="H2047">
            <v>7977.31</v>
          </cell>
          <cell r="I2047" t="str">
            <v>15.18.1</v>
          </cell>
          <cell r="J2047">
            <v>0</v>
          </cell>
        </row>
        <row r="2048">
          <cell r="A2048" t="str">
            <v>15-122-h</v>
          </cell>
          <cell r="B204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8" t="str">
            <v>RMtr</v>
          </cell>
          <cell r="D2048">
            <v>1120.5</v>
          </cell>
          <cell r="E2048">
            <v>13703.87</v>
          </cell>
          <cell r="F2048" t="str">
            <v>RMtr</v>
          </cell>
          <cell r="G2048">
            <v>1120.5</v>
          </cell>
          <cell r="H2048">
            <v>13703.87</v>
          </cell>
          <cell r="I2048" t="str">
            <v>15.18.1</v>
          </cell>
          <cell r="J2048">
            <v>0</v>
          </cell>
        </row>
        <row r="2049">
          <cell r="A2049" t="str">
            <v>15-122-i</v>
          </cell>
          <cell r="B204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49" t="str">
            <v>RMtr</v>
          </cell>
          <cell r="D2049">
            <v>1494</v>
          </cell>
          <cell r="E2049">
            <v>17027.71</v>
          </cell>
          <cell r="F2049" t="str">
            <v>RMtr</v>
          </cell>
          <cell r="G2049">
            <v>1494</v>
          </cell>
          <cell r="H2049">
            <v>17027.71</v>
          </cell>
          <cell r="I2049" t="str">
            <v>15.18.1</v>
          </cell>
          <cell r="J2049">
            <v>0</v>
          </cell>
        </row>
        <row r="2050">
          <cell r="A2050" t="str">
            <v>15-122-j</v>
          </cell>
          <cell r="B205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0" t="str">
            <v>RMtr</v>
          </cell>
          <cell r="D2050">
            <v>1494</v>
          </cell>
          <cell r="E2050">
            <v>20903.77</v>
          </cell>
          <cell r="F2050" t="str">
            <v>RMtr</v>
          </cell>
          <cell r="G2050">
            <v>1494</v>
          </cell>
          <cell r="H2050">
            <v>20903.77</v>
          </cell>
          <cell r="I2050" t="str">
            <v>15.18.1</v>
          </cell>
          <cell r="J2050">
            <v>0</v>
          </cell>
        </row>
        <row r="2051">
          <cell r="A2051" t="str">
            <v>15-122-k</v>
          </cell>
          <cell r="B2051"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1" t="str">
            <v>RMtr</v>
          </cell>
          <cell r="D2051">
            <v>1867.5</v>
          </cell>
          <cell r="E2051">
            <v>34131.56</v>
          </cell>
          <cell r="F2051" t="str">
            <v>RMtr</v>
          </cell>
          <cell r="G2051">
            <v>1867.5</v>
          </cell>
          <cell r="H2051">
            <v>34131.56</v>
          </cell>
          <cell r="I2051" t="str">
            <v>15.18.1</v>
          </cell>
          <cell r="J2051">
            <v>0</v>
          </cell>
        </row>
        <row r="2052">
          <cell r="A2052" t="str">
            <v>15-123-a</v>
          </cell>
          <cell r="B2052" t="str">
            <v>Supply &amp; erection of 3 Core Cable PVC/PVC '3 core 2.5 sqmm Cu/PVC/PVC</v>
          </cell>
          <cell r="C2052" t="str">
            <v>Rft</v>
          </cell>
          <cell r="D2052">
            <v>10.46</v>
          </cell>
          <cell r="E2052">
            <v>103.61</v>
          </cell>
          <cell r="F2052" t="str">
            <v>m</v>
          </cell>
          <cell r="G2052">
            <v>34.31</v>
          </cell>
          <cell r="H2052">
            <v>339.93</v>
          </cell>
          <cell r="I2052" t="str">
            <v>15.18.8</v>
          </cell>
          <cell r="J2052">
            <v>0</v>
          </cell>
        </row>
        <row r="2053">
          <cell r="A2053" t="str">
            <v>15-123-b</v>
          </cell>
          <cell r="B2053" t="str">
            <v>Supply &amp; erection of 3 CORE FLXIBLE POWER CABLE 1.5 mm2</v>
          </cell>
          <cell r="C2053" t="str">
            <v>Rft</v>
          </cell>
          <cell r="D2053">
            <v>10.46</v>
          </cell>
          <cell r="E2053">
            <v>75.36</v>
          </cell>
          <cell r="F2053" t="str">
            <v>m</v>
          </cell>
          <cell r="G2053">
            <v>34.31</v>
          </cell>
          <cell r="H2053">
            <v>247.25</v>
          </cell>
          <cell r="I2053" t="str">
            <v>15.18.8</v>
          </cell>
          <cell r="J2053">
            <v>0</v>
          </cell>
        </row>
        <row r="2054">
          <cell r="A2054" t="str">
            <v>15-124-a</v>
          </cell>
          <cell r="B2054" t="str">
            <v>Supply &amp; erection of 2x10 mm2 Copper Cable</v>
          </cell>
          <cell r="C2054" t="str">
            <v>m</v>
          </cell>
          <cell r="D2054">
            <v>11.95</v>
          </cell>
          <cell r="E2054">
            <v>791.63</v>
          </cell>
          <cell r="F2054" t="str">
            <v>Meter</v>
          </cell>
          <cell r="G2054">
            <v>11.95</v>
          </cell>
          <cell r="H2054">
            <v>791.63</v>
          </cell>
          <cell r="I2054" t="str">
            <v>15.18.8</v>
          </cell>
          <cell r="J2054">
            <v>0</v>
          </cell>
        </row>
        <row r="2055">
          <cell r="A2055" t="str">
            <v>15-124-b</v>
          </cell>
          <cell r="B2055" t="str">
            <v>Supply &amp; erection of 2 core 1.5mmsq Fire Resistant cable</v>
          </cell>
          <cell r="C2055" t="str">
            <v>m</v>
          </cell>
          <cell r="D2055">
            <v>10.46</v>
          </cell>
          <cell r="E2055">
            <v>235.23</v>
          </cell>
          <cell r="F2055" t="str">
            <v>Meter</v>
          </cell>
          <cell r="G2055">
            <v>10.46</v>
          </cell>
          <cell r="H2055">
            <v>235.23</v>
          </cell>
          <cell r="I2055" t="str">
            <v>15.18.8</v>
          </cell>
          <cell r="J2055">
            <v>0</v>
          </cell>
        </row>
        <row r="2056">
          <cell r="A2056" t="str">
            <v>15-125</v>
          </cell>
          <cell r="B2056" t="str">
            <v>Supply &amp; erection of Flexible Copper Cable 1x4 mm2</v>
          </cell>
          <cell r="C2056" t="str">
            <v>RMtr</v>
          </cell>
          <cell r="D2056">
            <v>10.46</v>
          </cell>
          <cell r="E2056">
            <v>140.56</v>
          </cell>
          <cell r="F2056" t="str">
            <v>RMtr</v>
          </cell>
          <cell r="G2056">
            <v>10.46</v>
          </cell>
          <cell r="H2056">
            <v>140.56</v>
          </cell>
          <cell r="I2056" t="str">
            <v>15.18.8</v>
          </cell>
          <cell r="J2056">
            <v>0</v>
          </cell>
        </row>
        <row r="2057">
          <cell r="A2057" t="str">
            <v>15-126-a</v>
          </cell>
          <cell r="B2057"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7" t="str">
            <v>m</v>
          </cell>
          <cell r="D2057">
            <v>44.82</v>
          </cell>
          <cell r="E2057">
            <v>341.62</v>
          </cell>
          <cell r="F2057" t="str">
            <v>Meter</v>
          </cell>
          <cell r="G2057">
            <v>44.82</v>
          </cell>
          <cell r="H2057">
            <v>341.62</v>
          </cell>
          <cell r="I2057" t="str">
            <v>15.18.1</v>
          </cell>
          <cell r="J2057">
            <v>0</v>
          </cell>
        </row>
        <row r="2058">
          <cell r="A2058" t="str">
            <v>15-126-b</v>
          </cell>
          <cell r="B2058"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8" t="str">
            <v>m</v>
          </cell>
          <cell r="D2058">
            <v>89.64</v>
          </cell>
          <cell r="E2058">
            <v>539.41999999999996</v>
          </cell>
          <cell r="F2058" t="str">
            <v>Meter</v>
          </cell>
          <cell r="G2058">
            <v>89.64</v>
          </cell>
          <cell r="H2058">
            <v>539.41999999999996</v>
          </cell>
          <cell r="I2058" t="str">
            <v>15.18.1</v>
          </cell>
          <cell r="J2058">
            <v>0</v>
          </cell>
        </row>
        <row r="2059">
          <cell r="A2059" t="str">
            <v>15-126-c</v>
          </cell>
          <cell r="B2059"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59" t="str">
            <v>m</v>
          </cell>
          <cell r="D2059">
            <v>134.46</v>
          </cell>
          <cell r="E2059">
            <v>808.2</v>
          </cell>
          <cell r="F2059" t="str">
            <v>Meter</v>
          </cell>
          <cell r="G2059">
            <v>134.46</v>
          </cell>
          <cell r="H2059">
            <v>808.2</v>
          </cell>
          <cell r="I2059" t="str">
            <v>15.18.1</v>
          </cell>
          <cell r="J2059">
            <v>0</v>
          </cell>
        </row>
        <row r="2060">
          <cell r="A2060" t="str">
            <v>15-126-d</v>
          </cell>
          <cell r="B2060" t="str">
            <v>Supply at site, installation, testing and commissioning of PVC insulated un-armoured copper conductor cable 600 / 1000 Volt grade (or otherwise mentioned in cable description ) in prelaid conduits / trenches to be installed as per routes shown on drawings including cost of all necessary materials, connections, identification tags, cables lugs properly crimped at both ends for the following sizes complete in all respects.</v>
          </cell>
          <cell r="C2060" t="str">
            <v>m</v>
          </cell>
          <cell r="D2060">
            <v>373.5</v>
          </cell>
          <cell r="E2060">
            <v>2098.96</v>
          </cell>
          <cell r="F2060" t="str">
            <v>Meter</v>
          </cell>
          <cell r="G2060">
            <v>373.5</v>
          </cell>
          <cell r="H2060">
            <v>2098.96</v>
          </cell>
          <cell r="I2060" t="str">
            <v>15.18.1</v>
          </cell>
          <cell r="J2060">
            <v>0</v>
          </cell>
        </row>
        <row r="2061">
          <cell r="A2061" t="str">
            <v>15-126-e</v>
          </cell>
          <cell r="B2061" t="str">
            <v>Supply and installation of four core copper conducter PVC/PVC power cable (BS6400,BS6346,BS7629) in apropriete size of GI cable tray and PVC condute surface mounted completed in all respect.</v>
          </cell>
          <cell r="C2061" t="str">
            <v>Meter</v>
          </cell>
          <cell r="D2061">
            <v>373.5</v>
          </cell>
          <cell r="E2061">
            <v>10883.37</v>
          </cell>
          <cell r="F2061" t="str">
            <v>Meter</v>
          </cell>
          <cell r="G2061">
            <v>373.5</v>
          </cell>
          <cell r="H2061">
            <v>10883.37</v>
          </cell>
          <cell r="I2061" t="str">
            <v xml:space="preserve">15.4.5, </v>
          </cell>
          <cell r="J2061">
            <v>0</v>
          </cell>
        </row>
        <row r="2062">
          <cell r="A2062" t="str">
            <v>15-127-a</v>
          </cell>
          <cell r="B2062" t="str">
            <v>Supply at site, installation, testing and commissioning of the One gang light control switches 10 Amps, 250Volts one way, including appropriate size concealed MS, powder coated back box, complete in all respects.</v>
          </cell>
          <cell r="C2062" t="str">
            <v>Each</v>
          </cell>
          <cell r="D2062">
            <v>29.88</v>
          </cell>
          <cell r="E2062">
            <v>746.73</v>
          </cell>
          <cell r="F2062" t="str">
            <v>Each</v>
          </cell>
          <cell r="G2062">
            <v>29.88</v>
          </cell>
          <cell r="H2062">
            <v>746.73</v>
          </cell>
          <cell r="I2062" t="str">
            <v>15.4.5</v>
          </cell>
          <cell r="J2062">
            <v>0</v>
          </cell>
        </row>
        <row r="2063">
          <cell r="A2063" t="str">
            <v>15-127-b</v>
          </cell>
          <cell r="B2063" t="str">
            <v>Supply at site, installation, testing and commissioning of Two gang light control switches 10 Amps, 250Volts one way, including appropriate size concealed MS, powder coated back box, complete in all respects.</v>
          </cell>
          <cell r="C2063" t="str">
            <v>Each</v>
          </cell>
          <cell r="D2063">
            <v>29.88</v>
          </cell>
          <cell r="E2063">
            <v>843.93</v>
          </cell>
          <cell r="F2063" t="str">
            <v>Each</v>
          </cell>
          <cell r="G2063">
            <v>29.88</v>
          </cell>
          <cell r="H2063">
            <v>843.93</v>
          </cell>
          <cell r="I2063" t="str">
            <v>15.4.5</v>
          </cell>
          <cell r="J2063">
            <v>0</v>
          </cell>
        </row>
        <row r="2064">
          <cell r="A2064" t="str">
            <v>15-127-c</v>
          </cell>
          <cell r="B2064" t="str">
            <v>Supply at site, installation, testing and commissioning of Three gang light control switches 10 Amps, 250Volts one way, including appropriate size concealed MS, powder coated back box, complete in all respects.</v>
          </cell>
          <cell r="C2064" t="str">
            <v>Each</v>
          </cell>
          <cell r="D2064">
            <v>44.82</v>
          </cell>
          <cell r="E2064">
            <v>652.32000000000005</v>
          </cell>
          <cell r="F2064" t="str">
            <v>Each</v>
          </cell>
          <cell r="G2064">
            <v>44.82</v>
          </cell>
          <cell r="H2064">
            <v>652.32000000000005</v>
          </cell>
          <cell r="I2064" t="str">
            <v>15.4.5</v>
          </cell>
          <cell r="J2064">
            <v>0</v>
          </cell>
        </row>
        <row r="2065">
          <cell r="A2065" t="str">
            <v>15-127-d</v>
          </cell>
          <cell r="B2065" t="str">
            <v>Supply at site, installation, testing and commissioning of Four gang light control switches 10 Amps, 250Volts one way, including appropriate size concealed MS, powder coated back box, complete in all respects.</v>
          </cell>
          <cell r="C2065" t="str">
            <v>Each</v>
          </cell>
          <cell r="D2065">
            <v>44.82</v>
          </cell>
          <cell r="E2065">
            <v>907.47</v>
          </cell>
          <cell r="F2065" t="str">
            <v>Each</v>
          </cell>
          <cell r="G2065">
            <v>44.82</v>
          </cell>
          <cell r="H2065">
            <v>907.47</v>
          </cell>
          <cell r="I2065" t="str">
            <v>15.4.5</v>
          </cell>
          <cell r="J2065">
            <v>0</v>
          </cell>
        </row>
        <row r="2066">
          <cell r="A2066" t="str">
            <v>15-127-e</v>
          </cell>
          <cell r="B2066" t="str">
            <v>Supply at site, installation, testing and commissioning of Five gang light control switches 10 Amps, 250Volts one way, including appropriate size concealed MS, powder coated back box, complete in all respects.</v>
          </cell>
          <cell r="C2066" t="str">
            <v>Each</v>
          </cell>
          <cell r="D2066">
            <v>59.76</v>
          </cell>
          <cell r="E2066">
            <v>991.97</v>
          </cell>
          <cell r="F2066" t="str">
            <v>Each</v>
          </cell>
          <cell r="G2066">
            <v>59.76</v>
          </cell>
          <cell r="H2066">
            <v>991.97</v>
          </cell>
          <cell r="I2066" t="str">
            <v>15.4.5</v>
          </cell>
          <cell r="J2066">
            <v>0</v>
          </cell>
        </row>
        <row r="2067">
          <cell r="A2067" t="str">
            <v>15-127-f</v>
          </cell>
          <cell r="B2067" t="str">
            <v>Supply at site, installation, testing and commissioning ofSix gang light control switches 10 Amps, 250Volts one way, including appropriate size concealed MS, powder coated back box, complete in all respects.</v>
          </cell>
          <cell r="C2067" t="str">
            <v>Each</v>
          </cell>
          <cell r="D2067">
            <v>59.76</v>
          </cell>
          <cell r="E2067">
            <v>1224.03</v>
          </cell>
          <cell r="F2067" t="str">
            <v>Each</v>
          </cell>
          <cell r="G2067">
            <v>59.76</v>
          </cell>
          <cell r="H2067">
            <v>1224.03</v>
          </cell>
          <cell r="I2067" t="str">
            <v>15.4.5</v>
          </cell>
          <cell r="J2067">
            <v>0</v>
          </cell>
        </row>
        <row r="2068">
          <cell r="A2068" t="str">
            <v>15-127-g</v>
          </cell>
          <cell r="B2068" t="str">
            <v>Supply at site, installation, testing and commissioning of the Eight gang light control switches 10 Amps, 250Volts one way, including appropriate size concealed MS, powder coated back box, complete in all respects.</v>
          </cell>
          <cell r="C2068" t="str">
            <v>Each</v>
          </cell>
          <cell r="D2068">
            <v>93.38</v>
          </cell>
          <cell r="E2068">
            <v>1530.72</v>
          </cell>
          <cell r="F2068" t="str">
            <v>Each</v>
          </cell>
          <cell r="G2068">
            <v>93.38</v>
          </cell>
          <cell r="H2068">
            <v>1530.72</v>
          </cell>
          <cell r="I2068" t="str">
            <v>15.4.5</v>
          </cell>
          <cell r="J2068">
            <v>0</v>
          </cell>
        </row>
        <row r="2069">
          <cell r="A2069" t="str">
            <v>15-127-h</v>
          </cell>
          <cell r="B2069" t="str">
            <v>Supply at site, installation, testing and commissioning of One gang light control switches 10 Amps, 250Volts two way, including appropriate size concealed MS, powder coated back box, complete in all respects.</v>
          </cell>
          <cell r="C2069" t="str">
            <v>Each</v>
          </cell>
          <cell r="D2069">
            <v>29.88</v>
          </cell>
          <cell r="E2069">
            <v>904.68</v>
          </cell>
          <cell r="F2069" t="str">
            <v>Each</v>
          </cell>
          <cell r="G2069">
            <v>29.88</v>
          </cell>
          <cell r="H2069">
            <v>904.68</v>
          </cell>
          <cell r="I2069" t="str">
            <v>15.4.5</v>
          </cell>
          <cell r="J2069">
            <v>0</v>
          </cell>
        </row>
        <row r="2070">
          <cell r="A2070" t="str">
            <v>15-127-i</v>
          </cell>
          <cell r="B2070" t="str">
            <v>Supply at site, installation, testing and commissioning of 2 &amp; 3 pin switched socket unit 5/10 Amps, 250Volts, round pin including appropriate size MS, powder coated back box, complete in all respects.</v>
          </cell>
          <cell r="C2070" t="str">
            <v>Each</v>
          </cell>
          <cell r="D2070">
            <v>29.88</v>
          </cell>
          <cell r="E2070">
            <v>819.7</v>
          </cell>
          <cell r="F2070" t="str">
            <v>Each</v>
          </cell>
          <cell r="G2070">
            <v>29.88</v>
          </cell>
          <cell r="H2070">
            <v>819.7</v>
          </cell>
          <cell r="I2070" t="str">
            <v>15.4.5</v>
          </cell>
          <cell r="J2070">
            <v>0</v>
          </cell>
        </row>
        <row r="2071">
          <cell r="A2071" t="str">
            <v>15-127-j</v>
          </cell>
          <cell r="B2071" t="str">
            <v>Supply at site, installation, testing and commissioning of 3 pin switched socket unit 13/15 Amps, 250Volts, round pin including appropriate size MS, powder coated back box, complete in all respects.</v>
          </cell>
          <cell r="C2071" t="str">
            <v>Each</v>
          </cell>
          <cell r="D2071">
            <v>44.82</v>
          </cell>
          <cell r="E2071">
            <v>1223.49</v>
          </cell>
          <cell r="F2071" t="str">
            <v>Each</v>
          </cell>
          <cell r="G2071">
            <v>44.82</v>
          </cell>
          <cell r="H2071">
            <v>1223.49</v>
          </cell>
          <cell r="I2071" t="str">
            <v>15.4.5</v>
          </cell>
          <cell r="J2071">
            <v>0</v>
          </cell>
        </row>
        <row r="2072">
          <cell r="A2072" t="str">
            <v>15-127-k</v>
          </cell>
          <cell r="B2072" t="str">
            <v>Supply at site, installation, testing and commissioning of 3 pin switched socket unit 20 Amps, 250Volts, round pin including appropriate size MS, powder coated back box, complete in all respects.</v>
          </cell>
          <cell r="C2072" t="str">
            <v>Each</v>
          </cell>
          <cell r="D2072">
            <v>44.82</v>
          </cell>
          <cell r="E2072">
            <v>743.51</v>
          </cell>
          <cell r="F2072" t="str">
            <v>Each</v>
          </cell>
          <cell r="G2072">
            <v>44.82</v>
          </cell>
          <cell r="H2072">
            <v>743.51</v>
          </cell>
          <cell r="I2072" t="str">
            <v>15.4.5</v>
          </cell>
          <cell r="J2072">
            <v>0</v>
          </cell>
        </row>
        <row r="2073">
          <cell r="A2073" t="str">
            <v>15-127-l</v>
          </cell>
          <cell r="B2073" t="str">
            <v>Supply at site, installation, testing and commissioning of Push Button 10 Amps, 250Volts, including appropriate size MS, powder coated back box, complete in all respects.</v>
          </cell>
          <cell r="C2073" t="str">
            <v>Each</v>
          </cell>
          <cell r="D2073">
            <v>44.82</v>
          </cell>
          <cell r="E2073">
            <v>1846</v>
          </cell>
          <cell r="F2073" t="str">
            <v>Each</v>
          </cell>
          <cell r="G2073">
            <v>44.82</v>
          </cell>
          <cell r="H2073">
            <v>1846</v>
          </cell>
          <cell r="I2073" t="str">
            <v>15.4.7</v>
          </cell>
          <cell r="J2073">
            <v>0</v>
          </cell>
        </row>
        <row r="2074">
          <cell r="A2074" t="str">
            <v>15-127-m</v>
          </cell>
          <cell r="B2074" t="str">
            <v>Supply at site, installation, testing and commissioning of Fan Dimmer with switch/ MS, powder coated back box with all associated accessories, complete in all respects.</v>
          </cell>
          <cell r="C2074" t="str">
            <v>Each</v>
          </cell>
          <cell r="D2074">
            <v>44.82</v>
          </cell>
          <cell r="E2074">
            <v>956.07</v>
          </cell>
          <cell r="F2074" t="str">
            <v>Each</v>
          </cell>
          <cell r="G2074">
            <v>44.82</v>
          </cell>
          <cell r="H2074">
            <v>956.07</v>
          </cell>
          <cell r="I2074" t="str">
            <v>15.4.12</v>
          </cell>
          <cell r="J2074">
            <v>0</v>
          </cell>
        </row>
        <row r="2075">
          <cell r="A2075" t="str">
            <v>15-127-n</v>
          </cell>
          <cell r="B2075" t="str">
            <v>Supply at site, installation, testing and commissioning of DP switch 20 Amps with neon indication lamp complete with MS, powder coated back box, complete in all respects.</v>
          </cell>
          <cell r="C2075" t="str">
            <v>Each</v>
          </cell>
          <cell r="D2075">
            <v>59.76</v>
          </cell>
          <cell r="E2075">
            <v>1323.36</v>
          </cell>
          <cell r="F2075" t="str">
            <v>Each</v>
          </cell>
          <cell r="G2075">
            <v>59.76</v>
          </cell>
          <cell r="H2075">
            <v>1323.36</v>
          </cell>
          <cell r="I2075" t="str">
            <v>15.4.12</v>
          </cell>
          <cell r="J2075">
            <v>0</v>
          </cell>
        </row>
        <row r="2076">
          <cell r="A2076" t="str">
            <v>15-127-o</v>
          </cell>
          <cell r="B2076" t="str">
            <v>Supply at site, installation, testing and commissioning of Three Pin 220 V 05/10 Amp Switch socket, complete in all respects.</v>
          </cell>
          <cell r="C2076" t="str">
            <v>Each</v>
          </cell>
          <cell r="D2076">
            <v>59.76</v>
          </cell>
          <cell r="E2076">
            <v>606.51</v>
          </cell>
          <cell r="F2076" t="str">
            <v>Each</v>
          </cell>
          <cell r="G2076">
            <v>59.76</v>
          </cell>
          <cell r="H2076">
            <v>606.51</v>
          </cell>
          <cell r="I2076" t="str">
            <v>15.4.12</v>
          </cell>
          <cell r="J2076">
            <v>0</v>
          </cell>
        </row>
        <row r="2077">
          <cell r="A2077" t="str">
            <v>15-127-p</v>
          </cell>
          <cell r="B2077" t="str">
            <v>Supply at site, installation, testing and commissioning of Three Pin 220 V 20 Amps Switch socket, complete in all respects.</v>
          </cell>
          <cell r="C2077" t="str">
            <v>Each</v>
          </cell>
          <cell r="D2077">
            <v>59.76</v>
          </cell>
          <cell r="E2077">
            <v>679.41</v>
          </cell>
          <cell r="F2077" t="str">
            <v>Each</v>
          </cell>
          <cell r="G2077">
            <v>59.76</v>
          </cell>
          <cell r="H2077">
            <v>679.41</v>
          </cell>
          <cell r="I2077">
            <v>0</v>
          </cell>
          <cell r="J2077">
            <v>0</v>
          </cell>
        </row>
        <row r="2078">
          <cell r="A2078" t="str">
            <v>15-127-q</v>
          </cell>
          <cell r="B2078" t="str">
            <v>Supply at site, installation, testing and commissioning of Three Pin Universal Switch socket, complete in all respects.</v>
          </cell>
          <cell r="C2078" t="str">
            <v>Each</v>
          </cell>
          <cell r="D2078">
            <v>59.76</v>
          </cell>
          <cell r="E2078">
            <v>223.79</v>
          </cell>
          <cell r="F2078" t="str">
            <v>Each</v>
          </cell>
          <cell r="G2078">
            <v>59.76</v>
          </cell>
          <cell r="H2078">
            <v>223.79</v>
          </cell>
          <cell r="I2078" t="str">
            <v>15.4.6</v>
          </cell>
          <cell r="J2078">
            <v>0</v>
          </cell>
        </row>
        <row r="2079">
          <cell r="A2079" t="str">
            <v>15-128-a</v>
          </cell>
          <cell r="B2079" t="str">
            <v>Supply and installation of Flush Face Plate One Way Switch 220V 10 Amps Switch, complete in all respects</v>
          </cell>
          <cell r="C2079" t="str">
            <v>Each</v>
          </cell>
          <cell r="D2079">
            <v>14.94</v>
          </cell>
          <cell r="E2079">
            <v>97.56</v>
          </cell>
          <cell r="F2079" t="str">
            <v>Each</v>
          </cell>
          <cell r="G2079">
            <v>14.94</v>
          </cell>
          <cell r="H2079">
            <v>97.56</v>
          </cell>
          <cell r="I2079" t="str">
            <v>15.4.5</v>
          </cell>
          <cell r="J2079">
            <v>0</v>
          </cell>
        </row>
        <row r="2080">
          <cell r="A2080" t="str">
            <v>15-128-b</v>
          </cell>
          <cell r="B2080" t="str">
            <v>Supply and installation of Flush Face Plate Two Way Switch 220V 10 Amps switch, complete in all respects</v>
          </cell>
          <cell r="C2080" t="str">
            <v>Each</v>
          </cell>
          <cell r="D2080">
            <v>14.94</v>
          </cell>
          <cell r="E2080">
            <v>120.64</v>
          </cell>
          <cell r="F2080" t="str">
            <v>Each</v>
          </cell>
          <cell r="G2080">
            <v>14.94</v>
          </cell>
          <cell r="H2080">
            <v>120.64</v>
          </cell>
          <cell r="I2080" t="str">
            <v>15.4.5</v>
          </cell>
          <cell r="J2080">
            <v>0</v>
          </cell>
        </row>
        <row r="2081">
          <cell r="A2081" t="str">
            <v>15-129-a</v>
          </cell>
          <cell r="B2081" t="str">
            <v>Supply &amp;. Installation of flush type switch (Single pole 220V 5 amps switch 1 way) manufactured by fixed over sheet including appropriate size outlet box of 16SWG black enameled MS sheet recessed in wall, column etc. complete in all respects</v>
          </cell>
          <cell r="C2081" t="str">
            <v>Each</v>
          </cell>
          <cell r="D2081">
            <v>29.88</v>
          </cell>
          <cell r="E2081">
            <v>260.73</v>
          </cell>
          <cell r="F2081" t="str">
            <v>Each</v>
          </cell>
          <cell r="G2081">
            <v>29.88</v>
          </cell>
          <cell r="H2081">
            <v>260.73</v>
          </cell>
          <cell r="I2081" t="str">
            <v>15.4.5</v>
          </cell>
          <cell r="J2081">
            <v>0</v>
          </cell>
        </row>
        <row r="2082">
          <cell r="A2082" t="str">
            <v>15-129-b</v>
          </cell>
          <cell r="B2082" t="str">
            <v>Supply &amp;. Installation of flush type switch (Single pole 220V 10 amps switch 2 way) manufactured by fixed over sheet including appropriate size outlet box of 16SWG black enameled MS sheet recessed in wall, column etc. complete in all respects</v>
          </cell>
          <cell r="C2082" t="str">
            <v>Each</v>
          </cell>
          <cell r="D2082">
            <v>29.88</v>
          </cell>
          <cell r="E2082">
            <v>236.43</v>
          </cell>
          <cell r="F2082" t="str">
            <v>Each</v>
          </cell>
          <cell r="G2082">
            <v>29.88</v>
          </cell>
          <cell r="H2082">
            <v>236.43</v>
          </cell>
          <cell r="I2082" t="str">
            <v>15.4.5</v>
          </cell>
          <cell r="J2082">
            <v>0</v>
          </cell>
        </row>
        <row r="2083">
          <cell r="A2083" t="str">
            <v>15-129-c</v>
          </cell>
          <cell r="B2083" t="str">
            <v>Supply &amp;. Installation of flush type switch (2-Pin 10 amps 220 V Switch Socket) manufactured by fixed over sheet including appropriate size outlet box of 16SWG black enameled MS sheet recessed in wall, column etc. complete in all respects</v>
          </cell>
          <cell r="C2083" t="str">
            <v>Each</v>
          </cell>
          <cell r="D2083">
            <v>29.88</v>
          </cell>
          <cell r="E2083">
            <v>303.26</v>
          </cell>
          <cell r="F2083" t="str">
            <v>Each</v>
          </cell>
          <cell r="G2083">
            <v>29.88</v>
          </cell>
          <cell r="H2083">
            <v>303.26</v>
          </cell>
          <cell r="I2083" t="str">
            <v>15.4.5</v>
          </cell>
          <cell r="J2083">
            <v>0</v>
          </cell>
        </row>
        <row r="2084">
          <cell r="A2084" t="str">
            <v>15-12-a</v>
          </cell>
          <cell r="B2084" t="str">
            <v>Supply and Erection or iron/aluminium clad, 500V main switch with triple pole, complete : 60 Amp.</v>
          </cell>
          <cell r="C2084" t="str">
            <v>Each</v>
          </cell>
          <cell r="D2084">
            <v>373.5</v>
          </cell>
          <cell r="E2084">
            <v>3411</v>
          </cell>
          <cell r="F2084" t="str">
            <v>Each</v>
          </cell>
          <cell r="G2084">
            <v>373.5</v>
          </cell>
          <cell r="H2084">
            <v>3411</v>
          </cell>
          <cell r="I2084" t="str">
            <v xml:space="preserve">15.4.1, </v>
          </cell>
          <cell r="J2084">
            <v>0</v>
          </cell>
        </row>
        <row r="2085">
          <cell r="A2085" t="str">
            <v>15-12-b</v>
          </cell>
          <cell r="B2085" t="str">
            <v>Supply and Erection or iron/aluminium clad, 500V main switch with triple pole, complete : 100 Amp.</v>
          </cell>
          <cell r="C2085" t="str">
            <v>Each</v>
          </cell>
          <cell r="D2085">
            <v>373.5</v>
          </cell>
          <cell r="E2085">
            <v>3714.75</v>
          </cell>
          <cell r="F2085" t="str">
            <v>Each</v>
          </cell>
          <cell r="G2085">
            <v>373.5</v>
          </cell>
          <cell r="H2085">
            <v>3714.75</v>
          </cell>
          <cell r="I2085" t="str">
            <v xml:space="preserve">15.4.1, </v>
          </cell>
          <cell r="J2085">
            <v>0</v>
          </cell>
        </row>
        <row r="2086">
          <cell r="A2086" t="str">
            <v>15-12-c</v>
          </cell>
          <cell r="B2086" t="str">
            <v>Supply and Erection or iron/aluminium clad, 500V main switch with triple pole, complete : 200 Amp.</v>
          </cell>
          <cell r="C2086" t="str">
            <v>Each</v>
          </cell>
          <cell r="D2086">
            <v>298.8</v>
          </cell>
          <cell r="E2086">
            <v>5766.3</v>
          </cell>
          <cell r="F2086" t="str">
            <v>Each</v>
          </cell>
          <cell r="G2086">
            <v>298.8</v>
          </cell>
          <cell r="H2086">
            <v>5766.3</v>
          </cell>
          <cell r="I2086" t="str">
            <v xml:space="preserve">15.4.1, </v>
          </cell>
          <cell r="J2086">
            <v>0</v>
          </cell>
        </row>
        <row r="2087">
          <cell r="A2087" t="str">
            <v>15-12-d</v>
          </cell>
          <cell r="B2087" t="str">
            <v>Supply and Erection or iron/aluminium clad, 500V main switch with triple pole, complete : 300 Amp.</v>
          </cell>
          <cell r="C2087" t="str">
            <v>Each</v>
          </cell>
          <cell r="D2087">
            <v>298.8</v>
          </cell>
          <cell r="E2087">
            <v>7406.55</v>
          </cell>
          <cell r="F2087" t="str">
            <v>Each</v>
          </cell>
          <cell r="G2087">
            <v>298.8</v>
          </cell>
          <cell r="H2087">
            <v>7406.55</v>
          </cell>
          <cell r="I2087" t="str">
            <v xml:space="preserve">15.4.1, </v>
          </cell>
          <cell r="J2087">
            <v>0</v>
          </cell>
        </row>
        <row r="2088">
          <cell r="A2088" t="str">
            <v>15-12-e</v>
          </cell>
          <cell r="B2088" t="str">
            <v>Supply and Erection or iron/aluminium clad, 500V main switch with triple pole, complete : 500 Amp.</v>
          </cell>
          <cell r="C2088" t="str">
            <v>Each</v>
          </cell>
          <cell r="D2088">
            <v>298.8</v>
          </cell>
          <cell r="E2088">
            <v>12448.8</v>
          </cell>
          <cell r="F2088" t="str">
            <v>Each</v>
          </cell>
          <cell r="G2088">
            <v>298.8</v>
          </cell>
          <cell r="H2088">
            <v>12448.8</v>
          </cell>
          <cell r="I2088" t="str">
            <v xml:space="preserve">15.4.1, </v>
          </cell>
          <cell r="J2088">
            <v>0</v>
          </cell>
        </row>
        <row r="2089">
          <cell r="A2089" t="str">
            <v>15-12-f</v>
          </cell>
          <cell r="B2089" t="str">
            <v>Supply &amp; Erection of Brass Bar 5000 Amp</v>
          </cell>
          <cell r="C2089" t="str">
            <v>Each</v>
          </cell>
          <cell r="D2089">
            <v>37.35</v>
          </cell>
          <cell r="E2089">
            <v>12187.35</v>
          </cell>
          <cell r="F2089" t="str">
            <v>Each</v>
          </cell>
          <cell r="G2089">
            <v>37.35</v>
          </cell>
          <cell r="H2089">
            <v>12187.35</v>
          </cell>
          <cell r="I2089" t="str">
            <v>15.4.25</v>
          </cell>
          <cell r="J2089">
            <v>0</v>
          </cell>
        </row>
        <row r="2090">
          <cell r="A2090" t="str">
            <v>15-12-g</v>
          </cell>
          <cell r="B2090" t="str">
            <v>Supply &amp; Erection of Brass Bar3000 Amp</v>
          </cell>
          <cell r="C2090" t="str">
            <v>Each</v>
          </cell>
          <cell r="D2090">
            <v>37.35</v>
          </cell>
          <cell r="E2090">
            <v>9757.35</v>
          </cell>
          <cell r="F2090" t="str">
            <v>Each</v>
          </cell>
          <cell r="G2090">
            <v>37.35</v>
          </cell>
          <cell r="H2090">
            <v>9757.35</v>
          </cell>
          <cell r="I2090" t="str">
            <v>15.4.25</v>
          </cell>
          <cell r="J2090">
            <v>0</v>
          </cell>
        </row>
        <row r="2091">
          <cell r="A2091" t="str">
            <v>15-13</v>
          </cell>
          <cell r="B2091" t="str">
            <v>Supply and Erection plain pendent lamp holder, complete with bakelite lamp holder &amp; flexible twin wire of 2m</v>
          </cell>
          <cell r="C2091" t="str">
            <v>Each</v>
          </cell>
          <cell r="D2091">
            <v>14.94</v>
          </cell>
          <cell r="E2091">
            <v>932.11</v>
          </cell>
          <cell r="F2091" t="str">
            <v>Each</v>
          </cell>
          <cell r="G2091">
            <v>14.94</v>
          </cell>
          <cell r="H2091">
            <v>932.11</v>
          </cell>
          <cell r="I2091" t="str">
            <v>15.4.15</v>
          </cell>
          <cell r="J2091">
            <v>0</v>
          </cell>
        </row>
        <row r="2092">
          <cell r="A2092" t="str">
            <v>15-130-a</v>
          </cell>
          <cell r="B2092" t="str">
            <v>Supply, installation, testing and commissioning of 2 core 1.5 Sqmm stranded copper conductor tin coated with drain PVC insulated wires 600/1000 V. grade, fire resistant, low smoke, zero halogen Cu conductor to be pulled in already installed 20mm dia. heavy duty PVC conduit recessed in wall, columns, slab, floor or above false ceiling with all necessary fixing accessories</v>
          </cell>
          <cell r="C2092" t="str">
            <v>Point</v>
          </cell>
          <cell r="D2092">
            <v>186.75</v>
          </cell>
          <cell r="E2092">
            <v>4497.28</v>
          </cell>
          <cell r="F2092" t="str">
            <v>Point</v>
          </cell>
          <cell r="G2092">
            <v>186.75</v>
          </cell>
          <cell r="H2092">
            <v>4497.28</v>
          </cell>
          <cell r="I2092" t="str">
            <v>15.18.8</v>
          </cell>
          <cell r="J2092">
            <v>0</v>
          </cell>
        </row>
        <row r="2093">
          <cell r="A2093" t="str">
            <v>15-130-b</v>
          </cell>
          <cell r="B2093" t="str">
            <v>Supply, installation, testing and commissioning of Mixer Amplifier (240W); 6 MIC Input; complete in all respects.</v>
          </cell>
          <cell r="C2093" t="str">
            <v>Each</v>
          </cell>
          <cell r="D2093">
            <v>373.5</v>
          </cell>
          <cell r="E2093">
            <v>83542.38</v>
          </cell>
          <cell r="F2093" t="str">
            <v>Each</v>
          </cell>
          <cell r="G2093">
            <v>373.5</v>
          </cell>
          <cell r="H2093">
            <v>83542.38</v>
          </cell>
          <cell r="I2093" t="str">
            <v>15.16.3</v>
          </cell>
          <cell r="J2093">
            <v>0</v>
          </cell>
        </row>
        <row r="2094">
          <cell r="A2094" t="str">
            <v>15-130-c</v>
          </cell>
          <cell r="B2094" t="str">
            <v>Supply, installation, testing and commissioning of Power Amplifier</v>
          </cell>
          <cell r="C2094" t="str">
            <v>Each</v>
          </cell>
          <cell r="D2094">
            <v>373.5</v>
          </cell>
          <cell r="E2094">
            <v>166711.26999999999</v>
          </cell>
          <cell r="F2094" t="str">
            <v>Each</v>
          </cell>
          <cell r="G2094">
            <v>373.5</v>
          </cell>
          <cell r="H2094">
            <v>166711.29999999999</v>
          </cell>
          <cell r="I2094" t="str">
            <v>15.16.3</v>
          </cell>
          <cell r="J2094">
            <v>0</v>
          </cell>
        </row>
        <row r="2095">
          <cell r="A2095" t="str">
            <v>15-130-d</v>
          </cell>
          <cell r="B2095" t="str">
            <v>Supply and installation of plena easy line 120 Watt mixer amplifier</v>
          </cell>
          <cell r="C2095" t="str">
            <v>Each</v>
          </cell>
          <cell r="D2095">
            <v>747</v>
          </cell>
          <cell r="E2095">
            <v>55422</v>
          </cell>
          <cell r="F2095" t="str">
            <v>Each</v>
          </cell>
          <cell r="G2095">
            <v>747</v>
          </cell>
          <cell r="H2095">
            <v>55422</v>
          </cell>
          <cell r="I2095">
            <v>0</v>
          </cell>
          <cell r="J2095">
            <v>0</v>
          </cell>
        </row>
        <row r="2096">
          <cell r="A2096" t="str">
            <v>15-130-e</v>
          </cell>
          <cell r="B2096" t="str">
            <v>Supply, installation, testing &amp; commissioning of Back Ground Music Player</v>
          </cell>
          <cell r="C2096" t="str">
            <v>Each</v>
          </cell>
          <cell r="D2096">
            <v>747</v>
          </cell>
          <cell r="E2096">
            <v>78146.77</v>
          </cell>
          <cell r="F2096" t="str">
            <v>Each</v>
          </cell>
          <cell r="G2096">
            <v>747</v>
          </cell>
          <cell r="H2096">
            <v>78146.77</v>
          </cell>
          <cell r="I2096">
            <v>0</v>
          </cell>
          <cell r="J2096">
            <v>0</v>
          </cell>
        </row>
        <row r="2097">
          <cell r="A2097" t="str">
            <v>15-130-f</v>
          </cell>
          <cell r="B2097" t="str">
            <v>Supply, installation, testing &amp; commissioning of Goose Neck Microphone</v>
          </cell>
          <cell r="C2097" t="str">
            <v>Each</v>
          </cell>
          <cell r="D2097">
            <v>373.5</v>
          </cell>
          <cell r="E2097">
            <v>19631.25</v>
          </cell>
          <cell r="F2097" t="str">
            <v>Each</v>
          </cell>
          <cell r="G2097">
            <v>373.5</v>
          </cell>
          <cell r="H2097">
            <v>19631.25</v>
          </cell>
          <cell r="I2097" t="str">
            <v>15.16.4</v>
          </cell>
          <cell r="J2097">
            <v>0</v>
          </cell>
        </row>
        <row r="2098">
          <cell r="A2098" t="str">
            <v>15-130-g</v>
          </cell>
          <cell r="B2098" t="str">
            <v>Supply, installation, testing &amp; commissioning of Table Stand Microphone</v>
          </cell>
          <cell r="C2098" t="str">
            <v>Each</v>
          </cell>
          <cell r="D2098">
            <v>373.5</v>
          </cell>
          <cell r="E2098">
            <v>19631.25</v>
          </cell>
          <cell r="F2098" t="str">
            <v>Each</v>
          </cell>
          <cell r="G2098">
            <v>373.5</v>
          </cell>
          <cell r="H2098">
            <v>19631.25</v>
          </cell>
          <cell r="I2098" t="str">
            <v>15.16.4</v>
          </cell>
          <cell r="J2098">
            <v>0</v>
          </cell>
        </row>
        <row r="2099">
          <cell r="A2099" t="str">
            <v>15-130-h</v>
          </cell>
          <cell r="B2099" t="str">
            <v>Supply, installation, testing &amp; commissioning of Cordless MIC with Receivers</v>
          </cell>
          <cell r="C2099" t="str">
            <v>Each</v>
          </cell>
          <cell r="D2099">
            <v>373.5</v>
          </cell>
          <cell r="E2099">
            <v>77726.59</v>
          </cell>
          <cell r="F2099" t="str">
            <v>Each</v>
          </cell>
          <cell r="G2099">
            <v>373.5</v>
          </cell>
          <cell r="H2099">
            <v>77726.59</v>
          </cell>
          <cell r="I2099" t="str">
            <v>15.16.4</v>
          </cell>
          <cell r="J2099">
            <v>0</v>
          </cell>
        </row>
        <row r="2100">
          <cell r="A2100" t="str">
            <v>15-130-i</v>
          </cell>
          <cell r="B2100" t="str">
            <v>Supply, installation, testing &amp; commissioning of Ceiling Mount Speakers</v>
          </cell>
          <cell r="C2100" t="str">
            <v>Each</v>
          </cell>
          <cell r="D2100">
            <v>186.75</v>
          </cell>
          <cell r="E2100">
            <v>2514.6999999999998</v>
          </cell>
          <cell r="F2100" t="str">
            <v>Each</v>
          </cell>
          <cell r="G2100">
            <v>186.75</v>
          </cell>
          <cell r="H2100">
            <v>2514.6999999999998</v>
          </cell>
          <cell r="I2100" t="str">
            <v>15.16.7</v>
          </cell>
          <cell r="J2100">
            <v>0</v>
          </cell>
        </row>
        <row r="2101">
          <cell r="A2101" t="str">
            <v>15-130-j</v>
          </cell>
          <cell r="B2101" t="str">
            <v>Supply, installation, testing &amp; commissioning of Wall Mount Speakers</v>
          </cell>
          <cell r="C2101" t="str">
            <v>Each</v>
          </cell>
          <cell r="D2101">
            <v>186.75</v>
          </cell>
          <cell r="E2101">
            <v>50855.47</v>
          </cell>
          <cell r="F2101" t="str">
            <v>Each</v>
          </cell>
          <cell r="G2101">
            <v>186.75</v>
          </cell>
          <cell r="H2101">
            <v>50855.47</v>
          </cell>
          <cell r="I2101" t="str">
            <v>15.16.7</v>
          </cell>
          <cell r="J2101">
            <v>0</v>
          </cell>
        </row>
        <row r="2102">
          <cell r="A2102" t="str">
            <v>15-130-k</v>
          </cell>
          <cell r="B2102" t="str">
            <v>Supply, installation, testing &amp; commissioning of Wall Mount Speakers</v>
          </cell>
          <cell r="C2102" t="str">
            <v>Each</v>
          </cell>
          <cell r="D2102">
            <v>186.75</v>
          </cell>
          <cell r="E2102">
            <v>6152.86</v>
          </cell>
          <cell r="F2102" t="str">
            <v>Each</v>
          </cell>
          <cell r="G2102">
            <v>186.75</v>
          </cell>
          <cell r="H2102">
            <v>6152.86</v>
          </cell>
          <cell r="I2102" t="str">
            <v>15.16.7</v>
          </cell>
          <cell r="J2102">
            <v>0</v>
          </cell>
        </row>
        <row r="2103">
          <cell r="A2103" t="str">
            <v>15-130-l</v>
          </cell>
          <cell r="B2103" t="str">
            <v>Supply, installation, testing &amp; commissioning of Column Loud Speakers</v>
          </cell>
          <cell r="C2103" t="str">
            <v>Each</v>
          </cell>
          <cell r="D2103">
            <v>186.75</v>
          </cell>
          <cell r="E2103">
            <v>22931.55</v>
          </cell>
          <cell r="F2103" t="str">
            <v>Each</v>
          </cell>
          <cell r="G2103">
            <v>186.75</v>
          </cell>
          <cell r="H2103">
            <v>22931.55</v>
          </cell>
          <cell r="I2103" t="str">
            <v>15.16.7</v>
          </cell>
          <cell r="J2103">
            <v>0</v>
          </cell>
        </row>
        <row r="2104">
          <cell r="A2104" t="str">
            <v>15-130-m</v>
          </cell>
          <cell r="B2104" t="str">
            <v>Supplying, installation, wiring, connection of speaker cable 37/0.0076 flexible cable for Audio speaker and pre laid 3A" PVC conduit</v>
          </cell>
          <cell r="C2104" t="str">
            <v>m</v>
          </cell>
          <cell r="D2104">
            <v>4.4800000000000004</v>
          </cell>
          <cell r="E2104">
            <v>89.53</v>
          </cell>
          <cell r="F2104" t="str">
            <v>Meter</v>
          </cell>
          <cell r="G2104">
            <v>4.4800000000000004</v>
          </cell>
          <cell r="H2104">
            <v>89.53</v>
          </cell>
          <cell r="I2104">
            <v>0</v>
          </cell>
          <cell r="J2104">
            <v>0</v>
          </cell>
        </row>
        <row r="2105">
          <cell r="A2105" t="str">
            <v>15-130-n</v>
          </cell>
          <cell r="B2105" t="str">
            <v>Supply, connecting, testing &amp; commissioning of recessed mounting 8" dia Speaker having cylinderical shape 5W operating voltage 12V suitable for PA system, complete in all respects.</v>
          </cell>
          <cell r="C2105" t="str">
            <v>No</v>
          </cell>
          <cell r="D2105">
            <v>93.38</v>
          </cell>
          <cell r="E2105">
            <v>3738.38</v>
          </cell>
          <cell r="F2105" t="str">
            <v>No</v>
          </cell>
          <cell r="G2105">
            <v>93.38</v>
          </cell>
          <cell r="H2105">
            <v>3738.38</v>
          </cell>
          <cell r="I2105" t="str">
            <v>15.16.7</v>
          </cell>
          <cell r="J2105">
            <v>0</v>
          </cell>
        </row>
        <row r="2106">
          <cell r="A2106" t="str">
            <v>15-131-a</v>
          </cell>
          <cell r="B2106" t="str">
            <v>Supply, testing and commissioning of 2 core 1.5mm. Sqmm stranded copper conductor tin coated with drain PVC insulated wires 600/1000 V. grade, fire resistant, LSZH Cu Conductor to be pulled in already installed 20mm dia. heavy duty PVC conduit recessed in wall, columns, slab, floor or above false ceiling with all necessary fixing accessories as per site conditions.</v>
          </cell>
          <cell r="C2106" t="str">
            <v>Point</v>
          </cell>
          <cell r="D2106">
            <v>653.63</v>
          </cell>
          <cell r="E2106">
            <v>6088.3</v>
          </cell>
          <cell r="F2106" t="str">
            <v>Point</v>
          </cell>
          <cell r="G2106">
            <v>653.63</v>
          </cell>
          <cell r="H2106">
            <v>6088.3</v>
          </cell>
          <cell r="I2106" t="str">
            <v>15.18.8</v>
          </cell>
          <cell r="J2106">
            <v>0</v>
          </cell>
        </row>
        <row r="2107">
          <cell r="A2107" t="str">
            <v>15-131-b</v>
          </cell>
          <cell r="B2107" t="str">
            <v>Supply, installation, testing &amp; commissioning of Analogue Addressable Manual Call Point / Pull Station with Base and Back Box with Key UL Listed complete in all respects.</v>
          </cell>
          <cell r="C2107" t="str">
            <v>Each</v>
          </cell>
          <cell r="D2107">
            <v>186.75</v>
          </cell>
          <cell r="E2107">
            <v>8977.35</v>
          </cell>
          <cell r="F2107" t="str">
            <v>Each</v>
          </cell>
          <cell r="G2107">
            <v>186.75</v>
          </cell>
          <cell r="H2107">
            <v>8977.35</v>
          </cell>
          <cell r="I2107">
            <v>0</v>
          </cell>
          <cell r="J2107">
            <v>0</v>
          </cell>
        </row>
        <row r="2108">
          <cell r="A2108" t="str">
            <v>15-131-c</v>
          </cell>
          <cell r="B2108" t="str">
            <v>Supply, installation, testing &amp; commissioning of Analogue Addressable Sounder with Flasher, 24 VDC, Mounting Base and with Base and Back Box with Key UL Listed complete in all respects.</v>
          </cell>
          <cell r="C2108" t="str">
            <v>Each</v>
          </cell>
          <cell r="D2108">
            <v>186.75</v>
          </cell>
          <cell r="E2108">
            <v>17647.689999999999</v>
          </cell>
          <cell r="F2108" t="str">
            <v>Each</v>
          </cell>
          <cell r="G2108">
            <v>186.75</v>
          </cell>
          <cell r="H2108">
            <v>17647.689999999999</v>
          </cell>
          <cell r="I2108">
            <v>0</v>
          </cell>
          <cell r="J2108">
            <v>0</v>
          </cell>
        </row>
        <row r="2109">
          <cell r="A2109" t="str">
            <v>15-131-d</v>
          </cell>
          <cell r="B2109" t="str">
            <v>Supply, installation, testing &amp; commissioning of Analogue Addressable Optical Smoke Detector with Base; 24 VDC; UL LISTED, low voltage, solid state, Not Radio Active type, uni-polar and dual chamber with LED alarm indication to be installed on RCC slab, complete in all respects.</v>
          </cell>
          <cell r="C2109" t="str">
            <v>Each</v>
          </cell>
          <cell r="D2109">
            <v>186.75</v>
          </cell>
          <cell r="E2109">
            <v>13220.12</v>
          </cell>
          <cell r="F2109" t="str">
            <v>Each</v>
          </cell>
          <cell r="G2109">
            <v>186.75</v>
          </cell>
          <cell r="H2109">
            <v>13220.12</v>
          </cell>
          <cell r="I2109" t="str">
            <v>15.17.4</v>
          </cell>
          <cell r="J2109">
            <v>0</v>
          </cell>
        </row>
        <row r="2110">
          <cell r="A2110" t="str">
            <v>15-131-e</v>
          </cell>
          <cell r="B2110" t="str">
            <v>Supply, installation, testing &amp; commissioning of Addressable Heat Detector</v>
          </cell>
          <cell r="C2110" t="str">
            <v>Each</v>
          </cell>
          <cell r="D2110">
            <v>186.75</v>
          </cell>
          <cell r="E2110">
            <v>7962.75</v>
          </cell>
          <cell r="F2110" t="str">
            <v>Each</v>
          </cell>
          <cell r="G2110">
            <v>186.75</v>
          </cell>
          <cell r="H2110">
            <v>7962.75</v>
          </cell>
          <cell r="I2110" t="str">
            <v>15.17.4</v>
          </cell>
          <cell r="J2110">
            <v>0</v>
          </cell>
        </row>
        <row r="2111">
          <cell r="A2111" t="str">
            <v>15-131-f</v>
          </cell>
          <cell r="B2111" t="str">
            <v>Supply, installation, testing &amp; commissioning of Wall mounted Sounder of Bosh or Honeywell by UK completed in all respect .</v>
          </cell>
          <cell r="C2111" t="str">
            <v>Each</v>
          </cell>
          <cell r="D2111">
            <v>186.75</v>
          </cell>
          <cell r="E2111">
            <v>13369.5</v>
          </cell>
          <cell r="F2111" t="str">
            <v>Each</v>
          </cell>
          <cell r="G2111">
            <v>186.75</v>
          </cell>
          <cell r="H2111">
            <v>13369.5</v>
          </cell>
          <cell r="I2111" t="str">
            <v>15.16.7</v>
          </cell>
          <cell r="J2111">
            <v>0</v>
          </cell>
        </row>
        <row r="2112">
          <cell r="A2112" t="str">
            <v>15-131-g</v>
          </cell>
          <cell r="B2112" t="str">
            <v>Supply, installation, testing &amp; commissioning of Micro processor based Fire Alarm Control Panel, suppression consisting of loops and can address around 125points, indicating circuits, including 2x12V VDC Batteries, suppression zone built in power supply, including stand by battery, alarm and trouble indication, silence alarm and reset system, general alarm and reset system, general alarm facility, complete in all respects.</v>
          </cell>
          <cell r="C2112" t="str">
            <v>Each</v>
          </cell>
          <cell r="D2112">
            <v>186.75</v>
          </cell>
          <cell r="E2112">
            <v>319769.15999999997</v>
          </cell>
          <cell r="F2112" t="str">
            <v>Each</v>
          </cell>
          <cell r="G2112">
            <v>186.75</v>
          </cell>
          <cell r="H2112">
            <v>319769.19</v>
          </cell>
          <cell r="I2112" t="str">
            <v>15.17.8</v>
          </cell>
          <cell r="J2112">
            <v>0</v>
          </cell>
        </row>
        <row r="2113">
          <cell r="A2113" t="str">
            <v>15-131-h</v>
          </cell>
          <cell r="B2113" t="str">
            <v>Supply, installation, connecting, testing and commissioning of conventional type Fire Alarm Control Panel (FACP) having 2 zone conventional type Honeywell or equivalent</v>
          </cell>
          <cell r="C2113" t="str">
            <v>No</v>
          </cell>
          <cell r="D2113">
            <v>186.75</v>
          </cell>
          <cell r="E2113">
            <v>91311.75</v>
          </cell>
          <cell r="F2113" t="str">
            <v>No</v>
          </cell>
          <cell r="G2113">
            <v>186.75</v>
          </cell>
          <cell r="H2113">
            <v>91311.75</v>
          </cell>
          <cell r="I2113">
            <v>0</v>
          </cell>
          <cell r="J2113">
            <v>0</v>
          </cell>
        </row>
        <row r="2114">
          <cell r="A2114" t="str">
            <v>15-132</v>
          </cell>
          <cell r="B2114" t="str">
            <v>Supply, installation, testing &amp; commissioning of Beam Detector, TX-RX, 50 meter Range, complete in all respects.</v>
          </cell>
          <cell r="C2114" t="str">
            <v>Each</v>
          </cell>
          <cell r="D2114">
            <v>186.75</v>
          </cell>
          <cell r="E2114">
            <v>69676.41</v>
          </cell>
          <cell r="F2114" t="str">
            <v>Each</v>
          </cell>
          <cell r="G2114">
            <v>186.75</v>
          </cell>
          <cell r="H2114">
            <v>69676.41</v>
          </cell>
          <cell r="I2114">
            <v>0</v>
          </cell>
          <cell r="J2114">
            <v>0</v>
          </cell>
        </row>
        <row r="2115">
          <cell r="A2115" t="str">
            <v>15-133</v>
          </cell>
          <cell r="B2115" t="str">
            <v>Supply, installation, testing &amp; commissioning of522input module</v>
          </cell>
          <cell r="C2115" t="str">
            <v>Each</v>
          </cell>
          <cell r="D2115">
            <v>186.75</v>
          </cell>
          <cell r="E2115">
            <v>12840.03</v>
          </cell>
          <cell r="F2115" t="str">
            <v>Each</v>
          </cell>
          <cell r="G2115">
            <v>186.75</v>
          </cell>
          <cell r="H2115">
            <v>12840.03</v>
          </cell>
          <cell r="I2115" t="str">
            <v xml:space="preserve">15.16.4 , </v>
          </cell>
          <cell r="J2115">
            <v>0</v>
          </cell>
        </row>
        <row r="2116">
          <cell r="A2116" t="str">
            <v>15-134</v>
          </cell>
          <cell r="B2116" t="str">
            <v>Supply, installation, testing &amp; commissioning of Manual call Point of Bosh or Honeywell by UK completed in all respect.</v>
          </cell>
          <cell r="C2116" t="str">
            <v>Each</v>
          </cell>
          <cell r="D2116">
            <v>186.75</v>
          </cell>
          <cell r="E2116">
            <v>8388</v>
          </cell>
          <cell r="F2116" t="str">
            <v>Each</v>
          </cell>
          <cell r="G2116">
            <v>186.75</v>
          </cell>
          <cell r="H2116">
            <v>8388</v>
          </cell>
          <cell r="I2116">
            <v>0</v>
          </cell>
          <cell r="J2116">
            <v>0</v>
          </cell>
        </row>
        <row r="2117">
          <cell r="A2117" t="str">
            <v>15-135-a</v>
          </cell>
          <cell r="B2117"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7" t="str">
            <v>Rft</v>
          </cell>
          <cell r="D2117">
            <v>326.81</v>
          </cell>
          <cell r="E2117">
            <v>3389.99</v>
          </cell>
          <cell r="F2117" t="str">
            <v>m</v>
          </cell>
          <cell r="G2117">
            <v>1072.22</v>
          </cell>
          <cell r="H2117">
            <v>11122</v>
          </cell>
          <cell r="I2117">
            <v>0</v>
          </cell>
          <cell r="J2117">
            <v>0</v>
          </cell>
        </row>
        <row r="2118">
          <cell r="A2118" t="str">
            <v>15-135-b</v>
          </cell>
          <cell r="B2118"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8" t="str">
            <v>Rft</v>
          </cell>
          <cell r="D2118">
            <v>326.81</v>
          </cell>
          <cell r="E2118">
            <v>3971.81</v>
          </cell>
          <cell r="F2118" t="str">
            <v>m</v>
          </cell>
          <cell r="G2118">
            <v>1072.22</v>
          </cell>
          <cell r="H2118">
            <v>13030.88</v>
          </cell>
          <cell r="I2118">
            <v>0</v>
          </cell>
          <cell r="J2118">
            <v>0</v>
          </cell>
        </row>
        <row r="2119">
          <cell r="A2119" t="str">
            <v>15-135-c</v>
          </cell>
          <cell r="B2119"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19" t="str">
            <v>Rft</v>
          </cell>
          <cell r="D2119">
            <v>326.81</v>
          </cell>
          <cell r="E2119">
            <v>2623.64</v>
          </cell>
          <cell r="F2119" t="str">
            <v>m</v>
          </cell>
          <cell r="G2119">
            <v>1072.22</v>
          </cell>
          <cell r="H2119">
            <v>8607.73</v>
          </cell>
          <cell r="I2119">
            <v>0</v>
          </cell>
          <cell r="J2119">
            <v>0</v>
          </cell>
        </row>
        <row r="2120">
          <cell r="A2120" t="str">
            <v>15-135-d</v>
          </cell>
          <cell r="B2120"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0" t="str">
            <v>Rft</v>
          </cell>
          <cell r="D2120">
            <v>326.81</v>
          </cell>
          <cell r="E2120">
            <v>2756.81</v>
          </cell>
          <cell r="F2120" t="str">
            <v>m</v>
          </cell>
          <cell r="G2120">
            <v>1072.22</v>
          </cell>
          <cell r="H2120">
            <v>9044.66</v>
          </cell>
          <cell r="I2120">
            <v>0</v>
          </cell>
          <cell r="J2120">
            <v>0</v>
          </cell>
        </row>
        <row r="2121">
          <cell r="A2121" t="str">
            <v>15-135-e</v>
          </cell>
          <cell r="B2121" t="str">
            <v>Supply at site, fabrication and installation of GI perforated cable tray 14 SWG 8 ft. to 10 ft. long with sides 3" high to be installed on wall, or in vertical, or above false ceiling in horizontal position or floor mounted or as shown on drawing, including cost of hanging arrangement brackets made of angle iron 38mm x 38mm x 6mm installed at every 3 ft., cost of all necessary fixing accessories, complete in all respects.</v>
          </cell>
          <cell r="C2121" t="str">
            <v>Rft</v>
          </cell>
          <cell r="D2121">
            <v>326.81</v>
          </cell>
          <cell r="E2121">
            <v>1894.34</v>
          </cell>
          <cell r="F2121" t="str">
            <v>m</v>
          </cell>
          <cell r="G2121">
            <v>1072.22</v>
          </cell>
          <cell r="H2121">
            <v>6215.04</v>
          </cell>
          <cell r="I2121">
            <v>0</v>
          </cell>
          <cell r="J2121">
            <v>0</v>
          </cell>
        </row>
        <row r="2122">
          <cell r="A2122" t="str">
            <v>15-136-a</v>
          </cell>
          <cell r="B2122" t="str">
            <v>Supply at site, installation, testing and commissioning ofLayer 3 (Core) Level Network Switch, Managable for Data Rack, 24 Port Giga Ethernet (10/100/1000) with Copper &amp; Fiber Uplink Ports Including Cost of 02 Nos 10 Giga SFP Modules(Support 02 Nos 1.0 Giga SFP Modules) having:min 4 combo Rj45/SFP ports supporting SX/LX/LH etc. min 4 SFP+ ports support SX/LX/LH etc, complete in all respects.</v>
          </cell>
          <cell r="C2122" t="str">
            <v>Job</v>
          </cell>
          <cell r="D2122">
            <v>4482</v>
          </cell>
          <cell r="E2122">
            <v>351721.91</v>
          </cell>
          <cell r="F2122" t="str">
            <v>Job</v>
          </cell>
          <cell r="G2122">
            <v>4482</v>
          </cell>
          <cell r="H2122">
            <v>351721.91</v>
          </cell>
          <cell r="I2122">
            <v>0</v>
          </cell>
          <cell r="J2122">
            <v>0</v>
          </cell>
        </row>
        <row r="2123">
          <cell r="A2123" t="str">
            <v>15-136-b</v>
          </cell>
          <cell r="B2123" t="str">
            <v>Supply at site, installation, testing and commissioning of Layer 2 (Edge) Level Network Switch, Manageable for Data Rack, 24 Port Giga Ethernet (10/100/1000) with Copper &amp; Fiber Uplink Ports (Support 04 Nos 1.0 Giga SFP Modules). 1.0 Gigabit uplink flexibility with Small Form-Factor Pluggable Plus (SFP+). 8 ports of Gigabit Ethernet for desktop connectivity, complete in all respects.</v>
          </cell>
          <cell r="C2123" t="str">
            <v>Each</v>
          </cell>
          <cell r="D2123">
            <v>7843.5</v>
          </cell>
          <cell r="E2123">
            <v>85957</v>
          </cell>
          <cell r="F2123" t="str">
            <v>Each</v>
          </cell>
          <cell r="G2123">
            <v>7843.5</v>
          </cell>
          <cell r="H2123">
            <v>85957</v>
          </cell>
          <cell r="I2123">
            <v>0</v>
          </cell>
          <cell r="J2123">
            <v>0</v>
          </cell>
        </row>
        <row r="2124">
          <cell r="A2124" t="str">
            <v>15-136-c</v>
          </cell>
          <cell r="B2124" t="str">
            <v>Supply at site, installation, testing and commissioning of U/UTP, 4 pair Cat 6a (500 MHz) Network Cable supports (10 Giga) laid in PVC Conduit , with pure copper conductor PVC insulated PVC sheathed including cost of Single Shutter Face plate with UTP Cat-6a Keystone Jack with Back Box to be installed on walls, from Data Cabinet to Computer Points, PVC conduit &amp; Cable tray. Complete in all respects.</v>
          </cell>
          <cell r="C2124" t="str">
            <v>Each</v>
          </cell>
          <cell r="D2124">
            <v>747</v>
          </cell>
          <cell r="E2124">
            <v>6073.65</v>
          </cell>
          <cell r="F2124" t="str">
            <v>Each</v>
          </cell>
          <cell r="G2124">
            <v>747</v>
          </cell>
          <cell r="H2124">
            <v>6073.65</v>
          </cell>
          <cell r="I2124">
            <v>0</v>
          </cell>
          <cell r="J2124">
            <v>0</v>
          </cell>
        </row>
        <row r="2125">
          <cell r="A2125" t="str">
            <v>15-136-d</v>
          </cell>
          <cell r="B2125" t="str">
            <v>Supply and erection of Cable for Voice Communication System from communication rack to each work station / outlet in 25mm PVC conduit / channel as per drawing including termination, tagging at both ends, complete in all respects</v>
          </cell>
          <cell r="C2125" t="str">
            <v>Each</v>
          </cell>
          <cell r="D2125">
            <v>747</v>
          </cell>
          <cell r="E2125">
            <v>6073.65</v>
          </cell>
          <cell r="F2125" t="str">
            <v>Each</v>
          </cell>
          <cell r="G2125">
            <v>747</v>
          </cell>
          <cell r="H2125">
            <v>6073.65</v>
          </cell>
          <cell r="I2125">
            <v>0</v>
          </cell>
          <cell r="J2125">
            <v>0</v>
          </cell>
        </row>
        <row r="2126">
          <cell r="A2126" t="str">
            <v>15-136-e</v>
          </cell>
          <cell r="B2126" t="str">
            <v>Supply, installation, testing and commissioning of Wireless Access Point (AP); 802.11 A/G/N; DUAL BAND, complete in all respects</v>
          </cell>
          <cell r="C2126" t="str">
            <v>Each</v>
          </cell>
          <cell r="D2126">
            <v>44.82</v>
          </cell>
          <cell r="E2126">
            <v>69486.87</v>
          </cell>
          <cell r="F2126" t="str">
            <v>Each</v>
          </cell>
          <cell r="G2126">
            <v>44.82</v>
          </cell>
          <cell r="H2126">
            <v>69486.87</v>
          </cell>
          <cell r="I2126">
            <v>0</v>
          </cell>
          <cell r="J2126">
            <v>0</v>
          </cell>
        </row>
        <row r="2127">
          <cell r="A2127" t="str">
            <v>15-136-f</v>
          </cell>
          <cell r="B2127"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7" t="str">
            <v>Each</v>
          </cell>
          <cell r="D2127">
            <v>2614.5</v>
          </cell>
          <cell r="E2127">
            <v>23499.37</v>
          </cell>
          <cell r="F2127" t="str">
            <v>Each</v>
          </cell>
          <cell r="G2127">
            <v>2614.5</v>
          </cell>
          <cell r="H2127">
            <v>23499.37</v>
          </cell>
          <cell r="I2127">
            <v>0</v>
          </cell>
          <cell r="J2127">
            <v>0</v>
          </cell>
        </row>
        <row r="2128">
          <cell r="A2128" t="str">
            <v>15-136-g</v>
          </cell>
          <cell r="B2128"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28" t="str">
            <v>Each</v>
          </cell>
          <cell r="D2128">
            <v>2614.5</v>
          </cell>
          <cell r="E2128">
            <v>115525</v>
          </cell>
          <cell r="F2128" t="str">
            <v>Each</v>
          </cell>
          <cell r="G2128">
            <v>2614.5</v>
          </cell>
          <cell r="H2128">
            <v>115525</v>
          </cell>
          <cell r="I2128">
            <v>0</v>
          </cell>
          <cell r="J2128">
            <v>0</v>
          </cell>
        </row>
        <row r="2129">
          <cell r="A2129" t="str">
            <v>15-136-h</v>
          </cell>
          <cell r="B2129" t="str">
            <v>Supply, Installation, testing and commissioning of 42 port DATA cabinet with 3 no’s cabinet tray, 4 no’s power socket and with flexi glass door</v>
          </cell>
          <cell r="C2129" t="str">
            <v>Each</v>
          </cell>
          <cell r="D2129">
            <v>1494</v>
          </cell>
          <cell r="E2129">
            <v>62244</v>
          </cell>
          <cell r="F2129" t="str">
            <v>Each</v>
          </cell>
          <cell r="G2129">
            <v>1494</v>
          </cell>
          <cell r="H2129">
            <v>62244</v>
          </cell>
          <cell r="I2129">
            <v>0</v>
          </cell>
          <cell r="J2129">
            <v>0</v>
          </cell>
        </row>
        <row r="2130">
          <cell r="A2130" t="str">
            <v>15-136-i</v>
          </cell>
          <cell r="B2130" t="str">
            <v>Supply at site, installation, testing and commissioning of data cabinet of approximate size as mentioned below, powder coated, having lockable glass door at front, 4 exhaust fans on top, suitable for under mentioned patch panels, consisting of the following voice and data points to be terminated on modular patch panel, including cost of power bus bar, input / output RJ-45 connectors suitable for Cat. 6a cables patch guides, patch cords, both for Voice and Data, all necessary accessories / materials for active and passive equipment, 24 ports switch. The data cabinet shall be complete in all respects including cost of all necessary materials / accessories required for proper functioning for the data cabinet. Data cabinet shall be installed after obtaining necessary permission from the computer specialist of the Client.</v>
          </cell>
          <cell r="C2130" t="str">
            <v>Each</v>
          </cell>
          <cell r="D2130">
            <v>5229</v>
          </cell>
          <cell r="E2130">
            <v>178728.52</v>
          </cell>
          <cell r="F2130" t="str">
            <v>Each</v>
          </cell>
          <cell r="G2130">
            <v>5229</v>
          </cell>
          <cell r="H2130">
            <v>178728.5</v>
          </cell>
          <cell r="I2130" t="str">
            <v>15.20.4</v>
          </cell>
          <cell r="J2130">
            <v>0</v>
          </cell>
        </row>
        <row r="2131">
          <cell r="A2131" t="str">
            <v>15-137-a</v>
          </cell>
          <cell r="B2131" t="str">
            <v>Supply and installation from computer outlet to 30 port patch panel with CAT-6 DATA cable run in PVC conduit and complete in all respectsin walls including chase etc : 1.25\" i/d</v>
          </cell>
          <cell r="C2131" t="str">
            <v>m</v>
          </cell>
          <cell r="D2131">
            <v>93.38</v>
          </cell>
          <cell r="E2131">
            <v>180.85</v>
          </cell>
          <cell r="F2131" t="str">
            <v>Meter</v>
          </cell>
          <cell r="G2131">
            <v>93.38</v>
          </cell>
          <cell r="H2131">
            <v>180.85</v>
          </cell>
          <cell r="I2131">
            <v>0</v>
          </cell>
          <cell r="J2131">
            <v>0</v>
          </cell>
        </row>
        <row r="2132">
          <cell r="A2132" t="str">
            <v>15-137-b</v>
          </cell>
          <cell r="B2132" t="str">
            <v>Supply and installation, testing and commissioning of 30 port data patch panel surfaces mounted and complete in all respects</v>
          </cell>
          <cell r="C2132" t="str">
            <v>Each</v>
          </cell>
          <cell r="D2132">
            <v>1494</v>
          </cell>
          <cell r="E2132">
            <v>23364</v>
          </cell>
          <cell r="F2132" t="str">
            <v>Each</v>
          </cell>
          <cell r="G2132">
            <v>1494</v>
          </cell>
          <cell r="H2132">
            <v>23364</v>
          </cell>
          <cell r="I2132">
            <v>0</v>
          </cell>
          <cell r="J2132">
            <v>0</v>
          </cell>
        </row>
        <row r="2133">
          <cell r="A2133" t="str">
            <v>15-137-c</v>
          </cell>
          <cell r="B2133" t="str">
            <v xml:space="preserve">Supply and installation of 30 ports 10/100-2  gaga uplink ports data switch(CISCQ2960-24 TTL) </v>
          </cell>
          <cell r="C2133" t="str">
            <v>Each</v>
          </cell>
          <cell r="D2133">
            <v>4482</v>
          </cell>
          <cell r="E2133">
            <v>83457</v>
          </cell>
          <cell r="F2133" t="str">
            <v>Each</v>
          </cell>
          <cell r="G2133">
            <v>4482</v>
          </cell>
          <cell r="H2133">
            <v>83457</v>
          </cell>
          <cell r="I2133">
            <v>0</v>
          </cell>
          <cell r="J2133">
            <v>0</v>
          </cell>
        </row>
        <row r="2134">
          <cell r="A2134" t="str">
            <v>15-138-a-01</v>
          </cell>
          <cell r="B2134" t="str">
            <v xml:space="preserve">Supply and Installation of 10-Pair Telephone Junction Box with back mounting frame and connection strip Recessed in wall Type where shown on drawings, made of 16 SWG M.S. Sheet with hinged door. Completed in all respects </v>
          </cell>
          <cell r="C2134" t="str">
            <v>Each</v>
          </cell>
          <cell r="D2134">
            <v>747</v>
          </cell>
          <cell r="E2134">
            <v>8037</v>
          </cell>
          <cell r="F2134" t="str">
            <v>Each</v>
          </cell>
          <cell r="G2134">
            <v>747</v>
          </cell>
          <cell r="H2134">
            <v>8037</v>
          </cell>
          <cell r="I2134" t="str">
            <v>15.2.3</v>
          </cell>
          <cell r="J2134">
            <v>0</v>
          </cell>
        </row>
        <row r="2135">
          <cell r="A2135" t="str">
            <v>15-138-a-02</v>
          </cell>
          <cell r="B2135" t="str">
            <v xml:space="preserve">Supply and Installation of 25-Pair Telephone Junction Box with back mounting frame and connection strip Recessed in wall Type where shown on drawings, made of 16 SWG M.S. Sheet with hinged door. Completed in all respects </v>
          </cell>
          <cell r="C2135" t="str">
            <v>Each</v>
          </cell>
          <cell r="D2135">
            <v>747</v>
          </cell>
          <cell r="E2135">
            <v>18972</v>
          </cell>
          <cell r="F2135" t="str">
            <v>Each</v>
          </cell>
          <cell r="G2135">
            <v>747</v>
          </cell>
          <cell r="H2135">
            <v>18972</v>
          </cell>
          <cell r="I2135" t="str">
            <v>15.2.3</v>
          </cell>
          <cell r="J2135">
            <v>0</v>
          </cell>
        </row>
        <row r="2136">
          <cell r="A2136" t="str">
            <v>15-138-a-03</v>
          </cell>
          <cell r="B2136" t="str">
            <v>Supply and Installation of 50-Pair Telephone Junction Box with back mounting frame and connection strip Recessed in wall Type where shown on drawings, made of 16 SWG M.S. Sheet with hinged door. Completed in all respects</v>
          </cell>
          <cell r="C2136" t="str">
            <v>Each</v>
          </cell>
          <cell r="D2136">
            <v>1494</v>
          </cell>
          <cell r="E2136">
            <v>28224</v>
          </cell>
          <cell r="F2136" t="str">
            <v>Each</v>
          </cell>
          <cell r="G2136">
            <v>1494</v>
          </cell>
          <cell r="H2136">
            <v>28224</v>
          </cell>
          <cell r="I2136" t="str">
            <v>15.2.3</v>
          </cell>
          <cell r="J2136">
            <v>0</v>
          </cell>
        </row>
        <row r="2137">
          <cell r="A2137" t="str">
            <v>15-138-a-04</v>
          </cell>
          <cell r="B2137" t="str">
            <v>Supply and Installation of 100-Pair Telephone Junction Box with back mounting frame and connection strip Recessed in wall Type where shown on drawings, made of 16 SWG M.S. Sheet with hinged door. Completed in all respects</v>
          </cell>
          <cell r="C2137" t="str">
            <v>Each</v>
          </cell>
          <cell r="D2137">
            <v>1494</v>
          </cell>
          <cell r="E2137">
            <v>86544</v>
          </cell>
          <cell r="F2137" t="str">
            <v>Each</v>
          </cell>
          <cell r="G2137">
            <v>1494</v>
          </cell>
          <cell r="H2137">
            <v>86544</v>
          </cell>
          <cell r="I2137" t="str">
            <v>15.2.3</v>
          </cell>
          <cell r="J2137">
            <v>0</v>
          </cell>
        </row>
        <row r="2138">
          <cell r="A2138" t="str">
            <v>15-138-b</v>
          </cell>
          <cell r="B2138" t="str">
            <v>Supply and Installation of 500-Pair Telephone Junction Box with back mounting frame and connection strip Recessed in wall Type where shown on drawings, made of 16 SWG M.S. Sheet with hinged door. Completed in all respects</v>
          </cell>
          <cell r="C2138" t="str">
            <v>Each</v>
          </cell>
          <cell r="D2138">
            <v>1494</v>
          </cell>
          <cell r="E2138">
            <v>153369</v>
          </cell>
          <cell r="F2138" t="str">
            <v>Each</v>
          </cell>
          <cell r="G2138">
            <v>1494</v>
          </cell>
          <cell r="H2138">
            <v>153369</v>
          </cell>
          <cell r="I2138" t="str">
            <v>15.2.3</v>
          </cell>
          <cell r="J2138">
            <v>0</v>
          </cell>
        </row>
        <row r="2139">
          <cell r="A2139" t="str">
            <v>15-138-c-01</v>
          </cell>
          <cell r="B2139" t="str">
            <v>Supply and Installation, testing and commissioning of 24-ports 10/100-2 giga uplink ports DATA switch completed in all respects</v>
          </cell>
          <cell r="C2139" t="str">
            <v>Each</v>
          </cell>
          <cell r="D2139">
            <v>1494</v>
          </cell>
          <cell r="E2139">
            <v>25186.5</v>
          </cell>
          <cell r="F2139" t="str">
            <v>Each</v>
          </cell>
          <cell r="G2139">
            <v>1494</v>
          </cell>
          <cell r="H2139">
            <v>25186.5</v>
          </cell>
          <cell r="I2139">
            <v>0</v>
          </cell>
          <cell r="J2139">
            <v>0</v>
          </cell>
        </row>
        <row r="2140">
          <cell r="A2140" t="str">
            <v>15-138-c-02</v>
          </cell>
          <cell r="B2140" t="str">
            <v>Supply and Installation, testing and commissioning of 48-ports 10/100-2 giga uplink ports DATA switch, complete in all respects</v>
          </cell>
          <cell r="C2140" t="str">
            <v>Each</v>
          </cell>
          <cell r="D2140">
            <v>1494</v>
          </cell>
          <cell r="E2140">
            <v>25186.5</v>
          </cell>
          <cell r="F2140" t="str">
            <v>Each</v>
          </cell>
          <cell r="G2140">
            <v>1494</v>
          </cell>
          <cell r="H2140">
            <v>25186.5</v>
          </cell>
          <cell r="I2140">
            <v>0</v>
          </cell>
          <cell r="J2140">
            <v>0</v>
          </cell>
        </row>
        <row r="2141">
          <cell r="A2141" t="str">
            <v>15-138-d</v>
          </cell>
          <cell r="B2141" t="str">
            <v>Supply, installation, connecting, testing and commissioning of 15 -Pair telephone cable Pony Japan make or equivalent complete in all respects</v>
          </cell>
          <cell r="C2141" t="str">
            <v>Rft</v>
          </cell>
          <cell r="D2141">
            <v>93.38</v>
          </cell>
          <cell r="E2141">
            <v>178.43</v>
          </cell>
          <cell r="F2141" t="str">
            <v>m</v>
          </cell>
          <cell r="G2141">
            <v>306.35000000000002</v>
          </cell>
          <cell r="H2141">
            <v>585.38</v>
          </cell>
          <cell r="I2141">
            <v>0</v>
          </cell>
          <cell r="J2141">
            <v>0</v>
          </cell>
        </row>
        <row r="2142">
          <cell r="A2142" t="str">
            <v>15-138-e-01</v>
          </cell>
          <cell r="B2142" t="str">
            <v>Supply, Installation, testing and commissioning of Single Port Data outlet of 1 x RJ-45 I/Os for Cat-6 cable and with 16 SWG back box, complete in all respects</v>
          </cell>
          <cell r="C2142" t="str">
            <v>Each</v>
          </cell>
          <cell r="D2142">
            <v>14.94</v>
          </cell>
          <cell r="E2142">
            <v>622.44000000000005</v>
          </cell>
          <cell r="F2142" t="str">
            <v>Each</v>
          </cell>
          <cell r="G2142">
            <v>14.94</v>
          </cell>
          <cell r="H2142">
            <v>622.44000000000005</v>
          </cell>
          <cell r="I2142" t="str">
            <v>15.4.19</v>
          </cell>
          <cell r="J2142">
            <v>0</v>
          </cell>
        </row>
        <row r="2143">
          <cell r="A2143" t="str">
            <v>15-138-e-02</v>
          </cell>
          <cell r="B2143" t="str">
            <v>Supply, Installation, testing and commissioning of Dual Port Data outlet of 1 x RJ-45 I/Os for Cat-6 cable and with 16 SWG back box completed in all respects</v>
          </cell>
          <cell r="C2143" t="str">
            <v>Each</v>
          </cell>
          <cell r="D2143">
            <v>14.94</v>
          </cell>
          <cell r="E2143">
            <v>683.19</v>
          </cell>
          <cell r="F2143" t="str">
            <v>Each</v>
          </cell>
          <cell r="G2143">
            <v>14.94</v>
          </cell>
          <cell r="H2143">
            <v>683.19</v>
          </cell>
          <cell r="I2143" t="str">
            <v>15.4.19</v>
          </cell>
          <cell r="J2143">
            <v>0</v>
          </cell>
        </row>
        <row r="2144">
          <cell r="A2144" t="str">
            <v>15-138-f</v>
          </cell>
          <cell r="B2144" t="str">
            <v>Supply, Installation, testing and commissioning of Patch Cord CAT-6, 1m for computer complete in all respects</v>
          </cell>
          <cell r="C2144" t="str">
            <v>Each</v>
          </cell>
          <cell r="D2144">
            <v>46.76</v>
          </cell>
          <cell r="E2144">
            <v>690.71</v>
          </cell>
          <cell r="F2144" t="str">
            <v>Each</v>
          </cell>
          <cell r="G2144">
            <v>46.76</v>
          </cell>
          <cell r="H2144">
            <v>690.71</v>
          </cell>
          <cell r="I2144">
            <v>0</v>
          </cell>
          <cell r="J2144">
            <v>0</v>
          </cell>
        </row>
        <row r="2145">
          <cell r="A2145" t="str">
            <v>15-138-g</v>
          </cell>
          <cell r="B2145" t="str">
            <v>Supply and Erection of 3M Cat-6 Cable in 3/4",1"pvc conduit, complete in all respect</v>
          </cell>
          <cell r="C2145" t="str">
            <v>Rft</v>
          </cell>
          <cell r="D2145">
            <v>14.94</v>
          </cell>
          <cell r="E2145">
            <v>203.26</v>
          </cell>
          <cell r="F2145" t="str">
            <v>m</v>
          </cell>
          <cell r="G2145">
            <v>49.02</v>
          </cell>
          <cell r="H2145">
            <v>666.88</v>
          </cell>
          <cell r="I2145">
            <v>0</v>
          </cell>
          <cell r="J2145">
            <v>0</v>
          </cell>
        </row>
        <row r="2146">
          <cell r="A2146" t="str">
            <v>15-138-h</v>
          </cell>
          <cell r="B2146" t="str">
            <v>Supply at site, testing, installation &amp; commissioning of 12 Port Cat-3 Telephone Patch Panel installed in Data Cabinet</v>
          </cell>
          <cell r="C2146" t="str">
            <v>Each</v>
          </cell>
          <cell r="D2146">
            <v>186.75</v>
          </cell>
          <cell r="E2146">
            <v>11607.75</v>
          </cell>
          <cell r="F2146" t="str">
            <v>Each</v>
          </cell>
          <cell r="G2146">
            <v>186.75</v>
          </cell>
          <cell r="H2146">
            <v>11607.75</v>
          </cell>
          <cell r="I2146">
            <v>0</v>
          </cell>
          <cell r="J2146">
            <v>0</v>
          </cell>
        </row>
        <row r="2147">
          <cell r="A2147" t="str">
            <v>15-138-i</v>
          </cell>
          <cell r="B2147" t="str">
            <v>Supply and Installation of Single Port Telephone outlet of CAT-5,1 x RJ-45 I/Os and back box of 16 SWG, complete in all respects</v>
          </cell>
          <cell r="C2147" t="str">
            <v>Each</v>
          </cell>
          <cell r="D2147">
            <v>44.82</v>
          </cell>
          <cell r="E2147">
            <v>652.32000000000005</v>
          </cell>
          <cell r="F2147" t="str">
            <v>Each</v>
          </cell>
          <cell r="G2147">
            <v>44.82</v>
          </cell>
          <cell r="H2147">
            <v>652.32000000000005</v>
          </cell>
          <cell r="I2147">
            <v>0</v>
          </cell>
          <cell r="J2147">
            <v>0</v>
          </cell>
        </row>
        <row r="2148">
          <cell r="A2148" t="str">
            <v>15-138-j</v>
          </cell>
          <cell r="B2148" t="str">
            <v>Supply and Installation of Double Port Telephone outlet of CAT-5,1 x RJ-45 I/Os and back box of 16 SWG, complete in all respects</v>
          </cell>
          <cell r="C2148" t="str">
            <v>Each</v>
          </cell>
          <cell r="D2148">
            <v>44.82</v>
          </cell>
          <cell r="E2148">
            <v>713.07</v>
          </cell>
          <cell r="F2148" t="str">
            <v>Each</v>
          </cell>
          <cell r="G2148">
            <v>44.82</v>
          </cell>
          <cell r="H2148">
            <v>713.07</v>
          </cell>
          <cell r="I2148">
            <v>0</v>
          </cell>
          <cell r="J2148">
            <v>0</v>
          </cell>
        </row>
        <row r="2149">
          <cell r="A2149" t="str">
            <v>15-138-k-01</v>
          </cell>
          <cell r="B2149" t="str">
            <v>Supply installation, connection, testing and Commissioning of Telephone Exchange comparising 4 Trunk lines, 12 Digital Estentions, 200 Auto Dial Extention and attendeant console with UPS builtin 16+ 34 Kx-Txa 600.</v>
          </cell>
          <cell r="C2149" t="str">
            <v>Each</v>
          </cell>
          <cell r="D2149">
            <v>10458</v>
          </cell>
          <cell r="E2149">
            <v>496458</v>
          </cell>
          <cell r="F2149" t="str">
            <v>Each</v>
          </cell>
          <cell r="G2149">
            <v>10458</v>
          </cell>
          <cell r="H2149">
            <v>496458</v>
          </cell>
          <cell r="I2149">
            <v>0</v>
          </cell>
          <cell r="J2149">
            <v>0</v>
          </cell>
        </row>
        <row r="2150">
          <cell r="A2150" t="str">
            <v>15-138-k-02</v>
          </cell>
          <cell r="B2150" t="str">
            <v>Supply and Installation of Telephone Exchange with 16 Trunk and 300 Extensions with UPS Built-in 16+304 KX-TDA 600, Consol Set, CLI Card, UPS Cable with Batteries, complete in all respects</v>
          </cell>
          <cell r="C2150" t="str">
            <v>Each</v>
          </cell>
          <cell r="D2150">
            <v>26145</v>
          </cell>
          <cell r="E2150">
            <v>1575270</v>
          </cell>
          <cell r="F2150" t="str">
            <v>Each</v>
          </cell>
          <cell r="G2150">
            <v>26145</v>
          </cell>
          <cell r="H2150">
            <v>1575270</v>
          </cell>
          <cell r="I2150">
            <v>0</v>
          </cell>
          <cell r="J2150">
            <v>0</v>
          </cell>
        </row>
        <row r="2151">
          <cell r="A2151" t="str">
            <v>15-138-l</v>
          </cell>
          <cell r="B2151" t="str">
            <v>Supply and Installation of DT 364 Consol Set complaeted with all respect</v>
          </cell>
          <cell r="C2151" t="str">
            <v>Each</v>
          </cell>
          <cell r="D2151">
            <v>1494</v>
          </cell>
          <cell r="E2151">
            <v>27616.5</v>
          </cell>
          <cell r="F2151" t="str">
            <v>Each</v>
          </cell>
          <cell r="G2151">
            <v>1494</v>
          </cell>
          <cell r="H2151">
            <v>27616.5</v>
          </cell>
          <cell r="I2151" t="str">
            <v>15.7.4</v>
          </cell>
          <cell r="J2151">
            <v>0</v>
          </cell>
        </row>
        <row r="2152">
          <cell r="A2152" t="str">
            <v>15-138-m</v>
          </cell>
          <cell r="B2152" t="str">
            <v>Supply and Installation of KX-TDA 0193CLI Card for 16 Trunk complated with all respect</v>
          </cell>
          <cell r="C2152" t="str">
            <v>Each</v>
          </cell>
          <cell r="D2152">
            <v>1494</v>
          </cell>
          <cell r="E2152">
            <v>52888.5</v>
          </cell>
          <cell r="F2152" t="str">
            <v>Each</v>
          </cell>
          <cell r="G2152">
            <v>1494</v>
          </cell>
          <cell r="H2152">
            <v>52888.5</v>
          </cell>
          <cell r="I2152">
            <v>0</v>
          </cell>
          <cell r="J2152">
            <v>0</v>
          </cell>
        </row>
        <row r="2153">
          <cell r="A2153" t="str">
            <v>15-138-n</v>
          </cell>
          <cell r="B2153" t="str">
            <v>Supply and Installation of SKX-A228UPS Cable with Batteries.Copmlated wih all respect</v>
          </cell>
          <cell r="C2153" t="str">
            <v>Each</v>
          </cell>
          <cell r="D2153">
            <v>186.75</v>
          </cell>
          <cell r="E2153">
            <v>21449.25</v>
          </cell>
          <cell r="F2153" t="str">
            <v>Each</v>
          </cell>
          <cell r="G2153">
            <v>186.75</v>
          </cell>
          <cell r="H2153">
            <v>21449.25</v>
          </cell>
          <cell r="I2153">
            <v>0</v>
          </cell>
          <cell r="J2153">
            <v>0</v>
          </cell>
        </row>
        <row r="2154">
          <cell r="A2154" t="str">
            <v>15-138-o</v>
          </cell>
          <cell r="B2154" t="str">
            <v>Supply, installation, connecting, testing and commissioning of Duplex telephone outlets F C C standard</v>
          </cell>
          <cell r="C2154" t="str">
            <v>No</v>
          </cell>
          <cell r="D2154">
            <v>93.38</v>
          </cell>
          <cell r="E2154">
            <v>883.13</v>
          </cell>
          <cell r="F2154" t="str">
            <v>No</v>
          </cell>
          <cell r="G2154">
            <v>93.38</v>
          </cell>
          <cell r="H2154">
            <v>883.13</v>
          </cell>
          <cell r="I2154">
            <v>0</v>
          </cell>
          <cell r="J2154">
            <v>0</v>
          </cell>
        </row>
        <row r="2155">
          <cell r="A2155" t="str">
            <v>15-138-p</v>
          </cell>
          <cell r="B2155" t="str">
            <v>Supply, installation, connecting, testing and commissioning of Telephone distribution board having 1 x 1 5 cair termination block</v>
          </cell>
          <cell r="C2155" t="str">
            <v>No</v>
          </cell>
          <cell r="D2155">
            <v>93.38</v>
          </cell>
          <cell r="E2155">
            <v>5196.38</v>
          </cell>
          <cell r="F2155" t="str">
            <v>No</v>
          </cell>
          <cell r="G2155">
            <v>93.38</v>
          </cell>
          <cell r="H2155">
            <v>5196.38</v>
          </cell>
          <cell r="I2155" t="str">
            <v>15.7.4</v>
          </cell>
          <cell r="J2155">
            <v>0</v>
          </cell>
        </row>
        <row r="2156">
          <cell r="A2156" t="str">
            <v>15-138-q</v>
          </cell>
          <cell r="B2156" t="str">
            <v>Supply, installation, connecting, testing and commissioning of PABX suitable for 4 line &amp; 15 extension</v>
          </cell>
          <cell r="C2156" t="str">
            <v>No</v>
          </cell>
          <cell r="D2156">
            <v>2988</v>
          </cell>
          <cell r="E2156">
            <v>118413</v>
          </cell>
          <cell r="F2156" t="str">
            <v>No</v>
          </cell>
          <cell r="G2156">
            <v>2988</v>
          </cell>
          <cell r="H2156">
            <v>118413</v>
          </cell>
          <cell r="I2156">
            <v>0</v>
          </cell>
          <cell r="J2156">
            <v>0</v>
          </cell>
        </row>
        <row r="2157">
          <cell r="A2157" t="str">
            <v>15-138-r</v>
          </cell>
          <cell r="B2157" t="str">
            <v>Providing &amp; fixing 3 pair telephone cable (Pony make) in already installed conduit</v>
          </cell>
          <cell r="C2157" t="str">
            <v>Rft</v>
          </cell>
          <cell r="D2157">
            <v>2.99</v>
          </cell>
          <cell r="E2157">
            <v>54.27</v>
          </cell>
          <cell r="F2157" t="str">
            <v>m</v>
          </cell>
          <cell r="G2157">
            <v>9.8000000000000007</v>
          </cell>
          <cell r="H2157">
            <v>178.06</v>
          </cell>
          <cell r="I2157">
            <v>0</v>
          </cell>
          <cell r="J2157">
            <v>0</v>
          </cell>
        </row>
        <row r="2158">
          <cell r="A2158" t="str">
            <v>15-138-s-01</v>
          </cell>
          <cell r="B2158" t="str">
            <v>Supply &amp; Erection of Telephone vrire 1 Pair</v>
          </cell>
          <cell r="C2158" t="str">
            <v>Yard</v>
          </cell>
          <cell r="D2158">
            <v>37.35</v>
          </cell>
          <cell r="E2158">
            <v>98.1</v>
          </cell>
          <cell r="F2158" t="str">
            <v>Yard</v>
          </cell>
          <cell r="G2158">
            <v>37.35</v>
          </cell>
          <cell r="H2158">
            <v>98.1</v>
          </cell>
          <cell r="I2158">
            <v>0</v>
          </cell>
          <cell r="J2158">
            <v>0</v>
          </cell>
        </row>
        <row r="2159">
          <cell r="A2159" t="str">
            <v>15-138-s-02</v>
          </cell>
          <cell r="B2159" t="str">
            <v>Supply &amp; Erection of Telephone vrire 2 Pair</v>
          </cell>
          <cell r="C2159" t="str">
            <v>Yard</v>
          </cell>
          <cell r="D2159">
            <v>37.35</v>
          </cell>
          <cell r="E2159">
            <v>158.85</v>
          </cell>
          <cell r="F2159" t="str">
            <v>Yard</v>
          </cell>
          <cell r="G2159">
            <v>37.35</v>
          </cell>
          <cell r="H2159">
            <v>158.85</v>
          </cell>
          <cell r="I2159">
            <v>0</v>
          </cell>
          <cell r="J2159">
            <v>0</v>
          </cell>
        </row>
        <row r="2160">
          <cell r="A2160" t="str">
            <v>15-138-t</v>
          </cell>
          <cell r="B2160" t="str">
            <v>Providing fixing of telephone termination box including sheet steel back box, complete in all respects</v>
          </cell>
          <cell r="C2160" t="str">
            <v>Each</v>
          </cell>
          <cell r="D2160">
            <v>93.38</v>
          </cell>
          <cell r="E2160">
            <v>3130.88</v>
          </cell>
          <cell r="F2160" t="str">
            <v>Each</v>
          </cell>
          <cell r="G2160">
            <v>93.38</v>
          </cell>
          <cell r="H2160">
            <v>3130.88</v>
          </cell>
          <cell r="I2160">
            <v>0</v>
          </cell>
          <cell r="J2160">
            <v>0</v>
          </cell>
        </row>
        <row r="2161">
          <cell r="A2161" t="str">
            <v>15-138-u</v>
          </cell>
          <cell r="B2161" t="str">
            <v>Providing &amp; fixing polycarbonate flame retardant digital telephone socket with lancy " lovory" gang plate fixed on die fabricate powder coated metal board recessed in wall or column including connecting</v>
          </cell>
          <cell r="C2161" t="str">
            <v>Each</v>
          </cell>
          <cell r="D2161">
            <v>93.38</v>
          </cell>
          <cell r="E2161">
            <v>883.13</v>
          </cell>
          <cell r="F2161" t="str">
            <v>Each</v>
          </cell>
          <cell r="G2161">
            <v>93.38</v>
          </cell>
          <cell r="H2161">
            <v>883.13</v>
          </cell>
          <cell r="I2161">
            <v>0</v>
          </cell>
          <cell r="J2161">
            <v>0</v>
          </cell>
        </row>
        <row r="2162">
          <cell r="A2162" t="str">
            <v>15-138-v</v>
          </cell>
          <cell r="B2162" t="str">
            <v>Supply &amp; Erection of telephone point with socket complete</v>
          </cell>
          <cell r="C2162" t="str">
            <v>Each</v>
          </cell>
          <cell r="D2162">
            <v>37.35</v>
          </cell>
          <cell r="E2162">
            <v>486.9</v>
          </cell>
          <cell r="F2162" t="str">
            <v>Each</v>
          </cell>
          <cell r="G2162">
            <v>37.35</v>
          </cell>
          <cell r="H2162">
            <v>486.9</v>
          </cell>
          <cell r="I2162">
            <v>0</v>
          </cell>
          <cell r="J2162">
            <v>0</v>
          </cell>
        </row>
        <row r="2163">
          <cell r="A2163" t="str">
            <v>15-139-a</v>
          </cell>
          <cell r="B2163" t="str">
            <v>Supply and Installation of Outdoor True Day &amp; Night Color Camera 1/3" CCD, 530TVL, 0 Lux, 49 IR LEDs, 2.8 to 10mm Auto Iris Varifocal Lens, IP66 Rating Outdoor Weatherproof Housing, DC12V/ AC24V, PAL, HCD-92534X-Honyewell completed in all respect</v>
          </cell>
          <cell r="C2163" t="str">
            <v>Each</v>
          </cell>
          <cell r="D2163">
            <v>1494</v>
          </cell>
          <cell r="E2163">
            <v>53131.5</v>
          </cell>
          <cell r="F2163" t="str">
            <v>Each</v>
          </cell>
          <cell r="G2163">
            <v>1494</v>
          </cell>
          <cell r="H2163">
            <v>53131.5</v>
          </cell>
          <cell r="I2163" t="str">
            <v>15.20.2</v>
          </cell>
          <cell r="J2163">
            <v>0</v>
          </cell>
        </row>
        <row r="2164">
          <cell r="A2164" t="str">
            <v>15-139-b</v>
          </cell>
          <cell r="B2164" t="str">
            <v>Supply and Installation of True Day &amp; Night Color Indoor Camera 1/3" CCD, 550TVL, Color 0.3Lux &amp; B/W 0.002Lux, Day/Night, DC12V/ AC24V, PAL, HCC-690P completed in all respect</v>
          </cell>
          <cell r="C2164" t="str">
            <v>Each</v>
          </cell>
          <cell r="D2164">
            <v>2614.5</v>
          </cell>
          <cell r="E2164">
            <v>29101.5</v>
          </cell>
          <cell r="F2164" t="str">
            <v>Each</v>
          </cell>
          <cell r="G2164">
            <v>2614.5</v>
          </cell>
          <cell r="H2164">
            <v>29101.5</v>
          </cell>
          <cell r="I2164" t="str">
            <v>15.2.3</v>
          </cell>
          <cell r="J2164">
            <v>0</v>
          </cell>
        </row>
        <row r="2165">
          <cell r="A2165" t="str">
            <v>15-139-c</v>
          </cell>
          <cell r="B2165" t="str">
            <v>Supply, Installation, Testing and Commissioning of Wall bracket box Camera, type PoE I.P camera with day and night feature having 1.3MP Resolution with live/recording quality of min 15 fps, Varifocal Lens 2.8-12mm, along with all mounting accessories complete in all respect</v>
          </cell>
          <cell r="C2165" t="str">
            <v>Each</v>
          </cell>
          <cell r="D2165">
            <v>1494</v>
          </cell>
          <cell r="E2165">
            <v>27981</v>
          </cell>
          <cell r="F2165" t="str">
            <v>Each</v>
          </cell>
          <cell r="G2165">
            <v>1494</v>
          </cell>
          <cell r="H2165">
            <v>27981</v>
          </cell>
          <cell r="I2165" t="str">
            <v>15.20.2</v>
          </cell>
          <cell r="J2165">
            <v>0</v>
          </cell>
        </row>
        <row r="2166">
          <cell r="A2166" t="str">
            <v>15-139-d</v>
          </cell>
          <cell r="B2166" t="str">
            <v>Supply and Installation of Indoor Dome Camera,1/3" CCD, 550TV lines, 0.1lx (F2.0),Internal Sync., AWB / BLC / AGC Mirror On-Off Control, varifocal lens 3.6mm, Gray color case, DC12V, PAL, HDC-890P-36 completed in all respect</v>
          </cell>
          <cell r="C2166" t="str">
            <v>Each</v>
          </cell>
          <cell r="D2166">
            <v>44.82</v>
          </cell>
          <cell r="E2166">
            <v>20396.07</v>
          </cell>
          <cell r="F2166" t="str">
            <v>Each</v>
          </cell>
          <cell r="G2166">
            <v>44.82</v>
          </cell>
          <cell r="H2166">
            <v>20396.07</v>
          </cell>
          <cell r="I2166">
            <v>0</v>
          </cell>
          <cell r="J2166">
            <v>0</v>
          </cell>
        </row>
        <row r="2167">
          <cell r="A2167" t="str">
            <v>15-139-e</v>
          </cell>
          <cell r="B2167" t="str">
            <v>Supply of Installation Indoor, Outdoor Dome IR Camera,1/3"CCD, 530TV lines, IR LEDs, 0.1lx (F2.0),Internal Sync., AWB / BLC / AGC Mirror On-Off Control, varifocal lens 3.6mm, Gray color case, DC12V, PAL, HDC-515PI-36 completed in all respect</v>
          </cell>
          <cell r="C2167" t="str">
            <v>Each</v>
          </cell>
          <cell r="D2167">
            <v>448.2</v>
          </cell>
          <cell r="E2167">
            <v>23290.2</v>
          </cell>
          <cell r="F2167" t="str">
            <v>Each</v>
          </cell>
          <cell r="G2167">
            <v>448.2</v>
          </cell>
          <cell r="H2167">
            <v>23290.2</v>
          </cell>
          <cell r="I2167">
            <v>0</v>
          </cell>
          <cell r="J2167">
            <v>0</v>
          </cell>
        </row>
        <row r="2168">
          <cell r="A2168" t="str">
            <v>15-139-f</v>
          </cell>
          <cell r="B2168" t="str">
            <v>Supply Installation of 32-Channel Digital Video Recorder, real time display 400ips andwith Built-in DVD writer,XtraStor/MPEG4 compression,1TB,HDD,SATA port with remoteviewing and management software HNDR-E1648L-N-D-E,Honyewell.complated with all respect</v>
          </cell>
          <cell r="C2168" t="str">
            <v>Each</v>
          </cell>
          <cell r="D2168">
            <v>1494</v>
          </cell>
          <cell r="E2168">
            <v>426744</v>
          </cell>
          <cell r="F2168" t="str">
            <v>Each</v>
          </cell>
          <cell r="G2168">
            <v>1494</v>
          </cell>
          <cell r="H2168">
            <v>426744</v>
          </cell>
          <cell r="I2168">
            <v>0</v>
          </cell>
          <cell r="J2168">
            <v>0</v>
          </cell>
        </row>
        <row r="2169">
          <cell r="A2169" t="str">
            <v>15-139-g</v>
          </cell>
          <cell r="B2169" t="str">
            <v>Supply, installation, Testing and commissioning of INDOOR DOME CAMERA; 2.0 MP FULL HD 1080P; 1/2.7" CMOS PROGRESSIVE SCAN; 3-10 mm VARIFOCAL DC IRIS LENS; WDR &gt; 100 dB; PoE; 12 VDC complete in all respects.</v>
          </cell>
          <cell r="C2169" t="str">
            <v>Each</v>
          </cell>
          <cell r="D2169">
            <v>448.2</v>
          </cell>
          <cell r="E2169">
            <v>85498.2</v>
          </cell>
          <cell r="F2169" t="str">
            <v>Each</v>
          </cell>
          <cell r="G2169">
            <v>448.2</v>
          </cell>
          <cell r="H2169">
            <v>85498.2</v>
          </cell>
          <cell r="I2169">
            <v>0</v>
          </cell>
          <cell r="J2169">
            <v>0</v>
          </cell>
        </row>
        <row r="2170">
          <cell r="A2170" t="str">
            <v>15-139-h</v>
          </cell>
          <cell r="B2170" t="str">
            <v>Supply, installation, Testing and commissioning of CAMERA DOME; 1/2.7" PS CMOS; 1.3 Mp HD-720P; 3-10 mm DC I V/F LENS; 76 DB WDR; PoE; 12 VDC. complete in all respects.</v>
          </cell>
          <cell r="C2170" t="str">
            <v>Each</v>
          </cell>
          <cell r="D2170">
            <v>448.2</v>
          </cell>
          <cell r="E2170">
            <v>79423.199999999997</v>
          </cell>
          <cell r="F2170" t="str">
            <v>Each</v>
          </cell>
          <cell r="G2170">
            <v>448.2</v>
          </cell>
          <cell r="H2170">
            <v>79423.199999999997</v>
          </cell>
          <cell r="I2170">
            <v>0</v>
          </cell>
          <cell r="J2170">
            <v>0</v>
          </cell>
        </row>
        <row r="2171">
          <cell r="A2171" t="str">
            <v>15-139-i</v>
          </cell>
          <cell r="B2171" t="str">
            <v>Supply and Installation of Video Management and Recording System including media converter</v>
          </cell>
          <cell r="C2171" t="str">
            <v>Each</v>
          </cell>
          <cell r="D2171">
            <v>1494</v>
          </cell>
          <cell r="E2171">
            <v>426744</v>
          </cell>
          <cell r="F2171" t="str">
            <v>Each</v>
          </cell>
          <cell r="G2171">
            <v>1494</v>
          </cell>
          <cell r="H2171">
            <v>426744</v>
          </cell>
          <cell r="I2171">
            <v>0</v>
          </cell>
          <cell r="J2171">
            <v>0</v>
          </cell>
        </row>
        <row r="2172">
          <cell r="A2172" t="str">
            <v>15-139-j</v>
          </cell>
          <cell r="B2172" t="str">
            <v>Supply and installation of 16 input to 01 output digital multiplexer for CCTV system complete in all respect</v>
          </cell>
          <cell r="C2172" t="str">
            <v>Each</v>
          </cell>
          <cell r="D2172">
            <v>1494</v>
          </cell>
          <cell r="E2172">
            <v>24336</v>
          </cell>
          <cell r="F2172" t="str">
            <v>Each</v>
          </cell>
          <cell r="G2172">
            <v>1494</v>
          </cell>
          <cell r="H2172">
            <v>24336</v>
          </cell>
          <cell r="I2172" t="str">
            <v>15.7.4</v>
          </cell>
          <cell r="J2172">
            <v>0</v>
          </cell>
        </row>
        <row r="2173">
          <cell r="A2173" t="str">
            <v>15-139-k</v>
          </cell>
          <cell r="B2173" t="str">
            <v>Installation and Cabling (RG-11 Coaxial Cable through approved 3A" PVC conduit)</v>
          </cell>
          <cell r="C2173" t="str">
            <v>m</v>
          </cell>
          <cell r="D2173">
            <v>1.49</v>
          </cell>
          <cell r="E2173">
            <v>232.61</v>
          </cell>
          <cell r="F2173" t="str">
            <v>Meter</v>
          </cell>
          <cell r="G2173">
            <v>1.49</v>
          </cell>
          <cell r="H2173">
            <v>232.61</v>
          </cell>
          <cell r="I2173">
            <v>0</v>
          </cell>
          <cell r="J2173">
            <v>0</v>
          </cell>
        </row>
        <row r="2174">
          <cell r="A2174" t="str">
            <v>15-139-l</v>
          </cell>
          <cell r="B2174" t="str">
            <v>Supply and installation of 32" LCD monitor of best quality</v>
          </cell>
          <cell r="C2174" t="str">
            <v>Each</v>
          </cell>
          <cell r="D2174">
            <v>448.2</v>
          </cell>
          <cell r="E2174">
            <v>55123.199999999997</v>
          </cell>
          <cell r="F2174" t="str">
            <v>Each</v>
          </cell>
          <cell r="G2174">
            <v>448.2</v>
          </cell>
          <cell r="H2174">
            <v>55123.199999999997</v>
          </cell>
          <cell r="I2174" t="str">
            <v>15.20.6</v>
          </cell>
          <cell r="J2174">
            <v>0</v>
          </cell>
        </row>
        <row r="2175">
          <cell r="A2175" t="str">
            <v>15-139-m</v>
          </cell>
          <cell r="B2175" t="str">
            <v>Supply &amp; fixing of 1/3M Color Dome Cameras equipped with following charactaristics. Built in Varifocal Lens (4.0mm - 9.0mm) Back Light Compensation Built-in Flickerless Hiqh Resolution more than 470TV line 0.4 Lux at F1" 2 Compact Design Approval: FCC, CE</v>
          </cell>
          <cell r="C2175" t="str">
            <v>No</v>
          </cell>
          <cell r="D2175">
            <v>1494</v>
          </cell>
          <cell r="E2175">
            <v>26401.5</v>
          </cell>
          <cell r="F2175" t="str">
            <v>No</v>
          </cell>
          <cell r="G2175">
            <v>1494</v>
          </cell>
          <cell r="H2175">
            <v>26401.5</v>
          </cell>
          <cell r="I2175">
            <v>0</v>
          </cell>
          <cell r="J2175">
            <v>0</v>
          </cell>
        </row>
        <row r="2176">
          <cell r="A2176" t="str">
            <v>15-139-n</v>
          </cell>
          <cell r="B2176" t="str">
            <v>Supply, installation, connecting, testing &amp; commissioning of ceiling mounting Fixed position super high resolution color Dome Camera Day/ Night with Dynamic rang 12mm varifocal autoirise lens, 12/24V dual operating voltage, complete in all respects</v>
          </cell>
          <cell r="C2176" t="str">
            <v>No</v>
          </cell>
          <cell r="D2176">
            <v>1494</v>
          </cell>
          <cell r="E2176">
            <v>44019</v>
          </cell>
          <cell r="F2176" t="str">
            <v>No</v>
          </cell>
          <cell r="G2176">
            <v>1494</v>
          </cell>
          <cell r="H2176">
            <v>44019</v>
          </cell>
          <cell r="I2176" t="str">
            <v>15.20.2</v>
          </cell>
          <cell r="J2176">
            <v>0</v>
          </cell>
        </row>
        <row r="2177">
          <cell r="A2177" t="str">
            <v>15-139-o</v>
          </cell>
          <cell r="B2177" t="str">
            <v>Supply, installation, connecting, testing &amp; commissioning of High-sensitivity, 1/3" Ex-View HAD CCD color Camera Day/ Night (outdoor), 12//24V dual perating voltage with Motorized gear box, complete in all respects or equivalent,</v>
          </cell>
          <cell r="C2177" t="str">
            <v>No</v>
          </cell>
          <cell r="D2177">
            <v>1494</v>
          </cell>
          <cell r="E2177">
            <v>40374</v>
          </cell>
          <cell r="F2177" t="str">
            <v>No</v>
          </cell>
          <cell r="G2177">
            <v>1494</v>
          </cell>
          <cell r="H2177">
            <v>40374</v>
          </cell>
          <cell r="I2177" t="str">
            <v>15.20.2</v>
          </cell>
          <cell r="J2177">
            <v>0</v>
          </cell>
        </row>
        <row r="2178">
          <cell r="A2178" t="str">
            <v>15-139-p</v>
          </cell>
          <cell r="B2178" t="str">
            <v>Supply, installation, connecting, testing &amp; commissioning of CCTV Digital vidio recorder "DVR" equipment, suitable for 16 channel, including power supply distributer 12 volts with color 22" LCD, complete in all respects</v>
          </cell>
          <cell r="C2178" t="str">
            <v>No</v>
          </cell>
          <cell r="D2178">
            <v>1494</v>
          </cell>
          <cell r="E2178">
            <v>365994</v>
          </cell>
          <cell r="F2178" t="str">
            <v>No</v>
          </cell>
          <cell r="G2178">
            <v>1494</v>
          </cell>
          <cell r="H2178">
            <v>365994</v>
          </cell>
          <cell r="I2178" t="str">
            <v>15.20.4</v>
          </cell>
          <cell r="J2178">
            <v>0</v>
          </cell>
        </row>
        <row r="2179">
          <cell r="A2179" t="str">
            <v>15-14</v>
          </cell>
          <cell r="B2179" t="str">
            <v>Supply and Erection 9" long swan neck plain brass/steel/brass oxidised bracket lamp holder, complete</v>
          </cell>
          <cell r="C2179" t="str">
            <v>Each</v>
          </cell>
          <cell r="D2179">
            <v>28.39</v>
          </cell>
          <cell r="E2179">
            <v>76.989999999999995</v>
          </cell>
          <cell r="F2179" t="str">
            <v>Each</v>
          </cell>
          <cell r="G2179">
            <v>28.39</v>
          </cell>
          <cell r="H2179">
            <v>76.989999999999995</v>
          </cell>
          <cell r="I2179" t="str">
            <v>15.4.15</v>
          </cell>
          <cell r="J2179">
            <v>0</v>
          </cell>
        </row>
        <row r="2180">
          <cell r="A2180" t="str">
            <v>15-140-a</v>
          </cell>
          <cell r="B2180" t="str">
            <v>Supply, installation, testing and commissioning of Patch Panel 12 Port Loaded with RJ-45 I/Os Suitable for CAT-VI FTP CABLE; Rack Mount , complete in all respects.</v>
          </cell>
          <cell r="C2180" t="str">
            <v>Each</v>
          </cell>
          <cell r="D2180">
            <v>89.64</v>
          </cell>
          <cell r="E2180">
            <v>4497.26</v>
          </cell>
          <cell r="F2180" t="str">
            <v>Each</v>
          </cell>
          <cell r="G2180">
            <v>89.64</v>
          </cell>
          <cell r="H2180">
            <v>4497.26</v>
          </cell>
          <cell r="I2180">
            <v>0</v>
          </cell>
          <cell r="J2180">
            <v>0</v>
          </cell>
        </row>
        <row r="2181">
          <cell r="A2181" t="str">
            <v>15-140-b</v>
          </cell>
          <cell r="B2181" t="str">
            <v>Supply, installation, testing and commissioning of Patch Panel 24 Port Loaded with RJ-45 I/Os Suitable for CAT-VI FTP CABLE; Rack Mount, complete in all respects.</v>
          </cell>
          <cell r="C2181" t="str">
            <v>Each</v>
          </cell>
          <cell r="D2181">
            <v>186.75</v>
          </cell>
          <cell r="E2181">
            <v>9278.44</v>
          </cell>
          <cell r="F2181" t="str">
            <v>Each</v>
          </cell>
          <cell r="G2181">
            <v>186.75</v>
          </cell>
          <cell r="H2181">
            <v>9278.44</v>
          </cell>
          <cell r="I2181">
            <v>0</v>
          </cell>
          <cell r="J2181">
            <v>0</v>
          </cell>
        </row>
        <row r="2182">
          <cell r="A2182" t="str">
            <v>15-141-a</v>
          </cell>
          <cell r="B2182" t="str">
            <v>Supply, installation, testing and commissioning of Cable Manager / Organizer</v>
          </cell>
          <cell r="C2182" t="str">
            <v>Each</v>
          </cell>
          <cell r="D2182">
            <v>373.5</v>
          </cell>
          <cell r="E2182">
            <v>5301.41</v>
          </cell>
          <cell r="F2182" t="str">
            <v>Each</v>
          </cell>
          <cell r="G2182">
            <v>373.5</v>
          </cell>
          <cell r="H2182">
            <v>5301.41</v>
          </cell>
          <cell r="I2182">
            <v>0</v>
          </cell>
          <cell r="J2182">
            <v>0</v>
          </cell>
        </row>
        <row r="2183">
          <cell r="A2183" t="str">
            <v>15-141-b</v>
          </cell>
          <cell r="B2183" t="str">
            <v>Supply, installation, Testing and commissioning of UTP Cat-6a Patch Cords 1m (Supports 10 Giga Network) to be Installed in Data Cabinets</v>
          </cell>
          <cell r="C2183" t="str">
            <v>Each</v>
          </cell>
          <cell r="D2183">
            <v>29.88</v>
          </cell>
          <cell r="E2183">
            <v>675.24</v>
          </cell>
          <cell r="F2183" t="str">
            <v>Each</v>
          </cell>
          <cell r="G2183">
            <v>29.88</v>
          </cell>
          <cell r="H2183">
            <v>675.24</v>
          </cell>
          <cell r="I2183" t="str">
            <v>15.18.6</v>
          </cell>
          <cell r="J2183">
            <v>0</v>
          </cell>
        </row>
        <row r="2184">
          <cell r="A2184" t="str">
            <v>15-141-c</v>
          </cell>
          <cell r="B2184" t="str">
            <v>Supply, installation, Testing and commissioning of UTP Cat-6a Patch Cords 3m (Supports 10 Giga Network) to be Installed in Data Cabinets</v>
          </cell>
          <cell r="C2184" t="str">
            <v>Each</v>
          </cell>
          <cell r="D2184">
            <v>29.88</v>
          </cell>
          <cell r="E2184">
            <v>1852.38</v>
          </cell>
          <cell r="F2184" t="str">
            <v>Each</v>
          </cell>
          <cell r="G2184">
            <v>29.88</v>
          </cell>
          <cell r="H2184">
            <v>1852.38</v>
          </cell>
          <cell r="I2184" t="str">
            <v>15.18.6</v>
          </cell>
          <cell r="J2184">
            <v>0</v>
          </cell>
        </row>
        <row r="2185">
          <cell r="A2185" t="str">
            <v>15-142-a</v>
          </cell>
          <cell r="B2185" t="str">
            <v>Supply, installation, Testing and commissioning of Single Shutter / Port with 1x RJ-45 I/O &amp; Back Box, complete in all respects.</v>
          </cell>
          <cell r="C2185" t="str">
            <v>Each</v>
          </cell>
          <cell r="D2185">
            <v>89.64</v>
          </cell>
          <cell r="E2185">
            <v>1636.42</v>
          </cell>
          <cell r="F2185" t="str">
            <v>Each</v>
          </cell>
          <cell r="G2185">
            <v>89.64</v>
          </cell>
          <cell r="H2185">
            <v>1636.42</v>
          </cell>
          <cell r="I2185">
            <v>0</v>
          </cell>
          <cell r="J2185">
            <v>0</v>
          </cell>
        </row>
        <row r="2186">
          <cell r="A2186" t="str">
            <v>15-142-b</v>
          </cell>
          <cell r="B2186" t="str">
            <v>Supply, installation, Testing and commissioning of Double Shutter / Port with 1x RJ-45 I/O &amp; Back Box, complete in all respects</v>
          </cell>
          <cell r="C2186" t="str">
            <v>Each</v>
          </cell>
          <cell r="D2186">
            <v>89.64</v>
          </cell>
          <cell r="E2186">
            <v>2642.72</v>
          </cell>
          <cell r="F2186" t="str">
            <v>Each</v>
          </cell>
          <cell r="G2186">
            <v>89.64</v>
          </cell>
          <cell r="H2186">
            <v>2642.72</v>
          </cell>
          <cell r="I2186">
            <v>0</v>
          </cell>
          <cell r="J2186">
            <v>0</v>
          </cell>
        </row>
        <row r="2187">
          <cell r="A2187" t="str">
            <v>15-142-c</v>
          </cell>
          <cell r="B2187" t="str">
            <v>Supply and installion of Computer single port face plate CAT-6 RJ-JACK with appropriate MS 16SWG enameled back box recessed in wall, column etc... complete in all respects in walls including chase etc : 1.5" i/d</v>
          </cell>
          <cell r="C2187" t="str">
            <v>Each</v>
          </cell>
          <cell r="D2187">
            <v>35.86</v>
          </cell>
          <cell r="E2187">
            <v>619.05999999999995</v>
          </cell>
          <cell r="F2187" t="str">
            <v>Each</v>
          </cell>
          <cell r="G2187">
            <v>35.86</v>
          </cell>
          <cell r="H2187">
            <v>619.05999999999995</v>
          </cell>
          <cell r="I2187">
            <v>0</v>
          </cell>
          <cell r="J2187">
            <v>0</v>
          </cell>
        </row>
        <row r="2188">
          <cell r="A2188" t="str">
            <v>15-142-d</v>
          </cell>
          <cell r="B2188" t="str">
            <v>Supply and installion of Computer double port face plate CAT-6 RJ-JACK with appropriate MS 16SWG Orange enameled back box recessed in wall, column etc.complete in all respects</v>
          </cell>
          <cell r="C2188" t="str">
            <v>Each</v>
          </cell>
          <cell r="D2188">
            <v>44.82</v>
          </cell>
          <cell r="E2188">
            <v>688.77</v>
          </cell>
          <cell r="F2188" t="str">
            <v>Each</v>
          </cell>
          <cell r="G2188">
            <v>44.82</v>
          </cell>
          <cell r="H2188">
            <v>688.77</v>
          </cell>
          <cell r="I2188">
            <v>0</v>
          </cell>
          <cell r="J2188">
            <v>0</v>
          </cell>
        </row>
        <row r="2189">
          <cell r="A2189" t="str">
            <v>15-142-e</v>
          </cell>
          <cell r="B2189" t="str">
            <v>Supply and Installation, testing and commissioning of 42 port DATA cabinet with 3 no's cabinet tray, 4 No's power socket and with flexi glass door l</v>
          </cell>
          <cell r="C2189" t="str">
            <v>Each</v>
          </cell>
          <cell r="D2189">
            <v>4482</v>
          </cell>
          <cell r="E2189">
            <v>65232</v>
          </cell>
          <cell r="F2189" t="str">
            <v>Each</v>
          </cell>
          <cell r="G2189">
            <v>4482</v>
          </cell>
          <cell r="H2189">
            <v>65232</v>
          </cell>
          <cell r="I2189" t="str">
            <v>15.16.10</v>
          </cell>
          <cell r="J2189">
            <v>0</v>
          </cell>
        </row>
        <row r="2190">
          <cell r="A2190" t="str">
            <v>15-143-a</v>
          </cell>
          <cell r="B2190" t="str">
            <v>Supply, installation, testing and commissioning of the following Fiber Optic Cables to be installed in conduits, cable trays and dura duct including cost of all necessary accessories/ materials complete in all respects.</v>
          </cell>
          <cell r="C2190" t="str">
            <v>Rft</v>
          </cell>
          <cell r="D2190">
            <v>10.46</v>
          </cell>
          <cell r="E2190">
            <v>34.76</v>
          </cell>
          <cell r="F2190" t="str">
            <v>m</v>
          </cell>
          <cell r="G2190">
            <v>34.31</v>
          </cell>
          <cell r="H2190">
            <v>114.04</v>
          </cell>
          <cell r="I2190">
            <v>0</v>
          </cell>
          <cell r="J2190">
            <v>0</v>
          </cell>
        </row>
        <row r="2191">
          <cell r="A2191" t="str">
            <v>15-143-b</v>
          </cell>
          <cell r="B2191" t="str">
            <v>Supply, installation, testing and commissioning of the following Fiber Optic Cables to be installed in conduits, cable trays and dura duct including cost of all necessary accessories/ materials complete in all respects.</v>
          </cell>
          <cell r="C2191" t="str">
            <v>Rft</v>
          </cell>
          <cell r="D2191">
            <v>14.94</v>
          </cell>
          <cell r="E2191">
            <v>63.54</v>
          </cell>
          <cell r="F2191" t="str">
            <v>m</v>
          </cell>
          <cell r="G2191">
            <v>49.02</v>
          </cell>
          <cell r="H2191">
            <v>208.46</v>
          </cell>
          <cell r="I2191">
            <v>0</v>
          </cell>
          <cell r="J2191">
            <v>0</v>
          </cell>
        </row>
        <row r="2192">
          <cell r="A2192" t="str">
            <v>15-143-c</v>
          </cell>
          <cell r="B2192" t="str">
            <v>Supply, installation, testing and commissioning of the following Fiber Optic Cables to be installed in conduits, cable trays and dura duct including cost of all necessary accessories/ materials complete in all respects.</v>
          </cell>
          <cell r="C2192" t="str">
            <v>Rft</v>
          </cell>
          <cell r="D2192">
            <v>14.94</v>
          </cell>
          <cell r="E2192">
            <v>87.84</v>
          </cell>
          <cell r="F2192" t="str">
            <v>m</v>
          </cell>
          <cell r="G2192">
            <v>49.02</v>
          </cell>
          <cell r="H2192">
            <v>288.19</v>
          </cell>
          <cell r="I2192">
            <v>0</v>
          </cell>
          <cell r="J2192">
            <v>0</v>
          </cell>
        </row>
        <row r="2193">
          <cell r="A2193" t="str">
            <v>15-143-d</v>
          </cell>
          <cell r="B2193" t="str">
            <v>Supply, installation, testing and commissioning of the following Fiber Optic Patch cord to be installed in conduits, cable trays and dura duct including cost of all necessary accessories/ materials complete in all respects.</v>
          </cell>
          <cell r="C2193" t="str">
            <v>Rft</v>
          </cell>
          <cell r="D2193">
            <v>14.94</v>
          </cell>
          <cell r="E2193">
            <v>112.14</v>
          </cell>
          <cell r="F2193" t="str">
            <v>m</v>
          </cell>
          <cell r="G2193">
            <v>49.02</v>
          </cell>
          <cell r="H2193">
            <v>367.91</v>
          </cell>
          <cell r="I2193" t="str">
            <v>15.18.6</v>
          </cell>
          <cell r="J2193">
            <v>0</v>
          </cell>
        </row>
        <row r="2194">
          <cell r="A2194" t="str">
            <v>15-143-e</v>
          </cell>
          <cell r="B2194" t="str">
            <v>Supply, installation, testing and commissioning of the following Fiber Optic Patch cord to be installed in conduits, cable trays and dura duct including cost of all necessary accessories/ materials complete in all respects.</v>
          </cell>
          <cell r="C2194" t="str">
            <v>Rft</v>
          </cell>
          <cell r="D2194">
            <v>14.94</v>
          </cell>
          <cell r="E2194">
            <v>136.44</v>
          </cell>
          <cell r="F2194" t="str">
            <v>m</v>
          </cell>
          <cell r="G2194">
            <v>49.02</v>
          </cell>
          <cell r="H2194">
            <v>447.64</v>
          </cell>
          <cell r="I2194" t="str">
            <v>15.18.6</v>
          </cell>
          <cell r="J2194">
            <v>0</v>
          </cell>
        </row>
        <row r="2195">
          <cell r="A2195" t="str">
            <v>15-143-f</v>
          </cell>
          <cell r="B2195" t="str">
            <v>Supply, installation, testing and commissioning of the following Fiber Optic Patch cord to be installed in conduits, cable trays and dura duct including cost of all necessary accessories/ materials complete in all respects.</v>
          </cell>
          <cell r="C2195" t="str">
            <v>Rft</v>
          </cell>
          <cell r="D2195">
            <v>10.46</v>
          </cell>
          <cell r="E2195">
            <v>374.96</v>
          </cell>
          <cell r="F2195" t="str">
            <v>m</v>
          </cell>
          <cell r="G2195">
            <v>34.31</v>
          </cell>
          <cell r="H2195">
            <v>1230.18</v>
          </cell>
          <cell r="I2195" t="str">
            <v>15.18.6</v>
          </cell>
          <cell r="J2195">
            <v>0</v>
          </cell>
        </row>
        <row r="2196">
          <cell r="A2196" t="str">
            <v>15-144-a</v>
          </cell>
          <cell r="B2196" t="str">
            <v>Supply and Installation of 0.5 to 1mm2 Cat-5 cable laid in 1", 1-1/2" or 2" pvc conduit or Cable Tray, complete in all respects including clamps etc: 1.25" i/d</v>
          </cell>
          <cell r="C2196" t="str">
            <v>m</v>
          </cell>
          <cell r="D2196">
            <v>13.45</v>
          </cell>
          <cell r="E2196">
            <v>309.37</v>
          </cell>
          <cell r="F2196" t="str">
            <v>Meter</v>
          </cell>
          <cell r="G2196">
            <v>13.45</v>
          </cell>
          <cell r="H2196">
            <v>309.37</v>
          </cell>
          <cell r="I2196">
            <v>0</v>
          </cell>
          <cell r="J2196">
            <v>0</v>
          </cell>
        </row>
        <row r="2197">
          <cell r="A2197" t="str">
            <v>15-144-b</v>
          </cell>
          <cell r="B2197" t="str">
            <v>Supply and Installation of 0.5 to 1mm2 Cat-5 cable laid in 1", 1-1/2" or 2" pvc conduit or Cable Tray, complete in all respects including clamps etc: 1.25" i/d</v>
          </cell>
          <cell r="C2197" t="str">
            <v>m</v>
          </cell>
          <cell r="D2197">
            <v>13.45</v>
          </cell>
          <cell r="E2197">
            <v>159.25</v>
          </cell>
          <cell r="F2197" t="str">
            <v>Meter</v>
          </cell>
          <cell r="G2197">
            <v>13.45</v>
          </cell>
          <cell r="H2197">
            <v>159.25</v>
          </cell>
          <cell r="I2197">
            <v>0</v>
          </cell>
          <cell r="J2197">
            <v>0</v>
          </cell>
        </row>
        <row r="2198">
          <cell r="A2198" t="str">
            <v>15-144-c</v>
          </cell>
          <cell r="B2198" t="str">
            <v>Supply and Installation of 0.5 to 1mm2 Cat-5 cable laid in 1", 1-1/2" or 2" pvc conduit or Cable Tray, complete in all respects including clamps etc: 1.25" i/d</v>
          </cell>
          <cell r="C2198" t="str">
            <v>m</v>
          </cell>
          <cell r="D2198">
            <v>13.45</v>
          </cell>
          <cell r="E2198">
            <v>232.15</v>
          </cell>
          <cell r="F2198" t="str">
            <v>Meter</v>
          </cell>
          <cell r="G2198">
            <v>13.45</v>
          </cell>
          <cell r="H2198">
            <v>232.15</v>
          </cell>
          <cell r="I2198">
            <v>0</v>
          </cell>
          <cell r="J2198">
            <v>0</v>
          </cell>
        </row>
        <row r="2199">
          <cell r="A2199" t="str">
            <v>15-144-d</v>
          </cell>
          <cell r="B2199" t="str">
            <v>Supply and Installation of 0.5 to 1mm2 Cat-5 cable laid in 1", 1-1/2" or 2" pvc conduit or Cable Tray, complete in all respects including clamps etc: 1.25" i/d</v>
          </cell>
          <cell r="C2199" t="str">
            <v>m</v>
          </cell>
          <cell r="D2199">
            <v>13.45</v>
          </cell>
          <cell r="E2199">
            <v>317.2</v>
          </cell>
          <cell r="F2199" t="str">
            <v>Meter</v>
          </cell>
          <cell r="G2199">
            <v>13.45</v>
          </cell>
          <cell r="H2199">
            <v>317.2</v>
          </cell>
          <cell r="I2199">
            <v>0</v>
          </cell>
          <cell r="J2199">
            <v>0</v>
          </cell>
        </row>
        <row r="2200">
          <cell r="A2200" t="str">
            <v>15-144-e</v>
          </cell>
          <cell r="B2200" t="str">
            <v>Supply and Installation of 0.5 to 1mm2 Cat-5 cable laid in 1", 1-1/2" or 2" pvc conduit or Cable Tray, complete in all respects including clamps etc: 1.25" i/d</v>
          </cell>
          <cell r="C2200" t="str">
            <v>Each</v>
          </cell>
          <cell r="D2200">
            <v>10.46</v>
          </cell>
          <cell r="E2200">
            <v>66.86</v>
          </cell>
          <cell r="F2200" t="str">
            <v>Each</v>
          </cell>
          <cell r="G2200">
            <v>10.46</v>
          </cell>
          <cell r="H2200">
            <v>66.86</v>
          </cell>
          <cell r="I2200" t="str">
            <v>15.7.4</v>
          </cell>
          <cell r="J2200">
            <v>0</v>
          </cell>
        </row>
        <row r="2201">
          <cell r="A2201" t="str">
            <v>15-145</v>
          </cell>
          <cell r="B2201" t="str">
            <v>Supply, installation, testing and commissioning of the ODF; 12 Port Loaded with 6x Pigtails Multimode Tray &amp; Other Accessories, Rack Mount 1U Form Factor, complete in all respects.</v>
          </cell>
          <cell r="C2201" t="str">
            <v>Each</v>
          </cell>
          <cell r="D2201">
            <v>2614.5</v>
          </cell>
          <cell r="E2201">
            <v>124238.7</v>
          </cell>
          <cell r="F2201" t="str">
            <v>Each</v>
          </cell>
          <cell r="G2201">
            <v>2614.5</v>
          </cell>
          <cell r="H2201">
            <v>124238.7</v>
          </cell>
          <cell r="I2201">
            <v>0</v>
          </cell>
          <cell r="J2201">
            <v>0</v>
          </cell>
        </row>
        <row r="2202">
          <cell r="A2202" t="str">
            <v>15-146</v>
          </cell>
          <cell r="B2202" t="str">
            <v>Supply, installation, testing and commissioning of OFC Patch Cord; 3m; Multi Mode; Duplex Type, complete in all respects.</v>
          </cell>
          <cell r="C2202" t="str">
            <v>Each</v>
          </cell>
          <cell r="D2202">
            <v>14.94</v>
          </cell>
          <cell r="E2202">
            <v>2133.71</v>
          </cell>
          <cell r="F2202" t="str">
            <v>Each</v>
          </cell>
          <cell r="G2202">
            <v>14.94</v>
          </cell>
          <cell r="H2202">
            <v>2133.71</v>
          </cell>
          <cell r="I2202" t="str">
            <v>15.18.6</v>
          </cell>
          <cell r="J2202">
            <v>0</v>
          </cell>
        </row>
        <row r="2203">
          <cell r="A2203" t="str">
            <v>15-147</v>
          </cell>
          <cell r="B2203" t="str">
            <v>Supply, Installation, Testing and Commissioning of Colour 59" HD Colour LED Monitor with wall Hanging, complete in all respects</v>
          </cell>
          <cell r="C2203" t="str">
            <v>Each</v>
          </cell>
          <cell r="D2203">
            <v>373.5</v>
          </cell>
          <cell r="E2203">
            <v>91498.5</v>
          </cell>
          <cell r="F2203" t="str">
            <v>Each</v>
          </cell>
          <cell r="G2203">
            <v>373.5</v>
          </cell>
          <cell r="H2203">
            <v>91498.5</v>
          </cell>
          <cell r="I2203">
            <v>0</v>
          </cell>
          <cell r="J2203">
            <v>0</v>
          </cell>
        </row>
        <row r="2204">
          <cell r="A2204" t="str">
            <v>15-148</v>
          </cell>
          <cell r="B2204" t="str">
            <v>Supply, Installation, Testing and Commissioning of Core-i7; 8 GB RAM; 1 TB HDD; KB Mouse DVD R/W; Windows Graphic Card 4G Internal Tower Type PC (Computer), complete in all respects</v>
          </cell>
          <cell r="C2204" t="str">
            <v>Each</v>
          </cell>
          <cell r="D2204">
            <v>373.5</v>
          </cell>
          <cell r="E2204">
            <v>182623.5</v>
          </cell>
          <cell r="F2204" t="str">
            <v>Each</v>
          </cell>
          <cell r="G2204">
            <v>373.5</v>
          </cell>
          <cell r="H2204">
            <v>182623.5</v>
          </cell>
          <cell r="I2204" t="str">
            <v>15.20.4</v>
          </cell>
          <cell r="J2204">
            <v>0</v>
          </cell>
        </row>
        <row r="2205">
          <cell r="A2205" t="str">
            <v>15-149</v>
          </cell>
          <cell r="B2205" t="str">
            <v>Supply at site , insallation, testing and commissioning of Polycarbonate junction box (250x250x150)mm to facilitate connection of incoming and outgoing cables of maximum size 35sqmm complete with terminal blocks,cables glands, one 6A Sp MCB , complete in all respects.</v>
          </cell>
          <cell r="C2205" t="str">
            <v>Each</v>
          </cell>
          <cell r="D2205">
            <v>747</v>
          </cell>
          <cell r="E2205">
            <v>6436.81</v>
          </cell>
          <cell r="F2205" t="str">
            <v>Each</v>
          </cell>
          <cell r="G2205">
            <v>747</v>
          </cell>
          <cell r="H2205">
            <v>6436.81</v>
          </cell>
          <cell r="I2205">
            <v>0</v>
          </cell>
          <cell r="J2205">
            <v>0</v>
          </cell>
        </row>
        <row r="2206">
          <cell r="A2206" t="str">
            <v>15-15</v>
          </cell>
          <cell r="B2206" t="str">
            <v>Supply and Erection wall/pole type bracket with double cover water tight reflector, flexible wire &amp; brass holder</v>
          </cell>
          <cell r="C2206" t="str">
            <v>Each</v>
          </cell>
          <cell r="D2206">
            <v>59.76</v>
          </cell>
          <cell r="E2206">
            <v>278.45999999999998</v>
          </cell>
          <cell r="F2206" t="str">
            <v>Each</v>
          </cell>
          <cell r="G2206">
            <v>59.76</v>
          </cell>
          <cell r="H2206">
            <v>278.45999999999998</v>
          </cell>
          <cell r="I2206" t="str">
            <v>15.4.15</v>
          </cell>
          <cell r="J2206">
            <v>0</v>
          </cell>
        </row>
        <row r="2207">
          <cell r="A2207" t="str">
            <v>15-150</v>
          </cell>
          <cell r="B2207" t="str">
            <v>Supply, installation of Rubber mat 3 feet wide x 1/4" thick to be placed all long the length of Main Panel Board in L.T. Panel Room</v>
          </cell>
          <cell r="C2207" t="str">
            <v>Rft</v>
          </cell>
          <cell r="D2207">
            <v>70.03</v>
          </cell>
          <cell r="E2207">
            <v>460.62</v>
          </cell>
          <cell r="F2207" t="str">
            <v>m</v>
          </cell>
          <cell r="G2207">
            <v>229.76</v>
          </cell>
          <cell r="H2207">
            <v>1511.21</v>
          </cell>
          <cell r="I2207">
            <v>0</v>
          </cell>
          <cell r="J2207">
            <v>0</v>
          </cell>
        </row>
        <row r="2208">
          <cell r="A2208" t="str">
            <v>15-151</v>
          </cell>
          <cell r="B2208" t="str">
            <v>Supply, installation of Buckets made of M.S. sheet to be hung on hooks and filled with sand as per Electric Inspectors requirements.</v>
          </cell>
          <cell r="C2208" t="str">
            <v>Each</v>
          </cell>
          <cell r="D2208">
            <v>22.41</v>
          </cell>
          <cell r="E2208">
            <v>2467.46</v>
          </cell>
          <cell r="F2208" t="str">
            <v>Each</v>
          </cell>
          <cell r="G2208">
            <v>22.41</v>
          </cell>
          <cell r="H2208">
            <v>2467.46</v>
          </cell>
          <cell r="I2208">
            <v>0</v>
          </cell>
          <cell r="J2208">
            <v>0</v>
          </cell>
        </row>
        <row r="2209">
          <cell r="A2209" t="str">
            <v>15-152</v>
          </cell>
          <cell r="B2209" t="str">
            <v>Supply of electric shock chart fixed on wooden board and hang on wall as per the requirement of Electrical Inspector.</v>
          </cell>
          <cell r="C2209" t="str">
            <v>Each</v>
          </cell>
          <cell r="D2209">
            <v>22.41</v>
          </cell>
          <cell r="E2209">
            <v>2119.12</v>
          </cell>
          <cell r="F2209" t="str">
            <v>Each</v>
          </cell>
          <cell r="G2209">
            <v>22.41</v>
          </cell>
          <cell r="H2209">
            <v>2119.12</v>
          </cell>
          <cell r="I2209">
            <v>0</v>
          </cell>
          <cell r="J2209">
            <v>0</v>
          </cell>
        </row>
        <row r="2210">
          <cell r="A2210" t="str">
            <v>15-153</v>
          </cell>
          <cell r="B2210" t="str">
            <v>supply,Insatallation, testing &amp; commisioning of Single Phase KWH Energy Meters from Main Service of LT Line to each building Complete in all respect</v>
          </cell>
          <cell r="C2210" t="str">
            <v>Each</v>
          </cell>
          <cell r="D2210">
            <v>373.5</v>
          </cell>
          <cell r="E2210">
            <v>19813.5</v>
          </cell>
          <cell r="F2210" t="str">
            <v>Each</v>
          </cell>
          <cell r="G2210">
            <v>373.5</v>
          </cell>
          <cell r="H2210">
            <v>19813.5</v>
          </cell>
          <cell r="I2210">
            <v>0</v>
          </cell>
          <cell r="J2210">
            <v>0</v>
          </cell>
        </row>
        <row r="2211">
          <cell r="A2211" t="str">
            <v>15-154-a</v>
          </cell>
          <cell r="B2211" t="str">
            <v>Providing and fixing of point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1" t="str">
            <v>No</v>
          </cell>
          <cell r="D2211">
            <v>29.88</v>
          </cell>
          <cell r="E2211">
            <v>1094.22</v>
          </cell>
          <cell r="F2211" t="str">
            <v>No</v>
          </cell>
          <cell r="G2211">
            <v>29.88</v>
          </cell>
          <cell r="H2211">
            <v>1094.22</v>
          </cell>
          <cell r="I2211">
            <v>0</v>
          </cell>
          <cell r="J2211">
            <v>0</v>
          </cell>
        </row>
        <row r="2212">
          <cell r="A2212" t="str">
            <v>15-154-b</v>
          </cell>
          <cell r="B2212"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2" t="str">
            <v>No</v>
          </cell>
          <cell r="D2212">
            <v>29.88</v>
          </cell>
          <cell r="E2212">
            <v>1965.38</v>
          </cell>
          <cell r="F2212" t="str">
            <v>No</v>
          </cell>
          <cell r="G2212">
            <v>29.88</v>
          </cell>
          <cell r="H2212">
            <v>1965.38</v>
          </cell>
          <cell r="I2212">
            <v>0</v>
          </cell>
          <cell r="J2212">
            <v>0</v>
          </cell>
        </row>
        <row r="2213">
          <cell r="A2213" t="str">
            <v>15-154-c</v>
          </cell>
          <cell r="B2213" t="str">
            <v>Providing and fixing of Light point controlled by two way switch wiring (including circuit wiring with 2.5 mmsq conductors and 2.5 mmsq green / yellow CPC) with 1.5 mmsq single core PVC insulated 450/750 volt grade copper conductors in PVC conduit rigid / flexible (clipped to surface or concealed in structure or under floor), complete in all respects.</v>
          </cell>
          <cell r="C2213" t="str">
            <v>No</v>
          </cell>
          <cell r="D2213">
            <v>29.88</v>
          </cell>
          <cell r="E2213">
            <v>1770.97</v>
          </cell>
          <cell r="F2213" t="str">
            <v>No</v>
          </cell>
          <cell r="G2213">
            <v>29.88</v>
          </cell>
          <cell r="H2213">
            <v>1770.97</v>
          </cell>
          <cell r="I2213">
            <v>0</v>
          </cell>
          <cell r="J2213">
            <v>0</v>
          </cell>
        </row>
        <row r="2214">
          <cell r="A2214" t="str">
            <v>15-155-a</v>
          </cell>
          <cell r="B2214" t="str">
            <v>Supply, installation, connecting, testing &amp; commissioning of flush type 5Amp 3-pin switch &amp; socket outlet with 3 pin switch and socket combine unit with neon bulb fixed on plastic or fiber top covered, including 14 SWG metal board with earth</v>
          </cell>
          <cell r="C2214" t="str">
            <v>No</v>
          </cell>
          <cell r="D2214">
            <v>29.88</v>
          </cell>
          <cell r="E2214">
            <v>819.63</v>
          </cell>
          <cell r="F2214" t="str">
            <v>No</v>
          </cell>
          <cell r="G2214">
            <v>29.88</v>
          </cell>
          <cell r="H2214">
            <v>819.63</v>
          </cell>
          <cell r="I2214" t="str">
            <v>15.4.5</v>
          </cell>
          <cell r="J2214">
            <v>0</v>
          </cell>
        </row>
        <row r="2215">
          <cell r="A2215" t="str">
            <v>15-155-b</v>
          </cell>
          <cell r="B2215" t="str">
            <v>Supply, installation, connecting, testing &amp; commissioning of flush type 13 Amps 3-pin (Duplex) outlet with 3 pin switch and socket combine unit with neon bulb fixed on plastic or fiber top covered, including 14 SWG metal board with earth</v>
          </cell>
          <cell r="C2215" t="str">
            <v>No</v>
          </cell>
          <cell r="D2215">
            <v>29.88</v>
          </cell>
          <cell r="E2215">
            <v>698.13</v>
          </cell>
          <cell r="F2215" t="str">
            <v>No</v>
          </cell>
          <cell r="G2215">
            <v>29.88</v>
          </cell>
          <cell r="H2215">
            <v>698.13</v>
          </cell>
          <cell r="I2215" t="str">
            <v>15.18.8</v>
          </cell>
          <cell r="J2215">
            <v>0</v>
          </cell>
        </row>
        <row r="2216">
          <cell r="A2216" t="str">
            <v>15-155-c</v>
          </cell>
          <cell r="B2216" t="str">
            <v>Supply, installation, connecting, testing &amp; commissioning of flush type 13 Amps 3-pin simplex outlet with 3 pin switch and socket combine unit with neon bulb fixed on plastic or fiber top covered, including 14 SWG metal board with earth</v>
          </cell>
          <cell r="C2216" t="str">
            <v>No</v>
          </cell>
          <cell r="D2216">
            <v>29.88</v>
          </cell>
          <cell r="E2216">
            <v>941.13</v>
          </cell>
          <cell r="F2216" t="str">
            <v>No</v>
          </cell>
          <cell r="G2216">
            <v>29.88</v>
          </cell>
          <cell r="H2216">
            <v>941.13</v>
          </cell>
          <cell r="I2216" t="str">
            <v>15.18.8</v>
          </cell>
          <cell r="J2216">
            <v>0</v>
          </cell>
        </row>
        <row r="2217">
          <cell r="A2217" t="str">
            <v>15-155-d</v>
          </cell>
          <cell r="B2217" t="str">
            <v>Supply, installation, connecting, testing &amp; commissioning of flush type following 16 Amps Soko type switch &amp; socket with 3 pin switch and socket combine unit with neon bulb fixed on plastic or fiber top covered, including 14 SWG metal board with earth</v>
          </cell>
          <cell r="C2217" t="str">
            <v>No</v>
          </cell>
          <cell r="D2217">
            <v>29.88</v>
          </cell>
          <cell r="E2217">
            <v>989.73</v>
          </cell>
          <cell r="F2217" t="str">
            <v>No</v>
          </cell>
          <cell r="G2217">
            <v>29.88</v>
          </cell>
          <cell r="H2217">
            <v>989.73</v>
          </cell>
          <cell r="I2217" t="str">
            <v>15.18.8</v>
          </cell>
          <cell r="J2217">
            <v>0</v>
          </cell>
        </row>
        <row r="2218">
          <cell r="A2218" t="str">
            <v>15-155-e</v>
          </cell>
          <cell r="B2218" t="str">
            <v>Supply, installation, connecting, testing &amp; commissioning of flush type 20 Amps Soko type switch &amp; socket with 3 pin switch and socket combine unit with neon bulb fixed on plastic or fiber top covered, including 14 SWG metal board with earth</v>
          </cell>
          <cell r="C2218" t="str">
            <v>No</v>
          </cell>
          <cell r="D2218">
            <v>29.88</v>
          </cell>
          <cell r="E2218">
            <v>941.13</v>
          </cell>
          <cell r="F2218" t="str">
            <v>No</v>
          </cell>
          <cell r="G2218">
            <v>29.88</v>
          </cell>
          <cell r="H2218">
            <v>941.13</v>
          </cell>
          <cell r="I2218" t="str">
            <v>15.4.5</v>
          </cell>
          <cell r="J2218">
            <v>0</v>
          </cell>
        </row>
        <row r="2219">
          <cell r="A2219" t="str">
            <v>15-156</v>
          </cell>
          <cell r="B2219" t="str">
            <v>Supply, Installation, Connecting, testing and commissioning of 400 watt Fan dimmer, polycarbonate flame retardant with fancy gang plate fixed on die fabricated poweder coated metal board recessed in wall or column , complete in all respects.</v>
          </cell>
          <cell r="C2219" t="str">
            <v>No</v>
          </cell>
          <cell r="D2219">
            <v>29.88</v>
          </cell>
          <cell r="E2219">
            <v>1123.3800000000001</v>
          </cell>
          <cell r="F2219" t="str">
            <v>No</v>
          </cell>
          <cell r="G2219">
            <v>29.88</v>
          </cell>
          <cell r="H2219">
            <v>1123.3800000000001</v>
          </cell>
          <cell r="I2219" t="str">
            <v>15.4.7</v>
          </cell>
          <cell r="J2219">
            <v>0</v>
          </cell>
        </row>
        <row r="2220">
          <cell r="A2220" t="str">
            <v>15-157-a</v>
          </cell>
          <cell r="B2220" t="str">
            <v>Providing and fixing of 3/4" dia PVC conduit as raceway, clipped to the surface or concealed in structure, or under floor including all accessories bends, boxes, etc as required for street light + telephone + power cable.</v>
          </cell>
          <cell r="C2220" t="str">
            <v>m</v>
          </cell>
          <cell r="D2220">
            <v>29.88</v>
          </cell>
          <cell r="E2220">
            <v>170.82</v>
          </cell>
          <cell r="F2220" t="str">
            <v>Meter</v>
          </cell>
          <cell r="G2220">
            <v>29.88</v>
          </cell>
          <cell r="H2220">
            <v>170.82</v>
          </cell>
          <cell r="I2220" t="str">
            <v>15.2.4</v>
          </cell>
          <cell r="J2220">
            <v>0</v>
          </cell>
        </row>
        <row r="2221">
          <cell r="A2221" t="str">
            <v>15-157-b</v>
          </cell>
          <cell r="B2221" t="str">
            <v>Providing and fixing of 1" dia PVC conduit as raceway, clipped to the surface or concealed in structure, or under floor including all accessories bends, boxes, etc.as required for street light + telephone + power cable.</v>
          </cell>
          <cell r="C2221" t="str">
            <v>m</v>
          </cell>
          <cell r="D2221">
            <v>29.88</v>
          </cell>
          <cell r="E2221">
            <v>189.04</v>
          </cell>
          <cell r="F2221" t="str">
            <v>Meter</v>
          </cell>
          <cell r="G2221">
            <v>29.88</v>
          </cell>
          <cell r="H2221">
            <v>189.04</v>
          </cell>
          <cell r="I2221" t="str">
            <v>15.2.4</v>
          </cell>
          <cell r="J2221">
            <v>0</v>
          </cell>
        </row>
        <row r="2222">
          <cell r="A2222" t="str">
            <v>15-157-c</v>
          </cell>
          <cell r="B2222" t="str">
            <v>Providing and fixing of 1-1/4" dia PVC conduit as raceway, clipped to the surface or concealed in structure, or under floor including all accessories bends, boxes, as required for street light + telephone + power cable.</v>
          </cell>
          <cell r="C2222" t="str">
            <v>m</v>
          </cell>
          <cell r="D2222">
            <v>29.88</v>
          </cell>
          <cell r="E2222">
            <v>243.72</v>
          </cell>
          <cell r="F2222" t="str">
            <v>Meter</v>
          </cell>
          <cell r="G2222">
            <v>29.88</v>
          </cell>
          <cell r="H2222">
            <v>243.72</v>
          </cell>
          <cell r="I2222" t="str">
            <v>15.2.4</v>
          </cell>
          <cell r="J2222">
            <v>0</v>
          </cell>
        </row>
        <row r="2223">
          <cell r="A2223" t="str">
            <v>15-157-d</v>
          </cell>
          <cell r="B2223" t="str">
            <v>Providing and fixing of 1-1/2" dia PVC conduit as raceway, clipped to the surface or concealed in structure, or under floor including all accessories bends, boxes, etc sizes as required for street light + telephone + power cable.</v>
          </cell>
          <cell r="C2223" t="str">
            <v>m</v>
          </cell>
          <cell r="D2223">
            <v>29.88</v>
          </cell>
          <cell r="E2223">
            <v>236.43</v>
          </cell>
          <cell r="F2223" t="str">
            <v>Meter</v>
          </cell>
          <cell r="G2223">
            <v>29.88</v>
          </cell>
          <cell r="H2223">
            <v>236.43</v>
          </cell>
          <cell r="I2223" t="str">
            <v>15.2.4</v>
          </cell>
          <cell r="J2223">
            <v>0</v>
          </cell>
        </row>
        <row r="2224">
          <cell r="A2224" t="str">
            <v>15-158</v>
          </cell>
          <cell r="B2224" t="str">
            <v>Providing and fixing of 150 mm dia RCC pipe for power cable, including excavation, sand bedding, back-filling, accessories, manholes, etc</v>
          </cell>
          <cell r="C2224" t="str">
            <v>m</v>
          </cell>
          <cell r="D2224">
            <v>29.88</v>
          </cell>
          <cell r="E2224">
            <v>637.38</v>
          </cell>
          <cell r="F2224" t="str">
            <v>Meter</v>
          </cell>
          <cell r="G2224">
            <v>29.88</v>
          </cell>
          <cell r="H2224">
            <v>637.38</v>
          </cell>
          <cell r="I2224">
            <v>0</v>
          </cell>
          <cell r="J2224">
            <v>0</v>
          </cell>
        </row>
        <row r="2225">
          <cell r="A2225" t="str">
            <v>15-159</v>
          </cell>
          <cell r="B2225" t="str">
            <v>Supply, Installation of Short-circuit ratings to IEC 947-2, Icuta at 415 V All components (ELCBs, Contractors et.) with backup protection &amp; incoming MCB suitable backup protection of ELECBs DBs of incoming size 100A or less may be Divided with cascading</v>
          </cell>
          <cell r="C2225" t="str">
            <v>No</v>
          </cell>
          <cell r="D2225">
            <v>1494</v>
          </cell>
          <cell r="E2225">
            <v>37944</v>
          </cell>
          <cell r="F2225" t="str">
            <v>No</v>
          </cell>
          <cell r="G2225">
            <v>1494</v>
          </cell>
          <cell r="H2225">
            <v>37944</v>
          </cell>
          <cell r="I2225" t="str">
            <v>15.7.4</v>
          </cell>
          <cell r="J2225">
            <v>0</v>
          </cell>
        </row>
        <row r="2226">
          <cell r="A2226" t="str">
            <v>15-16</v>
          </cell>
          <cell r="B2226" t="str">
            <v>Supply and Erection call bell 220/250V, fixed on Sahl wood board 7"x4"</v>
          </cell>
          <cell r="C2226" t="str">
            <v>Each</v>
          </cell>
          <cell r="D2226">
            <v>37.35</v>
          </cell>
          <cell r="E2226">
            <v>147.38</v>
          </cell>
          <cell r="F2226" t="str">
            <v>Each</v>
          </cell>
          <cell r="G2226">
            <v>37.35</v>
          </cell>
          <cell r="H2226">
            <v>147.38</v>
          </cell>
          <cell r="I2226" t="str">
            <v>15.4.1</v>
          </cell>
          <cell r="J2226">
            <v>0</v>
          </cell>
        </row>
        <row r="2227">
          <cell r="A2227" t="str">
            <v>15-160</v>
          </cell>
          <cell r="B2227" t="str">
            <v>Supply, Installation, connecting, testing &amp; commissioning of Floor mounted following submain distribution board SMDB (Block 7-11) power &amp; HVAC complete with all metering with indication lamps complete in all respects.</v>
          </cell>
          <cell r="C2227" t="str">
            <v>No</v>
          </cell>
          <cell r="D2227">
            <v>1494</v>
          </cell>
          <cell r="E2227">
            <v>268794</v>
          </cell>
          <cell r="F2227" t="str">
            <v>No</v>
          </cell>
          <cell r="G2227">
            <v>1494</v>
          </cell>
          <cell r="H2227">
            <v>268794</v>
          </cell>
          <cell r="I2227" t="str">
            <v>15.7.4</v>
          </cell>
          <cell r="J2227">
            <v>0</v>
          </cell>
        </row>
        <row r="2228">
          <cell r="A2228" t="str">
            <v>15-161</v>
          </cell>
          <cell r="B2228" t="str">
            <v>Supply, Installation, connecting, testing &amp; commissioning of Floor mounted following submain distribution board SMDB (Block 7-11) as required for lighting, power &amp; HVAC as per revise: sngle line diagram, complete with all metering with indication lamps complete in all respects</v>
          </cell>
          <cell r="C2228" t="str">
            <v>No</v>
          </cell>
          <cell r="D2228">
            <v>1494</v>
          </cell>
          <cell r="E2228">
            <v>700119</v>
          </cell>
          <cell r="F2228" t="str">
            <v>No</v>
          </cell>
          <cell r="G2228">
            <v>1494</v>
          </cell>
          <cell r="H2228">
            <v>700119</v>
          </cell>
          <cell r="I2228" t="str">
            <v>15.7.4</v>
          </cell>
          <cell r="J2228">
            <v>0</v>
          </cell>
        </row>
        <row r="2229">
          <cell r="A2229" t="str">
            <v>15-162-a</v>
          </cell>
          <cell r="B2229" t="str">
            <v>Supply, Installation, connecting, testing &amp; commissioning of wall mounted LPDB-B7-B1, LPDB-B7-B1/1 Distribution Boards, compes with all metering with indication lamps complete win all respects</v>
          </cell>
          <cell r="C2229" t="str">
            <v>No</v>
          </cell>
          <cell r="D2229">
            <v>1494</v>
          </cell>
          <cell r="E2229">
            <v>92619</v>
          </cell>
          <cell r="F2229" t="str">
            <v>No</v>
          </cell>
          <cell r="G2229">
            <v>1494</v>
          </cell>
          <cell r="H2229">
            <v>92619</v>
          </cell>
          <cell r="I2229" t="str">
            <v>15.7.4</v>
          </cell>
          <cell r="J2229">
            <v>0</v>
          </cell>
        </row>
        <row r="2230">
          <cell r="A2230" t="str">
            <v>15-162-b</v>
          </cell>
          <cell r="B2230" t="str">
            <v>Supply, Installation, connecting, testing &amp; commissioning of wall mounted LPDB-B7-G1, LPDB-B7-F1, LPDB-B"-31 Distribution Boards, compes with all metering with indication lamps complete win all respects</v>
          </cell>
          <cell r="C2230" t="str">
            <v>No</v>
          </cell>
          <cell r="D2230">
            <v>1494</v>
          </cell>
          <cell r="E2230">
            <v>104769</v>
          </cell>
          <cell r="F2230" t="str">
            <v>No</v>
          </cell>
          <cell r="G2230">
            <v>1494</v>
          </cell>
          <cell r="H2230">
            <v>104769</v>
          </cell>
          <cell r="I2230" t="str">
            <v>15.7.4</v>
          </cell>
          <cell r="J2230">
            <v>0</v>
          </cell>
        </row>
        <row r="2231">
          <cell r="A2231" t="str">
            <v>15-162-c</v>
          </cell>
          <cell r="B2231" t="str">
            <v>Supply, Installation, connecting, testing &amp; commissioning of wall mounted ACDB-B7-G1, ACDB-B7-F1 Distribution Boards, compes with all metering with indication lamps complete win all respects</v>
          </cell>
          <cell r="C2231" t="str">
            <v>No</v>
          </cell>
          <cell r="D2231">
            <v>1494</v>
          </cell>
          <cell r="E2231">
            <v>104769</v>
          </cell>
          <cell r="F2231" t="str">
            <v>No</v>
          </cell>
          <cell r="G2231">
            <v>1494</v>
          </cell>
          <cell r="H2231">
            <v>104769</v>
          </cell>
          <cell r="I2231" t="str">
            <v>15.7.4</v>
          </cell>
          <cell r="J2231">
            <v>0</v>
          </cell>
        </row>
        <row r="2232">
          <cell r="A2232" t="str">
            <v>15-162-d</v>
          </cell>
          <cell r="B2232" t="str">
            <v>Supply, Installation, connecting, testing &amp; commissioning of wall mounted LPDB-B8-B1 Distribution Boards, compes with all metering with indication lamps complete win all respects</v>
          </cell>
          <cell r="C2232" t="str">
            <v>No</v>
          </cell>
          <cell r="D2232">
            <v>1494</v>
          </cell>
          <cell r="E2232">
            <v>92619</v>
          </cell>
          <cell r="F2232" t="str">
            <v>No</v>
          </cell>
          <cell r="G2232">
            <v>1494</v>
          </cell>
          <cell r="H2232">
            <v>92619</v>
          </cell>
          <cell r="I2232" t="str">
            <v>15.7.4</v>
          </cell>
          <cell r="J2232">
            <v>0</v>
          </cell>
        </row>
        <row r="2233">
          <cell r="A2233" t="str">
            <v>15-162-e</v>
          </cell>
          <cell r="B2233" t="str">
            <v>Supply, Installation, connecting, testing &amp; commissioning of wall mounted LPDB-B8-G1, LPDB-B8-F1, LPDB-3:-31 Distribution Boards, compes with all metering with indication lamps complete win all respects</v>
          </cell>
          <cell r="C2233" t="str">
            <v>No</v>
          </cell>
          <cell r="D2233">
            <v>1494</v>
          </cell>
          <cell r="E2233">
            <v>104769</v>
          </cell>
          <cell r="F2233" t="str">
            <v>No</v>
          </cell>
          <cell r="G2233">
            <v>1494</v>
          </cell>
          <cell r="H2233">
            <v>104769</v>
          </cell>
          <cell r="I2233" t="str">
            <v>15.7.4</v>
          </cell>
          <cell r="J2233">
            <v>0</v>
          </cell>
        </row>
        <row r="2234">
          <cell r="A2234" t="str">
            <v>15-162-f</v>
          </cell>
          <cell r="B2234" t="str">
            <v>Supply, Installation, connecting, testing &amp; commissioning of wall mounted LPDB-B8-S1/1, LPDB-B8-S1/2 Distribution Boards, compes with all metering with indication lamps complete win all respects</v>
          </cell>
          <cell r="C2234" t="str">
            <v>No</v>
          </cell>
          <cell r="D2234">
            <v>1494</v>
          </cell>
          <cell r="E2234">
            <v>92619</v>
          </cell>
          <cell r="F2234" t="str">
            <v>No</v>
          </cell>
          <cell r="G2234">
            <v>1494</v>
          </cell>
          <cell r="H2234">
            <v>92619</v>
          </cell>
          <cell r="I2234" t="str">
            <v>15.7.4</v>
          </cell>
          <cell r="J2234">
            <v>0</v>
          </cell>
        </row>
        <row r="2235">
          <cell r="A2235" t="str">
            <v>15-162-g</v>
          </cell>
          <cell r="B2235" t="str">
            <v>Supply, Installation, connecting, testing &amp; commissioning of wall mounted ACDB-B8-G1, ACDB-B8-F1. ACDB-5--51 Distribution Boards, compes with all metering with indication lamps complete win all respects</v>
          </cell>
          <cell r="C2235" t="str">
            <v>No</v>
          </cell>
          <cell r="D2235">
            <v>1494</v>
          </cell>
          <cell r="E2235">
            <v>1034244</v>
          </cell>
          <cell r="F2235" t="str">
            <v>No</v>
          </cell>
          <cell r="G2235">
            <v>1494</v>
          </cell>
          <cell r="H2235">
            <v>1034244</v>
          </cell>
          <cell r="I2235" t="str">
            <v>15.7.4</v>
          </cell>
          <cell r="J2235">
            <v>0</v>
          </cell>
        </row>
        <row r="2236">
          <cell r="A2236" t="str">
            <v>15-162-h</v>
          </cell>
          <cell r="B2236" t="str">
            <v>Supply, Installation, connecting, testing &amp; commissioning of wall mounted LPDB-B9-G1, LPDB-B9-F1, LPDB-EAS1 Distribution Boards, compes with all metering with indication lamps complete win all respects</v>
          </cell>
          <cell r="C2236" t="str">
            <v>No</v>
          </cell>
          <cell r="D2236">
            <v>1494</v>
          </cell>
          <cell r="E2236">
            <v>92619</v>
          </cell>
          <cell r="F2236" t="str">
            <v>No</v>
          </cell>
          <cell r="G2236">
            <v>1494</v>
          </cell>
          <cell r="H2236">
            <v>92619</v>
          </cell>
          <cell r="I2236" t="str">
            <v>15.7.4</v>
          </cell>
          <cell r="J2236">
            <v>0</v>
          </cell>
        </row>
        <row r="2237">
          <cell r="A2237" t="str">
            <v>15-162-i</v>
          </cell>
          <cell r="B2237" t="str">
            <v>Supply, Installation, connecting, testing &amp; commissioning of wall mounted ACDB-B9-F1, ACDB-B9-S1 Distribution Boards, compes with all metering with indication lamps complete win all respects</v>
          </cell>
          <cell r="C2237" t="str">
            <v>No</v>
          </cell>
          <cell r="D2237">
            <v>1494</v>
          </cell>
          <cell r="E2237">
            <v>104769</v>
          </cell>
          <cell r="F2237" t="str">
            <v>No</v>
          </cell>
          <cell r="G2237">
            <v>1494</v>
          </cell>
          <cell r="H2237">
            <v>104769</v>
          </cell>
          <cell r="I2237" t="str">
            <v>15.7.4</v>
          </cell>
          <cell r="J2237">
            <v>0</v>
          </cell>
        </row>
        <row r="2238">
          <cell r="A2238" t="str">
            <v>15-162-j</v>
          </cell>
          <cell r="B2238" t="str">
            <v>Supply, Installation, connecting, testing &amp; commissioning of wall mounted LPDB-B10-G1, LPDB-B10-F1, LPD5-510-S1 Distribution Boards, compes with all metering with indication lamps complete win all respects</v>
          </cell>
          <cell r="C2238" t="str">
            <v>No</v>
          </cell>
          <cell r="D2238">
            <v>1494</v>
          </cell>
          <cell r="E2238">
            <v>92619</v>
          </cell>
          <cell r="F2238" t="str">
            <v>No</v>
          </cell>
          <cell r="G2238">
            <v>1494</v>
          </cell>
          <cell r="H2238">
            <v>92619</v>
          </cell>
          <cell r="I2238" t="str">
            <v>15.7.4</v>
          </cell>
          <cell r="J2238">
            <v>0</v>
          </cell>
        </row>
        <row r="2239">
          <cell r="A2239" t="str">
            <v>15-162-k</v>
          </cell>
          <cell r="B2239" t="str">
            <v>Supply, Installation, connecting, testing &amp; commissioning of wall mounted ACDB-B10-G1, ACDB-B10-F1, ACD5-510-S1 Distribution Boards, compes with all metering with indication lamps complete win all respects</v>
          </cell>
          <cell r="C2239" t="str">
            <v>No</v>
          </cell>
          <cell r="D2239">
            <v>1494</v>
          </cell>
          <cell r="E2239">
            <v>104769</v>
          </cell>
          <cell r="F2239" t="str">
            <v>No</v>
          </cell>
          <cell r="G2239">
            <v>1494</v>
          </cell>
          <cell r="H2239">
            <v>104769</v>
          </cell>
          <cell r="I2239" t="str">
            <v>15.7.4</v>
          </cell>
          <cell r="J2239">
            <v>0</v>
          </cell>
        </row>
        <row r="2240">
          <cell r="A2240" t="str">
            <v>15-162-l</v>
          </cell>
          <cell r="B2240" t="str">
            <v>Supply, Installation, connecting, testing &amp; commissioning of wall mounted LPDB-B11-G1, LPDB-B11-F1 Distribution Boards, compes with all metering with indication lamps complete win all respects</v>
          </cell>
          <cell r="C2240" t="str">
            <v>No</v>
          </cell>
          <cell r="D2240">
            <v>1494</v>
          </cell>
          <cell r="E2240">
            <v>92619</v>
          </cell>
          <cell r="F2240" t="str">
            <v>No</v>
          </cell>
          <cell r="G2240">
            <v>1494</v>
          </cell>
          <cell r="H2240">
            <v>92619</v>
          </cell>
          <cell r="I2240" t="str">
            <v>15.7.4</v>
          </cell>
          <cell r="J2240">
            <v>0</v>
          </cell>
        </row>
        <row r="2241">
          <cell r="A2241" t="str">
            <v>15-162-m</v>
          </cell>
          <cell r="B2241" t="str">
            <v>Supply, Installation, connecting, testing &amp; commissioning of wall mounted ACDB-B11-G1, ACDB-B11-F1 Distribution Boards, compes with all metering with indication lamps complete win all respects</v>
          </cell>
          <cell r="C2241" t="str">
            <v>No</v>
          </cell>
          <cell r="D2241">
            <v>1494</v>
          </cell>
          <cell r="E2241">
            <v>104769</v>
          </cell>
          <cell r="F2241" t="str">
            <v>No</v>
          </cell>
          <cell r="G2241">
            <v>1494</v>
          </cell>
          <cell r="H2241">
            <v>104769</v>
          </cell>
          <cell r="I2241" t="str">
            <v>15.7.4</v>
          </cell>
          <cell r="J2241">
            <v>0</v>
          </cell>
        </row>
        <row r="2242">
          <cell r="A2242" t="str">
            <v>15-163</v>
          </cell>
          <cell r="B2242" t="str">
            <v>Supply, Installation &amp; Connecting up of floor or wall mounted Sub-main Distribution Board equipment SMDB comprising of Ammeter, Volt meter equiped with Ct's Pt's and selector switches.</v>
          </cell>
          <cell r="C2242" t="str">
            <v>No</v>
          </cell>
          <cell r="D2242">
            <v>1494</v>
          </cell>
          <cell r="E2242">
            <v>365994</v>
          </cell>
          <cell r="F2242" t="str">
            <v>No</v>
          </cell>
          <cell r="G2242">
            <v>1494</v>
          </cell>
          <cell r="H2242">
            <v>365994</v>
          </cell>
          <cell r="I2242" t="str">
            <v>15.7.4</v>
          </cell>
          <cell r="J2242">
            <v>0</v>
          </cell>
        </row>
        <row r="2243">
          <cell r="A2243" t="str">
            <v>15-164</v>
          </cell>
          <cell r="B2243" t="str">
            <v>Supply, installation, &amp; connecting of Insect killer</v>
          </cell>
          <cell r="C2243" t="str">
            <v>No</v>
          </cell>
          <cell r="D2243">
            <v>186.75</v>
          </cell>
          <cell r="E2243">
            <v>8084.25</v>
          </cell>
          <cell r="F2243" t="str">
            <v>No</v>
          </cell>
          <cell r="G2243">
            <v>186.75</v>
          </cell>
          <cell r="H2243">
            <v>8084.25</v>
          </cell>
          <cell r="I2243">
            <v>0</v>
          </cell>
          <cell r="J2243">
            <v>0</v>
          </cell>
        </row>
        <row r="2244">
          <cell r="A2244" t="str">
            <v>15-165-a</v>
          </cell>
          <cell r="B2244" t="str">
            <v>Supply, installation, of 3/4" dia PVC Conduit for NURSE CALL SYSTEM 1 CALL BELLS</v>
          </cell>
          <cell r="C2244" t="str">
            <v>Rft</v>
          </cell>
          <cell r="D2244">
            <v>3.73</v>
          </cell>
          <cell r="E2244">
            <v>47.47</v>
          </cell>
          <cell r="F2244" t="str">
            <v>m</v>
          </cell>
          <cell r="G2244">
            <v>12.25</v>
          </cell>
          <cell r="H2244">
            <v>155.76</v>
          </cell>
          <cell r="I2244" t="str">
            <v>15.2.4</v>
          </cell>
          <cell r="J2244">
            <v>0</v>
          </cell>
        </row>
        <row r="2245">
          <cell r="A2245" t="str">
            <v>15-165-b</v>
          </cell>
          <cell r="B2245" t="str">
            <v>Supply, installation, &amp; connecting of 1.5 sq.m 4 core PVC Cable for NURSE CALL SYSTEM 1 CALL BELLS</v>
          </cell>
          <cell r="C2245" t="str">
            <v>Rft</v>
          </cell>
          <cell r="D2245">
            <v>7.47</v>
          </cell>
          <cell r="E2245">
            <v>186.23</v>
          </cell>
          <cell r="F2245" t="str">
            <v>m</v>
          </cell>
          <cell r="G2245">
            <v>24.51</v>
          </cell>
          <cell r="H2245">
            <v>611</v>
          </cell>
          <cell r="I2245" t="str">
            <v>15.2.4</v>
          </cell>
          <cell r="J2245">
            <v>0</v>
          </cell>
        </row>
        <row r="2246">
          <cell r="A2246" t="str">
            <v>15-166-a</v>
          </cell>
          <cell r="B2246" t="str">
            <v>Providing and fixing of 10 zone panel for nurse call system</v>
          </cell>
          <cell r="C2246" t="str">
            <v>No</v>
          </cell>
          <cell r="D2246">
            <v>186.75</v>
          </cell>
          <cell r="E2246">
            <v>3102.75</v>
          </cell>
          <cell r="F2246" t="str">
            <v>No</v>
          </cell>
          <cell r="G2246">
            <v>186.75</v>
          </cell>
          <cell r="H2246">
            <v>3102.75</v>
          </cell>
          <cell r="I2246">
            <v>0</v>
          </cell>
          <cell r="J2246">
            <v>0</v>
          </cell>
        </row>
        <row r="2247">
          <cell r="A2247" t="str">
            <v>15-166-b</v>
          </cell>
          <cell r="B2247" t="str">
            <v>Providing and fixing of 20 zone panel nurse call system</v>
          </cell>
          <cell r="C2247" t="str">
            <v>No</v>
          </cell>
          <cell r="D2247">
            <v>186.75</v>
          </cell>
          <cell r="E2247">
            <v>79161.75</v>
          </cell>
          <cell r="F2247" t="str">
            <v>No</v>
          </cell>
          <cell r="G2247">
            <v>186.75</v>
          </cell>
          <cell r="H2247">
            <v>79161.75</v>
          </cell>
          <cell r="I2247">
            <v>0</v>
          </cell>
          <cell r="J2247">
            <v>0</v>
          </cell>
        </row>
        <row r="2248">
          <cell r="A2248" t="str">
            <v>15-166-c</v>
          </cell>
          <cell r="B2248" t="str">
            <v>Providing and fixing Door light indicator unit</v>
          </cell>
          <cell r="C2248" t="str">
            <v>No</v>
          </cell>
          <cell r="D2248">
            <v>94.12</v>
          </cell>
          <cell r="E2248">
            <v>1066.1199999999999</v>
          </cell>
          <cell r="F2248" t="str">
            <v>No</v>
          </cell>
          <cell r="G2248">
            <v>94.12</v>
          </cell>
          <cell r="H2248">
            <v>1066.1199999999999</v>
          </cell>
          <cell r="I2248">
            <v>0</v>
          </cell>
          <cell r="J2248">
            <v>0</v>
          </cell>
        </row>
        <row r="2249">
          <cell r="A2249" t="str">
            <v>15-166-d</v>
          </cell>
          <cell r="B2249" t="str">
            <v>Providing and fixing of S0X1.5mm sq. twisted Telephone Cable</v>
          </cell>
          <cell r="C2249" t="str">
            <v>No</v>
          </cell>
          <cell r="D2249">
            <v>14.94</v>
          </cell>
          <cell r="E2249">
            <v>33.17</v>
          </cell>
          <cell r="F2249" t="str">
            <v>No</v>
          </cell>
          <cell r="G2249">
            <v>14.94</v>
          </cell>
          <cell r="H2249">
            <v>33.17</v>
          </cell>
          <cell r="I2249">
            <v>0</v>
          </cell>
          <cell r="J2249">
            <v>0</v>
          </cell>
        </row>
        <row r="2250">
          <cell r="A2250" t="str">
            <v>15-167</v>
          </cell>
          <cell r="B2250" t="str">
            <v>Providing and fixing of call bells with push buttons including wiring and all accessories</v>
          </cell>
          <cell r="C2250" t="str">
            <v>No</v>
          </cell>
          <cell r="D2250">
            <v>1494</v>
          </cell>
          <cell r="E2250">
            <v>4745.34</v>
          </cell>
          <cell r="F2250" t="str">
            <v>No</v>
          </cell>
          <cell r="G2250">
            <v>1494</v>
          </cell>
          <cell r="H2250">
            <v>4745.34</v>
          </cell>
          <cell r="I2250">
            <v>0</v>
          </cell>
          <cell r="J2250">
            <v>0</v>
          </cell>
        </row>
        <row r="2251">
          <cell r="A2251" t="str">
            <v>15-168</v>
          </cell>
          <cell r="B2251" t="str">
            <v>Supply, installation, connecting, testing and commissioning of wall/recessed mounting typical DB for flat should be factory assembled ready wired and complete (comprising of incoming &amp; outgoing breaker rupturing capacity 10 KA Terrasaki make) Incoming: 1 by 30 A.T.P mcb with ph. Indications Outgoing One set: 15 by 10 Amps, 6 by 20 Amps single pole 250 volt moulded case miniature ciruit breaker (mcb) 7 No per phase coupled with one 60 Amps T.P mcb</v>
          </cell>
          <cell r="C2251" t="str">
            <v>Set</v>
          </cell>
          <cell r="D2251">
            <v>93.38</v>
          </cell>
          <cell r="E2251">
            <v>42618.38</v>
          </cell>
          <cell r="F2251" t="str">
            <v>Set</v>
          </cell>
          <cell r="G2251">
            <v>93.38</v>
          </cell>
          <cell r="H2251">
            <v>42618.38</v>
          </cell>
          <cell r="I2251" t="str">
            <v>15.7.4</v>
          </cell>
          <cell r="J2251">
            <v>0</v>
          </cell>
        </row>
        <row r="2252">
          <cell r="A2252" t="str">
            <v>15-169</v>
          </cell>
          <cell r="B2252" t="str">
            <v>Supply and fixing of Ready Made Fancy Sheet light plug (5-10 Amp) with PVC box complete in all aspects</v>
          </cell>
          <cell r="C2252" t="str">
            <v>Each</v>
          </cell>
          <cell r="D2252">
            <v>37.35</v>
          </cell>
          <cell r="E2252">
            <v>341.1</v>
          </cell>
          <cell r="F2252" t="str">
            <v>Each</v>
          </cell>
          <cell r="G2252">
            <v>37.35</v>
          </cell>
          <cell r="H2252">
            <v>341.1</v>
          </cell>
          <cell r="I2252">
            <v>0</v>
          </cell>
          <cell r="J2252">
            <v>0</v>
          </cell>
        </row>
        <row r="2253">
          <cell r="A2253" t="str">
            <v>15-17</v>
          </cell>
          <cell r="B2253" t="str">
            <v>Supply and Erection bell push or bed switch, with 5m. twin flexible wire 23/0.0076"</v>
          </cell>
          <cell r="C2253" t="str">
            <v>Each</v>
          </cell>
          <cell r="D2253">
            <v>10.46</v>
          </cell>
          <cell r="E2253">
            <v>259</v>
          </cell>
          <cell r="F2253" t="str">
            <v>Each</v>
          </cell>
          <cell r="G2253">
            <v>10.46</v>
          </cell>
          <cell r="H2253">
            <v>259</v>
          </cell>
          <cell r="I2253" t="str">
            <v>15.4.1</v>
          </cell>
          <cell r="J2253">
            <v>0</v>
          </cell>
        </row>
        <row r="2254">
          <cell r="A2254" t="str">
            <v>15-170-a</v>
          </cell>
          <cell r="B2254" t="str">
            <v>Precurement and Fixing of 10 Pin Kit with sheet</v>
          </cell>
          <cell r="C2254" t="str">
            <v>Each</v>
          </cell>
          <cell r="D2254">
            <v>37.35</v>
          </cell>
          <cell r="E2254">
            <v>1738.35</v>
          </cell>
          <cell r="F2254" t="str">
            <v>Each</v>
          </cell>
          <cell r="G2254">
            <v>37.35</v>
          </cell>
          <cell r="H2254">
            <v>1738.35</v>
          </cell>
          <cell r="I2254">
            <v>0</v>
          </cell>
          <cell r="J2254">
            <v>0</v>
          </cell>
        </row>
        <row r="2255">
          <cell r="A2255" t="str">
            <v>15-170-b</v>
          </cell>
          <cell r="B2255" t="str">
            <v>Precurement and Fixing of 08 Pin Kit with sheet</v>
          </cell>
          <cell r="C2255" t="str">
            <v>Each</v>
          </cell>
          <cell r="D2255">
            <v>37.35</v>
          </cell>
          <cell r="E2255">
            <v>1495.35</v>
          </cell>
          <cell r="F2255" t="str">
            <v>Each</v>
          </cell>
          <cell r="G2255">
            <v>37.35</v>
          </cell>
          <cell r="H2255">
            <v>1495.35</v>
          </cell>
          <cell r="I2255">
            <v>0</v>
          </cell>
          <cell r="J2255">
            <v>0</v>
          </cell>
        </row>
        <row r="2256">
          <cell r="A2256" t="str">
            <v>15-170-c</v>
          </cell>
          <cell r="B2256" t="str">
            <v>Precurement and Fixing of 06 Pin Kit with sheet</v>
          </cell>
          <cell r="C2256" t="str">
            <v>Each</v>
          </cell>
          <cell r="D2256">
            <v>37.35</v>
          </cell>
          <cell r="E2256">
            <v>1252.3499999999999</v>
          </cell>
          <cell r="F2256" t="str">
            <v>Each</v>
          </cell>
          <cell r="G2256">
            <v>37.35</v>
          </cell>
          <cell r="H2256">
            <v>1252.3499999999999</v>
          </cell>
          <cell r="I2256">
            <v>0</v>
          </cell>
          <cell r="J2256">
            <v>0</v>
          </cell>
        </row>
        <row r="2257">
          <cell r="A2257" t="str">
            <v>15-170-d</v>
          </cell>
          <cell r="B2257" t="str">
            <v>Precurement and Fixing of 04 Pin Kit with sheet</v>
          </cell>
          <cell r="C2257" t="str">
            <v>Each</v>
          </cell>
          <cell r="D2257">
            <v>37.35</v>
          </cell>
          <cell r="E2257">
            <v>1009.35</v>
          </cell>
          <cell r="F2257" t="str">
            <v>Each</v>
          </cell>
          <cell r="G2257">
            <v>37.35</v>
          </cell>
          <cell r="H2257">
            <v>1009.35</v>
          </cell>
          <cell r="I2257">
            <v>0</v>
          </cell>
          <cell r="J2257">
            <v>0</v>
          </cell>
        </row>
        <row r="2258">
          <cell r="A2258" t="str">
            <v>15-170-e</v>
          </cell>
          <cell r="B2258" t="str">
            <v>Precurement and Fixing of03 Pin Kit with sheet</v>
          </cell>
          <cell r="C2258" t="str">
            <v>Each</v>
          </cell>
          <cell r="D2258">
            <v>37.35</v>
          </cell>
          <cell r="E2258">
            <v>948.6</v>
          </cell>
          <cell r="F2258" t="str">
            <v>Each</v>
          </cell>
          <cell r="G2258">
            <v>37.35</v>
          </cell>
          <cell r="H2258">
            <v>948.6</v>
          </cell>
          <cell r="I2258">
            <v>0</v>
          </cell>
          <cell r="J2258">
            <v>0</v>
          </cell>
        </row>
        <row r="2259">
          <cell r="A2259" t="str">
            <v>15-170-f</v>
          </cell>
          <cell r="B2259" t="str">
            <v>Precurement and Fixing of 02 Pin Kit with sheet</v>
          </cell>
          <cell r="C2259" t="str">
            <v>Each</v>
          </cell>
          <cell r="D2259">
            <v>37.35</v>
          </cell>
          <cell r="E2259">
            <v>766.35</v>
          </cell>
          <cell r="F2259" t="str">
            <v>Each</v>
          </cell>
          <cell r="G2259">
            <v>37.35</v>
          </cell>
          <cell r="H2259">
            <v>766.35</v>
          </cell>
          <cell r="I2259">
            <v>0</v>
          </cell>
          <cell r="J2259">
            <v>0</v>
          </cell>
        </row>
        <row r="2260">
          <cell r="A2260" t="str">
            <v>15-170-g</v>
          </cell>
          <cell r="B2260" t="str">
            <v>Precurement and Fixing of 01 Pin Kit with sheet</v>
          </cell>
          <cell r="C2260" t="str">
            <v>Each</v>
          </cell>
          <cell r="D2260">
            <v>37.35</v>
          </cell>
          <cell r="E2260">
            <v>644.85</v>
          </cell>
          <cell r="F2260" t="str">
            <v>Each</v>
          </cell>
          <cell r="G2260">
            <v>37.35</v>
          </cell>
          <cell r="H2260">
            <v>644.85</v>
          </cell>
          <cell r="I2260">
            <v>0</v>
          </cell>
          <cell r="J2260">
            <v>0</v>
          </cell>
        </row>
        <row r="2261">
          <cell r="A2261" t="str">
            <v>15-171</v>
          </cell>
          <cell r="B2261" t="str">
            <v>Supply &amp; fixinng of China Kit for TV</v>
          </cell>
          <cell r="C2261" t="str">
            <v>Each</v>
          </cell>
          <cell r="D2261">
            <v>186.75</v>
          </cell>
          <cell r="E2261">
            <v>2009.25</v>
          </cell>
          <cell r="F2261" t="str">
            <v>Each</v>
          </cell>
          <cell r="G2261">
            <v>186.75</v>
          </cell>
          <cell r="H2261">
            <v>2009.25</v>
          </cell>
          <cell r="I2261">
            <v>0</v>
          </cell>
          <cell r="J2261">
            <v>0</v>
          </cell>
        </row>
        <row r="2262">
          <cell r="A2262" t="str">
            <v>15-172</v>
          </cell>
          <cell r="B2262" t="str">
            <v>Supply and installation of Fan dimmer switch Clipcal made</v>
          </cell>
          <cell r="C2262" t="str">
            <v>Each</v>
          </cell>
          <cell r="D2262">
            <v>37.35</v>
          </cell>
          <cell r="E2262">
            <v>110.25</v>
          </cell>
          <cell r="F2262" t="str">
            <v>Each</v>
          </cell>
          <cell r="G2262">
            <v>37.35</v>
          </cell>
          <cell r="H2262">
            <v>110.25</v>
          </cell>
          <cell r="I2262" t="str">
            <v>15.5.1</v>
          </cell>
          <cell r="J2262">
            <v>0</v>
          </cell>
        </row>
        <row r="2263">
          <cell r="A2263" t="str">
            <v>15-173</v>
          </cell>
          <cell r="B2263" t="str">
            <v>Supply and installation of Bell Press</v>
          </cell>
          <cell r="C2263" t="str">
            <v>Each</v>
          </cell>
          <cell r="D2263">
            <v>37.35</v>
          </cell>
          <cell r="E2263">
            <v>948.6</v>
          </cell>
          <cell r="F2263" t="str">
            <v>Each</v>
          </cell>
          <cell r="G2263">
            <v>37.35</v>
          </cell>
          <cell r="H2263">
            <v>948.6</v>
          </cell>
          <cell r="I2263">
            <v>0</v>
          </cell>
          <cell r="J2263">
            <v>0</v>
          </cell>
        </row>
        <row r="2264">
          <cell r="A2264" t="str">
            <v>15-174</v>
          </cell>
          <cell r="B2264" t="str">
            <v>Supply &amp; Erection of 12 volt bulb with transformer</v>
          </cell>
          <cell r="C2264" t="str">
            <v>Each</v>
          </cell>
          <cell r="D2264">
            <v>37.35</v>
          </cell>
          <cell r="E2264">
            <v>401.85</v>
          </cell>
          <cell r="F2264" t="str">
            <v>Each</v>
          </cell>
          <cell r="G2264">
            <v>37.35</v>
          </cell>
          <cell r="H2264">
            <v>401.85</v>
          </cell>
          <cell r="I2264">
            <v>0</v>
          </cell>
          <cell r="J2264">
            <v>0</v>
          </cell>
        </row>
        <row r="2265">
          <cell r="A2265" t="str">
            <v>15-175</v>
          </cell>
          <cell r="B2265" t="str">
            <v>Supply &amp; Erection of TV/satellite cable complete</v>
          </cell>
          <cell r="C2265" t="str">
            <v>Each</v>
          </cell>
          <cell r="D2265">
            <v>37.35</v>
          </cell>
          <cell r="E2265">
            <v>158.85</v>
          </cell>
          <cell r="F2265" t="str">
            <v>Each</v>
          </cell>
          <cell r="G2265">
            <v>37.35</v>
          </cell>
          <cell r="H2265">
            <v>158.85</v>
          </cell>
          <cell r="I2265">
            <v>0</v>
          </cell>
          <cell r="J2265">
            <v>0</v>
          </cell>
        </row>
        <row r="2266">
          <cell r="A2266" t="str">
            <v>15-176</v>
          </cell>
          <cell r="B2266" t="str">
            <v>Supply &amp; Erection of Telephone point with socket complete</v>
          </cell>
          <cell r="C2266" t="str">
            <v>Each</v>
          </cell>
          <cell r="D2266">
            <v>37.35</v>
          </cell>
          <cell r="E2266">
            <v>486.9</v>
          </cell>
          <cell r="F2266" t="str">
            <v>Each</v>
          </cell>
          <cell r="G2266">
            <v>37.35</v>
          </cell>
          <cell r="H2266">
            <v>486.9</v>
          </cell>
          <cell r="I2266">
            <v>0</v>
          </cell>
          <cell r="J2266">
            <v>0</v>
          </cell>
        </row>
        <row r="2267">
          <cell r="A2267" t="str">
            <v>15-177</v>
          </cell>
          <cell r="B2267" t="str">
            <v>Supply &amp; Erection of Telephone socket</v>
          </cell>
          <cell r="C2267" t="str">
            <v>Each</v>
          </cell>
          <cell r="D2267">
            <v>37.35</v>
          </cell>
          <cell r="E2267">
            <v>486.9</v>
          </cell>
          <cell r="F2267" t="str">
            <v>Each</v>
          </cell>
          <cell r="G2267">
            <v>37.35</v>
          </cell>
          <cell r="H2267">
            <v>486.9</v>
          </cell>
          <cell r="I2267">
            <v>0</v>
          </cell>
          <cell r="J2267">
            <v>0</v>
          </cell>
        </row>
        <row r="2268">
          <cell r="A2268" t="str">
            <v>15-178</v>
          </cell>
          <cell r="B2268" t="str">
            <v>Supply &amp; Erection of TV socket</v>
          </cell>
          <cell r="C2268" t="str">
            <v>Each</v>
          </cell>
          <cell r="D2268">
            <v>37.35</v>
          </cell>
          <cell r="E2268">
            <v>523.35</v>
          </cell>
          <cell r="F2268" t="str">
            <v>Each</v>
          </cell>
          <cell r="G2268">
            <v>37.35</v>
          </cell>
          <cell r="H2268">
            <v>523.35</v>
          </cell>
          <cell r="I2268">
            <v>0</v>
          </cell>
          <cell r="J2268">
            <v>0</v>
          </cell>
        </row>
        <row r="2269">
          <cell r="A2269" t="str">
            <v>15-179</v>
          </cell>
          <cell r="B2269" t="str">
            <v>Supply &amp; Erection of Power Plug 15 Amp complete in all aspects</v>
          </cell>
          <cell r="C2269" t="str">
            <v>Each</v>
          </cell>
          <cell r="D2269">
            <v>37.35</v>
          </cell>
          <cell r="E2269">
            <v>280.35000000000002</v>
          </cell>
          <cell r="F2269" t="str">
            <v>Each</v>
          </cell>
          <cell r="G2269">
            <v>37.35</v>
          </cell>
          <cell r="H2269">
            <v>280.35000000000002</v>
          </cell>
          <cell r="I2269">
            <v>0</v>
          </cell>
          <cell r="J2269">
            <v>0</v>
          </cell>
        </row>
        <row r="2270">
          <cell r="A2270" t="str">
            <v>15-180</v>
          </cell>
          <cell r="B2270" t="str">
            <v>Supply &amp; Erection of Swimming Pool Cascado lights direct 120/150 watt complete</v>
          </cell>
          <cell r="C2270" t="str">
            <v>Each</v>
          </cell>
          <cell r="D2270">
            <v>186.75</v>
          </cell>
          <cell r="E2270">
            <v>6261.75</v>
          </cell>
          <cell r="F2270" t="str">
            <v>Each</v>
          </cell>
          <cell r="G2270">
            <v>186.75</v>
          </cell>
          <cell r="H2270">
            <v>6261.75</v>
          </cell>
          <cell r="I2270">
            <v>0</v>
          </cell>
          <cell r="J2270">
            <v>0</v>
          </cell>
        </row>
        <row r="2271">
          <cell r="A2271" t="str">
            <v>15-181</v>
          </cell>
          <cell r="B2271" t="str">
            <v>Supply and installation of structure cable as required for CAT-6 PVC shielded cable in already installed Trunking/ conduit/ Channel , inducing Balun for vedio and power facility at both ends of cable to be provided. The CAT- 6 cable should be 3M Australian or equivalent, complete in all respects</v>
          </cell>
          <cell r="C2271" t="str">
            <v>m</v>
          </cell>
          <cell r="D2271">
            <v>186.75</v>
          </cell>
          <cell r="E2271">
            <v>302.17</v>
          </cell>
          <cell r="F2271" t="str">
            <v>Meter</v>
          </cell>
          <cell r="G2271">
            <v>186.75</v>
          </cell>
          <cell r="H2271">
            <v>302.17</v>
          </cell>
          <cell r="I2271">
            <v>0</v>
          </cell>
          <cell r="J2271">
            <v>0</v>
          </cell>
        </row>
        <row r="2272">
          <cell r="A2272" t="str">
            <v>15-182</v>
          </cell>
          <cell r="B2272" t="str">
            <v>Provide &amp; connect 14" color TV Monitor equiped with following charactaristics Microphone &amp; Speaker built in for one way audio VCR Connect for VCR record &amp; play Horizontal resolution 420V linees NTSL/PAL Free voltage (90-260VAC, 50/60Hz) Approved UL,CE,CSA,DHHA Computer Networks</v>
          </cell>
          <cell r="C2272" t="str">
            <v>No</v>
          </cell>
          <cell r="D2272">
            <v>186.75</v>
          </cell>
          <cell r="E2272">
            <v>42711.75</v>
          </cell>
          <cell r="F2272" t="str">
            <v>No</v>
          </cell>
          <cell r="G2272">
            <v>186.75</v>
          </cell>
          <cell r="H2272">
            <v>42711.75</v>
          </cell>
          <cell r="I2272" t="str">
            <v>15.20.6</v>
          </cell>
          <cell r="J2272">
            <v>0</v>
          </cell>
        </row>
        <row r="2273">
          <cell r="A2273" t="str">
            <v>15-183</v>
          </cell>
          <cell r="B2273" t="str">
            <v>Supply, installation, connecting, testing, and comissioning of duplex computer outlet with RJ522series</v>
          </cell>
          <cell r="C2273" t="str">
            <v>No</v>
          </cell>
          <cell r="D2273">
            <v>186.75</v>
          </cell>
          <cell r="E2273">
            <v>976.5</v>
          </cell>
          <cell r="F2273" t="str">
            <v>No</v>
          </cell>
          <cell r="G2273">
            <v>186.75</v>
          </cell>
          <cell r="H2273">
            <v>976.5</v>
          </cell>
          <cell r="I2273">
            <v>0</v>
          </cell>
          <cell r="J2273">
            <v>0</v>
          </cell>
        </row>
        <row r="2274">
          <cell r="A2274" t="str">
            <v>15-184</v>
          </cell>
          <cell r="B2274" t="str">
            <v>Acrylic boxes for 4"x4" Switchboard Complete with all aspects</v>
          </cell>
          <cell r="C2274" t="str">
            <v>Each</v>
          </cell>
          <cell r="D2274">
            <v>74.7</v>
          </cell>
          <cell r="E2274">
            <v>117.22</v>
          </cell>
          <cell r="F2274" t="str">
            <v>Each</v>
          </cell>
          <cell r="G2274">
            <v>74.7</v>
          </cell>
          <cell r="H2274">
            <v>117.22</v>
          </cell>
          <cell r="I2274">
            <v>0</v>
          </cell>
          <cell r="J2274">
            <v>0</v>
          </cell>
        </row>
        <row r="2275">
          <cell r="A2275" t="str">
            <v>15-185</v>
          </cell>
          <cell r="B2275" t="str">
            <v>Acrylic boxes for 7"x4" Switchboard Complete with all aspects</v>
          </cell>
          <cell r="C2275" t="str">
            <v>Each</v>
          </cell>
          <cell r="D2275">
            <v>74.7</v>
          </cell>
          <cell r="E2275">
            <v>129.38</v>
          </cell>
          <cell r="F2275" t="str">
            <v>Each</v>
          </cell>
          <cell r="G2275">
            <v>74.7</v>
          </cell>
          <cell r="H2275">
            <v>129.38</v>
          </cell>
          <cell r="I2275">
            <v>0</v>
          </cell>
          <cell r="J2275">
            <v>0</v>
          </cell>
        </row>
        <row r="2276">
          <cell r="A2276" t="str">
            <v>15-186</v>
          </cell>
          <cell r="B2276" t="str">
            <v>Acrylic boxes for 8"x10" Switchboard Complete with all aspects</v>
          </cell>
          <cell r="C2276" t="str">
            <v>Each</v>
          </cell>
          <cell r="D2276">
            <v>74.7</v>
          </cell>
          <cell r="E2276">
            <v>135.44999999999999</v>
          </cell>
          <cell r="F2276" t="str">
            <v>Each</v>
          </cell>
          <cell r="G2276">
            <v>74.7</v>
          </cell>
          <cell r="H2276">
            <v>135.44999999999999</v>
          </cell>
          <cell r="I2276">
            <v>0</v>
          </cell>
          <cell r="J2276">
            <v>0</v>
          </cell>
        </row>
        <row r="2277">
          <cell r="A2277" t="str">
            <v>15-187</v>
          </cell>
          <cell r="B2277" t="str">
            <v>Supply &amp; Erection of Acrylic or bakolite sheet 7 40 , 4x4</v>
          </cell>
          <cell r="C2277" t="str">
            <v>Each</v>
          </cell>
          <cell r="D2277">
            <v>29.88</v>
          </cell>
          <cell r="E2277">
            <v>108.86</v>
          </cell>
          <cell r="F2277" t="str">
            <v>Each</v>
          </cell>
          <cell r="G2277">
            <v>29.88</v>
          </cell>
          <cell r="H2277">
            <v>108.86</v>
          </cell>
          <cell r="I2277">
            <v>0</v>
          </cell>
          <cell r="J2277">
            <v>0</v>
          </cell>
        </row>
        <row r="2278">
          <cell r="A2278" t="str">
            <v>15-188</v>
          </cell>
          <cell r="B2278" t="str">
            <v>Supply &amp; Erection of bakolite sheet 4 x 2</v>
          </cell>
          <cell r="C2278" t="str">
            <v>Each</v>
          </cell>
          <cell r="D2278">
            <v>29.88</v>
          </cell>
          <cell r="E2278">
            <v>84.56</v>
          </cell>
          <cell r="F2278" t="str">
            <v>Each</v>
          </cell>
          <cell r="G2278">
            <v>29.88</v>
          </cell>
          <cell r="H2278">
            <v>84.56</v>
          </cell>
          <cell r="I2278">
            <v>0</v>
          </cell>
          <cell r="J2278">
            <v>0</v>
          </cell>
        </row>
        <row r="2279">
          <cell r="A2279" t="str">
            <v>15-189</v>
          </cell>
          <cell r="B2279" t="str">
            <v>Supply &amp; Erection of PVC board 7" x 4" with all aspects</v>
          </cell>
          <cell r="C2279" t="str">
            <v>Each</v>
          </cell>
          <cell r="D2279">
            <v>59.76</v>
          </cell>
          <cell r="E2279">
            <v>108.36</v>
          </cell>
          <cell r="F2279" t="str">
            <v>Each</v>
          </cell>
          <cell r="G2279">
            <v>59.76</v>
          </cell>
          <cell r="H2279">
            <v>108.36</v>
          </cell>
          <cell r="I2279" t="str">
            <v>15.2.4</v>
          </cell>
          <cell r="J2279">
            <v>0</v>
          </cell>
        </row>
        <row r="2280">
          <cell r="A2280" t="str">
            <v>15-18-a</v>
          </cell>
          <cell r="B2280" t="str">
            <v>Supply and Erection switches 10/15 Amp : Open type</v>
          </cell>
          <cell r="C2280" t="str">
            <v>Each</v>
          </cell>
          <cell r="D2280">
            <v>22.41</v>
          </cell>
          <cell r="E2280">
            <v>61.29</v>
          </cell>
          <cell r="F2280" t="str">
            <v>Each</v>
          </cell>
          <cell r="G2280">
            <v>22.41</v>
          </cell>
          <cell r="H2280">
            <v>61.29</v>
          </cell>
          <cell r="I2280" t="str">
            <v xml:space="preserve">15.4.1, </v>
          </cell>
          <cell r="J2280">
            <v>0</v>
          </cell>
        </row>
        <row r="2281">
          <cell r="A2281" t="str">
            <v>15-18-b</v>
          </cell>
          <cell r="B2281" t="str">
            <v>Supply and Erection switches 10/15 Amp : Recessed type</v>
          </cell>
          <cell r="C2281" t="str">
            <v>Each</v>
          </cell>
          <cell r="D2281">
            <v>22.41</v>
          </cell>
          <cell r="E2281">
            <v>122.04</v>
          </cell>
          <cell r="F2281" t="str">
            <v>Each</v>
          </cell>
          <cell r="G2281">
            <v>22.41</v>
          </cell>
          <cell r="H2281">
            <v>122.04</v>
          </cell>
          <cell r="I2281" t="str">
            <v xml:space="preserve">15.4.1, </v>
          </cell>
          <cell r="J2281">
            <v>0</v>
          </cell>
        </row>
        <row r="2282">
          <cell r="A2282" t="str">
            <v>15-190</v>
          </cell>
          <cell r="B2282" t="str">
            <v>Supply &amp; Erection ofExtention Board complete in all aspects</v>
          </cell>
          <cell r="C2282" t="str">
            <v>Each</v>
          </cell>
          <cell r="D2282">
            <v>37.35</v>
          </cell>
          <cell r="E2282">
            <v>256.05</v>
          </cell>
          <cell r="F2282" t="str">
            <v>Each</v>
          </cell>
          <cell r="G2282">
            <v>37.35</v>
          </cell>
          <cell r="H2282">
            <v>256.05</v>
          </cell>
          <cell r="I2282">
            <v>0</v>
          </cell>
          <cell r="J2282">
            <v>0</v>
          </cell>
        </row>
        <row r="2283">
          <cell r="A2283" t="str">
            <v>15-191</v>
          </cell>
          <cell r="B2283" t="str">
            <v>Supply &amp; Erection of glow starter</v>
          </cell>
          <cell r="C2283" t="str">
            <v>Each</v>
          </cell>
          <cell r="D2283">
            <v>14.94</v>
          </cell>
          <cell r="E2283">
            <v>39.24</v>
          </cell>
          <cell r="F2283" t="str">
            <v>Each</v>
          </cell>
          <cell r="G2283">
            <v>14.94</v>
          </cell>
          <cell r="H2283">
            <v>39.24</v>
          </cell>
          <cell r="I2283">
            <v>0</v>
          </cell>
          <cell r="J2283">
            <v>0</v>
          </cell>
        </row>
        <row r="2284">
          <cell r="A2284" t="str">
            <v>15-192</v>
          </cell>
          <cell r="B2284" t="str">
            <v>Supply &amp; Erection of Brass bulb holder</v>
          </cell>
          <cell r="C2284" t="str">
            <v>Each</v>
          </cell>
          <cell r="D2284">
            <v>37.35</v>
          </cell>
          <cell r="E2284">
            <v>134.55000000000001</v>
          </cell>
          <cell r="F2284" t="str">
            <v>Each</v>
          </cell>
          <cell r="G2284">
            <v>37.35</v>
          </cell>
          <cell r="H2284">
            <v>134.55000000000001</v>
          </cell>
          <cell r="I2284">
            <v>0</v>
          </cell>
          <cell r="J2284">
            <v>0</v>
          </cell>
        </row>
        <row r="2285">
          <cell r="A2285" t="str">
            <v>15-193</v>
          </cell>
          <cell r="B2285" t="str">
            <v>Supply &amp; Erection of Insulation tape</v>
          </cell>
          <cell r="C2285" t="str">
            <v>Each</v>
          </cell>
          <cell r="D2285">
            <v>0</v>
          </cell>
          <cell r="E2285">
            <v>36.450000000000003</v>
          </cell>
          <cell r="F2285" t="str">
            <v>Each</v>
          </cell>
          <cell r="G2285">
            <v>0</v>
          </cell>
          <cell r="H2285">
            <v>36.450000000000003</v>
          </cell>
          <cell r="I2285">
            <v>0</v>
          </cell>
          <cell r="J2285">
            <v>0</v>
          </cell>
        </row>
        <row r="2286">
          <cell r="A2286" t="str">
            <v>15-194</v>
          </cell>
          <cell r="B2286" t="str">
            <v>Supply &amp; Erection of Volt meter (heavy duty)</v>
          </cell>
          <cell r="C2286" t="str">
            <v>Each</v>
          </cell>
          <cell r="D2286">
            <v>37.35</v>
          </cell>
          <cell r="E2286">
            <v>547.65</v>
          </cell>
          <cell r="F2286" t="str">
            <v>Each</v>
          </cell>
          <cell r="G2286">
            <v>37.35</v>
          </cell>
          <cell r="H2286">
            <v>547.65</v>
          </cell>
          <cell r="I2286">
            <v>0</v>
          </cell>
          <cell r="J2286">
            <v>0</v>
          </cell>
        </row>
        <row r="2287">
          <cell r="A2287" t="str">
            <v>15-195</v>
          </cell>
          <cell r="B2287" t="str">
            <v>Supply &amp; Erection of Capacitor 3.5 for ceiling fan</v>
          </cell>
          <cell r="C2287" t="str">
            <v>Each</v>
          </cell>
          <cell r="D2287">
            <v>29.88</v>
          </cell>
          <cell r="E2287">
            <v>90.63</v>
          </cell>
          <cell r="F2287" t="str">
            <v>Each</v>
          </cell>
          <cell r="G2287">
            <v>29.88</v>
          </cell>
          <cell r="H2287">
            <v>90.63</v>
          </cell>
          <cell r="I2287">
            <v>0</v>
          </cell>
          <cell r="J2287">
            <v>0</v>
          </cell>
        </row>
        <row r="2288">
          <cell r="A2288" t="str">
            <v>15-196</v>
          </cell>
          <cell r="B2288" t="str">
            <v>Supply &amp; Erection of TV Cable</v>
          </cell>
          <cell r="C2288" t="str">
            <v>Each</v>
          </cell>
          <cell r="D2288">
            <v>29.88</v>
          </cell>
          <cell r="E2288">
            <v>103.27</v>
          </cell>
          <cell r="F2288" t="str">
            <v>Each</v>
          </cell>
          <cell r="G2288">
            <v>29.88</v>
          </cell>
          <cell r="H2288">
            <v>103.27</v>
          </cell>
          <cell r="I2288">
            <v>0</v>
          </cell>
          <cell r="J2288">
            <v>0</v>
          </cell>
        </row>
        <row r="2289">
          <cell r="A2289" t="str">
            <v>15-197</v>
          </cell>
          <cell r="B2289" t="str">
            <v>Supply &amp; Erection of Remote Cell</v>
          </cell>
          <cell r="C2289" t="str">
            <v>Each</v>
          </cell>
          <cell r="D2289">
            <v>29.88</v>
          </cell>
          <cell r="E2289">
            <v>248.58</v>
          </cell>
          <cell r="F2289" t="str">
            <v>Each</v>
          </cell>
          <cell r="G2289">
            <v>29.88</v>
          </cell>
          <cell r="H2289">
            <v>248.58</v>
          </cell>
          <cell r="I2289">
            <v>0</v>
          </cell>
          <cell r="J2289">
            <v>0</v>
          </cell>
        </row>
        <row r="2290">
          <cell r="A2290" t="str">
            <v>15-198</v>
          </cell>
          <cell r="B2290" t="str">
            <v>Supply &amp; Erection of Ding Dong call bell best quality</v>
          </cell>
          <cell r="C2290" t="str">
            <v>Each</v>
          </cell>
          <cell r="D2290">
            <v>29.88</v>
          </cell>
          <cell r="E2290">
            <v>880.38</v>
          </cell>
          <cell r="F2290" t="str">
            <v>Each</v>
          </cell>
          <cell r="G2290">
            <v>29.88</v>
          </cell>
          <cell r="H2290">
            <v>880.38</v>
          </cell>
          <cell r="I2290">
            <v>0</v>
          </cell>
          <cell r="J2290">
            <v>0</v>
          </cell>
        </row>
        <row r="2291">
          <cell r="A2291" t="str">
            <v>15-199</v>
          </cell>
          <cell r="B2291" t="str">
            <v>Supply &amp; Erection of Starter for Motor pump</v>
          </cell>
          <cell r="C2291" t="str">
            <v>Each</v>
          </cell>
          <cell r="D2291">
            <v>29.88</v>
          </cell>
          <cell r="E2291">
            <v>7319.88</v>
          </cell>
          <cell r="F2291" t="str">
            <v>Each</v>
          </cell>
          <cell r="G2291">
            <v>29.88</v>
          </cell>
          <cell r="H2291">
            <v>7319.88</v>
          </cell>
          <cell r="I2291">
            <v>0</v>
          </cell>
          <cell r="J2291">
            <v>0</v>
          </cell>
        </row>
        <row r="2292">
          <cell r="A2292" t="str">
            <v>15-19-a</v>
          </cell>
          <cell r="B2292" t="str">
            <v>Supply and Erection 3 pin 10/15 Amp. wall socket : Open type</v>
          </cell>
          <cell r="C2292" t="str">
            <v>Each</v>
          </cell>
          <cell r="D2292">
            <v>37.35</v>
          </cell>
          <cell r="E2292">
            <v>82.31</v>
          </cell>
          <cell r="F2292" t="str">
            <v>Each</v>
          </cell>
          <cell r="G2292">
            <v>37.35</v>
          </cell>
          <cell r="H2292">
            <v>82.31</v>
          </cell>
          <cell r="I2292" t="str">
            <v xml:space="preserve">15.4.1, </v>
          </cell>
          <cell r="J2292">
            <v>0</v>
          </cell>
        </row>
        <row r="2293">
          <cell r="A2293" t="str">
            <v>15-19-b</v>
          </cell>
          <cell r="B2293" t="str">
            <v>Supply and Erection 3 pin 10/15 Amp. wall socket : Recessed</v>
          </cell>
          <cell r="C2293" t="str">
            <v>Each</v>
          </cell>
          <cell r="D2293">
            <v>37.35</v>
          </cell>
          <cell r="E2293">
            <v>149.13</v>
          </cell>
          <cell r="F2293" t="str">
            <v>Each</v>
          </cell>
          <cell r="G2293">
            <v>37.35</v>
          </cell>
          <cell r="H2293">
            <v>149.13</v>
          </cell>
          <cell r="I2293" t="str">
            <v>15.4.1</v>
          </cell>
          <cell r="J2293">
            <v>0</v>
          </cell>
        </row>
        <row r="2294">
          <cell r="A2294" t="str">
            <v>15-200-a</v>
          </cell>
          <cell r="B2294" t="str">
            <v>Supply &amp; Installation of ASD strater for 10-20 HP</v>
          </cell>
          <cell r="C2294" t="str">
            <v>No</v>
          </cell>
          <cell r="D2294">
            <v>37.35</v>
          </cell>
          <cell r="E2294">
            <v>3074.85</v>
          </cell>
          <cell r="F2294" t="str">
            <v>No</v>
          </cell>
          <cell r="G2294">
            <v>37.35</v>
          </cell>
          <cell r="H2294">
            <v>3074.85</v>
          </cell>
          <cell r="I2294">
            <v>0</v>
          </cell>
          <cell r="J2294">
            <v>0</v>
          </cell>
        </row>
        <row r="2295">
          <cell r="A2295" t="str">
            <v>15-200-b</v>
          </cell>
          <cell r="B2295" t="str">
            <v>Supply &amp; Installation of ASD strater for 21-30 HP</v>
          </cell>
          <cell r="C2295" t="str">
            <v>No</v>
          </cell>
          <cell r="D2295">
            <v>37.35</v>
          </cell>
          <cell r="E2295">
            <v>4897.3500000000004</v>
          </cell>
          <cell r="F2295" t="str">
            <v>No</v>
          </cell>
          <cell r="G2295">
            <v>37.35</v>
          </cell>
          <cell r="H2295">
            <v>4897.3500000000004</v>
          </cell>
          <cell r="I2295">
            <v>0</v>
          </cell>
          <cell r="J2295">
            <v>0</v>
          </cell>
        </row>
        <row r="2296">
          <cell r="A2296" t="str">
            <v>15-200-c</v>
          </cell>
          <cell r="B2296" t="str">
            <v>Supply &amp; Installation of ASD strater for 31-40 HP</v>
          </cell>
          <cell r="C2296" t="str">
            <v>No</v>
          </cell>
          <cell r="D2296">
            <v>37.35</v>
          </cell>
          <cell r="E2296">
            <v>6112.35</v>
          </cell>
          <cell r="F2296" t="str">
            <v>No</v>
          </cell>
          <cell r="G2296">
            <v>37.35</v>
          </cell>
          <cell r="H2296">
            <v>6112.35</v>
          </cell>
          <cell r="I2296">
            <v>0</v>
          </cell>
          <cell r="J2296">
            <v>0</v>
          </cell>
        </row>
        <row r="2297">
          <cell r="A2297" t="str">
            <v>15-201-a</v>
          </cell>
          <cell r="B2297" t="str">
            <v>Supply &amp; Installation of DOL strater for 10-20 HP</v>
          </cell>
          <cell r="C2297" t="str">
            <v>No</v>
          </cell>
          <cell r="D2297">
            <v>37.35</v>
          </cell>
          <cell r="E2297">
            <v>3074.85</v>
          </cell>
          <cell r="F2297" t="str">
            <v>No</v>
          </cell>
          <cell r="G2297">
            <v>37.35</v>
          </cell>
          <cell r="H2297">
            <v>3074.85</v>
          </cell>
          <cell r="I2297">
            <v>0</v>
          </cell>
          <cell r="J2297">
            <v>0</v>
          </cell>
        </row>
        <row r="2298">
          <cell r="A2298" t="str">
            <v>15-201-b</v>
          </cell>
          <cell r="B2298" t="str">
            <v>Supply &amp; Installation of DOL strater for 21-30 HP</v>
          </cell>
          <cell r="C2298" t="str">
            <v>No</v>
          </cell>
          <cell r="D2298">
            <v>37.35</v>
          </cell>
          <cell r="E2298">
            <v>4897.3500000000004</v>
          </cell>
          <cell r="F2298" t="str">
            <v>No</v>
          </cell>
          <cell r="G2298">
            <v>37.35</v>
          </cell>
          <cell r="H2298">
            <v>4897.3500000000004</v>
          </cell>
          <cell r="I2298">
            <v>0</v>
          </cell>
          <cell r="J2298">
            <v>0</v>
          </cell>
        </row>
        <row r="2299">
          <cell r="A2299" t="str">
            <v>15-201-c</v>
          </cell>
          <cell r="B2299" t="str">
            <v>Supply &amp; Installation of DOL strater for 31-40 HP</v>
          </cell>
          <cell r="C2299" t="str">
            <v>No</v>
          </cell>
          <cell r="D2299">
            <v>37.35</v>
          </cell>
          <cell r="E2299">
            <v>6112.35</v>
          </cell>
          <cell r="F2299" t="str">
            <v>No</v>
          </cell>
          <cell r="G2299">
            <v>37.35</v>
          </cell>
          <cell r="H2299">
            <v>6112.35</v>
          </cell>
          <cell r="I2299">
            <v>0</v>
          </cell>
          <cell r="J2299">
            <v>0</v>
          </cell>
        </row>
        <row r="2300">
          <cell r="A2300" t="str">
            <v>15-202-a</v>
          </cell>
          <cell r="B2300" t="str">
            <v>S/Fixing 3-core flexible Copper cable for submersible electric motor 10mm.</v>
          </cell>
          <cell r="C2300" t="str">
            <v>Each</v>
          </cell>
          <cell r="D2300">
            <v>37.35</v>
          </cell>
          <cell r="E2300">
            <v>1283.79</v>
          </cell>
          <cell r="F2300" t="str">
            <v>Each</v>
          </cell>
          <cell r="G2300">
            <v>37.35</v>
          </cell>
          <cell r="H2300">
            <v>1283.79</v>
          </cell>
          <cell r="I2300" t="str">
            <v>15.3.1</v>
          </cell>
          <cell r="J2300">
            <v>0</v>
          </cell>
        </row>
        <row r="2301">
          <cell r="A2301" t="str">
            <v>15-202-b</v>
          </cell>
          <cell r="B2301" t="str">
            <v>S/Fixing 3-core flexible Copper cable for submersible electric motor 16mm.</v>
          </cell>
          <cell r="C2301" t="str">
            <v>Each</v>
          </cell>
          <cell r="D2301">
            <v>37.35</v>
          </cell>
          <cell r="E2301">
            <v>1550.15</v>
          </cell>
          <cell r="F2301" t="str">
            <v>Each</v>
          </cell>
          <cell r="G2301">
            <v>37.35</v>
          </cell>
          <cell r="H2301">
            <v>1550.15</v>
          </cell>
          <cell r="I2301" t="str">
            <v>15.3.1</v>
          </cell>
          <cell r="J2301">
            <v>0</v>
          </cell>
        </row>
        <row r="2302">
          <cell r="A2302" t="str">
            <v>15-202-c</v>
          </cell>
          <cell r="B2302" t="str">
            <v>S/Fixing 4-core flexible Aluminium cable for service of transformer to main board (19/64)</v>
          </cell>
          <cell r="C2302" t="str">
            <v>m</v>
          </cell>
          <cell r="D2302">
            <v>37.35</v>
          </cell>
          <cell r="E2302">
            <v>2467.35</v>
          </cell>
          <cell r="F2302" t="str">
            <v>Meter</v>
          </cell>
          <cell r="G2302">
            <v>37.35</v>
          </cell>
          <cell r="H2302">
            <v>2467.35</v>
          </cell>
          <cell r="I2302" t="str">
            <v>15.3.1</v>
          </cell>
          <cell r="J2302">
            <v>0</v>
          </cell>
        </row>
        <row r="2303">
          <cell r="A2303" t="str">
            <v>15-202-d</v>
          </cell>
          <cell r="B2303" t="str">
            <v>S/Fixing 4-core flexible Aluminium cable for service of transformer to main board (19/83)</v>
          </cell>
          <cell r="C2303" t="str">
            <v>m</v>
          </cell>
          <cell r="D2303">
            <v>37.35</v>
          </cell>
          <cell r="E2303">
            <v>4289.8500000000004</v>
          </cell>
          <cell r="F2303" t="str">
            <v>Meter</v>
          </cell>
          <cell r="G2303">
            <v>37.35</v>
          </cell>
          <cell r="H2303">
            <v>4289.8500000000004</v>
          </cell>
          <cell r="I2303" t="str">
            <v>15.3.1</v>
          </cell>
          <cell r="J2303">
            <v>0</v>
          </cell>
        </row>
        <row r="2304">
          <cell r="A2304" t="str">
            <v>15-203</v>
          </cell>
          <cell r="B2304" t="str">
            <v>S/Fixing protector magnet coil in strater</v>
          </cell>
          <cell r="C2304" t="str">
            <v>No</v>
          </cell>
          <cell r="D2304">
            <v>29.88</v>
          </cell>
          <cell r="E2304">
            <v>2459.88</v>
          </cell>
          <cell r="F2304" t="str">
            <v>No</v>
          </cell>
          <cell r="G2304">
            <v>29.88</v>
          </cell>
          <cell r="H2304">
            <v>2459.88</v>
          </cell>
          <cell r="I2304">
            <v>0</v>
          </cell>
          <cell r="J2304">
            <v>0</v>
          </cell>
        </row>
        <row r="2305">
          <cell r="A2305" t="str">
            <v>15-204-a</v>
          </cell>
          <cell r="B2305" t="str">
            <v>S/Fixing strater overload relay 10-30 Amp</v>
          </cell>
          <cell r="C2305" t="str">
            <v>No</v>
          </cell>
          <cell r="D2305">
            <v>29.88</v>
          </cell>
          <cell r="E2305">
            <v>3674.88</v>
          </cell>
          <cell r="F2305" t="str">
            <v>No</v>
          </cell>
          <cell r="G2305">
            <v>29.88</v>
          </cell>
          <cell r="H2305">
            <v>3674.88</v>
          </cell>
          <cell r="I2305">
            <v>0</v>
          </cell>
          <cell r="J2305">
            <v>0</v>
          </cell>
        </row>
        <row r="2306">
          <cell r="A2306" t="str">
            <v>15-204-b</v>
          </cell>
          <cell r="B2306" t="str">
            <v>S/Fixing strater overload relay 31-60 Amp</v>
          </cell>
          <cell r="C2306" t="str">
            <v>No</v>
          </cell>
          <cell r="D2306">
            <v>29.88</v>
          </cell>
          <cell r="E2306">
            <v>7319.88</v>
          </cell>
          <cell r="F2306" t="str">
            <v>No</v>
          </cell>
          <cell r="G2306">
            <v>29.88</v>
          </cell>
          <cell r="H2306">
            <v>7319.88</v>
          </cell>
          <cell r="I2306">
            <v>0</v>
          </cell>
          <cell r="J2306">
            <v>0</v>
          </cell>
        </row>
        <row r="2307">
          <cell r="A2307" t="str">
            <v>15-204-c</v>
          </cell>
          <cell r="B2307" t="str">
            <v>S/Fixing strater overload relay 61-100 Amp</v>
          </cell>
          <cell r="C2307" t="str">
            <v>No</v>
          </cell>
          <cell r="D2307">
            <v>29.88</v>
          </cell>
          <cell r="E2307">
            <v>10964.88</v>
          </cell>
          <cell r="F2307" t="str">
            <v>No</v>
          </cell>
          <cell r="G2307">
            <v>29.88</v>
          </cell>
          <cell r="H2307">
            <v>10964.88</v>
          </cell>
          <cell r="I2307">
            <v>0</v>
          </cell>
          <cell r="J2307">
            <v>0</v>
          </cell>
        </row>
        <row r="2308">
          <cell r="A2308" t="str">
            <v>15-205-a</v>
          </cell>
          <cell r="B2308" t="str">
            <v>Repair of Transformer' HT leg (two -step) i/c of carriage from site to workshop &amp; back i/c onstalltion and Testing complete. 100-KVA Trasformer</v>
          </cell>
          <cell r="C2308" t="str">
            <v>No</v>
          </cell>
          <cell r="D2308">
            <v>1494</v>
          </cell>
          <cell r="E2308">
            <v>13644</v>
          </cell>
          <cell r="F2308" t="str">
            <v>No</v>
          </cell>
          <cell r="G2308">
            <v>1494</v>
          </cell>
          <cell r="H2308">
            <v>13644</v>
          </cell>
          <cell r="I2308">
            <v>0</v>
          </cell>
          <cell r="J2308">
            <v>0</v>
          </cell>
        </row>
        <row r="2309">
          <cell r="A2309" t="str">
            <v>15-205-b</v>
          </cell>
          <cell r="B2309" t="str">
            <v>Repair of Transformer' LT coil i/c of carriage from site to workshop &amp; back i/c onstalltion and Testing complete. 100-KVA Trasformer</v>
          </cell>
          <cell r="C2309" t="str">
            <v>No</v>
          </cell>
          <cell r="D2309">
            <v>1494</v>
          </cell>
          <cell r="E2309">
            <v>11214</v>
          </cell>
          <cell r="F2309" t="str">
            <v>No</v>
          </cell>
          <cell r="G2309">
            <v>1494</v>
          </cell>
          <cell r="H2309">
            <v>11214</v>
          </cell>
          <cell r="I2309">
            <v>0</v>
          </cell>
          <cell r="J2309">
            <v>0</v>
          </cell>
        </row>
        <row r="2310">
          <cell r="A2310" t="str">
            <v>15-205-c</v>
          </cell>
          <cell r="B2310" t="str">
            <v>Repair of Transformer' HT bush i/c of carriage from site to workshop &amp; back i/c onstalltion and Testing complete. 100-KVA Trasformer</v>
          </cell>
          <cell r="C2310" t="str">
            <v>No</v>
          </cell>
          <cell r="D2310">
            <v>1494</v>
          </cell>
          <cell r="E2310">
            <v>10606.5</v>
          </cell>
          <cell r="F2310" t="str">
            <v>No</v>
          </cell>
          <cell r="G2310">
            <v>1494</v>
          </cell>
          <cell r="H2310">
            <v>10606.5</v>
          </cell>
          <cell r="I2310">
            <v>0</v>
          </cell>
          <cell r="J2310">
            <v>0</v>
          </cell>
        </row>
        <row r="2311">
          <cell r="A2311" t="str">
            <v>15-205-d</v>
          </cell>
          <cell r="B2311" t="str">
            <v>Repair of Transformer' LT bush i/c of carriage from site to workshop &amp; back i/c onstalltion and Testing complete. 100-KVA Trasformer</v>
          </cell>
          <cell r="C2311" t="str">
            <v>No</v>
          </cell>
          <cell r="D2311">
            <v>1494</v>
          </cell>
          <cell r="E2311">
            <v>7569</v>
          </cell>
          <cell r="F2311" t="str">
            <v>No</v>
          </cell>
          <cell r="G2311">
            <v>1494</v>
          </cell>
          <cell r="H2311">
            <v>7569</v>
          </cell>
          <cell r="I2311">
            <v>0</v>
          </cell>
          <cell r="J2311">
            <v>0</v>
          </cell>
        </row>
        <row r="2312">
          <cell r="A2312" t="str">
            <v>15-206-a</v>
          </cell>
          <cell r="B2312" t="str">
            <v>Repair of Transformer' HT leg (two -step) i/c of carriage from site to workshop &amp; back i/c onstalltion and Testing complete. 50-KVA Trasformer</v>
          </cell>
          <cell r="C2312" t="str">
            <v>No</v>
          </cell>
          <cell r="D2312">
            <v>1494</v>
          </cell>
          <cell r="E2312">
            <v>11214</v>
          </cell>
          <cell r="F2312" t="str">
            <v>No</v>
          </cell>
          <cell r="G2312">
            <v>1494</v>
          </cell>
          <cell r="H2312">
            <v>11214</v>
          </cell>
          <cell r="I2312">
            <v>0</v>
          </cell>
          <cell r="J2312">
            <v>0</v>
          </cell>
        </row>
        <row r="2313">
          <cell r="A2313" t="str">
            <v>15-206-b</v>
          </cell>
          <cell r="B2313" t="str">
            <v>Repair of Transformer' LT Coil i/c of carriage from site to workshop &amp; back i/c onstalltion and Testing complete. 50-KVA Trasformer</v>
          </cell>
          <cell r="C2313" t="str">
            <v>No</v>
          </cell>
          <cell r="D2313">
            <v>1494</v>
          </cell>
          <cell r="E2313">
            <v>10606.5</v>
          </cell>
          <cell r="F2313" t="str">
            <v>No</v>
          </cell>
          <cell r="G2313">
            <v>1494</v>
          </cell>
          <cell r="H2313">
            <v>10606.5</v>
          </cell>
          <cell r="I2313">
            <v>0</v>
          </cell>
          <cell r="J2313">
            <v>0</v>
          </cell>
        </row>
        <row r="2314">
          <cell r="A2314" t="str">
            <v>15-206-c</v>
          </cell>
          <cell r="B2314" t="str">
            <v>Repair of Transformer' HT bush i/c of carriage from site to workshop &amp; back i/c onstalltion and Testing complete. 50-KVA Trasformer</v>
          </cell>
          <cell r="C2314" t="str">
            <v>No</v>
          </cell>
          <cell r="D2314">
            <v>1494</v>
          </cell>
          <cell r="E2314">
            <v>9391.5</v>
          </cell>
          <cell r="F2314" t="str">
            <v>No</v>
          </cell>
          <cell r="G2314">
            <v>1494</v>
          </cell>
          <cell r="H2314">
            <v>9391.5</v>
          </cell>
          <cell r="I2314">
            <v>0</v>
          </cell>
          <cell r="J2314">
            <v>0</v>
          </cell>
        </row>
        <row r="2315">
          <cell r="A2315" t="str">
            <v>15-206-d</v>
          </cell>
          <cell r="B2315" t="str">
            <v>Repair of Transformer' LT Bush i/c of carriage from site to workshop &amp; back i/c onstalltion and Testing complete. 50-KVA Trasformer</v>
          </cell>
          <cell r="C2315" t="str">
            <v>No</v>
          </cell>
          <cell r="D2315">
            <v>1494</v>
          </cell>
          <cell r="E2315">
            <v>8784</v>
          </cell>
          <cell r="F2315" t="str">
            <v>No</v>
          </cell>
          <cell r="G2315">
            <v>1494</v>
          </cell>
          <cell r="H2315">
            <v>8784</v>
          </cell>
          <cell r="I2315">
            <v>0</v>
          </cell>
          <cell r="J2315">
            <v>0</v>
          </cell>
        </row>
        <row r="2316">
          <cell r="A2316" t="str">
            <v>15-206-e</v>
          </cell>
          <cell r="B2316" t="str">
            <v>Repair of Transformer body i/c of carriage from site to workshop &amp; back i/c onstalltion and Testing complete. 50-KVA Trasformer</v>
          </cell>
          <cell r="C2316" t="str">
            <v>No</v>
          </cell>
          <cell r="D2316">
            <v>1494</v>
          </cell>
          <cell r="E2316">
            <v>7569</v>
          </cell>
          <cell r="F2316" t="str">
            <v>No</v>
          </cell>
          <cell r="G2316">
            <v>1494</v>
          </cell>
          <cell r="H2316">
            <v>7569</v>
          </cell>
          <cell r="I2316">
            <v>0</v>
          </cell>
          <cell r="J2316">
            <v>0</v>
          </cell>
        </row>
        <row r="2317">
          <cell r="A2317" t="str">
            <v>15-207-a</v>
          </cell>
          <cell r="B2317" t="str">
            <v>Repair of Transformer' HT leg (two -step) i/c of carriage from site to workshop &amp; back i/c onstalltion and Testing complete. 25-KVA Trasformer</v>
          </cell>
          <cell r="C2317" t="str">
            <v>No</v>
          </cell>
          <cell r="D2317">
            <v>1494</v>
          </cell>
          <cell r="E2317">
            <v>9999</v>
          </cell>
          <cell r="F2317" t="str">
            <v>No</v>
          </cell>
          <cell r="G2317">
            <v>1494</v>
          </cell>
          <cell r="H2317">
            <v>9999</v>
          </cell>
          <cell r="I2317">
            <v>0</v>
          </cell>
          <cell r="J2317">
            <v>0</v>
          </cell>
        </row>
        <row r="2318">
          <cell r="A2318" t="str">
            <v>15-207-b</v>
          </cell>
          <cell r="B2318" t="str">
            <v>Repair of Transformer' LT Coil i/c of carriage from site to workshop &amp; back i/c onstalltion and Testing complete. 25-KVA Trasformer</v>
          </cell>
          <cell r="C2318" t="str">
            <v>No</v>
          </cell>
          <cell r="D2318">
            <v>1494</v>
          </cell>
          <cell r="E2318">
            <v>9756</v>
          </cell>
          <cell r="F2318" t="str">
            <v>No</v>
          </cell>
          <cell r="G2318">
            <v>1494</v>
          </cell>
          <cell r="H2318">
            <v>9756</v>
          </cell>
          <cell r="I2318">
            <v>0</v>
          </cell>
          <cell r="J2318">
            <v>0</v>
          </cell>
        </row>
        <row r="2319">
          <cell r="A2319" t="str">
            <v>15-207-c</v>
          </cell>
          <cell r="B2319" t="str">
            <v>Repair of Transformer' HT bush i/c of carriage from site to workshop &amp; back i/c onstalltion and Testing complete. 25-KVA Trasformer</v>
          </cell>
          <cell r="C2319" t="str">
            <v>No</v>
          </cell>
          <cell r="D2319">
            <v>1494</v>
          </cell>
          <cell r="E2319">
            <v>9391.5</v>
          </cell>
          <cell r="F2319" t="str">
            <v>No</v>
          </cell>
          <cell r="G2319">
            <v>1494</v>
          </cell>
          <cell r="H2319">
            <v>9391.5</v>
          </cell>
          <cell r="I2319">
            <v>0</v>
          </cell>
          <cell r="J2319">
            <v>0</v>
          </cell>
        </row>
        <row r="2320">
          <cell r="A2320" t="str">
            <v>15-207-d</v>
          </cell>
          <cell r="B2320" t="str">
            <v>Repair of Transformer' LT bush i/c of carriage from site to workshop &amp; back i/c onstalltion and Testing complete. 25-KVA Trasformer</v>
          </cell>
          <cell r="C2320" t="str">
            <v>No</v>
          </cell>
          <cell r="D2320">
            <v>1494</v>
          </cell>
          <cell r="E2320">
            <v>8784</v>
          </cell>
          <cell r="F2320" t="str">
            <v>No</v>
          </cell>
          <cell r="G2320">
            <v>1494</v>
          </cell>
          <cell r="H2320">
            <v>8784</v>
          </cell>
          <cell r="I2320">
            <v>0</v>
          </cell>
          <cell r="J2320">
            <v>0</v>
          </cell>
        </row>
        <row r="2321">
          <cell r="A2321" t="str">
            <v>15-207-e</v>
          </cell>
          <cell r="B2321" t="str">
            <v>Repair of Transformer body i/c of carriage from site to workshop &amp; back i/c onstalltion and Testing complete. 25-KVA Trasformer</v>
          </cell>
          <cell r="C2321" t="str">
            <v>No</v>
          </cell>
          <cell r="D2321">
            <v>1494</v>
          </cell>
          <cell r="E2321">
            <v>7569</v>
          </cell>
          <cell r="F2321" t="str">
            <v>No</v>
          </cell>
          <cell r="G2321">
            <v>1494</v>
          </cell>
          <cell r="H2321">
            <v>7569</v>
          </cell>
          <cell r="I2321">
            <v>0</v>
          </cell>
          <cell r="J2321">
            <v>0</v>
          </cell>
        </row>
        <row r="2322">
          <cell r="A2322" t="str">
            <v>15-208</v>
          </cell>
          <cell r="B2322" t="str">
            <v>S/Fixing voltage Regulator plate (Selector) complete in all respect</v>
          </cell>
          <cell r="C2322" t="str">
            <v>No</v>
          </cell>
          <cell r="D2322">
            <v>747</v>
          </cell>
          <cell r="E2322">
            <v>4392</v>
          </cell>
          <cell r="F2322" t="str">
            <v>No</v>
          </cell>
          <cell r="G2322">
            <v>747</v>
          </cell>
          <cell r="H2322">
            <v>4392</v>
          </cell>
          <cell r="I2322">
            <v>0</v>
          </cell>
          <cell r="J2322">
            <v>0</v>
          </cell>
        </row>
        <row r="2323">
          <cell r="A2323" t="str">
            <v>15-209</v>
          </cell>
          <cell r="B2323" t="str">
            <v>Rweinding of Voltage Regulator Coil stablizer coil</v>
          </cell>
          <cell r="C2323" t="str">
            <v>No</v>
          </cell>
          <cell r="D2323">
            <v>747</v>
          </cell>
          <cell r="E2323">
            <v>2569.5</v>
          </cell>
          <cell r="F2323" t="str">
            <v>No</v>
          </cell>
          <cell r="G2323">
            <v>747</v>
          </cell>
          <cell r="H2323">
            <v>2569.5</v>
          </cell>
          <cell r="I2323">
            <v>0</v>
          </cell>
          <cell r="J2323">
            <v>0</v>
          </cell>
        </row>
        <row r="2324">
          <cell r="A2324" t="str">
            <v>15-20-a</v>
          </cell>
          <cell r="B2324" t="str">
            <v>Supply and Erection 3 pin switch &amp; plug combined recessed type : 5 Amp</v>
          </cell>
          <cell r="C2324" t="str">
            <v>Each</v>
          </cell>
          <cell r="D2324">
            <v>37.35</v>
          </cell>
          <cell r="E2324">
            <v>586.53</v>
          </cell>
          <cell r="F2324" t="str">
            <v>Each</v>
          </cell>
          <cell r="G2324">
            <v>37.35</v>
          </cell>
          <cell r="H2324">
            <v>586.53</v>
          </cell>
          <cell r="I2324" t="str">
            <v xml:space="preserve">15.4.1, </v>
          </cell>
          <cell r="J2324">
            <v>0</v>
          </cell>
        </row>
        <row r="2325">
          <cell r="A2325" t="str">
            <v>15-20-b</v>
          </cell>
          <cell r="B2325" t="str">
            <v>Supply and Erection 3 pin switch &amp; plug combined recessed type : 10/15 Amp</v>
          </cell>
          <cell r="C2325" t="str">
            <v>Each</v>
          </cell>
          <cell r="D2325">
            <v>37.35</v>
          </cell>
          <cell r="E2325">
            <v>647.28</v>
          </cell>
          <cell r="F2325" t="str">
            <v>Each</v>
          </cell>
          <cell r="G2325">
            <v>37.35</v>
          </cell>
          <cell r="H2325">
            <v>647.28</v>
          </cell>
          <cell r="I2325" t="str">
            <v xml:space="preserve">15.4.1, </v>
          </cell>
          <cell r="J2325">
            <v>0</v>
          </cell>
        </row>
        <row r="2326">
          <cell r="A2326" t="str">
            <v>15-21</v>
          </cell>
          <cell r="B2326" t="str">
            <v>Supply and Erection 3 pin 10/15 Amp. wall socket with shoe open type</v>
          </cell>
          <cell r="C2326" t="str">
            <v>Each</v>
          </cell>
          <cell r="D2326">
            <v>37.35</v>
          </cell>
          <cell r="E2326">
            <v>647.28</v>
          </cell>
          <cell r="F2326" t="str">
            <v>Each</v>
          </cell>
          <cell r="G2326">
            <v>37.35</v>
          </cell>
          <cell r="H2326">
            <v>647.28</v>
          </cell>
          <cell r="I2326" t="str">
            <v xml:space="preserve">15.4.1, </v>
          </cell>
          <cell r="J2326">
            <v>0</v>
          </cell>
        </row>
        <row r="2327">
          <cell r="A2327" t="str">
            <v>15-210</v>
          </cell>
          <cell r="B2327" t="str">
            <v>Furnish &amp; Install of Volt: meter upt to 500 volt.</v>
          </cell>
          <cell r="C2327" t="str">
            <v>No</v>
          </cell>
          <cell r="D2327">
            <v>93.38</v>
          </cell>
          <cell r="E2327">
            <v>1004.63</v>
          </cell>
          <cell r="F2327" t="str">
            <v>No</v>
          </cell>
          <cell r="G2327">
            <v>93.38</v>
          </cell>
          <cell r="H2327">
            <v>1004.63</v>
          </cell>
          <cell r="I2327">
            <v>0</v>
          </cell>
          <cell r="J2327">
            <v>0</v>
          </cell>
        </row>
        <row r="2328">
          <cell r="A2328" t="str">
            <v>15-211</v>
          </cell>
          <cell r="B2328" t="str">
            <v>Furnish &amp; Install of AMP meter up to 100 Amps</v>
          </cell>
          <cell r="C2328" t="str">
            <v>No</v>
          </cell>
          <cell r="D2328">
            <v>93.38</v>
          </cell>
          <cell r="E2328">
            <v>1004.63</v>
          </cell>
          <cell r="F2328" t="str">
            <v>No</v>
          </cell>
          <cell r="G2328">
            <v>93.38</v>
          </cell>
          <cell r="H2328">
            <v>1004.63</v>
          </cell>
          <cell r="I2328">
            <v>0</v>
          </cell>
          <cell r="J2328">
            <v>0</v>
          </cell>
        </row>
        <row r="2329">
          <cell r="A2329" t="str">
            <v>15-212</v>
          </cell>
          <cell r="B2329" t="str">
            <v>S/Fixing of control circuit for automatic stabilizer</v>
          </cell>
          <cell r="C2329" t="str">
            <v>No</v>
          </cell>
          <cell r="D2329">
            <v>373.5</v>
          </cell>
          <cell r="E2329">
            <v>4018.5</v>
          </cell>
          <cell r="F2329" t="str">
            <v>No</v>
          </cell>
          <cell r="G2329">
            <v>373.5</v>
          </cell>
          <cell r="H2329">
            <v>4018.5</v>
          </cell>
          <cell r="I2329">
            <v>0</v>
          </cell>
          <cell r="J2329">
            <v>0</v>
          </cell>
        </row>
        <row r="2330">
          <cell r="A2330" t="str">
            <v>15-213-a</v>
          </cell>
          <cell r="B2330" t="str">
            <v>S/Fixing trust bearing for i/c disk of 10-25 Hp Submersible moter</v>
          </cell>
          <cell r="C2330" t="str">
            <v>No</v>
          </cell>
          <cell r="D2330">
            <v>373.5</v>
          </cell>
          <cell r="E2330">
            <v>1588.5</v>
          </cell>
          <cell r="F2330" t="str">
            <v>No</v>
          </cell>
          <cell r="G2330">
            <v>373.5</v>
          </cell>
          <cell r="H2330">
            <v>1588.5</v>
          </cell>
          <cell r="I2330">
            <v>0</v>
          </cell>
          <cell r="J2330">
            <v>0</v>
          </cell>
        </row>
        <row r="2331">
          <cell r="A2331" t="str">
            <v>15-213-b</v>
          </cell>
          <cell r="B2331" t="str">
            <v>S/Fixing trust bearing for i/c disk of 30-50 Hp Submersible moter</v>
          </cell>
          <cell r="C2331" t="str">
            <v>No</v>
          </cell>
          <cell r="D2331">
            <v>747</v>
          </cell>
          <cell r="E2331">
            <v>2569.5</v>
          </cell>
          <cell r="F2331" t="str">
            <v>No</v>
          </cell>
          <cell r="G2331">
            <v>747</v>
          </cell>
          <cell r="H2331">
            <v>2569.5</v>
          </cell>
          <cell r="I2331">
            <v>0</v>
          </cell>
          <cell r="J2331">
            <v>0</v>
          </cell>
        </row>
        <row r="2332">
          <cell r="A2332" t="str">
            <v>15-214-a</v>
          </cell>
          <cell r="B2332" t="str">
            <v>Furnish &amp; Install of tapper bearing for motor (V.H.S) of 10-25 HP</v>
          </cell>
          <cell r="C2332" t="str">
            <v>No</v>
          </cell>
          <cell r="D2332">
            <v>373.5</v>
          </cell>
          <cell r="E2332">
            <v>1588.5</v>
          </cell>
          <cell r="F2332" t="str">
            <v>No</v>
          </cell>
          <cell r="G2332">
            <v>373.5</v>
          </cell>
          <cell r="H2332">
            <v>1588.5</v>
          </cell>
          <cell r="I2332">
            <v>0</v>
          </cell>
          <cell r="J2332">
            <v>0</v>
          </cell>
        </row>
        <row r="2333">
          <cell r="A2333" t="str">
            <v>15-214-b</v>
          </cell>
          <cell r="B2333" t="str">
            <v>Furnish &amp; Install of tapper bearing for 30-50 HP motor (V.H.S)</v>
          </cell>
          <cell r="C2333" t="str">
            <v>No</v>
          </cell>
          <cell r="D2333">
            <v>747</v>
          </cell>
          <cell r="E2333">
            <v>2569.5</v>
          </cell>
          <cell r="F2333" t="str">
            <v>No</v>
          </cell>
          <cell r="G2333">
            <v>747</v>
          </cell>
          <cell r="H2333">
            <v>2569.5</v>
          </cell>
          <cell r="I2333">
            <v>0</v>
          </cell>
          <cell r="J2333">
            <v>0</v>
          </cell>
        </row>
        <row r="2334">
          <cell r="A2334" t="str">
            <v>15-215-a</v>
          </cell>
          <cell r="B2334" t="str">
            <v>Furnish &amp; Install of Ball bearing for 10-25 HP motor (V.H.S)</v>
          </cell>
          <cell r="C2334" t="str">
            <v>No</v>
          </cell>
          <cell r="D2334">
            <v>373.5</v>
          </cell>
          <cell r="E2334">
            <v>1588.5</v>
          </cell>
          <cell r="F2334" t="str">
            <v>No</v>
          </cell>
          <cell r="G2334">
            <v>373.5</v>
          </cell>
          <cell r="H2334">
            <v>1588.5</v>
          </cell>
          <cell r="I2334">
            <v>0</v>
          </cell>
          <cell r="J2334">
            <v>0</v>
          </cell>
        </row>
        <row r="2335">
          <cell r="A2335" t="str">
            <v>15-215-b</v>
          </cell>
          <cell r="B2335" t="str">
            <v>Furnish &amp; Install of ball bearing for 30-50 HP motor (V.H.S)</v>
          </cell>
          <cell r="C2335" t="str">
            <v>No</v>
          </cell>
          <cell r="D2335">
            <v>747</v>
          </cell>
          <cell r="E2335">
            <v>2569.5</v>
          </cell>
          <cell r="F2335" t="str">
            <v>No</v>
          </cell>
          <cell r="G2335">
            <v>747</v>
          </cell>
          <cell r="H2335">
            <v>2569.5</v>
          </cell>
          <cell r="I2335">
            <v>0</v>
          </cell>
          <cell r="J2335">
            <v>0</v>
          </cell>
        </row>
        <row r="2336">
          <cell r="A2336" t="str">
            <v>15-216</v>
          </cell>
          <cell r="B2336" t="str">
            <v>Supply and Filling of Transformer Oil.</v>
          </cell>
          <cell r="C2336" t="str">
            <v>Per Ltr</v>
          </cell>
          <cell r="D2336">
            <v>11.65</v>
          </cell>
          <cell r="E2336">
            <v>376.15</v>
          </cell>
          <cell r="F2336" t="str">
            <v>Per Ltr</v>
          </cell>
          <cell r="G2336">
            <v>11.65</v>
          </cell>
          <cell r="H2336">
            <v>376.15</v>
          </cell>
          <cell r="I2336">
            <v>0</v>
          </cell>
          <cell r="J2336">
            <v>0</v>
          </cell>
        </row>
        <row r="2337">
          <cell r="A2337" t="str">
            <v>15-217</v>
          </cell>
          <cell r="B2337" t="str">
            <v>Supply and Fixing of Voltage Regulator 30 KVA</v>
          </cell>
          <cell r="C2337" t="str">
            <v>No</v>
          </cell>
          <cell r="D2337">
            <v>1494</v>
          </cell>
          <cell r="E2337">
            <v>183744</v>
          </cell>
          <cell r="F2337" t="str">
            <v>No</v>
          </cell>
          <cell r="G2337">
            <v>1494</v>
          </cell>
          <cell r="H2337">
            <v>183744</v>
          </cell>
          <cell r="I2337">
            <v>0</v>
          </cell>
          <cell r="J2337">
            <v>0</v>
          </cell>
        </row>
        <row r="2338">
          <cell r="A2338" t="str">
            <v>15-218</v>
          </cell>
          <cell r="B2338" t="str">
            <v>Supply and Fixing of Voltage Regulator 50 KVA</v>
          </cell>
          <cell r="C2338" t="str">
            <v>No</v>
          </cell>
          <cell r="D2338">
            <v>1494</v>
          </cell>
          <cell r="E2338">
            <v>347769</v>
          </cell>
          <cell r="F2338" t="str">
            <v>No</v>
          </cell>
          <cell r="G2338">
            <v>1494</v>
          </cell>
          <cell r="H2338">
            <v>347769</v>
          </cell>
          <cell r="I2338">
            <v>0</v>
          </cell>
          <cell r="J2338">
            <v>0</v>
          </cell>
        </row>
        <row r="2339">
          <cell r="A2339" t="str">
            <v>15-219-a</v>
          </cell>
          <cell r="B2339" t="str">
            <v>Pump with motor for pressure pump (0.5 HP)</v>
          </cell>
          <cell r="C2339" t="str">
            <v>No</v>
          </cell>
          <cell r="D2339">
            <v>747</v>
          </cell>
          <cell r="E2339">
            <v>6822</v>
          </cell>
          <cell r="F2339" t="str">
            <v>No</v>
          </cell>
          <cell r="G2339">
            <v>747</v>
          </cell>
          <cell r="H2339">
            <v>6822</v>
          </cell>
          <cell r="I2339">
            <v>0</v>
          </cell>
          <cell r="J2339">
            <v>0</v>
          </cell>
        </row>
        <row r="2340">
          <cell r="A2340" t="str">
            <v>15-219-b</v>
          </cell>
          <cell r="B2340" t="str">
            <v>Pump with motor for pressure pump (1 HP)</v>
          </cell>
          <cell r="C2340" t="str">
            <v>No</v>
          </cell>
          <cell r="D2340">
            <v>747</v>
          </cell>
          <cell r="E2340">
            <v>8037</v>
          </cell>
          <cell r="F2340" t="str">
            <v>No</v>
          </cell>
          <cell r="G2340">
            <v>747</v>
          </cell>
          <cell r="H2340">
            <v>8037</v>
          </cell>
          <cell r="I2340">
            <v>0</v>
          </cell>
          <cell r="J2340">
            <v>0</v>
          </cell>
        </row>
        <row r="2341">
          <cell r="A2341" t="str">
            <v>15-219-c</v>
          </cell>
          <cell r="B2341" t="str">
            <v>Pump with motor for pressure pump (1.5 HP)</v>
          </cell>
          <cell r="C2341" t="str">
            <v>No</v>
          </cell>
          <cell r="D2341">
            <v>747</v>
          </cell>
          <cell r="E2341">
            <v>10467</v>
          </cell>
          <cell r="F2341" t="str">
            <v>No</v>
          </cell>
          <cell r="G2341">
            <v>747</v>
          </cell>
          <cell r="H2341">
            <v>10467</v>
          </cell>
          <cell r="I2341">
            <v>0</v>
          </cell>
          <cell r="J2341">
            <v>0</v>
          </cell>
        </row>
        <row r="2342">
          <cell r="A2342" t="str">
            <v>15-219-d</v>
          </cell>
          <cell r="B2342" t="str">
            <v>Pump with motor for pressure pump (2 HP)</v>
          </cell>
          <cell r="C2342" t="str">
            <v>No</v>
          </cell>
          <cell r="D2342">
            <v>747</v>
          </cell>
          <cell r="E2342">
            <v>12897</v>
          </cell>
          <cell r="F2342" t="str">
            <v>No</v>
          </cell>
          <cell r="G2342">
            <v>747</v>
          </cell>
          <cell r="H2342">
            <v>12897</v>
          </cell>
          <cell r="I2342">
            <v>0</v>
          </cell>
          <cell r="J2342">
            <v>0</v>
          </cell>
        </row>
        <row r="2343">
          <cell r="A2343" t="str">
            <v>15-220</v>
          </cell>
          <cell r="B2343" t="str">
            <v>Supply and fixxing of 50 Litres Electric Geyser</v>
          </cell>
          <cell r="C2343" t="str">
            <v>No</v>
          </cell>
          <cell r="D2343">
            <v>373.5</v>
          </cell>
          <cell r="E2343">
            <v>30748.5</v>
          </cell>
          <cell r="F2343" t="str">
            <v>No</v>
          </cell>
          <cell r="G2343">
            <v>373.5</v>
          </cell>
          <cell r="H2343">
            <v>30748.5</v>
          </cell>
          <cell r="I2343">
            <v>0</v>
          </cell>
          <cell r="J2343">
            <v>0</v>
          </cell>
        </row>
        <row r="2344">
          <cell r="A2344" t="str">
            <v>15-221</v>
          </cell>
          <cell r="B2344" t="str">
            <v>Supply &amp; Erection of element for electric water heater</v>
          </cell>
          <cell r="C2344" t="str">
            <v>Each</v>
          </cell>
          <cell r="D2344">
            <v>89.64</v>
          </cell>
          <cell r="E2344">
            <v>271.89</v>
          </cell>
          <cell r="F2344" t="str">
            <v>Each</v>
          </cell>
          <cell r="G2344">
            <v>89.64</v>
          </cell>
          <cell r="H2344">
            <v>271.89</v>
          </cell>
          <cell r="I2344">
            <v>0</v>
          </cell>
          <cell r="J2344">
            <v>0</v>
          </cell>
        </row>
        <row r="2345">
          <cell r="A2345" t="str">
            <v>15-22-a</v>
          </cell>
          <cell r="B2345" t="str">
            <v>Supply and Erection button holder/angle holder Bakelite large size</v>
          </cell>
          <cell r="C2345" t="str">
            <v>Each</v>
          </cell>
          <cell r="D2345">
            <v>19.420000000000002</v>
          </cell>
          <cell r="E2345">
            <v>70.45</v>
          </cell>
          <cell r="F2345" t="str">
            <v>Each</v>
          </cell>
          <cell r="G2345">
            <v>19.420000000000002</v>
          </cell>
          <cell r="H2345">
            <v>70.45</v>
          </cell>
          <cell r="I2345" t="str">
            <v xml:space="preserve">15.4.1, </v>
          </cell>
          <cell r="J2345">
            <v>0</v>
          </cell>
        </row>
        <row r="2346">
          <cell r="A2346" t="str">
            <v>15-22-b</v>
          </cell>
          <cell r="B2346" t="str">
            <v>Supply and Erection button holder/angle holder Brass</v>
          </cell>
          <cell r="C2346" t="str">
            <v>Each</v>
          </cell>
          <cell r="D2346">
            <v>19.420000000000002</v>
          </cell>
          <cell r="E2346">
            <v>167.65</v>
          </cell>
          <cell r="F2346" t="str">
            <v>Each</v>
          </cell>
          <cell r="G2346">
            <v>19.420000000000002</v>
          </cell>
          <cell r="H2346">
            <v>167.65</v>
          </cell>
          <cell r="I2346" t="str">
            <v>15.4.1</v>
          </cell>
          <cell r="J2346">
            <v>0</v>
          </cell>
        </row>
        <row r="2347">
          <cell r="A2347" t="str">
            <v>15-23-a</v>
          </cell>
          <cell r="B2347" t="str">
            <v>Supply and Erection porcelain fuses (china made) with plastic sheet base on angle iron board : 10/15 Amp.</v>
          </cell>
          <cell r="C2347" t="str">
            <v>Each</v>
          </cell>
          <cell r="D2347">
            <v>37.35</v>
          </cell>
          <cell r="E2347">
            <v>158.85</v>
          </cell>
          <cell r="F2347" t="str">
            <v>Each</v>
          </cell>
          <cell r="G2347">
            <v>37.35</v>
          </cell>
          <cell r="H2347">
            <v>158.85</v>
          </cell>
          <cell r="I2347" t="str">
            <v>15.4.2</v>
          </cell>
          <cell r="J2347">
            <v>0</v>
          </cell>
        </row>
        <row r="2348">
          <cell r="A2348" t="str">
            <v>15-23-b</v>
          </cell>
          <cell r="B2348" t="str">
            <v>Supply and Erection porcelain fuses (china made) with plastic sheet base on angle iron board : 30 Amp.</v>
          </cell>
          <cell r="C2348" t="str">
            <v>Each</v>
          </cell>
          <cell r="D2348">
            <v>37.35</v>
          </cell>
          <cell r="E2348">
            <v>219.6</v>
          </cell>
          <cell r="F2348" t="str">
            <v>Each</v>
          </cell>
          <cell r="G2348">
            <v>37.35</v>
          </cell>
          <cell r="H2348">
            <v>219.6</v>
          </cell>
          <cell r="I2348" t="str">
            <v>15.4.2</v>
          </cell>
          <cell r="J2348">
            <v>0</v>
          </cell>
        </row>
        <row r="2349">
          <cell r="A2349" t="str">
            <v>15-23-c</v>
          </cell>
          <cell r="B2349" t="str">
            <v>Supply and Erection porcelain fuses (china made) with plastic sheet base on angle iron board : 60 Amp.</v>
          </cell>
          <cell r="C2349" t="str">
            <v>Each</v>
          </cell>
          <cell r="D2349">
            <v>37.35</v>
          </cell>
          <cell r="E2349">
            <v>559.79999999999995</v>
          </cell>
          <cell r="F2349" t="str">
            <v>Each</v>
          </cell>
          <cell r="G2349">
            <v>37.35</v>
          </cell>
          <cell r="H2349">
            <v>559.79999999999995</v>
          </cell>
          <cell r="I2349" t="str">
            <v>15.4.2</v>
          </cell>
          <cell r="J2349">
            <v>0</v>
          </cell>
        </row>
        <row r="2350">
          <cell r="A2350" t="str">
            <v>15-23-d</v>
          </cell>
          <cell r="B2350" t="str">
            <v>Supply and Erection porcelain fuses (china made) with plastic sheet base on angle iron board : 100 Amp.</v>
          </cell>
          <cell r="C2350" t="str">
            <v>Each</v>
          </cell>
          <cell r="D2350">
            <v>37.35</v>
          </cell>
          <cell r="E2350">
            <v>1155.1500000000001</v>
          </cell>
          <cell r="F2350" t="str">
            <v>Each</v>
          </cell>
          <cell r="G2350">
            <v>37.35</v>
          </cell>
          <cell r="H2350">
            <v>1155.1500000000001</v>
          </cell>
          <cell r="I2350" t="str">
            <v>15.4.2</v>
          </cell>
          <cell r="J2350">
            <v>0</v>
          </cell>
        </row>
        <row r="2351">
          <cell r="A2351" t="str">
            <v>15-23-e</v>
          </cell>
          <cell r="B2351" t="str">
            <v>Supply and Erection porcelain fuses (china made) with plastic sheet base on angle iron board : 200 Amp.</v>
          </cell>
          <cell r="C2351" t="str">
            <v>Each</v>
          </cell>
          <cell r="D2351">
            <v>37.35</v>
          </cell>
          <cell r="E2351">
            <v>1276.6500000000001</v>
          </cell>
          <cell r="F2351" t="str">
            <v>Each</v>
          </cell>
          <cell r="G2351">
            <v>37.35</v>
          </cell>
          <cell r="H2351">
            <v>1276.6500000000001</v>
          </cell>
          <cell r="I2351" t="str">
            <v>15.4.2</v>
          </cell>
          <cell r="J2351">
            <v>0</v>
          </cell>
        </row>
        <row r="2352">
          <cell r="A2352" t="str">
            <v>15-24-a</v>
          </cell>
          <cell r="B2352" t="str">
            <v>Supply and Erection tube light, including rod, choke etc complete Double rod (2x40 watts) with 2 chokes &amp; 2 starters</v>
          </cell>
          <cell r="C2352" t="str">
            <v>Set</v>
          </cell>
          <cell r="D2352">
            <v>149.4</v>
          </cell>
          <cell r="E2352">
            <v>2190.6</v>
          </cell>
          <cell r="F2352" t="str">
            <v>Set</v>
          </cell>
          <cell r="G2352">
            <v>149.4</v>
          </cell>
          <cell r="H2352">
            <v>2190.6</v>
          </cell>
          <cell r="I2352" t="str">
            <v>15.6.4</v>
          </cell>
          <cell r="J2352">
            <v>0</v>
          </cell>
        </row>
        <row r="2353">
          <cell r="A2353" t="str">
            <v>15-24-b</v>
          </cell>
          <cell r="B2353" t="str">
            <v>Supply and Erection tube light, including rod, choke etc complete Single rod (40 watts) with 1 choke &amp; 1 starter</v>
          </cell>
          <cell r="C2353" t="str">
            <v>Set</v>
          </cell>
          <cell r="D2353">
            <v>112.05</v>
          </cell>
          <cell r="E2353">
            <v>1497.15</v>
          </cell>
          <cell r="F2353" t="str">
            <v>Set</v>
          </cell>
          <cell r="G2353">
            <v>112.05</v>
          </cell>
          <cell r="H2353">
            <v>1497.15</v>
          </cell>
          <cell r="I2353" t="str">
            <v>15.6.4</v>
          </cell>
          <cell r="J2353">
            <v>0</v>
          </cell>
        </row>
        <row r="2354">
          <cell r="A2354" t="str">
            <v>15-24-c</v>
          </cell>
          <cell r="B2354" t="str">
            <v>Supply and Erection tube light, including rod, choke etc complete Round tube (32 watt) 1 choke + 1 starter w/o cover</v>
          </cell>
          <cell r="C2354" t="str">
            <v>Each</v>
          </cell>
          <cell r="D2354">
            <v>82.17</v>
          </cell>
          <cell r="E2354">
            <v>1291.0899999999999</v>
          </cell>
          <cell r="F2354" t="str">
            <v>Each</v>
          </cell>
          <cell r="G2354">
            <v>82.17</v>
          </cell>
          <cell r="H2354">
            <v>1291.0899999999999</v>
          </cell>
          <cell r="I2354" t="str">
            <v>15.6.4</v>
          </cell>
          <cell r="J2354">
            <v>0</v>
          </cell>
        </row>
        <row r="2355">
          <cell r="A2355" t="str">
            <v>15-25</v>
          </cell>
          <cell r="B2355" t="str">
            <v>Supply and Erection girder clamp hook, 5/8" dia.for hanging ceiling fans</v>
          </cell>
          <cell r="C2355" t="str">
            <v>Each</v>
          </cell>
          <cell r="D2355">
            <v>37.35</v>
          </cell>
          <cell r="E2355">
            <v>328.95</v>
          </cell>
          <cell r="F2355" t="str">
            <v>Each</v>
          </cell>
          <cell r="G2355">
            <v>37.35</v>
          </cell>
          <cell r="H2355">
            <v>328.95</v>
          </cell>
          <cell r="I2355" t="str">
            <v>15.5.1</v>
          </cell>
          <cell r="J2355">
            <v>0</v>
          </cell>
        </row>
        <row r="2356">
          <cell r="A2356" t="str">
            <v>15-26-a</v>
          </cell>
          <cell r="B2356" t="str">
            <v>Supply and Erection circuit breaker (imported) on sahl wood board complete : 2/5/15 Amp.</v>
          </cell>
          <cell r="C2356" t="str">
            <v>Each</v>
          </cell>
          <cell r="D2356">
            <v>112.05</v>
          </cell>
          <cell r="E2356">
            <v>897.91</v>
          </cell>
          <cell r="F2356" t="str">
            <v>Each</v>
          </cell>
          <cell r="G2356">
            <v>112.05</v>
          </cell>
          <cell r="H2356">
            <v>897.91</v>
          </cell>
          <cell r="I2356">
            <v>0</v>
          </cell>
          <cell r="J2356">
            <v>0</v>
          </cell>
        </row>
        <row r="2357">
          <cell r="A2357" t="str">
            <v>15-26-b</v>
          </cell>
          <cell r="B2357" t="str">
            <v>Supply and Erection circuit breaker (imported) on sahl wood board complete : 20/25/30 Amp.</v>
          </cell>
          <cell r="C2357" t="str">
            <v>Each</v>
          </cell>
          <cell r="D2357">
            <v>112.05</v>
          </cell>
          <cell r="E2357">
            <v>707.4</v>
          </cell>
          <cell r="F2357" t="str">
            <v>Each</v>
          </cell>
          <cell r="G2357">
            <v>112.05</v>
          </cell>
          <cell r="H2357">
            <v>707.4</v>
          </cell>
          <cell r="I2357">
            <v>0</v>
          </cell>
          <cell r="J2357">
            <v>0</v>
          </cell>
        </row>
        <row r="2358">
          <cell r="A2358" t="str">
            <v>15-27</v>
          </cell>
          <cell r="B2358" t="str">
            <v>Supply and Erection stay for house service pipe, erected with straining screws and 7/14 SWG stay522wire</v>
          </cell>
          <cell r="C2358" t="str">
            <v>Rft</v>
          </cell>
          <cell r="D2358">
            <v>13.45</v>
          </cell>
          <cell r="E2358">
            <v>329.95</v>
          </cell>
          <cell r="F2358" t="str">
            <v>m</v>
          </cell>
          <cell r="G2358">
            <v>44.11</v>
          </cell>
          <cell r="H2358">
            <v>1082.52</v>
          </cell>
          <cell r="I2358" t="str">
            <v>15.2.10</v>
          </cell>
          <cell r="J2358">
            <v>0</v>
          </cell>
        </row>
        <row r="2359">
          <cell r="A2359" t="str">
            <v>15-28-a</v>
          </cell>
          <cell r="B2359" t="str">
            <v>Supply and Erection of house service pipe Henley or pole, type 2" dia. erected to install insulated wire etc</v>
          </cell>
          <cell r="C2359" t="str">
            <v>Rft</v>
          </cell>
          <cell r="D2359">
            <v>17.93</v>
          </cell>
          <cell r="E2359">
            <v>259.74</v>
          </cell>
          <cell r="F2359" t="str">
            <v>m</v>
          </cell>
          <cell r="G2359">
            <v>58.82</v>
          </cell>
          <cell r="H2359">
            <v>852.18</v>
          </cell>
          <cell r="I2359" t="str">
            <v>15.6.6</v>
          </cell>
          <cell r="J2359">
            <v>0</v>
          </cell>
        </row>
        <row r="2360">
          <cell r="A2360" t="str">
            <v>15-29</v>
          </cell>
          <cell r="B2360" t="str">
            <v>Supply and Erection shackle/pin insulator, medium size</v>
          </cell>
          <cell r="C2360" t="str">
            <v>Each</v>
          </cell>
          <cell r="D2360">
            <v>37.35</v>
          </cell>
          <cell r="E2360">
            <v>228.71</v>
          </cell>
          <cell r="F2360" t="str">
            <v>Each</v>
          </cell>
          <cell r="G2360">
            <v>37.35</v>
          </cell>
          <cell r="H2360">
            <v>228.71</v>
          </cell>
          <cell r="I2360" t="str">
            <v>15.9.1</v>
          </cell>
          <cell r="J2360">
            <v>0</v>
          </cell>
        </row>
        <row r="2361">
          <cell r="A2361" t="str">
            <v>15-30</v>
          </cell>
          <cell r="B2361" t="str">
            <v>Supply and Erection bare copper conductor wire, No. 2 to 16 SWG, including GI binding wire No. 16 SWG</v>
          </cell>
          <cell r="C2361" t="str">
            <v>kg</v>
          </cell>
          <cell r="D2361">
            <v>19.420000000000002</v>
          </cell>
          <cell r="E2361">
            <v>976.12</v>
          </cell>
          <cell r="F2361" t="str">
            <v>kg</v>
          </cell>
          <cell r="G2361">
            <v>19.420000000000002</v>
          </cell>
          <cell r="H2361">
            <v>976.12</v>
          </cell>
          <cell r="I2361" t="str">
            <v>15.4.25</v>
          </cell>
          <cell r="J2361">
            <v>0</v>
          </cell>
        </row>
        <row r="2362">
          <cell r="A2362" t="str">
            <v>15-31</v>
          </cell>
          <cell r="B2362" t="str">
            <v>Supply and Erection GI wire of sizes, including binding wire No. 16 SWG for support of rubber wire, pole to pole</v>
          </cell>
          <cell r="C2362" t="str">
            <v>kg</v>
          </cell>
          <cell r="D2362">
            <v>19.420000000000002</v>
          </cell>
          <cell r="E2362">
            <v>201.67</v>
          </cell>
          <cell r="F2362" t="str">
            <v>kg</v>
          </cell>
          <cell r="G2362">
            <v>19.420000000000002</v>
          </cell>
          <cell r="H2362">
            <v>201.67</v>
          </cell>
          <cell r="I2362" t="str">
            <v>15.2.10</v>
          </cell>
          <cell r="J2362">
            <v>0</v>
          </cell>
        </row>
        <row r="2363">
          <cell r="A2363" t="str">
            <v>15-32-a</v>
          </cell>
          <cell r="B2363" t="str">
            <v>Wiring overhead line in 2 single core, PVC522insulated cable with GI wire #8 SWG : 3/0.029"</v>
          </cell>
          <cell r="C2363" t="str">
            <v>Rft</v>
          </cell>
          <cell r="D2363">
            <v>10.46</v>
          </cell>
          <cell r="E2363">
            <v>81.069999999999993</v>
          </cell>
          <cell r="F2363" t="str">
            <v>m</v>
          </cell>
          <cell r="G2363">
            <v>34.31</v>
          </cell>
          <cell r="H2363">
            <v>265.99</v>
          </cell>
          <cell r="I2363" t="str">
            <v xml:space="preserve">15.2.10, </v>
          </cell>
          <cell r="J2363">
            <v>0</v>
          </cell>
        </row>
        <row r="2364">
          <cell r="A2364" t="str">
            <v>15-32-b</v>
          </cell>
          <cell r="B2364" t="str">
            <v>Wiring overhead line in 2 single core, PVC522insulated cable with GI wire #8 SWG : 7/0.029"</v>
          </cell>
          <cell r="C2364" t="str">
            <v>Rft</v>
          </cell>
          <cell r="D2364">
            <v>10.46</v>
          </cell>
          <cell r="E2364">
            <v>111.3</v>
          </cell>
          <cell r="F2364" t="str">
            <v>m</v>
          </cell>
          <cell r="G2364">
            <v>34.31</v>
          </cell>
          <cell r="H2364">
            <v>365.17</v>
          </cell>
          <cell r="I2364" t="str">
            <v xml:space="preserve">15.2.10, </v>
          </cell>
          <cell r="J2364">
            <v>0</v>
          </cell>
        </row>
        <row r="2365">
          <cell r="A2365" t="str">
            <v>15-32-c</v>
          </cell>
          <cell r="B2365" t="str">
            <v>Wiring overhead line in 2 single core, PVC522insulated cable with GI wire #8 SWG : 7/0.036"</v>
          </cell>
          <cell r="C2365" t="str">
            <v>Rft</v>
          </cell>
          <cell r="D2365">
            <v>10.46</v>
          </cell>
          <cell r="E2365">
            <v>127.83</v>
          </cell>
          <cell r="F2365" t="str">
            <v>m</v>
          </cell>
          <cell r="G2365">
            <v>34.31</v>
          </cell>
          <cell r="H2365">
            <v>419.38</v>
          </cell>
          <cell r="I2365" t="str">
            <v xml:space="preserve">15.2.10, </v>
          </cell>
          <cell r="J2365">
            <v>0</v>
          </cell>
        </row>
        <row r="2366">
          <cell r="A2366" t="str">
            <v>15-32-d</v>
          </cell>
          <cell r="B2366" t="str">
            <v>Wiring overhead line in 2 single core, PVC insulated cable with GI wire #8 SWG : 7/0.044"</v>
          </cell>
          <cell r="C2366" t="str">
            <v>Rft</v>
          </cell>
          <cell r="D2366">
            <v>10.46</v>
          </cell>
          <cell r="E2366">
            <v>161.77000000000001</v>
          </cell>
          <cell r="F2366" t="str">
            <v>m</v>
          </cell>
          <cell r="G2366">
            <v>34.31</v>
          </cell>
          <cell r="H2366">
            <v>530.75</v>
          </cell>
          <cell r="I2366" t="str">
            <v xml:space="preserve">15.2.10, </v>
          </cell>
          <cell r="J2366">
            <v>0</v>
          </cell>
        </row>
        <row r="2367">
          <cell r="A2367" t="str">
            <v>15-33</v>
          </cell>
          <cell r="B2367" t="str">
            <v>Supply and Erection street light pole bracket 1.25" GI pipe 2m. long, complete with 2 pole clamps</v>
          </cell>
          <cell r="C2367" t="str">
            <v>Each</v>
          </cell>
          <cell r="D2367">
            <v>336.15</v>
          </cell>
          <cell r="E2367">
            <v>869.23</v>
          </cell>
          <cell r="F2367" t="str">
            <v>Each</v>
          </cell>
          <cell r="G2367">
            <v>336.15</v>
          </cell>
          <cell r="H2367">
            <v>869.23</v>
          </cell>
          <cell r="I2367" t="str">
            <v>15.5.6</v>
          </cell>
          <cell r="J2367">
            <v>0</v>
          </cell>
        </row>
        <row r="2368">
          <cell r="A2368" t="str">
            <v>15-34</v>
          </cell>
          <cell r="B2368" t="str">
            <v>Supply and Fixing dust &amp; weather proof street light fitting with reflector, 400W mercury vapour lamp etc comp.</v>
          </cell>
          <cell r="C2368" t="str">
            <v>Each</v>
          </cell>
          <cell r="D2368">
            <v>597.6</v>
          </cell>
          <cell r="E2368">
            <v>2541.6</v>
          </cell>
          <cell r="F2368" t="str">
            <v>Each</v>
          </cell>
          <cell r="G2368">
            <v>597.6</v>
          </cell>
          <cell r="H2368">
            <v>2541.6</v>
          </cell>
          <cell r="I2368" t="str">
            <v>15.6.1</v>
          </cell>
          <cell r="J2368">
            <v>0</v>
          </cell>
        </row>
        <row r="2369">
          <cell r="A2369" t="str">
            <v>15-35-a</v>
          </cell>
          <cell r="B2369" t="str">
            <v>Supply and Erection pole mounted street light complete for fitting 125/250 W mercury lamp : GEC make</v>
          </cell>
          <cell r="C2369" t="str">
            <v>Each</v>
          </cell>
          <cell r="D2369">
            <v>597.6</v>
          </cell>
          <cell r="E2369">
            <v>2330.19</v>
          </cell>
          <cell r="F2369" t="str">
            <v>Each</v>
          </cell>
          <cell r="G2369">
            <v>597.6</v>
          </cell>
          <cell r="H2369">
            <v>2330.19</v>
          </cell>
          <cell r="I2369" t="str">
            <v>15.6.1</v>
          </cell>
          <cell r="J2369">
            <v>0</v>
          </cell>
        </row>
        <row r="2370">
          <cell r="A2370" t="str">
            <v>15-35-b</v>
          </cell>
          <cell r="B2370" t="str">
            <v>Supply and Erection pole mounted street light complete for fitting 125/250 W mercury lamp</v>
          </cell>
          <cell r="C2370" t="str">
            <v>Each</v>
          </cell>
          <cell r="D2370">
            <v>597.6</v>
          </cell>
          <cell r="E2370">
            <v>4485.6000000000004</v>
          </cell>
          <cell r="F2370" t="str">
            <v>Each</v>
          </cell>
          <cell r="G2370">
            <v>597.6</v>
          </cell>
          <cell r="H2370">
            <v>4485.6000000000004</v>
          </cell>
          <cell r="I2370" t="str">
            <v>15.6.1</v>
          </cell>
          <cell r="J2370">
            <v>0</v>
          </cell>
        </row>
        <row r="2371">
          <cell r="A2371" t="str">
            <v>15-35-c</v>
          </cell>
          <cell r="B2371" t="str">
            <v>Supply &amp; erection of Road Light fixture with 250 watts Son lamp, ballast and ignitor</v>
          </cell>
          <cell r="C2371" t="str">
            <v>No</v>
          </cell>
          <cell r="D2371">
            <v>326.81</v>
          </cell>
          <cell r="E2371">
            <v>29251.32</v>
          </cell>
          <cell r="F2371" t="str">
            <v>No</v>
          </cell>
          <cell r="G2371">
            <v>326.81</v>
          </cell>
          <cell r="H2371">
            <v>29251.32</v>
          </cell>
          <cell r="I2371" t="str">
            <v>15.6.5</v>
          </cell>
          <cell r="J2371">
            <v>0</v>
          </cell>
        </row>
        <row r="2372">
          <cell r="A2372" t="str">
            <v>15-35-g</v>
          </cell>
          <cell r="B2372" t="str">
            <v>Providing and laying of cable route marker cast iron for all sort of Road Light, Street Lights &amp; Boundary Wall lights complete in all respects with all installation material complete</v>
          </cell>
          <cell r="C2372" t="str">
            <v>Each</v>
          </cell>
          <cell r="D2372">
            <v>373.5</v>
          </cell>
          <cell r="E2372">
            <v>1224</v>
          </cell>
          <cell r="F2372" t="str">
            <v>Each</v>
          </cell>
          <cell r="G2372">
            <v>373.5</v>
          </cell>
          <cell r="H2372">
            <v>1224</v>
          </cell>
          <cell r="I2372" t="str">
            <v>15.3.1.5</v>
          </cell>
          <cell r="J2372">
            <v>0</v>
          </cell>
        </row>
        <row r="2373">
          <cell r="A2373" t="str">
            <v>15-36-a</v>
          </cell>
          <cell r="B2373" t="str">
            <v>Supply and Fixing 125 W mercury vapour lamp with choke</v>
          </cell>
          <cell r="C2373" t="str">
            <v>Each</v>
          </cell>
          <cell r="D2373">
            <v>149.4</v>
          </cell>
          <cell r="E2373">
            <v>2397.15</v>
          </cell>
          <cell r="F2373" t="str">
            <v>Each</v>
          </cell>
          <cell r="G2373">
            <v>149.4</v>
          </cell>
          <cell r="H2373">
            <v>2397.15</v>
          </cell>
          <cell r="I2373" t="str">
            <v>15.6.1</v>
          </cell>
          <cell r="J2373">
            <v>0</v>
          </cell>
        </row>
        <row r="2374">
          <cell r="A2374" t="str">
            <v>15-36-b</v>
          </cell>
          <cell r="B2374" t="str">
            <v>Supply and Fixing 250 W mercury vapour lamp with choke</v>
          </cell>
          <cell r="C2374" t="str">
            <v>Each</v>
          </cell>
          <cell r="D2374">
            <v>149.4</v>
          </cell>
          <cell r="E2374">
            <v>3551.4</v>
          </cell>
          <cell r="F2374" t="str">
            <v>Each</v>
          </cell>
          <cell r="G2374">
            <v>149.4</v>
          </cell>
          <cell r="H2374">
            <v>3551.4</v>
          </cell>
          <cell r="I2374" t="str">
            <v>15.6.1</v>
          </cell>
          <cell r="J2374">
            <v>0</v>
          </cell>
        </row>
        <row r="2375">
          <cell r="A2375" t="str">
            <v>15-36-c</v>
          </cell>
          <cell r="B2375" t="str">
            <v>Supply and Fixing 400 W mercury vapour lamp with choke</v>
          </cell>
          <cell r="C2375" t="str">
            <v>Each</v>
          </cell>
          <cell r="D2375">
            <v>149.4</v>
          </cell>
          <cell r="E2375">
            <v>5313.15</v>
          </cell>
          <cell r="F2375" t="str">
            <v>Each</v>
          </cell>
          <cell r="G2375">
            <v>149.4</v>
          </cell>
          <cell r="H2375">
            <v>5313.15</v>
          </cell>
          <cell r="I2375" t="str">
            <v>15.6.1</v>
          </cell>
          <cell r="J2375">
            <v>0</v>
          </cell>
        </row>
        <row r="2376">
          <cell r="A2376" t="str">
            <v>15-36-d</v>
          </cell>
          <cell r="B2376" t="str">
            <v>Supply and Fixing of Road Light fixture IP 66 with 250 watts Son lamp, ballast and ignitor</v>
          </cell>
          <cell r="C2376" t="str">
            <v>Each</v>
          </cell>
          <cell r="D2376">
            <v>747</v>
          </cell>
          <cell r="E2376">
            <v>17757</v>
          </cell>
          <cell r="F2376" t="str">
            <v>Each</v>
          </cell>
          <cell r="G2376">
            <v>747</v>
          </cell>
          <cell r="H2376">
            <v>17757</v>
          </cell>
          <cell r="I2376" t="str">
            <v>15.6.1</v>
          </cell>
          <cell r="J2376">
            <v>0</v>
          </cell>
        </row>
        <row r="2377">
          <cell r="A2377" t="str">
            <v>15-36-e</v>
          </cell>
          <cell r="B2377" t="str">
            <v>Supply and Fixing SMD Type LED Road light Fixture (120-130 watts)</v>
          </cell>
          <cell r="C2377" t="str">
            <v>Each</v>
          </cell>
          <cell r="D2377">
            <v>747</v>
          </cell>
          <cell r="E2377">
            <v>29907</v>
          </cell>
          <cell r="F2377" t="str">
            <v>Each</v>
          </cell>
          <cell r="G2377">
            <v>747</v>
          </cell>
          <cell r="H2377">
            <v>29907</v>
          </cell>
          <cell r="I2377" t="str">
            <v>15.6.1</v>
          </cell>
          <cell r="J2377">
            <v>0</v>
          </cell>
        </row>
        <row r="2378">
          <cell r="A2378" t="str">
            <v>15-36-f</v>
          </cell>
          <cell r="B2378" t="str">
            <v>Supply and Fixing SMD Type LED Road light Fixture (90-100 watts)</v>
          </cell>
          <cell r="C2378" t="str">
            <v>Each</v>
          </cell>
          <cell r="D2378">
            <v>747</v>
          </cell>
          <cell r="E2378">
            <v>25047</v>
          </cell>
          <cell r="F2378" t="str">
            <v>Each</v>
          </cell>
          <cell r="G2378">
            <v>747</v>
          </cell>
          <cell r="H2378">
            <v>25047</v>
          </cell>
          <cell r="I2378" t="str">
            <v>15.6.1</v>
          </cell>
          <cell r="J2378">
            <v>0</v>
          </cell>
        </row>
        <row r="2379">
          <cell r="A2379" t="str">
            <v>15-36-g</v>
          </cell>
          <cell r="B2379" t="str">
            <v>Supply and Fixing SMD Type LED Road light Fixture (60-70 watts)</v>
          </cell>
          <cell r="C2379" t="str">
            <v>Each</v>
          </cell>
          <cell r="D2379">
            <v>747</v>
          </cell>
          <cell r="E2379">
            <v>15084</v>
          </cell>
          <cell r="F2379" t="str">
            <v>Each</v>
          </cell>
          <cell r="G2379">
            <v>747</v>
          </cell>
          <cell r="H2379">
            <v>15084</v>
          </cell>
          <cell r="I2379" t="str">
            <v>15.6.1</v>
          </cell>
          <cell r="J2379">
            <v>0</v>
          </cell>
        </row>
        <row r="2380">
          <cell r="A2380" t="str">
            <v>15-36-h</v>
          </cell>
          <cell r="B2380" t="str">
            <v>Supply at site, installation and commissioning of Road light fixture LED 72 Watt with 72 Watt LED lamp of approved equivalent including cost of all necessary accessories, complete in all respects</v>
          </cell>
          <cell r="C2380" t="str">
            <v>No</v>
          </cell>
          <cell r="D2380">
            <v>326.81</v>
          </cell>
          <cell r="E2380">
            <v>69285.570000000007</v>
          </cell>
          <cell r="F2380" t="str">
            <v>No</v>
          </cell>
          <cell r="G2380">
            <v>326.81</v>
          </cell>
          <cell r="H2380">
            <v>69285.570000000007</v>
          </cell>
          <cell r="I2380">
            <v>0</v>
          </cell>
          <cell r="J2380">
            <v>0</v>
          </cell>
        </row>
        <row r="2381">
          <cell r="A2381" t="str">
            <v>15-36-i-1</v>
          </cell>
          <cell r="B2381" t="str">
            <v>Supply, installation, testing and commissioning of 2x28 Watt fluorescent light fixture, ceiling, recessed, wall mounted made of MS body 22 SWG degreased and derusted with white enameled non yellowing paint. Complete with internal wiring, Grounding terminal , complete in all respects.</v>
          </cell>
          <cell r="C2381" t="str">
            <v>Each</v>
          </cell>
          <cell r="D2381">
            <v>44.82</v>
          </cell>
          <cell r="E2381">
            <v>2353.3200000000002</v>
          </cell>
          <cell r="F2381" t="str">
            <v>Each</v>
          </cell>
          <cell r="G2381">
            <v>44.82</v>
          </cell>
          <cell r="H2381">
            <v>2353.3200000000002</v>
          </cell>
          <cell r="I2381">
            <v>0</v>
          </cell>
          <cell r="J2381">
            <v>0</v>
          </cell>
        </row>
        <row r="2382">
          <cell r="A2382" t="str">
            <v>15-36-i-10</v>
          </cell>
          <cell r="B2382" t="str">
            <v>Supply, installation, testing and commissioning of 1x6 Watt LED BULKHEAD light fixture, of best quality.</v>
          </cell>
          <cell r="C2382" t="str">
            <v>Each</v>
          </cell>
          <cell r="D2382">
            <v>44.82</v>
          </cell>
          <cell r="E2382">
            <v>6119.82</v>
          </cell>
          <cell r="F2382" t="str">
            <v>Each</v>
          </cell>
          <cell r="G2382">
            <v>44.82</v>
          </cell>
          <cell r="H2382">
            <v>6119.82</v>
          </cell>
          <cell r="I2382">
            <v>0</v>
          </cell>
          <cell r="J2382">
            <v>0</v>
          </cell>
        </row>
        <row r="2383">
          <cell r="A2383" t="str">
            <v>15-36-i-11</v>
          </cell>
          <cell r="B2383" t="str">
            <v>Supply, installation, testing and commissioning of 1x160 Watt, Highbay LED light , complete in all respects.</v>
          </cell>
          <cell r="C2383" t="str">
            <v>Each</v>
          </cell>
          <cell r="D2383">
            <v>44.82</v>
          </cell>
          <cell r="E2383">
            <v>60794.82</v>
          </cell>
          <cell r="F2383" t="str">
            <v>Each</v>
          </cell>
          <cell r="G2383">
            <v>44.82</v>
          </cell>
          <cell r="H2383">
            <v>60794.82</v>
          </cell>
          <cell r="I2383">
            <v>0</v>
          </cell>
          <cell r="J2383">
            <v>0</v>
          </cell>
        </row>
        <row r="2384">
          <cell r="A2384" t="str">
            <v>15-36-i-12</v>
          </cell>
          <cell r="B2384" t="str">
            <v>Supply, installation, testing and commissioning of 3 chip SMD Strip IP-65 rated, complete with12DC drive LED color as per approval of the Engineer</v>
          </cell>
          <cell r="C2384" t="str">
            <v>No</v>
          </cell>
          <cell r="D2384">
            <v>44.82</v>
          </cell>
          <cell r="E2384">
            <v>6119.82</v>
          </cell>
          <cell r="F2384" t="str">
            <v>No</v>
          </cell>
          <cell r="G2384">
            <v>44.82</v>
          </cell>
          <cell r="H2384">
            <v>6119.82</v>
          </cell>
          <cell r="I2384">
            <v>0</v>
          </cell>
          <cell r="J2384">
            <v>0</v>
          </cell>
        </row>
        <row r="2385">
          <cell r="A2385" t="str">
            <v>15-36-i-13</v>
          </cell>
          <cell r="B2385" t="str">
            <v>Supply, installation, testing and commissioning of High Purity Aluminum Spinning Reflector Vertical lamp Installation Recessed down light with CFL (1 X 13) watt Energy saver</v>
          </cell>
          <cell r="C2385" t="str">
            <v>Each</v>
          </cell>
          <cell r="D2385">
            <v>44.82</v>
          </cell>
          <cell r="E2385">
            <v>834.57</v>
          </cell>
          <cell r="F2385" t="str">
            <v>Each</v>
          </cell>
          <cell r="G2385">
            <v>44.82</v>
          </cell>
          <cell r="H2385">
            <v>834.57</v>
          </cell>
          <cell r="I2385">
            <v>0</v>
          </cell>
          <cell r="J2385">
            <v>0</v>
          </cell>
        </row>
        <row r="2386">
          <cell r="A2386" t="str">
            <v>15-36-i-14</v>
          </cell>
          <cell r="B2386" t="str">
            <v>Supply, installation, testing and commissioning of Recessed Down Light with CFL (1 X 13) watt Energy saver and Convex Frosted Lens IP 54, complete in all respects. .</v>
          </cell>
          <cell r="C2386" t="str">
            <v>Each</v>
          </cell>
          <cell r="D2386">
            <v>44.82</v>
          </cell>
          <cell r="E2386">
            <v>1077.57</v>
          </cell>
          <cell r="F2386" t="str">
            <v>Each</v>
          </cell>
          <cell r="G2386">
            <v>44.82</v>
          </cell>
          <cell r="H2386">
            <v>1077.57</v>
          </cell>
          <cell r="I2386">
            <v>0</v>
          </cell>
          <cell r="J2386">
            <v>0</v>
          </cell>
        </row>
        <row r="2387">
          <cell r="A2387" t="str">
            <v>15-36-i-15</v>
          </cell>
          <cell r="B2387" t="str">
            <v>Supply, installation, testing and commissioning of recessed Dawn Light of best quality with CFL (13-17 watt) Energy saver and with Glass Reflector</v>
          </cell>
          <cell r="C2387" t="str">
            <v>Each</v>
          </cell>
          <cell r="D2387">
            <v>44.82</v>
          </cell>
          <cell r="E2387">
            <v>1806.57</v>
          </cell>
          <cell r="F2387" t="str">
            <v>Each</v>
          </cell>
          <cell r="G2387">
            <v>44.82</v>
          </cell>
          <cell r="H2387">
            <v>1806.57</v>
          </cell>
          <cell r="I2387">
            <v>0</v>
          </cell>
          <cell r="J2387">
            <v>0</v>
          </cell>
        </row>
        <row r="2388">
          <cell r="A2388" t="str">
            <v>15-36-i-16</v>
          </cell>
          <cell r="B2388" t="str">
            <v>Supply, installation, testing and commissioning of Cylindrical Incadescent Up/Down wall light with Dei-cast Aluminium construcation Glass Diffuser ceramic Lampholder IP -44 With (2 x 100) watt ES Par 30 lamp</v>
          </cell>
          <cell r="C2388" t="str">
            <v>Each</v>
          </cell>
          <cell r="D2388">
            <v>44.82</v>
          </cell>
          <cell r="E2388">
            <v>956.07</v>
          </cell>
          <cell r="F2388" t="str">
            <v>Each</v>
          </cell>
          <cell r="G2388">
            <v>44.82</v>
          </cell>
          <cell r="H2388">
            <v>956.07</v>
          </cell>
          <cell r="I2388">
            <v>0</v>
          </cell>
          <cell r="J2388">
            <v>0</v>
          </cell>
        </row>
        <row r="2389">
          <cell r="A2389" t="str">
            <v>15-36-i-17</v>
          </cell>
          <cell r="B2389" t="str">
            <v>Supply, installation of outdoor Waterproof Light with 23 watt CFL with Glass Reflector and with 1 Meter G.I pipe Support, complete in all respects.</v>
          </cell>
          <cell r="C2389" t="str">
            <v>Each</v>
          </cell>
          <cell r="D2389">
            <v>44.82</v>
          </cell>
          <cell r="E2389">
            <v>1065.42</v>
          </cell>
          <cell r="F2389" t="str">
            <v>Each</v>
          </cell>
          <cell r="G2389">
            <v>44.82</v>
          </cell>
          <cell r="H2389">
            <v>1065.42</v>
          </cell>
          <cell r="I2389">
            <v>0</v>
          </cell>
          <cell r="J2389">
            <v>0</v>
          </cell>
        </row>
        <row r="2390">
          <cell r="A2390" t="str">
            <v>15-36-i-18</v>
          </cell>
          <cell r="B2390" t="str">
            <v>Supply, installation, testing and commissioning of 1x5 watt reflector surface mounted LED light fixture with frosted lens, complete with driver</v>
          </cell>
          <cell r="C2390" t="str">
            <v>Each</v>
          </cell>
          <cell r="D2390">
            <v>44.82</v>
          </cell>
          <cell r="E2390">
            <v>5390.82</v>
          </cell>
          <cell r="F2390" t="str">
            <v>Each</v>
          </cell>
          <cell r="G2390">
            <v>44.82</v>
          </cell>
          <cell r="H2390">
            <v>5390.82</v>
          </cell>
          <cell r="I2390">
            <v>0</v>
          </cell>
          <cell r="J2390">
            <v>0</v>
          </cell>
        </row>
        <row r="2391">
          <cell r="A2391" t="str">
            <v>15-36-i-2</v>
          </cell>
          <cell r="B2391" t="str">
            <v>Supply, installation, testing and commissioning of 1x28 Watt fluorescent light fixture, ceiling, recessed, wall mounted made of MS body 22 SWG degreased and derusted with white enameled non yellowing paint. Complete with internal wiring, Grounding terminal , complete in all respects.</v>
          </cell>
          <cell r="C2391" t="str">
            <v>Each</v>
          </cell>
          <cell r="D2391">
            <v>44.82</v>
          </cell>
          <cell r="E2391">
            <v>2110.3200000000002</v>
          </cell>
          <cell r="F2391" t="str">
            <v>Each</v>
          </cell>
          <cell r="G2391">
            <v>44.82</v>
          </cell>
          <cell r="H2391">
            <v>2110.3200000000002</v>
          </cell>
          <cell r="I2391">
            <v>0</v>
          </cell>
          <cell r="J2391">
            <v>0</v>
          </cell>
        </row>
        <row r="2392">
          <cell r="A2392" t="str">
            <v>15-36-i-3</v>
          </cell>
          <cell r="B2392" t="str">
            <v>Supply, installation, testing and commissioning of 2x28 Watt fluorescent light fixture with T5 lamps &amp; electronic ballast, ceiling, recessed, wall mounted made of MS body 22 SWG degreased and derusted with white enameled non yellowing paint. Complete with internal wiring, Grounding terminal , complete in all respects.</v>
          </cell>
          <cell r="C2392" t="str">
            <v>Each</v>
          </cell>
          <cell r="D2392">
            <v>44.82</v>
          </cell>
          <cell r="E2392">
            <v>6119.82</v>
          </cell>
          <cell r="F2392" t="str">
            <v>Each</v>
          </cell>
          <cell r="G2392">
            <v>44.82</v>
          </cell>
          <cell r="H2392">
            <v>6119.82</v>
          </cell>
          <cell r="I2392">
            <v>0</v>
          </cell>
          <cell r="J2392">
            <v>0</v>
          </cell>
        </row>
        <row r="2393">
          <cell r="A2393" t="str">
            <v>15-36-i-4</v>
          </cell>
          <cell r="B2393" t="str">
            <v>Supply, installation, testing and commissioning of 1x36 watt fluorescent light fittings, ceiling, recessed, wall mounted made of MS body 22 SWG degreased and derusted with white enameled non yellowing paint. Complete with internal wiring, Grounding terminal , complete in all respects.</v>
          </cell>
          <cell r="C2393" t="str">
            <v>Each</v>
          </cell>
          <cell r="D2393">
            <v>44.82</v>
          </cell>
          <cell r="E2393">
            <v>2596.3200000000002</v>
          </cell>
          <cell r="F2393" t="str">
            <v>Each</v>
          </cell>
          <cell r="G2393">
            <v>44.82</v>
          </cell>
          <cell r="H2393">
            <v>2596.3200000000002</v>
          </cell>
          <cell r="I2393">
            <v>0</v>
          </cell>
          <cell r="J2393">
            <v>0</v>
          </cell>
        </row>
        <row r="2394">
          <cell r="A2394" t="str">
            <v>15-36-i-5</v>
          </cell>
          <cell r="B2394" t="str">
            <v>Supply, installation, testing and commissioning of following light fittings, 1x18 Watt Impact Resistant Lamp fixture with Compact Flourescent lamp, complete in all respects.</v>
          </cell>
          <cell r="C2394" t="str">
            <v>Each</v>
          </cell>
          <cell r="D2394">
            <v>44.82</v>
          </cell>
          <cell r="E2394">
            <v>2839.32</v>
          </cell>
          <cell r="F2394" t="str">
            <v>Each</v>
          </cell>
          <cell r="G2394">
            <v>44.82</v>
          </cell>
          <cell r="H2394">
            <v>2839.32</v>
          </cell>
          <cell r="I2394">
            <v>0</v>
          </cell>
          <cell r="J2394">
            <v>0</v>
          </cell>
        </row>
        <row r="2395">
          <cell r="A2395" t="str">
            <v>15-36-i-6</v>
          </cell>
          <cell r="B2395" t="str">
            <v>Supply, installation, testing and commissioning of IP-44 rated, 2x3 Watt up/down light LED Light, complete in all respects.</v>
          </cell>
          <cell r="C2395" t="str">
            <v>Each</v>
          </cell>
          <cell r="D2395">
            <v>44.82</v>
          </cell>
          <cell r="E2395">
            <v>15353.82</v>
          </cell>
          <cell r="F2395" t="str">
            <v>Each</v>
          </cell>
          <cell r="G2395">
            <v>44.82</v>
          </cell>
          <cell r="H2395">
            <v>15353.82</v>
          </cell>
          <cell r="I2395">
            <v>0</v>
          </cell>
          <cell r="J2395">
            <v>0</v>
          </cell>
        </row>
        <row r="2396">
          <cell r="A2396" t="str">
            <v>15-36-i-7</v>
          </cell>
          <cell r="B2396" t="str">
            <v>Supply, installation, testing and commissioning of 1x23 Watt, E-27 base, wall bracket light, complete in all respects.</v>
          </cell>
          <cell r="C2396" t="str">
            <v>Each</v>
          </cell>
          <cell r="D2396">
            <v>44.82</v>
          </cell>
          <cell r="E2396">
            <v>4540.32</v>
          </cell>
          <cell r="F2396" t="str">
            <v>Each</v>
          </cell>
          <cell r="G2396">
            <v>44.82</v>
          </cell>
          <cell r="H2396">
            <v>4540.32</v>
          </cell>
          <cell r="I2396">
            <v>0</v>
          </cell>
          <cell r="J2396">
            <v>0</v>
          </cell>
        </row>
        <row r="2397">
          <cell r="A2397" t="str">
            <v>15-36-i-8</v>
          </cell>
          <cell r="B2397" t="str">
            <v>Supply, installation, testing and commissioning of 2x20 Watt "LED" DC emergency spot light with 3hr backup, complete in all respects.</v>
          </cell>
          <cell r="C2397" t="str">
            <v>Each</v>
          </cell>
          <cell r="D2397">
            <v>44.82</v>
          </cell>
          <cell r="E2397">
            <v>10250.82</v>
          </cell>
          <cell r="F2397" t="str">
            <v>Each</v>
          </cell>
          <cell r="G2397">
            <v>44.82</v>
          </cell>
          <cell r="H2397">
            <v>10250.82</v>
          </cell>
          <cell r="I2397">
            <v>0</v>
          </cell>
          <cell r="J2397">
            <v>0</v>
          </cell>
        </row>
        <row r="2398">
          <cell r="A2398" t="str">
            <v>15-36-i-9</v>
          </cell>
          <cell r="B2398" t="str">
            <v>Supply, installation, testing and commissioning of 1x10 Watt fluorescent exit light</v>
          </cell>
          <cell r="C2398" t="str">
            <v>Each</v>
          </cell>
          <cell r="D2398">
            <v>44.82</v>
          </cell>
          <cell r="E2398">
            <v>32849.82</v>
          </cell>
          <cell r="F2398" t="str">
            <v>Each</v>
          </cell>
          <cell r="G2398">
            <v>44.82</v>
          </cell>
          <cell r="H2398">
            <v>32849.82</v>
          </cell>
          <cell r="I2398">
            <v>0</v>
          </cell>
          <cell r="J2398">
            <v>0</v>
          </cell>
        </row>
        <row r="2399">
          <cell r="A2399" t="str">
            <v>15-36-j-1</v>
          </cell>
          <cell r="B2399" t="str">
            <v>Supply, installation, &amp; connecting up of light Fixture type 'D' surface mounted fluorescent batten fitting (TMS-015/236) with 2 x 36W TLD lamp, complete in all respects</v>
          </cell>
          <cell r="C2399" t="str">
            <v>No</v>
          </cell>
          <cell r="D2399">
            <v>186.75</v>
          </cell>
          <cell r="E2399">
            <v>1644.75</v>
          </cell>
          <cell r="F2399" t="str">
            <v>No</v>
          </cell>
          <cell r="G2399">
            <v>186.75</v>
          </cell>
          <cell r="H2399">
            <v>1644.75</v>
          </cell>
          <cell r="I2399">
            <v>0</v>
          </cell>
          <cell r="J2399">
            <v>0</v>
          </cell>
        </row>
        <row r="2400">
          <cell r="A2400" t="str">
            <v>15-36-j-10</v>
          </cell>
          <cell r="B2400" t="str">
            <v>Supply, installation, &amp; connecting up of light fixture TBS-088/236 Recessed Luminaires, with IP 20, complete in all respects</v>
          </cell>
          <cell r="C2400" t="str">
            <v>No</v>
          </cell>
          <cell r="D2400">
            <v>186.75</v>
          </cell>
          <cell r="E2400">
            <v>4317.75</v>
          </cell>
          <cell r="F2400" t="str">
            <v>No</v>
          </cell>
          <cell r="G2400">
            <v>186.75</v>
          </cell>
          <cell r="H2400">
            <v>4317.75</v>
          </cell>
          <cell r="I2400">
            <v>0</v>
          </cell>
          <cell r="J2400">
            <v>0</v>
          </cell>
        </row>
        <row r="2401">
          <cell r="A2401" t="str">
            <v>15-36-j-11</v>
          </cell>
          <cell r="B2401" t="str">
            <v>Supply, installation, &amp; connecting up of light fixture TBS-088/418 Recessed Luminaires, with IP 20, complete in all respects</v>
          </cell>
          <cell r="C2401" t="str">
            <v>No</v>
          </cell>
          <cell r="D2401">
            <v>186.75</v>
          </cell>
          <cell r="E2401">
            <v>4317.75</v>
          </cell>
          <cell r="F2401" t="str">
            <v>No</v>
          </cell>
          <cell r="G2401">
            <v>186.75</v>
          </cell>
          <cell r="H2401">
            <v>4317.75</v>
          </cell>
          <cell r="I2401">
            <v>0</v>
          </cell>
          <cell r="J2401">
            <v>0</v>
          </cell>
        </row>
        <row r="2402">
          <cell r="A2402" t="str">
            <v>15-36-j-12</v>
          </cell>
          <cell r="B2402" t="str">
            <v>Supply, installation, connecting, testing &amp; commissioning of 10W LED Down Light Fixture suitable for 1300 lux, as per instruction of Engineer, surface mounted circular shape or equivalent.</v>
          </cell>
          <cell r="C2402" t="str">
            <v>No</v>
          </cell>
          <cell r="D2402">
            <v>186.75</v>
          </cell>
          <cell r="E2402">
            <v>3406.5</v>
          </cell>
          <cell r="F2402" t="str">
            <v>No</v>
          </cell>
          <cell r="G2402">
            <v>186.75</v>
          </cell>
          <cell r="H2402">
            <v>3406.5</v>
          </cell>
          <cell r="I2402">
            <v>0</v>
          </cell>
          <cell r="J2402">
            <v>0</v>
          </cell>
        </row>
        <row r="2403">
          <cell r="A2403" t="str">
            <v>15-36-j-2</v>
          </cell>
          <cell r="B2403" t="str">
            <v>Supply, installation, &amp; connecting up of light Fixture type 'D' surface mounted fluorescent batten fitting (.TMS-015/236) with 1 x 36W TLD lamp complete in all respects</v>
          </cell>
          <cell r="C2403" t="str">
            <v>No</v>
          </cell>
          <cell r="D2403">
            <v>186.75</v>
          </cell>
          <cell r="E2403">
            <v>2373.75</v>
          </cell>
          <cell r="F2403" t="str">
            <v>No</v>
          </cell>
          <cell r="G2403">
            <v>186.75</v>
          </cell>
          <cell r="H2403">
            <v>2373.75</v>
          </cell>
          <cell r="I2403">
            <v>0</v>
          </cell>
          <cell r="J2403">
            <v>0</v>
          </cell>
        </row>
        <row r="2404">
          <cell r="A2404" t="str">
            <v>15-36-j-3</v>
          </cell>
          <cell r="B2404" t="str">
            <v>Supply, installation, &amp; connecting up of light Fixture type 'E' surface mounted fluorescent batten fitting (TMS-012/136) with 1 x 36W TLD farm, complete in all respects</v>
          </cell>
          <cell r="C2404" t="str">
            <v>No</v>
          </cell>
          <cell r="D2404">
            <v>186.75</v>
          </cell>
          <cell r="E2404">
            <v>1887.75</v>
          </cell>
          <cell r="F2404" t="str">
            <v>No</v>
          </cell>
          <cell r="G2404">
            <v>186.75</v>
          </cell>
          <cell r="H2404">
            <v>1887.75</v>
          </cell>
          <cell r="I2404">
            <v>0</v>
          </cell>
          <cell r="J2404">
            <v>0</v>
          </cell>
        </row>
        <row r="2405">
          <cell r="A2405" t="str">
            <v>15-36-j-4</v>
          </cell>
          <cell r="B2405" t="str">
            <v>Supply, installation, &amp; connecting up of Industrial reflector 2 x 36W complete in all respects</v>
          </cell>
          <cell r="C2405" t="str">
            <v>No</v>
          </cell>
          <cell r="D2405">
            <v>186.75</v>
          </cell>
          <cell r="E2405">
            <v>2009.25</v>
          </cell>
          <cell r="F2405" t="str">
            <v>No</v>
          </cell>
          <cell r="G2405">
            <v>186.75</v>
          </cell>
          <cell r="H2405">
            <v>2009.25</v>
          </cell>
          <cell r="I2405">
            <v>0</v>
          </cell>
          <cell r="J2405">
            <v>0</v>
          </cell>
        </row>
        <row r="2406">
          <cell r="A2406" t="str">
            <v>15-36-j-5</v>
          </cell>
          <cell r="B2406" t="str">
            <v>Supply, installation, &amp; connecting up of light fixture High performance luminar with M2 reflector 1 x 36W, complete in all respects</v>
          </cell>
          <cell r="C2406" t="str">
            <v>No</v>
          </cell>
          <cell r="D2406">
            <v>186.75</v>
          </cell>
          <cell r="E2406">
            <v>2738.25</v>
          </cell>
          <cell r="F2406" t="str">
            <v>No</v>
          </cell>
          <cell r="G2406">
            <v>186.75</v>
          </cell>
          <cell r="H2406">
            <v>2738.25</v>
          </cell>
          <cell r="I2406">
            <v>0</v>
          </cell>
          <cell r="J2406">
            <v>0</v>
          </cell>
        </row>
        <row r="2407">
          <cell r="A2407" t="str">
            <v>15-36-j-6</v>
          </cell>
          <cell r="B2407" t="str">
            <v>Supply, installation, &amp; connecting up of light fixture High performance luminar with M2 reflector 2 x 36W, complete in all respects</v>
          </cell>
          <cell r="C2407" t="str">
            <v>No</v>
          </cell>
          <cell r="D2407">
            <v>186.75</v>
          </cell>
          <cell r="E2407">
            <v>3588.75</v>
          </cell>
          <cell r="F2407" t="str">
            <v>No</v>
          </cell>
          <cell r="G2407">
            <v>186.75</v>
          </cell>
          <cell r="H2407">
            <v>3588.75</v>
          </cell>
          <cell r="I2407">
            <v>0</v>
          </cell>
          <cell r="J2407">
            <v>0</v>
          </cell>
        </row>
        <row r="2408">
          <cell r="A2408" t="str">
            <v>15-36-j-7</v>
          </cell>
          <cell r="B2408" t="str">
            <v>Supply, installation, &amp; connecting up of light fixture High performance luminar with M6 reflector 2 x 36W, complete in all respects</v>
          </cell>
          <cell r="C2408" t="str">
            <v>No</v>
          </cell>
          <cell r="D2408">
            <v>186.75</v>
          </cell>
          <cell r="E2408">
            <v>4074.75</v>
          </cell>
          <cell r="F2408" t="str">
            <v>No</v>
          </cell>
          <cell r="G2408">
            <v>186.75</v>
          </cell>
          <cell r="H2408">
            <v>4074.75</v>
          </cell>
          <cell r="I2408">
            <v>0</v>
          </cell>
          <cell r="J2408">
            <v>0</v>
          </cell>
        </row>
        <row r="2409">
          <cell r="A2409" t="str">
            <v>15-36-j-8</v>
          </cell>
          <cell r="B2409" t="str">
            <v>Supply, installation, &amp; connecting up of lightFixture type T surface mounted fluorescent fitting with 1 x 18W TLD lamp, complete in all respects</v>
          </cell>
          <cell r="C2409" t="str">
            <v>No</v>
          </cell>
          <cell r="D2409">
            <v>186.75</v>
          </cell>
          <cell r="E2409">
            <v>1644.75</v>
          </cell>
          <cell r="F2409" t="str">
            <v>No</v>
          </cell>
          <cell r="G2409">
            <v>186.75</v>
          </cell>
          <cell r="H2409">
            <v>1644.75</v>
          </cell>
          <cell r="I2409">
            <v>0</v>
          </cell>
          <cell r="J2409">
            <v>0</v>
          </cell>
        </row>
        <row r="2410">
          <cell r="A2410" t="str">
            <v>15-36-j-9</v>
          </cell>
          <cell r="B2410" t="str">
            <v>Supply, installation, &amp; connecting up of light Fixture type T surface mounted fluorescent fitting with 2 x 18W TLD lamp, complete in all respects</v>
          </cell>
          <cell r="C2410" t="str">
            <v>No</v>
          </cell>
          <cell r="D2410">
            <v>186.75</v>
          </cell>
          <cell r="E2410">
            <v>2130.75</v>
          </cell>
          <cell r="F2410" t="str">
            <v>No</v>
          </cell>
          <cell r="G2410">
            <v>186.75</v>
          </cell>
          <cell r="H2410">
            <v>2130.75</v>
          </cell>
          <cell r="I2410">
            <v>0</v>
          </cell>
          <cell r="J2410">
            <v>0</v>
          </cell>
        </row>
        <row r="2411">
          <cell r="A2411" t="str">
            <v>15-36-k-01</v>
          </cell>
          <cell r="B2411" t="str">
            <v>Supply, installation, connecting, testing and commissioning of Surface mounting LED tube light with 2x2000 lumens, complete in all respects</v>
          </cell>
          <cell r="C2411" t="str">
            <v>No</v>
          </cell>
          <cell r="D2411">
            <v>186.75</v>
          </cell>
          <cell r="E2411">
            <v>7233.75</v>
          </cell>
          <cell r="F2411" t="str">
            <v>No</v>
          </cell>
          <cell r="G2411">
            <v>186.75</v>
          </cell>
          <cell r="H2411">
            <v>7233.75</v>
          </cell>
          <cell r="I2411">
            <v>0</v>
          </cell>
          <cell r="J2411">
            <v>0</v>
          </cell>
        </row>
        <row r="2412">
          <cell r="A2412" t="str">
            <v>15-36-k-02</v>
          </cell>
          <cell r="B2412" t="str">
            <v>Supply, installation, connecting, testing and commissioning of Surface mounting LED tube light with 1x2000 lumens output and fixture, complete in all respects</v>
          </cell>
          <cell r="C2412" t="str">
            <v>No</v>
          </cell>
          <cell r="D2412">
            <v>186.75</v>
          </cell>
          <cell r="E2412">
            <v>4074.75</v>
          </cell>
          <cell r="F2412" t="str">
            <v>No</v>
          </cell>
          <cell r="G2412">
            <v>186.75</v>
          </cell>
          <cell r="H2412">
            <v>4074.75</v>
          </cell>
          <cell r="I2412">
            <v>0</v>
          </cell>
          <cell r="J2412">
            <v>0</v>
          </cell>
        </row>
        <row r="2413">
          <cell r="A2413" t="str">
            <v>15-36-k-03</v>
          </cell>
          <cell r="B2413" t="str">
            <v>Supply, installation, connecting, testing and commissioning of Wall mounted Bulkhead light fixtures with LED retrofit lamp 540 Lumens output, complete in all respects</v>
          </cell>
          <cell r="C2413" t="str">
            <v>No</v>
          </cell>
          <cell r="D2413">
            <v>186.75</v>
          </cell>
          <cell r="E2413">
            <v>4385.79</v>
          </cell>
          <cell r="F2413" t="str">
            <v>No</v>
          </cell>
          <cell r="G2413">
            <v>186.75</v>
          </cell>
          <cell r="H2413">
            <v>4385.79</v>
          </cell>
          <cell r="I2413">
            <v>0</v>
          </cell>
          <cell r="J2413">
            <v>0</v>
          </cell>
        </row>
        <row r="2414">
          <cell r="A2414" t="str">
            <v>15-36-k-04</v>
          </cell>
          <cell r="B2414" t="str">
            <v>Supply &amp; errection of down light fixture cylendrical type aluminium reflection with lamp suitable for 1300 Lux, ceiling mounted</v>
          </cell>
          <cell r="C2414" t="str">
            <v>Each</v>
          </cell>
          <cell r="D2414">
            <v>186.75</v>
          </cell>
          <cell r="E2414">
            <v>3102.75</v>
          </cell>
          <cell r="F2414" t="str">
            <v>Each</v>
          </cell>
          <cell r="G2414">
            <v>186.75</v>
          </cell>
          <cell r="H2414">
            <v>3102.75</v>
          </cell>
          <cell r="I2414">
            <v>0</v>
          </cell>
          <cell r="J2414">
            <v>0</v>
          </cell>
        </row>
        <row r="2415">
          <cell r="A2415" t="str">
            <v>15-36-l-01</v>
          </cell>
          <cell r="B2415" t="str">
            <v>Supply &amp; Erection of candle flood light 150 watt complete in all aspects</v>
          </cell>
          <cell r="C2415" t="str">
            <v>Each</v>
          </cell>
          <cell r="D2415">
            <v>37.35</v>
          </cell>
          <cell r="E2415">
            <v>5504.85</v>
          </cell>
          <cell r="F2415" t="str">
            <v>Each</v>
          </cell>
          <cell r="G2415">
            <v>37.35</v>
          </cell>
          <cell r="H2415">
            <v>5504.85</v>
          </cell>
          <cell r="I2415">
            <v>0</v>
          </cell>
          <cell r="J2415">
            <v>0</v>
          </cell>
        </row>
        <row r="2416">
          <cell r="A2416" t="str">
            <v>15-36-l-02</v>
          </cell>
          <cell r="B2416" t="str">
            <v>Supply &amp; Erection of Candle bulb 60 watt(Pin/Scrcw typo)</v>
          </cell>
          <cell r="C2416" t="str">
            <v>Each</v>
          </cell>
          <cell r="D2416">
            <v>37.35</v>
          </cell>
          <cell r="E2416">
            <v>1495.35</v>
          </cell>
          <cell r="F2416" t="str">
            <v>Each</v>
          </cell>
          <cell r="G2416">
            <v>37.35</v>
          </cell>
          <cell r="H2416">
            <v>1495.35</v>
          </cell>
          <cell r="I2416">
            <v>0</v>
          </cell>
          <cell r="J2416">
            <v>0</v>
          </cell>
        </row>
        <row r="2417">
          <cell r="A2417" t="str">
            <v>15-36-l-03</v>
          </cell>
          <cell r="B2417" t="str">
            <v>Supply &amp; Erection of Choke 125 watt</v>
          </cell>
          <cell r="C2417" t="str">
            <v>Each</v>
          </cell>
          <cell r="D2417">
            <v>37.35</v>
          </cell>
          <cell r="E2417">
            <v>341.1</v>
          </cell>
          <cell r="F2417" t="str">
            <v>Each</v>
          </cell>
          <cell r="G2417">
            <v>37.35</v>
          </cell>
          <cell r="H2417">
            <v>341.1</v>
          </cell>
          <cell r="I2417">
            <v>0</v>
          </cell>
          <cell r="J2417">
            <v>0</v>
          </cell>
        </row>
        <row r="2418">
          <cell r="A2418" t="str">
            <v>15-36-l-04</v>
          </cell>
          <cell r="B2418" t="str">
            <v>Supply &amp; Erection of choko 20/40 watt</v>
          </cell>
          <cell r="C2418" t="str">
            <v>Each</v>
          </cell>
          <cell r="D2418">
            <v>37.35</v>
          </cell>
          <cell r="E2418">
            <v>341.1</v>
          </cell>
          <cell r="F2418" t="str">
            <v>Each</v>
          </cell>
          <cell r="G2418">
            <v>37.35</v>
          </cell>
          <cell r="H2418">
            <v>341.1</v>
          </cell>
          <cell r="I2418">
            <v>0</v>
          </cell>
          <cell r="J2418">
            <v>0</v>
          </cell>
        </row>
        <row r="2419">
          <cell r="A2419" t="str">
            <v>15-36-l-05</v>
          </cell>
          <cell r="B2419" t="str">
            <v>Supply &amp; Erection of Halogen rod 500 watt</v>
          </cell>
          <cell r="C2419" t="str">
            <v>Each</v>
          </cell>
          <cell r="D2419">
            <v>37.35</v>
          </cell>
          <cell r="E2419">
            <v>110.25</v>
          </cell>
          <cell r="F2419" t="str">
            <v>Each</v>
          </cell>
          <cell r="G2419">
            <v>37.35</v>
          </cell>
          <cell r="H2419">
            <v>110.25</v>
          </cell>
          <cell r="I2419">
            <v>0</v>
          </cell>
          <cell r="J2419">
            <v>0</v>
          </cell>
        </row>
        <row r="2420">
          <cell r="A2420" t="str">
            <v>15-36-l-06</v>
          </cell>
          <cell r="B2420" t="str">
            <v>Supply &amp; Erection of tube rod 4' long 40 watt</v>
          </cell>
          <cell r="C2420" t="str">
            <v>Each</v>
          </cell>
          <cell r="D2420">
            <v>37.35</v>
          </cell>
          <cell r="E2420">
            <v>171</v>
          </cell>
          <cell r="F2420" t="str">
            <v>Each</v>
          </cell>
          <cell r="G2420">
            <v>37.35</v>
          </cell>
          <cell r="H2420">
            <v>171</v>
          </cell>
          <cell r="I2420">
            <v>0</v>
          </cell>
          <cell r="J2420">
            <v>0</v>
          </cell>
        </row>
        <row r="2421">
          <cell r="A2421" t="str">
            <v>15-36-l-07</v>
          </cell>
          <cell r="B2421" t="str">
            <v>Supply &amp; Erection of Tube rod 2' long 20 watt</v>
          </cell>
          <cell r="C2421" t="str">
            <v>Each</v>
          </cell>
          <cell r="D2421">
            <v>37.35</v>
          </cell>
          <cell r="E2421">
            <v>134.55000000000001</v>
          </cell>
          <cell r="F2421" t="str">
            <v>Each</v>
          </cell>
          <cell r="G2421">
            <v>37.35</v>
          </cell>
          <cell r="H2421">
            <v>134.55000000000001</v>
          </cell>
          <cell r="I2421">
            <v>0</v>
          </cell>
          <cell r="J2421">
            <v>0</v>
          </cell>
        </row>
        <row r="2422">
          <cell r="A2422" t="str">
            <v>15-36-l-08</v>
          </cell>
          <cell r="B2422" t="str">
            <v>Supply &amp; Erection of 15 Watt Incandesent bulb</v>
          </cell>
          <cell r="C2422" t="str">
            <v>Each</v>
          </cell>
          <cell r="D2422">
            <v>5.98</v>
          </cell>
          <cell r="E2422">
            <v>30.28</v>
          </cell>
          <cell r="F2422" t="str">
            <v>Each</v>
          </cell>
          <cell r="G2422">
            <v>5.98</v>
          </cell>
          <cell r="H2422">
            <v>30.28</v>
          </cell>
          <cell r="I2422">
            <v>0</v>
          </cell>
          <cell r="J2422">
            <v>0</v>
          </cell>
        </row>
        <row r="2423">
          <cell r="A2423" t="str">
            <v>15-36-l-09</v>
          </cell>
          <cell r="B2423" t="str">
            <v>Supply &amp; Erection of emergency light</v>
          </cell>
          <cell r="C2423" t="str">
            <v>Each</v>
          </cell>
          <cell r="D2423">
            <v>29.88</v>
          </cell>
          <cell r="E2423">
            <v>1001.88</v>
          </cell>
          <cell r="F2423" t="str">
            <v>Each</v>
          </cell>
          <cell r="G2423">
            <v>29.88</v>
          </cell>
          <cell r="H2423">
            <v>1001.88</v>
          </cell>
          <cell r="I2423">
            <v>0</v>
          </cell>
          <cell r="J2423">
            <v>0</v>
          </cell>
        </row>
        <row r="2424">
          <cell r="A2424" t="str">
            <v>15-36-m-01</v>
          </cell>
          <cell r="B2424" t="str">
            <v>Supply &amp; Erection of 400-watt choke</v>
          </cell>
          <cell r="C2424" t="str">
            <v>Each</v>
          </cell>
          <cell r="D2424">
            <v>37.35</v>
          </cell>
          <cell r="E2424">
            <v>1009.35</v>
          </cell>
          <cell r="F2424" t="str">
            <v>Each</v>
          </cell>
          <cell r="G2424">
            <v>37.35</v>
          </cell>
          <cell r="H2424">
            <v>1009.35</v>
          </cell>
          <cell r="I2424">
            <v>0</v>
          </cell>
          <cell r="J2424">
            <v>0</v>
          </cell>
        </row>
        <row r="2425">
          <cell r="A2425" t="str">
            <v>15-36-m-02</v>
          </cell>
          <cell r="B2425" t="str">
            <v>Supply &amp; Erection of Spot light 120 /150 watt complete in all aspects</v>
          </cell>
          <cell r="C2425" t="str">
            <v>Each</v>
          </cell>
          <cell r="D2425">
            <v>37.35</v>
          </cell>
          <cell r="E2425">
            <v>1738.35</v>
          </cell>
          <cell r="F2425" t="str">
            <v>Each</v>
          </cell>
          <cell r="G2425">
            <v>37.35</v>
          </cell>
          <cell r="H2425">
            <v>1738.35</v>
          </cell>
          <cell r="I2425">
            <v>0</v>
          </cell>
          <cell r="J2425">
            <v>0</v>
          </cell>
        </row>
        <row r="2426">
          <cell r="A2426" t="str">
            <v>15-36-m-03</v>
          </cell>
          <cell r="B2426" t="str">
            <v>Supply &amp; Erection of CFL 18 Watt</v>
          </cell>
          <cell r="C2426" t="str">
            <v>Each</v>
          </cell>
          <cell r="D2426">
            <v>37.35</v>
          </cell>
          <cell r="E2426">
            <v>219.6</v>
          </cell>
          <cell r="F2426" t="str">
            <v>Each</v>
          </cell>
          <cell r="G2426">
            <v>37.35</v>
          </cell>
          <cell r="H2426">
            <v>219.6</v>
          </cell>
          <cell r="I2426">
            <v>0</v>
          </cell>
          <cell r="J2426">
            <v>0</v>
          </cell>
        </row>
        <row r="2427">
          <cell r="A2427" t="str">
            <v>15-36-m-04</v>
          </cell>
          <cell r="B2427" t="str">
            <v>Supply &amp; Erection of CFL 23 Watt</v>
          </cell>
          <cell r="C2427" t="str">
            <v>Each</v>
          </cell>
          <cell r="D2427">
            <v>37.35</v>
          </cell>
          <cell r="E2427">
            <v>328.95</v>
          </cell>
          <cell r="F2427" t="str">
            <v>Each</v>
          </cell>
          <cell r="G2427">
            <v>37.35</v>
          </cell>
          <cell r="H2427">
            <v>328.95</v>
          </cell>
          <cell r="I2427">
            <v>0</v>
          </cell>
          <cell r="J2427">
            <v>0</v>
          </cell>
        </row>
        <row r="2428">
          <cell r="A2428" t="str">
            <v>15-36-m-05</v>
          </cell>
          <cell r="B2428" t="str">
            <v>Supply &amp; Erection of CFL 25 Watt</v>
          </cell>
          <cell r="C2428" t="str">
            <v>Each</v>
          </cell>
          <cell r="D2428">
            <v>37.35</v>
          </cell>
          <cell r="E2428">
            <v>377.55</v>
          </cell>
          <cell r="F2428" t="str">
            <v>Each</v>
          </cell>
          <cell r="G2428">
            <v>37.35</v>
          </cell>
          <cell r="H2428">
            <v>377.55</v>
          </cell>
          <cell r="I2428">
            <v>0</v>
          </cell>
          <cell r="J2428">
            <v>0</v>
          </cell>
        </row>
        <row r="2429">
          <cell r="A2429" t="str">
            <v>15-36-m-06</v>
          </cell>
          <cell r="B2429" t="str">
            <v>Supply &amp; Erection of CFL 45 Watt</v>
          </cell>
          <cell r="C2429" t="str">
            <v>Each</v>
          </cell>
          <cell r="D2429">
            <v>37.35</v>
          </cell>
          <cell r="E2429">
            <v>584.1</v>
          </cell>
          <cell r="F2429" t="str">
            <v>Each</v>
          </cell>
          <cell r="G2429">
            <v>37.35</v>
          </cell>
          <cell r="H2429">
            <v>584.1</v>
          </cell>
          <cell r="I2429">
            <v>0</v>
          </cell>
          <cell r="J2429">
            <v>0</v>
          </cell>
        </row>
        <row r="2430">
          <cell r="A2430" t="str">
            <v>15-36-n</v>
          </cell>
          <cell r="B2430" t="str">
            <v>Supply &amp; Erection of 150 watt Choke</v>
          </cell>
          <cell r="C2430" t="str">
            <v>Each</v>
          </cell>
          <cell r="D2430">
            <v>29.88</v>
          </cell>
          <cell r="E2430">
            <v>1730.88</v>
          </cell>
          <cell r="F2430" t="str">
            <v>Each</v>
          </cell>
          <cell r="G2430">
            <v>29.88</v>
          </cell>
          <cell r="H2430">
            <v>1730.88</v>
          </cell>
          <cell r="I2430">
            <v>0</v>
          </cell>
          <cell r="J2430">
            <v>0</v>
          </cell>
        </row>
        <row r="2431">
          <cell r="A2431" t="str">
            <v>15-36-o</v>
          </cell>
          <cell r="B2431" t="str">
            <v>Supply &amp; Erection of Light Head cover for street light</v>
          </cell>
          <cell r="C2431" t="str">
            <v>Each</v>
          </cell>
          <cell r="D2431">
            <v>186.75</v>
          </cell>
          <cell r="E2431">
            <v>612</v>
          </cell>
          <cell r="F2431" t="str">
            <v>Each</v>
          </cell>
          <cell r="G2431">
            <v>186.75</v>
          </cell>
          <cell r="H2431">
            <v>612</v>
          </cell>
          <cell r="I2431">
            <v>0</v>
          </cell>
          <cell r="J2431">
            <v>0</v>
          </cell>
        </row>
        <row r="2432">
          <cell r="A2432" t="str">
            <v>15-37</v>
          </cell>
          <cell r="B2432" t="str">
            <v>Supply and Fixing mercury sodium lamp 360 Sunlux 400 W complete with choke</v>
          </cell>
          <cell r="C2432" t="str">
            <v>Each</v>
          </cell>
          <cell r="D2432">
            <v>149.4</v>
          </cell>
          <cell r="E2432">
            <v>4280.3999999999996</v>
          </cell>
          <cell r="F2432" t="str">
            <v>Each</v>
          </cell>
          <cell r="G2432">
            <v>149.4</v>
          </cell>
          <cell r="H2432">
            <v>4280.3999999999996</v>
          </cell>
          <cell r="I2432" t="str">
            <v>15.6.1</v>
          </cell>
          <cell r="J2432">
            <v>0</v>
          </cell>
        </row>
        <row r="2433">
          <cell r="A2433" t="str">
            <v>15-38</v>
          </cell>
          <cell r="B2433" t="str">
            <v>Supply and Fixing mercury blended lamp 160 W with choke</v>
          </cell>
          <cell r="C2433" t="str">
            <v>Each</v>
          </cell>
          <cell r="D2433">
            <v>149.4</v>
          </cell>
          <cell r="E2433">
            <v>574.65</v>
          </cell>
          <cell r="F2433" t="str">
            <v>Each</v>
          </cell>
          <cell r="G2433">
            <v>149.4</v>
          </cell>
          <cell r="H2433">
            <v>574.65</v>
          </cell>
          <cell r="I2433" t="str">
            <v>15.6.1</v>
          </cell>
          <cell r="J2433">
            <v>0</v>
          </cell>
        </row>
        <row r="2434">
          <cell r="A2434" t="str">
            <v>15-39</v>
          </cell>
          <cell r="B2434" t="str">
            <v>Supply and Erection MS angle lattice structure pole 36' long 14"sq at base &amp; 8"sq. at top for elec. Distribution</v>
          </cell>
          <cell r="C2434" t="str">
            <v>Each</v>
          </cell>
          <cell r="D2434">
            <v>8964</v>
          </cell>
          <cell r="E2434">
            <v>24759</v>
          </cell>
          <cell r="F2434" t="str">
            <v>Each</v>
          </cell>
          <cell r="G2434">
            <v>8964</v>
          </cell>
          <cell r="H2434">
            <v>24759</v>
          </cell>
          <cell r="I2434" t="str">
            <v>15.6.7</v>
          </cell>
          <cell r="J2434">
            <v>0</v>
          </cell>
        </row>
        <row r="2435">
          <cell r="A2435" t="str">
            <v>15-40-a-01</v>
          </cell>
          <cell r="B2435" t="str">
            <v>Supply and Fixing GI tubular street light pole, 8' of 5" dia, 7’ 4" dia, 5’ of 3" dia, Single arm of 5’ of 1.5" dia</v>
          </cell>
          <cell r="C2435" t="str">
            <v>Each</v>
          </cell>
          <cell r="D2435">
            <v>2801.25</v>
          </cell>
          <cell r="E2435">
            <v>20175.75</v>
          </cell>
          <cell r="F2435" t="str">
            <v>Each</v>
          </cell>
          <cell r="G2435">
            <v>2801.25</v>
          </cell>
          <cell r="H2435">
            <v>20175.75</v>
          </cell>
          <cell r="I2435" t="str">
            <v>15.6.6</v>
          </cell>
          <cell r="J2435">
            <v>0</v>
          </cell>
        </row>
        <row r="2436">
          <cell r="A2436" t="str">
            <v>15-40-a-02</v>
          </cell>
          <cell r="B2436" t="str">
            <v>Supply and Fixing GI tubular street light pole, 8’ of 5" dia, 7’ 4" dia, 5’ of 3" dia, Double arm of 5’ of 1.5" dia</v>
          </cell>
          <cell r="C2436" t="str">
            <v>Each</v>
          </cell>
          <cell r="D2436">
            <v>2801.25</v>
          </cell>
          <cell r="E2436">
            <v>29895.75</v>
          </cell>
          <cell r="F2436" t="str">
            <v>Each</v>
          </cell>
          <cell r="G2436">
            <v>2801.25</v>
          </cell>
          <cell r="H2436">
            <v>29895.75</v>
          </cell>
          <cell r="I2436" t="str">
            <v>15.6.6</v>
          </cell>
          <cell r="J2436">
            <v>0</v>
          </cell>
        </row>
        <row r="2437">
          <cell r="A2437" t="str">
            <v>15-40-b-01</v>
          </cell>
          <cell r="B2437" t="str">
            <v>Supply and Fixing GI tubular street light pole, 8’ of 4" dia, 7’ 3" dia, 5’ of 2" dia, Single arm of 5’ of 1.5" dia</v>
          </cell>
          <cell r="C2437" t="str">
            <v>Each</v>
          </cell>
          <cell r="D2437">
            <v>2396.63</v>
          </cell>
          <cell r="E2437">
            <v>17341.13</v>
          </cell>
          <cell r="F2437" t="str">
            <v>Each</v>
          </cell>
          <cell r="G2437">
            <v>2396.63</v>
          </cell>
          <cell r="H2437">
            <v>17341.13</v>
          </cell>
          <cell r="I2437" t="str">
            <v>15.6.6</v>
          </cell>
          <cell r="J2437">
            <v>0</v>
          </cell>
        </row>
        <row r="2438">
          <cell r="A2438" t="str">
            <v>15-40-b-02</v>
          </cell>
          <cell r="B2438" t="str">
            <v>Supply and Fixing GI tubular street light pole, 8’ of 4" dia, 7’ 3" dia, 5’ of 2" dia, Double arm of 5’ of 1.5" dia</v>
          </cell>
          <cell r="C2438" t="str">
            <v>Each</v>
          </cell>
          <cell r="D2438">
            <v>2396.63</v>
          </cell>
          <cell r="E2438">
            <v>27061.13</v>
          </cell>
          <cell r="F2438" t="str">
            <v>Each</v>
          </cell>
          <cell r="G2438">
            <v>2396.63</v>
          </cell>
          <cell r="H2438">
            <v>27061.13</v>
          </cell>
          <cell r="I2438" t="str">
            <v>15.6.6</v>
          </cell>
          <cell r="J2438">
            <v>0</v>
          </cell>
        </row>
        <row r="2439">
          <cell r="A2439" t="str">
            <v>15-40-b-03</v>
          </cell>
          <cell r="B2439" t="str">
            <v>Providing street light poles of 40 ft height without522arms including fixing complete.</v>
          </cell>
          <cell r="C2439" t="str">
            <v>Each</v>
          </cell>
          <cell r="D2439">
            <v>429.52</v>
          </cell>
          <cell r="E2439">
            <v>57452.86</v>
          </cell>
          <cell r="F2439" t="str">
            <v>Each</v>
          </cell>
          <cell r="G2439">
            <v>429.52</v>
          </cell>
          <cell r="H2439">
            <v>57452.86</v>
          </cell>
          <cell r="I2439" t="str">
            <v xml:space="preserve">15.6.6, </v>
          </cell>
          <cell r="J2439">
            <v>0</v>
          </cell>
        </row>
        <row r="2440">
          <cell r="A2440" t="str">
            <v>15-41</v>
          </cell>
          <cell r="B2440" t="str">
            <v>Earthing of iron clad/aluminium switches etc with GI wire #8 SWG in GI pipe 0.5" dia</v>
          </cell>
          <cell r="C2440" t="str">
            <v>Job</v>
          </cell>
          <cell r="D2440">
            <v>2988</v>
          </cell>
          <cell r="E2440">
            <v>7161.2</v>
          </cell>
          <cell r="F2440" t="str">
            <v>Job</v>
          </cell>
          <cell r="G2440">
            <v>2988</v>
          </cell>
          <cell r="H2440">
            <v>7161.2</v>
          </cell>
          <cell r="I2440" t="str">
            <v>15.6.6</v>
          </cell>
          <cell r="J2440">
            <v>0</v>
          </cell>
        </row>
        <row r="2441">
          <cell r="A2441" t="str">
            <v>15-42-a</v>
          </cell>
          <cell r="B2441" t="str">
            <v>Supply and Erection 2’x2’x1/8" copper plate including riveting to copper tape &amp; placing in mixture of salt and charcoal etc</v>
          </cell>
          <cell r="C2441" t="str">
            <v>Each</v>
          </cell>
          <cell r="D2441">
            <v>747</v>
          </cell>
          <cell r="E2441">
            <v>9883.7999999999993</v>
          </cell>
          <cell r="F2441" t="str">
            <v>Each</v>
          </cell>
          <cell r="G2441">
            <v>747</v>
          </cell>
          <cell r="H2441">
            <v>9883.7999999999993</v>
          </cell>
          <cell r="I2441" t="str">
            <v>15.13.2</v>
          </cell>
          <cell r="J2441">
            <v>0</v>
          </cell>
        </row>
        <row r="2442">
          <cell r="A2442" t="str">
            <v>15-42-b</v>
          </cell>
          <cell r="B2442" t="str">
            <v>Manhole For LT Cable Pulling</v>
          </cell>
          <cell r="C2442" t="str">
            <v>Each</v>
          </cell>
          <cell r="D2442">
            <v>373.5</v>
          </cell>
          <cell r="E2442">
            <v>1588.5</v>
          </cell>
          <cell r="F2442" t="str">
            <v>Each</v>
          </cell>
          <cell r="G2442">
            <v>373.5</v>
          </cell>
          <cell r="H2442">
            <v>1588.5</v>
          </cell>
          <cell r="I2442">
            <v>0</v>
          </cell>
          <cell r="J2442">
            <v>0</v>
          </cell>
        </row>
        <row r="2443">
          <cell r="A2443" t="str">
            <v>15-42-c</v>
          </cell>
          <cell r="B2443" t="str">
            <v>Supply and Erection of Test clamp</v>
          </cell>
          <cell r="C2443" t="str">
            <v>Each</v>
          </cell>
          <cell r="D2443">
            <v>29.88</v>
          </cell>
          <cell r="E2443">
            <v>819.63</v>
          </cell>
          <cell r="F2443" t="str">
            <v>Each</v>
          </cell>
          <cell r="G2443">
            <v>29.88</v>
          </cell>
          <cell r="H2443">
            <v>819.63</v>
          </cell>
          <cell r="I2443">
            <v>0</v>
          </cell>
          <cell r="J2443">
            <v>0</v>
          </cell>
        </row>
        <row r="2444">
          <cell r="A2444" t="str">
            <v>15-42-d</v>
          </cell>
          <cell r="B2444" t="str">
            <v>Supply and Erection of Fixing Clips</v>
          </cell>
          <cell r="C2444" t="str">
            <v>Each</v>
          </cell>
          <cell r="D2444">
            <v>29.88</v>
          </cell>
          <cell r="E2444">
            <v>588.78</v>
          </cell>
          <cell r="F2444" t="str">
            <v>Each</v>
          </cell>
          <cell r="G2444">
            <v>29.88</v>
          </cell>
          <cell r="H2444">
            <v>588.78</v>
          </cell>
          <cell r="I2444">
            <v>0</v>
          </cell>
          <cell r="J2444">
            <v>0</v>
          </cell>
        </row>
        <row r="2445">
          <cell r="A2445" t="str">
            <v>15-42-e</v>
          </cell>
          <cell r="B2445" t="str">
            <v>Supply, Installation, Testing and Commissioning of Air terminal or arrester</v>
          </cell>
          <cell r="C2445" t="str">
            <v>Each</v>
          </cell>
          <cell r="D2445">
            <v>373.5</v>
          </cell>
          <cell r="E2445">
            <v>12766.5</v>
          </cell>
          <cell r="F2445" t="str">
            <v>Each</v>
          </cell>
          <cell r="G2445">
            <v>373.5</v>
          </cell>
          <cell r="H2445">
            <v>12766.5</v>
          </cell>
          <cell r="I2445" t="str">
            <v>15.14.4</v>
          </cell>
          <cell r="J2445">
            <v>0</v>
          </cell>
        </row>
        <row r="2446">
          <cell r="A2446" t="str">
            <v>15-42-f</v>
          </cell>
          <cell r="B2446" t="str">
            <v>Supply and Erection of T tape clamps and square tape clamps</v>
          </cell>
          <cell r="C2446" t="str">
            <v>Each</v>
          </cell>
          <cell r="D2446">
            <v>29.88</v>
          </cell>
          <cell r="E2446">
            <v>370.08</v>
          </cell>
          <cell r="F2446" t="str">
            <v>Each</v>
          </cell>
          <cell r="G2446">
            <v>29.88</v>
          </cell>
          <cell r="H2446">
            <v>370.08</v>
          </cell>
          <cell r="I2446">
            <v>0</v>
          </cell>
          <cell r="J2446">
            <v>0</v>
          </cell>
        </row>
        <row r="2447">
          <cell r="A2447" t="str">
            <v>15-43-a</v>
          </cell>
          <cell r="B2447" t="str">
            <v>Supply and Erection copper tape, including copper staple &amp; copper nails/Screw etc : Size 1.5"x1/8"</v>
          </cell>
          <cell r="C2447" t="str">
            <v>Rft</v>
          </cell>
          <cell r="D2447">
            <v>10.46</v>
          </cell>
          <cell r="E2447">
            <v>375.01</v>
          </cell>
          <cell r="F2447" t="str">
            <v>m</v>
          </cell>
          <cell r="G2447">
            <v>34.31</v>
          </cell>
          <cell r="H2447">
            <v>1230.3399999999999</v>
          </cell>
          <cell r="I2447" t="str">
            <v>15.13.2</v>
          </cell>
          <cell r="J2447">
            <v>0</v>
          </cell>
        </row>
        <row r="2448">
          <cell r="A2448" t="str">
            <v>15-43-b</v>
          </cell>
          <cell r="B2448" t="str">
            <v>Supply and Erection copper tape, including copper staple &amp; copper nails etc : Size 2"x1/8"</v>
          </cell>
          <cell r="C2448" t="str">
            <v>Rft</v>
          </cell>
          <cell r="D2448">
            <v>10.46</v>
          </cell>
          <cell r="E2448">
            <v>350.73</v>
          </cell>
          <cell r="F2448" t="str">
            <v>m</v>
          </cell>
          <cell r="G2448">
            <v>34.31</v>
          </cell>
          <cell r="H2448">
            <v>1150.69</v>
          </cell>
          <cell r="I2448" t="str">
            <v>15.13.2</v>
          </cell>
          <cell r="J2448">
            <v>0</v>
          </cell>
        </row>
        <row r="2449">
          <cell r="A2449" t="str">
            <v>15-44</v>
          </cell>
          <cell r="B2449" t="str">
            <v>Supply and Erection 1" dia &amp; 1m long lightening conductor copper rod with 5 spikes ball &amp; base etc.</v>
          </cell>
          <cell r="C2449" t="str">
            <v>Rft</v>
          </cell>
          <cell r="D2449">
            <v>1867.5</v>
          </cell>
          <cell r="E2449">
            <v>4905</v>
          </cell>
          <cell r="F2449" t="str">
            <v>m</v>
          </cell>
          <cell r="G2449">
            <v>6126.97</v>
          </cell>
          <cell r="H2449">
            <v>16092.52</v>
          </cell>
          <cell r="I2449">
            <v>0</v>
          </cell>
          <cell r="J2449">
            <v>0</v>
          </cell>
        </row>
        <row r="2450">
          <cell r="A2450" t="str">
            <v>15-45</v>
          </cell>
          <cell r="B2450" t="str">
            <v>Wiring of light/fan/call-bell point in 3/0.029" PVC insulated &amp; sheathed cable on sahl wood strip</v>
          </cell>
          <cell r="C2450" t="str">
            <v>Each</v>
          </cell>
          <cell r="D2450">
            <v>44.82</v>
          </cell>
          <cell r="E2450">
            <v>1131.07</v>
          </cell>
          <cell r="F2450" t="str">
            <v>Each</v>
          </cell>
          <cell r="G2450">
            <v>44.82</v>
          </cell>
          <cell r="H2450">
            <v>1131.07</v>
          </cell>
          <cell r="I2450" t="str">
            <v>15.3.1</v>
          </cell>
          <cell r="J2450">
            <v>0</v>
          </cell>
        </row>
        <row r="2451">
          <cell r="A2451" t="str">
            <v>15-46</v>
          </cell>
          <cell r="B2451" t="str">
            <v>Wiring of 2/3-pin 5-Amp plug point in 3/0.029" PVC insulated &amp; sheathed cable on sahl wood</v>
          </cell>
          <cell r="C2451" t="str">
            <v>Each</v>
          </cell>
          <cell r="D2451">
            <v>44.82</v>
          </cell>
          <cell r="E2451">
            <v>804.6</v>
          </cell>
          <cell r="F2451" t="str">
            <v>Each</v>
          </cell>
          <cell r="G2451">
            <v>44.82</v>
          </cell>
          <cell r="H2451">
            <v>804.6</v>
          </cell>
          <cell r="I2451" t="str">
            <v>15.3.1</v>
          </cell>
          <cell r="J2451">
            <v>0</v>
          </cell>
        </row>
        <row r="2452">
          <cell r="A2452" t="str">
            <v>15-47-a</v>
          </cell>
          <cell r="B2452" t="str">
            <v>Wiring of main &amp; sub-main in 2 single core PVC insulated &amp; sheathed cable : 3/0.029"</v>
          </cell>
          <cell r="C2452" t="str">
            <v>Rft</v>
          </cell>
          <cell r="D2452">
            <v>8.9600000000000009</v>
          </cell>
          <cell r="E2452">
            <v>98.01</v>
          </cell>
          <cell r="F2452" t="str">
            <v>m</v>
          </cell>
          <cell r="G2452">
            <v>29.41</v>
          </cell>
          <cell r="H2452">
            <v>321.54000000000002</v>
          </cell>
          <cell r="I2452" t="str">
            <v>15.3.1</v>
          </cell>
          <cell r="J2452">
            <v>0</v>
          </cell>
        </row>
        <row r="2453">
          <cell r="A2453" t="str">
            <v>15-47-b</v>
          </cell>
          <cell r="B2453" t="str">
            <v>Wiring of main &amp; sub-main in 2 single core PVC insulated &amp; sheathed cable : 7/0.029"</v>
          </cell>
          <cell r="C2453" t="str">
            <v>Rft</v>
          </cell>
          <cell r="D2453">
            <v>8.9600000000000009</v>
          </cell>
          <cell r="E2453">
            <v>136.91</v>
          </cell>
          <cell r="F2453" t="str">
            <v>m</v>
          </cell>
          <cell r="G2453">
            <v>29.41</v>
          </cell>
          <cell r="H2453">
            <v>449.18</v>
          </cell>
          <cell r="I2453" t="str">
            <v>15.3.1</v>
          </cell>
          <cell r="J2453">
            <v>0</v>
          </cell>
        </row>
        <row r="2454">
          <cell r="A2454" t="str">
            <v>15-47-c</v>
          </cell>
          <cell r="B2454" t="str">
            <v>Wiring of main &amp; sub-main in 2 single core PVC insulated &amp; sheathed cable : 7/0.044"</v>
          </cell>
          <cell r="C2454" t="str">
            <v>Rft</v>
          </cell>
          <cell r="D2454">
            <v>14.94</v>
          </cell>
          <cell r="E2454">
            <v>208.18</v>
          </cell>
          <cell r="F2454" t="str">
            <v>m</v>
          </cell>
          <cell r="G2454">
            <v>49.02</v>
          </cell>
          <cell r="H2454">
            <v>683</v>
          </cell>
          <cell r="I2454" t="str">
            <v>15.3.1</v>
          </cell>
          <cell r="J2454">
            <v>0</v>
          </cell>
        </row>
        <row r="2455">
          <cell r="A2455" t="str">
            <v>15-47-d</v>
          </cell>
          <cell r="B2455" t="str">
            <v>Wiring of main &amp; sub-main in 2 single core PVC insulated &amp; sheathed cable : 7/0.064"</v>
          </cell>
          <cell r="C2455" t="str">
            <v>Rft</v>
          </cell>
          <cell r="D2455">
            <v>26.89</v>
          </cell>
          <cell r="E2455">
            <v>561.89</v>
          </cell>
          <cell r="F2455" t="str">
            <v>m</v>
          </cell>
          <cell r="G2455">
            <v>88.23</v>
          </cell>
          <cell r="H2455">
            <v>1843.48</v>
          </cell>
          <cell r="I2455" t="str">
            <v>15.3.1</v>
          </cell>
          <cell r="J2455">
            <v>0</v>
          </cell>
        </row>
        <row r="2456">
          <cell r="A2456" t="str">
            <v>15-48-a</v>
          </cell>
          <cell r="B2456" t="str">
            <v>Wiring of sub main/earthing in 1 single core PVC insulated &amp; sheathed cable : 3/0.029"</v>
          </cell>
          <cell r="C2456" t="str">
            <v>Rft</v>
          </cell>
          <cell r="D2456">
            <v>5.98</v>
          </cell>
          <cell r="E2456">
            <v>25.38</v>
          </cell>
          <cell r="F2456" t="str">
            <v>m</v>
          </cell>
          <cell r="G2456">
            <v>19.61</v>
          </cell>
          <cell r="H2456">
            <v>83.27</v>
          </cell>
          <cell r="I2456" t="str">
            <v>15.3.1</v>
          </cell>
          <cell r="J2456">
            <v>0</v>
          </cell>
        </row>
        <row r="2457">
          <cell r="A2457" t="str">
            <v>15-48-b</v>
          </cell>
          <cell r="B2457" t="str">
            <v>Wiring of sub main/earthing in 1 single core PVC insulated &amp; sheathed cable : 7/0.029"</v>
          </cell>
          <cell r="C2457" t="str">
            <v>Rft</v>
          </cell>
          <cell r="D2457">
            <v>5.98</v>
          </cell>
          <cell r="E2457">
            <v>40.49</v>
          </cell>
          <cell r="F2457" t="str">
            <v>m</v>
          </cell>
          <cell r="G2457">
            <v>19.61</v>
          </cell>
          <cell r="H2457">
            <v>132.85</v>
          </cell>
          <cell r="I2457" t="str">
            <v>15.3.1</v>
          </cell>
          <cell r="J2457">
            <v>0</v>
          </cell>
        </row>
        <row r="2458">
          <cell r="A2458" t="str">
            <v>15-48-c</v>
          </cell>
          <cell r="B2458" t="str">
            <v>Wiring of sub main/earthing in 1 single core PVC insulated &amp; sheathed cable : 7/0.044"</v>
          </cell>
          <cell r="C2458" t="str">
            <v>Rft</v>
          </cell>
          <cell r="D2458">
            <v>5.98</v>
          </cell>
          <cell r="E2458">
            <v>66.94</v>
          </cell>
          <cell r="F2458" t="str">
            <v>m</v>
          </cell>
          <cell r="G2458">
            <v>19.61</v>
          </cell>
          <cell r="H2458">
            <v>219.63</v>
          </cell>
          <cell r="I2458" t="str">
            <v>15.3.1</v>
          </cell>
          <cell r="J2458">
            <v>0</v>
          </cell>
        </row>
        <row r="2459">
          <cell r="A2459" t="str">
            <v>15-48-d</v>
          </cell>
          <cell r="B2459" t="str">
            <v>Wiring of sub main/earthing in 1 single core PVC insulated &amp; sheathed cable : 7/0.064"</v>
          </cell>
          <cell r="C2459" t="str">
            <v>Rft</v>
          </cell>
          <cell r="D2459">
            <v>10.46</v>
          </cell>
          <cell r="E2459">
            <v>155.06</v>
          </cell>
          <cell r="F2459" t="str">
            <v>m</v>
          </cell>
          <cell r="G2459">
            <v>34.31</v>
          </cell>
          <cell r="H2459">
            <v>508.71</v>
          </cell>
          <cell r="I2459" t="str">
            <v>15.3.1</v>
          </cell>
          <cell r="J2459">
            <v>0</v>
          </cell>
        </row>
        <row r="2460">
          <cell r="A2460" t="str">
            <v>15-49</v>
          </cell>
          <cell r="B2460" t="str">
            <v>Wiring of light point in 3/0.029" PVC insulated sheathed cable on sahl wood strip batten with two Nos. of two way switches</v>
          </cell>
          <cell r="C2460" t="str">
            <v>Each</v>
          </cell>
          <cell r="D2460">
            <v>71.709999999999994</v>
          </cell>
          <cell r="E2460">
            <v>2466.58</v>
          </cell>
          <cell r="F2460" t="str">
            <v>Each</v>
          </cell>
          <cell r="G2460">
            <v>71.709999999999994</v>
          </cell>
          <cell r="H2460">
            <v>2466.58</v>
          </cell>
          <cell r="I2460" t="str">
            <v>15.3.1</v>
          </cell>
          <cell r="J2460">
            <v>0</v>
          </cell>
        </row>
        <row r="2461">
          <cell r="A2461" t="str">
            <v>15-50</v>
          </cell>
          <cell r="B2461" t="str">
            <v>Wiring of light/fan/call-bell point in 3/0.029" PVC insulated bare cable in PVC pipe recessed</v>
          </cell>
          <cell r="C2461" t="str">
            <v>Each</v>
          </cell>
          <cell r="D2461">
            <v>67.23</v>
          </cell>
          <cell r="E2461">
            <v>1379.79</v>
          </cell>
          <cell r="F2461" t="str">
            <v>Each</v>
          </cell>
          <cell r="G2461">
            <v>67.23</v>
          </cell>
          <cell r="H2461">
            <v>1379.79</v>
          </cell>
          <cell r="I2461" t="str">
            <v>15.3.1</v>
          </cell>
          <cell r="J2461">
            <v>0</v>
          </cell>
        </row>
        <row r="2462">
          <cell r="A2462" t="str">
            <v>15-51</v>
          </cell>
          <cell r="B2462" t="str">
            <v>Wiring of 2/3-pin 5-Amp. plug point in 3/0.029" PVC insulated bare cable in PVC pipe recessed</v>
          </cell>
          <cell r="C2462" t="str">
            <v>Each</v>
          </cell>
          <cell r="D2462">
            <v>32.869999999999997</v>
          </cell>
          <cell r="E2462">
            <v>570.25</v>
          </cell>
          <cell r="F2462" t="str">
            <v>Each</v>
          </cell>
          <cell r="G2462">
            <v>32.869999999999997</v>
          </cell>
          <cell r="H2462">
            <v>570.25</v>
          </cell>
          <cell r="I2462" t="str">
            <v>15.3.1</v>
          </cell>
          <cell r="J2462">
            <v>0</v>
          </cell>
        </row>
        <row r="2463">
          <cell r="A2463" t="str">
            <v>15-52</v>
          </cell>
          <cell r="B2463" t="str">
            <v>Wiring of light point in 3/0.029" PVC insulated bare cable in PVC pipe recessed in wall comp.</v>
          </cell>
          <cell r="C2463" t="str">
            <v>Each</v>
          </cell>
          <cell r="D2463">
            <v>101.59</v>
          </cell>
          <cell r="E2463">
            <v>2685.92</v>
          </cell>
          <cell r="F2463" t="str">
            <v>Each</v>
          </cell>
          <cell r="G2463">
            <v>101.59</v>
          </cell>
          <cell r="H2463">
            <v>2685.92</v>
          </cell>
          <cell r="I2463" t="str">
            <v>15.3.1</v>
          </cell>
          <cell r="J2463">
            <v>0</v>
          </cell>
        </row>
        <row r="2464">
          <cell r="A2464" t="str">
            <v>15-53</v>
          </cell>
          <cell r="B2464" t="str">
            <v>Special earthing of iron/metal clad switches etc with copper wire No. 8 SWG in GI pipe 1/2" dia</v>
          </cell>
          <cell r="C2464" t="str">
            <v>Each</v>
          </cell>
          <cell r="D2464">
            <v>1195.2</v>
          </cell>
          <cell r="E2464">
            <v>16265.23</v>
          </cell>
          <cell r="F2464" t="str">
            <v>Each</v>
          </cell>
          <cell r="G2464">
            <v>1195.2</v>
          </cell>
          <cell r="H2464">
            <v>16265.23</v>
          </cell>
          <cell r="I2464" t="str">
            <v>15.3.2</v>
          </cell>
          <cell r="J2464">
            <v>0</v>
          </cell>
        </row>
        <row r="2465">
          <cell r="A2465" t="str">
            <v>15-54-a</v>
          </cell>
          <cell r="B2465" t="str">
            <v>Supply and Erection enclosed switch of bakelite DP (China) 15/30 Amp. fixed on wooden board complete</v>
          </cell>
          <cell r="C2465" t="str">
            <v>Each</v>
          </cell>
          <cell r="D2465">
            <v>74.7</v>
          </cell>
          <cell r="E2465">
            <v>264.02999999999997</v>
          </cell>
          <cell r="F2465" t="str">
            <v>Each</v>
          </cell>
          <cell r="G2465">
            <v>74.7</v>
          </cell>
          <cell r="H2465">
            <v>264.02999999999997</v>
          </cell>
          <cell r="I2465" t="str">
            <v>15.4.5</v>
          </cell>
          <cell r="J2465">
            <v>0</v>
          </cell>
        </row>
        <row r="2466">
          <cell r="A2466" t="str">
            <v>15-54-b</v>
          </cell>
          <cell r="B2466" t="str">
            <v>Supply &amp; Erection of 5 Amp Piano type switch (ppi)</v>
          </cell>
          <cell r="C2466" t="str">
            <v>Each</v>
          </cell>
          <cell r="D2466">
            <v>29.88</v>
          </cell>
          <cell r="E2466">
            <v>72.400000000000006</v>
          </cell>
          <cell r="F2466" t="str">
            <v>Each</v>
          </cell>
          <cell r="G2466">
            <v>29.88</v>
          </cell>
          <cell r="H2466">
            <v>72.400000000000006</v>
          </cell>
          <cell r="I2466" t="str">
            <v>15.5.4</v>
          </cell>
          <cell r="J2466">
            <v>0</v>
          </cell>
        </row>
        <row r="2467">
          <cell r="A2467" t="str">
            <v>15-54-c</v>
          </cell>
          <cell r="B2467" t="str">
            <v>Supply &amp; Erection of 15 Amp Multi plug</v>
          </cell>
          <cell r="C2467" t="str">
            <v>Each</v>
          </cell>
          <cell r="D2467">
            <v>14.94</v>
          </cell>
          <cell r="E2467">
            <v>99.99</v>
          </cell>
          <cell r="F2467" t="str">
            <v>Each</v>
          </cell>
          <cell r="G2467">
            <v>14.94</v>
          </cell>
          <cell r="H2467">
            <v>99.99</v>
          </cell>
          <cell r="I2467" t="str">
            <v>15.4.5</v>
          </cell>
          <cell r="J2467">
            <v>0</v>
          </cell>
        </row>
        <row r="2468">
          <cell r="A2468" t="str">
            <v>15-54-d</v>
          </cell>
          <cell r="B2468" t="str">
            <v>Supply &amp; Erection of 5 Amp PPI plug</v>
          </cell>
          <cell r="C2468" t="str">
            <v>Each</v>
          </cell>
          <cell r="D2468">
            <v>14.94</v>
          </cell>
          <cell r="E2468">
            <v>51.39</v>
          </cell>
          <cell r="F2468" t="str">
            <v>Each</v>
          </cell>
          <cell r="G2468">
            <v>14.94</v>
          </cell>
          <cell r="H2468">
            <v>51.39</v>
          </cell>
          <cell r="I2468" t="str">
            <v>15.4.4</v>
          </cell>
          <cell r="J2468">
            <v>0</v>
          </cell>
        </row>
        <row r="2469">
          <cell r="A2469" t="str">
            <v>15-54-e</v>
          </cell>
          <cell r="B2469" t="str">
            <v>Supply &amp; Erection of 5 Amp PPI switch</v>
          </cell>
          <cell r="C2469" t="str">
            <v>Each</v>
          </cell>
          <cell r="D2469">
            <v>14.94</v>
          </cell>
          <cell r="E2469">
            <v>51.39</v>
          </cell>
          <cell r="F2469" t="str">
            <v>Each</v>
          </cell>
          <cell r="G2469">
            <v>14.94</v>
          </cell>
          <cell r="H2469">
            <v>51.39</v>
          </cell>
          <cell r="I2469" t="str">
            <v>15.4.5</v>
          </cell>
          <cell r="J2469">
            <v>0</v>
          </cell>
        </row>
        <row r="2470">
          <cell r="A2470" t="str">
            <v>15-54-f</v>
          </cell>
          <cell r="B2470" t="str">
            <v>Supply &amp; Erection of 15 Amp Power Plug 3-Pin</v>
          </cell>
          <cell r="C2470" t="str">
            <v>Each</v>
          </cell>
          <cell r="D2470">
            <v>14.94</v>
          </cell>
          <cell r="E2470">
            <v>257.94</v>
          </cell>
          <cell r="F2470" t="str">
            <v>Each</v>
          </cell>
          <cell r="G2470">
            <v>14.94</v>
          </cell>
          <cell r="H2470">
            <v>257.94</v>
          </cell>
          <cell r="I2470" t="str">
            <v>15.4.5</v>
          </cell>
          <cell r="J2470">
            <v>0</v>
          </cell>
        </row>
        <row r="2471">
          <cell r="A2471" t="str">
            <v>15-55-a</v>
          </cell>
          <cell r="B2471" t="str">
            <v>Supply and erection of fancy wall type bracket with brass holder &amp; fancy shade : Single</v>
          </cell>
          <cell r="C2471" t="str">
            <v>Each</v>
          </cell>
          <cell r="D2471">
            <v>59.76</v>
          </cell>
          <cell r="E2471">
            <v>1274.76</v>
          </cell>
          <cell r="F2471" t="str">
            <v>Each</v>
          </cell>
          <cell r="G2471">
            <v>59.76</v>
          </cell>
          <cell r="H2471">
            <v>1274.76</v>
          </cell>
          <cell r="I2471" t="str">
            <v>15.6.3</v>
          </cell>
          <cell r="J2471">
            <v>0</v>
          </cell>
        </row>
        <row r="2472">
          <cell r="A2472" t="str">
            <v>15-55-b</v>
          </cell>
          <cell r="B2472" t="str">
            <v>Supply and erection of fancy wall type bracket with brass holder &amp; fancy shade : Double</v>
          </cell>
          <cell r="C2472" t="str">
            <v>Each</v>
          </cell>
          <cell r="D2472">
            <v>59.76</v>
          </cell>
          <cell r="E2472">
            <v>3704.76</v>
          </cell>
          <cell r="F2472" t="str">
            <v>Each</v>
          </cell>
          <cell r="G2472">
            <v>59.76</v>
          </cell>
          <cell r="H2472">
            <v>3704.76</v>
          </cell>
          <cell r="I2472" t="str">
            <v>15.6.3</v>
          </cell>
          <cell r="J2472">
            <v>0</v>
          </cell>
        </row>
        <row r="2473">
          <cell r="A2473" t="str">
            <v>15-56-a</v>
          </cell>
          <cell r="B2473" t="str">
            <v>Supply and Erection white round globe with holder, gallery &amp; 100 Watt bulb complete : 6" dia.</v>
          </cell>
          <cell r="C2473" t="str">
            <v>Each</v>
          </cell>
          <cell r="D2473">
            <v>74.7</v>
          </cell>
          <cell r="E2473">
            <v>293.39999999999998</v>
          </cell>
          <cell r="F2473" t="str">
            <v>Each</v>
          </cell>
          <cell r="G2473">
            <v>74.7</v>
          </cell>
          <cell r="H2473">
            <v>293.39999999999998</v>
          </cell>
          <cell r="I2473" t="str">
            <v>15.6.3</v>
          </cell>
          <cell r="J2473">
            <v>0</v>
          </cell>
        </row>
        <row r="2474">
          <cell r="A2474" t="str">
            <v>15-56-b</v>
          </cell>
          <cell r="B2474" t="str">
            <v>Supply and Erection white round globe with holder, gallery &amp; 100 Watt bulb complete : 8" dia.</v>
          </cell>
          <cell r="C2474" t="str">
            <v>Each</v>
          </cell>
          <cell r="D2474">
            <v>74.7</v>
          </cell>
          <cell r="E2474">
            <v>354.15</v>
          </cell>
          <cell r="F2474" t="str">
            <v>Each</v>
          </cell>
          <cell r="G2474">
            <v>74.7</v>
          </cell>
          <cell r="H2474">
            <v>354.15</v>
          </cell>
          <cell r="I2474" t="str">
            <v>15.6.3</v>
          </cell>
          <cell r="J2474">
            <v>0</v>
          </cell>
        </row>
        <row r="2475">
          <cell r="A2475" t="str">
            <v>15-56-c</v>
          </cell>
          <cell r="B2475" t="str">
            <v>Supply and Erection white round globe with holder, gallery &amp; 100 Watt bulb complete : 10" dia.</v>
          </cell>
          <cell r="C2475" t="str">
            <v>Each</v>
          </cell>
          <cell r="D2475">
            <v>74.7</v>
          </cell>
          <cell r="E2475">
            <v>414.9</v>
          </cell>
          <cell r="F2475" t="str">
            <v>Each</v>
          </cell>
          <cell r="G2475">
            <v>74.7</v>
          </cell>
          <cell r="H2475">
            <v>414.9</v>
          </cell>
          <cell r="I2475" t="str">
            <v>15.6.3</v>
          </cell>
          <cell r="J2475">
            <v>0</v>
          </cell>
        </row>
        <row r="2476">
          <cell r="A2476" t="str">
            <v>15-57-a</v>
          </cell>
          <cell r="B2476" t="str">
            <v>Supply and Erection white flat globe with holder, gallery &amp; 100 W bulb complete : 8" dia</v>
          </cell>
          <cell r="C2476" t="str">
            <v>Each</v>
          </cell>
          <cell r="D2476">
            <v>74.7</v>
          </cell>
          <cell r="E2476">
            <v>718.65</v>
          </cell>
          <cell r="F2476" t="str">
            <v>Each</v>
          </cell>
          <cell r="G2476">
            <v>74.7</v>
          </cell>
          <cell r="H2476">
            <v>718.65</v>
          </cell>
          <cell r="I2476" t="str">
            <v>15.6.3</v>
          </cell>
          <cell r="J2476">
            <v>0</v>
          </cell>
        </row>
        <row r="2477">
          <cell r="A2477" t="str">
            <v>15-57-b</v>
          </cell>
          <cell r="B2477" t="str">
            <v>Supply and Erection white flat globe with holder, gallery &amp; 100 W bulb complete : 10" dia</v>
          </cell>
          <cell r="C2477" t="str">
            <v>Each</v>
          </cell>
          <cell r="D2477">
            <v>74.7</v>
          </cell>
          <cell r="E2477">
            <v>414.9</v>
          </cell>
          <cell r="F2477" t="str">
            <v>Each</v>
          </cell>
          <cell r="G2477">
            <v>74.7</v>
          </cell>
          <cell r="H2477">
            <v>414.9</v>
          </cell>
          <cell r="I2477" t="str">
            <v>15.6.3</v>
          </cell>
          <cell r="J2477">
            <v>0</v>
          </cell>
        </row>
        <row r="2478">
          <cell r="A2478" t="str">
            <v>15-57-c</v>
          </cell>
          <cell r="B2478" t="str">
            <v>Supply and Erection white flat globe with holder, gallery &amp; 100 W bulb complete : 12" dia</v>
          </cell>
          <cell r="C2478" t="str">
            <v>Each</v>
          </cell>
          <cell r="D2478">
            <v>74.7</v>
          </cell>
          <cell r="E2478">
            <v>1143.9000000000001</v>
          </cell>
          <cell r="F2478" t="str">
            <v>Each</v>
          </cell>
          <cell r="G2478">
            <v>74.7</v>
          </cell>
          <cell r="H2478">
            <v>1143.9000000000001</v>
          </cell>
          <cell r="I2478" t="str">
            <v>15.6.3</v>
          </cell>
          <cell r="J2478">
            <v>0</v>
          </cell>
        </row>
        <row r="2479">
          <cell r="A2479" t="str">
            <v>15-58</v>
          </cell>
          <cell r="B2479" t="str">
            <v>Supply and Erection white round globe 6" dia with angle type bakelite gallery, holder &amp; 60-W bulb complete</v>
          </cell>
          <cell r="C2479" t="str">
            <v>Each</v>
          </cell>
          <cell r="D2479">
            <v>74.7</v>
          </cell>
          <cell r="E2479">
            <v>287.33</v>
          </cell>
          <cell r="F2479" t="str">
            <v>Each</v>
          </cell>
          <cell r="G2479">
            <v>74.7</v>
          </cell>
          <cell r="H2479">
            <v>287.33</v>
          </cell>
          <cell r="I2479" t="str">
            <v>15.6.3</v>
          </cell>
          <cell r="J2479">
            <v>0</v>
          </cell>
        </row>
        <row r="2480">
          <cell r="A2480" t="str">
            <v>15-59</v>
          </cell>
          <cell r="B2480" t="str">
            <v>Supply and Erection 1' long strip light fitting comp. with cover of opalescent perspex in plain finish 10-Watt</v>
          </cell>
          <cell r="C2480" t="str">
            <v>Each</v>
          </cell>
          <cell r="D2480">
            <v>74.7</v>
          </cell>
          <cell r="E2480">
            <v>378.45</v>
          </cell>
          <cell r="F2480" t="str">
            <v>Each</v>
          </cell>
          <cell r="G2480">
            <v>74.7</v>
          </cell>
          <cell r="H2480">
            <v>378.45</v>
          </cell>
          <cell r="I2480" t="str">
            <v>15.6.1</v>
          </cell>
          <cell r="J2480">
            <v>0</v>
          </cell>
        </row>
        <row r="2481">
          <cell r="A2481" t="str">
            <v>15-60</v>
          </cell>
          <cell r="B2481" t="str">
            <v>Supply and Erection double fluorescent tube light fitting 2 No. 4' long, 40-W with 2 chokes &amp; starters complete</v>
          </cell>
          <cell r="C2481" t="str">
            <v>Each</v>
          </cell>
          <cell r="D2481">
            <v>186.75</v>
          </cell>
          <cell r="E2481">
            <v>2495.25</v>
          </cell>
          <cell r="F2481" t="str">
            <v>Each</v>
          </cell>
          <cell r="G2481">
            <v>186.75</v>
          </cell>
          <cell r="H2481">
            <v>2495.25</v>
          </cell>
          <cell r="I2481" t="str">
            <v>15.6.1</v>
          </cell>
          <cell r="J2481">
            <v>0</v>
          </cell>
        </row>
        <row r="2482">
          <cell r="A2482" t="str">
            <v>15-61-a</v>
          </cell>
          <cell r="B2482" t="str">
            <v>Supply and Erection fluorescent tube light fitting including 4' rod, choke, starter, flexible wire etc : Single</v>
          </cell>
          <cell r="C2482" t="str">
            <v>Each</v>
          </cell>
          <cell r="D2482">
            <v>149.4</v>
          </cell>
          <cell r="E2482">
            <v>1789.65</v>
          </cell>
          <cell r="F2482" t="str">
            <v>Each</v>
          </cell>
          <cell r="G2482">
            <v>149.4</v>
          </cell>
          <cell r="H2482">
            <v>1789.65</v>
          </cell>
          <cell r="I2482" t="str">
            <v>15.6.1</v>
          </cell>
          <cell r="J2482">
            <v>0</v>
          </cell>
        </row>
        <row r="2483">
          <cell r="A2483" t="str">
            <v>15-61-b</v>
          </cell>
          <cell r="B2483" t="str">
            <v>Supply and Erection fluorescent tube light fitting including 4' rod, choke, starter, flexible wire etc : Double</v>
          </cell>
          <cell r="C2483" t="str">
            <v>Each</v>
          </cell>
          <cell r="D2483">
            <v>149.4</v>
          </cell>
          <cell r="E2483">
            <v>1364.4</v>
          </cell>
          <cell r="F2483" t="str">
            <v>Each</v>
          </cell>
          <cell r="G2483">
            <v>149.4</v>
          </cell>
          <cell r="H2483">
            <v>1364.4</v>
          </cell>
          <cell r="I2483" t="str">
            <v>15.6.1</v>
          </cell>
          <cell r="J2483">
            <v>0</v>
          </cell>
        </row>
        <row r="2484">
          <cell r="A2484" t="str">
            <v>15-62</v>
          </cell>
          <cell r="B2484" t="str">
            <v>Supply and Erection porch-light fitting round/square type with gallery, holder &amp; 40 W bulb</v>
          </cell>
          <cell r="C2484" t="str">
            <v>Each</v>
          </cell>
          <cell r="D2484">
            <v>112.05</v>
          </cell>
          <cell r="E2484">
            <v>780.3</v>
          </cell>
          <cell r="F2484" t="str">
            <v>Each</v>
          </cell>
          <cell r="G2484">
            <v>112.05</v>
          </cell>
          <cell r="H2484">
            <v>780.3</v>
          </cell>
          <cell r="I2484" t="str">
            <v>15.6.1</v>
          </cell>
          <cell r="J2484">
            <v>0</v>
          </cell>
        </row>
        <row r="2485">
          <cell r="A2485" t="str">
            <v>15-63-a</v>
          </cell>
          <cell r="B2485" t="str">
            <v>Supply and Erection gate-light fitting complete with holder &amp; 160-Watt mercury blended lamp: Small</v>
          </cell>
          <cell r="C2485" t="str">
            <v>Each</v>
          </cell>
          <cell r="D2485">
            <v>149.4</v>
          </cell>
          <cell r="E2485">
            <v>890.55</v>
          </cell>
          <cell r="F2485" t="str">
            <v>Each</v>
          </cell>
          <cell r="G2485">
            <v>149.4</v>
          </cell>
          <cell r="H2485">
            <v>890.55</v>
          </cell>
          <cell r="I2485" t="str">
            <v>15.6.1</v>
          </cell>
          <cell r="J2485">
            <v>0</v>
          </cell>
        </row>
        <row r="2486">
          <cell r="A2486" t="str">
            <v>15-63-b</v>
          </cell>
          <cell r="B2486" t="str">
            <v>Supply and Erection gate-light fitting complete with holder &amp; 160-Watt mercury blended lamp: Medium</v>
          </cell>
          <cell r="C2486" t="str">
            <v>Each</v>
          </cell>
          <cell r="D2486">
            <v>149.4</v>
          </cell>
          <cell r="E2486">
            <v>890.55</v>
          </cell>
          <cell r="F2486" t="str">
            <v>Each</v>
          </cell>
          <cell r="G2486">
            <v>149.4</v>
          </cell>
          <cell r="H2486">
            <v>890.55</v>
          </cell>
          <cell r="I2486" t="str">
            <v>15.6.1</v>
          </cell>
          <cell r="J2486">
            <v>0</v>
          </cell>
        </row>
        <row r="2487">
          <cell r="A2487" t="str">
            <v>15-63-c</v>
          </cell>
          <cell r="B2487" t="str">
            <v>Supply and Erection gate-light fitting complete with holder &amp; 160-Watt mercury blended lamp: Large</v>
          </cell>
          <cell r="C2487" t="str">
            <v>Each</v>
          </cell>
          <cell r="D2487">
            <v>149.4</v>
          </cell>
          <cell r="E2487">
            <v>890.55</v>
          </cell>
          <cell r="F2487" t="str">
            <v>Each</v>
          </cell>
          <cell r="G2487">
            <v>149.4</v>
          </cell>
          <cell r="H2487">
            <v>890.55</v>
          </cell>
          <cell r="I2487" t="str">
            <v>15.6.1</v>
          </cell>
          <cell r="J2487">
            <v>0</v>
          </cell>
        </row>
        <row r="2488">
          <cell r="A2488" t="str">
            <v>15-64-a</v>
          </cell>
          <cell r="B2488" t="str">
            <v>Supply and Erection garden-light fitting with holder and 160 W mercury blended lamp &amp; choke : 18" dia</v>
          </cell>
          <cell r="C2488" t="str">
            <v>Each</v>
          </cell>
          <cell r="D2488">
            <v>373.5</v>
          </cell>
          <cell r="E2488">
            <v>750.15</v>
          </cell>
          <cell r="F2488" t="str">
            <v>Each</v>
          </cell>
          <cell r="G2488">
            <v>373.5</v>
          </cell>
          <cell r="H2488">
            <v>750.15</v>
          </cell>
          <cell r="I2488" t="str">
            <v>15.6.1</v>
          </cell>
          <cell r="J2488">
            <v>0</v>
          </cell>
        </row>
        <row r="2489">
          <cell r="A2489" t="str">
            <v>15-64-b</v>
          </cell>
          <cell r="B2489" t="str">
            <v>Supply and Erection garden-light fitting with holder and 160 W mercury blended lamp &amp; choke : 19" dia</v>
          </cell>
          <cell r="C2489" t="str">
            <v>Each</v>
          </cell>
          <cell r="D2489">
            <v>373.5</v>
          </cell>
          <cell r="E2489">
            <v>810.9</v>
          </cell>
          <cell r="F2489" t="str">
            <v>Each</v>
          </cell>
          <cell r="G2489">
            <v>373.5</v>
          </cell>
          <cell r="H2489">
            <v>810.9</v>
          </cell>
          <cell r="I2489" t="str">
            <v>15.6.1</v>
          </cell>
          <cell r="J2489">
            <v>0</v>
          </cell>
        </row>
        <row r="2490">
          <cell r="A2490" t="str">
            <v>15-64-c</v>
          </cell>
          <cell r="B2490" t="str">
            <v>Supply and Erection garden-light fitting with holder and 160 W mercury blended lamp &amp; choke : 22" dia</v>
          </cell>
          <cell r="C2490" t="str">
            <v>Each</v>
          </cell>
          <cell r="D2490">
            <v>373.5</v>
          </cell>
          <cell r="E2490">
            <v>871.65</v>
          </cell>
          <cell r="F2490" t="str">
            <v>Each</v>
          </cell>
          <cell r="G2490">
            <v>373.5</v>
          </cell>
          <cell r="H2490">
            <v>871.65</v>
          </cell>
          <cell r="I2490" t="str">
            <v>15.6.1</v>
          </cell>
          <cell r="J2490">
            <v>0</v>
          </cell>
        </row>
        <row r="2491">
          <cell r="A2491" t="str">
            <v>15-65-a</v>
          </cell>
          <cell r="B2491" t="str">
            <v>Supply and Erection garden-light fitting with porcelain holder 125 W mercury vapour lamp &amp; choke : 18" dia</v>
          </cell>
          <cell r="C2491" t="str">
            <v>Each</v>
          </cell>
          <cell r="D2491">
            <v>373.5</v>
          </cell>
          <cell r="E2491">
            <v>3824.1</v>
          </cell>
          <cell r="F2491" t="str">
            <v>Each</v>
          </cell>
          <cell r="G2491">
            <v>373.5</v>
          </cell>
          <cell r="H2491">
            <v>3824.1</v>
          </cell>
          <cell r="I2491" t="str">
            <v>15.6.1</v>
          </cell>
          <cell r="J2491">
            <v>0</v>
          </cell>
        </row>
        <row r="2492">
          <cell r="A2492" t="str">
            <v>15-65-b</v>
          </cell>
          <cell r="B2492" t="str">
            <v>Supply and Erection garden-light fitting with porcelain holder 125 W mercury vapour lamp &amp; choke : 19" dia</v>
          </cell>
          <cell r="C2492" t="str">
            <v>Each</v>
          </cell>
          <cell r="D2492">
            <v>373.5</v>
          </cell>
          <cell r="E2492">
            <v>3082.95</v>
          </cell>
          <cell r="F2492" t="str">
            <v>Each</v>
          </cell>
          <cell r="G2492">
            <v>373.5</v>
          </cell>
          <cell r="H2492">
            <v>3082.95</v>
          </cell>
          <cell r="I2492" t="str">
            <v>15.6.1</v>
          </cell>
          <cell r="J2492">
            <v>0</v>
          </cell>
        </row>
        <row r="2493">
          <cell r="A2493" t="str">
            <v>15-65-c</v>
          </cell>
          <cell r="B2493" t="str">
            <v>Supply and Erection garden-light fitting with porcelain holder 125 W mercury vapour lamp &amp; choke : 22" dia</v>
          </cell>
          <cell r="C2493" t="str">
            <v>Each</v>
          </cell>
          <cell r="D2493">
            <v>373.5</v>
          </cell>
          <cell r="E2493">
            <v>6071.85</v>
          </cell>
          <cell r="F2493" t="str">
            <v>Each</v>
          </cell>
          <cell r="G2493">
            <v>373.5</v>
          </cell>
          <cell r="H2493">
            <v>6071.85</v>
          </cell>
          <cell r="I2493" t="str">
            <v>15.6.1</v>
          </cell>
          <cell r="J2493">
            <v>0</v>
          </cell>
        </row>
        <row r="2494">
          <cell r="A2494" t="str">
            <v>15-65-d</v>
          </cell>
          <cell r="B2494" t="str">
            <v>Supply &amp; erection of Garden light fixture with LED 25-30 Watt.</v>
          </cell>
          <cell r="C2494" t="str">
            <v>Each</v>
          </cell>
          <cell r="D2494">
            <v>44.82</v>
          </cell>
          <cell r="E2494">
            <v>18054.77</v>
          </cell>
          <cell r="F2494" t="str">
            <v>Each</v>
          </cell>
          <cell r="G2494">
            <v>44.82</v>
          </cell>
          <cell r="H2494">
            <v>18054.77</v>
          </cell>
          <cell r="I2494" t="str">
            <v xml:space="preserve">15.6.3 , </v>
          </cell>
          <cell r="J2494">
            <v>0</v>
          </cell>
        </row>
        <row r="2495">
          <cell r="A2495" t="str">
            <v>15-66-a</v>
          </cell>
          <cell r="B2495" t="str">
            <v>Supply and Erection flood-light fitting with holder, complete 14" dia with 500-W lamp</v>
          </cell>
          <cell r="C2495" t="str">
            <v>Each</v>
          </cell>
          <cell r="D2495">
            <v>373.5</v>
          </cell>
          <cell r="E2495">
            <v>1491.3</v>
          </cell>
          <cell r="F2495" t="str">
            <v>Each</v>
          </cell>
          <cell r="G2495">
            <v>373.5</v>
          </cell>
          <cell r="H2495">
            <v>1491.3</v>
          </cell>
          <cell r="I2495" t="str">
            <v>15.6.1</v>
          </cell>
          <cell r="J2495">
            <v>0</v>
          </cell>
        </row>
        <row r="2496">
          <cell r="A2496" t="str">
            <v>15-66-b</v>
          </cell>
          <cell r="B2496" t="str">
            <v>Supply and Erection flood-light fitting with holder, complete 19«" dia with 1000-W lamp</v>
          </cell>
          <cell r="C2496" t="str">
            <v>Each</v>
          </cell>
          <cell r="D2496">
            <v>373.5</v>
          </cell>
          <cell r="E2496">
            <v>2463.3000000000002</v>
          </cell>
          <cell r="F2496" t="str">
            <v>Each</v>
          </cell>
          <cell r="G2496">
            <v>373.5</v>
          </cell>
          <cell r="H2496">
            <v>2463.3000000000002</v>
          </cell>
          <cell r="I2496" t="str">
            <v>15.6.1</v>
          </cell>
          <cell r="J2496">
            <v>0</v>
          </cell>
        </row>
        <row r="2497">
          <cell r="A2497" t="str">
            <v>15-67</v>
          </cell>
          <cell r="B2497" t="str">
            <v>Making hole in wall with necessary masonry work for exhaust fan any size complete</v>
          </cell>
          <cell r="C2497" t="str">
            <v>Each</v>
          </cell>
          <cell r="D2497">
            <v>224.1</v>
          </cell>
          <cell r="E2497">
            <v>224.1</v>
          </cell>
          <cell r="F2497" t="str">
            <v>Each</v>
          </cell>
          <cell r="G2497">
            <v>224.1</v>
          </cell>
          <cell r="H2497">
            <v>224.1</v>
          </cell>
          <cell r="I2497" t="str">
            <v>15.13.1</v>
          </cell>
          <cell r="J2497">
            <v>0</v>
          </cell>
        </row>
        <row r="2498">
          <cell r="A2498" t="str">
            <v>15-68-a</v>
          </cell>
          <cell r="B2498" t="str">
            <v>Supply and Erection best quality AC ceiling fan complete with GI rod, canopy, blades &amp; regulator : 36" sweep</v>
          </cell>
          <cell r="C2498" t="str">
            <v>Each</v>
          </cell>
          <cell r="D2498">
            <v>186.75</v>
          </cell>
          <cell r="E2498">
            <v>3515.85</v>
          </cell>
          <cell r="F2498" t="str">
            <v>Each</v>
          </cell>
          <cell r="G2498">
            <v>186.75</v>
          </cell>
          <cell r="H2498">
            <v>3515.85</v>
          </cell>
          <cell r="I2498" t="str">
            <v>15.5.1</v>
          </cell>
          <cell r="J2498">
            <v>0</v>
          </cell>
        </row>
        <row r="2499">
          <cell r="A2499" t="str">
            <v>15-68-b</v>
          </cell>
          <cell r="B2499" t="str">
            <v>Supply and Erection best quality AC ceiling fan complete with GI rod, canopy, blades &amp; regulator : 48" sweep</v>
          </cell>
          <cell r="C2499" t="str">
            <v>Each</v>
          </cell>
          <cell r="D2499">
            <v>186.75</v>
          </cell>
          <cell r="E2499">
            <v>4317.75</v>
          </cell>
          <cell r="F2499" t="str">
            <v>Each</v>
          </cell>
          <cell r="G2499">
            <v>186.75</v>
          </cell>
          <cell r="H2499">
            <v>4317.75</v>
          </cell>
          <cell r="I2499" t="str">
            <v>15.5.1</v>
          </cell>
          <cell r="J2499">
            <v>0</v>
          </cell>
        </row>
        <row r="2500">
          <cell r="A2500" t="str">
            <v>15-68-c</v>
          </cell>
          <cell r="B2500" t="str">
            <v>Supply and Erection best quality AC ceiling fan complete with GI rod, canopy, blades &amp; regulator : 56" sweep</v>
          </cell>
          <cell r="C2500" t="str">
            <v>Each</v>
          </cell>
          <cell r="D2500">
            <v>186.75</v>
          </cell>
          <cell r="E2500">
            <v>4439.25</v>
          </cell>
          <cell r="F2500" t="str">
            <v>Each</v>
          </cell>
          <cell r="G2500">
            <v>186.75</v>
          </cell>
          <cell r="H2500">
            <v>4439.25</v>
          </cell>
          <cell r="I2500" t="str">
            <v>15.5.1</v>
          </cell>
          <cell r="J2500">
            <v>0</v>
          </cell>
        </row>
        <row r="2501">
          <cell r="A2501" t="str">
            <v>15-68-d</v>
          </cell>
          <cell r="B2501" t="str">
            <v>Supply &amp; Erection of 24" Pedestal fan complete in all aspects</v>
          </cell>
          <cell r="C2501" t="str">
            <v>Each</v>
          </cell>
          <cell r="D2501">
            <v>0</v>
          </cell>
          <cell r="E2501">
            <v>4252.5</v>
          </cell>
          <cell r="F2501" t="str">
            <v>Each</v>
          </cell>
          <cell r="G2501">
            <v>0</v>
          </cell>
          <cell r="H2501">
            <v>4252.5</v>
          </cell>
          <cell r="I2501">
            <v>0</v>
          </cell>
          <cell r="J2501">
            <v>0</v>
          </cell>
        </row>
        <row r="2502">
          <cell r="A2502" t="str">
            <v>15-68-e</v>
          </cell>
          <cell r="B2502" t="str">
            <v>Supply, installation, testing &amp; commissioning of Direct axial Wall Bracket fan</v>
          </cell>
          <cell r="C2502" t="str">
            <v>Each</v>
          </cell>
          <cell r="D2502">
            <v>93.38</v>
          </cell>
          <cell r="E2502">
            <v>5439.38</v>
          </cell>
          <cell r="F2502" t="str">
            <v>Each</v>
          </cell>
          <cell r="G2502">
            <v>93.38</v>
          </cell>
          <cell r="H2502">
            <v>5439.38</v>
          </cell>
          <cell r="I2502" t="str">
            <v>15.5.2</v>
          </cell>
          <cell r="J2502">
            <v>0</v>
          </cell>
        </row>
        <row r="2503">
          <cell r="A2503" t="str">
            <v>15-68-f</v>
          </cell>
          <cell r="B2503" t="str">
            <v>Supply, installation, testing &amp; commissioning of Direct axial Wall Bracket fan</v>
          </cell>
          <cell r="C2503" t="str">
            <v>Each</v>
          </cell>
          <cell r="D2503">
            <v>93.38</v>
          </cell>
          <cell r="E2503">
            <v>8598.3799999999992</v>
          </cell>
          <cell r="F2503" t="str">
            <v>Each</v>
          </cell>
          <cell r="G2503">
            <v>93.38</v>
          </cell>
          <cell r="H2503">
            <v>8598.3799999999992</v>
          </cell>
          <cell r="I2503" t="str">
            <v>15.5.2</v>
          </cell>
          <cell r="J2503">
            <v>0</v>
          </cell>
        </row>
        <row r="2504">
          <cell r="A2504" t="str">
            <v>15-69-a</v>
          </cell>
          <cell r="B2504" t="str">
            <v>Supply and Erection best quality exhaust fan complete with shutter &amp; regulator : 12"sweep</v>
          </cell>
          <cell r="C2504" t="str">
            <v>Each</v>
          </cell>
          <cell r="D2504">
            <v>149.4</v>
          </cell>
          <cell r="E2504">
            <v>2457.9</v>
          </cell>
          <cell r="F2504" t="str">
            <v>Each</v>
          </cell>
          <cell r="G2504">
            <v>149.4</v>
          </cell>
          <cell r="H2504">
            <v>2457.9</v>
          </cell>
          <cell r="I2504" t="str">
            <v>15.5.3</v>
          </cell>
          <cell r="J2504">
            <v>0</v>
          </cell>
        </row>
        <row r="2505">
          <cell r="A2505" t="str">
            <v>15-69-b</v>
          </cell>
          <cell r="B2505" t="str">
            <v>Supply and Erection best quality exhaust fan complete with shutter &amp; regulator : 16"sweep</v>
          </cell>
          <cell r="C2505" t="str">
            <v>Each</v>
          </cell>
          <cell r="D2505">
            <v>149.4</v>
          </cell>
          <cell r="E2505">
            <v>3267.09</v>
          </cell>
          <cell r="F2505" t="str">
            <v>Each</v>
          </cell>
          <cell r="G2505">
            <v>149.4</v>
          </cell>
          <cell r="H2505">
            <v>3267.09</v>
          </cell>
          <cell r="I2505" t="str">
            <v>15.5.3</v>
          </cell>
          <cell r="J2505">
            <v>0</v>
          </cell>
        </row>
        <row r="2506">
          <cell r="A2506" t="str">
            <v>15-69-c</v>
          </cell>
          <cell r="B2506" t="str">
            <v>Supply and Erection best quality exhaust fan complete with shutter &amp; regulator : 18"sweep</v>
          </cell>
          <cell r="C2506" t="str">
            <v>Each</v>
          </cell>
          <cell r="D2506">
            <v>149.4</v>
          </cell>
          <cell r="E2506">
            <v>4898.83</v>
          </cell>
          <cell r="F2506" t="str">
            <v>Each</v>
          </cell>
          <cell r="G2506">
            <v>149.4</v>
          </cell>
          <cell r="H2506">
            <v>4898.83</v>
          </cell>
          <cell r="I2506" t="str">
            <v>15.5.3</v>
          </cell>
          <cell r="J2506">
            <v>0</v>
          </cell>
        </row>
        <row r="2507">
          <cell r="A2507" t="str">
            <v>15-69-d</v>
          </cell>
          <cell r="B2507" t="str">
            <v>Supply &amp; Erection of Exhaust fan(round) upto 6" dia (imported)</v>
          </cell>
          <cell r="C2507" t="str">
            <v>Each</v>
          </cell>
          <cell r="D2507">
            <v>93.38</v>
          </cell>
          <cell r="E2507">
            <v>1794.38</v>
          </cell>
          <cell r="F2507" t="str">
            <v>Each</v>
          </cell>
          <cell r="G2507">
            <v>93.38</v>
          </cell>
          <cell r="H2507">
            <v>1794.38</v>
          </cell>
          <cell r="I2507" t="str">
            <v>15.5.3</v>
          </cell>
          <cell r="J2507">
            <v>0</v>
          </cell>
        </row>
        <row r="2508">
          <cell r="A2508" t="str">
            <v>15-70-a</v>
          </cell>
          <cell r="B2508" t="str">
            <v>Supply and Erection transpower auto circuit breaker 3-phase, 400V fungus moisture proofing : 30 Amp.</v>
          </cell>
          <cell r="C2508" t="str">
            <v>Each</v>
          </cell>
          <cell r="D2508">
            <v>597.6</v>
          </cell>
          <cell r="E2508">
            <v>3513.6</v>
          </cell>
          <cell r="F2508" t="str">
            <v>Each</v>
          </cell>
          <cell r="G2508">
            <v>597.6</v>
          </cell>
          <cell r="H2508">
            <v>3513.6</v>
          </cell>
          <cell r="I2508" t="str">
            <v>15.7.12</v>
          </cell>
          <cell r="J2508">
            <v>0</v>
          </cell>
        </row>
        <row r="2509">
          <cell r="A2509" t="str">
            <v>15-70-b</v>
          </cell>
          <cell r="B2509" t="str">
            <v>Supply and Erection transpower auto circuit breaker 3-phase, 400V fungus moisture proofing : 60 Amp.</v>
          </cell>
          <cell r="C2509" t="str">
            <v>Each</v>
          </cell>
          <cell r="D2509">
            <v>597.6</v>
          </cell>
          <cell r="E2509">
            <v>4121.1000000000004</v>
          </cell>
          <cell r="F2509" t="str">
            <v>Each</v>
          </cell>
          <cell r="G2509">
            <v>597.6</v>
          </cell>
          <cell r="H2509">
            <v>4121.1000000000004</v>
          </cell>
          <cell r="I2509" t="str">
            <v>15.7.12</v>
          </cell>
          <cell r="J2509">
            <v>0</v>
          </cell>
        </row>
        <row r="2510">
          <cell r="A2510" t="str">
            <v>15-70-c</v>
          </cell>
          <cell r="B2510" t="str">
            <v>Supply and Erection transpower auto circuit breaker 3-phase, 400V fungus moisture proofing : 100 Amp.</v>
          </cell>
          <cell r="C2510" t="str">
            <v>Each</v>
          </cell>
          <cell r="D2510">
            <v>709.65</v>
          </cell>
          <cell r="E2510">
            <v>8242.65</v>
          </cell>
          <cell r="F2510" t="str">
            <v>Each</v>
          </cell>
          <cell r="G2510">
            <v>709.65</v>
          </cell>
          <cell r="H2510">
            <v>8242.65</v>
          </cell>
          <cell r="I2510" t="str">
            <v>15.7.12</v>
          </cell>
          <cell r="J2510">
            <v>0</v>
          </cell>
        </row>
        <row r="2511">
          <cell r="A2511" t="str">
            <v>15-71-a</v>
          </cell>
          <cell r="B2511" t="str">
            <v>Supply and Erection single phase imported auto circuit breaker 6 Amp.</v>
          </cell>
          <cell r="C2511" t="str">
            <v>Each</v>
          </cell>
          <cell r="D2511">
            <v>112.05</v>
          </cell>
          <cell r="E2511">
            <v>658.8</v>
          </cell>
          <cell r="F2511" t="str">
            <v>Each</v>
          </cell>
          <cell r="G2511">
            <v>112.05</v>
          </cell>
          <cell r="H2511">
            <v>658.8</v>
          </cell>
          <cell r="I2511" t="str">
            <v>15.7.12</v>
          </cell>
          <cell r="J2511">
            <v>0</v>
          </cell>
        </row>
        <row r="2512">
          <cell r="A2512" t="str">
            <v>15-71-b</v>
          </cell>
          <cell r="B2512" t="str">
            <v>Supply and Erection single phase imported auto circuit breaker 15 Amp.</v>
          </cell>
          <cell r="C2512" t="str">
            <v>Each</v>
          </cell>
          <cell r="D2512">
            <v>112.05</v>
          </cell>
          <cell r="E2512">
            <v>658.8</v>
          </cell>
          <cell r="F2512" t="str">
            <v>Each</v>
          </cell>
          <cell r="G2512">
            <v>112.05</v>
          </cell>
          <cell r="H2512">
            <v>658.8</v>
          </cell>
          <cell r="I2512" t="str">
            <v>15.7.12</v>
          </cell>
          <cell r="J2512">
            <v>0</v>
          </cell>
        </row>
        <row r="2513">
          <cell r="A2513" t="str">
            <v>15-71-c</v>
          </cell>
          <cell r="B2513" t="str">
            <v>Supply and Erection single phase imported auto circuit breaker 20 Amp.</v>
          </cell>
          <cell r="C2513" t="str">
            <v>Each</v>
          </cell>
          <cell r="D2513">
            <v>112.05</v>
          </cell>
          <cell r="E2513">
            <v>950.4</v>
          </cell>
          <cell r="F2513" t="str">
            <v>Each</v>
          </cell>
          <cell r="G2513">
            <v>112.05</v>
          </cell>
          <cell r="H2513">
            <v>950.4</v>
          </cell>
          <cell r="I2513" t="str">
            <v>15.7.12</v>
          </cell>
          <cell r="J2513">
            <v>0</v>
          </cell>
        </row>
        <row r="2514">
          <cell r="A2514" t="str">
            <v>15-71-d</v>
          </cell>
          <cell r="B2514" t="str">
            <v>Supply and Erection single phase imported auto circuit breaker 30 Amp.</v>
          </cell>
          <cell r="C2514" t="str">
            <v>Each</v>
          </cell>
          <cell r="D2514">
            <v>112.05</v>
          </cell>
          <cell r="E2514">
            <v>950.4</v>
          </cell>
          <cell r="F2514" t="str">
            <v>Each</v>
          </cell>
          <cell r="G2514">
            <v>112.05</v>
          </cell>
          <cell r="H2514">
            <v>950.4</v>
          </cell>
          <cell r="I2514" t="str">
            <v>15.7.12</v>
          </cell>
          <cell r="J2514">
            <v>0</v>
          </cell>
        </row>
        <row r="2515">
          <cell r="A2515" t="str">
            <v>15-72-a</v>
          </cell>
          <cell r="B2515" t="str">
            <v>Supply and Erection of bus bars for 500 volts 3 phase AC S/W 4 copper bars 40 Amp with bar size 1 1/2" X 1/8"</v>
          </cell>
          <cell r="C2515" t="str">
            <v>Each</v>
          </cell>
          <cell r="D2515">
            <v>1525.13</v>
          </cell>
          <cell r="E2515">
            <v>8936.6299999999992</v>
          </cell>
          <cell r="F2515" t="str">
            <v>Each</v>
          </cell>
          <cell r="G2515">
            <v>1525.13</v>
          </cell>
          <cell r="H2515">
            <v>8936.6299999999992</v>
          </cell>
          <cell r="I2515" t="str">
            <v>15.14.5</v>
          </cell>
          <cell r="J2515">
            <v>0</v>
          </cell>
        </row>
        <row r="2516">
          <cell r="A2516" t="str">
            <v>15-72-b</v>
          </cell>
          <cell r="B2516" t="str">
            <v>Supply and Erection of bus bars 500 volts 3 phase AC supply with 4 copper bars - 100 Amp with bar size1 1 1/2" X 1/8"</v>
          </cell>
          <cell r="C2516" t="str">
            <v>Each</v>
          </cell>
          <cell r="D2516">
            <v>1525.13</v>
          </cell>
          <cell r="E2516">
            <v>8967</v>
          </cell>
          <cell r="F2516" t="str">
            <v>Each</v>
          </cell>
          <cell r="G2516">
            <v>1525.13</v>
          </cell>
          <cell r="H2516">
            <v>8967</v>
          </cell>
          <cell r="I2516" t="str">
            <v>15.14.5</v>
          </cell>
          <cell r="J2516">
            <v>0</v>
          </cell>
        </row>
        <row r="2517">
          <cell r="A2517" t="str">
            <v>15-72-c</v>
          </cell>
          <cell r="B2517" t="str">
            <v>Supply and Erection of bus bars 500 volts 3 phase AC supply with 4 copper bars - 200 Amp with bar size 2"X 1/8"</v>
          </cell>
          <cell r="C2517" t="str">
            <v>Each</v>
          </cell>
          <cell r="D2517">
            <v>2676.75</v>
          </cell>
          <cell r="E2517">
            <v>10118.629999999999</v>
          </cell>
          <cell r="F2517" t="str">
            <v>Each</v>
          </cell>
          <cell r="G2517">
            <v>2676.75</v>
          </cell>
          <cell r="H2517">
            <v>10118.629999999999</v>
          </cell>
          <cell r="I2517" t="str">
            <v>15.14.5</v>
          </cell>
          <cell r="J2517">
            <v>0</v>
          </cell>
        </row>
        <row r="2518">
          <cell r="A2518" t="str">
            <v>15-72-d</v>
          </cell>
          <cell r="B2518" t="str">
            <v>Supply and Erection of bus bars 500 volts 3 phase AC supply with 4 copper bars - 300 Amp with bar size 2" X 3/16"</v>
          </cell>
          <cell r="C2518" t="str">
            <v>Each</v>
          </cell>
          <cell r="D2518">
            <v>3252.56</v>
          </cell>
          <cell r="E2518">
            <v>10755.19</v>
          </cell>
          <cell r="F2518" t="str">
            <v>Each</v>
          </cell>
          <cell r="G2518">
            <v>3252.56</v>
          </cell>
          <cell r="H2518">
            <v>10755.19</v>
          </cell>
          <cell r="I2518" t="str">
            <v>15.14.5</v>
          </cell>
          <cell r="J2518">
            <v>0</v>
          </cell>
        </row>
        <row r="2519">
          <cell r="A2519" t="str">
            <v>15-72-e</v>
          </cell>
          <cell r="B2519" t="str">
            <v>Supply and Erection of bus bars 500 volts 3 phase AC supply with 4 copper bars - 500 Amp with size 2" X 1/4"</v>
          </cell>
          <cell r="C2519" t="str">
            <v>Each</v>
          </cell>
          <cell r="D2519">
            <v>3797.25</v>
          </cell>
          <cell r="E2519">
            <v>12059.25</v>
          </cell>
          <cell r="F2519" t="str">
            <v>Each</v>
          </cell>
          <cell r="G2519">
            <v>3797.25</v>
          </cell>
          <cell r="H2519">
            <v>12059.25</v>
          </cell>
          <cell r="I2519" t="str">
            <v>15.4.5</v>
          </cell>
          <cell r="J2519">
            <v>0</v>
          </cell>
        </row>
        <row r="2520">
          <cell r="A2520" t="str">
            <v>15-72-f</v>
          </cell>
          <cell r="B2520" t="str">
            <v>Supply &amp; erection of Nut &amp; Bolt (2''x5/8')</v>
          </cell>
          <cell r="C2520" t="str">
            <v>Each</v>
          </cell>
          <cell r="D2520">
            <v>23.31</v>
          </cell>
          <cell r="E2520">
            <v>217.71</v>
          </cell>
          <cell r="F2520" t="str">
            <v>Each</v>
          </cell>
          <cell r="G2520">
            <v>23.31</v>
          </cell>
          <cell r="H2520">
            <v>217.71</v>
          </cell>
          <cell r="I2520">
            <v>0</v>
          </cell>
          <cell r="J2520">
            <v>0</v>
          </cell>
        </row>
        <row r="2521">
          <cell r="A2521" t="str">
            <v>15-72-g</v>
          </cell>
          <cell r="B2521" t="str">
            <v>Supply &amp; erection of Nut &amp; Bolt 8'' or 9''x5/8''</v>
          </cell>
          <cell r="C2521" t="str">
            <v>Each</v>
          </cell>
          <cell r="D2521">
            <v>23.31</v>
          </cell>
          <cell r="E2521">
            <v>218.92</v>
          </cell>
          <cell r="F2521" t="str">
            <v>Each</v>
          </cell>
          <cell r="G2521">
            <v>23.31</v>
          </cell>
          <cell r="H2521">
            <v>218.92</v>
          </cell>
          <cell r="I2521">
            <v>0</v>
          </cell>
          <cell r="J2521">
            <v>0</v>
          </cell>
        </row>
        <row r="2522">
          <cell r="A2522" t="str">
            <v>15-72-h</v>
          </cell>
          <cell r="B2522" t="str">
            <v>Supply &amp; erection of Nut &amp; Bolt 10''x5/8''</v>
          </cell>
          <cell r="C2522" t="str">
            <v>Each</v>
          </cell>
          <cell r="D2522">
            <v>23.31</v>
          </cell>
          <cell r="E2522">
            <v>240.79</v>
          </cell>
          <cell r="F2522" t="str">
            <v>Each</v>
          </cell>
          <cell r="G2522">
            <v>23.31</v>
          </cell>
          <cell r="H2522">
            <v>240.79</v>
          </cell>
          <cell r="I2522">
            <v>0</v>
          </cell>
          <cell r="J2522">
            <v>0</v>
          </cell>
        </row>
        <row r="2523">
          <cell r="A2523" t="str">
            <v>15-72-i</v>
          </cell>
          <cell r="B2523" t="str">
            <v>Supply &amp; erection of galvanized J-bolts</v>
          </cell>
          <cell r="C2523" t="str">
            <v>Each</v>
          </cell>
          <cell r="D2523">
            <v>59.76</v>
          </cell>
          <cell r="E2523">
            <v>1474.02</v>
          </cell>
          <cell r="F2523" t="str">
            <v>Each</v>
          </cell>
          <cell r="G2523">
            <v>59.76</v>
          </cell>
          <cell r="H2523">
            <v>1474.02</v>
          </cell>
          <cell r="I2523">
            <v>0</v>
          </cell>
          <cell r="J2523">
            <v>0</v>
          </cell>
        </row>
        <row r="2524">
          <cell r="A2524" t="str">
            <v>15-73-a</v>
          </cell>
          <cell r="B2524" t="str">
            <v>Supply and Erection of bracket of channel 3" X 1 1/2" X 1/4" section 2' long for 2 lines</v>
          </cell>
          <cell r="C2524" t="str">
            <v>Each</v>
          </cell>
          <cell r="D2524">
            <v>59.76</v>
          </cell>
          <cell r="E2524">
            <v>368.98</v>
          </cell>
          <cell r="F2524" t="str">
            <v>Each</v>
          </cell>
          <cell r="G2524">
            <v>59.76</v>
          </cell>
          <cell r="H2524">
            <v>368.98</v>
          </cell>
          <cell r="I2524" t="str">
            <v>15.8.11</v>
          </cell>
          <cell r="J2524">
            <v>0</v>
          </cell>
        </row>
        <row r="2525">
          <cell r="A2525" t="str">
            <v>15-73-b</v>
          </cell>
          <cell r="B2525" t="str">
            <v>Supply and Erection of bracket of MS channel 3" X 1 1/2" X 1/4" Section:- 4' long for 4 lines</v>
          </cell>
          <cell r="C2525" t="str">
            <v>Each</v>
          </cell>
          <cell r="D2525">
            <v>59.76</v>
          </cell>
          <cell r="E2525">
            <v>618.04999999999995</v>
          </cell>
          <cell r="F2525" t="str">
            <v>Each</v>
          </cell>
          <cell r="G2525">
            <v>59.76</v>
          </cell>
          <cell r="H2525">
            <v>618.04999999999995</v>
          </cell>
          <cell r="I2525" t="str">
            <v>15.8.11</v>
          </cell>
          <cell r="J2525">
            <v>0</v>
          </cell>
        </row>
        <row r="2526">
          <cell r="A2526" t="str">
            <v>15-74</v>
          </cell>
          <cell r="B2526" t="str">
            <v>Supply and Erection of anchor rod honley type for poles i/e clamps &amp; 7/13 SWG stay wire straining screws PCC 1:3:6</v>
          </cell>
          <cell r="C2526" t="str">
            <v>Each</v>
          </cell>
          <cell r="D2526">
            <v>11.77</v>
          </cell>
          <cell r="E2526">
            <v>120.63</v>
          </cell>
          <cell r="F2526" t="str">
            <v>Each</v>
          </cell>
          <cell r="G2526">
            <v>11.77</v>
          </cell>
          <cell r="H2526">
            <v>120.63</v>
          </cell>
          <cell r="I2526" t="str">
            <v>15.2.10</v>
          </cell>
          <cell r="J2526">
            <v>0</v>
          </cell>
        </row>
        <row r="2527">
          <cell r="A2527" t="str">
            <v>15-75-a</v>
          </cell>
          <cell r="B2527" t="str">
            <v>Supply and Erection cubical type factory fabricated floor/wall mounting steel main board comp. : On surface</v>
          </cell>
          <cell r="C2527" t="str">
            <v>Each</v>
          </cell>
          <cell r="D2527">
            <v>373.5</v>
          </cell>
          <cell r="E2527">
            <v>2843.59</v>
          </cell>
          <cell r="F2527" t="str">
            <v>Each</v>
          </cell>
          <cell r="G2527">
            <v>373.5</v>
          </cell>
          <cell r="H2527">
            <v>2843.59</v>
          </cell>
          <cell r="I2527">
            <v>0</v>
          </cell>
          <cell r="J2527">
            <v>0</v>
          </cell>
        </row>
        <row r="2528">
          <cell r="A2528" t="str">
            <v>15-75-b</v>
          </cell>
          <cell r="B2528" t="str">
            <v>Supply and Erection cubical type factory fabricated floor/wall mounting steel main board comp. : Recessed</v>
          </cell>
          <cell r="C2528" t="str">
            <v>Each</v>
          </cell>
          <cell r="D2528">
            <v>373.5</v>
          </cell>
          <cell r="E2528">
            <v>2843.59</v>
          </cell>
          <cell r="F2528" t="str">
            <v>Each</v>
          </cell>
          <cell r="G2528">
            <v>373.5</v>
          </cell>
          <cell r="H2528">
            <v>2843.59</v>
          </cell>
          <cell r="I2528">
            <v>0</v>
          </cell>
          <cell r="J2528">
            <v>0</v>
          </cell>
        </row>
        <row r="2529">
          <cell r="A2529" t="str">
            <v>15-76-a</v>
          </cell>
          <cell r="B2529" t="str">
            <v>Fluorescent tube lights fitting 2.5x2.5 feet square type suitable for fixing in recess or direct on complete with 4 Nos 2 ft 20 watts tubes, chokes, starters, holders complete in all respects in steel body.</v>
          </cell>
          <cell r="C2529" t="str">
            <v>Each</v>
          </cell>
          <cell r="D2529">
            <v>373.5</v>
          </cell>
          <cell r="E2529">
            <v>2682</v>
          </cell>
          <cell r="F2529" t="str">
            <v>Each</v>
          </cell>
          <cell r="G2529">
            <v>373.5</v>
          </cell>
          <cell r="H2529">
            <v>2682</v>
          </cell>
          <cell r="I2529">
            <v>0</v>
          </cell>
          <cell r="J2529">
            <v>0</v>
          </cell>
        </row>
        <row r="2530">
          <cell r="A2530" t="str">
            <v>15-76-b</v>
          </cell>
          <cell r="B2530" t="str">
            <v>Supply and Fixing of fluorescent tube fitting rectangular box types housing made of 22 SWG stave enameled steel sheet having spring load inner frame attachment with acrylic or polythene complete with 2 No 4 ft 40 watts</v>
          </cell>
          <cell r="C2530" t="str">
            <v>Each</v>
          </cell>
          <cell r="D2530">
            <v>373.5</v>
          </cell>
          <cell r="E2530">
            <v>981</v>
          </cell>
          <cell r="F2530" t="str">
            <v>Each</v>
          </cell>
          <cell r="G2530">
            <v>373.5</v>
          </cell>
          <cell r="H2530">
            <v>981</v>
          </cell>
          <cell r="I2530">
            <v>0</v>
          </cell>
          <cell r="J2530">
            <v>0</v>
          </cell>
        </row>
        <row r="2531">
          <cell r="A2531" t="str">
            <v>15-77-a</v>
          </cell>
          <cell r="B2531" t="str">
            <v>Supply and Fixing electric AC exhaust/fresh air circulation(double way) 220/230 single phase plastic frame body and blade complete 8"x8"</v>
          </cell>
          <cell r="C2531" t="str">
            <v>Each</v>
          </cell>
          <cell r="D2531">
            <v>522.9</v>
          </cell>
          <cell r="E2531">
            <v>3206.23</v>
          </cell>
          <cell r="F2531" t="str">
            <v>Each</v>
          </cell>
          <cell r="G2531">
            <v>522.9</v>
          </cell>
          <cell r="H2531">
            <v>3206.23</v>
          </cell>
          <cell r="I2531" t="str">
            <v>15.5.3</v>
          </cell>
          <cell r="J2531">
            <v>0</v>
          </cell>
        </row>
        <row r="2532">
          <cell r="A2532" t="str">
            <v>15-77-b</v>
          </cell>
          <cell r="B2532" t="str">
            <v>Supply and Fixing electric AC exhaust/fresh air circulation(double way) 220/230 single phase plastic frame body and blade complete 10"x10"</v>
          </cell>
          <cell r="C2532" t="str">
            <v>Each</v>
          </cell>
          <cell r="D2532">
            <v>522.9</v>
          </cell>
          <cell r="E2532">
            <v>3495.4</v>
          </cell>
          <cell r="F2532" t="str">
            <v>Each</v>
          </cell>
          <cell r="G2532">
            <v>522.9</v>
          </cell>
          <cell r="H2532">
            <v>3495.4</v>
          </cell>
          <cell r="I2532" t="str">
            <v>15.5.3</v>
          </cell>
          <cell r="J2532">
            <v>0</v>
          </cell>
        </row>
        <row r="2533">
          <cell r="A2533" t="str">
            <v>15-77-c</v>
          </cell>
          <cell r="B2533" t="str">
            <v>Supply and fixing electric AC exhaust/fresh air circulation(Double way) 220/230 single phase plastic frame body and blade complete 12"x12"</v>
          </cell>
          <cell r="C2533" t="str">
            <v>Each</v>
          </cell>
          <cell r="D2533">
            <v>194.22</v>
          </cell>
          <cell r="E2533">
            <v>3419.92</v>
          </cell>
          <cell r="F2533" t="str">
            <v>Each</v>
          </cell>
          <cell r="G2533">
            <v>194.22</v>
          </cell>
          <cell r="H2533">
            <v>3419.92</v>
          </cell>
          <cell r="I2533" t="str">
            <v>15.5.3</v>
          </cell>
          <cell r="J2533">
            <v>0</v>
          </cell>
        </row>
        <row r="2534">
          <cell r="A2534" t="str">
            <v>15-77-d</v>
          </cell>
          <cell r="B2534" t="str">
            <v>Supply, installation, testing &amp; commissioning of Exhaust Fan 10'' dia with plastic body, fan blades and louvers, complete in all respects</v>
          </cell>
          <cell r="C2534" t="str">
            <v>Each</v>
          </cell>
          <cell r="D2534">
            <v>44.82</v>
          </cell>
          <cell r="E2534">
            <v>3154</v>
          </cell>
          <cell r="F2534" t="str">
            <v>Each</v>
          </cell>
          <cell r="G2534">
            <v>44.82</v>
          </cell>
          <cell r="H2534">
            <v>3154</v>
          </cell>
          <cell r="I2534" t="str">
            <v>15.5.3</v>
          </cell>
          <cell r="J2534">
            <v>0</v>
          </cell>
        </row>
        <row r="2535">
          <cell r="A2535" t="str">
            <v>15-77-e</v>
          </cell>
          <cell r="B2535" t="str">
            <v>Supply, installation, testing &amp; commissioning of Exhaust Fan 18'' dia with plastic body, fan blades and louvers, complete in all respects</v>
          </cell>
          <cell r="C2535" t="str">
            <v>Each</v>
          </cell>
          <cell r="D2535">
            <v>93.38</v>
          </cell>
          <cell r="E2535">
            <v>4842.96</v>
          </cell>
          <cell r="F2535" t="str">
            <v>Each</v>
          </cell>
          <cell r="G2535">
            <v>93.38</v>
          </cell>
          <cell r="H2535">
            <v>4842.96</v>
          </cell>
          <cell r="I2535" t="str">
            <v>15.5.3</v>
          </cell>
          <cell r="J2535">
            <v>0</v>
          </cell>
        </row>
        <row r="2536">
          <cell r="A2536" t="str">
            <v>15-78</v>
          </cell>
          <cell r="B2536" t="str">
            <v>Supply and Fixing of 18" dia Direct axial Wall Bracket fan,1450Rpm, Max 50db sound level Fan shall be made with 99% purity Copper windings</v>
          </cell>
          <cell r="C2536" t="str">
            <v>Each</v>
          </cell>
          <cell r="D2536">
            <v>93.38</v>
          </cell>
          <cell r="E2536">
            <v>5439.38</v>
          </cell>
          <cell r="F2536" t="str">
            <v>Each</v>
          </cell>
          <cell r="G2536">
            <v>93.38</v>
          </cell>
          <cell r="H2536">
            <v>5439.38</v>
          </cell>
          <cell r="I2536" t="str">
            <v>15.5.2</v>
          </cell>
          <cell r="J2536">
            <v>0</v>
          </cell>
        </row>
        <row r="2537">
          <cell r="A2537" t="str">
            <v>15-79-a</v>
          </cell>
          <cell r="B2537" t="str">
            <v>Supply and Fixing PVC conduit for surface wiring (dura duct) 1/2" including all charges for nail screws etc</v>
          </cell>
          <cell r="C2537" t="str">
            <v>Rft</v>
          </cell>
          <cell r="D2537">
            <v>13.45</v>
          </cell>
          <cell r="E2537">
            <v>23.17</v>
          </cell>
          <cell r="F2537" t="str">
            <v>m</v>
          </cell>
          <cell r="G2537">
            <v>44.11</v>
          </cell>
          <cell r="H2537">
            <v>76</v>
          </cell>
          <cell r="I2537">
            <v>0</v>
          </cell>
          <cell r="J2537">
            <v>0</v>
          </cell>
        </row>
        <row r="2538">
          <cell r="A2538" t="str">
            <v>15-79-b</v>
          </cell>
          <cell r="B2538" t="str">
            <v>Supply and Fixing PVC conduit for surface wiring (dura duct) 1" including all charges for nail screws etc</v>
          </cell>
          <cell r="C2538" t="str">
            <v>Rft</v>
          </cell>
          <cell r="D2538">
            <v>13.45</v>
          </cell>
          <cell r="E2538">
            <v>31.67</v>
          </cell>
          <cell r="F2538" t="str">
            <v>m</v>
          </cell>
          <cell r="G2538">
            <v>44.11</v>
          </cell>
          <cell r="H2538">
            <v>103.91</v>
          </cell>
          <cell r="I2538">
            <v>0</v>
          </cell>
          <cell r="J2538">
            <v>0</v>
          </cell>
        </row>
        <row r="2539">
          <cell r="A2539" t="str">
            <v>15-79-c</v>
          </cell>
          <cell r="B2539" t="str">
            <v>PVC conduit for surface wiring (dura duct) 1.5" including all charges for nail screws etc complete</v>
          </cell>
          <cell r="C2539" t="str">
            <v>Rft</v>
          </cell>
          <cell r="D2539">
            <v>13.45</v>
          </cell>
          <cell r="E2539">
            <v>43.82</v>
          </cell>
          <cell r="F2539" t="str">
            <v>m</v>
          </cell>
          <cell r="G2539">
            <v>44.11</v>
          </cell>
          <cell r="H2539">
            <v>143.77000000000001</v>
          </cell>
          <cell r="I2539">
            <v>0</v>
          </cell>
          <cell r="J2539">
            <v>0</v>
          </cell>
        </row>
        <row r="2540">
          <cell r="A2540" t="str">
            <v>15-79-d</v>
          </cell>
          <cell r="B2540" t="str">
            <v>PVC conduit for surface wiring (dura duct) 2" including all charges for nail screws etc complete</v>
          </cell>
          <cell r="C2540" t="str">
            <v>Rft</v>
          </cell>
          <cell r="D2540">
            <v>13.45</v>
          </cell>
          <cell r="E2540">
            <v>74.2</v>
          </cell>
          <cell r="F2540" t="str">
            <v>m</v>
          </cell>
          <cell r="G2540">
            <v>44.11</v>
          </cell>
          <cell r="H2540">
            <v>243.43</v>
          </cell>
          <cell r="I2540">
            <v>0</v>
          </cell>
          <cell r="J2540">
            <v>0</v>
          </cell>
        </row>
        <row r="2541">
          <cell r="A2541" t="str">
            <v>15-79-e</v>
          </cell>
          <cell r="B2541" t="str">
            <v>Supply and Erection PVC duct for wiring purpose complete Recessed in walls including chase etc. : 3"x3" I/d</v>
          </cell>
          <cell r="C2541" t="str">
            <v>RMtr</v>
          </cell>
          <cell r="D2541">
            <v>26.89</v>
          </cell>
          <cell r="E2541">
            <v>1069.6099999999999</v>
          </cell>
          <cell r="F2541" t="str">
            <v>RMtr</v>
          </cell>
          <cell r="G2541">
            <v>26.89</v>
          </cell>
          <cell r="H2541">
            <v>1069.6099999999999</v>
          </cell>
          <cell r="I2541" t="str">
            <v>15.2.4</v>
          </cell>
          <cell r="J2541">
            <v>0</v>
          </cell>
        </row>
        <row r="2542">
          <cell r="A2542" t="str">
            <v>15-79-f</v>
          </cell>
          <cell r="B2542" t="str">
            <v>Supply and Erection PVC duct for wiring purpose complete Recessed in walls including chase etc. : 4"x4" I/d</v>
          </cell>
          <cell r="C2542" t="str">
            <v>RMtr</v>
          </cell>
          <cell r="D2542">
            <v>26.89</v>
          </cell>
          <cell r="E2542">
            <v>1373.36</v>
          </cell>
          <cell r="F2542" t="str">
            <v>RMtr</v>
          </cell>
          <cell r="G2542">
            <v>26.89</v>
          </cell>
          <cell r="H2542">
            <v>1373.36</v>
          </cell>
          <cell r="I2542" t="str">
            <v>15.2.4</v>
          </cell>
          <cell r="J2542">
            <v>0</v>
          </cell>
        </row>
        <row r="2543">
          <cell r="A2543" t="str">
            <v>15-80</v>
          </cell>
          <cell r="B2543" t="str">
            <v>Supply and Fixing dimmer switch complete</v>
          </cell>
          <cell r="C2543" t="str">
            <v>Each</v>
          </cell>
          <cell r="D2543">
            <v>59.76</v>
          </cell>
          <cell r="E2543">
            <v>242.01</v>
          </cell>
          <cell r="F2543" t="str">
            <v>Each</v>
          </cell>
          <cell r="G2543">
            <v>59.76</v>
          </cell>
          <cell r="H2543">
            <v>242.01</v>
          </cell>
          <cell r="I2543" t="str">
            <v>15.4.7</v>
          </cell>
          <cell r="J2543">
            <v>0</v>
          </cell>
        </row>
        <row r="2544">
          <cell r="A2544" t="str">
            <v>15-81</v>
          </cell>
          <cell r="B2544" t="str">
            <v>Supply and Fixing 20 Amp power plug</v>
          </cell>
          <cell r="C2544" t="str">
            <v>Each</v>
          </cell>
          <cell r="D2544">
            <v>29.88</v>
          </cell>
          <cell r="E2544">
            <v>272.88</v>
          </cell>
          <cell r="F2544" t="str">
            <v>Each</v>
          </cell>
          <cell r="G2544">
            <v>29.88</v>
          </cell>
          <cell r="H2544">
            <v>272.88</v>
          </cell>
          <cell r="I2544" t="str">
            <v>15.4.6</v>
          </cell>
          <cell r="J2544">
            <v>0</v>
          </cell>
        </row>
        <row r="2545">
          <cell r="A2545" t="str">
            <v>15-82</v>
          </cell>
          <cell r="B2545" t="str">
            <v>Supply and Fixing Asia porcelain power plug 30 Amp</v>
          </cell>
          <cell r="C2545" t="str">
            <v>Each</v>
          </cell>
          <cell r="D2545">
            <v>149.4</v>
          </cell>
          <cell r="E2545">
            <v>696.15</v>
          </cell>
          <cell r="F2545" t="str">
            <v>Each</v>
          </cell>
          <cell r="G2545">
            <v>149.4</v>
          </cell>
          <cell r="H2545">
            <v>696.15</v>
          </cell>
          <cell r="I2545" t="str">
            <v>15.4.6</v>
          </cell>
          <cell r="J2545">
            <v>0</v>
          </cell>
        </row>
        <row r="2546">
          <cell r="A2546" t="str">
            <v>15-83</v>
          </cell>
          <cell r="B2546" t="str">
            <v>Supply and fixing light plug 10 Amp</v>
          </cell>
          <cell r="C2546" t="str">
            <v>Each</v>
          </cell>
          <cell r="D2546">
            <v>29.88</v>
          </cell>
          <cell r="E2546">
            <v>212.13</v>
          </cell>
          <cell r="F2546" t="str">
            <v>Each</v>
          </cell>
          <cell r="G2546">
            <v>29.88</v>
          </cell>
          <cell r="H2546">
            <v>212.13</v>
          </cell>
          <cell r="I2546" t="str">
            <v>15.4.6</v>
          </cell>
          <cell r="J2546">
            <v>0</v>
          </cell>
        </row>
        <row r="2547">
          <cell r="A2547" t="str">
            <v>15-84</v>
          </cell>
          <cell r="B2547" t="str">
            <v>Supply and fitting of capacitor 2.2 uf for ceiling fans</v>
          </cell>
          <cell r="C2547" t="str">
            <v>Each</v>
          </cell>
          <cell r="D2547">
            <v>74.7</v>
          </cell>
          <cell r="E2547">
            <v>142.74</v>
          </cell>
          <cell r="F2547" t="str">
            <v>Each</v>
          </cell>
          <cell r="G2547">
            <v>74.7</v>
          </cell>
          <cell r="H2547">
            <v>142.74</v>
          </cell>
          <cell r="I2547" t="str">
            <v>15.6.4</v>
          </cell>
          <cell r="J2547">
            <v>0</v>
          </cell>
        </row>
        <row r="2548">
          <cell r="A2548" t="str">
            <v>15-85</v>
          </cell>
          <cell r="B2548" t="str">
            <v>Supply and fitting of ball bearing of size 6201, 6202 or 6203 for ceiling fans</v>
          </cell>
          <cell r="C2548" t="str">
            <v>Each</v>
          </cell>
          <cell r="D2548">
            <v>94.12</v>
          </cell>
          <cell r="E2548">
            <v>361.42</v>
          </cell>
          <cell r="F2548" t="str">
            <v>Each</v>
          </cell>
          <cell r="G2548">
            <v>94.12</v>
          </cell>
          <cell r="H2548">
            <v>361.42</v>
          </cell>
          <cell r="I2548">
            <v>0</v>
          </cell>
          <cell r="J2548">
            <v>0</v>
          </cell>
        </row>
        <row r="2549">
          <cell r="A2549" t="str">
            <v>15-86</v>
          </cell>
          <cell r="B2549" t="str">
            <v>Supply and erection of cut out, bakelite open type</v>
          </cell>
          <cell r="C2549" t="str">
            <v>Each</v>
          </cell>
          <cell r="D2549">
            <v>16.43</v>
          </cell>
          <cell r="E2549">
            <v>55.11</v>
          </cell>
          <cell r="F2549" t="str">
            <v>Each</v>
          </cell>
          <cell r="G2549">
            <v>16.43</v>
          </cell>
          <cell r="H2549">
            <v>55.11</v>
          </cell>
          <cell r="I2549">
            <v>0</v>
          </cell>
          <cell r="J2549">
            <v>0</v>
          </cell>
        </row>
        <row r="2550">
          <cell r="A2550" t="str">
            <v>15-87</v>
          </cell>
          <cell r="B2550" t="str">
            <v>Supply and erection of cut out bakelite Recessed type cut out</v>
          </cell>
          <cell r="C2550" t="str">
            <v>Each</v>
          </cell>
          <cell r="D2550">
            <v>16.43</v>
          </cell>
          <cell r="E2550">
            <v>167.09</v>
          </cell>
          <cell r="F2550" t="str">
            <v>Each</v>
          </cell>
          <cell r="G2550">
            <v>16.43</v>
          </cell>
          <cell r="H2550">
            <v>167.09</v>
          </cell>
          <cell r="I2550">
            <v>0</v>
          </cell>
          <cell r="J2550">
            <v>0</v>
          </cell>
        </row>
        <row r="2551">
          <cell r="A2551" t="str">
            <v>15-88</v>
          </cell>
          <cell r="B2551" t="str">
            <v>Supply and erection of kit kat 500 volts 15/20 Amp</v>
          </cell>
          <cell r="C2551" t="str">
            <v>Each</v>
          </cell>
          <cell r="D2551">
            <v>27.14</v>
          </cell>
          <cell r="E2551">
            <v>99.23</v>
          </cell>
          <cell r="F2551" t="str">
            <v>Each</v>
          </cell>
          <cell r="G2551">
            <v>27.14</v>
          </cell>
          <cell r="H2551">
            <v>99.23</v>
          </cell>
          <cell r="I2551">
            <v>0</v>
          </cell>
          <cell r="J2551">
            <v>0</v>
          </cell>
        </row>
        <row r="2552">
          <cell r="A2552" t="str">
            <v>15-89</v>
          </cell>
          <cell r="B2552" t="str">
            <v>Supply and erection of kit kat 500 volts 30/35 Amp</v>
          </cell>
          <cell r="C2552" t="str">
            <v>Each</v>
          </cell>
          <cell r="D2552">
            <v>30.13</v>
          </cell>
          <cell r="E2552">
            <v>158.11000000000001</v>
          </cell>
          <cell r="F2552" t="str">
            <v>Each</v>
          </cell>
          <cell r="G2552">
            <v>30.13</v>
          </cell>
          <cell r="H2552">
            <v>158.11000000000001</v>
          </cell>
          <cell r="I2552">
            <v>0</v>
          </cell>
          <cell r="J2552">
            <v>0</v>
          </cell>
        </row>
        <row r="2553">
          <cell r="A2553" t="str">
            <v>15-90</v>
          </cell>
          <cell r="B2553" t="str">
            <v>Supply and erection of kit kat 500 volts 60/65 Amp</v>
          </cell>
          <cell r="C2553" t="str">
            <v>Each</v>
          </cell>
          <cell r="D2553">
            <v>43.58</v>
          </cell>
          <cell r="E2553">
            <v>308.85000000000002</v>
          </cell>
          <cell r="F2553" t="str">
            <v>Each</v>
          </cell>
          <cell r="G2553">
            <v>43.58</v>
          </cell>
          <cell r="H2553">
            <v>308.85000000000002</v>
          </cell>
          <cell r="I2553">
            <v>0</v>
          </cell>
          <cell r="J2553">
            <v>0</v>
          </cell>
        </row>
        <row r="2554">
          <cell r="A2554" t="str">
            <v>15-91</v>
          </cell>
          <cell r="B2554" t="str">
            <v>Supply and erection of kit kat 500 volts 100 Amp</v>
          </cell>
          <cell r="C2554" t="str">
            <v>Each</v>
          </cell>
          <cell r="D2554">
            <v>51.98</v>
          </cell>
          <cell r="E2554">
            <v>572.41</v>
          </cell>
          <cell r="F2554" t="str">
            <v>Each</v>
          </cell>
          <cell r="G2554">
            <v>51.98</v>
          </cell>
          <cell r="H2554">
            <v>572.41</v>
          </cell>
          <cell r="I2554">
            <v>0</v>
          </cell>
          <cell r="J2554">
            <v>0</v>
          </cell>
        </row>
        <row r="2555">
          <cell r="A2555" t="str">
            <v>15-92</v>
          </cell>
          <cell r="B2555" t="str">
            <v>Supply and erection of kit kat 500 volts 200 Amp</v>
          </cell>
          <cell r="C2555" t="str">
            <v>Each</v>
          </cell>
          <cell r="D2555">
            <v>61.07</v>
          </cell>
          <cell r="E2555">
            <v>867.02</v>
          </cell>
          <cell r="F2555" t="str">
            <v>Each</v>
          </cell>
          <cell r="G2555">
            <v>61.07</v>
          </cell>
          <cell r="H2555">
            <v>867.02</v>
          </cell>
          <cell r="I2555">
            <v>0</v>
          </cell>
          <cell r="J2555">
            <v>0</v>
          </cell>
        </row>
        <row r="2556">
          <cell r="A2556" t="str">
            <v>15-93</v>
          </cell>
          <cell r="B2556" t="str">
            <v>Supply and erection of kit kat 500 volts 300 Amp</v>
          </cell>
          <cell r="C2556" t="str">
            <v>Each</v>
          </cell>
          <cell r="D2556">
            <v>61.07</v>
          </cell>
          <cell r="E2556">
            <v>630.09</v>
          </cell>
          <cell r="F2556" t="str">
            <v>Each</v>
          </cell>
          <cell r="G2556">
            <v>61.07</v>
          </cell>
          <cell r="H2556">
            <v>630.09</v>
          </cell>
          <cell r="I2556">
            <v>0</v>
          </cell>
          <cell r="J2556">
            <v>0</v>
          </cell>
        </row>
        <row r="2557">
          <cell r="A2557" t="str">
            <v>15-94</v>
          </cell>
          <cell r="B2557" t="str">
            <v>Supply and erection of kit kat 500 volts 400 Amp</v>
          </cell>
          <cell r="C2557" t="str">
            <v>Each</v>
          </cell>
          <cell r="D2557">
            <v>75.94</v>
          </cell>
          <cell r="E2557">
            <v>663.2</v>
          </cell>
          <cell r="F2557" t="str">
            <v>Each</v>
          </cell>
          <cell r="G2557">
            <v>75.94</v>
          </cell>
          <cell r="H2557">
            <v>663.2</v>
          </cell>
          <cell r="I2557">
            <v>0</v>
          </cell>
          <cell r="J2557">
            <v>0</v>
          </cell>
        </row>
        <row r="2558">
          <cell r="A2558" t="str">
            <v>15-95-a</v>
          </cell>
          <cell r="B2558" t="str">
            <v>Providing &amp; Fixing Generator 2.2 KVA Petrol driven of best quaity</v>
          </cell>
          <cell r="C2558" t="str">
            <v>Each</v>
          </cell>
          <cell r="D2558">
            <v>1307.25</v>
          </cell>
          <cell r="E2558">
            <v>105129</v>
          </cell>
          <cell r="F2558" t="str">
            <v>Each</v>
          </cell>
          <cell r="G2558">
            <v>1307.25</v>
          </cell>
          <cell r="H2558">
            <v>105129</v>
          </cell>
          <cell r="I2558">
            <v>0</v>
          </cell>
          <cell r="J2558">
            <v>0</v>
          </cell>
        </row>
        <row r="2559">
          <cell r="A2559" t="str">
            <v>15-95-b</v>
          </cell>
          <cell r="B2559" t="str">
            <v>Providing &amp; Fixing Generator , 2.2 KVA Petrol-cum-Gas driven</v>
          </cell>
          <cell r="C2559" t="str">
            <v>Each</v>
          </cell>
          <cell r="D2559">
            <v>1307.25</v>
          </cell>
          <cell r="E2559">
            <v>105918.75</v>
          </cell>
          <cell r="F2559" t="str">
            <v>Each</v>
          </cell>
          <cell r="G2559">
            <v>1307.25</v>
          </cell>
          <cell r="H2559">
            <v>105918.8</v>
          </cell>
          <cell r="I2559">
            <v>0</v>
          </cell>
          <cell r="J2559">
            <v>0</v>
          </cell>
        </row>
        <row r="2560">
          <cell r="A2560" t="str">
            <v>15-95-c</v>
          </cell>
          <cell r="B2560" t="str">
            <v>Providing &amp; Fixing Generator, 3.1 KVA Petrol-cum-Gas driven.</v>
          </cell>
          <cell r="C2560" t="str">
            <v>Each</v>
          </cell>
          <cell r="D2560">
            <v>1307.25</v>
          </cell>
          <cell r="E2560">
            <v>122928.75</v>
          </cell>
          <cell r="F2560" t="str">
            <v>Each</v>
          </cell>
          <cell r="G2560">
            <v>1307.25</v>
          </cell>
          <cell r="H2560">
            <v>122928.8</v>
          </cell>
          <cell r="I2560">
            <v>0</v>
          </cell>
          <cell r="J2560">
            <v>0</v>
          </cell>
        </row>
        <row r="2561">
          <cell r="A2561" t="str">
            <v>15-95-d</v>
          </cell>
          <cell r="B2561" t="str">
            <v>Providing &amp; Fixing Generator , 3.1 KVA Petrol driven.</v>
          </cell>
          <cell r="C2561" t="str">
            <v>Each</v>
          </cell>
          <cell r="D2561">
            <v>1307.25</v>
          </cell>
          <cell r="E2561">
            <v>122139</v>
          </cell>
          <cell r="F2561" t="str">
            <v>Each</v>
          </cell>
          <cell r="G2561">
            <v>1307.25</v>
          </cell>
          <cell r="H2561">
            <v>122139</v>
          </cell>
          <cell r="I2561">
            <v>0</v>
          </cell>
          <cell r="J2561">
            <v>0</v>
          </cell>
        </row>
        <row r="2562">
          <cell r="A2562" t="str">
            <v>15-96-a</v>
          </cell>
          <cell r="B2562" t="str">
            <v>Supply &amp; erection of HT pole 36' High (Spun Type)</v>
          </cell>
          <cell r="C2562" t="str">
            <v>No</v>
          </cell>
          <cell r="D2562">
            <v>862.78</v>
          </cell>
          <cell r="E2562">
            <v>35473.49</v>
          </cell>
          <cell r="F2562" t="str">
            <v>No</v>
          </cell>
          <cell r="G2562">
            <v>862.78</v>
          </cell>
          <cell r="H2562">
            <v>35473.49</v>
          </cell>
          <cell r="I2562" t="str">
            <v>15.6.6</v>
          </cell>
          <cell r="J2562">
            <v>0</v>
          </cell>
        </row>
        <row r="2563">
          <cell r="A2563" t="str">
            <v>15-96-b</v>
          </cell>
          <cell r="B2563" t="str">
            <v>Supply &amp; erection of LT pole 31' High (Spun Type)</v>
          </cell>
          <cell r="C2563" t="str">
            <v>No</v>
          </cell>
          <cell r="D2563">
            <v>862.78</v>
          </cell>
          <cell r="E2563">
            <v>27447.200000000001</v>
          </cell>
          <cell r="F2563" t="str">
            <v>No</v>
          </cell>
          <cell r="G2563">
            <v>862.78</v>
          </cell>
          <cell r="H2563">
            <v>27447.200000000001</v>
          </cell>
          <cell r="I2563" t="str">
            <v>15.6.6</v>
          </cell>
          <cell r="J2563">
            <v>0</v>
          </cell>
        </row>
        <row r="2564">
          <cell r="A2564" t="str">
            <v>15-97-a</v>
          </cell>
          <cell r="B2564" t="str">
            <v>Supply &amp; erection of HT pole 36' High(H-Type)</v>
          </cell>
          <cell r="C2564" t="str">
            <v>No</v>
          </cell>
          <cell r="D2564">
            <v>862.78</v>
          </cell>
          <cell r="E2564">
            <v>31026.59</v>
          </cell>
          <cell r="F2564" t="str">
            <v>No</v>
          </cell>
          <cell r="G2564">
            <v>862.78</v>
          </cell>
          <cell r="H2564">
            <v>31026.59</v>
          </cell>
          <cell r="I2564" t="str">
            <v>15.6.6</v>
          </cell>
          <cell r="J2564">
            <v>0</v>
          </cell>
        </row>
        <row r="2565">
          <cell r="A2565" t="str">
            <v>15-97-b</v>
          </cell>
          <cell r="B2565" t="str">
            <v>Supply &amp; erection LT Pole 31' High (H-Type)</v>
          </cell>
          <cell r="C2565" t="str">
            <v>No</v>
          </cell>
          <cell r="D2565">
            <v>862.78</v>
          </cell>
          <cell r="E2565">
            <v>23242.09</v>
          </cell>
          <cell r="F2565" t="str">
            <v>No</v>
          </cell>
          <cell r="G2565">
            <v>862.78</v>
          </cell>
          <cell r="H2565">
            <v>23242.09</v>
          </cell>
          <cell r="I2565" t="str">
            <v>15.6.6</v>
          </cell>
          <cell r="J2565">
            <v>0</v>
          </cell>
        </row>
        <row r="2566">
          <cell r="A2566" t="str">
            <v>15-98-a</v>
          </cell>
          <cell r="B2566" t="str">
            <v>Supply &amp; stringing of ACSR Osprey Conductor</v>
          </cell>
          <cell r="C2566" t="str">
            <v>Rft</v>
          </cell>
          <cell r="D2566">
            <v>26.15</v>
          </cell>
          <cell r="E2566">
            <v>560.74</v>
          </cell>
          <cell r="F2566" t="str">
            <v>m</v>
          </cell>
          <cell r="G2566">
            <v>85.78</v>
          </cell>
          <cell r="H2566">
            <v>1839.71</v>
          </cell>
          <cell r="I2566">
            <v>0</v>
          </cell>
          <cell r="J2566">
            <v>0</v>
          </cell>
        </row>
        <row r="2567">
          <cell r="A2567" t="str">
            <v>15-98-b</v>
          </cell>
          <cell r="B2567" t="str">
            <v>Supply &amp; stringing of ACSR Dog Conductor</v>
          </cell>
          <cell r="C2567" t="str">
            <v>Rft</v>
          </cell>
          <cell r="D2567">
            <v>26.15</v>
          </cell>
          <cell r="E2567">
            <v>248.49</v>
          </cell>
          <cell r="F2567" t="str">
            <v>m</v>
          </cell>
          <cell r="G2567">
            <v>85.78</v>
          </cell>
          <cell r="H2567">
            <v>815.26</v>
          </cell>
          <cell r="I2567">
            <v>0</v>
          </cell>
          <cell r="J2567">
            <v>0</v>
          </cell>
        </row>
        <row r="2568">
          <cell r="A2568" t="str">
            <v>15-98-c</v>
          </cell>
          <cell r="B2568" t="str">
            <v>Supply &amp; stringing of ACSR Rabbit Conductor (7/0.132")</v>
          </cell>
          <cell r="C2568" t="str">
            <v>Rft</v>
          </cell>
          <cell r="D2568">
            <v>26.15</v>
          </cell>
          <cell r="E2568">
            <v>139.13999999999999</v>
          </cell>
          <cell r="F2568" t="str">
            <v>m</v>
          </cell>
          <cell r="G2568">
            <v>85.78</v>
          </cell>
          <cell r="H2568">
            <v>456.5</v>
          </cell>
          <cell r="I2568">
            <v>0</v>
          </cell>
          <cell r="J2568">
            <v>0</v>
          </cell>
        </row>
        <row r="2569">
          <cell r="A2569" t="str">
            <v>15-98-d</v>
          </cell>
          <cell r="B2569" t="str">
            <v>Supply &amp; stringing of AAC Wasp Conductor ( 7/0.173")</v>
          </cell>
          <cell r="C2569" t="str">
            <v>Rft</v>
          </cell>
          <cell r="D2569">
            <v>26.15</v>
          </cell>
          <cell r="E2569">
            <v>210.82</v>
          </cell>
          <cell r="F2569" t="str">
            <v>m</v>
          </cell>
          <cell r="G2569">
            <v>85.78</v>
          </cell>
          <cell r="H2569">
            <v>691.68</v>
          </cell>
          <cell r="I2569">
            <v>0</v>
          </cell>
          <cell r="J2569">
            <v>0</v>
          </cell>
        </row>
        <row r="2570">
          <cell r="A2570" t="str">
            <v>15-98-e</v>
          </cell>
          <cell r="B2570" t="str">
            <v>Supply &amp; stringing of AAC Ant Conductor ( 7/0.122" )</v>
          </cell>
          <cell r="C2570" t="str">
            <v>Rft</v>
          </cell>
          <cell r="D2570">
            <v>26.15</v>
          </cell>
          <cell r="E2570">
            <v>118.49</v>
          </cell>
          <cell r="F2570" t="str">
            <v>m</v>
          </cell>
          <cell r="G2570">
            <v>85.78</v>
          </cell>
          <cell r="H2570">
            <v>388.73</v>
          </cell>
          <cell r="I2570">
            <v>0</v>
          </cell>
          <cell r="J2570">
            <v>0</v>
          </cell>
        </row>
        <row r="2571">
          <cell r="A2571" t="str">
            <v>15-99-a</v>
          </cell>
          <cell r="B2571" t="str">
            <v>Supply &amp; erection of 11 KV Disc Insulator</v>
          </cell>
          <cell r="C2571" t="str">
            <v>Each</v>
          </cell>
          <cell r="D2571">
            <v>93.38</v>
          </cell>
          <cell r="E2571">
            <v>3124.8</v>
          </cell>
          <cell r="F2571" t="str">
            <v>Each</v>
          </cell>
          <cell r="G2571">
            <v>93.38</v>
          </cell>
          <cell r="H2571">
            <v>3124.8</v>
          </cell>
          <cell r="I2571">
            <v>0</v>
          </cell>
          <cell r="J2571">
            <v>0</v>
          </cell>
        </row>
        <row r="2572">
          <cell r="A2572" t="str">
            <v>15-99-b</v>
          </cell>
          <cell r="B2572" t="str">
            <v>Supply &amp; erection of 11 KV Pin Insulator</v>
          </cell>
          <cell r="C2572" t="str">
            <v>Each</v>
          </cell>
          <cell r="D2572">
            <v>93.38</v>
          </cell>
          <cell r="E2572">
            <v>1365.48</v>
          </cell>
          <cell r="F2572" t="str">
            <v>Each</v>
          </cell>
          <cell r="G2572">
            <v>93.38</v>
          </cell>
          <cell r="H2572">
            <v>1365.48</v>
          </cell>
          <cell r="I2572">
            <v>0</v>
          </cell>
          <cell r="J2572">
            <v>0</v>
          </cell>
        </row>
        <row r="2573">
          <cell r="A2573" t="str">
            <v>15-99-c</v>
          </cell>
          <cell r="B2573" t="str">
            <v>Supply &amp; erection of 11 KV pin for Steel-x-arm</v>
          </cell>
          <cell r="C2573" t="str">
            <v>Each</v>
          </cell>
          <cell r="D2573">
            <v>93.38</v>
          </cell>
          <cell r="E2573">
            <v>749.47</v>
          </cell>
          <cell r="F2573" t="str">
            <v>Each</v>
          </cell>
          <cell r="G2573">
            <v>93.38</v>
          </cell>
          <cell r="H2573">
            <v>749.47</v>
          </cell>
          <cell r="I2573">
            <v>0</v>
          </cell>
          <cell r="J2573">
            <v>0</v>
          </cell>
        </row>
        <row r="2574">
          <cell r="A2574" t="str">
            <v>15-99-d</v>
          </cell>
          <cell r="B2574" t="str">
            <v>Supply &amp; erection of Spool Insulator</v>
          </cell>
          <cell r="C2574" t="str">
            <v>Each</v>
          </cell>
          <cell r="D2574">
            <v>44.82</v>
          </cell>
          <cell r="E2574">
            <v>208.85</v>
          </cell>
          <cell r="F2574" t="str">
            <v>Each</v>
          </cell>
          <cell r="G2574">
            <v>44.82</v>
          </cell>
          <cell r="H2574">
            <v>208.85</v>
          </cell>
          <cell r="I2574">
            <v>0</v>
          </cell>
          <cell r="J2574">
            <v>0</v>
          </cell>
        </row>
        <row r="2575">
          <cell r="A2575" t="str">
            <v>16-01</v>
          </cell>
          <cell r="B2575" t="str">
            <v>Providing and Laying sub-base course of brick on edge 4.5" thick</v>
          </cell>
          <cell r="C2575" t="str">
            <v>100 Cft</v>
          </cell>
          <cell r="D2575">
            <v>2365.5</v>
          </cell>
          <cell r="E2575">
            <v>18629.490000000002</v>
          </cell>
          <cell r="F2575" t="str">
            <v>m3</v>
          </cell>
          <cell r="G2575">
            <v>835.37</v>
          </cell>
          <cell r="H2575">
            <v>6578.95</v>
          </cell>
          <cell r="I2575" t="str">
            <v>16.3.1</v>
          </cell>
          <cell r="J2575" t="str">
            <v>The Item has been Deleted</v>
          </cell>
        </row>
        <row r="2576">
          <cell r="A2576" t="str">
            <v>16-02</v>
          </cell>
          <cell r="B2576" t="str">
            <v>Providing and Laying sub-base course of brick aggregate, including compaction to required camber, grade &amp; density</v>
          </cell>
          <cell r="C2576" t="str">
            <v>100 Cft</v>
          </cell>
          <cell r="D2576">
            <v>809.25</v>
          </cell>
          <cell r="E2576">
            <v>3692.84</v>
          </cell>
          <cell r="F2576" t="str">
            <v>m3</v>
          </cell>
          <cell r="G2576">
            <v>285.77999999999997</v>
          </cell>
          <cell r="H2576">
            <v>1304.1199999999999</v>
          </cell>
          <cell r="I2576" t="str">
            <v>16.3.1</v>
          </cell>
          <cell r="J2576">
            <v>0</v>
          </cell>
        </row>
        <row r="2577">
          <cell r="A2577" t="str">
            <v>16-03</v>
          </cell>
          <cell r="B2577" t="str">
            <v>Graded Crushed Aggregate Crack-Relief Layer</v>
          </cell>
          <cell r="C2577" t="str">
            <v>100 Cft</v>
          </cell>
          <cell r="D2577">
            <v>827.54</v>
          </cell>
          <cell r="E2577">
            <v>5535.9</v>
          </cell>
          <cell r="F2577" t="str">
            <v>m3</v>
          </cell>
          <cell r="G2577">
            <v>292.24</v>
          </cell>
          <cell r="H2577">
            <v>1954.99</v>
          </cell>
          <cell r="I2577" t="str">
            <v>16.3.5</v>
          </cell>
          <cell r="J2577">
            <v>0</v>
          </cell>
        </row>
        <row r="2578">
          <cell r="A2578" t="str">
            <v>16-04-a</v>
          </cell>
          <cell r="B2578" t="str">
            <v>Granular Sub Base Course using Pit Run Gravel</v>
          </cell>
          <cell r="C2578" t="str">
            <v>100 Cft</v>
          </cell>
          <cell r="D2578">
            <v>1213.8800000000001</v>
          </cell>
          <cell r="E2578">
            <v>4215.71</v>
          </cell>
          <cell r="F2578" t="str">
            <v>m3</v>
          </cell>
          <cell r="G2578">
            <v>428.68</v>
          </cell>
          <cell r="H2578">
            <v>1488.77</v>
          </cell>
          <cell r="I2578" t="str">
            <v>16.3.1</v>
          </cell>
          <cell r="J2578">
            <v>0</v>
          </cell>
        </row>
        <row r="2579">
          <cell r="A2579" t="str">
            <v>16-04-b</v>
          </cell>
          <cell r="B2579" t="str">
            <v>Granular Sub Base Using Crushed Stone Aggregate</v>
          </cell>
          <cell r="C2579" t="str">
            <v>100 Cft</v>
          </cell>
          <cell r="D2579">
            <v>728.33</v>
          </cell>
          <cell r="E2579">
            <v>6201.47</v>
          </cell>
          <cell r="F2579" t="str">
            <v>m3</v>
          </cell>
          <cell r="G2579">
            <v>257.20999999999998</v>
          </cell>
          <cell r="H2579">
            <v>2190.0300000000002</v>
          </cell>
          <cell r="I2579" t="str">
            <v>16.3.1</v>
          </cell>
          <cell r="J2579">
            <v>0</v>
          </cell>
        </row>
        <row r="2580">
          <cell r="A2580" t="str">
            <v>16-05-a</v>
          </cell>
          <cell r="B2580" t="str">
            <v>Aggregate Base Course</v>
          </cell>
          <cell r="C2580" t="str">
            <v>100 Cft</v>
          </cell>
          <cell r="D2580">
            <v>1820.81</v>
          </cell>
          <cell r="E2580">
            <v>8033.63</v>
          </cell>
          <cell r="F2580" t="str">
            <v>m3</v>
          </cell>
          <cell r="G2580">
            <v>643.01</v>
          </cell>
          <cell r="H2580">
            <v>2837.05</v>
          </cell>
          <cell r="I2580" t="str">
            <v>16.3.2</v>
          </cell>
          <cell r="J2580">
            <v>0</v>
          </cell>
        </row>
        <row r="2581">
          <cell r="A2581" t="str">
            <v>16-05-b</v>
          </cell>
          <cell r="B2581" t="str">
            <v>Water Bound Macadam Base Course</v>
          </cell>
          <cell r="C2581" t="str">
            <v>100 Cft</v>
          </cell>
          <cell r="D2581">
            <v>728.33</v>
          </cell>
          <cell r="E2581">
            <v>7220.3</v>
          </cell>
          <cell r="F2581" t="str">
            <v>m3</v>
          </cell>
          <cell r="G2581">
            <v>257.20999999999998</v>
          </cell>
          <cell r="H2581">
            <v>2549.83</v>
          </cell>
          <cell r="I2581" t="str">
            <v>16.3.6</v>
          </cell>
          <cell r="J2581">
            <v>0</v>
          </cell>
        </row>
        <row r="2582">
          <cell r="A2582" t="str">
            <v>16-06</v>
          </cell>
          <cell r="B2582" t="str">
            <v>Providing and Laying road edging of 3" wide &amp; 9" deep brick on end, complete</v>
          </cell>
          <cell r="C2582" t="str">
            <v>100 Rft</v>
          </cell>
          <cell r="D2582">
            <v>1556.25</v>
          </cell>
          <cell r="E2582">
            <v>6255.04</v>
          </cell>
          <cell r="F2582" t="str">
            <v>m</v>
          </cell>
          <cell r="G2582">
            <v>51.06</v>
          </cell>
          <cell r="H2582">
            <v>205.22</v>
          </cell>
          <cell r="I2582" t="str">
            <v>16.3.7</v>
          </cell>
          <cell r="J2582">
            <v>0</v>
          </cell>
        </row>
        <row r="2583">
          <cell r="A2583" t="str">
            <v>16-07</v>
          </cell>
          <cell r="B2583" t="str">
            <v>Reflective Mirrors at Sharp Curves (900 mm dia) with post Complete in all respects</v>
          </cell>
          <cell r="C2583" t="str">
            <v>Each</v>
          </cell>
          <cell r="D2583">
            <v>262.76</v>
          </cell>
          <cell r="E2583">
            <v>6244.99</v>
          </cell>
          <cell r="F2583" t="str">
            <v>Each</v>
          </cell>
          <cell r="G2583">
            <v>262.76</v>
          </cell>
          <cell r="H2583">
            <v>6244.99</v>
          </cell>
          <cell r="I2583" t="str">
            <v>16.8.12</v>
          </cell>
          <cell r="J2583">
            <v>0</v>
          </cell>
        </row>
        <row r="2584">
          <cell r="A2584" t="str">
            <v>16-08</v>
          </cell>
          <cell r="B2584" t="str">
            <v>Providing and Fixing Reflective Sheet Hi-intensity Grade Including Foundation and steel Post complete in all respect</v>
          </cell>
          <cell r="C2584" t="str">
            <v>100SFT</v>
          </cell>
          <cell r="D2584">
            <v>1058.25</v>
          </cell>
          <cell r="E2584">
            <v>42127.7</v>
          </cell>
          <cell r="F2584" t="str">
            <v>m2</v>
          </cell>
          <cell r="G2584">
            <v>113.87</v>
          </cell>
          <cell r="H2584">
            <v>4532.9399999999996</v>
          </cell>
          <cell r="I2584" t="str">
            <v>16.8.12</v>
          </cell>
          <cell r="J2584">
            <v>0</v>
          </cell>
        </row>
        <row r="2585">
          <cell r="A2585" t="str">
            <v>16-09-a</v>
          </cell>
          <cell r="B2585" t="str">
            <v>Bitumenous Prime Coat</v>
          </cell>
          <cell r="C2585" t="str">
            <v>100 Sft</v>
          </cell>
          <cell r="D2585">
            <v>161.85</v>
          </cell>
          <cell r="E2585">
            <v>1814.93</v>
          </cell>
          <cell r="F2585" t="str">
            <v>m2</v>
          </cell>
          <cell r="G2585">
            <v>17.420000000000002</v>
          </cell>
          <cell r="H2585">
            <v>195.29</v>
          </cell>
          <cell r="I2585" t="str">
            <v>16.4.3</v>
          </cell>
          <cell r="J2585">
            <v>0</v>
          </cell>
        </row>
        <row r="2586">
          <cell r="A2586" t="str">
            <v>16-09-b</v>
          </cell>
          <cell r="B2586" t="str">
            <v>Bitumenous Tack Coat</v>
          </cell>
          <cell r="C2586" t="str">
            <v>100 Sft</v>
          </cell>
          <cell r="D2586">
            <v>161.85</v>
          </cell>
          <cell r="E2586">
            <v>530.04</v>
          </cell>
          <cell r="F2586" t="str">
            <v>m2</v>
          </cell>
          <cell r="G2586">
            <v>17.420000000000002</v>
          </cell>
          <cell r="H2586">
            <v>57.03</v>
          </cell>
          <cell r="I2586" t="str">
            <v>16.4.4</v>
          </cell>
          <cell r="J2586">
            <v>0</v>
          </cell>
        </row>
        <row r="2587">
          <cell r="A2587" t="str">
            <v>16-10-a</v>
          </cell>
          <cell r="B2587" t="str">
            <v>Single bitumenous Surface Treatment</v>
          </cell>
          <cell r="C2587" t="str">
            <v>100 Sft</v>
          </cell>
          <cell r="D2587">
            <v>19.100000000000001</v>
          </cell>
          <cell r="E2587">
            <v>2604</v>
          </cell>
          <cell r="F2587" t="str">
            <v>m2</v>
          </cell>
          <cell r="G2587">
            <v>2.0499999999999998</v>
          </cell>
          <cell r="H2587">
            <v>280.19</v>
          </cell>
          <cell r="I2587" t="str">
            <v>16.4.5</v>
          </cell>
          <cell r="J2587">
            <v>0</v>
          </cell>
        </row>
        <row r="2588">
          <cell r="A2588" t="str">
            <v>16-10-b</v>
          </cell>
          <cell r="B2588" t="str">
            <v>Double bitumenous Surface Treatment</v>
          </cell>
          <cell r="C2588" t="str">
            <v>100 Sft</v>
          </cell>
          <cell r="D2588">
            <v>19.100000000000001</v>
          </cell>
          <cell r="E2588">
            <v>3716.45</v>
          </cell>
          <cell r="F2588" t="str">
            <v>m2</v>
          </cell>
          <cell r="G2588">
            <v>2.0499999999999998</v>
          </cell>
          <cell r="H2588">
            <v>399.89</v>
          </cell>
          <cell r="I2588" t="str">
            <v>16.4.5</v>
          </cell>
          <cell r="J2588">
            <v>0</v>
          </cell>
        </row>
        <row r="2589">
          <cell r="A2589" t="str">
            <v>16-10-c</v>
          </cell>
          <cell r="B2589" t="str">
            <v>Triple bitumenous Surface Treatment</v>
          </cell>
          <cell r="C2589" t="str">
            <v>100 Sft</v>
          </cell>
          <cell r="D2589">
            <v>19.100000000000001</v>
          </cell>
          <cell r="E2589">
            <v>4870.5200000000004</v>
          </cell>
          <cell r="F2589" t="str">
            <v>m2</v>
          </cell>
          <cell r="G2589">
            <v>2.0499999999999998</v>
          </cell>
          <cell r="H2589">
            <v>524.07000000000005</v>
          </cell>
          <cell r="I2589" t="str">
            <v>16.4.5</v>
          </cell>
          <cell r="J2589">
            <v>0</v>
          </cell>
        </row>
        <row r="2590">
          <cell r="A2590" t="str">
            <v>16-11-a</v>
          </cell>
          <cell r="B2590" t="str">
            <v>Resurfacing of road complete with per 100sft : 22 Ibs. bitumen, 2.5"cft bajri/crush aggregate</v>
          </cell>
          <cell r="C2590" t="str">
            <v>100 Sft</v>
          </cell>
          <cell r="D2590">
            <v>70.34</v>
          </cell>
          <cell r="E2590">
            <v>1360.83</v>
          </cell>
          <cell r="F2590" t="str">
            <v>m2</v>
          </cell>
          <cell r="G2590">
            <v>7.57</v>
          </cell>
          <cell r="H2590">
            <v>146.41999999999999</v>
          </cell>
          <cell r="I2590">
            <v>16.399999999999999</v>
          </cell>
          <cell r="J2590">
            <v>0</v>
          </cell>
        </row>
        <row r="2591">
          <cell r="A2591" t="str">
            <v>16-11-b</v>
          </cell>
          <cell r="B2591" t="str">
            <v>Resurfacing of road complete with per 100sft : 20 Ibs. bitumen, 2 cft bajri/crush aggregate</v>
          </cell>
          <cell r="C2591" t="str">
            <v>100 Sft</v>
          </cell>
          <cell r="D2591">
            <v>120.99</v>
          </cell>
          <cell r="E2591">
            <v>1289.81</v>
          </cell>
          <cell r="F2591" t="str">
            <v>m2</v>
          </cell>
          <cell r="G2591">
            <v>13.02</v>
          </cell>
          <cell r="H2591">
            <v>138.78</v>
          </cell>
          <cell r="I2591">
            <v>16.899999999999999</v>
          </cell>
          <cell r="J2591">
            <v>0</v>
          </cell>
        </row>
        <row r="2592">
          <cell r="A2592" t="str">
            <v>16-12</v>
          </cell>
          <cell r="B2592" t="str">
            <v>Scarification Of Existing Road Pavement Structure</v>
          </cell>
          <cell r="C2592" t="str">
            <v>1000 Cft</v>
          </cell>
          <cell r="D2592">
            <v>61.1</v>
          </cell>
          <cell r="E2592">
            <v>5986.72</v>
          </cell>
          <cell r="F2592" t="str">
            <v>m3</v>
          </cell>
          <cell r="G2592">
            <v>2.16</v>
          </cell>
          <cell r="H2592">
            <v>211.42</v>
          </cell>
          <cell r="I2592" t="str">
            <v>3.9.3</v>
          </cell>
          <cell r="J2592">
            <v>0</v>
          </cell>
        </row>
        <row r="2593">
          <cell r="A2593" t="str">
            <v>16-13-a</v>
          </cell>
          <cell r="B2593" t="str">
            <v>Dense Graded Hot Bitmac (Mobile Asphalt Mixer) 1" Thick</v>
          </cell>
          <cell r="C2593" t="str">
            <v>100 Sft</v>
          </cell>
          <cell r="D2593">
            <v>467.5</v>
          </cell>
          <cell r="E2593">
            <v>4074.6</v>
          </cell>
          <cell r="F2593" t="str">
            <v>m2</v>
          </cell>
          <cell r="G2593">
            <v>50.3</v>
          </cell>
          <cell r="H2593">
            <v>438.43</v>
          </cell>
          <cell r="I2593" t="str">
            <v>16.4.13</v>
          </cell>
          <cell r="J2593">
            <v>0</v>
          </cell>
        </row>
        <row r="2594">
          <cell r="A2594" t="str">
            <v>16-13-b</v>
          </cell>
          <cell r="B2594" t="str">
            <v>Dense Graded Hot Bitmac (Mobile Asphalt Mixer) 1.5" Thick</v>
          </cell>
          <cell r="C2594" t="str">
            <v>100 Sft</v>
          </cell>
          <cell r="D2594">
            <v>669.81</v>
          </cell>
          <cell r="E2594">
            <v>5918.72</v>
          </cell>
          <cell r="F2594" t="str">
            <v>m2</v>
          </cell>
          <cell r="G2594">
            <v>72.069999999999993</v>
          </cell>
          <cell r="H2594">
            <v>636.85</v>
          </cell>
          <cell r="I2594" t="str">
            <v>16.4.13</v>
          </cell>
          <cell r="J2594">
            <v>0</v>
          </cell>
        </row>
        <row r="2595">
          <cell r="A2595" t="str">
            <v>16-13-c</v>
          </cell>
          <cell r="B2595" t="str">
            <v>Dense Graded Hot Bitmac (Mobile Asphalt Mixer) 2" Thick</v>
          </cell>
          <cell r="C2595" t="str">
            <v>100 Sft</v>
          </cell>
          <cell r="D2595">
            <v>872.12</v>
          </cell>
          <cell r="E2595">
            <v>7829.55</v>
          </cell>
          <cell r="F2595" t="str">
            <v>m2</v>
          </cell>
          <cell r="G2595">
            <v>93.84</v>
          </cell>
          <cell r="H2595">
            <v>842.46</v>
          </cell>
          <cell r="I2595" t="str">
            <v>16.4.13</v>
          </cell>
          <cell r="J2595">
            <v>0</v>
          </cell>
        </row>
        <row r="2596">
          <cell r="A2596" t="str">
            <v>16-14-a</v>
          </cell>
          <cell r="B2596" t="str">
            <v>Asphaltic Base Course (Asphalt Batch Plant Hot Mixed)</v>
          </cell>
          <cell r="C2596" t="str">
            <v>100 Cft</v>
          </cell>
          <cell r="D2596">
            <v>1004.78</v>
          </cell>
          <cell r="E2596">
            <v>48145.88</v>
          </cell>
          <cell r="F2596" t="str">
            <v>m3</v>
          </cell>
          <cell r="G2596">
            <v>354.84</v>
          </cell>
          <cell r="H2596">
            <v>17002.57</v>
          </cell>
          <cell r="I2596" t="str">
            <v>16.4.8</v>
          </cell>
          <cell r="J2596" t="str">
            <v xml:space="preserve">The Rate of Item No '16-14-a and </v>
          </cell>
        </row>
        <row r="2597">
          <cell r="A2597" t="str">
            <v>16-14-b</v>
          </cell>
          <cell r="B2597" t="str">
            <v>Asphaltic Wearing Course (Asphalt Batch Plant Hot Mixed)</v>
          </cell>
          <cell r="C2597" t="str">
            <v>100 Cft</v>
          </cell>
          <cell r="D2597">
            <v>1004.78</v>
          </cell>
          <cell r="E2597">
            <v>54668.959999999999</v>
          </cell>
          <cell r="F2597" t="str">
            <v>m3</v>
          </cell>
          <cell r="G2597">
            <v>354.84</v>
          </cell>
          <cell r="H2597">
            <v>19306.18</v>
          </cell>
          <cell r="I2597" t="str">
            <v>16.4.10</v>
          </cell>
          <cell r="J2597">
            <v>0</v>
          </cell>
        </row>
        <row r="2598">
          <cell r="A2598" t="str">
            <v>16-15</v>
          </cell>
          <cell r="B2598" t="str">
            <v>Providing 3 feet high RCC railing (as per the drawing in specifications) on bridges</v>
          </cell>
          <cell r="C2598" t="str">
            <v>100 Rft</v>
          </cell>
          <cell r="D2598">
            <v>25140.400000000001</v>
          </cell>
          <cell r="E2598">
            <v>89049.41</v>
          </cell>
          <cell r="F2598" t="str">
            <v>m</v>
          </cell>
          <cell r="G2598">
            <v>824.82</v>
          </cell>
          <cell r="H2598">
            <v>2921.57</v>
          </cell>
          <cell r="I2598" t="str">
            <v>16.8.6</v>
          </cell>
          <cell r="J2598" t="str">
            <v>DELETED</v>
          </cell>
        </row>
        <row r="2599">
          <cell r="A2599" t="str">
            <v>16-16</v>
          </cell>
          <cell r="B2599" t="str">
            <v>Providing and fixing GI pipe railing (3 feet high)</v>
          </cell>
          <cell r="C2599">
            <v>100</v>
          </cell>
          <cell r="D2599">
            <v>13496.42</v>
          </cell>
          <cell r="E2599">
            <v>104816.03</v>
          </cell>
          <cell r="F2599" t="str">
            <v>m/3row</v>
          </cell>
          <cell r="G2599">
            <v>442.8</v>
          </cell>
          <cell r="H2599">
            <v>3438.85</v>
          </cell>
          <cell r="I2599" t="str">
            <v xml:space="preserve">16.8.6 , </v>
          </cell>
          <cell r="J2599">
            <v>0</v>
          </cell>
        </row>
        <row r="2600">
          <cell r="A2600" t="str">
            <v>16-17-a</v>
          </cell>
          <cell r="B2600" t="str">
            <v>P&amp;E at site : RCC km stone</v>
          </cell>
          <cell r="C2600" t="str">
            <v>Each</v>
          </cell>
          <cell r="D2600">
            <v>2400.2399999999998</v>
          </cell>
          <cell r="E2600">
            <v>4495.3900000000003</v>
          </cell>
          <cell r="F2600" t="str">
            <v>Each</v>
          </cell>
          <cell r="G2600">
            <v>2400.2399999999998</v>
          </cell>
          <cell r="H2600">
            <v>4495.38</v>
          </cell>
          <cell r="I2600" t="str">
            <v>16.8.15</v>
          </cell>
          <cell r="J2600" t="str">
            <v xml:space="preserve">The rate is for complete item of </v>
          </cell>
        </row>
        <row r="2601">
          <cell r="A2601" t="str">
            <v>16-17-b</v>
          </cell>
          <cell r="B2601" t="str">
            <v>P&amp;E at site : RCC 1/10th km stone.</v>
          </cell>
          <cell r="C2601" t="str">
            <v>Each</v>
          </cell>
          <cell r="D2601">
            <v>623.17999999999995</v>
          </cell>
          <cell r="E2601">
            <v>1083.8800000000001</v>
          </cell>
          <cell r="F2601" t="str">
            <v>Each</v>
          </cell>
          <cell r="G2601">
            <v>623.17999999999995</v>
          </cell>
          <cell r="H2601">
            <v>1083.8800000000001</v>
          </cell>
          <cell r="I2601" t="str">
            <v>16.8.15</v>
          </cell>
          <cell r="J2601">
            <v>0</v>
          </cell>
        </row>
        <row r="2602">
          <cell r="A2602" t="str">
            <v>16-17-c</v>
          </cell>
          <cell r="B2602" t="str">
            <v>P&amp;E at site : RCC boundry pillar.</v>
          </cell>
          <cell r="C2602" t="str">
            <v>Each</v>
          </cell>
          <cell r="D2602">
            <v>518.98</v>
          </cell>
          <cell r="E2602">
            <v>1789.6</v>
          </cell>
          <cell r="F2602" t="str">
            <v>each</v>
          </cell>
          <cell r="G2602">
            <v>518.98</v>
          </cell>
          <cell r="H2602">
            <v>1789.6</v>
          </cell>
          <cell r="I2602" t="str">
            <v>16.8.14</v>
          </cell>
          <cell r="J2602">
            <v>0</v>
          </cell>
        </row>
        <row r="2603">
          <cell r="A2603" t="str">
            <v>16-18-a</v>
          </cell>
          <cell r="B2603" t="str">
            <v>Road signs (not exceeding 1 m2) without reflection sheet &amp; lettering : Supply and Fixing at site with PCC 1:3:6 upto max 3' depth</v>
          </cell>
          <cell r="C2603" t="str">
            <v>100 Sft</v>
          </cell>
          <cell r="D2603">
            <v>18951.7</v>
          </cell>
          <cell r="E2603">
            <v>110686.2</v>
          </cell>
          <cell r="F2603" t="str">
            <v>m2</v>
          </cell>
          <cell r="G2603">
            <v>2039.2</v>
          </cell>
          <cell r="H2603">
            <v>11909.83</v>
          </cell>
          <cell r="I2603" t="str">
            <v>16.8.7</v>
          </cell>
          <cell r="J2603" t="str">
            <v xml:space="preserve">The cost of pedestal, PCC and </v>
          </cell>
        </row>
        <row r="2604">
          <cell r="A2604" t="str">
            <v>16-18-b</v>
          </cell>
          <cell r="B2604" t="str">
            <v>Road signs (not exceeding 1 m2) without reflection sheet &amp; lettering : Supply to the C&amp;W store/site of work</v>
          </cell>
          <cell r="C2604" t="str">
            <v>100 Sft</v>
          </cell>
          <cell r="D2604">
            <v>11249.07</v>
          </cell>
          <cell r="E2604">
            <v>93028.55</v>
          </cell>
          <cell r="F2604" t="str">
            <v>m2</v>
          </cell>
          <cell r="G2604">
            <v>1210.4000000000001</v>
          </cell>
          <cell r="H2604">
            <v>10009.870000000001</v>
          </cell>
          <cell r="I2604" t="str">
            <v>16.8.7</v>
          </cell>
          <cell r="J2604">
            <v>0</v>
          </cell>
        </row>
        <row r="2605">
          <cell r="A2605" t="str">
            <v>16-19-a</v>
          </cell>
          <cell r="B2605" t="str">
            <v>Road sign (any size) double pedestal 4"x2"x0.25" 11' long without reflection sheet &amp; lettering: Supply and Fixing at site with PCC 1:3:6 max 3' depth</v>
          </cell>
          <cell r="C2605" t="str">
            <v>100 Sft</v>
          </cell>
          <cell r="D2605">
            <v>27583.8</v>
          </cell>
          <cell r="E2605">
            <v>167828.16</v>
          </cell>
          <cell r="F2605" t="str">
            <v>m2</v>
          </cell>
          <cell r="G2605">
            <v>2968.02</v>
          </cell>
          <cell r="H2605">
            <v>18058.310000000001</v>
          </cell>
          <cell r="I2605" t="str">
            <v>16.8.7</v>
          </cell>
          <cell r="J2605" t="str">
            <v xml:space="preserve">The cost of pedestal, PCC and </v>
          </cell>
        </row>
        <row r="2606">
          <cell r="A2606" t="str">
            <v>16-19-b</v>
          </cell>
          <cell r="B2606" t="str">
            <v>Road sign (any size) double pedestal 4"x2"x0.25" 11' long without reflection sheet &amp; lettering: Supply to the C&amp;W store/site of work</v>
          </cell>
          <cell r="C2606" t="str">
            <v>100 Sft</v>
          </cell>
          <cell r="D2606">
            <v>22873.91</v>
          </cell>
          <cell r="E2606">
            <v>143917.39000000001</v>
          </cell>
          <cell r="F2606" t="str">
            <v>m2</v>
          </cell>
          <cell r="G2606">
            <v>2461.23</v>
          </cell>
          <cell r="H2606">
            <v>15485.51</v>
          </cell>
          <cell r="I2606" t="str">
            <v>16.8.7</v>
          </cell>
          <cell r="J2606">
            <v>0</v>
          </cell>
        </row>
        <row r="2607">
          <cell r="A2607" t="str">
            <v>16-20-a</v>
          </cell>
          <cell r="B2607" t="str">
            <v>Traffic Road Sign Cat 1</v>
          </cell>
          <cell r="C2607" t="str">
            <v>Each</v>
          </cell>
          <cell r="D2607">
            <v>657.9</v>
          </cell>
          <cell r="E2607">
            <v>12106.11</v>
          </cell>
          <cell r="F2607" t="str">
            <v>Each</v>
          </cell>
          <cell r="G2607">
            <v>657.9</v>
          </cell>
          <cell r="H2607">
            <v>12106.11</v>
          </cell>
          <cell r="I2607" t="str">
            <v>16.8.7</v>
          </cell>
          <cell r="J2607">
            <v>0</v>
          </cell>
        </row>
        <row r="2608">
          <cell r="A2608" t="str">
            <v>16-20-b</v>
          </cell>
          <cell r="B2608" t="str">
            <v>Traffic Road Signs Category 2, Size 900 mm</v>
          </cell>
          <cell r="C2608" t="str">
            <v>Each</v>
          </cell>
          <cell r="D2608">
            <v>21.82</v>
          </cell>
          <cell r="E2608">
            <v>12162.79</v>
          </cell>
          <cell r="F2608" t="str">
            <v>Each</v>
          </cell>
          <cell r="G2608">
            <v>21.82</v>
          </cell>
          <cell r="H2608">
            <v>12162.79</v>
          </cell>
          <cell r="I2608" t="str">
            <v>16.8.7</v>
          </cell>
          <cell r="J2608">
            <v>0</v>
          </cell>
        </row>
        <row r="2609">
          <cell r="A2609" t="str">
            <v>16-20-c</v>
          </cell>
          <cell r="B2609" t="str">
            <v>Traffic Road Signs Category 3a</v>
          </cell>
          <cell r="C2609" t="str">
            <v>Each</v>
          </cell>
          <cell r="D2609">
            <v>1818.7</v>
          </cell>
          <cell r="E2609">
            <v>27918.06</v>
          </cell>
          <cell r="F2609" t="str">
            <v>Each</v>
          </cell>
          <cell r="G2609">
            <v>1818.7</v>
          </cell>
          <cell r="H2609">
            <v>27918.06</v>
          </cell>
          <cell r="I2609" t="str">
            <v>16.8.7</v>
          </cell>
          <cell r="J2609">
            <v>0</v>
          </cell>
        </row>
        <row r="2610">
          <cell r="A2610" t="str">
            <v>16-20-d</v>
          </cell>
          <cell r="B2610" t="str">
            <v>Traffic Road Signs Category 3b</v>
          </cell>
          <cell r="C2610" t="str">
            <v>Each</v>
          </cell>
          <cell r="D2610">
            <v>398.77</v>
          </cell>
          <cell r="E2610">
            <v>48368.14</v>
          </cell>
          <cell r="F2610" t="str">
            <v>Each</v>
          </cell>
          <cell r="G2610">
            <v>398.77</v>
          </cell>
          <cell r="H2610">
            <v>48368.14</v>
          </cell>
          <cell r="I2610" t="str">
            <v>16.8.7</v>
          </cell>
          <cell r="J2610">
            <v>0</v>
          </cell>
        </row>
        <row r="2611">
          <cell r="A2611" t="str">
            <v>16-21-a</v>
          </cell>
          <cell r="B2611" t="str">
            <v>Overhead Gantry Beam/ Information Sign for Single Carriageway</v>
          </cell>
          <cell r="C2611" t="str">
            <v>Each</v>
          </cell>
          <cell r="D2611">
            <v>6816.38</v>
          </cell>
          <cell r="E2611">
            <v>208217.48</v>
          </cell>
          <cell r="F2611" t="str">
            <v>Each</v>
          </cell>
          <cell r="G2611">
            <v>6816.38</v>
          </cell>
          <cell r="H2611">
            <v>208217.5</v>
          </cell>
          <cell r="I2611" t="str">
            <v>16.8.7</v>
          </cell>
          <cell r="J2611">
            <v>0</v>
          </cell>
        </row>
        <row r="2612">
          <cell r="A2612" t="str">
            <v>16-21-b</v>
          </cell>
          <cell r="B2612" t="str">
            <v>Overhead Gantry Beam/ Information Sign for Dual Carriageway</v>
          </cell>
          <cell r="C2612" t="str">
            <v>Each</v>
          </cell>
          <cell r="D2612">
            <v>7747.01</v>
          </cell>
          <cell r="E2612">
            <v>455542.41</v>
          </cell>
          <cell r="F2612" t="str">
            <v>Each</v>
          </cell>
          <cell r="G2612">
            <v>7747.01</v>
          </cell>
          <cell r="H2612">
            <v>455542.41</v>
          </cell>
          <cell r="I2612" t="str">
            <v>16.8.7</v>
          </cell>
          <cell r="J2612">
            <v>0</v>
          </cell>
        </row>
        <row r="2613">
          <cell r="A2613" t="str">
            <v>16-21-c</v>
          </cell>
          <cell r="B2613" t="str">
            <v>Overhead Gantry Beam/ Information Sign for Six Lane Carriageway</v>
          </cell>
          <cell r="C2613" t="str">
            <v>Each</v>
          </cell>
          <cell r="D2613">
            <v>8528.25</v>
          </cell>
          <cell r="E2613">
            <v>656886.93999999994</v>
          </cell>
          <cell r="F2613" t="str">
            <v>Each</v>
          </cell>
          <cell r="G2613">
            <v>8528.25</v>
          </cell>
          <cell r="H2613">
            <v>656886.88</v>
          </cell>
          <cell r="I2613" t="str">
            <v>16.8.7</v>
          </cell>
          <cell r="J2613">
            <v>0</v>
          </cell>
        </row>
        <row r="2614">
          <cell r="A2614" t="str">
            <v>16-21-d</v>
          </cell>
          <cell r="B2614" t="str">
            <v>Providing and Fixing gantry of structural steel sections as per design / drawings including foundation complete</v>
          </cell>
          <cell r="C2614" t="str">
            <v>Each</v>
          </cell>
          <cell r="D2614">
            <v>6162.75</v>
          </cell>
          <cell r="E2614">
            <v>139306.91</v>
          </cell>
          <cell r="F2614" t="str">
            <v>Per Each</v>
          </cell>
          <cell r="G2614">
            <v>6162.75</v>
          </cell>
          <cell r="H2614">
            <v>139306.91</v>
          </cell>
          <cell r="I2614" t="str">
            <v>16.8.7</v>
          </cell>
          <cell r="J2614" t="str">
            <v xml:space="preserve">The cost of RCC base for the </v>
          </cell>
        </row>
        <row r="2615">
          <cell r="A2615" t="str">
            <v>16-22-a</v>
          </cell>
          <cell r="B2615" t="str">
            <v>Supply and Fixing reflective sheet on MS/aluminium road signs etc including lettering : Diamond grade</v>
          </cell>
          <cell r="C2615" t="str">
            <v>100 Sft</v>
          </cell>
          <cell r="D2615">
            <v>1966.33</v>
          </cell>
          <cell r="E2615">
            <v>65389.34</v>
          </cell>
          <cell r="F2615" t="str">
            <v>m2</v>
          </cell>
          <cell r="G2615">
            <v>211.58</v>
          </cell>
          <cell r="H2615">
            <v>7035.89</v>
          </cell>
          <cell r="I2615" t="str">
            <v>16.8.7.2.2</v>
          </cell>
          <cell r="J2615">
            <v>0</v>
          </cell>
        </row>
        <row r="2616">
          <cell r="A2616" t="str">
            <v>16-22-b</v>
          </cell>
          <cell r="B2616" t="str">
            <v>Supply and Fixing reflective sheet on MS/aluminium road signs etc including lettering : High intensity grade</v>
          </cell>
          <cell r="C2616" t="str">
            <v>100 Sft</v>
          </cell>
          <cell r="D2616">
            <v>1966.33</v>
          </cell>
          <cell r="E2616">
            <v>41575.339999999997</v>
          </cell>
          <cell r="F2616" t="str">
            <v>m2</v>
          </cell>
          <cell r="G2616">
            <v>211.58</v>
          </cell>
          <cell r="H2616">
            <v>4473.51</v>
          </cell>
          <cell r="I2616" t="str">
            <v>16.8.7.2.2</v>
          </cell>
          <cell r="J2616">
            <v>0</v>
          </cell>
        </row>
        <row r="2617">
          <cell r="A2617" t="str">
            <v>16-22-c</v>
          </cell>
          <cell r="B2617" t="str">
            <v>Supply and Fixing reflective sheet on MS/aluminium road signs etc including lettering : Engineering grade</v>
          </cell>
          <cell r="C2617" t="str">
            <v>100 Sft</v>
          </cell>
          <cell r="D2617">
            <v>1966.33</v>
          </cell>
          <cell r="E2617">
            <v>26023.33</v>
          </cell>
          <cell r="F2617" t="str">
            <v>m2</v>
          </cell>
          <cell r="G2617">
            <v>211.58</v>
          </cell>
          <cell r="H2617">
            <v>2800.11</v>
          </cell>
          <cell r="I2617" t="str">
            <v>16.8.7.2.2</v>
          </cell>
          <cell r="J2617">
            <v>0</v>
          </cell>
        </row>
        <row r="2618">
          <cell r="A2618" t="str">
            <v>16-23</v>
          </cell>
          <cell r="B2618" t="str">
            <v>Delineator Bi-directional (Diamond sheet)</v>
          </cell>
          <cell r="C2618" t="str">
            <v>Each</v>
          </cell>
          <cell r="D2618">
            <v>283.24</v>
          </cell>
          <cell r="E2618">
            <v>586.99</v>
          </cell>
          <cell r="F2618" t="str">
            <v>Each</v>
          </cell>
          <cell r="G2618">
            <v>283.24</v>
          </cell>
          <cell r="H2618">
            <v>586.99</v>
          </cell>
          <cell r="I2618" t="str">
            <v>16.8.12</v>
          </cell>
          <cell r="J2618">
            <v>0</v>
          </cell>
        </row>
        <row r="2619">
          <cell r="A2619" t="str">
            <v>16-24</v>
          </cell>
          <cell r="B2619" t="str">
            <v>Plastic 3M Bi Direction</v>
          </cell>
          <cell r="C2619" t="str">
            <v>Each</v>
          </cell>
          <cell r="D2619">
            <v>283.24</v>
          </cell>
          <cell r="E2619">
            <v>691.48</v>
          </cell>
          <cell r="F2619" t="str">
            <v>Each</v>
          </cell>
          <cell r="G2619">
            <v>283.24</v>
          </cell>
          <cell r="H2619">
            <v>691.48</v>
          </cell>
          <cell r="I2619" t="str">
            <v>16.8.12</v>
          </cell>
          <cell r="J2619">
            <v>0</v>
          </cell>
        </row>
        <row r="2620">
          <cell r="A2620" t="str">
            <v>16-25-a-01</v>
          </cell>
          <cell r="B2620" t="str">
            <v>Supply and Fixing aluminium alloy road studs as per specs Large, strip 146x30mm, 171 beads: Uni-direction</v>
          </cell>
          <cell r="C2620" t="str">
            <v>Each</v>
          </cell>
          <cell r="D2620">
            <v>72.83</v>
          </cell>
          <cell r="E2620">
            <v>612.29</v>
          </cell>
          <cell r="F2620" t="str">
            <v>Each</v>
          </cell>
          <cell r="G2620">
            <v>72.83</v>
          </cell>
          <cell r="H2620">
            <v>612.29</v>
          </cell>
          <cell r="I2620" t="str">
            <v>16.8.10</v>
          </cell>
          <cell r="J2620">
            <v>0</v>
          </cell>
        </row>
        <row r="2621">
          <cell r="A2621" t="str">
            <v>16-25-a-02</v>
          </cell>
          <cell r="B2621" t="str">
            <v>Supply and Fixing aluminium alloy road studs as per specs Large, strip 146x30mm, 171 beads: Bi-direction</v>
          </cell>
          <cell r="C2621" t="str">
            <v>Each</v>
          </cell>
          <cell r="D2621">
            <v>72.83</v>
          </cell>
          <cell r="E2621">
            <v>629.29999999999995</v>
          </cell>
          <cell r="F2621" t="str">
            <v>Each</v>
          </cell>
          <cell r="G2621">
            <v>72.83</v>
          </cell>
          <cell r="H2621">
            <v>629.29999999999995</v>
          </cell>
          <cell r="I2621" t="str">
            <v>16.8.10</v>
          </cell>
          <cell r="J2621">
            <v>0</v>
          </cell>
        </row>
        <row r="2622">
          <cell r="A2622" t="str">
            <v>16-25-b-01</v>
          </cell>
          <cell r="B2622" t="str">
            <v>Supply and Fixing aluminium alloy road studs as per specs Medium, strip 114x18mm, 74 beads: Uni-direction</v>
          </cell>
          <cell r="C2622" t="str">
            <v>Each</v>
          </cell>
          <cell r="D2622">
            <v>72.83</v>
          </cell>
          <cell r="E2622">
            <v>511.45</v>
          </cell>
          <cell r="F2622" t="str">
            <v>Each</v>
          </cell>
          <cell r="G2622">
            <v>72.83</v>
          </cell>
          <cell r="H2622">
            <v>511.45</v>
          </cell>
          <cell r="I2622" t="str">
            <v>16.8.10</v>
          </cell>
          <cell r="J2622">
            <v>0</v>
          </cell>
        </row>
        <row r="2623">
          <cell r="A2623" t="str">
            <v>16-25-b-02</v>
          </cell>
          <cell r="B2623" t="str">
            <v>Supply and Fixing aluminium alloy road studs as per specs Medium, strip 114x18mm, 74 beads: Bi-direction</v>
          </cell>
          <cell r="C2623" t="str">
            <v>Each</v>
          </cell>
          <cell r="D2623">
            <v>72.83</v>
          </cell>
          <cell r="E2623">
            <v>522.38</v>
          </cell>
          <cell r="F2623" t="str">
            <v>Each</v>
          </cell>
          <cell r="G2623">
            <v>72.83</v>
          </cell>
          <cell r="H2623">
            <v>522.38</v>
          </cell>
          <cell r="I2623" t="str">
            <v>16.8.10</v>
          </cell>
          <cell r="J2623">
            <v>0</v>
          </cell>
        </row>
        <row r="2624">
          <cell r="A2624" t="str">
            <v>16-25-c-01</v>
          </cell>
          <cell r="B2624" t="str">
            <v>Supply and Fixing aluminium alloy road studs as per specs Small, strip 75 x14mm, 43 beads: Uni-directional</v>
          </cell>
          <cell r="C2624" t="str">
            <v>Each</v>
          </cell>
          <cell r="D2624">
            <v>72.83</v>
          </cell>
          <cell r="E2624">
            <v>357.14</v>
          </cell>
          <cell r="F2624" t="str">
            <v>Each</v>
          </cell>
          <cell r="G2624">
            <v>72.83</v>
          </cell>
          <cell r="H2624">
            <v>357.14</v>
          </cell>
          <cell r="I2624" t="str">
            <v>16.8.10</v>
          </cell>
          <cell r="J2624">
            <v>0</v>
          </cell>
        </row>
        <row r="2625">
          <cell r="A2625" t="str">
            <v>16-25-c-02</v>
          </cell>
          <cell r="B2625" t="str">
            <v>Supply and Fixing aluminium alloy road studs as per specs Small, strip 75 x14mm, 43 beads: Bi-directional</v>
          </cell>
          <cell r="C2625" t="str">
            <v>Each</v>
          </cell>
          <cell r="D2625">
            <v>72.83</v>
          </cell>
          <cell r="E2625">
            <v>364.43</v>
          </cell>
          <cell r="F2625" t="str">
            <v>Each</v>
          </cell>
          <cell r="G2625">
            <v>72.83</v>
          </cell>
          <cell r="H2625">
            <v>364.43</v>
          </cell>
          <cell r="I2625" t="str">
            <v>16.8.10</v>
          </cell>
          <cell r="J2625">
            <v>0</v>
          </cell>
        </row>
        <row r="2626">
          <cell r="A2626" t="str">
            <v>16-25-c-03</v>
          </cell>
          <cell r="B2626" t="str">
            <v>Supply &amp; Fixing of high Quality ( China ) 360 d Glass Road studs ( 4" Dia ) Including fixing at site in all respect</v>
          </cell>
          <cell r="C2626" t="str">
            <v>Each</v>
          </cell>
          <cell r="D2626">
            <v>72.83</v>
          </cell>
          <cell r="E2626">
            <v>629.29999999999995</v>
          </cell>
          <cell r="F2626" t="str">
            <v>Each</v>
          </cell>
          <cell r="G2626">
            <v>72.83</v>
          </cell>
          <cell r="H2626">
            <v>629.29999999999995</v>
          </cell>
          <cell r="I2626" t="str">
            <v>16.8.10</v>
          </cell>
          <cell r="J2626">
            <v>0</v>
          </cell>
        </row>
        <row r="2627">
          <cell r="A2627" t="str">
            <v>16-25-c-04</v>
          </cell>
          <cell r="B2627" t="str">
            <v>Reflectorized Aluminium Pavement Stud (Raised Profile Type - Single)</v>
          </cell>
          <cell r="C2627" t="str">
            <v>Each</v>
          </cell>
          <cell r="D2627">
            <v>35.07</v>
          </cell>
          <cell r="E2627">
            <v>521.07000000000005</v>
          </cell>
          <cell r="F2627" t="str">
            <v>Each</v>
          </cell>
          <cell r="G2627">
            <v>35.07</v>
          </cell>
          <cell r="H2627">
            <v>521.07000000000005</v>
          </cell>
          <cell r="I2627" t="str">
            <v>16.8.12</v>
          </cell>
          <cell r="J2627">
            <v>0</v>
          </cell>
        </row>
        <row r="2628">
          <cell r="A2628" t="str">
            <v>16-25-c-05</v>
          </cell>
          <cell r="B2628" t="str">
            <v>Reflectorized Aluminium Pavement Stud (Raised Profile Type - Double)</v>
          </cell>
          <cell r="C2628" t="str">
            <v>Each</v>
          </cell>
          <cell r="D2628">
            <v>35.07</v>
          </cell>
          <cell r="E2628">
            <v>551.45000000000005</v>
          </cell>
          <cell r="F2628" t="str">
            <v>Each</v>
          </cell>
          <cell r="G2628">
            <v>35.07</v>
          </cell>
          <cell r="H2628">
            <v>551.45000000000005</v>
          </cell>
          <cell r="I2628" t="str">
            <v>16.8.12</v>
          </cell>
          <cell r="J2628">
            <v>0</v>
          </cell>
        </row>
        <row r="2629">
          <cell r="A2629" t="str">
            <v>16-25-c-06</v>
          </cell>
          <cell r="B2629" t="str">
            <v>Reflectorized Aluminium Pavement Stud (Flushed Profile Type - Single)</v>
          </cell>
          <cell r="C2629" t="str">
            <v>Each</v>
          </cell>
          <cell r="D2629">
            <v>35.07</v>
          </cell>
          <cell r="E2629">
            <v>490.7</v>
          </cell>
          <cell r="F2629" t="str">
            <v>Each</v>
          </cell>
          <cell r="G2629">
            <v>35.07</v>
          </cell>
          <cell r="H2629">
            <v>490.7</v>
          </cell>
          <cell r="I2629" t="str">
            <v>16.8.12</v>
          </cell>
          <cell r="J2629">
            <v>0</v>
          </cell>
        </row>
        <row r="2630">
          <cell r="A2630" t="str">
            <v>16-25-c-07</v>
          </cell>
          <cell r="B2630" t="str">
            <v>Reflectorized Aluminium Pavement Stud (Flushed Profile Type - Double)</v>
          </cell>
          <cell r="C2630" t="str">
            <v>Each</v>
          </cell>
          <cell r="D2630">
            <v>35.07</v>
          </cell>
          <cell r="E2630">
            <v>521.07000000000005</v>
          </cell>
          <cell r="F2630" t="str">
            <v>Each</v>
          </cell>
          <cell r="G2630">
            <v>35.07</v>
          </cell>
          <cell r="H2630">
            <v>521.07000000000005</v>
          </cell>
          <cell r="I2630" t="str">
            <v>16.8.12</v>
          </cell>
          <cell r="J2630">
            <v>0</v>
          </cell>
        </row>
        <row r="2631">
          <cell r="A2631" t="str">
            <v>16-25-c-08</v>
          </cell>
          <cell r="B2631" t="str">
            <v>Reflectorized Plastic Pavement Stud (Raised Profile Type - Single)</v>
          </cell>
          <cell r="C2631" t="str">
            <v>Each</v>
          </cell>
          <cell r="D2631">
            <v>35.07</v>
          </cell>
          <cell r="E2631">
            <v>399.57</v>
          </cell>
          <cell r="F2631" t="str">
            <v>Each</v>
          </cell>
          <cell r="G2631">
            <v>35.07</v>
          </cell>
          <cell r="H2631">
            <v>399.57</v>
          </cell>
          <cell r="I2631" t="str">
            <v>16.8.10</v>
          </cell>
          <cell r="J2631">
            <v>0</v>
          </cell>
        </row>
        <row r="2632">
          <cell r="A2632" t="str">
            <v>16-25-c-09</v>
          </cell>
          <cell r="B2632" t="str">
            <v>Reflectorized Plastic Pavement Stud (Raised Profile Type - Double)</v>
          </cell>
          <cell r="C2632" t="str">
            <v>Each</v>
          </cell>
          <cell r="D2632">
            <v>35.07</v>
          </cell>
          <cell r="E2632">
            <v>429.95</v>
          </cell>
          <cell r="F2632" t="str">
            <v>Each</v>
          </cell>
          <cell r="G2632">
            <v>35.07</v>
          </cell>
          <cell r="H2632">
            <v>429.95</v>
          </cell>
          <cell r="I2632" t="str">
            <v>16.8.10</v>
          </cell>
          <cell r="J2632">
            <v>0</v>
          </cell>
        </row>
        <row r="2633">
          <cell r="A2633" t="str">
            <v>16-25-c-10</v>
          </cell>
          <cell r="B2633" t="str">
            <v>Reflectorized Plastic Pavement Stud (Flushed Profile Type - Single)</v>
          </cell>
          <cell r="C2633" t="str">
            <v>Each</v>
          </cell>
          <cell r="D2633">
            <v>35.07</v>
          </cell>
          <cell r="E2633">
            <v>369.2</v>
          </cell>
          <cell r="F2633" t="str">
            <v>Each</v>
          </cell>
          <cell r="G2633">
            <v>35.07</v>
          </cell>
          <cell r="H2633">
            <v>369.2</v>
          </cell>
          <cell r="I2633" t="str">
            <v>16.8.10</v>
          </cell>
          <cell r="J2633">
            <v>0</v>
          </cell>
        </row>
        <row r="2634">
          <cell r="A2634" t="str">
            <v>16-25-c-11</v>
          </cell>
          <cell r="B2634" t="str">
            <v>Reflectorized Plastic Pavement Stud (Flushed Profile Type - Double)</v>
          </cell>
          <cell r="C2634" t="str">
            <v>Each</v>
          </cell>
          <cell r="D2634">
            <v>35.07</v>
          </cell>
          <cell r="E2634">
            <v>429.95</v>
          </cell>
          <cell r="F2634" t="str">
            <v>Each</v>
          </cell>
          <cell r="G2634">
            <v>35.07</v>
          </cell>
          <cell r="H2634">
            <v>429.95</v>
          </cell>
          <cell r="I2634" t="str">
            <v>16.8.10</v>
          </cell>
          <cell r="J2634">
            <v>0</v>
          </cell>
        </row>
        <row r="2635">
          <cell r="A2635" t="str">
            <v>16-26</v>
          </cell>
          <cell r="B2635" t="str">
            <v>Providing and Laying dry brick pavement/soling in streets etc including prep, water, compaction &amp; sand cushion</v>
          </cell>
          <cell r="C2635" t="str">
            <v>100 Cft</v>
          </cell>
          <cell r="D2635">
            <v>3638.51</v>
          </cell>
          <cell r="E2635">
            <v>20999.040000000001</v>
          </cell>
          <cell r="F2635" t="str">
            <v>m3</v>
          </cell>
          <cell r="G2635">
            <v>1284.93</v>
          </cell>
          <cell r="H2635">
            <v>7415.75</v>
          </cell>
          <cell r="I2635" t="str">
            <v>16.3.15</v>
          </cell>
          <cell r="J2635" t="str">
            <v xml:space="preserve">The nominal thickness of bricks </v>
          </cell>
        </row>
        <row r="2636">
          <cell r="A2636" t="str">
            <v>16-27</v>
          </cell>
          <cell r="B2636" t="str">
            <v>Provide and Lay Polythene Sheet under Rigid Pavement</v>
          </cell>
          <cell r="C2636" t="str">
            <v>100 Sft</v>
          </cell>
          <cell r="D2636">
            <v>70.03</v>
          </cell>
          <cell r="E2636">
            <v>3328.42</v>
          </cell>
          <cell r="F2636" t="str">
            <v>m2</v>
          </cell>
          <cell r="G2636">
            <v>7.54</v>
          </cell>
          <cell r="H2636">
            <v>358.14</v>
          </cell>
          <cell r="I2636" t="str">
            <v>16.5.2.2.3</v>
          </cell>
          <cell r="J2636">
            <v>0</v>
          </cell>
        </row>
        <row r="2637">
          <cell r="A2637" t="str">
            <v>16-28</v>
          </cell>
          <cell r="B2637" t="str">
            <v>Supply &amp; spreading 1"-1.5" guage shingle on road surface including compaction</v>
          </cell>
          <cell r="C2637" t="str">
            <v>100 Cft</v>
          </cell>
          <cell r="D2637">
            <v>1618.5</v>
          </cell>
          <cell r="E2637">
            <v>4134.22</v>
          </cell>
          <cell r="F2637" t="str">
            <v>m3</v>
          </cell>
          <cell r="G2637">
            <v>571.57000000000005</v>
          </cell>
          <cell r="H2637">
            <v>1459.99</v>
          </cell>
          <cell r="I2637">
            <v>0</v>
          </cell>
          <cell r="J2637" t="str">
            <v xml:space="preserve">For different thicknesses, rate is to </v>
          </cell>
        </row>
        <row r="2638">
          <cell r="A2638" t="str">
            <v>16-29-a-i</v>
          </cell>
          <cell r="B2638" t="str">
            <v>R.C.C. Pipe Culvert AASHTO M 170 Dia 310</v>
          </cell>
          <cell r="C2638" t="str">
            <v>100 Rft</v>
          </cell>
          <cell r="D2638">
            <v>4188.47</v>
          </cell>
          <cell r="E2638">
            <v>61703.14</v>
          </cell>
          <cell r="F2638" t="str">
            <v>m</v>
          </cell>
          <cell r="G2638">
            <v>137.41999999999999</v>
          </cell>
          <cell r="H2638">
            <v>2024.38</v>
          </cell>
          <cell r="I2638" t="str">
            <v>16.7.2</v>
          </cell>
          <cell r="J2638">
            <v>0</v>
          </cell>
        </row>
        <row r="2639">
          <cell r="A2639" t="str">
            <v>16-29-a-ii</v>
          </cell>
          <cell r="B2639" t="str">
            <v>R.C.C. Pipe Culvert Aashto M 170 Dia 380 Mm</v>
          </cell>
          <cell r="C2639" t="str">
            <v>100 Rft</v>
          </cell>
          <cell r="D2639">
            <v>4460.21</v>
          </cell>
          <cell r="E2639">
            <v>70191.19</v>
          </cell>
          <cell r="F2639" t="str">
            <v>m</v>
          </cell>
          <cell r="G2639">
            <v>146.33000000000001</v>
          </cell>
          <cell r="H2639">
            <v>2302.86</v>
          </cell>
          <cell r="I2639" t="str">
            <v>16.7.2</v>
          </cell>
          <cell r="J2639">
            <v>0</v>
          </cell>
        </row>
        <row r="2640">
          <cell r="A2640" t="str">
            <v>16-29-a-iii</v>
          </cell>
          <cell r="B2640" t="str">
            <v>Reinforced Concrete Pipe Culvert (AASHTO M-170) Dia: 460mm</v>
          </cell>
          <cell r="C2640" t="str">
            <v>100 Rft</v>
          </cell>
          <cell r="D2640">
            <v>23899.64</v>
          </cell>
          <cell r="E2640">
            <v>90978.55</v>
          </cell>
          <cell r="F2640" t="str">
            <v>m</v>
          </cell>
          <cell r="G2640">
            <v>784.11</v>
          </cell>
          <cell r="H2640">
            <v>2984.86</v>
          </cell>
          <cell r="I2640" t="str">
            <v>16.7.2</v>
          </cell>
          <cell r="J2640">
            <v>0</v>
          </cell>
        </row>
        <row r="2641">
          <cell r="A2641" t="str">
            <v>16-29-b-i</v>
          </cell>
          <cell r="B2641" t="str">
            <v>Reinforced Concrete Pipe Culvert (AASHTO M-170) Dia: 610mm</v>
          </cell>
          <cell r="C2641" t="str">
            <v>100 Rft</v>
          </cell>
          <cell r="D2641">
            <v>29882.78</v>
          </cell>
          <cell r="E2641">
            <v>123523.36</v>
          </cell>
          <cell r="F2641" t="str">
            <v>m</v>
          </cell>
          <cell r="G2641">
            <v>980.41</v>
          </cell>
          <cell r="H2641">
            <v>4052.61</v>
          </cell>
          <cell r="I2641" t="str">
            <v>16.7.2</v>
          </cell>
          <cell r="J2641">
            <v>0</v>
          </cell>
        </row>
        <row r="2642">
          <cell r="A2642" t="str">
            <v>16-29-b-ii</v>
          </cell>
          <cell r="B2642" t="str">
            <v>R.C.C. Pipe Culvert Aashto M 170 Dia 610 mm.</v>
          </cell>
          <cell r="C2642" t="str">
            <v>100 Rft</v>
          </cell>
          <cell r="D2642">
            <v>3791.21</v>
          </cell>
          <cell r="E2642">
            <v>124827.45</v>
          </cell>
          <cell r="F2642" t="str">
            <v>m</v>
          </cell>
          <cell r="G2642">
            <v>124.38</v>
          </cell>
          <cell r="H2642">
            <v>4095.39</v>
          </cell>
          <cell r="I2642" t="str">
            <v>16.7.2</v>
          </cell>
          <cell r="J2642">
            <v>0</v>
          </cell>
        </row>
        <row r="2643">
          <cell r="A2643" t="str">
            <v>16-29-c-i</v>
          </cell>
          <cell r="B2643" t="str">
            <v>Reinforced Concrete Pipe Culvert (AASHTO M-170) Dia: 760mm</v>
          </cell>
          <cell r="C2643" t="str">
            <v>100 Rft</v>
          </cell>
          <cell r="D2643">
            <v>35860.33</v>
          </cell>
          <cell r="E2643">
            <v>182987.61</v>
          </cell>
          <cell r="F2643" t="str">
            <v>m</v>
          </cell>
          <cell r="G2643">
            <v>1176.52</v>
          </cell>
          <cell r="H2643">
            <v>6003.53</v>
          </cell>
          <cell r="I2643" t="str">
            <v>16.7.2</v>
          </cell>
          <cell r="J2643">
            <v>0</v>
          </cell>
        </row>
        <row r="2644">
          <cell r="A2644" t="str">
            <v>16-29-c-ii</v>
          </cell>
          <cell r="B2644" t="str">
            <v>R.C.C. Pipe Culvert Aashto M 170 Dia 760 mm</v>
          </cell>
          <cell r="C2644" t="str">
            <v>100 Rft</v>
          </cell>
          <cell r="D2644">
            <v>3863.24</v>
          </cell>
          <cell r="E2644">
            <v>181835.2</v>
          </cell>
          <cell r="F2644" t="str">
            <v>m</v>
          </cell>
          <cell r="G2644">
            <v>126.75</v>
          </cell>
          <cell r="H2644">
            <v>5965.72</v>
          </cell>
          <cell r="I2644" t="str">
            <v>16.7.2</v>
          </cell>
          <cell r="J2644">
            <v>0</v>
          </cell>
        </row>
        <row r="2645">
          <cell r="A2645" t="str">
            <v>16-29-d-i</v>
          </cell>
          <cell r="B2645" t="str">
            <v>Reinforced Concrete Pipe Culvert (AASHTO M-170) Dia: 910mm</v>
          </cell>
          <cell r="C2645" t="str">
            <v>100 Rft</v>
          </cell>
          <cell r="D2645">
            <v>41832.5</v>
          </cell>
          <cell r="E2645">
            <v>314275.21999999997</v>
          </cell>
          <cell r="F2645" t="str">
            <v>m</v>
          </cell>
          <cell r="G2645">
            <v>1372.46</v>
          </cell>
          <cell r="H2645">
            <v>10310.870000000001</v>
          </cell>
          <cell r="I2645" t="str">
            <v>16.7.2</v>
          </cell>
          <cell r="J2645">
            <v>0</v>
          </cell>
        </row>
        <row r="2646">
          <cell r="A2646" t="str">
            <v>16-29-d-ii</v>
          </cell>
          <cell r="B2646" t="str">
            <v>R.C.C. Pipe Culvert Aashto M 170 Dia 910 mm</v>
          </cell>
          <cell r="C2646" t="str">
            <v>100 Rft</v>
          </cell>
          <cell r="D2646">
            <v>3947.4</v>
          </cell>
          <cell r="E2646">
            <v>311888.13</v>
          </cell>
          <cell r="F2646" t="str">
            <v>m</v>
          </cell>
          <cell r="G2646">
            <v>129.51</v>
          </cell>
          <cell r="H2646">
            <v>10232.549999999999</v>
          </cell>
          <cell r="I2646" t="str">
            <v>16.7.2</v>
          </cell>
          <cell r="J2646">
            <v>0</v>
          </cell>
        </row>
        <row r="2647">
          <cell r="A2647" t="str">
            <v>16-29-e-i</v>
          </cell>
          <cell r="B2647" t="str">
            <v>Reinforced Concrete Pipe Culvert (AASHTO M-170) Dia: 1070mm</v>
          </cell>
          <cell r="C2647" t="str">
            <v>100 Rft</v>
          </cell>
          <cell r="D2647">
            <v>47810.91</v>
          </cell>
          <cell r="E2647">
            <v>320248.34000000003</v>
          </cell>
          <cell r="F2647" t="str">
            <v>m</v>
          </cell>
          <cell r="G2647">
            <v>1568.6</v>
          </cell>
          <cell r="H2647">
            <v>10506.83</v>
          </cell>
          <cell r="I2647" t="str">
            <v>16.7.2</v>
          </cell>
          <cell r="J2647">
            <v>0</v>
          </cell>
        </row>
        <row r="2648">
          <cell r="A2648" t="str">
            <v>16-29-e-ii</v>
          </cell>
          <cell r="B2648" t="str">
            <v>R.C.C. Pipe Culvert Aashto M 170 Dia 1070 mm</v>
          </cell>
          <cell r="C2648" t="str">
            <v>100 Rft</v>
          </cell>
          <cell r="D2648">
            <v>6097.74</v>
          </cell>
          <cell r="E2648">
            <v>319705.06</v>
          </cell>
          <cell r="F2648" t="str">
            <v>m</v>
          </cell>
          <cell r="G2648">
            <v>200.06</v>
          </cell>
          <cell r="H2648">
            <v>10489.01</v>
          </cell>
          <cell r="I2648" t="str">
            <v>16.7.2</v>
          </cell>
          <cell r="J2648">
            <v>0</v>
          </cell>
        </row>
        <row r="2649">
          <cell r="A2649" t="str">
            <v>16-29-f-i</v>
          </cell>
          <cell r="B2649" t="str">
            <v>Reinforced Concrete Pipe Culvert (AASHTO M-170) Dia: 1220mm</v>
          </cell>
          <cell r="C2649" t="str">
            <v>100 Rft</v>
          </cell>
          <cell r="D2649">
            <v>53796.7</v>
          </cell>
          <cell r="E2649">
            <v>368138.41</v>
          </cell>
          <cell r="F2649" t="str">
            <v>m</v>
          </cell>
          <cell r="G2649">
            <v>1764.98</v>
          </cell>
          <cell r="H2649">
            <v>12078.03</v>
          </cell>
          <cell r="I2649" t="str">
            <v>16.7.2</v>
          </cell>
          <cell r="J2649">
            <v>0</v>
          </cell>
        </row>
        <row r="2650">
          <cell r="A2650" t="str">
            <v>16-29-f-ii</v>
          </cell>
          <cell r="B2650" t="str">
            <v>R.C.C. Pipe Culvert AASHTO M 170 Dia 1220 mm</v>
          </cell>
          <cell r="C2650" t="str">
            <v>100 Rft</v>
          </cell>
          <cell r="D2650">
            <v>5567.04</v>
          </cell>
          <cell r="E2650">
            <v>365357.88</v>
          </cell>
          <cell r="F2650" t="str">
            <v>m</v>
          </cell>
          <cell r="G2650">
            <v>182.65</v>
          </cell>
          <cell r="H2650">
            <v>11986.81</v>
          </cell>
          <cell r="I2650" t="str">
            <v>16.7.2</v>
          </cell>
          <cell r="J2650">
            <v>0</v>
          </cell>
        </row>
        <row r="2651">
          <cell r="A2651" t="str">
            <v>16-29-g-i</v>
          </cell>
          <cell r="B2651" t="str">
            <v>Reinforced Concrete Pipe Culvert (AASHTO M-170) Dia: 1520mm</v>
          </cell>
          <cell r="C2651" t="str">
            <v>100 Rft</v>
          </cell>
          <cell r="D2651">
            <v>59766.51</v>
          </cell>
          <cell r="E2651">
            <v>879518.56</v>
          </cell>
          <cell r="F2651" t="str">
            <v>m</v>
          </cell>
          <cell r="G2651">
            <v>1960.84</v>
          </cell>
          <cell r="H2651">
            <v>28855.599999999999</v>
          </cell>
          <cell r="I2651" t="str">
            <v>16.7.2</v>
          </cell>
          <cell r="J2651">
            <v>0</v>
          </cell>
        </row>
        <row r="2652">
          <cell r="A2652" t="str">
            <v>16-29-g-ii</v>
          </cell>
          <cell r="B2652" t="str">
            <v>R.C.C. Pipe Culvert Aashto M 170 Dia 1520 mm</v>
          </cell>
          <cell r="C2652" t="str">
            <v>100 Rft</v>
          </cell>
          <cell r="D2652">
            <v>5743.19</v>
          </cell>
          <cell r="E2652">
            <v>876611.06</v>
          </cell>
          <cell r="F2652" t="str">
            <v>m</v>
          </cell>
          <cell r="G2652">
            <v>188.42</v>
          </cell>
          <cell r="H2652">
            <v>28760.21</v>
          </cell>
          <cell r="I2652" t="str">
            <v>16.7.2</v>
          </cell>
          <cell r="J2652">
            <v>0</v>
          </cell>
        </row>
        <row r="2653">
          <cell r="A2653" t="str">
            <v>16-30</v>
          </cell>
          <cell r="B2653" t="str">
            <v>Granular Material in Bed to RCC Pipe Culvert</v>
          </cell>
          <cell r="C2653" t="str">
            <v>100 Cft</v>
          </cell>
          <cell r="D2653">
            <v>756.16</v>
          </cell>
          <cell r="E2653">
            <v>4559.5600000000004</v>
          </cell>
          <cell r="F2653" t="str">
            <v>m3</v>
          </cell>
          <cell r="G2653">
            <v>267.04000000000002</v>
          </cell>
          <cell r="H2653">
            <v>1610.2</v>
          </cell>
          <cell r="I2653" t="str">
            <v>16.7.2</v>
          </cell>
          <cell r="J2653">
            <v>0</v>
          </cell>
        </row>
        <row r="2654">
          <cell r="A2654" t="str">
            <v>16-31</v>
          </cell>
          <cell r="B2654" t="str">
            <v>Concrete Class B in Bedding and Encasement of Concrete Pipe Culvert</v>
          </cell>
          <cell r="C2654" t="str">
            <v>100 Cft</v>
          </cell>
          <cell r="D2654">
            <v>5532.91</v>
          </cell>
          <cell r="E2654">
            <v>29911.09</v>
          </cell>
          <cell r="F2654" t="str">
            <v>m3</v>
          </cell>
          <cell r="G2654">
            <v>1953.93</v>
          </cell>
          <cell r="H2654">
            <v>10563.01</v>
          </cell>
          <cell r="I2654" t="str">
            <v>16.7.3.2.2</v>
          </cell>
          <cell r="J2654">
            <v>0</v>
          </cell>
        </row>
        <row r="2655">
          <cell r="A2655" t="str">
            <v>16-32-a</v>
          </cell>
          <cell r="B2655" t="str">
            <v>Confirmatory Boring including SPT's, samples, lab test bore-hole logs &amp; Report : Alluvial Soils</v>
          </cell>
          <cell r="C2655" t="str">
            <v>100 Rft</v>
          </cell>
          <cell r="D2655">
            <v>102090</v>
          </cell>
          <cell r="E2655">
            <v>309855</v>
          </cell>
          <cell r="F2655" t="str">
            <v>m</v>
          </cell>
          <cell r="G2655">
            <v>3349.41</v>
          </cell>
          <cell r="H2655">
            <v>10165.85</v>
          </cell>
          <cell r="I2655" t="str">
            <v>18.1.4.9</v>
          </cell>
          <cell r="J2655" t="str">
            <v xml:space="preserve">a) The bore hole dia shall not be </v>
          </cell>
        </row>
        <row r="2656">
          <cell r="A2656" t="str">
            <v>16-32-b</v>
          </cell>
          <cell r="B2656" t="str">
            <v>Confirmatory Boring including SPT's, samples, lab test, bore-hole logs, report : in Gravelly Soil</v>
          </cell>
          <cell r="C2656" t="str">
            <v>100 Rft</v>
          </cell>
          <cell r="D2656">
            <v>102090</v>
          </cell>
          <cell r="E2656">
            <v>284340</v>
          </cell>
          <cell r="F2656" t="str">
            <v>m</v>
          </cell>
          <cell r="G2656">
            <v>3349.41</v>
          </cell>
          <cell r="H2656">
            <v>9328.74</v>
          </cell>
          <cell r="I2656" t="str">
            <v>18.1.4.9</v>
          </cell>
          <cell r="J2656" t="str">
            <v xml:space="preserve">b) Preparation and submission of </v>
          </cell>
        </row>
        <row r="2657">
          <cell r="A2657" t="str">
            <v>16-33</v>
          </cell>
          <cell r="B2657" t="str">
            <v>Pile Load Test Upto 120 Ton</v>
          </cell>
          <cell r="C2657" t="str">
            <v>Job</v>
          </cell>
          <cell r="D2657">
            <v>3439.31</v>
          </cell>
          <cell r="E2657">
            <v>127060.81</v>
          </cell>
          <cell r="F2657" t="str">
            <v>Job</v>
          </cell>
          <cell r="G2657">
            <v>3439.31</v>
          </cell>
          <cell r="H2657">
            <v>127060.8</v>
          </cell>
          <cell r="I2657" t="str">
            <v>18.1.4.7</v>
          </cell>
          <cell r="J2657">
            <v>0</v>
          </cell>
        </row>
        <row r="2658">
          <cell r="A2658" t="str">
            <v>16-34-a</v>
          </cell>
          <cell r="B2658" t="str">
            <v>Pile Load Testing : Max Load up to 121-240 tonne</v>
          </cell>
          <cell r="C2658" t="str">
            <v>Job</v>
          </cell>
          <cell r="D2658">
            <v>0</v>
          </cell>
          <cell r="E2658">
            <v>566461.68999999994</v>
          </cell>
          <cell r="F2658" t="str">
            <v>Job</v>
          </cell>
          <cell r="G2658">
            <v>0</v>
          </cell>
          <cell r="H2658">
            <v>566461.68999999994</v>
          </cell>
          <cell r="I2658" t="str">
            <v>18.1.4.7</v>
          </cell>
          <cell r="J2658" t="str">
            <v xml:space="preserve">Rates includes all material, </v>
          </cell>
        </row>
        <row r="2659">
          <cell r="A2659" t="str">
            <v>16-34-b</v>
          </cell>
          <cell r="B2659" t="str">
            <v>Pile Load Testing : Max Load 241 - 300 tonne</v>
          </cell>
          <cell r="C2659" t="str">
            <v>Job</v>
          </cell>
          <cell r="D2659">
            <v>0</v>
          </cell>
          <cell r="E2659">
            <v>597444.18999999994</v>
          </cell>
          <cell r="F2659" t="str">
            <v>Job</v>
          </cell>
          <cell r="G2659">
            <v>0</v>
          </cell>
          <cell r="H2659">
            <v>597444.18999999994</v>
          </cell>
          <cell r="I2659" t="str">
            <v>18.1.4.7</v>
          </cell>
          <cell r="J2659">
            <v>0</v>
          </cell>
        </row>
        <row r="2660">
          <cell r="A2660" t="str">
            <v>16-34-c</v>
          </cell>
          <cell r="B2660" t="str">
            <v>Pile Load Testing : Max Load 301 - 360 tonne</v>
          </cell>
          <cell r="C2660" t="str">
            <v>Job</v>
          </cell>
          <cell r="D2660">
            <v>0</v>
          </cell>
          <cell r="E2660">
            <v>628426.68999999994</v>
          </cell>
          <cell r="F2660" t="str">
            <v>Job</v>
          </cell>
          <cell r="G2660">
            <v>0</v>
          </cell>
          <cell r="H2660">
            <v>628426.68999999994</v>
          </cell>
          <cell r="I2660" t="str">
            <v>18.1.4.7</v>
          </cell>
          <cell r="J2660">
            <v>0</v>
          </cell>
        </row>
        <row r="2661">
          <cell r="A2661" t="str">
            <v>16-34-d</v>
          </cell>
          <cell r="B2661" t="str">
            <v>Pile Load Testing : Max Load 361 - 600 tonne</v>
          </cell>
          <cell r="C2661" t="str">
            <v>Job</v>
          </cell>
          <cell r="D2661">
            <v>0</v>
          </cell>
          <cell r="E2661">
            <v>649081.68999999994</v>
          </cell>
          <cell r="F2661" t="str">
            <v>Job</v>
          </cell>
          <cell r="G2661">
            <v>0</v>
          </cell>
          <cell r="H2661">
            <v>649081.68999999994</v>
          </cell>
          <cell r="I2661" t="str">
            <v>18.1.4.7</v>
          </cell>
          <cell r="J2661">
            <v>0</v>
          </cell>
        </row>
        <row r="2662">
          <cell r="A2662" t="str">
            <v>16-34-e</v>
          </cell>
          <cell r="B2662" t="str">
            <v>Pile Load Test Upto 601-900 Ton</v>
          </cell>
          <cell r="C2662" t="str">
            <v>Each</v>
          </cell>
          <cell r="D2662">
            <v>0</v>
          </cell>
          <cell r="E2662">
            <v>667306.68999999994</v>
          </cell>
          <cell r="F2662" t="str">
            <v>Each</v>
          </cell>
          <cell r="G2662">
            <v>0</v>
          </cell>
          <cell r="H2662">
            <v>667306.68999999994</v>
          </cell>
          <cell r="I2662" t="str">
            <v>18.1.4.7</v>
          </cell>
          <cell r="J2662">
            <v>0</v>
          </cell>
        </row>
        <row r="2663">
          <cell r="A2663" t="str">
            <v>16-34-f</v>
          </cell>
          <cell r="B2663" t="str">
            <v>Pile Load test using hydraulic Jack system (601-900) Tonne (Only Kentlage Load test charges)</v>
          </cell>
          <cell r="C2663" t="str">
            <v>Job.</v>
          </cell>
          <cell r="D2663">
            <v>0</v>
          </cell>
          <cell r="E2663">
            <v>224775</v>
          </cell>
          <cell r="F2663" t="str">
            <v>Job</v>
          </cell>
          <cell r="G2663">
            <v>0</v>
          </cell>
          <cell r="H2663">
            <v>224775</v>
          </cell>
          <cell r="I2663" t="str">
            <v>18.1.4.7</v>
          </cell>
          <cell r="J2663">
            <v>0</v>
          </cell>
        </row>
        <row r="2664">
          <cell r="A2664" t="str">
            <v>16-34-g</v>
          </cell>
          <cell r="B2664" t="str">
            <v>Pile load test: (Pre high Strain Dynamic load test as per ASTM D 4945-08 including field data analysis results with report etc complete Max Load 1100 tons</v>
          </cell>
          <cell r="C2664" t="str">
            <v>Job.</v>
          </cell>
          <cell r="D2664">
            <v>0</v>
          </cell>
          <cell r="E2664">
            <v>679456.69</v>
          </cell>
          <cell r="F2664" t="str">
            <v>Job</v>
          </cell>
          <cell r="G2664">
            <v>0</v>
          </cell>
          <cell r="H2664">
            <v>679456.69</v>
          </cell>
          <cell r="I2664" t="str">
            <v>18.1.4.7</v>
          </cell>
          <cell r="J2664">
            <v>0</v>
          </cell>
        </row>
        <row r="2665">
          <cell r="A2665" t="str">
            <v>16-35-a</v>
          </cell>
          <cell r="B2665" t="str">
            <v>Boring for Cast-in-place RCC Piles in Alluvial Soils : Dia up to 760mm</v>
          </cell>
          <cell r="C2665" t="str">
            <v>100 Rft</v>
          </cell>
          <cell r="D2665">
            <v>0</v>
          </cell>
          <cell r="E2665">
            <v>207765</v>
          </cell>
          <cell r="F2665" t="str">
            <v>m</v>
          </cell>
          <cell r="G2665">
            <v>0</v>
          </cell>
          <cell r="H2665">
            <v>6816.44</v>
          </cell>
          <cell r="I2665" t="str">
            <v>18.1.4.9</v>
          </cell>
          <cell r="J2665">
            <v>0</v>
          </cell>
        </row>
        <row r="2666">
          <cell r="A2666" t="str">
            <v>16-35-b</v>
          </cell>
          <cell r="B2666" t="str">
            <v>Boring for Cast-in-place RCC Piles in Alluvial Soils : Dia 761 - 1220 mm</v>
          </cell>
          <cell r="C2666" t="str">
            <v>100 Rft</v>
          </cell>
          <cell r="D2666">
            <v>0</v>
          </cell>
          <cell r="E2666">
            <v>185895</v>
          </cell>
          <cell r="F2666" t="str">
            <v>m</v>
          </cell>
          <cell r="G2666">
            <v>0</v>
          </cell>
          <cell r="H2666">
            <v>6098.92</v>
          </cell>
          <cell r="I2666" t="str">
            <v>18.1.4.9</v>
          </cell>
          <cell r="J2666">
            <v>0</v>
          </cell>
        </row>
        <row r="2667">
          <cell r="A2667" t="str">
            <v>16-35-c</v>
          </cell>
          <cell r="B2667" t="str">
            <v>Boring for Cast-in-place RCC Piles in Alluvial Soils : Dia 1221 - 2000 mm</v>
          </cell>
          <cell r="C2667" t="str">
            <v>100 Cft</v>
          </cell>
          <cell r="D2667">
            <v>0</v>
          </cell>
          <cell r="E2667">
            <v>206550</v>
          </cell>
          <cell r="F2667" t="str">
            <v>m</v>
          </cell>
          <cell r="G2667">
            <v>0</v>
          </cell>
          <cell r="H2667">
            <v>6776.58</v>
          </cell>
          <cell r="I2667" t="str">
            <v>18.1.4.2.3</v>
          </cell>
          <cell r="J2667">
            <v>0</v>
          </cell>
        </row>
        <row r="2668">
          <cell r="A2668" t="str">
            <v>16-36-a</v>
          </cell>
          <cell r="B2668" t="str">
            <v>Boring for Cast-in-place RCC Piles in Gravelly Soils : Dia up to 660mm</v>
          </cell>
          <cell r="C2668" t="str">
            <v>100 Rft</v>
          </cell>
          <cell r="D2668">
            <v>0</v>
          </cell>
          <cell r="E2668">
            <v>182250</v>
          </cell>
          <cell r="F2668" t="str">
            <v>m</v>
          </cell>
          <cell r="G2668">
            <v>0</v>
          </cell>
          <cell r="H2668">
            <v>5979.33</v>
          </cell>
          <cell r="I2668" t="str">
            <v>18.1.4.2.3</v>
          </cell>
          <cell r="J2668">
            <v>0</v>
          </cell>
        </row>
        <row r="2669">
          <cell r="A2669" t="str">
            <v>16-36-c</v>
          </cell>
          <cell r="B2669" t="str">
            <v>Boring with temporary casing in gravely subsoil for 760-1220 mm diameter pile.</v>
          </cell>
          <cell r="C2669" t="str">
            <v>100 Rft</v>
          </cell>
          <cell r="D2669">
            <v>102090</v>
          </cell>
          <cell r="E2669">
            <v>287985</v>
          </cell>
          <cell r="F2669" t="str">
            <v>m</v>
          </cell>
          <cell r="G2669">
            <v>3349.41</v>
          </cell>
          <cell r="H2669">
            <v>9448.33</v>
          </cell>
          <cell r="I2669" t="str">
            <v>18.1.4.2.3</v>
          </cell>
          <cell r="J2669">
            <v>0</v>
          </cell>
        </row>
        <row r="2670">
          <cell r="A2670" t="str">
            <v>16-36-d</v>
          </cell>
          <cell r="B2670" t="str">
            <v>Boring with temporary casing in any type of Rock (till appropriate degree of socket &amp; RQD value not less than 90%) for 720-1220 mm diameter pile.</v>
          </cell>
          <cell r="C2670" t="str">
            <v>100 Rft</v>
          </cell>
          <cell r="D2670">
            <v>102090</v>
          </cell>
          <cell r="E2670">
            <v>309855</v>
          </cell>
          <cell r="F2670" t="str">
            <v>m</v>
          </cell>
          <cell r="G2670">
            <v>3349.41</v>
          </cell>
          <cell r="H2670">
            <v>10165.85</v>
          </cell>
          <cell r="I2670" t="str">
            <v>18.1.4.2.3</v>
          </cell>
          <cell r="J2670">
            <v>0</v>
          </cell>
        </row>
        <row r="2671">
          <cell r="A2671" t="str">
            <v>16-37</v>
          </cell>
          <cell r="B2671" t="str">
            <v>Supply fabricate &amp; install welded MS lining in522piles of thickness as per specs/drwg</v>
          </cell>
          <cell r="C2671" t="str">
            <v>100 Kg</v>
          </cell>
          <cell r="D2671">
            <v>2172.63</v>
          </cell>
          <cell r="E2671">
            <v>20397.63</v>
          </cell>
          <cell r="F2671" t="str">
            <v>kg</v>
          </cell>
          <cell r="G2671">
            <v>21.73</v>
          </cell>
          <cell r="H2671">
            <v>203.98</v>
          </cell>
          <cell r="I2671" t="str">
            <v xml:space="preserve">18.1.4.2.2 </v>
          </cell>
          <cell r="J2671">
            <v>0</v>
          </cell>
        </row>
        <row r="2672">
          <cell r="A2672" t="str">
            <v>16-38-a</v>
          </cell>
          <cell r="B2672" t="str">
            <v>Supply and Fixing Neoprene Bearing Pad as per specs &amp; design</v>
          </cell>
          <cell r="C2672" t="str">
            <v>Cubic Inch</v>
          </cell>
          <cell r="D2672">
            <v>1.21</v>
          </cell>
          <cell r="E2672">
            <v>66.819999999999993</v>
          </cell>
          <cell r="F2672" t="str">
            <v>cm3</v>
          </cell>
          <cell r="G2672">
            <v>7.0000000000000007E-2</v>
          </cell>
          <cell r="H2672">
            <v>4.08</v>
          </cell>
          <cell r="I2672" t="str">
            <v>16.6.8</v>
          </cell>
          <cell r="J2672">
            <v>0</v>
          </cell>
        </row>
        <row r="2673">
          <cell r="A2673" t="str">
            <v>16-38-b</v>
          </cell>
          <cell r="B2673" t="str">
            <v>Supply and Fixing Steel Bearing Pads as per specs &amp; design</v>
          </cell>
          <cell r="C2673" t="str">
            <v>100 Kg</v>
          </cell>
          <cell r="D2673">
            <v>2790.14</v>
          </cell>
          <cell r="E2673">
            <v>22351.64</v>
          </cell>
          <cell r="F2673" t="str">
            <v>kg</v>
          </cell>
          <cell r="G2673">
            <v>27.9</v>
          </cell>
          <cell r="H2673">
            <v>223.52</v>
          </cell>
          <cell r="I2673" t="str">
            <v>16.6.8</v>
          </cell>
          <cell r="J2673">
            <v>0</v>
          </cell>
        </row>
        <row r="2674">
          <cell r="A2674" t="str">
            <v>16-39</v>
          </cell>
          <cell r="B2674" t="str">
            <v>Supply and Fixing spirally wound sheath of 50mm dia. For pre-stressing of cables in precast conc. Girders</v>
          </cell>
          <cell r="C2674" t="str">
            <v>100 Rft</v>
          </cell>
          <cell r="D2674">
            <v>1081.51</v>
          </cell>
          <cell r="E2674">
            <v>9100.51</v>
          </cell>
          <cell r="F2674" t="str">
            <v>m</v>
          </cell>
          <cell r="G2674">
            <v>35.479999999999997</v>
          </cell>
          <cell r="H2674">
            <v>298.57</v>
          </cell>
          <cell r="I2674" t="str">
            <v>16.6.7</v>
          </cell>
          <cell r="J2674">
            <v>0</v>
          </cell>
        </row>
        <row r="2675">
          <cell r="A2675" t="str">
            <v>16-40</v>
          </cell>
          <cell r="B2675" t="str">
            <v>Supply and Fixing stressing anchorages for high tensile steel wire cables in precast girders</v>
          </cell>
          <cell r="C2675" t="str">
            <v>Set</v>
          </cell>
          <cell r="D2675">
            <v>177.41</v>
          </cell>
          <cell r="E2675">
            <v>967.16</v>
          </cell>
          <cell r="F2675" t="str">
            <v>Set</v>
          </cell>
          <cell r="G2675">
            <v>177.41</v>
          </cell>
          <cell r="H2675">
            <v>967.16</v>
          </cell>
          <cell r="I2675" t="str">
            <v>16.6.7</v>
          </cell>
          <cell r="J2675">
            <v>0</v>
          </cell>
        </row>
        <row r="2676">
          <cell r="A2676" t="str">
            <v>16-41</v>
          </cell>
          <cell r="B2676" t="str">
            <v>Launching girders in place, including lifting &amp; handling if any</v>
          </cell>
          <cell r="C2676" t="str">
            <v>Ft</v>
          </cell>
          <cell r="D2676">
            <v>694.62</v>
          </cell>
          <cell r="E2676">
            <v>820.62</v>
          </cell>
          <cell r="F2676" t="str">
            <v>m</v>
          </cell>
          <cell r="G2676">
            <v>2278.9499999999998</v>
          </cell>
          <cell r="H2676">
            <v>2692.32</v>
          </cell>
          <cell r="I2676">
            <v>0</v>
          </cell>
          <cell r="J2676">
            <v>0</v>
          </cell>
        </row>
        <row r="2677">
          <cell r="A2677" t="str">
            <v>16-42</v>
          </cell>
          <cell r="B2677" t="str">
            <v>Stressing Cable of High Tensile Steel Wire Strands</v>
          </cell>
          <cell r="C2677" t="str">
            <v>Each</v>
          </cell>
          <cell r="D2677">
            <v>1064.47</v>
          </cell>
          <cell r="E2677">
            <v>1469.07</v>
          </cell>
          <cell r="F2677" t="str">
            <v>Each</v>
          </cell>
          <cell r="G2677">
            <v>1064.47</v>
          </cell>
          <cell r="H2677">
            <v>1469.07</v>
          </cell>
          <cell r="I2677" t="str">
            <v>16.6.7</v>
          </cell>
          <cell r="J2677">
            <v>0</v>
          </cell>
        </row>
        <row r="2678">
          <cell r="A2678" t="str">
            <v>16-43-a</v>
          </cell>
          <cell r="B2678" t="str">
            <v>Providing and fixing GI Steel (Hamp core) Ropes 1/2" dia</v>
          </cell>
          <cell r="C2678" t="str">
            <v>100Rft</v>
          </cell>
          <cell r="D2678">
            <v>1479.96</v>
          </cell>
          <cell r="E2678">
            <v>34632.71</v>
          </cell>
          <cell r="F2678" t="str">
            <v>m</v>
          </cell>
          <cell r="G2678">
            <v>48.55</v>
          </cell>
          <cell r="H2678">
            <v>1136.24</v>
          </cell>
          <cell r="I2678">
            <v>16.100000000000001</v>
          </cell>
          <cell r="J2678">
            <v>0</v>
          </cell>
        </row>
        <row r="2679">
          <cell r="A2679" t="str">
            <v>16-43-b</v>
          </cell>
          <cell r="B2679" t="str">
            <v>Providing and fixing GI Steel (Hamp core) Ropes 3/4" dia</v>
          </cell>
          <cell r="C2679" t="str">
            <v>100Rft</v>
          </cell>
          <cell r="D2679">
            <v>1479.96</v>
          </cell>
          <cell r="E2679">
            <v>43282.3</v>
          </cell>
          <cell r="F2679" t="str">
            <v>m</v>
          </cell>
          <cell r="G2679">
            <v>48.55</v>
          </cell>
          <cell r="H2679">
            <v>1420.02</v>
          </cell>
          <cell r="I2679">
            <v>16.100000000000001</v>
          </cell>
          <cell r="J2679">
            <v>0</v>
          </cell>
        </row>
        <row r="2680">
          <cell r="A2680" t="str">
            <v>16-43-c</v>
          </cell>
          <cell r="B2680" t="str">
            <v>Providing and fixing GI Steel (Hamp core) Ropes 1" dia</v>
          </cell>
          <cell r="C2680" t="str">
            <v>100Rft</v>
          </cell>
          <cell r="D2680">
            <v>1479.96</v>
          </cell>
          <cell r="E2680">
            <v>45642.43</v>
          </cell>
          <cell r="F2680" t="str">
            <v>m</v>
          </cell>
          <cell r="G2680">
            <v>48.55</v>
          </cell>
          <cell r="H2680">
            <v>1497.46</v>
          </cell>
          <cell r="I2680">
            <v>16.100000000000001</v>
          </cell>
          <cell r="J2680">
            <v>0</v>
          </cell>
        </row>
        <row r="2681">
          <cell r="A2681" t="str">
            <v>16-43-d</v>
          </cell>
          <cell r="B2681" t="str">
            <v>Providing and fixing GI Steel U Grips 1.5" dia</v>
          </cell>
          <cell r="C2681" t="str">
            <v>Each</v>
          </cell>
          <cell r="D2681">
            <v>202.31</v>
          </cell>
          <cell r="E2681">
            <v>492.91</v>
          </cell>
          <cell r="F2681" t="str">
            <v>Each</v>
          </cell>
          <cell r="G2681">
            <v>202.31</v>
          </cell>
          <cell r="H2681">
            <v>492.91</v>
          </cell>
          <cell r="I2681">
            <v>16.12</v>
          </cell>
          <cell r="J2681">
            <v>0</v>
          </cell>
        </row>
        <row r="2682">
          <cell r="A2682" t="str">
            <v>16-43-e</v>
          </cell>
          <cell r="B2682" t="str">
            <v>Providing and fixing GI Steel U Grips 1" dia</v>
          </cell>
          <cell r="C2682" t="str">
            <v>Each</v>
          </cell>
          <cell r="D2682">
            <v>202.31</v>
          </cell>
          <cell r="E2682">
            <v>471.77</v>
          </cell>
          <cell r="F2682" t="str">
            <v>Each</v>
          </cell>
          <cell r="G2682">
            <v>202.31</v>
          </cell>
          <cell r="H2682">
            <v>471.77</v>
          </cell>
          <cell r="I2682">
            <v>16.12</v>
          </cell>
          <cell r="J2682">
            <v>0</v>
          </cell>
        </row>
        <row r="2683">
          <cell r="A2683" t="str">
            <v>16-43-f</v>
          </cell>
          <cell r="B2683" t="str">
            <v>Providing and fixing GI Steel U Grips 3/4" dia</v>
          </cell>
          <cell r="C2683" t="str">
            <v>Each</v>
          </cell>
          <cell r="D2683">
            <v>202.31</v>
          </cell>
          <cell r="E2683">
            <v>492.91</v>
          </cell>
          <cell r="F2683" t="str">
            <v>Each</v>
          </cell>
          <cell r="G2683">
            <v>202.31</v>
          </cell>
          <cell r="H2683">
            <v>492.91</v>
          </cell>
          <cell r="I2683">
            <v>16.12</v>
          </cell>
          <cell r="J2683">
            <v>0</v>
          </cell>
        </row>
        <row r="2684">
          <cell r="A2684" t="str">
            <v>16-43-g</v>
          </cell>
          <cell r="B2684" t="str">
            <v>Providing and fixing GI Steel Thimble plate 1.5" dia</v>
          </cell>
          <cell r="C2684" t="str">
            <v>Each</v>
          </cell>
          <cell r="D2684">
            <v>202.31</v>
          </cell>
          <cell r="E2684">
            <v>1726.14</v>
          </cell>
          <cell r="F2684" t="str">
            <v>Each</v>
          </cell>
          <cell r="G2684">
            <v>202.31</v>
          </cell>
          <cell r="H2684">
            <v>1726.14</v>
          </cell>
          <cell r="I2684">
            <v>16.11</v>
          </cell>
          <cell r="J2684">
            <v>0</v>
          </cell>
        </row>
        <row r="2685">
          <cell r="A2685" t="str">
            <v>16-43-h</v>
          </cell>
          <cell r="B2685" t="str">
            <v>Providing and fixing GI Steel Thimble plate 1" dia</v>
          </cell>
          <cell r="C2685" t="str">
            <v>Each</v>
          </cell>
          <cell r="D2685">
            <v>202.31</v>
          </cell>
          <cell r="E2685">
            <v>1726.14</v>
          </cell>
          <cell r="F2685" t="str">
            <v>Each</v>
          </cell>
          <cell r="G2685">
            <v>202.31</v>
          </cell>
          <cell r="H2685">
            <v>1726.14</v>
          </cell>
          <cell r="I2685">
            <v>16.11</v>
          </cell>
          <cell r="J2685">
            <v>0</v>
          </cell>
        </row>
        <row r="2686">
          <cell r="A2686" t="str">
            <v>16-43-i</v>
          </cell>
          <cell r="B2686" t="str">
            <v>Providing and fixing GI Steel Thimble plate 3/4" dia</v>
          </cell>
          <cell r="C2686" t="str">
            <v>Each</v>
          </cell>
          <cell r="D2686">
            <v>202.31</v>
          </cell>
          <cell r="E2686">
            <v>1726.14</v>
          </cell>
          <cell r="F2686" t="str">
            <v>Each</v>
          </cell>
          <cell r="G2686">
            <v>202.31</v>
          </cell>
          <cell r="H2686">
            <v>1726.14</v>
          </cell>
          <cell r="I2686">
            <v>16.11</v>
          </cell>
          <cell r="J2686">
            <v>0</v>
          </cell>
        </row>
        <row r="2687">
          <cell r="A2687" t="str">
            <v>16-43-j</v>
          </cell>
          <cell r="B2687" t="str">
            <v>Providing and fixing GI Steel Thimble plate 1/2" dia</v>
          </cell>
          <cell r="C2687" t="str">
            <v>Each</v>
          </cell>
          <cell r="D2687">
            <v>202.31</v>
          </cell>
          <cell r="E2687">
            <v>1726.14</v>
          </cell>
          <cell r="F2687" t="str">
            <v>Each</v>
          </cell>
          <cell r="G2687">
            <v>202.31</v>
          </cell>
          <cell r="H2687">
            <v>1726.14</v>
          </cell>
          <cell r="I2687">
            <v>16.11</v>
          </cell>
          <cell r="J2687">
            <v>0</v>
          </cell>
        </row>
        <row r="2688">
          <cell r="A2688" t="str">
            <v>16-44</v>
          </cell>
          <cell r="B2688" t="str">
            <v>Coupling machine for ropes</v>
          </cell>
          <cell r="C2688" t="str">
            <v>Each</v>
          </cell>
          <cell r="D2688">
            <v>809.25</v>
          </cell>
          <cell r="E2688">
            <v>1948.31</v>
          </cell>
          <cell r="F2688" t="str">
            <v>Each</v>
          </cell>
          <cell r="G2688">
            <v>809.25</v>
          </cell>
          <cell r="H2688">
            <v>1948.31</v>
          </cell>
          <cell r="I2688">
            <v>0</v>
          </cell>
          <cell r="J2688">
            <v>0</v>
          </cell>
        </row>
        <row r="2689">
          <cell r="A2689" t="str">
            <v>16-45</v>
          </cell>
          <cell r="B2689" t="str">
            <v>Saddle plate for ropes</v>
          </cell>
          <cell r="C2689" t="str">
            <v>Each</v>
          </cell>
          <cell r="D2689">
            <v>809.25</v>
          </cell>
          <cell r="E2689">
            <v>1568.63</v>
          </cell>
          <cell r="F2689" t="str">
            <v>Each</v>
          </cell>
          <cell r="G2689">
            <v>809.25</v>
          </cell>
          <cell r="H2689">
            <v>1568.63</v>
          </cell>
          <cell r="I2689">
            <v>16.12</v>
          </cell>
          <cell r="J2689">
            <v>0</v>
          </cell>
        </row>
        <row r="2690">
          <cell r="A2690" t="str">
            <v>16-46</v>
          </cell>
          <cell r="B2690" t="str">
            <v>Inject Cement Grout in Sheath Pipe after stressing</v>
          </cell>
          <cell r="C2690" t="str">
            <v>100 Rft</v>
          </cell>
          <cell r="D2690">
            <v>1150.78</v>
          </cell>
          <cell r="E2690">
            <v>1674.16</v>
          </cell>
          <cell r="F2690" t="str">
            <v>m</v>
          </cell>
          <cell r="G2690">
            <v>37.76</v>
          </cell>
          <cell r="H2690">
            <v>54.93</v>
          </cell>
          <cell r="I2690" t="str">
            <v>16.5.2.3.1</v>
          </cell>
          <cell r="J2690">
            <v>0</v>
          </cell>
        </row>
        <row r="2691">
          <cell r="A2691" t="str">
            <v>16-47</v>
          </cell>
          <cell r="B2691" t="str">
            <v>Cement Stabilized Sub base</v>
          </cell>
          <cell r="C2691" t="str">
            <v>1000 Cft</v>
          </cell>
          <cell r="D2691">
            <v>105.77</v>
          </cell>
          <cell r="E2691">
            <v>35960.239999999998</v>
          </cell>
          <cell r="F2691" t="str">
            <v>m3</v>
          </cell>
          <cell r="G2691">
            <v>3.74</v>
          </cell>
          <cell r="H2691">
            <v>1269.93</v>
          </cell>
          <cell r="I2691" t="str">
            <v>16.3.4</v>
          </cell>
          <cell r="J2691">
            <v>0</v>
          </cell>
        </row>
        <row r="2692">
          <cell r="A2692" t="str">
            <v>16-48</v>
          </cell>
          <cell r="B2692" t="str">
            <v>Liquid Asphalt For Curing Seal, Type Mc-250</v>
          </cell>
          <cell r="C2692" t="str">
            <v>Ton</v>
          </cell>
          <cell r="D2692">
            <v>269.72000000000003</v>
          </cell>
          <cell r="E2692">
            <v>110967.67999999999</v>
          </cell>
          <cell r="F2692" t="str">
            <v>Ton</v>
          </cell>
          <cell r="G2692">
            <v>269.72000000000003</v>
          </cell>
          <cell r="H2692">
            <v>110967.7</v>
          </cell>
          <cell r="I2692" t="str">
            <v>16.4.12</v>
          </cell>
          <cell r="J2692">
            <v>0</v>
          </cell>
        </row>
        <row r="2693">
          <cell r="A2693" t="str">
            <v>16-49</v>
          </cell>
          <cell r="B2693" t="str">
            <v>Emulsified Asphalt For Curing Seal, Type SS-1</v>
          </cell>
          <cell r="C2693" t="str">
            <v>Ton</v>
          </cell>
          <cell r="D2693">
            <v>269.72000000000003</v>
          </cell>
          <cell r="E2693">
            <v>88125.68</v>
          </cell>
          <cell r="F2693" t="str">
            <v>Ton</v>
          </cell>
          <cell r="G2693">
            <v>269.72000000000003</v>
          </cell>
          <cell r="H2693">
            <v>88125.68</v>
          </cell>
          <cell r="I2693" t="str">
            <v>16.4.12</v>
          </cell>
          <cell r="J2693">
            <v>0</v>
          </cell>
        </row>
        <row r="2694">
          <cell r="A2694" t="str">
            <v>16-50</v>
          </cell>
          <cell r="B2694" t="str">
            <v>Cement Stabilized Base</v>
          </cell>
          <cell r="C2694" t="str">
            <v>100 Cft</v>
          </cell>
          <cell r="D2694">
            <v>824.95</v>
          </cell>
          <cell r="E2694">
            <v>28330.94</v>
          </cell>
          <cell r="F2694" t="str">
            <v>m3</v>
          </cell>
          <cell r="G2694">
            <v>291.33</v>
          </cell>
          <cell r="H2694">
            <v>10004.99</v>
          </cell>
          <cell r="I2694" t="str">
            <v>16.3.4</v>
          </cell>
          <cell r="J2694">
            <v>0</v>
          </cell>
        </row>
        <row r="2695">
          <cell r="A2695" t="str">
            <v>16-51</v>
          </cell>
          <cell r="B2695" t="str">
            <v>Repair to cracks to reinforced or plain cement concrete work by grouting with cement gun in (1:2) cement sand mortar including cutting the chase of required size</v>
          </cell>
          <cell r="C2695" t="str">
            <v>100 Rft</v>
          </cell>
          <cell r="D2695">
            <v>3314.81</v>
          </cell>
          <cell r="E2695">
            <v>4605.75</v>
          </cell>
          <cell r="F2695" t="str">
            <v>m</v>
          </cell>
          <cell r="G2695">
            <v>108.75</v>
          </cell>
          <cell r="H2695">
            <v>151.11000000000001</v>
          </cell>
          <cell r="I2695" t="str">
            <v>16.6.7.3.9</v>
          </cell>
          <cell r="J2695">
            <v>0</v>
          </cell>
        </row>
        <row r="2696">
          <cell r="A2696" t="str">
            <v>16-52-a</v>
          </cell>
          <cell r="B2696" t="str">
            <v>Rock SN-Bolts (Grouted Bolts) 25mm dia - 2 m in length including fixing and stregthening etc.</v>
          </cell>
          <cell r="C2696" t="str">
            <v>Each</v>
          </cell>
          <cell r="D2696">
            <v>132.28</v>
          </cell>
          <cell r="E2696">
            <v>1701.77</v>
          </cell>
          <cell r="F2696" t="str">
            <v>Each</v>
          </cell>
          <cell r="G2696">
            <v>132.28</v>
          </cell>
          <cell r="H2696">
            <v>1701.77</v>
          </cell>
          <cell r="I2696" t="str">
            <v>16.6.9</v>
          </cell>
          <cell r="J2696">
            <v>0</v>
          </cell>
        </row>
        <row r="2697">
          <cell r="A2697" t="str">
            <v>16-52-b</v>
          </cell>
          <cell r="B2697" t="str">
            <v>Rock SN-Bolts (Grouted Bolts) 25mm dia - 3 m in length including fixing and stregthening etc.</v>
          </cell>
          <cell r="C2697" t="str">
            <v>Each</v>
          </cell>
          <cell r="D2697">
            <v>132.28</v>
          </cell>
          <cell r="E2697">
            <v>2419.8200000000002</v>
          </cell>
          <cell r="F2697" t="str">
            <v>Each</v>
          </cell>
          <cell r="G2697">
            <v>132.28</v>
          </cell>
          <cell r="H2697">
            <v>2419.8200000000002</v>
          </cell>
          <cell r="I2697" t="str">
            <v>16.6.9</v>
          </cell>
          <cell r="J2697">
            <v>0</v>
          </cell>
        </row>
        <row r="2698">
          <cell r="A2698" t="str">
            <v>16-52-c</v>
          </cell>
          <cell r="B2698" t="str">
            <v>Rock SN-Bolts (Grouted Bolts) 25mm dia - 4 m in length including fixing and stregthening etc.</v>
          </cell>
          <cell r="C2698" t="str">
            <v>Each</v>
          </cell>
          <cell r="D2698">
            <v>132.28</v>
          </cell>
          <cell r="E2698">
            <v>3160.51</v>
          </cell>
          <cell r="F2698" t="str">
            <v>Each</v>
          </cell>
          <cell r="G2698">
            <v>132.28</v>
          </cell>
          <cell r="H2698">
            <v>3160.51</v>
          </cell>
          <cell r="I2698" t="str">
            <v>16.6.9</v>
          </cell>
          <cell r="J2698">
            <v>0</v>
          </cell>
        </row>
        <row r="2699">
          <cell r="A2699" t="str">
            <v>16-52-d</v>
          </cell>
          <cell r="B2699" t="str">
            <v>Rock SN-Bolts (Grouted Bolts) 25mm dia - 5 m in length including fixing and stregthening etc.</v>
          </cell>
          <cell r="C2699" t="str">
            <v>Each</v>
          </cell>
          <cell r="D2699">
            <v>132.28</v>
          </cell>
          <cell r="E2699">
            <v>3901.22</v>
          </cell>
          <cell r="F2699" t="str">
            <v>Each</v>
          </cell>
          <cell r="G2699">
            <v>132.28</v>
          </cell>
          <cell r="H2699">
            <v>3901.22</v>
          </cell>
          <cell r="I2699" t="str">
            <v>16.6.9</v>
          </cell>
          <cell r="J2699">
            <v>0</v>
          </cell>
        </row>
        <row r="2700">
          <cell r="A2700" t="str">
            <v>16-53</v>
          </cell>
          <cell r="B2700" t="str">
            <v>Cut off projecting wire ends of cables &amp; make good anchorage recess with 1:2:4 cem. conc.</v>
          </cell>
          <cell r="C2700" t="str">
            <v>Each</v>
          </cell>
          <cell r="D2700">
            <v>551.04</v>
          </cell>
          <cell r="E2700">
            <v>726.03</v>
          </cell>
          <cell r="F2700" t="str">
            <v>Each</v>
          </cell>
          <cell r="G2700">
            <v>551.04</v>
          </cell>
          <cell r="H2700">
            <v>726.03</v>
          </cell>
          <cell r="I2700" t="str">
            <v>16.6.7</v>
          </cell>
          <cell r="J2700">
            <v>0</v>
          </cell>
        </row>
        <row r="2701">
          <cell r="A2701" t="str">
            <v>16-54</v>
          </cell>
          <cell r="B2701" t="str">
            <v>Supply and place in position MS expansion joint assemblies as specified &amp; as per drawing</v>
          </cell>
          <cell r="C2701" t="str">
            <v>100 Kg</v>
          </cell>
          <cell r="D2701">
            <v>4419.75</v>
          </cell>
          <cell r="E2701">
            <v>22917.38</v>
          </cell>
          <cell r="F2701" t="str">
            <v>kg</v>
          </cell>
          <cell r="G2701">
            <v>44.2</v>
          </cell>
          <cell r="H2701">
            <v>229.17</v>
          </cell>
          <cell r="I2701">
            <v>6.9</v>
          </cell>
          <cell r="J2701">
            <v>0</v>
          </cell>
        </row>
        <row r="2702">
          <cell r="A2702" t="str">
            <v>16-55</v>
          </cell>
          <cell r="B2702" t="str">
            <v>Supply and place in position galvanised steel 3" dia drain scuppers in deck slab as per specs/drwg</v>
          </cell>
          <cell r="C2702" t="str">
            <v>Each</v>
          </cell>
          <cell r="D2702">
            <v>214.76</v>
          </cell>
          <cell r="E2702">
            <v>523.37</v>
          </cell>
          <cell r="F2702" t="str">
            <v>Each</v>
          </cell>
          <cell r="G2702">
            <v>214.76</v>
          </cell>
          <cell r="H2702">
            <v>523.37</v>
          </cell>
          <cell r="I2702" t="str">
            <v>16.7.12</v>
          </cell>
          <cell r="J2702">
            <v>0</v>
          </cell>
        </row>
        <row r="2703">
          <cell r="A2703" t="str">
            <v>16-56</v>
          </cell>
          <cell r="B2703" t="str">
            <v>Providing and Fixing rain water outlet of AC pipe</v>
          </cell>
          <cell r="C2703" t="str">
            <v>Each</v>
          </cell>
          <cell r="D2703">
            <v>115.16</v>
          </cell>
          <cell r="E2703">
            <v>186.97</v>
          </cell>
          <cell r="F2703" t="str">
            <v>Each</v>
          </cell>
          <cell r="G2703">
            <v>115.16</v>
          </cell>
          <cell r="H2703">
            <v>186.97</v>
          </cell>
          <cell r="I2703" t="str">
            <v>16.7.4</v>
          </cell>
          <cell r="J2703">
            <v>0</v>
          </cell>
        </row>
        <row r="2704">
          <cell r="A2704" t="str">
            <v>16-57</v>
          </cell>
          <cell r="B2704" t="str">
            <v>Supply and Fixing polystrene fill in expansion joints &amp; under diaphragms at transoms.</v>
          </cell>
          <cell r="C2704" t="str">
            <v>100 Cft</v>
          </cell>
          <cell r="D2704">
            <v>5886.24</v>
          </cell>
          <cell r="E2704">
            <v>9774.24</v>
          </cell>
          <cell r="F2704" t="str">
            <v>m3</v>
          </cell>
          <cell r="G2704">
            <v>2078.71</v>
          </cell>
          <cell r="H2704">
            <v>3451.74</v>
          </cell>
          <cell r="I2704">
            <v>6.9</v>
          </cell>
          <cell r="J2704">
            <v>0</v>
          </cell>
        </row>
        <row r="2705">
          <cell r="A2705" t="str">
            <v>16-58</v>
          </cell>
          <cell r="B2705" t="str">
            <v>Providing and Laying expansion joint of neoprene strip 4"x1/4" and plastic bitumen</v>
          </cell>
          <cell r="C2705" t="str">
            <v>100 Rft</v>
          </cell>
          <cell r="D2705">
            <v>112.05</v>
          </cell>
          <cell r="E2705">
            <v>17729.55</v>
          </cell>
          <cell r="F2705" t="str">
            <v>m</v>
          </cell>
          <cell r="G2705">
            <v>3.68</v>
          </cell>
          <cell r="H2705">
            <v>581.67999999999995</v>
          </cell>
          <cell r="I2705" t="str">
            <v>16.6.8</v>
          </cell>
          <cell r="J2705">
            <v>0</v>
          </cell>
        </row>
        <row r="2706">
          <cell r="A2706" t="str">
            <v>16-59-a</v>
          </cell>
          <cell r="B2706" t="str">
            <v>Deep Patching (0-15 Cm)</v>
          </cell>
          <cell r="C2706" t="str">
            <v>1000 Sft</v>
          </cell>
          <cell r="D2706">
            <v>200.45</v>
          </cell>
          <cell r="E2706">
            <v>22063.83</v>
          </cell>
          <cell r="F2706" t="str">
            <v>m2</v>
          </cell>
          <cell r="G2706">
            <v>2.16</v>
          </cell>
          <cell r="H2706">
            <v>237.41</v>
          </cell>
          <cell r="I2706" t="str">
            <v>16.3.7</v>
          </cell>
          <cell r="J2706">
            <v>0</v>
          </cell>
        </row>
        <row r="2707">
          <cell r="A2707" t="str">
            <v>16-59-b</v>
          </cell>
          <cell r="B2707" t="str">
            <v>Deep Patching (15-30 Cm)</v>
          </cell>
          <cell r="C2707" t="str">
            <v>1000 Sft</v>
          </cell>
          <cell r="D2707">
            <v>200.45</v>
          </cell>
          <cell r="E2707">
            <v>19523.259999999998</v>
          </cell>
          <cell r="F2707" t="str">
            <v>m2</v>
          </cell>
          <cell r="G2707">
            <v>2.16</v>
          </cell>
          <cell r="H2707">
            <v>210.07</v>
          </cell>
          <cell r="I2707" t="str">
            <v>16.3.7</v>
          </cell>
          <cell r="J2707">
            <v>0</v>
          </cell>
        </row>
        <row r="2708">
          <cell r="A2708" t="str">
            <v>16-60</v>
          </cell>
          <cell r="B2708" t="str">
            <v>Providing and Laying 1" thick(consolidated) asphalt macadam with liquid asphalt (cut backs) of any approved grade with premixed sand seal coat, as specified.</v>
          </cell>
          <cell r="C2708" t="str">
            <v>100 Sft</v>
          </cell>
          <cell r="D2708">
            <v>1132.95</v>
          </cell>
          <cell r="E2708">
            <v>5840.29</v>
          </cell>
          <cell r="F2708" t="str">
            <v>m2</v>
          </cell>
          <cell r="G2708">
            <v>121.91</v>
          </cell>
          <cell r="H2708">
            <v>628.41</v>
          </cell>
          <cell r="I2708" t="str">
            <v>16.4.7</v>
          </cell>
          <cell r="J2708">
            <v>0</v>
          </cell>
        </row>
        <row r="2709">
          <cell r="A2709" t="str">
            <v>16-61-a</v>
          </cell>
          <cell r="B2709" t="str">
            <v>CUT-BACK ASPHALT FOR BITUMINOUS PRIME COAT</v>
          </cell>
          <cell r="C2709" t="str">
            <v>1000 Sft</v>
          </cell>
          <cell r="D2709">
            <v>31.32</v>
          </cell>
          <cell r="E2709">
            <v>326.02</v>
          </cell>
          <cell r="F2709" t="str">
            <v>m2</v>
          </cell>
          <cell r="G2709">
            <v>0.34</v>
          </cell>
          <cell r="H2709">
            <v>3.51</v>
          </cell>
          <cell r="I2709" t="str">
            <v>16.4.3</v>
          </cell>
          <cell r="J2709">
            <v>0</v>
          </cell>
        </row>
        <row r="2710">
          <cell r="A2710" t="str">
            <v>16-61-b</v>
          </cell>
          <cell r="B2710" t="str">
            <v>CUT-BACK ASPHALT FOR BITUMINOUS TACK COAT.</v>
          </cell>
          <cell r="C2710" t="str">
            <v>1000 Sft</v>
          </cell>
          <cell r="D2710">
            <v>12.54</v>
          </cell>
          <cell r="E2710">
            <v>121.19</v>
          </cell>
          <cell r="F2710" t="str">
            <v>m2</v>
          </cell>
          <cell r="G2710">
            <v>0.13</v>
          </cell>
          <cell r="H2710">
            <v>1.3</v>
          </cell>
          <cell r="I2710" t="str">
            <v>16.4.4</v>
          </cell>
          <cell r="J2710">
            <v>0</v>
          </cell>
        </row>
        <row r="2711">
          <cell r="A2711" t="str">
            <v>16-62</v>
          </cell>
          <cell r="B2711" t="str">
            <v>Providing and Laying 2" thick (consolidated) asphalt macadam with liquid asphalt(cut backs) of approved grade with precoated bajri seal coat as specified.</v>
          </cell>
          <cell r="C2711" t="str">
            <v>100 Sft</v>
          </cell>
          <cell r="D2711">
            <v>1294.8</v>
          </cell>
          <cell r="E2711">
            <v>8907.82</v>
          </cell>
          <cell r="F2711" t="str">
            <v>m2</v>
          </cell>
          <cell r="G2711">
            <v>139.32</v>
          </cell>
          <cell r="H2711">
            <v>958.48</v>
          </cell>
          <cell r="I2711" t="str">
            <v>16.4.7</v>
          </cell>
          <cell r="J2711">
            <v>0</v>
          </cell>
        </row>
        <row r="2712">
          <cell r="A2712" t="str">
            <v>16-63</v>
          </cell>
          <cell r="B2712" t="str">
            <v>Providing and Laying 3" thick (consolidated) asphalt macadam with liquid asphalt(cut backs) of approved grade with precoated bajri seal coat as specified.</v>
          </cell>
          <cell r="C2712" t="str">
            <v>100 Sft</v>
          </cell>
          <cell r="D2712">
            <v>1780.35</v>
          </cell>
          <cell r="E2712">
            <v>12630.57</v>
          </cell>
          <cell r="F2712" t="str">
            <v>m2</v>
          </cell>
          <cell r="G2712">
            <v>191.57</v>
          </cell>
          <cell r="H2712">
            <v>1359.05</v>
          </cell>
          <cell r="I2712" t="str">
            <v>16.4.7</v>
          </cell>
          <cell r="J2712">
            <v>0</v>
          </cell>
        </row>
        <row r="2713">
          <cell r="A2713" t="str">
            <v>16-64</v>
          </cell>
          <cell r="B2713" t="str">
            <v>Surface dressing with bitumen 80/100 or any other approved grade on a primary coat of liquid asphalt (cut backs) of any approved grade primer at 22lbs&amp;bituman at 35lbs with 5cft of 1/2 standard size bajri per %sft of road surface complete with rolling.</v>
          </cell>
          <cell r="C2713" t="str">
            <v>100 Sft</v>
          </cell>
          <cell r="D2713">
            <v>42.81</v>
          </cell>
          <cell r="E2713">
            <v>3394.29</v>
          </cell>
          <cell r="F2713" t="str">
            <v>m2</v>
          </cell>
          <cell r="G2713">
            <v>4.6100000000000003</v>
          </cell>
          <cell r="H2713">
            <v>365.23</v>
          </cell>
          <cell r="I2713" t="str">
            <v>16.4.3</v>
          </cell>
          <cell r="J2713">
            <v>0</v>
          </cell>
        </row>
        <row r="2714">
          <cell r="A2714" t="str">
            <v>16-65</v>
          </cell>
          <cell r="B2714" t="str">
            <v>Providing and Laying PVC pipe (b) 8" dia in foot path of bridge for utilities.</v>
          </cell>
          <cell r="C2714" t="str">
            <v>10 Rft</v>
          </cell>
          <cell r="D2714">
            <v>112.05</v>
          </cell>
          <cell r="E2714">
            <v>2913.84</v>
          </cell>
          <cell r="F2714" t="str">
            <v>m</v>
          </cell>
          <cell r="G2714">
            <v>36.76</v>
          </cell>
          <cell r="H2714">
            <v>955.98</v>
          </cell>
          <cell r="I2714" t="str">
            <v>16.7.12</v>
          </cell>
          <cell r="J2714">
            <v>0</v>
          </cell>
        </row>
        <row r="2715">
          <cell r="A2715" t="str">
            <v>16-66</v>
          </cell>
          <cell r="B2715" t="str">
            <v>Providing and filling sand behind abutment of bridges, culverts.</v>
          </cell>
          <cell r="C2715" t="str">
            <v>100 Cft</v>
          </cell>
          <cell r="D2715">
            <v>1890.91</v>
          </cell>
          <cell r="E2715">
            <v>5173.22</v>
          </cell>
          <cell r="F2715" t="str">
            <v>m3</v>
          </cell>
          <cell r="G2715">
            <v>667.77</v>
          </cell>
          <cell r="H2715">
            <v>1826.91</v>
          </cell>
          <cell r="I2715" t="str">
            <v>3.9.6.2</v>
          </cell>
          <cell r="J2715">
            <v>0</v>
          </cell>
        </row>
        <row r="2716">
          <cell r="A2716" t="str">
            <v>16-67</v>
          </cell>
          <cell r="B2716" t="str">
            <v>Formation of shoulder with permeable material Passing less than 7 % from 200 seive and P.I less than 4 as specified.</v>
          </cell>
          <cell r="C2716" t="str">
            <v>1000 Cft</v>
          </cell>
          <cell r="D2716">
            <v>2700.16</v>
          </cell>
          <cell r="E2716">
            <v>27822.71</v>
          </cell>
          <cell r="F2716" t="str">
            <v>m3</v>
          </cell>
          <cell r="G2716">
            <v>95.36</v>
          </cell>
          <cell r="H2716">
            <v>982.55</v>
          </cell>
          <cell r="I2716" t="str">
            <v>16.2.7</v>
          </cell>
          <cell r="J2716">
            <v>0</v>
          </cell>
        </row>
        <row r="2717">
          <cell r="A2717" t="str">
            <v>16-68-a</v>
          </cell>
          <cell r="B2717" t="str">
            <v>Cold Milling of asphalt concrete 0-30 mm</v>
          </cell>
          <cell r="C2717" t="str">
            <v>100 Sft</v>
          </cell>
          <cell r="D2717">
            <v>48.56</v>
          </cell>
          <cell r="E2717">
            <v>665.2</v>
          </cell>
          <cell r="F2717" t="str">
            <v>m2</v>
          </cell>
          <cell r="G2717">
            <v>5.22</v>
          </cell>
          <cell r="H2717">
            <v>71.58</v>
          </cell>
          <cell r="I2717" t="str">
            <v>16.4.15</v>
          </cell>
          <cell r="J2717">
            <v>0</v>
          </cell>
        </row>
        <row r="2718">
          <cell r="A2718" t="str">
            <v>16-68-b</v>
          </cell>
          <cell r="B2718" t="str">
            <v>Cold Milling of asphalt concrete 31-50 mm</v>
          </cell>
          <cell r="C2718" t="str">
            <v>100 Sft</v>
          </cell>
          <cell r="D2718">
            <v>32.369999999999997</v>
          </cell>
          <cell r="E2718">
            <v>513.02</v>
          </cell>
          <cell r="F2718" t="str">
            <v>m2</v>
          </cell>
          <cell r="G2718">
            <v>3.48</v>
          </cell>
          <cell r="H2718">
            <v>55.2</v>
          </cell>
          <cell r="I2718" t="str">
            <v>16.4.15</v>
          </cell>
          <cell r="J2718">
            <v>0</v>
          </cell>
        </row>
        <row r="2719">
          <cell r="A2719" t="str">
            <v>16-68-c</v>
          </cell>
          <cell r="B2719" t="str">
            <v>Cold Milling of asphalt concrete 51-70 mm</v>
          </cell>
          <cell r="C2719" t="str">
            <v>100 Sft</v>
          </cell>
          <cell r="D2719">
            <v>40.46</v>
          </cell>
          <cell r="E2719">
            <v>521.12</v>
          </cell>
          <cell r="F2719" t="str">
            <v>m2</v>
          </cell>
          <cell r="G2719">
            <v>4.3499999999999996</v>
          </cell>
          <cell r="H2719">
            <v>56.07</v>
          </cell>
          <cell r="I2719" t="str">
            <v>16.4.15</v>
          </cell>
          <cell r="J2719">
            <v>0</v>
          </cell>
        </row>
        <row r="2720">
          <cell r="A2720" t="str">
            <v>16-69</v>
          </cell>
          <cell r="B2720" t="str">
            <v>Seal Coat / Pad Coat</v>
          </cell>
          <cell r="C2720" t="str">
            <v>100 Sft</v>
          </cell>
          <cell r="D2720">
            <v>324.95</v>
          </cell>
          <cell r="E2720">
            <v>1603.86</v>
          </cell>
          <cell r="F2720" t="str">
            <v>m2</v>
          </cell>
          <cell r="G2720">
            <v>34.96</v>
          </cell>
          <cell r="H2720">
            <v>172.58</v>
          </cell>
          <cell r="I2720" t="str">
            <v>16.4.5.3.9</v>
          </cell>
          <cell r="J2720">
            <v>0</v>
          </cell>
        </row>
        <row r="2721">
          <cell r="A2721" t="str">
            <v>16-70</v>
          </cell>
          <cell r="B2721" t="str">
            <v>Providing and Laying Asphalt concrete in pot holes/ deep patching upto 30 cm including ramming completel</v>
          </cell>
          <cell r="C2721" t="str">
            <v>100 Cft</v>
          </cell>
          <cell r="D2721">
            <v>5166.75</v>
          </cell>
          <cell r="E2721">
            <v>43826.58</v>
          </cell>
          <cell r="F2721" t="str">
            <v>m3</v>
          </cell>
          <cell r="G2721">
            <v>1824.62</v>
          </cell>
          <cell r="H2721">
            <v>15477.23</v>
          </cell>
          <cell r="I2721" t="str">
            <v>16.4.10</v>
          </cell>
          <cell r="J2721">
            <v>0</v>
          </cell>
        </row>
        <row r="2722">
          <cell r="A2722" t="str">
            <v>16-71</v>
          </cell>
          <cell r="B2722" t="str">
            <v>Grooving in existing BT road of size 4x4 cm @ 2 meter c/c.</v>
          </cell>
          <cell r="C2722" t="str">
            <v>100 Sft</v>
          </cell>
          <cell r="D2722">
            <v>516.66999999999996</v>
          </cell>
          <cell r="E2722">
            <v>516.66999999999996</v>
          </cell>
          <cell r="F2722" t="str">
            <v>m2</v>
          </cell>
          <cell r="G2722">
            <v>55.59</v>
          </cell>
          <cell r="H2722">
            <v>55.59</v>
          </cell>
          <cell r="I2722" t="str">
            <v>3.9.3</v>
          </cell>
          <cell r="J2722">
            <v>0</v>
          </cell>
        </row>
        <row r="2723">
          <cell r="A2723" t="str">
            <v>16-72</v>
          </cell>
          <cell r="B2723" t="str">
            <v>Leveling dressing and compaction with power roller of existing base coarse layer after asphalt scarification.</v>
          </cell>
          <cell r="C2723" t="str">
            <v>100 Sft</v>
          </cell>
          <cell r="D2723">
            <v>1500.22</v>
          </cell>
          <cell r="E2723">
            <v>2101.35</v>
          </cell>
          <cell r="F2723" t="str">
            <v>m2</v>
          </cell>
          <cell r="G2723">
            <v>161.41999999999999</v>
          </cell>
          <cell r="H2723">
            <v>226.1</v>
          </cell>
          <cell r="I2723" t="str">
            <v xml:space="preserve">3.9.3 , </v>
          </cell>
          <cell r="J2723">
            <v>0</v>
          </cell>
        </row>
        <row r="2724">
          <cell r="A2724" t="str">
            <v>16-73-a</v>
          </cell>
          <cell r="B2724" t="str">
            <v>Providing and fixing kerb stone (12"x18"x6") in cement sand mortar 1:3 in center media or round about as specified.</v>
          </cell>
          <cell r="C2724" t="str">
            <v>100 Rft</v>
          </cell>
          <cell r="D2724">
            <v>3112.5</v>
          </cell>
          <cell r="E2724">
            <v>18479.09</v>
          </cell>
          <cell r="F2724" t="str">
            <v>m</v>
          </cell>
          <cell r="G2724">
            <v>102.12</v>
          </cell>
          <cell r="H2724">
            <v>606.27</v>
          </cell>
          <cell r="I2724" t="str">
            <v>16.8.2</v>
          </cell>
          <cell r="J2724">
            <v>0</v>
          </cell>
        </row>
        <row r="2725">
          <cell r="A2725" t="str">
            <v>16-73-b</v>
          </cell>
          <cell r="B2725" t="str">
            <v>Providing and fixing kerb stone (12"x14"x6") in cement sand mortar 1:3 in center media or round about as specified.</v>
          </cell>
          <cell r="C2725" t="str">
            <v>100 Rft</v>
          </cell>
          <cell r="D2725">
            <v>3112.5</v>
          </cell>
          <cell r="E2725">
            <v>20301.59</v>
          </cell>
          <cell r="F2725" t="str">
            <v>m</v>
          </cell>
          <cell r="G2725">
            <v>102.12</v>
          </cell>
          <cell r="H2725">
            <v>666.06</v>
          </cell>
          <cell r="I2725" t="str">
            <v>16.8.2</v>
          </cell>
          <cell r="J2725">
            <v>0</v>
          </cell>
        </row>
        <row r="2726">
          <cell r="A2726" t="str">
            <v>16-73-c</v>
          </cell>
          <cell r="B2726" t="str">
            <v>Providing and fixing kerb stone (12"x12"x6") in cement sand mortar 1:3 in center media or round about as specified.</v>
          </cell>
          <cell r="C2726" t="str">
            <v>100 Rft</v>
          </cell>
          <cell r="D2726">
            <v>3112.5</v>
          </cell>
          <cell r="E2726">
            <v>14226.59</v>
          </cell>
          <cell r="F2726" t="str">
            <v>m</v>
          </cell>
          <cell r="G2726">
            <v>102.12</v>
          </cell>
          <cell r="H2726">
            <v>466.75</v>
          </cell>
          <cell r="I2726" t="str">
            <v>16.8.2</v>
          </cell>
          <cell r="J2726">
            <v>0</v>
          </cell>
        </row>
        <row r="2727">
          <cell r="A2727" t="str">
            <v>16-74-a</v>
          </cell>
          <cell r="B2727" t="str">
            <v>Bailing out standing water by Mechanical mean.</v>
          </cell>
          <cell r="C2727" t="str">
            <v>100 Cft</v>
          </cell>
          <cell r="D2727">
            <v>17.739999999999998</v>
          </cell>
          <cell r="E2727">
            <v>108.87</v>
          </cell>
          <cell r="F2727" t="str">
            <v>m3</v>
          </cell>
          <cell r="G2727">
            <v>6.27</v>
          </cell>
          <cell r="H2727">
            <v>38.450000000000003</v>
          </cell>
          <cell r="I2727" t="str">
            <v>24.2.2</v>
          </cell>
          <cell r="J2727">
            <v>0</v>
          </cell>
        </row>
        <row r="2728">
          <cell r="A2728" t="str">
            <v>16-74-b</v>
          </cell>
          <cell r="B2728" t="str">
            <v>Bailing out running water by Mechanical mean.</v>
          </cell>
          <cell r="C2728" t="str">
            <v>Cusec</v>
          </cell>
          <cell r="D2728">
            <v>17.739999999999998</v>
          </cell>
          <cell r="E2728">
            <v>199.99</v>
          </cell>
          <cell r="F2728" t="str">
            <v>Cumec</v>
          </cell>
          <cell r="G2728">
            <v>626.53</v>
          </cell>
          <cell r="H2728">
            <v>7062.64</v>
          </cell>
          <cell r="I2728" t="str">
            <v>24.2.2</v>
          </cell>
          <cell r="J2728">
            <v>0</v>
          </cell>
        </row>
        <row r="2729">
          <cell r="A2729" t="str">
            <v>16-75-a</v>
          </cell>
          <cell r="B2729" t="str">
            <v>Pavement marking in reflective thermoplast paint with glass beads for line 15 cm width.</v>
          </cell>
          <cell r="C2729" t="str">
            <v>100 Rft</v>
          </cell>
          <cell r="D2729">
            <v>445.09</v>
          </cell>
          <cell r="E2729">
            <v>3209.21</v>
          </cell>
          <cell r="F2729" t="str">
            <v>m</v>
          </cell>
          <cell r="G2729">
            <v>14.6</v>
          </cell>
          <cell r="H2729">
            <v>105.29</v>
          </cell>
          <cell r="I2729" t="str">
            <v>16.8.10</v>
          </cell>
          <cell r="J2729">
            <v>0</v>
          </cell>
        </row>
        <row r="2730">
          <cell r="A2730" t="str">
            <v>16-75-b</v>
          </cell>
          <cell r="B2730" t="str">
            <v>Pavement marking in reflective thermoplast paint with glass beads for line 20 cm width.</v>
          </cell>
          <cell r="C2730" t="str">
            <v>100 Rft</v>
          </cell>
          <cell r="D2730">
            <v>593.17999999999995</v>
          </cell>
          <cell r="E2730">
            <v>4297.1099999999997</v>
          </cell>
          <cell r="F2730" t="str">
            <v>m</v>
          </cell>
          <cell r="G2730">
            <v>19.46</v>
          </cell>
          <cell r="H2730">
            <v>140.97999999999999</v>
          </cell>
          <cell r="I2730" t="str">
            <v>16.8.10</v>
          </cell>
          <cell r="J2730">
            <v>0</v>
          </cell>
        </row>
        <row r="2731">
          <cell r="A2731" t="str">
            <v>16-75-c</v>
          </cell>
          <cell r="B2731" t="str">
            <v>Pavement marking in non-reflective thermoplast paint for line 15 cm width.</v>
          </cell>
          <cell r="C2731" t="str">
            <v>100 Rft</v>
          </cell>
          <cell r="D2731">
            <v>445.09</v>
          </cell>
          <cell r="E2731">
            <v>3057.34</v>
          </cell>
          <cell r="F2731" t="str">
            <v>m</v>
          </cell>
          <cell r="G2731">
            <v>14.6</v>
          </cell>
          <cell r="H2731">
            <v>100.31</v>
          </cell>
          <cell r="I2731" t="str">
            <v>16.8.10</v>
          </cell>
          <cell r="J2731">
            <v>0</v>
          </cell>
        </row>
        <row r="2732">
          <cell r="A2732" t="str">
            <v>16-75-d</v>
          </cell>
          <cell r="B2732" t="str">
            <v>Pavement marking in non-reflective thermoplast paint for line 20 cm width.</v>
          </cell>
          <cell r="C2732" t="str">
            <v>100 Rft</v>
          </cell>
          <cell r="D2732">
            <v>593.41999999999996</v>
          </cell>
          <cell r="E2732">
            <v>4093.84</v>
          </cell>
          <cell r="F2732" t="str">
            <v>m</v>
          </cell>
          <cell r="G2732">
            <v>19.47</v>
          </cell>
          <cell r="H2732">
            <v>134.31</v>
          </cell>
          <cell r="I2732" t="str">
            <v>16.8.10</v>
          </cell>
          <cell r="J2732">
            <v>0</v>
          </cell>
        </row>
        <row r="2733">
          <cell r="A2733" t="str">
            <v>16-76-a</v>
          </cell>
          <cell r="B2733" t="str">
            <v>Pavement marking in reflective chlorinated rubber paint with glass beads for line 15 cm width.</v>
          </cell>
          <cell r="C2733" t="str">
            <v>100 Rft</v>
          </cell>
          <cell r="D2733">
            <v>445.09</v>
          </cell>
          <cell r="E2733">
            <v>1386.71</v>
          </cell>
          <cell r="F2733" t="str">
            <v>m</v>
          </cell>
          <cell r="G2733">
            <v>14.6</v>
          </cell>
          <cell r="H2733">
            <v>45.5</v>
          </cell>
          <cell r="I2733" t="str">
            <v>16.8.10</v>
          </cell>
          <cell r="J2733">
            <v>0</v>
          </cell>
        </row>
        <row r="2734">
          <cell r="A2734" t="str">
            <v>16-76-b</v>
          </cell>
          <cell r="B2734" t="str">
            <v>Pavement marking in reflective chlorinated rubber paint with glass beads for line 20 cm width.</v>
          </cell>
          <cell r="C2734" t="str">
            <v>100 Rft</v>
          </cell>
          <cell r="D2734">
            <v>593.17999999999995</v>
          </cell>
          <cell r="E2734">
            <v>1854.96</v>
          </cell>
          <cell r="F2734" t="str">
            <v>m</v>
          </cell>
          <cell r="G2734">
            <v>19.46</v>
          </cell>
          <cell r="H2734">
            <v>60.86</v>
          </cell>
          <cell r="I2734" t="str">
            <v>16.8.10</v>
          </cell>
          <cell r="J2734">
            <v>0</v>
          </cell>
        </row>
        <row r="2735">
          <cell r="A2735" t="str">
            <v>16-77-a</v>
          </cell>
          <cell r="B2735" t="str">
            <v>Pavement marking in reflective chlorinated rubber paint for line 15 cm width.</v>
          </cell>
          <cell r="C2735" t="str">
            <v>100 Rft</v>
          </cell>
          <cell r="D2735">
            <v>445.09</v>
          </cell>
          <cell r="E2735">
            <v>1265.21</v>
          </cell>
          <cell r="F2735" t="str">
            <v>m</v>
          </cell>
          <cell r="G2735">
            <v>14.6</v>
          </cell>
          <cell r="H2735">
            <v>41.51</v>
          </cell>
          <cell r="I2735" t="str">
            <v>16.8.10</v>
          </cell>
          <cell r="J2735">
            <v>0</v>
          </cell>
        </row>
        <row r="2736">
          <cell r="A2736" t="str">
            <v>16-77-b</v>
          </cell>
          <cell r="B2736" t="str">
            <v>Pavement marking in reflective chlorinated rubber paint for line 20 cm width.</v>
          </cell>
          <cell r="C2736" t="str">
            <v>100 Rft</v>
          </cell>
          <cell r="D2736">
            <v>593.17999999999995</v>
          </cell>
          <cell r="E2736">
            <v>1692.15</v>
          </cell>
          <cell r="F2736" t="str">
            <v>m</v>
          </cell>
          <cell r="G2736">
            <v>19.46</v>
          </cell>
          <cell r="H2736">
            <v>55.52</v>
          </cell>
          <cell r="I2736" t="str">
            <v>16.8.10</v>
          </cell>
          <cell r="J2736">
            <v>0</v>
          </cell>
        </row>
        <row r="2737">
          <cell r="A2737" t="str">
            <v>16-78</v>
          </cell>
          <cell r="B2737" t="str">
            <v>Right of Way Marker</v>
          </cell>
          <cell r="C2737" t="str">
            <v>100 Each</v>
          </cell>
          <cell r="D2737">
            <v>4046.25</v>
          </cell>
          <cell r="E2737">
            <v>49290.8</v>
          </cell>
          <cell r="F2737" t="str">
            <v>Each</v>
          </cell>
          <cell r="G2737">
            <v>40.46</v>
          </cell>
          <cell r="H2737">
            <v>492.91</v>
          </cell>
          <cell r="I2737" t="str">
            <v>16.8.9</v>
          </cell>
          <cell r="J2737">
            <v>0</v>
          </cell>
        </row>
        <row r="2738">
          <cell r="A2738" t="str">
            <v>16-79</v>
          </cell>
          <cell r="B2738" t="str">
            <v>Providing &amp; laying stone soling in water logged area including granular filling &amp; compaction complete.</v>
          </cell>
          <cell r="C2738" t="str">
            <v>100 Cft</v>
          </cell>
          <cell r="D2738">
            <v>1587.38</v>
          </cell>
          <cell r="E2738">
            <v>7167.26</v>
          </cell>
          <cell r="F2738" t="str">
            <v>m3</v>
          </cell>
          <cell r="G2738">
            <v>560.58000000000004</v>
          </cell>
          <cell r="H2738">
            <v>2531.1</v>
          </cell>
          <cell r="I2738" t="str">
            <v>16.3.15</v>
          </cell>
          <cell r="J2738">
            <v>0</v>
          </cell>
        </row>
        <row r="2739">
          <cell r="A2739" t="str">
            <v>16-80</v>
          </cell>
          <cell r="B2739" t="str">
            <v>P/L 1" thick Gravel flat stone slabs in pavement with earth filling in voids</v>
          </cell>
          <cell r="C2739" t="str">
            <v>100Cft</v>
          </cell>
          <cell r="D2739">
            <v>6100.5</v>
          </cell>
          <cell r="E2739">
            <v>12330.41</v>
          </cell>
          <cell r="F2739" t="str">
            <v>m3</v>
          </cell>
          <cell r="G2739">
            <v>2154.37</v>
          </cell>
          <cell r="H2739">
            <v>4354.45</v>
          </cell>
          <cell r="I2739">
            <v>0</v>
          </cell>
          <cell r="J2739">
            <v>0</v>
          </cell>
        </row>
        <row r="2740">
          <cell r="A2740" t="str">
            <v>16-81</v>
          </cell>
          <cell r="B2740" t="str">
            <v>Saw Cutting of Asphaltic Layers</v>
          </cell>
          <cell r="C2740" t="str">
            <v>Per Cut</v>
          </cell>
          <cell r="D2740">
            <v>119.52</v>
          </cell>
          <cell r="E2740">
            <v>327.94</v>
          </cell>
          <cell r="F2740" t="str">
            <v>Per Cut</v>
          </cell>
          <cell r="G2740">
            <v>119.52</v>
          </cell>
          <cell r="H2740">
            <v>327.94</v>
          </cell>
          <cell r="I2740" t="str">
            <v>16.9.4</v>
          </cell>
          <cell r="J2740">
            <v>0</v>
          </cell>
        </row>
        <row r="2741">
          <cell r="A2741" t="str">
            <v>16-82</v>
          </cell>
          <cell r="B2741" t="str">
            <v>Leveling wearing course on existing surface of road.</v>
          </cell>
          <cell r="C2741" t="str">
            <v>100 Cft</v>
          </cell>
          <cell r="D2741">
            <v>879.09</v>
          </cell>
          <cell r="E2741">
            <v>50373.31</v>
          </cell>
          <cell r="F2741" t="str">
            <v>m3</v>
          </cell>
          <cell r="G2741">
            <v>310.45</v>
          </cell>
          <cell r="H2741">
            <v>17789.18</v>
          </cell>
          <cell r="I2741" t="str">
            <v>16.2.1.1.6</v>
          </cell>
          <cell r="J2741">
            <v>0</v>
          </cell>
        </row>
        <row r="2742">
          <cell r="A2742" t="str">
            <v>16-83-a</v>
          </cell>
          <cell r="B2742" t="str">
            <v>Jack Anchorage For 20 to 24 Wires 0.5" Strand (Comprising Trumpet, Stressing Block &amp; Wedges Complete)</v>
          </cell>
          <cell r="C2742" t="str">
            <v>Each</v>
          </cell>
          <cell r="D2742">
            <v>177.41</v>
          </cell>
          <cell r="E2742">
            <v>14028.41</v>
          </cell>
          <cell r="F2742" t="str">
            <v>Each</v>
          </cell>
          <cell r="G2742">
            <v>177.41</v>
          </cell>
          <cell r="H2742">
            <v>14028.41</v>
          </cell>
          <cell r="I2742" t="str">
            <v>16.6.7</v>
          </cell>
          <cell r="J2742">
            <v>0</v>
          </cell>
        </row>
        <row r="2743">
          <cell r="A2743" t="str">
            <v>16-83-b</v>
          </cell>
          <cell r="B2743" t="str">
            <v>Jack Anchorage For 16 to 19 Wires 0.5" Strand (Comprising Trumpet, Stressing Block &amp; Wedges Complete)</v>
          </cell>
          <cell r="C2743" t="str">
            <v>Each</v>
          </cell>
          <cell r="D2743">
            <v>140.75</v>
          </cell>
          <cell r="E2743">
            <v>11221.55</v>
          </cell>
          <cell r="F2743" t="str">
            <v>Each</v>
          </cell>
          <cell r="G2743">
            <v>140.75</v>
          </cell>
          <cell r="H2743">
            <v>11221.55</v>
          </cell>
          <cell r="I2743" t="str">
            <v>16.6.7</v>
          </cell>
          <cell r="J2743">
            <v>0</v>
          </cell>
        </row>
        <row r="2744">
          <cell r="A2744" t="str">
            <v>16-83-c</v>
          </cell>
          <cell r="B2744" t="str">
            <v>Jack Anchorage For 10 to 12 Wires 0.5" Strand (Comprising Trumpet, Stressing Block &amp; Wedges Complete)</v>
          </cell>
          <cell r="C2744" t="str">
            <v>Each</v>
          </cell>
          <cell r="D2744">
            <v>88.71</v>
          </cell>
          <cell r="E2744">
            <v>8593.7099999999991</v>
          </cell>
          <cell r="F2744" t="str">
            <v>Each</v>
          </cell>
          <cell r="G2744">
            <v>88.71</v>
          </cell>
          <cell r="H2744">
            <v>8593.7099999999991</v>
          </cell>
          <cell r="I2744" t="str">
            <v>16.6.7</v>
          </cell>
          <cell r="J2744">
            <v>0</v>
          </cell>
        </row>
        <row r="2745">
          <cell r="A2745" t="str">
            <v>16-83-d</v>
          </cell>
          <cell r="B2745" t="str">
            <v>Jack Anchorage For 13 to 15 Wires 0.5" Strand (Comprising Trumpet, Stressing Block &amp; Wedges Complete)</v>
          </cell>
          <cell r="C2745" t="str">
            <v>Each</v>
          </cell>
          <cell r="D2745">
            <v>110.94</v>
          </cell>
          <cell r="E2745">
            <v>9587.94</v>
          </cell>
          <cell r="F2745" t="str">
            <v>Each</v>
          </cell>
          <cell r="G2745">
            <v>110.94</v>
          </cell>
          <cell r="H2745">
            <v>9587.94</v>
          </cell>
          <cell r="I2745" t="str">
            <v>16.6.7</v>
          </cell>
          <cell r="J2745">
            <v>0</v>
          </cell>
        </row>
        <row r="2746">
          <cell r="A2746" t="str">
            <v>16-83-e</v>
          </cell>
          <cell r="B2746" t="str">
            <v>Jack Anchorage For 8 to 9 Wires 0.5" Strand (Comprising Trumpet, Stressing Block &amp; Wedges Complete)</v>
          </cell>
          <cell r="C2746" t="str">
            <v>Each</v>
          </cell>
          <cell r="D2746">
            <v>66.59</v>
          </cell>
          <cell r="E2746">
            <v>6141.59</v>
          </cell>
          <cell r="F2746" t="str">
            <v>Each</v>
          </cell>
          <cell r="G2746">
            <v>66.59</v>
          </cell>
          <cell r="H2746">
            <v>6141.59</v>
          </cell>
          <cell r="I2746" t="str">
            <v>16.6.7</v>
          </cell>
          <cell r="J2746">
            <v>0</v>
          </cell>
        </row>
        <row r="2747">
          <cell r="A2747" t="str">
            <v>16-83-f</v>
          </cell>
          <cell r="B2747" t="str">
            <v>Jack Anchorage For 5 to 7 Wires 0.5" Strand (Comprising Trumpet, Stressing Block &amp; Wedges Complete)</v>
          </cell>
          <cell r="C2747" t="str">
            <v>Each</v>
          </cell>
          <cell r="D2747">
            <v>51.8</v>
          </cell>
          <cell r="E2747">
            <v>5519.3</v>
          </cell>
          <cell r="F2747" t="str">
            <v>Each</v>
          </cell>
          <cell r="G2747">
            <v>51.8</v>
          </cell>
          <cell r="H2747">
            <v>5519.31</v>
          </cell>
          <cell r="I2747" t="str">
            <v>16.6.7</v>
          </cell>
          <cell r="J2747">
            <v>0</v>
          </cell>
        </row>
        <row r="2748">
          <cell r="A2748" t="str">
            <v>16-83-g</v>
          </cell>
          <cell r="B2748" t="str">
            <v>Jack Anchorage For upto 4 Wires 0.5" Strand (Comprising Trumpet, Stressing Block &amp; Wedges Complete)</v>
          </cell>
          <cell r="C2748" t="str">
            <v>Each</v>
          </cell>
          <cell r="D2748">
            <v>29.57</v>
          </cell>
          <cell r="E2748">
            <v>3917.57</v>
          </cell>
          <cell r="F2748" t="str">
            <v>Each</v>
          </cell>
          <cell r="G2748">
            <v>29.57</v>
          </cell>
          <cell r="H2748">
            <v>3917.57</v>
          </cell>
          <cell r="I2748" t="str">
            <v>16.6.7</v>
          </cell>
          <cell r="J2748">
            <v>0</v>
          </cell>
        </row>
        <row r="2749">
          <cell r="A2749" t="str">
            <v>16-84-a</v>
          </cell>
          <cell r="B2749" t="str">
            <v>Un-galvanized Sheath for 20 to 24 Wires 0.5" Strand Cable</v>
          </cell>
          <cell r="C2749" t="str">
            <v>Rft</v>
          </cell>
          <cell r="D2749">
            <v>10.76</v>
          </cell>
          <cell r="E2749">
            <v>101.89</v>
          </cell>
          <cell r="F2749" t="str">
            <v>m</v>
          </cell>
          <cell r="G2749">
            <v>35.31</v>
          </cell>
          <cell r="H2749">
            <v>334.28</v>
          </cell>
          <cell r="I2749" t="str">
            <v>16.6.7</v>
          </cell>
          <cell r="J2749">
            <v>0</v>
          </cell>
        </row>
        <row r="2750">
          <cell r="A2750" t="str">
            <v>16-84-b</v>
          </cell>
          <cell r="B2750" t="str">
            <v>Un-galvanized Sheath for 16 to 19 Wires 0.5" Strand Cable</v>
          </cell>
          <cell r="C2750" t="str">
            <v>Rft</v>
          </cell>
          <cell r="D2750">
            <v>8.4</v>
          </cell>
          <cell r="E2750">
            <v>87.37</v>
          </cell>
          <cell r="F2750" t="str">
            <v>m</v>
          </cell>
          <cell r="G2750">
            <v>27.55</v>
          </cell>
          <cell r="H2750">
            <v>286.66000000000003</v>
          </cell>
          <cell r="I2750" t="str">
            <v>16.6.7</v>
          </cell>
          <cell r="J2750">
            <v>0</v>
          </cell>
        </row>
        <row r="2751">
          <cell r="A2751" t="str">
            <v>16-84-c</v>
          </cell>
          <cell r="B2751" t="str">
            <v>Un-galvanized Sheath for 13 to 15 Wires 0.5" Strand Cable</v>
          </cell>
          <cell r="C2751" t="str">
            <v>Rft</v>
          </cell>
          <cell r="D2751">
            <v>6.62</v>
          </cell>
          <cell r="E2751">
            <v>49.15</v>
          </cell>
          <cell r="F2751" t="str">
            <v>m</v>
          </cell>
          <cell r="G2751">
            <v>21.73</v>
          </cell>
          <cell r="H2751">
            <v>161.25</v>
          </cell>
          <cell r="I2751" t="str">
            <v>16.6.7</v>
          </cell>
          <cell r="J2751">
            <v>0</v>
          </cell>
        </row>
        <row r="2752">
          <cell r="A2752" t="str">
            <v>16-84-d</v>
          </cell>
          <cell r="B2752" t="str">
            <v>Un-galvanized Sheath for 10 to 12 Wires 0.5" Strand Cable</v>
          </cell>
          <cell r="C2752" t="str">
            <v>Rft</v>
          </cell>
          <cell r="D2752">
            <v>5.32</v>
          </cell>
          <cell r="E2752">
            <v>44.2</v>
          </cell>
          <cell r="F2752" t="str">
            <v>m</v>
          </cell>
          <cell r="G2752">
            <v>17.46</v>
          </cell>
          <cell r="H2752">
            <v>145.02000000000001</v>
          </cell>
          <cell r="I2752" t="str">
            <v>16.6.7</v>
          </cell>
          <cell r="J2752">
            <v>0</v>
          </cell>
        </row>
        <row r="2753">
          <cell r="A2753" t="str">
            <v>16-84-e</v>
          </cell>
          <cell r="B2753" t="str">
            <v>Un-galvanized Sheath for 8 to 9 Wires 0.5" Strand Cable</v>
          </cell>
          <cell r="C2753" t="str">
            <v>Rft</v>
          </cell>
          <cell r="D2753">
            <v>4.49</v>
          </cell>
          <cell r="E2753">
            <v>40.94</v>
          </cell>
          <cell r="F2753" t="str">
            <v>m</v>
          </cell>
          <cell r="G2753">
            <v>14.75</v>
          </cell>
          <cell r="H2753">
            <v>134.33000000000001</v>
          </cell>
          <cell r="I2753" t="str">
            <v>16.6.7</v>
          </cell>
          <cell r="J2753">
            <v>0</v>
          </cell>
        </row>
        <row r="2754">
          <cell r="A2754" t="str">
            <v>16-84-f</v>
          </cell>
          <cell r="B2754" t="str">
            <v>Un-galvanized Sheath for 5 to 7 Wires 0.5" Strand Cable</v>
          </cell>
          <cell r="C2754" t="str">
            <v>Rft</v>
          </cell>
          <cell r="D2754">
            <v>3.08</v>
          </cell>
          <cell r="E2754">
            <v>38.31</v>
          </cell>
          <cell r="F2754" t="str">
            <v>m</v>
          </cell>
          <cell r="G2754">
            <v>10.09</v>
          </cell>
          <cell r="H2754">
            <v>125.69</v>
          </cell>
          <cell r="I2754" t="str">
            <v>16.6.7</v>
          </cell>
          <cell r="J2754">
            <v>0</v>
          </cell>
        </row>
        <row r="2755">
          <cell r="A2755" t="str">
            <v>16-84-g</v>
          </cell>
          <cell r="B2755" t="str">
            <v>Un-galvanized Sheath for upto 4 Wires 0.5" Strand Cable</v>
          </cell>
          <cell r="C2755" t="str">
            <v>Rft</v>
          </cell>
          <cell r="D2755">
            <v>1.77</v>
          </cell>
          <cell r="E2755">
            <v>33.36</v>
          </cell>
          <cell r="F2755" t="str">
            <v>m</v>
          </cell>
          <cell r="G2755">
            <v>5.82</v>
          </cell>
          <cell r="H2755">
            <v>109.46</v>
          </cell>
          <cell r="I2755" t="str">
            <v>16.6.7</v>
          </cell>
          <cell r="J2755">
            <v>0</v>
          </cell>
        </row>
        <row r="2756">
          <cell r="A2756" t="str">
            <v>16-84-h</v>
          </cell>
          <cell r="B2756" t="str">
            <v>Stressing and Grouting for Cables above 24/0.5" (Single End Stressing).</v>
          </cell>
          <cell r="C2756" t="str">
            <v>Each</v>
          </cell>
          <cell r="D2756">
            <v>961.76</v>
          </cell>
          <cell r="E2756">
            <v>5092.76</v>
          </cell>
          <cell r="F2756" t="str">
            <v>Each</v>
          </cell>
          <cell r="G2756">
            <v>961.76</v>
          </cell>
          <cell r="H2756">
            <v>5092.76</v>
          </cell>
          <cell r="I2756" t="str">
            <v>16.6.7.3.9</v>
          </cell>
          <cell r="J2756">
            <v>0</v>
          </cell>
        </row>
        <row r="2757">
          <cell r="A2757" t="str">
            <v>16-84-i</v>
          </cell>
          <cell r="B2757" t="str">
            <v>Stressing and Grouting for Cables ranging from 13/0.5" to 24/.05" (Single End Stressing).</v>
          </cell>
          <cell r="C2757" t="str">
            <v>Each</v>
          </cell>
          <cell r="D2757">
            <v>672.3</v>
          </cell>
          <cell r="E2757">
            <v>3564</v>
          </cell>
          <cell r="F2757" t="str">
            <v>Each</v>
          </cell>
          <cell r="G2757">
            <v>672.3</v>
          </cell>
          <cell r="H2757">
            <v>3564</v>
          </cell>
          <cell r="I2757" t="str">
            <v>16.6.7.3.9</v>
          </cell>
          <cell r="J2757">
            <v>0</v>
          </cell>
        </row>
        <row r="2758">
          <cell r="A2758" t="str">
            <v>16-84-j</v>
          </cell>
          <cell r="B2758" t="str">
            <v>Stressing and Grouting for Cable below 13/0.5" (Single End Stressing).</v>
          </cell>
          <cell r="C2758" t="str">
            <v>Each</v>
          </cell>
          <cell r="D2758">
            <v>463.76</v>
          </cell>
          <cell r="E2758">
            <v>2632.54</v>
          </cell>
          <cell r="F2758" t="str">
            <v>Each</v>
          </cell>
          <cell r="G2758">
            <v>463.76</v>
          </cell>
          <cell r="H2758">
            <v>2632.54</v>
          </cell>
          <cell r="I2758" t="str">
            <v>16.6.7.3.9</v>
          </cell>
          <cell r="J2758">
            <v>0</v>
          </cell>
        </row>
        <row r="2759">
          <cell r="A2759" t="str">
            <v>16-85-a</v>
          </cell>
          <cell r="B2759" t="str">
            <v>Supply of High Tensile Pre-stressed concrete steel wire strand Grade 270K 0.5" dia. Packed in standard reeless/weldless coils of two 2000 kgs approximately binded and wraped in Hessian Cloth.</v>
          </cell>
          <cell r="C2759" t="str">
            <v>Tonne</v>
          </cell>
          <cell r="D2759">
            <v>0</v>
          </cell>
          <cell r="E2759">
            <v>193185</v>
          </cell>
          <cell r="F2759" t="str">
            <v>ton</v>
          </cell>
          <cell r="G2759">
            <v>0</v>
          </cell>
          <cell r="H2759">
            <v>196285.05</v>
          </cell>
          <cell r="I2759" t="str">
            <v>16.6.7</v>
          </cell>
          <cell r="J2759">
            <v>0</v>
          </cell>
        </row>
        <row r="2760">
          <cell r="A2760" t="str">
            <v>16-85-b</v>
          </cell>
          <cell r="B2760" t="str">
            <v>Supply of P.C Steel wire Dia 7 mm and 8 mm. Packed in reeless coils of 600 kgs to 800kgs properly binded.</v>
          </cell>
          <cell r="C2760" t="str">
            <v>tonne</v>
          </cell>
          <cell r="D2760">
            <v>0</v>
          </cell>
          <cell r="E2760">
            <v>191970</v>
          </cell>
          <cell r="F2760" t="str">
            <v>ton</v>
          </cell>
          <cell r="G2760">
            <v>0</v>
          </cell>
          <cell r="H2760">
            <v>195091.45</v>
          </cell>
          <cell r="I2760" t="str">
            <v>16.6.7</v>
          </cell>
          <cell r="J2760">
            <v>0</v>
          </cell>
        </row>
        <row r="2761">
          <cell r="A2761" t="str">
            <v>16-85-c</v>
          </cell>
          <cell r="B2761" t="str">
            <v>Supply of P.C Steel wire Dia 4 mm and 5 mm. Packed in reeless coils of 600 kgs to 800kgs properly binded.</v>
          </cell>
          <cell r="C2761" t="str">
            <v>Tonne</v>
          </cell>
          <cell r="D2761">
            <v>0</v>
          </cell>
          <cell r="E2761">
            <v>145800</v>
          </cell>
          <cell r="F2761" t="str">
            <v>ton</v>
          </cell>
          <cell r="G2761">
            <v>0</v>
          </cell>
          <cell r="H2761">
            <v>148139.66</v>
          </cell>
          <cell r="I2761" t="str">
            <v>16.6.7</v>
          </cell>
          <cell r="J2761">
            <v>0</v>
          </cell>
        </row>
        <row r="2762">
          <cell r="A2762" t="str">
            <v>16-86-a</v>
          </cell>
          <cell r="B2762" t="str">
            <v>Galvanized Sheath for 20 to 24 Wires 0.5" Strand Cable</v>
          </cell>
          <cell r="C2762" t="str">
            <v>Rft</v>
          </cell>
          <cell r="D2762">
            <v>10.76</v>
          </cell>
          <cell r="E2762">
            <v>275.63</v>
          </cell>
          <cell r="F2762" t="str">
            <v>m</v>
          </cell>
          <cell r="G2762">
            <v>35.31</v>
          </cell>
          <cell r="H2762">
            <v>904.31</v>
          </cell>
          <cell r="I2762" t="str">
            <v>16.6.7</v>
          </cell>
          <cell r="J2762">
            <v>0</v>
          </cell>
        </row>
        <row r="2763">
          <cell r="A2763" t="str">
            <v>16-86-b</v>
          </cell>
          <cell r="B2763" t="str">
            <v>Galvanized Sheath for 16 to 19 Wires 0.5" Strand Cable</v>
          </cell>
          <cell r="C2763" t="str">
            <v>Rft</v>
          </cell>
          <cell r="D2763">
            <v>8.4</v>
          </cell>
          <cell r="E2763">
            <v>263.55</v>
          </cell>
          <cell r="F2763" t="str">
            <v>m</v>
          </cell>
          <cell r="G2763">
            <v>27.55</v>
          </cell>
          <cell r="H2763">
            <v>864.66</v>
          </cell>
          <cell r="I2763" t="str">
            <v>16.6.7</v>
          </cell>
          <cell r="J2763">
            <v>0</v>
          </cell>
        </row>
        <row r="2764">
          <cell r="A2764" t="str">
            <v>16-86-c</v>
          </cell>
          <cell r="B2764" t="str">
            <v>Galvanized Sheath for 13 to 15 Wires 0.5" Strand Cable</v>
          </cell>
          <cell r="C2764" t="str">
            <v>Rft</v>
          </cell>
          <cell r="D2764">
            <v>6.62</v>
          </cell>
          <cell r="E2764">
            <v>233.83</v>
          </cell>
          <cell r="F2764" t="str">
            <v>m</v>
          </cell>
          <cell r="G2764">
            <v>21.73</v>
          </cell>
          <cell r="H2764">
            <v>767.15</v>
          </cell>
          <cell r="I2764" t="str">
            <v>16.6.7</v>
          </cell>
          <cell r="J2764">
            <v>0</v>
          </cell>
        </row>
        <row r="2765">
          <cell r="A2765" t="str">
            <v>16-86-d</v>
          </cell>
          <cell r="B2765" t="str">
            <v>Galvanized Sheath for 10 to 12 Wires 0.5" Strand Cable</v>
          </cell>
          <cell r="C2765" t="str">
            <v>Rft</v>
          </cell>
          <cell r="D2765">
            <v>5.32</v>
          </cell>
          <cell r="E2765">
            <v>185.14</v>
          </cell>
          <cell r="F2765" t="str">
            <v>m</v>
          </cell>
          <cell r="G2765">
            <v>17.46</v>
          </cell>
          <cell r="H2765">
            <v>607.41999999999996</v>
          </cell>
          <cell r="I2765" t="str">
            <v>16.6.7</v>
          </cell>
          <cell r="J2765">
            <v>0</v>
          </cell>
        </row>
        <row r="2766">
          <cell r="A2766" t="str">
            <v>16-86-e</v>
          </cell>
          <cell r="B2766" t="str">
            <v>Galvanized Sheath for 8 to 9 Wires 0.5" Strand Cable</v>
          </cell>
          <cell r="C2766" t="str">
            <v>Rft</v>
          </cell>
          <cell r="D2766">
            <v>4.49</v>
          </cell>
          <cell r="E2766">
            <v>167.3</v>
          </cell>
          <cell r="F2766" t="str">
            <v>m</v>
          </cell>
          <cell r="G2766">
            <v>14.75</v>
          </cell>
          <cell r="H2766">
            <v>548.9</v>
          </cell>
          <cell r="I2766" t="str">
            <v>16.6.7</v>
          </cell>
          <cell r="J2766">
            <v>0</v>
          </cell>
        </row>
        <row r="2767">
          <cell r="A2767" t="str">
            <v>16-86-f</v>
          </cell>
          <cell r="B2767" t="str">
            <v>Galvanized Sheath for 5 to 7 Wires 0.5" Strand Cable</v>
          </cell>
          <cell r="C2767" t="str">
            <v>Rft</v>
          </cell>
          <cell r="D2767">
            <v>3.08</v>
          </cell>
          <cell r="E2767">
            <v>157.38</v>
          </cell>
          <cell r="F2767" t="str">
            <v>m</v>
          </cell>
          <cell r="G2767">
            <v>10.09</v>
          </cell>
          <cell r="H2767">
            <v>516.34</v>
          </cell>
          <cell r="I2767" t="str">
            <v>16.6.7</v>
          </cell>
          <cell r="J2767">
            <v>0</v>
          </cell>
        </row>
        <row r="2768">
          <cell r="A2768" t="str">
            <v>16-86-g</v>
          </cell>
          <cell r="B2768" t="str">
            <v>Galvanized Sheath for upto 4 Wires 0.5" Strand Cable</v>
          </cell>
          <cell r="C2768" t="str">
            <v>Rft</v>
          </cell>
          <cell r="D2768">
            <v>1.77</v>
          </cell>
          <cell r="E2768">
            <v>138.1</v>
          </cell>
          <cell r="F2768" t="str">
            <v>m</v>
          </cell>
          <cell r="G2768">
            <v>5.82</v>
          </cell>
          <cell r="H2768">
            <v>453.07</v>
          </cell>
          <cell r="I2768" t="str">
            <v>16.6.7</v>
          </cell>
          <cell r="J2768">
            <v>0</v>
          </cell>
        </row>
        <row r="2769">
          <cell r="A2769" t="str">
            <v>16-87-a</v>
          </cell>
          <cell r="B2769" t="str">
            <v>Precast Reinfored Concrete Kerb New Jersy Barrier for Median (Double Face)</v>
          </cell>
          <cell r="C2769" t="str">
            <v>8 Rft</v>
          </cell>
          <cell r="D2769">
            <v>3252.56</v>
          </cell>
          <cell r="E2769">
            <v>26651.9</v>
          </cell>
          <cell r="F2769" t="str">
            <v>m</v>
          </cell>
          <cell r="G2769">
            <v>1333.89</v>
          </cell>
          <cell r="H2769">
            <v>10930.08</v>
          </cell>
          <cell r="I2769" t="str">
            <v>16.8.2</v>
          </cell>
          <cell r="J2769">
            <v>0</v>
          </cell>
        </row>
        <row r="2770">
          <cell r="A2770" t="str">
            <v>16-87-b</v>
          </cell>
          <cell r="B2770" t="str">
            <v>Precast Reinforced Concrete Kerb New Jersy Barrier for Bridge (Single Face)</v>
          </cell>
          <cell r="C2770" t="str">
            <v>8 Rft</v>
          </cell>
          <cell r="D2770">
            <v>3252.56</v>
          </cell>
          <cell r="E2770">
            <v>20882.52</v>
          </cell>
          <cell r="F2770" t="str">
            <v>m</v>
          </cell>
          <cell r="G2770">
            <v>1333.89</v>
          </cell>
          <cell r="H2770">
            <v>8564.0300000000007</v>
          </cell>
          <cell r="I2770" t="str">
            <v>16.8.2</v>
          </cell>
          <cell r="J2770">
            <v>0</v>
          </cell>
        </row>
        <row r="2771">
          <cell r="A2771" t="str">
            <v>16-88-a</v>
          </cell>
          <cell r="B2771" t="str">
            <v>Metal Guard Rail</v>
          </cell>
          <cell r="C2771" t="str">
            <v>Rft</v>
          </cell>
          <cell r="D2771">
            <v>49.99</v>
          </cell>
          <cell r="E2771">
            <v>952</v>
          </cell>
          <cell r="F2771" t="str">
            <v>m</v>
          </cell>
          <cell r="G2771">
            <v>164</v>
          </cell>
          <cell r="H2771">
            <v>3123.37</v>
          </cell>
          <cell r="I2771" t="str">
            <v>16.8.4</v>
          </cell>
          <cell r="J2771">
            <v>0</v>
          </cell>
        </row>
        <row r="2772">
          <cell r="A2772" t="str">
            <v>16-88-b</v>
          </cell>
          <cell r="B2772" t="str">
            <v>Metal Guard Rail End Pieces</v>
          </cell>
          <cell r="C2772" t="str">
            <v>Each</v>
          </cell>
          <cell r="D2772">
            <v>63.49</v>
          </cell>
          <cell r="E2772">
            <v>3331.84</v>
          </cell>
          <cell r="F2772" t="str">
            <v>Each</v>
          </cell>
          <cell r="G2772">
            <v>63.49</v>
          </cell>
          <cell r="H2772">
            <v>3331.84</v>
          </cell>
          <cell r="I2772" t="str">
            <v>16.8.4</v>
          </cell>
          <cell r="J2772">
            <v>0</v>
          </cell>
        </row>
        <row r="2773">
          <cell r="A2773" t="str">
            <v>16-88-c</v>
          </cell>
          <cell r="B2773" t="str">
            <v>Steel Post of Metal Guard Rail</v>
          </cell>
          <cell r="C2773" t="str">
            <v>Each</v>
          </cell>
          <cell r="D2773">
            <v>161.85</v>
          </cell>
          <cell r="E2773">
            <v>5070.82</v>
          </cell>
          <cell r="F2773" t="str">
            <v>Each</v>
          </cell>
          <cell r="G2773">
            <v>161.85</v>
          </cell>
          <cell r="H2773">
            <v>5070.82</v>
          </cell>
          <cell r="I2773" t="str">
            <v>16.8.4</v>
          </cell>
          <cell r="J2773">
            <v>0</v>
          </cell>
        </row>
        <row r="2774">
          <cell r="A2774" t="str">
            <v>16-89-a</v>
          </cell>
          <cell r="B2774" t="str">
            <v>Concrete Beam Guardrail (including522reinforcement)</v>
          </cell>
          <cell r="C2774" t="str">
            <v>Cft</v>
          </cell>
          <cell r="D2774">
            <v>173.01</v>
          </cell>
          <cell r="E2774">
            <v>1115.5</v>
          </cell>
          <cell r="F2774" t="str">
            <v>m3</v>
          </cell>
          <cell r="G2774">
            <v>6109.63</v>
          </cell>
          <cell r="H2774">
            <v>39393.51</v>
          </cell>
          <cell r="I2774" t="str">
            <v>16.8.5</v>
          </cell>
          <cell r="J2774">
            <v>0</v>
          </cell>
        </row>
        <row r="2775">
          <cell r="A2775" t="str">
            <v>16-89-b</v>
          </cell>
          <cell r="B2775" t="str">
            <v>Concrete Post For Guardrail (Incl. Reinforcement)</v>
          </cell>
          <cell r="C2775" t="str">
            <v>Cft</v>
          </cell>
          <cell r="D2775">
            <v>173.01</v>
          </cell>
          <cell r="E2775">
            <v>1107.2</v>
          </cell>
          <cell r="F2775" t="str">
            <v>m3</v>
          </cell>
          <cell r="G2775">
            <v>6109.63</v>
          </cell>
          <cell r="H2775">
            <v>39100.44</v>
          </cell>
          <cell r="I2775" t="str">
            <v>16.8.5.2.2</v>
          </cell>
          <cell r="J2775">
            <v>0</v>
          </cell>
        </row>
        <row r="2776">
          <cell r="A2776" t="str">
            <v>17-01-a</v>
          </cell>
          <cell r="B2776" t="str">
            <v>Formation, dressing and preparing sub-grade in bed</v>
          </cell>
          <cell r="C2776" t="str">
            <v>100 Sft</v>
          </cell>
          <cell r="D2776">
            <v>712.14</v>
          </cell>
          <cell r="E2776">
            <v>712.14</v>
          </cell>
          <cell r="F2776" t="str">
            <v>m2</v>
          </cell>
          <cell r="G2776">
            <v>76.63</v>
          </cell>
          <cell r="H2776">
            <v>76.63</v>
          </cell>
          <cell r="I2776" t="str">
            <v xml:space="preserve">17.3.1, </v>
          </cell>
          <cell r="J2776" t="str">
            <v xml:space="preserve">1.Rates for all finished work </v>
          </cell>
        </row>
        <row r="2777">
          <cell r="A2777" t="str">
            <v>17-01-b</v>
          </cell>
          <cell r="B2777" t="str">
            <v>Formation, dressing and preparing sub-grade on slope</v>
          </cell>
          <cell r="C2777" t="str">
            <v>100 Sft</v>
          </cell>
          <cell r="D2777">
            <v>971.1</v>
          </cell>
          <cell r="E2777">
            <v>971.1</v>
          </cell>
          <cell r="F2777" t="str">
            <v>m2</v>
          </cell>
          <cell r="G2777">
            <v>104.49</v>
          </cell>
          <cell r="H2777">
            <v>104.49</v>
          </cell>
          <cell r="I2777" t="str">
            <v xml:space="preserve">17.3.1, </v>
          </cell>
          <cell r="J2777">
            <v>0</v>
          </cell>
        </row>
        <row r="2778">
          <cell r="A2778" t="str">
            <v>17-02</v>
          </cell>
          <cell r="B2778" t="str">
            <v>Stabilized layer of cement, sand mortar 1:30 2" thick on slope</v>
          </cell>
          <cell r="C2778" t="str">
            <v>100 Sft</v>
          </cell>
          <cell r="D2778">
            <v>1892.4</v>
          </cell>
          <cell r="E2778">
            <v>2778.14</v>
          </cell>
          <cell r="F2778" t="str">
            <v>m2</v>
          </cell>
          <cell r="G2778">
            <v>203.62</v>
          </cell>
          <cell r="H2778">
            <v>298.93</v>
          </cell>
          <cell r="I2778" t="str">
            <v>17.2.5</v>
          </cell>
          <cell r="J2778">
            <v>0</v>
          </cell>
        </row>
        <row r="2779">
          <cell r="A2779" t="str">
            <v>17-03-a</v>
          </cell>
          <cell r="B2779" t="str">
            <v>1/2" thick plaster of cement, sand motar 1:10 in bed</v>
          </cell>
          <cell r="C2779" t="str">
            <v>100 Sft</v>
          </cell>
          <cell r="D2779">
            <v>1365.52</v>
          </cell>
          <cell r="E2779">
            <v>1743.14</v>
          </cell>
          <cell r="F2779" t="str">
            <v>m2</v>
          </cell>
          <cell r="G2779">
            <v>146.93</v>
          </cell>
          <cell r="H2779">
            <v>187.56</v>
          </cell>
          <cell r="I2779" t="str">
            <v>17.2.5</v>
          </cell>
          <cell r="J2779">
            <v>0</v>
          </cell>
        </row>
        <row r="2780">
          <cell r="A2780" t="str">
            <v>17-03-b</v>
          </cell>
          <cell r="B2780" t="str">
            <v>1/2" thick plaster of cement, sand motar 1:10 On slope</v>
          </cell>
          <cell r="C2780" t="str">
            <v>100 Sft</v>
          </cell>
          <cell r="D2780">
            <v>1730.55</v>
          </cell>
          <cell r="E2780">
            <v>2108.17</v>
          </cell>
          <cell r="F2780" t="str">
            <v>m2</v>
          </cell>
          <cell r="G2780">
            <v>186.21</v>
          </cell>
          <cell r="H2780">
            <v>226.84</v>
          </cell>
          <cell r="I2780" t="str">
            <v>17.2.5</v>
          </cell>
          <cell r="J2780">
            <v>0</v>
          </cell>
        </row>
        <row r="2781">
          <cell r="A2781" t="str">
            <v>17-04-a</v>
          </cell>
          <cell r="B2781" t="str">
            <v>1«" thick plaster of cement, sand mortar 1:6 in bed</v>
          </cell>
          <cell r="C2781" t="str">
            <v>100 Sft</v>
          </cell>
          <cell r="D2781">
            <v>1730.55</v>
          </cell>
          <cell r="E2781">
            <v>3320.5</v>
          </cell>
          <cell r="F2781" t="str">
            <v>m2</v>
          </cell>
          <cell r="G2781">
            <v>186.21</v>
          </cell>
          <cell r="H2781">
            <v>357.29</v>
          </cell>
          <cell r="I2781" t="str">
            <v>17.2.5</v>
          </cell>
          <cell r="J2781">
            <v>0</v>
          </cell>
        </row>
        <row r="2782">
          <cell r="A2782" t="str">
            <v>17-04-b</v>
          </cell>
          <cell r="B2782" t="str">
            <v>1" thick plaster of cement, sand mortar 1:6 On slope</v>
          </cell>
          <cell r="C2782" t="str">
            <v>100 Sft</v>
          </cell>
          <cell r="D2782">
            <v>2191.1999999999998</v>
          </cell>
          <cell r="E2782">
            <v>3781.15</v>
          </cell>
          <cell r="F2782" t="str">
            <v>m2</v>
          </cell>
          <cell r="G2782">
            <v>235.77</v>
          </cell>
          <cell r="H2782">
            <v>406.85</v>
          </cell>
          <cell r="I2782" t="str">
            <v>17.2.5</v>
          </cell>
          <cell r="J2782">
            <v>0</v>
          </cell>
        </row>
        <row r="2783">
          <cell r="A2783" t="str">
            <v>17-05-a</v>
          </cell>
          <cell r="B2783" t="str">
            <v>3/8" thick plaster of cement, sand mortar 1:3 in bed</v>
          </cell>
          <cell r="C2783" t="str">
            <v>100 Sft</v>
          </cell>
          <cell r="D2783">
            <v>971.1</v>
          </cell>
          <cell r="E2783">
            <v>1584.43</v>
          </cell>
          <cell r="F2783" t="str">
            <v>m2</v>
          </cell>
          <cell r="G2783">
            <v>104.49</v>
          </cell>
          <cell r="H2783">
            <v>170.48</v>
          </cell>
          <cell r="I2783" t="str">
            <v>17.2.5</v>
          </cell>
          <cell r="J2783">
            <v>0</v>
          </cell>
        </row>
        <row r="2784">
          <cell r="A2784" t="str">
            <v>17-05-b</v>
          </cell>
          <cell r="B2784" t="str">
            <v>3/8" thick plaster of cement, sand mortar 1:3 On slope</v>
          </cell>
          <cell r="C2784" t="str">
            <v>100 Sft</v>
          </cell>
          <cell r="D2784">
            <v>2163.19</v>
          </cell>
          <cell r="E2784">
            <v>2776.52</v>
          </cell>
          <cell r="F2784" t="str">
            <v>m2</v>
          </cell>
          <cell r="G2784">
            <v>232.76</v>
          </cell>
          <cell r="H2784">
            <v>298.75</v>
          </cell>
          <cell r="I2784" t="str">
            <v>17.2.5</v>
          </cell>
          <cell r="J2784">
            <v>0</v>
          </cell>
        </row>
        <row r="2785">
          <cell r="A2785" t="str">
            <v>17-06-a</v>
          </cell>
          <cell r="B2785" t="str">
            <v>Lining with Brick tiles 12"x6"x2", in c/s mortar 1:6 over a layer of 1/8" thick c/s mortar 1:6 (in bed)</v>
          </cell>
          <cell r="C2785" t="str">
            <v>100 Sft</v>
          </cell>
          <cell r="D2785">
            <v>8388.19</v>
          </cell>
          <cell r="E2785">
            <v>25590.52</v>
          </cell>
          <cell r="F2785" t="str">
            <v>m2</v>
          </cell>
          <cell r="G2785">
            <v>902.57</v>
          </cell>
          <cell r="H2785">
            <v>2753.54</v>
          </cell>
          <cell r="I2785" t="str">
            <v>17.3.7</v>
          </cell>
          <cell r="J2785">
            <v>0</v>
          </cell>
        </row>
        <row r="2786">
          <cell r="A2786" t="str">
            <v>17-06-b</v>
          </cell>
          <cell r="B2786" t="str">
            <v>Lining with Brick tiles 12"x6"x2", in c/s mortar 1:6 over a layer of 1/8" thick c/s mortar 1:6 (On slope)</v>
          </cell>
          <cell r="C2786" t="str">
            <v>100 Sft</v>
          </cell>
          <cell r="D2786">
            <v>9570.94</v>
          </cell>
          <cell r="E2786">
            <v>26773.27</v>
          </cell>
          <cell r="F2786" t="str">
            <v>m2</v>
          </cell>
          <cell r="G2786">
            <v>1029.83</v>
          </cell>
          <cell r="H2786">
            <v>2880.8</v>
          </cell>
          <cell r="I2786" t="str">
            <v>17.3.7</v>
          </cell>
          <cell r="J2786">
            <v>0</v>
          </cell>
        </row>
        <row r="2787">
          <cell r="A2787" t="str">
            <v>17-07-a</v>
          </cell>
          <cell r="B2787" t="str">
            <v>Lining with Brick tiles 12"x6"x2", in c/s mortar 1:3 over a layer of 1/8" thick c/s mortar 1:3 (in bed)</v>
          </cell>
          <cell r="C2787" t="str">
            <v>100 Sft</v>
          </cell>
          <cell r="D2787">
            <v>8388.19</v>
          </cell>
          <cell r="E2787">
            <v>27460.65</v>
          </cell>
          <cell r="F2787" t="str">
            <v>m2</v>
          </cell>
          <cell r="G2787">
            <v>902.57</v>
          </cell>
          <cell r="H2787">
            <v>2954.77</v>
          </cell>
          <cell r="I2787" t="str">
            <v>17.3.7</v>
          </cell>
          <cell r="J2787">
            <v>0</v>
          </cell>
        </row>
        <row r="2788">
          <cell r="A2788" t="str">
            <v>17-07-b</v>
          </cell>
          <cell r="B2788" t="str">
            <v>Lining with Brick tiles 12"x6"x2", in c/s mortar 1:3 over a layer of 1/8" thick c/s mortar 1:3 (On slope)</v>
          </cell>
          <cell r="C2788" t="str">
            <v>100 Sft</v>
          </cell>
          <cell r="D2788">
            <v>9570.94</v>
          </cell>
          <cell r="E2788">
            <v>28643.4</v>
          </cell>
          <cell r="F2788" t="str">
            <v>m2</v>
          </cell>
          <cell r="G2788">
            <v>1029.83</v>
          </cell>
          <cell r="H2788">
            <v>3082.03</v>
          </cell>
          <cell r="I2788" t="str">
            <v>17.3.7</v>
          </cell>
          <cell r="J2788">
            <v>0</v>
          </cell>
        </row>
        <row r="2789">
          <cell r="A2789" t="str">
            <v>17-08-a</v>
          </cell>
          <cell r="B2789" t="str">
            <v>Lining with bricks 9"x4.5"x3" (First Class) in c/s mort. 1:6 ove a layer of 1/8" thick c/s mortar 1:6 (in bed)</v>
          </cell>
          <cell r="C2789" t="str">
            <v>100 Sft</v>
          </cell>
          <cell r="D2789">
            <v>8388.19</v>
          </cell>
          <cell r="E2789">
            <v>27321.9</v>
          </cell>
          <cell r="F2789" t="str">
            <v>m2</v>
          </cell>
          <cell r="G2789">
            <v>902.57</v>
          </cell>
          <cell r="H2789">
            <v>2939.84</v>
          </cell>
          <cell r="I2789" t="str">
            <v>17.3.7</v>
          </cell>
          <cell r="J2789">
            <v>0</v>
          </cell>
        </row>
        <row r="2790">
          <cell r="A2790" t="str">
            <v>17-08-b</v>
          </cell>
          <cell r="B2790" t="str">
            <v>Lining with bricks 9"x4.5"x3" (First Class), in c/s mort. 1:6 over a layer of 1/8" thick c/s mortar 1:6 (On slope)</v>
          </cell>
          <cell r="C2790" t="str">
            <v>100 Sft</v>
          </cell>
          <cell r="D2790">
            <v>9570.94</v>
          </cell>
          <cell r="E2790">
            <v>28504.65</v>
          </cell>
          <cell r="F2790" t="str">
            <v>m2</v>
          </cell>
          <cell r="G2790">
            <v>1029.83</v>
          </cell>
          <cell r="H2790">
            <v>3067.1</v>
          </cell>
          <cell r="I2790" t="str">
            <v>17.3.7</v>
          </cell>
          <cell r="J2790">
            <v>0</v>
          </cell>
        </row>
        <row r="2791">
          <cell r="A2791" t="str">
            <v>17-09-a</v>
          </cell>
          <cell r="B2791" t="str">
            <v>Lining with bricks 9"x4.5"x3" (First Class), in c/s mort. 1:3 over a layer of 1/8" thick c/s mortar 1:3 (in bed)</v>
          </cell>
          <cell r="C2791" t="str">
            <v>100 Sft</v>
          </cell>
          <cell r="D2791">
            <v>8388.19</v>
          </cell>
          <cell r="E2791">
            <v>29192.03</v>
          </cell>
          <cell r="F2791" t="str">
            <v>m2</v>
          </cell>
          <cell r="G2791">
            <v>902.57</v>
          </cell>
          <cell r="H2791">
            <v>3141.06</v>
          </cell>
          <cell r="I2791" t="str">
            <v>17.3.7</v>
          </cell>
          <cell r="J2791">
            <v>0</v>
          </cell>
        </row>
        <row r="2792">
          <cell r="A2792" t="str">
            <v>17-09-b</v>
          </cell>
          <cell r="B2792" t="str">
            <v>Lining with bricks 9"x4.5"x3" (First Class), in c/s mort. 1:3 over a layer of 1/8" thick c/s mortar 1:3 (On slope)</v>
          </cell>
          <cell r="C2792" t="str">
            <v>100 Sft</v>
          </cell>
          <cell r="D2792">
            <v>9570.94</v>
          </cell>
          <cell r="E2792">
            <v>30374.78</v>
          </cell>
          <cell r="F2792" t="str">
            <v>m2</v>
          </cell>
          <cell r="G2792">
            <v>1029.83</v>
          </cell>
          <cell r="H2792">
            <v>3268.33</v>
          </cell>
          <cell r="I2792" t="str">
            <v>17.3.7</v>
          </cell>
          <cell r="J2792">
            <v>0</v>
          </cell>
        </row>
        <row r="2793">
          <cell r="A2793" t="str">
            <v>17-10-a-01</v>
          </cell>
          <cell r="B2793" t="str">
            <v>4" thick PCC lining, using washed screened &amp; graded/curshed stone aggregate : in bed : Ratio 1:2:4</v>
          </cell>
          <cell r="C2793" t="str">
            <v>100 Cft</v>
          </cell>
          <cell r="D2793">
            <v>6754.13</v>
          </cell>
          <cell r="E2793">
            <v>24892.38</v>
          </cell>
          <cell r="F2793" t="str">
            <v>m3</v>
          </cell>
          <cell r="G2793">
            <v>2385.1999999999998</v>
          </cell>
          <cell r="H2793">
            <v>8790.67</v>
          </cell>
          <cell r="I2793" t="str">
            <v xml:space="preserve">17.2.7, </v>
          </cell>
          <cell r="J2793">
            <v>0</v>
          </cell>
        </row>
        <row r="2794">
          <cell r="A2794" t="str">
            <v>17-10-a-02</v>
          </cell>
          <cell r="B2794" t="str">
            <v>4" thick PCC lining, using washed screened &amp; graded/curshed stone aggregate : in bed : Ratio 1:3:6</v>
          </cell>
          <cell r="C2794" t="str">
            <v>100 Cft</v>
          </cell>
          <cell r="D2794">
            <v>6754.13</v>
          </cell>
          <cell r="E2794">
            <v>21567.4</v>
          </cell>
          <cell r="F2794" t="str">
            <v>m3</v>
          </cell>
          <cell r="G2794">
            <v>2385.1999999999998</v>
          </cell>
          <cell r="H2794">
            <v>7616.46</v>
          </cell>
          <cell r="I2794" t="str">
            <v xml:space="preserve">17.2.7, </v>
          </cell>
          <cell r="J2794">
            <v>0</v>
          </cell>
        </row>
        <row r="2795">
          <cell r="A2795" t="str">
            <v>17-10-a-03</v>
          </cell>
          <cell r="B2795" t="str">
            <v>4" thick PCC lining, using washed screened &amp; graded/curshed stone aggregate : in bed : Ratio 1:4:8</v>
          </cell>
          <cell r="C2795" t="str">
            <v>100 Cft</v>
          </cell>
          <cell r="D2795">
            <v>6754.13</v>
          </cell>
          <cell r="E2795">
            <v>18717.02</v>
          </cell>
          <cell r="F2795" t="str">
            <v>m3</v>
          </cell>
          <cell r="G2795">
            <v>2385.1999999999998</v>
          </cell>
          <cell r="H2795">
            <v>6609.86</v>
          </cell>
          <cell r="I2795" t="str">
            <v xml:space="preserve">17.2.7, </v>
          </cell>
          <cell r="J2795">
            <v>0</v>
          </cell>
        </row>
        <row r="2796">
          <cell r="A2796" t="str">
            <v>17-10-b-01</v>
          </cell>
          <cell r="B2796" t="str">
            <v>4" thick PCC lining, using washed screened &amp; graded/curshed stone aggregate : On slope : Ratio 1:2:4</v>
          </cell>
          <cell r="C2796" t="str">
            <v>100 Cft</v>
          </cell>
          <cell r="D2796">
            <v>7936.88</v>
          </cell>
          <cell r="E2796">
            <v>26075.13</v>
          </cell>
          <cell r="F2796" t="str">
            <v>m3</v>
          </cell>
          <cell r="G2796">
            <v>2802.88</v>
          </cell>
          <cell r="H2796">
            <v>9208.35</v>
          </cell>
          <cell r="I2796" t="str">
            <v xml:space="preserve">17.2.7, </v>
          </cell>
          <cell r="J2796">
            <v>0</v>
          </cell>
        </row>
        <row r="2797">
          <cell r="A2797" t="str">
            <v>17-10-b-02</v>
          </cell>
          <cell r="B2797" t="str">
            <v>4" thick PCC lining, using washed screened &amp; graded/curshed stone aggregate : On slope : Ratio 1:3:6</v>
          </cell>
          <cell r="C2797" t="str">
            <v>100 Cft</v>
          </cell>
          <cell r="D2797">
            <v>7936.88</v>
          </cell>
          <cell r="E2797">
            <v>22750.15</v>
          </cell>
          <cell r="F2797" t="str">
            <v>m3</v>
          </cell>
          <cell r="G2797">
            <v>2802.88</v>
          </cell>
          <cell r="H2797">
            <v>8034.15</v>
          </cell>
          <cell r="I2797" t="str">
            <v xml:space="preserve">17.2.7, </v>
          </cell>
          <cell r="J2797">
            <v>0</v>
          </cell>
        </row>
        <row r="2798">
          <cell r="A2798" t="str">
            <v>17-10-b-03</v>
          </cell>
          <cell r="B2798" t="str">
            <v>4" thick PCC lining, using washed screened &amp; graded/curshed stone aggregate : On slope : Ratio 1:4:8</v>
          </cell>
          <cell r="C2798" t="str">
            <v>100 Cft</v>
          </cell>
          <cell r="D2798">
            <v>7936.88</v>
          </cell>
          <cell r="E2798">
            <v>19899.77</v>
          </cell>
          <cell r="F2798" t="str">
            <v>m3</v>
          </cell>
          <cell r="G2798">
            <v>2802.88</v>
          </cell>
          <cell r="H2798">
            <v>7027.54</v>
          </cell>
          <cell r="I2798" t="str">
            <v xml:space="preserve">17.2.7, </v>
          </cell>
          <cell r="J2798">
            <v>0</v>
          </cell>
        </row>
        <row r="2799">
          <cell r="A2799" t="str">
            <v>17-11-a</v>
          </cell>
          <cell r="B2799" t="str">
            <v>Providing and laying Pre-cast parabolic segments, moulded with cement concrete 1:1-1/2:3, including lowering in water channels to correct alignment and grade, jointing, finishing where necessary, complete in all respects:- Top width-14" (360mm) &amp; Total Depth- 9"(225mm)</v>
          </cell>
          <cell r="C2799" t="str">
            <v>Rft</v>
          </cell>
          <cell r="D2799">
            <v>77.19</v>
          </cell>
          <cell r="E2799">
            <v>290.36</v>
          </cell>
          <cell r="F2799" t="str">
            <v>m</v>
          </cell>
          <cell r="G2799">
            <v>253.25</v>
          </cell>
          <cell r="H2799">
            <v>952.61</v>
          </cell>
          <cell r="I2799" t="str">
            <v>17.3.5</v>
          </cell>
          <cell r="J2799">
            <v>0</v>
          </cell>
        </row>
        <row r="2800">
          <cell r="A2800" t="str">
            <v>17-11-b</v>
          </cell>
          <cell r="B2800" t="str">
            <v>Providing and laying Pre-cast parabolic segments, moulded with cement concrete 1:1-1/2:3, including lowering in water channels to correct alignment and grade, jointing, finishing where necessary,excluding carriage, complete in all respects:- Top width- 18" (457mm) &amp; Total Depth- 12"(305mm)</v>
          </cell>
          <cell r="C2800" t="str">
            <v>Rft</v>
          </cell>
          <cell r="D2800">
            <v>88.71</v>
          </cell>
          <cell r="E2800">
            <v>334.34</v>
          </cell>
          <cell r="F2800" t="str">
            <v>m</v>
          </cell>
          <cell r="G2800">
            <v>291.02999999999997</v>
          </cell>
          <cell r="H2800">
            <v>1096.9100000000001</v>
          </cell>
          <cell r="I2800" t="str">
            <v>17.3.5</v>
          </cell>
          <cell r="J2800">
            <v>0</v>
          </cell>
        </row>
        <row r="2801">
          <cell r="A2801" t="str">
            <v>17-11-c</v>
          </cell>
          <cell r="B2801" t="str">
            <v>Providing and laying Pre-cast parabolic segments, moulded with cement concrete 1:1-1/2:3, including lowering in water channels to correct alignment and grade, jointing, finishing where necessary, etc. complete in all respects:- Top width- 24" (600mm) &amp; Total Depth- 14"(360mm)</v>
          </cell>
          <cell r="C2801" t="str">
            <v>Rft</v>
          </cell>
          <cell r="D2801">
            <v>100.22</v>
          </cell>
          <cell r="E2801">
            <v>395.48</v>
          </cell>
          <cell r="F2801" t="str">
            <v>m</v>
          </cell>
          <cell r="G2801">
            <v>328.81</v>
          </cell>
          <cell r="H2801">
            <v>1297.51</v>
          </cell>
          <cell r="I2801" t="str">
            <v>17.3.5</v>
          </cell>
          <cell r="J2801">
            <v>0</v>
          </cell>
        </row>
        <row r="2802">
          <cell r="A2802" t="str">
            <v>17-11-d</v>
          </cell>
          <cell r="B2802" t="str">
            <v>Providing and laying Pre-cast parabolic segments, moulded with cement concrete 1:1-1/2:3,including lowering in water channels to correct alignment and grade, jointing, finishing where necessary, etc. complete in all respects:- Top width- 25.5" (640mm) &amp; Total Depth- 18"(460mm)</v>
          </cell>
          <cell r="C2802" t="str">
            <v>Rft</v>
          </cell>
          <cell r="D2802">
            <v>123.25</v>
          </cell>
          <cell r="E2802">
            <v>503.49</v>
          </cell>
          <cell r="F2802" t="str">
            <v>m</v>
          </cell>
          <cell r="G2802">
            <v>404.38</v>
          </cell>
          <cell r="H2802">
            <v>1651.87</v>
          </cell>
          <cell r="I2802" t="str">
            <v>17.3.5</v>
          </cell>
          <cell r="J2802">
            <v>0</v>
          </cell>
        </row>
        <row r="2803">
          <cell r="A2803" t="str">
            <v>17-11-e</v>
          </cell>
          <cell r="B2803" t="str">
            <v>Providing and laying Pre-cast parabolic segments, moulded with cement concrete 1:1-1/2:3, excluding carriage, lowering in water channels to correct alignment and grade, jointing, finishing where necessary, etc. complete in all respects:-Top width- 27" (675mm) &amp; Total Depth-19"(480mm)</v>
          </cell>
          <cell r="C2803" t="str">
            <v>Rft</v>
          </cell>
          <cell r="D2803">
            <v>146.29</v>
          </cell>
          <cell r="E2803">
            <v>549</v>
          </cell>
          <cell r="F2803" t="str">
            <v>m</v>
          </cell>
          <cell r="G2803">
            <v>479.95</v>
          </cell>
          <cell r="H2803">
            <v>1801.18</v>
          </cell>
          <cell r="I2803" t="str">
            <v>17.3.5</v>
          </cell>
          <cell r="J2803">
            <v>0</v>
          </cell>
        </row>
        <row r="2804">
          <cell r="A2804" t="str">
            <v>17-11-f</v>
          </cell>
          <cell r="B2804" t="str">
            <v>Providing and laying Pre-cast parabolic segments, moulded with cement concrete 1:1-1/2:3, excluding carriage, lowering in water channels to correct alignment and grade, jointing, finishing where necessary, etc. complete in all respects:-Top width- 30" (760mm) &amp; Total Depth-21"(525mm)</v>
          </cell>
          <cell r="C2804" t="str">
            <v>Rft</v>
          </cell>
          <cell r="D2804">
            <v>184.88</v>
          </cell>
          <cell r="E2804">
            <v>706.79</v>
          </cell>
          <cell r="F2804" t="str">
            <v>m</v>
          </cell>
          <cell r="G2804">
            <v>606.57000000000005</v>
          </cell>
          <cell r="H2804">
            <v>2318.85</v>
          </cell>
          <cell r="I2804" t="str">
            <v>17.3.5</v>
          </cell>
          <cell r="J2804">
            <v>0</v>
          </cell>
        </row>
        <row r="2805">
          <cell r="A2805" t="str">
            <v>18-01</v>
          </cell>
          <cell r="B2805" t="str">
            <v>Cutting Ransome &amp; Larson piles.</v>
          </cell>
          <cell r="C2805" t="str">
            <v>Each</v>
          </cell>
          <cell r="D2805">
            <v>326.81</v>
          </cell>
          <cell r="E2805">
            <v>326.81</v>
          </cell>
          <cell r="F2805" t="str">
            <v>Cut</v>
          </cell>
          <cell r="G2805">
            <v>326.81</v>
          </cell>
          <cell r="H2805">
            <v>326.81</v>
          </cell>
          <cell r="I2805">
            <v>326.81</v>
          </cell>
          <cell r="J2805">
            <v>326.81</v>
          </cell>
        </row>
        <row r="2806">
          <cell r="A2806" t="str">
            <v>18-02</v>
          </cell>
          <cell r="B2806" t="str">
            <v>Cutting universal piles</v>
          </cell>
          <cell r="C2806" t="str">
            <v>Each</v>
          </cell>
          <cell r="D2806">
            <v>490.22</v>
          </cell>
          <cell r="E2806">
            <v>490.22</v>
          </cell>
          <cell r="F2806" t="str">
            <v>Cut</v>
          </cell>
          <cell r="G2806">
            <v>490.22</v>
          </cell>
          <cell r="H2806">
            <v>490.22</v>
          </cell>
          <cell r="I2806">
            <v>490.22</v>
          </cell>
          <cell r="J2806">
            <v>490.22</v>
          </cell>
        </row>
        <row r="2807">
          <cell r="A2807" t="str">
            <v>18-03-a</v>
          </cell>
          <cell r="B2807" t="str">
            <v>Driving steel piles to depth of: Upto 15'</v>
          </cell>
          <cell r="C2807" t="str">
            <v>Rft</v>
          </cell>
          <cell r="D2807">
            <v>35.36</v>
          </cell>
          <cell r="E2807">
            <v>35.36</v>
          </cell>
          <cell r="F2807" t="str">
            <v>m</v>
          </cell>
          <cell r="G2807">
            <v>116</v>
          </cell>
          <cell r="H2807">
            <v>116</v>
          </cell>
          <cell r="I2807">
            <v>116</v>
          </cell>
          <cell r="J2807">
            <v>116</v>
          </cell>
        </row>
        <row r="2808">
          <cell r="A2808" t="str">
            <v>18-03-b</v>
          </cell>
          <cell r="B2808" t="str">
            <v>Driving steel piles to depth of: More than 15' to 25’ Driving steel piles to depth of: More than 25' to 30’</v>
          </cell>
          <cell r="C2808" t="str">
            <v>Rft</v>
          </cell>
          <cell r="D2808">
            <v>48.8</v>
          </cell>
          <cell r="E2808">
            <v>48.8</v>
          </cell>
          <cell r="F2808" t="str">
            <v>m</v>
          </cell>
          <cell r="G2808">
            <v>160.12</v>
          </cell>
          <cell r="H2808">
            <v>160.12</v>
          </cell>
          <cell r="I2808">
            <v>160.12</v>
          </cell>
          <cell r="J2808">
            <v>160.12</v>
          </cell>
        </row>
        <row r="2809">
          <cell r="A2809" t="str">
            <v>18-03-c</v>
          </cell>
          <cell r="B2809" t="str">
            <v>Driving steel piles to depth of: More than 25' to 30'</v>
          </cell>
          <cell r="C2809" t="str">
            <v>Rft</v>
          </cell>
          <cell r="D2809">
            <v>51.05</v>
          </cell>
          <cell r="E2809">
            <v>51.05</v>
          </cell>
          <cell r="F2809" t="str">
            <v>m</v>
          </cell>
          <cell r="G2809">
            <v>167.47</v>
          </cell>
          <cell r="H2809">
            <v>167.47</v>
          </cell>
          <cell r="I2809">
            <v>167.47</v>
          </cell>
          <cell r="J2809">
            <v>167.47</v>
          </cell>
        </row>
        <row r="2810">
          <cell r="A2810" t="str">
            <v>18-04</v>
          </cell>
          <cell r="B2810" t="str">
            <v>Dolleying piles upto 5’</v>
          </cell>
          <cell r="C2810" t="str">
            <v>Each</v>
          </cell>
          <cell r="D2810">
            <v>359.56</v>
          </cell>
          <cell r="E2810">
            <v>359.56</v>
          </cell>
          <cell r="F2810" t="str">
            <v>Each</v>
          </cell>
          <cell r="G2810">
            <v>359.56</v>
          </cell>
          <cell r="H2810">
            <v>359.56</v>
          </cell>
          <cell r="I2810">
            <v>359.56</v>
          </cell>
          <cell r="J2810">
            <v>359.56</v>
          </cell>
        </row>
        <row r="2811">
          <cell r="A2811" t="str">
            <v>18-05</v>
          </cell>
          <cell r="B2811" t="str">
            <v>Drilling holes in piles by hand</v>
          </cell>
          <cell r="C2811" t="str">
            <v>Each</v>
          </cell>
          <cell r="D2811">
            <v>43.14</v>
          </cell>
          <cell r="E2811">
            <v>43.14</v>
          </cell>
          <cell r="F2811" t="str">
            <v>Each</v>
          </cell>
          <cell r="G2811">
            <v>43.14</v>
          </cell>
          <cell r="H2811">
            <v>43.14</v>
          </cell>
          <cell r="I2811">
            <v>43.14</v>
          </cell>
          <cell r="J2811">
            <v>43.14</v>
          </cell>
        </row>
        <row r="2812">
          <cell r="A2812" t="str">
            <v>18-06</v>
          </cell>
          <cell r="B2812" t="str">
            <v>Raising and lowering machine</v>
          </cell>
          <cell r="C2812" t="str">
            <v>Each</v>
          </cell>
          <cell r="D2812">
            <v>15121.15</v>
          </cell>
          <cell r="E2812">
            <v>15121.15</v>
          </cell>
          <cell r="F2812" t="str">
            <v>Each</v>
          </cell>
          <cell r="G2812">
            <v>15121.15</v>
          </cell>
          <cell r="H2812">
            <v>15121.15</v>
          </cell>
          <cell r="I2812">
            <v>15121.15</v>
          </cell>
          <cell r="J2812">
            <v>15121.15</v>
          </cell>
        </row>
        <row r="2813">
          <cell r="A2813" t="str">
            <v>18-07-a</v>
          </cell>
          <cell r="B2813" t="str">
            <v>Turning Machine : 90</v>
          </cell>
          <cell r="C2813" t="str">
            <v>Job</v>
          </cell>
          <cell r="D2813">
            <v>6573.6</v>
          </cell>
          <cell r="E2813">
            <v>6573.6</v>
          </cell>
          <cell r="F2813" t="str">
            <v>Job</v>
          </cell>
          <cell r="G2813">
            <v>6573.6</v>
          </cell>
          <cell r="H2813">
            <v>6573.6</v>
          </cell>
          <cell r="I2813">
            <v>6573.6</v>
          </cell>
          <cell r="J2813">
            <v>6573.6</v>
          </cell>
        </row>
        <row r="2814">
          <cell r="A2814" t="str">
            <v>18-07-b</v>
          </cell>
          <cell r="B2814" t="str">
            <v>Turning Machine : 135</v>
          </cell>
          <cell r="C2814" t="str">
            <v>Job</v>
          </cell>
          <cell r="D2814">
            <v>8366.4</v>
          </cell>
          <cell r="E2814">
            <v>8366.4</v>
          </cell>
          <cell r="F2814" t="str">
            <v>Job</v>
          </cell>
          <cell r="G2814">
            <v>8366.4</v>
          </cell>
          <cell r="H2814">
            <v>8366.4</v>
          </cell>
          <cell r="I2814">
            <v>8366.4</v>
          </cell>
          <cell r="J2814">
            <v>8366.4</v>
          </cell>
        </row>
        <row r="2815">
          <cell r="A2815" t="str">
            <v>18-07-c</v>
          </cell>
          <cell r="B2815" t="str">
            <v>Turning Machine : 180</v>
          </cell>
          <cell r="C2815" t="str">
            <v>Job</v>
          </cell>
          <cell r="D2815">
            <v>11454</v>
          </cell>
          <cell r="E2815">
            <v>11454</v>
          </cell>
          <cell r="F2815" t="str">
            <v>Job</v>
          </cell>
          <cell r="G2815">
            <v>11454</v>
          </cell>
          <cell r="H2815">
            <v>11454</v>
          </cell>
          <cell r="I2815">
            <v>11454</v>
          </cell>
          <cell r="J2815">
            <v>11454</v>
          </cell>
        </row>
        <row r="2816">
          <cell r="A2816" t="str">
            <v>18-08</v>
          </cell>
          <cell r="B2816" t="str">
            <v>Travelling machine (light)</v>
          </cell>
          <cell r="C2816" t="str">
            <v>100 Rft</v>
          </cell>
          <cell r="D2816">
            <v>17032.77</v>
          </cell>
          <cell r="E2816">
            <v>17032.77</v>
          </cell>
          <cell r="F2816" t="str">
            <v>m</v>
          </cell>
          <cell r="G2816">
            <v>558.82000000000005</v>
          </cell>
          <cell r="H2816">
            <v>558.82000000000005</v>
          </cell>
          <cell r="I2816">
            <v>558.82000000000005</v>
          </cell>
          <cell r="J2816">
            <v>558.82000000000005</v>
          </cell>
        </row>
        <row r="2817">
          <cell r="A2817" t="str">
            <v>18-09</v>
          </cell>
          <cell r="B2817" t="str">
            <v>Loading and unloading piles</v>
          </cell>
          <cell r="C2817" t="str">
            <v>tonne</v>
          </cell>
          <cell r="D2817">
            <v>350.41</v>
          </cell>
          <cell r="E2817">
            <v>350.41</v>
          </cell>
          <cell r="F2817" t="str">
            <v>tonne</v>
          </cell>
          <cell r="G2817">
            <v>350.41</v>
          </cell>
          <cell r="H2817">
            <v>350.41</v>
          </cell>
          <cell r="I2817">
            <v>350.41</v>
          </cell>
          <cell r="J2817">
            <v>350.41</v>
          </cell>
        </row>
        <row r="2818">
          <cell r="A2818" t="str">
            <v>18-10</v>
          </cell>
          <cell r="B2818" t="str">
            <v>Carriage of piling machine under different conditions</v>
          </cell>
          <cell r="C2818" t="str">
            <v>100 Rft</v>
          </cell>
          <cell r="D2818">
            <v>7063.97</v>
          </cell>
          <cell r="E2818">
            <v>7063.97</v>
          </cell>
          <cell r="F2818" t="str">
            <v>m</v>
          </cell>
          <cell r="G2818">
            <v>231.76</v>
          </cell>
          <cell r="H2818">
            <v>231.76</v>
          </cell>
          <cell r="I2818">
            <v>231.76</v>
          </cell>
          <cell r="J2818">
            <v>231.76</v>
          </cell>
        </row>
        <row r="2819">
          <cell r="A2819" t="str">
            <v>18-11</v>
          </cell>
          <cell r="B2819" t="str">
            <v>Erecting piling machines</v>
          </cell>
          <cell r="C2819" t="str">
            <v>Each</v>
          </cell>
          <cell r="D2819">
            <v>46096</v>
          </cell>
          <cell r="E2819">
            <v>46096</v>
          </cell>
          <cell r="F2819" t="str">
            <v>Each</v>
          </cell>
          <cell r="G2819">
            <v>46096</v>
          </cell>
          <cell r="H2819">
            <v>46096</v>
          </cell>
          <cell r="I2819">
            <v>46096</v>
          </cell>
          <cell r="J2819">
            <v>46096</v>
          </cell>
        </row>
        <row r="2820">
          <cell r="A2820" t="str">
            <v>18-12</v>
          </cell>
          <cell r="B2820" t="str">
            <v>Dismantling piling machine</v>
          </cell>
          <cell r="C2820" t="str">
            <v>Each</v>
          </cell>
          <cell r="D2820">
            <v>43902.06</v>
          </cell>
          <cell r="E2820">
            <v>43902.06</v>
          </cell>
          <cell r="F2820" t="str">
            <v>Each</v>
          </cell>
          <cell r="G2820">
            <v>43902.06</v>
          </cell>
          <cell r="H2820">
            <v>43902.06</v>
          </cell>
          <cell r="I2820">
            <v>43902.06</v>
          </cell>
          <cell r="J2820">
            <v>43902.06</v>
          </cell>
        </row>
        <row r="2821">
          <cell r="A2821" t="str">
            <v>18-13</v>
          </cell>
          <cell r="B2821" t="str">
            <v>Hire charges of piling plant with accessories including fuel, pay of operator and other mechanical staff, mobilization, demobilization and idle time</v>
          </cell>
          <cell r="C2821" t="str">
            <v>per day</v>
          </cell>
          <cell r="D2821">
            <v>0</v>
          </cell>
          <cell r="E2821">
            <v>6075</v>
          </cell>
          <cell r="F2821" t="str">
            <v>per day</v>
          </cell>
          <cell r="G2821">
            <v>0</v>
          </cell>
          <cell r="H2821">
            <v>6075</v>
          </cell>
          <cell r="I2821">
            <v>0</v>
          </cell>
          <cell r="J2821">
            <v>6075</v>
          </cell>
        </row>
        <row r="2822">
          <cell r="A2822" t="str">
            <v>19-01</v>
          </cell>
          <cell r="B2822" t="str">
            <v>Cutting pilchi, frash or sarkanda including carriage within one mile. (1.6 km.)</v>
          </cell>
          <cell r="C2822" t="str">
            <v>100 Cft</v>
          </cell>
          <cell r="D2822">
            <v>1230.06</v>
          </cell>
          <cell r="E2822">
            <v>1230.06</v>
          </cell>
          <cell r="F2822" t="str">
            <v>m3</v>
          </cell>
          <cell r="G2822">
            <v>434.39</v>
          </cell>
          <cell r="H2822">
            <v>434.39</v>
          </cell>
          <cell r="I2822">
            <v>0</v>
          </cell>
          <cell r="J2822">
            <v>0</v>
          </cell>
        </row>
        <row r="2823">
          <cell r="A2823" t="str">
            <v>19-02</v>
          </cell>
          <cell r="B2823" t="str">
            <v>Weaving matresses</v>
          </cell>
          <cell r="C2823" t="str">
            <v>100 Sft</v>
          </cell>
          <cell r="D2823">
            <v>2913.3</v>
          </cell>
          <cell r="E2823">
            <v>2913.3</v>
          </cell>
          <cell r="F2823" t="str">
            <v>m2</v>
          </cell>
          <cell r="G2823">
            <v>313.47000000000003</v>
          </cell>
          <cell r="H2823">
            <v>313.47000000000003</v>
          </cell>
          <cell r="I2823">
            <v>0</v>
          </cell>
          <cell r="J2823">
            <v>0</v>
          </cell>
        </row>
        <row r="2824">
          <cell r="A2824" t="str">
            <v>19-03-a</v>
          </cell>
          <cell r="B2824" t="str">
            <v>Supply &amp; filling used synthetic fibre/plastic bags5221.25cft capacity with sand or earth, sewing &amp;stacking : in dry</v>
          </cell>
          <cell r="C2824" t="str">
            <v>Each</v>
          </cell>
          <cell r="D2824">
            <v>65.55</v>
          </cell>
          <cell r="E2824">
            <v>102</v>
          </cell>
          <cell r="F2824" t="str">
            <v>Each</v>
          </cell>
          <cell r="G2824">
            <v>65.55</v>
          </cell>
          <cell r="H2824">
            <v>102</v>
          </cell>
          <cell r="I2824" t="str">
            <v>19.3.4</v>
          </cell>
          <cell r="J2824" t="str">
            <v xml:space="preserve">The rate does not include supply of </v>
          </cell>
        </row>
        <row r="2825">
          <cell r="A2825" t="str">
            <v>19-03-b</v>
          </cell>
          <cell r="B2825" t="str">
            <v>Supply &amp; filling used synthetic fibre/plastic bags 1.25cft capacity with sand or earth, sewing &amp; stacking : Under water</v>
          </cell>
          <cell r="C2825" t="str">
            <v>Each</v>
          </cell>
          <cell r="D2825">
            <v>81.73</v>
          </cell>
          <cell r="E2825">
            <v>118.18</v>
          </cell>
          <cell r="F2825" t="str">
            <v>Each</v>
          </cell>
          <cell r="G2825">
            <v>81.73</v>
          </cell>
          <cell r="H2825">
            <v>118.18</v>
          </cell>
          <cell r="I2825" t="str">
            <v>19.3.4</v>
          </cell>
          <cell r="J2825">
            <v>0</v>
          </cell>
        </row>
        <row r="2826">
          <cell r="A2826" t="str">
            <v>19-03-c</v>
          </cell>
          <cell r="B2826" t="str">
            <v>Supplying and filling used jute bags, 1.25 cft capacity with sand or earth, sewing and stacking: in dry.</v>
          </cell>
          <cell r="C2826" t="str">
            <v>Each</v>
          </cell>
          <cell r="D2826">
            <v>65.55</v>
          </cell>
          <cell r="E2826">
            <v>174.9</v>
          </cell>
          <cell r="F2826" t="str">
            <v>Each</v>
          </cell>
          <cell r="G2826">
            <v>65.55</v>
          </cell>
          <cell r="H2826">
            <v>174.9</v>
          </cell>
          <cell r="I2826" t="str">
            <v>19.3.4</v>
          </cell>
          <cell r="J2826">
            <v>0</v>
          </cell>
        </row>
        <row r="2827">
          <cell r="A2827" t="str">
            <v>19-03-d</v>
          </cell>
          <cell r="B2827" t="str">
            <v>Supplying and filling used jute bags 1.25 cft capacity with sand or earth, sewing &amp; stacking : Under Water</v>
          </cell>
          <cell r="C2827" t="str">
            <v>Each</v>
          </cell>
          <cell r="D2827">
            <v>81.73</v>
          </cell>
          <cell r="E2827">
            <v>191.08</v>
          </cell>
          <cell r="F2827" t="str">
            <v>Each</v>
          </cell>
          <cell r="G2827">
            <v>81.73</v>
          </cell>
          <cell r="H2827">
            <v>191.08</v>
          </cell>
          <cell r="I2827" t="str">
            <v>19.3.4</v>
          </cell>
          <cell r="J2827">
            <v>0</v>
          </cell>
        </row>
        <row r="2828">
          <cell r="A2828" t="str">
            <v>19-04-a</v>
          </cell>
          <cell r="B2828" t="str">
            <v>Supply &amp; filling new synthetic fibre/plastic bags 4-5cft capacity with sand or earth,sewing, stacking522: in dry</v>
          </cell>
          <cell r="C2828" t="str">
            <v>Each</v>
          </cell>
          <cell r="D2828">
            <v>262.2</v>
          </cell>
          <cell r="E2828">
            <v>321.73</v>
          </cell>
          <cell r="F2828" t="str">
            <v>Each</v>
          </cell>
          <cell r="G2828">
            <v>262.2</v>
          </cell>
          <cell r="H2828">
            <v>321.73</v>
          </cell>
          <cell r="I2828" t="str">
            <v>19.3.4</v>
          </cell>
          <cell r="J2828">
            <v>0</v>
          </cell>
        </row>
        <row r="2829">
          <cell r="A2829" t="str">
            <v>19-04-b</v>
          </cell>
          <cell r="B2829" t="str">
            <v>Supply &amp; filling new synthetic fibre/plastic bags 4-5cft capacity with sand or earth,sewing, stacking522: Under water</v>
          </cell>
          <cell r="C2829" t="str">
            <v>Each</v>
          </cell>
          <cell r="D2829">
            <v>326.94</v>
          </cell>
          <cell r="E2829">
            <v>386.47</v>
          </cell>
          <cell r="F2829" t="str">
            <v>Each</v>
          </cell>
          <cell r="G2829">
            <v>326.94</v>
          </cell>
          <cell r="H2829">
            <v>386.47</v>
          </cell>
          <cell r="I2829" t="str">
            <v>19.3.4</v>
          </cell>
          <cell r="J2829">
            <v>0</v>
          </cell>
        </row>
        <row r="2830">
          <cell r="A2830" t="str">
            <v>19-04-c</v>
          </cell>
          <cell r="B2830" t="str">
            <v>Supply &amp; filling used jute bags 4-5 cft capacity with sand or earth, sewing &amp; stacking : in dry</v>
          </cell>
          <cell r="C2830" t="str">
            <v>Each</v>
          </cell>
          <cell r="D2830">
            <v>262.2</v>
          </cell>
          <cell r="E2830">
            <v>444.45</v>
          </cell>
          <cell r="F2830" t="str">
            <v>Each</v>
          </cell>
          <cell r="G2830">
            <v>262.2</v>
          </cell>
          <cell r="H2830">
            <v>444.45</v>
          </cell>
          <cell r="I2830" t="str">
            <v>19.3.4</v>
          </cell>
          <cell r="J2830">
            <v>0</v>
          </cell>
        </row>
        <row r="2831">
          <cell r="A2831" t="str">
            <v>19-04-d</v>
          </cell>
          <cell r="B2831" t="str">
            <v>Supply &amp; filling used jute bags 4-5 capacity with sand or earth, sewing &amp; stacking : Under Water</v>
          </cell>
          <cell r="C2831" t="str">
            <v>Each</v>
          </cell>
          <cell r="D2831">
            <v>326.94</v>
          </cell>
          <cell r="E2831">
            <v>509.19</v>
          </cell>
          <cell r="F2831" t="str">
            <v>Each</v>
          </cell>
          <cell r="G2831">
            <v>326.94</v>
          </cell>
          <cell r="H2831">
            <v>509.19</v>
          </cell>
          <cell r="I2831" t="str">
            <v>19.3.4</v>
          </cell>
          <cell r="J2831">
            <v>0</v>
          </cell>
        </row>
        <row r="2832">
          <cell r="A2832" t="str">
            <v>19-05-a</v>
          </cell>
          <cell r="B2832" t="str">
            <v>Carriage of synthetic fibre/plastic bags 1.25 cft capacity filled with sand / earth : 1st 50 m</v>
          </cell>
          <cell r="C2832" t="str">
            <v>100 No.</v>
          </cell>
          <cell r="D2832">
            <v>331.79</v>
          </cell>
          <cell r="E2832">
            <v>331.79</v>
          </cell>
          <cell r="F2832" t="str">
            <v>100 No.</v>
          </cell>
          <cell r="G2832">
            <v>331.79</v>
          </cell>
          <cell r="H2832">
            <v>331.79</v>
          </cell>
          <cell r="I2832" t="str">
            <v>19.3.4</v>
          </cell>
          <cell r="J2832">
            <v>0</v>
          </cell>
        </row>
        <row r="2833">
          <cell r="A2833" t="str">
            <v>19-05-b</v>
          </cell>
          <cell r="B2833" t="str">
            <v>Carriage of synthetic fibre/plastic bags 1.25 cft522capacity filled with sand / earth : 2nd &amp; 3rd 50 m</v>
          </cell>
          <cell r="C2833" t="str">
            <v>100No/50m</v>
          </cell>
          <cell r="D2833">
            <v>250.87</v>
          </cell>
          <cell r="E2833">
            <v>250.87</v>
          </cell>
          <cell r="F2833" t="str">
            <v>100No/50</v>
          </cell>
          <cell r="G2833">
            <v>250.87</v>
          </cell>
          <cell r="H2833">
            <v>250.87</v>
          </cell>
          <cell r="I2833" t="str">
            <v>19.3.4</v>
          </cell>
          <cell r="J2833">
            <v>0</v>
          </cell>
        </row>
        <row r="2834">
          <cell r="A2834" t="str">
            <v>19-05-c</v>
          </cell>
          <cell r="B2834" t="str">
            <v>Carriage of synthetic fibre/plastic bags 1.25 cft522capacity filled with sand / earth : 4th and subsequent 50 m</v>
          </cell>
          <cell r="C2834" t="str">
            <v>100No/50m</v>
          </cell>
          <cell r="D2834">
            <v>27.51</v>
          </cell>
          <cell r="E2834">
            <v>27.51</v>
          </cell>
          <cell r="F2834" t="str">
            <v>100No/50</v>
          </cell>
          <cell r="G2834">
            <v>27.51</v>
          </cell>
          <cell r="H2834">
            <v>27.51</v>
          </cell>
          <cell r="I2834" t="str">
            <v>19.3.4</v>
          </cell>
          <cell r="J2834">
            <v>0</v>
          </cell>
        </row>
        <row r="2835">
          <cell r="A2835" t="str">
            <v>19-06-a</v>
          </cell>
          <cell r="B2835" t="str">
            <v>Carriage of new synthetic fibre/plastic bags 4-5 cft522capacity filled with sand/earth : 1st 50 m</v>
          </cell>
          <cell r="C2835" t="str">
            <v>100No/50m</v>
          </cell>
          <cell r="D2835">
            <v>1327.17</v>
          </cell>
          <cell r="E2835">
            <v>1327.17</v>
          </cell>
          <cell r="F2835" t="str">
            <v>100No/50</v>
          </cell>
          <cell r="G2835">
            <v>1327.17</v>
          </cell>
          <cell r="H2835">
            <v>1327.17</v>
          </cell>
          <cell r="I2835" t="str">
            <v>19.3.4</v>
          </cell>
          <cell r="J2835">
            <v>0</v>
          </cell>
        </row>
        <row r="2836">
          <cell r="A2836" t="str">
            <v>19-06-b</v>
          </cell>
          <cell r="B2836" t="str">
            <v>Carriage of new synthetic fibre/plastic bags 4-5 cft522capacity filled with sand/earth : 2nd &amp; 3rd 50 m</v>
          </cell>
          <cell r="C2836" t="str">
            <v>100No/50m</v>
          </cell>
          <cell r="D2836">
            <v>1003.47</v>
          </cell>
          <cell r="E2836">
            <v>1003.47</v>
          </cell>
          <cell r="F2836" t="str">
            <v>100No/50</v>
          </cell>
          <cell r="G2836">
            <v>1003.47</v>
          </cell>
          <cell r="H2836">
            <v>1003.47</v>
          </cell>
          <cell r="I2836" t="str">
            <v>19.3.4</v>
          </cell>
          <cell r="J2836">
            <v>0</v>
          </cell>
        </row>
        <row r="2837">
          <cell r="A2837" t="str">
            <v>19-06-c</v>
          </cell>
          <cell r="B2837" t="str">
            <v>Carriage of new synthetic fibre/plastic bags 4-5 cft522capacity filled with sand/earth : 4th &amp; subsequent 50 m</v>
          </cell>
          <cell r="C2837" t="str">
            <v>100No/50m</v>
          </cell>
          <cell r="D2837">
            <v>110.06</v>
          </cell>
          <cell r="E2837">
            <v>110.06</v>
          </cell>
          <cell r="F2837" t="str">
            <v>100No/50</v>
          </cell>
          <cell r="G2837">
            <v>110.06</v>
          </cell>
          <cell r="H2837">
            <v>110.06</v>
          </cell>
          <cell r="I2837" t="str">
            <v>19.3.4</v>
          </cell>
          <cell r="J2837">
            <v>0</v>
          </cell>
        </row>
        <row r="2838">
          <cell r="A2838" t="str">
            <v>19-07-a</v>
          </cell>
          <cell r="B2838" t="str">
            <v>Rolling matresses to river edge &amp; floating, after unrolling with area : Upto 200 m2</v>
          </cell>
          <cell r="C2838" t="str">
            <v>100 Sft</v>
          </cell>
          <cell r="D2838">
            <v>890.17</v>
          </cell>
          <cell r="E2838">
            <v>890.17</v>
          </cell>
          <cell r="F2838" t="str">
            <v>m2</v>
          </cell>
          <cell r="G2838">
            <v>95.78</v>
          </cell>
          <cell r="H2838">
            <v>95.78</v>
          </cell>
          <cell r="I2838" t="str">
            <v>19.3.4</v>
          </cell>
          <cell r="J2838">
            <v>0</v>
          </cell>
        </row>
        <row r="2839">
          <cell r="A2839" t="str">
            <v>19-07-b</v>
          </cell>
          <cell r="B2839" t="str">
            <v>Rolling matresses to river edge &amp; floating, after unrolling with area : Over 200 to 250 m2</v>
          </cell>
          <cell r="C2839" t="str">
            <v>100 Sft</v>
          </cell>
          <cell r="D2839">
            <v>1416.19</v>
          </cell>
          <cell r="E2839">
            <v>1416.19</v>
          </cell>
          <cell r="F2839" t="str">
            <v>m2</v>
          </cell>
          <cell r="G2839">
            <v>152.38</v>
          </cell>
          <cell r="H2839">
            <v>152.38</v>
          </cell>
          <cell r="I2839" t="str">
            <v>19.3.4</v>
          </cell>
          <cell r="J2839">
            <v>0</v>
          </cell>
        </row>
        <row r="2840">
          <cell r="A2840" t="str">
            <v>19-07-c</v>
          </cell>
          <cell r="B2840" t="str">
            <v>Rolling matresses to river edge &amp; floating, after unrolling with area : Over 250 m2</v>
          </cell>
          <cell r="C2840" t="str">
            <v>100 Sft</v>
          </cell>
          <cell r="D2840">
            <v>1691.33</v>
          </cell>
          <cell r="E2840">
            <v>1691.33</v>
          </cell>
          <cell r="F2840" t="str">
            <v>m2</v>
          </cell>
          <cell r="G2840">
            <v>181.99</v>
          </cell>
          <cell r="H2840">
            <v>181.99</v>
          </cell>
          <cell r="I2840" t="str">
            <v>19.3.4</v>
          </cell>
          <cell r="J2840">
            <v>0</v>
          </cell>
        </row>
        <row r="2841">
          <cell r="A2841" t="str">
            <v>19-08</v>
          </cell>
          <cell r="B2841" t="str">
            <v>Sewing empty cement bags in sheets</v>
          </cell>
          <cell r="C2841" t="str">
            <v>100 No.</v>
          </cell>
          <cell r="D2841">
            <v>1173.4100000000001</v>
          </cell>
          <cell r="E2841">
            <v>1225.3800000000001</v>
          </cell>
          <cell r="F2841" t="str">
            <v>100 No.</v>
          </cell>
          <cell r="G2841">
            <v>1173.4100000000001</v>
          </cell>
          <cell r="H2841">
            <v>1225.3800000000001</v>
          </cell>
          <cell r="I2841">
            <v>0</v>
          </cell>
          <cell r="J2841">
            <v>0</v>
          </cell>
        </row>
        <row r="2842">
          <cell r="A2842" t="str">
            <v>19-09</v>
          </cell>
          <cell r="B2842" t="str">
            <v>Making compact round pilchi, frash or sarkanda</v>
          </cell>
          <cell r="C2842" t="str">
            <v>100 Cft</v>
          </cell>
          <cell r="D2842">
            <v>1578.04</v>
          </cell>
          <cell r="E2842">
            <v>1578.04</v>
          </cell>
          <cell r="F2842" t="str">
            <v>m3</v>
          </cell>
          <cell r="G2842">
            <v>557.28</v>
          </cell>
          <cell r="H2842">
            <v>557.28</v>
          </cell>
          <cell r="I2842" t="str">
            <v xml:space="preserve">19.2.1 , </v>
          </cell>
          <cell r="J2842">
            <v>0</v>
          </cell>
        </row>
        <row r="2843">
          <cell r="A2843" t="str">
            <v>19-10</v>
          </cell>
          <cell r="B2843" t="str">
            <v>Launching the bundles mentioned in Item 19-09 above &amp; placing in position</v>
          </cell>
          <cell r="C2843" t="str">
            <v>100 Cft</v>
          </cell>
          <cell r="D2843">
            <v>971.1</v>
          </cell>
          <cell r="E2843">
            <v>971.1</v>
          </cell>
          <cell r="F2843" t="str">
            <v>m3</v>
          </cell>
          <cell r="G2843">
            <v>342.94</v>
          </cell>
          <cell r="H2843">
            <v>342.94</v>
          </cell>
          <cell r="I2843" t="str">
            <v xml:space="preserve">19.2.1 , </v>
          </cell>
          <cell r="J2843">
            <v>0</v>
          </cell>
        </row>
        <row r="2844">
          <cell r="A2844" t="str">
            <v>19-11-a</v>
          </cell>
          <cell r="B2844" t="str">
            <v>Supply and staking within 150m (500 feet) : Boulders 9" (225 m) and above</v>
          </cell>
          <cell r="C2844" t="str">
            <v>100 Cft</v>
          </cell>
          <cell r="D2844">
            <v>2343.59</v>
          </cell>
          <cell r="E2844">
            <v>2343.59</v>
          </cell>
          <cell r="F2844" t="str">
            <v>m3</v>
          </cell>
          <cell r="G2844">
            <v>827.63</v>
          </cell>
          <cell r="H2844">
            <v>827.63</v>
          </cell>
          <cell r="I2844" t="str">
            <v>19.3.2</v>
          </cell>
          <cell r="J2844">
            <v>0</v>
          </cell>
        </row>
        <row r="2845">
          <cell r="A2845" t="str">
            <v>19-11-b</v>
          </cell>
          <cell r="B2845" t="str">
            <v>Supply within 150m (500 feet) : Over size shingle5223" to 9"</v>
          </cell>
          <cell r="C2845" t="str">
            <v>100 Cft</v>
          </cell>
          <cell r="D2845">
            <v>1566.71</v>
          </cell>
          <cell r="E2845">
            <v>1566.71</v>
          </cell>
          <cell r="F2845" t="str">
            <v>m3</v>
          </cell>
          <cell r="G2845">
            <v>553.28</v>
          </cell>
          <cell r="H2845">
            <v>553.28</v>
          </cell>
          <cell r="I2845" t="str">
            <v xml:space="preserve">19.2.2 , </v>
          </cell>
          <cell r="J2845">
            <v>0</v>
          </cell>
        </row>
        <row r="2846">
          <cell r="A2846" t="str">
            <v>19-11-c</v>
          </cell>
          <cell r="B2846" t="str">
            <v>Supply within 150m (500 feet): Mixed graded522shingle</v>
          </cell>
          <cell r="C2846" t="str">
            <v>100 Cft</v>
          </cell>
          <cell r="D2846">
            <v>1851.56</v>
          </cell>
          <cell r="E2846">
            <v>1851.56</v>
          </cell>
          <cell r="F2846" t="str">
            <v>m3</v>
          </cell>
          <cell r="G2846">
            <v>653.87</v>
          </cell>
          <cell r="H2846">
            <v>653.87</v>
          </cell>
          <cell r="I2846" t="str">
            <v xml:space="preserve">19.2.2 , </v>
          </cell>
          <cell r="J2846">
            <v>0</v>
          </cell>
        </row>
        <row r="2847">
          <cell r="A2847" t="str">
            <v>19-12</v>
          </cell>
          <cell r="B2847" t="str">
            <v>Supplying and stacking munj or patha trungers (6" mesh to hold 3 cft) stones/boulders</v>
          </cell>
          <cell r="C2847" t="str">
            <v>Each</v>
          </cell>
          <cell r="D2847">
            <v>202.31</v>
          </cell>
          <cell r="E2847">
            <v>264.99</v>
          </cell>
          <cell r="F2847" t="str">
            <v>Each</v>
          </cell>
          <cell r="G2847">
            <v>202.31</v>
          </cell>
          <cell r="H2847">
            <v>264.99</v>
          </cell>
          <cell r="I2847" t="str">
            <v>19.2.1</v>
          </cell>
          <cell r="J2847">
            <v>0</v>
          </cell>
        </row>
        <row r="2848">
          <cell r="A2848" t="str">
            <v>19-13-a-01</v>
          </cell>
          <cell r="B2848" t="str">
            <v>Provide &amp; weave GI wire netting for wire crates 6"x9" mesh : 15 SWG wire</v>
          </cell>
          <cell r="C2848" t="str">
            <v>100 Sft</v>
          </cell>
          <cell r="D2848">
            <v>1587.38</v>
          </cell>
          <cell r="E2848">
            <v>2403.85</v>
          </cell>
          <cell r="F2848" t="str">
            <v>m2</v>
          </cell>
          <cell r="G2848">
            <v>170.8</v>
          </cell>
          <cell r="H2848">
            <v>258.64999999999998</v>
          </cell>
          <cell r="I2848" t="str">
            <v>19.3.4.9</v>
          </cell>
          <cell r="J2848">
            <v>0</v>
          </cell>
        </row>
        <row r="2849">
          <cell r="A2849" t="str">
            <v>19-13-a-02</v>
          </cell>
          <cell r="B2849" t="str">
            <v>Provide &amp; weave GI wire netting for wire crates 6"x9" mesh : 10 SWG wire</v>
          </cell>
          <cell r="C2849" t="str">
            <v>100 Sft</v>
          </cell>
          <cell r="D2849">
            <v>1587.38</v>
          </cell>
          <cell r="E2849">
            <v>4124.5</v>
          </cell>
          <cell r="F2849" t="str">
            <v>m2</v>
          </cell>
          <cell r="G2849">
            <v>170.8</v>
          </cell>
          <cell r="H2849">
            <v>443.8</v>
          </cell>
          <cell r="I2849" t="str">
            <v>19.3.4.9</v>
          </cell>
          <cell r="J2849">
            <v>0</v>
          </cell>
        </row>
        <row r="2850">
          <cell r="A2850" t="str">
            <v>19-13-a-03</v>
          </cell>
          <cell r="B2850" t="str">
            <v>Provide &amp; weave GI wire netting for wire crates 6"x9" mesh : 8 SWG wire</v>
          </cell>
          <cell r="C2850" t="str">
            <v>100 Sft</v>
          </cell>
          <cell r="D2850">
            <v>1587.38</v>
          </cell>
          <cell r="E2850">
            <v>4477.62</v>
          </cell>
          <cell r="F2850" t="str">
            <v>m2</v>
          </cell>
          <cell r="G2850">
            <v>170.8</v>
          </cell>
          <cell r="H2850">
            <v>481.79</v>
          </cell>
          <cell r="I2850" t="str">
            <v>19.3.4.9</v>
          </cell>
          <cell r="J2850">
            <v>0</v>
          </cell>
        </row>
        <row r="2851">
          <cell r="A2851" t="str">
            <v>19-13-b-01</v>
          </cell>
          <cell r="B2851" t="str">
            <v>Provide &amp; weave GI wire netting for wire crates 6"x6" mesh : 15 SWG wire</v>
          </cell>
          <cell r="C2851" t="str">
            <v>100 Sft</v>
          </cell>
          <cell r="D2851">
            <v>1904.85</v>
          </cell>
          <cell r="E2851">
            <v>2533.54</v>
          </cell>
          <cell r="F2851" t="str">
            <v>m2</v>
          </cell>
          <cell r="G2851">
            <v>204.96</v>
          </cell>
          <cell r="H2851">
            <v>272.61</v>
          </cell>
          <cell r="I2851" t="str">
            <v>19.3.4.9</v>
          </cell>
          <cell r="J2851">
            <v>0</v>
          </cell>
        </row>
        <row r="2852">
          <cell r="A2852" t="str">
            <v>19-13-b-02</v>
          </cell>
          <cell r="B2852" t="str">
            <v>Provide &amp; weave GI wire netting for wire crates 6"x6" mesh : 10 SWG wire</v>
          </cell>
          <cell r="C2852" t="str">
            <v>100 Sft</v>
          </cell>
          <cell r="D2852">
            <v>1904.85</v>
          </cell>
          <cell r="E2852">
            <v>3857.09</v>
          </cell>
          <cell r="F2852" t="str">
            <v>m2</v>
          </cell>
          <cell r="G2852">
            <v>204.96</v>
          </cell>
          <cell r="H2852">
            <v>415.02</v>
          </cell>
          <cell r="I2852" t="str">
            <v>19.3.4.9</v>
          </cell>
          <cell r="J2852">
            <v>0</v>
          </cell>
        </row>
        <row r="2853">
          <cell r="A2853" t="str">
            <v>19-13-b-03</v>
          </cell>
          <cell r="B2853" t="str">
            <v>Provide &amp; weave GI wire netting for wire crates 6"x6" mesh : 8 SWG wire</v>
          </cell>
          <cell r="C2853" t="str">
            <v>100 Sft</v>
          </cell>
          <cell r="D2853">
            <v>1904.85</v>
          </cell>
          <cell r="E2853">
            <v>5676.02</v>
          </cell>
          <cell r="F2853" t="str">
            <v>m2</v>
          </cell>
          <cell r="G2853">
            <v>204.96</v>
          </cell>
          <cell r="H2853">
            <v>610.74</v>
          </cell>
          <cell r="I2853" t="str">
            <v>19.3.4.9</v>
          </cell>
          <cell r="J2853">
            <v>0</v>
          </cell>
        </row>
        <row r="2854">
          <cell r="A2854" t="str">
            <v>19-13-c-01</v>
          </cell>
          <cell r="B2854" t="str">
            <v>Provide &amp; weave GI wire netting for wire crates 4"x4" mesh : 15 SWG wire</v>
          </cell>
          <cell r="C2854" t="str">
            <v>100 Sft</v>
          </cell>
          <cell r="D2854">
            <v>2116.5</v>
          </cell>
          <cell r="E2854">
            <v>3061.58</v>
          </cell>
          <cell r="F2854" t="str">
            <v>m2</v>
          </cell>
          <cell r="G2854">
            <v>227.74</v>
          </cell>
          <cell r="H2854">
            <v>329.43</v>
          </cell>
          <cell r="I2854" t="str">
            <v>19.3.4.9</v>
          </cell>
          <cell r="J2854">
            <v>0</v>
          </cell>
        </row>
        <row r="2855">
          <cell r="A2855" t="str">
            <v>19-13-c-02</v>
          </cell>
          <cell r="B2855" t="str">
            <v>Provide &amp; weave GI wire netting for wire crates 4"x4" mesh : 10 SWG wire</v>
          </cell>
          <cell r="C2855" t="str">
            <v>100 Sft</v>
          </cell>
          <cell r="D2855">
            <v>2116.5</v>
          </cell>
          <cell r="E2855">
            <v>5044.8599999999997</v>
          </cell>
          <cell r="F2855" t="str">
            <v>m2</v>
          </cell>
          <cell r="G2855">
            <v>227.74</v>
          </cell>
          <cell r="H2855">
            <v>542.83000000000004</v>
          </cell>
          <cell r="I2855" t="str">
            <v>19.3.4.9</v>
          </cell>
          <cell r="J2855">
            <v>0</v>
          </cell>
        </row>
        <row r="2856">
          <cell r="A2856" t="str">
            <v>19-13-c-03</v>
          </cell>
          <cell r="B2856" t="str">
            <v>Provide &amp; weave GI wire netting for wire crates 4"x4" mesh : 8 SWG wire</v>
          </cell>
          <cell r="C2856" t="str">
            <v>100 Sft</v>
          </cell>
          <cell r="D2856">
            <v>2116.5</v>
          </cell>
          <cell r="E2856">
            <v>6450.94</v>
          </cell>
          <cell r="F2856" t="str">
            <v>m2</v>
          </cell>
          <cell r="G2856">
            <v>227.74</v>
          </cell>
          <cell r="H2856">
            <v>694.12</v>
          </cell>
          <cell r="I2856" t="str">
            <v>19.3.4.9</v>
          </cell>
          <cell r="J2856">
            <v>0</v>
          </cell>
        </row>
        <row r="2857">
          <cell r="A2857" t="str">
            <v>19-14</v>
          </cell>
          <cell r="B2857" t="str">
            <v>Providing and Laying shingle on top of bund, including handling of materials within 100 m.</v>
          </cell>
          <cell r="C2857" t="str">
            <v>100 Cft</v>
          </cell>
          <cell r="D2857">
            <v>809.25</v>
          </cell>
          <cell r="E2857">
            <v>4940.25</v>
          </cell>
          <cell r="F2857" t="str">
            <v>m3</v>
          </cell>
          <cell r="G2857">
            <v>285.77999999999997</v>
          </cell>
          <cell r="H2857">
            <v>1744.63</v>
          </cell>
          <cell r="I2857" t="str">
            <v>19.3.2</v>
          </cell>
          <cell r="J2857">
            <v>0</v>
          </cell>
        </row>
        <row r="2858">
          <cell r="A2858" t="str">
            <v>19-15-a</v>
          </cell>
          <cell r="B2858" t="str">
            <v>Supply &amp; dump at site, without boat, including handling within 100m : Stone</v>
          </cell>
          <cell r="C2858" t="str">
            <v>100 Cft</v>
          </cell>
          <cell r="D2858">
            <v>1618.5</v>
          </cell>
          <cell r="E2858">
            <v>6235.5</v>
          </cell>
          <cell r="F2858" t="str">
            <v>m3</v>
          </cell>
          <cell r="G2858">
            <v>571.57000000000005</v>
          </cell>
          <cell r="H2858">
            <v>2202.0500000000002</v>
          </cell>
          <cell r="I2858" t="str">
            <v>19.3.5.3</v>
          </cell>
          <cell r="J2858">
            <v>0</v>
          </cell>
        </row>
        <row r="2859">
          <cell r="A2859" t="str">
            <v>19-15-a-01</v>
          </cell>
          <cell r="B2859" t="str">
            <v>Supply &amp; dump at site, without boat, including handling within 100m: boulders</v>
          </cell>
          <cell r="C2859" t="str">
            <v>100 Cft</v>
          </cell>
          <cell r="D2859">
            <v>1618.5</v>
          </cell>
          <cell r="E2859">
            <v>3465.3</v>
          </cell>
          <cell r="F2859" t="str">
            <v>m3</v>
          </cell>
          <cell r="G2859">
            <v>571.57000000000005</v>
          </cell>
          <cell r="H2859">
            <v>1223.76</v>
          </cell>
          <cell r="I2859" t="str">
            <v>19.3.5.3</v>
          </cell>
          <cell r="J2859">
            <v>0</v>
          </cell>
        </row>
        <row r="2860">
          <cell r="A2860" t="str">
            <v>19-15-b</v>
          </cell>
          <cell r="B2860" t="str">
            <v>Supply &amp; dump at site, without boat, including handling within 100m : Shingle or spawls</v>
          </cell>
          <cell r="C2860" t="str">
            <v>100 Cft</v>
          </cell>
          <cell r="D2860">
            <v>1618.5</v>
          </cell>
          <cell r="E2860">
            <v>5749.5</v>
          </cell>
          <cell r="F2860" t="str">
            <v>m3</v>
          </cell>
          <cell r="G2860">
            <v>571.57000000000005</v>
          </cell>
          <cell r="H2860">
            <v>2030.42</v>
          </cell>
          <cell r="I2860" t="str">
            <v>19.3.5.3</v>
          </cell>
          <cell r="J2860">
            <v>0</v>
          </cell>
        </row>
        <row r="2861">
          <cell r="A2861" t="str">
            <v>19-15-c</v>
          </cell>
          <cell r="B2861" t="str">
            <v>Supply &amp; dump at site, without boat, including handling within 100m : Brick bats</v>
          </cell>
          <cell r="C2861" t="str">
            <v>100 Cft</v>
          </cell>
          <cell r="D2861">
            <v>1213.8800000000001</v>
          </cell>
          <cell r="E2861">
            <v>6073.88</v>
          </cell>
          <cell r="F2861" t="str">
            <v>m3</v>
          </cell>
          <cell r="G2861">
            <v>428.68</v>
          </cell>
          <cell r="H2861">
            <v>2144.9699999999998</v>
          </cell>
          <cell r="I2861" t="str">
            <v>19.3.5.3</v>
          </cell>
          <cell r="J2861">
            <v>0</v>
          </cell>
        </row>
        <row r="2862">
          <cell r="A2862" t="str">
            <v>19-16-a</v>
          </cell>
          <cell r="B2862" t="str">
            <v>Supplying and dumping by boat, including loading within 100m lead : Stone or boulder</v>
          </cell>
          <cell r="C2862" t="str">
            <v>100 Cft</v>
          </cell>
          <cell r="D2862">
            <v>2925.75</v>
          </cell>
          <cell r="E2862">
            <v>4772.55</v>
          </cell>
          <cell r="F2862" t="str">
            <v>m3</v>
          </cell>
          <cell r="G2862">
            <v>1033.22</v>
          </cell>
          <cell r="H2862">
            <v>1685.41</v>
          </cell>
          <cell r="I2862" t="str">
            <v>19.3.5.3</v>
          </cell>
          <cell r="J2862">
            <v>0</v>
          </cell>
        </row>
        <row r="2863">
          <cell r="A2863" t="str">
            <v>19-16-b</v>
          </cell>
          <cell r="B2863" t="str">
            <v>Supplying and dumping by boat, including loading within 100m lead : Shingle or spawls</v>
          </cell>
          <cell r="C2863" t="str">
            <v>100 Cft</v>
          </cell>
          <cell r="D2863">
            <v>2925.75</v>
          </cell>
          <cell r="E2863">
            <v>7056.75</v>
          </cell>
          <cell r="F2863" t="str">
            <v>m3</v>
          </cell>
          <cell r="G2863">
            <v>1033.22</v>
          </cell>
          <cell r="H2863">
            <v>2492.0700000000002</v>
          </cell>
          <cell r="I2863" t="str">
            <v>19.3.2</v>
          </cell>
          <cell r="J2863">
            <v>0</v>
          </cell>
        </row>
        <row r="2864">
          <cell r="A2864" t="str">
            <v>19-16-c</v>
          </cell>
          <cell r="B2864" t="str">
            <v>Supplying and dumping by boat, including loading within 100m lead : Brick bats</v>
          </cell>
          <cell r="C2864" t="str">
            <v>100 Cft</v>
          </cell>
          <cell r="D2864">
            <v>2396.63</v>
          </cell>
          <cell r="E2864">
            <v>7256.63</v>
          </cell>
          <cell r="F2864" t="str">
            <v>m3</v>
          </cell>
          <cell r="G2864">
            <v>846.36</v>
          </cell>
          <cell r="H2864">
            <v>2562.66</v>
          </cell>
          <cell r="I2864" t="str">
            <v>19.3.5.3</v>
          </cell>
          <cell r="J2864">
            <v>0</v>
          </cell>
        </row>
        <row r="2865">
          <cell r="A2865" t="str">
            <v>19-17-a</v>
          </cell>
          <cell r="B2865" t="str">
            <v>Provide &amp; fill brick bats in crates, excluding cost of crates : without hand packing.</v>
          </cell>
          <cell r="C2865" t="str">
            <v>100 Cft</v>
          </cell>
          <cell r="D2865">
            <v>2023.13</v>
          </cell>
          <cell r="E2865">
            <v>6883.13</v>
          </cell>
          <cell r="F2865" t="str">
            <v>m3</v>
          </cell>
          <cell r="G2865">
            <v>714.46</v>
          </cell>
          <cell r="H2865">
            <v>2430.75</v>
          </cell>
          <cell r="I2865" t="str">
            <v>19.3.5.3</v>
          </cell>
          <cell r="J2865">
            <v>0</v>
          </cell>
        </row>
        <row r="2866">
          <cell r="A2866" t="str">
            <v>19-17-b</v>
          </cell>
          <cell r="B2866" t="str">
            <v>Provide &amp; fill brick bats in crates, excluding cost of crates : with hand packing.</v>
          </cell>
          <cell r="C2866" t="str">
            <v>100 Cft</v>
          </cell>
          <cell r="D2866">
            <v>3548.25</v>
          </cell>
          <cell r="E2866">
            <v>8408.25</v>
          </cell>
          <cell r="F2866" t="str">
            <v>m3</v>
          </cell>
          <cell r="G2866">
            <v>1253.05</v>
          </cell>
          <cell r="H2866">
            <v>2969.35</v>
          </cell>
          <cell r="I2866" t="str">
            <v>19.3.5.3</v>
          </cell>
          <cell r="J2866">
            <v>0</v>
          </cell>
        </row>
        <row r="2867">
          <cell r="A2867" t="str">
            <v>19-18-a</v>
          </cell>
          <cell r="B2867" t="str">
            <v>Supply &amp; fill bricks in wire crates including sewing crates, excl cost of crates : Stone or boulder</v>
          </cell>
          <cell r="C2867" t="str">
            <v>100 Cft</v>
          </cell>
          <cell r="D2867">
            <v>1747.98</v>
          </cell>
          <cell r="E2867">
            <v>3594.78</v>
          </cell>
          <cell r="F2867" t="str">
            <v>m3</v>
          </cell>
          <cell r="G2867">
            <v>617.29</v>
          </cell>
          <cell r="H2867">
            <v>1269.49</v>
          </cell>
          <cell r="I2867" t="str">
            <v>19.3.4</v>
          </cell>
          <cell r="J2867">
            <v>0</v>
          </cell>
        </row>
        <row r="2868">
          <cell r="A2868" t="str">
            <v>19-18-b</v>
          </cell>
          <cell r="B2868" t="str">
            <v>Supply &amp; fill bricks in wire crates including sewing crates, excl cost of crates : Shingle or spawls</v>
          </cell>
          <cell r="C2868" t="str">
            <v>100 Cft</v>
          </cell>
          <cell r="D2868">
            <v>1739.89</v>
          </cell>
          <cell r="E2868">
            <v>5870.89</v>
          </cell>
          <cell r="F2868" t="str">
            <v>m3</v>
          </cell>
          <cell r="G2868">
            <v>614.44000000000005</v>
          </cell>
          <cell r="H2868">
            <v>2073.29</v>
          </cell>
          <cell r="I2868" t="str">
            <v>19.3.4</v>
          </cell>
          <cell r="J2868">
            <v>0</v>
          </cell>
        </row>
        <row r="2869">
          <cell r="A2869" t="str">
            <v>19-19</v>
          </cell>
          <cell r="B2869" t="str">
            <v>Extra for anchoring boat for dumping by boats or tipping crates</v>
          </cell>
          <cell r="C2869" t="str">
            <v>100 Cft</v>
          </cell>
          <cell r="D2869">
            <v>211.65</v>
          </cell>
          <cell r="E2869">
            <v>211.65</v>
          </cell>
          <cell r="F2869" t="str">
            <v>m3</v>
          </cell>
          <cell r="G2869">
            <v>74.739999999999995</v>
          </cell>
          <cell r="H2869">
            <v>74.739999999999995</v>
          </cell>
          <cell r="I2869" t="str">
            <v>19.3.4</v>
          </cell>
          <cell r="J2869">
            <v>0</v>
          </cell>
        </row>
        <row r="2870">
          <cell r="A2870" t="str">
            <v>19-20</v>
          </cell>
          <cell r="B2870" t="str">
            <v>Extra for tipping crates (in addition to achoring boats)</v>
          </cell>
          <cell r="C2870" t="str">
            <v>100 Cft</v>
          </cell>
          <cell r="D2870">
            <v>1618.5</v>
          </cell>
          <cell r="E2870">
            <v>1618.5</v>
          </cell>
          <cell r="F2870" t="str">
            <v>m3</v>
          </cell>
          <cell r="G2870">
            <v>571.57000000000005</v>
          </cell>
          <cell r="H2870">
            <v>571.57000000000005</v>
          </cell>
          <cell r="I2870" t="str">
            <v>19.3.4</v>
          </cell>
          <cell r="J2870">
            <v>0</v>
          </cell>
        </row>
        <row r="2871">
          <cell r="A2871" t="str">
            <v>19-21</v>
          </cell>
          <cell r="B2871" t="str">
            <v>Pilchi revetment, including carriage upto 1.6 km (one mile)</v>
          </cell>
          <cell r="C2871" t="str">
            <v>100 Sft</v>
          </cell>
          <cell r="D2871">
            <v>809.25</v>
          </cell>
          <cell r="E2871">
            <v>1691.34</v>
          </cell>
          <cell r="F2871" t="str">
            <v>m2</v>
          </cell>
          <cell r="G2871">
            <v>87.08</v>
          </cell>
          <cell r="H2871">
            <v>181.99</v>
          </cell>
          <cell r="I2871" t="str">
            <v xml:space="preserve">19.2.1 , </v>
          </cell>
          <cell r="J2871">
            <v>0</v>
          </cell>
        </row>
        <row r="2872">
          <cell r="A2872" t="str">
            <v>19-22</v>
          </cell>
          <cell r="B2872" t="str">
            <v>Surface protection with pilchi matresses including carriage upto 1.6 km.</v>
          </cell>
          <cell r="C2872" t="str">
            <v>100 Sft</v>
          </cell>
          <cell r="D2872">
            <v>2023.13</v>
          </cell>
          <cell r="E2872">
            <v>2097.9699999999998</v>
          </cell>
          <cell r="F2872" t="str">
            <v>m2</v>
          </cell>
          <cell r="G2872">
            <v>217.69</v>
          </cell>
          <cell r="H2872">
            <v>225.74</v>
          </cell>
          <cell r="I2872" t="str">
            <v xml:space="preserve">19.2.1 , </v>
          </cell>
          <cell r="J2872">
            <v>0</v>
          </cell>
        </row>
        <row r="2873">
          <cell r="A2873" t="str">
            <v>19-23</v>
          </cell>
          <cell r="B2873" t="str">
            <v>Pilchi, sarkanda or frash pitching on slopes, incl supply within 1.5 km, pegging &amp; tying with wire</v>
          </cell>
          <cell r="C2873" t="str">
            <v>100 Sft</v>
          </cell>
          <cell r="D2873">
            <v>1618.5</v>
          </cell>
          <cell r="E2873">
            <v>3441.34</v>
          </cell>
          <cell r="F2873" t="str">
            <v>m2</v>
          </cell>
          <cell r="G2873">
            <v>174.15</v>
          </cell>
          <cell r="H2873">
            <v>370.29</v>
          </cell>
          <cell r="I2873" t="str">
            <v xml:space="preserve">19.2.1 , </v>
          </cell>
          <cell r="J2873">
            <v>0</v>
          </cell>
        </row>
        <row r="2874">
          <cell r="A2874" t="str">
            <v>19-24-a</v>
          </cell>
          <cell r="B2874" t="str">
            <v>P&amp;E groynes, vertical wooden stakes 7"-12" dia Upto 1.5 m high, single row of stakes at 0.3m</v>
          </cell>
          <cell r="C2874" t="str">
            <v>100 Sft</v>
          </cell>
          <cell r="D2874">
            <v>809.25</v>
          </cell>
          <cell r="E2874">
            <v>4555.16</v>
          </cell>
          <cell r="F2874" t="str">
            <v>m2</v>
          </cell>
          <cell r="G2874">
            <v>87.08</v>
          </cell>
          <cell r="H2874">
            <v>490.13</v>
          </cell>
          <cell r="I2874" t="str">
            <v>19.3.5</v>
          </cell>
          <cell r="J2874">
            <v>0</v>
          </cell>
        </row>
        <row r="2875">
          <cell r="A2875" t="str">
            <v>19-24-b</v>
          </cell>
          <cell r="B2875" t="str">
            <v>P&amp;E groynes, vertical wooden stakes 7"-12" dia Upto 3 m high, double row of stakes at 0.6m</v>
          </cell>
          <cell r="C2875" t="str">
            <v>100 Sft</v>
          </cell>
          <cell r="D2875">
            <v>3454.88</v>
          </cell>
          <cell r="E2875">
            <v>7702.96</v>
          </cell>
          <cell r="F2875" t="str">
            <v>m2</v>
          </cell>
          <cell r="G2875">
            <v>371.74</v>
          </cell>
          <cell r="H2875">
            <v>828.84</v>
          </cell>
          <cell r="I2875" t="str">
            <v>19.3.5</v>
          </cell>
          <cell r="J2875">
            <v>0</v>
          </cell>
        </row>
        <row r="2876">
          <cell r="A2876" t="str">
            <v>19-25</v>
          </cell>
          <cell r="B2876" t="str">
            <v>Providing and Laying stone pithcing/filling, dry hand packed in pitching &amp; aprons</v>
          </cell>
          <cell r="C2876" t="str">
            <v>100 Cft</v>
          </cell>
          <cell r="D2876">
            <v>1867.5</v>
          </cell>
          <cell r="E2876">
            <v>6484.5</v>
          </cell>
          <cell r="F2876" t="str">
            <v>m3</v>
          </cell>
          <cell r="G2876">
            <v>659.5</v>
          </cell>
          <cell r="H2876">
            <v>2289.98</v>
          </cell>
          <cell r="I2876" t="str">
            <v xml:space="preserve">19.2.2 , </v>
          </cell>
          <cell r="J2876">
            <v>0</v>
          </cell>
        </row>
        <row r="2877">
          <cell r="A2877" t="str">
            <v>19-26</v>
          </cell>
          <cell r="B2877" t="str">
            <v>Supplying stone and stone filling in GI wire crate and its sewing, excluding cost of crates</v>
          </cell>
          <cell r="C2877" t="str">
            <v>100 Cft</v>
          </cell>
          <cell r="D2877">
            <v>2614.5</v>
          </cell>
          <cell r="E2877">
            <v>7231.5</v>
          </cell>
          <cell r="F2877" t="str">
            <v>m3</v>
          </cell>
          <cell r="G2877">
            <v>923.3</v>
          </cell>
          <cell r="H2877">
            <v>2553.7800000000002</v>
          </cell>
          <cell r="I2877" t="str">
            <v xml:space="preserve">19.2.2 , </v>
          </cell>
          <cell r="J2877">
            <v>0</v>
          </cell>
        </row>
        <row r="2878">
          <cell r="A2878" t="str">
            <v>19-27</v>
          </cell>
          <cell r="B2878" t="str">
            <v>Providing and Laying stone pitching with hammer dressed stones on surface, laid in courses</v>
          </cell>
          <cell r="C2878" t="str">
            <v>100 Cft</v>
          </cell>
          <cell r="D2878">
            <v>4544.25</v>
          </cell>
          <cell r="E2878">
            <v>10084.65</v>
          </cell>
          <cell r="F2878" t="str">
            <v>m3</v>
          </cell>
          <cell r="G2878">
            <v>1604.79</v>
          </cell>
          <cell r="H2878">
            <v>3561.36</v>
          </cell>
          <cell r="I2878" t="str">
            <v xml:space="preserve">19.2.2 , </v>
          </cell>
          <cell r="J2878">
            <v>0</v>
          </cell>
        </row>
        <row r="2879">
          <cell r="A2879" t="str">
            <v>19-28-a</v>
          </cell>
          <cell r="B2879" t="str">
            <v>Providing and Laying stone pitching for top layer only : On slope</v>
          </cell>
          <cell r="C2879" t="str">
            <v>100 Cft</v>
          </cell>
          <cell r="D2879">
            <v>6162.75</v>
          </cell>
          <cell r="E2879">
            <v>11703.15</v>
          </cell>
          <cell r="F2879" t="str">
            <v>m3</v>
          </cell>
          <cell r="G2879">
            <v>2176.36</v>
          </cell>
          <cell r="H2879">
            <v>4132.93</v>
          </cell>
          <cell r="I2879" t="str">
            <v xml:space="preserve">19.2.2 , </v>
          </cell>
          <cell r="J2879">
            <v>0</v>
          </cell>
        </row>
        <row r="2880">
          <cell r="A2880" t="str">
            <v>19-28-b</v>
          </cell>
          <cell r="B2880" t="str">
            <v>Providing and Laying stone pitching for top layer only : On level</v>
          </cell>
          <cell r="C2880" t="str">
            <v>100 Cft</v>
          </cell>
          <cell r="D2880">
            <v>4544.25</v>
          </cell>
          <cell r="E2880">
            <v>10084.65</v>
          </cell>
          <cell r="F2880" t="str">
            <v>m3</v>
          </cell>
          <cell r="G2880">
            <v>1604.79</v>
          </cell>
          <cell r="H2880">
            <v>3561.36</v>
          </cell>
          <cell r="I2880" t="str">
            <v xml:space="preserve">19.2.2 , </v>
          </cell>
          <cell r="J2880">
            <v>0</v>
          </cell>
        </row>
        <row r="2881">
          <cell r="A2881" t="str">
            <v>19-29-a</v>
          </cell>
          <cell r="B2881" t="str">
            <v>Providing and Laying stone or spawl filling : On slope</v>
          </cell>
          <cell r="C2881" t="str">
            <v>100 Cft</v>
          </cell>
          <cell r="D2881">
            <v>1073.81</v>
          </cell>
          <cell r="E2881">
            <v>6152.51</v>
          </cell>
          <cell r="F2881" t="str">
            <v>m3</v>
          </cell>
          <cell r="G2881">
            <v>379.21</v>
          </cell>
          <cell r="H2881">
            <v>2172.7399999999998</v>
          </cell>
          <cell r="I2881" t="str">
            <v xml:space="preserve">19.2.2 , </v>
          </cell>
          <cell r="J2881">
            <v>0</v>
          </cell>
        </row>
        <row r="2882">
          <cell r="A2882" t="str">
            <v>19-29-b</v>
          </cell>
          <cell r="B2882" t="str">
            <v>Providing and Laying stone or spawl filling : On level</v>
          </cell>
          <cell r="C2882" t="str">
            <v>100 Cft</v>
          </cell>
          <cell r="D2882">
            <v>871.5</v>
          </cell>
          <cell r="E2882">
            <v>5950.2</v>
          </cell>
          <cell r="F2882" t="str">
            <v>m3</v>
          </cell>
          <cell r="G2882">
            <v>307.77</v>
          </cell>
          <cell r="H2882">
            <v>2101.3000000000002</v>
          </cell>
          <cell r="I2882" t="str">
            <v xml:space="preserve">19.2.2 , </v>
          </cell>
          <cell r="J2882">
            <v>0</v>
          </cell>
        </row>
        <row r="2883">
          <cell r="A2883" t="str">
            <v>19-30-a</v>
          </cell>
          <cell r="B2883" t="str">
            <v>Providing and Laying grouted stone pitching, in 1:8 c/s mortar Top layer on slope</v>
          </cell>
          <cell r="C2883" t="str">
            <v>100 Cft</v>
          </cell>
          <cell r="D2883">
            <v>7905.75</v>
          </cell>
          <cell r="E2883">
            <v>16291.68</v>
          </cell>
          <cell r="F2883" t="str">
            <v>m3</v>
          </cell>
          <cell r="G2883">
            <v>2791.89</v>
          </cell>
          <cell r="H2883">
            <v>5753.36</v>
          </cell>
          <cell r="I2883" t="str">
            <v xml:space="preserve">19.2.2 , </v>
          </cell>
          <cell r="J2883">
            <v>0</v>
          </cell>
        </row>
        <row r="2884">
          <cell r="A2884" t="str">
            <v>19-30-b</v>
          </cell>
          <cell r="B2884" t="str">
            <v>Providing and Laying grouted stone pitching, in 1:8 c/s mortar Top layer on level</v>
          </cell>
          <cell r="C2884" t="str">
            <v>100 Cft</v>
          </cell>
          <cell r="D2884">
            <v>6567.38</v>
          </cell>
          <cell r="E2884">
            <v>14953.3</v>
          </cell>
          <cell r="F2884" t="str">
            <v>m3</v>
          </cell>
          <cell r="G2884">
            <v>2319.25</v>
          </cell>
          <cell r="H2884">
            <v>5280.71</v>
          </cell>
          <cell r="I2884" t="str">
            <v xml:space="preserve">19.2.2 , </v>
          </cell>
          <cell r="J2884">
            <v>0</v>
          </cell>
        </row>
        <row r="2885">
          <cell r="A2885" t="str">
            <v>19-30-c</v>
          </cell>
          <cell r="B2885" t="str">
            <v>Providing and Laying grouted stone pitching, in 1:8 c/s mortar Stone pitching/filling on slope or on level</v>
          </cell>
          <cell r="C2885" t="str">
            <v>100 Cft</v>
          </cell>
          <cell r="D2885">
            <v>5493.56</v>
          </cell>
          <cell r="E2885">
            <v>13879.49</v>
          </cell>
          <cell r="F2885" t="str">
            <v>m3</v>
          </cell>
          <cell r="G2885">
            <v>1940.04</v>
          </cell>
          <cell r="H2885">
            <v>4901.5</v>
          </cell>
          <cell r="I2885" t="str">
            <v xml:space="preserve">19.2.2 , </v>
          </cell>
          <cell r="J2885">
            <v>0</v>
          </cell>
        </row>
        <row r="2886">
          <cell r="A2886" t="str">
            <v>19-30-d</v>
          </cell>
          <cell r="B2886" t="str">
            <v>Providing and Laying grouted stone pitching, in 1:6 c/s mortar Stone pitching/filling on slope or on level</v>
          </cell>
          <cell r="C2886" t="str">
            <v>100 Cft</v>
          </cell>
          <cell r="D2886">
            <v>5493.56</v>
          </cell>
          <cell r="E2886">
            <v>13693.1</v>
          </cell>
          <cell r="F2886" t="str">
            <v>m3</v>
          </cell>
          <cell r="G2886">
            <v>1940.04</v>
          </cell>
          <cell r="H2886">
            <v>4835.68</v>
          </cell>
          <cell r="I2886" t="str">
            <v xml:space="preserve">19.2.2 , </v>
          </cell>
          <cell r="J2886">
            <v>0</v>
          </cell>
        </row>
        <row r="2887">
          <cell r="A2887" t="str">
            <v>19-31-a</v>
          </cell>
          <cell r="B2887" t="str">
            <v>Grouting stone pitching or apron etc, in : Cement, sand mortar(1:3)</v>
          </cell>
          <cell r="C2887" t="str">
            <v>100 Sft</v>
          </cell>
          <cell r="D2887">
            <v>3019.13</v>
          </cell>
          <cell r="E2887">
            <v>8240.59</v>
          </cell>
          <cell r="F2887" t="str">
            <v>m2</v>
          </cell>
          <cell r="G2887">
            <v>324.86</v>
          </cell>
          <cell r="H2887">
            <v>886.69</v>
          </cell>
          <cell r="I2887" t="str">
            <v xml:space="preserve">19.2.2 , </v>
          </cell>
          <cell r="J2887">
            <v>0</v>
          </cell>
        </row>
        <row r="2888">
          <cell r="A2888" t="str">
            <v>19-31-b</v>
          </cell>
          <cell r="B2888" t="str">
            <v>Grouting stone pitching or apron etc, in : Cement, sand mortar(1:8)</v>
          </cell>
          <cell r="C2888" t="str">
            <v>100 Sft</v>
          </cell>
          <cell r="D2888">
            <v>3019.13</v>
          </cell>
          <cell r="E2888">
            <v>5800.24</v>
          </cell>
          <cell r="F2888" t="str">
            <v>m2</v>
          </cell>
          <cell r="G2888">
            <v>324.86</v>
          </cell>
          <cell r="H2888">
            <v>624.11</v>
          </cell>
          <cell r="I2888" t="str">
            <v xml:space="preserve">19.2.2 , </v>
          </cell>
          <cell r="J2888">
            <v>0</v>
          </cell>
        </row>
        <row r="2889">
          <cell r="A2889" t="str">
            <v>19-31-c</v>
          </cell>
          <cell r="B2889" t="str">
            <v>Grouting stone pitching or apron etc, in : Cement, sand mortar(1:6)</v>
          </cell>
          <cell r="C2889" t="str">
            <v>100 Sft</v>
          </cell>
          <cell r="D2889">
            <v>3019.13</v>
          </cell>
          <cell r="E2889">
            <v>5614.12</v>
          </cell>
          <cell r="F2889" t="str">
            <v>m2</v>
          </cell>
          <cell r="G2889">
            <v>324.86</v>
          </cell>
          <cell r="H2889">
            <v>604.08000000000004</v>
          </cell>
          <cell r="I2889" t="str">
            <v xml:space="preserve">19.2.2 , </v>
          </cell>
          <cell r="J2889">
            <v>0</v>
          </cell>
        </row>
        <row r="2890">
          <cell r="A2890" t="str">
            <v>19-31-d</v>
          </cell>
          <cell r="B2890" t="str">
            <v>Providing and Laying grouted stone pitching, in PCC 1:3:6 on slope or on level</v>
          </cell>
          <cell r="C2890" t="str">
            <v>100 Cft</v>
          </cell>
          <cell r="D2890">
            <v>5493.56</v>
          </cell>
          <cell r="E2890">
            <v>14317.14</v>
          </cell>
          <cell r="F2890" t="str">
            <v>m3</v>
          </cell>
          <cell r="G2890">
            <v>1940.04</v>
          </cell>
          <cell r="H2890">
            <v>5056.0600000000004</v>
          </cell>
          <cell r="I2890" t="str">
            <v xml:space="preserve">19.2.2 , </v>
          </cell>
          <cell r="J2890">
            <v>0</v>
          </cell>
        </row>
        <row r="2891">
          <cell r="A2891" t="str">
            <v>19-32</v>
          </cell>
          <cell r="B2891" t="str">
            <v>Sand grouting in stone apron, with high pressure hose</v>
          </cell>
          <cell r="C2891" t="str">
            <v>100 Sft</v>
          </cell>
          <cell r="D2891">
            <v>1073.81</v>
          </cell>
          <cell r="E2891">
            <v>2203.7600000000002</v>
          </cell>
          <cell r="F2891" t="str">
            <v>m2</v>
          </cell>
          <cell r="G2891">
            <v>115.54</v>
          </cell>
          <cell r="H2891">
            <v>237.12</v>
          </cell>
          <cell r="I2891" t="str">
            <v xml:space="preserve">19.2.2 , </v>
          </cell>
          <cell r="J2891">
            <v>0</v>
          </cell>
        </row>
        <row r="2892">
          <cell r="A2892" t="str">
            <v>19-33</v>
          </cell>
          <cell r="B2892" t="str">
            <v>Grouting stone filling or pitching with bajri</v>
          </cell>
          <cell r="C2892" t="str">
            <v>100 Cft</v>
          </cell>
          <cell r="D2892">
            <v>1011.56</v>
          </cell>
          <cell r="E2892">
            <v>2250.86</v>
          </cell>
          <cell r="F2892" t="str">
            <v>m3</v>
          </cell>
          <cell r="G2892">
            <v>357.23</v>
          </cell>
          <cell r="H2892">
            <v>794.89</v>
          </cell>
          <cell r="I2892" t="str">
            <v xml:space="preserve">19.2.2 , </v>
          </cell>
          <cell r="J2892">
            <v>0</v>
          </cell>
        </row>
        <row r="2893">
          <cell r="A2893" t="str">
            <v>19-34</v>
          </cell>
          <cell r="B2893" t="str">
            <v>Remove stone &amp; repitching hand packed, on522slopes or level, making good damaged portion</v>
          </cell>
          <cell r="C2893" t="str">
            <v>100 Cft</v>
          </cell>
          <cell r="D2893">
            <v>5727</v>
          </cell>
          <cell r="E2893">
            <v>5727</v>
          </cell>
          <cell r="F2893" t="str">
            <v>m3</v>
          </cell>
          <cell r="G2893">
            <v>2022.47</v>
          </cell>
          <cell r="H2893">
            <v>2022.47</v>
          </cell>
          <cell r="I2893" t="str">
            <v xml:space="preserve">19.2.2 , </v>
          </cell>
          <cell r="J2893">
            <v>0</v>
          </cell>
        </row>
        <row r="2894">
          <cell r="A2894" t="str">
            <v>19-35</v>
          </cell>
          <cell r="B2894" t="str">
            <v>Collect &amp; stack boulders from nullah beds or loose522shale etc within 100m lead</v>
          </cell>
          <cell r="C2894" t="str">
            <v>100 Cft</v>
          </cell>
          <cell r="D2894">
            <v>2427.75</v>
          </cell>
          <cell r="E2894">
            <v>2427.75</v>
          </cell>
          <cell r="F2894" t="str">
            <v>m3</v>
          </cell>
          <cell r="G2894">
            <v>857.35</v>
          </cell>
          <cell r="H2894">
            <v>857.35</v>
          </cell>
          <cell r="I2894" t="str">
            <v xml:space="preserve">19.2.2 , </v>
          </cell>
          <cell r="J2894">
            <v>0</v>
          </cell>
        </row>
        <row r="2895">
          <cell r="A2895" t="str">
            <v>19-36</v>
          </cell>
          <cell r="B2895" t="str">
            <v>Levelling and dressing stone filling under blocks522and grouting with shingle</v>
          </cell>
          <cell r="C2895" t="str">
            <v>100 Cft</v>
          </cell>
          <cell r="D2895">
            <v>1073.81</v>
          </cell>
          <cell r="E2895">
            <v>2313.11</v>
          </cell>
          <cell r="F2895" t="str">
            <v>m3</v>
          </cell>
          <cell r="G2895">
            <v>379.21</v>
          </cell>
          <cell r="H2895">
            <v>816.87</v>
          </cell>
          <cell r="I2895" t="str">
            <v xml:space="preserve">19.2.2 , </v>
          </cell>
          <cell r="J2895">
            <v>0</v>
          </cell>
        </row>
        <row r="2896">
          <cell r="A2896" t="str">
            <v>19-37</v>
          </cell>
          <cell r="B2896" t="str">
            <v>Grouting jharies between blocks with bajri</v>
          </cell>
          <cell r="C2896" t="str">
            <v>100 Cft</v>
          </cell>
          <cell r="D2896">
            <v>1743</v>
          </cell>
          <cell r="E2896">
            <v>2982.3</v>
          </cell>
          <cell r="F2896" t="str">
            <v>m3</v>
          </cell>
          <cell r="G2896">
            <v>615.54</v>
          </cell>
          <cell r="H2896">
            <v>1053.19</v>
          </cell>
          <cell r="I2896">
            <v>0</v>
          </cell>
          <cell r="J2896">
            <v>0</v>
          </cell>
        </row>
        <row r="2897">
          <cell r="A2897" t="str">
            <v>19-38-a</v>
          </cell>
          <cell r="B2897" t="str">
            <v>Breaking stone into spawls and stacking</v>
          </cell>
          <cell r="C2897" t="str">
            <v>100 Cft</v>
          </cell>
          <cell r="D2897">
            <v>971.1</v>
          </cell>
          <cell r="E2897">
            <v>971.1</v>
          </cell>
          <cell r="F2897" t="str">
            <v>m3</v>
          </cell>
          <cell r="G2897">
            <v>342.94</v>
          </cell>
          <cell r="H2897">
            <v>342.94</v>
          </cell>
          <cell r="I2897">
            <v>0</v>
          </cell>
          <cell r="J2897">
            <v>0</v>
          </cell>
        </row>
        <row r="2898">
          <cell r="A2898" t="str">
            <v>19-38-b</v>
          </cell>
          <cell r="B2898" t="str">
            <v>Stone pitching with hammer dressed stone on522surface laid in courses including carriage of material with in 91.50 (300 feet) meters.</v>
          </cell>
          <cell r="C2898" t="str">
            <v>100 Cft</v>
          </cell>
          <cell r="D2898">
            <v>6427.31</v>
          </cell>
          <cell r="E2898">
            <v>11967.71</v>
          </cell>
          <cell r="F2898" t="str">
            <v>m3</v>
          </cell>
          <cell r="G2898">
            <v>2269.79</v>
          </cell>
          <cell r="H2898">
            <v>4226.3599999999997</v>
          </cell>
          <cell r="I2898" t="str">
            <v xml:space="preserve">19.2.2 , </v>
          </cell>
          <cell r="J2898">
            <v>0</v>
          </cell>
        </row>
        <row r="2899">
          <cell r="A2899" t="str">
            <v>19-38-c</v>
          </cell>
          <cell r="B2899" t="str">
            <v>Stone pitching hand packed with surface levelled522off to the correct section with hammer dressed stone and voids filled in 1:8 cement mortar in floors of bridges and along banks and in aprons etc including 91.50 meter lead.</v>
          </cell>
          <cell r="C2899" t="str">
            <v>100 Cft</v>
          </cell>
          <cell r="D2899">
            <v>7501.13</v>
          </cell>
          <cell r="E2899">
            <v>15845.99</v>
          </cell>
          <cell r="F2899" t="str">
            <v>m3</v>
          </cell>
          <cell r="G2899">
            <v>2649</v>
          </cell>
          <cell r="H2899">
            <v>5595.96</v>
          </cell>
          <cell r="I2899" t="str">
            <v xml:space="preserve">19.2.2 , </v>
          </cell>
          <cell r="J2899">
            <v>0</v>
          </cell>
        </row>
        <row r="2900">
          <cell r="A2900" t="str">
            <v>19-38-d</v>
          </cell>
          <cell r="B2900" t="str">
            <v>Removing stone and repitching, hand packed on522slopes after making good damage slope.</v>
          </cell>
          <cell r="C2900" t="str">
            <v>100 Cft</v>
          </cell>
          <cell r="D2900">
            <v>2956.88</v>
          </cell>
          <cell r="E2900">
            <v>2956.88</v>
          </cell>
          <cell r="F2900" t="str">
            <v>m3</v>
          </cell>
          <cell r="G2900">
            <v>1044.21</v>
          </cell>
          <cell r="H2900">
            <v>1044.21</v>
          </cell>
          <cell r="I2900" t="str">
            <v xml:space="preserve">19.2.2 , </v>
          </cell>
          <cell r="J2900">
            <v>0</v>
          </cell>
        </row>
        <row r="2901">
          <cell r="A2901" t="str">
            <v>19-38-e</v>
          </cell>
          <cell r="B2901" t="str">
            <v>Collecting and stacking boulders from nullah beds or loose shale from any other site, within 91.50 (300 feet) meter lead</v>
          </cell>
          <cell r="C2901" t="str">
            <v>100 Cft</v>
          </cell>
          <cell r="D2901">
            <v>1618.5</v>
          </cell>
          <cell r="E2901">
            <v>1618.5</v>
          </cell>
          <cell r="F2901" t="str">
            <v>m3</v>
          </cell>
          <cell r="G2901">
            <v>571.57000000000005</v>
          </cell>
          <cell r="H2901">
            <v>571.57000000000005</v>
          </cell>
          <cell r="I2901" t="str">
            <v>19.3.5.3</v>
          </cell>
          <cell r="J2901">
            <v>0</v>
          </cell>
        </row>
        <row r="2902">
          <cell r="A2902" t="str">
            <v>19-38-f-01</v>
          </cell>
          <cell r="B2902" t="str">
            <v>Stone pitching for top layer only on slope</v>
          </cell>
          <cell r="C2902" t="str">
            <v>100 Cft</v>
          </cell>
          <cell r="D2902">
            <v>6162.75</v>
          </cell>
          <cell r="E2902">
            <v>11703.15</v>
          </cell>
          <cell r="F2902" t="str">
            <v>m3</v>
          </cell>
          <cell r="G2902">
            <v>2176.36</v>
          </cell>
          <cell r="H2902">
            <v>4132.93</v>
          </cell>
          <cell r="I2902" t="str">
            <v xml:space="preserve">19.2.2 , </v>
          </cell>
          <cell r="J2902">
            <v>0</v>
          </cell>
        </row>
        <row r="2903">
          <cell r="A2903" t="str">
            <v>19-38-f-02</v>
          </cell>
          <cell r="B2903" t="str">
            <v>Stone pitching for top layer only on Bed</v>
          </cell>
          <cell r="C2903" t="str">
            <v>100 Cft</v>
          </cell>
          <cell r="D2903">
            <v>4544.25</v>
          </cell>
          <cell r="E2903">
            <v>10084.65</v>
          </cell>
          <cell r="F2903" t="str">
            <v>m3</v>
          </cell>
          <cell r="G2903">
            <v>1604.79</v>
          </cell>
          <cell r="H2903">
            <v>3561.36</v>
          </cell>
          <cell r="I2903" t="str">
            <v xml:space="preserve">19.2.2 , </v>
          </cell>
          <cell r="J2903">
            <v>0</v>
          </cell>
        </row>
        <row r="2904">
          <cell r="A2904" t="str">
            <v>19-38-g-01</v>
          </cell>
          <cell r="B2904" t="str">
            <v>Laying stone or spawl filling. a) on level</v>
          </cell>
          <cell r="C2904" t="str">
            <v>100 Cft</v>
          </cell>
          <cell r="D2904">
            <v>871.5</v>
          </cell>
          <cell r="E2904">
            <v>5950.2</v>
          </cell>
          <cell r="F2904" t="str">
            <v>m3</v>
          </cell>
          <cell r="G2904">
            <v>307.77</v>
          </cell>
          <cell r="H2904">
            <v>2101.3000000000002</v>
          </cell>
          <cell r="I2904" t="str">
            <v xml:space="preserve">19.2.2 , </v>
          </cell>
          <cell r="J2904">
            <v>0</v>
          </cell>
        </row>
        <row r="2905">
          <cell r="A2905" t="str">
            <v>19-38-g-02</v>
          </cell>
          <cell r="B2905" t="str">
            <v>Laying stone or spawl filling. a) on slope</v>
          </cell>
          <cell r="C2905" t="str">
            <v>100 Cft</v>
          </cell>
          <cell r="D2905">
            <v>1073.81</v>
          </cell>
          <cell r="E2905">
            <v>6152.51</v>
          </cell>
          <cell r="F2905" t="str">
            <v>m3</v>
          </cell>
          <cell r="G2905">
            <v>379.21</v>
          </cell>
          <cell r="H2905">
            <v>2172.7399999999998</v>
          </cell>
          <cell r="I2905" t="str">
            <v xml:space="preserve">19.2.2 , </v>
          </cell>
          <cell r="J2905">
            <v>0</v>
          </cell>
        </row>
        <row r="2906">
          <cell r="A2906" t="str">
            <v>19-39-a</v>
          </cell>
          <cell r="B2906" t="str">
            <v>Fix floating spurs, with material from canal plantation within 1 km : Upto 2' FS depth\</v>
          </cell>
          <cell r="C2906" t="str">
            <v>Each</v>
          </cell>
          <cell r="D2906">
            <v>41.4</v>
          </cell>
          <cell r="E2906">
            <v>41.4</v>
          </cell>
          <cell r="F2906" t="str">
            <v>Each</v>
          </cell>
          <cell r="G2906">
            <v>41.4</v>
          </cell>
          <cell r="H2906">
            <v>41.4</v>
          </cell>
          <cell r="I2906" t="str">
            <v>19.3.4</v>
          </cell>
          <cell r="J2906">
            <v>0</v>
          </cell>
        </row>
        <row r="2907">
          <cell r="A2907" t="str">
            <v>19-39-b</v>
          </cell>
          <cell r="B2907" t="str">
            <v>Fix floating spurs, with material from canal plantation within 1 km : Over 2' to 3' FS depth</v>
          </cell>
          <cell r="C2907" t="str">
            <v>Each</v>
          </cell>
          <cell r="D2907">
            <v>58.76</v>
          </cell>
          <cell r="E2907">
            <v>58.76</v>
          </cell>
          <cell r="F2907" t="str">
            <v>Each</v>
          </cell>
          <cell r="G2907">
            <v>58.76</v>
          </cell>
          <cell r="H2907">
            <v>58.76</v>
          </cell>
          <cell r="I2907" t="str">
            <v>19.3.4</v>
          </cell>
          <cell r="J2907">
            <v>0</v>
          </cell>
        </row>
        <row r="2908">
          <cell r="A2908" t="str">
            <v>19-39-c</v>
          </cell>
          <cell r="B2908" t="str">
            <v>Fix floating spurs, with material from canal plantation within 1 km: Over 3' to 4' FS depth</v>
          </cell>
          <cell r="C2908" t="str">
            <v>Each</v>
          </cell>
          <cell r="D2908">
            <v>82.79</v>
          </cell>
          <cell r="E2908">
            <v>82.79</v>
          </cell>
          <cell r="F2908" t="str">
            <v>Each</v>
          </cell>
          <cell r="G2908">
            <v>82.79</v>
          </cell>
          <cell r="H2908">
            <v>82.79</v>
          </cell>
          <cell r="I2908" t="str">
            <v>19.3.4</v>
          </cell>
          <cell r="J2908">
            <v>0</v>
          </cell>
        </row>
        <row r="2909">
          <cell r="A2909" t="str">
            <v>19-39-d</v>
          </cell>
          <cell r="B2909" t="str">
            <v>Fix floating spurs, with material from canal plantation within 1 km: Exceeding 4' depth</v>
          </cell>
          <cell r="C2909" t="str">
            <v>Each</v>
          </cell>
          <cell r="D2909">
            <v>165.59</v>
          </cell>
          <cell r="E2909">
            <v>165.59</v>
          </cell>
          <cell r="F2909" t="str">
            <v>Each</v>
          </cell>
          <cell r="G2909">
            <v>165.59</v>
          </cell>
          <cell r="H2909">
            <v>165.59</v>
          </cell>
          <cell r="I2909" t="str">
            <v>19.3.4</v>
          </cell>
          <cell r="J2909">
            <v>0</v>
          </cell>
        </row>
        <row r="2910">
          <cell r="A2910" t="str">
            <v>19-40-a-01</v>
          </cell>
          <cell r="B2910" t="str">
            <v>Stake &amp; bush from canal plantation etc : Pegs 3.5' long, 3"-6" dia: Unsharpened within 1km</v>
          </cell>
          <cell r="C2910" t="str">
            <v>100 No.</v>
          </cell>
          <cell r="D2910">
            <v>2559.7199999999998</v>
          </cell>
          <cell r="E2910">
            <v>3142.92</v>
          </cell>
          <cell r="F2910" t="str">
            <v>100 No.</v>
          </cell>
          <cell r="G2910">
            <v>2559.7199999999998</v>
          </cell>
          <cell r="H2910">
            <v>3142.92</v>
          </cell>
          <cell r="I2910" t="str">
            <v>19.3.4</v>
          </cell>
          <cell r="J2910">
            <v>0</v>
          </cell>
        </row>
        <row r="2911">
          <cell r="A2911" t="str">
            <v>19-40-a-02</v>
          </cell>
          <cell r="B2911" t="str">
            <v>Stake &amp; bush from canal plantation etc : Pegs 3.5' long, 3"-6" dia: Sharpening one end</v>
          </cell>
          <cell r="C2911" t="str">
            <v>100 No.</v>
          </cell>
          <cell r="D2911">
            <v>1120.5</v>
          </cell>
          <cell r="E2911">
            <v>1120.5</v>
          </cell>
          <cell r="F2911" t="str">
            <v>100 No.</v>
          </cell>
          <cell r="G2911">
            <v>1120.5</v>
          </cell>
          <cell r="H2911">
            <v>1120.5</v>
          </cell>
          <cell r="I2911" t="str">
            <v>19.3.4</v>
          </cell>
          <cell r="J2911">
            <v>0</v>
          </cell>
        </row>
        <row r="2912">
          <cell r="A2912" t="str">
            <v>19-40-a-03</v>
          </cell>
          <cell r="B2912" t="str">
            <v>Stake &amp; bush from canal plantation etc : Pegs 3.5' long, 3"-6" dia:Driving 1' below ground</v>
          </cell>
          <cell r="C2912" t="str">
            <v>100 No.</v>
          </cell>
          <cell r="D2912">
            <v>1011.56</v>
          </cell>
          <cell r="E2912">
            <v>1011.56</v>
          </cell>
          <cell r="F2912" t="str">
            <v>100 No.</v>
          </cell>
          <cell r="G2912">
            <v>1011.56</v>
          </cell>
          <cell r="H2912">
            <v>1011.56</v>
          </cell>
          <cell r="I2912" t="str">
            <v>19.3.4</v>
          </cell>
          <cell r="J2912">
            <v>0</v>
          </cell>
        </row>
        <row r="2913">
          <cell r="A2913" t="str">
            <v>19-40-a-04</v>
          </cell>
          <cell r="B2913" t="str">
            <v>Stake &amp; bush from canal plantation etc : Pegs 3.5' long, 3"-6" dia: Tying with munj, patha ban</v>
          </cell>
          <cell r="C2913" t="str">
            <v>100 Rft</v>
          </cell>
          <cell r="D2913">
            <v>404.63</v>
          </cell>
          <cell r="E2913">
            <v>439.25</v>
          </cell>
          <cell r="F2913" t="str">
            <v>m</v>
          </cell>
          <cell r="G2913">
            <v>13.28</v>
          </cell>
          <cell r="H2913">
            <v>14.41</v>
          </cell>
          <cell r="I2913" t="str">
            <v>19.3.4</v>
          </cell>
          <cell r="J2913">
            <v>0</v>
          </cell>
        </row>
        <row r="2914">
          <cell r="A2914" t="str">
            <v>19-40-a-05</v>
          </cell>
          <cell r="B2914" t="str">
            <v>Stake &amp; bush from canal plantation etc : Pegs 3.5' long, 3"-6" dia: Wattle+intertwine brushwood</v>
          </cell>
          <cell r="C2914" t="str">
            <v>100 Rft</v>
          </cell>
          <cell r="D2914">
            <v>2832.38</v>
          </cell>
          <cell r="E2914">
            <v>24580.880000000001</v>
          </cell>
          <cell r="F2914" t="str">
            <v>m</v>
          </cell>
          <cell r="G2914">
            <v>92.93</v>
          </cell>
          <cell r="H2914">
            <v>806.46</v>
          </cell>
          <cell r="I2914" t="str">
            <v>19.3.4</v>
          </cell>
          <cell r="J2914">
            <v>0</v>
          </cell>
        </row>
        <row r="2915">
          <cell r="A2915" t="str">
            <v>19-40-b-01</v>
          </cell>
          <cell r="B2915" t="str">
            <v>Stake &amp; bush from canal plantation etc : Pegs 4' long, 3"-6" dia:Unsharpened within 1km</v>
          </cell>
          <cell r="C2915" t="str">
            <v>100 No.</v>
          </cell>
          <cell r="D2915">
            <v>2964.34</v>
          </cell>
          <cell r="E2915">
            <v>24712.85</v>
          </cell>
          <cell r="F2915" t="str">
            <v>100 No.</v>
          </cell>
          <cell r="G2915">
            <v>2964.34</v>
          </cell>
          <cell r="H2915">
            <v>24712.85</v>
          </cell>
          <cell r="I2915" t="str">
            <v>19.3.4</v>
          </cell>
          <cell r="J2915">
            <v>0</v>
          </cell>
        </row>
        <row r="2916">
          <cell r="A2916" t="str">
            <v>19-40-b-02</v>
          </cell>
          <cell r="B2916" t="str">
            <v>Stake &amp; bush from canal plantation etc : Pegs 4' long, 3"-6" dia: Sharpening one end</v>
          </cell>
          <cell r="C2916" t="str">
            <v>100 No.</v>
          </cell>
          <cell r="D2916">
            <v>1120.5</v>
          </cell>
          <cell r="E2916">
            <v>1120.5</v>
          </cell>
          <cell r="F2916" t="str">
            <v>100 No.</v>
          </cell>
          <cell r="G2916">
            <v>1120.5</v>
          </cell>
          <cell r="H2916">
            <v>1120.5</v>
          </cell>
          <cell r="I2916" t="str">
            <v>19.3.4</v>
          </cell>
          <cell r="J2916">
            <v>0</v>
          </cell>
        </row>
        <row r="2917">
          <cell r="A2917" t="str">
            <v>19-40-b-03</v>
          </cell>
          <cell r="B2917" t="str">
            <v>Stake &amp; bush from canal plantation etc : Pegs 4' long, 3"-6" dia: Driving 1.25' below ground</v>
          </cell>
          <cell r="C2917" t="str">
            <v>100 No.</v>
          </cell>
          <cell r="D2917">
            <v>1416.19</v>
          </cell>
          <cell r="E2917">
            <v>1416.19</v>
          </cell>
          <cell r="F2917" t="str">
            <v>100 No.</v>
          </cell>
          <cell r="G2917">
            <v>1416.19</v>
          </cell>
          <cell r="H2917">
            <v>1416.19</v>
          </cell>
          <cell r="I2917" t="str">
            <v>19.3.4</v>
          </cell>
          <cell r="J2917">
            <v>0</v>
          </cell>
        </row>
        <row r="2918">
          <cell r="A2918" t="str">
            <v>19-40-b-04</v>
          </cell>
          <cell r="B2918" t="str">
            <v>Stake &amp; bush from canal plantation etc : Pegs 4' long, 3"-6" dia: Tying with munj, patha ban</v>
          </cell>
          <cell r="C2918" t="str">
            <v>100 Rft</v>
          </cell>
          <cell r="D2918">
            <v>404.63</v>
          </cell>
          <cell r="E2918">
            <v>439.25</v>
          </cell>
          <cell r="F2918" t="str">
            <v>m</v>
          </cell>
          <cell r="G2918">
            <v>13.28</v>
          </cell>
          <cell r="H2918">
            <v>14.41</v>
          </cell>
          <cell r="I2918" t="str">
            <v>19.3.4</v>
          </cell>
          <cell r="J2918">
            <v>0</v>
          </cell>
        </row>
        <row r="2919">
          <cell r="A2919" t="str">
            <v>19-40-b-05</v>
          </cell>
          <cell r="B2919" t="str">
            <v>Stake &amp; bush from canal plantation etc : Pegs 4' long, 3"-6" dia: Wattle+intertwine brushwood</v>
          </cell>
          <cell r="C2919" t="str">
            <v>100 Rft</v>
          </cell>
          <cell r="D2919">
            <v>3439.31</v>
          </cell>
          <cell r="E2919">
            <v>25187.81</v>
          </cell>
          <cell r="F2919" t="str">
            <v>m</v>
          </cell>
          <cell r="G2919">
            <v>112.84</v>
          </cell>
          <cell r="H2919">
            <v>826.37</v>
          </cell>
          <cell r="I2919" t="str">
            <v>19.3.4</v>
          </cell>
          <cell r="J2919">
            <v>0</v>
          </cell>
        </row>
        <row r="2920">
          <cell r="A2920" t="str">
            <v>19-40-c-01</v>
          </cell>
          <cell r="B2920" t="str">
            <v>Stake &amp; bush from canal plantation etc : Pegs 5' long, 3"-6" dia: Unsharpened within 1km</v>
          </cell>
          <cell r="C2920" t="str">
            <v>100 No.</v>
          </cell>
          <cell r="D2920">
            <v>3517.13</v>
          </cell>
          <cell r="E2920">
            <v>25265.63</v>
          </cell>
          <cell r="F2920" t="str">
            <v>100 No.</v>
          </cell>
          <cell r="G2920">
            <v>3517.13</v>
          </cell>
          <cell r="H2920">
            <v>25265.63</v>
          </cell>
          <cell r="I2920" t="str">
            <v>19.3.4</v>
          </cell>
          <cell r="J2920">
            <v>0</v>
          </cell>
        </row>
        <row r="2921">
          <cell r="A2921" t="str">
            <v>19-40-c-02</v>
          </cell>
          <cell r="B2921" t="str">
            <v>Stake &amp; bush from canal plantation etc : Pegs 5' long, 3"-6" dia: Sharpening one end</v>
          </cell>
          <cell r="C2921" t="str">
            <v>100 No.</v>
          </cell>
          <cell r="D2921">
            <v>1195.2</v>
          </cell>
          <cell r="E2921">
            <v>1195.2</v>
          </cell>
          <cell r="F2921" t="str">
            <v>100 No.</v>
          </cell>
          <cell r="G2921">
            <v>1195.2</v>
          </cell>
          <cell r="H2921">
            <v>1195.2</v>
          </cell>
          <cell r="I2921" t="str">
            <v>19.3.4</v>
          </cell>
          <cell r="J2921">
            <v>0</v>
          </cell>
        </row>
        <row r="2922">
          <cell r="A2922" t="str">
            <v>19-40-c-03</v>
          </cell>
          <cell r="B2922" t="str">
            <v>Stake &amp; bush from canal plantation etc : Pegs 5' long, 3"-6" dia:Driving 1.5' below ground</v>
          </cell>
          <cell r="C2922" t="str">
            <v>100 No.</v>
          </cell>
          <cell r="D2922">
            <v>1490.27</v>
          </cell>
          <cell r="E2922">
            <v>1490.27</v>
          </cell>
          <cell r="F2922" t="str">
            <v>100 No.</v>
          </cell>
          <cell r="G2922">
            <v>1490.27</v>
          </cell>
          <cell r="H2922">
            <v>1490.27</v>
          </cell>
          <cell r="I2922" t="str">
            <v>19.3.4</v>
          </cell>
          <cell r="J2922">
            <v>0</v>
          </cell>
        </row>
        <row r="2923">
          <cell r="A2923" t="str">
            <v>19-40-c-04</v>
          </cell>
          <cell r="B2923" t="str">
            <v>Stake &amp; bush from canal plantation etc : Pegs 5' long, 3"-6" dia: Tying with munj, patha ban</v>
          </cell>
          <cell r="C2923" t="str">
            <v>100 Rft</v>
          </cell>
          <cell r="D2923">
            <v>404.63</v>
          </cell>
          <cell r="E2923">
            <v>439.25</v>
          </cell>
          <cell r="F2923" t="str">
            <v>m</v>
          </cell>
          <cell r="G2923">
            <v>13.28</v>
          </cell>
          <cell r="H2923">
            <v>14.41</v>
          </cell>
          <cell r="I2923" t="str">
            <v>19.3.4</v>
          </cell>
          <cell r="J2923">
            <v>0</v>
          </cell>
        </row>
        <row r="2924">
          <cell r="A2924" t="str">
            <v>19-40-c-05</v>
          </cell>
          <cell r="B2924" t="str">
            <v>Stake &amp; bush from canal plantation etc : Pegs 5' long, 3"-6" dia: Wattle+intertwine brushwood</v>
          </cell>
          <cell r="C2924" t="str">
            <v>100 Rft</v>
          </cell>
          <cell r="D2924">
            <v>4208.1000000000004</v>
          </cell>
          <cell r="E2924">
            <v>25956.6</v>
          </cell>
          <cell r="F2924" t="str">
            <v>m</v>
          </cell>
          <cell r="G2924">
            <v>138.06</v>
          </cell>
          <cell r="H2924">
            <v>851.59</v>
          </cell>
          <cell r="I2924" t="str">
            <v>19.3.4</v>
          </cell>
          <cell r="J2924">
            <v>0</v>
          </cell>
        </row>
        <row r="2925">
          <cell r="A2925" t="str">
            <v>19-40-d-01</v>
          </cell>
          <cell r="B2925" t="str">
            <v>Stake &amp; bush from canal plantation etc : Pegs 6' long, 3"-6" dia: Unsharpened within 1km</v>
          </cell>
          <cell r="C2925" t="str">
            <v>100 Rft</v>
          </cell>
          <cell r="D2925">
            <v>4295.25</v>
          </cell>
          <cell r="E2925">
            <v>4878.45</v>
          </cell>
          <cell r="F2925" t="str">
            <v>m</v>
          </cell>
          <cell r="G2925">
            <v>140.91999999999999</v>
          </cell>
          <cell r="H2925">
            <v>160.05000000000001</v>
          </cell>
          <cell r="I2925" t="str">
            <v>19.3.4</v>
          </cell>
          <cell r="J2925">
            <v>0</v>
          </cell>
        </row>
        <row r="2926">
          <cell r="A2926" t="str">
            <v>19-40-d-02</v>
          </cell>
          <cell r="B2926" t="str">
            <v>Stake &amp; bush from canal plantation etc : Pegs 6' long, 3"-6" dia:Sharpening one end</v>
          </cell>
          <cell r="C2926" t="str">
            <v>100 No.</v>
          </cell>
          <cell r="D2926">
            <v>752.6</v>
          </cell>
          <cell r="E2926">
            <v>752.6</v>
          </cell>
          <cell r="F2926" t="str">
            <v>100 No.</v>
          </cell>
          <cell r="G2926">
            <v>752.6</v>
          </cell>
          <cell r="H2926">
            <v>752.6</v>
          </cell>
          <cell r="I2926" t="str">
            <v>19.3.4</v>
          </cell>
          <cell r="J2926">
            <v>0</v>
          </cell>
        </row>
        <row r="2927">
          <cell r="A2927" t="str">
            <v>19-40-d-03</v>
          </cell>
          <cell r="B2927" t="str">
            <v>Stake &amp; bush from canal plantation etc : Pegs 6' long, 3"-6" dia:Driving 1.75' below ground</v>
          </cell>
          <cell r="C2927" t="str">
            <v>100 No.</v>
          </cell>
          <cell r="D2927">
            <v>1755.82</v>
          </cell>
          <cell r="E2927">
            <v>1755.82</v>
          </cell>
          <cell r="F2927" t="str">
            <v>100 No.</v>
          </cell>
          <cell r="G2927">
            <v>1755.82</v>
          </cell>
          <cell r="H2927">
            <v>1755.82</v>
          </cell>
          <cell r="I2927" t="str">
            <v>19.3.4</v>
          </cell>
          <cell r="J2927">
            <v>0</v>
          </cell>
        </row>
        <row r="2928">
          <cell r="A2928" t="str">
            <v>19-40-d-04</v>
          </cell>
          <cell r="B2928" t="str">
            <v>Stake &amp; bush from canal plantation etc : Pegs 6' long, 3"-6" dia: Tying with munj, patha ban</v>
          </cell>
          <cell r="C2928" t="str">
            <v>100 Rft</v>
          </cell>
          <cell r="D2928">
            <v>404.63</v>
          </cell>
          <cell r="E2928">
            <v>439.25</v>
          </cell>
          <cell r="F2928" t="str">
            <v>m</v>
          </cell>
          <cell r="G2928">
            <v>13.28</v>
          </cell>
          <cell r="H2928">
            <v>14.41</v>
          </cell>
          <cell r="I2928" t="str">
            <v>19.3.4</v>
          </cell>
          <cell r="J2928">
            <v>0</v>
          </cell>
        </row>
        <row r="2929">
          <cell r="A2929" t="str">
            <v>19-40-d-05</v>
          </cell>
          <cell r="B2929" t="str">
            <v>Stake &amp; bush from canal plantation etc : Pegs 6' long, 3"-6" dia: Wattle+intertwine brushwood</v>
          </cell>
          <cell r="C2929" t="str">
            <v>100 Rft</v>
          </cell>
          <cell r="D2929">
            <v>5260.13</v>
          </cell>
          <cell r="E2929">
            <v>27008.63</v>
          </cell>
          <cell r="F2929" t="str">
            <v>m</v>
          </cell>
          <cell r="G2929">
            <v>172.58</v>
          </cell>
          <cell r="H2929">
            <v>886.11</v>
          </cell>
          <cell r="I2929" t="str">
            <v>19.3.4</v>
          </cell>
          <cell r="J2929">
            <v>0</v>
          </cell>
        </row>
        <row r="2930">
          <cell r="A2930" t="str">
            <v>19-40-e-01</v>
          </cell>
          <cell r="B2930" t="str">
            <v>Stake &amp; bush from canal plantation etc : Pegs 8' long, 4"-8" dia:Unsharpened within 1km</v>
          </cell>
          <cell r="C2930" t="str">
            <v>100 No.</v>
          </cell>
          <cell r="D2930">
            <v>8995.1299999999992</v>
          </cell>
          <cell r="E2930">
            <v>9578.33</v>
          </cell>
          <cell r="F2930" t="str">
            <v>100 No.</v>
          </cell>
          <cell r="G2930">
            <v>8995.1299999999992</v>
          </cell>
          <cell r="H2930">
            <v>9578.33</v>
          </cell>
          <cell r="I2930" t="str">
            <v>19.3.4</v>
          </cell>
          <cell r="J2930">
            <v>0</v>
          </cell>
        </row>
        <row r="2931">
          <cell r="A2931" t="str">
            <v>19-40-e-02</v>
          </cell>
          <cell r="B2931" t="str">
            <v>Stake &amp; bush from canal plantation etc : Pegs 8' long, 4"-8" dia:Sharpening one end</v>
          </cell>
          <cell r="C2931" t="str">
            <v>100 No.</v>
          </cell>
          <cell r="D2931">
            <v>1747.98</v>
          </cell>
          <cell r="E2931">
            <v>1747.98</v>
          </cell>
          <cell r="F2931" t="str">
            <v>100 No.</v>
          </cell>
          <cell r="G2931">
            <v>1747.98</v>
          </cell>
          <cell r="H2931">
            <v>1747.98</v>
          </cell>
          <cell r="I2931" t="str">
            <v>19.3.4</v>
          </cell>
          <cell r="J2931">
            <v>0</v>
          </cell>
        </row>
        <row r="2932">
          <cell r="A2932" t="str">
            <v>19-40-e-03</v>
          </cell>
          <cell r="B2932" t="str">
            <v>Stake &amp; bush from canal plantation etc : Pegs 8' long, 4"-8" dia:Driving 2' below ground</v>
          </cell>
          <cell r="C2932" t="str">
            <v>100 No.</v>
          </cell>
          <cell r="D2932">
            <v>1941.83</v>
          </cell>
          <cell r="E2932">
            <v>1941.83</v>
          </cell>
          <cell r="F2932" t="str">
            <v>100 No.</v>
          </cell>
          <cell r="G2932">
            <v>1941.83</v>
          </cell>
          <cell r="H2932">
            <v>1941.83</v>
          </cell>
          <cell r="I2932" t="str">
            <v>19.3.4</v>
          </cell>
          <cell r="J2932">
            <v>0</v>
          </cell>
        </row>
        <row r="2933">
          <cell r="A2933" t="str">
            <v>19-40-e-04</v>
          </cell>
          <cell r="B2933" t="str">
            <v>Stake &amp; bush from canal plantation etc : Pegs 8' long, 4"-8" dia:Tying with munj, patha ban</v>
          </cell>
          <cell r="C2933" t="str">
            <v>100 Rft</v>
          </cell>
          <cell r="D2933">
            <v>404.63</v>
          </cell>
          <cell r="E2933">
            <v>446.18</v>
          </cell>
          <cell r="F2933" t="str">
            <v>m</v>
          </cell>
          <cell r="G2933">
            <v>13.28</v>
          </cell>
          <cell r="H2933">
            <v>14.64</v>
          </cell>
          <cell r="I2933" t="str">
            <v>19.3.4</v>
          </cell>
          <cell r="J2933">
            <v>0</v>
          </cell>
        </row>
        <row r="2934">
          <cell r="A2934" t="str">
            <v>19-40-e-05</v>
          </cell>
          <cell r="B2934" t="str">
            <v>Stake &amp; bush from canal plantation etc : Pegs 8' long, 4"-8" dia:Wattle+intertwine brushwood</v>
          </cell>
          <cell r="C2934" t="str">
            <v>100 Rft</v>
          </cell>
          <cell r="D2934">
            <v>6069.38</v>
          </cell>
          <cell r="E2934">
            <v>27817.88</v>
          </cell>
          <cell r="F2934" t="str">
            <v>m</v>
          </cell>
          <cell r="G2934">
            <v>199.13</v>
          </cell>
          <cell r="H2934">
            <v>912.66</v>
          </cell>
          <cell r="I2934" t="str">
            <v>19.3.4</v>
          </cell>
          <cell r="J2934">
            <v>0</v>
          </cell>
        </row>
        <row r="2935">
          <cell r="A2935" t="str">
            <v>19-41-a-01</v>
          </cell>
          <cell r="B2935" t="str">
            <v>Stake, market bamboo, bush from any source 8'-10' long, 2.5"-5" dia: Supply bamboo</v>
          </cell>
          <cell r="C2935" t="str">
            <v>100 No.</v>
          </cell>
          <cell r="D2935">
            <v>0</v>
          </cell>
          <cell r="E2935">
            <v>22599</v>
          </cell>
          <cell r="F2935" t="str">
            <v>100 No.</v>
          </cell>
          <cell r="G2935">
            <v>0</v>
          </cell>
          <cell r="H2935">
            <v>22599</v>
          </cell>
          <cell r="I2935" t="str">
            <v>19.3.4</v>
          </cell>
          <cell r="J2935">
            <v>0</v>
          </cell>
        </row>
        <row r="2936">
          <cell r="A2936" t="str">
            <v>19-41-a-02</v>
          </cell>
          <cell r="B2936" t="str">
            <v>Stake, market bamboo, bush from any source 8'-10' long, 2.5"-5" dia: Sharpen one end</v>
          </cell>
          <cell r="C2936" t="str">
            <v>100 No.</v>
          </cell>
          <cell r="D2936">
            <v>1494</v>
          </cell>
          <cell r="E2936">
            <v>1494</v>
          </cell>
          <cell r="F2936" t="str">
            <v>100 No.</v>
          </cell>
          <cell r="G2936">
            <v>1494</v>
          </cell>
          <cell r="H2936">
            <v>1494</v>
          </cell>
          <cell r="I2936" t="str">
            <v>19.3.4</v>
          </cell>
          <cell r="J2936">
            <v>0</v>
          </cell>
        </row>
        <row r="2937">
          <cell r="A2937" t="str">
            <v>19-41-a-03</v>
          </cell>
          <cell r="B2937" t="str">
            <v>Stake, market bamboo, bush from any source 8'-10' long, 2.5"-5" dia: Driving bamboo 2.5</v>
          </cell>
          <cell r="C2937" t="str">
            <v>100 No.</v>
          </cell>
          <cell r="D2937">
            <v>2798.14</v>
          </cell>
          <cell r="E2937">
            <v>2798.14</v>
          </cell>
          <cell r="F2937" t="str">
            <v>100 No.</v>
          </cell>
          <cell r="G2937">
            <v>2798.14</v>
          </cell>
          <cell r="H2937">
            <v>2798.14</v>
          </cell>
          <cell r="I2937" t="str">
            <v>19.3.4</v>
          </cell>
          <cell r="J2937">
            <v>0</v>
          </cell>
        </row>
        <row r="2938">
          <cell r="A2938" t="str">
            <v>19-41-a-04</v>
          </cell>
          <cell r="B2938" t="str">
            <v>Stake, market bamboo, bush from any source 8'-10' long, 2.5"-5" dia: Tying bamboo with wire</v>
          </cell>
          <cell r="C2938" t="str">
            <v>100 Rft</v>
          </cell>
          <cell r="D2938">
            <v>809.25</v>
          </cell>
          <cell r="E2938">
            <v>850.8</v>
          </cell>
          <cell r="F2938" t="str">
            <v>m</v>
          </cell>
          <cell r="G2938">
            <v>26.55</v>
          </cell>
          <cell r="H2938">
            <v>27.91</v>
          </cell>
          <cell r="I2938" t="str">
            <v>19.3.4</v>
          </cell>
          <cell r="J2938">
            <v>0</v>
          </cell>
        </row>
        <row r="2939">
          <cell r="A2939" t="str">
            <v>19-41-a-05</v>
          </cell>
          <cell r="B2939" t="str">
            <v>Stake, market bamboo, bush from any source 8'-10' long, 2.5"-5" dia: Wattle &amp; intertwine</v>
          </cell>
          <cell r="C2939" t="str">
            <v>100 Rft</v>
          </cell>
          <cell r="D2939">
            <v>7687.88</v>
          </cell>
          <cell r="E2939">
            <v>42485.48</v>
          </cell>
          <cell r="F2939" t="str">
            <v>m</v>
          </cell>
          <cell r="G2939">
            <v>252.23</v>
          </cell>
          <cell r="H2939">
            <v>1393.88</v>
          </cell>
          <cell r="I2939" t="str">
            <v>19.3.4</v>
          </cell>
          <cell r="J2939">
            <v>0</v>
          </cell>
        </row>
        <row r="2940">
          <cell r="A2940" t="str">
            <v>19-41-b-01</v>
          </cell>
          <cell r="B2940" t="str">
            <v>Stake, market bamboo, bush from any source 10'-12' long, 2.5"-5"dia : Supply bamboo</v>
          </cell>
          <cell r="C2940" t="str">
            <v>100 No.</v>
          </cell>
          <cell r="D2940">
            <v>0</v>
          </cell>
          <cell r="E2940">
            <v>29038.5</v>
          </cell>
          <cell r="F2940" t="str">
            <v>100 No.</v>
          </cell>
          <cell r="G2940">
            <v>0</v>
          </cell>
          <cell r="H2940">
            <v>29038.5</v>
          </cell>
          <cell r="I2940" t="str">
            <v>19.3.4</v>
          </cell>
          <cell r="J2940">
            <v>0</v>
          </cell>
        </row>
        <row r="2941">
          <cell r="A2941" t="str">
            <v>19-41-b-02</v>
          </cell>
          <cell r="B2941" t="str">
            <v>Stake, market bamboo, bush from any source 10'-12' long, 2.5"-5"dia : Sharpen one end</v>
          </cell>
          <cell r="C2941" t="str">
            <v>100 No.</v>
          </cell>
          <cell r="D2941">
            <v>1747.98</v>
          </cell>
          <cell r="E2941">
            <v>1747.98</v>
          </cell>
          <cell r="F2941" t="str">
            <v>100 No.</v>
          </cell>
          <cell r="G2941">
            <v>1747.98</v>
          </cell>
          <cell r="H2941">
            <v>1747.98</v>
          </cell>
          <cell r="I2941" t="str">
            <v>19.3.4</v>
          </cell>
          <cell r="J2941">
            <v>0</v>
          </cell>
        </row>
        <row r="2942">
          <cell r="A2942" t="str">
            <v>19-41-b-03</v>
          </cell>
          <cell r="B2942" t="str">
            <v>Stake, market bamboo, bush from any source 10'-12' long, 2.5"-5"dia : Driving bamboo 2.75</v>
          </cell>
          <cell r="C2942" t="str">
            <v>100 No.</v>
          </cell>
          <cell r="D2942">
            <v>2353.0500000000002</v>
          </cell>
          <cell r="E2942">
            <v>2353.0500000000002</v>
          </cell>
          <cell r="F2942" t="str">
            <v>100 No.</v>
          </cell>
          <cell r="G2942">
            <v>2353.0500000000002</v>
          </cell>
          <cell r="H2942">
            <v>2353.0500000000002</v>
          </cell>
          <cell r="I2942" t="str">
            <v>19.3.4</v>
          </cell>
          <cell r="J2942">
            <v>0</v>
          </cell>
        </row>
        <row r="2943">
          <cell r="A2943" t="str">
            <v>19-41-b-04</v>
          </cell>
          <cell r="B2943" t="str">
            <v>Stake, market bamboo, bush from any source 10'-12' long, 2.5"-5"dia : Tying bamboo with wire</v>
          </cell>
          <cell r="C2943" t="str">
            <v>100 Rft</v>
          </cell>
          <cell r="D2943">
            <v>404.63</v>
          </cell>
          <cell r="E2943">
            <v>3650.13</v>
          </cell>
          <cell r="F2943" t="str">
            <v>m</v>
          </cell>
          <cell r="G2943">
            <v>13.28</v>
          </cell>
          <cell r="H2943">
            <v>119.76</v>
          </cell>
          <cell r="I2943" t="str">
            <v>19.3.4</v>
          </cell>
          <cell r="J2943">
            <v>0</v>
          </cell>
        </row>
        <row r="2944">
          <cell r="A2944" t="str">
            <v>19-41-b-05</v>
          </cell>
          <cell r="B2944" t="str">
            <v>Stake, market bamboo, bush from any source 10'-12' long, 2.5"-5"dia : Wattle &amp; intertwine</v>
          </cell>
          <cell r="C2944" t="str">
            <v>100 Rft</v>
          </cell>
          <cell r="D2944">
            <v>9549.15</v>
          </cell>
          <cell r="E2944">
            <v>53046.15</v>
          </cell>
          <cell r="F2944" t="str">
            <v>m</v>
          </cell>
          <cell r="G2944">
            <v>313.29000000000002</v>
          </cell>
          <cell r="H2944">
            <v>1740.36</v>
          </cell>
          <cell r="I2944" t="str">
            <v>19.3.4</v>
          </cell>
          <cell r="J2944">
            <v>0</v>
          </cell>
        </row>
        <row r="2945">
          <cell r="A2945" t="str">
            <v>19-41-c-01</v>
          </cell>
          <cell r="B2945" t="str">
            <v>Stake, market bamboo, bush from any source 12'-14' long, 2.5"-5"dia : Supply bamboo</v>
          </cell>
          <cell r="C2945" t="str">
            <v>100 No.</v>
          </cell>
          <cell r="D2945">
            <v>0</v>
          </cell>
          <cell r="E2945">
            <v>30010.5</v>
          </cell>
          <cell r="F2945" t="str">
            <v>100 No.</v>
          </cell>
          <cell r="G2945">
            <v>0</v>
          </cell>
          <cell r="H2945">
            <v>30010.5</v>
          </cell>
          <cell r="I2945" t="str">
            <v>19.3.4</v>
          </cell>
          <cell r="J2945">
            <v>0</v>
          </cell>
        </row>
        <row r="2946">
          <cell r="A2946" t="str">
            <v>19-41-c-02</v>
          </cell>
          <cell r="B2946" t="str">
            <v>Stake, market bamboo, bush from any source 12'-14' long, 2.5"-5"dia : Sharpen one end</v>
          </cell>
          <cell r="C2946" t="str">
            <v>100 No.</v>
          </cell>
          <cell r="D2946">
            <v>1972.08</v>
          </cell>
          <cell r="E2946">
            <v>1972.08</v>
          </cell>
          <cell r="F2946" t="str">
            <v>100 No.</v>
          </cell>
          <cell r="G2946">
            <v>1972.08</v>
          </cell>
          <cell r="H2946">
            <v>1972.08</v>
          </cell>
          <cell r="I2946" t="str">
            <v>19.3.4</v>
          </cell>
          <cell r="J2946">
            <v>0</v>
          </cell>
        </row>
        <row r="2947">
          <cell r="A2947" t="str">
            <v>19-41-c-03</v>
          </cell>
          <cell r="B2947" t="str">
            <v>Stake, market bamboo, bush from any source 12'-14' long, 2.5"-5"dia : Driving bamboo 3.5</v>
          </cell>
          <cell r="C2947" t="str">
            <v>100 No</v>
          </cell>
          <cell r="D2947">
            <v>2614.13</v>
          </cell>
          <cell r="E2947">
            <v>2614.13</v>
          </cell>
          <cell r="F2947" t="str">
            <v>100 No</v>
          </cell>
          <cell r="G2947">
            <v>2614.13</v>
          </cell>
          <cell r="H2947">
            <v>2614.13</v>
          </cell>
          <cell r="I2947" t="str">
            <v>19.3.4</v>
          </cell>
          <cell r="J2947">
            <v>0</v>
          </cell>
        </row>
        <row r="2948">
          <cell r="A2948" t="str">
            <v>19-41-c-04</v>
          </cell>
          <cell r="B2948" t="str">
            <v>Stake, market bamboo, bush from any source 12'-14' long, 2.5"-5"dia : Tying bamboo with wire</v>
          </cell>
          <cell r="C2948" t="str">
            <v>100 Rft</v>
          </cell>
          <cell r="D2948">
            <v>404.63</v>
          </cell>
          <cell r="E2948">
            <v>3650.13</v>
          </cell>
          <cell r="F2948" t="str">
            <v>m</v>
          </cell>
          <cell r="G2948">
            <v>13.28</v>
          </cell>
          <cell r="H2948">
            <v>119.76</v>
          </cell>
          <cell r="I2948" t="str">
            <v>19.3.4</v>
          </cell>
          <cell r="J2948">
            <v>0</v>
          </cell>
        </row>
        <row r="2949">
          <cell r="A2949" t="str">
            <v>19-41-c-05</v>
          </cell>
          <cell r="B2949" t="str">
            <v>Stake, market bamboo, bush from any source 12'-14' long, 2.5"-5"dia : Wattle &amp; intertwine</v>
          </cell>
          <cell r="C2949" t="str">
            <v>100 Rft</v>
          </cell>
          <cell r="D2949">
            <v>11143.37</v>
          </cell>
          <cell r="E2949">
            <v>72039.17</v>
          </cell>
          <cell r="F2949" t="str">
            <v>m</v>
          </cell>
          <cell r="G2949">
            <v>365.6</v>
          </cell>
          <cell r="H2949">
            <v>2363.4899999999998</v>
          </cell>
          <cell r="I2949" t="str">
            <v>19.3.4</v>
          </cell>
          <cell r="J2949">
            <v>0</v>
          </cell>
        </row>
        <row r="2950">
          <cell r="A2950" t="str">
            <v>19-41-d-01</v>
          </cell>
          <cell r="B2950" t="str">
            <v>Stake, market bamboo, bush from any source 14'-16' long, 2.5"-5"dia : Supply bamboo</v>
          </cell>
          <cell r="C2950" t="str">
            <v>100 No.</v>
          </cell>
          <cell r="D2950">
            <v>0</v>
          </cell>
          <cell r="E2950">
            <v>32319</v>
          </cell>
          <cell r="F2950" t="str">
            <v>100 No.</v>
          </cell>
          <cell r="G2950">
            <v>0</v>
          </cell>
          <cell r="H2950">
            <v>32319</v>
          </cell>
          <cell r="I2950" t="str">
            <v>19.3.4</v>
          </cell>
          <cell r="J2950">
            <v>0</v>
          </cell>
        </row>
        <row r="2951">
          <cell r="A2951" t="str">
            <v>19-41-d-02</v>
          </cell>
          <cell r="B2951" t="str">
            <v>Stake, market bamboo, bush from any source 14'-16' long, 2.5"-5"dia : Sharpen one end</v>
          </cell>
          <cell r="C2951" t="str">
            <v>100 No.</v>
          </cell>
          <cell r="D2951">
            <v>2241</v>
          </cell>
          <cell r="E2951">
            <v>2241</v>
          </cell>
          <cell r="F2951" t="str">
            <v>100 No.</v>
          </cell>
          <cell r="G2951">
            <v>2241</v>
          </cell>
          <cell r="H2951">
            <v>2241</v>
          </cell>
          <cell r="I2951" t="str">
            <v>19.3.4</v>
          </cell>
          <cell r="J2951">
            <v>0</v>
          </cell>
        </row>
        <row r="2952">
          <cell r="A2952" t="str">
            <v>19-41-d-03</v>
          </cell>
          <cell r="B2952" t="str">
            <v>Stake, market bamboo, bush from any source 14'-16' long, 2.5"-5"dia : Driving bamboo 4'</v>
          </cell>
          <cell r="C2952" t="str">
            <v>100 No.</v>
          </cell>
          <cell r="D2952">
            <v>2913.3</v>
          </cell>
          <cell r="E2952">
            <v>2913.3</v>
          </cell>
          <cell r="F2952" t="str">
            <v>100 No.</v>
          </cell>
          <cell r="G2952">
            <v>2913.3</v>
          </cell>
          <cell r="H2952">
            <v>2913.3</v>
          </cell>
          <cell r="I2952" t="str">
            <v>19.3.4</v>
          </cell>
          <cell r="J2952">
            <v>0</v>
          </cell>
        </row>
        <row r="2953">
          <cell r="A2953" t="str">
            <v>19-41-d-04</v>
          </cell>
          <cell r="B2953" t="str">
            <v>Stake, market bamboo, bush from any source 14'-16' long, 2.5"-5"dia : Tying bamboo with wire</v>
          </cell>
          <cell r="C2953" t="str">
            <v>100 Rft</v>
          </cell>
          <cell r="D2953">
            <v>560.25</v>
          </cell>
          <cell r="E2953">
            <v>3496.66</v>
          </cell>
          <cell r="F2953" t="str">
            <v>m</v>
          </cell>
          <cell r="G2953">
            <v>18.38</v>
          </cell>
          <cell r="H2953">
            <v>114.72</v>
          </cell>
          <cell r="I2953" t="str">
            <v>19.3.4</v>
          </cell>
          <cell r="J2953">
            <v>0</v>
          </cell>
        </row>
        <row r="2954">
          <cell r="A2954" t="str">
            <v>19-41-d-05</v>
          </cell>
          <cell r="B2954" t="str">
            <v>Stake, market bamboo, bush from any source 14'-16' long, 2.5"-5"dia : Wattle &amp; intertwine</v>
          </cell>
          <cell r="C2954" t="str">
            <v>100 Rft</v>
          </cell>
          <cell r="D2954">
            <v>11329.5</v>
          </cell>
          <cell r="E2954">
            <v>80924.7</v>
          </cell>
          <cell r="F2954" t="str">
            <v>m</v>
          </cell>
          <cell r="G2954">
            <v>371.7</v>
          </cell>
          <cell r="H2954">
            <v>2655.01</v>
          </cell>
          <cell r="I2954" t="str">
            <v>19.3.4</v>
          </cell>
          <cell r="J2954">
            <v>0</v>
          </cell>
        </row>
        <row r="2955">
          <cell r="A2955" t="str">
            <v>19-41-e-01</v>
          </cell>
          <cell r="B2955" t="str">
            <v>Stake, market bamboo, bush from any source 16'-20' long, 2.5"-5"dia : Supply bamboo</v>
          </cell>
          <cell r="C2955" t="str">
            <v>100 No.</v>
          </cell>
          <cell r="D2955">
            <v>0</v>
          </cell>
          <cell r="E2955">
            <v>63180</v>
          </cell>
          <cell r="F2955" t="str">
            <v>100 No.</v>
          </cell>
          <cell r="G2955">
            <v>0</v>
          </cell>
          <cell r="H2955">
            <v>63180</v>
          </cell>
          <cell r="I2955" t="str">
            <v>19.3.4</v>
          </cell>
          <cell r="J2955">
            <v>0</v>
          </cell>
        </row>
        <row r="2956">
          <cell r="A2956" t="str">
            <v>19-41-e-02</v>
          </cell>
          <cell r="B2956" t="str">
            <v>Stake, market bamboo, bush from any source 16'-20' long, 2.5"-5" dia : Sharpen one end</v>
          </cell>
          <cell r="C2956" t="str">
            <v>100 No.</v>
          </cell>
          <cell r="D2956">
            <v>2629.44</v>
          </cell>
          <cell r="E2956">
            <v>2629.44</v>
          </cell>
          <cell r="F2956" t="str">
            <v>100 No.</v>
          </cell>
          <cell r="G2956">
            <v>2629.44</v>
          </cell>
          <cell r="H2956">
            <v>2629.44</v>
          </cell>
          <cell r="I2956" t="str">
            <v>19.3.4</v>
          </cell>
          <cell r="J2956">
            <v>0</v>
          </cell>
        </row>
        <row r="2957">
          <cell r="A2957" t="str">
            <v>19-41-e-03</v>
          </cell>
          <cell r="B2957" t="str">
            <v>Stake, market bamboo, bush from any source 16'-20' long, 2.5"-5" dia : Driving bamboo 4'</v>
          </cell>
          <cell r="C2957" t="str">
            <v>100 No.</v>
          </cell>
          <cell r="D2957">
            <v>3510.53</v>
          </cell>
          <cell r="E2957">
            <v>3510.53</v>
          </cell>
          <cell r="F2957" t="str">
            <v>100 No.</v>
          </cell>
          <cell r="G2957">
            <v>3510.53</v>
          </cell>
          <cell r="H2957">
            <v>3510.53</v>
          </cell>
          <cell r="I2957" t="str">
            <v>19.3.4</v>
          </cell>
          <cell r="J2957">
            <v>0</v>
          </cell>
        </row>
        <row r="2958">
          <cell r="A2958" t="str">
            <v>19-41-e-04</v>
          </cell>
          <cell r="B2958" t="str">
            <v>Stake, market bamboo, bush from any source 16'-20' long, 2.5"-5" dia : Tying bamboo with wire</v>
          </cell>
          <cell r="C2958" t="str">
            <v>100 Rft</v>
          </cell>
          <cell r="D2958">
            <v>404.63</v>
          </cell>
          <cell r="E2958">
            <v>3650.13</v>
          </cell>
          <cell r="F2958" t="str">
            <v>m</v>
          </cell>
          <cell r="G2958">
            <v>13.28</v>
          </cell>
          <cell r="H2958">
            <v>119.76</v>
          </cell>
          <cell r="I2958" t="str">
            <v>19.3.4</v>
          </cell>
          <cell r="J2958">
            <v>0</v>
          </cell>
        </row>
        <row r="2959">
          <cell r="A2959" t="str">
            <v>19-41-e-05</v>
          </cell>
          <cell r="B2959" t="str">
            <v>Stake, market bamboo, bush from any source 16'-20' long, 2.5"-5" dia : Wattle &amp; intertwine</v>
          </cell>
          <cell r="C2959" t="str">
            <v>100 Rft</v>
          </cell>
          <cell r="D2959">
            <v>12138.75</v>
          </cell>
          <cell r="E2959">
            <v>90433.35</v>
          </cell>
          <cell r="F2959" t="str">
            <v>m</v>
          </cell>
          <cell r="G2959">
            <v>398.25</v>
          </cell>
          <cell r="H2959">
            <v>2966.97</v>
          </cell>
          <cell r="I2959" t="str">
            <v>19.3.4</v>
          </cell>
          <cell r="J2959">
            <v>0</v>
          </cell>
        </row>
        <row r="2960">
          <cell r="A2960" t="str">
            <v>19-42</v>
          </cell>
          <cell r="B2960" t="str">
            <v>Cut &amp; supply brushwood from canal plantation or from any other source, within 1.5 km.</v>
          </cell>
          <cell r="C2960" t="str">
            <v>100 Cft</v>
          </cell>
          <cell r="D2960">
            <v>809.25</v>
          </cell>
          <cell r="E2960">
            <v>16048.42</v>
          </cell>
          <cell r="F2960" t="str">
            <v>m3</v>
          </cell>
          <cell r="G2960">
            <v>285.77999999999997</v>
          </cell>
          <cell r="H2960">
            <v>5667.45</v>
          </cell>
          <cell r="I2960" t="str">
            <v>19.3.4</v>
          </cell>
          <cell r="J2960">
            <v>0</v>
          </cell>
        </row>
        <row r="2961">
          <cell r="A2961" t="str">
            <v>19-43</v>
          </cell>
          <cell r="B2961" t="str">
            <v>Filling brush wood only, thoroughly packed</v>
          </cell>
          <cell r="C2961" t="str">
            <v>100 Cft</v>
          </cell>
          <cell r="D2961">
            <v>403.01</v>
          </cell>
          <cell r="E2961">
            <v>403.01</v>
          </cell>
          <cell r="F2961" t="str">
            <v>m3</v>
          </cell>
          <cell r="G2961">
            <v>142.32</v>
          </cell>
          <cell r="H2961">
            <v>142.32</v>
          </cell>
          <cell r="I2961" t="str">
            <v>19.3.4</v>
          </cell>
          <cell r="J2961">
            <v>0</v>
          </cell>
        </row>
        <row r="2962">
          <cell r="A2962" t="str">
            <v>19-44</v>
          </cell>
          <cell r="B2962" t="str">
            <v>Covering road 10' to 12' wide, with 3" sarkanda or jungle, upto 50m lead</v>
          </cell>
          <cell r="C2962" t="str">
            <v>100 Rft</v>
          </cell>
          <cell r="D2962">
            <v>483.93</v>
          </cell>
          <cell r="E2962">
            <v>483.93</v>
          </cell>
          <cell r="F2962" t="str">
            <v>m</v>
          </cell>
          <cell r="G2962">
            <v>15.88</v>
          </cell>
          <cell r="H2962">
            <v>15.88</v>
          </cell>
          <cell r="I2962" t="str">
            <v>19.4.2</v>
          </cell>
          <cell r="J2962">
            <v>0</v>
          </cell>
        </row>
        <row r="2963">
          <cell r="A2963" t="str">
            <v>19-45</v>
          </cell>
          <cell r="B2963" t="str">
            <v>Gachi pitching 1' thick</v>
          </cell>
          <cell r="C2963" t="str">
            <v>100 Sft</v>
          </cell>
          <cell r="D2963">
            <v>5264.98</v>
          </cell>
          <cell r="E2963">
            <v>5264.98</v>
          </cell>
          <cell r="F2963" t="str">
            <v>m2</v>
          </cell>
          <cell r="G2963">
            <v>566.51</v>
          </cell>
          <cell r="H2963">
            <v>566.51</v>
          </cell>
          <cell r="I2963" t="str">
            <v>19.2.1</v>
          </cell>
          <cell r="J2963">
            <v>0</v>
          </cell>
        </row>
        <row r="2964">
          <cell r="A2964" t="str">
            <v>19-46</v>
          </cell>
          <cell r="B2964" t="str">
            <v>Gachi pitching done with silt clearance and berm dressing</v>
          </cell>
          <cell r="C2964" t="str">
            <v>100 Sft</v>
          </cell>
          <cell r="D2964">
            <v>4452.49</v>
          </cell>
          <cell r="E2964">
            <v>4452.49</v>
          </cell>
          <cell r="F2964" t="str">
            <v>m2</v>
          </cell>
          <cell r="G2964">
            <v>479.09</v>
          </cell>
          <cell r="H2964">
            <v>479.09</v>
          </cell>
          <cell r="I2964" t="str">
            <v>19.2.1</v>
          </cell>
          <cell r="J2964">
            <v>0</v>
          </cell>
        </row>
        <row r="2965">
          <cell r="A2965" t="str">
            <v>19-47</v>
          </cell>
          <cell r="B2965" t="str">
            <v>Filter granular backfill behind retaining wall (stone/boulder filling upto one meter to prevent choking of weep holes</v>
          </cell>
          <cell r="C2965" t="str">
            <v>100 Cft</v>
          </cell>
          <cell r="D2965">
            <v>1929.75</v>
          </cell>
          <cell r="E2965">
            <v>3782.5</v>
          </cell>
          <cell r="F2965" t="str">
            <v>m3</v>
          </cell>
          <cell r="G2965">
            <v>681.49</v>
          </cell>
          <cell r="H2965">
            <v>1335.78</v>
          </cell>
          <cell r="I2965" t="str">
            <v xml:space="preserve">19.2.2 , </v>
          </cell>
          <cell r="J2965">
            <v>0</v>
          </cell>
        </row>
        <row r="2966">
          <cell r="A2966" t="str">
            <v>20-01-a</v>
          </cell>
          <cell r="B2966" t="str">
            <v>Earth Work for Outlet excavation, refilling, ramming and Puddling: Channel discharge Upto 50 cusecs</v>
          </cell>
          <cell r="C2966" t="str">
            <v>Job</v>
          </cell>
          <cell r="D2966">
            <v>1348.78</v>
          </cell>
          <cell r="E2966">
            <v>1348.78</v>
          </cell>
          <cell r="F2966" t="str">
            <v>Job</v>
          </cell>
          <cell r="G2966">
            <v>1348.78</v>
          </cell>
          <cell r="H2966">
            <v>1348.78</v>
          </cell>
          <cell r="I2966" t="str">
            <v xml:space="preserve">20.3 , </v>
          </cell>
          <cell r="J2966">
            <v>0</v>
          </cell>
        </row>
        <row r="2967">
          <cell r="A2967" t="str">
            <v>20-01-b</v>
          </cell>
          <cell r="B2967" t="str">
            <v>Earth Work for Outlet excavation, refilling, ramming and Puddling b) Channels discharge from 51-100 Cs.</v>
          </cell>
          <cell r="C2967" t="str">
            <v>Job</v>
          </cell>
          <cell r="D2967">
            <v>1780.35</v>
          </cell>
          <cell r="E2967">
            <v>1780.35</v>
          </cell>
          <cell r="F2967" t="str">
            <v>Job</v>
          </cell>
          <cell r="G2967">
            <v>1780.35</v>
          </cell>
          <cell r="H2967">
            <v>1780.35</v>
          </cell>
          <cell r="I2967" t="str">
            <v xml:space="preserve">20.3 , </v>
          </cell>
          <cell r="J2967">
            <v>0</v>
          </cell>
        </row>
        <row r="2968">
          <cell r="A2968" t="str">
            <v>20-01-c</v>
          </cell>
          <cell r="B2968" t="str">
            <v>Earth Work for Outlet excavation, refilling, ramming and Puddling c) Channels discharge from 101-200 Cs.</v>
          </cell>
          <cell r="C2968" t="str">
            <v>Job</v>
          </cell>
          <cell r="D2968">
            <v>2697.47</v>
          </cell>
          <cell r="E2968">
            <v>2697.47</v>
          </cell>
          <cell r="F2968" t="str">
            <v>Job</v>
          </cell>
          <cell r="G2968">
            <v>2697.47</v>
          </cell>
          <cell r="H2968">
            <v>2697.47</v>
          </cell>
          <cell r="I2968" t="str">
            <v xml:space="preserve">20.3 , </v>
          </cell>
          <cell r="J2968">
            <v>0</v>
          </cell>
        </row>
        <row r="2969">
          <cell r="A2969" t="str">
            <v>20-01-d</v>
          </cell>
          <cell r="B2969" t="str">
            <v>Earth Work for Outlet excavation, refilling, ramming and Puddling d) Channels discharge from 201-350 Cs.</v>
          </cell>
          <cell r="C2969" t="str">
            <v>Job</v>
          </cell>
          <cell r="D2969">
            <v>3641.63</v>
          </cell>
          <cell r="E2969">
            <v>3641.63</v>
          </cell>
          <cell r="F2969" t="str">
            <v>Job</v>
          </cell>
          <cell r="G2969">
            <v>3641.63</v>
          </cell>
          <cell r="H2969">
            <v>3641.63</v>
          </cell>
          <cell r="I2969" t="str">
            <v xml:space="preserve">20.3 , </v>
          </cell>
          <cell r="J2969">
            <v>0</v>
          </cell>
        </row>
        <row r="2970">
          <cell r="A2970" t="str">
            <v>20-01-e</v>
          </cell>
          <cell r="B2970" t="str">
            <v>Earth Work for Outlet excavation, refilling, ramming and Puddling e) Channels discharge over 350 Cs.</v>
          </cell>
          <cell r="C2970" t="str">
            <v>Job</v>
          </cell>
          <cell r="D2970">
            <v>5395.03</v>
          </cell>
          <cell r="E2970">
            <v>5395.03</v>
          </cell>
          <cell r="F2970" t="str">
            <v>Job</v>
          </cell>
          <cell r="G2970">
            <v>5395.03</v>
          </cell>
          <cell r="H2970">
            <v>5395.03</v>
          </cell>
          <cell r="I2970" t="str">
            <v xml:space="preserve">20.3 , </v>
          </cell>
          <cell r="J2970">
            <v>0</v>
          </cell>
        </row>
        <row r="2971">
          <cell r="A2971" t="str">
            <v>20-02-a</v>
          </cell>
          <cell r="B2971" t="str">
            <v>Dismantling outlets: Old types such as KGO's orfices, etc</v>
          </cell>
          <cell r="C2971" t="str">
            <v>Each</v>
          </cell>
          <cell r="D2971">
            <v>1348.78</v>
          </cell>
          <cell r="E2971">
            <v>1348.78</v>
          </cell>
          <cell r="F2971" t="str">
            <v>Each</v>
          </cell>
          <cell r="G2971">
            <v>1348.78</v>
          </cell>
          <cell r="H2971">
            <v>1348.78</v>
          </cell>
          <cell r="I2971" t="str">
            <v>20.4.1</v>
          </cell>
          <cell r="J2971">
            <v>0</v>
          </cell>
        </row>
        <row r="2972">
          <cell r="A2972" t="str">
            <v>20-02-b</v>
          </cell>
          <cell r="B2972" t="str">
            <v>Dismantling outlets: APM or OF, 'H' upto 2.0 ft. (610 mm)</v>
          </cell>
          <cell r="C2972" t="str">
            <v>Each</v>
          </cell>
          <cell r="D2972">
            <v>2023.13</v>
          </cell>
          <cell r="E2972">
            <v>2023.13</v>
          </cell>
          <cell r="F2972" t="str">
            <v>Each</v>
          </cell>
          <cell r="G2972">
            <v>2023.13</v>
          </cell>
          <cell r="H2972">
            <v>2023.13</v>
          </cell>
          <cell r="I2972" t="str">
            <v>20.4.1</v>
          </cell>
          <cell r="J2972">
            <v>0</v>
          </cell>
        </row>
        <row r="2973">
          <cell r="A2973" t="str">
            <v>20-02-c</v>
          </cell>
          <cell r="B2973" t="str">
            <v>Dismantling outlets: APM or OF, 'H' from 2.1 ft. (635mm) to 3.0 ft (915 mm)</v>
          </cell>
          <cell r="C2973" t="str">
            <v>Each</v>
          </cell>
          <cell r="D2973">
            <v>2697.47</v>
          </cell>
          <cell r="E2973">
            <v>2697.47</v>
          </cell>
          <cell r="F2973" t="str">
            <v>Each</v>
          </cell>
          <cell r="G2973">
            <v>2697.47</v>
          </cell>
          <cell r="H2973">
            <v>2697.47</v>
          </cell>
          <cell r="I2973" t="str">
            <v>20.4.1</v>
          </cell>
          <cell r="J2973">
            <v>0</v>
          </cell>
        </row>
        <row r="2974">
          <cell r="A2974" t="str">
            <v>20-02-d</v>
          </cell>
          <cell r="B2974" t="str">
            <v>Dismantling outlets: APM or OF, 'H' above 3.0 ft (915 mm)</v>
          </cell>
          <cell r="C2974" t="str">
            <v>Each</v>
          </cell>
          <cell r="D2974">
            <v>3371.9</v>
          </cell>
          <cell r="E2974">
            <v>3371.9</v>
          </cell>
          <cell r="F2974" t="str">
            <v>Each</v>
          </cell>
          <cell r="G2974">
            <v>3371.9</v>
          </cell>
          <cell r="H2974">
            <v>3371.9</v>
          </cell>
          <cell r="I2974" t="str">
            <v>20.4.1</v>
          </cell>
          <cell r="J2974">
            <v>0</v>
          </cell>
        </row>
        <row r="2975">
          <cell r="A2975" t="str">
            <v>20-02-e</v>
          </cell>
          <cell r="B2975" t="str">
            <v>Dismantling outlets: Tail cluster bifurcation</v>
          </cell>
          <cell r="C2975" t="str">
            <v>Each</v>
          </cell>
          <cell r="D2975">
            <v>2023.13</v>
          </cell>
          <cell r="E2975">
            <v>2023.13</v>
          </cell>
          <cell r="F2975" t="str">
            <v>Each</v>
          </cell>
          <cell r="G2975">
            <v>2023.13</v>
          </cell>
          <cell r="H2975">
            <v>2023.13</v>
          </cell>
          <cell r="I2975" t="str">
            <v>20.4.1</v>
          </cell>
          <cell r="J2975">
            <v>0</v>
          </cell>
        </row>
        <row r="2976">
          <cell r="A2976" t="str">
            <v>20-02-f</v>
          </cell>
          <cell r="B2976" t="str">
            <v>Dismantling outlets: Tail cluster trifurcation</v>
          </cell>
          <cell r="C2976" t="str">
            <v>Each</v>
          </cell>
          <cell r="D2976">
            <v>2697.47</v>
          </cell>
          <cell r="E2976">
            <v>2697.47</v>
          </cell>
          <cell r="F2976" t="str">
            <v>Each</v>
          </cell>
          <cell r="G2976">
            <v>2697.47</v>
          </cell>
          <cell r="H2976">
            <v>2697.47</v>
          </cell>
          <cell r="I2976" t="str">
            <v>20.4.1</v>
          </cell>
          <cell r="J2976">
            <v>0</v>
          </cell>
        </row>
        <row r="2977">
          <cell r="A2977" t="str">
            <v>20-02-g</v>
          </cell>
          <cell r="B2977" t="str">
            <v>Dismantling outlets: Tail cluster qualification</v>
          </cell>
          <cell r="C2977" t="str">
            <v>Each</v>
          </cell>
          <cell r="D2977">
            <v>3371.9</v>
          </cell>
          <cell r="E2977">
            <v>3371.9</v>
          </cell>
          <cell r="F2977" t="str">
            <v>Each</v>
          </cell>
          <cell r="G2977">
            <v>3371.9</v>
          </cell>
          <cell r="H2977">
            <v>3371.9</v>
          </cell>
          <cell r="I2977" t="str">
            <v>20.4.1</v>
          </cell>
          <cell r="J2977">
            <v>0</v>
          </cell>
        </row>
        <row r="2978">
          <cell r="A2978" t="str">
            <v>20-03</v>
          </cell>
          <cell r="B2978" t="str">
            <v>Making temporary APM brick block &amp; fixing at site.</v>
          </cell>
          <cell r="C2978" t="str">
            <v>Each</v>
          </cell>
          <cell r="D2978">
            <v>760.07</v>
          </cell>
          <cell r="E2978">
            <v>1210.23</v>
          </cell>
          <cell r="F2978" t="str">
            <v>Each</v>
          </cell>
          <cell r="G2978">
            <v>760.07</v>
          </cell>
          <cell r="H2978">
            <v>1210.23</v>
          </cell>
          <cell r="I2978" t="str">
            <v xml:space="preserve">20.2.1, </v>
          </cell>
          <cell r="J2978">
            <v>0</v>
          </cell>
        </row>
        <row r="2979">
          <cell r="A2979" t="str">
            <v>20-04</v>
          </cell>
          <cell r="B2979" t="str">
            <v>Dismantling walls, taking out temporary APM brick block, fixing iron block &amp; rebuilding walls</v>
          </cell>
          <cell r="C2979" t="str">
            <v>Job</v>
          </cell>
          <cell r="D2979">
            <v>1543.8</v>
          </cell>
          <cell r="E2979">
            <v>1543.8</v>
          </cell>
          <cell r="F2979" t="str">
            <v>Job</v>
          </cell>
          <cell r="G2979">
            <v>1543.8</v>
          </cell>
          <cell r="H2979">
            <v>1543.8</v>
          </cell>
          <cell r="I2979" t="str">
            <v xml:space="preserve">20.2.1, </v>
          </cell>
          <cell r="J2979">
            <v>0</v>
          </cell>
        </row>
        <row r="2980">
          <cell r="A2980" t="str">
            <v>20-05</v>
          </cell>
          <cell r="B2980" t="str">
            <v>Dismantling walls &amp; fitting iron block of O.F outlets</v>
          </cell>
          <cell r="C2980" t="str">
            <v>Each</v>
          </cell>
          <cell r="D2980">
            <v>1929.75</v>
          </cell>
          <cell r="E2980">
            <v>1929.75</v>
          </cell>
          <cell r="F2980" t="str">
            <v>Each</v>
          </cell>
          <cell r="G2980">
            <v>1929.75</v>
          </cell>
          <cell r="H2980">
            <v>1929.75</v>
          </cell>
          <cell r="I2980" t="str">
            <v xml:space="preserve">20.2.1, </v>
          </cell>
          <cell r="J2980">
            <v>0</v>
          </cell>
        </row>
        <row r="2981">
          <cell r="A2981" t="str">
            <v>20-06-a</v>
          </cell>
          <cell r="B2981" t="str">
            <v>Constructing, watching &amp; removing bund for outlet built in running water : Upto 3' (915 mm) depth</v>
          </cell>
          <cell r="C2981" t="str">
            <v>Each</v>
          </cell>
          <cell r="D2981">
            <v>3237</v>
          </cell>
          <cell r="E2981">
            <v>3237</v>
          </cell>
          <cell r="F2981" t="str">
            <v>Each</v>
          </cell>
          <cell r="G2981">
            <v>3237</v>
          </cell>
          <cell r="H2981">
            <v>3237</v>
          </cell>
          <cell r="I2981" t="str">
            <v xml:space="preserve">20.2, 20.3 </v>
          </cell>
          <cell r="J2981">
            <v>0</v>
          </cell>
        </row>
        <row r="2982">
          <cell r="A2982" t="str">
            <v>20-06-b</v>
          </cell>
          <cell r="B2982" t="str">
            <v>Constructing, watching &amp; removing bund for outlet built in running water : Over 3' depth</v>
          </cell>
          <cell r="C2982" t="str">
            <v>Each</v>
          </cell>
          <cell r="D2982">
            <v>4369.95</v>
          </cell>
          <cell r="E2982">
            <v>4369.95</v>
          </cell>
          <cell r="F2982" t="str">
            <v>Each</v>
          </cell>
          <cell r="G2982">
            <v>4369.95</v>
          </cell>
          <cell r="H2982">
            <v>4369.95</v>
          </cell>
          <cell r="I2982" t="str">
            <v xml:space="preserve">20.2, 20.3 </v>
          </cell>
          <cell r="J2982">
            <v>0</v>
          </cell>
        </row>
        <row r="2983">
          <cell r="A2983" t="str">
            <v>20-07</v>
          </cell>
          <cell r="B2983" t="str">
            <v>Adjusting "B" of tail cluster by dismantling and rebuilding throat walls</v>
          </cell>
          <cell r="C2983" t="str">
            <v>Each</v>
          </cell>
          <cell r="D2983">
            <v>1204.54</v>
          </cell>
          <cell r="E2983">
            <v>1836.34</v>
          </cell>
          <cell r="F2983" t="str">
            <v>Each</v>
          </cell>
          <cell r="G2983">
            <v>1204.54</v>
          </cell>
          <cell r="H2983">
            <v>1836.34</v>
          </cell>
          <cell r="I2983" t="str">
            <v xml:space="preserve">20.2, 20.3 </v>
          </cell>
          <cell r="J2983">
            <v>0</v>
          </cell>
        </row>
        <row r="2984">
          <cell r="A2984" t="str">
            <v>20-08</v>
          </cell>
          <cell r="B2984" t="str">
            <v>Adjusting "Y" of an APM outlet, including dismantling and rebuilding</v>
          </cell>
          <cell r="C2984" t="str">
            <v>Each</v>
          </cell>
          <cell r="D2984">
            <v>2334.38</v>
          </cell>
          <cell r="E2984">
            <v>3350.11</v>
          </cell>
          <cell r="F2984" t="str">
            <v>Each</v>
          </cell>
          <cell r="G2984">
            <v>2334.38</v>
          </cell>
          <cell r="H2984">
            <v>3350.11</v>
          </cell>
          <cell r="I2984" t="str">
            <v xml:space="preserve">20.2, 20.3 </v>
          </cell>
          <cell r="J2984">
            <v>0</v>
          </cell>
        </row>
        <row r="2985">
          <cell r="A2985" t="str">
            <v>20-09-a</v>
          </cell>
          <cell r="B2985" t="str">
            <v>Bending rolled steel beams or rails</v>
          </cell>
          <cell r="C2985" t="str">
            <v>Each</v>
          </cell>
          <cell r="D2985">
            <v>2303.25</v>
          </cell>
          <cell r="E2985">
            <v>2484.2800000000002</v>
          </cell>
          <cell r="F2985" t="str">
            <v>Each</v>
          </cell>
          <cell r="G2985">
            <v>2303.25</v>
          </cell>
          <cell r="H2985">
            <v>2484.2800000000002</v>
          </cell>
          <cell r="I2985" t="str">
            <v xml:space="preserve">20.2, 20.3 </v>
          </cell>
          <cell r="J2985">
            <v>0</v>
          </cell>
        </row>
        <row r="2986">
          <cell r="A2986" t="str">
            <v>20-09-b</v>
          </cell>
          <cell r="B2986" t="str">
            <v>Extra labour in fixing APM and O.F. outlet blocks including dressings of bricks: Depth more than 4.0' to 5.0'</v>
          </cell>
          <cell r="C2986" t="str">
            <v>Each</v>
          </cell>
          <cell r="D2986">
            <v>1727.44</v>
          </cell>
          <cell r="E2986">
            <v>1908.47</v>
          </cell>
          <cell r="F2986" t="str">
            <v>Each</v>
          </cell>
          <cell r="G2986">
            <v>1727.44</v>
          </cell>
          <cell r="H2986">
            <v>1908.47</v>
          </cell>
          <cell r="I2986" t="str">
            <v xml:space="preserve">20.2, 20.3 </v>
          </cell>
          <cell r="J2986">
            <v>0</v>
          </cell>
        </row>
        <row r="2987">
          <cell r="A2987" t="str">
            <v>20-09-c</v>
          </cell>
          <cell r="B2987" t="str">
            <v>Extra labour in fixing APM and OF outlet blocks Depth more than 3.0' to 4.0'</v>
          </cell>
          <cell r="C2987" t="str">
            <v>Each</v>
          </cell>
          <cell r="D2987">
            <v>1381.95</v>
          </cell>
          <cell r="E2987">
            <v>1562.98</v>
          </cell>
          <cell r="F2987" t="str">
            <v>Each</v>
          </cell>
          <cell r="G2987">
            <v>1381.95</v>
          </cell>
          <cell r="H2987">
            <v>1562.98</v>
          </cell>
          <cell r="I2987" t="str">
            <v xml:space="preserve">20.2, 20.3 </v>
          </cell>
          <cell r="J2987">
            <v>0</v>
          </cell>
        </row>
        <row r="2988">
          <cell r="A2988" t="str">
            <v>20-09-d</v>
          </cell>
          <cell r="B2988" t="str">
            <v>Extra labour in fixing APM and OF outlet blocks Depth more than 2.0' to 3.0'</v>
          </cell>
          <cell r="C2988" t="str">
            <v>Each</v>
          </cell>
          <cell r="D2988">
            <v>1151.6300000000001</v>
          </cell>
          <cell r="E2988">
            <v>1294.3900000000001</v>
          </cell>
          <cell r="F2988" t="str">
            <v>Each</v>
          </cell>
          <cell r="G2988">
            <v>1151.6300000000001</v>
          </cell>
          <cell r="H2988">
            <v>1294.3900000000001</v>
          </cell>
          <cell r="I2988" t="str">
            <v xml:space="preserve">20.2, 20.3 </v>
          </cell>
          <cell r="J2988">
            <v>0</v>
          </cell>
        </row>
        <row r="2989">
          <cell r="A2989" t="str">
            <v>20-09-e</v>
          </cell>
          <cell r="B2989" t="str">
            <v>Extra labour in fixing APM and OF outlet blocks Depth upto 2.0'</v>
          </cell>
          <cell r="C2989" t="str">
            <v>Each</v>
          </cell>
          <cell r="D2989">
            <v>921.3</v>
          </cell>
          <cell r="E2989">
            <v>1025.79</v>
          </cell>
          <cell r="F2989" t="str">
            <v>Each</v>
          </cell>
          <cell r="G2989">
            <v>921.3</v>
          </cell>
          <cell r="H2989">
            <v>1025.79</v>
          </cell>
          <cell r="I2989" t="str">
            <v xml:space="preserve">20.2, 20.3 </v>
          </cell>
          <cell r="J2989">
            <v>0</v>
          </cell>
        </row>
        <row r="2990">
          <cell r="A2990" t="str">
            <v>20-10</v>
          </cell>
          <cell r="B2990" t="str">
            <v>Repairing damaged reducing collar of hume pipe outlets</v>
          </cell>
          <cell r="C2990" t="str">
            <v>Each</v>
          </cell>
          <cell r="D2990">
            <v>760.07</v>
          </cell>
          <cell r="E2990">
            <v>1020.69</v>
          </cell>
          <cell r="F2990" t="str">
            <v>Each</v>
          </cell>
          <cell r="G2990">
            <v>760.07</v>
          </cell>
          <cell r="H2990">
            <v>1020.69</v>
          </cell>
          <cell r="I2990" t="str">
            <v xml:space="preserve">20.2, 20.3 </v>
          </cell>
          <cell r="J2990">
            <v>0</v>
          </cell>
        </row>
        <row r="2991">
          <cell r="A2991" t="str">
            <v>20-11</v>
          </cell>
          <cell r="B2991" t="str">
            <v>Laying iron pipes for outlets.</v>
          </cell>
          <cell r="C2991" t="str">
            <v>Rft</v>
          </cell>
          <cell r="D2991">
            <v>36.85</v>
          </cell>
          <cell r="E2991">
            <v>36.85</v>
          </cell>
          <cell r="F2991" t="str">
            <v>m</v>
          </cell>
          <cell r="G2991">
            <v>120.91</v>
          </cell>
          <cell r="H2991">
            <v>120.91</v>
          </cell>
          <cell r="I2991" t="str">
            <v xml:space="preserve">20.2, 20.3 </v>
          </cell>
          <cell r="J2991">
            <v>0</v>
          </cell>
        </row>
        <row r="2992">
          <cell r="A2992" t="str">
            <v>20-12</v>
          </cell>
          <cell r="B2992" t="str">
            <v>Water allowance for constructing outlets or culverts, when canal water is not flowing</v>
          </cell>
          <cell r="C2992" t="str">
            <v>Each</v>
          </cell>
          <cell r="D2992">
            <v>674.35</v>
          </cell>
          <cell r="E2992">
            <v>674.35</v>
          </cell>
          <cell r="F2992" t="str">
            <v>Each</v>
          </cell>
          <cell r="G2992">
            <v>674.35</v>
          </cell>
          <cell r="H2992">
            <v>674.35</v>
          </cell>
          <cell r="I2992" t="str">
            <v xml:space="preserve">20.2, 20.3 </v>
          </cell>
          <cell r="J2992">
            <v>0</v>
          </cell>
        </row>
        <row r="2993">
          <cell r="A2993" t="str">
            <v>20-13</v>
          </cell>
          <cell r="B2993" t="str">
            <v>Hoisting and placing R.C slab or stone in position on outlets or W.C. culverts</v>
          </cell>
          <cell r="C2993" t="str">
            <v>Each</v>
          </cell>
          <cell r="D2993">
            <v>549.79999999999995</v>
          </cell>
          <cell r="E2993">
            <v>549.79999999999995</v>
          </cell>
          <cell r="F2993" t="str">
            <v>Each</v>
          </cell>
          <cell r="G2993">
            <v>549.79999999999995</v>
          </cell>
          <cell r="H2993">
            <v>549.79999999999995</v>
          </cell>
          <cell r="I2993" t="str">
            <v xml:space="preserve">20.2, 20.3 </v>
          </cell>
          <cell r="J2993">
            <v>0</v>
          </cell>
        </row>
        <row r="2994">
          <cell r="A2994" t="str">
            <v>20-14-a</v>
          </cell>
          <cell r="B2994" t="str">
            <v>Fixing pipe outlet, including backfilling of earth &amp; puddling : Portion under bank</v>
          </cell>
          <cell r="C2994" t="str">
            <v>Rft</v>
          </cell>
          <cell r="D2994">
            <v>132.82</v>
          </cell>
          <cell r="E2994">
            <v>144.87</v>
          </cell>
          <cell r="F2994" t="str">
            <v>m</v>
          </cell>
          <cell r="G2994">
            <v>435.77</v>
          </cell>
          <cell r="H2994">
            <v>475.29</v>
          </cell>
          <cell r="I2994" t="str">
            <v xml:space="preserve">20.2, 20.3 </v>
          </cell>
          <cell r="J2994">
            <v>0</v>
          </cell>
        </row>
        <row r="2995">
          <cell r="A2995" t="str">
            <v>20-14-b</v>
          </cell>
          <cell r="B2995" t="str">
            <v>Fixing pipe outlet, including backfilling of earth &amp; puddling :Portion under road, beyond bank</v>
          </cell>
          <cell r="C2995" t="str">
            <v>Rft</v>
          </cell>
          <cell r="D2995">
            <v>60.33</v>
          </cell>
          <cell r="E2995">
            <v>72.38</v>
          </cell>
          <cell r="F2995" t="str">
            <v>m</v>
          </cell>
          <cell r="G2995">
            <v>197.94</v>
          </cell>
          <cell r="H2995">
            <v>237.46</v>
          </cell>
          <cell r="I2995" t="str">
            <v xml:space="preserve">20.2, 20.3 </v>
          </cell>
          <cell r="J2995">
            <v>0</v>
          </cell>
        </row>
        <row r="2996">
          <cell r="A2996" t="str">
            <v>20-15-a</v>
          </cell>
          <cell r="B2996" t="str">
            <v>Removing pipe outlet,refilling earth &amp; puddling: Portion under bank</v>
          </cell>
          <cell r="C2996" t="str">
            <v>Rft</v>
          </cell>
          <cell r="D2996">
            <v>107.87</v>
          </cell>
          <cell r="E2996">
            <v>107.87</v>
          </cell>
          <cell r="F2996" t="str">
            <v>m</v>
          </cell>
          <cell r="G2996">
            <v>353.91</v>
          </cell>
          <cell r="H2996">
            <v>353.91</v>
          </cell>
          <cell r="I2996" t="str">
            <v xml:space="preserve">20.2, 20.3 </v>
          </cell>
          <cell r="J2996">
            <v>0</v>
          </cell>
        </row>
        <row r="2997">
          <cell r="A2997" t="str">
            <v>20-15-b</v>
          </cell>
          <cell r="B2997" t="str">
            <v>Removing pipe outlet,refilling earth &amp; puddling: Portion under road, beyond Bank</v>
          </cell>
          <cell r="C2997" t="str">
            <v>Rft</v>
          </cell>
          <cell r="D2997">
            <v>40.46</v>
          </cell>
          <cell r="E2997">
            <v>40.46</v>
          </cell>
          <cell r="F2997" t="str">
            <v>m</v>
          </cell>
          <cell r="G2997">
            <v>132.75</v>
          </cell>
          <cell r="H2997">
            <v>132.75</v>
          </cell>
          <cell r="I2997" t="str">
            <v xml:space="preserve">20.2, 20.3 </v>
          </cell>
          <cell r="J2997">
            <v>0</v>
          </cell>
        </row>
        <row r="2998">
          <cell r="A2998" t="str">
            <v>20-16-a</v>
          </cell>
          <cell r="B2998" t="str">
            <v>Changing pipe outlets by removing one pipe &amp; replacing at the same site with another pipe complete with earth and puddling: Portion under bank</v>
          </cell>
          <cell r="C2998" t="str">
            <v>Rft</v>
          </cell>
          <cell r="D2998">
            <v>154.77000000000001</v>
          </cell>
          <cell r="E2998">
            <v>166.82</v>
          </cell>
          <cell r="F2998" t="str">
            <v>m</v>
          </cell>
          <cell r="G2998">
            <v>507.78</v>
          </cell>
          <cell r="H2998">
            <v>547.29999999999995</v>
          </cell>
          <cell r="I2998" t="str">
            <v xml:space="preserve">20.2, 20.3 </v>
          </cell>
          <cell r="J2998">
            <v>0</v>
          </cell>
        </row>
        <row r="2999">
          <cell r="A2999" t="str">
            <v>20-16-b</v>
          </cell>
          <cell r="B2999" t="str">
            <v>Changing pipe outlets by removing one pipe &amp; replacing at the same site with another pipe complete with earth and puddling: : Portion under road, beyond Bank</v>
          </cell>
          <cell r="C2999" t="str">
            <v>Rft</v>
          </cell>
          <cell r="D2999">
            <v>77.42</v>
          </cell>
          <cell r="E2999">
            <v>89.46</v>
          </cell>
          <cell r="F2999" t="str">
            <v>m</v>
          </cell>
          <cell r="G2999">
            <v>254</v>
          </cell>
          <cell r="H2999">
            <v>293.52</v>
          </cell>
          <cell r="I2999" t="str">
            <v xml:space="preserve">20.2, 20.3 </v>
          </cell>
          <cell r="J2999">
            <v>0</v>
          </cell>
        </row>
        <row r="3000">
          <cell r="A3000" t="str">
            <v>21-01-a-01</v>
          </cell>
          <cell r="B3000" t="str">
            <v>Excavate well in dry &amp; dispose of soil within 50m in ordinary soil or sand : 0' (0 m) Upto 5' (1.5 m) depth</v>
          </cell>
          <cell r="C3000" t="str">
            <v>100 Cft</v>
          </cell>
          <cell r="D3000">
            <v>616.84</v>
          </cell>
          <cell r="E3000">
            <v>616.84</v>
          </cell>
          <cell r="F3000" t="str">
            <v>m3</v>
          </cell>
          <cell r="G3000">
            <v>217.83</v>
          </cell>
          <cell r="H3000">
            <v>217.83</v>
          </cell>
          <cell r="I3000" t="str">
            <v xml:space="preserve">21.3.6 , </v>
          </cell>
          <cell r="J3000">
            <v>0</v>
          </cell>
        </row>
        <row r="3001">
          <cell r="A3001" t="str">
            <v>21-01-a-02</v>
          </cell>
          <cell r="B3001" t="str">
            <v>Excavate well in dry &amp; dispose of soil within 50m in ordinary soil or sand :From 5.1' to 10' (1.530 m to 3.000 m) depth</v>
          </cell>
          <cell r="C3001" t="str">
            <v>100 Cft</v>
          </cell>
          <cell r="D3001">
            <v>620.55999999999995</v>
          </cell>
          <cell r="E3001">
            <v>620.55999999999995</v>
          </cell>
          <cell r="F3001" t="str">
            <v>m3</v>
          </cell>
          <cell r="G3001">
            <v>219.15</v>
          </cell>
          <cell r="H3001">
            <v>219.15</v>
          </cell>
          <cell r="I3001" t="str">
            <v xml:space="preserve">21.3.6 , </v>
          </cell>
          <cell r="J3001">
            <v>0</v>
          </cell>
        </row>
        <row r="3002">
          <cell r="A3002" t="str">
            <v>21-01-a-03</v>
          </cell>
          <cell r="B3002" t="str">
            <v>Excavate well in dry &amp; dispose of soil within 50m in ordinary soil or sand : From 10.1' to 15' (3.030 m to 4.500 m) depth</v>
          </cell>
          <cell r="C3002" t="str">
            <v>100 Cft</v>
          </cell>
          <cell r="D3002">
            <v>787.34</v>
          </cell>
          <cell r="E3002">
            <v>787.34</v>
          </cell>
          <cell r="F3002" t="str">
            <v>m3</v>
          </cell>
          <cell r="G3002">
            <v>278.05</v>
          </cell>
          <cell r="H3002">
            <v>278.05</v>
          </cell>
          <cell r="I3002" t="str">
            <v xml:space="preserve">21.3.6 , </v>
          </cell>
          <cell r="J3002">
            <v>0</v>
          </cell>
        </row>
        <row r="3003">
          <cell r="A3003" t="str">
            <v>21-01-a-04</v>
          </cell>
          <cell r="B3003" t="str">
            <v>Excavate well in dry &amp; dispose of soil within 50m in ordinary soil or sand : From 15.1' to 20' (4.530 m to 6.000 m) depth</v>
          </cell>
          <cell r="C3003" t="str">
            <v>100 Cft</v>
          </cell>
          <cell r="D3003">
            <v>962.95</v>
          </cell>
          <cell r="E3003">
            <v>962.95</v>
          </cell>
          <cell r="F3003" t="str">
            <v>m3</v>
          </cell>
          <cell r="G3003">
            <v>340.06</v>
          </cell>
          <cell r="H3003">
            <v>340.06</v>
          </cell>
          <cell r="I3003" t="str">
            <v xml:space="preserve">21.3.6 , </v>
          </cell>
          <cell r="J3003">
            <v>0</v>
          </cell>
        </row>
        <row r="3004">
          <cell r="A3004" t="str">
            <v>21-01-b-01</v>
          </cell>
          <cell r="B3004" t="str">
            <v>Excavate well in dry &amp; dispose of soil within 50m in hard soil : From 0' to 5' (0 to 1.500 m) depth</v>
          </cell>
          <cell r="C3004" t="str">
            <v>100 Cft</v>
          </cell>
          <cell r="D3004">
            <v>683.19</v>
          </cell>
          <cell r="E3004">
            <v>683.19</v>
          </cell>
          <cell r="F3004" t="str">
            <v>m3</v>
          </cell>
          <cell r="G3004">
            <v>241.27</v>
          </cell>
          <cell r="H3004">
            <v>241.27</v>
          </cell>
          <cell r="I3004" t="str">
            <v xml:space="preserve">21.3.6 , </v>
          </cell>
          <cell r="J3004">
            <v>0</v>
          </cell>
        </row>
        <row r="3005">
          <cell r="A3005" t="str">
            <v>21-01-b-02</v>
          </cell>
          <cell r="B3005" t="str">
            <v>Excavate well in dry &amp; dispose of soil within 50m in hard soil : From 5.1' to 10' (1.530 m to 3.000 m) depth</v>
          </cell>
          <cell r="C3005" t="str">
            <v>100 Cft</v>
          </cell>
          <cell r="D3005">
            <v>792.32</v>
          </cell>
          <cell r="E3005">
            <v>792.32</v>
          </cell>
          <cell r="F3005" t="str">
            <v>m3</v>
          </cell>
          <cell r="G3005">
            <v>279.8</v>
          </cell>
          <cell r="H3005">
            <v>279.8</v>
          </cell>
          <cell r="I3005" t="str">
            <v xml:space="preserve">21.3.6 , </v>
          </cell>
          <cell r="J3005">
            <v>0</v>
          </cell>
        </row>
        <row r="3006">
          <cell r="A3006" t="str">
            <v>21-01-b-03</v>
          </cell>
          <cell r="B3006" t="str">
            <v>Excavate well in dry &amp; dispose of soil within 50m in hard soil : From 10.1' to 15' (3.030 m to 4.500 m) depth</v>
          </cell>
          <cell r="C3006" t="str">
            <v>100 Cft</v>
          </cell>
          <cell r="D3006">
            <v>863.53</v>
          </cell>
          <cell r="E3006">
            <v>863.53</v>
          </cell>
          <cell r="F3006" t="str">
            <v>m3</v>
          </cell>
          <cell r="G3006">
            <v>304.95</v>
          </cell>
          <cell r="H3006">
            <v>304.95</v>
          </cell>
          <cell r="I3006" t="str">
            <v xml:space="preserve">21.3.6 , </v>
          </cell>
          <cell r="J3006">
            <v>0</v>
          </cell>
        </row>
        <row r="3007">
          <cell r="A3007" t="str">
            <v>21-01-b-04</v>
          </cell>
          <cell r="B3007" t="str">
            <v>Excavate well in dry &amp; dispose of soil within 50m in hard soil : From 15.1' to 20' (4.530 m to 6.000 m) depth</v>
          </cell>
          <cell r="C3007" t="str">
            <v>100 Cft</v>
          </cell>
          <cell r="D3007">
            <v>967.93</v>
          </cell>
          <cell r="E3007">
            <v>967.93</v>
          </cell>
          <cell r="F3007" t="str">
            <v>m3</v>
          </cell>
          <cell r="G3007">
            <v>341.82</v>
          </cell>
          <cell r="H3007">
            <v>341.82</v>
          </cell>
          <cell r="I3007" t="str">
            <v xml:space="preserve">21.3.6 , </v>
          </cell>
          <cell r="J3007">
            <v>0</v>
          </cell>
        </row>
        <row r="3008">
          <cell r="A3008" t="str">
            <v>21-01-c-01</v>
          </cell>
          <cell r="B3008" t="str">
            <v>Excavate well in dry &amp; dispose of soil within 50m in hard strata like shingle and gravel :From 0' to 5' (0 to 1.500 m) depth</v>
          </cell>
          <cell r="C3008" t="str">
            <v>100 Cft</v>
          </cell>
          <cell r="D3008">
            <v>1573.37</v>
          </cell>
          <cell r="E3008">
            <v>1573.37</v>
          </cell>
          <cell r="F3008" t="str">
            <v>m3</v>
          </cell>
          <cell r="G3008">
            <v>555.63</v>
          </cell>
          <cell r="H3008">
            <v>555.63</v>
          </cell>
          <cell r="I3008" t="str">
            <v xml:space="preserve">21.3.6 , </v>
          </cell>
          <cell r="J3008">
            <v>0</v>
          </cell>
        </row>
        <row r="3009">
          <cell r="A3009" t="str">
            <v>21-01-c-02</v>
          </cell>
          <cell r="B3009" t="str">
            <v>Excavate well in dry &amp; dispose of soil within 50m in hard strata like shingle and gravel: From 5.1' to 10' (1.530 m to 3.000 m) depth</v>
          </cell>
          <cell r="C3009" t="str">
            <v>100 Cft</v>
          </cell>
          <cell r="D3009">
            <v>1651.87</v>
          </cell>
          <cell r="E3009">
            <v>1651.87</v>
          </cell>
          <cell r="F3009" t="str">
            <v>m3</v>
          </cell>
          <cell r="G3009">
            <v>583.35</v>
          </cell>
          <cell r="H3009">
            <v>583.35</v>
          </cell>
          <cell r="I3009" t="str">
            <v xml:space="preserve">21.3.6 , </v>
          </cell>
          <cell r="J3009">
            <v>0</v>
          </cell>
        </row>
        <row r="3010">
          <cell r="A3010" t="str">
            <v>21-01-c-03</v>
          </cell>
          <cell r="B3010" t="str">
            <v>Excavate well in dry &amp; dispose of soil within 50m in hard strata like shingle : From 10.1' to 15' (3.030 m to 4.500 m) depth</v>
          </cell>
          <cell r="C3010" t="str">
            <v>100 Cft</v>
          </cell>
          <cell r="D3010">
            <v>1721.46</v>
          </cell>
          <cell r="E3010">
            <v>1721.46</v>
          </cell>
          <cell r="F3010" t="str">
            <v>m3</v>
          </cell>
          <cell r="G3010">
            <v>607.92999999999995</v>
          </cell>
          <cell r="H3010">
            <v>607.92999999999995</v>
          </cell>
          <cell r="I3010" t="str">
            <v xml:space="preserve">21.3.6 , </v>
          </cell>
          <cell r="J3010">
            <v>0</v>
          </cell>
        </row>
        <row r="3011">
          <cell r="A3011" t="str">
            <v>21-01-c-04</v>
          </cell>
          <cell r="B3011" t="str">
            <v>Excavate well in dry &amp; dispose of soil within 50m in hard strata like shingle : From 15.1' to 20' (4.530 m to 6.000 m) depth</v>
          </cell>
          <cell r="C3011" t="str">
            <v>100 Cft</v>
          </cell>
          <cell r="D3011">
            <v>2767.01</v>
          </cell>
          <cell r="E3011">
            <v>2767.01</v>
          </cell>
          <cell r="F3011" t="str">
            <v>m3</v>
          </cell>
          <cell r="G3011">
            <v>977.16</v>
          </cell>
          <cell r="H3011">
            <v>977.16</v>
          </cell>
          <cell r="I3011" t="str">
            <v xml:space="preserve">21.3.6 , </v>
          </cell>
          <cell r="J3011">
            <v>0</v>
          </cell>
        </row>
        <row r="3012">
          <cell r="A3012" t="str">
            <v>21-02-a-01</v>
          </cell>
          <cell r="B3012" t="str">
            <v>Dry sinking of well &amp; disposal of soil within 50m in ordinary soil : From 10.1' to 15' (3.030 m to 4.500 m) depth</v>
          </cell>
          <cell r="C3012" t="str">
            <v>100 Cft</v>
          </cell>
          <cell r="D3012">
            <v>3299.25</v>
          </cell>
          <cell r="E3012">
            <v>3299.25</v>
          </cell>
          <cell r="F3012" t="str">
            <v>m3</v>
          </cell>
          <cell r="G3012">
            <v>1165.1199999999999</v>
          </cell>
          <cell r="H3012">
            <v>1165.1199999999999</v>
          </cell>
          <cell r="I3012" t="str">
            <v xml:space="preserve">21.3.6 , </v>
          </cell>
          <cell r="J3012">
            <v>0</v>
          </cell>
        </row>
        <row r="3013">
          <cell r="A3013" t="str">
            <v>21-02-a-02</v>
          </cell>
          <cell r="B3013" t="str">
            <v>Dry sinking of well &amp; disposal of soil within 50m in ordinary soil : From 15.1' to 20' (4.530 m to 6.000 m) depth</v>
          </cell>
          <cell r="C3013" t="str">
            <v>100 Cft</v>
          </cell>
          <cell r="D3013">
            <v>4108.5</v>
          </cell>
          <cell r="E3013">
            <v>4108.5</v>
          </cell>
          <cell r="F3013" t="str">
            <v>m3</v>
          </cell>
          <cell r="G3013">
            <v>1450.9</v>
          </cell>
          <cell r="H3013">
            <v>1450.9</v>
          </cell>
          <cell r="I3013" t="str">
            <v xml:space="preserve">21.3.6 , </v>
          </cell>
          <cell r="J3013">
            <v>0</v>
          </cell>
        </row>
        <row r="3014">
          <cell r="A3014" t="str">
            <v>21-02-a-03</v>
          </cell>
          <cell r="B3014" t="str">
            <v>Dry sinking of well &amp; disposal of soil within 50m in ordinary soil : From 20.1' to 25' (6.030 m to 7.500 m)</v>
          </cell>
          <cell r="C3014" t="str">
            <v>100 Cft</v>
          </cell>
          <cell r="D3014">
            <v>4917.75</v>
          </cell>
          <cell r="E3014">
            <v>4917.75</v>
          </cell>
          <cell r="F3014" t="str">
            <v>m3</v>
          </cell>
          <cell r="G3014">
            <v>1736.69</v>
          </cell>
          <cell r="H3014">
            <v>1736.69</v>
          </cell>
          <cell r="I3014" t="str">
            <v xml:space="preserve">21.3.6 , </v>
          </cell>
          <cell r="J3014">
            <v>0</v>
          </cell>
        </row>
        <row r="3015">
          <cell r="A3015" t="str">
            <v>21-02-a-04</v>
          </cell>
          <cell r="B3015" t="str">
            <v>Dry sinking of well &amp; disposal of soil within 50m in ordinary soil : From 25.1' to 30' (7.530 m to 9.000 m)</v>
          </cell>
          <cell r="C3015" t="str">
            <v>100 Cft</v>
          </cell>
          <cell r="D3015">
            <v>5727</v>
          </cell>
          <cell r="E3015">
            <v>5727</v>
          </cell>
          <cell r="F3015" t="str">
            <v>m3</v>
          </cell>
          <cell r="G3015">
            <v>2022.47</v>
          </cell>
          <cell r="H3015">
            <v>2022.47</v>
          </cell>
          <cell r="I3015" t="str">
            <v xml:space="preserve">21.3.6 , </v>
          </cell>
          <cell r="J3015">
            <v>0</v>
          </cell>
        </row>
        <row r="3016">
          <cell r="A3016" t="str">
            <v>21-02-a-05</v>
          </cell>
          <cell r="B3016" t="str">
            <v>Dry sinking of well &amp; disposal of soil within 50m in ordinary soil :From 30.1' to 35' (9.05 m to 10.5 m)</v>
          </cell>
          <cell r="C3016" t="str">
            <v>100 Cft</v>
          </cell>
          <cell r="D3016">
            <v>6536.25</v>
          </cell>
          <cell r="E3016">
            <v>6536.25</v>
          </cell>
          <cell r="F3016" t="str">
            <v>m3</v>
          </cell>
          <cell r="G3016">
            <v>2308.2600000000002</v>
          </cell>
          <cell r="H3016">
            <v>2308.2600000000002</v>
          </cell>
          <cell r="I3016" t="str">
            <v xml:space="preserve">21.3.6 , </v>
          </cell>
          <cell r="J3016">
            <v>0</v>
          </cell>
        </row>
        <row r="3017">
          <cell r="A3017" t="str">
            <v>21-02-a-06</v>
          </cell>
          <cell r="B3017" t="str">
            <v>Dry sinking of well &amp; disposal of soil within 50m in ordinary soil : From 35.1' to 40' (10.530 m to 12.000 m) depth</v>
          </cell>
          <cell r="C3017" t="str">
            <v>100 Cft</v>
          </cell>
          <cell r="D3017">
            <v>7345.5</v>
          </cell>
          <cell r="E3017">
            <v>7345.5</v>
          </cell>
          <cell r="F3017" t="str">
            <v>m3</v>
          </cell>
          <cell r="G3017">
            <v>2594.04</v>
          </cell>
          <cell r="H3017">
            <v>2594.04</v>
          </cell>
          <cell r="I3017" t="str">
            <v xml:space="preserve">21.3.6 , </v>
          </cell>
          <cell r="J3017">
            <v>0</v>
          </cell>
        </row>
        <row r="3018">
          <cell r="A3018" t="str">
            <v>21-02-a-07</v>
          </cell>
          <cell r="B3018" t="str">
            <v>Dry sinking of well &amp; disposal of soil within 50m in ordinary soil : From 40.1' to 45' (12.030 m to 13.500 m) depth</v>
          </cell>
          <cell r="C3018" t="str">
            <v>100 Cft</v>
          </cell>
          <cell r="D3018">
            <v>8154.75</v>
          </cell>
          <cell r="E3018">
            <v>8154.75</v>
          </cell>
          <cell r="F3018" t="str">
            <v>m3</v>
          </cell>
          <cell r="G3018">
            <v>2879.83</v>
          </cell>
          <cell r="H3018">
            <v>2879.83</v>
          </cell>
          <cell r="I3018" t="str">
            <v xml:space="preserve">21.3.6 , </v>
          </cell>
          <cell r="J3018">
            <v>0</v>
          </cell>
        </row>
        <row r="3019">
          <cell r="A3019" t="str">
            <v>21-02-a-08</v>
          </cell>
          <cell r="B3019" t="str">
            <v>Dry sinking of well &amp; disposal of soil within 50m in ordinary soil : From 45.1' (13.530 m) to any depth</v>
          </cell>
          <cell r="C3019" t="str">
            <v>100 Cft</v>
          </cell>
          <cell r="D3019">
            <v>8964</v>
          </cell>
          <cell r="E3019">
            <v>8964</v>
          </cell>
          <cell r="F3019" t="str">
            <v>m3</v>
          </cell>
          <cell r="G3019">
            <v>3165.61</v>
          </cell>
          <cell r="H3019">
            <v>3165.61</v>
          </cell>
          <cell r="I3019" t="str">
            <v xml:space="preserve">21.3.6 , </v>
          </cell>
          <cell r="J3019">
            <v>0</v>
          </cell>
        </row>
        <row r="3020">
          <cell r="A3020" t="str">
            <v>21-02-b-01</v>
          </cell>
          <cell r="B3020" t="str">
            <v>Dry sinking of well &amp; disposal of soil within 50m in hard Soil : From 10.1' to 15' (3.030 m to 4.500 m) depth</v>
          </cell>
          <cell r="C3020" t="str">
            <v>100 Cft</v>
          </cell>
          <cell r="D3020">
            <v>45753.75</v>
          </cell>
          <cell r="E3020">
            <v>45753.75</v>
          </cell>
          <cell r="F3020" t="str">
            <v>m3</v>
          </cell>
          <cell r="G3020">
            <v>16157.8</v>
          </cell>
          <cell r="H3020">
            <v>16157.8</v>
          </cell>
          <cell r="I3020" t="str">
            <v xml:space="preserve">21.3.6 , </v>
          </cell>
          <cell r="J3020">
            <v>0</v>
          </cell>
        </row>
        <row r="3021">
          <cell r="A3021" t="str">
            <v>21-02-b-02</v>
          </cell>
          <cell r="B3021" t="str">
            <v>Dry sinking of well &amp; disposal of soil within 50m in hard Soil : From 15.1' to 20' (4.530 m to 6.000 m) depth</v>
          </cell>
          <cell r="C3021" t="str">
            <v>100 Cft</v>
          </cell>
          <cell r="D3021">
            <v>5384.63</v>
          </cell>
          <cell r="E3021">
            <v>5384.63</v>
          </cell>
          <cell r="F3021" t="str">
            <v>m3</v>
          </cell>
          <cell r="G3021">
            <v>1901.56</v>
          </cell>
          <cell r="H3021">
            <v>1901.56</v>
          </cell>
          <cell r="I3021" t="str">
            <v xml:space="preserve">21.3.6 , </v>
          </cell>
          <cell r="J3021">
            <v>0</v>
          </cell>
        </row>
        <row r="3022">
          <cell r="A3022" t="str">
            <v>21-02-b-03</v>
          </cell>
          <cell r="B3022" t="str">
            <v>Dry sinking of well &amp; disposal of soil within 50m in hard Soil : From 20.1' to 25' (6.030 m to 7.500 m) depth</v>
          </cell>
          <cell r="C3022" t="str">
            <v>100 Cft</v>
          </cell>
          <cell r="D3022">
            <v>6193.88</v>
          </cell>
          <cell r="E3022">
            <v>6193.88</v>
          </cell>
          <cell r="F3022" t="str">
            <v>m3</v>
          </cell>
          <cell r="G3022">
            <v>2187.35</v>
          </cell>
          <cell r="H3022">
            <v>2187.35</v>
          </cell>
          <cell r="I3022" t="str">
            <v xml:space="preserve">21.3.6 , </v>
          </cell>
          <cell r="J3022">
            <v>0</v>
          </cell>
        </row>
        <row r="3023">
          <cell r="A3023" t="str">
            <v>21-02-b-04</v>
          </cell>
          <cell r="B3023" t="str">
            <v>Dry sinking of well &amp; disposal of soil within 50m in hard Soil :From 25.1' to 30' (7.530 m to 9.000 m) depth</v>
          </cell>
          <cell r="C3023" t="str">
            <v>100 Cft</v>
          </cell>
          <cell r="D3023">
            <v>7003.13</v>
          </cell>
          <cell r="E3023">
            <v>7003.13</v>
          </cell>
          <cell r="F3023" t="str">
            <v>m3</v>
          </cell>
          <cell r="G3023">
            <v>2473.13</v>
          </cell>
          <cell r="H3023">
            <v>2473.13</v>
          </cell>
          <cell r="I3023" t="str">
            <v xml:space="preserve">21.3.6 , </v>
          </cell>
          <cell r="J3023">
            <v>0</v>
          </cell>
        </row>
        <row r="3024">
          <cell r="A3024" t="str">
            <v>21-02-b-05</v>
          </cell>
          <cell r="B3024" t="str">
            <v>Dry sinking of well &amp; disposal of soil within 50m in hard Soil :From 30.1' to 35' (9.1m to 10.68m) depth</v>
          </cell>
          <cell r="C3024" t="str">
            <v>100 Cft</v>
          </cell>
          <cell r="D3024">
            <v>7812.38</v>
          </cell>
          <cell r="E3024">
            <v>7812.38</v>
          </cell>
          <cell r="F3024" t="str">
            <v>m3</v>
          </cell>
          <cell r="G3024">
            <v>2758.92</v>
          </cell>
          <cell r="H3024">
            <v>2758.92</v>
          </cell>
          <cell r="I3024" t="str">
            <v xml:space="preserve">21.3.6 , </v>
          </cell>
          <cell r="J3024">
            <v>0</v>
          </cell>
        </row>
        <row r="3025">
          <cell r="A3025" t="str">
            <v>21-02-b-06</v>
          </cell>
          <cell r="B3025" t="str">
            <v>Dry sinking of well &amp; disposal of soil within 50m in hard Soil :From 35.1' to 40' (10.530 m to 12.000 m) depth 10.5 to 12 m depth</v>
          </cell>
          <cell r="C3025" t="str">
            <v>100 Cft</v>
          </cell>
          <cell r="D3025">
            <v>86216.25</v>
          </cell>
          <cell r="E3025">
            <v>86216.25</v>
          </cell>
          <cell r="F3025" t="str">
            <v>m3</v>
          </cell>
          <cell r="G3025">
            <v>30447.01</v>
          </cell>
          <cell r="H3025">
            <v>30447.01</v>
          </cell>
          <cell r="I3025" t="str">
            <v xml:space="preserve">21.3.6 , </v>
          </cell>
          <cell r="J3025">
            <v>0</v>
          </cell>
        </row>
        <row r="3026">
          <cell r="A3026" t="str">
            <v>21-02-b-07</v>
          </cell>
          <cell r="B3026" t="str">
            <v>Dry sinking of well &amp; disposal of soil within 50m in hard Soil :From 40.1' to 45' (12.030 m to 13.500 m) depth</v>
          </cell>
          <cell r="C3026" t="str">
            <v>100 Cft</v>
          </cell>
          <cell r="D3026">
            <v>97545.75</v>
          </cell>
          <cell r="E3026">
            <v>97545.75</v>
          </cell>
          <cell r="F3026" t="str">
            <v>m3</v>
          </cell>
          <cell r="G3026">
            <v>34447.99</v>
          </cell>
          <cell r="H3026">
            <v>34447.99</v>
          </cell>
          <cell r="I3026" t="str">
            <v xml:space="preserve">21.3.6 , </v>
          </cell>
          <cell r="J3026">
            <v>0</v>
          </cell>
        </row>
        <row r="3027">
          <cell r="A3027" t="str">
            <v>21-02-b-08</v>
          </cell>
          <cell r="B3027" t="str">
            <v>Dry sinking of well &amp; disposal of soil within 50m in hard Soil : From 45.1' (13.530 m) to any depth</v>
          </cell>
          <cell r="C3027" t="str">
            <v>100 Cft</v>
          </cell>
          <cell r="D3027">
            <v>10240.129999999999</v>
          </cell>
          <cell r="E3027">
            <v>10240.129999999999</v>
          </cell>
          <cell r="F3027" t="str">
            <v>m3</v>
          </cell>
          <cell r="G3027">
            <v>3616.27</v>
          </cell>
          <cell r="H3027">
            <v>3616.27</v>
          </cell>
          <cell r="I3027" t="str">
            <v xml:space="preserve">21.3.6 , </v>
          </cell>
          <cell r="J3027">
            <v>0</v>
          </cell>
        </row>
        <row r="3028">
          <cell r="A3028" t="str">
            <v>21-02-c-01</v>
          </cell>
          <cell r="B3028" t="str">
            <v>Dry sinking of well &amp; disposal of soil within 50m in hard Strata like shingle and gravel :From 10.1' to 15' (3.030 m to 4.500 m) depth</v>
          </cell>
          <cell r="C3028" t="str">
            <v>100 Cft</v>
          </cell>
          <cell r="D3028">
            <v>6318.38</v>
          </cell>
          <cell r="E3028">
            <v>6318.38</v>
          </cell>
          <cell r="F3028" t="str">
            <v>m3</v>
          </cell>
          <cell r="G3028">
            <v>2231.3200000000002</v>
          </cell>
          <cell r="H3028">
            <v>2231.3200000000002</v>
          </cell>
          <cell r="I3028" t="str">
            <v xml:space="preserve">21.3.6 , </v>
          </cell>
          <cell r="J3028">
            <v>0</v>
          </cell>
        </row>
        <row r="3029">
          <cell r="A3029" t="str">
            <v>21-02-c-02</v>
          </cell>
          <cell r="B3029" t="str">
            <v>Dry sinking of well &amp; disposal of soil within 50m in hard Strata like shingle and gravel : From 15.1' to 20' (4.530 m to 6.000 m) depth</v>
          </cell>
          <cell r="C3029" t="str">
            <v>100 Cft</v>
          </cell>
          <cell r="D3029">
            <v>7127.63</v>
          </cell>
          <cell r="E3029">
            <v>7127.63</v>
          </cell>
          <cell r="F3029" t="str">
            <v>m3</v>
          </cell>
          <cell r="G3029">
            <v>2517.1</v>
          </cell>
          <cell r="H3029">
            <v>2517.1</v>
          </cell>
          <cell r="I3029" t="str">
            <v xml:space="preserve">21.3.6 , </v>
          </cell>
          <cell r="J3029">
            <v>0</v>
          </cell>
        </row>
        <row r="3030">
          <cell r="A3030" t="str">
            <v>21-02-c-03</v>
          </cell>
          <cell r="B3030" t="str">
            <v>Dry sinking of well &amp; disposal of soil within 50m in hard Strata like shingle and gravel : From 20.1' to 25' 6.030 m to 7.500 m) depth</v>
          </cell>
          <cell r="C3030" t="str">
            <v>100 Cft</v>
          </cell>
          <cell r="D3030">
            <v>7936.88</v>
          </cell>
          <cell r="E3030">
            <v>7936.88</v>
          </cell>
          <cell r="F3030" t="str">
            <v>m3</v>
          </cell>
          <cell r="G3030">
            <v>2802.88</v>
          </cell>
          <cell r="H3030">
            <v>2802.88</v>
          </cell>
          <cell r="I3030" t="str">
            <v xml:space="preserve">21.3.6 , </v>
          </cell>
          <cell r="J3030">
            <v>0</v>
          </cell>
        </row>
        <row r="3031">
          <cell r="A3031" t="str">
            <v>21-02-c-04</v>
          </cell>
          <cell r="B3031" t="str">
            <v>Dry sinking of well &amp; disposal of soil within 50m in hard Strata like shingle and gravel: From 25.1' to 30' (7.530 m to 9.000 m) depth</v>
          </cell>
          <cell r="C3031" t="str">
            <v>100 Cft</v>
          </cell>
          <cell r="D3031">
            <v>8746.1299999999992</v>
          </cell>
          <cell r="E3031">
            <v>8746.1299999999992</v>
          </cell>
          <cell r="F3031" t="str">
            <v>m3</v>
          </cell>
          <cell r="G3031">
            <v>3088.67</v>
          </cell>
          <cell r="H3031">
            <v>3088.67</v>
          </cell>
          <cell r="I3031" t="str">
            <v xml:space="preserve">21.3.6 , </v>
          </cell>
          <cell r="J3031">
            <v>0</v>
          </cell>
        </row>
        <row r="3032">
          <cell r="A3032" t="str">
            <v>21-02-c-05</v>
          </cell>
          <cell r="B3032" t="str">
            <v>Dry sinking of well &amp; disposal of soil within 50m in hard Strata like shingle and gravel : From 30.1' to 35' (9.030 m to 10.500 m) depth</v>
          </cell>
          <cell r="C3032" t="str">
            <v>100 Cft</v>
          </cell>
          <cell r="D3032">
            <v>9555.3799999999992</v>
          </cell>
          <cell r="E3032">
            <v>9555.3799999999992</v>
          </cell>
          <cell r="F3032" t="str">
            <v>m3</v>
          </cell>
          <cell r="G3032">
            <v>3374.45</v>
          </cell>
          <cell r="H3032">
            <v>3374.45</v>
          </cell>
          <cell r="I3032" t="str">
            <v xml:space="preserve">21.3.6 , </v>
          </cell>
          <cell r="J3032">
            <v>0</v>
          </cell>
        </row>
        <row r="3033">
          <cell r="A3033" t="str">
            <v>21-02-c-06</v>
          </cell>
          <cell r="B3033" t="str">
            <v>Dry sinking of well &amp; disposal of soil within 50m in hard Strata like shingle and gravel: From 35.1' to 40' (10.530 m to 12.000 m) depth</v>
          </cell>
          <cell r="C3033" t="str">
            <v>100 Cft</v>
          </cell>
          <cell r="D3033">
            <v>103646.25</v>
          </cell>
          <cell r="E3033">
            <v>103646.25</v>
          </cell>
          <cell r="F3033" t="str">
            <v>m3</v>
          </cell>
          <cell r="G3033">
            <v>36602.379999999997</v>
          </cell>
          <cell r="H3033">
            <v>36602.379999999997</v>
          </cell>
          <cell r="I3033" t="str">
            <v xml:space="preserve">21.3.6 , </v>
          </cell>
          <cell r="J3033">
            <v>0</v>
          </cell>
        </row>
        <row r="3034">
          <cell r="A3034" t="str">
            <v>21-02-c-07</v>
          </cell>
          <cell r="B3034" t="str">
            <v>Dry sinking of well &amp; disposal of soil within 50m in hard Strata like shingle : From 40.1' to 45' (12.030 m to 13.500 m) depth</v>
          </cell>
          <cell r="C3034" t="str">
            <v>100 Cft</v>
          </cell>
          <cell r="D3034">
            <v>11173.88</v>
          </cell>
          <cell r="E3034">
            <v>11173.88</v>
          </cell>
          <cell r="F3034" t="str">
            <v>m3</v>
          </cell>
          <cell r="G3034">
            <v>3946.02</v>
          </cell>
          <cell r="H3034">
            <v>3946.02</v>
          </cell>
          <cell r="I3034" t="str">
            <v xml:space="preserve">21.3.6 , </v>
          </cell>
          <cell r="J3034">
            <v>0</v>
          </cell>
        </row>
        <row r="3035">
          <cell r="A3035" t="str">
            <v>21-02-c-08</v>
          </cell>
          <cell r="B3035" t="str">
            <v>Dry sinking of well &amp; disposal of soil within 50m in hard Strata like shingle : From 45.1' (13.530 m) to any depth</v>
          </cell>
          <cell r="C3035" t="str">
            <v>100 Cft</v>
          </cell>
          <cell r="D3035">
            <v>11173.88</v>
          </cell>
          <cell r="E3035">
            <v>11173.88</v>
          </cell>
          <cell r="F3035" t="str">
            <v>m3</v>
          </cell>
          <cell r="G3035">
            <v>3946.02</v>
          </cell>
          <cell r="H3035">
            <v>3946.02</v>
          </cell>
          <cell r="I3035" t="str">
            <v xml:space="preserve">21.3.6 , </v>
          </cell>
          <cell r="J3035">
            <v>0</v>
          </cell>
        </row>
        <row r="3036">
          <cell r="A3036" t="str">
            <v>21-03-a-01</v>
          </cell>
          <cell r="B3036" t="str">
            <v>Wet sinking of well, in ordinary soil (value of C upto 5), for depths below spring level, as per specification, including charges of machinery, shoring, kentledge and removal of excavated spoil within one chain:-Upto 1.5 m depth</v>
          </cell>
          <cell r="C3036" t="str">
            <v>100 Cft</v>
          </cell>
          <cell r="D3036">
            <v>3602.41</v>
          </cell>
          <cell r="E3036">
            <v>3602.41</v>
          </cell>
          <cell r="F3036" t="str">
            <v>m3</v>
          </cell>
          <cell r="G3036">
            <v>1272.18</v>
          </cell>
          <cell r="H3036">
            <v>1272.18</v>
          </cell>
          <cell r="I3036" t="str">
            <v xml:space="preserve">21.3.6 , </v>
          </cell>
          <cell r="J3036">
            <v>0</v>
          </cell>
        </row>
        <row r="3037">
          <cell r="A3037" t="str">
            <v>21-03-a-02</v>
          </cell>
          <cell r="B3037" t="str">
            <v>Wet sinking of well, in ordinary soil (value of C upto 5), for depths below spring level, as per specification, including charges of machinery, shoring, kentledge and removal of excavated spoil within one chain:- Above 1.5 to 3 m depth</v>
          </cell>
          <cell r="C3037" t="str">
            <v>100 Cft</v>
          </cell>
          <cell r="D3037">
            <v>7376.63</v>
          </cell>
          <cell r="E3037">
            <v>7376.63</v>
          </cell>
          <cell r="F3037" t="str">
            <v>m3</v>
          </cell>
          <cell r="G3037">
            <v>2605.0300000000002</v>
          </cell>
          <cell r="H3037">
            <v>2605.0300000000002</v>
          </cell>
          <cell r="I3037" t="str">
            <v xml:space="preserve">21.3.6 , </v>
          </cell>
          <cell r="J3037">
            <v>0</v>
          </cell>
        </row>
        <row r="3038">
          <cell r="A3038" t="str">
            <v>21-03-a-03</v>
          </cell>
          <cell r="B3038" t="str">
            <v>Wet sinking of well, in ordinary soil (value of C upto 5), for depths below spring level, as per specification, including charges of machinery, shoring, kentledge and removal of excavated spoil within one chain:-Above 3 to 4.5 m depth</v>
          </cell>
          <cell r="C3038" t="str">
            <v>100 Cft</v>
          </cell>
          <cell r="D3038">
            <v>11349.79</v>
          </cell>
          <cell r="E3038">
            <v>11349.79</v>
          </cell>
          <cell r="F3038" t="str">
            <v>m3</v>
          </cell>
          <cell r="G3038">
            <v>4008.14</v>
          </cell>
          <cell r="H3038">
            <v>4008.14</v>
          </cell>
          <cell r="I3038" t="str">
            <v xml:space="preserve">21.3.6 , </v>
          </cell>
          <cell r="J3038">
            <v>0</v>
          </cell>
        </row>
        <row r="3039">
          <cell r="A3039" t="str">
            <v>21-03-a-04</v>
          </cell>
          <cell r="B3039" t="str">
            <v>Wet sinking of well, in ordinary soil (value of C upto 5), for depths below spring level, as per specification, including charges of machinery, shoring, kentledge and removal of excavated spoil within one chain:-Above 4.5 to 6 m depth</v>
          </cell>
          <cell r="C3039" t="str">
            <v>100 Cft</v>
          </cell>
          <cell r="D3039">
            <v>14927.86</v>
          </cell>
          <cell r="E3039">
            <v>14927.86</v>
          </cell>
          <cell r="F3039" t="str">
            <v>m3</v>
          </cell>
          <cell r="G3039">
            <v>5271.73</v>
          </cell>
          <cell r="H3039">
            <v>5271.73</v>
          </cell>
          <cell r="I3039" t="str">
            <v xml:space="preserve">21.3.6 , </v>
          </cell>
          <cell r="J3039">
            <v>0</v>
          </cell>
        </row>
        <row r="3040">
          <cell r="A3040" t="str">
            <v>21-03-a-05</v>
          </cell>
          <cell r="B3040" t="str">
            <v>Wet sinking of well, in ordinary soil (value of C upto 5), for depths below spring level, as per specification, including charges of machinery, shoring, kentledge and removal of excavated spoil within one chain:- Above 6 to 7.5 m depth</v>
          </cell>
          <cell r="C3040" t="str">
            <v>100 Cft</v>
          </cell>
          <cell r="D3040">
            <v>18164.86</v>
          </cell>
          <cell r="E3040">
            <v>18164.86</v>
          </cell>
          <cell r="F3040" t="str">
            <v>m3</v>
          </cell>
          <cell r="G3040">
            <v>6414.87</v>
          </cell>
          <cell r="H3040">
            <v>6414.87</v>
          </cell>
          <cell r="I3040" t="str">
            <v xml:space="preserve">21.3.6 , </v>
          </cell>
          <cell r="J3040">
            <v>0</v>
          </cell>
        </row>
        <row r="3041">
          <cell r="A3041" t="str">
            <v>21-03-a-06</v>
          </cell>
          <cell r="B3041" t="str">
            <v>Wet sinking of well, in ordinary soil (value of C upto 5), for depths below spring level, as per specification, including charges of machinery, shoring, kentledge and removal of excavated spoil within one chain:- Above 7.5 to 9 m depth</v>
          </cell>
          <cell r="C3041" t="str">
            <v>100 Cft</v>
          </cell>
          <cell r="D3041">
            <v>25229.24</v>
          </cell>
          <cell r="E3041">
            <v>25229.24</v>
          </cell>
          <cell r="F3041" t="str">
            <v>m3</v>
          </cell>
          <cell r="G3041">
            <v>8909.6299999999992</v>
          </cell>
          <cell r="H3041">
            <v>8909.6299999999992</v>
          </cell>
          <cell r="I3041" t="str">
            <v xml:space="preserve">21.3.6 , </v>
          </cell>
          <cell r="J3041">
            <v>0</v>
          </cell>
        </row>
        <row r="3042">
          <cell r="A3042" t="str">
            <v>21-03-a-07</v>
          </cell>
          <cell r="B3042" t="str">
            <v>Wet sinking of well, in ordinary soil (value of C upto 5), for depths below spring level, as per specification, including charges of machinery, shoring, kentledge and removal of excavated spoil within one chain:-Above 9 to 10.5 m depth</v>
          </cell>
          <cell r="C3042" t="str">
            <v>100 Cft</v>
          </cell>
          <cell r="D3042">
            <v>30048.32</v>
          </cell>
          <cell r="E3042">
            <v>30048.32</v>
          </cell>
          <cell r="F3042" t="str">
            <v>m3</v>
          </cell>
          <cell r="G3042">
            <v>10611.47</v>
          </cell>
          <cell r="H3042">
            <v>10611.47</v>
          </cell>
          <cell r="I3042" t="str">
            <v xml:space="preserve">21.3.6 , </v>
          </cell>
          <cell r="J3042">
            <v>0</v>
          </cell>
        </row>
        <row r="3043">
          <cell r="A3043" t="str">
            <v>21-03-a-08</v>
          </cell>
          <cell r="B3043" t="str">
            <v>Wet sinking of well, in ordinary soil (value of C upto 5), for depths below spring level, as per specification, including charges of machinery, shoring, kentledge and removal of excavated spoil within one chain:-Above 10.5 to 12 m depth</v>
          </cell>
          <cell r="C3043" t="str">
            <v>100 Cft</v>
          </cell>
          <cell r="D3043">
            <v>37034.080000000002</v>
          </cell>
          <cell r="E3043">
            <v>37034.080000000002</v>
          </cell>
          <cell r="F3043" t="str">
            <v>m3</v>
          </cell>
          <cell r="G3043">
            <v>13078.47</v>
          </cell>
          <cell r="H3043">
            <v>13078.47</v>
          </cell>
          <cell r="I3043" t="str">
            <v xml:space="preserve">21.3.6 , </v>
          </cell>
          <cell r="J3043">
            <v>0</v>
          </cell>
        </row>
        <row r="3044">
          <cell r="A3044" t="str">
            <v>21-03-a-09</v>
          </cell>
          <cell r="B3044" t="str">
            <v>Wet sinking of well, in ordinary soil (value of C upto 5), for depths below spring level, as per specification, including charges of machinery, shoring, kentledge and removal of excavated spoil within one chain:- Above 12 to 13.5 m depth</v>
          </cell>
          <cell r="C3044" t="str">
            <v>100 Cft</v>
          </cell>
          <cell r="D3044">
            <v>43978.57</v>
          </cell>
          <cell r="E3044">
            <v>43978.57</v>
          </cell>
          <cell r="F3044" t="str">
            <v>m3</v>
          </cell>
          <cell r="G3044">
            <v>15530.9</v>
          </cell>
          <cell r="H3044">
            <v>15530.9</v>
          </cell>
          <cell r="I3044" t="str">
            <v xml:space="preserve">21.3.6 , </v>
          </cell>
          <cell r="J3044">
            <v>0</v>
          </cell>
        </row>
        <row r="3045">
          <cell r="A3045" t="str">
            <v>21-03-a-10</v>
          </cell>
          <cell r="B3045" t="str">
            <v>Wet sinking of well, in ordinary soil (value of C upto 5), for depths below spring level, as per specification, including charges of machinery, shoring, kentledge and removal of excavated spoil within one chain:-Exceeding 13.5 m depth</v>
          </cell>
          <cell r="C3045" t="str">
            <v>100 Cft</v>
          </cell>
          <cell r="D3045">
            <v>53140.52</v>
          </cell>
          <cell r="E3045">
            <v>53140.52</v>
          </cell>
          <cell r="F3045" t="str">
            <v>m3</v>
          </cell>
          <cell r="G3045">
            <v>18766.419999999998</v>
          </cell>
          <cell r="H3045">
            <v>18766.419999999998</v>
          </cell>
          <cell r="I3045">
            <v>0</v>
          </cell>
          <cell r="J3045">
            <v>0</v>
          </cell>
        </row>
        <row r="3046">
          <cell r="A3046" t="str">
            <v>21-03-b-01</v>
          </cell>
          <cell r="B3046" t="str">
            <v>Wet sinking of well, in cohesive soil (value of C more than 5), for depths below spring levelas per specification, including charges of mchinery, shoring, kentledge and removal of excavated spoil within one chain:-Upto 1.5 m depth</v>
          </cell>
          <cell r="C3046" t="str">
            <v>100 Cft</v>
          </cell>
          <cell r="D3046">
            <v>4750.3</v>
          </cell>
          <cell r="E3046">
            <v>4750.3</v>
          </cell>
          <cell r="F3046" t="str">
            <v>m3</v>
          </cell>
          <cell r="G3046">
            <v>1677.55</v>
          </cell>
          <cell r="H3046">
            <v>1677.55</v>
          </cell>
          <cell r="I3046" t="str">
            <v xml:space="preserve">21.3.6 , </v>
          </cell>
          <cell r="J3046">
            <v>0</v>
          </cell>
        </row>
        <row r="3047">
          <cell r="A3047" t="str">
            <v>21-03-b-02</v>
          </cell>
          <cell r="B3047" t="str">
            <v>Wet sinking of well, in cohesive soil (value of C more than 5), for depths below spring levelas per specification, including charges of mchinery, shoring, kentledge and removal of excavated spoil within one chain:- Above 1.5 to 3 m depth</v>
          </cell>
          <cell r="C3047" t="str">
            <v>100 Cft</v>
          </cell>
          <cell r="D3047">
            <v>9119.6299999999992</v>
          </cell>
          <cell r="E3047">
            <v>9119.6299999999992</v>
          </cell>
          <cell r="F3047" t="str">
            <v>m3</v>
          </cell>
          <cell r="G3047">
            <v>3220.57</v>
          </cell>
          <cell r="H3047">
            <v>3220.57</v>
          </cell>
          <cell r="I3047" t="str">
            <v xml:space="preserve">21.3.6 , </v>
          </cell>
          <cell r="J3047">
            <v>0</v>
          </cell>
        </row>
        <row r="3048">
          <cell r="A3048" t="str">
            <v>21-03-b-03</v>
          </cell>
          <cell r="B3048" t="str">
            <v>Wet sinking of well, in cohesive soil (value of C more than 5), for depths below spring levelas per specification, including charges of mchinery, shoring, kentledge and removal of excavated spoil within one chain:- Above 3 to 4.5 m depth</v>
          </cell>
          <cell r="C3048" t="str">
            <v>100 Cft</v>
          </cell>
          <cell r="D3048">
            <v>13705.89</v>
          </cell>
          <cell r="E3048">
            <v>13705.89</v>
          </cell>
          <cell r="F3048" t="str">
            <v>m3</v>
          </cell>
          <cell r="G3048">
            <v>4840.1899999999996</v>
          </cell>
          <cell r="H3048">
            <v>4840.1899999999996</v>
          </cell>
          <cell r="I3048" t="str">
            <v xml:space="preserve">21.3.6 , </v>
          </cell>
          <cell r="J3048">
            <v>0</v>
          </cell>
        </row>
        <row r="3049">
          <cell r="A3049" t="str">
            <v>21-03-b-04</v>
          </cell>
          <cell r="B3049" t="str">
            <v>Wet sinking of well, in cohesive soil (value of C more than 5), for depths below spring levelas per specification, including charges of mchinery, shoring, kentledge and removal of excavated spoil within one chain:- Above 4.5 to 6 m depth</v>
          </cell>
          <cell r="C3049" t="str">
            <v>100 Cft</v>
          </cell>
          <cell r="D3049">
            <v>17835.68</v>
          </cell>
          <cell r="E3049">
            <v>17835.68</v>
          </cell>
          <cell r="F3049" t="str">
            <v>m3</v>
          </cell>
          <cell r="G3049">
            <v>6298.62</v>
          </cell>
          <cell r="H3049">
            <v>6298.62</v>
          </cell>
          <cell r="I3049" t="str">
            <v xml:space="preserve">21.3.6 , </v>
          </cell>
          <cell r="J3049">
            <v>0</v>
          </cell>
        </row>
        <row r="3050">
          <cell r="A3050" t="str">
            <v>21-03-b-05</v>
          </cell>
          <cell r="B3050" t="str">
            <v>Wet sinking of well, in cohesive soil (value of C more than 5), for depths below spring levelas per specification, including charges of mchinery, shoring, kentledge and removal of excavated spoil within one chain:- Above 6 to 7.5 m depth</v>
          </cell>
          <cell r="C3050" t="str">
            <v>100 Cft</v>
          </cell>
          <cell r="D3050">
            <v>24290.880000000001</v>
          </cell>
          <cell r="E3050">
            <v>24290.880000000001</v>
          </cell>
          <cell r="F3050" t="str">
            <v>m3</v>
          </cell>
          <cell r="G3050">
            <v>8578.25</v>
          </cell>
          <cell r="H3050">
            <v>8578.25</v>
          </cell>
          <cell r="I3050" t="str">
            <v xml:space="preserve">21.3.6 , </v>
          </cell>
          <cell r="J3050">
            <v>0</v>
          </cell>
        </row>
        <row r="3051">
          <cell r="A3051" t="str">
            <v>21-03-b-06</v>
          </cell>
          <cell r="B3051" t="str">
            <v>Wet sinking of well, in cohesive soil (value of C more than 5), for depths below spring levelas per specification, including charges of mchinery, shoring, kentledge and removal of excavated spoil within one chain:- : Above 7.5 to 9 m depth</v>
          </cell>
          <cell r="C3051" t="str">
            <v>100 Cft</v>
          </cell>
          <cell r="D3051">
            <v>31052.29</v>
          </cell>
          <cell r="E3051">
            <v>31052.29</v>
          </cell>
          <cell r="F3051" t="str">
            <v>m3</v>
          </cell>
          <cell r="G3051">
            <v>10966.02</v>
          </cell>
          <cell r="H3051">
            <v>10966.02</v>
          </cell>
          <cell r="I3051" t="str">
            <v xml:space="preserve">21.3.6 , </v>
          </cell>
          <cell r="J3051">
            <v>0</v>
          </cell>
        </row>
        <row r="3052">
          <cell r="A3052" t="str">
            <v>21-03-b-07</v>
          </cell>
          <cell r="B3052" t="str">
            <v>Wet sinking of well, in cohesive soil (value of C more than 5), for depths below spring levelas per specification, including charges of mchinery, shoring, kentledge and removal of excavated spoil within one chain:- : Above 9 to 10.5 m depth</v>
          </cell>
          <cell r="C3052" t="str">
            <v>100 Cft</v>
          </cell>
          <cell r="D3052">
            <v>37588.980000000003</v>
          </cell>
          <cell r="E3052">
            <v>37588.980000000003</v>
          </cell>
          <cell r="F3052" t="str">
            <v>m3</v>
          </cell>
          <cell r="G3052">
            <v>13274.44</v>
          </cell>
          <cell r="H3052">
            <v>13274.44</v>
          </cell>
          <cell r="I3052" t="str">
            <v xml:space="preserve">21.3.6 , </v>
          </cell>
          <cell r="J3052">
            <v>0</v>
          </cell>
        </row>
        <row r="3053">
          <cell r="A3053" t="str">
            <v>21-03-b-08</v>
          </cell>
          <cell r="B3053" t="str">
            <v>Wet sinking of well, in cohesive soil (value of C more than 5), for depths below spring levelas per specification, including charges of mchinery, shoring, kentledge and removal of excavated spoil within one chain:- Above 10.5 to 12 m depth</v>
          </cell>
          <cell r="C3053" t="str">
            <v>100 Cft</v>
          </cell>
          <cell r="D3053">
            <v>47287.839999999997</v>
          </cell>
          <cell r="E3053">
            <v>47287.839999999997</v>
          </cell>
          <cell r="F3053" t="str">
            <v>m3</v>
          </cell>
          <cell r="G3053">
            <v>16699.560000000001</v>
          </cell>
          <cell r="H3053">
            <v>16699.560000000001</v>
          </cell>
          <cell r="I3053" t="str">
            <v xml:space="preserve">21.3.6 , </v>
          </cell>
          <cell r="J3053">
            <v>0</v>
          </cell>
        </row>
        <row r="3054">
          <cell r="A3054" t="str">
            <v>21-03-b-09</v>
          </cell>
          <cell r="B3054" t="str">
            <v>Wet sinking of well, in cohesive soil (value of C more than 5), for depths below spring levelas per specification, including charges of mchinery, shoring, kentledge and removal of excavated spoil within one chain:- Above 12 to 13.5 m depth</v>
          </cell>
          <cell r="C3054" t="str">
            <v>100 Cft</v>
          </cell>
          <cell r="D3054">
            <v>54812.68</v>
          </cell>
          <cell r="E3054">
            <v>54812.68</v>
          </cell>
          <cell r="F3054" t="str">
            <v>m3</v>
          </cell>
          <cell r="G3054">
            <v>19356.93</v>
          </cell>
          <cell r="H3054">
            <v>19356.93</v>
          </cell>
          <cell r="I3054" t="str">
            <v xml:space="preserve">21.3.6 , </v>
          </cell>
          <cell r="J3054">
            <v>0</v>
          </cell>
        </row>
        <row r="3055">
          <cell r="A3055" t="str">
            <v>21-03-b-10</v>
          </cell>
          <cell r="B3055" t="str">
            <v>Wet sinking of well, in cohesive soil (value of C more than 5), for depths below spring levelas per specification, including charges of mchinery, shoring, kentledge and removal of excavated spoil within one chain:- Exceeding 13.5 m depth</v>
          </cell>
          <cell r="C3055" t="str">
            <v>100 Cft</v>
          </cell>
          <cell r="D3055">
            <v>65908.05</v>
          </cell>
          <cell r="E3055">
            <v>65908.05</v>
          </cell>
          <cell r="F3055" t="str">
            <v>m3</v>
          </cell>
          <cell r="G3055">
            <v>23275.23</v>
          </cell>
          <cell r="H3055">
            <v>23275.23</v>
          </cell>
          <cell r="I3055" t="str">
            <v xml:space="preserve">21.3.6 , </v>
          </cell>
          <cell r="J3055">
            <v>0</v>
          </cell>
        </row>
        <row r="3056">
          <cell r="A3056" t="str">
            <v>21-03-c-01</v>
          </cell>
          <cell r="B3056" t="str">
            <v>Wet sinking of well, in shingle, or gravel etc. for depths below spring level as per specification including charges of machinery, shoring, kentledge and removal of excavated spoil within one chain:-Upto 1.5 m depth</v>
          </cell>
          <cell r="C3056" t="str">
            <v>100 Cft</v>
          </cell>
          <cell r="D3056">
            <v>9051.15</v>
          </cell>
          <cell r="E3056">
            <v>9051.15</v>
          </cell>
          <cell r="F3056" t="str">
            <v>m3</v>
          </cell>
          <cell r="G3056">
            <v>3196.39</v>
          </cell>
          <cell r="H3056">
            <v>3196.39</v>
          </cell>
          <cell r="I3056" t="str">
            <v xml:space="preserve">21.3.6 , </v>
          </cell>
          <cell r="J3056">
            <v>0</v>
          </cell>
        </row>
        <row r="3057">
          <cell r="A3057" t="str">
            <v>21-03-c-02</v>
          </cell>
          <cell r="B3057" t="str">
            <v>Wet sinking of well, in shingle, or gravel etc. for depths below spring level as per specification including charges of machinery, shoring, kentledge and removal of excavated spoil within one chain: Above 1.5m to 3 m depth</v>
          </cell>
          <cell r="C3057" t="str">
            <v>100 Cft</v>
          </cell>
          <cell r="D3057">
            <v>21011.87</v>
          </cell>
          <cell r="E3057">
            <v>21011.87</v>
          </cell>
          <cell r="F3057" t="str">
            <v>m3</v>
          </cell>
          <cell r="G3057">
            <v>7420.28</v>
          </cell>
          <cell r="H3057">
            <v>7420.28</v>
          </cell>
          <cell r="I3057" t="str">
            <v xml:space="preserve">21.3.6 , </v>
          </cell>
          <cell r="J3057">
            <v>0</v>
          </cell>
        </row>
        <row r="3058">
          <cell r="A3058" t="str">
            <v>21-03-c-03</v>
          </cell>
          <cell r="B3058" t="str">
            <v>Wet sinking of well, in shingle, or gravel etc. for depths below spring level as per specification including charges of machinery, shoring, kentledge and removal of excavated spoil within one chain: Above 3 to 4.5 m depth</v>
          </cell>
          <cell r="C3058" t="str">
            <v>100 Cft</v>
          </cell>
          <cell r="D3058">
            <v>28393.040000000001</v>
          </cell>
          <cell r="E3058">
            <v>28393.040000000001</v>
          </cell>
          <cell r="F3058" t="str">
            <v>m3</v>
          </cell>
          <cell r="G3058">
            <v>10026.92</v>
          </cell>
          <cell r="H3058">
            <v>10026.92</v>
          </cell>
          <cell r="I3058" t="str">
            <v xml:space="preserve">21.3.6 , </v>
          </cell>
          <cell r="J3058">
            <v>0</v>
          </cell>
        </row>
        <row r="3059">
          <cell r="A3059" t="str">
            <v>21-03-c-04</v>
          </cell>
          <cell r="B3059" t="str">
            <v>Wet sinking of well, in shingle, or gravel etc. for depths below spring level as per specification including charges of machinery, shoring, kentledge and removal of excavated spoil within one chain: Above 4.5 to 6 m depth</v>
          </cell>
          <cell r="C3059" t="str">
            <v>100 Cft</v>
          </cell>
          <cell r="D3059">
            <v>38937.129999999997</v>
          </cell>
          <cell r="E3059">
            <v>38937.129999999997</v>
          </cell>
          <cell r="F3059" t="str">
            <v>m3</v>
          </cell>
          <cell r="G3059">
            <v>13750.53</v>
          </cell>
          <cell r="H3059">
            <v>13750.53</v>
          </cell>
          <cell r="I3059" t="str">
            <v xml:space="preserve">21.3.6 , </v>
          </cell>
          <cell r="J3059">
            <v>0</v>
          </cell>
        </row>
        <row r="3060">
          <cell r="A3060" t="str">
            <v>21-03-c-05</v>
          </cell>
          <cell r="B3060" t="str">
            <v>Wet sinking of well, in shingle, or gravel etc. for depths below spring level as per specification including charges of machinery, shoring, kentledge and removal of excavated spoil within one chain: Above 6 to 7.5 m depth</v>
          </cell>
          <cell r="C3060" t="str">
            <v>100 Cft</v>
          </cell>
          <cell r="D3060">
            <v>58489.54</v>
          </cell>
          <cell r="E3060">
            <v>58489.54</v>
          </cell>
          <cell r="F3060" t="str">
            <v>m3</v>
          </cell>
          <cell r="G3060">
            <v>20655.41</v>
          </cell>
          <cell r="H3060">
            <v>20655.41</v>
          </cell>
          <cell r="I3060" t="str">
            <v xml:space="preserve">21.3.6 , </v>
          </cell>
          <cell r="J3060">
            <v>0</v>
          </cell>
        </row>
        <row r="3061">
          <cell r="A3061" t="str">
            <v>21-03-c-06</v>
          </cell>
          <cell r="B3061" t="str">
            <v>Wet sinking of well, in shingle, or gravel etc. for depths below spring level as per specification including charges of machinery, shoring, kentledge and removal of excavated spoil within one chain: Above 7.5 to 9 m depth</v>
          </cell>
          <cell r="C3061" t="str">
            <v>100 Cft</v>
          </cell>
          <cell r="D3061">
            <v>75322.94</v>
          </cell>
          <cell r="E3061">
            <v>75322.94</v>
          </cell>
          <cell r="F3061" t="str">
            <v>m3</v>
          </cell>
          <cell r="G3061">
            <v>26600.07</v>
          </cell>
          <cell r="H3061">
            <v>26600.07</v>
          </cell>
          <cell r="I3061" t="str">
            <v xml:space="preserve">21.3.6 , </v>
          </cell>
          <cell r="J3061">
            <v>0</v>
          </cell>
        </row>
        <row r="3062">
          <cell r="A3062" t="str">
            <v>21-03-c-07</v>
          </cell>
          <cell r="B3062" t="str">
            <v>Wet sinking of well, in shingle, or gravel etc. for depths below spring level as per specification including charges of machinery, shoring, kentledge and removal of excavated spoil within one chain: Above 9 m to 10.5 m depth</v>
          </cell>
          <cell r="C3062" t="str">
            <v>100 Cft</v>
          </cell>
          <cell r="D3062">
            <v>94585.45</v>
          </cell>
          <cell r="E3062">
            <v>94585.45</v>
          </cell>
          <cell r="F3062" t="str">
            <v>m3</v>
          </cell>
          <cell r="G3062">
            <v>33402.57</v>
          </cell>
          <cell r="H3062">
            <v>33402.57</v>
          </cell>
          <cell r="I3062" t="str">
            <v xml:space="preserve">21.3.6 , </v>
          </cell>
          <cell r="J3062">
            <v>0</v>
          </cell>
        </row>
        <row r="3063">
          <cell r="A3063" t="str">
            <v>21-03-c-08</v>
          </cell>
          <cell r="B3063" t="str">
            <v>Wet sinking of well, in shingle, or gravel etc. for depths below spring level as per specification including charges of machinery, shoring, kentledge and removal of excavated spoil within one chain: Above 10.5 m to 12 m depth</v>
          </cell>
          <cell r="C3063" t="str">
            <v>100 Cft</v>
          </cell>
          <cell r="D3063">
            <v>122141.72</v>
          </cell>
          <cell r="E3063">
            <v>122141.72</v>
          </cell>
          <cell r="F3063" t="str">
            <v>m3</v>
          </cell>
          <cell r="G3063">
            <v>43133.98</v>
          </cell>
          <cell r="H3063">
            <v>43133.98</v>
          </cell>
          <cell r="I3063" t="str">
            <v xml:space="preserve">21.3.6 , </v>
          </cell>
          <cell r="J3063">
            <v>0</v>
          </cell>
        </row>
        <row r="3064">
          <cell r="A3064" t="str">
            <v>21-03-c-09</v>
          </cell>
          <cell r="B3064" t="str">
            <v>Wet sinking of well, in shingle, or gravel etc. for depths below spring level as per specification including charges of machinery, shoring, kentledge and removal of excavated spoil within one chain: Above 12 to 13.5 m depth</v>
          </cell>
          <cell r="C3064" t="str">
            <v>100 Cft</v>
          </cell>
          <cell r="D3064">
            <v>153778.09</v>
          </cell>
          <cell r="E3064">
            <v>153778.10999999999</v>
          </cell>
          <cell r="F3064" t="str">
            <v>m3</v>
          </cell>
          <cell r="G3064">
            <v>54306.27</v>
          </cell>
          <cell r="H3064">
            <v>54306.27</v>
          </cell>
          <cell r="I3064" t="str">
            <v xml:space="preserve">21.3.6 , </v>
          </cell>
          <cell r="J3064">
            <v>0</v>
          </cell>
        </row>
        <row r="3065">
          <cell r="A3065" t="str">
            <v>21-03-c-10</v>
          </cell>
          <cell r="B3065" t="str">
            <v>Wet sinking of well, in shingle, or gravel etc. for depths below spring level as per specification including charges of machinery, shoring, kentledge and removal of excavated spoil within one chain: Exceeding 13.5m to any depth</v>
          </cell>
          <cell r="C3065" t="str">
            <v>100 Cft</v>
          </cell>
          <cell r="D3065">
            <v>195073.64</v>
          </cell>
          <cell r="E3065">
            <v>195073.64</v>
          </cell>
          <cell r="F3065" t="str">
            <v>m3</v>
          </cell>
          <cell r="G3065">
            <v>68889.66</v>
          </cell>
          <cell r="H3065">
            <v>68889.66</v>
          </cell>
          <cell r="I3065" t="str">
            <v xml:space="preserve">21.3.6 , </v>
          </cell>
          <cell r="J3065">
            <v>0</v>
          </cell>
        </row>
        <row r="3066">
          <cell r="A3066" t="str">
            <v>21-04</v>
          </cell>
          <cell r="B3066" t="str">
            <v>deleteted from pdf mrs</v>
          </cell>
          <cell r="C3066" t="str">
            <v>-</v>
          </cell>
          <cell r="D3066">
            <v>0</v>
          </cell>
          <cell r="E3066">
            <v>0</v>
          </cell>
          <cell r="F3066" t="str">
            <v>-</v>
          </cell>
          <cell r="G3066">
            <v>0</v>
          </cell>
          <cell r="H3066">
            <v>0</v>
          </cell>
          <cell r="I3066" t="str">
            <v>-</v>
          </cell>
          <cell r="J3066">
            <v>0</v>
          </cell>
        </row>
        <row r="3067">
          <cell r="A3067" t="str">
            <v>21-05</v>
          </cell>
          <cell r="B3067" t="str">
            <v>deleteted from pdf mrs</v>
          </cell>
          <cell r="C3067" t="str">
            <v>-</v>
          </cell>
          <cell r="D3067">
            <v>0</v>
          </cell>
          <cell r="E3067">
            <v>0</v>
          </cell>
          <cell r="F3067" t="str">
            <v>-</v>
          </cell>
          <cell r="G3067">
            <v>0</v>
          </cell>
          <cell r="H3067">
            <v>0</v>
          </cell>
          <cell r="I3067" t="str">
            <v>-</v>
          </cell>
          <cell r="J3067">
            <v>0</v>
          </cell>
        </row>
        <row r="3068">
          <cell r="A3068" t="str">
            <v>21-06-a</v>
          </cell>
          <cell r="B3068" t="str">
            <v>Providing, making and laying R.C.C. well curb in position, using coarse sand for concrete, including all kinds of forms, moulds, curing, shuttering, rendering and finishing the exposed surface, (including screening &amp; washing of aggregate : Ratio 1: P/2: 3</v>
          </cell>
          <cell r="C3068" t="str">
            <v>100 Cft</v>
          </cell>
          <cell r="D3068">
            <v>20841.240000000002</v>
          </cell>
          <cell r="E3068">
            <v>46927.46</v>
          </cell>
          <cell r="F3068" t="str">
            <v>m3</v>
          </cell>
          <cell r="G3068">
            <v>7360.02</v>
          </cell>
          <cell r="H3068">
            <v>16572.29</v>
          </cell>
          <cell r="I3068" t="str">
            <v xml:space="preserve">21.2.1, </v>
          </cell>
          <cell r="J3068">
            <v>0</v>
          </cell>
        </row>
        <row r="3069">
          <cell r="A3069" t="str">
            <v>21-06-b</v>
          </cell>
          <cell r="B3069" t="str">
            <v>Providing, making and laying R.C.C. well curb in position, using coarse sand for concrete, including all kinds of forms, moulds, curing, shuttering, rendering and finishing the exposed surface, (including screening &amp; washing of aggregate: Ratio 1:2:4</v>
          </cell>
          <cell r="C3069" t="str">
            <v>100 Cft</v>
          </cell>
          <cell r="D3069">
            <v>21513.54</v>
          </cell>
          <cell r="E3069">
            <v>44004.57</v>
          </cell>
          <cell r="F3069" t="str">
            <v>m3</v>
          </cell>
          <cell r="G3069">
            <v>7597.44</v>
          </cell>
          <cell r="H3069">
            <v>15540.08</v>
          </cell>
          <cell r="I3069" t="str">
            <v xml:space="preserve">21.2.1, </v>
          </cell>
          <cell r="J3069">
            <v>0</v>
          </cell>
        </row>
        <row r="3070">
          <cell r="A3070" t="str">
            <v>21-07</v>
          </cell>
          <cell r="B3070" t="str">
            <v>Providing and fixing structural steel cutting edge for well curb.</v>
          </cell>
          <cell r="C3070">
            <v>0</v>
          </cell>
          <cell r="D3070">
            <v>0</v>
          </cell>
          <cell r="E3070" t="str">
            <v>Ton</v>
          </cell>
          <cell r="F3070">
            <v>45442.5</v>
          </cell>
          <cell r="G3070">
            <v>275048.34000000003</v>
          </cell>
          <cell r="H3070">
            <v>0</v>
          </cell>
          <cell r="I3070" t="str">
            <v>Ton</v>
          </cell>
          <cell r="J3070">
            <v>45442.5</v>
          </cell>
        </row>
        <row r="3071">
          <cell r="A3071" t="str">
            <v>22-01-a-01</v>
          </cell>
          <cell r="B3071" t="str">
            <v>Tega formed of burnt bricks on end, laid in and over cement sand mortar projecting to a height of not more than 6" (150mm) top of drain along the property side where required, laid to lines, grades, slopes and shape according to the engineer's drawing. i) 3" thick : Ratio 1:3</v>
          </cell>
          <cell r="C3071" t="str">
            <v>100 Rft</v>
          </cell>
          <cell r="D3071">
            <v>1588.31</v>
          </cell>
          <cell r="E3071">
            <v>4801.6899999999996</v>
          </cell>
          <cell r="F3071" t="str">
            <v>m</v>
          </cell>
          <cell r="G3071">
            <v>52.11</v>
          </cell>
          <cell r="H3071">
            <v>157.54</v>
          </cell>
          <cell r="I3071" t="str">
            <v xml:space="preserve">22.3.2 , </v>
          </cell>
          <cell r="J3071">
            <v>0</v>
          </cell>
        </row>
        <row r="3072">
          <cell r="A3072" t="str">
            <v>22-01-a-02</v>
          </cell>
          <cell r="B3072" t="str">
            <v>Tega formed of burnt bricks on end, laid in and over cement sand mortar projecting to a height of not more than 6" (150mm) top of drain along the property side where required, laid to lines, grades, slopes and shape according to the engineer's drawing. (ii) 3" thick : Ratio 1:5</v>
          </cell>
          <cell r="C3072" t="str">
            <v>100 Rft</v>
          </cell>
          <cell r="D3072">
            <v>1588.31</v>
          </cell>
          <cell r="E3072">
            <v>4441.28</v>
          </cell>
          <cell r="F3072" t="str">
            <v>m</v>
          </cell>
          <cell r="G3072">
            <v>52.11</v>
          </cell>
          <cell r="H3072">
            <v>145.71</v>
          </cell>
          <cell r="I3072" t="str">
            <v xml:space="preserve">22.3.2 , </v>
          </cell>
          <cell r="J3072">
            <v>0</v>
          </cell>
        </row>
        <row r="3073">
          <cell r="A3073" t="str">
            <v>22-01-b-01</v>
          </cell>
          <cell r="B3073" t="str">
            <v>Tega formed of burnt bricks on end, laid in and over cement sand mortar projecting to a height of not more than 6" (150mm) top of drain along the property side where required, laid to lines, grades, slopes and shape according to the engineer's drawing. (i) 4.5" thick : Ratio 1:3</v>
          </cell>
          <cell r="C3073" t="str">
            <v>100 Rft</v>
          </cell>
          <cell r="D3073">
            <v>1737.26</v>
          </cell>
          <cell r="E3073">
            <v>5587.19</v>
          </cell>
          <cell r="F3073" t="str">
            <v>m</v>
          </cell>
          <cell r="G3073">
            <v>57</v>
          </cell>
          <cell r="H3073">
            <v>183.31</v>
          </cell>
          <cell r="I3073" t="str">
            <v xml:space="preserve">22.3.2 , </v>
          </cell>
          <cell r="J3073">
            <v>0</v>
          </cell>
        </row>
        <row r="3074">
          <cell r="A3074" t="str">
            <v>22-01-b-02</v>
          </cell>
          <cell r="B3074" t="str">
            <v>Tega formed of burnt bricks on end, laid in and over cement sand mortar projecting to a height of not more than 6" (150mm) top of drain along the property side where required, laid to lines, grades, slopes and shape according to the engineer's drawing. (ii) 4.5" thick : Ratio 1:5</v>
          </cell>
          <cell r="C3074" t="str">
            <v>100 Rft</v>
          </cell>
          <cell r="D3074">
            <v>1737.26</v>
          </cell>
          <cell r="E3074">
            <v>5371.33</v>
          </cell>
          <cell r="F3074" t="str">
            <v>m</v>
          </cell>
          <cell r="G3074">
            <v>57</v>
          </cell>
          <cell r="H3074">
            <v>176.22</v>
          </cell>
          <cell r="I3074" t="str">
            <v xml:space="preserve">22.3.2 , </v>
          </cell>
          <cell r="J3074">
            <v>0</v>
          </cell>
        </row>
        <row r="3075">
          <cell r="A3075" t="str">
            <v>22-02-a</v>
          </cell>
          <cell r="B3075" t="str">
            <v>burnt flat brick 3" (75mm) thick, laid in reimbursement, in cement, sand mortar on sides of drains and in other works where required. All joints to be completely filled and struck flush. (i) Ratio 1:3</v>
          </cell>
          <cell r="C3075" t="str">
            <v>100 Sft</v>
          </cell>
          <cell r="D3075">
            <v>2132.31</v>
          </cell>
          <cell r="E3075">
            <v>7339.33</v>
          </cell>
          <cell r="F3075" t="str">
            <v>m2</v>
          </cell>
          <cell r="G3075">
            <v>229.44</v>
          </cell>
          <cell r="H3075">
            <v>789.71</v>
          </cell>
          <cell r="I3075" t="str">
            <v xml:space="preserve">22.3.2 , </v>
          </cell>
          <cell r="J3075">
            <v>0</v>
          </cell>
        </row>
        <row r="3076">
          <cell r="A3076" t="str">
            <v>22-02-b</v>
          </cell>
          <cell r="B3076" t="str">
            <v>burnt flat brick 3" (75mm) thick, laid in reimbursement, in cement, sand mortar on sides of drains and in other works where required. All joints to be completely filled and struck flush. (ii) Ratio 1:5</v>
          </cell>
          <cell r="C3076" t="str">
            <v>100 Sft</v>
          </cell>
          <cell r="D3076">
            <v>2132.31</v>
          </cell>
          <cell r="E3076">
            <v>6965.34</v>
          </cell>
          <cell r="F3076" t="str">
            <v>m2</v>
          </cell>
          <cell r="G3076">
            <v>229.44</v>
          </cell>
          <cell r="H3076">
            <v>749.47</v>
          </cell>
          <cell r="I3076" t="str">
            <v xml:space="preserve">22.3.2 , </v>
          </cell>
          <cell r="J3076">
            <v>0</v>
          </cell>
        </row>
        <row r="3077">
          <cell r="A3077" t="str">
            <v>22-02-c</v>
          </cell>
          <cell r="B3077" t="str">
            <v>burnt flat brick 3" (75mm) thick, laid in reimbursement, in cement, sand mortar on sides of drains and in other works where required. All joints to be completely filled and struck flush. (iii) Ratio 1:6</v>
          </cell>
          <cell r="C3077" t="str">
            <v>100 Sft</v>
          </cell>
          <cell r="D3077">
            <v>2132.31</v>
          </cell>
          <cell r="E3077">
            <v>6858.17</v>
          </cell>
          <cell r="F3077" t="str">
            <v>m2</v>
          </cell>
          <cell r="G3077">
            <v>229.44</v>
          </cell>
          <cell r="H3077">
            <v>737.94</v>
          </cell>
          <cell r="I3077" t="str">
            <v xml:space="preserve">22.3.2 , </v>
          </cell>
          <cell r="J3077">
            <v>0</v>
          </cell>
        </row>
        <row r="3078">
          <cell r="A3078" t="str">
            <v>22-03-a</v>
          </cell>
          <cell r="B3078" t="str">
            <v>burnt brick on edge, laid in reimbursement, in cement, sand mortar on sides of drains and in other works where required. All joints to be completely filled and struck flush. (i) Ratio 1:3</v>
          </cell>
          <cell r="C3078" t="str">
            <v>100 Sft</v>
          </cell>
          <cell r="D3078">
            <v>2399.11</v>
          </cell>
          <cell r="E3078">
            <v>10194.450000000001</v>
          </cell>
          <cell r="F3078" t="str">
            <v>m2</v>
          </cell>
          <cell r="G3078">
            <v>258.14</v>
          </cell>
          <cell r="H3078">
            <v>1096.92</v>
          </cell>
          <cell r="I3078" t="str">
            <v xml:space="preserve">22.3.2 , </v>
          </cell>
          <cell r="J3078">
            <v>0</v>
          </cell>
        </row>
        <row r="3079">
          <cell r="A3079" t="str">
            <v>22-03-b</v>
          </cell>
          <cell r="B3079" t="str">
            <v>burnt brick on edge, laid in reimbursement, in cement, sand mortar on sides of drains and in other works where required. All joints to be completely filled and struck flush. (ii) Ratio 1:5</v>
          </cell>
          <cell r="C3079" t="str">
            <v>100 Sft</v>
          </cell>
          <cell r="D3079">
            <v>2399.11</v>
          </cell>
          <cell r="E3079">
            <v>9643.49</v>
          </cell>
          <cell r="F3079" t="str">
            <v>m2</v>
          </cell>
          <cell r="G3079">
            <v>258.14</v>
          </cell>
          <cell r="H3079">
            <v>1037.6400000000001</v>
          </cell>
          <cell r="I3079" t="str">
            <v xml:space="preserve">22.3.2 , </v>
          </cell>
          <cell r="J3079">
            <v>0</v>
          </cell>
        </row>
        <row r="3080">
          <cell r="A3080" t="str">
            <v>22-03-c</v>
          </cell>
          <cell r="B3080" t="str">
            <v>burnt brick on edge, laid in reimbursement, in cement, sand mortar on sides of drains and in other works where required. All joints to be completely filled and struck flush. (iii) Ratio 1:6</v>
          </cell>
          <cell r="C3080" t="str">
            <v>100 Sft</v>
          </cell>
          <cell r="D3080">
            <v>2399.11</v>
          </cell>
          <cell r="E3080">
            <v>9480.2199999999993</v>
          </cell>
          <cell r="F3080" t="str">
            <v>m2</v>
          </cell>
          <cell r="G3080">
            <v>258.14</v>
          </cell>
          <cell r="H3080">
            <v>1020.07</v>
          </cell>
          <cell r="I3080" t="str">
            <v xml:space="preserve">22.3.2 , </v>
          </cell>
          <cell r="J3080">
            <v>0</v>
          </cell>
        </row>
        <row r="3081">
          <cell r="A3081" t="str">
            <v>22-04-a</v>
          </cell>
          <cell r="B3081" t="str">
            <v>burnt flat brick, herring bond pitching in cement, sand mortar laid to lines, grades, shapes and slopes as per Engineer's Drawing. (i) Ratio 1:3</v>
          </cell>
          <cell r="C3081" t="str">
            <v>100 Sft</v>
          </cell>
          <cell r="D3081">
            <v>2006.94</v>
          </cell>
          <cell r="E3081">
            <v>7870.59</v>
          </cell>
          <cell r="F3081" t="str">
            <v>m2</v>
          </cell>
          <cell r="G3081">
            <v>215.95</v>
          </cell>
          <cell r="H3081">
            <v>846.88</v>
          </cell>
          <cell r="I3081" t="str">
            <v xml:space="preserve">22.3.2 , </v>
          </cell>
          <cell r="J3081">
            <v>0</v>
          </cell>
        </row>
        <row r="3082">
          <cell r="A3082" t="str">
            <v>22-04-b</v>
          </cell>
          <cell r="B3082" t="str">
            <v>burnt flat brick, herring bond pitching in cement, sand mortar laid to lines, grades, shapes and slopes as per Engineer's Drawing. (ii) Ratio 1:5</v>
          </cell>
          <cell r="C3082" t="str">
            <v>100 Sft</v>
          </cell>
          <cell r="D3082">
            <v>2006.94</v>
          </cell>
          <cell r="E3082">
            <v>7448.03</v>
          </cell>
          <cell r="F3082" t="str">
            <v>m2</v>
          </cell>
          <cell r="G3082">
            <v>215.95</v>
          </cell>
          <cell r="H3082">
            <v>801.41</v>
          </cell>
          <cell r="I3082" t="str">
            <v xml:space="preserve">22.3.2 , </v>
          </cell>
          <cell r="J3082">
            <v>0</v>
          </cell>
        </row>
        <row r="3083">
          <cell r="A3083" t="str">
            <v>22-04-c</v>
          </cell>
          <cell r="B3083" t="str">
            <v>burnt flat brick, herring bond pitching in cement, sand mortar laid to lines, grades, shapes and slopes as per Engineer's Drawing. (ii) Ratio 1:6</v>
          </cell>
          <cell r="C3083" t="str">
            <v>100 Sft</v>
          </cell>
          <cell r="D3083">
            <v>2006.94</v>
          </cell>
          <cell r="E3083">
            <v>7355.08</v>
          </cell>
          <cell r="F3083" t="str">
            <v>m2</v>
          </cell>
          <cell r="G3083">
            <v>215.95</v>
          </cell>
          <cell r="H3083">
            <v>791.41</v>
          </cell>
          <cell r="I3083" t="str">
            <v xml:space="preserve">22.3.2 , </v>
          </cell>
          <cell r="J3083">
            <v>0</v>
          </cell>
        </row>
        <row r="3084">
          <cell r="A3084" t="str">
            <v>22-05-a</v>
          </cell>
          <cell r="B3084" t="str">
            <v>Construct PHE Standard Drains, of cement concrete 1:1.5:3, complete : Type I</v>
          </cell>
          <cell r="C3084" t="str">
            <v>100 Rft</v>
          </cell>
          <cell r="D3084">
            <v>2043.92</v>
          </cell>
          <cell r="E3084">
            <v>9198.3799999999992</v>
          </cell>
          <cell r="F3084" t="str">
            <v>m</v>
          </cell>
          <cell r="G3084">
            <v>67.06</v>
          </cell>
          <cell r="H3084">
            <v>301.77999999999997</v>
          </cell>
          <cell r="I3084" t="str">
            <v xml:space="preserve">22.3 , </v>
          </cell>
          <cell r="J3084">
            <v>0</v>
          </cell>
        </row>
        <row r="3085">
          <cell r="A3085" t="str">
            <v>22-05-b</v>
          </cell>
          <cell r="B3085" t="str">
            <v>Construct PHE Standard Drains, of cement concrete 1:1.5:3, complete : Type II</v>
          </cell>
          <cell r="C3085" t="str">
            <v>100 Rft</v>
          </cell>
          <cell r="D3085">
            <v>5199.0600000000004</v>
          </cell>
          <cell r="E3085">
            <v>21684.83</v>
          </cell>
          <cell r="F3085" t="str">
            <v>m</v>
          </cell>
          <cell r="G3085">
            <v>170.57</v>
          </cell>
          <cell r="H3085">
            <v>711.44</v>
          </cell>
          <cell r="I3085" t="str">
            <v xml:space="preserve">22.3 , </v>
          </cell>
          <cell r="J3085">
            <v>0</v>
          </cell>
        </row>
        <row r="3086">
          <cell r="A3086" t="str">
            <v>22-05-c</v>
          </cell>
          <cell r="B3086" t="str">
            <v>Construct PHE Standard Drains, of cement concrete 1:1.5:3, complete : Type III</v>
          </cell>
          <cell r="C3086" t="str">
            <v>100 Rft</v>
          </cell>
          <cell r="D3086">
            <v>6607.84</v>
          </cell>
          <cell r="E3086">
            <v>27485.22</v>
          </cell>
          <cell r="F3086" t="str">
            <v>m</v>
          </cell>
          <cell r="G3086">
            <v>216.79</v>
          </cell>
          <cell r="H3086">
            <v>901.75</v>
          </cell>
          <cell r="I3086" t="str">
            <v xml:space="preserve">22.3 , </v>
          </cell>
          <cell r="J3086">
            <v>0</v>
          </cell>
        </row>
        <row r="3087">
          <cell r="A3087" t="str">
            <v>22-05-d</v>
          </cell>
          <cell r="B3087" t="str">
            <v>Construct PHE Standard Drains, of cement concrete 1:1.5:3, complete : Type IV</v>
          </cell>
          <cell r="C3087" t="str">
            <v>100 Rft</v>
          </cell>
          <cell r="D3087">
            <v>7118.97</v>
          </cell>
          <cell r="E3087">
            <v>30991.95</v>
          </cell>
          <cell r="F3087" t="str">
            <v>m</v>
          </cell>
          <cell r="G3087">
            <v>233.56</v>
          </cell>
          <cell r="H3087">
            <v>1016.8</v>
          </cell>
          <cell r="I3087" t="str">
            <v xml:space="preserve">22.3 , </v>
          </cell>
          <cell r="J3087">
            <v>0</v>
          </cell>
        </row>
        <row r="3088">
          <cell r="A3088" t="str">
            <v>22-05-e</v>
          </cell>
          <cell r="B3088" t="str">
            <v>Construct PHE Standard Drains, of cement522concrete 1:1.5:3, complete : Type V</v>
          </cell>
          <cell r="C3088" t="str">
            <v>100 Rft</v>
          </cell>
          <cell r="D3088">
            <v>9546.7800000000007</v>
          </cell>
          <cell r="E3088">
            <v>41025.29</v>
          </cell>
          <cell r="F3088" t="str">
            <v>m</v>
          </cell>
          <cell r="G3088">
            <v>313.20999999999998</v>
          </cell>
          <cell r="H3088">
            <v>1345.97</v>
          </cell>
          <cell r="I3088" t="str">
            <v xml:space="preserve">22.3 , </v>
          </cell>
          <cell r="J3088">
            <v>0</v>
          </cell>
        </row>
        <row r="3089">
          <cell r="A3089" t="str">
            <v>22-05-f</v>
          </cell>
          <cell r="B3089" t="str">
            <v>Construct PHE Standard Drains, of cement522concrete 1:1.5:3, complete : Type VI</v>
          </cell>
          <cell r="C3089" t="str">
            <v>100 Rft</v>
          </cell>
          <cell r="D3089">
            <v>10787.75</v>
          </cell>
          <cell r="E3089">
            <v>46114.33</v>
          </cell>
          <cell r="F3089" t="str">
            <v>m</v>
          </cell>
          <cell r="G3089">
            <v>353.93</v>
          </cell>
          <cell r="H3089">
            <v>1512.94</v>
          </cell>
          <cell r="I3089" t="str">
            <v xml:space="preserve">22.3 , </v>
          </cell>
          <cell r="J3089">
            <v>0</v>
          </cell>
        </row>
        <row r="3090">
          <cell r="A3090" t="str">
            <v>22-05-g</v>
          </cell>
          <cell r="B3090" t="str">
            <v>Construct PHE Standard Drains, of cement522concrete 1:1.5:3, complete : Type VII</v>
          </cell>
          <cell r="C3090" t="str">
            <v>100 Rft</v>
          </cell>
          <cell r="D3090">
            <v>10954.07</v>
          </cell>
          <cell r="E3090">
            <v>47636.7</v>
          </cell>
          <cell r="F3090" t="str">
            <v>m</v>
          </cell>
          <cell r="G3090">
            <v>359.39</v>
          </cell>
          <cell r="H3090">
            <v>1562.88</v>
          </cell>
          <cell r="I3090" t="str">
            <v xml:space="preserve">22.3 , </v>
          </cell>
          <cell r="J3090">
            <v>0</v>
          </cell>
        </row>
        <row r="3091">
          <cell r="A3091" t="str">
            <v>22-05-h</v>
          </cell>
          <cell r="B3091" t="str">
            <v>Construct PHE Standard Drains, of cement522concrete 1:1.5:3, complete : Type VIII</v>
          </cell>
          <cell r="C3091" t="str">
            <v>100 Rft</v>
          </cell>
          <cell r="D3091">
            <v>16497.87</v>
          </cell>
          <cell r="E3091">
            <v>71070.52</v>
          </cell>
          <cell r="F3091" t="str">
            <v>m</v>
          </cell>
          <cell r="G3091">
            <v>541.27</v>
          </cell>
          <cell r="H3091">
            <v>2331.71</v>
          </cell>
          <cell r="I3091" t="str">
            <v xml:space="preserve">22.3 , </v>
          </cell>
          <cell r="J3091">
            <v>0</v>
          </cell>
        </row>
        <row r="3092">
          <cell r="A3092" t="str">
            <v>22-05-i</v>
          </cell>
          <cell r="B3092" t="str">
            <v>Construct PHE Standard Drains, of cement522concrete 1:1.5:3, complete : Type IX</v>
          </cell>
          <cell r="C3092" t="str">
            <v>100 Rft</v>
          </cell>
          <cell r="D3092">
            <v>18810.96</v>
          </cell>
          <cell r="E3092">
            <v>80508.38</v>
          </cell>
          <cell r="F3092" t="str">
            <v>m</v>
          </cell>
          <cell r="G3092">
            <v>617.16</v>
          </cell>
          <cell r="H3092">
            <v>2641.35</v>
          </cell>
          <cell r="I3092" t="str">
            <v xml:space="preserve">22.3 , </v>
          </cell>
          <cell r="J3092">
            <v>0</v>
          </cell>
        </row>
        <row r="3093">
          <cell r="A3093" t="str">
            <v>22-05-j</v>
          </cell>
          <cell r="B3093" t="str">
            <v>Construct PHE Standard Drains, of cement522concrete 1:1.5:3, complete : Type X</v>
          </cell>
          <cell r="C3093" t="str">
            <v>100 Rft</v>
          </cell>
          <cell r="D3093">
            <v>20292.88</v>
          </cell>
          <cell r="E3093">
            <v>92464.52</v>
          </cell>
          <cell r="F3093" t="str">
            <v>m</v>
          </cell>
          <cell r="G3093">
            <v>665.78</v>
          </cell>
          <cell r="H3093">
            <v>3033.61</v>
          </cell>
          <cell r="I3093" t="str">
            <v xml:space="preserve">22.3 , </v>
          </cell>
          <cell r="J3093">
            <v>0</v>
          </cell>
        </row>
        <row r="3094">
          <cell r="A3094" t="str">
            <v>22-05-k</v>
          </cell>
          <cell r="B3094" t="str">
            <v>Construct PHE Standard Drains, of cement522concrete 1:1.5:3, complete : Type XI</v>
          </cell>
          <cell r="C3094" t="str">
            <v>100 Rft</v>
          </cell>
          <cell r="D3094">
            <v>22182.54</v>
          </cell>
          <cell r="E3094">
            <v>98527.65</v>
          </cell>
          <cell r="F3094" t="str">
            <v>m</v>
          </cell>
          <cell r="G3094">
            <v>727.77</v>
          </cell>
          <cell r="H3094">
            <v>3232.53</v>
          </cell>
          <cell r="I3094" t="str">
            <v xml:space="preserve">22.3 , </v>
          </cell>
          <cell r="J3094">
            <v>0</v>
          </cell>
        </row>
        <row r="3095">
          <cell r="A3095" t="str">
            <v>22-05-l</v>
          </cell>
          <cell r="B3095" t="str">
            <v>Construct PHE Standard Drains, of cement522concrete 1:1.5:3, complete : Type XII</v>
          </cell>
          <cell r="C3095" t="str">
            <v>100 Rft</v>
          </cell>
          <cell r="D3095">
            <v>22675.06</v>
          </cell>
          <cell r="E3095">
            <v>100837.75</v>
          </cell>
          <cell r="F3095" t="str">
            <v>m</v>
          </cell>
          <cell r="G3095">
            <v>743.93</v>
          </cell>
          <cell r="H3095">
            <v>3308.33</v>
          </cell>
          <cell r="I3095" t="str">
            <v xml:space="preserve">22.3 , </v>
          </cell>
          <cell r="J3095">
            <v>0</v>
          </cell>
        </row>
        <row r="3096">
          <cell r="A3096" t="str">
            <v>22-06-a</v>
          </cell>
          <cell r="B3096" t="str">
            <v>Supply and Laying of RC hume pipes in position522including jointing 6" to 12" dia</v>
          </cell>
          <cell r="C3096" t="str">
            <v>100 Rft</v>
          </cell>
          <cell r="D3096">
            <v>11831.42</v>
          </cell>
          <cell r="E3096">
            <v>12385.56</v>
          </cell>
          <cell r="F3096" t="str">
            <v>m</v>
          </cell>
          <cell r="G3096">
            <v>388.17</v>
          </cell>
          <cell r="H3096">
            <v>406.35</v>
          </cell>
          <cell r="I3096" t="str">
            <v xml:space="preserve">22.3 , </v>
          </cell>
          <cell r="J3096">
            <v>0</v>
          </cell>
        </row>
        <row r="3097">
          <cell r="A3097" t="str">
            <v>22-06-b</v>
          </cell>
          <cell r="B3097" t="str">
            <v>Supply and Laying of RC hume pipes in position522including jointing 12" to 24" dia</v>
          </cell>
          <cell r="C3097" t="str">
            <v>100 Rft</v>
          </cell>
          <cell r="D3097">
            <v>17912.939999999999</v>
          </cell>
          <cell r="E3097">
            <v>19037.419999999998</v>
          </cell>
          <cell r="F3097" t="str">
            <v>m</v>
          </cell>
          <cell r="G3097">
            <v>587.69000000000005</v>
          </cell>
          <cell r="H3097">
            <v>624.59</v>
          </cell>
          <cell r="I3097" t="str">
            <v xml:space="preserve">22.3 , </v>
          </cell>
          <cell r="J3097">
            <v>0</v>
          </cell>
        </row>
        <row r="3098">
          <cell r="A3098" t="str">
            <v>22-06-c</v>
          </cell>
          <cell r="B3098" t="str">
            <v>Supply and Laying of RC hume pipes in position522including jointing 24" to 36" dia</v>
          </cell>
          <cell r="C3098" t="str">
            <v>100 Rft</v>
          </cell>
          <cell r="D3098">
            <v>23706.54</v>
          </cell>
          <cell r="E3098">
            <v>25404.18</v>
          </cell>
          <cell r="F3098" t="str">
            <v>m</v>
          </cell>
          <cell r="G3098">
            <v>777.77</v>
          </cell>
          <cell r="H3098">
            <v>833.47</v>
          </cell>
          <cell r="I3098" t="str">
            <v xml:space="preserve">22.3 , </v>
          </cell>
          <cell r="J3098">
            <v>0</v>
          </cell>
        </row>
        <row r="3099">
          <cell r="A3099" t="str">
            <v>22-07</v>
          </cell>
          <cell r="B3099" t="str">
            <v>Supply of pre cast concrete new jersey barrier of  10 ft length, 2 ft base width, 6" top width and 32" height.</v>
          </cell>
          <cell r="C3099" t="str">
            <v>Each</v>
          </cell>
          <cell r="D3099">
            <v>0</v>
          </cell>
          <cell r="E3099">
            <v>7736.33</v>
          </cell>
          <cell r="F3099" t="str">
            <v>Each</v>
          </cell>
          <cell r="G3099">
            <v>0</v>
          </cell>
          <cell r="H3099">
            <v>7736.33</v>
          </cell>
          <cell r="I3099" t="str">
            <v>6.1.3, 6.2,</v>
          </cell>
          <cell r="J3099">
            <v>0</v>
          </cell>
        </row>
        <row r="3100">
          <cell r="A3100" t="str">
            <v>23-01-a</v>
          </cell>
          <cell r="B3100"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complete:-4" dia:</v>
          </cell>
          <cell r="C3100" t="str">
            <v>Rft</v>
          </cell>
          <cell r="D3100">
            <v>35.17</v>
          </cell>
          <cell r="E3100">
            <v>227.89</v>
          </cell>
          <cell r="F3100" t="str">
            <v>m</v>
          </cell>
          <cell r="G3100">
            <v>115.39</v>
          </cell>
          <cell r="H3100">
            <v>747.68</v>
          </cell>
          <cell r="I3100" t="str">
            <v xml:space="preserve">23.4 , </v>
          </cell>
          <cell r="J3100">
            <v>0</v>
          </cell>
        </row>
        <row r="3101">
          <cell r="A3101" t="str">
            <v>23-01-b</v>
          </cell>
          <cell r="B3101"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complete:-6" dia:</v>
          </cell>
          <cell r="C3101" t="str">
            <v>Rft</v>
          </cell>
          <cell r="D3101">
            <v>38.159999999999997</v>
          </cell>
          <cell r="E3101">
            <v>287.81</v>
          </cell>
          <cell r="F3101" t="str">
            <v>m</v>
          </cell>
          <cell r="G3101">
            <v>125.19</v>
          </cell>
          <cell r="H3101">
            <v>944.26</v>
          </cell>
          <cell r="I3101" t="str">
            <v xml:space="preserve">23.4 , </v>
          </cell>
          <cell r="J3101">
            <v>0</v>
          </cell>
        </row>
        <row r="3102">
          <cell r="A3102" t="str">
            <v>23-01-c</v>
          </cell>
          <cell r="B3102" t="str">
            <v>Providing and laying R.C.C. pipe, moulded with cement concrete 1:1-1/2:3, with spigot, socket or collar joint, etc. including cost of reinforcement, conforming to B.S. 5911: Part-I, 1981 Class "L" including carriage, lowering in trenches to correct alignment and grade, jointing, cutting pipe where necessary, finishing and testing, etc. complete:- 9" dia:</v>
          </cell>
          <cell r="C3102" t="str">
            <v>Rft</v>
          </cell>
          <cell r="D3102">
            <v>65.86</v>
          </cell>
          <cell r="E3102">
            <v>438.41</v>
          </cell>
          <cell r="F3102" t="str">
            <v>m</v>
          </cell>
          <cell r="G3102">
            <v>216.08</v>
          </cell>
          <cell r="H3102">
            <v>1438.35</v>
          </cell>
          <cell r="I3102" t="str">
            <v xml:space="preserve">23.4 , </v>
          </cell>
          <cell r="J3102">
            <v>0</v>
          </cell>
        </row>
        <row r="3103">
          <cell r="A3103" t="str">
            <v>23-02-a</v>
          </cell>
          <cell r="B3103"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complete:-4" internal diameter</v>
          </cell>
          <cell r="C3103" t="str">
            <v>Rft</v>
          </cell>
          <cell r="D3103">
            <v>28.95</v>
          </cell>
          <cell r="E3103">
            <v>250.01</v>
          </cell>
          <cell r="F3103" t="str">
            <v>m</v>
          </cell>
          <cell r="G3103">
            <v>94.97</v>
          </cell>
          <cell r="H3103">
            <v>820.26</v>
          </cell>
          <cell r="I3103" t="str">
            <v xml:space="preserve">23.4 , </v>
          </cell>
          <cell r="J3103">
            <v>0</v>
          </cell>
        </row>
        <row r="3104">
          <cell r="A3104" t="str">
            <v>23-02-b</v>
          </cell>
          <cell r="B3104" t="str">
            <v>Providing and laying non-reinforced concrete pipe moulded with cement concrete 1:1-1/2:3 conforming to ASTM Specification C-14-73, Class-2, including carriage of pipe from factory to site of work, lowering in trenches to correct alignment and grade, jointing, cutting pipe where necessary, finishing and testing, etc. complete:- 6" i/d</v>
          </cell>
          <cell r="C3104" t="str">
            <v>Rft</v>
          </cell>
          <cell r="D3104">
            <v>35.17</v>
          </cell>
          <cell r="E3104">
            <v>276.49</v>
          </cell>
          <cell r="F3104" t="str">
            <v>m</v>
          </cell>
          <cell r="G3104">
            <v>115.39</v>
          </cell>
          <cell r="H3104">
            <v>907.13</v>
          </cell>
          <cell r="I3104" t="str">
            <v xml:space="preserve">23.4 , </v>
          </cell>
          <cell r="J3104">
            <v>0</v>
          </cell>
        </row>
        <row r="3105">
          <cell r="A3105" t="str">
            <v>23-02-c</v>
          </cell>
          <cell r="B3105" t="str">
            <v>Providing and laying non-reinforced concrete pipe522moulded with cement concrete 1:1-1/2:3 conforming to ASTM Specification C-14-73, Class-2, including carriage of pipe from factory to site of work, lowering in trenches to correct alignment and grade, jointing, cutting pipe where necessary, finishing and testing, etc. complete:- 9" i/d wall thickness 1".</v>
          </cell>
          <cell r="C3105" t="str">
            <v>Rft</v>
          </cell>
          <cell r="D3105">
            <v>65.86</v>
          </cell>
          <cell r="E3105">
            <v>342.56</v>
          </cell>
          <cell r="F3105" t="str">
            <v>m</v>
          </cell>
          <cell r="G3105">
            <v>216.08</v>
          </cell>
          <cell r="H3105">
            <v>1123.8800000000001</v>
          </cell>
          <cell r="I3105" t="str">
            <v xml:space="preserve">23.4 , </v>
          </cell>
          <cell r="J3105">
            <v>0</v>
          </cell>
        </row>
        <row r="3106">
          <cell r="A3106" t="str">
            <v>23-03-a-01</v>
          </cell>
          <cell r="B310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complete:- 12" i/d, wall thickness 2".</v>
          </cell>
          <cell r="C3106" t="str">
            <v>Rft</v>
          </cell>
          <cell r="D3106">
            <v>75.569999999999993</v>
          </cell>
          <cell r="E3106">
            <v>558.53</v>
          </cell>
          <cell r="F3106" t="str">
            <v>m</v>
          </cell>
          <cell r="G3106">
            <v>247.94</v>
          </cell>
          <cell r="H3106">
            <v>1832.46</v>
          </cell>
          <cell r="I3106" t="str">
            <v xml:space="preserve">23.4 , </v>
          </cell>
          <cell r="J3106">
            <v>0</v>
          </cell>
        </row>
        <row r="3107">
          <cell r="A3107" t="str">
            <v>23-03-a-02</v>
          </cell>
          <cell r="B310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complete:- 15" i/d, wall thickness 2.2".</v>
          </cell>
          <cell r="C3107" t="str">
            <v>Rft</v>
          </cell>
          <cell r="D3107">
            <v>85.16</v>
          </cell>
          <cell r="E3107">
            <v>677.47</v>
          </cell>
          <cell r="F3107" t="str">
            <v>m</v>
          </cell>
          <cell r="G3107">
            <v>279.39</v>
          </cell>
          <cell r="H3107">
            <v>2222.67</v>
          </cell>
          <cell r="I3107" t="str">
            <v xml:space="preserve">23.4 , </v>
          </cell>
          <cell r="J3107">
            <v>0</v>
          </cell>
        </row>
        <row r="3108">
          <cell r="A3108" t="str">
            <v>23-03-a-03</v>
          </cell>
          <cell r="B310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complete:- 18" i/d, wall thickness 2.5".</v>
          </cell>
          <cell r="C3108" t="str">
            <v>Rft</v>
          </cell>
          <cell r="D3108">
            <v>92.75</v>
          </cell>
          <cell r="E3108">
            <v>791.38</v>
          </cell>
          <cell r="F3108" t="str">
            <v>m</v>
          </cell>
          <cell r="G3108">
            <v>304.31</v>
          </cell>
          <cell r="H3108">
            <v>2596.38</v>
          </cell>
          <cell r="I3108" t="str">
            <v xml:space="preserve">23.4 , </v>
          </cell>
          <cell r="J3108">
            <v>0</v>
          </cell>
        </row>
        <row r="3109">
          <cell r="A3109" t="str">
            <v>23-03-a-04</v>
          </cell>
          <cell r="B310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complete:- 21" i/d, wall thickness 2.5".</v>
          </cell>
          <cell r="C3109" t="str">
            <v>Rft</v>
          </cell>
          <cell r="D3109">
            <v>126.87</v>
          </cell>
          <cell r="E3109">
            <v>922.69</v>
          </cell>
          <cell r="F3109" t="str">
            <v>m</v>
          </cell>
          <cell r="G3109">
            <v>416.23</v>
          </cell>
          <cell r="H3109">
            <v>3027.2</v>
          </cell>
          <cell r="I3109" t="str">
            <v xml:space="preserve">23.4 , </v>
          </cell>
          <cell r="J3109">
            <v>0</v>
          </cell>
        </row>
        <row r="3110">
          <cell r="A3110" t="str">
            <v>23-03-a-05</v>
          </cell>
          <cell r="B311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complete:- 24" i/d, wall thickness 3".</v>
          </cell>
          <cell r="C3110" t="str">
            <v>Rft</v>
          </cell>
          <cell r="D3110">
            <v>145.41999999999999</v>
          </cell>
          <cell r="E3110">
            <v>1050.5899999999999</v>
          </cell>
          <cell r="F3110" t="str">
            <v>m</v>
          </cell>
          <cell r="G3110">
            <v>477.09</v>
          </cell>
          <cell r="H3110">
            <v>3446.82</v>
          </cell>
          <cell r="I3110" t="str">
            <v xml:space="preserve">23.4 , </v>
          </cell>
          <cell r="J3110">
            <v>0</v>
          </cell>
        </row>
        <row r="3111">
          <cell r="A3111" t="str">
            <v>23-03-a-06</v>
          </cell>
          <cell r="B3111"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complete:- 27" i/d, Wall thickness 3.2"</v>
          </cell>
          <cell r="C3111" t="str">
            <v>Rft</v>
          </cell>
          <cell r="D3111">
            <v>215.07</v>
          </cell>
          <cell r="E3111">
            <v>1396.66</v>
          </cell>
          <cell r="F3111" t="str">
            <v>m</v>
          </cell>
          <cell r="G3111">
            <v>705.62</v>
          </cell>
          <cell r="H3111">
            <v>4582.22</v>
          </cell>
          <cell r="I3111" t="str">
            <v xml:space="preserve">23.4 , </v>
          </cell>
          <cell r="J3111">
            <v>0</v>
          </cell>
        </row>
        <row r="3112">
          <cell r="A3112" t="str">
            <v>23-03-a-07</v>
          </cell>
          <cell r="B3112"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complete:- 30" i/d, Wall thickness 3.5"</v>
          </cell>
          <cell r="C3112" t="str">
            <v>Rft</v>
          </cell>
          <cell r="D3112">
            <v>259.33</v>
          </cell>
          <cell r="E3112">
            <v>1747.71</v>
          </cell>
          <cell r="F3112" t="str">
            <v>m</v>
          </cell>
          <cell r="G3112">
            <v>850.83</v>
          </cell>
          <cell r="H3112">
            <v>5733.95</v>
          </cell>
          <cell r="I3112" t="str">
            <v xml:space="preserve">23.4 , </v>
          </cell>
          <cell r="J3112">
            <v>0</v>
          </cell>
        </row>
        <row r="3113">
          <cell r="A3113" t="str">
            <v>23-03-a-08</v>
          </cell>
          <cell r="B3113"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complete:- 33" i/d, Wall thickness 3.7"</v>
          </cell>
          <cell r="C3113" t="str">
            <v>Rft</v>
          </cell>
          <cell r="D3113">
            <v>322.27</v>
          </cell>
          <cell r="E3113">
            <v>1965.56</v>
          </cell>
          <cell r="F3113" t="str">
            <v>m</v>
          </cell>
          <cell r="G3113">
            <v>1057.31</v>
          </cell>
          <cell r="H3113">
            <v>6448.67</v>
          </cell>
          <cell r="I3113" t="str">
            <v xml:space="preserve">23.4 , </v>
          </cell>
          <cell r="J3113">
            <v>0</v>
          </cell>
        </row>
        <row r="3114">
          <cell r="A3114" t="str">
            <v>23-03-a-09</v>
          </cell>
          <cell r="B3114"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complete:- 36" i/d, Wall thickness 4.1"</v>
          </cell>
          <cell r="C3114" t="str">
            <v>Rft</v>
          </cell>
          <cell r="D3114">
            <v>397.53</v>
          </cell>
          <cell r="E3114">
            <v>2514.67</v>
          </cell>
          <cell r="F3114" t="str">
            <v>m</v>
          </cell>
          <cell r="G3114">
            <v>1304.23</v>
          </cell>
          <cell r="H3114">
            <v>8250.2199999999993</v>
          </cell>
          <cell r="I3114" t="str">
            <v xml:space="preserve">23.4 , </v>
          </cell>
          <cell r="J3114">
            <v>0</v>
          </cell>
        </row>
        <row r="3115">
          <cell r="A3115" t="str">
            <v>23-03-a-10</v>
          </cell>
          <cell r="B3115"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complete:- 42" i/d, Wall thickness 5.5"</v>
          </cell>
          <cell r="C3115" t="str">
            <v>Rft</v>
          </cell>
          <cell r="D3115">
            <v>516.36</v>
          </cell>
          <cell r="E3115">
            <v>3353.39</v>
          </cell>
          <cell r="F3115" t="str">
            <v>m</v>
          </cell>
          <cell r="G3115">
            <v>1694.11</v>
          </cell>
          <cell r="H3115">
            <v>11001.93</v>
          </cell>
          <cell r="I3115" t="str">
            <v xml:space="preserve">23.4 , </v>
          </cell>
          <cell r="J3115">
            <v>0</v>
          </cell>
        </row>
        <row r="3116">
          <cell r="A3116" t="str">
            <v>23-03-a-11</v>
          </cell>
          <cell r="B3116"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complete:- 48" i/d, Wall thickness 6.3"</v>
          </cell>
          <cell r="C3116" t="str">
            <v>Rft</v>
          </cell>
          <cell r="D3116">
            <v>982.12</v>
          </cell>
          <cell r="E3116">
            <v>4159.34</v>
          </cell>
          <cell r="F3116" t="str">
            <v>m</v>
          </cell>
          <cell r="G3116">
            <v>3222.17</v>
          </cell>
          <cell r="H3116">
            <v>13646.14</v>
          </cell>
          <cell r="I3116" t="str">
            <v xml:space="preserve">23.4 , </v>
          </cell>
          <cell r="J3116">
            <v>0</v>
          </cell>
        </row>
        <row r="3117">
          <cell r="A3117" t="str">
            <v>23-03-a-12</v>
          </cell>
          <cell r="B3117"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complete:- 54" i/d, Wall thickness 6.5"</v>
          </cell>
          <cell r="C3117" t="str">
            <v>Rft</v>
          </cell>
          <cell r="D3117">
            <v>1376.35</v>
          </cell>
          <cell r="E3117">
            <v>5311.43</v>
          </cell>
          <cell r="F3117" t="str">
            <v>m</v>
          </cell>
          <cell r="G3117">
            <v>4515.58</v>
          </cell>
          <cell r="H3117">
            <v>17425.95</v>
          </cell>
          <cell r="I3117" t="str">
            <v xml:space="preserve">23.4 , </v>
          </cell>
          <cell r="J3117">
            <v>0</v>
          </cell>
        </row>
        <row r="3118">
          <cell r="A3118" t="str">
            <v>23-03-a-13</v>
          </cell>
          <cell r="B3118"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complete:- 60" i/d, Wall thickness 6.8"</v>
          </cell>
          <cell r="C3118" t="str">
            <v>Rft</v>
          </cell>
          <cell r="D3118">
            <v>1721.59</v>
          </cell>
          <cell r="E3118">
            <v>6775.23</v>
          </cell>
          <cell r="F3118" t="str">
            <v>m</v>
          </cell>
          <cell r="G3118">
            <v>5648.25</v>
          </cell>
          <cell r="H3118">
            <v>22228.45</v>
          </cell>
          <cell r="I3118" t="str">
            <v xml:space="preserve">23.4 , </v>
          </cell>
          <cell r="J3118">
            <v>0</v>
          </cell>
        </row>
        <row r="3119">
          <cell r="A3119" t="str">
            <v>23-03-a-14</v>
          </cell>
          <cell r="B3119"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complete:- 66" i/d, Wall thickness 7"</v>
          </cell>
          <cell r="C3119" t="str">
            <v>Rft</v>
          </cell>
          <cell r="D3119">
            <v>2752.7</v>
          </cell>
          <cell r="E3119">
            <v>9390.2000000000007</v>
          </cell>
          <cell r="F3119" t="str">
            <v>m</v>
          </cell>
          <cell r="G3119">
            <v>9031.15</v>
          </cell>
          <cell r="H3119">
            <v>30807.759999999998</v>
          </cell>
          <cell r="I3119" t="str">
            <v xml:space="preserve">23.4 , </v>
          </cell>
          <cell r="J3119">
            <v>0</v>
          </cell>
        </row>
        <row r="3120">
          <cell r="A3120" t="str">
            <v>23-03-a-15</v>
          </cell>
          <cell r="B3120" t="str">
            <v>Providing &amp; laying R.C.C. pipe sewers, moulded522with cement concrete 1:1-1/2:3 conforming to ASTM specification C-76-79, Class II, Wall B, including carriage, lowering in trenches to correct alignment and grade, jointing with rubber ring, cutting pipes where necessary, testing, etc. complete:- 72" i/d, Wall thickness 8"</v>
          </cell>
          <cell r="C3120" t="str">
            <v>Rft</v>
          </cell>
          <cell r="D3120">
            <v>3440.87</v>
          </cell>
          <cell r="E3120">
            <v>12297.62</v>
          </cell>
          <cell r="F3120" t="str">
            <v>m</v>
          </cell>
          <cell r="G3120">
            <v>11288.94</v>
          </cell>
          <cell r="H3120">
            <v>40346.519999999997</v>
          </cell>
          <cell r="I3120" t="str">
            <v xml:space="preserve">23.4 , </v>
          </cell>
          <cell r="J3120">
            <v>0</v>
          </cell>
        </row>
        <row r="3121">
          <cell r="A3121" t="str">
            <v>23-03-b-01</v>
          </cell>
          <cell r="B3121" t="str">
            <v>Providing &amp; laying R.C.C. pipe sewers, moulded522with cement concrete 1:1-1/2:3 conforming to ASTM specification C-76-79, Class III -B, Wall B, including carriage, lowering in trenches to correct alignment and grade, jointing with rubber ring, cutting pipes where necessary, testing, etc. complete:- 12" i/d, Wall thickness 2"</v>
          </cell>
          <cell r="C3121" t="str">
            <v>Rft</v>
          </cell>
          <cell r="D3121">
            <v>68.099999999999994</v>
          </cell>
          <cell r="E3121">
            <v>589.03</v>
          </cell>
          <cell r="F3121" t="str">
            <v>m</v>
          </cell>
          <cell r="G3121">
            <v>223.43</v>
          </cell>
          <cell r="H3121">
            <v>1932.52</v>
          </cell>
          <cell r="I3121" t="str">
            <v xml:space="preserve">23.4 , </v>
          </cell>
          <cell r="J3121">
            <v>0</v>
          </cell>
        </row>
        <row r="3122">
          <cell r="A3122" t="str">
            <v>23-03-b-02</v>
          </cell>
          <cell r="B312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complete:- 15" i/d, Wall B</v>
          </cell>
          <cell r="C3122" t="str">
            <v>Rft</v>
          </cell>
          <cell r="D3122">
            <v>84.35</v>
          </cell>
          <cell r="E3122">
            <v>712.36</v>
          </cell>
          <cell r="F3122" t="str">
            <v>m</v>
          </cell>
          <cell r="G3122">
            <v>276.73</v>
          </cell>
          <cell r="H3122">
            <v>2337.13</v>
          </cell>
          <cell r="I3122" t="str">
            <v xml:space="preserve">23.4 , </v>
          </cell>
          <cell r="J3122">
            <v>0</v>
          </cell>
        </row>
        <row r="3123">
          <cell r="A3123" t="str">
            <v>23-03-b-03</v>
          </cell>
          <cell r="B312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complete:- 18" i/d, Wall B</v>
          </cell>
          <cell r="C3123" t="str">
            <v>Rft</v>
          </cell>
          <cell r="D3123">
            <v>102.09</v>
          </cell>
          <cell r="E3123">
            <v>855.69</v>
          </cell>
          <cell r="F3123" t="str">
            <v>m</v>
          </cell>
          <cell r="G3123">
            <v>334.94</v>
          </cell>
          <cell r="H3123">
            <v>2807.39</v>
          </cell>
          <cell r="I3123" t="str">
            <v xml:space="preserve">23.4 , </v>
          </cell>
          <cell r="J3123">
            <v>0</v>
          </cell>
        </row>
        <row r="3124">
          <cell r="A3124" t="str">
            <v>23-03-b-04</v>
          </cell>
          <cell r="B312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complete:- 21" i/d, Wall B</v>
          </cell>
          <cell r="C3124" t="str">
            <v>Rft</v>
          </cell>
          <cell r="D3124">
            <v>126.87</v>
          </cell>
          <cell r="E3124">
            <v>1027.54</v>
          </cell>
          <cell r="F3124" t="str">
            <v>m</v>
          </cell>
          <cell r="G3124">
            <v>416.23</v>
          </cell>
          <cell r="H3124">
            <v>3371.21</v>
          </cell>
          <cell r="I3124" t="str">
            <v xml:space="preserve">23.4 , </v>
          </cell>
          <cell r="J3124">
            <v>0</v>
          </cell>
        </row>
        <row r="3125">
          <cell r="A3125" t="str">
            <v>23-03-b-05</v>
          </cell>
          <cell r="B312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complete:- 24" i/d, Wall B</v>
          </cell>
          <cell r="C3125" t="str">
            <v>Rft</v>
          </cell>
          <cell r="D3125">
            <v>145.41999999999999</v>
          </cell>
          <cell r="E3125">
            <v>1104.2</v>
          </cell>
          <cell r="F3125" t="str">
            <v>m</v>
          </cell>
          <cell r="G3125">
            <v>477.09</v>
          </cell>
          <cell r="H3125">
            <v>3622.69</v>
          </cell>
          <cell r="I3125" t="str">
            <v xml:space="preserve">23.4 , </v>
          </cell>
          <cell r="J3125">
            <v>0</v>
          </cell>
        </row>
        <row r="3126">
          <cell r="A3126" t="str">
            <v>23-03-b-06</v>
          </cell>
          <cell r="B3126"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complete:- 27" i/d, Wall B</v>
          </cell>
          <cell r="C3126" t="str">
            <v>Rft</v>
          </cell>
          <cell r="D3126">
            <v>215.07</v>
          </cell>
          <cell r="E3126">
            <v>1273.3900000000001</v>
          </cell>
          <cell r="F3126" t="str">
            <v>m</v>
          </cell>
          <cell r="G3126">
            <v>705.62</v>
          </cell>
          <cell r="H3126">
            <v>4177.78</v>
          </cell>
          <cell r="I3126" t="str">
            <v xml:space="preserve">23.4 , </v>
          </cell>
          <cell r="J3126">
            <v>0</v>
          </cell>
        </row>
        <row r="3127">
          <cell r="A3127" t="str">
            <v>23-03-b-07</v>
          </cell>
          <cell r="B3127"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complete:-30" i/d, Wall B</v>
          </cell>
          <cell r="C3127" t="str">
            <v>Rft</v>
          </cell>
          <cell r="D3127">
            <v>259.33</v>
          </cell>
          <cell r="E3127">
            <v>1861.08</v>
          </cell>
          <cell r="F3127" t="str">
            <v>m</v>
          </cell>
          <cell r="G3127">
            <v>850.83</v>
          </cell>
          <cell r="H3127">
            <v>6105.91</v>
          </cell>
          <cell r="I3127" t="str">
            <v xml:space="preserve">23.4 , </v>
          </cell>
          <cell r="J3127">
            <v>0</v>
          </cell>
        </row>
        <row r="3128">
          <cell r="A3128" t="str">
            <v>23-03-b-08</v>
          </cell>
          <cell r="B3128"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complete:- 33" i/d, Wall B</v>
          </cell>
          <cell r="C3128" t="str">
            <v>Rft</v>
          </cell>
          <cell r="D3128">
            <v>322.27</v>
          </cell>
          <cell r="E3128">
            <v>2297.12</v>
          </cell>
          <cell r="F3128" t="str">
            <v>m</v>
          </cell>
          <cell r="G3128">
            <v>1057.31</v>
          </cell>
          <cell r="H3128">
            <v>7536.47</v>
          </cell>
          <cell r="I3128" t="str">
            <v xml:space="preserve">23.4 , </v>
          </cell>
          <cell r="J3128">
            <v>0</v>
          </cell>
        </row>
        <row r="3129">
          <cell r="A3129" t="str">
            <v>23-03-b-09</v>
          </cell>
          <cell r="B3129"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complete:- 36" i/d, Wall B</v>
          </cell>
          <cell r="C3129" t="str">
            <v>Rft</v>
          </cell>
          <cell r="D3129">
            <v>397.53</v>
          </cell>
          <cell r="E3129">
            <v>2722.58</v>
          </cell>
          <cell r="F3129" t="str">
            <v>m</v>
          </cell>
          <cell r="G3129">
            <v>1304.23</v>
          </cell>
          <cell r="H3129">
            <v>8932.34</v>
          </cell>
          <cell r="I3129" t="str">
            <v xml:space="preserve">23.4 , </v>
          </cell>
          <cell r="J3129">
            <v>0</v>
          </cell>
        </row>
        <row r="3130">
          <cell r="A3130" t="str">
            <v>23-03-b-10</v>
          </cell>
          <cell r="B3130"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complete:- 42" i/d, Wall B</v>
          </cell>
          <cell r="C3130" t="str">
            <v>Rft</v>
          </cell>
          <cell r="D3130">
            <v>516.36</v>
          </cell>
          <cell r="E3130">
            <v>3747.89</v>
          </cell>
          <cell r="F3130" t="str">
            <v>m</v>
          </cell>
          <cell r="G3130">
            <v>1694.11</v>
          </cell>
          <cell r="H3130">
            <v>12296.22</v>
          </cell>
          <cell r="I3130" t="str">
            <v xml:space="preserve">23.4 , </v>
          </cell>
          <cell r="J3130">
            <v>0</v>
          </cell>
        </row>
        <row r="3131">
          <cell r="A3131" t="str">
            <v>23-03-b-11</v>
          </cell>
          <cell r="B3131"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complete:- 48" i/d, Wall B</v>
          </cell>
          <cell r="C3131" t="str">
            <v>Rft</v>
          </cell>
          <cell r="D3131">
            <v>982.12</v>
          </cell>
          <cell r="E3131">
            <v>4631.67</v>
          </cell>
          <cell r="F3131" t="str">
            <v>m</v>
          </cell>
          <cell r="G3131">
            <v>3222.17</v>
          </cell>
          <cell r="H3131">
            <v>15195.78</v>
          </cell>
          <cell r="I3131" t="str">
            <v xml:space="preserve">23.4 , </v>
          </cell>
          <cell r="J3131">
            <v>0</v>
          </cell>
        </row>
        <row r="3132">
          <cell r="A3132" t="str">
            <v>23-03-b-12</v>
          </cell>
          <cell r="B3132"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complete:-54" i/d, Wall B</v>
          </cell>
          <cell r="C3132" t="str">
            <v>Rft</v>
          </cell>
          <cell r="D3132">
            <v>1376.35</v>
          </cell>
          <cell r="E3132">
            <v>5901.85</v>
          </cell>
          <cell r="F3132" t="str">
            <v>m</v>
          </cell>
          <cell r="G3132">
            <v>4515.58</v>
          </cell>
          <cell r="H3132">
            <v>19363.009999999998</v>
          </cell>
          <cell r="I3132" t="str">
            <v xml:space="preserve">23.4 , </v>
          </cell>
          <cell r="J3132">
            <v>0</v>
          </cell>
        </row>
        <row r="3133">
          <cell r="A3133" t="str">
            <v>23-03-b-13</v>
          </cell>
          <cell r="B3133"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complete:- 60" i/d, Wall B</v>
          </cell>
          <cell r="C3133" t="str">
            <v>Rft</v>
          </cell>
          <cell r="D3133">
            <v>1721.59</v>
          </cell>
          <cell r="E3133">
            <v>7542.76</v>
          </cell>
          <cell r="F3133" t="str">
            <v>m</v>
          </cell>
          <cell r="G3133">
            <v>5648.25</v>
          </cell>
          <cell r="H3133">
            <v>24746.59</v>
          </cell>
          <cell r="I3133" t="str">
            <v xml:space="preserve">23.4 , </v>
          </cell>
          <cell r="J3133">
            <v>0</v>
          </cell>
        </row>
        <row r="3134">
          <cell r="A3134" t="str">
            <v>23-03-b-14</v>
          </cell>
          <cell r="B3134"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complete:- 66" i/d, Wall B</v>
          </cell>
          <cell r="C3134" t="str">
            <v>Rft</v>
          </cell>
          <cell r="D3134">
            <v>2752.7</v>
          </cell>
          <cell r="E3134">
            <v>10411.02</v>
          </cell>
          <cell r="F3134" t="str">
            <v>m</v>
          </cell>
          <cell r="G3134">
            <v>9031.15</v>
          </cell>
          <cell r="H3134">
            <v>34156.89</v>
          </cell>
          <cell r="I3134" t="str">
            <v xml:space="preserve">23.4 , </v>
          </cell>
          <cell r="J3134">
            <v>0</v>
          </cell>
        </row>
        <row r="3135">
          <cell r="A3135" t="str">
            <v>23-03-b-15</v>
          </cell>
          <cell r="B3135" t="str">
            <v>Providing &amp; laying R.C.C. pipe sewers, moulded522with cement concrete 1:1-1/2:3 conforming to ASTM specification C-76-79, Class III, Wall B, including carriage, lowering in trenches to correct alignment and grade, jointing with rubber ring, cutting pipes where necessary, testing, etc. complete:- 72" i/d, Wall B</v>
          </cell>
          <cell r="C3135" t="str">
            <v>Rft</v>
          </cell>
          <cell r="D3135">
            <v>3440.87</v>
          </cell>
          <cell r="E3135">
            <v>13675.74</v>
          </cell>
          <cell r="F3135" t="str">
            <v>m</v>
          </cell>
          <cell r="G3135">
            <v>11288.94</v>
          </cell>
          <cell r="H3135">
            <v>44867.91</v>
          </cell>
          <cell r="I3135" t="str">
            <v xml:space="preserve">23.4 , </v>
          </cell>
          <cell r="J3135">
            <v>0</v>
          </cell>
        </row>
        <row r="3136">
          <cell r="A3136" t="str">
            <v>23-03-c-01</v>
          </cell>
          <cell r="B313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complete:- 12" i/d, Wall B</v>
          </cell>
          <cell r="C3136" t="str">
            <v>Rft</v>
          </cell>
          <cell r="D3136">
            <v>68.099999999999994</v>
          </cell>
          <cell r="E3136">
            <v>663.45</v>
          </cell>
          <cell r="F3136" t="str">
            <v>m</v>
          </cell>
          <cell r="G3136">
            <v>223.43</v>
          </cell>
          <cell r="H3136">
            <v>2176.6799999999998</v>
          </cell>
          <cell r="I3136" t="str">
            <v xml:space="preserve">23.4 , </v>
          </cell>
          <cell r="J3136">
            <v>0</v>
          </cell>
        </row>
        <row r="3137">
          <cell r="A3137" t="str">
            <v>23-03-c-02</v>
          </cell>
          <cell r="B3137"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complete:-15" i/d, Wall B</v>
          </cell>
          <cell r="C3137" t="str">
            <v>Rft</v>
          </cell>
          <cell r="D3137">
            <v>84.35</v>
          </cell>
          <cell r="E3137">
            <v>789.05</v>
          </cell>
          <cell r="F3137" t="str">
            <v>m</v>
          </cell>
          <cell r="G3137">
            <v>276.73</v>
          </cell>
          <cell r="H3137">
            <v>2588.7399999999998</v>
          </cell>
          <cell r="I3137" t="str">
            <v xml:space="preserve">23.4 , </v>
          </cell>
          <cell r="J3137">
            <v>0</v>
          </cell>
        </row>
        <row r="3138">
          <cell r="A3138" t="str">
            <v>23-03-c-03</v>
          </cell>
          <cell r="B313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complete:- 18" i/d, Wall B</v>
          </cell>
          <cell r="C3138" t="str">
            <v>Rft</v>
          </cell>
          <cell r="D3138">
            <v>102.09</v>
          </cell>
          <cell r="E3138">
            <v>978.41</v>
          </cell>
          <cell r="F3138" t="str">
            <v>m</v>
          </cell>
          <cell r="G3138">
            <v>334.94</v>
          </cell>
          <cell r="H3138">
            <v>3210</v>
          </cell>
          <cell r="I3138" t="str">
            <v xml:space="preserve">23.4 , </v>
          </cell>
          <cell r="J3138">
            <v>0</v>
          </cell>
        </row>
        <row r="3139">
          <cell r="A3139" t="str">
            <v>23-03-c-04</v>
          </cell>
          <cell r="B313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complete:-21" i/d, Wall B</v>
          </cell>
          <cell r="C3139" t="str">
            <v>Rft</v>
          </cell>
          <cell r="D3139">
            <v>126.87</v>
          </cell>
          <cell r="E3139">
            <v>1174.8</v>
          </cell>
          <cell r="F3139" t="str">
            <v>m</v>
          </cell>
          <cell r="G3139">
            <v>416.23</v>
          </cell>
          <cell r="H3139">
            <v>3854.34</v>
          </cell>
          <cell r="I3139" t="str">
            <v xml:space="preserve">23.4 , </v>
          </cell>
          <cell r="J3139">
            <v>0</v>
          </cell>
        </row>
        <row r="3140">
          <cell r="A3140" t="str">
            <v>23-03-c-05</v>
          </cell>
          <cell r="B3140"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complete:- 24" i/d, Wall B</v>
          </cell>
          <cell r="C3140" t="str">
            <v>Rft</v>
          </cell>
          <cell r="D3140">
            <v>145.41999999999999</v>
          </cell>
          <cell r="E3140">
            <v>1349.63</v>
          </cell>
          <cell r="F3140" t="str">
            <v>m</v>
          </cell>
          <cell r="G3140">
            <v>477.09</v>
          </cell>
          <cell r="H3140">
            <v>4427.91</v>
          </cell>
          <cell r="I3140" t="str">
            <v xml:space="preserve">23.4 , </v>
          </cell>
          <cell r="J3140">
            <v>0</v>
          </cell>
        </row>
        <row r="3141">
          <cell r="A3141" t="str">
            <v>23-03-c-06</v>
          </cell>
          <cell r="B3141"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complete:- 27" i/d, Wall B</v>
          </cell>
          <cell r="C3141" t="str">
            <v>Rft</v>
          </cell>
          <cell r="D3141">
            <v>215.07</v>
          </cell>
          <cell r="E3141">
            <v>1543.36</v>
          </cell>
          <cell r="F3141" t="str">
            <v>m</v>
          </cell>
          <cell r="G3141">
            <v>705.62</v>
          </cell>
          <cell r="H3141">
            <v>5063.5200000000004</v>
          </cell>
          <cell r="I3141" t="str">
            <v xml:space="preserve">23.4 , </v>
          </cell>
          <cell r="J3141">
            <v>0</v>
          </cell>
        </row>
        <row r="3142">
          <cell r="A3142" t="str">
            <v>23-03-c-07</v>
          </cell>
          <cell r="B3142"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complete:- 30" i/d, Wall B</v>
          </cell>
          <cell r="C3142" t="str">
            <v>Rft</v>
          </cell>
          <cell r="D3142">
            <v>259.33</v>
          </cell>
          <cell r="E3142">
            <v>2044.24</v>
          </cell>
          <cell r="F3142" t="str">
            <v>m</v>
          </cell>
          <cell r="G3142">
            <v>850.83</v>
          </cell>
          <cell r="H3142">
            <v>6706.83</v>
          </cell>
          <cell r="I3142" t="str">
            <v xml:space="preserve">23.4 , </v>
          </cell>
          <cell r="J3142">
            <v>0</v>
          </cell>
        </row>
        <row r="3143">
          <cell r="A3143" t="str">
            <v>23-03-c-08</v>
          </cell>
          <cell r="B3143"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complete:-33" i/d, Wall B</v>
          </cell>
          <cell r="C3143" t="str">
            <v>Rft</v>
          </cell>
          <cell r="D3143">
            <v>322.27</v>
          </cell>
          <cell r="E3143">
            <v>2526.0700000000002</v>
          </cell>
          <cell r="F3143" t="str">
            <v>m</v>
          </cell>
          <cell r="G3143">
            <v>1057.31</v>
          </cell>
          <cell r="H3143">
            <v>8287.64</v>
          </cell>
          <cell r="I3143" t="str">
            <v xml:space="preserve">23.4 , </v>
          </cell>
          <cell r="J3143">
            <v>0</v>
          </cell>
        </row>
        <row r="3144">
          <cell r="A3144" t="str">
            <v>23-03-c-09</v>
          </cell>
          <cell r="B3144"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complete:- 36" i/d, Wall B</v>
          </cell>
          <cell r="C3144" t="str">
            <v>Rft</v>
          </cell>
          <cell r="D3144">
            <v>397.53</v>
          </cell>
          <cell r="E3144">
            <v>3211.01</v>
          </cell>
          <cell r="F3144" t="str">
            <v>m</v>
          </cell>
          <cell r="G3144">
            <v>1304.23</v>
          </cell>
          <cell r="H3144">
            <v>10534.8</v>
          </cell>
          <cell r="I3144" t="str">
            <v xml:space="preserve">23.4 , </v>
          </cell>
          <cell r="J3144">
            <v>0</v>
          </cell>
        </row>
        <row r="3145">
          <cell r="A3145" t="str">
            <v>23-03-c-10</v>
          </cell>
          <cell r="B3145"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complete:- 42" i/d, Wall B</v>
          </cell>
          <cell r="C3145" t="str">
            <v>Rft</v>
          </cell>
          <cell r="D3145">
            <v>516.36</v>
          </cell>
          <cell r="E3145">
            <v>4205.78</v>
          </cell>
          <cell r="F3145" t="str">
            <v>m</v>
          </cell>
          <cell r="G3145">
            <v>1694.11</v>
          </cell>
          <cell r="H3145">
            <v>13798.5</v>
          </cell>
          <cell r="I3145" t="str">
            <v xml:space="preserve">23.4 , </v>
          </cell>
          <cell r="J3145">
            <v>0</v>
          </cell>
        </row>
        <row r="3146">
          <cell r="A3146" t="str">
            <v>23-03-c-11</v>
          </cell>
          <cell r="B3146"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complete:- 48" i/d, Wall B</v>
          </cell>
          <cell r="C3146" t="str">
            <v>Rft</v>
          </cell>
          <cell r="D3146">
            <v>982.12</v>
          </cell>
          <cell r="E3146">
            <v>5013.26</v>
          </cell>
          <cell r="F3146" t="str">
            <v>m</v>
          </cell>
          <cell r="G3146">
            <v>3222.17</v>
          </cell>
          <cell r="H3146">
            <v>16447.689999999999</v>
          </cell>
          <cell r="I3146" t="str">
            <v xml:space="preserve">23.4 , </v>
          </cell>
          <cell r="J3146">
            <v>0</v>
          </cell>
        </row>
        <row r="3147">
          <cell r="A3147" t="str">
            <v>23-03-c-12</v>
          </cell>
          <cell r="B3147"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complete:- 54" i/d, Wall B</v>
          </cell>
          <cell r="C3147" t="str">
            <v>Rft</v>
          </cell>
          <cell r="D3147">
            <v>1376.35</v>
          </cell>
          <cell r="E3147">
            <v>6378.83</v>
          </cell>
          <cell r="F3147" t="str">
            <v>m</v>
          </cell>
          <cell r="G3147">
            <v>4515.58</v>
          </cell>
          <cell r="H3147">
            <v>20927.919999999998</v>
          </cell>
          <cell r="I3147" t="str">
            <v xml:space="preserve">23.4 , </v>
          </cell>
          <cell r="J3147">
            <v>0</v>
          </cell>
        </row>
        <row r="3148">
          <cell r="A3148" t="str">
            <v>23-03-c-13</v>
          </cell>
          <cell r="B3148"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complete:- 60" i/d, Wall B</v>
          </cell>
          <cell r="C3148" t="str">
            <v>Rft</v>
          </cell>
          <cell r="D3148">
            <v>1721.59</v>
          </cell>
          <cell r="E3148">
            <v>8162.85</v>
          </cell>
          <cell r="F3148" t="str">
            <v>m</v>
          </cell>
          <cell r="G3148">
            <v>5648.25</v>
          </cell>
          <cell r="H3148">
            <v>26781</v>
          </cell>
          <cell r="I3148" t="str">
            <v xml:space="preserve">23.4 , </v>
          </cell>
          <cell r="J3148">
            <v>0</v>
          </cell>
        </row>
        <row r="3149">
          <cell r="A3149" t="str">
            <v>23-03-c-14</v>
          </cell>
          <cell r="B3149" t="str">
            <v>Providing &amp; laying R.C.C. pipe sewers, moulded522with cement concrete 1:1-1/2:3 conforming to ASTM specification C-76-79, Class IV, Wall B, including carriage, lowering in trenches to correct alignment and grade, jointing with rubber ring, cutting pipes where necessary, testing, etc. complete:-66" i/d, Wall B</v>
          </cell>
          <cell r="C3149" t="str">
            <v>Rft</v>
          </cell>
          <cell r="D3149">
            <v>2752.7</v>
          </cell>
          <cell r="E3149">
            <v>11235.73</v>
          </cell>
          <cell r="F3149" t="str">
            <v>m</v>
          </cell>
          <cell r="G3149">
            <v>9031.15</v>
          </cell>
          <cell r="H3149">
            <v>36862.629999999997</v>
          </cell>
          <cell r="I3149" t="str">
            <v xml:space="preserve">23.4 , </v>
          </cell>
          <cell r="J3149">
            <v>0</v>
          </cell>
        </row>
        <row r="3150">
          <cell r="A3150" t="str">
            <v>23-03-c-15</v>
          </cell>
          <cell r="B3150" t="str">
            <v>Providing &amp; laying R.C.C. pipe sewers, moulded with cement concrete 1:1-1/2:3 conforming to ASTM specification C-76-79, Class IV, Wall B, including carriage, lowering in trenches to correct alignment and grade, jointing with rubber ring, cutting pipes where necessary, testing, etc. complete:- 72" i/d, Wall B</v>
          </cell>
          <cell r="C3150" t="str">
            <v>Rft</v>
          </cell>
          <cell r="D3150">
            <v>3440.87</v>
          </cell>
          <cell r="E3150">
            <v>14789.08</v>
          </cell>
          <cell r="F3150" t="str">
            <v>m</v>
          </cell>
          <cell r="G3150">
            <v>11288.94</v>
          </cell>
          <cell r="H3150">
            <v>48520.61</v>
          </cell>
          <cell r="I3150" t="str">
            <v xml:space="preserve">23.4 , </v>
          </cell>
          <cell r="J3150" t="str">
            <v xml:space="preserve">(i) This rate shall be payable, in </v>
          </cell>
        </row>
        <row r="3151">
          <cell r="A3151" t="str">
            <v>23-04-a</v>
          </cell>
          <cell r="B3151" t="str">
            <v>Lowering of sub soil water table along sewer line for laying of pipe sewer in trenches complete in all respects. Upto 1 ft below SSWL</v>
          </cell>
          <cell r="C3151" t="str">
            <v>Rft</v>
          </cell>
          <cell r="D3151">
            <v>75.91</v>
          </cell>
          <cell r="E3151">
            <v>349.4</v>
          </cell>
          <cell r="F3151" t="str">
            <v>m</v>
          </cell>
          <cell r="G3151">
            <v>249.04</v>
          </cell>
          <cell r="H3151">
            <v>1146.3399999999999</v>
          </cell>
          <cell r="I3151" t="str">
            <v xml:space="preserve">23.4 , </v>
          </cell>
          <cell r="J3151">
            <v>0</v>
          </cell>
        </row>
        <row r="3152">
          <cell r="A3152" t="str">
            <v>23-04-b</v>
          </cell>
          <cell r="B3152" t="str">
            <v>Lowering of sub soil water table, by installation of tubewells along sewer line for laying of pipe sewer in trenches complete in all respects. 0 - 2 ft below SSWL</v>
          </cell>
          <cell r="C3152" t="str">
            <v>Rft</v>
          </cell>
          <cell r="D3152">
            <v>99.86</v>
          </cell>
          <cell r="E3152">
            <v>680.93</v>
          </cell>
          <cell r="F3152" t="str">
            <v>m</v>
          </cell>
          <cell r="G3152">
            <v>327.63</v>
          </cell>
          <cell r="H3152">
            <v>2234.0300000000002</v>
          </cell>
          <cell r="I3152" t="str">
            <v xml:space="preserve">23.4 , </v>
          </cell>
          <cell r="J3152" t="str">
            <v xml:space="preserve">(ii) The grant of these rates shall be </v>
          </cell>
        </row>
        <row r="3153">
          <cell r="A3153" t="str">
            <v>23-04-c</v>
          </cell>
          <cell r="B3153" t="str">
            <v>Lowering of sub soil water table, by installation of tubewells along sewer line for laying of pipe sewer in trenches complete in all respects. 0 - 3 ft below SSWL</v>
          </cell>
          <cell r="C3153" t="str">
            <v>Rft</v>
          </cell>
          <cell r="D3153">
            <v>122.44</v>
          </cell>
          <cell r="E3153">
            <v>1163.98</v>
          </cell>
          <cell r="F3153" t="str">
            <v>m</v>
          </cell>
          <cell r="G3153">
            <v>401.7</v>
          </cell>
          <cell r="H3153">
            <v>3818.83</v>
          </cell>
          <cell r="I3153" t="str">
            <v xml:space="preserve">23.4 , </v>
          </cell>
          <cell r="J3153">
            <v>0</v>
          </cell>
        </row>
        <row r="3154">
          <cell r="A3154" t="str">
            <v>23-04-d</v>
          </cell>
          <cell r="B3154" t="str">
            <v>Lowering of sub soil water table, by installation of tubewells along sewer line for laying of pipe sewer in trenches complete in all respects. 0 - 4 ft below SSWL</v>
          </cell>
          <cell r="C3154" t="str">
            <v>Rft</v>
          </cell>
          <cell r="D3154">
            <v>145.99</v>
          </cell>
          <cell r="E3154">
            <v>1685.03</v>
          </cell>
          <cell r="F3154" t="str">
            <v>m</v>
          </cell>
          <cell r="G3154">
            <v>478.97</v>
          </cell>
          <cell r="H3154">
            <v>5528.31</v>
          </cell>
          <cell r="I3154" t="str">
            <v xml:space="preserve">23.4 , </v>
          </cell>
          <cell r="J3154">
            <v>0</v>
          </cell>
        </row>
        <row r="3155">
          <cell r="A3155" t="str">
            <v>23-04-e</v>
          </cell>
          <cell r="B3155" t="str">
            <v>Lowering of sub soil water table, by installation of tubewells along sewer line for laying of pipe sewer in trenches complete in all respects. 0 - 5 ft below SSWL</v>
          </cell>
          <cell r="C3155" t="str">
            <v>Rft</v>
          </cell>
          <cell r="D3155">
            <v>151.82</v>
          </cell>
          <cell r="E3155">
            <v>2430.66</v>
          </cell>
          <cell r="F3155" t="str">
            <v>m</v>
          </cell>
          <cell r="G3155">
            <v>498.08</v>
          </cell>
          <cell r="H3155">
            <v>7974.6</v>
          </cell>
          <cell r="I3155" t="str">
            <v xml:space="preserve">23.4 , </v>
          </cell>
          <cell r="J3155">
            <v>0</v>
          </cell>
        </row>
        <row r="3156">
          <cell r="A3156" t="str">
            <v>23-04-f</v>
          </cell>
          <cell r="B3156" t="str">
            <v>Lowering of sub soil water table, by installation of tubewells along sewer line for laying of pipe sewer in trenches complete in all respects. 0 - 6 ft below SSWL</v>
          </cell>
          <cell r="C3156" t="str">
            <v>Rft</v>
          </cell>
          <cell r="D3156">
            <v>176.58</v>
          </cell>
          <cell r="E3156">
            <v>3009.63</v>
          </cell>
          <cell r="F3156" t="str">
            <v>m</v>
          </cell>
          <cell r="G3156">
            <v>579.33000000000004</v>
          </cell>
          <cell r="H3156">
            <v>9874.1</v>
          </cell>
          <cell r="I3156" t="str">
            <v xml:space="preserve">23.4 , </v>
          </cell>
          <cell r="J3156">
            <v>0</v>
          </cell>
        </row>
        <row r="3157">
          <cell r="A3157" t="str">
            <v>23-04-g</v>
          </cell>
          <cell r="B3157" t="str">
            <v>Lowering of sub soil water table, by installation of tubewells along sewer line for laying of pipe sewer in trenches complete in all respects. 0 - 7 ft below SSWL</v>
          </cell>
          <cell r="C3157" t="str">
            <v>Rft</v>
          </cell>
          <cell r="D3157">
            <v>199.8</v>
          </cell>
          <cell r="E3157">
            <v>3648.38</v>
          </cell>
          <cell r="F3157" t="str">
            <v>m</v>
          </cell>
          <cell r="G3157">
            <v>655.52</v>
          </cell>
          <cell r="H3157">
            <v>11969.75</v>
          </cell>
          <cell r="I3157" t="str">
            <v xml:space="preserve">23.4 , </v>
          </cell>
          <cell r="J3157">
            <v>0</v>
          </cell>
        </row>
        <row r="3158">
          <cell r="A3158" t="str">
            <v>23-04-h</v>
          </cell>
          <cell r="B3158" t="str">
            <v>Lowering of sub soil water table, by installation of tubewells along sewer line for laying of pipe sewer in trenches complete in all respects.0 - 8 ft below SSWL</v>
          </cell>
          <cell r="C3158" t="str">
            <v>Rft</v>
          </cell>
          <cell r="D3158">
            <v>223.27</v>
          </cell>
          <cell r="E3158">
            <v>4134.96</v>
          </cell>
          <cell r="F3158" t="str">
            <v>m</v>
          </cell>
          <cell r="G3158">
            <v>732.52</v>
          </cell>
          <cell r="H3158">
            <v>13566.14</v>
          </cell>
          <cell r="I3158" t="str">
            <v xml:space="preserve">23.4 , </v>
          </cell>
          <cell r="J3158">
            <v>0</v>
          </cell>
        </row>
        <row r="3159">
          <cell r="A3159" t="str">
            <v>23-04-i</v>
          </cell>
          <cell r="B3159" t="str">
            <v>Lowering of sub soil water table, by installation of522tubewells along sewer line for laying of pipe sewer in trenches complete in all respects. 0 - 9 ft below SSWL</v>
          </cell>
          <cell r="C3159" t="str">
            <v>Rft</v>
          </cell>
          <cell r="D3159">
            <v>86.51</v>
          </cell>
          <cell r="E3159">
            <v>4417.82</v>
          </cell>
          <cell r="F3159" t="str">
            <v>m</v>
          </cell>
          <cell r="G3159">
            <v>283.82</v>
          </cell>
          <cell r="H3159">
            <v>14494.17</v>
          </cell>
          <cell r="I3159" t="str">
            <v xml:space="preserve">23.4 , </v>
          </cell>
          <cell r="J3159">
            <v>0</v>
          </cell>
        </row>
        <row r="3160">
          <cell r="A3160" t="str">
            <v>23-04-j</v>
          </cell>
          <cell r="B3160" t="str">
            <v>Lowering of sub soil water table, by installation of522tubewells along sewer line for laying of pipe sewer in trenches complete in all respects. 0 - 10 ft below SSWL</v>
          </cell>
          <cell r="C3160" t="str">
            <v>Rft</v>
          </cell>
          <cell r="D3160">
            <v>92.09</v>
          </cell>
          <cell r="E3160">
            <v>5095.87</v>
          </cell>
          <cell r="F3160" t="str">
            <v>m</v>
          </cell>
          <cell r="G3160">
            <v>302.14</v>
          </cell>
          <cell r="H3160">
            <v>16718.72</v>
          </cell>
          <cell r="I3160" t="str">
            <v xml:space="preserve">23.4 , </v>
          </cell>
          <cell r="J3160">
            <v>0</v>
          </cell>
        </row>
        <row r="3161">
          <cell r="A3161" t="str">
            <v>23-04-k</v>
          </cell>
          <cell r="B3161" t="str">
            <v>Lowering of sub soil water table, by installation of tubewells along sewer line for laying of pipe sewer in trenches complete in all respects. 0 - 11 ft below SSWL</v>
          </cell>
          <cell r="C3161" t="str">
            <v>Rft</v>
          </cell>
          <cell r="D3161">
            <v>95.17</v>
          </cell>
          <cell r="E3161">
            <v>5670.76</v>
          </cell>
          <cell r="F3161" t="str">
            <v>m</v>
          </cell>
          <cell r="G3161">
            <v>312.23</v>
          </cell>
          <cell r="H3161">
            <v>18604.87</v>
          </cell>
          <cell r="I3161" t="str">
            <v xml:space="preserve">23.4 , </v>
          </cell>
          <cell r="J3161">
            <v>0</v>
          </cell>
        </row>
        <row r="3162">
          <cell r="A3162" t="str">
            <v>23-04-l</v>
          </cell>
          <cell r="B3162" t="str">
            <v>Lowering of sub soil water table, by installation of522tubewells along sewer line for laying of pipe sewer in trenches complete in all respects. 0 - 12 ft below SSWL</v>
          </cell>
          <cell r="C3162" t="str">
            <v>Rft</v>
          </cell>
          <cell r="D3162">
            <v>98.49</v>
          </cell>
          <cell r="E3162">
            <v>6286.5</v>
          </cell>
          <cell r="F3162" t="str">
            <v>m</v>
          </cell>
          <cell r="G3162">
            <v>323.12</v>
          </cell>
          <cell r="H3162">
            <v>20624.990000000002</v>
          </cell>
          <cell r="I3162" t="str">
            <v xml:space="preserve">23.4 , </v>
          </cell>
          <cell r="J3162">
            <v>0</v>
          </cell>
        </row>
        <row r="3163">
          <cell r="A3163" t="str">
            <v>23-05-a</v>
          </cell>
          <cell r="B3163" t="str">
            <v>Constructing gully grating chamber complete With522CI gully trap,weighing 81 lbs. frame hinged</v>
          </cell>
          <cell r="C3163" t="str">
            <v>Each</v>
          </cell>
          <cell r="D3163">
            <v>2227.1799999999998</v>
          </cell>
          <cell r="E3163">
            <v>8458.56</v>
          </cell>
          <cell r="F3163" t="str">
            <v>Each</v>
          </cell>
          <cell r="G3163">
            <v>2227.1799999999998</v>
          </cell>
          <cell r="H3163">
            <v>8458.56</v>
          </cell>
          <cell r="I3163" t="str">
            <v xml:space="preserve">23.4 , </v>
          </cell>
          <cell r="J3163">
            <v>0</v>
          </cell>
        </row>
        <row r="3164">
          <cell r="A3164" t="str">
            <v>23-05-b</v>
          </cell>
          <cell r="B3164" t="str">
            <v>Constructing gully grating chamber complete522Concrete gully trap</v>
          </cell>
          <cell r="C3164" t="str">
            <v>Each</v>
          </cell>
          <cell r="D3164">
            <v>2227.1799999999998</v>
          </cell>
          <cell r="E3164">
            <v>7139.06</v>
          </cell>
          <cell r="F3164" t="str">
            <v>Each</v>
          </cell>
          <cell r="G3164">
            <v>2227.1799999999998</v>
          </cell>
          <cell r="H3164">
            <v>7139.06</v>
          </cell>
          <cell r="I3164" t="str">
            <v xml:space="preserve">23.4 , </v>
          </cell>
          <cell r="J3164">
            <v>0</v>
          </cell>
        </row>
        <row r="3165">
          <cell r="A3165" t="str">
            <v>23-06</v>
          </cell>
          <cell r="B3165" t="str">
            <v>Fixing manhole frame and cover in RCC slab, including carriage to site</v>
          </cell>
          <cell r="C3165" t="str">
            <v>Set</v>
          </cell>
          <cell r="D3165">
            <v>1668.3</v>
          </cell>
          <cell r="E3165">
            <v>1668.3</v>
          </cell>
          <cell r="F3165" t="str">
            <v>Set</v>
          </cell>
          <cell r="G3165">
            <v>1668.3</v>
          </cell>
          <cell r="H3165">
            <v>1668.3</v>
          </cell>
          <cell r="I3165" t="str">
            <v xml:space="preserve">23.4 , </v>
          </cell>
          <cell r="J3165">
            <v>0</v>
          </cell>
        </row>
        <row r="3166">
          <cell r="A3166" t="str">
            <v>23-07</v>
          </cell>
          <cell r="B3166" t="str">
            <v>Providing and Fixing 3" thick RCC manhole cover, 22" dia with tee shaped CI frame of 20" clear i/d complete</v>
          </cell>
          <cell r="C3166" t="str">
            <v>Set</v>
          </cell>
          <cell r="D3166">
            <v>3598.55</v>
          </cell>
          <cell r="E3166">
            <v>8428.35</v>
          </cell>
          <cell r="F3166" t="str">
            <v>Set</v>
          </cell>
          <cell r="G3166">
            <v>3598.55</v>
          </cell>
          <cell r="H3166">
            <v>8428.35</v>
          </cell>
          <cell r="I3166" t="str">
            <v xml:space="preserve">23.4 , </v>
          </cell>
          <cell r="J3166">
            <v>0</v>
          </cell>
        </row>
        <row r="3167">
          <cell r="A3167" t="str">
            <v>23-08-a</v>
          </cell>
          <cell r="B3167" t="str">
            <v>RCC manhole cover 22" dia with: Tee shaped CI522frame, 22" i/d complete</v>
          </cell>
          <cell r="C3167" t="str">
            <v>Set</v>
          </cell>
          <cell r="D3167">
            <v>4979.4399999999996</v>
          </cell>
          <cell r="E3167">
            <v>12241</v>
          </cell>
          <cell r="F3167" t="str">
            <v>Set</v>
          </cell>
          <cell r="G3167">
            <v>4979.4399999999996</v>
          </cell>
          <cell r="H3167">
            <v>12241</v>
          </cell>
          <cell r="I3167" t="str">
            <v xml:space="preserve">23.4 , </v>
          </cell>
          <cell r="J3167">
            <v>0</v>
          </cell>
        </row>
        <row r="3168">
          <cell r="A3168" t="str">
            <v>23-08-b</v>
          </cell>
          <cell r="B3168" t="str">
            <v>RCC manhole cover 22" dia with: 3"x3"x1/4"522angle iron frame, 22" i/d complete</v>
          </cell>
          <cell r="C3168" t="str">
            <v>Set</v>
          </cell>
          <cell r="D3168">
            <v>4975.3900000000003</v>
          </cell>
          <cell r="E3168">
            <v>10061.86</v>
          </cell>
          <cell r="F3168" t="str">
            <v>Set</v>
          </cell>
          <cell r="G3168">
            <v>4975.3900000000003</v>
          </cell>
          <cell r="H3168">
            <v>10061.86</v>
          </cell>
          <cell r="I3168" t="str">
            <v xml:space="preserve">23.4 , </v>
          </cell>
          <cell r="J3168">
            <v>0</v>
          </cell>
        </row>
        <row r="3169">
          <cell r="A3169" t="str">
            <v>23-09-a</v>
          </cell>
          <cell r="B3169" t="str">
            <v>Providing and Fixing CI ventilating shaft of 9" i/d, painted with bitumenous paint complete : 18 ft. long</v>
          </cell>
          <cell r="C3169" t="str">
            <v>100 Kg</v>
          </cell>
          <cell r="D3169">
            <v>392.18</v>
          </cell>
          <cell r="E3169">
            <v>15215.17</v>
          </cell>
          <cell r="F3169" t="str">
            <v>100 Kg</v>
          </cell>
          <cell r="G3169">
            <v>392.17</v>
          </cell>
          <cell r="H3169">
            <v>15215.17</v>
          </cell>
          <cell r="I3169">
            <v>0</v>
          </cell>
          <cell r="J3169">
            <v>0</v>
          </cell>
        </row>
        <row r="3170">
          <cell r="A3170" t="str">
            <v>23-09-b</v>
          </cell>
          <cell r="B3170" t="str">
            <v>Providing and Fixing CI ventilating shaft of 9" i/d, painted with bitumenous paint complete : 24 ft. long</v>
          </cell>
          <cell r="C3170" t="str">
            <v>100 Kg</v>
          </cell>
          <cell r="D3170">
            <v>522.9</v>
          </cell>
          <cell r="E3170">
            <v>15345.9</v>
          </cell>
          <cell r="F3170" t="str">
            <v>100 Kg</v>
          </cell>
          <cell r="G3170">
            <v>522.9</v>
          </cell>
          <cell r="H3170">
            <v>15345.9</v>
          </cell>
          <cell r="I3170">
            <v>0</v>
          </cell>
          <cell r="J3170">
            <v>0</v>
          </cell>
        </row>
        <row r="3171">
          <cell r="A3171" t="str">
            <v>23-09-c</v>
          </cell>
          <cell r="B3171" t="str">
            <v>Providing and Fixing CI ventilating shaft of 9" i/d, painted with bitumenous paint complete : 30 ft. Long</v>
          </cell>
          <cell r="C3171" t="str">
            <v>100 Kg</v>
          </cell>
          <cell r="D3171">
            <v>653.63</v>
          </cell>
          <cell r="E3171">
            <v>15476.63</v>
          </cell>
          <cell r="F3171" t="str">
            <v>100 Kg</v>
          </cell>
          <cell r="G3171">
            <v>653.63</v>
          </cell>
          <cell r="H3171">
            <v>15476.63</v>
          </cell>
          <cell r="I3171">
            <v>0</v>
          </cell>
          <cell r="J3171">
            <v>0</v>
          </cell>
        </row>
        <row r="3172">
          <cell r="A3172" t="str">
            <v>23-09-d</v>
          </cell>
          <cell r="B3172" t="str">
            <v>Providing and Fixing CI ventilating shaft of 9" i/d, painted with bitumenous paint complete : 36 ft. Long</v>
          </cell>
          <cell r="C3172" t="str">
            <v>100 Kg</v>
          </cell>
          <cell r="D3172">
            <v>784.35</v>
          </cell>
          <cell r="E3172">
            <v>15607.35</v>
          </cell>
          <cell r="F3172" t="str">
            <v>100 Kg</v>
          </cell>
          <cell r="G3172">
            <v>784.35</v>
          </cell>
          <cell r="H3172">
            <v>15607.35</v>
          </cell>
          <cell r="I3172">
            <v>0</v>
          </cell>
          <cell r="J3172">
            <v>0</v>
          </cell>
        </row>
        <row r="3173">
          <cell r="A3173" t="str">
            <v>23-10</v>
          </cell>
          <cell r="B3173" t="str">
            <v>Septic Tank (int.Size: 7'x2'x5') complete.</v>
          </cell>
          <cell r="C3173" t="str">
            <v>Each</v>
          </cell>
          <cell r="D3173">
            <v>3486</v>
          </cell>
          <cell r="E3173">
            <v>20972.52</v>
          </cell>
          <cell r="F3173" t="str">
            <v>Each</v>
          </cell>
          <cell r="G3173">
            <v>3486</v>
          </cell>
          <cell r="H3173">
            <v>20972.52</v>
          </cell>
          <cell r="I3173">
            <v>0</v>
          </cell>
          <cell r="J3173">
            <v>0</v>
          </cell>
        </row>
        <row r="3174">
          <cell r="A3174" t="str">
            <v>23-11</v>
          </cell>
          <cell r="B3174" t="str">
            <v>Soakage Pit (6'dia x 15' deep) complete</v>
          </cell>
          <cell r="C3174" t="str">
            <v>Each</v>
          </cell>
          <cell r="D3174">
            <v>3486</v>
          </cell>
          <cell r="E3174">
            <v>18380.59</v>
          </cell>
          <cell r="F3174" t="str">
            <v>Each</v>
          </cell>
          <cell r="G3174">
            <v>3486</v>
          </cell>
          <cell r="H3174">
            <v>18380.59</v>
          </cell>
          <cell r="I3174">
            <v>0</v>
          </cell>
          <cell r="J3174">
            <v>0</v>
          </cell>
        </row>
        <row r="3175">
          <cell r="A3175" t="str">
            <v>24-01-a</v>
          </cell>
          <cell r="B3175" t="str">
            <v>Mobilization of plant, equipment and camping arrangements etc &amp; demobilization after completion</v>
          </cell>
          <cell r="C3175" t="str">
            <v>Job</v>
          </cell>
          <cell r="D3175">
            <v>0</v>
          </cell>
          <cell r="E3175">
            <v>43740</v>
          </cell>
          <cell r="F3175" t="str">
            <v>Job</v>
          </cell>
          <cell r="G3175">
            <v>0</v>
          </cell>
          <cell r="H3175">
            <v>43740</v>
          </cell>
          <cell r="I3175">
            <v>0</v>
          </cell>
          <cell r="J3175">
            <v>0</v>
          </cell>
        </row>
        <row r="3176">
          <cell r="A3176" t="str">
            <v>24-01-b</v>
          </cell>
          <cell r="B3176" t="str">
            <v>Subsequent mobilization in the same project area</v>
          </cell>
          <cell r="C3176" t="str">
            <v>Job</v>
          </cell>
          <cell r="D3176">
            <v>0</v>
          </cell>
          <cell r="E3176">
            <v>27945</v>
          </cell>
          <cell r="F3176" t="str">
            <v>Job</v>
          </cell>
          <cell r="G3176">
            <v>0</v>
          </cell>
          <cell r="H3176">
            <v>27945</v>
          </cell>
          <cell r="I3176">
            <v>0</v>
          </cell>
          <cell r="J3176">
            <v>0</v>
          </cell>
        </row>
        <row r="3177">
          <cell r="A3177" t="str">
            <v>24-01-c</v>
          </cell>
          <cell r="B3177" t="str">
            <v>Mobilization of equipment for drilling of small bore upto 8" dia</v>
          </cell>
          <cell r="C3177" t="str">
            <v>Job</v>
          </cell>
          <cell r="D3177">
            <v>0</v>
          </cell>
          <cell r="E3177">
            <v>7897.5</v>
          </cell>
          <cell r="F3177" t="str">
            <v>Job</v>
          </cell>
          <cell r="G3177">
            <v>0</v>
          </cell>
          <cell r="H3177">
            <v>7897.5</v>
          </cell>
          <cell r="I3177">
            <v>0</v>
          </cell>
          <cell r="J3177">
            <v>0</v>
          </cell>
        </row>
        <row r="3178">
          <cell r="A3178" t="str">
            <v>24-02-a-01</v>
          </cell>
          <cell r="B3178" t="str">
            <v>Drilling of Bore holes for tube well in all types of522soil and soft rock except hard rock from groundlevel upto 328 ft depth (0m to 100m), includingsinking, collection of 100 % corings and withdrawing of pipe, complete as per specifications.: Dia of Bore 3" (75 mm) i/d</v>
          </cell>
          <cell r="C3178" t="str">
            <v>Rft</v>
          </cell>
          <cell r="D3178">
            <v>118.15</v>
          </cell>
          <cell r="E3178">
            <v>177.86</v>
          </cell>
          <cell r="F3178" t="str">
            <v>m</v>
          </cell>
          <cell r="G3178">
            <v>387.63</v>
          </cell>
          <cell r="H3178">
            <v>583.52</v>
          </cell>
          <cell r="I3178" t="str">
            <v xml:space="preserve">24.2.1, </v>
          </cell>
          <cell r="J3178">
            <v>0</v>
          </cell>
        </row>
        <row r="3179">
          <cell r="A3179" t="str">
            <v>24-02-a-02</v>
          </cell>
          <cell r="B3179" t="str">
            <v>Drilling of Bore holes for tube well in all types of522soil and soft rock except hard rock from groundlevel upto 328 ft depth (0m to 100m), includingsinking, collection of 100 % corings and withdrawing of pipe, complete as per specifications.: Dia of Bore 4" (100 mm) i/d</v>
          </cell>
          <cell r="C3179" t="str">
            <v>Rft</v>
          </cell>
          <cell r="D3179">
            <v>163.28</v>
          </cell>
          <cell r="E3179">
            <v>249.71</v>
          </cell>
          <cell r="F3179" t="str">
            <v>m</v>
          </cell>
          <cell r="G3179">
            <v>535.70000000000005</v>
          </cell>
          <cell r="H3179">
            <v>819.27</v>
          </cell>
          <cell r="I3179" t="str">
            <v xml:space="preserve">24.2.1, </v>
          </cell>
          <cell r="J3179">
            <v>0</v>
          </cell>
        </row>
        <row r="3180">
          <cell r="A3180" t="str">
            <v>24-02-a-03</v>
          </cell>
          <cell r="B3180" t="str">
            <v>Drilling of Bore holes for tube well in all types of522soil and soft rock except hard rock from groundlevel upto 328 ft depth (0m to 100m), includingsinking, collection of 100 % corings and withdrawing of pipe, complete as per specifications.: Dia of Bore 5" (125 mm) i/d</v>
          </cell>
          <cell r="C3180" t="str">
            <v>Rft</v>
          </cell>
          <cell r="D3180">
            <v>248.75</v>
          </cell>
          <cell r="E3180">
            <v>398.87</v>
          </cell>
          <cell r="F3180" t="str">
            <v>m</v>
          </cell>
          <cell r="G3180">
            <v>816.11</v>
          </cell>
          <cell r="H3180">
            <v>1308.6199999999999</v>
          </cell>
          <cell r="I3180" t="str">
            <v xml:space="preserve">24.2.1, </v>
          </cell>
          <cell r="J3180">
            <v>0</v>
          </cell>
        </row>
        <row r="3181">
          <cell r="A3181" t="str">
            <v>24-02-a-04</v>
          </cell>
          <cell r="B3181" t="str">
            <v>Drilling of Bore holes for tube well in all types of522soil and soft rock except hard rock from groundlevel upto 328 ft depth (0m to 100m), includingsinking, collection of 100 % corings and withdrawing of pipe, complete as per specifications.: Dia of Bore 6" (150 mm) i/d</v>
          </cell>
          <cell r="C3181" t="str">
            <v>Rft</v>
          </cell>
          <cell r="D3181">
            <v>301.91000000000003</v>
          </cell>
          <cell r="E3181">
            <v>500.93</v>
          </cell>
          <cell r="F3181" t="str">
            <v>m</v>
          </cell>
          <cell r="G3181">
            <v>990.53</v>
          </cell>
          <cell r="H3181">
            <v>1643.47</v>
          </cell>
          <cell r="I3181" t="str">
            <v xml:space="preserve">24.2.1, </v>
          </cell>
          <cell r="J3181">
            <v>0</v>
          </cell>
        </row>
        <row r="3182">
          <cell r="A3182" t="str">
            <v>24-02-a-05</v>
          </cell>
          <cell r="B3182" t="str">
            <v>Drilling of Bore holes for tube well in all types of522soil and soft rock except hard rock from groundlevel upto 328 ft depth (0m to 100m), includingsinking, collection of 100 % corings and withdrawing of pipe, complete as per specifications.: Dia of Bore 8" (200 mm) i/d</v>
          </cell>
          <cell r="C3182" t="str">
            <v>Rft</v>
          </cell>
          <cell r="D3182">
            <v>414.58</v>
          </cell>
          <cell r="E3182">
            <v>716.9</v>
          </cell>
          <cell r="F3182" t="str">
            <v>m</v>
          </cell>
          <cell r="G3182">
            <v>1360.19</v>
          </cell>
          <cell r="H3182">
            <v>2352.04</v>
          </cell>
          <cell r="I3182" t="str">
            <v xml:space="preserve">24.2.1, </v>
          </cell>
          <cell r="J3182">
            <v>0</v>
          </cell>
        </row>
        <row r="3183">
          <cell r="A3183" t="str">
            <v>24-02-a-06</v>
          </cell>
          <cell r="B3183" t="str">
            <v>Drilling of Bore holes for tube well in all types of522soil and soft rock except hard rock from groundlevel upto 328 ft depth (0m to 100m), includingsinking, collection of 100 % corings and withdrawing of pipe, complete as per specifications.: Dia of Bore 10" (250 mm) i/d</v>
          </cell>
          <cell r="C3183" t="str">
            <v>Rft</v>
          </cell>
          <cell r="D3183">
            <v>448.82</v>
          </cell>
          <cell r="E3183">
            <v>1965.14</v>
          </cell>
          <cell r="F3183" t="str">
            <v>m</v>
          </cell>
          <cell r="G3183">
            <v>1472.51</v>
          </cell>
          <cell r="H3183">
            <v>6447.32</v>
          </cell>
          <cell r="I3183" t="str">
            <v xml:space="preserve">24.2.1, </v>
          </cell>
          <cell r="J3183">
            <v>0</v>
          </cell>
        </row>
        <row r="3184">
          <cell r="A3184" t="str">
            <v>24-02-a-07</v>
          </cell>
          <cell r="B3184" t="str">
            <v>Drilling of Bore holes for tube well in all types of522soil and soft rock except hard rock from groundlevel upto 328 ft depth (0m to 100m), includingsinking, collection of 100 % corings and withdrawing of pipe, complete as per specifications.: Dia of Bore 12" (300 mm) i/d</v>
          </cell>
          <cell r="C3184" t="str">
            <v>Rft</v>
          </cell>
          <cell r="D3184">
            <v>545.30999999999995</v>
          </cell>
          <cell r="E3184">
            <v>2393.3200000000002</v>
          </cell>
          <cell r="F3184" t="str">
            <v>m</v>
          </cell>
          <cell r="G3184">
            <v>1789.07</v>
          </cell>
          <cell r="H3184">
            <v>7852.12</v>
          </cell>
          <cell r="I3184" t="str">
            <v xml:space="preserve">24.2.1, </v>
          </cell>
          <cell r="J3184">
            <v>0</v>
          </cell>
        </row>
        <row r="3185">
          <cell r="A3185" t="str">
            <v>24-02-a-08</v>
          </cell>
          <cell r="B3185" t="str">
            <v>Drilling of Bore holes for tube well in all types of522soil and soft rock except hard rock from groundlevel upto 328 ft depth (0m to 100m), includingsinking, collection of 100 % corings and withdrawing of pipe, complete as per specifications.: Dia of Bore 15" (375 mm) i/d</v>
          </cell>
          <cell r="C3185" t="str">
            <v>Rft</v>
          </cell>
          <cell r="D3185">
            <v>641.79999999999995</v>
          </cell>
          <cell r="E3185">
            <v>2821.51</v>
          </cell>
          <cell r="F3185" t="str">
            <v>m</v>
          </cell>
          <cell r="G3185">
            <v>2105.64</v>
          </cell>
          <cell r="H3185">
            <v>9256.92</v>
          </cell>
          <cell r="I3185" t="str">
            <v xml:space="preserve">24.2.1, </v>
          </cell>
          <cell r="J3185">
            <v>0</v>
          </cell>
        </row>
        <row r="3186">
          <cell r="A3186" t="str">
            <v>24-02-a-09</v>
          </cell>
          <cell r="B3186" t="str">
            <v>Drilling of Bore holes for tube well in all types of522soil and soft rock except hard rock from groundlevel upto 328 ft depth (0m to 100m), includingsinking, collection of 100 % corings and withdrawing of pipe, complete as per specifications.: Dia of Bore 18" (450 mm) i/d</v>
          </cell>
          <cell r="C3186" t="str">
            <v>Rft</v>
          </cell>
          <cell r="D3186">
            <v>734.55</v>
          </cell>
          <cell r="E3186">
            <v>3198.57</v>
          </cell>
          <cell r="F3186" t="str">
            <v>m</v>
          </cell>
          <cell r="G3186">
            <v>2409.94</v>
          </cell>
          <cell r="H3186">
            <v>10494</v>
          </cell>
          <cell r="I3186" t="str">
            <v xml:space="preserve">24.2.1, </v>
          </cell>
          <cell r="J3186">
            <v>0</v>
          </cell>
        </row>
        <row r="3187">
          <cell r="A3187" t="str">
            <v>24-02-a-10</v>
          </cell>
          <cell r="B3187" t="str">
            <v>Drilling of Bore holes for tube well in all types of522soil and soft rock except hard rock from groundlevel upto 328 ft depth (0m to 100m), includingsinking, collection of 100 % corings and withdrawing of pipe, complete as per specifications.: Dia of Bore 18"(450 mm) to 20" (500 mm) i/d</v>
          </cell>
          <cell r="C3187" t="str">
            <v>Rft</v>
          </cell>
          <cell r="D3187">
            <v>592</v>
          </cell>
          <cell r="E3187">
            <v>3435.1</v>
          </cell>
          <cell r="F3187" t="str">
            <v>m</v>
          </cell>
          <cell r="G3187">
            <v>1942.25</v>
          </cell>
          <cell r="H3187">
            <v>11270</v>
          </cell>
          <cell r="I3187" t="str">
            <v xml:space="preserve">24.2.1, </v>
          </cell>
          <cell r="J3187">
            <v>0</v>
          </cell>
        </row>
        <row r="3188">
          <cell r="A3188" t="str">
            <v>24-02-a-11</v>
          </cell>
          <cell r="B3188" t="str">
            <v>Drilling of Bore holes for tube well in all types of522soil and soft rock except hard rock from groundlevel upto 328 ft depth (0m to 100m), includingsinking, collection of 100 % corings and withdrawing of pipe, complete as per specifications.: Dia of Bore 20"(500 mm) to 26" (650 mm) i/d</v>
          </cell>
          <cell r="C3188" t="str">
            <v>Rft</v>
          </cell>
          <cell r="D3188">
            <v>1012.18</v>
          </cell>
          <cell r="E3188">
            <v>4423.8999999999996</v>
          </cell>
          <cell r="F3188" t="str">
            <v>m</v>
          </cell>
          <cell r="G3188">
            <v>3320.82</v>
          </cell>
          <cell r="H3188">
            <v>14514.12</v>
          </cell>
          <cell r="I3188" t="str">
            <v xml:space="preserve">24.2.1, </v>
          </cell>
          <cell r="J3188">
            <v>0</v>
          </cell>
        </row>
        <row r="3189">
          <cell r="A3189" t="str">
            <v>24-02-b-01</v>
          </cell>
          <cell r="B3189" t="str">
            <v>Drilling of Bore holes for tube well in all types of522soil and soft rock except hard rock from a depth of328.1 ft to 656 ft (100.1m to 200 m) depth,including sinking, collection of 100 % corings and withdrawing of pipe, complete as per specifications.: 5" (125 mm) i/d</v>
          </cell>
          <cell r="C3189" t="str">
            <v>Rft</v>
          </cell>
          <cell r="D3189">
            <v>285.73</v>
          </cell>
          <cell r="E3189">
            <v>1244.8</v>
          </cell>
          <cell r="F3189" t="str">
            <v>m</v>
          </cell>
          <cell r="G3189">
            <v>937.43</v>
          </cell>
          <cell r="H3189">
            <v>4083.99</v>
          </cell>
          <cell r="I3189" t="str">
            <v xml:space="preserve">24.2.1, </v>
          </cell>
          <cell r="J3189">
            <v>0</v>
          </cell>
        </row>
        <row r="3190">
          <cell r="A3190" t="str">
            <v>24-02-b-02</v>
          </cell>
          <cell r="B3190" t="str">
            <v>Drilling of Bore holes for tube well in all types of522soil and soft rock except hard rock from a depth of328.1 ft to 656 ft (100.1m to 200 m) depth,including sinking, collection of 100 % corings and withdrawing of pipe, complete as per specifications.: 6" (150 mm) i/d</v>
          </cell>
          <cell r="C3190" t="str">
            <v>Rft</v>
          </cell>
          <cell r="D3190">
            <v>338.02</v>
          </cell>
          <cell r="E3190">
            <v>1482.37</v>
          </cell>
          <cell r="F3190" t="str">
            <v>m</v>
          </cell>
          <cell r="G3190">
            <v>1108.98</v>
          </cell>
          <cell r="H3190">
            <v>4863.3999999999996</v>
          </cell>
          <cell r="I3190" t="str">
            <v xml:space="preserve">24.2.1, </v>
          </cell>
          <cell r="J3190">
            <v>0</v>
          </cell>
        </row>
        <row r="3191">
          <cell r="A3191" t="str">
            <v>24-02-b-03</v>
          </cell>
          <cell r="B3191" t="str">
            <v>Drilling of Bore holes for tube well in all types of522soil and soft rock except hard rock from a depth of328.1 ft to 656 ft (100.1m to 200 m) depth,including sinking, collection of 100 % corings and withdrawing of pipe, complete as per specifications.: 8" (200 mm) i/d</v>
          </cell>
          <cell r="C3191" t="str">
            <v>Rft</v>
          </cell>
          <cell r="D3191">
            <v>466.88</v>
          </cell>
          <cell r="E3191">
            <v>2047.16</v>
          </cell>
          <cell r="F3191" t="str">
            <v>m</v>
          </cell>
          <cell r="G3191">
            <v>1531.74</v>
          </cell>
          <cell r="H3191">
            <v>6716.42</v>
          </cell>
          <cell r="I3191" t="str">
            <v xml:space="preserve">24.2.1, </v>
          </cell>
          <cell r="J3191">
            <v>0</v>
          </cell>
        </row>
        <row r="3192">
          <cell r="A3192" t="str">
            <v>24-02-b-04</v>
          </cell>
          <cell r="B3192" t="str">
            <v>Drilling of Bore holes for tube well in all types of522soil and soft rock except hard rock from a depth of328.1 ft to 656 ft (100.1m to 200 m) depth,including sinking, collection of 100 % corings and withdrawing of pipe, complete as per specifications.: 10" (250 mm) i/d</v>
          </cell>
          <cell r="C3192" t="str">
            <v>Rft</v>
          </cell>
          <cell r="D3192">
            <v>522.28</v>
          </cell>
          <cell r="E3192">
            <v>2266.0500000000002</v>
          </cell>
          <cell r="F3192" t="str">
            <v>m</v>
          </cell>
          <cell r="G3192">
            <v>1713.51</v>
          </cell>
          <cell r="H3192">
            <v>7434.53</v>
          </cell>
          <cell r="I3192" t="str">
            <v xml:space="preserve">24.2.1, </v>
          </cell>
          <cell r="J3192">
            <v>0</v>
          </cell>
        </row>
        <row r="3193">
          <cell r="A3193" t="str">
            <v>24-02-b-05</v>
          </cell>
          <cell r="B3193" t="str">
            <v>Drilling of Bore holes for tube well in all types of522soil and soft rock except hard rock from a depth of328.1 ft to 656 ft (100.1m to 200 m) depth,including sinking, collection of 100 % corings and withdrawing of pipe, complete as per specifications.: 12" (300 mm) i/d</v>
          </cell>
          <cell r="C3193" t="str">
            <v>Rft</v>
          </cell>
          <cell r="D3193">
            <v>631.84</v>
          </cell>
          <cell r="E3193">
            <v>2757.05</v>
          </cell>
          <cell r="F3193" t="str">
            <v>m</v>
          </cell>
          <cell r="G3193">
            <v>2072.96</v>
          </cell>
          <cell r="H3193">
            <v>9045.4599999999991</v>
          </cell>
          <cell r="I3193" t="str">
            <v xml:space="preserve">24.2.1, </v>
          </cell>
          <cell r="J3193">
            <v>0</v>
          </cell>
        </row>
        <row r="3194">
          <cell r="A3194" t="str">
            <v>24-02-b-06</v>
          </cell>
          <cell r="B3194" t="str">
            <v>Drilling of Bore holes for tube well in all types of522soil and soft rock except hard rock from a depth of328.1 ft to 656 ft (100.1m to 200 m) depth,including sinking, collection of 100 % corings and withdrawing of pipe, complete as per specifications.: 15" (375 mm) i/d</v>
          </cell>
          <cell r="C3194" t="str">
            <v>Rft</v>
          </cell>
          <cell r="D3194">
            <v>746.38</v>
          </cell>
          <cell r="E3194">
            <v>3253.04</v>
          </cell>
          <cell r="F3194" t="str">
            <v>m</v>
          </cell>
          <cell r="G3194">
            <v>2448.75</v>
          </cell>
          <cell r="H3194">
            <v>10672.72</v>
          </cell>
          <cell r="I3194" t="str">
            <v xml:space="preserve">24.2.1, </v>
          </cell>
          <cell r="J3194">
            <v>0</v>
          </cell>
        </row>
        <row r="3195">
          <cell r="A3195" t="str">
            <v>24-02-b-07</v>
          </cell>
          <cell r="B3195" t="str">
            <v>Drilling of Bore holes for tube well in all types of522soil and soft rock except hard rock from a depth of328.1 ft to 656 ft (100.1m to 200 m) depth,including sinking, collection of 100 % corings and withdrawing of pipe, complete as per specifications.: 18" (450 mm) i/d</v>
          </cell>
          <cell r="C3195" t="str">
            <v>Rft</v>
          </cell>
          <cell r="D3195">
            <v>841</v>
          </cell>
          <cell r="E3195">
            <v>3674.62</v>
          </cell>
          <cell r="F3195" t="str">
            <v>m</v>
          </cell>
          <cell r="G3195">
            <v>2759.18</v>
          </cell>
          <cell r="H3195">
            <v>12055.84</v>
          </cell>
          <cell r="I3195" t="str">
            <v xml:space="preserve">24.2.1, </v>
          </cell>
          <cell r="J3195">
            <v>0</v>
          </cell>
        </row>
        <row r="3196">
          <cell r="A3196" t="str">
            <v>24-02-b-08</v>
          </cell>
          <cell r="B3196" t="str">
            <v>Drilling of Bore holes for tube well in all types of522soil and soft rock except hard rock from a depth of328.1 ft to 656 ft (100.1m to 200 m) depth,including sinking, collection of 100 % corings and withdrawing of pipe, complete as per specifications.: 18" (450 mm) to 20" (500 mm) i/d</v>
          </cell>
          <cell r="C3196" t="str">
            <v>Rft</v>
          </cell>
          <cell r="D3196">
            <v>970.48</v>
          </cell>
          <cell r="E3196">
            <v>4240.04</v>
          </cell>
          <cell r="F3196" t="str">
            <v>m</v>
          </cell>
          <cell r="G3196">
            <v>3183.98</v>
          </cell>
          <cell r="H3196">
            <v>13910.9</v>
          </cell>
          <cell r="I3196" t="str">
            <v xml:space="preserve">24.2.1, </v>
          </cell>
          <cell r="J3196">
            <v>0</v>
          </cell>
        </row>
        <row r="3197">
          <cell r="A3197" t="str">
            <v>24-02-b-09</v>
          </cell>
          <cell r="B3197" t="str">
            <v>Drilling of Bore holes for tube well in all types of522soil and soft rock except hard rock from a depth of328.1 ft to 656 ft (100.1m to 200 m) depth,including sinking, collection of 100 % corings and withdrawing of pipe, complete as per specifications.: 20" (600 mm) to 26" (650 mm) i/d</v>
          </cell>
          <cell r="C3197" t="str">
            <v>Rft</v>
          </cell>
          <cell r="D3197">
            <v>1160.96</v>
          </cell>
          <cell r="E3197">
            <v>5084.4399999999996</v>
          </cell>
          <cell r="F3197" t="str">
            <v>m</v>
          </cell>
          <cell r="G3197">
            <v>3808.93</v>
          </cell>
          <cell r="H3197">
            <v>16681.23</v>
          </cell>
          <cell r="I3197" t="str">
            <v xml:space="preserve">24.2.1, </v>
          </cell>
          <cell r="J3197">
            <v>0</v>
          </cell>
        </row>
        <row r="3198">
          <cell r="A3198" t="str">
            <v>24-02-c-01</v>
          </cell>
          <cell r="B3198" t="str">
            <v>Drilling of Bore holes for tube well in all types of522soil and soft rock except hard rock from a depth of656.1 ft to 984 ft (200.1 m to 300 m) depth,including sinking, collection of 100 % corings and withdrawing of pipe, complete as per specifications.: 6" (150mm) i/d</v>
          </cell>
          <cell r="C3198" t="str">
            <v>Rft</v>
          </cell>
          <cell r="D3198">
            <v>392.8</v>
          </cell>
          <cell r="E3198">
            <v>1708.8</v>
          </cell>
          <cell r="F3198" t="str">
            <v>m</v>
          </cell>
          <cell r="G3198">
            <v>1288.71</v>
          </cell>
          <cell r="H3198">
            <v>5606.3</v>
          </cell>
          <cell r="I3198" t="str">
            <v xml:space="preserve">24.2.1, </v>
          </cell>
          <cell r="J3198">
            <v>0</v>
          </cell>
        </row>
        <row r="3199">
          <cell r="A3199" t="str">
            <v>24-02-c-02</v>
          </cell>
          <cell r="B3199" t="str">
            <v>Drilling of Bore holes for tube well in all types of522soil and soft rock except hard rock from a depth of656.1 ft to 984 ft (200.1 m to 300 m) depth,including sinking, collection of 100 % corings and withdrawing of pipe, complete as per specifications.: 8" (200mm) i/d</v>
          </cell>
          <cell r="C3199" t="str">
            <v>Rft</v>
          </cell>
          <cell r="D3199">
            <v>546.54999999999995</v>
          </cell>
          <cell r="E3199">
            <v>2363.89</v>
          </cell>
          <cell r="F3199" t="str">
            <v>m</v>
          </cell>
          <cell r="G3199">
            <v>1793.16</v>
          </cell>
          <cell r="H3199">
            <v>7755.55</v>
          </cell>
          <cell r="I3199" t="str">
            <v xml:space="preserve">24.2.1, </v>
          </cell>
          <cell r="J3199">
            <v>0</v>
          </cell>
        </row>
        <row r="3200">
          <cell r="A3200" t="str">
            <v>24-02-c-03</v>
          </cell>
          <cell r="B3200" t="str">
            <v>Drilling of Bore holes for tube well in all types of522soil and soft rock except hard rock from a depth of656.1 ft to 984 ft (200.1 m to 300 m) depth,including sinking, collection of 100 % corings and withdrawing of pipe, complete as per specifications.: 10" (250 mm) i/d</v>
          </cell>
          <cell r="C3200" t="str">
            <v>Rft</v>
          </cell>
          <cell r="D3200">
            <v>593.86</v>
          </cell>
          <cell r="E3200">
            <v>2599.1999999999998</v>
          </cell>
          <cell r="F3200" t="str">
            <v>m</v>
          </cell>
          <cell r="G3200">
            <v>1948.38</v>
          </cell>
          <cell r="H3200">
            <v>8527.5499999999993</v>
          </cell>
          <cell r="I3200" t="str">
            <v xml:space="preserve">24.2.1, </v>
          </cell>
          <cell r="J3200">
            <v>0</v>
          </cell>
        </row>
        <row r="3201">
          <cell r="A3201" t="str">
            <v>24-02-c-04</v>
          </cell>
          <cell r="B3201" t="str">
            <v>Drilling of Bore holes for tube well in all types of522soil and soft rock except hard rock from a depth of656.1 ft to 984 ft (200.1 m to 300 m) depth,including sinking, collection of 100 % corings and withdrawing of pipe, complete as per specifications.: 12" (300 mm) i/d</v>
          </cell>
          <cell r="C3201" t="str">
            <v>Rft</v>
          </cell>
          <cell r="D3201">
            <v>726.46</v>
          </cell>
          <cell r="E3201">
            <v>3170.45</v>
          </cell>
          <cell r="F3201" t="str">
            <v>m</v>
          </cell>
          <cell r="G3201">
            <v>2383.39</v>
          </cell>
          <cell r="H3201">
            <v>10401.75</v>
          </cell>
          <cell r="I3201" t="str">
            <v xml:space="preserve">24.2.1, </v>
          </cell>
          <cell r="J3201">
            <v>0</v>
          </cell>
        </row>
        <row r="3202">
          <cell r="A3202" t="str">
            <v>24-02-c-05</v>
          </cell>
          <cell r="B3202" t="str">
            <v>Drilling of Bore holes for tube well in all types of522soil and soft rock except hard rock from a depth of656.1 ft to 984 ft (200.1 m to 300 m) depth,including sinking, collection of 100 % corings and withdrawing of pipe, complete as per specifications.: 15" (375 mm) i/d</v>
          </cell>
          <cell r="C3202" t="str">
            <v>Rft</v>
          </cell>
          <cell r="D3202">
            <v>853.14</v>
          </cell>
          <cell r="E3202">
            <v>3735.8</v>
          </cell>
          <cell r="F3202" t="str">
            <v>m</v>
          </cell>
          <cell r="G3202">
            <v>2799</v>
          </cell>
          <cell r="H3202">
            <v>12256.55</v>
          </cell>
          <cell r="I3202" t="str">
            <v xml:space="preserve">24.2.1, </v>
          </cell>
          <cell r="J3202">
            <v>0</v>
          </cell>
        </row>
        <row r="3203">
          <cell r="A3203" t="str">
            <v>24-02-c-06</v>
          </cell>
          <cell r="B3203" t="str">
            <v>Drilling of Bore holes for tube well in all types of522soil and soft rock except hard rock from a depth of656.1 ft to 984 ft (200.1 m to 300 m) depth,including sinking, collection of 100 % corings and withdrawing of pipe, complete as per specifications.: 18" (450 mm) i/d</v>
          </cell>
          <cell r="C3203" t="str">
            <v>Rft</v>
          </cell>
          <cell r="D3203">
            <v>963.63</v>
          </cell>
          <cell r="E3203">
            <v>4222.3</v>
          </cell>
          <cell r="F3203" t="str">
            <v>m</v>
          </cell>
          <cell r="G3203">
            <v>3161.52</v>
          </cell>
          <cell r="H3203">
            <v>13852.68</v>
          </cell>
          <cell r="I3203" t="str">
            <v xml:space="preserve">24.2.1, </v>
          </cell>
          <cell r="J3203">
            <v>0</v>
          </cell>
        </row>
        <row r="3204">
          <cell r="A3204" t="str">
            <v>24-02-c-07</v>
          </cell>
          <cell r="B3204" t="str">
            <v>Drilling of Bore holes for tube well in all types of522soil and soft rock except hard rock from a depth of656.1 ft to 984 ft (200.1 m to 300 m) depth,including sinking, collection of 100 % corings and withdrawing of pipe, complete as per specifications.: Above 18" (450 mm) and upto 20" (500 mm) i/d</v>
          </cell>
          <cell r="C3204" t="str">
            <v>Rft</v>
          </cell>
          <cell r="D3204">
            <v>1116.77</v>
          </cell>
          <cell r="E3204">
            <v>4876.76</v>
          </cell>
          <cell r="F3204" t="str">
            <v>m</v>
          </cell>
          <cell r="G3204">
            <v>3663.93</v>
          </cell>
          <cell r="H3204">
            <v>15999.89</v>
          </cell>
          <cell r="I3204" t="str">
            <v xml:space="preserve">24.2.1, </v>
          </cell>
          <cell r="J3204">
            <v>0</v>
          </cell>
        </row>
        <row r="3205">
          <cell r="A3205" t="str">
            <v>24-02-c-08</v>
          </cell>
          <cell r="B3205" t="str">
            <v>Drilling of Bore holes for tube well in all types of522soil and soft rock except hard rock from a depth of656.1 ft to 984 ft (200.1 m to 300 m) depth,including sinking, collection of 100 % corings and withdrawing of pipe, complete as per specifications.: Above 20" (450 mm) upto 26" (500 mm) i/d</v>
          </cell>
          <cell r="C3205" t="str">
            <v>Rft</v>
          </cell>
          <cell r="D3205">
            <v>1334.02</v>
          </cell>
          <cell r="E3205">
            <v>5846.02</v>
          </cell>
          <cell r="F3205" t="str">
            <v>m</v>
          </cell>
          <cell r="G3205">
            <v>4376.7</v>
          </cell>
          <cell r="H3205">
            <v>19179.849999999999</v>
          </cell>
          <cell r="I3205" t="str">
            <v xml:space="preserve">24.2.1, </v>
          </cell>
          <cell r="J3205">
            <v>0</v>
          </cell>
        </row>
        <row r="3206">
          <cell r="A3206" t="str">
            <v>24-02-d-01</v>
          </cell>
          <cell r="B3206" t="str">
            <v>Drilling of Bore holes for tubewell in all types of522soil and soft rock except hard rock from a depth of984 ft to 1312 ft (300.1m to 400 m) depth,including sinking, collection of 100 % corings and withdrawing of pipe, complete as per specifications.: 8" (200 mm) i/d</v>
          </cell>
          <cell r="C3206" t="str">
            <v>Rft</v>
          </cell>
          <cell r="D3206">
            <v>622.5</v>
          </cell>
          <cell r="E3206">
            <v>3301.9</v>
          </cell>
          <cell r="F3206" t="str">
            <v>m</v>
          </cell>
          <cell r="G3206">
            <v>2042.32</v>
          </cell>
          <cell r="H3206">
            <v>10833.02</v>
          </cell>
          <cell r="I3206" t="str">
            <v xml:space="preserve">24.2.1, </v>
          </cell>
          <cell r="J3206">
            <v>0</v>
          </cell>
        </row>
        <row r="3207">
          <cell r="A3207" t="str">
            <v>24-02-d-02</v>
          </cell>
          <cell r="B3207" t="str">
            <v>Drilling of Bore holes for tube well in all types of522soil and soft rock except hard rock from a depth of984 ft to 1312 ft (300.1m to 400 m) depth,including sinking, collection of 100 % corings and withdrawing of pipe, complete as per specifications.: 10" (250 mm) i/d</v>
          </cell>
          <cell r="C3207" t="str">
            <v>Rft</v>
          </cell>
          <cell r="D3207">
            <v>694.71</v>
          </cell>
          <cell r="E3207">
            <v>3651.29</v>
          </cell>
          <cell r="F3207" t="str">
            <v>m</v>
          </cell>
          <cell r="G3207">
            <v>2279.23</v>
          </cell>
          <cell r="H3207">
            <v>11979.3</v>
          </cell>
          <cell r="I3207" t="str">
            <v xml:space="preserve">24.2.1, </v>
          </cell>
          <cell r="J3207">
            <v>0</v>
          </cell>
        </row>
        <row r="3208">
          <cell r="A3208" t="str">
            <v>24-02-d-03</v>
          </cell>
          <cell r="B3208" t="str">
            <v>Drilling of Bore holes for tube well in all types of522soil and soft rock except hard rock from a depth of984 ft to 1312 ft (300.1m to 400 m) depth,including sinking, collection of 100 % corings and withdrawing of pipe, complete as per specifications.: 12" (250 mm) i/d</v>
          </cell>
          <cell r="C3208" t="str">
            <v>Rft</v>
          </cell>
          <cell r="D3208">
            <v>835.4</v>
          </cell>
          <cell r="E3208">
            <v>4438.7299999999996</v>
          </cell>
          <cell r="F3208" t="str">
            <v>m</v>
          </cell>
          <cell r="G3208">
            <v>2740.8</v>
          </cell>
          <cell r="H3208">
            <v>14562.77</v>
          </cell>
          <cell r="I3208" t="str">
            <v xml:space="preserve">24.2.1, </v>
          </cell>
          <cell r="J3208">
            <v>0</v>
          </cell>
        </row>
        <row r="3209">
          <cell r="A3209" t="str">
            <v>24-02-d-04</v>
          </cell>
          <cell r="B3209" t="str">
            <v>Drilling of Bore holes for tube well in all types of522soil and soft rock except hard rock from a depth of984 ft to 1312 ft (300.1m to 400 m) depth,including sinking, collection of 100 % corings and withdrawing of pipe, complete as per specifications.: 15" (375 mm) i/d</v>
          </cell>
          <cell r="C3209" t="str">
            <v>Rft</v>
          </cell>
          <cell r="D3209">
            <v>982.3</v>
          </cell>
          <cell r="E3209">
            <v>5232.3900000000003</v>
          </cell>
          <cell r="F3209" t="str">
            <v>m</v>
          </cell>
          <cell r="G3209">
            <v>3222.79</v>
          </cell>
          <cell r="H3209">
            <v>17166.63</v>
          </cell>
          <cell r="I3209" t="str">
            <v xml:space="preserve">24.2.1, </v>
          </cell>
          <cell r="J3209">
            <v>0</v>
          </cell>
        </row>
        <row r="3210">
          <cell r="A3210" t="str">
            <v>24-02-d-05</v>
          </cell>
          <cell r="B3210" t="str">
            <v>Drilling of Bore holes for tube well in all types of522soil and soft rock except hard rock from a depth of984 ft to 1312 ft (300.1m to 400 m) depth,including sinking, collection of 100 % corings and withdrawing of pipe, complete as per specifications.: 18" (450 mm) i/d</v>
          </cell>
          <cell r="C3210" t="str">
            <v>Rft</v>
          </cell>
          <cell r="D3210">
            <v>1103.07</v>
          </cell>
          <cell r="E3210">
            <v>5907.51</v>
          </cell>
          <cell r="F3210" t="str">
            <v>m</v>
          </cell>
          <cell r="G3210">
            <v>3619</v>
          </cell>
          <cell r="H3210">
            <v>19381.59</v>
          </cell>
          <cell r="I3210" t="str">
            <v xml:space="preserve">24.2.1, </v>
          </cell>
          <cell r="J3210">
            <v>0</v>
          </cell>
        </row>
        <row r="3211">
          <cell r="A3211" t="str">
            <v>24-02-d-06</v>
          </cell>
          <cell r="B3211" t="str">
            <v>Drilling of Bore holes for tube well in all types of522soil and soft rock except hard rock from a depth of984 ft to 1312 ft (300.1m to 400 m) depth,including sinking, collection of 100 % corings and withdrawing of pipe, complete as per specifications.: Above 18" (450 mm) upto 20" (500 mm) i/d</v>
          </cell>
          <cell r="C3211" t="str">
            <v>Rft</v>
          </cell>
          <cell r="D3211">
            <v>1284.22</v>
          </cell>
          <cell r="E3211">
            <v>6827.8</v>
          </cell>
          <cell r="F3211" t="str">
            <v>m</v>
          </cell>
          <cell r="G3211">
            <v>4213.3100000000004</v>
          </cell>
          <cell r="H3211">
            <v>22400.92</v>
          </cell>
          <cell r="I3211" t="str">
            <v xml:space="preserve">24.2.1, </v>
          </cell>
          <cell r="J3211">
            <v>0</v>
          </cell>
        </row>
        <row r="3212">
          <cell r="A3212" t="str">
            <v>24-02-d-07</v>
          </cell>
          <cell r="B3212" t="str">
            <v>Drilling of Bore holes for tube well in all types of522soil and soft rock except hard rock from a depth of984 ft to 1312 ft (300.1m to 400 m) depth,including sinking, collection of 100 % corings and withdrawing of pipe, complete as per specifications.: Above 20" (500 mm) upto 26" (650 mm) i/d</v>
          </cell>
          <cell r="C3212" t="str">
            <v>Rft</v>
          </cell>
          <cell r="D3212">
            <v>1550.02</v>
          </cell>
          <cell r="E3212">
            <v>8202.33</v>
          </cell>
          <cell r="F3212" t="str">
            <v>m</v>
          </cell>
          <cell r="G3212">
            <v>5085.38</v>
          </cell>
          <cell r="H3212">
            <v>26910.54</v>
          </cell>
          <cell r="I3212" t="str">
            <v xml:space="preserve">24.2.1, </v>
          </cell>
          <cell r="J3212">
            <v>0</v>
          </cell>
        </row>
        <row r="3213">
          <cell r="A3213" t="str">
            <v>24-02-e-01</v>
          </cell>
          <cell r="B3213" t="str">
            <v>Drilling of Bore holes for tube well in all types of522soil and soft rock except hard rock from a depth1312 ft and beyond (upto any depth) (400.1m andbeyond) depth, including sinking, collection of 100 % corings and withdrawing of pipe, complete as per specifications.: 8" (200 mm) i/d</v>
          </cell>
          <cell r="C3213" t="str">
            <v>Rft</v>
          </cell>
          <cell r="D3213">
            <v>711.52</v>
          </cell>
          <cell r="E3213">
            <v>3792.83</v>
          </cell>
          <cell r="F3213" t="str">
            <v>m</v>
          </cell>
          <cell r="G3213">
            <v>2334.38</v>
          </cell>
          <cell r="H3213">
            <v>12443.67</v>
          </cell>
          <cell r="I3213" t="str">
            <v xml:space="preserve">24.2.1, </v>
          </cell>
          <cell r="J3213">
            <v>0</v>
          </cell>
        </row>
        <row r="3214">
          <cell r="A3214" t="str">
            <v>24-02-e-02</v>
          </cell>
          <cell r="B3214" t="str">
            <v>Drilling of Bore holes for tube well in all types of522soil and soft rock except hard rock from a depth1312 ft and beyond (upto any depth) (300.1m andbeyond) depth, including sinking, collection of 100 % corings and withdrawing of pipe, complete as per specifications.: 10" (250 mm) i/d</v>
          </cell>
          <cell r="C3214" t="str">
            <v>Rft</v>
          </cell>
          <cell r="D3214">
            <v>785.91</v>
          </cell>
          <cell r="E3214">
            <v>4185.97</v>
          </cell>
          <cell r="F3214" t="str">
            <v>m</v>
          </cell>
          <cell r="G3214">
            <v>2578.4299999999998</v>
          </cell>
          <cell r="H3214">
            <v>13733.51</v>
          </cell>
          <cell r="I3214" t="str">
            <v xml:space="preserve">24.2.1, </v>
          </cell>
          <cell r="J3214">
            <v>0</v>
          </cell>
        </row>
        <row r="3215">
          <cell r="A3215" t="str">
            <v>24-02-e-03</v>
          </cell>
          <cell r="B3215" t="str">
            <v>Drilling of Bore holes for tube well in all types of522soil and soft rock except hard rock from a depth1312 ft and beyond (upto any depth) (300.1m andbeyond) depth, including sinking, collection of 100 % corings and withdrawing of pipe, complete as per specifications.: 12" (250 mm) i/d</v>
          </cell>
          <cell r="C3215" t="str">
            <v>Rft</v>
          </cell>
          <cell r="D3215">
            <v>966.43</v>
          </cell>
          <cell r="E3215">
            <v>5110.26</v>
          </cell>
          <cell r="F3215" t="str">
            <v>m</v>
          </cell>
          <cell r="G3215">
            <v>3170.71</v>
          </cell>
          <cell r="H3215">
            <v>16765.95</v>
          </cell>
          <cell r="I3215" t="str">
            <v xml:space="preserve">24.2.1, </v>
          </cell>
          <cell r="J3215">
            <v>0</v>
          </cell>
        </row>
        <row r="3216">
          <cell r="A3216" t="str">
            <v>24-02-e-04</v>
          </cell>
          <cell r="B3216" t="str">
            <v>Drilling of Bore holes for tube well in all types of522soil and soft rock except hard rock from a depth1312 ft and beyond (upto any depth) (300.1m andbeyond) depth, including sinking, collection of 100 % corings and withdrawing of pipe, complete as per specifications.: 15" (375 mm) i/d</v>
          </cell>
          <cell r="C3216" t="str">
            <v>Rft</v>
          </cell>
          <cell r="D3216">
            <v>1131.08</v>
          </cell>
          <cell r="E3216">
            <v>6018.68</v>
          </cell>
          <cell r="F3216" t="str">
            <v>m</v>
          </cell>
          <cell r="G3216">
            <v>3710.9</v>
          </cell>
          <cell r="H3216">
            <v>19746.310000000001</v>
          </cell>
          <cell r="I3216" t="str">
            <v xml:space="preserve">24.2.1, </v>
          </cell>
          <cell r="J3216">
            <v>0</v>
          </cell>
        </row>
        <row r="3217">
          <cell r="A3217" t="str">
            <v>24-02-e-05</v>
          </cell>
          <cell r="B3217" t="str">
            <v>Drilling of Bore holes for tube well in all types of522soil and soft rock except hard rock from a depth1312 ft and beyond (upto any depth) (300.1m andbeyond) depth, including sinking, collection of 100 % corings and withdrawing of pipe, complete as per specifications.: 18" (450 mm) i/d</v>
          </cell>
          <cell r="C3217" t="str">
            <v>Rft</v>
          </cell>
          <cell r="D3217">
            <v>1279.24</v>
          </cell>
          <cell r="E3217">
            <v>6804.35</v>
          </cell>
          <cell r="F3217" t="str">
            <v>m</v>
          </cell>
          <cell r="G3217">
            <v>4196.9799999999996</v>
          </cell>
          <cell r="H3217">
            <v>22323.99</v>
          </cell>
          <cell r="I3217" t="str">
            <v xml:space="preserve">24.2.1, </v>
          </cell>
          <cell r="J3217">
            <v>0</v>
          </cell>
        </row>
        <row r="3218">
          <cell r="A3218" t="str">
            <v>24-02-e-06</v>
          </cell>
          <cell r="B3218" t="str">
            <v>Drilling of Bore holes for tube well in all types of522soil and soft rock except hard rock from a depth1312 ft and beyond (upto any depth) (300.1m andbeyond) depth, including sinking, collection of 100 % corings and withdrawing of pipe, complete as per specifications.: Abobe 18" (450 mm) upto 20" (500 mm) i/d</v>
          </cell>
          <cell r="C3218" t="str">
            <v>Rft</v>
          </cell>
          <cell r="D3218">
            <v>1469.1</v>
          </cell>
          <cell r="E3218">
            <v>7844.23</v>
          </cell>
          <cell r="F3218" t="str">
            <v>m</v>
          </cell>
          <cell r="G3218">
            <v>4819.88</v>
          </cell>
          <cell r="H3218">
            <v>25735.66</v>
          </cell>
          <cell r="I3218" t="str">
            <v xml:space="preserve">24.2.1, </v>
          </cell>
          <cell r="J3218">
            <v>0</v>
          </cell>
        </row>
        <row r="3219">
          <cell r="A3219" t="str">
            <v>24-02-e-07</v>
          </cell>
          <cell r="B3219" t="str">
            <v>Drilling of Bore holes for tube well in all types of522soil and soft rock except hard rock from a depth1312 ft and beyond (upto any depth) (300.1m andbeyond) depth, including sinking, collection of 100 % corings and withdrawing of pipe, complete as per specifications.: Above 20" (500 mm) upto 26" (650 mm) i/d</v>
          </cell>
          <cell r="C3219" t="str">
            <v>Rft</v>
          </cell>
          <cell r="D3219">
            <v>1711.88</v>
          </cell>
          <cell r="E3219">
            <v>9362.0300000000007</v>
          </cell>
          <cell r="F3219" t="str">
            <v>m</v>
          </cell>
          <cell r="G3219">
            <v>5616.39</v>
          </cell>
          <cell r="H3219">
            <v>30715.31</v>
          </cell>
          <cell r="I3219" t="str">
            <v xml:space="preserve">24.2.1, </v>
          </cell>
          <cell r="J3219">
            <v>0</v>
          </cell>
        </row>
        <row r="3220">
          <cell r="A3220" t="str">
            <v>24-03-a-01</v>
          </cell>
          <cell r="B3220" t="str">
            <v>Drilling of Bore holes for tube well in hard rock522having unconfirmed compressive strength of 50MPa and above from ground level upto 328 ftdepth (0m to 100m), including sinking, collection of 100 % corings and withdrawing of pipe, complete as per specifications.: Dia of Bore 3" (75 mm) i/d</v>
          </cell>
          <cell r="C3220" t="str">
            <v>Rft</v>
          </cell>
          <cell r="D3220">
            <v>233.75</v>
          </cell>
          <cell r="E3220">
            <v>344.2</v>
          </cell>
          <cell r="F3220" t="str">
            <v>m</v>
          </cell>
          <cell r="G3220">
            <v>766.89</v>
          </cell>
          <cell r="H3220">
            <v>1129.28</v>
          </cell>
          <cell r="I3220" t="str">
            <v xml:space="preserve">24.2.1, </v>
          </cell>
          <cell r="J3220">
            <v>0</v>
          </cell>
        </row>
        <row r="3221">
          <cell r="A3221" t="str">
            <v>24-03-a-02</v>
          </cell>
          <cell r="B3221" t="str">
            <v>Drilling of Bore holes for tube well in hard rock522having unconfirmed compressive strength of 50MPa and above from ground level upto 328 ftdepth (0m to 100m), including sinking, collection of 100 % corings and withdrawing of pipe, complete as per specifications.: Dia of Bore 4" (100 mm) i/d</v>
          </cell>
          <cell r="C3221" t="str">
            <v>Rft</v>
          </cell>
          <cell r="D3221">
            <v>306.27</v>
          </cell>
          <cell r="E3221">
            <v>446.18</v>
          </cell>
          <cell r="F3221" t="str">
            <v>m</v>
          </cell>
          <cell r="G3221">
            <v>1004.82</v>
          </cell>
          <cell r="H3221">
            <v>1463.84</v>
          </cell>
          <cell r="I3221" t="str">
            <v xml:space="preserve">24.2.1, </v>
          </cell>
          <cell r="J3221">
            <v>0</v>
          </cell>
        </row>
        <row r="3222">
          <cell r="A3222" t="str">
            <v>24-03-a-03</v>
          </cell>
          <cell r="B3222" t="str">
            <v>Drilling of Bore holes for tube well in hard rock522having unconfirmed compressive strength of 50MPa and above from ground level upto 328 ftdepth (0m to 100m), including sinking, collection of 100 % corings and withdrawing of pipe, complete as per specifications.: Dia of Bore 5" (125 mm) i/d</v>
          </cell>
          <cell r="C3222" t="str">
            <v>Rft</v>
          </cell>
          <cell r="D3222">
            <v>463.76</v>
          </cell>
          <cell r="E3222">
            <v>679.76</v>
          </cell>
          <cell r="F3222" t="str">
            <v>m</v>
          </cell>
          <cell r="G3222">
            <v>1521.53</v>
          </cell>
          <cell r="H3222">
            <v>2230.19</v>
          </cell>
          <cell r="I3222" t="str">
            <v xml:space="preserve">24.2.1, </v>
          </cell>
          <cell r="J3222">
            <v>0</v>
          </cell>
        </row>
        <row r="3223">
          <cell r="A3223" t="str">
            <v>24-03-a-04</v>
          </cell>
          <cell r="B3223" t="str">
            <v>Drilling of Bore holes for tube well in hard rock522having unconfirmed compressive strength of 50MPa and above from ground level upto 328 ftdepth (0m to 100m), including sinking, collection of 100 % corings and withdrawing of pipe, complete as per specifications.: Dia of Bore 6" (150 mm) i/d</v>
          </cell>
          <cell r="C3223" t="str">
            <v>Rft</v>
          </cell>
          <cell r="D3223">
            <v>552.47</v>
          </cell>
          <cell r="E3223">
            <v>810.2</v>
          </cell>
          <cell r="F3223" t="str">
            <v>m</v>
          </cell>
          <cell r="G3223">
            <v>1812.56</v>
          </cell>
          <cell r="H3223">
            <v>2658.12</v>
          </cell>
          <cell r="I3223" t="str">
            <v xml:space="preserve">24.2.1, </v>
          </cell>
          <cell r="J3223">
            <v>0</v>
          </cell>
        </row>
        <row r="3224">
          <cell r="A3224" t="str">
            <v>24-03-a-05</v>
          </cell>
          <cell r="B3224" t="str">
            <v>Drilling of Bore holes for tube well in hard rock522having unconfirmed compressive strength of 50MPa and above from ground level upto 328 ftdepth (0m to 100m), including sinking, collection of 100 % corings and withdrawing of pipe, complete as per specifications.: Dia of Bore 8" (200 mm) i/d</v>
          </cell>
          <cell r="C3224" t="str">
            <v>Rft</v>
          </cell>
          <cell r="D3224">
            <v>755.72</v>
          </cell>
          <cell r="E3224">
            <v>1111.6199999999999</v>
          </cell>
          <cell r="F3224" t="str">
            <v>m</v>
          </cell>
          <cell r="G3224">
            <v>2479.38</v>
          </cell>
          <cell r="H3224">
            <v>3647.06</v>
          </cell>
          <cell r="I3224" t="str">
            <v xml:space="preserve">24.2.1, </v>
          </cell>
          <cell r="J3224">
            <v>0</v>
          </cell>
        </row>
        <row r="3225">
          <cell r="A3225" t="str">
            <v>24-03-a-06</v>
          </cell>
          <cell r="B3225" t="str">
            <v>Drilling of Bore holes for tube well in hard rock522having unconfirmed compressive strength of 50MPa and above from ground level upto 328 ftdepth (0m to 100m), including sinking, collection of 100 % corings and withdrawing of pipe, complete as per specifications.: Dia of Bore 10" (250 mm) i/d</v>
          </cell>
          <cell r="C3225" t="str">
            <v>Rft</v>
          </cell>
          <cell r="D3225">
            <v>842.24</v>
          </cell>
          <cell r="E3225">
            <v>1234.97</v>
          </cell>
          <cell r="F3225" t="str">
            <v>m</v>
          </cell>
          <cell r="G3225">
            <v>2763.26</v>
          </cell>
          <cell r="H3225">
            <v>4051.74</v>
          </cell>
          <cell r="I3225" t="str">
            <v xml:space="preserve">24.2.1, </v>
          </cell>
          <cell r="J3225">
            <v>0</v>
          </cell>
        </row>
        <row r="3226">
          <cell r="A3226" t="str">
            <v>24-03-a-07</v>
          </cell>
          <cell r="B3226" t="str">
            <v>Drilling of Bore holes for tube well in hard rock522having unconfirmed compressive strength of 50MPa and above from ground level upto 328 ftdepth (0m to 100m), including sinking, collection of 100 % corings and withdrawing of pipe, complete as per specifications.: Dia of Bore 12" (300 mm) i/d</v>
          </cell>
          <cell r="C3226" t="str">
            <v>Rft</v>
          </cell>
          <cell r="D3226">
            <v>1019.03</v>
          </cell>
          <cell r="E3226">
            <v>4437.8599999999997</v>
          </cell>
          <cell r="F3226" t="str">
            <v>m</v>
          </cell>
          <cell r="G3226">
            <v>3343.28</v>
          </cell>
          <cell r="H3226">
            <v>14559.91</v>
          </cell>
          <cell r="I3226" t="str">
            <v xml:space="preserve">24.2.1, </v>
          </cell>
          <cell r="J3226">
            <v>0</v>
          </cell>
        </row>
        <row r="3227">
          <cell r="A3227" t="str">
            <v>24-03-a-08</v>
          </cell>
          <cell r="B3227" t="str">
            <v>Drilling of Bore holes for tube well in hard rock522having unconfirmed compressive strength of 50MPa and above from ground level upto 328 ftdepth (0m to 100m), including sinking, collection of 100 % corings and withdrawing of pipe, complete as per specifications.: Dia of Bore 15" (375 mm) i/d</v>
          </cell>
          <cell r="C3227" t="str">
            <v>Rft</v>
          </cell>
          <cell r="D3227">
            <v>1193.95</v>
          </cell>
          <cell r="E3227">
            <v>5226.42</v>
          </cell>
          <cell r="F3227" t="str">
            <v>m</v>
          </cell>
          <cell r="G3227">
            <v>3917.18</v>
          </cell>
          <cell r="H3227">
            <v>17147.04</v>
          </cell>
          <cell r="I3227" t="str">
            <v xml:space="preserve">24.2.1, </v>
          </cell>
          <cell r="J3227">
            <v>0</v>
          </cell>
        </row>
        <row r="3228">
          <cell r="A3228" t="str">
            <v>24-03-a-09</v>
          </cell>
          <cell r="B3228" t="str">
            <v>Drilling of Bore holes for tube well in hard rock522having unconfirmed compressive strength of 50MPa and above from ground level upto 328 ftdepth (0m to 100m), including sinking, collection of 100 % corings and withdrawing of pipe, complete as per specifications.: Dia of Bore 18" (450 mm) i/d</v>
          </cell>
          <cell r="C3228" t="str">
            <v>Rft</v>
          </cell>
          <cell r="D3228">
            <v>1353.94</v>
          </cell>
          <cell r="E3228">
            <v>5912.37</v>
          </cell>
          <cell r="F3228" t="str">
            <v>m</v>
          </cell>
          <cell r="G3228">
            <v>4442.05</v>
          </cell>
          <cell r="H3228">
            <v>19397.560000000001</v>
          </cell>
          <cell r="I3228" t="str">
            <v xml:space="preserve">24.2.1, </v>
          </cell>
          <cell r="J3228">
            <v>0</v>
          </cell>
        </row>
        <row r="3229">
          <cell r="A3229" t="str">
            <v>24-03-a-10</v>
          </cell>
          <cell r="B3229"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18"(450 mm) upto 20" (500 mm) i/d</v>
          </cell>
          <cell r="C3229" t="str">
            <v>Rft</v>
          </cell>
          <cell r="D3229">
            <v>1568.08</v>
          </cell>
          <cell r="E3229">
            <v>6827.81</v>
          </cell>
          <cell r="F3229" t="str">
            <v>m</v>
          </cell>
          <cell r="G3229">
            <v>5144.6099999999997</v>
          </cell>
          <cell r="H3229">
            <v>22400.959999999999</v>
          </cell>
          <cell r="I3229" t="str">
            <v xml:space="preserve">24.2.1, </v>
          </cell>
          <cell r="J3229">
            <v>0</v>
          </cell>
        </row>
        <row r="3230">
          <cell r="A3230" t="str">
            <v>24-03-a-11</v>
          </cell>
          <cell r="B3230" t="str">
            <v>Drilling of Bore holes for tube well in hard rock522having unconfirmed compressive strength of 50MPa and above from ground level upto 328 ftdepth (0m to 100m), including sinking, collection of 100 % corings and withdrawing of pipe, complete as per specifications.: Dia of Bore Above 20"(500 mm) upto 26" (650 mm) i/d</v>
          </cell>
          <cell r="C3230" t="str">
            <v>Rft</v>
          </cell>
          <cell r="D3230">
            <v>1874.35</v>
          </cell>
          <cell r="E3230">
            <v>8186.03</v>
          </cell>
          <cell r="F3230" t="str">
            <v>m</v>
          </cell>
          <cell r="G3230">
            <v>6149.44</v>
          </cell>
          <cell r="H3230">
            <v>26857.05</v>
          </cell>
          <cell r="I3230" t="str">
            <v xml:space="preserve">24.2.1, </v>
          </cell>
          <cell r="J3230">
            <v>0</v>
          </cell>
        </row>
        <row r="3231">
          <cell r="A3231" t="str">
            <v>24-03-b-01</v>
          </cell>
          <cell r="B3231" t="str">
            <v>Drilling of Bore holes for tube well in hard rock522having unconfirmed compressive strength of 50MPa and above from a depth of 328 ft to 656 ft(100 m to 200 m) depth, including sinking, collection of 100 % corings and withdrawing of pipe, complete as per specifications.: 6" (150 mm) i/d</v>
          </cell>
          <cell r="C3231" t="str">
            <v>Rft</v>
          </cell>
          <cell r="D3231">
            <v>628.72</v>
          </cell>
          <cell r="E3231">
            <v>2745.77</v>
          </cell>
          <cell r="F3231" t="str">
            <v>m</v>
          </cell>
          <cell r="G3231">
            <v>2062.75</v>
          </cell>
          <cell r="H3231">
            <v>9008.42</v>
          </cell>
          <cell r="I3231" t="str">
            <v xml:space="preserve">24.2.1, </v>
          </cell>
          <cell r="J3231">
            <v>0</v>
          </cell>
        </row>
        <row r="3232">
          <cell r="A3232" t="str">
            <v>24-03-b-02</v>
          </cell>
          <cell r="B3232" t="str">
            <v>Drilling of Bore holes for tube well in hard rock522having unconfirmed compressive strength of 50MPa and above from a depth of 328 ft to 656 ft(100 m to 200 m) depth, including sinking, collection of 100 % corings and withdrawing of pipe, complete as per specifications.: 8" (200 mm) i/d</v>
          </cell>
          <cell r="C3232" t="str">
            <v>Rft</v>
          </cell>
          <cell r="D3232">
            <v>870.26</v>
          </cell>
          <cell r="E3232">
            <v>3793.79</v>
          </cell>
          <cell r="F3232" t="str">
            <v>m</v>
          </cell>
          <cell r="G3232">
            <v>2855.17</v>
          </cell>
          <cell r="H3232">
            <v>12446.81</v>
          </cell>
          <cell r="I3232" t="str">
            <v xml:space="preserve">24.2.1, </v>
          </cell>
          <cell r="J3232">
            <v>0</v>
          </cell>
        </row>
        <row r="3233">
          <cell r="A3233" t="str">
            <v>24-03-b-03</v>
          </cell>
          <cell r="B3233" t="str">
            <v>Drilling of Bore holes for tube well in hard rock522having unconfirmed compressive strength of 50MPa and above from a depth of 328 ft to 656 ft(100 m to 200 m) depth, including sinking, collection of 100 % corings and withdrawing of pipe, complete as per specifications.: 10" (250 mm) i/d</v>
          </cell>
          <cell r="C3233" t="str">
            <v>Rft</v>
          </cell>
          <cell r="D3233">
            <v>959.9</v>
          </cell>
          <cell r="E3233">
            <v>4185.87</v>
          </cell>
          <cell r="F3233" t="str">
            <v>m</v>
          </cell>
          <cell r="G3233">
            <v>3149.26</v>
          </cell>
          <cell r="H3233">
            <v>13733.16</v>
          </cell>
          <cell r="I3233" t="str">
            <v xml:space="preserve">24.2.1, </v>
          </cell>
          <cell r="J3233">
            <v>0</v>
          </cell>
        </row>
        <row r="3234">
          <cell r="A3234" t="str">
            <v>24-03-b-04</v>
          </cell>
          <cell r="B3234" t="str">
            <v>Drilling of Bore holes for tube well in hard rock522having unconfirmed compressive strength of 50MPa and above from a depth of 328 ft to 656 ft(100 m to 200 m) depth, including sinking, collection of 100 % corings and withdrawing of pipe, complete as per specifications.: 12" (300 mm) i/d</v>
          </cell>
          <cell r="C3234" t="str">
            <v>Rft</v>
          </cell>
          <cell r="D3234">
            <v>1172.17</v>
          </cell>
          <cell r="E3234">
            <v>5103.82</v>
          </cell>
          <cell r="F3234" t="str">
            <v>m</v>
          </cell>
          <cell r="G3234">
            <v>3845.69</v>
          </cell>
          <cell r="H3234">
            <v>16744.82</v>
          </cell>
          <cell r="I3234" t="str">
            <v xml:space="preserve">24.2.1, </v>
          </cell>
          <cell r="J3234">
            <v>0</v>
          </cell>
        </row>
        <row r="3235">
          <cell r="A3235" t="str">
            <v>24-03-b-05</v>
          </cell>
          <cell r="B3235" t="str">
            <v>Drilling of Bore holes for tube well in hard rock522having unconfirmed compressive strength of 50MPa and above from a depth of 328 ft to 656 ft(100 m to 200 m) depth, including sinking, collection of 100 % corings and withdrawing of pipe, complete as per specifications.: 15" (375 mm) i/d</v>
          </cell>
          <cell r="C3235" t="str">
            <v>Rft</v>
          </cell>
          <cell r="D3235">
            <v>1379.46</v>
          </cell>
          <cell r="E3235">
            <v>6016.8</v>
          </cell>
          <cell r="F3235" t="str">
            <v>m</v>
          </cell>
          <cell r="G3235">
            <v>4525.79</v>
          </cell>
          <cell r="H3235">
            <v>19740.150000000001</v>
          </cell>
          <cell r="I3235" t="str">
            <v xml:space="preserve">24.2.1, </v>
          </cell>
          <cell r="J3235">
            <v>0</v>
          </cell>
        </row>
        <row r="3236">
          <cell r="A3236" t="str">
            <v>24-03-b-06</v>
          </cell>
          <cell r="B3236" t="str">
            <v>Drilling of Bore holes for tube well in hard rock522having unconfirmed compressive strength of 50MPa and above from a depth of 328 ft to 656 ft(100 m to 200 m) depth, including sinking, collection of 100 % corings and withdrawing of pipe, complete as per specifications.: 18" (450 mm) i/d</v>
          </cell>
          <cell r="C3236" t="str">
            <v>Rft</v>
          </cell>
          <cell r="D3236">
            <v>1558.74</v>
          </cell>
          <cell r="E3236">
            <v>6800.94</v>
          </cell>
          <cell r="F3236" t="str">
            <v>m</v>
          </cell>
          <cell r="G3236">
            <v>5113.9799999999996</v>
          </cell>
          <cell r="H3236">
            <v>22312.799999999999</v>
          </cell>
          <cell r="I3236" t="str">
            <v xml:space="preserve">24.2.1, </v>
          </cell>
          <cell r="J3236">
            <v>0</v>
          </cell>
        </row>
        <row r="3237">
          <cell r="A3237" t="str">
            <v>24-03-b-07</v>
          </cell>
          <cell r="B3237" t="str">
            <v>Drilling of Bore holes for tube well in hard rock522having unconfirmed compressive strength of 50MPa and above from a depth of 328 ft to 656 ft(100 m to 200 m) depth, including sinking, collection of 100 % corings and withdrawing of pipe, complete as per specifications.: Above 18" (450 mm) upto 20" (500 mm) i/d</v>
          </cell>
          <cell r="C3237" t="str">
            <v>Rft</v>
          </cell>
          <cell r="D3237">
            <v>1649.63</v>
          </cell>
          <cell r="E3237">
            <v>7203.15</v>
          </cell>
          <cell r="F3237" t="str">
            <v>m</v>
          </cell>
          <cell r="G3237">
            <v>5412.16</v>
          </cell>
          <cell r="H3237">
            <v>23632.37</v>
          </cell>
          <cell r="I3237" t="str">
            <v xml:space="preserve">24.2.1, </v>
          </cell>
          <cell r="J3237">
            <v>0</v>
          </cell>
        </row>
        <row r="3238">
          <cell r="A3238" t="str">
            <v>24-03-b-08</v>
          </cell>
          <cell r="B3238" t="str">
            <v>Drilling of Bore holes for tube well in hard rock522having unconfirmed compressive strength of 50MPa and above from a depth of 328 ft to 656 ft(100 m to 200 m) depth, including sinking, collection of 100 % corings and withdrawing of pipe, complete as per specifications.: Above 20" (600 mm) upto 26" (650 mm) i/d</v>
          </cell>
          <cell r="C3238" t="str">
            <v>Rft</v>
          </cell>
          <cell r="D3238">
            <v>1690.09</v>
          </cell>
          <cell r="E3238">
            <v>7309.95</v>
          </cell>
          <cell r="F3238" t="str">
            <v>m</v>
          </cell>
          <cell r="G3238">
            <v>5544.91</v>
          </cell>
          <cell r="H3238">
            <v>23982.77</v>
          </cell>
          <cell r="I3238" t="str">
            <v xml:space="preserve">24.2.1, </v>
          </cell>
          <cell r="J3238">
            <v>0</v>
          </cell>
        </row>
        <row r="3239">
          <cell r="A3239" t="str">
            <v>24-03-c-01</v>
          </cell>
          <cell r="B3239" t="str">
            <v>Drilling of Bore holes for tube well in hard rock522having unconfirmed compressive strength of 50MPa from a depth of 656 ft to 984 ft (200 m to300 m) depth, including sinking, collection of 100 % corings and withdrawing of pipe, complete as per specifications.: 6" (150mm) i/d</v>
          </cell>
          <cell r="C3239" t="str">
            <v>Rft</v>
          </cell>
          <cell r="D3239">
            <v>727.39</v>
          </cell>
          <cell r="E3239">
            <v>3162</v>
          </cell>
          <cell r="F3239" t="str">
            <v>m</v>
          </cell>
          <cell r="G3239">
            <v>2386.4499999999998</v>
          </cell>
          <cell r="H3239">
            <v>10374</v>
          </cell>
          <cell r="I3239" t="str">
            <v xml:space="preserve">24.2.1, </v>
          </cell>
          <cell r="J3239">
            <v>0</v>
          </cell>
        </row>
        <row r="3240">
          <cell r="A3240" t="str">
            <v>24-03-c-02</v>
          </cell>
          <cell r="B3240" t="str">
            <v>Drilling of Bore holes for tube well in hard rock522having unconfirmed compressive strength of 50MPa from a depth of 656.1 ft to 984 ft (200.1 mto 300 m) depth, including sinking, collection of 100 % corings and withdrawing of pipe, complete as per specifications.: 8" (200mm) i/d</v>
          </cell>
          <cell r="C3240" t="str">
            <v>Rft</v>
          </cell>
          <cell r="D3240">
            <v>999.11</v>
          </cell>
          <cell r="E3240">
            <v>4361.18</v>
          </cell>
          <cell r="F3240" t="str">
            <v>m</v>
          </cell>
          <cell r="G3240">
            <v>3277.93</v>
          </cell>
          <cell r="H3240">
            <v>14308.32</v>
          </cell>
          <cell r="I3240" t="str">
            <v xml:space="preserve">24.2.1, </v>
          </cell>
          <cell r="J3240">
            <v>0</v>
          </cell>
        </row>
        <row r="3241">
          <cell r="A3241" t="str">
            <v>24-03-c-03</v>
          </cell>
          <cell r="B3241" t="str">
            <v>Drilling of Bore holes for tube well in hard rock522having unconfirmed compressive strength of 50MPa from a depth of 656 ft to 984 ft (200 m to300 m) depth, including sinking, collection of 100 % corings and withdrawing of pipe, complete as per specifications.: 10" (250 mm) i/d</v>
          </cell>
          <cell r="C3241" t="str">
            <v>Rft</v>
          </cell>
          <cell r="D3241">
            <v>1108.05</v>
          </cell>
          <cell r="E3241">
            <v>4817.92</v>
          </cell>
          <cell r="F3241" t="str">
            <v>m</v>
          </cell>
          <cell r="G3241">
            <v>3635.33</v>
          </cell>
          <cell r="H3241">
            <v>15806.82</v>
          </cell>
          <cell r="I3241" t="str">
            <v xml:space="preserve">24.2.1, </v>
          </cell>
          <cell r="J3241">
            <v>0</v>
          </cell>
        </row>
        <row r="3242">
          <cell r="A3242" t="str">
            <v>24-03-c-04</v>
          </cell>
          <cell r="B3242" t="str">
            <v>Drilling of Bore holes for tube well in hard rock522having unconfirmed compressive strength of 50MPa from a depth of 656 ft to 984 ft (200 m to300 m) depth, including sinking, collection of 100 % corings and withdrawing of pipe, complete as per specifications.: 12" (300 mm) i/d</v>
          </cell>
          <cell r="C3242" t="str">
            <v>Rft</v>
          </cell>
          <cell r="D3242">
            <v>1343.35</v>
          </cell>
          <cell r="E3242">
            <v>5864.76</v>
          </cell>
          <cell r="F3242" t="str">
            <v>m</v>
          </cell>
          <cell r="G3242">
            <v>4407.33</v>
          </cell>
          <cell r="H3242">
            <v>19241.34</v>
          </cell>
          <cell r="I3242" t="str">
            <v xml:space="preserve">24.2.1, </v>
          </cell>
          <cell r="J3242">
            <v>0</v>
          </cell>
        </row>
        <row r="3243">
          <cell r="A3243" t="str">
            <v>24-03-c-05</v>
          </cell>
          <cell r="B3243" t="str">
            <v>Drilling of Bore holes for tube well in hard rock522having unconfirmed compressive strength of 50MPa from a depth of 656 ft to 984 ft (200 m to300 m) depth, including sinking, collection of 100 % corings and withdrawing of pipe, complete as per specifications.: 15" (375 mm) i/d</v>
          </cell>
          <cell r="C3243" t="str">
            <v>Rft</v>
          </cell>
          <cell r="D3243">
            <v>1581.15</v>
          </cell>
          <cell r="E3243">
            <v>6914.09</v>
          </cell>
          <cell r="F3243" t="str">
            <v>m</v>
          </cell>
          <cell r="G3243">
            <v>5187.5</v>
          </cell>
          <cell r="H3243">
            <v>22684.02</v>
          </cell>
          <cell r="I3243" t="str">
            <v xml:space="preserve">24.2.1, </v>
          </cell>
          <cell r="J3243">
            <v>0</v>
          </cell>
        </row>
        <row r="3244">
          <cell r="A3244" t="str">
            <v>24-03-c-06</v>
          </cell>
          <cell r="B3244" t="str">
            <v>Drilling of Bore holes for tube well in hard rock522having unconfirmed compressive strength of 50MPa from a depth of 656 ft to 984 ft (200 m to300 m) depth, including sinking, collection of 100 % corings and withdrawing of pipe, complete as per specifications.: 18" (450 mm) i/d</v>
          </cell>
          <cell r="C3244" t="str">
            <v>Rft</v>
          </cell>
          <cell r="D3244">
            <v>1792.8</v>
          </cell>
          <cell r="E3244">
            <v>7821.34</v>
          </cell>
          <cell r="F3244" t="str">
            <v>m</v>
          </cell>
          <cell r="G3244">
            <v>5881.89</v>
          </cell>
          <cell r="H3244">
            <v>25660.560000000001</v>
          </cell>
          <cell r="I3244" t="str">
            <v xml:space="preserve">24.2.1, </v>
          </cell>
          <cell r="J3244">
            <v>0</v>
          </cell>
        </row>
        <row r="3245">
          <cell r="A3245" t="str">
            <v>24-03-c-07</v>
          </cell>
          <cell r="B3245" t="str">
            <v>Drilling of Bore holes for tube well in hard rock522having unconfirmed compressive strength of 50MPa from a depth of 656.1 ft to 984 ft (200 m to300 m) depth, including sinking, collection of 100 % corings and withdrawing of pipe, complete as per specifications.: Above 18" (450 mm) and upto 20" (500 mm) i/d</v>
          </cell>
          <cell r="C3245" t="str">
            <v>Rft</v>
          </cell>
          <cell r="D3245">
            <v>1895.82</v>
          </cell>
          <cell r="E3245">
            <v>8282.3700000000008</v>
          </cell>
          <cell r="F3245" t="str">
            <v>m</v>
          </cell>
          <cell r="G3245">
            <v>6219.9</v>
          </cell>
          <cell r="H3245">
            <v>27173.14</v>
          </cell>
          <cell r="I3245" t="str">
            <v xml:space="preserve">24.2.1, </v>
          </cell>
          <cell r="J3245">
            <v>0</v>
          </cell>
        </row>
        <row r="3246">
          <cell r="A3246" t="str">
            <v>24-03-c-08</v>
          </cell>
          <cell r="B3246" t="str">
            <v>Drilling of Bore holes for tube well in hard rock522having unconfirmed compressive strength of 50MPa from a depth of 656 ft to 984 ft (200 m to300 m) depth, including sinking, collection of 100 % corings and withdrawing of pipe, complete as per specifications.: Above 20" (450 mm) upto 26" (500 mm) i/d</v>
          </cell>
          <cell r="C3246" t="str">
            <v>Rft</v>
          </cell>
          <cell r="D3246">
            <v>1938.46</v>
          </cell>
          <cell r="E3246">
            <v>8401.2999999999993</v>
          </cell>
          <cell r="F3246" t="str">
            <v>m</v>
          </cell>
          <cell r="G3246">
            <v>6359.79</v>
          </cell>
          <cell r="H3246">
            <v>27563.34</v>
          </cell>
          <cell r="I3246" t="str">
            <v xml:space="preserve">24.2.1, </v>
          </cell>
          <cell r="J3246">
            <v>0</v>
          </cell>
        </row>
        <row r="3247">
          <cell r="A3247" t="str">
            <v>24-03-d-01</v>
          </cell>
          <cell r="B3247" t="str">
            <v>Drilling of Bore holes for tubewell in hard rock522having unconfirmed compressive strength of 50MPa and above from a depth of 984 ft to 1312 ft(300 m to 400 m) depth, including sinking, collection of 100 % corings and withdrawing of pipe, complete as per specifications.: 8" (200 mm) i/d</v>
          </cell>
          <cell r="C3247" t="str">
            <v>Rft</v>
          </cell>
          <cell r="D3247">
            <v>1148.51</v>
          </cell>
          <cell r="E3247">
            <v>5014.8900000000003</v>
          </cell>
          <cell r="F3247" t="str">
            <v>m</v>
          </cell>
          <cell r="G3247">
            <v>3768.08</v>
          </cell>
          <cell r="H3247">
            <v>16453.04</v>
          </cell>
          <cell r="I3247" t="str">
            <v xml:space="preserve">24.2.1, </v>
          </cell>
          <cell r="J3247">
            <v>0</v>
          </cell>
        </row>
        <row r="3248">
          <cell r="A3248" t="str">
            <v>24-03-d-02</v>
          </cell>
          <cell r="B3248" t="str">
            <v>Drilling of Bore holes for tubewell in hard rock522having unconfirmed compressive strength of 50MPa and above from a depth of 984 ft to 1312 ft(300 m to 400 m) depth, including sinking, collection of 100 % corings and withdrawing of pipe, complete as per specifications.: 10" (250 mm) i/d</v>
          </cell>
          <cell r="C3248" t="str">
            <v>Rft</v>
          </cell>
          <cell r="D3248">
            <v>1278.6099999999999</v>
          </cell>
          <cell r="E3248">
            <v>5544.97</v>
          </cell>
          <cell r="F3248" t="str">
            <v>m</v>
          </cell>
          <cell r="G3248">
            <v>4194.93</v>
          </cell>
          <cell r="H3248">
            <v>18192.150000000001</v>
          </cell>
          <cell r="I3248" t="str">
            <v xml:space="preserve">24.2.1, </v>
          </cell>
          <cell r="J3248">
            <v>0</v>
          </cell>
        </row>
        <row r="3249">
          <cell r="A3249" t="str">
            <v>24-03-d-03</v>
          </cell>
          <cell r="B3249" t="str">
            <v>Drilling of Bore holes for tubewell in hard rock522having unconfirmed compressive strength of 50MPa and above from a depth of 984 ft to 1312 ft(300 m to 400 m) depth, including sinking, collection of 100 % corings and withdrawing of pipe, complete as per specifications.: 12" (250 mm) i/d</v>
          </cell>
          <cell r="C3249" t="str">
            <v>Rft</v>
          </cell>
          <cell r="D3249">
            <v>1540.69</v>
          </cell>
          <cell r="E3249">
            <v>6740.29</v>
          </cell>
          <cell r="F3249" t="str">
            <v>m</v>
          </cell>
          <cell r="G3249">
            <v>5054.75</v>
          </cell>
          <cell r="H3249">
            <v>22113.82</v>
          </cell>
          <cell r="I3249" t="str">
            <v xml:space="preserve">24.2.1, </v>
          </cell>
          <cell r="J3249">
            <v>0</v>
          </cell>
        </row>
        <row r="3250">
          <cell r="A3250" t="str">
            <v>24-03-d-04</v>
          </cell>
          <cell r="B3250" t="str">
            <v>Drilling of Bore holes for tubewell in hard rock522having unconfirmed compressive strength of 50MPa and above from a depth of 984 ft to 1312 ft(300 m to 400 m) depth, including sinking, collection of 100 % corings and withdrawing of pipe, complete as per specifications.: 15" (375 mm) i/d</v>
          </cell>
          <cell r="C3250" t="str">
            <v>Rft</v>
          </cell>
          <cell r="D3250">
            <v>1820.19</v>
          </cell>
          <cell r="E3250">
            <v>7953.06</v>
          </cell>
          <cell r="F3250" t="str">
            <v>m</v>
          </cell>
          <cell r="G3250">
            <v>5971.75</v>
          </cell>
          <cell r="H3250">
            <v>26092.720000000001</v>
          </cell>
          <cell r="I3250" t="str">
            <v xml:space="preserve">24.2.1, </v>
          </cell>
          <cell r="J3250">
            <v>0</v>
          </cell>
        </row>
        <row r="3251">
          <cell r="A3251" t="str">
            <v>24-03-d-05</v>
          </cell>
          <cell r="B3251" t="str">
            <v>Drilling of Bore holes for tubewell in hard rock522having unconfirmed compressive strength of 50MPa and above from a depth of 984 ft to 1312 ft(300 m to 400 m) depth, including sinking, collection of 100 % corings and withdrawing of pipe, complete as per specifications.: 18" (450 mm) i/d</v>
          </cell>
          <cell r="C3251" t="str">
            <v>Rft</v>
          </cell>
          <cell r="D3251">
            <v>2054.25</v>
          </cell>
          <cell r="E3251">
            <v>8987.06</v>
          </cell>
          <cell r="F3251" t="str">
            <v>m</v>
          </cell>
          <cell r="G3251">
            <v>6739.67</v>
          </cell>
          <cell r="H3251">
            <v>29485.119999999999</v>
          </cell>
          <cell r="I3251" t="str">
            <v xml:space="preserve">24.2.1, </v>
          </cell>
          <cell r="J3251">
            <v>0</v>
          </cell>
        </row>
        <row r="3252">
          <cell r="A3252" t="str">
            <v>24-03-d-06</v>
          </cell>
          <cell r="B3252" t="str">
            <v>Drilling of Bore holes for tubewell in hard rock522having unconfirmed compressive strength of 50MPa and above from a depth of 984 ft to 1312 ft(300 m to 400 m) depth, including sinking, collection of 100 % corings and withdrawing of pipe, complete as per specifications.: Above 18" (450 mm) upto 20" (500 mm) i/d</v>
          </cell>
          <cell r="C3252" t="str">
            <v>Rft</v>
          </cell>
          <cell r="D3252">
            <v>2171.9</v>
          </cell>
          <cell r="E3252">
            <v>9516.43</v>
          </cell>
          <cell r="F3252" t="str">
            <v>m</v>
          </cell>
          <cell r="G3252">
            <v>7125.67</v>
          </cell>
          <cell r="H3252">
            <v>31221.89</v>
          </cell>
          <cell r="I3252" t="str">
            <v xml:space="preserve">24.2.1, </v>
          </cell>
          <cell r="J3252">
            <v>0</v>
          </cell>
        </row>
        <row r="3253">
          <cell r="A3253" t="str">
            <v>24-03-d-07</v>
          </cell>
          <cell r="B3253" t="str">
            <v>Drilling of Bore holes for tubewell in hard rock522having unconfirmed compressive strength of 50MPa and above from a depth of 984 ft to 1312 ft(300 m to 400 m) depth, including sinking, collection of 100 % corings and withdrawing of pipe, complete as per specifications.: Above 20" (500 mm) upto 26" (650 mm) i/d</v>
          </cell>
          <cell r="C3253" t="str">
            <v>Rft</v>
          </cell>
          <cell r="D3253">
            <v>2204.27</v>
          </cell>
          <cell r="E3253">
            <v>9636.5400000000009</v>
          </cell>
          <cell r="F3253" t="str">
            <v>m</v>
          </cell>
          <cell r="G3253">
            <v>7231.86</v>
          </cell>
          <cell r="H3253">
            <v>31615.94</v>
          </cell>
          <cell r="I3253" t="str">
            <v xml:space="preserve">24.2.1, </v>
          </cell>
          <cell r="J3253">
            <v>0</v>
          </cell>
        </row>
        <row r="3254">
          <cell r="A3254" t="str">
            <v>24-03-e-01</v>
          </cell>
          <cell r="B3254"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8" (200 mm) i/d</v>
          </cell>
          <cell r="C3254" t="str">
            <v>Rft</v>
          </cell>
          <cell r="D3254">
            <v>1328.42</v>
          </cell>
          <cell r="E3254">
            <v>5774.74</v>
          </cell>
          <cell r="F3254" t="str">
            <v>m</v>
          </cell>
          <cell r="G3254">
            <v>4358.32</v>
          </cell>
          <cell r="H3254">
            <v>18946.009999999998</v>
          </cell>
          <cell r="I3254" t="str">
            <v xml:space="preserve">24.2.1, </v>
          </cell>
          <cell r="J3254">
            <v>0</v>
          </cell>
        </row>
        <row r="3255">
          <cell r="A3255" t="str">
            <v>24-03-e-02</v>
          </cell>
          <cell r="B3255"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10" (250 mm) i/d</v>
          </cell>
          <cell r="C3255" t="str">
            <v>Rft</v>
          </cell>
          <cell r="D3255">
            <v>1465.36</v>
          </cell>
          <cell r="E3255">
            <v>6371.67</v>
          </cell>
          <cell r="F3255" t="str">
            <v>m</v>
          </cell>
          <cell r="G3255">
            <v>4807.63</v>
          </cell>
          <cell r="H3255">
            <v>20904.43</v>
          </cell>
          <cell r="I3255" t="str">
            <v xml:space="preserve">24.2.1, </v>
          </cell>
          <cell r="J3255">
            <v>0</v>
          </cell>
        </row>
        <row r="3256">
          <cell r="A3256" t="str">
            <v>24-03-e-03</v>
          </cell>
          <cell r="B3256"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12" (250 mm) i/d</v>
          </cell>
          <cell r="C3256" t="str">
            <v>Rft</v>
          </cell>
          <cell r="D3256">
            <v>1783.46</v>
          </cell>
          <cell r="E3256">
            <v>7763.01</v>
          </cell>
          <cell r="F3256" t="str">
            <v>m</v>
          </cell>
          <cell r="G3256">
            <v>5851.26</v>
          </cell>
          <cell r="H3256">
            <v>25469.200000000001</v>
          </cell>
          <cell r="I3256" t="str">
            <v xml:space="preserve">24.2.1, </v>
          </cell>
          <cell r="J3256">
            <v>0</v>
          </cell>
        </row>
        <row r="3257">
          <cell r="A3257" t="str">
            <v>24-03-e-04</v>
          </cell>
          <cell r="B3257"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15" (375 mm) i/d</v>
          </cell>
          <cell r="C3257" t="str">
            <v>Rft</v>
          </cell>
          <cell r="D3257">
            <v>2103.4299999999998</v>
          </cell>
          <cell r="E3257">
            <v>9156.24</v>
          </cell>
          <cell r="F3257" t="str">
            <v>m</v>
          </cell>
          <cell r="G3257">
            <v>6901.01</v>
          </cell>
          <cell r="H3257">
            <v>30040.14</v>
          </cell>
          <cell r="I3257" t="str">
            <v xml:space="preserve">24.2.1, </v>
          </cell>
          <cell r="J3257">
            <v>0</v>
          </cell>
        </row>
        <row r="3258">
          <cell r="A3258" t="str">
            <v>24-03-e-05</v>
          </cell>
          <cell r="B3258"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18" (450 mm) i/d</v>
          </cell>
          <cell r="C3258" t="str">
            <v>Rft</v>
          </cell>
          <cell r="D3258">
            <v>2367.37</v>
          </cell>
          <cell r="E3258">
            <v>10340.1</v>
          </cell>
          <cell r="F3258" t="str">
            <v>m</v>
          </cell>
          <cell r="G3258">
            <v>7766.96</v>
          </cell>
          <cell r="H3258">
            <v>33924.21</v>
          </cell>
          <cell r="I3258" t="str">
            <v xml:space="preserve">24.2.1, </v>
          </cell>
          <cell r="J3258">
            <v>0</v>
          </cell>
        </row>
        <row r="3259">
          <cell r="A3259" t="str">
            <v>24-03-e-06</v>
          </cell>
          <cell r="B3259"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18" (450 mm) upto 20" (500 mm) i/d</v>
          </cell>
          <cell r="C3259" t="str">
            <v>Rft</v>
          </cell>
          <cell r="D3259">
            <v>2510.54</v>
          </cell>
          <cell r="E3259">
            <v>10956.76</v>
          </cell>
          <cell r="F3259" t="str">
            <v>m</v>
          </cell>
          <cell r="G3259">
            <v>8236.69</v>
          </cell>
          <cell r="H3259">
            <v>35947.379999999997</v>
          </cell>
          <cell r="I3259" t="str">
            <v xml:space="preserve">24.2.1, </v>
          </cell>
          <cell r="J3259">
            <v>0</v>
          </cell>
        </row>
        <row r="3260">
          <cell r="A3260" t="str">
            <v>24-03-e-07</v>
          </cell>
          <cell r="B3260" t="str">
            <v>Drilling of Bore holes for tubewell in hard rock522having unconfirmed compressive strength of 50MPa and above from a depth 1312 ft and beyond(upto any depth) (400 m and beyond) depth, including sinking, collection of 100 % corings and withdrawing of casing pipe, complete as per specifications.: Above 20" (500 mm) upto 26" (650 mm) i/d</v>
          </cell>
          <cell r="C3260" t="str">
            <v>Rft</v>
          </cell>
          <cell r="D3260">
            <v>2542.91</v>
          </cell>
          <cell r="E3260">
            <v>11090.02</v>
          </cell>
          <cell r="F3260" t="str">
            <v>m</v>
          </cell>
          <cell r="G3260">
            <v>8342.89</v>
          </cell>
          <cell r="H3260">
            <v>36384.58</v>
          </cell>
          <cell r="I3260" t="str">
            <v xml:space="preserve">24.2.1, </v>
          </cell>
          <cell r="J3260">
            <v>0</v>
          </cell>
        </row>
        <row r="3261">
          <cell r="A3261" t="str">
            <v>24-04</v>
          </cell>
          <cell r="B3261" t="str">
            <v>Providing strong box of deodar wood 4' x 2^' x 9" with compartments, lock and locking arrangement,and preserving in it the corings / samples of strata collected from bore hole and supply to the approved soil testing laboratory for testing.</v>
          </cell>
          <cell r="C3261" t="str">
            <v>Job</v>
          </cell>
          <cell r="D3261">
            <v>1200.18</v>
          </cell>
          <cell r="E3261">
            <v>20265.349999999999</v>
          </cell>
          <cell r="F3261" t="str">
            <v>Job</v>
          </cell>
          <cell r="G3261">
            <v>1200.18</v>
          </cell>
          <cell r="H3261">
            <v>20265.349999999999</v>
          </cell>
          <cell r="I3261" t="str">
            <v>24.2.2.1.7</v>
          </cell>
          <cell r="J3261">
            <v>0</v>
          </cell>
        </row>
        <row r="3262">
          <cell r="A3262" t="str">
            <v>24-05</v>
          </cell>
          <cell r="B3262" t="str">
            <v>Collection and submission at approved water testing laboratory of two water samples in bottles from each bore hole for testing.</v>
          </cell>
          <cell r="C3262" t="str">
            <v>Per set</v>
          </cell>
          <cell r="D3262">
            <v>0</v>
          </cell>
          <cell r="E3262">
            <v>1482.3</v>
          </cell>
          <cell r="F3262" t="str">
            <v>Per set</v>
          </cell>
          <cell r="G3262">
            <v>0</v>
          </cell>
          <cell r="H3262">
            <v>1482.3</v>
          </cell>
          <cell r="I3262" t="str">
            <v>24.2.2.1.7</v>
          </cell>
          <cell r="J3262">
            <v>0</v>
          </cell>
        </row>
        <row r="3263">
          <cell r="A3263" t="str">
            <v>24-06-a</v>
          </cell>
          <cell r="B3263" t="str">
            <v>Providing and installing Stainless Steel Strainer of approved make \ quality in tubewell bore hole, including socket, special sockets, studs etc. complete as per specification:-6" (150 mm) Nominal Pipe Size (NPS) 3/16" (5 mm) thick</v>
          </cell>
          <cell r="C3263" t="str">
            <v>Rft</v>
          </cell>
          <cell r="D3263">
            <v>44</v>
          </cell>
          <cell r="E3263">
            <v>5560.47</v>
          </cell>
          <cell r="F3263" t="str">
            <v>m</v>
          </cell>
          <cell r="G3263">
            <v>144.35</v>
          </cell>
          <cell r="H3263">
            <v>18243.03</v>
          </cell>
          <cell r="I3263" t="str">
            <v xml:space="preserve">24.2.2.2  , </v>
          </cell>
          <cell r="J3263">
            <v>0</v>
          </cell>
        </row>
        <row r="3264">
          <cell r="A3264" t="str">
            <v>24-06-b</v>
          </cell>
          <cell r="B3264" t="str">
            <v>Providing and installing Stainless Steel Strainer of approved make \ quality in tubewell bore hole, including socket, special sockets, studs etc. complete as per specification:-8" (200 mm) Nominal Pipe Size (NPS) 3/16" (5 mm) thick</v>
          </cell>
          <cell r="C3264" t="str">
            <v>Rft</v>
          </cell>
          <cell r="D3264">
            <v>66.14</v>
          </cell>
          <cell r="E3264">
            <v>6271.9</v>
          </cell>
          <cell r="F3264" t="str">
            <v>m</v>
          </cell>
          <cell r="G3264">
            <v>217</v>
          </cell>
          <cell r="H3264">
            <v>20577.11</v>
          </cell>
          <cell r="I3264" t="str">
            <v xml:space="preserve">24.2.2.2  , </v>
          </cell>
          <cell r="J3264">
            <v>0</v>
          </cell>
        </row>
        <row r="3265">
          <cell r="A3265" t="str">
            <v>24-06-c</v>
          </cell>
          <cell r="B3265" t="str">
            <v>Providing and installing Stainless Steel Strainer of approved make \ quality in tubewell bore hole, including socket, special sockets, studs etc. complete as per specification:-10" (250 mm) Nominal Pipe Size (NPS) 3/16" (5 mm) thick</v>
          </cell>
          <cell r="C3265" t="str">
            <v>Rft</v>
          </cell>
          <cell r="D3265">
            <v>75.58</v>
          </cell>
          <cell r="E3265">
            <v>9039.33</v>
          </cell>
          <cell r="F3265" t="str">
            <v>m</v>
          </cell>
          <cell r="G3265">
            <v>247.98</v>
          </cell>
          <cell r="H3265">
            <v>29656.59</v>
          </cell>
          <cell r="I3265" t="str">
            <v xml:space="preserve">24.2.2.2  , </v>
          </cell>
          <cell r="J3265">
            <v>0</v>
          </cell>
        </row>
        <row r="3266">
          <cell r="A3266" t="str">
            <v>24-06-d</v>
          </cell>
          <cell r="B3266" t="str">
            <v>Providing and installing Stainless Steel Strainer of approved make \ quality in tubewell bore hole, including socket, special sockets, studs etc. complete as per specification:-10" (250 mm) Nominal Pipe Size (NPS) 1/4" (6 mm) thick</v>
          </cell>
          <cell r="C3266" t="str">
            <v>Rft</v>
          </cell>
          <cell r="D3266">
            <v>75.58</v>
          </cell>
          <cell r="E3266">
            <v>9695.43</v>
          </cell>
          <cell r="F3266" t="str">
            <v>m</v>
          </cell>
          <cell r="G3266">
            <v>247.98</v>
          </cell>
          <cell r="H3266">
            <v>31809.15</v>
          </cell>
          <cell r="I3266" t="str">
            <v xml:space="preserve">24.2.2.2  , </v>
          </cell>
          <cell r="J3266">
            <v>0</v>
          </cell>
        </row>
        <row r="3267">
          <cell r="A3267" t="str">
            <v>24-06-e</v>
          </cell>
          <cell r="B3267" t="str">
            <v>Providing and installing Stainless Steel Strainer of approved make \ quality in tubewell bore hole, including socket, special sockets, studs etc. complete as per specification:-12" (300 mm) Nominal Pipe Size (NPS) 1/4" (6 mm) thick</v>
          </cell>
          <cell r="C3267" t="str">
            <v>Rft</v>
          </cell>
          <cell r="D3267">
            <v>75.58</v>
          </cell>
          <cell r="E3267">
            <v>16625.259999999998</v>
          </cell>
          <cell r="F3267" t="str">
            <v>m</v>
          </cell>
          <cell r="G3267">
            <v>247.98</v>
          </cell>
          <cell r="H3267">
            <v>54544.82</v>
          </cell>
          <cell r="I3267" t="str">
            <v xml:space="preserve">24.2.2.2  , </v>
          </cell>
          <cell r="J3267">
            <v>0</v>
          </cell>
        </row>
        <row r="3268">
          <cell r="A3268" t="str">
            <v>24-07-a</v>
          </cell>
          <cell r="B3268" t="str">
            <v>Providing and installing Brass Strainer of approved make \ quality in tubewell bore hole, including socket, special sockets, studs etc. complete as per specification:-6" (150 mm) Nominal Pipe Size (NPS) 3/16" (5 mm) thick</v>
          </cell>
          <cell r="C3268" t="str">
            <v>Rft</v>
          </cell>
          <cell r="D3268">
            <v>55.47</v>
          </cell>
          <cell r="E3268">
            <v>5943.05</v>
          </cell>
          <cell r="F3268" t="str">
            <v>m</v>
          </cell>
          <cell r="G3268">
            <v>181.98</v>
          </cell>
          <cell r="H3268">
            <v>19498.189999999999</v>
          </cell>
          <cell r="I3268" t="str">
            <v xml:space="preserve">24.2.2.2  , </v>
          </cell>
          <cell r="J3268">
            <v>0</v>
          </cell>
        </row>
        <row r="3269">
          <cell r="A3269" t="str">
            <v>24-07-b</v>
          </cell>
          <cell r="B3269" t="str">
            <v>Providing and installing Brass Strainer of approved make \ quality in tubewell bore hole, including socket, special sockets, studs etc. complete as per specification:-8" (200 mm) Nominal Pipe Size (NPS) 3/16" (5 mm) thick</v>
          </cell>
          <cell r="C3269" t="str">
            <v>Rft</v>
          </cell>
          <cell r="D3269">
            <v>83.42</v>
          </cell>
          <cell r="E3269">
            <v>7388.17</v>
          </cell>
          <cell r="F3269" t="str">
            <v>m</v>
          </cell>
          <cell r="G3269">
            <v>273.67</v>
          </cell>
          <cell r="H3269">
            <v>24239.4</v>
          </cell>
          <cell r="I3269" t="str">
            <v xml:space="preserve">24.2.2.2  , </v>
          </cell>
          <cell r="J3269">
            <v>0</v>
          </cell>
        </row>
        <row r="3270">
          <cell r="A3270" t="str">
            <v>24-07-c</v>
          </cell>
          <cell r="B3270" t="str">
            <v>Providing and installing Brass Strainer of approved make \ quality in tubewell bore hole, including socket, special sockets, studs etc. complete as per specification:-10" (250 mm) Nominal Pipe Size (NPS) 3/16" (5 mm) thick</v>
          </cell>
          <cell r="C3270" t="str">
            <v>Rft</v>
          </cell>
          <cell r="D3270">
            <v>95.35</v>
          </cell>
          <cell r="E3270">
            <v>8559.0400000000009</v>
          </cell>
          <cell r="F3270" t="str">
            <v>m</v>
          </cell>
          <cell r="G3270">
            <v>312.81</v>
          </cell>
          <cell r="H3270">
            <v>28080.83</v>
          </cell>
          <cell r="I3270" t="str">
            <v xml:space="preserve">24.2.2.2  , </v>
          </cell>
          <cell r="J3270">
            <v>0</v>
          </cell>
        </row>
        <row r="3271">
          <cell r="A3271" t="str">
            <v>24-07-d</v>
          </cell>
          <cell r="B3271" t="str">
            <v>Providing and installing Brass Strainer of approved make \ quality in tubewell bore hole, including socket, special sockets, studs etc. complete as per specification:-10" (250 mm) Nominal Pipe Size (NPS) 1/4" (6 mm) thick</v>
          </cell>
          <cell r="C3271" t="str">
            <v>Rft</v>
          </cell>
          <cell r="D3271">
            <v>95.35</v>
          </cell>
          <cell r="E3271">
            <v>9936.85</v>
          </cell>
          <cell r="F3271" t="str">
            <v>m</v>
          </cell>
          <cell r="G3271">
            <v>312.81</v>
          </cell>
          <cell r="H3271">
            <v>32601.21</v>
          </cell>
          <cell r="I3271" t="str">
            <v xml:space="preserve">24.2.2.2  , </v>
          </cell>
          <cell r="J3271">
            <v>0</v>
          </cell>
        </row>
        <row r="3272">
          <cell r="A3272" t="str">
            <v>24-07-e</v>
          </cell>
          <cell r="B3272" t="str">
            <v>Providing and installing Brass Strainer of approved make \ quality in tubewell bore hole, including socket, special sockets, studs etc. complete as per specification:-12" (300 mm) Nominal Pipe Size (NPS) 1/4" (6 mm) thick</v>
          </cell>
          <cell r="C3272" t="str">
            <v>Rft</v>
          </cell>
          <cell r="D3272">
            <v>95.35</v>
          </cell>
          <cell r="E3272">
            <v>12124.02</v>
          </cell>
          <cell r="F3272" t="str">
            <v>m</v>
          </cell>
          <cell r="G3272">
            <v>312.81</v>
          </cell>
          <cell r="H3272">
            <v>39776.97</v>
          </cell>
          <cell r="I3272" t="str">
            <v xml:space="preserve">24.2.2.2  , </v>
          </cell>
          <cell r="J3272">
            <v>0</v>
          </cell>
        </row>
        <row r="3273">
          <cell r="A3273" t="str">
            <v>24-08-a</v>
          </cell>
          <cell r="B3273" t="str">
            <v>Providing and installing M.S. Bail plug of approved make / quality in tubewell bore hole complete as per specification:-6" (150 mm) i/d 2 ft (450 mm) long.</v>
          </cell>
          <cell r="C3273" t="str">
            <v>Each</v>
          </cell>
          <cell r="D3273">
            <v>5637.36</v>
          </cell>
          <cell r="E3273">
            <v>8451.25</v>
          </cell>
          <cell r="F3273" t="str">
            <v>Each</v>
          </cell>
          <cell r="G3273">
            <v>5637.36</v>
          </cell>
          <cell r="H3273">
            <v>8451.25</v>
          </cell>
          <cell r="I3273" t="str">
            <v xml:space="preserve">24.2.2.2  , </v>
          </cell>
          <cell r="J3273">
            <v>0</v>
          </cell>
        </row>
        <row r="3274">
          <cell r="A3274" t="str">
            <v>24-08-b</v>
          </cell>
          <cell r="B3274" t="str">
            <v>Providing and installing M.S. Bail plug of approved make / quality in tubewell bore hole complete as per specification:-8" (200 mm) i/d 2 ft (450 mm) long.</v>
          </cell>
          <cell r="C3274" t="str">
            <v>Rft</v>
          </cell>
          <cell r="D3274">
            <v>5519.71</v>
          </cell>
          <cell r="E3274">
            <v>9283.99</v>
          </cell>
          <cell r="F3274" t="str">
            <v>m</v>
          </cell>
          <cell r="G3274">
            <v>18109.28</v>
          </cell>
          <cell r="H3274">
            <v>30459.29</v>
          </cell>
          <cell r="I3274" t="str">
            <v xml:space="preserve">24.2.2.2  , </v>
          </cell>
          <cell r="J3274">
            <v>0</v>
          </cell>
        </row>
        <row r="3275">
          <cell r="A3275" t="str">
            <v>24-08-c</v>
          </cell>
          <cell r="B3275" t="str">
            <v>Providing and installing M.S. Bail plug of approved make / quality in tubewell bore hole complete as per specification:-10" (250 mm) i/d 2 ft (450 mm) long.</v>
          </cell>
          <cell r="C3275" t="str">
            <v>Rft</v>
          </cell>
          <cell r="D3275">
            <v>5637.36</v>
          </cell>
          <cell r="E3275">
            <v>10269.65</v>
          </cell>
          <cell r="F3275" t="str">
            <v>m</v>
          </cell>
          <cell r="G3275">
            <v>18495.28</v>
          </cell>
          <cell r="H3275">
            <v>33693.08</v>
          </cell>
          <cell r="I3275" t="str">
            <v xml:space="preserve">24.2.2.2  , </v>
          </cell>
          <cell r="J3275">
            <v>0</v>
          </cell>
        </row>
        <row r="3276">
          <cell r="A3276" t="str">
            <v>24-08-d</v>
          </cell>
          <cell r="B3276" t="str">
            <v>Providing and installing M.S. Bail plug of approved make / quality in tubewell bore hole complete as per specification:-12" (300 mm) i/d 2 ft (450 mm) long.</v>
          </cell>
          <cell r="C3276" t="str">
            <v>Rft</v>
          </cell>
          <cell r="D3276">
            <v>5637.36</v>
          </cell>
          <cell r="E3276">
            <v>12178.42</v>
          </cell>
          <cell r="F3276" t="str">
            <v>m</v>
          </cell>
          <cell r="G3276">
            <v>18495.28</v>
          </cell>
          <cell r="H3276">
            <v>39955.449999999997</v>
          </cell>
          <cell r="I3276" t="str">
            <v xml:space="preserve">24.2.2.2  , </v>
          </cell>
          <cell r="J3276">
            <v>0</v>
          </cell>
        </row>
        <row r="3277">
          <cell r="A3277" t="str">
            <v>24-09-a-01</v>
          </cell>
          <cell r="B3277" t="str">
            <v>Providing and installing PVC Strainer BSS Class "B" of approved make \ quality in tubewell bore hole, including socket, special sockets, studs etc. complete as per specification:- 6" Nominal Pipe Size (NPS) (150mm)</v>
          </cell>
          <cell r="C3277" t="str">
            <v>Rft</v>
          </cell>
          <cell r="D3277">
            <v>41.88</v>
          </cell>
          <cell r="E3277">
            <v>393.13</v>
          </cell>
          <cell r="F3277" t="str">
            <v>m</v>
          </cell>
          <cell r="G3277">
            <v>137.4</v>
          </cell>
          <cell r="H3277">
            <v>1289.79</v>
          </cell>
          <cell r="I3277" t="str">
            <v xml:space="preserve">24.2.2.2  , </v>
          </cell>
          <cell r="J3277">
            <v>0</v>
          </cell>
        </row>
        <row r="3278">
          <cell r="A3278" t="str">
            <v>24-09-b-01</v>
          </cell>
          <cell r="B3278" t="str">
            <v>Providing and installing PVC Strainer BSS Class "C" of approved make \ quality in tubewell bore hole, including socket, special sockets, studs etc. complete as per specification:- 6" Nominal Pipe Size (NPS) (150mm)</v>
          </cell>
          <cell r="C3278" t="str">
            <v>Rft</v>
          </cell>
          <cell r="D3278">
            <v>41.88</v>
          </cell>
          <cell r="E3278">
            <v>527.54</v>
          </cell>
          <cell r="F3278" t="str">
            <v>m</v>
          </cell>
          <cell r="G3278">
            <v>137.4</v>
          </cell>
          <cell r="H3278">
            <v>1730.77</v>
          </cell>
          <cell r="I3278" t="str">
            <v xml:space="preserve">24.2.2.2  , </v>
          </cell>
          <cell r="J3278">
            <v>0</v>
          </cell>
        </row>
        <row r="3279">
          <cell r="A3279" t="str">
            <v>24-09-b-02</v>
          </cell>
          <cell r="B3279" t="str">
            <v>Providing and installing PVC Strainer BSS Class "C" of approved make \ quality in tubewell bore hole, including socket, special sockets, studs etc. complete as per specification:-8" Nominal Pipe Size (NPS) (250 mm)</v>
          </cell>
          <cell r="C3279" t="str">
            <v>Rft</v>
          </cell>
          <cell r="D3279">
            <v>52.13</v>
          </cell>
          <cell r="E3279">
            <v>793.67</v>
          </cell>
          <cell r="F3279" t="str">
            <v>m</v>
          </cell>
          <cell r="G3279">
            <v>171.04</v>
          </cell>
          <cell r="H3279">
            <v>2603.9</v>
          </cell>
          <cell r="I3279" t="str">
            <v xml:space="preserve">24.2.2.2  , </v>
          </cell>
          <cell r="J3279">
            <v>0</v>
          </cell>
        </row>
        <row r="3280">
          <cell r="A3280" t="str">
            <v>24-09-b-03</v>
          </cell>
          <cell r="B3280" t="str">
            <v>Providing and installing PVC Strainer BSS Class "C" of approved make \ quality in tubewell bore hole, including socket, special sockets, studs etc. complete as per specification: 10" Nominal Pipe Size (NPS) (250 mm)</v>
          </cell>
          <cell r="C3280" t="str">
            <v>Rft</v>
          </cell>
          <cell r="D3280">
            <v>52.13</v>
          </cell>
          <cell r="E3280">
            <v>1167.6500000000001</v>
          </cell>
          <cell r="F3280" t="str">
            <v>m</v>
          </cell>
          <cell r="G3280">
            <v>171.04</v>
          </cell>
          <cell r="H3280">
            <v>3830.86</v>
          </cell>
          <cell r="I3280" t="str">
            <v xml:space="preserve">24.2.2.2  , </v>
          </cell>
          <cell r="J3280">
            <v>0</v>
          </cell>
        </row>
        <row r="3281">
          <cell r="A3281" t="str">
            <v>24-09-b-04</v>
          </cell>
          <cell r="B3281" t="str">
            <v>Providing and installing PVC Strainer BSS Class "C" of approved make \ quality in tubewell bore hole, including socket, special sockets, studs etc. complete as per specification:12" Nominal Pipe Size (NPS) (300 mm)</v>
          </cell>
          <cell r="C3281" t="str">
            <v>Rft</v>
          </cell>
          <cell r="D3281">
            <v>52.13</v>
          </cell>
          <cell r="E3281">
            <v>1679.4</v>
          </cell>
          <cell r="F3281" t="str">
            <v>m</v>
          </cell>
          <cell r="G3281">
            <v>171.04</v>
          </cell>
          <cell r="H3281">
            <v>5509.86</v>
          </cell>
          <cell r="I3281" t="str">
            <v xml:space="preserve">24.2.2.2  , </v>
          </cell>
          <cell r="J3281">
            <v>0</v>
          </cell>
        </row>
        <row r="3282">
          <cell r="A3282" t="str">
            <v>24-09-c-01</v>
          </cell>
          <cell r="B3282" t="str">
            <v>Providing and installing PVC Strainer BSS Class "D" of approved make \ quality in tubewell bore hole, including socket, special sockets, studs etc. complete as per specification:- 6" Nominal Pipe Size (NPS) (150mm)</v>
          </cell>
          <cell r="C3282" t="str">
            <v>Rft</v>
          </cell>
          <cell r="D3282">
            <v>41.88</v>
          </cell>
          <cell r="E3282">
            <v>671.88</v>
          </cell>
          <cell r="F3282" t="str">
            <v>m</v>
          </cell>
          <cell r="G3282">
            <v>137.4</v>
          </cell>
          <cell r="H3282">
            <v>2204.33</v>
          </cell>
          <cell r="I3282" t="str">
            <v xml:space="preserve">24.2.2.2  , </v>
          </cell>
          <cell r="J3282">
            <v>0</v>
          </cell>
        </row>
        <row r="3283">
          <cell r="A3283" t="str">
            <v>24-09-c-02</v>
          </cell>
          <cell r="B3283" t="str">
            <v>Providing and installing PVC Strainer BSS Class "D" of approved make \ quality in tubewell bore hole, including socket, special sockets, studs etc. complete as per specification:^" Nominal Pipe Size (NPS) (250 mm)</v>
          </cell>
          <cell r="C3283" t="str">
            <v>Rft</v>
          </cell>
          <cell r="D3283">
            <v>52.13</v>
          </cell>
          <cell r="E3283">
            <v>990.5</v>
          </cell>
          <cell r="F3283" t="str">
            <v>m</v>
          </cell>
          <cell r="G3283">
            <v>171.04</v>
          </cell>
          <cell r="H3283">
            <v>3249.67</v>
          </cell>
          <cell r="I3283" t="str">
            <v xml:space="preserve">24.2.2.2  , </v>
          </cell>
          <cell r="J3283">
            <v>0</v>
          </cell>
        </row>
        <row r="3284">
          <cell r="A3284" t="str">
            <v>24-09-c-03</v>
          </cell>
          <cell r="B3284" t="str">
            <v>Providing and installing PVC Strainer BSS Class "D" of approved make \ quality in tubewell bore hole, including socket, special sockets, studs etc. complete as per specification: 10" Nominal Pipe Size (NPS) (250 mm)</v>
          </cell>
          <cell r="C3284" t="str">
            <v>Rft</v>
          </cell>
          <cell r="D3284">
            <v>52.13</v>
          </cell>
          <cell r="E3284">
            <v>1495.7</v>
          </cell>
          <cell r="F3284" t="str">
            <v>m</v>
          </cell>
          <cell r="G3284">
            <v>171.04</v>
          </cell>
          <cell r="H3284">
            <v>4907.1400000000003</v>
          </cell>
          <cell r="I3284" t="str">
            <v xml:space="preserve">24.2.2.2  , </v>
          </cell>
          <cell r="J3284">
            <v>0</v>
          </cell>
        </row>
        <row r="3285">
          <cell r="A3285" t="str">
            <v>24-09-c-04</v>
          </cell>
          <cell r="B3285" t="str">
            <v>Providing and installing PVC Strainer BSS Class "D" of approved make \ quality in tubewell bore hole, including socket, special sockets, studs etc. complete as per specification:12" Nominal Pipe Size (NPS) (300 mm)</v>
          </cell>
          <cell r="C3285" t="str">
            <v>Rft</v>
          </cell>
          <cell r="D3285">
            <v>52.13</v>
          </cell>
          <cell r="E3285">
            <v>2138.67</v>
          </cell>
          <cell r="F3285" t="str">
            <v>m</v>
          </cell>
          <cell r="G3285">
            <v>171.04</v>
          </cell>
          <cell r="H3285">
            <v>7016.65</v>
          </cell>
          <cell r="I3285" t="str">
            <v xml:space="preserve">24.2.2.2  , </v>
          </cell>
          <cell r="J3285">
            <v>0</v>
          </cell>
        </row>
        <row r="3286">
          <cell r="A3286" t="str">
            <v>24-09-d-01</v>
          </cell>
          <cell r="B3286" t="str">
            <v>Providing and installing PVC Strainer BSS Class "E" of approved make \ quality in tubewell bore hole, including socket, special sockets, studs etc. complete as per specification: 10" Nominal Pipe Size (NPS) (250 mm)</v>
          </cell>
          <cell r="C3286" t="str">
            <v>Rft</v>
          </cell>
          <cell r="D3286">
            <v>52.13</v>
          </cell>
          <cell r="E3286">
            <v>3584.57</v>
          </cell>
          <cell r="F3286" t="str">
            <v>m</v>
          </cell>
          <cell r="G3286">
            <v>171.04</v>
          </cell>
          <cell r="H3286">
            <v>11760.41</v>
          </cell>
          <cell r="I3286" t="str">
            <v xml:space="preserve">24.2.2.2  , </v>
          </cell>
          <cell r="J3286">
            <v>0</v>
          </cell>
        </row>
        <row r="3287">
          <cell r="A3287" t="str">
            <v>24-09-d-02</v>
          </cell>
          <cell r="B3287" t="str">
            <v>Providing and installing PVC Strainer BSS Class "E" of approved make \ quality in tubewell bore hole, including socket, special sockets, studs etc. complete as per specification:12" Nominal Pipe Size (NPS) (300 mm)</v>
          </cell>
          <cell r="C3287" t="str">
            <v>Rft</v>
          </cell>
          <cell r="D3287">
            <v>52.13</v>
          </cell>
          <cell r="E3287">
            <v>4001.85</v>
          </cell>
          <cell r="F3287" t="str">
            <v>m</v>
          </cell>
          <cell r="G3287">
            <v>171.04</v>
          </cell>
          <cell r="H3287">
            <v>13129.44</v>
          </cell>
          <cell r="I3287" t="str">
            <v xml:space="preserve">24.2.2.2  , </v>
          </cell>
          <cell r="J3287">
            <v>0</v>
          </cell>
        </row>
        <row r="3288">
          <cell r="A3288" t="str">
            <v>24-10-a-01</v>
          </cell>
          <cell r="B3288" t="str">
            <v>Providing and installing wooden bail plug in tubewell BSS Class 'B' working pressure : 6" Nominal Pipe Size (NPS) (150 mm)</v>
          </cell>
          <cell r="C3288" t="str">
            <v>Each</v>
          </cell>
          <cell r="D3288">
            <v>610.04999999999995</v>
          </cell>
          <cell r="E3288">
            <v>3097.77</v>
          </cell>
          <cell r="F3288" t="str">
            <v>Each</v>
          </cell>
          <cell r="G3288">
            <v>610.04999999999995</v>
          </cell>
          <cell r="H3288">
            <v>3097.77</v>
          </cell>
          <cell r="I3288" t="str">
            <v xml:space="preserve">24.2.2.2  , </v>
          </cell>
          <cell r="J3288">
            <v>0</v>
          </cell>
        </row>
        <row r="3289">
          <cell r="A3289" t="str">
            <v>24-10-a-02</v>
          </cell>
          <cell r="B3289" t="str">
            <v>Providing and installing wooden bail plug in tubewell BSS Class 'B' working pressure :8" (200 mm) Nominal Pipe Size (NPS)</v>
          </cell>
          <cell r="C3289" t="str">
            <v>Each</v>
          </cell>
          <cell r="D3289">
            <v>762.56</v>
          </cell>
          <cell r="E3289">
            <v>3689.29</v>
          </cell>
          <cell r="F3289" t="str">
            <v>Each</v>
          </cell>
          <cell r="G3289">
            <v>762.56</v>
          </cell>
          <cell r="H3289">
            <v>3689.29</v>
          </cell>
          <cell r="I3289" t="str">
            <v xml:space="preserve">24.2.2.2  , </v>
          </cell>
          <cell r="J3289">
            <v>0</v>
          </cell>
        </row>
        <row r="3290">
          <cell r="A3290" t="str">
            <v>24-10-a-03</v>
          </cell>
          <cell r="B3290" t="str">
            <v>Providing and installing wooden bail plug in tubewell BSS Class 'B' working pressure : 10" (250 mm) Nominal Pipe Size (NPS)</v>
          </cell>
          <cell r="C3290" t="str">
            <v>Each</v>
          </cell>
          <cell r="D3290">
            <v>762.56</v>
          </cell>
          <cell r="E3290">
            <v>4205.78</v>
          </cell>
          <cell r="F3290" t="str">
            <v>Each</v>
          </cell>
          <cell r="G3290">
            <v>762.56</v>
          </cell>
          <cell r="H3290">
            <v>4205.7700000000004</v>
          </cell>
          <cell r="I3290" t="str">
            <v xml:space="preserve">24.2.2.2  , </v>
          </cell>
          <cell r="J3290">
            <v>0</v>
          </cell>
        </row>
        <row r="3291">
          <cell r="A3291" t="str">
            <v>24-10-a-04</v>
          </cell>
          <cell r="B3291" t="str">
            <v>Providing and installing wooden bail plug in tubewell BSS Class 'B' working pressure : 12" Nominal Pipe Size (NPS) (300 mm )</v>
          </cell>
          <cell r="C3291" t="str">
            <v>Each</v>
          </cell>
          <cell r="D3291">
            <v>915.08</v>
          </cell>
          <cell r="E3291">
            <v>4874.7700000000004</v>
          </cell>
          <cell r="F3291" t="str">
            <v>Each</v>
          </cell>
          <cell r="G3291">
            <v>915.08</v>
          </cell>
          <cell r="H3291">
            <v>4874.7700000000004</v>
          </cell>
          <cell r="I3291" t="str">
            <v xml:space="preserve">24.2.2.2  , </v>
          </cell>
          <cell r="J3291">
            <v>0</v>
          </cell>
        </row>
        <row r="3292">
          <cell r="A3292" t="str">
            <v>24-10-b-01</v>
          </cell>
          <cell r="B3292" t="str">
            <v>Providing and installing wooden bail plug in tubewell BSS Class 'C' working pressure : 6" Nominal Pipe Size (NPS)(150 mm)</v>
          </cell>
          <cell r="C3292" t="str">
            <v>Each</v>
          </cell>
          <cell r="D3292">
            <v>610.04999999999995</v>
          </cell>
          <cell r="E3292">
            <v>3738.35</v>
          </cell>
          <cell r="F3292" t="str">
            <v>Each</v>
          </cell>
          <cell r="G3292">
            <v>610.04999999999995</v>
          </cell>
          <cell r="H3292">
            <v>3738.35</v>
          </cell>
          <cell r="I3292" t="str">
            <v xml:space="preserve">24.2.2.2  , </v>
          </cell>
          <cell r="J3292">
            <v>0</v>
          </cell>
        </row>
        <row r="3293">
          <cell r="A3293" t="str">
            <v>24-10-b-02</v>
          </cell>
          <cell r="B3293" t="str">
            <v>Providing and installing wooden bail plug in tubewell BSS Class 'C' working pressure : 8" (200 mm) Nominal Pipe Size (NPS)</v>
          </cell>
          <cell r="C3293" t="str">
            <v>Each</v>
          </cell>
          <cell r="D3293">
            <v>762.56</v>
          </cell>
          <cell r="E3293">
            <v>4442.93</v>
          </cell>
          <cell r="F3293" t="str">
            <v>Each</v>
          </cell>
          <cell r="G3293">
            <v>762.56</v>
          </cell>
          <cell r="H3293">
            <v>4442.93</v>
          </cell>
          <cell r="I3293" t="str">
            <v xml:space="preserve">24.2.2.2  , </v>
          </cell>
          <cell r="J3293">
            <v>0</v>
          </cell>
        </row>
        <row r="3294">
          <cell r="A3294" t="str">
            <v>24-10-b-03</v>
          </cell>
          <cell r="B3294" t="str">
            <v>Providing and installing wooden bail plug in tubewell BSS Class 'C' working pressure : 10" (250 mm) Nominal Pipe Size (NPS)</v>
          </cell>
          <cell r="C3294" t="str">
            <v>Each</v>
          </cell>
          <cell r="D3294">
            <v>762.56</v>
          </cell>
          <cell r="E3294">
            <v>5092.3999999999996</v>
          </cell>
          <cell r="F3294" t="str">
            <v>Each</v>
          </cell>
          <cell r="G3294">
            <v>762.56</v>
          </cell>
          <cell r="H3294">
            <v>5092.3999999999996</v>
          </cell>
          <cell r="I3294" t="str">
            <v xml:space="preserve">24.2.2.2  , </v>
          </cell>
          <cell r="J3294">
            <v>0</v>
          </cell>
        </row>
        <row r="3295">
          <cell r="A3295" t="str">
            <v>24-10-b-04</v>
          </cell>
          <cell r="B3295" t="str">
            <v>Providing and installing wooden bail plug in tubewell BSS Class 'C' working pressure : 12" Nominal Pipe Size (NPS) (300 mm )</v>
          </cell>
          <cell r="C3295" t="str">
            <v>Each</v>
          </cell>
          <cell r="D3295">
            <v>915.08</v>
          </cell>
          <cell r="E3295">
            <v>5894.39</v>
          </cell>
          <cell r="F3295" t="str">
            <v>Each</v>
          </cell>
          <cell r="G3295">
            <v>915.08</v>
          </cell>
          <cell r="H3295">
            <v>5894.39</v>
          </cell>
          <cell r="I3295" t="str">
            <v xml:space="preserve">24.2.2.2  , </v>
          </cell>
          <cell r="J3295">
            <v>0</v>
          </cell>
        </row>
        <row r="3296">
          <cell r="A3296" t="str">
            <v>24-10-c-01</v>
          </cell>
          <cell r="B3296" t="str">
            <v>Providing and installing wooden bail plug in tubewell BSS Class 'D' working pressure : 6"Nominal Pipe Size (NPS) (150 mm)</v>
          </cell>
          <cell r="C3296" t="str">
            <v>Each</v>
          </cell>
          <cell r="D3296">
            <v>610.04999999999995</v>
          </cell>
          <cell r="E3296">
            <v>4376.18</v>
          </cell>
          <cell r="F3296" t="str">
            <v>Each</v>
          </cell>
          <cell r="G3296">
            <v>610.04999999999995</v>
          </cell>
          <cell r="H3296">
            <v>4376.18</v>
          </cell>
          <cell r="I3296" t="str">
            <v xml:space="preserve">24.2.2.2  , </v>
          </cell>
          <cell r="J3296">
            <v>0</v>
          </cell>
        </row>
        <row r="3297">
          <cell r="A3297" t="str">
            <v>24-10-c-02</v>
          </cell>
          <cell r="B3297" t="str">
            <v>Providing and installing wooden bail plug in tubewell BSS Class 'D' working pressure : 8" (200 mm) Nominal Pipe Size (NPS)</v>
          </cell>
          <cell r="C3297" t="str">
            <v>Each</v>
          </cell>
          <cell r="D3297">
            <v>762.56</v>
          </cell>
          <cell r="E3297">
            <v>5265.35</v>
          </cell>
          <cell r="F3297" t="str">
            <v>Each</v>
          </cell>
          <cell r="G3297">
            <v>762.56</v>
          </cell>
          <cell r="H3297">
            <v>5265.35</v>
          </cell>
          <cell r="I3297" t="str">
            <v xml:space="preserve">24.2.2.2  , </v>
          </cell>
          <cell r="J3297">
            <v>0</v>
          </cell>
        </row>
        <row r="3298">
          <cell r="A3298" t="str">
            <v>24-10-c-03</v>
          </cell>
          <cell r="B3298" t="str">
            <v>Providing and installing wooden bail plug in tubewell BSS Class 'D' working pressure : 10" (250 mm) i/d</v>
          </cell>
          <cell r="C3298" t="str">
            <v>Each</v>
          </cell>
          <cell r="D3298">
            <v>762.56</v>
          </cell>
          <cell r="E3298">
            <v>5975.2</v>
          </cell>
          <cell r="F3298" t="str">
            <v>Each</v>
          </cell>
          <cell r="G3298">
            <v>762.56</v>
          </cell>
          <cell r="H3298">
            <v>5975.21</v>
          </cell>
          <cell r="I3298" t="str">
            <v xml:space="preserve">24.2.2.2  , </v>
          </cell>
          <cell r="J3298">
            <v>0</v>
          </cell>
        </row>
        <row r="3299">
          <cell r="A3299" t="str">
            <v>24-10-c-04</v>
          </cell>
          <cell r="B3299" t="str">
            <v>Providing and installing wooden bail plug in tubewell BSS Class 'D' working pressure : 12" Nominal Pipe Size (NPS) (300 mm )</v>
          </cell>
          <cell r="C3299" t="str">
            <v>Each</v>
          </cell>
          <cell r="D3299">
            <v>915.08</v>
          </cell>
          <cell r="E3299">
            <v>6909.61</v>
          </cell>
          <cell r="F3299" t="str">
            <v>Each</v>
          </cell>
          <cell r="G3299">
            <v>915.08</v>
          </cell>
          <cell r="H3299">
            <v>6909.61</v>
          </cell>
          <cell r="I3299" t="str">
            <v xml:space="preserve">24.2.2.2  , </v>
          </cell>
          <cell r="J3299">
            <v>0</v>
          </cell>
        </row>
        <row r="3300">
          <cell r="A3300" t="str">
            <v>24-10-d-01</v>
          </cell>
          <cell r="B3300" t="str">
            <v>Providing and installing PVC bail plug in tubewell BSS Class 'D' working pressure : 6"Nominal Pipe Size (NPS) (150 mm)</v>
          </cell>
          <cell r="C3300" t="str">
            <v>Each</v>
          </cell>
          <cell r="D3300">
            <v>610.04999999999995</v>
          </cell>
          <cell r="E3300">
            <v>4675.79</v>
          </cell>
          <cell r="F3300" t="str">
            <v>Each</v>
          </cell>
          <cell r="G3300">
            <v>610.04999999999995</v>
          </cell>
          <cell r="H3300">
            <v>4675.79</v>
          </cell>
          <cell r="I3300" t="str">
            <v xml:space="preserve">24.2.2.2  , </v>
          </cell>
          <cell r="J3300">
            <v>0</v>
          </cell>
        </row>
        <row r="3301">
          <cell r="A3301" t="str">
            <v>24-10-d-02</v>
          </cell>
          <cell r="B3301" t="str">
            <v>Providing and installing PVC bail plug in tubewell BSS Class 'D' working pressure : 8" (200 mm) Nominal Pipe Size (NPS)</v>
          </cell>
          <cell r="C3301" t="str">
            <v>Each</v>
          </cell>
          <cell r="D3301">
            <v>762.56</v>
          </cell>
          <cell r="E3301">
            <v>5583.05</v>
          </cell>
          <cell r="F3301" t="str">
            <v>Each</v>
          </cell>
          <cell r="G3301">
            <v>762.56</v>
          </cell>
          <cell r="H3301">
            <v>5583.05</v>
          </cell>
          <cell r="I3301" t="str">
            <v xml:space="preserve">24.2.2.2  , </v>
          </cell>
          <cell r="J3301">
            <v>0</v>
          </cell>
        </row>
        <row r="3302">
          <cell r="A3302" t="str">
            <v>24-10-d-03</v>
          </cell>
          <cell r="B3302" t="str">
            <v>Providing and installing PVC bail plug in tubewell BSS Class 'D' working pressure : 10" (250 mm) i/d</v>
          </cell>
          <cell r="C3302" t="str">
            <v>Each</v>
          </cell>
          <cell r="D3302">
            <v>762.56</v>
          </cell>
          <cell r="E3302">
            <v>6183.57</v>
          </cell>
          <cell r="F3302" t="str">
            <v>Each</v>
          </cell>
          <cell r="G3302">
            <v>762.56</v>
          </cell>
          <cell r="H3302">
            <v>6183.57</v>
          </cell>
          <cell r="I3302" t="str">
            <v xml:space="preserve">24.2.2.2  , </v>
          </cell>
          <cell r="J3302">
            <v>0</v>
          </cell>
        </row>
        <row r="3303">
          <cell r="A3303" t="str">
            <v>24-10-d-04</v>
          </cell>
          <cell r="B3303" t="str">
            <v>Providing and installing PVC bail plug in tubewell BSS Class 'D' working pressure : 12" Nominal Pipe Size (NPS) (300 mm )</v>
          </cell>
          <cell r="C3303" t="str">
            <v>Each</v>
          </cell>
          <cell r="D3303">
            <v>915.08</v>
          </cell>
          <cell r="E3303">
            <v>7013.7</v>
          </cell>
          <cell r="F3303" t="str">
            <v>Each</v>
          </cell>
          <cell r="G3303">
            <v>915.08</v>
          </cell>
          <cell r="H3303">
            <v>7013.7</v>
          </cell>
          <cell r="I3303" t="str">
            <v xml:space="preserve">24.2.2.2  , </v>
          </cell>
          <cell r="J3303">
            <v>0</v>
          </cell>
        </row>
        <row r="3304">
          <cell r="A3304" t="str">
            <v>24-11-a</v>
          </cell>
          <cell r="B3304" t="str">
            <v>Providing and installing M.S. blind pipe of socketed &amp; welded, M.S. reducer (where necessary) of approved make / quality in tubewell bore hole, including jointing/welding with strainer, etc. complete as per specifcation: 6" (150 mm) Nominal Pipe Size (NPS) 3/16" (5 mm) thick</v>
          </cell>
          <cell r="C3304" t="str">
            <v>Rft</v>
          </cell>
          <cell r="D3304">
            <v>99.86</v>
          </cell>
          <cell r="E3304">
            <v>1237.0999999999999</v>
          </cell>
          <cell r="F3304" t="str">
            <v>m</v>
          </cell>
          <cell r="G3304">
            <v>327.63</v>
          </cell>
          <cell r="H3304">
            <v>4058.73</v>
          </cell>
          <cell r="I3304" t="str">
            <v xml:space="preserve">24.2.2, </v>
          </cell>
          <cell r="J3304">
            <v>0</v>
          </cell>
        </row>
        <row r="3305">
          <cell r="A3305" t="str">
            <v>24-11-b</v>
          </cell>
          <cell r="B3305" t="str">
            <v>Providing and installing M.S. blind pipe of522socketed &amp; welded, M.S. reducer (wherenecessary) of approved make / quality in tubewell bore hole, including jointing/welding with strainer,etc. complete as per specifcation: 8" (200 mm) NPS 3/16" (5 mm) thick</v>
          </cell>
          <cell r="C3305" t="str">
            <v>Rft</v>
          </cell>
          <cell r="D3305">
            <v>116.46</v>
          </cell>
          <cell r="E3305">
            <v>1695.96</v>
          </cell>
          <cell r="F3305" t="str">
            <v>m</v>
          </cell>
          <cell r="G3305">
            <v>382.1</v>
          </cell>
          <cell r="H3305">
            <v>5564.19</v>
          </cell>
          <cell r="I3305" t="str">
            <v xml:space="preserve">24.2.2, </v>
          </cell>
          <cell r="J3305">
            <v>0</v>
          </cell>
        </row>
        <row r="3306">
          <cell r="A3306" t="str">
            <v>24-11-c</v>
          </cell>
          <cell r="B3306" t="str">
            <v>Providing and installing M.S. blind pipe of522socketed &amp; welded, M.S. reducer (wherenecessary) of approved make / quality in tubewell bore hole, including jointing/welding with strainer,etc. complete as per specifcation: 10" (250 mm) Nominal Pipe Size (NPS) 1/4" (6 mm) thick</v>
          </cell>
          <cell r="C3306" t="str">
            <v>Rft</v>
          </cell>
          <cell r="D3306">
            <v>116.46</v>
          </cell>
          <cell r="E3306">
            <v>2011.86</v>
          </cell>
          <cell r="F3306" t="str">
            <v>m</v>
          </cell>
          <cell r="G3306">
            <v>382.1</v>
          </cell>
          <cell r="H3306">
            <v>6600.6</v>
          </cell>
          <cell r="I3306" t="str">
            <v xml:space="preserve">24.2.2, </v>
          </cell>
          <cell r="J3306">
            <v>0</v>
          </cell>
        </row>
        <row r="3307">
          <cell r="A3307" t="str">
            <v>24-11-d</v>
          </cell>
          <cell r="B3307" t="str">
            <v>Providing and installing M.S. blind pipe of522socketed &amp; welded, M.S. reducer (wherenecessary) of approved make / quality in tubewell bore hole, including jointing/welding with strainer,etc. complete as per specifcation: 12" (300 mm) Nominal Pipe Size (NPS) 1/4" (6 mm) thick</v>
          </cell>
          <cell r="C3307" t="str">
            <v>Rft</v>
          </cell>
          <cell r="D3307">
            <v>139.78</v>
          </cell>
          <cell r="E3307">
            <v>2919.7</v>
          </cell>
          <cell r="F3307" t="str">
            <v>m</v>
          </cell>
          <cell r="G3307">
            <v>458.6</v>
          </cell>
          <cell r="H3307">
            <v>9579.08</v>
          </cell>
          <cell r="I3307" t="str">
            <v xml:space="preserve">24.2.2, </v>
          </cell>
          <cell r="J3307">
            <v>0</v>
          </cell>
        </row>
        <row r="3308">
          <cell r="A3308" t="str">
            <v>24-12-a-01</v>
          </cell>
          <cell r="B3308" t="str">
            <v>Providing and installing PVC blind pipe BSS522Class "B" in Tube Well Bore Hole includingSockets and Solvents and jointing with straineretc. complete : 6" Nominal Pipe Size (NPS) (150</v>
          </cell>
          <cell r="C3308" t="str">
            <v>Rft</v>
          </cell>
          <cell r="D3308">
            <v>28.52</v>
          </cell>
          <cell r="E3308">
            <v>364.26</v>
          </cell>
          <cell r="F3308" t="str">
            <v>m</v>
          </cell>
          <cell r="G3308">
            <v>93.56</v>
          </cell>
          <cell r="H3308">
            <v>1195.06</v>
          </cell>
          <cell r="I3308" t="str">
            <v xml:space="preserve">24.2.1.2, </v>
          </cell>
          <cell r="J3308">
            <v>0</v>
          </cell>
        </row>
        <row r="3309">
          <cell r="A3309" t="str">
            <v>24-12-b-01</v>
          </cell>
          <cell r="B3309" t="str">
            <v>Providing and installing PVC blind pipe BSS522Class "C" in Tube Well Bore Hole includingSockets and Solvents and jointing with straineretc. complete : 6" Nominal Pipe Size (NPS) (150</v>
          </cell>
          <cell r="C3309" t="str">
            <v>Rft</v>
          </cell>
          <cell r="D3309">
            <v>28.52</v>
          </cell>
          <cell r="E3309">
            <v>759.5</v>
          </cell>
          <cell r="F3309" t="str">
            <v>m</v>
          </cell>
          <cell r="G3309">
            <v>93.56</v>
          </cell>
          <cell r="H3309">
            <v>2491.79</v>
          </cell>
          <cell r="I3309" t="str">
            <v xml:space="preserve">24.2.1.2, </v>
          </cell>
          <cell r="J3309">
            <v>0</v>
          </cell>
        </row>
        <row r="3310">
          <cell r="A3310" t="str">
            <v>24-12-b-02</v>
          </cell>
          <cell r="B3310" t="str">
            <v>Providing and installing PVC blind pipe BSS522Class "C" in Tube Well Bore Hole includingSockets and Solvents and jointing with straineretc. complete : 8" Nominal Pipe Size (NPS) (200</v>
          </cell>
          <cell r="C3310" t="str">
            <v>Rft</v>
          </cell>
          <cell r="D3310">
            <v>35.450000000000003</v>
          </cell>
          <cell r="E3310">
            <v>770.33</v>
          </cell>
          <cell r="F3310" t="str">
            <v>m</v>
          </cell>
          <cell r="G3310">
            <v>116.29</v>
          </cell>
          <cell r="H3310">
            <v>2527.33</v>
          </cell>
          <cell r="I3310" t="str">
            <v xml:space="preserve">24.2.1.2, </v>
          </cell>
          <cell r="J3310">
            <v>0</v>
          </cell>
        </row>
        <row r="3311">
          <cell r="A3311" t="str">
            <v>24-12-b-03</v>
          </cell>
          <cell r="B3311" t="str">
            <v>Providing and installing PVC blind pipe BSS Class "C" in Tube Well Bore Hole including Sockets and Solvents and jointing with strainer etc. complete : 10" Nominal Pipe Size (NPS) (250 mm)</v>
          </cell>
          <cell r="C3311" t="str">
            <v>Rft</v>
          </cell>
          <cell r="D3311">
            <v>35.450000000000003</v>
          </cell>
          <cell r="E3311">
            <v>1148.68</v>
          </cell>
          <cell r="F3311" t="str">
            <v>m</v>
          </cell>
          <cell r="G3311">
            <v>116.29</v>
          </cell>
          <cell r="H3311">
            <v>3768.63</v>
          </cell>
          <cell r="I3311" t="str">
            <v xml:space="preserve">24.2.1.2, </v>
          </cell>
          <cell r="J3311">
            <v>0</v>
          </cell>
        </row>
        <row r="3312">
          <cell r="A3312" t="str">
            <v>24-12-b-04</v>
          </cell>
          <cell r="B3312" t="str">
            <v>Providing and installing PVC blind pipe BSS Class "C" in Tube Well Bore Hole including Sockets and Solvents and jointing with strainer etc. complete : 12" Nominal Pipe Size (NPS) (300 mm)</v>
          </cell>
          <cell r="C3312" t="str">
            <v>Rft</v>
          </cell>
          <cell r="D3312">
            <v>43.62</v>
          </cell>
          <cell r="E3312">
            <v>1655.07</v>
          </cell>
          <cell r="F3312" t="str">
            <v>m</v>
          </cell>
          <cell r="G3312">
            <v>143.13</v>
          </cell>
          <cell r="H3312">
            <v>5430.01</v>
          </cell>
          <cell r="I3312" t="str">
            <v xml:space="preserve">24.2.1.2, </v>
          </cell>
          <cell r="J3312">
            <v>0</v>
          </cell>
        </row>
        <row r="3313">
          <cell r="A3313" t="str">
            <v>24-12-c-01</v>
          </cell>
          <cell r="B3313" t="str">
            <v>Providing and installing PVC blind pipe BSS Class "D" in Tube Well Bore Hole including Sockets and Solvents and jointing with strainer etc. complete : 6" Nominal Pipe Size (NPS) (150 mm)</v>
          </cell>
          <cell r="C3313" t="str">
            <v>Rft</v>
          </cell>
          <cell r="D3313">
            <v>28.52</v>
          </cell>
          <cell r="E3313">
            <v>653.19000000000005</v>
          </cell>
          <cell r="F3313" t="str">
            <v>m</v>
          </cell>
          <cell r="G3313">
            <v>93.56</v>
          </cell>
          <cell r="H3313">
            <v>2143.0100000000002</v>
          </cell>
          <cell r="I3313" t="str">
            <v xml:space="preserve">24.2.1.2, </v>
          </cell>
          <cell r="J3313">
            <v>0</v>
          </cell>
        </row>
        <row r="3314">
          <cell r="A3314" t="str">
            <v>24-12-c-02</v>
          </cell>
          <cell r="B3314" t="str">
            <v>Providing and installing PVC blind pipe BSS Class "D" in Tube Well Bore Hole including Sockets and Solvents and jointing with strainer etc. complete : 8" Nominal Pipe Size (NPS) (200 mm)</v>
          </cell>
          <cell r="C3314" t="str">
            <v>Rft</v>
          </cell>
          <cell r="D3314">
            <v>35.450000000000003</v>
          </cell>
          <cell r="E3314">
            <v>819.36</v>
          </cell>
          <cell r="F3314" t="str">
            <v>m</v>
          </cell>
          <cell r="G3314">
            <v>116.29</v>
          </cell>
          <cell r="H3314">
            <v>2688.18</v>
          </cell>
          <cell r="I3314" t="str">
            <v xml:space="preserve">24.2.1.2, </v>
          </cell>
          <cell r="J3314">
            <v>0</v>
          </cell>
        </row>
        <row r="3315">
          <cell r="A3315" t="str">
            <v>24-12-c-03</v>
          </cell>
          <cell r="B3315" t="str">
            <v>Providing and installing PVC blind pipe BSS Class "D" in Tube Well Bore Hole including Sockets and Solvents and jointing with strainer etc. complete : 10" Nominal Pipe Size (NPS) (250 mm)</v>
          </cell>
          <cell r="C3315" t="str">
            <v>Rft</v>
          </cell>
          <cell r="D3315">
            <v>35.450000000000003</v>
          </cell>
          <cell r="E3315">
            <v>1478.73</v>
          </cell>
          <cell r="F3315" t="str">
            <v>m</v>
          </cell>
          <cell r="G3315">
            <v>116.29</v>
          </cell>
          <cell r="H3315">
            <v>4851.47</v>
          </cell>
          <cell r="I3315" t="str">
            <v xml:space="preserve">24.2.1.2, </v>
          </cell>
          <cell r="J3315">
            <v>0</v>
          </cell>
        </row>
        <row r="3316">
          <cell r="A3316" t="str">
            <v>24-12-c-04</v>
          </cell>
          <cell r="B3316" t="str">
            <v>Providing and installing PVC blind pipe BSS Class "D" in Tube Well Bore Hole including Sockets and Solvents and jointing with strainer etc. complete : 12" Nominal Pipe Size (NPS) (300 mm)</v>
          </cell>
          <cell r="C3316" t="str">
            <v>Rft</v>
          </cell>
          <cell r="D3316">
            <v>43.62</v>
          </cell>
          <cell r="E3316">
            <v>2116.0300000000002</v>
          </cell>
          <cell r="F3316" t="str">
            <v>m</v>
          </cell>
          <cell r="G3316">
            <v>143.13</v>
          </cell>
          <cell r="H3316">
            <v>6942.36</v>
          </cell>
          <cell r="I3316" t="str">
            <v xml:space="preserve">24.2.1.2, </v>
          </cell>
          <cell r="J3316">
            <v>0</v>
          </cell>
        </row>
        <row r="3317">
          <cell r="A3317" t="str">
            <v>24-13-a</v>
          </cell>
          <cell r="B3317" t="str">
            <v>Cleaning and washing of tubewell with air compressor in all sizes and depth, 8" i/d and above</v>
          </cell>
          <cell r="C3317" t="str">
            <v>Hour</v>
          </cell>
          <cell r="D3317">
            <v>0</v>
          </cell>
          <cell r="E3317">
            <v>1062.1600000000001</v>
          </cell>
          <cell r="F3317" t="str">
            <v>Hour</v>
          </cell>
          <cell r="G3317">
            <v>0</v>
          </cell>
          <cell r="H3317">
            <v>1062.1600000000001</v>
          </cell>
          <cell r="I3317" t="str">
            <v xml:space="preserve">24.2.3.5, </v>
          </cell>
          <cell r="J3317">
            <v>0</v>
          </cell>
        </row>
        <row r="3318">
          <cell r="A3318" t="str">
            <v>24-13-b</v>
          </cell>
          <cell r="B3318" t="str">
            <v>Testing and developing of tubewell with DNT unit 8" i/d and above complete as per specifications</v>
          </cell>
          <cell r="C3318" t="str">
            <v>Hour</v>
          </cell>
          <cell r="D3318">
            <v>0</v>
          </cell>
          <cell r="E3318">
            <v>1347.01</v>
          </cell>
          <cell r="F3318" t="str">
            <v>Hour</v>
          </cell>
          <cell r="G3318">
            <v>0</v>
          </cell>
          <cell r="H3318">
            <v>1347.01</v>
          </cell>
          <cell r="I3318" t="str">
            <v xml:space="preserve">24.2.3.5, </v>
          </cell>
          <cell r="J3318">
            <v>0</v>
          </cell>
        </row>
        <row r="3319">
          <cell r="A3319" t="str">
            <v>24-14</v>
          </cell>
          <cell r="B3319" t="str">
            <v>Shrouding with graded pack gravel 3/8" (10 mm) to 1/8" (3 mm) around tubewell in bore hole complete as per specification:-</v>
          </cell>
          <cell r="C3319" t="str">
            <v>Rft</v>
          </cell>
          <cell r="D3319">
            <v>45.07</v>
          </cell>
          <cell r="E3319">
            <v>83.95</v>
          </cell>
          <cell r="F3319" t="str">
            <v>m</v>
          </cell>
          <cell r="G3319">
            <v>147.86000000000001</v>
          </cell>
          <cell r="H3319">
            <v>275.42</v>
          </cell>
          <cell r="I3319" t="str">
            <v xml:space="preserve">24.2.3.3 , </v>
          </cell>
          <cell r="J3319">
            <v>0</v>
          </cell>
        </row>
        <row r="3320">
          <cell r="A3320" t="str">
            <v>24-15-a</v>
          </cell>
          <cell r="B3320" t="str">
            <v>Providing, laying, cutting, jointing, testing and disinfecting grey cast iron spun pipes of approved quality in trenches with spigot and socket, caulked lead joint (BS 416 Part-1), including cost of jointing material, such as lead, yarn, etc. complete as per specifications. : 3" i/d</v>
          </cell>
          <cell r="C3320" t="str">
            <v>Rft</v>
          </cell>
          <cell r="D3320">
            <v>50.94</v>
          </cell>
          <cell r="E3320">
            <v>191.74</v>
          </cell>
          <cell r="F3320" t="str">
            <v>m</v>
          </cell>
          <cell r="G3320">
            <v>167.12</v>
          </cell>
          <cell r="H3320">
            <v>629.08000000000004</v>
          </cell>
          <cell r="I3320" t="str">
            <v xml:space="preserve">24.3.5.1, </v>
          </cell>
          <cell r="J3320">
            <v>0</v>
          </cell>
        </row>
        <row r="3321">
          <cell r="A3321" t="str">
            <v>24-15-b</v>
          </cell>
          <cell r="B3321" t="str">
            <v>Providing, laying, cutting, jointing, testing and disinfecting grey cast iron spun pipes of approved quality in trenches with spigot and socket, caulked lead joint (BS 416 Part-1), including cost of jointing material, such as lead, yarn, etc. complete as per specifications : 4" i/d</v>
          </cell>
          <cell r="C3321" t="str">
            <v>Rft</v>
          </cell>
          <cell r="D3321">
            <v>62.39</v>
          </cell>
          <cell r="E3321">
            <v>649.70000000000005</v>
          </cell>
          <cell r="F3321" t="str">
            <v>m</v>
          </cell>
          <cell r="G3321">
            <v>204.7</v>
          </cell>
          <cell r="H3321">
            <v>2131.5700000000002</v>
          </cell>
          <cell r="I3321" t="str">
            <v xml:space="preserve">24.3.5.1, </v>
          </cell>
          <cell r="J3321">
            <v>0</v>
          </cell>
        </row>
        <row r="3322">
          <cell r="A3322" t="str">
            <v>24-15-c</v>
          </cell>
          <cell r="B3322" t="str">
            <v>Providing, laying, cutting, jointing, testing and disinfecting grey cast iron spun pipes of approved quality in trenches with spigot and socket, caulked lead joint (BS 416 Part-1), including cost of jointing material, such as lead, yarn, etc. complete as per specifications : 6" i/d</v>
          </cell>
          <cell r="C3322" t="str">
            <v>Rft</v>
          </cell>
          <cell r="D3322">
            <v>91.69</v>
          </cell>
          <cell r="E3322">
            <v>1276.8499999999999</v>
          </cell>
          <cell r="F3322" t="str">
            <v>m</v>
          </cell>
          <cell r="G3322">
            <v>300.81</v>
          </cell>
          <cell r="H3322">
            <v>4189.13</v>
          </cell>
          <cell r="I3322" t="str">
            <v xml:space="preserve">24.3.5.1, </v>
          </cell>
          <cell r="J3322">
            <v>0</v>
          </cell>
        </row>
        <row r="3323">
          <cell r="A3323" t="str">
            <v>24-15-d</v>
          </cell>
          <cell r="B3323" t="str">
            <v>Providing, laying, cutting, jointing, testing and disinfecting grey cast iron spun pipes of approved quality in trenches with spigot and socket, caulked lead joint (BS 416 Part-1), including cost of jointing material, such as lead, yarn, etc. complete as per specifications :8" i/d</v>
          </cell>
          <cell r="C3323" t="str">
            <v>Rft</v>
          </cell>
          <cell r="D3323">
            <v>103.19</v>
          </cell>
          <cell r="E3323">
            <v>2141.9</v>
          </cell>
          <cell r="F3323" t="str">
            <v>m</v>
          </cell>
          <cell r="G3323">
            <v>338.54</v>
          </cell>
          <cell r="H3323">
            <v>7027.24</v>
          </cell>
          <cell r="I3323" t="str">
            <v xml:space="preserve">24.3.5.1, </v>
          </cell>
          <cell r="J3323">
            <v>0</v>
          </cell>
        </row>
        <row r="3324">
          <cell r="A3324" t="str">
            <v>24-15-e</v>
          </cell>
          <cell r="B3324" t="str">
            <v>Providing, laying, cutting, jointing, testing and disinfecting grey cast iron spun pipes of approved quality in trenches with spigot and socket, caulked lead joint (BS 416 Part-1), including cost of jointing material, such as lead, yarn, etc. complete as per specifications: 10" i/d</v>
          </cell>
          <cell r="C3324" t="str">
            <v>Rft</v>
          </cell>
          <cell r="D3324">
            <v>113.64</v>
          </cell>
          <cell r="E3324">
            <v>2656.57</v>
          </cell>
          <cell r="F3324" t="str">
            <v>m</v>
          </cell>
          <cell r="G3324">
            <v>372.83</v>
          </cell>
          <cell r="H3324">
            <v>8715.77</v>
          </cell>
          <cell r="I3324" t="str">
            <v xml:space="preserve">24.3.5.1, </v>
          </cell>
          <cell r="J3324">
            <v>0</v>
          </cell>
        </row>
        <row r="3325">
          <cell r="A3325" t="str">
            <v>24-15-f</v>
          </cell>
          <cell r="B3325" t="str">
            <v>Providing, laying, cutting, jointing, testing and disinfecting grey cast iron spun pipes of approved quality in trenches with spigot and socket, caulked lead joint (BS 416 Part-1), including cost of jointing material, such as lead, yarn, etc. complete as per specifications: 12" i/d</v>
          </cell>
          <cell r="C3325" t="str">
            <v>Rft</v>
          </cell>
          <cell r="D3325">
            <v>124.09</v>
          </cell>
          <cell r="E3325">
            <v>2981.88</v>
          </cell>
          <cell r="F3325" t="str">
            <v>m</v>
          </cell>
          <cell r="G3325">
            <v>407.12</v>
          </cell>
          <cell r="H3325">
            <v>9783.08</v>
          </cell>
          <cell r="I3325" t="str">
            <v xml:space="preserve">24.3.5.1, </v>
          </cell>
          <cell r="J3325">
            <v>0</v>
          </cell>
        </row>
        <row r="3326">
          <cell r="A3326" t="str">
            <v>24-16-a-01</v>
          </cell>
          <cell r="B3326" t="str">
            <v>Providing, laying, cutting, jointing, testing and522disinfecting GI pipeline in trenches, with socketjoint, using GI pipes of EN 10255 - 2004 (Heavy Approved Quality) including specials etc.Complete as per specifications. H" Nominal Pipe Size (NPS)</v>
          </cell>
          <cell r="C3326" t="str">
            <v>Rft</v>
          </cell>
          <cell r="D3326">
            <v>7.78</v>
          </cell>
          <cell r="E3326">
            <v>167.2</v>
          </cell>
          <cell r="F3326" t="str">
            <v>m</v>
          </cell>
          <cell r="G3326">
            <v>25.53</v>
          </cell>
          <cell r="H3326">
            <v>548.54999999999995</v>
          </cell>
          <cell r="I3326" t="str">
            <v xml:space="preserve">24.3.5.3, </v>
          </cell>
          <cell r="J3326">
            <v>0</v>
          </cell>
        </row>
        <row r="3327">
          <cell r="A3327" t="str">
            <v>24-16-a-02</v>
          </cell>
          <cell r="B3327" t="str">
            <v>Providing, laying, cutting, jointing, testing and522disinfecting GI pipeline in trenches, with socketjoint, using GI pipes of EN 10255 - 2004 (Heavy Approved Quality) including specials etc. complete as per specifications. 3/4" Nominal Pipe Size (NPS)</v>
          </cell>
          <cell r="C3327" t="str">
            <v>Rft</v>
          </cell>
          <cell r="D3327">
            <v>8.9499999999999993</v>
          </cell>
          <cell r="E3327">
            <v>215.92</v>
          </cell>
          <cell r="F3327" t="str">
            <v>m</v>
          </cell>
          <cell r="G3327">
            <v>29.35</v>
          </cell>
          <cell r="H3327">
            <v>708.41</v>
          </cell>
          <cell r="I3327" t="str">
            <v xml:space="preserve">24.3.5.3, </v>
          </cell>
          <cell r="J3327">
            <v>0</v>
          </cell>
        </row>
        <row r="3328">
          <cell r="A3328" t="str">
            <v>24-16-a-03</v>
          </cell>
          <cell r="B3328" t="str">
            <v>Providing, laying, cutting, jointing, testing and522disinfecting GI pipeline in trenches, with socketjoint, using GI pipes of EN 10255 - 2004 (Heavy Approved Quality ) including specials etc.Complete as per specifications 1" Nominal Pipe Size (NPS)</v>
          </cell>
          <cell r="C3328" t="str">
            <v>Rft</v>
          </cell>
          <cell r="D3328">
            <v>8.9499999999999993</v>
          </cell>
          <cell r="E3328">
            <v>326.66000000000003</v>
          </cell>
          <cell r="F3328" t="str">
            <v>m</v>
          </cell>
          <cell r="G3328">
            <v>29.35</v>
          </cell>
          <cell r="H3328">
            <v>1071.74</v>
          </cell>
          <cell r="I3328" t="str">
            <v xml:space="preserve">24.3.5.3, </v>
          </cell>
          <cell r="J3328">
            <v>0</v>
          </cell>
        </row>
        <row r="3329">
          <cell r="A3329" t="str">
            <v>24-16-a-04</v>
          </cell>
          <cell r="B3329" t="str">
            <v>Providing, laying, cutting, jointing, testing and522disinfecting GI pipeline in trenches, with socketjoint, using GI pipes of EN 10255 - 2004 (Heavy Approved Quality ) including specials etc.Complete as per specifications 1/" Nominal Pipe Size (NPS)</v>
          </cell>
          <cell r="C3329" t="str">
            <v>Rft</v>
          </cell>
          <cell r="D3329">
            <v>10.35</v>
          </cell>
          <cell r="E3329">
            <v>420.48</v>
          </cell>
          <cell r="F3329" t="str">
            <v>m</v>
          </cell>
          <cell r="G3329">
            <v>33.96</v>
          </cell>
          <cell r="H3329">
            <v>1379.52</v>
          </cell>
          <cell r="I3329" t="str">
            <v xml:space="preserve">24.3.5.3, </v>
          </cell>
          <cell r="J3329">
            <v>0</v>
          </cell>
        </row>
        <row r="3330">
          <cell r="A3330" t="str">
            <v>24-16-a-05</v>
          </cell>
          <cell r="B3330" t="str">
            <v>Providing, laying, cutting, jointing, testing and522disinfecting GI pipeline in trenches, with socketjoint, using GI pipes of EN 10255 - 2004 (Heavy Approved Quality ) including specials etc.Complete as per specifications 'H/2" Nominal Pipe Size (NPS)</v>
          </cell>
          <cell r="C3330" t="str">
            <v>Rft</v>
          </cell>
          <cell r="D3330">
            <v>10.35</v>
          </cell>
          <cell r="E3330">
            <v>485.9</v>
          </cell>
          <cell r="F3330" t="str">
            <v>m</v>
          </cell>
          <cell r="G3330">
            <v>33.96</v>
          </cell>
          <cell r="H3330">
            <v>1594.15</v>
          </cell>
          <cell r="I3330" t="str">
            <v xml:space="preserve">24.3.5.3, </v>
          </cell>
          <cell r="J3330">
            <v>0</v>
          </cell>
        </row>
        <row r="3331">
          <cell r="A3331" t="str">
            <v>24-16-a-06</v>
          </cell>
          <cell r="B3331" t="str">
            <v>Providing, laying, cutting, jointing, testing and522disinfecting GI pipeline in trenches, with socketjoint, using GI pipes of EN 10255 - 2004 (Heavy Approved Quality ) including specials etc.Complete as per specifications '2" Nominal Pipe Size (NPS)</v>
          </cell>
          <cell r="C3331" t="str">
            <v>Rft</v>
          </cell>
          <cell r="D3331">
            <v>10.8</v>
          </cell>
          <cell r="E3331">
            <v>679.62</v>
          </cell>
          <cell r="F3331" t="str">
            <v>m</v>
          </cell>
          <cell r="G3331">
            <v>35.43</v>
          </cell>
          <cell r="H3331">
            <v>2229.7399999999998</v>
          </cell>
          <cell r="I3331" t="str">
            <v xml:space="preserve">24.3.5.3, </v>
          </cell>
          <cell r="J3331">
            <v>0</v>
          </cell>
        </row>
        <row r="3332">
          <cell r="A3332" t="str">
            <v>24-16-a-07</v>
          </cell>
          <cell r="B3332" t="str">
            <v>Providing, laying, cutting, jointing, testing and disinfecting GI pipeline in trenches, with socket joint, using GI pipes of EN 10255 - 2004 (Medium Approved Quality ) including specials etc.Complete as per specifications ’21/" Nominal Pipe Size (NPS)</v>
          </cell>
          <cell r="C3332" t="str">
            <v>Rft</v>
          </cell>
          <cell r="D3332">
            <v>11.12</v>
          </cell>
          <cell r="E3332">
            <v>855.97</v>
          </cell>
          <cell r="F3332" t="str">
            <v>m</v>
          </cell>
          <cell r="G3332">
            <v>36.5</v>
          </cell>
          <cell r="H3332">
            <v>2808.29</v>
          </cell>
          <cell r="I3332" t="str">
            <v xml:space="preserve">24.3.5.3, </v>
          </cell>
          <cell r="J3332">
            <v>0</v>
          </cell>
        </row>
        <row r="3333">
          <cell r="A3333" t="str">
            <v>24-16-a-08</v>
          </cell>
          <cell r="B3333" t="str">
            <v>Providing, laying, cutting, jointing, testing and disinfecting GI pipeline in trenches, with socket joint, using GI pipes of EN 10255 - 2004 (Heavy Approved Quality ) including specials etc.Complete as per specifications 3" Nominal Pipe Size (NPS)</v>
          </cell>
          <cell r="C3333" t="str">
            <v>Rft</v>
          </cell>
          <cell r="D3333">
            <v>12.45</v>
          </cell>
          <cell r="E3333">
            <v>1120.1500000000001</v>
          </cell>
          <cell r="F3333" t="str">
            <v>m</v>
          </cell>
          <cell r="G3333">
            <v>40.85</v>
          </cell>
          <cell r="H3333">
            <v>3675.02</v>
          </cell>
          <cell r="I3333" t="str">
            <v xml:space="preserve">24.3.5.3, </v>
          </cell>
          <cell r="J3333">
            <v>0</v>
          </cell>
        </row>
        <row r="3334">
          <cell r="A3334" t="str">
            <v>24-16-a-09</v>
          </cell>
          <cell r="B3334" t="str">
            <v>Providing, laying, cutting, jointing, testing and disinfecting GI pipeline in trenches, with socket joint, using GI pipes of EN 10255 - 2004 (Heavy Approved Quality ) including specials etc.Complete as per specifications 4" Nominal Pipe Size (NPS)</v>
          </cell>
          <cell r="C3334" t="str">
            <v>Rft</v>
          </cell>
          <cell r="D3334">
            <v>13.46</v>
          </cell>
          <cell r="E3334">
            <v>1598.57</v>
          </cell>
          <cell r="F3334" t="str">
            <v>m</v>
          </cell>
          <cell r="G3334">
            <v>44.18</v>
          </cell>
          <cell r="H3334">
            <v>5244.67</v>
          </cell>
          <cell r="I3334" t="str">
            <v xml:space="preserve">24.3.5.3, </v>
          </cell>
          <cell r="J3334">
            <v>0</v>
          </cell>
        </row>
        <row r="3335">
          <cell r="A3335" t="str">
            <v>24-16-a-10</v>
          </cell>
          <cell r="B3335" t="str">
            <v>Providing, laying, cutting, jointing, testing and disinfecting GI pipeline in trenches, with socket joint, using GI pipes of EN 10255 - 2004 (Heavy Approved Quality ) including specials etc.Complete as per specifications 5" Nominal Pipe Size (NPS)</v>
          </cell>
          <cell r="C3335" t="str">
            <v>Rft</v>
          </cell>
          <cell r="D3335">
            <v>15.56</v>
          </cell>
          <cell r="E3335">
            <v>2069.42</v>
          </cell>
          <cell r="F3335" t="str">
            <v>m</v>
          </cell>
          <cell r="G3335">
            <v>51.06</v>
          </cell>
          <cell r="H3335">
            <v>6789.43</v>
          </cell>
          <cell r="I3335" t="str">
            <v xml:space="preserve">24.3.5.3, </v>
          </cell>
          <cell r="J3335">
            <v>0</v>
          </cell>
        </row>
        <row r="3336">
          <cell r="A3336" t="str">
            <v>24-16-a-11</v>
          </cell>
          <cell r="B3336" t="str">
            <v>Providing, laying, cutting, jointing, testing and disinfecting GI pipeline in trenches, with socket joint, using GI pipes of EN 10255 - 2004 (Heavy Approved Quality ) including specials etc.Complete as per specifications 6" Nominal Pipe Size (NPS)</v>
          </cell>
          <cell r="C3336" t="str">
            <v>Rft</v>
          </cell>
          <cell r="D3336">
            <v>15.56</v>
          </cell>
          <cell r="E3336">
            <v>2459.84</v>
          </cell>
          <cell r="F3336" t="str">
            <v>m</v>
          </cell>
          <cell r="G3336">
            <v>51.06</v>
          </cell>
          <cell r="H3336">
            <v>8070.36</v>
          </cell>
          <cell r="I3336" t="str">
            <v xml:space="preserve">24.3.5.3, </v>
          </cell>
          <cell r="J3336">
            <v>0</v>
          </cell>
        </row>
        <row r="3337">
          <cell r="A3337" t="str">
            <v>24-16-a-12</v>
          </cell>
          <cell r="B3337" t="str">
            <v>Providing, laying, cutting, jointing, testing and disinfecting GI pipeline in trenches, with socket joint, using GI pipes of EN 10255 - 2004 (Heavy Approved Quality ) including specials etc.Complete as per specifications 8" Nominal Pipe Size (NPS)</v>
          </cell>
          <cell r="C3337" t="str">
            <v>Rft</v>
          </cell>
          <cell r="D3337">
            <v>15.56</v>
          </cell>
          <cell r="E3337">
            <v>4080.7</v>
          </cell>
          <cell r="F3337" t="str">
            <v>m</v>
          </cell>
          <cell r="G3337">
            <v>51.06</v>
          </cell>
          <cell r="H3337">
            <v>13388.13</v>
          </cell>
          <cell r="I3337" t="str">
            <v xml:space="preserve">24.3.5.3, </v>
          </cell>
          <cell r="J3337">
            <v>0</v>
          </cell>
        </row>
        <row r="3338">
          <cell r="A3338" t="str">
            <v>24-16-b-01</v>
          </cell>
          <cell r="B3338" t="str">
            <v>Providing, laying, cutting, jointing, testing and disinfecting GI pipeline in trenches, with socket joint, using GI pipes of EN 10255 - 2004 (Medium Quality) including specials etc.Complete as per specifications Nominal Pipe Size (NPS)</v>
          </cell>
          <cell r="C3338" t="str">
            <v>Rft</v>
          </cell>
          <cell r="D3338">
            <v>7.78</v>
          </cell>
          <cell r="E3338">
            <v>130.01</v>
          </cell>
          <cell r="F3338" t="str">
            <v>m</v>
          </cell>
          <cell r="G3338">
            <v>25.53</v>
          </cell>
          <cell r="H3338">
            <v>426.54</v>
          </cell>
          <cell r="I3338" t="str">
            <v xml:space="preserve">24.3.5.3, </v>
          </cell>
          <cell r="J3338">
            <v>0</v>
          </cell>
        </row>
        <row r="3339">
          <cell r="A3339" t="str">
            <v>24-16-b-02</v>
          </cell>
          <cell r="B3339" t="str">
            <v>Providing, laying, cutting, jointing, testing and disinfecting GI pipeline in trenches, with socket joint, using GI pipes of EN 10255 - 2004 (Medium Approved Quality ) including specials etc. complete as per specifications. 3/4" Nominal Pipe Size (NPS)</v>
          </cell>
          <cell r="C3339" t="str">
            <v>Rft</v>
          </cell>
          <cell r="D3339">
            <v>8.9499999999999993</v>
          </cell>
          <cell r="E3339">
            <v>96.77</v>
          </cell>
          <cell r="F3339" t="str">
            <v>m</v>
          </cell>
          <cell r="G3339">
            <v>29.35</v>
          </cell>
          <cell r="H3339">
            <v>317.47000000000003</v>
          </cell>
          <cell r="I3339" t="str">
            <v xml:space="preserve">24.3.5.3, </v>
          </cell>
          <cell r="J3339">
            <v>0</v>
          </cell>
        </row>
        <row r="3340">
          <cell r="A3340" t="str">
            <v>24-16-b-03</v>
          </cell>
          <cell r="B3340" t="str">
            <v>Providing, laying, cutting, jointing, testing and disinfecting GI pipeline in trenches, with socket joint, using GI pipes of EN 10255 - 2004 (Medium Approved Quality ) including specials etc.Complete as per specifications 1" Nominal Pipe Size (NPS)</v>
          </cell>
          <cell r="C3340" t="str">
            <v>Rft</v>
          </cell>
          <cell r="D3340">
            <v>8.9499999999999993</v>
          </cell>
          <cell r="E3340">
            <v>133.66</v>
          </cell>
          <cell r="F3340" t="str">
            <v>m</v>
          </cell>
          <cell r="G3340">
            <v>29.35</v>
          </cell>
          <cell r="H3340">
            <v>438.53</v>
          </cell>
          <cell r="I3340" t="str">
            <v xml:space="preserve">24.3.5.3, </v>
          </cell>
          <cell r="J3340">
            <v>0</v>
          </cell>
        </row>
        <row r="3341">
          <cell r="A3341" t="str">
            <v>24-16-b-04</v>
          </cell>
          <cell r="B3341" t="str">
            <v>Providing, laying, cutting, jointing, testing and disinfecting GI pipeline in trenches, with socket joint, using GI pipes of EN 10255 - 2004 (Medium Approved Quality ) including specials etc.Complete as per specifications 1W Nominal Pipe Size (NPS)</v>
          </cell>
          <cell r="C3341" t="str">
            <v>Rft</v>
          </cell>
          <cell r="D3341">
            <v>10.35</v>
          </cell>
          <cell r="E3341">
            <v>320.77</v>
          </cell>
          <cell r="F3341" t="str">
            <v>m</v>
          </cell>
          <cell r="G3341">
            <v>33.96</v>
          </cell>
          <cell r="H3341">
            <v>1052.3900000000001</v>
          </cell>
          <cell r="I3341" t="str">
            <v xml:space="preserve">24.3.5.3, </v>
          </cell>
          <cell r="J3341">
            <v>0</v>
          </cell>
        </row>
        <row r="3342">
          <cell r="A3342" t="str">
            <v>24-16-b-05</v>
          </cell>
          <cell r="B3342" t="str">
            <v>Providing, laying, cutting, jointing, testing and disinfecting GI pipeline in trenches, with socket joint, using GI pipes of EN 10255 - 2004 (Medium Approved Quality ) including specials etc.Complete as per specifications '1^" Nominal Pipe Size (NPS)</v>
          </cell>
          <cell r="C3342" t="str">
            <v>Rft</v>
          </cell>
          <cell r="D3342">
            <v>10.35</v>
          </cell>
          <cell r="E3342">
            <v>360.82</v>
          </cell>
          <cell r="F3342" t="str">
            <v>m</v>
          </cell>
          <cell r="G3342">
            <v>33.96</v>
          </cell>
          <cell r="H3342">
            <v>1183.81</v>
          </cell>
          <cell r="I3342" t="str">
            <v xml:space="preserve">24.3.5.3, </v>
          </cell>
          <cell r="J3342">
            <v>0</v>
          </cell>
        </row>
        <row r="3343">
          <cell r="A3343" t="str">
            <v>24-16-b-06</v>
          </cell>
          <cell r="B3343" t="str">
            <v>Providing, laying, cutting, jointing, testing and disinfecting GI pipeline in trenches, with socket joint, using GI pipes of EN 10255 - 2004 (Medium Approved Quality ) including specials etc.Complete as per specifications '2" Nominal Pipe Size (NPS)</v>
          </cell>
          <cell r="C3343" t="str">
            <v>Rft</v>
          </cell>
          <cell r="D3343">
            <v>10.8</v>
          </cell>
          <cell r="E3343">
            <v>513.02</v>
          </cell>
          <cell r="F3343" t="str">
            <v>m</v>
          </cell>
          <cell r="G3343">
            <v>35.43</v>
          </cell>
          <cell r="H3343">
            <v>1683.13</v>
          </cell>
          <cell r="I3343" t="str">
            <v xml:space="preserve">24.3.5.3, </v>
          </cell>
          <cell r="J3343">
            <v>0</v>
          </cell>
        </row>
        <row r="3344">
          <cell r="A3344" t="str">
            <v>24-16-b-07</v>
          </cell>
          <cell r="B3344" t="str">
            <v>Providing, laying, cutting, jointing, testing and disinfecting GI pipeline in trenches, with socket joint, using GI pipes of EN 10255 - 2004 (Medium Approved Quality ) including specials etc.Complete as per specifications ’21/" Nominal Pipe Size (NPS)</v>
          </cell>
          <cell r="C3344" t="str">
            <v>Rft</v>
          </cell>
          <cell r="D3344">
            <v>11.12</v>
          </cell>
          <cell r="E3344">
            <v>653.74</v>
          </cell>
          <cell r="F3344" t="str">
            <v>m</v>
          </cell>
          <cell r="G3344">
            <v>36.5</v>
          </cell>
          <cell r="H3344">
            <v>2144.8200000000002</v>
          </cell>
          <cell r="I3344" t="str">
            <v xml:space="preserve">24.3.5.3, </v>
          </cell>
          <cell r="J3344">
            <v>0</v>
          </cell>
        </row>
        <row r="3345">
          <cell r="A3345" t="str">
            <v>24-16-b-08</v>
          </cell>
          <cell r="B3345" t="str">
            <v>Providing, laying, cutting, jointing, testing and disinfecting GI pipeline in trenches, with socket joint, using GI pipes of EN 10255 - 2004 (Medium Approved Quality ) including specials etc.Complete as per specifications 3" Nominal Pipe Size (NPS)</v>
          </cell>
          <cell r="C3345" t="str">
            <v>Rft</v>
          </cell>
          <cell r="D3345">
            <v>12.45</v>
          </cell>
          <cell r="E3345">
            <v>844.14</v>
          </cell>
          <cell r="F3345" t="str">
            <v>m</v>
          </cell>
          <cell r="G3345">
            <v>40.85</v>
          </cell>
          <cell r="H3345">
            <v>2769.48</v>
          </cell>
          <cell r="I3345" t="str">
            <v xml:space="preserve">24.3.5.3, </v>
          </cell>
          <cell r="J3345">
            <v>0</v>
          </cell>
        </row>
        <row r="3346">
          <cell r="A3346" t="str">
            <v>24-16-b-09</v>
          </cell>
          <cell r="B3346" t="str">
            <v>Providing, laying, cutting, jointing, testing and disinfecting GI pipeline in trenches, with socket joint, using GI pipes of EN 10255 - 2004 (Medium Approved Quality ) including specials etc.Complete as per specifications 4" Nominal Pipe Size (NPS)</v>
          </cell>
          <cell r="C3346" t="str">
            <v>Rft</v>
          </cell>
          <cell r="D3346">
            <v>13.46</v>
          </cell>
          <cell r="E3346">
            <v>850.03</v>
          </cell>
          <cell r="F3346" t="str">
            <v>m</v>
          </cell>
          <cell r="G3346">
            <v>44.18</v>
          </cell>
          <cell r="H3346">
            <v>2788.82</v>
          </cell>
          <cell r="I3346" t="str">
            <v xml:space="preserve">24.3.5.3, </v>
          </cell>
          <cell r="J3346">
            <v>0</v>
          </cell>
        </row>
        <row r="3347">
          <cell r="A3347" t="str">
            <v>24-16-b-10</v>
          </cell>
          <cell r="B3347" t="str">
            <v>Providing, laying, cutting, jointing, testing and disinfecting GI pipeline in trenches, with socket joint, using GI pipes of EN 10255 - 2004 (Medium Approved Quality ) including specials etc.Complete as per specifications 5" Nominal Pipe Size (NPS)</v>
          </cell>
          <cell r="C3347" t="str">
            <v>Rft</v>
          </cell>
          <cell r="D3347">
            <v>15.56</v>
          </cell>
          <cell r="E3347">
            <v>1653.83</v>
          </cell>
          <cell r="F3347" t="str">
            <v>m</v>
          </cell>
          <cell r="G3347">
            <v>51.06</v>
          </cell>
          <cell r="H3347">
            <v>5425.96</v>
          </cell>
          <cell r="I3347" t="str">
            <v xml:space="preserve">24.3.5.3, </v>
          </cell>
          <cell r="J3347">
            <v>0</v>
          </cell>
        </row>
        <row r="3348">
          <cell r="A3348" t="str">
            <v>24-16-b-11</v>
          </cell>
          <cell r="B3348" t="str">
            <v>Providing, laying, cutting, jointing, testing and disinfecting GI pipeline in trenches, with socket joint, using GI pipes of EN 10255 - 2004 (Medium Approved Quality ) including specials etc.Complete as per specifications 6" Nominal Pipe Size (NPS)</v>
          </cell>
          <cell r="C3348" t="str">
            <v>Rft</v>
          </cell>
          <cell r="D3348">
            <v>15.56</v>
          </cell>
          <cell r="E3348">
            <v>1946.58</v>
          </cell>
          <cell r="F3348" t="str">
            <v>m</v>
          </cell>
          <cell r="G3348">
            <v>51.06</v>
          </cell>
          <cell r="H3348">
            <v>6386.43</v>
          </cell>
          <cell r="I3348" t="str">
            <v xml:space="preserve">24.3.5.3, </v>
          </cell>
          <cell r="J3348">
            <v>0</v>
          </cell>
        </row>
        <row r="3349">
          <cell r="A3349" t="str">
            <v>24-16-c-01</v>
          </cell>
          <cell r="B3349" t="str">
            <v>Providing, laying, cutting, jointing, testing and disinfecting GI pipeline in trenches, with socket joint, using GI pipes of EN 10255 - 2004 (Approved Light quality ) including specials etc. complete as per specifications. 1/2" Nominal Pipe Size (NPS)</v>
          </cell>
          <cell r="C3349" t="str">
            <v>Rft</v>
          </cell>
          <cell r="D3349">
            <v>7.78</v>
          </cell>
          <cell r="E3349">
            <v>108.1</v>
          </cell>
          <cell r="F3349" t="str">
            <v>m</v>
          </cell>
          <cell r="G3349">
            <v>25.53</v>
          </cell>
          <cell r="H3349">
            <v>354.65</v>
          </cell>
          <cell r="I3349" t="str">
            <v xml:space="preserve">24.3.5.3, </v>
          </cell>
          <cell r="J3349">
            <v>0</v>
          </cell>
        </row>
        <row r="3350">
          <cell r="A3350" t="str">
            <v>24-16-c-02</v>
          </cell>
          <cell r="B3350" t="str">
            <v>Providing, laying, cutting, jointing, testing and522disinfecting GI pipeline in trenches, with socketjoint, using GI pipes of EN 10255 - 2004 (Approved Light quality ) including specials etc. complete as per specifications. 3/4" Nominal Pipe Size (NPS)</v>
          </cell>
          <cell r="C3350" t="str">
            <v>Rft</v>
          </cell>
          <cell r="D3350">
            <v>8.9499999999999993</v>
          </cell>
          <cell r="E3350">
            <v>153.44999999999999</v>
          </cell>
          <cell r="F3350" t="str">
            <v>m</v>
          </cell>
          <cell r="G3350">
            <v>29.35</v>
          </cell>
          <cell r="H3350">
            <v>503.45</v>
          </cell>
          <cell r="I3350" t="str">
            <v xml:space="preserve">24.3.5.3, </v>
          </cell>
          <cell r="J3350">
            <v>0</v>
          </cell>
        </row>
        <row r="3351">
          <cell r="A3351" t="str">
            <v>24-16-c-03</v>
          </cell>
          <cell r="B3351" t="str">
            <v>Providing, laying, cutting, jointing, testing and522disinfecting GI pipeline in trenches, with socketjoint, using GI pipes of EN 10255 - 2004 (Approved Light quality ) including specials etc.Complete as per specifications 1" Nominal Pipe Size (NPS)</v>
          </cell>
          <cell r="C3351" t="str">
            <v>Rft</v>
          </cell>
          <cell r="D3351">
            <v>8.9499999999999993</v>
          </cell>
          <cell r="E3351">
            <v>214.98</v>
          </cell>
          <cell r="F3351" t="str">
            <v>m</v>
          </cell>
          <cell r="G3351">
            <v>29.35</v>
          </cell>
          <cell r="H3351">
            <v>705.3</v>
          </cell>
          <cell r="I3351" t="str">
            <v xml:space="preserve">24.3.5.3, </v>
          </cell>
          <cell r="J3351">
            <v>0</v>
          </cell>
        </row>
        <row r="3352">
          <cell r="A3352" t="str">
            <v>24-16-c-04</v>
          </cell>
          <cell r="B3352" t="str">
            <v>Providing, laying, cutting, jointing, testing and522disinfecting GI pipeline in trenches, with socketjoint, using GI pipes of EN 10255 - 2004 (Approved Light quality ) including specials etc.Complete as per specifications 1/4" Nominal Pipe Size (NPS)</v>
          </cell>
          <cell r="C3352" t="str">
            <v>Rft</v>
          </cell>
          <cell r="D3352">
            <v>10.35</v>
          </cell>
          <cell r="E3352">
            <v>277.44</v>
          </cell>
          <cell r="F3352" t="str">
            <v>m</v>
          </cell>
          <cell r="G3352">
            <v>33.96</v>
          </cell>
          <cell r="H3352">
            <v>910.23</v>
          </cell>
          <cell r="I3352" t="str">
            <v xml:space="preserve">24.3.5.3, </v>
          </cell>
          <cell r="J3352">
            <v>0</v>
          </cell>
        </row>
        <row r="3353">
          <cell r="A3353" t="str">
            <v>24-16-c-05</v>
          </cell>
          <cell r="B3353" t="str">
            <v>Providing, laying, cutting, jointing, testing and522disinfecting GI pipeline in trenches, with socketjoint, using GI pipes of EN 10255 - 2004 (Approved Light quality ) including specials etc.Complete as per specifications '1/" Nominal Pipe Size (NPS)</v>
          </cell>
          <cell r="C3353" t="str">
            <v>Rft</v>
          </cell>
          <cell r="D3353">
            <v>10.35</v>
          </cell>
          <cell r="E3353">
            <v>351.47</v>
          </cell>
          <cell r="F3353" t="str">
            <v>m</v>
          </cell>
          <cell r="G3353">
            <v>33.96</v>
          </cell>
          <cell r="H3353">
            <v>1153.1300000000001</v>
          </cell>
          <cell r="I3353" t="str">
            <v xml:space="preserve">24.3.5.3, </v>
          </cell>
          <cell r="J3353">
            <v>0</v>
          </cell>
        </row>
        <row r="3354">
          <cell r="A3354" t="str">
            <v>24-16-c-06</v>
          </cell>
          <cell r="B3354" t="str">
            <v>Providing, laying, cutting, jointing, testing and522disinfecting GI pipeline in trenches, with socketjoint, using GI pipes of EN 10255 - 2004 (Approved Light quality ) including specials etc.Complete as per specifications '2" Nominal Pipe Size (NPS)</v>
          </cell>
          <cell r="C3354" t="str">
            <v>Rft</v>
          </cell>
          <cell r="D3354">
            <v>10.8</v>
          </cell>
          <cell r="E3354">
            <v>440.53</v>
          </cell>
          <cell r="F3354" t="str">
            <v>m</v>
          </cell>
          <cell r="G3354">
            <v>35.43</v>
          </cell>
          <cell r="H3354">
            <v>1445.29</v>
          </cell>
          <cell r="I3354" t="str">
            <v xml:space="preserve">24.3.5.3, </v>
          </cell>
          <cell r="J3354">
            <v>0</v>
          </cell>
        </row>
        <row r="3355">
          <cell r="A3355" t="str">
            <v>24-16-c-07</v>
          </cell>
          <cell r="B3355" t="str">
            <v>Providing, laying, cutting, jointing, testing and522disinfecting GI pipeline in trenches, with socketjoint, using GI pipes of EN 10255 - 2004 (Approved Light quality ) including specials etc.Complete as per specifications ’21/2" Nominal Pipe Size (NPS)</v>
          </cell>
          <cell r="C3355" t="str">
            <v>Rft</v>
          </cell>
          <cell r="D3355">
            <v>11.12</v>
          </cell>
          <cell r="E3355">
            <v>607.20000000000005</v>
          </cell>
          <cell r="F3355" t="str">
            <v>m</v>
          </cell>
          <cell r="G3355">
            <v>36.5</v>
          </cell>
          <cell r="H3355">
            <v>1992.13</v>
          </cell>
          <cell r="I3355" t="str">
            <v xml:space="preserve">24.3.5.3, </v>
          </cell>
          <cell r="J3355">
            <v>0</v>
          </cell>
        </row>
        <row r="3356">
          <cell r="A3356" t="str">
            <v>24-16-c-08</v>
          </cell>
          <cell r="B3356" t="str">
            <v>Providing, laying, cutting, jointing, testing and disinfecting GI pipeline in trenches, with socket joint, using GI pipes of EN 10255 - 2004 (Approved Light quality ) including specials etc.Complete as per specifications 3" Nominal Pipe Size (NPS)</v>
          </cell>
          <cell r="C3356" t="str">
            <v>Rft</v>
          </cell>
          <cell r="D3356">
            <v>12.45</v>
          </cell>
          <cell r="E3356">
            <v>711.75</v>
          </cell>
          <cell r="F3356" t="str">
            <v>m</v>
          </cell>
          <cell r="G3356">
            <v>40.85</v>
          </cell>
          <cell r="H3356">
            <v>2335.14</v>
          </cell>
          <cell r="I3356" t="str">
            <v xml:space="preserve">24.3.5.3, </v>
          </cell>
          <cell r="J3356">
            <v>0</v>
          </cell>
        </row>
        <row r="3357">
          <cell r="A3357" t="str">
            <v>24-16-c-09</v>
          </cell>
          <cell r="B3357" t="str">
            <v>Providing, laying, cutting, jointing, testing and disinfecting GI pipeline in trenches, with socket joint, using GI pipes of EN 10255 - 2004 (Approved Light quality ) including specials etc.Complete as per specifications 4" Nominal Pipe Size (NPS)</v>
          </cell>
          <cell r="C3357" t="str">
            <v>Rft</v>
          </cell>
          <cell r="D3357">
            <v>13.46</v>
          </cell>
          <cell r="E3357">
            <v>1013.01</v>
          </cell>
          <cell r="F3357" t="str">
            <v>m</v>
          </cell>
          <cell r="G3357">
            <v>44.18</v>
          </cell>
          <cell r="H3357">
            <v>3323.52</v>
          </cell>
          <cell r="I3357" t="str">
            <v xml:space="preserve">24.3.5.3, </v>
          </cell>
          <cell r="J3357">
            <v>0</v>
          </cell>
        </row>
        <row r="3358">
          <cell r="A3358" t="str">
            <v>24-16-c-10</v>
          </cell>
          <cell r="B3358" t="str">
            <v>Providing, laying, cutting, jointing, testing and disinfecting GI pipeline in trenches, with socket joint, using GI pipes of EN 10255 - 2004 (Approved Light quality ) including specials etc.Complete as per specifications 5" Nominal Pipe Size (NPS)</v>
          </cell>
          <cell r="C3358" t="str">
            <v>Rft</v>
          </cell>
          <cell r="D3358">
            <v>15.56</v>
          </cell>
          <cell r="E3358">
            <v>1461.66</v>
          </cell>
          <cell r="F3358" t="str">
            <v>m</v>
          </cell>
          <cell r="G3358">
            <v>51.06</v>
          </cell>
          <cell r="H3358">
            <v>4795.49</v>
          </cell>
          <cell r="I3358" t="str">
            <v xml:space="preserve">24.3.5.3, </v>
          </cell>
          <cell r="J3358">
            <v>0</v>
          </cell>
        </row>
        <row r="3359">
          <cell r="A3359" t="str">
            <v>24-16-c-11</v>
          </cell>
          <cell r="B3359" t="str">
            <v>Providing, laying, cutting, jointing, testing and disinfecting GI pipeline in trenches, with socket joint, using GI pipes of EN 10255 - 2004 (Approved Light quality ) including specials etc.Complete as per specifications 6" Nominal Pipe Size (NPS)</v>
          </cell>
          <cell r="C3359" t="str">
            <v>Rft</v>
          </cell>
          <cell r="D3359">
            <v>15.56</v>
          </cell>
          <cell r="E3359">
            <v>1768.9</v>
          </cell>
          <cell r="F3359" t="str">
            <v>m</v>
          </cell>
          <cell r="G3359">
            <v>51.06</v>
          </cell>
          <cell r="H3359">
            <v>5803.46</v>
          </cell>
          <cell r="I3359" t="str">
            <v xml:space="preserve">24.3.5.3, </v>
          </cell>
          <cell r="J3359">
            <v>0</v>
          </cell>
        </row>
        <row r="3360">
          <cell r="A3360" t="str">
            <v>24-17-a-01</v>
          </cell>
          <cell r="B3360" t="str">
            <v>Providing laying, cutting, jointing, testing &amp; disinfecting AC pipeline of BSS with "B" Class working pressure pipe in trenches with cement joint &amp; rubbering complete in all respect: 3" Nominal Pipe Size (NPS)</v>
          </cell>
          <cell r="C3360" t="str">
            <v>Rft</v>
          </cell>
          <cell r="D3360">
            <v>16.22</v>
          </cell>
          <cell r="E3360">
            <v>302.95999999999998</v>
          </cell>
          <cell r="F3360" t="str">
            <v>m</v>
          </cell>
          <cell r="G3360">
            <v>53.2</v>
          </cell>
          <cell r="H3360">
            <v>993.95</v>
          </cell>
          <cell r="I3360" t="str">
            <v xml:space="preserve">24.3.5.3, </v>
          </cell>
          <cell r="J3360">
            <v>0</v>
          </cell>
        </row>
        <row r="3361">
          <cell r="A3361" t="str">
            <v>24-17-a-02</v>
          </cell>
          <cell r="B3361" t="str">
            <v>Providing laying, cutting, jointing, testing &amp; disinfecting AC pipeline of BSS with "B" Class working pressure pipe in trenches with cement joint &amp; rubbering complete in all respect: 4" Nominal Pipe Size (NPS)</v>
          </cell>
          <cell r="C3361" t="str">
            <v>Rft</v>
          </cell>
          <cell r="D3361">
            <v>47.72</v>
          </cell>
          <cell r="E3361">
            <v>424.37</v>
          </cell>
          <cell r="F3361" t="str">
            <v>m</v>
          </cell>
          <cell r="G3361">
            <v>156.56</v>
          </cell>
          <cell r="H3361">
            <v>1392.29</v>
          </cell>
          <cell r="I3361" t="str">
            <v xml:space="preserve">24.3.5.5, </v>
          </cell>
          <cell r="J3361">
            <v>0</v>
          </cell>
        </row>
        <row r="3362">
          <cell r="A3362" t="str">
            <v>24-17-a-03</v>
          </cell>
          <cell r="B3362" t="str">
            <v>Providing laying, cutting, jointing, testing &amp; disinfecting AC pipeline of BSS with "B" Class working pressure pipe in trenches with cement joint &amp; rubbering complete in all respect: 6" Nominal Pipe Size (NPS)</v>
          </cell>
          <cell r="C3362" t="str">
            <v>Rft</v>
          </cell>
          <cell r="D3362">
            <v>51.98</v>
          </cell>
          <cell r="E3362">
            <v>652.19000000000005</v>
          </cell>
          <cell r="F3362" t="str">
            <v>m</v>
          </cell>
          <cell r="G3362">
            <v>170.53</v>
          </cell>
          <cell r="H3362">
            <v>2139.73</v>
          </cell>
          <cell r="I3362" t="str">
            <v xml:space="preserve">24.3.5.5, </v>
          </cell>
          <cell r="J3362">
            <v>0</v>
          </cell>
        </row>
        <row r="3363">
          <cell r="A3363" t="str">
            <v>24-17-a-04</v>
          </cell>
          <cell r="B3363" t="str">
            <v>Providing laying, cutting, jointing, testing &amp; disinfecting AC pipeline of BSS with "B" Class working pressure pipe in trenches with cement joint &amp; rubbering complete in all respect: 8" Nominal Pipe Size (NPS)</v>
          </cell>
          <cell r="C3363" t="str">
            <v>Rft</v>
          </cell>
          <cell r="D3363">
            <v>58.14</v>
          </cell>
          <cell r="E3363">
            <v>1072.67</v>
          </cell>
          <cell r="F3363" t="str">
            <v>m</v>
          </cell>
          <cell r="G3363">
            <v>190.75</v>
          </cell>
          <cell r="H3363">
            <v>3519.25</v>
          </cell>
          <cell r="I3363" t="str">
            <v xml:space="preserve">24.3.5.5, </v>
          </cell>
          <cell r="J3363">
            <v>0</v>
          </cell>
        </row>
        <row r="3364">
          <cell r="A3364" t="str">
            <v>24-17-a-05</v>
          </cell>
          <cell r="B3364" t="str">
            <v>Providing laying, cutting, jointing, testing &amp; disinfecting AC pipeline of BSS with "B" Class working pressure pipe in trenches with cement joint &amp; rubbering complete in all respect: 10" Nominal Pipe Size (NPS)</v>
          </cell>
          <cell r="C3364" t="str">
            <v>Rft</v>
          </cell>
          <cell r="D3364">
            <v>66.02</v>
          </cell>
          <cell r="E3364">
            <v>1448.69</v>
          </cell>
          <cell r="F3364" t="str">
            <v>m</v>
          </cell>
          <cell r="G3364">
            <v>216.61</v>
          </cell>
          <cell r="H3364">
            <v>4752.93</v>
          </cell>
          <cell r="I3364" t="str">
            <v xml:space="preserve">24.3.5.5, </v>
          </cell>
          <cell r="J3364">
            <v>0</v>
          </cell>
        </row>
        <row r="3365">
          <cell r="A3365" t="str">
            <v>24-17-a-06</v>
          </cell>
          <cell r="B3365" t="str">
            <v>Providing laying, cutting, jointing, testing &amp; disinfecting AC pipeline of BSS with "B" Class working pressure pipe in trenches with cement joint &amp; rubbering complete in all respect: 12" Nominal Pipe Size (NPS)</v>
          </cell>
          <cell r="C3365" t="str">
            <v>Rft</v>
          </cell>
          <cell r="D3365">
            <v>74.28</v>
          </cell>
          <cell r="E3365">
            <v>1905.28</v>
          </cell>
          <cell r="F3365" t="str">
            <v>m</v>
          </cell>
          <cell r="G3365">
            <v>243.69</v>
          </cell>
          <cell r="H3365">
            <v>6250.93</v>
          </cell>
          <cell r="I3365" t="str">
            <v xml:space="preserve">24.3.5.5, </v>
          </cell>
          <cell r="J3365">
            <v>0</v>
          </cell>
        </row>
        <row r="3366">
          <cell r="A3366" t="str">
            <v>24-17-a-07</v>
          </cell>
          <cell r="B3366" t="str">
            <v>Providing laying, cutting, jointing, testing &amp; disinfecting AC pipeline of BSS with "B" Class working pressure pipe in trenches with cement joint &amp; rubbering complete in all respect: 14" Nominal Pipe Size (NPS)</v>
          </cell>
          <cell r="C3366" t="str">
            <v>Rft</v>
          </cell>
          <cell r="D3366">
            <v>78.72</v>
          </cell>
          <cell r="E3366">
            <v>3672.69</v>
          </cell>
          <cell r="F3366" t="str">
            <v>m</v>
          </cell>
          <cell r="G3366">
            <v>258.27</v>
          </cell>
          <cell r="H3366">
            <v>12049.51</v>
          </cell>
          <cell r="I3366" t="str">
            <v xml:space="preserve">24.3.5.5, </v>
          </cell>
          <cell r="J3366">
            <v>0</v>
          </cell>
        </row>
        <row r="3367">
          <cell r="A3367" t="str">
            <v>24-17-a-08</v>
          </cell>
          <cell r="B3367" t="str">
            <v>Providing laying, cutting, jointing, testing &amp; disinfecting AC pipeline of BSS with "B" Class working pressure pipe in trenches with cement joint &amp; rubbering complete in all respect: 16" Nominal Pipe Size (NPS)</v>
          </cell>
          <cell r="C3367" t="str">
            <v>Rft</v>
          </cell>
          <cell r="D3367">
            <v>84.36</v>
          </cell>
          <cell r="E3367">
            <v>4566.5</v>
          </cell>
          <cell r="F3367" t="str">
            <v>m</v>
          </cell>
          <cell r="G3367">
            <v>276.77999999999997</v>
          </cell>
          <cell r="H3367">
            <v>14981.94</v>
          </cell>
          <cell r="I3367" t="str">
            <v xml:space="preserve">24.3.5.5, </v>
          </cell>
          <cell r="J3367">
            <v>0</v>
          </cell>
        </row>
        <row r="3368">
          <cell r="A3368" t="str">
            <v>24-17-a-09</v>
          </cell>
          <cell r="B3368" t="str">
            <v>Providing laying, cutting, jointing, testing &amp; disinfecting AC pipeline of BSS with "B" Class working pressure pipe in trenches with cement joint &amp; rubbering complete in all respect: 18" Nominal Pipe Size (NPS)</v>
          </cell>
          <cell r="C3368" t="str">
            <v>Rft</v>
          </cell>
          <cell r="D3368">
            <v>91.03</v>
          </cell>
          <cell r="E3368">
            <v>4573.17</v>
          </cell>
          <cell r="F3368" t="str">
            <v>m</v>
          </cell>
          <cell r="G3368">
            <v>298.67</v>
          </cell>
          <cell r="H3368">
            <v>15003.84</v>
          </cell>
          <cell r="I3368" t="str">
            <v xml:space="preserve">24.3.5.5, </v>
          </cell>
          <cell r="J3368">
            <v>0</v>
          </cell>
        </row>
        <row r="3369">
          <cell r="A3369" t="str">
            <v>24-17-a-10</v>
          </cell>
          <cell r="B3369" t="str">
            <v>Providing laying, cutting, jointing, testing &amp; disinfecting AC pipeline of BSS with "B" Class working pressure pipe in trenches with cement joint &amp; rubbering complete in all respect: 20" Nominal Pipe Size (NPS)</v>
          </cell>
          <cell r="C3369" t="str">
            <v>Rft</v>
          </cell>
          <cell r="D3369">
            <v>110.34</v>
          </cell>
          <cell r="E3369">
            <v>5630.09</v>
          </cell>
          <cell r="F3369" t="str">
            <v>m</v>
          </cell>
          <cell r="G3369">
            <v>362.02</v>
          </cell>
          <cell r="H3369">
            <v>18471.419999999998</v>
          </cell>
          <cell r="I3369" t="str">
            <v xml:space="preserve">24.3.5.5, </v>
          </cell>
          <cell r="J3369">
            <v>0</v>
          </cell>
        </row>
        <row r="3370">
          <cell r="A3370" t="str">
            <v>24-17-a-11</v>
          </cell>
          <cell r="B3370" t="str">
            <v>Providing laying, cutting, jointing, testing &amp; disinfecting AC pipeline of BSS with "B" Class working pressure pipe in trenches with cement joint &amp; rubbering complete in all respect: 24" Nominal Pipe Size (NPS)</v>
          </cell>
          <cell r="C3370" t="str">
            <v>Rft</v>
          </cell>
          <cell r="D3370">
            <v>120.17</v>
          </cell>
          <cell r="E3370">
            <v>7756.44</v>
          </cell>
          <cell r="F3370" t="str">
            <v>m</v>
          </cell>
          <cell r="G3370">
            <v>394.25</v>
          </cell>
          <cell r="H3370">
            <v>25447.64</v>
          </cell>
          <cell r="I3370" t="str">
            <v xml:space="preserve">24.3.5.5, </v>
          </cell>
          <cell r="J3370">
            <v>0</v>
          </cell>
        </row>
        <row r="3371">
          <cell r="A3371" t="str">
            <v>24-17-b-01</v>
          </cell>
          <cell r="B3371" t="str">
            <v>Providing laying, cutting, jointing, testing &amp; disinfecting AC pipeline of BSS with "C" Class working pressure pipe in trenches with cement joint &amp; rubbering complete in all respect: 4" Nominal Pipe Size (NPS)</v>
          </cell>
          <cell r="C3371" t="str">
            <v>Rft</v>
          </cell>
          <cell r="D3371">
            <v>47.72</v>
          </cell>
          <cell r="E3371">
            <v>464.47</v>
          </cell>
          <cell r="F3371" t="str">
            <v>m</v>
          </cell>
          <cell r="G3371">
            <v>156.56</v>
          </cell>
          <cell r="H3371">
            <v>1523.84</v>
          </cell>
          <cell r="I3371" t="str">
            <v xml:space="preserve">24.3.6 , </v>
          </cell>
          <cell r="J3371">
            <v>0</v>
          </cell>
        </row>
        <row r="3372">
          <cell r="A3372" t="str">
            <v>24-17-b-02</v>
          </cell>
          <cell r="B3372" t="str">
            <v>Providing laying, cutting, jointing, testing &amp; disinfecting AC pipeline of BSS with "C" Class working pressure pipe in trenches with cement joint &amp; rubbering complete in all respect: 6" Nominal Pipe Size (NPS)</v>
          </cell>
          <cell r="C3372" t="str">
            <v>Rft</v>
          </cell>
          <cell r="D3372">
            <v>51.98</v>
          </cell>
          <cell r="E3372">
            <v>776.12</v>
          </cell>
          <cell r="F3372" t="str">
            <v>m</v>
          </cell>
          <cell r="G3372">
            <v>170.53</v>
          </cell>
          <cell r="H3372">
            <v>2546.3200000000002</v>
          </cell>
          <cell r="I3372" t="str">
            <v xml:space="preserve">24.3.6 , </v>
          </cell>
          <cell r="J3372">
            <v>0</v>
          </cell>
        </row>
        <row r="3373">
          <cell r="A3373" t="str">
            <v>24-17-b-03</v>
          </cell>
          <cell r="B3373" t="str">
            <v>Providing laying, cutting, jointing, testing &amp; disinfecting AC pipeline of BSS with "C" Class working pressure pipe in trenches with cement joint &amp; rubbering complete in all respect: 8" Nominal Pipe Size (NPS)</v>
          </cell>
          <cell r="C3373" t="str">
            <v>Rft</v>
          </cell>
          <cell r="D3373">
            <v>58.14</v>
          </cell>
          <cell r="E3373">
            <v>1208.75</v>
          </cell>
          <cell r="F3373" t="str">
            <v>m</v>
          </cell>
          <cell r="G3373">
            <v>190.75</v>
          </cell>
          <cell r="H3373">
            <v>3965.7</v>
          </cell>
          <cell r="I3373" t="str">
            <v xml:space="preserve">24.3.6 , </v>
          </cell>
          <cell r="J3373">
            <v>0</v>
          </cell>
        </row>
        <row r="3374">
          <cell r="A3374" t="str">
            <v>24-17-b-04</v>
          </cell>
          <cell r="B3374" t="str">
            <v>Providing laying, cutting, jointing, testing &amp; disinfecting AC pipeline of BSS with "C" Class working pressure pipe in trenches with cement joint &amp; rubbering complete in all respect: 10" Nominal Pipe Size (NPS)</v>
          </cell>
          <cell r="C3374" t="str">
            <v>Rft</v>
          </cell>
          <cell r="D3374">
            <v>66.69</v>
          </cell>
          <cell r="E3374">
            <v>1674.14</v>
          </cell>
          <cell r="F3374" t="str">
            <v>m</v>
          </cell>
          <cell r="G3374">
            <v>218.81</v>
          </cell>
          <cell r="H3374">
            <v>5492.59</v>
          </cell>
          <cell r="I3374" t="str">
            <v xml:space="preserve">24.3.6 , </v>
          </cell>
          <cell r="J3374">
            <v>0</v>
          </cell>
        </row>
        <row r="3375">
          <cell r="A3375" t="str">
            <v>24-17-b-05</v>
          </cell>
          <cell r="B3375" t="str">
            <v>Providing laying, cutting, jointing, testing &amp; disinfecting AC pipeline of BSS with "C" Class working pressure pipe in trenches with cement joint &amp; rubbering complete in all respect: 12" Nominal Pipe Size (NPS)</v>
          </cell>
          <cell r="C3375" t="str">
            <v>Rft</v>
          </cell>
          <cell r="D3375">
            <v>75.17</v>
          </cell>
          <cell r="E3375">
            <v>2316.85</v>
          </cell>
          <cell r="F3375" t="str">
            <v>m</v>
          </cell>
          <cell r="G3375">
            <v>246.63</v>
          </cell>
          <cell r="H3375">
            <v>7601.21</v>
          </cell>
          <cell r="I3375" t="str">
            <v xml:space="preserve">24.3.6 , </v>
          </cell>
          <cell r="J3375">
            <v>0</v>
          </cell>
        </row>
        <row r="3376">
          <cell r="A3376" t="str">
            <v>24-17-b-06</v>
          </cell>
          <cell r="B3376" t="str">
            <v>Providing laying, cutting, jointing, testing &amp; disinfecting AC pipeline of BSS with "C" Class working pressure pipe in trenches with cement joint &amp; rubbering complete in all respect: 14" Nominal Pipe Size (NPS)</v>
          </cell>
          <cell r="C3376" t="str">
            <v>Rft</v>
          </cell>
          <cell r="D3376">
            <v>78.72</v>
          </cell>
          <cell r="E3376">
            <v>4223.09</v>
          </cell>
          <cell r="F3376" t="str">
            <v>m</v>
          </cell>
          <cell r="G3376">
            <v>258.27</v>
          </cell>
          <cell r="H3376">
            <v>13855.27</v>
          </cell>
          <cell r="I3376" t="str">
            <v xml:space="preserve">24.3.6 , </v>
          </cell>
          <cell r="J3376">
            <v>0</v>
          </cell>
        </row>
        <row r="3377">
          <cell r="A3377" t="str">
            <v>24-17-b-07</v>
          </cell>
          <cell r="B3377" t="str">
            <v>Providing laying, cutting, jointing, testing &amp; disinfecting AC pipeline of BSS with "C" Class working pressure pipe in trenches with cement joint &amp; rubbering complete in all respect: 16" Nominal Pipe Size (NPS)</v>
          </cell>
          <cell r="C3377" t="str">
            <v>Rft</v>
          </cell>
          <cell r="D3377">
            <v>85.37</v>
          </cell>
          <cell r="E3377">
            <v>5391.27</v>
          </cell>
          <cell r="F3377" t="str">
            <v>m</v>
          </cell>
          <cell r="G3377">
            <v>280.08</v>
          </cell>
          <cell r="H3377">
            <v>17687.91</v>
          </cell>
          <cell r="I3377" t="str">
            <v xml:space="preserve">24.3.6 , </v>
          </cell>
          <cell r="J3377">
            <v>0</v>
          </cell>
        </row>
        <row r="3378">
          <cell r="A3378" t="str">
            <v>24-17-b-08</v>
          </cell>
          <cell r="B3378" t="str">
            <v>Providing laying, cutting, jointing, testing &amp; disinfecting AC pipeline of BSS with "C" Class working pressure pipe in trenches with cement joint &amp; rubbering complete in all respect: 18" Nominal Pipe Size (NPS)</v>
          </cell>
          <cell r="C3378" t="str">
            <v>Rft</v>
          </cell>
          <cell r="D3378">
            <v>89.8</v>
          </cell>
          <cell r="E3378">
            <v>6600.99</v>
          </cell>
          <cell r="F3378" t="str">
            <v>m</v>
          </cell>
          <cell r="G3378">
            <v>294.63</v>
          </cell>
          <cell r="H3378">
            <v>21656.78</v>
          </cell>
          <cell r="I3378" t="str">
            <v xml:space="preserve">24.3.6 , </v>
          </cell>
          <cell r="J3378">
            <v>0</v>
          </cell>
        </row>
        <row r="3379">
          <cell r="A3379" t="str">
            <v>24-17-b-09</v>
          </cell>
          <cell r="B3379" t="str">
            <v>Providing laying, cutting, jointing, testing &amp; disinfecting AC pipeline of BSS with "C" Class working pressure pipe in trenches with cement joint &amp; rubbering complete in all respect: 20" Nominal Pipe Size (NPS)</v>
          </cell>
          <cell r="C3379" t="str">
            <v>Rft</v>
          </cell>
          <cell r="D3379">
            <v>106.09</v>
          </cell>
          <cell r="E3379">
            <v>7856.57</v>
          </cell>
          <cell r="F3379" t="str">
            <v>m</v>
          </cell>
          <cell r="G3379">
            <v>348.05</v>
          </cell>
          <cell r="H3379">
            <v>25776.15</v>
          </cell>
          <cell r="I3379" t="str">
            <v xml:space="preserve">24.3.6 , </v>
          </cell>
          <cell r="J3379">
            <v>0</v>
          </cell>
        </row>
        <row r="3380">
          <cell r="A3380" t="str">
            <v>24-17-b-10</v>
          </cell>
          <cell r="B3380" t="str">
            <v>Providing laying, cutting, jointing, testing &amp; disinfecting AC pipeline of BSS with "C" Class working pressure pipe in trenches with cement joint &amp; rubbering complete in all respect: 24" Nominal Pipe Size (NPS)</v>
          </cell>
          <cell r="C3380" t="str">
            <v>Rft</v>
          </cell>
          <cell r="D3380">
            <v>120.17</v>
          </cell>
          <cell r="E3380">
            <v>11053.95</v>
          </cell>
          <cell r="F3380" t="str">
            <v>m</v>
          </cell>
          <cell r="G3380">
            <v>394.25</v>
          </cell>
          <cell r="H3380">
            <v>36266.239999999998</v>
          </cell>
          <cell r="I3380" t="str">
            <v xml:space="preserve">24.3.6 , </v>
          </cell>
          <cell r="J3380">
            <v>0</v>
          </cell>
        </row>
        <row r="3381">
          <cell r="A3381" t="str">
            <v>24-17-c-01</v>
          </cell>
          <cell r="B3381" t="str">
            <v>Providing laying, cutting, jointing, testing &amp; disinfecting AC pipeline of BSS with "D" Class working pressure pipe in trenches with cement joint &amp; rubbering complete in all respect: 4" Nominal Pipe Size (NPS)</v>
          </cell>
          <cell r="C3381" t="str">
            <v>Rft</v>
          </cell>
          <cell r="D3381">
            <v>56.01</v>
          </cell>
          <cell r="E3381">
            <v>532.29</v>
          </cell>
          <cell r="F3381" t="str">
            <v>m</v>
          </cell>
          <cell r="G3381">
            <v>183.77</v>
          </cell>
          <cell r="H3381">
            <v>1746.37</v>
          </cell>
          <cell r="I3381" t="str">
            <v xml:space="preserve">24.3.6 , </v>
          </cell>
          <cell r="J3381">
            <v>0</v>
          </cell>
        </row>
        <row r="3382">
          <cell r="A3382" t="str">
            <v>24-17-c-02</v>
          </cell>
          <cell r="B3382" t="str">
            <v>Providing laying, cutting, jointing, testing &amp; disinfecting AC pipeline of BSS with "D" Class working pressure pipe in trenches with cement joint &amp; rubbering complete in all respect: 6" Nominal Pipe Size (NPS)</v>
          </cell>
          <cell r="C3382" t="str">
            <v>Rft</v>
          </cell>
          <cell r="D3382">
            <v>51.53</v>
          </cell>
          <cell r="E3382">
            <v>925.12</v>
          </cell>
          <cell r="F3382" t="str">
            <v>m</v>
          </cell>
          <cell r="G3382">
            <v>169.06</v>
          </cell>
          <cell r="H3382">
            <v>3035.16</v>
          </cell>
          <cell r="I3382" t="str">
            <v xml:space="preserve">24.3.6 , </v>
          </cell>
          <cell r="J3382">
            <v>0</v>
          </cell>
        </row>
        <row r="3383">
          <cell r="A3383" t="str">
            <v>24-17-c-03</v>
          </cell>
          <cell r="B3383" t="str">
            <v>Providing laying, cutting, jointing, testing &amp; disinfecting AC pipeline of BSS with "D" Class working pressure pipe in trenches with cement joint &amp; rubbering complete in all respect: 8" Nominal Pipe Size (NPS)</v>
          </cell>
          <cell r="C3383" t="str">
            <v>Rft</v>
          </cell>
          <cell r="D3383">
            <v>57.58</v>
          </cell>
          <cell r="E3383">
            <v>1610.35</v>
          </cell>
          <cell r="F3383" t="str">
            <v>m</v>
          </cell>
          <cell r="G3383">
            <v>188.91</v>
          </cell>
          <cell r="H3383">
            <v>5283.3</v>
          </cell>
          <cell r="I3383" t="str">
            <v xml:space="preserve">24.3.6 , </v>
          </cell>
          <cell r="J3383">
            <v>0</v>
          </cell>
        </row>
        <row r="3384">
          <cell r="A3384" t="str">
            <v>24-17-c-04</v>
          </cell>
          <cell r="B3384" t="str">
            <v>Providing laying, cutting, jointing, testing &amp; disinfecting AC pipeline of BSS with "D" Class working pressure pipe in trenches with cement joint &amp; rubbering complete in all respect: 10" Nominal Pipe Size (NPS)</v>
          </cell>
          <cell r="C3384" t="str">
            <v>Rft</v>
          </cell>
          <cell r="D3384">
            <v>66.02</v>
          </cell>
          <cell r="E3384">
            <v>2362.37</v>
          </cell>
          <cell r="F3384" t="str">
            <v>m</v>
          </cell>
          <cell r="G3384">
            <v>216.61</v>
          </cell>
          <cell r="H3384">
            <v>7750.56</v>
          </cell>
          <cell r="I3384" t="str">
            <v xml:space="preserve">24.3.6 , </v>
          </cell>
          <cell r="J3384">
            <v>0</v>
          </cell>
        </row>
        <row r="3385">
          <cell r="A3385" t="str">
            <v>24-17-c-05</v>
          </cell>
          <cell r="B3385" t="str">
            <v>Providing laying, cutting, jointing, testing &amp; disinfecting AC pipeline of BSS with "D" Class working pressure pipe in trenches with cement joint &amp; rubbering complete in all respect: 12" Nominal Pipe Size (NPS)</v>
          </cell>
          <cell r="C3385" t="str">
            <v>Rft</v>
          </cell>
          <cell r="D3385">
            <v>74.28</v>
          </cell>
          <cell r="E3385">
            <v>3433.75</v>
          </cell>
          <cell r="F3385" t="str">
            <v>m</v>
          </cell>
          <cell r="G3385">
            <v>243.69</v>
          </cell>
          <cell r="H3385">
            <v>11265.59</v>
          </cell>
          <cell r="I3385" t="str">
            <v xml:space="preserve">24.3.6 , </v>
          </cell>
          <cell r="J3385">
            <v>0</v>
          </cell>
        </row>
        <row r="3386">
          <cell r="A3386" t="str">
            <v>24-17-c-06</v>
          </cell>
          <cell r="B3386" t="str">
            <v>Providing laying, cutting, jointing, testing &amp; disinfecting AC pipeline of BSS with "D" Class working pressure pipe in trenches with cement joint &amp; rubbering complete in all respect: 14" Nominal Pipe Size (NPS)</v>
          </cell>
          <cell r="C3386" t="str">
            <v>Rft</v>
          </cell>
          <cell r="D3386">
            <v>78.72</v>
          </cell>
          <cell r="E3386">
            <v>6086.9</v>
          </cell>
          <cell r="F3386" t="str">
            <v>m</v>
          </cell>
          <cell r="G3386">
            <v>258.27</v>
          </cell>
          <cell r="H3386">
            <v>19970.13</v>
          </cell>
          <cell r="I3386" t="str">
            <v xml:space="preserve">24.3.6 , </v>
          </cell>
          <cell r="J3386">
            <v>0</v>
          </cell>
        </row>
        <row r="3387">
          <cell r="A3387" t="str">
            <v>24-17-c-07</v>
          </cell>
          <cell r="B3387" t="str">
            <v>Providing laying, cutting, jointing, testing &amp;522disinfecting AC pipeline of BSS with "D" Class working pressure pipe in trenches with cement joint &amp; rubbering complete in all respect: 16" Nominal Pipe Size (NPS)</v>
          </cell>
          <cell r="C3387" t="str">
            <v>Rft</v>
          </cell>
          <cell r="D3387">
            <v>84.36</v>
          </cell>
          <cell r="E3387">
            <v>7854.29</v>
          </cell>
          <cell r="F3387" t="str">
            <v>m</v>
          </cell>
          <cell r="G3387">
            <v>276.77999999999997</v>
          </cell>
          <cell r="H3387">
            <v>25768.66</v>
          </cell>
          <cell r="I3387" t="str">
            <v xml:space="preserve">24.3.6 , </v>
          </cell>
          <cell r="J3387">
            <v>0</v>
          </cell>
        </row>
        <row r="3388">
          <cell r="A3388" t="str">
            <v>24-17-c-08</v>
          </cell>
          <cell r="B3388" t="str">
            <v>Providing laying, cutting, jointing, testing &amp;522disinfecting AC pipeline of BSS with "D" Class working pressure pipe in trenches with cement joint &amp; rubbering complete in all respect: 18" Nominal Pipe Size (NPS)</v>
          </cell>
          <cell r="C3388" t="str">
            <v>Rft</v>
          </cell>
          <cell r="D3388">
            <v>89.8</v>
          </cell>
          <cell r="E3388">
            <v>9447.73</v>
          </cell>
          <cell r="F3388" t="str">
            <v>m</v>
          </cell>
          <cell r="G3388">
            <v>294.63</v>
          </cell>
          <cell r="H3388">
            <v>30996.49</v>
          </cell>
          <cell r="I3388" t="str">
            <v xml:space="preserve">24.3.6 , </v>
          </cell>
          <cell r="J3388">
            <v>0</v>
          </cell>
        </row>
        <row r="3389">
          <cell r="A3389" t="str">
            <v>24-17-c-09</v>
          </cell>
          <cell r="B3389" t="str">
            <v>Providing laying, cutting, jointing, testing &amp;522disinfecting AC pipeline of BSS with "D" Class working pressure pipe in trenches with cement joint &amp; rubbering complete in all respect: 20" Nominal Pipe Size (NPS)</v>
          </cell>
          <cell r="C3389" t="str">
            <v>Rft</v>
          </cell>
          <cell r="D3389">
            <v>106.09</v>
          </cell>
          <cell r="E3389">
            <v>11528.3</v>
          </cell>
          <cell r="F3389" t="str">
            <v>m</v>
          </cell>
          <cell r="G3389">
            <v>348.05</v>
          </cell>
          <cell r="H3389">
            <v>37822.51</v>
          </cell>
          <cell r="I3389" t="str">
            <v xml:space="preserve">24.3.6 , </v>
          </cell>
          <cell r="J3389">
            <v>0</v>
          </cell>
        </row>
        <row r="3390">
          <cell r="A3390" t="str">
            <v>24-17-c-10</v>
          </cell>
          <cell r="B3390" t="str">
            <v>Providing laying, cutting, jointing, testing &amp;522disinfecting AC pipeline of BSS with "D" Class working pressure pipe in trenches with cement joint &amp; rubbering complete in all respect: 24" Nominal Pipe Size (NPS)</v>
          </cell>
          <cell r="C3390" t="str">
            <v>Rft</v>
          </cell>
          <cell r="D3390">
            <v>120.17</v>
          </cell>
          <cell r="E3390">
            <v>16636.88</v>
          </cell>
          <cell r="F3390" t="str">
            <v>m</v>
          </cell>
          <cell r="G3390">
            <v>394.25</v>
          </cell>
          <cell r="H3390">
            <v>54582.94</v>
          </cell>
          <cell r="I3390" t="str">
            <v xml:space="preserve">24.3.6 , </v>
          </cell>
          <cell r="J3390">
            <v>0</v>
          </cell>
        </row>
        <row r="3391">
          <cell r="A3391" t="str">
            <v>24-18-a-01</v>
          </cell>
          <cell r="B339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3" Nominal Pipe Size (NPS)</v>
          </cell>
          <cell r="C3391" t="str">
            <v>Rft</v>
          </cell>
          <cell r="D3391">
            <v>7.78</v>
          </cell>
          <cell r="E3391">
            <v>132.62</v>
          </cell>
          <cell r="F3391" t="str">
            <v>m</v>
          </cell>
          <cell r="G3391">
            <v>25.53</v>
          </cell>
          <cell r="H3391">
            <v>435.09</v>
          </cell>
          <cell r="I3391" t="str">
            <v xml:space="preserve">24.3.5.4, </v>
          </cell>
          <cell r="J3391">
            <v>0</v>
          </cell>
        </row>
        <row r="3392">
          <cell r="A3392" t="str">
            <v>24-18-a-02</v>
          </cell>
          <cell r="B339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4" Nominal Pipe Size (NPS)</v>
          </cell>
          <cell r="C3392" t="str">
            <v>Rft</v>
          </cell>
          <cell r="D3392">
            <v>10.35</v>
          </cell>
          <cell r="E3392">
            <v>198.7</v>
          </cell>
          <cell r="F3392" t="str">
            <v>m</v>
          </cell>
          <cell r="G3392">
            <v>33.96</v>
          </cell>
          <cell r="H3392">
            <v>651.89</v>
          </cell>
          <cell r="I3392" t="str">
            <v xml:space="preserve">24.3.5.4, </v>
          </cell>
          <cell r="J3392">
            <v>0</v>
          </cell>
        </row>
        <row r="3393">
          <cell r="A3393" t="str">
            <v>24-18-a-03</v>
          </cell>
          <cell r="B339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5" Nominal Pipe Size (NPS)</v>
          </cell>
          <cell r="C3393" t="str">
            <v>Rft</v>
          </cell>
          <cell r="D3393">
            <v>12.45</v>
          </cell>
          <cell r="E3393">
            <v>271.97000000000003</v>
          </cell>
          <cell r="F3393" t="str">
            <v>m</v>
          </cell>
          <cell r="G3393">
            <v>40.85</v>
          </cell>
          <cell r="H3393">
            <v>892.29</v>
          </cell>
          <cell r="I3393" t="str">
            <v xml:space="preserve">24.3.5.4, </v>
          </cell>
          <cell r="J3393">
            <v>0</v>
          </cell>
        </row>
        <row r="3394">
          <cell r="A3394" t="str">
            <v>24-18-a-04</v>
          </cell>
          <cell r="B339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6" Nominal Pipe Size (NPS)</v>
          </cell>
          <cell r="C3394" t="str">
            <v>Rft</v>
          </cell>
          <cell r="D3394">
            <v>12.45</v>
          </cell>
          <cell r="E3394">
            <v>380.9</v>
          </cell>
          <cell r="F3394" t="str">
            <v>m</v>
          </cell>
          <cell r="G3394">
            <v>40.85</v>
          </cell>
          <cell r="H3394">
            <v>1249.69</v>
          </cell>
          <cell r="I3394" t="str">
            <v xml:space="preserve">24.3.5.4, </v>
          </cell>
          <cell r="J3394">
            <v>0</v>
          </cell>
        </row>
        <row r="3395">
          <cell r="A3395" t="str">
            <v>24-18-a-05</v>
          </cell>
          <cell r="B339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8" Nominal Pipe Size (NPS)</v>
          </cell>
          <cell r="C3395" t="str">
            <v>Rft</v>
          </cell>
          <cell r="D3395">
            <v>17.739999999999998</v>
          </cell>
          <cell r="E3395">
            <v>576.82000000000005</v>
          </cell>
          <cell r="F3395" t="str">
            <v>m</v>
          </cell>
          <cell r="G3395">
            <v>58.21</v>
          </cell>
          <cell r="H3395">
            <v>1892.47</v>
          </cell>
          <cell r="I3395" t="str">
            <v xml:space="preserve">24.3.5.4, </v>
          </cell>
          <cell r="J3395">
            <v>0</v>
          </cell>
        </row>
        <row r="3396">
          <cell r="A3396" t="str">
            <v>24-18-a-06</v>
          </cell>
          <cell r="B339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10" Nominal Pipe Size (NPS)</v>
          </cell>
          <cell r="C3396" t="str">
            <v>Rft</v>
          </cell>
          <cell r="D3396">
            <v>24.9</v>
          </cell>
          <cell r="E3396">
            <v>956.12</v>
          </cell>
          <cell r="F3396" t="str">
            <v>m</v>
          </cell>
          <cell r="G3396">
            <v>81.69</v>
          </cell>
          <cell r="H3396">
            <v>3136.89</v>
          </cell>
          <cell r="I3396" t="str">
            <v xml:space="preserve">24.3.5.4, </v>
          </cell>
          <cell r="J3396">
            <v>0</v>
          </cell>
        </row>
        <row r="3397">
          <cell r="A3397" t="str">
            <v>24-18-a-07</v>
          </cell>
          <cell r="B339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B (6 Bar) 12" Nominal Pipe Size (NPS)</v>
          </cell>
          <cell r="C3397" t="str">
            <v>Rft</v>
          </cell>
          <cell r="D3397">
            <v>31.13</v>
          </cell>
          <cell r="E3397">
            <v>1345.91</v>
          </cell>
          <cell r="F3397" t="str">
            <v>m</v>
          </cell>
          <cell r="G3397">
            <v>102.12</v>
          </cell>
          <cell r="H3397">
            <v>4415.71</v>
          </cell>
          <cell r="I3397" t="str">
            <v xml:space="preserve">24.3.5.4, </v>
          </cell>
          <cell r="J3397">
            <v>0</v>
          </cell>
        </row>
        <row r="3398">
          <cell r="A3398" t="str">
            <v>24-18-b-01</v>
          </cell>
          <cell r="B339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2.5" Nominal Pipe Size (NPS)</v>
          </cell>
          <cell r="C3398" t="str">
            <v>Rft</v>
          </cell>
          <cell r="D3398">
            <v>7.78</v>
          </cell>
          <cell r="E3398">
            <v>84.41</v>
          </cell>
          <cell r="F3398" t="str">
            <v>m</v>
          </cell>
          <cell r="G3398">
            <v>25.53</v>
          </cell>
          <cell r="H3398">
            <v>276.94</v>
          </cell>
          <cell r="I3398" t="str">
            <v xml:space="preserve">24.3.5.4, </v>
          </cell>
          <cell r="J3398">
            <v>0</v>
          </cell>
        </row>
        <row r="3399">
          <cell r="A3399" t="str">
            <v>24-18-b-02</v>
          </cell>
          <cell r="B339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3" Nominal Pipe Size (NPS)</v>
          </cell>
          <cell r="C3399" t="str">
            <v>Rft</v>
          </cell>
          <cell r="D3399">
            <v>6.23</v>
          </cell>
          <cell r="E3399">
            <v>117.88</v>
          </cell>
          <cell r="F3399" t="str">
            <v>m</v>
          </cell>
          <cell r="G3399">
            <v>20.420000000000002</v>
          </cell>
          <cell r="H3399">
            <v>386.75</v>
          </cell>
          <cell r="I3399" t="str">
            <v xml:space="preserve">24.3.5.4, </v>
          </cell>
          <cell r="J3399">
            <v>0</v>
          </cell>
        </row>
        <row r="3400">
          <cell r="A3400" t="str">
            <v>24-18-b-03</v>
          </cell>
          <cell r="B3400"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4" Nominal Pipe Size (NPS)</v>
          </cell>
          <cell r="C3400" t="str">
            <v>Rft</v>
          </cell>
          <cell r="D3400">
            <v>7.78</v>
          </cell>
          <cell r="E3400">
            <v>159.4</v>
          </cell>
          <cell r="F3400" t="str">
            <v>m</v>
          </cell>
          <cell r="G3400">
            <v>25.53</v>
          </cell>
          <cell r="H3400">
            <v>522.98</v>
          </cell>
          <cell r="I3400" t="str">
            <v xml:space="preserve">24.3.5.4, </v>
          </cell>
          <cell r="J3400">
            <v>0</v>
          </cell>
        </row>
        <row r="3401">
          <cell r="A3401" t="str">
            <v>24-18-b-04</v>
          </cell>
          <cell r="B3401"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5" Nominal Pipe Size (NPS)</v>
          </cell>
          <cell r="C3401" t="str">
            <v>Rft</v>
          </cell>
          <cell r="D3401">
            <v>10.35</v>
          </cell>
          <cell r="E3401">
            <v>254.02</v>
          </cell>
          <cell r="F3401" t="str">
            <v>m</v>
          </cell>
          <cell r="G3401">
            <v>33.96</v>
          </cell>
          <cell r="H3401">
            <v>833.39</v>
          </cell>
          <cell r="I3401" t="str">
            <v xml:space="preserve">24.3.5.4, </v>
          </cell>
          <cell r="J3401">
            <v>0</v>
          </cell>
        </row>
        <row r="3402">
          <cell r="A3402" t="str">
            <v>24-18-b-05</v>
          </cell>
          <cell r="B340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6" Nominal Pipe Size (NPS)</v>
          </cell>
          <cell r="C3402" t="str">
            <v>Rft</v>
          </cell>
          <cell r="D3402">
            <v>12.45</v>
          </cell>
          <cell r="E3402">
            <v>385.98</v>
          </cell>
          <cell r="F3402" t="str">
            <v>m</v>
          </cell>
          <cell r="G3402">
            <v>40.85</v>
          </cell>
          <cell r="H3402">
            <v>1266.3499999999999</v>
          </cell>
          <cell r="I3402" t="str">
            <v xml:space="preserve">24.3.5.4, </v>
          </cell>
          <cell r="J3402">
            <v>0</v>
          </cell>
        </row>
        <row r="3403">
          <cell r="A3403" t="str">
            <v>24-18-b-06</v>
          </cell>
          <cell r="B340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8" Nominal Pipe Size (NPS)</v>
          </cell>
          <cell r="C3403" t="str">
            <v>Rft</v>
          </cell>
          <cell r="D3403">
            <v>12.45</v>
          </cell>
          <cell r="E3403">
            <v>536.96</v>
          </cell>
          <cell r="F3403" t="str">
            <v>m</v>
          </cell>
          <cell r="G3403">
            <v>40.85</v>
          </cell>
          <cell r="H3403">
            <v>1761.68</v>
          </cell>
          <cell r="I3403" t="str">
            <v xml:space="preserve">24.3.5.4, </v>
          </cell>
          <cell r="J3403">
            <v>0</v>
          </cell>
        </row>
        <row r="3404">
          <cell r="A3404" t="str">
            <v>24-18-b-07</v>
          </cell>
          <cell r="B340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(9 Bar) 10" Nominal Pipe Size (NPS)</v>
          </cell>
          <cell r="C3404" t="str">
            <v>Rft</v>
          </cell>
          <cell r="D3404">
            <v>17.739999999999998</v>
          </cell>
          <cell r="E3404">
            <v>852.88</v>
          </cell>
          <cell r="F3404" t="str">
            <v>m</v>
          </cell>
          <cell r="G3404">
            <v>58.21</v>
          </cell>
          <cell r="H3404">
            <v>2798.17</v>
          </cell>
          <cell r="I3404" t="str">
            <v xml:space="preserve">24.3.5.4, </v>
          </cell>
          <cell r="J3404">
            <v>0</v>
          </cell>
        </row>
        <row r="3405">
          <cell r="A3405" t="str">
            <v>24-18-b-08</v>
          </cell>
          <cell r="B340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C (6 Bar) 12" Nominal Pipe Size (NPS)</v>
          </cell>
          <cell r="C3405" t="str">
            <v>Rft</v>
          </cell>
          <cell r="D3405">
            <v>24.9</v>
          </cell>
          <cell r="E3405">
            <v>1457.22</v>
          </cell>
          <cell r="F3405" t="str">
            <v>m</v>
          </cell>
          <cell r="G3405">
            <v>81.69</v>
          </cell>
          <cell r="H3405">
            <v>4780.8900000000003</v>
          </cell>
          <cell r="I3405" t="str">
            <v xml:space="preserve">24.3.5.4, </v>
          </cell>
          <cell r="J3405">
            <v>0</v>
          </cell>
        </row>
        <row r="3406">
          <cell r="A3406" t="str">
            <v>24-18-c-01</v>
          </cell>
          <cell r="B340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1.25" Nominal Pipe Size (NPS)</v>
          </cell>
          <cell r="C3406" t="str">
            <v>Rft</v>
          </cell>
          <cell r="D3406">
            <v>2.76</v>
          </cell>
          <cell r="E3406">
            <v>48.04</v>
          </cell>
          <cell r="F3406" t="str">
            <v>m</v>
          </cell>
          <cell r="G3406">
            <v>9.07</v>
          </cell>
          <cell r="H3406">
            <v>157.6</v>
          </cell>
          <cell r="I3406" t="str">
            <v xml:space="preserve">24.3.5.4, </v>
          </cell>
          <cell r="J3406">
            <v>0</v>
          </cell>
        </row>
        <row r="3407">
          <cell r="A3407" t="str">
            <v>24-18-c-02</v>
          </cell>
          <cell r="B340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1.5" Nominal Pipe Size (NPS)</v>
          </cell>
          <cell r="C3407" t="str">
            <v>Rft</v>
          </cell>
          <cell r="D3407">
            <v>4.3099999999999996</v>
          </cell>
          <cell r="E3407">
            <v>62.98</v>
          </cell>
          <cell r="F3407" t="str">
            <v>m</v>
          </cell>
          <cell r="G3407">
            <v>14.13</v>
          </cell>
          <cell r="H3407">
            <v>206.64</v>
          </cell>
          <cell r="I3407" t="str">
            <v xml:space="preserve">24.3.5.4, </v>
          </cell>
          <cell r="J3407">
            <v>0</v>
          </cell>
        </row>
        <row r="3408">
          <cell r="A3408" t="str">
            <v>24-18-c-03</v>
          </cell>
          <cell r="B340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 Nominal Pipe Size (NPS)</v>
          </cell>
          <cell r="C3408" t="str">
            <v>Rft</v>
          </cell>
          <cell r="D3408">
            <v>6.23</v>
          </cell>
          <cell r="E3408">
            <v>96.49</v>
          </cell>
          <cell r="F3408" t="str">
            <v>m</v>
          </cell>
          <cell r="G3408">
            <v>20.420000000000002</v>
          </cell>
          <cell r="H3408">
            <v>316.56</v>
          </cell>
          <cell r="I3408" t="str">
            <v xml:space="preserve">24.3.5.4, </v>
          </cell>
          <cell r="J3408">
            <v>0</v>
          </cell>
        </row>
        <row r="3409">
          <cell r="A3409" t="str">
            <v>24-18-c-04</v>
          </cell>
          <cell r="B3409"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2.5" Nominal Pipe Size (NPS)</v>
          </cell>
          <cell r="C3409" t="str">
            <v>Rft</v>
          </cell>
          <cell r="D3409">
            <v>6.23</v>
          </cell>
          <cell r="E3409">
            <v>144.09</v>
          </cell>
          <cell r="F3409" t="str">
            <v>m</v>
          </cell>
          <cell r="G3409">
            <v>20.420000000000002</v>
          </cell>
          <cell r="H3409">
            <v>472.73</v>
          </cell>
          <cell r="I3409" t="str">
            <v xml:space="preserve">24.3.5.4, </v>
          </cell>
          <cell r="J3409">
            <v>0</v>
          </cell>
        </row>
        <row r="3410">
          <cell r="A3410" t="str">
            <v>24-18-c-05</v>
          </cell>
          <cell r="B3410"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3" Nominal Pipe Size (NPS)</v>
          </cell>
          <cell r="C3410" t="str">
            <v>Rft</v>
          </cell>
          <cell r="D3410">
            <v>7.78</v>
          </cell>
          <cell r="E3410">
            <v>205.74</v>
          </cell>
          <cell r="F3410" t="str">
            <v>m</v>
          </cell>
          <cell r="G3410">
            <v>25.53</v>
          </cell>
          <cell r="H3410">
            <v>675</v>
          </cell>
          <cell r="I3410" t="str">
            <v xml:space="preserve">24.3.5.4, </v>
          </cell>
          <cell r="J3410">
            <v>0</v>
          </cell>
        </row>
        <row r="3411">
          <cell r="A3411" t="str">
            <v>24-18-c-06</v>
          </cell>
          <cell r="B3411"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D (12 Bar) 4" Nominal Pipe Size (NPS)</v>
          </cell>
          <cell r="C3411" t="str">
            <v>Rft</v>
          </cell>
          <cell r="D3411">
            <v>10.35</v>
          </cell>
          <cell r="E3411">
            <v>337.93</v>
          </cell>
          <cell r="F3411" t="str">
            <v>m</v>
          </cell>
          <cell r="G3411">
            <v>33.96</v>
          </cell>
          <cell r="H3411">
            <v>1108.7</v>
          </cell>
          <cell r="I3411" t="str">
            <v xml:space="preserve">24.3.5.4, </v>
          </cell>
          <cell r="J3411">
            <v>0</v>
          </cell>
        </row>
        <row r="3412">
          <cell r="A3412" t="str">
            <v>24-18-c-07</v>
          </cell>
          <cell r="B3412"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5" Nominal Pipe Size (NPS)</v>
          </cell>
          <cell r="C3412" t="str">
            <v>Rft</v>
          </cell>
          <cell r="D3412">
            <v>12.45</v>
          </cell>
          <cell r="E3412">
            <v>502.2</v>
          </cell>
          <cell r="F3412" t="str">
            <v>m</v>
          </cell>
          <cell r="G3412">
            <v>40.85</v>
          </cell>
          <cell r="H3412">
            <v>1647.63</v>
          </cell>
          <cell r="I3412" t="str">
            <v xml:space="preserve">24.3.5.4, </v>
          </cell>
          <cell r="J3412">
            <v>0</v>
          </cell>
        </row>
        <row r="3413">
          <cell r="A3413" t="str">
            <v>24-18-c-08</v>
          </cell>
          <cell r="B3413"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6" Nominal Pipe Size (NPS)</v>
          </cell>
          <cell r="C3413" t="str">
            <v>Rft</v>
          </cell>
          <cell r="D3413">
            <v>12.45</v>
          </cell>
          <cell r="E3413">
            <v>727.89</v>
          </cell>
          <cell r="F3413" t="str">
            <v>m</v>
          </cell>
          <cell r="G3413">
            <v>40.85</v>
          </cell>
          <cell r="H3413">
            <v>2388.09</v>
          </cell>
          <cell r="I3413" t="str">
            <v xml:space="preserve">24.3.5.4, </v>
          </cell>
          <cell r="J3413">
            <v>0</v>
          </cell>
        </row>
        <row r="3414">
          <cell r="A3414" t="str">
            <v>24-18-c-09</v>
          </cell>
          <cell r="B3414"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8" Nominal Pipe Size (NPS)</v>
          </cell>
          <cell r="C3414" t="str">
            <v>Rft</v>
          </cell>
          <cell r="D3414">
            <v>17.739999999999998</v>
          </cell>
          <cell r="E3414">
            <v>1106.29</v>
          </cell>
          <cell r="F3414" t="str">
            <v>m</v>
          </cell>
          <cell r="G3414">
            <v>58.21</v>
          </cell>
          <cell r="H3414">
            <v>3629.54</v>
          </cell>
          <cell r="I3414" t="str">
            <v xml:space="preserve">24.3.5.4, </v>
          </cell>
          <cell r="J3414">
            <v>0</v>
          </cell>
        </row>
        <row r="3415">
          <cell r="A3415" t="str">
            <v>24-18-c-10</v>
          </cell>
          <cell r="B3415"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10" Nominal Pipe Size (NPS)</v>
          </cell>
          <cell r="C3415" t="str">
            <v>Rft</v>
          </cell>
          <cell r="D3415">
            <v>24.9</v>
          </cell>
          <cell r="E3415">
            <v>1893.95</v>
          </cell>
          <cell r="F3415" t="str">
            <v>m</v>
          </cell>
          <cell r="G3415">
            <v>81.69</v>
          </cell>
          <cell r="H3415">
            <v>6213.76</v>
          </cell>
          <cell r="I3415" t="str">
            <v xml:space="preserve">24.3.5.4, </v>
          </cell>
          <cell r="J3415">
            <v>0</v>
          </cell>
        </row>
        <row r="3416">
          <cell r="A3416" t="str">
            <v>24-18-c-11</v>
          </cell>
          <cell r="B3416"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D (12 Bar) 12" Nominal Pipe Size (NPS)</v>
          </cell>
          <cell r="C3416" t="str">
            <v>Rft</v>
          </cell>
          <cell r="D3416">
            <v>31.13</v>
          </cell>
          <cell r="E3416">
            <v>2659.73</v>
          </cell>
          <cell r="F3416" t="str">
            <v>m</v>
          </cell>
          <cell r="G3416">
            <v>102.12</v>
          </cell>
          <cell r="H3416">
            <v>8726.17</v>
          </cell>
          <cell r="I3416" t="str">
            <v xml:space="preserve">24.3.5.4, </v>
          </cell>
          <cell r="J3416">
            <v>0</v>
          </cell>
        </row>
        <row r="3417">
          <cell r="A3417" t="str">
            <v>24-18-d-01</v>
          </cell>
          <cell r="B3417"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3/4" Nominal Pipe Size (NPS)</v>
          </cell>
          <cell r="C3417" t="str">
            <v>Rft</v>
          </cell>
          <cell r="D3417">
            <v>1.38</v>
          </cell>
          <cell r="E3417">
            <v>26.6</v>
          </cell>
          <cell r="F3417" t="str">
            <v>m</v>
          </cell>
          <cell r="G3417">
            <v>4.53</v>
          </cell>
          <cell r="H3417">
            <v>87.27</v>
          </cell>
          <cell r="I3417" t="str">
            <v xml:space="preserve">24.3.5.4, </v>
          </cell>
          <cell r="J3417">
            <v>0</v>
          </cell>
        </row>
        <row r="3418">
          <cell r="A3418" t="str">
            <v>24-18-d-02</v>
          </cell>
          <cell r="B3418"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1" Nominal Pipe Size (NPS)</v>
          </cell>
          <cell r="C3418" t="str">
            <v>Rft</v>
          </cell>
          <cell r="D3418">
            <v>1.38</v>
          </cell>
          <cell r="E3418">
            <v>38.67</v>
          </cell>
          <cell r="F3418" t="str">
            <v>m</v>
          </cell>
          <cell r="G3418">
            <v>4.53</v>
          </cell>
          <cell r="H3418">
            <v>126.87</v>
          </cell>
          <cell r="I3418" t="str">
            <v xml:space="preserve">24.3.5.4, </v>
          </cell>
          <cell r="J3418">
            <v>0</v>
          </cell>
        </row>
        <row r="3419">
          <cell r="A3419" t="str">
            <v>24-18-d-03</v>
          </cell>
          <cell r="B3419"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1.25" Nominal Pipe Size (NPS)</v>
          </cell>
          <cell r="C3419" t="str">
            <v>Rft</v>
          </cell>
          <cell r="D3419">
            <v>2.76</v>
          </cell>
          <cell r="E3419">
            <v>57.54</v>
          </cell>
          <cell r="F3419" t="str">
            <v>m</v>
          </cell>
          <cell r="G3419">
            <v>9.07</v>
          </cell>
          <cell r="H3419">
            <v>188.78</v>
          </cell>
          <cell r="I3419" t="str">
            <v xml:space="preserve">24.3.5.4, </v>
          </cell>
          <cell r="J3419">
            <v>0</v>
          </cell>
        </row>
        <row r="3420">
          <cell r="A3420" t="str">
            <v>24-18-d-04</v>
          </cell>
          <cell r="B3420"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1.5" Nominal Pipe Size (NPS)</v>
          </cell>
          <cell r="C3420" t="str">
            <v>Rft</v>
          </cell>
          <cell r="D3420">
            <v>4.3099999999999996</v>
          </cell>
          <cell r="E3420">
            <v>75.239999999999995</v>
          </cell>
          <cell r="F3420" t="str">
            <v>m</v>
          </cell>
          <cell r="G3420">
            <v>14.13</v>
          </cell>
          <cell r="H3420">
            <v>246.86</v>
          </cell>
          <cell r="I3420" t="str">
            <v xml:space="preserve">24.3.5.4, </v>
          </cell>
          <cell r="J3420">
            <v>0</v>
          </cell>
        </row>
        <row r="3421">
          <cell r="A3421" t="str">
            <v>24-18-d-05</v>
          </cell>
          <cell r="B3421" t="str">
            <v>Providing, laying, cutting, jointing, testing and disinfecting UPVC pressure pipeline in trenches (conforming to BS 3505) jointed with socket, elbow, tee, bend and plug bend etc.manufactured522by the respective manufacturer complete as per specifications. uPVC Pressure Pipes Class E (15 Bar) 2" Nominal Pipe Size (NPS)</v>
          </cell>
          <cell r="C3421" t="str">
            <v>Rft</v>
          </cell>
          <cell r="D3421">
            <v>6.23</v>
          </cell>
          <cell r="E3421">
            <v>120.33</v>
          </cell>
          <cell r="F3421" t="str">
            <v>m</v>
          </cell>
          <cell r="G3421">
            <v>20.420000000000002</v>
          </cell>
          <cell r="H3421">
            <v>394.79</v>
          </cell>
          <cell r="I3421" t="str">
            <v xml:space="preserve">24.3.5.4, </v>
          </cell>
          <cell r="J3421">
            <v>0</v>
          </cell>
        </row>
        <row r="3422">
          <cell r="A3422" t="str">
            <v>24-18-d-06</v>
          </cell>
          <cell r="B3422"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2.5" Nominal Pipe Size (NPS)</v>
          </cell>
          <cell r="C3422" t="str">
            <v>Rft</v>
          </cell>
          <cell r="D3422">
            <v>6.23</v>
          </cell>
          <cell r="E3422">
            <v>180.02</v>
          </cell>
          <cell r="F3422" t="str">
            <v>m</v>
          </cell>
          <cell r="G3422">
            <v>20.420000000000002</v>
          </cell>
          <cell r="H3422">
            <v>590.63</v>
          </cell>
          <cell r="I3422" t="str">
            <v xml:space="preserve">24.3.5.4, </v>
          </cell>
          <cell r="J3422">
            <v>0</v>
          </cell>
        </row>
        <row r="3423">
          <cell r="A3423" t="str">
            <v>24-18-d-07</v>
          </cell>
          <cell r="B3423"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3" Nominal Pipe Size (NPS)</v>
          </cell>
          <cell r="C3423" t="str">
            <v>Rft</v>
          </cell>
          <cell r="D3423">
            <v>7.78</v>
          </cell>
          <cell r="E3423">
            <v>249.36</v>
          </cell>
          <cell r="F3423" t="str">
            <v>m</v>
          </cell>
          <cell r="G3423">
            <v>25.53</v>
          </cell>
          <cell r="H3423">
            <v>818.11</v>
          </cell>
          <cell r="I3423" t="str">
            <v xml:space="preserve">24.3.5.4, </v>
          </cell>
          <cell r="J3423">
            <v>0</v>
          </cell>
        </row>
        <row r="3424">
          <cell r="A3424" t="str">
            <v>24-18-d-08</v>
          </cell>
          <cell r="B3424"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4" Nominal Pipe Size (NPS)</v>
          </cell>
          <cell r="C3424" t="str">
            <v>Rft</v>
          </cell>
          <cell r="D3424">
            <v>10.35</v>
          </cell>
          <cell r="E3424">
            <v>403.56</v>
          </cell>
          <cell r="F3424" t="str">
            <v>m</v>
          </cell>
          <cell r="G3424">
            <v>33.96</v>
          </cell>
          <cell r="H3424">
            <v>1324.03</v>
          </cell>
          <cell r="I3424" t="str">
            <v xml:space="preserve">24.3.5.4, </v>
          </cell>
          <cell r="J3424">
            <v>0</v>
          </cell>
        </row>
        <row r="3425">
          <cell r="A3425" t="str">
            <v>24-18-d-09</v>
          </cell>
          <cell r="B3425"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5" Nominal Pipe Size (NPS)</v>
          </cell>
          <cell r="C3425" t="str">
            <v>Rft</v>
          </cell>
          <cell r="D3425">
            <v>12.45</v>
          </cell>
          <cell r="E3425">
            <v>614.22</v>
          </cell>
          <cell r="F3425" t="str">
            <v>m</v>
          </cell>
          <cell r="G3425">
            <v>40.85</v>
          </cell>
          <cell r="H3425">
            <v>2015.14</v>
          </cell>
          <cell r="I3425" t="str">
            <v xml:space="preserve">24.3.5.4, </v>
          </cell>
          <cell r="J3425">
            <v>0</v>
          </cell>
        </row>
        <row r="3426">
          <cell r="A3426" t="str">
            <v>24-18-d-10</v>
          </cell>
          <cell r="B3426" t="str">
            <v>Providing, laying, cutting, jointing, testing and disinfecting UPVC pressure pipeline in trenches (conforming to BS 3505 manufactured ) jointed with socket, elbow, tee, bend and plug bend522etc.manufactured by the respective manufacturer complete as per specifications. uPVC Pressure Pipes Class E (15 Bar) 6" Nominal Pipe Size (NPS)</v>
          </cell>
          <cell r="C3426" t="str">
            <v>Rft</v>
          </cell>
          <cell r="D3426">
            <v>12.45</v>
          </cell>
          <cell r="E3426">
            <v>866.95</v>
          </cell>
          <cell r="F3426" t="str">
            <v>m</v>
          </cell>
          <cell r="G3426">
            <v>40.85</v>
          </cell>
          <cell r="H3426">
            <v>2844.32</v>
          </cell>
          <cell r="I3426" t="str">
            <v xml:space="preserve">24.3.5.4, </v>
          </cell>
          <cell r="J3426">
            <v>0</v>
          </cell>
        </row>
        <row r="3427">
          <cell r="A3427" t="str">
            <v>24-18-d-11</v>
          </cell>
          <cell r="B3427"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8" Nominal Pipe Size (NPS)</v>
          </cell>
          <cell r="C3427" t="str">
            <v>Rft</v>
          </cell>
          <cell r="D3427">
            <v>17.739999999999998</v>
          </cell>
          <cell r="E3427">
            <v>1345.54</v>
          </cell>
          <cell r="F3427" t="str">
            <v>m</v>
          </cell>
          <cell r="G3427">
            <v>58.21</v>
          </cell>
          <cell r="H3427">
            <v>4414.4799999999996</v>
          </cell>
          <cell r="I3427" t="str">
            <v xml:space="preserve">24.3.5.4, </v>
          </cell>
          <cell r="J3427">
            <v>0</v>
          </cell>
        </row>
        <row r="3428">
          <cell r="A3428" t="str">
            <v>24-18-d-12</v>
          </cell>
          <cell r="B3428"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10" Nominal Pipe Size (NPS)</v>
          </cell>
          <cell r="C3428" t="str">
            <v>Rft</v>
          </cell>
          <cell r="D3428">
            <v>24.9</v>
          </cell>
          <cell r="E3428">
            <v>2288.41</v>
          </cell>
          <cell r="F3428" t="str">
            <v>m</v>
          </cell>
          <cell r="G3428">
            <v>81.69</v>
          </cell>
          <cell r="H3428">
            <v>7507.91</v>
          </cell>
          <cell r="I3428" t="str">
            <v xml:space="preserve">24.3.5.4, </v>
          </cell>
          <cell r="J3428">
            <v>0</v>
          </cell>
        </row>
        <row r="3429">
          <cell r="A3429" t="str">
            <v>24-18-d-13</v>
          </cell>
          <cell r="B3429" t="str">
            <v>Providing, laying, cutting, jointing, testing and522disinfecting UPVC pressure pipeline in trenches(conforming to BS 3505 manufactured ) jointed with socket, elbow, tee, bend and plug bendetc.manufactured by the respective manufacturer complete as per specifications. uPVC Pressure Pipes Class E (15 Bar) 12" Nominal Pipe Size (NPS)</v>
          </cell>
          <cell r="C3429" t="str">
            <v>Rft</v>
          </cell>
          <cell r="D3429">
            <v>31.13</v>
          </cell>
          <cell r="E3429">
            <v>3182.54</v>
          </cell>
          <cell r="F3429" t="str">
            <v>m</v>
          </cell>
          <cell r="G3429">
            <v>102.12</v>
          </cell>
          <cell r="H3429">
            <v>10441.39</v>
          </cell>
          <cell r="I3429" t="str">
            <v xml:space="preserve">24.3.5.4, </v>
          </cell>
          <cell r="J3429">
            <v>0</v>
          </cell>
        </row>
        <row r="3430">
          <cell r="A3430" t="str">
            <v>24-19-a-01</v>
          </cell>
          <cell r="B3430" t="str">
            <v>Providing and fixing Cast Iron Special of BSS522class " 'B', 'C', 'D' " (such as bend, tee, cross collar,reducer, tail piece, flanged spigot, cap, flangedsocket, taper, angle branch, plug, etc.) for cast iron pipe line, complete.</v>
          </cell>
          <cell r="C3430" t="str">
            <v>Kg</v>
          </cell>
          <cell r="D3430">
            <v>203.63</v>
          </cell>
          <cell r="E3430">
            <v>303.41000000000003</v>
          </cell>
          <cell r="F3430" t="str">
            <v>Kg</v>
          </cell>
          <cell r="G3430">
            <v>203.63</v>
          </cell>
          <cell r="H3430">
            <v>303.41000000000003</v>
          </cell>
          <cell r="I3430" t="str">
            <v xml:space="preserve">24.3.5.1, </v>
          </cell>
          <cell r="J3430">
            <v>0</v>
          </cell>
        </row>
        <row r="3431">
          <cell r="A3431" t="str">
            <v>24-19-a-02</v>
          </cell>
          <cell r="B3431" t="str">
            <v>Providing and fixing cast iron special of BSS class522" 'B', 'C', 'D' " (such as bend, tee, cross collar,reducer, tail piece, flanged spigot, cap, flangedsocket, taper, angle branch, plug, etc.) for cast iron pipe line, complete.(a) C.I. Specials with spigot and socket joint. 8" to 12" " i/d</v>
          </cell>
          <cell r="C3431" t="str">
            <v>Kg</v>
          </cell>
          <cell r="D3431">
            <v>117.43</v>
          </cell>
          <cell r="E3431">
            <v>217.2</v>
          </cell>
          <cell r="F3431" t="str">
            <v>Kg</v>
          </cell>
          <cell r="G3431">
            <v>117.43</v>
          </cell>
          <cell r="H3431">
            <v>217.2</v>
          </cell>
          <cell r="I3431" t="str">
            <v xml:space="preserve">24.3.5.1, </v>
          </cell>
          <cell r="J3431">
            <v>0</v>
          </cell>
        </row>
        <row r="3432">
          <cell r="A3432" t="str">
            <v>24-19-b-01</v>
          </cell>
          <cell r="B3432" t="str">
            <v>Providing and fixing cast iron special of BSS class " 'B', 'C', 'D' " (such as bend, tee, cross collar, reducer, tail piece, flanged spigot, cap, flanged socket, taper, angle branch, plug, etc.) for cast iron pipe line, complete. (b) C.I. Flanged special with flanged joints. 3" to 6" i/d</v>
          </cell>
          <cell r="C3432" t="str">
            <v>Kg</v>
          </cell>
          <cell r="D3432">
            <v>256.67</v>
          </cell>
          <cell r="E3432">
            <v>356.45</v>
          </cell>
          <cell r="F3432" t="str">
            <v>Kg</v>
          </cell>
          <cell r="G3432">
            <v>256.67</v>
          </cell>
          <cell r="H3432">
            <v>356.45</v>
          </cell>
          <cell r="I3432" t="str">
            <v xml:space="preserve">24.3.5.1, </v>
          </cell>
          <cell r="J3432">
            <v>0</v>
          </cell>
        </row>
        <row r="3433">
          <cell r="A3433" t="str">
            <v>24-19-b-02</v>
          </cell>
          <cell r="B3433" t="str">
            <v>Providing and fixing cast iron special of BSS class " 'B', 'C', 'D' " (such as bend, tee, cross collar, reducer, tail piece, flanged spigot, cap, flanged socket, taper, angle branch, plug, etc.) for cast iron pipe line, complete. (b) C.I. Flanged special with flanged joints. 8" to 12" i/d</v>
          </cell>
          <cell r="C3433" t="str">
            <v>Kg</v>
          </cell>
          <cell r="D3433">
            <v>126.39</v>
          </cell>
          <cell r="E3433">
            <v>226.17</v>
          </cell>
          <cell r="F3433" t="str">
            <v>Kg</v>
          </cell>
          <cell r="G3433">
            <v>126.39</v>
          </cell>
          <cell r="H3433">
            <v>226.17</v>
          </cell>
          <cell r="I3433" t="str">
            <v xml:space="preserve">24.3.5.1, </v>
          </cell>
          <cell r="J3433">
            <v>0</v>
          </cell>
        </row>
        <row r="3434">
          <cell r="A3434" t="str">
            <v>24-19-c-01</v>
          </cell>
          <cell r="B3434" t="str">
            <v>Providing and fixing cast iron special of BSS class " 'B', 'C', 'D' " (such as bend, tee, cross collar, reducer, tail piece, flanged spigot, cap, flanged socket, taper, angle branch, plug, etc.) for cast iron pipe line, complete. (c) CI specials with tyton joints. 3" to 6" i/d</v>
          </cell>
          <cell r="C3434" t="str">
            <v>Kg</v>
          </cell>
          <cell r="D3434">
            <v>210.36</v>
          </cell>
          <cell r="E3434">
            <v>310.13</v>
          </cell>
          <cell r="F3434" t="str">
            <v>Kg</v>
          </cell>
          <cell r="G3434">
            <v>210.36</v>
          </cell>
          <cell r="H3434">
            <v>310.13</v>
          </cell>
          <cell r="I3434" t="str">
            <v xml:space="preserve">24.3.5.1, </v>
          </cell>
          <cell r="J3434">
            <v>0</v>
          </cell>
        </row>
        <row r="3435">
          <cell r="A3435" t="str">
            <v>24-19-c-02</v>
          </cell>
          <cell r="B3435" t="str">
            <v>Providing and fixing cast iron special of BSS class " 'B', 'C', 'D' " (such as bend, tee, cross collar, reducer, tail piece, flanged spigot, cap, flanged socket, taper, angle branch, plug, etc.) for cast iron pipe line, complete. (c) CI specials with tyton joints. 8" to 12" i/d</v>
          </cell>
          <cell r="C3435" t="str">
            <v>Kg</v>
          </cell>
          <cell r="D3435">
            <v>122.21</v>
          </cell>
          <cell r="E3435">
            <v>221.99</v>
          </cell>
          <cell r="F3435" t="str">
            <v>Kg</v>
          </cell>
          <cell r="G3435">
            <v>122.21</v>
          </cell>
          <cell r="H3435">
            <v>221.99</v>
          </cell>
          <cell r="I3435" t="str">
            <v xml:space="preserve">24.3.5.1, </v>
          </cell>
          <cell r="J3435">
            <v>0</v>
          </cell>
        </row>
        <row r="3436">
          <cell r="A3436" t="str">
            <v>24-20-a</v>
          </cell>
          <cell r="B3436" t="str">
            <v>Providing and fixing C.I. special of BSS Class "B" (such as bend, tee, cross, collar, reducer, tail piece, flanged socket, flanged spigot, cap, taper, angle branch plug etc.) for AC pipe line with cement joint and rubber ring complete : 3" to 6" i/d</v>
          </cell>
          <cell r="C3436" t="str">
            <v>Kg</v>
          </cell>
          <cell r="D3436">
            <v>93.98</v>
          </cell>
          <cell r="E3436">
            <v>203.73</v>
          </cell>
          <cell r="F3436" t="str">
            <v>Kg</v>
          </cell>
          <cell r="G3436">
            <v>93.98</v>
          </cell>
          <cell r="H3436">
            <v>203.73</v>
          </cell>
          <cell r="I3436" t="str">
            <v xml:space="preserve">24.3.5.1, </v>
          </cell>
          <cell r="J3436">
            <v>0</v>
          </cell>
        </row>
        <row r="3437">
          <cell r="A3437" t="str">
            <v>24-20-b</v>
          </cell>
          <cell r="B3437" t="str">
            <v>Providing and fixing C.I. special of BSS Class "B" (such as bend, tee, cross, collar, reducer, tail piece, flanged socket, flanged spigot, cap, taper, angle branch plug etc.) for AC pipe line with cement joint and rubber ring complete : 8" to 18" i/d</v>
          </cell>
          <cell r="C3437" t="str">
            <v>Kg</v>
          </cell>
          <cell r="D3437">
            <v>146.29</v>
          </cell>
          <cell r="E3437">
            <v>256.04000000000002</v>
          </cell>
          <cell r="F3437" t="str">
            <v>Kg</v>
          </cell>
          <cell r="G3437">
            <v>146.29</v>
          </cell>
          <cell r="H3437">
            <v>256.04000000000002</v>
          </cell>
          <cell r="I3437" t="str">
            <v xml:space="preserve">24.3.5.1, </v>
          </cell>
          <cell r="J3437">
            <v>0</v>
          </cell>
        </row>
        <row r="3438">
          <cell r="A3438" t="str">
            <v>24-21-a</v>
          </cell>
          <cell r="B3438" t="str">
            <v>Providing and fixing sluice valve of BSS quality (BS 5163) and weight Class 'B' for Cast Iron &amp;522AC pipe line (including cost of jointing material):-a) 3" (75 mm) dia of Valve</v>
          </cell>
          <cell r="C3438" t="str">
            <v>Each</v>
          </cell>
          <cell r="D3438">
            <v>848.16</v>
          </cell>
          <cell r="E3438">
            <v>10963.27</v>
          </cell>
          <cell r="F3438" t="str">
            <v>Each</v>
          </cell>
          <cell r="G3438">
            <v>848.16</v>
          </cell>
          <cell r="H3438">
            <v>10963.27</v>
          </cell>
          <cell r="I3438" t="str">
            <v xml:space="preserve">24.3.5.6.2 </v>
          </cell>
          <cell r="J3438">
            <v>0</v>
          </cell>
        </row>
        <row r="3439">
          <cell r="A3439" t="str">
            <v>24-21-b</v>
          </cell>
          <cell r="B3439" t="str">
            <v>Providing and fixing sluice valve of BSS quality (BS 5163) and weight Class 'B' for Cast Iron &amp;522AC pipe line (including cost of jointing material):- b) 4" (100 mm) dia of Valve</v>
          </cell>
          <cell r="C3439" t="str">
            <v>Each</v>
          </cell>
          <cell r="D3439">
            <v>684.75</v>
          </cell>
          <cell r="E3439">
            <v>13768.11</v>
          </cell>
          <cell r="F3439" t="str">
            <v>Each</v>
          </cell>
          <cell r="G3439">
            <v>684.75</v>
          </cell>
          <cell r="H3439">
            <v>13768.11</v>
          </cell>
          <cell r="I3439" t="str">
            <v xml:space="preserve">24.3.5.6.2 </v>
          </cell>
          <cell r="J3439">
            <v>0</v>
          </cell>
        </row>
        <row r="3440">
          <cell r="A3440" t="str">
            <v>24-21-c</v>
          </cell>
          <cell r="B3440" t="str">
            <v>Providing and fixing sluice valve of BSS quality (BS 5163) and weight Class 'B' for Cast Iron &amp;522AC pipe line (including cost of jointing material):- c) 6" (150 mm) dia of Valve</v>
          </cell>
          <cell r="C3440" t="str">
            <v>Each</v>
          </cell>
          <cell r="D3440">
            <v>946.2</v>
          </cell>
          <cell r="E3440">
            <v>25090.19</v>
          </cell>
          <cell r="F3440" t="str">
            <v>Each</v>
          </cell>
          <cell r="G3440">
            <v>946.2</v>
          </cell>
          <cell r="H3440">
            <v>25090.19</v>
          </cell>
          <cell r="I3440" t="str">
            <v xml:space="preserve">24.3.5.6.2 </v>
          </cell>
          <cell r="J3440">
            <v>0</v>
          </cell>
        </row>
        <row r="3441">
          <cell r="A3441" t="str">
            <v>24-21-d</v>
          </cell>
          <cell r="B3441" t="str">
            <v>Providing and fixing sluice valve of BSS quality (BS 5163) and weight Class 'B' for Cast Iron &amp;522AC pipe line (including cost of jointing material):- d) 8" (200 mm) dia of Valve</v>
          </cell>
          <cell r="C3441" t="str">
            <v>Each</v>
          </cell>
          <cell r="D3441">
            <v>946.2</v>
          </cell>
          <cell r="E3441">
            <v>50848.2</v>
          </cell>
          <cell r="F3441" t="str">
            <v>Each</v>
          </cell>
          <cell r="G3441">
            <v>946.2</v>
          </cell>
          <cell r="H3441">
            <v>50848.2</v>
          </cell>
          <cell r="I3441" t="str">
            <v xml:space="preserve">24.3.5.6.2 </v>
          </cell>
          <cell r="J3441">
            <v>0</v>
          </cell>
        </row>
        <row r="3442">
          <cell r="A3442" t="str">
            <v>24-21-e</v>
          </cell>
          <cell r="B3442" t="str">
            <v>Providing and fixing sluice valve of BSS quality (BS 5163) and weight Class 'B' for cost iron pipe522line (including cost of jointing material):-d) 10" (250 mm) dia of Valve</v>
          </cell>
          <cell r="C3442" t="str">
            <v>Each</v>
          </cell>
          <cell r="D3442">
            <v>2925.75</v>
          </cell>
          <cell r="E3442">
            <v>59145.74</v>
          </cell>
          <cell r="F3442" t="str">
            <v>Each</v>
          </cell>
          <cell r="G3442">
            <v>2925.75</v>
          </cell>
          <cell r="H3442">
            <v>59145.74</v>
          </cell>
          <cell r="I3442" t="str">
            <v xml:space="preserve">24.3.5.6.2 </v>
          </cell>
          <cell r="J3442">
            <v>0</v>
          </cell>
        </row>
        <row r="3443">
          <cell r="A3443" t="str">
            <v>24-21-f</v>
          </cell>
          <cell r="B3443" t="str">
            <v>Providing and fixing sluice valve of BSS quality (BS 5163) and weight Class 'B' for Cast Iron &amp;522AC pipe line (including cost of jointing material):-d) 12" (300 mm) dia of Valve</v>
          </cell>
          <cell r="C3443" t="str">
            <v>Each</v>
          </cell>
          <cell r="D3443">
            <v>4388.63</v>
          </cell>
          <cell r="E3443">
            <v>66744.37</v>
          </cell>
          <cell r="F3443" t="str">
            <v>Each</v>
          </cell>
          <cell r="G3443">
            <v>4388.63</v>
          </cell>
          <cell r="H3443">
            <v>66744.37</v>
          </cell>
          <cell r="I3443" t="str">
            <v xml:space="preserve">24.3.5.6.2 </v>
          </cell>
          <cell r="J3443">
            <v>0</v>
          </cell>
        </row>
        <row r="3444">
          <cell r="A3444" t="str">
            <v>24-22-a</v>
          </cell>
          <cell r="B3444" t="str">
            <v>Providing and fixing sluice valve of BSS quality (BS 5163) and weight Class 'B' for GI &amp; PVC522pipeline (including cost of jointing material):-b) 3" (78 mm) dia of Valve</v>
          </cell>
          <cell r="C3444" t="str">
            <v>Each</v>
          </cell>
          <cell r="D3444">
            <v>2435.5300000000002</v>
          </cell>
          <cell r="E3444">
            <v>12550.65</v>
          </cell>
          <cell r="F3444" t="str">
            <v>Each</v>
          </cell>
          <cell r="G3444">
            <v>2435.5300000000002</v>
          </cell>
          <cell r="H3444">
            <v>12550.65</v>
          </cell>
          <cell r="I3444" t="str">
            <v xml:space="preserve">24.3.5.6.2 </v>
          </cell>
          <cell r="J3444">
            <v>0</v>
          </cell>
        </row>
        <row r="3445">
          <cell r="A3445" t="str">
            <v>24-22-b</v>
          </cell>
          <cell r="B3445" t="str">
            <v>Providing and fixing sluice valve of BSS quality (BS 5163) and weight Class 'B' for GI &amp; PVC522pipeline (including cost of jointing material):-b) 4" (100 mm) dia of Valve</v>
          </cell>
          <cell r="C3445" t="str">
            <v>Each</v>
          </cell>
          <cell r="D3445">
            <v>2435.5300000000002</v>
          </cell>
          <cell r="E3445">
            <v>15518.89</v>
          </cell>
          <cell r="F3445" t="str">
            <v>Each</v>
          </cell>
          <cell r="G3445">
            <v>2435.5300000000002</v>
          </cell>
          <cell r="H3445">
            <v>15518.89</v>
          </cell>
          <cell r="I3445" t="str">
            <v xml:space="preserve">24.3.5.6.2 </v>
          </cell>
          <cell r="J3445">
            <v>0</v>
          </cell>
        </row>
        <row r="3446">
          <cell r="A3446" t="str">
            <v>24-22-c</v>
          </cell>
          <cell r="B3446" t="str">
            <v>Providing and fixing sluice valve of BSS quality (BS 5163) and weight Class 'B' for GI &amp; PVC522pipeline (including cost of jointing material):-c) 6" (150 mm) dia of Valve</v>
          </cell>
          <cell r="C3446" t="str">
            <v>Each</v>
          </cell>
          <cell r="D3446">
            <v>2925.75</v>
          </cell>
          <cell r="E3446">
            <v>27069.74</v>
          </cell>
          <cell r="F3446" t="str">
            <v>Each</v>
          </cell>
          <cell r="G3446">
            <v>2925.75</v>
          </cell>
          <cell r="H3446">
            <v>27069.74</v>
          </cell>
          <cell r="I3446" t="str">
            <v xml:space="preserve">24.3.5.6.2 </v>
          </cell>
          <cell r="J3446">
            <v>0</v>
          </cell>
        </row>
        <row r="3447">
          <cell r="A3447" t="str">
            <v>24-22-d</v>
          </cell>
          <cell r="B3447" t="str">
            <v>Providing and fixing sluice valve of BSS quality (BS 5163) and weight Class B for GI &amp; PVC522pipeline (including cost of jointing material):-d) 8" (200 mm) dia of Valve</v>
          </cell>
          <cell r="C3447" t="str">
            <v>Each</v>
          </cell>
          <cell r="D3447">
            <v>3657.19</v>
          </cell>
          <cell r="E3447">
            <v>53637.91</v>
          </cell>
          <cell r="F3447" t="str">
            <v>Each</v>
          </cell>
          <cell r="G3447">
            <v>3657.19</v>
          </cell>
          <cell r="H3447">
            <v>53637.91</v>
          </cell>
          <cell r="I3447" t="str">
            <v xml:space="preserve">24.3.5.6.2 </v>
          </cell>
          <cell r="J3447">
            <v>0</v>
          </cell>
        </row>
        <row r="3448">
          <cell r="A3448" t="str">
            <v>24-22-e</v>
          </cell>
          <cell r="B3448" t="str">
            <v>Providing and fixing sluice valve of BSS quality (BS 5163) and weight Class B for GI &amp; PVC522pipeline (including cost of jointing material):-d) 10" (250 mm) dia of Valve</v>
          </cell>
          <cell r="C3448" t="str">
            <v>Each</v>
          </cell>
          <cell r="D3448">
            <v>4715.4399999999996</v>
          </cell>
          <cell r="E3448">
            <v>61038.95</v>
          </cell>
          <cell r="F3448" t="str">
            <v>Each</v>
          </cell>
          <cell r="G3448">
            <v>4715.4399999999996</v>
          </cell>
          <cell r="H3448">
            <v>61038.95</v>
          </cell>
          <cell r="I3448" t="str">
            <v xml:space="preserve">24.3.5.6.2 </v>
          </cell>
          <cell r="J3448">
            <v>0</v>
          </cell>
        </row>
        <row r="3449">
          <cell r="A3449" t="str">
            <v>24-22-f</v>
          </cell>
          <cell r="B3449" t="str">
            <v>Providing and fixing sluice valve of BSS quality (BS 5163) and weight Class B for GI &amp; PVC522pipeline (including cost of jointing material):-d) 12" (300 mm) dia of Valve</v>
          </cell>
          <cell r="C3449" t="str">
            <v>Each</v>
          </cell>
          <cell r="D3449">
            <v>5851.5</v>
          </cell>
          <cell r="E3449">
            <v>68347.210000000006</v>
          </cell>
          <cell r="F3449" t="str">
            <v>Each</v>
          </cell>
          <cell r="G3449">
            <v>5851.5</v>
          </cell>
          <cell r="H3449">
            <v>68347.210000000006</v>
          </cell>
          <cell r="I3449" t="str">
            <v xml:space="preserve">24.3.5.6.2 </v>
          </cell>
          <cell r="J3449">
            <v>0</v>
          </cell>
        </row>
        <row r="3450">
          <cell r="A3450" t="str">
            <v>24-22-g</v>
          </cell>
          <cell r="B3450" t="str">
            <v>Providing and fixing sluice valve of BSS quality (BS 5163) and weight Class B for GI &amp; PVC522pipeline (including cost of jointing material):-d) 15" (375 mm) dia of Valve</v>
          </cell>
          <cell r="C3450" t="str">
            <v>Each</v>
          </cell>
          <cell r="D3450">
            <v>5851.5</v>
          </cell>
          <cell r="E3450">
            <v>79292.42</v>
          </cell>
          <cell r="F3450" t="str">
            <v>Each</v>
          </cell>
          <cell r="G3450">
            <v>5851.5</v>
          </cell>
          <cell r="H3450">
            <v>79292.42</v>
          </cell>
          <cell r="I3450" t="str">
            <v xml:space="preserve">24.3.5.6.2 </v>
          </cell>
          <cell r="J3450">
            <v>0</v>
          </cell>
        </row>
        <row r="3451">
          <cell r="A3451" t="str">
            <v>24-22-h</v>
          </cell>
          <cell r="B3451" t="str">
            <v>Providing and fixing sluice valve of BSS quality (BS 5163) and weight Class B for GI &amp; PVC522pipeline (including cost of jointing material):-d) 18" (450 mm) dia of Valve</v>
          </cell>
          <cell r="C3451" t="str">
            <v>Each</v>
          </cell>
          <cell r="D3451">
            <v>5851.5</v>
          </cell>
          <cell r="E3451">
            <v>79302.63</v>
          </cell>
          <cell r="F3451" t="str">
            <v>Each</v>
          </cell>
          <cell r="G3451">
            <v>5851.5</v>
          </cell>
          <cell r="H3451">
            <v>79302.63</v>
          </cell>
          <cell r="I3451" t="str">
            <v xml:space="preserve">24.3.5.6.2 </v>
          </cell>
          <cell r="J3451">
            <v>0</v>
          </cell>
        </row>
        <row r="3452">
          <cell r="A3452" t="str">
            <v>24-23</v>
          </cell>
          <cell r="B3452" t="str">
            <v>Providing and fixing, fire hydrants B.S.S. quality and weight of 2-1/2" (65 mm) dia (including cost of jointing material):-</v>
          </cell>
          <cell r="C3452" t="str">
            <v>Each</v>
          </cell>
          <cell r="D3452">
            <v>298.8</v>
          </cell>
          <cell r="E3452">
            <v>21561.3</v>
          </cell>
          <cell r="F3452" t="str">
            <v>Each</v>
          </cell>
          <cell r="G3452">
            <v>298.8</v>
          </cell>
          <cell r="H3452">
            <v>21561.3</v>
          </cell>
          <cell r="I3452" t="str">
            <v>24.3.5.6</v>
          </cell>
          <cell r="J3452">
            <v>0</v>
          </cell>
        </row>
        <row r="3453">
          <cell r="A3453" t="str">
            <v>24-24-a</v>
          </cell>
          <cell r="B3453" t="str">
            <v>Providing and fixing, air valve 3" dia of B.S.S. quality and weight (BS 1074) complete with jointing material a. Single air valve 3" (75 mm) dia</v>
          </cell>
          <cell r="C3453" t="str">
            <v>Each</v>
          </cell>
          <cell r="D3453">
            <v>65.36</v>
          </cell>
          <cell r="E3453">
            <v>3315.73</v>
          </cell>
          <cell r="F3453" t="str">
            <v>Each</v>
          </cell>
          <cell r="G3453">
            <v>65.36</v>
          </cell>
          <cell r="H3453">
            <v>3315.73</v>
          </cell>
          <cell r="I3453" t="str">
            <v>24.3.5.5.3</v>
          </cell>
          <cell r="J3453">
            <v>0</v>
          </cell>
        </row>
        <row r="3454">
          <cell r="A3454" t="str">
            <v>24-24-b</v>
          </cell>
          <cell r="B3454" t="str">
            <v>Providing and fixing, air valve (Kitz Japan make or equivalent) 3" dia of B.S.S. quality and weight (BS 1074) complete with jointing material b. Double air valve 3" (75 mm) dia</v>
          </cell>
          <cell r="C3454" t="str">
            <v>Each</v>
          </cell>
          <cell r="D3454">
            <v>65.36</v>
          </cell>
          <cell r="E3454">
            <v>5381.23</v>
          </cell>
          <cell r="F3454" t="str">
            <v>Each</v>
          </cell>
          <cell r="G3454">
            <v>65.36</v>
          </cell>
          <cell r="H3454">
            <v>5381.23</v>
          </cell>
          <cell r="I3454" t="str">
            <v>24.3.5.5.3</v>
          </cell>
          <cell r="J3454">
            <v>0</v>
          </cell>
        </row>
        <row r="3455">
          <cell r="A3455" t="str">
            <v>24-25-a-01</v>
          </cell>
          <cell r="B3455" t="str">
            <v>Providing and fitting MS Flanges 5/8" thick on pipes, including turning, threading, facing and fitting etc., complete in all respects. a. 3"</v>
          </cell>
          <cell r="C3455" t="str">
            <v>Kg</v>
          </cell>
          <cell r="D3455">
            <v>56.32</v>
          </cell>
          <cell r="E3455">
            <v>175.39</v>
          </cell>
          <cell r="F3455" t="str">
            <v>Kg</v>
          </cell>
          <cell r="G3455">
            <v>56.32</v>
          </cell>
          <cell r="H3455">
            <v>175.39</v>
          </cell>
          <cell r="I3455" t="str">
            <v>24.3.6.23</v>
          </cell>
          <cell r="J3455">
            <v>0</v>
          </cell>
        </row>
        <row r="3456">
          <cell r="A3456" t="str">
            <v>24-25-a-02</v>
          </cell>
          <cell r="B3456" t="str">
            <v>Providing and fitting MS Flanges 5/8" thick on pipes, including turning, threading, facing and fitting etc., complete in all respects. b. 4"</v>
          </cell>
          <cell r="C3456" t="str">
            <v>Kg</v>
          </cell>
          <cell r="D3456">
            <v>44.07</v>
          </cell>
          <cell r="E3456">
            <v>163.13999999999999</v>
          </cell>
          <cell r="F3456" t="str">
            <v>Kg</v>
          </cell>
          <cell r="G3456">
            <v>44.07</v>
          </cell>
          <cell r="H3456">
            <v>163.13999999999999</v>
          </cell>
          <cell r="I3456" t="str">
            <v>24.3.6.23</v>
          </cell>
          <cell r="J3456">
            <v>0</v>
          </cell>
        </row>
        <row r="3457">
          <cell r="A3457" t="str">
            <v>24-25-a-03</v>
          </cell>
          <cell r="B3457" t="str">
            <v>Providing and fitting MS Flanges 5/8" thick on pipes, including turning, threading, facing and fitting etc., complete in all respects. C.6"</v>
          </cell>
          <cell r="C3457" t="str">
            <v>Kg</v>
          </cell>
          <cell r="D3457">
            <v>44.33</v>
          </cell>
          <cell r="E3457">
            <v>163.4</v>
          </cell>
          <cell r="F3457" t="str">
            <v>Kg</v>
          </cell>
          <cell r="G3457">
            <v>44.33</v>
          </cell>
          <cell r="H3457">
            <v>163.4</v>
          </cell>
          <cell r="I3457" t="str">
            <v>24.3.6.23</v>
          </cell>
          <cell r="J3457">
            <v>0</v>
          </cell>
        </row>
        <row r="3458">
          <cell r="A3458" t="str">
            <v>24-25-b-01</v>
          </cell>
          <cell r="B3458" t="str">
            <v>Providing and fitting MS Flanges 5/8" thick on pipes, including turning, threading, facing and fitting etc., complete in all respects. 8"</v>
          </cell>
          <cell r="C3458" t="str">
            <v>Kg</v>
          </cell>
          <cell r="D3458">
            <v>25.77</v>
          </cell>
          <cell r="E3458">
            <v>144.84</v>
          </cell>
          <cell r="F3458" t="str">
            <v>Kg</v>
          </cell>
          <cell r="G3458">
            <v>25.77</v>
          </cell>
          <cell r="H3458">
            <v>144.84</v>
          </cell>
          <cell r="I3458" t="str">
            <v>24.3.6.23</v>
          </cell>
          <cell r="J3458">
            <v>0</v>
          </cell>
        </row>
        <row r="3459">
          <cell r="A3459" t="str">
            <v>24-25-b-02</v>
          </cell>
          <cell r="B3459" t="str">
            <v>Providing and fitting MS Flanges 5/8" thick on pipes, including turning, threading, facing and fitting etc., complete in all respects. 10"</v>
          </cell>
          <cell r="C3459" t="str">
            <v>Kg</v>
          </cell>
          <cell r="D3459">
            <v>19.09</v>
          </cell>
          <cell r="E3459">
            <v>138.16</v>
          </cell>
          <cell r="F3459" t="str">
            <v>Kg</v>
          </cell>
          <cell r="G3459">
            <v>19.09</v>
          </cell>
          <cell r="H3459">
            <v>138.16</v>
          </cell>
          <cell r="I3459" t="str">
            <v>24.3.6.23</v>
          </cell>
          <cell r="J3459">
            <v>0</v>
          </cell>
        </row>
        <row r="3460">
          <cell r="A3460" t="str">
            <v>24-25-b-03</v>
          </cell>
          <cell r="B3460" t="str">
            <v>Providing and fitting MS Flanges 5/8" thick on pipes, including turning, threading, facing and fitting etc., complete in all respects. 12"</v>
          </cell>
          <cell r="C3460" t="str">
            <v>Kg</v>
          </cell>
          <cell r="D3460">
            <v>13.22</v>
          </cell>
          <cell r="E3460">
            <v>132.29</v>
          </cell>
          <cell r="F3460" t="str">
            <v>Kg</v>
          </cell>
          <cell r="G3460">
            <v>13.22</v>
          </cell>
          <cell r="H3460">
            <v>132.29</v>
          </cell>
          <cell r="I3460" t="str">
            <v>24.3.6.23</v>
          </cell>
          <cell r="J3460">
            <v>0</v>
          </cell>
        </row>
        <row r="3461">
          <cell r="A3461" t="str">
            <v>24-26-a-01</v>
          </cell>
          <cell r="B3461" t="str">
            <v>Providing and installing PVC bends BSS Class 'B' working pressure : 2" i/d</v>
          </cell>
          <cell r="C3461" t="str">
            <v>Each</v>
          </cell>
          <cell r="D3461">
            <v>250.71</v>
          </cell>
          <cell r="E3461">
            <v>317.81</v>
          </cell>
          <cell r="F3461" t="str">
            <v>Each</v>
          </cell>
          <cell r="G3461">
            <v>250.71</v>
          </cell>
          <cell r="H3461">
            <v>317.81</v>
          </cell>
          <cell r="I3461" t="str">
            <v xml:space="preserve">24.3.5.4 , </v>
          </cell>
          <cell r="J3461">
            <v>0</v>
          </cell>
        </row>
        <row r="3462">
          <cell r="A3462" t="str">
            <v>24-26-a-02</v>
          </cell>
          <cell r="B3462" t="str">
            <v>Providing and installing PVC bends BSS Class 'B'working pressure : 3" i/d</v>
          </cell>
          <cell r="C3462" t="str">
            <v>Each</v>
          </cell>
          <cell r="D3462">
            <v>274.35000000000002</v>
          </cell>
          <cell r="E3462">
            <v>423.52</v>
          </cell>
          <cell r="F3462" t="str">
            <v>each</v>
          </cell>
          <cell r="G3462">
            <v>274.35000000000002</v>
          </cell>
          <cell r="H3462">
            <v>423.52</v>
          </cell>
          <cell r="I3462" t="str">
            <v>24.3.5.4,2</v>
          </cell>
          <cell r="J3462">
            <v>0</v>
          </cell>
        </row>
        <row r="3463">
          <cell r="A3463" t="str">
            <v>24-26-a-03</v>
          </cell>
          <cell r="B3463" t="str">
            <v>Providing and installing PVC bends BSS Class 'B'working pressure : 4" i/d</v>
          </cell>
          <cell r="C3463" t="str">
            <v>Each</v>
          </cell>
          <cell r="D3463">
            <v>365.72</v>
          </cell>
          <cell r="E3463">
            <v>557.84</v>
          </cell>
          <cell r="F3463" t="str">
            <v>Each</v>
          </cell>
          <cell r="G3463">
            <v>365.72</v>
          </cell>
          <cell r="H3463">
            <v>557.84</v>
          </cell>
          <cell r="I3463" t="str">
            <v xml:space="preserve">24.3.5.4 , </v>
          </cell>
          <cell r="J3463">
            <v>0</v>
          </cell>
        </row>
        <row r="3464">
          <cell r="A3464" t="str">
            <v>24-26-a-04</v>
          </cell>
          <cell r="B3464" t="str">
            <v>Providing and installing PVC bends BSS Class 'B'working pressure : 6" i/d</v>
          </cell>
          <cell r="C3464" t="str">
            <v>Each</v>
          </cell>
          <cell r="D3464">
            <v>530.23</v>
          </cell>
          <cell r="E3464">
            <v>1074.72</v>
          </cell>
          <cell r="F3464" t="str">
            <v>Each</v>
          </cell>
          <cell r="G3464">
            <v>530.23</v>
          </cell>
          <cell r="H3464">
            <v>1074.72</v>
          </cell>
          <cell r="I3464" t="str">
            <v xml:space="preserve">24.3.5.4 , </v>
          </cell>
          <cell r="J3464">
            <v>0</v>
          </cell>
        </row>
        <row r="3465">
          <cell r="A3465" t="str">
            <v>24-26-a-05</v>
          </cell>
          <cell r="B3465" t="str">
            <v>Providing and installing PVC bends BSS Class 'B' working pressure : 8" i/d</v>
          </cell>
          <cell r="C3465" t="str">
            <v>Each</v>
          </cell>
          <cell r="D3465">
            <v>731.44</v>
          </cell>
          <cell r="E3465">
            <v>1393.01</v>
          </cell>
          <cell r="F3465" t="str">
            <v>Each</v>
          </cell>
          <cell r="G3465">
            <v>731.44</v>
          </cell>
          <cell r="H3465">
            <v>1393.01</v>
          </cell>
          <cell r="I3465" t="str">
            <v xml:space="preserve">24.3.5.4 , </v>
          </cell>
          <cell r="J3465">
            <v>0</v>
          </cell>
        </row>
        <row r="3466">
          <cell r="A3466" t="str">
            <v>24-26-a-06</v>
          </cell>
          <cell r="B3466" t="str">
            <v>Providing and installing PVC bends BSS Class 'B'working pressure : 10" i/d</v>
          </cell>
          <cell r="C3466" t="str">
            <v>Each</v>
          </cell>
          <cell r="D3466">
            <v>914.3</v>
          </cell>
          <cell r="E3466">
            <v>4923.8</v>
          </cell>
          <cell r="F3466" t="str">
            <v>Each</v>
          </cell>
          <cell r="G3466">
            <v>914.3</v>
          </cell>
          <cell r="H3466">
            <v>4923.8</v>
          </cell>
          <cell r="I3466" t="str">
            <v xml:space="preserve">24.3.5.4 , </v>
          </cell>
          <cell r="J3466">
            <v>0</v>
          </cell>
        </row>
        <row r="3467">
          <cell r="A3467" t="str">
            <v>24-26-a-07</v>
          </cell>
          <cell r="B3467" t="str">
            <v>Providing and installing PVC bends BSS Class 'B'working pressure : 12" i/d</v>
          </cell>
          <cell r="C3467" t="str">
            <v>Each</v>
          </cell>
          <cell r="D3467">
            <v>1097.1600000000001</v>
          </cell>
          <cell r="E3467">
            <v>7111.41</v>
          </cell>
          <cell r="F3467" t="str">
            <v>Each</v>
          </cell>
          <cell r="G3467">
            <v>1097.1600000000001</v>
          </cell>
          <cell r="H3467">
            <v>7111.41</v>
          </cell>
          <cell r="I3467" t="str">
            <v xml:space="preserve">24.3.5.4 , </v>
          </cell>
          <cell r="J3467">
            <v>0</v>
          </cell>
        </row>
        <row r="3468">
          <cell r="A3468" t="str">
            <v>24-26-b-01</v>
          </cell>
          <cell r="B3468" t="str">
            <v>Providing and installing PVC bends BSS Class 'C' working pressure : 2" i/d</v>
          </cell>
          <cell r="C3468" t="str">
            <v>Each</v>
          </cell>
          <cell r="D3468">
            <v>250.71</v>
          </cell>
          <cell r="E3468">
            <v>317.52999999999997</v>
          </cell>
          <cell r="F3468" t="str">
            <v>Each</v>
          </cell>
          <cell r="G3468">
            <v>250.71</v>
          </cell>
          <cell r="H3468">
            <v>317.52999999999997</v>
          </cell>
          <cell r="I3468" t="str">
            <v xml:space="preserve">24.3.5.4 , </v>
          </cell>
          <cell r="J3468">
            <v>0</v>
          </cell>
        </row>
        <row r="3469">
          <cell r="A3469" t="str">
            <v>24-26-b-02</v>
          </cell>
          <cell r="B3469" t="str">
            <v>Providing and installing PVC bends BSS Class 'C'working pressure : 3" i/d</v>
          </cell>
          <cell r="C3469" t="str">
            <v>Each</v>
          </cell>
          <cell r="D3469">
            <v>274.35000000000002</v>
          </cell>
          <cell r="E3469">
            <v>497.53</v>
          </cell>
          <cell r="F3469" t="str">
            <v>Each</v>
          </cell>
          <cell r="G3469">
            <v>274.35000000000002</v>
          </cell>
          <cell r="H3469">
            <v>497.53</v>
          </cell>
          <cell r="I3469" t="str">
            <v xml:space="preserve">24.3.5.4 , </v>
          </cell>
          <cell r="J3469">
            <v>0</v>
          </cell>
        </row>
        <row r="3470">
          <cell r="A3470" t="str">
            <v>24-26-b-03</v>
          </cell>
          <cell r="B3470" t="str">
            <v>Providing and installing PVC bends BSS Class 'C' working pressure : 4" i/d</v>
          </cell>
          <cell r="C3470" t="str">
            <v>Each</v>
          </cell>
          <cell r="D3470">
            <v>365.72</v>
          </cell>
          <cell r="E3470">
            <v>677.09</v>
          </cell>
          <cell r="F3470" t="str">
            <v>Each</v>
          </cell>
          <cell r="G3470">
            <v>365.72</v>
          </cell>
          <cell r="H3470">
            <v>677.09</v>
          </cell>
          <cell r="I3470" t="str">
            <v xml:space="preserve">24.3.5.4 , </v>
          </cell>
          <cell r="J3470">
            <v>0</v>
          </cell>
        </row>
        <row r="3471">
          <cell r="A3471" t="str">
            <v>24-26-b-04</v>
          </cell>
          <cell r="B3471" t="str">
            <v>Providing and installing PVC bends BSS Class 'C' working pressure : 6" i/d</v>
          </cell>
          <cell r="C3471" t="str">
            <v>Each</v>
          </cell>
          <cell r="D3471">
            <v>530.36</v>
          </cell>
          <cell r="E3471">
            <v>1131.78</v>
          </cell>
          <cell r="F3471" t="str">
            <v>Each</v>
          </cell>
          <cell r="G3471">
            <v>530.36</v>
          </cell>
          <cell r="H3471">
            <v>1131.78</v>
          </cell>
          <cell r="I3471" t="str">
            <v xml:space="preserve">24.3.5.4 , </v>
          </cell>
          <cell r="J3471">
            <v>0</v>
          </cell>
        </row>
        <row r="3472">
          <cell r="A3472" t="str">
            <v>24-26-b-05</v>
          </cell>
          <cell r="B3472" t="str">
            <v>Providing and installing PVC bends BSS Class 'C' working pressure : 8" i/d</v>
          </cell>
          <cell r="C3472" t="str">
            <v>Each</v>
          </cell>
          <cell r="D3472">
            <v>731.44</v>
          </cell>
          <cell r="E3472">
            <v>5275.54</v>
          </cell>
          <cell r="F3472" t="str">
            <v>Each</v>
          </cell>
          <cell r="G3472">
            <v>731.44</v>
          </cell>
          <cell r="H3472">
            <v>5275.54</v>
          </cell>
          <cell r="I3472" t="str">
            <v xml:space="preserve">24.3.5.4 , </v>
          </cell>
          <cell r="J3472">
            <v>0</v>
          </cell>
        </row>
        <row r="3473">
          <cell r="A3473" t="str">
            <v>24-26-b-06</v>
          </cell>
          <cell r="B3473" t="str">
            <v>Providing and installing PVC bends BSS Class 'C' working pressure : 10" i/d</v>
          </cell>
          <cell r="C3473" t="str">
            <v>Each</v>
          </cell>
          <cell r="D3473">
            <v>914.3</v>
          </cell>
          <cell r="E3473">
            <v>9173.8700000000008</v>
          </cell>
          <cell r="F3473" t="str">
            <v>Each</v>
          </cell>
          <cell r="G3473">
            <v>914.3</v>
          </cell>
          <cell r="H3473">
            <v>9173.8700000000008</v>
          </cell>
          <cell r="I3473" t="str">
            <v xml:space="preserve">24.3.5.4 , </v>
          </cell>
          <cell r="J3473">
            <v>0</v>
          </cell>
        </row>
        <row r="3474">
          <cell r="A3474" t="str">
            <v>24-26-b-07</v>
          </cell>
          <cell r="B3474" t="str">
            <v>Providing and installing PVC bends BSS Class 'C' working pressure : 12" i/d</v>
          </cell>
          <cell r="C3474" t="str">
            <v>Each</v>
          </cell>
          <cell r="D3474">
            <v>1097.1600000000001</v>
          </cell>
          <cell r="E3474">
            <v>9450.2800000000007</v>
          </cell>
          <cell r="F3474" t="str">
            <v>Each</v>
          </cell>
          <cell r="G3474">
            <v>1097.1600000000001</v>
          </cell>
          <cell r="H3474">
            <v>9450.2800000000007</v>
          </cell>
          <cell r="I3474" t="str">
            <v xml:space="preserve">24.3.5.4 , </v>
          </cell>
          <cell r="J3474">
            <v>0</v>
          </cell>
        </row>
        <row r="3475">
          <cell r="A3475" t="str">
            <v>24-26-c-01</v>
          </cell>
          <cell r="B3475" t="str">
            <v>Providing and installing PVC bends BSS Class 'D' working pressure :2" i/d</v>
          </cell>
          <cell r="C3475" t="str">
            <v>Each</v>
          </cell>
          <cell r="D3475">
            <v>250.71</v>
          </cell>
          <cell r="E3475">
            <v>317.52999999999997</v>
          </cell>
          <cell r="F3475" t="str">
            <v>Each</v>
          </cell>
          <cell r="G3475">
            <v>250.71</v>
          </cell>
          <cell r="H3475">
            <v>317.52999999999997</v>
          </cell>
          <cell r="I3475" t="str">
            <v xml:space="preserve">24.3.5.4 , </v>
          </cell>
          <cell r="J3475">
            <v>0</v>
          </cell>
        </row>
        <row r="3476">
          <cell r="A3476" t="str">
            <v>24-26-c-02</v>
          </cell>
          <cell r="B3476" t="str">
            <v>Providing and installing PVC bends BSS Class 'D' working pressure :3" i/d</v>
          </cell>
          <cell r="C3476" t="str">
            <v>Each</v>
          </cell>
          <cell r="D3476">
            <v>274.35000000000002</v>
          </cell>
          <cell r="E3476">
            <v>407.99</v>
          </cell>
          <cell r="F3476" t="str">
            <v>Each</v>
          </cell>
          <cell r="G3476">
            <v>274.35000000000002</v>
          </cell>
          <cell r="H3476">
            <v>407.99</v>
          </cell>
          <cell r="I3476" t="str">
            <v xml:space="preserve">24.3.5.4 , </v>
          </cell>
          <cell r="J3476">
            <v>0</v>
          </cell>
        </row>
        <row r="3477">
          <cell r="A3477" t="str">
            <v>24-26-c-03</v>
          </cell>
          <cell r="B3477" t="str">
            <v>Providing and installing PVC bends BSS Class 'D' working pressure :4" i/d</v>
          </cell>
          <cell r="C3477" t="str">
            <v>Each</v>
          </cell>
          <cell r="D3477">
            <v>365.72</v>
          </cell>
          <cell r="E3477">
            <v>552.80999999999995</v>
          </cell>
          <cell r="F3477" t="str">
            <v>Each</v>
          </cell>
          <cell r="G3477">
            <v>365.72</v>
          </cell>
          <cell r="H3477">
            <v>552.80999999999995</v>
          </cell>
          <cell r="I3477" t="str">
            <v xml:space="preserve">24.3.5.4 , </v>
          </cell>
          <cell r="J3477">
            <v>0</v>
          </cell>
        </row>
        <row r="3478">
          <cell r="A3478" t="str">
            <v>24-26-c-04</v>
          </cell>
          <cell r="B3478" t="str">
            <v>Providing and installing PVC bends BSS Class 'D' working pressure :6" i/d</v>
          </cell>
          <cell r="C3478" t="str">
            <v>Each</v>
          </cell>
          <cell r="D3478">
            <v>530.23</v>
          </cell>
          <cell r="E3478">
            <v>1131.6500000000001</v>
          </cell>
          <cell r="F3478" t="str">
            <v>Each</v>
          </cell>
          <cell r="G3478">
            <v>530.23</v>
          </cell>
          <cell r="H3478">
            <v>1131.6500000000001</v>
          </cell>
          <cell r="I3478" t="str">
            <v xml:space="preserve">24.3.5.4 , </v>
          </cell>
          <cell r="J3478">
            <v>0</v>
          </cell>
        </row>
        <row r="3479">
          <cell r="A3479" t="str">
            <v>24-26-c-05</v>
          </cell>
          <cell r="B3479" t="str">
            <v>Providing and installing PVC bends BSS Class 'D' working pressure :8" i/d</v>
          </cell>
          <cell r="C3479" t="str">
            <v>Each</v>
          </cell>
          <cell r="D3479">
            <v>731.44</v>
          </cell>
          <cell r="E3479">
            <v>6478.39</v>
          </cell>
          <cell r="F3479" t="str">
            <v>Each</v>
          </cell>
          <cell r="G3479">
            <v>731.44</v>
          </cell>
          <cell r="H3479">
            <v>6478.39</v>
          </cell>
          <cell r="I3479" t="str">
            <v xml:space="preserve">24.3.5.4 , </v>
          </cell>
          <cell r="J3479">
            <v>0</v>
          </cell>
        </row>
        <row r="3480">
          <cell r="A3480" t="str">
            <v>24-26-c-06</v>
          </cell>
          <cell r="B3480" t="str">
            <v>Providing and installing PVC bends BSS Class 'D' working pressure :10" i/d</v>
          </cell>
          <cell r="C3480" t="str">
            <v>Each</v>
          </cell>
          <cell r="D3480">
            <v>914.3</v>
          </cell>
          <cell r="E3480">
            <v>9334.25</v>
          </cell>
          <cell r="F3480" t="str">
            <v>Each</v>
          </cell>
          <cell r="G3480">
            <v>914.3</v>
          </cell>
          <cell r="H3480">
            <v>9334.25</v>
          </cell>
          <cell r="I3480" t="str">
            <v xml:space="preserve">24.3.5.4 , </v>
          </cell>
          <cell r="J3480">
            <v>0</v>
          </cell>
        </row>
        <row r="3481">
          <cell r="A3481" t="str">
            <v>24-26-c-07</v>
          </cell>
          <cell r="B3481" t="str">
            <v>Providing and installing PVC bends BSS Class 'D' working pressure :12" i/d</v>
          </cell>
          <cell r="C3481" t="str">
            <v>Each</v>
          </cell>
          <cell r="D3481">
            <v>1097.1600000000001</v>
          </cell>
          <cell r="E3481">
            <v>9784.41</v>
          </cell>
          <cell r="F3481" t="str">
            <v>Each</v>
          </cell>
          <cell r="G3481">
            <v>1097.1600000000001</v>
          </cell>
          <cell r="H3481">
            <v>9784.41</v>
          </cell>
          <cell r="I3481" t="str">
            <v xml:space="preserve">24.3.5.4 , </v>
          </cell>
          <cell r="J3481">
            <v>0</v>
          </cell>
        </row>
        <row r="3482">
          <cell r="A3482" t="str">
            <v>24-27-a-01</v>
          </cell>
          <cell r="B3482" t="str">
            <v>Providing and installing PVC tees BSS Class 'B' working pressure : 2" i/d</v>
          </cell>
          <cell r="C3482" t="str">
            <v>Each</v>
          </cell>
          <cell r="D3482">
            <v>365.72</v>
          </cell>
          <cell r="E3482">
            <v>455.53</v>
          </cell>
          <cell r="F3482" t="str">
            <v>Each</v>
          </cell>
          <cell r="G3482">
            <v>365.72</v>
          </cell>
          <cell r="H3482">
            <v>455.53</v>
          </cell>
          <cell r="I3482" t="str">
            <v xml:space="preserve">24.3.5.4 , </v>
          </cell>
          <cell r="J3482">
            <v>0</v>
          </cell>
        </row>
        <row r="3483">
          <cell r="A3483" t="str">
            <v>24-27-a-02</v>
          </cell>
          <cell r="B3483" t="str">
            <v>Providing and installing PVC tees BSS Class 'B'working pressure : 3" i/d</v>
          </cell>
          <cell r="C3483" t="str">
            <v>Each</v>
          </cell>
          <cell r="D3483">
            <v>438.86</v>
          </cell>
          <cell r="E3483">
            <v>657.25</v>
          </cell>
          <cell r="F3483" t="str">
            <v>Each</v>
          </cell>
          <cell r="G3483">
            <v>438.86</v>
          </cell>
          <cell r="H3483">
            <v>657.25</v>
          </cell>
          <cell r="I3483" t="str">
            <v xml:space="preserve">24.3.5.4 , </v>
          </cell>
          <cell r="J3483">
            <v>0</v>
          </cell>
        </row>
        <row r="3484">
          <cell r="A3484" t="str">
            <v>24-27-a-03</v>
          </cell>
          <cell r="B3484" t="str">
            <v>Providing and installing PVC tees BSS Class 'B' working pressure : 4" i/d</v>
          </cell>
          <cell r="C3484" t="str">
            <v>Each</v>
          </cell>
          <cell r="D3484">
            <v>585.15</v>
          </cell>
          <cell r="E3484">
            <v>896.02</v>
          </cell>
          <cell r="F3484" t="str">
            <v>Each</v>
          </cell>
          <cell r="G3484">
            <v>585.15</v>
          </cell>
          <cell r="H3484">
            <v>896.02</v>
          </cell>
          <cell r="I3484" t="str">
            <v xml:space="preserve">24.3.5.4 , </v>
          </cell>
          <cell r="J3484">
            <v>0</v>
          </cell>
        </row>
        <row r="3485">
          <cell r="A3485" t="str">
            <v>24-27-a-04</v>
          </cell>
          <cell r="B3485" t="str">
            <v>Providing and installing PVC tees BSS Class 'B'working pressure : 6" i/d</v>
          </cell>
          <cell r="C3485" t="str">
            <v>Each</v>
          </cell>
          <cell r="D3485">
            <v>804.58</v>
          </cell>
          <cell r="E3485">
            <v>1900.78</v>
          </cell>
          <cell r="F3485" t="str">
            <v>Each</v>
          </cell>
          <cell r="G3485">
            <v>804.58</v>
          </cell>
          <cell r="H3485">
            <v>1900.78</v>
          </cell>
          <cell r="I3485" t="str">
            <v xml:space="preserve">24.3.5.4 , </v>
          </cell>
          <cell r="J3485">
            <v>0</v>
          </cell>
        </row>
        <row r="3486">
          <cell r="A3486" t="str">
            <v>24-27-a-05</v>
          </cell>
          <cell r="B3486" t="str">
            <v>Providing and installing PVC tees BSS Class 'B' working pressure : 8" i/d</v>
          </cell>
          <cell r="C3486" t="str">
            <v>Each</v>
          </cell>
          <cell r="D3486">
            <v>1188.52</v>
          </cell>
          <cell r="E3486">
            <v>4908.2700000000004</v>
          </cell>
          <cell r="F3486" t="str">
            <v>Each</v>
          </cell>
          <cell r="G3486">
            <v>1188.52</v>
          </cell>
          <cell r="H3486">
            <v>4908.2700000000004</v>
          </cell>
          <cell r="I3486" t="str">
            <v xml:space="preserve">24.3.5.4 , </v>
          </cell>
          <cell r="J3486">
            <v>0</v>
          </cell>
        </row>
        <row r="3487">
          <cell r="A3487" t="str">
            <v>24-27-a-06</v>
          </cell>
          <cell r="B3487" t="str">
            <v>Providing and installing PVC tees BSS Class 'B' working pressure : 10" i/d</v>
          </cell>
          <cell r="C3487" t="str">
            <v>Each</v>
          </cell>
          <cell r="D3487">
            <v>1371.51</v>
          </cell>
          <cell r="E3487">
            <v>5153.8100000000004</v>
          </cell>
          <cell r="F3487" t="str">
            <v>Each</v>
          </cell>
          <cell r="G3487">
            <v>1371.51</v>
          </cell>
          <cell r="H3487">
            <v>5153.8100000000004</v>
          </cell>
          <cell r="I3487" t="str">
            <v xml:space="preserve">24.3.5.4 , </v>
          </cell>
          <cell r="J3487">
            <v>0</v>
          </cell>
        </row>
        <row r="3488">
          <cell r="A3488" t="str">
            <v>24-27-a-07</v>
          </cell>
          <cell r="B3488" t="str">
            <v>Providing and installing PVC tees BSS Class 'B' working pressure : 12" i/d</v>
          </cell>
          <cell r="C3488" t="str">
            <v>Each</v>
          </cell>
          <cell r="D3488">
            <v>1645.73</v>
          </cell>
          <cell r="E3488">
            <v>5655.23</v>
          </cell>
          <cell r="F3488" t="str">
            <v>Each</v>
          </cell>
          <cell r="G3488">
            <v>1645.73</v>
          </cell>
          <cell r="H3488">
            <v>5655.23</v>
          </cell>
          <cell r="I3488" t="str">
            <v xml:space="preserve">24.3.5.4 , </v>
          </cell>
          <cell r="J3488">
            <v>0</v>
          </cell>
        </row>
        <row r="3489">
          <cell r="A3489" t="str">
            <v>24-27-b-01</v>
          </cell>
          <cell r="B3489" t="str">
            <v>Providing and installing PVC tees BSS Class 'C'working pressure : 2" i/d</v>
          </cell>
          <cell r="C3489" t="str">
            <v>Each</v>
          </cell>
          <cell r="D3489">
            <v>365.72</v>
          </cell>
          <cell r="E3489">
            <v>469.3</v>
          </cell>
          <cell r="F3489" t="str">
            <v>Each</v>
          </cell>
          <cell r="G3489">
            <v>365.72</v>
          </cell>
          <cell r="H3489">
            <v>469.3</v>
          </cell>
          <cell r="I3489" t="str">
            <v xml:space="preserve">24.3.5.4 , </v>
          </cell>
          <cell r="J3489">
            <v>0</v>
          </cell>
        </row>
        <row r="3490">
          <cell r="A3490" t="str">
            <v>24-27-b-02</v>
          </cell>
          <cell r="B3490" t="str">
            <v>Providing and installing PVC tees BSS Class 'C' working pressure : 3" i/d</v>
          </cell>
          <cell r="C3490" t="str">
            <v>Each</v>
          </cell>
          <cell r="D3490">
            <v>438.86</v>
          </cell>
          <cell r="E3490">
            <v>676.09</v>
          </cell>
          <cell r="F3490" t="str">
            <v>Each</v>
          </cell>
          <cell r="G3490">
            <v>438.86</v>
          </cell>
          <cell r="H3490">
            <v>676.09</v>
          </cell>
          <cell r="I3490" t="str">
            <v xml:space="preserve">24.3.5.4 , </v>
          </cell>
          <cell r="J3490">
            <v>0</v>
          </cell>
        </row>
        <row r="3491">
          <cell r="A3491" t="str">
            <v>24-27-b-03</v>
          </cell>
          <cell r="B3491" t="str">
            <v>Providing and installing PVC tees BSS Class 'C' working pressure : 4" i/d</v>
          </cell>
          <cell r="C3491" t="str">
            <v>Each</v>
          </cell>
          <cell r="D3491">
            <v>585.15</v>
          </cell>
          <cell r="E3491">
            <v>925.96</v>
          </cell>
          <cell r="F3491" t="str">
            <v>Each</v>
          </cell>
          <cell r="G3491">
            <v>585.15</v>
          </cell>
          <cell r="H3491">
            <v>925.96</v>
          </cell>
          <cell r="I3491" t="str">
            <v xml:space="preserve">24.3.5.4 , </v>
          </cell>
          <cell r="J3491">
            <v>0</v>
          </cell>
        </row>
        <row r="3492">
          <cell r="A3492" t="str">
            <v>24-27-b-04</v>
          </cell>
          <cell r="B3492" t="str">
            <v>Providing and installing PVC tees BSS Class 'C' working pressure : 6" i/d</v>
          </cell>
          <cell r="C3492" t="str">
            <v>Each</v>
          </cell>
          <cell r="D3492">
            <v>804.58</v>
          </cell>
          <cell r="E3492">
            <v>2067.5700000000002</v>
          </cell>
          <cell r="F3492" t="str">
            <v>Each</v>
          </cell>
          <cell r="G3492">
            <v>804.58</v>
          </cell>
          <cell r="H3492">
            <v>2067.5700000000002</v>
          </cell>
          <cell r="I3492" t="str">
            <v xml:space="preserve">24.3.5.4 , </v>
          </cell>
          <cell r="J3492">
            <v>0</v>
          </cell>
        </row>
        <row r="3493">
          <cell r="A3493" t="str">
            <v>24-27-b-05</v>
          </cell>
          <cell r="B3493" t="str">
            <v>Providing and installing PVC tees BSS Class 'C' working pressure : 8" i/d</v>
          </cell>
          <cell r="C3493" t="str">
            <v>Each</v>
          </cell>
          <cell r="D3493">
            <v>1188.52</v>
          </cell>
          <cell r="E3493">
            <v>10209.9</v>
          </cell>
          <cell r="F3493" t="str">
            <v>Each</v>
          </cell>
          <cell r="G3493">
            <v>1188.52</v>
          </cell>
          <cell r="H3493">
            <v>10209.9</v>
          </cell>
          <cell r="I3493" t="str">
            <v xml:space="preserve">24.3.5.4 , </v>
          </cell>
          <cell r="J3493">
            <v>0</v>
          </cell>
        </row>
        <row r="3494">
          <cell r="A3494" t="str">
            <v>24-27-b-06</v>
          </cell>
          <cell r="B3494" t="str">
            <v>Providing and installing PVC tees BSS Class 'C' working pressure : 10" i/d</v>
          </cell>
          <cell r="C3494" t="str">
            <v>Each</v>
          </cell>
          <cell r="D3494">
            <v>1364.97</v>
          </cell>
          <cell r="E3494">
            <v>9584.4500000000007</v>
          </cell>
          <cell r="F3494" t="str">
            <v>Each</v>
          </cell>
          <cell r="G3494">
            <v>1364.97</v>
          </cell>
          <cell r="H3494">
            <v>9584.4500000000007</v>
          </cell>
          <cell r="I3494" t="str">
            <v xml:space="preserve">24.3.5.4 , </v>
          </cell>
          <cell r="J3494">
            <v>0</v>
          </cell>
        </row>
        <row r="3495">
          <cell r="A3495" t="str">
            <v>24-27-b-07</v>
          </cell>
          <cell r="B3495" t="str">
            <v>Providing and installing PVC tees BSS Class 'C' working pressure : 12" i/d</v>
          </cell>
          <cell r="C3495" t="str">
            <v>Each</v>
          </cell>
          <cell r="D3495">
            <v>1645.73</v>
          </cell>
          <cell r="E3495">
            <v>13005.98</v>
          </cell>
          <cell r="F3495" t="str">
            <v>Each</v>
          </cell>
          <cell r="G3495">
            <v>1645.73</v>
          </cell>
          <cell r="H3495">
            <v>13005.98</v>
          </cell>
          <cell r="I3495" t="str">
            <v xml:space="preserve">24.3.5.4 , </v>
          </cell>
          <cell r="J3495">
            <v>0</v>
          </cell>
        </row>
        <row r="3496">
          <cell r="A3496" t="str">
            <v>24-27-c-01</v>
          </cell>
          <cell r="B3496" t="str">
            <v>Providing and installing PVC tees BSS Class 'D' working pressure : 2" i/d</v>
          </cell>
          <cell r="C3496" t="str">
            <v>Each</v>
          </cell>
          <cell r="D3496">
            <v>365.72</v>
          </cell>
          <cell r="E3496">
            <v>445.91</v>
          </cell>
          <cell r="F3496" t="str">
            <v>Each</v>
          </cell>
          <cell r="G3496">
            <v>365.72</v>
          </cell>
          <cell r="H3496">
            <v>445.91</v>
          </cell>
          <cell r="I3496" t="str">
            <v xml:space="preserve">24.3.5.4 , </v>
          </cell>
          <cell r="J3496">
            <v>0</v>
          </cell>
        </row>
        <row r="3497">
          <cell r="A3497" t="str">
            <v>24-27-c-02</v>
          </cell>
          <cell r="B3497" t="str">
            <v>Providing and installing PVC tees BSS Class 'D' working pressure : 3" i/d</v>
          </cell>
          <cell r="C3497" t="str">
            <v>Each</v>
          </cell>
          <cell r="D3497">
            <v>438.86</v>
          </cell>
          <cell r="E3497">
            <v>646.02</v>
          </cell>
          <cell r="F3497" t="str">
            <v>Each</v>
          </cell>
          <cell r="G3497">
            <v>438.86</v>
          </cell>
          <cell r="H3497">
            <v>646.02</v>
          </cell>
          <cell r="I3497" t="str">
            <v xml:space="preserve">24.3.5.4 , </v>
          </cell>
          <cell r="J3497">
            <v>0</v>
          </cell>
        </row>
        <row r="3498">
          <cell r="A3498" t="str">
            <v>24-27-c-03</v>
          </cell>
          <cell r="B3498" t="str">
            <v>Providing and installing PVC tees BSS Class 'D'working pressure : 4" i/d</v>
          </cell>
          <cell r="C3498" t="str">
            <v>Each</v>
          </cell>
          <cell r="D3498">
            <v>585.15</v>
          </cell>
          <cell r="E3498">
            <v>865.82</v>
          </cell>
          <cell r="F3498" t="str">
            <v>Each</v>
          </cell>
          <cell r="G3498">
            <v>585.15</v>
          </cell>
          <cell r="H3498">
            <v>865.82</v>
          </cell>
          <cell r="I3498" t="str">
            <v xml:space="preserve">24.3.5.4 , </v>
          </cell>
          <cell r="J3498">
            <v>0</v>
          </cell>
        </row>
        <row r="3499">
          <cell r="A3499" t="str">
            <v>24-27-c-04</v>
          </cell>
          <cell r="B3499" t="str">
            <v>Providing and installing PVC tees BSS Class 'D'working pressure : 6" i/d</v>
          </cell>
          <cell r="C3499" t="str">
            <v>Each</v>
          </cell>
          <cell r="D3499">
            <v>804.58</v>
          </cell>
          <cell r="E3499">
            <v>1740.13</v>
          </cell>
          <cell r="F3499" t="str">
            <v>Each</v>
          </cell>
          <cell r="G3499">
            <v>804.58</v>
          </cell>
          <cell r="H3499">
            <v>1740.13</v>
          </cell>
          <cell r="I3499" t="str">
            <v xml:space="preserve">24.3.5.4 , </v>
          </cell>
          <cell r="J3499">
            <v>0</v>
          </cell>
        </row>
        <row r="3500">
          <cell r="A3500" t="str">
            <v>24-27-c-05</v>
          </cell>
          <cell r="B3500" t="str">
            <v>Providing and installing PVC tees BSS Class 'D'working pressure : 8" i/d</v>
          </cell>
          <cell r="C3500" t="str">
            <v>Each</v>
          </cell>
          <cell r="D3500">
            <v>1188.52</v>
          </cell>
          <cell r="E3500">
            <v>6267.22</v>
          </cell>
          <cell r="F3500" t="str">
            <v>Each</v>
          </cell>
          <cell r="G3500">
            <v>1188.52</v>
          </cell>
          <cell r="H3500">
            <v>6267.22</v>
          </cell>
          <cell r="I3500" t="str">
            <v xml:space="preserve">24.3.5.4 , </v>
          </cell>
          <cell r="J3500">
            <v>0</v>
          </cell>
        </row>
        <row r="3501">
          <cell r="A3501" t="str">
            <v>24-27-c-06</v>
          </cell>
          <cell r="B3501" t="str">
            <v>Providing and installing PVC tees BSS Class 'D'working pressure : 10" i/d</v>
          </cell>
          <cell r="C3501" t="str">
            <v>Each</v>
          </cell>
          <cell r="D3501">
            <v>1371.51</v>
          </cell>
          <cell r="E3501">
            <v>9791.4599999999991</v>
          </cell>
          <cell r="F3501" t="str">
            <v>Each</v>
          </cell>
          <cell r="G3501">
            <v>1371.51</v>
          </cell>
          <cell r="H3501">
            <v>9791.4599999999991</v>
          </cell>
          <cell r="I3501" t="str">
            <v xml:space="preserve">24.3.5.4 , </v>
          </cell>
          <cell r="J3501">
            <v>0</v>
          </cell>
        </row>
        <row r="3502">
          <cell r="A3502" t="str">
            <v>24-27-c-07</v>
          </cell>
          <cell r="B3502" t="str">
            <v>Providing and installing PVC tees BSS Class 'D' working pressure : 12" i/d</v>
          </cell>
          <cell r="C3502" t="str">
            <v>Each</v>
          </cell>
          <cell r="D3502">
            <v>1645.73</v>
          </cell>
          <cell r="E3502">
            <v>11001.23</v>
          </cell>
          <cell r="F3502" t="str">
            <v>Each</v>
          </cell>
          <cell r="G3502">
            <v>1645.73</v>
          </cell>
          <cell r="H3502">
            <v>11001.23</v>
          </cell>
          <cell r="I3502" t="str">
            <v xml:space="preserve">24.3.5.4 , </v>
          </cell>
          <cell r="J3502">
            <v>0</v>
          </cell>
        </row>
        <row r="3503">
          <cell r="A3503" t="str">
            <v>24-28-a-01</v>
          </cell>
          <cell r="B3503" t="str">
            <v>Providing and installing PVC sockets BSS Class 'B' working pressure : 2" i/d</v>
          </cell>
          <cell r="C3503" t="str">
            <v>Each</v>
          </cell>
          <cell r="D3503">
            <v>122.32</v>
          </cell>
          <cell r="E3503">
            <v>183.53</v>
          </cell>
          <cell r="F3503" t="str">
            <v>Each</v>
          </cell>
          <cell r="G3503">
            <v>122.32</v>
          </cell>
          <cell r="H3503">
            <v>183.53</v>
          </cell>
          <cell r="I3503" t="str">
            <v xml:space="preserve">24.3.5.4 , </v>
          </cell>
          <cell r="J3503">
            <v>0</v>
          </cell>
        </row>
        <row r="3504">
          <cell r="A3504" t="str">
            <v>24-28-a-02</v>
          </cell>
          <cell r="B3504" t="str">
            <v>Providing and installing PVC sockets BSS Class 'B' working pressure : 3" i/d</v>
          </cell>
          <cell r="C3504" t="str">
            <v>Each</v>
          </cell>
          <cell r="D3504">
            <v>128.07</v>
          </cell>
          <cell r="E3504">
            <v>233.38</v>
          </cell>
          <cell r="F3504" t="str">
            <v>Each</v>
          </cell>
          <cell r="G3504">
            <v>128.07</v>
          </cell>
          <cell r="H3504">
            <v>233.38</v>
          </cell>
          <cell r="I3504" t="str">
            <v xml:space="preserve">24.3.5.4 , </v>
          </cell>
          <cell r="J3504">
            <v>0</v>
          </cell>
        </row>
        <row r="3505">
          <cell r="A3505" t="str">
            <v>24-28-a-03</v>
          </cell>
          <cell r="B3505" t="str">
            <v>Providing and installing PVC sockets BSS Class 'B' working pressure : 4" i/d</v>
          </cell>
          <cell r="C3505" t="str">
            <v>Each</v>
          </cell>
          <cell r="D3505">
            <v>182.86</v>
          </cell>
          <cell r="E3505">
            <v>317.31</v>
          </cell>
          <cell r="F3505" t="str">
            <v>Each</v>
          </cell>
          <cell r="G3505">
            <v>182.86</v>
          </cell>
          <cell r="H3505">
            <v>317.31</v>
          </cell>
          <cell r="I3505" t="str">
            <v xml:space="preserve">24.3.5.4 , </v>
          </cell>
          <cell r="J3505">
            <v>0</v>
          </cell>
        </row>
        <row r="3506">
          <cell r="A3506" t="str">
            <v>24-28-a-04</v>
          </cell>
          <cell r="B3506" t="str">
            <v>Providing and installing PVC sockets BSS Class 'B' working pressure : 6" i/d</v>
          </cell>
          <cell r="C3506" t="str">
            <v>Each</v>
          </cell>
          <cell r="D3506">
            <v>1285.71</v>
          </cell>
          <cell r="E3506">
            <v>1761.23</v>
          </cell>
          <cell r="F3506" t="str">
            <v>Each</v>
          </cell>
          <cell r="G3506">
            <v>1285.7</v>
          </cell>
          <cell r="H3506">
            <v>1761.23</v>
          </cell>
          <cell r="I3506" t="str">
            <v xml:space="preserve">24.3.5.4 , </v>
          </cell>
          <cell r="J3506">
            <v>0</v>
          </cell>
        </row>
        <row r="3507">
          <cell r="A3507" t="str">
            <v>24-28-a-05</v>
          </cell>
          <cell r="B3507" t="str">
            <v>Providing and installing PVC sockets BSS Class 'B' working pressure : 8" i/d</v>
          </cell>
          <cell r="C3507" t="str">
            <v>Each</v>
          </cell>
          <cell r="D3507">
            <v>365.72</v>
          </cell>
          <cell r="E3507">
            <v>1792.66</v>
          </cell>
          <cell r="F3507" t="str">
            <v>Each</v>
          </cell>
          <cell r="G3507">
            <v>365.72</v>
          </cell>
          <cell r="H3507">
            <v>1792.66</v>
          </cell>
          <cell r="I3507" t="str">
            <v xml:space="preserve">24.3.5.4 , </v>
          </cell>
          <cell r="J3507">
            <v>0</v>
          </cell>
        </row>
        <row r="3508">
          <cell r="A3508" t="str">
            <v>24-28-a-06</v>
          </cell>
          <cell r="B3508" t="str">
            <v>Providing and installing PVC sockets BSS Class 'B' working pressure : 10" i/d</v>
          </cell>
          <cell r="C3508" t="str">
            <v>Each</v>
          </cell>
          <cell r="D3508">
            <v>456.82</v>
          </cell>
          <cell r="E3508">
            <v>2595.2199999999998</v>
          </cell>
          <cell r="F3508" t="str">
            <v>Each</v>
          </cell>
          <cell r="G3508">
            <v>456.82</v>
          </cell>
          <cell r="H3508">
            <v>2595.2199999999998</v>
          </cell>
          <cell r="I3508" t="str">
            <v xml:space="preserve">24.3.5.4 , </v>
          </cell>
          <cell r="J3508">
            <v>0</v>
          </cell>
        </row>
        <row r="3509">
          <cell r="A3509" t="str">
            <v>24-28-a-07</v>
          </cell>
          <cell r="B3509" t="str">
            <v>Providing and installing PVC sockets BSS Class 'B' working pressure : 12" i/d</v>
          </cell>
          <cell r="C3509" t="str">
            <v>Each</v>
          </cell>
          <cell r="D3509">
            <v>548.58000000000004</v>
          </cell>
          <cell r="E3509">
            <v>2653.57</v>
          </cell>
          <cell r="F3509" t="str">
            <v>Each</v>
          </cell>
          <cell r="G3509">
            <v>548.58000000000004</v>
          </cell>
          <cell r="H3509">
            <v>2653.57</v>
          </cell>
          <cell r="I3509" t="str">
            <v xml:space="preserve">24.3.5.4 , </v>
          </cell>
          <cell r="J3509">
            <v>0</v>
          </cell>
        </row>
        <row r="3510">
          <cell r="A3510" t="str">
            <v>24-28-b-01</v>
          </cell>
          <cell r="B3510" t="str">
            <v>Providing and installing PVC sockets BSS Class 'C' working pressure: 2" i/d</v>
          </cell>
          <cell r="C3510" t="str">
            <v>Each</v>
          </cell>
          <cell r="D3510">
            <v>122.32</v>
          </cell>
          <cell r="E3510">
            <v>189.15</v>
          </cell>
          <cell r="F3510" t="str">
            <v>Each</v>
          </cell>
          <cell r="G3510">
            <v>122.32</v>
          </cell>
          <cell r="H3510">
            <v>189.15</v>
          </cell>
          <cell r="I3510" t="str">
            <v xml:space="preserve">24.3.5.4 , </v>
          </cell>
          <cell r="J3510">
            <v>0</v>
          </cell>
        </row>
        <row r="3511">
          <cell r="A3511" t="str">
            <v>24-28-b-02</v>
          </cell>
          <cell r="B3511" t="str">
            <v>Providing and installing PVC sockets BSS Class 'C' working pressure: 3" i/d</v>
          </cell>
          <cell r="C3511" t="str">
            <v>Each</v>
          </cell>
          <cell r="D3511">
            <v>642.73</v>
          </cell>
          <cell r="E3511">
            <v>765.02</v>
          </cell>
          <cell r="F3511" t="str">
            <v>Each</v>
          </cell>
          <cell r="G3511">
            <v>642.73</v>
          </cell>
          <cell r="H3511">
            <v>765.02</v>
          </cell>
          <cell r="I3511" t="str">
            <v xml:space="preserve">24.3.5.4 , </v>
          </cell>
          <cell r="J3511">
            <v>0</v>
          </cell>
        </row>
        <row r="3512">
          <cell r="A3512" t="str">
            <v>24-28-b-03</v>
          </cell>
          <cell r="B3512" t="str">
            <v>Providing and installing PVC sockets BSS Class 'C' working pressure: 4" i/d</v>
          </cell>
          <cell r="C3512" t="str">
            <v>Each</v>
          </cell>
          <cell r="D3512">
            <v>182.86</v>
          </cell>
          <cell r="E3512">
            <v>319.85000000000002</v>
          </cell>
          <cell r="F3512" t="str">
            <v>Each</v>
          </cell>
          <cell r="G3512">
            <v>182.86</v>
          </cell>
          <cell r="H3512">
            <v>319.85000000000002</v>
          </cell>
          <cell r="I3512" t="str">
            <v xml:space="preserve">24.3.5.4 , </v>
          </cell>
          <cell r="J3512">
            <v>0</v>
          </cell>
        </row>
        <row r="3513">
          <cell r="A3513" t="str">
            <v>24-28-b-04</v>
          </cell>
          <cell r="B3513" t="str">
            <v>Providing and installing PVC sockets BSS Class 'C' working pressure: 6" i/d</v>
          </cell>
          <cell r="C3513" t="str">
            <v>Each</v>
          </cell>
          <cell r="D3513">
            <v>256</v>
          </cell>
          <cell r="E3513">
            <v>790.6</v>
          </cell>
          <cell r="F3513" t="str">
            <v>Each</v>
          </cell>
          <cell r="G3513">
            <v>256</v>
          </cell>
          <cell r="H3513">
            <v>790.6</v>
          </cell>
          <cell r="I3513" t="str">
            <v xml:space="preserve">24.3.5.4 , </v>
          </cell>
          <cell r="J3513">
            <v>0</v>
          </cell>
        </row>
        <row r="3514">
          <cell r="A3514" t="str">
            <v>24-28-b-05</v>
          </cell>
          <cell r="B3514" t="str">
            <v>Providing and installing PVC sockets BSS Class 'C' working pressure: 8" i/d</v>
          </cell>
          <cell r="C3514" t="str">
            <v>Each</v>
          </cell>
          <cell r="D3514">
            <v>365.72</v>
          </cell>
          <cell r="E3514">
            <v>1802.46</v>
          </cell>
          <cell r="F3514" t="str">
            <v>Each</v>
          </cell>
          <cell r="G3514">
            <v>365.72</v>
          </cell>
          <cell r="H3514">
            <v>1802.46</v>
          </cell>
          <cell r="I3514" t="str">
            <v xml:space="preserve">24.3.5.4 , </v>
          </cell>
          <cell r="J3514">
            <v>0</v>
          </cell>
        </row>
        <row r="3515">
          <cell r="A3515" t="str">
            <v>24-28-b-06</v>
          </cell>
          <cell r="B3515" t="str">
            <v>Providing and installing PVC sockets BSS Class 'C' working pressure: 10" i/d</v>
          </cell>
          <cell r="C3515" t="str">
            <v>Each</v>
          </cell>
          <cell r="D3515">
            <v>457.08</v>
          </cell>
          <cell r="E3515">
            <v>2996.43</v>
          </cell>
          <cell r="F3515" t="str">
            <v>Each</v>
          </cell>
          <cell r="G3515">
            <v>457.08</v>
          </cell>
          <cell r="H3515">
            <v>2996.43</v>
          </cell>
          <cell r="I3515" t="str">
            <v xml:space="preserve">24.3.5.4 , </v>
          </cell>
          <cell r="J3515">
            <v>0</v>
          </cell>
        </row>
        <row r="3516">
          <cell r="A3516" t="str">
            <v>24-28-b-07</v>
          </cell>
          <cell r="B3516" t="str">
            <v>Providing and installing PVC sockets BSS Class 'C' working pressure: 12" i/d</v>
          </cell>
          <cell r="C3516" t="str">
            <v>Each</v>
          </cell>
          <cell r="D3516">
            <v>548.58000000000004</v>
          </cell>
          <cell r="E3516">
            <v>3856.42</v>
          </cell>
          <cell r="F3516" t="str">
            <v>Each</v>
          </cell>
          <cell r="G3516">
            <v>548.58000000000004</v>
          </cell>
          <cell r="H3516">
            <v>3856.42</v>
          </cell>
          <cell r="I3516" t="str">
            <v xml:space="preserve">24.3.5.4 , </v>
          </cell>
          <cell r="J3516">
            <v>0</v>
          </cell>
        </row>
        <row r="3517">
          <cell r="A3517" t="str">
            <v>24-28-c-01</v>
          </cell>
          <cell r="B3517" t="str">
            <v>Providing and installing PVC sockets BSS Class 'D' working pressure : 2" i/d</v>
          </cell>
          <cell r="C3517">
            <v>0</v>
          </cell>
          <cell r="D3517" t="str">
            <v>Each</v>
          </cell>
          <cell r="E3517">
            <v>122.32</v>
          </cell>
          <cell r="F3517">
            <v>192.71</v>
          </cell>
          <cell r="G3517" t="str">
            <v>Each</v>
          </cell>
          <cell r="H3517">
            <v>122.32</v>
          </cell>
          <cell r="I3517">
            <v>192.71</v>
          </cell>
          <cell r="J3517" t="str">
            <v xml:space="preserve">24.3.5.4 , </v>
          </cell>
        </row>
        <row r="3518">
          <cell r="A3518" t="str">
            <v>24-28-c-02</v>
          </cell>
          <cell r="B3518" t="str">
            <v>Providing and installing PVC sockets BSS Class 'D' working pressure : 3" i/d</v>
          </cell>
          <cell r="C3518">
            <v>0</v>
          </cell>
          <cell r="D3518" t="str">
            <v>Each</v>
          </cell>
          <cell r="E3518">
            <v>128.07</v>
          </cell>
          <cell r="F3518">
            <v>239.44</v>
          </cell>
          <cell r="G3518" t="str">
            <v>Each</v>
          </cell>
          <cell r="H3518">
            <v>128.07</v>
          </cell>
          <cell r="I3518">
            <v>239.44</v>
          </cell>
          <cell r="J3518" t="str">
            <v xml:space="preserve">24.3.5.4 , </v>
          </cell>
        </row>
        <row r="3519">
          <cell r="A3519" t="str">
            <v>24-28-c-03</v>
          </cell>
          <cell r="B3519" t="str">
            <v>Providing and installing PVC sockets BSS Class 'D'working pressure : 4" i/d</v>
          </cell>
          <cell r="C3519">
            <v>0</v>
          </cell>
          <cell r="D3519" t="str">
            <v>Each</v>
          </cell>
          <cell r="E3519">
            <v>182.86</v>
          </cell>
          <cell r="F3519">
            <v>324.97000000000003</v>
          </cell>
          <cell r="G3519" t="str">
            <v>Each</v>
          </cell>
          <cell r="H3519">
            <v>182.86</v>
          </cell>
          <cell r="I3519">
            <v>324.97000000000003</v>
          </cell>
          <cell r="J3519" t="str">
            <v xml:space="preserve">24.3.5.4 , </v>
          </cell>
        </row>
        <row r="3520">
          <cell r="A3520" t="str">
            <v>24-28-c-04</v>
          </cell>
          <cell r="B3520" t="str">
            <v>Providing and installing PVC sockets BSS Class 'D'working pressure : 6" i/d</v>
          </cell>
          <cell r="C3520">
            <v>0</v>
          </cell>
          <cell r="D3520" t="str">
            <v>Each</v>
          </cell>
          <cell r="E3520">
            <v>256</v>
          </cell>
          <cell r="F3520">
            <v>774.12</v>
          </cell>
          <cell r="G3520" t="str">
            <v>Each</v>
          </cell>
          <cell r="H3520">
            <v>256</v>
          </cell>
          <cell r="I3520">
            <v>774.12</v>
          </cell>
          <cell r="J3520" t="str">
            <v xml:space="preserve">24.3.5.4 , </v>
          </cell>
        </row>
        <row r="3521">
          <cell r="A3521" t="str">
            <v>24-28-c-05</v>
          </cell>
          <cell r="B3521" t="str">
            <v>Providing and installing PVC sockets BSS Class 'D'working pressure : 8" i/d</v>
          </cell>
          <cell r="C3521">
            <v>0</v>
          </cell>
          <cell r="D3521" t="str">
            <v>Each</v>
          </cell>
          <cell r="E3521">
            <v>365.72</v>
          </cell>
          <cell r="F3521">
            <v>1826.51</v>
          </cell>
          <cell r="G3521" t="str">
            <v>Each</v>
          </cell>
          <cell r="H3521">
            <v>365.72</v>
          </cell>
          <cell r="I3521">
            <v>1826.51</v>
          </cell>
          <cell r="J3521" t="str">
            <v xml:space="preserve">24.3.5.4 , </v>
          </cell>
        </row>
        <row r="3522">
          <cell r="A3522" t="str">
            <v>24-28-c-06</v>
          </cell>
          <cell r="B3522" t="str">
            <v>Providing and installing PVC sockets BSS Class 'D' working pressure : 10" i/d</v>
          </cell>
          <cell r="C3522">
            <v>0</v>
          </cell>
          <cell r="D3522" t="str">
            <v>Each</v>
          </cell>
          <cell r="E3522">
            <v>457.08</v>
          </cell>
          <cell r="F3522">
            <v>3063.26</v>
          </cell>
          <cell r="G3522" t="str">
            <v>Each</v>
          </cell>
          <cell r="H3522">
            <v>457.08</v>
          </cell>
          <cell r="I3522">
            <v>3063.26</v>
          </cell>
          <cell r="J3522" t="str">
            <v xml:space="preserve">24.3.5.4 , </v>
          </cell>
        </row>
        <row r="3523">
          <cell r="A3523" t="str">
            <v>24-28-c-07</v>
          </cell>
          <cell r="B3523" t="str">
            <v>Providing and installing PVC sockets BSS Class 'D'working pressure : 12" i/d</v>
          </cell>
          <cell r="C3523">
            <v>0</v>
          </cell>
          <cell r="D3523" t="str">
            <v>Each</v>
          </cell>
          <cell r="E3523">
            <v>548.58000000000004</v>
          </cell>
          <cell r="F3523">
            <v>4190.54</v>
          </cell>
          <cell r="G3523" t="str">
            <v>Each</v>
          </cell>
          <cell r="H3523">
            <v>548.58000000000004</v>
          </cell>
          <cell r="I3523">
            <v>4190.54</v>
          </cell>
          <cell r="J3523" t="str">
            <v xml:space="preserve">24.3.5.4 , </v>
          </cell>
        </row>
        <row r="3524">
          <cell r="A3524" t="str">
            <v>24-29-a-01</v>
          </cell>
          <cell r="B3524" t="str">
            <v>Providing and installing PVC Tapered core BSS Class 'B'working pressure : 2" i/d</v>
          </cell>
          <cell r="C3524">
            <v>0</v>
          </cell>
          <cell r="D3524" t="str">
            <v>Each</v>
          </cell>
          <cell r="E3524">
            <v>250.71</v>
          </cell>
          <cell r="F3524">
            <v>406.41</v>
          </cell>
          <cell r="G3524" t="str">
            <v>Each</v>
          </cell>
          <cell r="H3524">
            <v>250.71</v>
          </cell>
          <cell r="I3524">
            <v>406.41</v>
          </cell>
          <cell r="J3524" t="str">
            <v xml:space="preserve">24.3.5.4 , </v>
          </cell>
        </row>
        <row r="3525">
          <cell r="A3525" t="str">
            <v>24-29-a-02</v>
          </cell>
          <cell r="B3525" t="str">
            <v>Providing and installing PVC Tapered core BSS Class 'B' working pressure : 3" i/d</v>
          </cell>
          <cell r="C3525">
            <v>0</v>
          </cell>
          <cell r="D3525" t="str">
            <v>Each</v>
          </cell>
          <cell r="E3525">
            <v>274.35000000000002</v>
          </cell>
          <cell r="F3525">
            <v>490.87</v>
          </cell>
          <cell r="G3525" t="str">
            <v>Each</v>
          </cell>
          <cell r="H3525">
            <v>274.35000000000002</v>
          </cell>
          <cell r="I3525">
            <v>490.87</v>
          </cell>
          <cell r="J3525" t="str">
            <v xml:space="preserve">24.3.5.4 , </v>
          </cell>
        </row>
        <row r="3526">
          <cell r="A3526" t="str">
            <v>24-29-a-03</v>
          </cell>
          <cell r="B3526" t="str">
            <v>Providing and installing PVC Tapered core BSS Class 'B' working pressure : 4" i/d</v>
          </cell>
          <cell r="C3526">
            <v>0</v>
          </cell>
          <cell r="D3526" t="str">
            <v>Each</v>
          </cell>
          <cell r="E3526">
            <v>365.72</v>
          </cell>
          <cell r="F3526">
            <v>648.39</v>
          </cell>
          <cell r="G3526" t="str">
            <v>Each</v>
          </cell>
          <cell r="H3526">
            <v>365.72</v>
          </cell>
          <cell r="I3526">
            <v>648.39</v>
          </cell>
          <cell r="J3526" t="str">
            <v xml:space="preserve">24.3.5.4 , </v>
          </cell>
        </row>
        <row r="3527">
          <cell r="A3527" t="str">
            <v>24-29-a-04</v>
          </cell>
          <cell r="B3527" t="str">
            <v>Providing and installing PVC Tapered core BSS Class 'B' working pressure : 6" i/d</v>
          </cell>
          <cell r="C3527">
            <v>0</v>
          </cell>
          <cell r="D3527" t="str">
            <v>Each</v>
          </cell>
          <cell r="E3527">
            <v>530.23</v>
          </cell>
          <cell r="F3527">
            <v>717.34</v>
          </cell>
          <cell r="G3527" t="str">
            <v>Each</v>
          </cell>
          <cell r="H3527">
            <v>530.23</v>
          </cell>
          <cell r="I3527">
            <v>717.34</v>
          </cell>
          <cell r="J3527" t="str">
            <v xml:space="preserve">24.3.5.4 , </v>
          </cell>
        </row>
        <row r="3528">
          <cell r="A3528" t="str">
            <v>24-29-a-05</v>
          </cell>
          <cell r="B3528" t="str">
            <v>Providing and installing PVC Tapered core BSS Class 'B'working pressure : 8" i/d</v>
          </cell>
          <cell r="C3528">
            <v>0</v>
          </cell>
          <cell r="D3528" t="str">
            <v>Each</v>
          </cell>
          <cell r="E3528">
            <v>731.44</v>
          </cell>
          <cell r="F3528">
            <v>1052.2</v>
          </cell>
          <cell r="G3528" t="str">
            <v>Each</v>
          </cell>
          <cell r="H3528">
            <v>731.44</v>
          </cell>
          <cell r="I3528">
            <v>1052.2</v>
          </cell>
          <cell r="J3528" t="str">
            <v xml:space="preserve">24.3.5.4 , </v>
          </cell>
        </row>
        <row r="3529">
          <cell r="A3529" t="str">
            <v>24-29-a-06</v>
          </cell>
          <cell r="B3529" t="str">
            <v>Providing and installing PVC Tapered core BSS Class 'B'working pressure : 10" i/d</v>
          </cell>
          <cell r="C3529">
            <v>0</v>
          </cell>
          <cell r="D3529" t="str">
            <v>Each</v>
          </cell>
          <cell r="E3529">
            <v>914.3</v>
          </cell>
          <cell r="F3529">
            <v>1448.9</v>
          </cell>
          <cell r="G3529" t="str">
            <v>Each</v>
          </cell>
          <cell r="H3529">
            <v>914.3</v>
          </cell>
          <cell r="I3529">
            <v>1448.9</v>
          </cell>
          <cell r="J3529" t="str">
            <v xml:space="preserve">24.3.5.4 , </v>
          </cell>
        </row>
        <row r="3530">
          <cell r="A3530" t="str">
            <v>24-29-a-07</v>
          </cell>
          <cell r="B3530" t="str">
            <v>Providing and installing PVC Tapered core BSS Class 'B' working pressure : 12" i/d</v>
          </cell>
          <cell r="C3530">
            <v>0</v>
          </cell>
          <cell r="D3530" t="str">
            <v>Each</v>
          </cell>
          <cell r="E3530">
            <v>1080.97</v>
          </cell>
          <cell r="F3530">
            <v>1669.03</v>
          </cell>
          <cell r="G3530" t="str">
            <v>Each</v>
          </cell>
          <cell r="H3530">
            <v>1080.97</v>
          </cell>
          <cell r="I3530">
            <v>1669.03</v>
          </cell>
          <cell r="J3530" t="str">
            <v xml:space="preserve">24.3.5.4 , </v>
          </cell>
        </row>
        <row r="3531">
          <cell r="A3531" t="str">
            <v>24-29-b-01</v>
          </cell>
          <cell r="B3531" t="str">
            <v>Providing and installing PVC Tapered core BSS Class 'C'working pressure : 2" i/d</v>
          </cell>
          <cell r="C3531">
            <v>0</v>
          </cell>
          <cell r="D3531" t="str">
            <v>Each</v>
          </cell>
          <cell r="E3531">
            <v>250.71</v>
          </cell>
          <cell r="F3531">
            <v>357.63</v>
          </cell>
          <cell r="G3531" t="str">
            <v>Each</v>
          </cell>
          <cell r="H3531">
            <v>250.71</v>
          </cell>
          <cell r="I3531">
            <v>357.63</v>
          </cell>
          <cell r="J3531" t="str">
            <v xml:space="preserve">24.3.5.4 , </v>
          </cell>
        </row>
        <row r="3532">
          <cell r="A3532" t="str">
            <v>24-29-b-02</v>
          </cell>
          <cell r="B3532" t="str">
            <v>Providing and installing PVC Tapered core BSS Class 'C'working pressure : 3" i/d</v>
          </cell>
          <cell r="C3532">
            <v>0</v>
          </cell>
          <cell r="D3532" t="str">
            <v>Each</v>
          </cell>
          <cell r="E3532">
            <v>274.35000000000002</v>
          </cell>
          <cell r="F3532">
            <v>401.32</v>
          </cell>
          <cell r="G3532" t="str">
            <v>Each</v>
          </cell>
          <cell r="H3532">
            <v>274.35000000000002</v>
          </cell>
          <cell r="I3532">
            <v>401.32</v>
          </cell>
          <cell r="J3532" t="str">
            <v xml:space="preserve">24.3.5.4 , </v>
          </cell>
        </row>
        <row r="3533">
          <cell r="A3533" t="str">
            <v>24-29-b-03</v>
          </cell>
          <cell r="B3533" t="str">
            <v>Providing and installing PVC Tapered core BSS Class 'C'working pressure : 4" i/d</v>
          </cell>
          <cell r="C3533">
            <v>0</v>
          </cell>
          <cell r="D3533" t="str">
            <v>Each</v>
          </cell>
          <cell r="E3533">
            <v>365.72</v>
          </cell>
          <cell r="F3533">
            <v>519.41999999999996</v>
          </cell>
          <cell r="G3533" t="str">
            <v>Each</v>
          </cell>
          <cell r="H3533">
            <v>365.72</v>
          </cell>
          <cell r="I3533">
            <v>519.41999999999996</v>
          </cell>
          <cell r="J3533" t="str">
            <v xml:space="preserve">24.3.5.4 , </v>
          </cell>
        </row>
        <row r="3534">
          <cell r="A3534" t="str">
            <v>24-29-b-04</v>
          </cell>
          <cell r="B3534" t="str">
            <v>Providing and installing PVC Tapered core BSS Class 'C' working pressure : 6" i/d</v>
          </cell>
          <cell r="C3534">
            <v>0</v>
          </cell>
          <cell r="D3534" t="str">
            <v>Each</v>
          </cell>
          <cell r="E3534">
            <v>531.01</v>
          </cell>
          <cell r="F3534">
            <v>731.49</v>
          </cell>
          <cell r="G3534" t="str">
            <v>Each</v>
          </cell>
          <cell r="H3534">
            <v>531.01</v>
          </cell>
          <cell r="I3534">
            <v>731.49</v>
          </cell>
          <cell r="J3534" t="str">
            <v xml:space="preserve">24.3.5.4 , </v>
          </cell>
        </row>
        <row r="3535">
          <cell r="A3535" t="str">
            <v>24-29-b-05</v>
          </cell>
          <cell r="B3535" t="str">
            <v>Providing and installing PVC Tapered core BSS Class 'C' working pressure : 8" i/d</v>
          </cell>
          <cell r="C3535">
            <v>0</v>
          </cell>
          <cell r="D3535" t="str">
            <v>Each</v>
          </cell>
          <cell r="E3535">
            <v>731.44</v>
          </cell>
          <cell r="F3535">
            <v>1065.56</v>
          </cell>
          <cell r="G3535" t="str">
            <v>Each</v>
          </cell>
          <cell r="H3535">
            <v>731.44</v>
          </cell>
          <cell r="I3535">
            <v>1065.56</v>
          </cell>
          <cell r="J3535" t="str">
            <v xml:space="preserve">24.3.5.4 , </v>
          </cell>
        </row>
        <row r="3536">
          <cell r="A3536" t="str">
            <v>24-29-b-06</v>
          </cell>
          <cell r="B3536" t="str">
            <v>Providing and installing PVC Tapered core BSS Class 'C' working pressure : 10" i/d</v>
          </cell>
          <cell r="C3536">
            <v>0</v>
          </cell>
          <cell r="D3536" t="str">
            <v>Each</v>
          </cell>
          <cell r="E3536">
            <v>914.3</v>
          </cell>
          <cell r="F3536">
            <v>1475.63</v>
          </cell>
          <cell r="G3536" t="str">
            <v>Each</v>
          </cell>
          <cell r="H3536">
            <v>914.3</v>
          </cell>
          <cell r="I3536">
            <v>1475.63</v>
          </cell>
          <cell r="J3536" t="str">
            <v xml:space="preserve">24.3.5.4 , </v>
          </cell>
        </row>
        <row r="3537">
          <cell r="A3537" t="str">
            <v>24-29-b-07</v>
          </cell>
          <cell r="B3537" t="str">
            <v>Providing and installing PVC Tapered core BSS Class 'C' working pressure : 12" i/d</v>
          </cell>
          <cell r="C3537">
            <v>0</v>
          </cell>
          <cell r="D3537" t="str">
            <v>Each</v>
          </cell>
          <cell r="E3537">
            <v>1099.58</v>
          </cell>
          <cell r="F3537">
            <v>1767.83</v>
          </cell>
          <cell r="G3537" t="str">
            <v>Each</v>
          </cell>
          <cell r="H3537">
            <v>1099.58</v>
          </cell>
          <cell r="I3537">
            <v>1767.83</v>
          </cell>
          <cell r="J3537" t="str">
            <v xml:space="preserve">24.3.5.4 , </v>
          </cell>
        </row>
        <row r="3538">
          <cell r="A3538" t="str">
            <v>24-29-c-01</v>
          </cell>
          <cell r="B3538" t="str">
            <v>Providing and installing PVC Tapered core BSS Class 'D' working pressure : 2" i/d</v>
          </cell>
          <cell r="C3538">
            <v>0</v>
          </cell>
          <cell r="D3538" t="str">
            <v>Each</v>
          </cell>
          <cell r="E3538">
            <v>250.71</v>
          </cell>
          <cell r="F3538">
            <v>350.95</v>
          </cell>
          <cell r="G3538" t="str">
            <v>Each</v>
          </cell>
          <cell r="H3538">
            <v>250.71</v>
          </cell>
          <cell r="I3538">
            <v>350.95</v>
          </cell>
          <cell r="J3538" t="str">
            <v xml:space="preserve">24.3.5.4 , </v>
          </cell>
        </row>
        <row r="3539">
          <cell r="A3539" t="str">
            <v>24-29-c-02</v>
          </cell>
          <cell r="B3539" t="str">
            <v>Providing and installing PVC Tapered core BSS Class 'D' working pressure : 3" i/d</v>
          </cell>
          <cell r="C3539">
            <v>0</v>
          </cell>
          <cell r="D3539" t="str">
            <v>Each</v>
          </cell>
          <cell r="E3539">
            <v>274.35000000000002</v>
          </cell>
          <cell r="F3539">
            <v>394.64</v>
          </cell>
          <cell r="G3539" t="str">
            <v>Each</v>
          </cell>
          <cell r="H3539">
            <v>274.35000000000002</v>
          </cell>
          <cell r="I3539">
            <v>394.64</v>
          </cell>
          <cell r="J3539" t="str">
            <v xml:space="preserve">24.3.5.4 , </v>
          </cell>
        </row>
        <row r="3540">
          <cell r="A3540" t="str">
            <v>24-29-c-03</v>
          </cell>
          <cell r="B3540" t="str">
            <v>Providing and installing PVC Tapered core BSS Class 'D' working pressure : 4" i/d</v>
          </cell>
          <cell r="C3540">
            <v>0</v>
          </cell>
          <cell r="D3540" t="str">
            <v>Each</v>
          </cell>
          <cell r="E3540">
            <v>365.72</v>
          </cell>
          <cell r="F3540">
            <v>552.83000000000004</v>
          </cell>
          <cell r="G3540" t="str">
            <v>Each</v>
          </cell>
          <cell r="H3540">
            <v>365.72</v>
          </cell>
          <cell r="I3540">
            <v>552.83000000000004</v>
          </cell>
          <cell r="J3540" t="str">
            <v xml:space="preserve">24.3.5.4 , </v>
          </cell>
        </row>
        <row r="3541">
          <cell r="A3541" t="str">
            <v>24-29-c-04</v>
          </cell>
          <cell r="B3541" t="str">
            <v>Providing and installing PVC Tapered core BSS Class 'D' working pressure : 6" i/d</v>
          </cell>
          <cell r="C3541">
            <v>0</v>
          </cell>
          <cell r="D3541" t="str">
            <v>Each</v>
          </cell>
          <cell r="E3541">
            <v>530.23</v>
          </cell>
          <cell r="F3541">
            <v>797.53</v>
          </cell>
          <cell r="G3541" t="str">
            <v>Each</v>
          </cell>
          <cell r="H3541">
            <v>530.23</v>
          </cell>
          <cell r="I3541">
            <v>797.53</v>
          </cell>
          <cell r="J3541" t="str">
            <v xml:space="preserve">24.3.5.4 , </v>
          </cell>
        </row>
        <row r="3542">
          <cell r="A3542" t="str">
            <v>24-29-c-05</v>
          </cell>
          <cell r="B3542" t="str">
            <v>Providing and installing PVC Tapered core BSS Class 'D' working pressure : 8" i/d</v>
          </cell>
          <cell r="C3542">
            <v>0</v>
          </cell>
          <cell r="D3542" t="str">
            <v>Each</v>
          </cell>
          <cell r="E3542">
            <v>731.44</v>
          </cell>
          <cell r="F3542">
            <v>1185.8499999999999</v>
          </cell>
          <cell r="G3542" t="str">
            <v>Each</v>
          </cell>
          <cell r="H3542">
            <v>731.44</v>
          </cell>
          <cell r="I3542">
            <v>1185.8499999999999</v>
          </cell>
          <cell r="J3542" t="str">
            <v xml:space="preserve">24.3.5.4 , </v>
          </cell>
        </row>
        <row r="3543">
          <cell r="A3543" t="str">
            <v>24-29-c-06</v>
          </cell>
          <cell r="B3543" t="str">
            <v>Providing and installing PVC Tapered core BSS Class 'D' working pressure : 10" i/d</v>
          </cell>
          <cell r="C3543">
            <v>0</v>
          </cell>
          <cell r="D3543" t="str">
            <v>Each</v>
          </cell>
          <cell r="E3543">
            <v>914.3</v>
          </cell>
          <cell r="F3543">
            <v>1742.93</v>
          </cell>
          <cell r="G3543" t="str">
            <v>Each</v>
          </cell>
          <cell r="H3543">
            <v>914.3</v>
          </cell>
          <cell r="I3543">
            <v>1742.93</v>
          </cell>
          <cell r="J3543" t="str">
            <v xml:space="preserve">24.3.5.4 , </v>
          </cell>
        </row>
        <row r="3544">
          <cell r="A3544" t="str">
            <v>24-29-c-07</v>
          </cell>
          <cell r="B3544" t="str">
            <v>Providing and installing PVC Tapered core BSS Class 'D' working pressure : 12" i/d</v>
          </cell>
          <cell r="C3544">
            <v>0</v>
          </cell>
          <cell r="D3544" t="str">
            <v>Each</v>
          </cell>
          <cell r="E3544">
            <v>1097.1600000000001</v>
          </cell>
          <cell r="F3544">
            <v>2052.75</v>
          </cell>
          <cell r="G3544" t="str">
            <v>Each</v>
          </cell>
          <cell r="H3544">
            <v>1097.1600000000001</v>
          </cell>
          <cell r="I3544">
            <v>2052.75</v>
          </cell>
          <cell r="J3544" t="str">
            <v xml:space="preserve">24.3.5.4 , </v>
          </cell>
        </row>
        <row r="3545">
          <cell r="A3545" t="str">
            <v>24-30-a-01</v>
          </cell>
          <cell r="B3545" t="str">
            <v>Providing, laying, cutting, jointing, testing and disinfecting High Density Polyethylene Pipe (HDPE) Din-8074/Din-8075/ISO-4427 in trenches, complete in all respects (40 mm dia) PN-8</v>
          </cell>
          <cell r="C3545" t="str">
            <v>Rft</v>
          </cell>
          <cell r="D3545">
            <v>7.42</v>
          </cell>
          <cell r="E3545">
            <v>42.07</v>
          </cell>
          <cell r="F3545" t="str">
            <v>m</v>
          </cell>
          <cell r="G3545">
            <v>24.36</v>
          </cell>
          <cell r="H3545">
            <v>138.03</v>
          </cell>
          <cell r="I3545" t="str">
            <v xml:space="preserve">24.3.4, </v>
          </cell>
          <cell r="J3545">
            <v>0</v>
          </cell>
        </row>
        <row r="3546">
          <cell r="A3546" t="str">
            <v>24-30-a-02</v>
          </cell>
          <cell r="B3546" t="str">
            <v>Providing, laying, cutting, jointing, testing and disinfecting High Density Polyethylene Pipe (HDPE) Din-8074/Din-8075/ISO-4427 in trenches, complete in all respects (50 mm dia) PN-8</v>
          </cell>
          <cell r="C3546" t="str">
            <v>Rft</v>
          </cell>
          <cell r="D3546">
            <v>7.42</v>
          </cell>
          <cell r="E3546">
            <v>61.37</v>
          </cell>
          <cell r="F3546" t="str">
            <v>m</v>
          </cell>
          <cell r="G3546">
            <v>24.36</v>
          </cell>
          <cell r="H3546">
            <v>201.34</v>
          </cell>
          <cell r="I3546" t="str">
            <v xml:space="preserve">24.3.4, </v>
          </cell>
          <cell r="J3546">
            <v>0</v>
          </cell>
        </row>
        <row r="3547">
          <cell r="A3547" t="str">
            <v>24-30-a-03</v>
          </cell>
          <cell r="B3547" t="str">
            <v>Providing, laying, cutting, jointing, testing and disinfecting High Density Polyethylene Pipe (HDPE) Din-8074/Din-8075/ISO-4427 in trenches, complete in all respects (63 mm dia) PN-8</v>
          </cell>
          <cell r="C3547" t="str">
            <v>Rft</v>
          </cell>
          <cell r="D3547">
            <v>7.42</v>
          </cell>
          <cell r="E3547">
            <v>90.47</v>
          </cell>
          <cell r="F3547" t="str">
            <v>m</v>
          </cell>
          <cell r="G3547">
            <v>24.36</v>
          </cell>
          <cell r="H3547">
            <v>296.81</v>
          </cell>
          <cell r="I3547" t="str">
            <v xml:space="preserve">24.3.4, </v>
          </cell>
          <cell r="J3547">
            <v>0</v>
          </cell>
        </row>
        <row r="3548">
          <cell r="A3548" t="str">
            <v>24-30-a-04</v>
          </cell>
          <cell r="B3548" t="str">
            <v>Providing, laying, cutting, jointing, testing and disinfecting High Density Polyethylene Pipe (HDPE) Din-8074/Din-8075/ISO-4427 in trenches, complete in all respects (75 mm dia) PN-8</v>
          </cell>
          <cell r="C3548" t="str">
            <v>Rft</v>
          </cell>
          <cell r="D3548">
            <v>7.31</v>
          </cell>
          <cell r="E3548">
            <v>126.32</v>
          </cell>
          <cell r="F3548" t="str">
            <v>m</v>
          </cell>
          <cell r="G3548">
            <v>24</v>
          </cell>
          <cell r="H3548">
            <v>414.44</v>
          </cell>
          <cell r="I3548" t="str">
            <v xml:space="preserve">24.3.4, </v>
          </cell>
          <cell r="J3548">
            <v>0</v>
          </cell>
        </row>
        <row r="3549">
          <cell r="A3549" t="str">
            <v>24-30-a-05</v>
          </cell>
          <cell r="B3549" t="str">
            <v>Providing, laying, cutting, jointing, testing and disinfecting High Density Polyethylene Pipe (HDPE) Din-8074/Din-8075/ISO-4427 in trenches, complete in all respects (90 mm dia) PN-8</v>
          </cell>
          <cell r="C3549" t="str">
            <v>Rft</v>
          </cell>
          <cell r="D3549">
            <v>12.17</v>
          </cell>
          <cell r="E3549">
            <v>180.47</v>
          </cell>
          <cell r="F3549" t="str">
            <v>m</v>
          </cell>
          <cell r="G3549">
            <v>39.93</v>
          </cell>
          <cell r="H3549">
            <v>592.09</v>
          </cell>
          <cell r="I3549" t="str">
            <v xml:space="preserve">24.3.4, </v>
          </cell>
          <cell r="J3549">
            <v>0</v>
          </cell>
        </row>
        <row r="3550">
          <cell r="A3550" t="str">
            <v>24-30-a-06</v>
          </cell>
          <cell r="B3550" t="str">
            <v>Providing, laying, cutting, jointing, testing and disinfecting High Density Polyethylene Pipe (HDPE) Din-8074/Din-8075/ISO-4427 in trenches, complete in all respects (110 mm dia) PN-8</v>
          </cell>
          <cell r="C3550" t="str">
            <v>Rft</v>
          </cell>
          <cell r="D3550">
            <v>14.44</v>
          </cell>
          <cell r="E3550">
            <v>266.58</v>
          </cell>
          <cell r="F3550" t="str">
            <v>m</v>
          </cell>
          <cell r="G3550">
            <v>47.38</v>
          </cell>
          <cell r="H3550">
            <v>874.61</v>
          </cell>
          <cell r="I3550" t="str">
            <v xml:space="preserve">24.3.4, </v>
          </cell>
          <cell r="J3550">
            <v>0</v>
          </cell>
        </row>
        <row r="3551">
          <cell r="A3551" t="str">
            <v>24-30-a-07</v>
          </cell>
          <cell r="B3551" t="str">
            <v>Providing, laying, cutting, jointing, testing and disinfecting High Density Polyethylene Pipe (HDPE) Din-8074/Din-8075/ISO-4427 in trenches, complete in all respects (160 mm dia) PN-8</v>
          </cell>
          <cell r="C3551" t="str">
            <v>Rft</v>
          </cell>
          <cell r="D3551">
            <v>15.47</v>
          </cell>
          <cell r="E3551">
            <v>555.89</v>
          </cell>
          <cell r="F3551" t="str">
            <v>m</v>
          </cell>
          <cell r="G3551">
            <v>50.77</v>
          </cell>
          <cell r="H3551">
            <v>1823.79</v>
          </cell>
          <cell r="I3551" t="str">
            <v xml:space="preserve">24.3.4, </v>
          </cell>
          <cell r="J3551">
            <v>0</v>
          </cell>
        </row>
        <row r="3552">
          <cell r="A3552" t="str">
            <v>24-30-a-08</v>
          </cell>
          <cell r="B3552" t="str">
            <v>Providing, laying, cutting, jointing, testing and disinfecting High Density Polyethylene Pipe (HDPE) Din-8074/Din-8075/ISO-4427 in trenches, complete in all respects (200 mm dia) PN-8</v>
          </cell>
          <cell r="C3552" t="str">
            <v>Rft</v>
          </cell>
          <cell r="D3552">
            <v>18.11</v>
          </cell>
          <cell r="E3552">
            <v>850.32</v>
          </cell>
          <cell r="F3552" t="str">
            <v>m</v>
          </cell>
          <cell r="G3552">
            <v>59.42</v>
          </cell>
          <cell r="H3552">
            <v>2789.76</v>
          </cell>
          <cell r="I3552" t="str">
            <v xml:space="preserve">24.3.4, </v>
          </cell>
          <cell r="J3552">
            <v>0</v>
          </cell>
        </row>
        <row r="3553">
          <cell r="A3553" t="str">
            <v>24-30-a-09</v>
          </cell>
          <cell r="B3553" t="str">
            <v>Providing, laying, cutting, jointing, testing and disinfecting High Density Polyethylene Pipe (HDPE) Din-8074/Din-8075/ISO-4427 in trenches, complete in all respects (250 mm dia) PN-8</v>
          </cell>
          <cell r="C3553" t="str">
            <v>Rft</v>
          </cell>
          <cell r="D3553">
            <v>20.54</v>
          </cell>
          <cell r="E3553">
            <v>1307.3599999999999</v>
          </cell>
          <cell r="F3553" t="str">
            <v>m</v>
          </cell>
          <cell r="G3553">
            <v>67.38</v>
          </cell>
          <cell r="H3553">
            <v>4289.25</v>
          </cell>
          <cell r="I3553" t="str">
            <v xml:space="preserve">24.3.4, </v>
          </cell>
          <cell r="J3553">
            <v>0</v>
          </cell>
        </row>
        <row r="3554">
          <cell r="A3554" t="str">
            <v>24-30-a-10</v>
          </cell>
          <cell r="B3554" t="str">
            <v>Providing, laying, cutting, jointing, testing and disinfecting High Density Polyethylene Pipe (HDPE) Din-8074/Din-8075/ISO-4427 in trenches, complete in all respects (300 mm dia) PN-8</v>
          </cell>
          <cell r="C3554" t="str">
            <v>Rft</v>
          </cell>
          <cell r="D3554">
            <v>23.19</v>
          </cell>
          <cell r="E3554">
            <v>2085.7399999999998</v>
          </cell>
          <cell r="F3554" t="str">
            <v>m</v>
          </cell>
          <cell r="G3554">
            <v>76.08</v>
          </cell>
          <cell r="H3554">
            <v>6842.97</v>
          </cell>
          <cell r="I3554" t="str">
            <v xml:space="preserve">24.3.4, </v>
          </cell>
          <cell r="J3554">
            <v>0</v>
          </cell>
        </row>
        <row r="3555">
          <cell r="A3555" t="str">
            <v>24-30-b-01</v>
          </cell>
          <cell r="B3555" t="str">
            <v>Providing, laying, cutting, jointing, testing and disinfecting High Density Polyethylene Pipe (HDPE) Din-8074/Din-8075/ISO-4427 in trenches, complete in all respects (20mm dia) PN-10</v>
          </cell>
          <cell r="C3555" t="str">
            <v>Rft</v>
          </cell>
          <cell r="D3555">
            <v>5.45</v>
          </cell>
          <cell r="E3555">
            <v>23.83</v>
          </cell>
          <cell r="F3555" t="str">
            <v>m</v>
          </cell>
          <cell r="G3555">
            <v>17.87</v>
          </cell>
          <cell r="H3555">
            <v>78.19</v>
          </cell>
          <cell r="I3555" t="str">
            <v xml:space="preserve">24.3.4, </v>
          </cell>
          <cell r="J3555">
            <v>0</v>
          </cell>
        </row>
        <row r="3556">
          <cell r="A3556" t="str">
            <v>24-30-b-02</v>
          </cell>
          <cell r="B3556" t="str">
            <v>Providing, laying, cutting, jointing, testing and disinfecting High Density Polyethylene Pipe (HDPE) Din-8074/Din-8075/ISO-4427 in trenches, complete in all respects (25mm dia) PN-10</v>
          </cell>
          <cell r="C3556" t="str">
            <v>Rft</v>
          </cell>
          <cell r="D3556">
            <v>5.53</v>
          </cell>
          <cell r="E3556">
            <v>24.14</v>
          </cell>
          <cell r="F3556" t="str">
            <v>m</v>
          </cell>
          <cell r="G3556">
            <v>18.13</v>
          </cell>
          <cell r="H3556">
            <v>79.2</v>
          </cell>
          <cell r="I3556" t="str">
            <v xml:space="preserve">24.3.4, </v>
          </cell>
          <cell r="J3556">
            <v>0</v>
          </cell>
        </row>
        <row r="3557">
          <cell r="A3557" t="str">
            <v>24-30-b-03</v>
          </cell>
          <cell r="B3557" t="str">
            <v>Providing, laying, cutting, jointing, testing and disinfecting High Density Polyethylene Pipe (HDPE) Din-8074/Din-8075/ISO-4427 in trenches, complete in all respects (32 mm dia) PN-10</v>
          </cell>
          <cell r="C3557" t="str">
            <v>Rft</v>
          </cell>
          <cell r="D3557">
            <v>5.53</v>
          </cell>
          <cell r="E3557">
            <v>32.909999999999997</v>
          </cell>
          <cell r="F3557" t="str">
            <v>m</v>
          </cell>
          <cell r="G3557">
            <v>18.13</v>
          </cell>
          <cell r="H3557">
            <v>107.97</v>
          </cell>
          <cell r="I3557" t="str">
            <v xml:space="preserve">24.3.4, </v>
          </cell>
          <cell r="J3557">
            <v>0</v>
          </cell>
        </row>
        <row r="3558">
          <cell r="A3558" t="str">
            <v>24-30-b-04</v>
          </cell>
          <cell r="B3558" t="str">
            <v>Providing, laying, cutting, jointing, testing and disinfecting High Density Polyethylene Pipe (HDPE) Din-8074/Din-8075/ISO-4427 in trenches, complete in all respects (40 mm dia) PN-10</v>
          </cell>
          <cell r="C3558" t="str">
            <v>Rft</v>
          </cell>
          <cell r="D3558">
            <v>7.42</v>
          </cell>
          <cell r="E3558">
            <v>49.61</v>
          </cell>
          <cell r="F3558" t="str">
            <v>m</v>
          </cell>
          <cell r="G3558">
            <v>24.34</v>
          </cell>
          <cell r="H3558">
            <v>162.76</v>
          </cell>
          <cell r="I3558" t="str">
            <v xml:space="preserve">24.3.4, </v>
          </cell>
          <cell r="J3558">
            <v>0</v>
          </cell>
        </row>
        <row r="3559">
          <cell r="A3559" t="str">
            <v>24-30-b-05</v>
          </cell>
          <cell r="B3559" t="str">
            <v>Providing, laying, cutting, jointing, testing and disinfecting High Density Polyethylene Pipe (HDPE)Din-8074/Din-8075/ISO-4427 in trenches, complete in all respects (50 mm dia) PN-10</v>
          </cell>
          <cell r="C3559" t="str">
            <v>Rft</v>
          </cell>
          <cell r="D3559">
            <v>7.42</v>
          </cell>
          <cell r="E3559">
            <v>72.680000000000007</v>
          </cell>
          <cell r="F3559" t="str">
            <v>m</v>
          </cell>
          <cell r="G3559">
            <v>24.34</v>
          </cell>
          <cell r="H3559">
            <v>238.46</v>
          </cell>
          <cell r="I3559" t="str">
            <v xml:space="preserve">24.3.4, </v>
          </cell>
          <cell r="J3559">
            <v>0</v>
          </cell>
        </row>
        <row r="3560">
          <cell r="A3560" t="str">
            <v>24-30-b-06</v>
          </cell>
          <cell r="B3560" t="str">
            <v>Providing, laying, cutting, jointing, testing and disinfecting High Density Polyethylene Pipe (HDPE) Din-8074/Din-8075/ISO-4427 in trenches, complete in all respects (63 mm dia) PN-10</v>
          </cell>
          <cell r="C3560" t="str">
            <v>Rft</v>
          </cell>
          <cell r="D3560">
            <v>7.42</v>
          </cell>
          <cell r="E3560">
            <v>111.07</v>
          </cell>
          <cell r="F3560" t="str">
            <v>m</v>
          </cell>
          <cell r="G3560">
            <v>24.34</v>
          </cell>
          <cell r="H3560">
            <v>364.41</v>
          </cell>
          <cell r="I3560" t="str">
            <v xml:space="preserve">24.3.4, </v>
          </cell>
          <cell r="J3560">
            <v>0</v>
          </cell>
        </row>
        <row r="3561">
          <cell r="A3561" t="str">
            <v>24-30-b-07</v>
          </cell>
          <cell r="B3561" t="str">
            <v>Providing, laying, cutting, jointing, testing and disinfecting High Density Polyethylene Pipe (HDPE) Din-8074/Din-8075/ISO-4427 in trenches, complete in all respects (75 mm dia) PN-10</v>
          </cell>
          <cell r="C3561" t="str">
            <v>Rft</v>
          </cell>
          <cell r="D3561">
            <v>7.42</v>
          </cell>
          <cell r="E3561">
            <v>152.77000000000001</v>
          </cell>
          <cell r="F3561" t="str">
            <v>m</v>
          </cell>
          <cell r="G3561">
            <v>24.34</v>
          </cell>
          <cell r="H3561">
            <v>501.21</v>
          </cell>
          <cell r="I3561" t="str">
            <v xml:space="preserve">24.3.4, </v>
          </cell>
          <cell r="J3561">
            <v>0</v>
          </cell>
        </row>
        <row r="3562">
          <cell r="A3562" t="str">
            <v>24-30-b-08</v>
          </cell>
          <cell r="B3562" t="str">
            <v>Providing, laying, cutting, jointing, testing and disinfecting High Density Polyethylene Pipe (HDPE) Din-8074/Din-8075/ISO-4427 in trenches, complete in all respects (90 mm dia) PN-10</v>
          </cell>
          <cell r="C3562" t="str">
            <v>Rft</v>
          </cell>
          <cell r="D3562">
            <v>12.21</v>
          </cell>
          <cell r="E3562">
            <v>221.82</v>
          </cell>
          <cell r="F3562" t="str">
            <v>m</v>
          </cell>
          <cell r="G3562">
            <v>40.06</v>
          </cell>
          <cell r="H3562">
            <v>727.74</v>
          </cell>
          <cell r="I3562" t="str">
            <v xml:space="preserve">24.3.4, </v>
          </cell>
          <cell r="J3562">
            <v>0</v>
          </cell>
        </row>
        <row r="3563">
          <cell r="A3563" t="str">
            <v>24-30-b-09</v>
          </cell>
          <cell r="B3563" t="str">
            <v>Providing, laying, cutting, jointing, testing and disinfecting High Density Polyethylene Pipe (HDPE) Din-8074/Din-8075/ISO-4427 in trenches, complete in all respects (110 mm dia) PN-10</v>
          </cell>
          <cell r="C3563" t="str">
            <v>Rft</v>
          </cell>
          <cell r="D3563">
            <v>14.44</v>
          </cell>
          <cell r="E3563">
            <v>324.23</v>
          </cell>
          <cell r="F3563" t="str">
            <v>m</v>
          </cell>
          <cell r="G3563">
            <v>47.38</v>
          </cell>
          <cell r="H3563">
            <v>1063.73</v>
          </cell>
          <cell r="I3563" t="str">
            <v xml:space="preserve">24.3.4, </v>
          </cell>
          <cell r="J3563">
            <v>0</v>
          </cell>
        </row>
        <row r="3564">
          <cell r="A3564" t="str">
            <v>24-30-b-10</v>
          </cell>
          <cell r="B3564" t="str">
            <v>Providing, laying, cutting, jointing, testing and disinfecting High Density Polyethylene Pipe (HDPE) Din-8074/Din-8075/ISO-4427 in trenches, complete in all respects (160 mm dia) PN-10</v>
          </cell>
          <cell r="C3564" t="str">
            <v>Rft</v>
          </cell>
          <cell r="D3564">
            <v>15.47</v>
          </cell>
          <cell r="E3564">
            <v>666.91</v>
          </cell>
          <cell r="F3564" t="str">
            <v>m</v>
          </cell>
          <cell r="G3564">
            <v>50.77</v>
          </cell>
          <cell r="H3564">
            <v>2188.02</v>
          </cell>
          <cell r="I3564" t="str">
            <v xml:space="preserve">24.3.4, </v>
          </cell>
          <cell r="J3564">
            <v>0</v>
          </cell>
        </row>
        <row r="3565">
          <cell r="A3565" t="str">
            <v>24-30-b-11</v>
          </cell>
          <cell r="B3565" t="str">
            <v>Providing, laying, cutting, jointing, testing and disinfecting High Density Polyethylene Pipe (HDPE) Din-8074/Din-8075/ISO-4427 in trenches, complete in all respects (200 mm dia) PN-10</v>
          </cell>
          <cell r="C3565" t="str">
            <v>Rft</v>
          </cell>
          <cell r="D3565">
            <v>18.11</v>
          </cell>
          <cell r="E3565">
            <v>1033.8599999999999</v>
          </cell>
          <cell r="F3565" t="str">
            <v>m</v>
          </cell>
          <cell r="G3565">
            <v>59.42</v>
          </cell>
          <cell r="H3565">
            <v>3391.91</v>
          </cell>
          <cell r="I3565" t="str">
            <v xml:space="preserve">24.3.4, </v>
          </cell>
          <cell r="J3565">
            <v>0</v>
          </cell>
        </row>
        <row r="3566">
          <cell r="A3566" t="str">
            <v>24-30-b-12</v>
          </cell>
          <cell r="B3566" t="str">
            <v>Providing, laying, cutting, jointing, testing and disinfecting High Density Polyethylene Pipe (HDPE) Din-8074/Din-8075/ISO-4427 in trenches, complete in all respects (250 mm dia) PN-10</v>
          </cell>
          <cell r="C3566" t="str">
            <v>Rft</v>
          </cell>
          <cell r="D3566">
            <v>20.54</v>
          </cell>
          <cell r="E3566">
            <v>1599.85</v>
          </cell>
          <cell r="F3566" t="str">
            <v>m</v>
          </cell>
          <cell r="G3566">
            <v>67.38</v>
          </cell>
          <cell r="H3566">
            <v>5248.85</v>
          </cell>
          <cell r="I3566" t="str">
            <v xml:space="preserve">24.3.4, </v>
          </cell>
          <cell r="J3566">
            <v>0</v>
          </cell>
        </row>
        <row r="3567">
          <cell r="A3567" t="str">
            <v>24-30-b-13</v>
          </cell>
          <cell r="B3567" t="str">
            <v>Providing, laying, cutting, jointing, testing and disinfecting High Density Polyethylene Pipe (HDPE) Din-8074/Din-8075/ISO-4427 in trenches, complete in all respects (300 mm dia) PN-10</v>
          </cell>
          <cell r="C3567" t="str">
            <v>Rft</v>
          </cell>
          <cell r="D3567">
            <v>23.19</v>
          </cell>
          <cell r="E3567">
            <v>3719.66</v>
          </cell>
          <cell r="F3567" t="str">
            <v>m</v>
          </cell>
          <cell r="G3567">
            <v>76.08</v>
          </cell>
          <cell r="H3567">
            <v>12203.61</v>
          </cell>
          <cell r="I3567" t="str">
            <v xml:space="preserve">24.3.4, </v>
          </cell>
          <cell r="J3567">
            <v>0</v>
          </cell>
        </row>
        <row r="3568">
          <cell r="A3568" t="str">
            <v>24-30-c-01</v>
          </cell>
          <cell r="B3568" t="str">
            <v>Providing, laying, cutting, jointing, testing and disinfecting High Density Polyethylene Pipe (HDPE) Din-8074/Din-8075/ISO-4427 in trenches, complete in all respects (20mm dia) PN-12.5</v>
          </cell>
          <cell r="C3568" t="str">
            <v>Rft</v>
          </cell>
          <cell r="D3568">
            <v>5.53</v>
          </cell>
          <cell r="E3568">
            <v>20.63</v>
          </cell>
          <cell r="F3568" t="str">
            <v>m</v>
          </cell>
          <cell r="G3568">
            <v>18.13</v>
          </cell>
          <cell r="H3568">
            <v>67.67</v>
          </cell>
          <cell r="I3568" t="str">
            <v xml:space="preserve">24.3.4, </v>
          </cell>
          <cell r="J3568">
            <v>0</v>
          </cell>
        </row>
        <row r="3569">
          <cell r="A3569" t="str">
            <v>24-30-c-02</v>
          </cell>
          <cell r="B3569" t="str">
            <v>Providing, laying, cutting, jointing, testing and disinfecting High Density Polyethylene Pipe (HDPE) Din-8074/Din-8075/ISO-4427 in trenches, complete in all respects (25mm dia) PN-12.5</v>
          </cell>
          <cell r="C3569" t="str">
            <v>Rft</v>
          </cell>
          <cell r="D3569">
            <v>5.53</v>
          </cell>
          <cell r="E3569">
            <v>26.09</v>
          </cell>
          <cell r="F3569" t="str">
            <v>m</v>
          </cell>
          <cell r="G3569">
            <v>18.13</v>
          </cell>
          <cell r="H3569">
            <v>85.58</v>
          </cell>
          <cell r="I3569" t="str">
            <v xml:space="preserve">24.3.4, </v>
          </cell>
          <cell r="J3569">
            <v>0</v>
          </cell>
        </row>
        <row r="3570">
          <cell r="A3570" t="str">
            <v>24-30-c-03</v>
          </cell>
          <cell r="B3570" t="str">
            <v>Providing, laying, cutting, jointing, testing and disinfecting High Density Polyethylene Pipe (HDPE) Din-8074/Din-8075/ISO-4427 in trenches, complete in all respects (32 mm dia) PN-12.5</v>
          </cell>
          <cell r="C3570" t="str">
            <v>Rft</v>
          </cell>
          <cell r="D3570">
            <v>5.53</v>
          </cell>
          <cell r="E3570">
            <v>38.42</v>
          </cell>
          <cell r="F3570" t="str">
            <v>m</v>
          </cell>
          <cell r="G3570">
            <v>18.13</v>
          </cell>
          <cell r="H3570">
            <v>126.04</v>
          </cell>
          <cell r="I3570" t="str">
            <v xml:space="preserve">24.3.4, </v>
          </cell>
          <cell r="J3570">
            <v>0</v>
          </cell>
        </row>
        <row r="3571">
          <cell r="A3571" t="str">
            <v>24-30-c-04</v>
          </cell>
          <cell r="B3571" t="str">
            <v>Providing, laying, cutting, jointing, testing and disinfecting High Density Polyethylene Pipe (HDPE) Din-8074/Din-8075/ISO-4427 in trenches, complete in all respects (40 mm dia) PN-12.5</v>
          </cell>
          <cell r="C3571" t="str">
            <v>Rft</v>
          </cell>
          <cell r="D3571">
            <v>7.42</v>
          </cell>
          <cell r="E3571">
            <v>58.4</v>
          </cell>
          <cell r="F3571" t="str">
            <v>m</v>
          </cell>
          <cell r="G3571">
            <v>24.34</v>
          </cell>
          <cell r="H3571">
            <v>191.62</v>
          </cell>
          <cell r="I3571" t="str">
            <v xml:space="preserve">24.3.4, </v>
          </cell>
          <cell r="J3571">
            <v>0</v>
          </cell>
        </row>
        <row r="3572">
          <cell r="A3572" t="str">
            <v>24-30-c-05</v>
          </cell>
          <cell r="B3572" t="str">
            <v>Providing, laying, cutting, jointing, testing and disinfecting High Density Polyethylene Pipe (HDPE) Din-8074/Din-8075/ISO-4427 in trenches, complete in all respects (50 mm dia) PN-12.5</v>
          </cell>
          <cell r="C3572" t="str">
            <v>Rft</v>
          </cell>
          <cell r="D3572">
            <v>7.42</v>
          </cell>
          <cell r="E3572">
            <v>85.57</v>
          </cell>
          <cell r="F3572" t="str">
            <v>m</v>
          </cell>
          <cell r="G3572">
            <v>24.34</v>
          </cell>
          <cell r="H3572">
            <v>280.75</v>
          </cell>
          <cell r="I3572" t="str">
            <v xml:space="preserve">24.3.4, </v>
          </cell>
          <cell r="J3572">
            <v>0</v>
          </cell>
        </row>
        <row r="3573">
          <cell r="A3573" t="str">
            <v>24-30-c-06</v>
          </cell>
          <cell r="B3573" t="str">
            <v>Providing, laying, cutting, jointing, testing and disinfecting High Density Polyethylene Pipe (HDPE) Din-8074/Din-8075/ISO-4427 in trenches, complete in all respects (63 mm dia) PN-12.5</v>
          </cell>
          <cell r="C3573" t="str">
            <v>Rft</v>
          </cell>
          <cell r="D3573">
            <v>7.42</v>
          </cell>
          <cell r="E3573">
            <v>115.03</v>
          </cell>
          <cell r="F3573" t="str">
            <v>m</v>
          </cell>
          <cell r="G3573">
            <v>24.34</v>
          </cell>
          <cell r="H3573">
            <v>377.38</v>
          </cell>
          <cell r="I3573" t="str">
            <v xml:space="preserve">24.3.4, </v>
          </cell>
          <cell r="J3573">
            <v>0</v>
          </cell>
        </row>
        <row r="3574">
          <cell r="A3574" t="str">
            <v>24-30-c-07</v>
          </cell>
          <cell r="B3574" t="str">
            <v>Providing, laying, cutting, jointing, testing and disinfecting High Density Polyethylene Pipe (HDPE) Din-8074/Din-8075/ISO-4427 in trenches, complete in all respects (75 mm dia) PN-12.5</v>
          </cell>
          <cell r="C3574" t="str">
            <v>Rft</v>
          </cell>
          <cell r="D3574">
            <v>7.42</v>
          </cell>
          <cell r="E3574">
            <v>184.02</v>
          </cell>
          <cell r="F3574" t="str">
            <v>m</v>
          </cell>
          <cell r="G3574">
            <v>24.34</v>
          </cell>
          <cell r="H3574">
            <v>603.74</v>
          </cell>
          <cell r="I3574" t="str">
            <v xml:space="preserve">24.3.4, </v>
          </cell>
          <cell r="J3574">
            <v>0</v>
          </cell>
        </row>
        <row r="3575">
          <cell r="A3575" t="str">
            <v>24-30-c-08</v>
          </cell>
          <cell r="B3575" t="str">
            <v>Providing, laying, cutting, jointing, testing and disinfecting High Density Polyethylene Pipe (HDPE) Din-8074/Din-8075/ISO-4427 in trenches, complete in all respects (90 mm dia) PN-12.5</v>
          </cell>
          <cell r="C3575" t="str">
            <v>Rft</v>
          </cell>
          <cell r="D3575">
            <v>12.21</v>
          </cell>
          <cell r="E3575">
            <v>264.02999999999997</v>
          </cell>
          <cell r="F3575" t="str">
            <v>m</v>
          </cell>
          <cell r="G3575">
            <v>40.06</v>
          </cell>
          <cell r="H3575">
            <v>866.25</v>
          </cell>
          <cell r="I3575" t="str">
            <v xml:space="preserve">24.3.4, </v>
          </cell>
          <cell r="J3575">
            <v>0</v>
          </cell>
        </row>
        <row r="3576">
          <cell r="A3576" t="str">
            <v>24-30-c-09</v>
          </cell>
          <cell r="B3576" t="str">
            <v>Providing, laying, cutting, jointing, testing and disinfecting High Density Polyethylene Pipe (HDPE) Din-8074/Din-8075/ISO-4427 in trenches, complete in all respects (110 mm dia) PN-12.5</v>
          </cell>
          <cell r="C3576" t="str">
            <v>Rft</v>
          </cell>
          <cell r="D3576">
            <v>14.44</v>
          </cell>
          <cell r="E3576">
            <v>387.66</v>
          </cell>
          <cell r="F3576" t="str">
            <v>m</v>
          </cell>
          <cell r="G3576">
            <v>47.38</v>
          </cell>
          <cell r="H3576">
            <v>1271.8499999999999</v>
          </cell>
          <cell r="I3576" t="str">
            <v xml:space="preserve">24.3.4, </v>
          </cell>
          <cell r="J3576">
            <v>0</v>
          </cell>
        </row>
        <row r="3577">
          <cell r="A3577" t="str">
            <v>24-30-c-10</v>
          </cell>
          <cell r="B3577" t="str">
            <v>Providing, laying, cutting, jointing, testing and disinfecting High Density Polyethylene Pipe (HDPE) Din-8074/Din-8075/ISO-4427 in trenches, complete in all respects (160 mm dia) PN-12.5</v>
          </cell>
          <cell r="C3577" t="str">
            <v>Rft</v>
          </cell>
          <cell r="D3577">
            <v>15.47</v>
          </cell>
          <cell r="E3577">
            <v>805.59</v>
          </cell>
          <cell r="F3577" t="str">
            <v>m</v>
          </cell>
          <cell r="G3577">
            <v>50.77</v>
          </cell>
          <cell r="H3577">
            <v>2643.01</v>
          </cell>
          <cell r="I3577" t="str">
            <v xml:space="preserve">24.3.4, </v>
          </cell>
          <cell r="J3577">
            <v>0</v>
          </cell>
        </row>
        <row r="3578">
          <cell r="A3578" t="str">
            <v>24-30-c-11</v>
          </cell>
          <cell r="B3578" t="str">
            <v>Providing, laying, cutting, jointing, testing and disinfecting High Density Polyethylene Pipe (HDPE) Din-8074/Din-8075/ISO-4427 in trenches, complete in all respects (200 mm dia) PN-12.5</v>
          </cell>
          <cell r="C3578" t="str">
            <v>Rft</v>
          </cell>
          <cell r="D3578">
            <v>18.11</v>
          </cell>
          <cell r="E3578">
            <v>1247.78</v>
          </cell>
          <cell r="F3578" t="str">
            <v>m</v>
          </cell>
          <cell r="G3578">
            <v>59.42</v>
          </cell>
          <cell r="H3578">
            <v>4093.78</v>
          </cell>
          <cell r="I3578" t="str">
            <v xml:space="preserve">24.3.4, </v>
          </cell>
          <cell r="J3578">
            <v>0</v>
          </cell>
        </row>
        <row r="3579">
          <cell r="A3579" t="str">
            <v>24-30-c-12</v>
          </cell>
          <cell r="B3579" t="str">
            <v>Providing, laying, cutting, jointing, testing and disinfecting High Density Polyethylene Pipe (HDPE) Din-8074/Din-8075/ISO-4427 in trenches, complete in all respects (250 mm dia) PN-12.5</v>
          </cell>
          <cell r="C3579" t="str">
            <v>Rft</v>
          </cell>
          <cell r="D3579">
            <v>20.54</v>
          </cell>
          <cell r="E3579">
            <v>1945.68</v>
          </cell>
          <cell r="F3579" t="str">
            <v>m</v>
          </cell>
          <cell r="G3579">
            <v>67.38</v>
          </cell>
          <cell r="H3579">
            <v>6383.47</v>
          </cell>
          <cell r="I3579" t="str">
            <v xml:space="preserve">24.3.4, </v>
          </cell>
          <cell r="J3579">
            <v>0</v>
          </cell>
        </row>
        <row r="3580">
          <cell r="A3580" t="str">
            <v>24-30-c-13</v>
          </cell>
          <cell r="B3580" t="str">
            <v>Providing, laying, cutting, jointing, testing and disinfecting High Density Polyethylene Pipe (HDPE) Din-8074/Din-8075/ISO-4427 in trenches, complete in all respects (300 mm dia) PN-12.5</v>
          </cell>
          <cell r="C3580" t="str">
            <v>Rft</v>
          </cell>
          <cell r="D3580">
            <v>23.19</v>
          </cell>
          <cell r="E3580">
            <v>4426.83</v>
          </cell>
          <cell r="F3580" t="str">
            <v>m</v>
          </cell>
          <cell r="G3580">
            <v>76.08</v>
          </cell>
          <cell r="H3580">
            <v>14523.73</v>
          </cell>
          <cell r="I3580" t="str">
            <v xml:space="preserve">24.3.4, </v>
          </cell>
          <cell r="J3580">
            <v>0</v>
          </cell>
        </row>
        <row r="3581">
          <cell r="A3581" t="str">
            <v>24-30-d-01</v>
          </cell>
          <cell r="B3581" t="str">
            <v>Providing, laying, cutting, jointing, testing and disinfecting High Density Polyethylene Pipe (HDPE) Din-8074/Din-8075/ISO-4427 in trenches, complete in all respects (20mm dia) PN-16</v>
          </cell>
          <cell r="C3581" t="str">
            <v>Rft</v>
          </cell>
          <cell r="D3581">
            <v>5.53</v>
          </cell>
          <cell r="E3581">
            <v>22.88</v>
          </cell>
          <cell r="F3581" t="str">
            <v>m</v>
          </cell>
          <cell r="G3581">
            <v>18.13</v>
          </cell>
          <cell r="H3581">
            <v>75.05</v>
          </cell>
          <cell r="I3581" t="str">
            <v xml:space="preserve">24.3.4, </v>
          </cell>
          <cell r="J3581">
            <v>0</v>
          </cell>
        </row>
        <row r="3582">
          <cell r="A3582" t="str">
            <v>24-30-d-02</v>
          </cell>
          <cell r="B3582" t="str">
            <v>Providing, laying, cutting, jointing, testing and disinfecting High Density Polyethylene Pipe (HDPE) Din-8074/Din-8075/ISO-4427 in trenches, complete in all respects (25mm dia) PN-16</v>
          </cell>
          <cell r="C3582" t="str">
            <v>Rft</v>
          </cell>
          <cell r="D3582">
            <v>5.53</v>
          </cell>
          <cell r="E3582">
            <v>29.96</v>
          </cell>
          <cell r="F3582" t="str">
            <v>m</v>
          </cell>
          <cell r="G3582">
            <v>18.13</v>
          </cell>
          <cell r="H3582">
            <v>98.31</v>
          </cell>
          <cell r="I3582" t="str">
            <v xml:space="preserve">24.3.4, </v>
          </cell>
          <cell r="J3582">
            <v>0</v>
          </cell>
        </row>
        <row r="3583">
          <cell r="A3583" t="str">
            <v>24-30-d-03</v>
          </cell>
          <cell r="B3583" t="str">
            <v>Providing, laying, cutting, jointing, testing and disinfecting High Density Polyethylene Pipe (HDPE) Din-8074/Din-8075/ISO-4427 in trenches, complete in all respects (32 mm dia) PN-16</v>
          </cell>
          <cell r="C3583" t="str">
            <v>Rft</v>
          </cell>
          <cell r="D3583">
            <v>5.53</v>
          </cell>
          <cell r="E3583">
            <v>44.19</v>
          </cell>
          <cell r="F3583" t="str">
            <v>m</v>
          </cell>
          <cell r="G3583">
            <v>18.13</v>
          </cell>
          <cell r="H3583">
            <v>144.99</v>
          </cell>
          <cell r="I3583" t="str">
            <v xml:space="preserve">24.3.4, </v>
          </cell>
          <cell r="J3583">
            <v>0</v>
          </cell>
        </row>
        <row r="3584">
          <cell r="A3584" t="str">
            <v>24-30-d-04</v>
          </cell>
          <cell r="B3584" t="str">
            <v>Providing, laying, cutting, jointing, testing and disinfecting High Density Polyethylene Pipe (HDPE) Din-8074/Din-8075/ISO-4427 in trenches, complete in all respects (40 mm dia) PN-16</v>
          </cell>
          <cell r="C3584" t="str">
            <v>Rft</v>
          </cell>
          <cell r="D3584">
            <v>7.42</v>
          </cell>
          <cell r="E3584">
            <v>67.88</v>
          </cell>
          <cell r="F3584" t="str">
            <v>m</v>
          </cell>
          <cell r="G3584">
            <v>24.34</v>
          </cell>
          <cell r="H3584">
            <v>222.71</v>
          </cell>
          <cell r="I3584" t="str">
            <v xml:space="preserve">24.3.4, </v>
          </cell>
          <cell r="J3584">
            <v>0</v>
          </cell>
        </row>
        <row r="3585">
          <cell r="A3585" t="str">
            <v>24-30-d-05</v>
          </cell>
          <cell r="B3585" t="str">
            <v>Providing, laying, cutting, jointing, testing and disinfecting High Density Polyethylene Pipe (HDPE) Din-8074/Din-8075/ISO-4427 in trenches, complete in all respects (50 mm dia) PN-16</v>
          </cell>
          <cell r="C3585" t="str">
            <v>Rft</v>
          </cell>
          <cell r="D3585">
            <v>7.42</v>
          </cell>
          <cell r="E3585">
            <v>102.48</v>
          </cell>
          <cell r="F3585" t="str">
            <v>m</v>
          </cell>
          <cell r="G3585">
            <v>24.34</v>
          </cell>
          <cell r="H3585">
            <v>336.22</v>
          </cell>
          <cell r="I3585" t="str">
            <v xml:space="preserve">24.3.4, </v>
          </cell>
          <cell r="J3585">
            <v>0</v>
          </cell>
        </row>
        <row r="3586">
          <cell r="A3586" t="str">
            <v>24-30-d-06</v>
          </cell>
          <cell r="B3586" t="str">
            <v>Providing, laying, cutting, jointing, testing and disinfecting High Density Polyethylene Pipe (HDPE) Din-8074/Din-8075/ISO-4427 in trenches, complete in all respects (63 mm dia) PN-16</v>
          </cell>
          <cell r="C3586" t="str">
            <v>Rft</v>
          </cell>
          <cell r="D3586">
            <v>7.42</v>
          </cell>
          <cell r="E3586">
            <v>156.99</v>
          </cell>
          <cell r="F3586" t="str">
            <v>m</v>
          </cell>
          <cell r="G3586">
            <v>24.34</v>
          </cell>
          <cell r="H3586">
            <v>515.05999999999995</v>
          </cell>
          <cell r="I3586" t="str">
            <v xml:space="preserve">24.3.4, </v>
          </cell>
          <cell r="J3586">
            <v>0</v>
          </cell>
        </row>
        <row r="3587">
          <cell r="A3587" t="str">
            <v>24-30-d-07</v>
          </cell>
          <cell r="B3587" t="str">
            <v>Providing, laying, cutting, jointing, testing and disinfecting High Density Polyethylene Pipe (HDPE) Din-8074/Din-8075/ISO-4427 in trenches, complete in all respects (75 mm dia) PN-16</v>
          </cell>
          <cell r="C3587" t="str">
            <v>Rft</v>
          </cell>
          <cell r="D3587">
            <v>7.42</v>
          </cell>
          <cell r="E3587">
            <v>217.07</v>
          </cell>
          <cell r="F3587" t="str">
            <v>m</v>
          </cell>
          <cell r="G3587">
            <v>24.34</v>
          </cell>
          <cell r="H3587">
            <v>712.19</v>
          </cell>
          <cell r="I3587" t="str">
            <v xml:space="preserve">24.3.4, </v>
          </cell>
          <cell r="J3587">
            <v>0</v>
          </cell>
        </row>
        <row r="3588">
          <cell r="A3588" t="str">
            <v>24-30-d-08</v>
          </cell>
          <cell r="B3588" t="str">
            <v>Providing, laying, cutting, jointing, testing and disinfecting High Density Polyethylene Pipe (HDPE) Din-8074/Din-8075/ISO-4427 in trenches, complete in all respects (90 mm dia) PN-16</v>
          </cell>
          <cell r="C3588" t="str">
            <v>Rft</v>
          </cell>
          <cell r="D3588">
            <v>12.21</v>
          </cell>
          <cell r="E3588">
            <v>313.64999999999998</v>
          </cell>
          <cell r="F3588" t="str">
            <v>m</v>
          </cell>
          <cell r="G3588">
            <v>40.06</v>
          </cell>
          <cell r="H3588">
            <v>1029.05</v>
          </cell>
          <cell r="I3588" t="str">
            <v xml:space="preserve">24.3.4, </v>
          </cell>
          <cell r="J3588">
            <v>0</v>
          </cell>
        </row>
        <row r="3589">
          <cell r="A3589" t="str">
            <v>24-30-d-09</v>
          </cell>
          <cell r="B3589" t="str">
            <v>Providing, laying, cutting, jointing, testing and disinfecting High Density Polyethylene Pipe (HDPE) Din-8074/Din-8075/ISO-4427 in trenches, complete in all respects (110 mm dia) PN-16</v>
          </cell>
          <cell r="C3589" t="str">
            <v>Rft</v>
          </cell>
          <cell r="D3589">
            <v>14.44</v>
          </cell>
          <cell r="E3589">
            <v>463.11</v>
          </cell>
          <cell r="F3589" t="str">
            <v>m</v>
          </cell>
          <cell r="G3589">
            <v>47.38</v>
          </cell>
          <cell r="H3589">
            <v>1519.38</v>
          </cell>
          <cell r="I3589" t="str">
            <v xml:space="preserve">24.3.4, </v>
          </cell>
          <cell r="J3589">
            <v>0</v>
          </cell>
        </row>
        <row r="3590">
          <cell r="A3590" t="str">
            <v>24-30-d-10</v>
          </cell>
          <cell r="B3590" t="str">
            <v>Providing, laying, cutting, jointing, testing and disinfecting High Density Polyethylene Pipe (HDPE) Din-8074/Din-8075/ISO-4427 in trenches, complete in all respects (160 mm dia) PN-16</v>
          </cell>
          <cell r="C3590" t="str">
            <v>Rft</v>
          </cell>
          <cell r="D3590">
            <v>15.47</v>
          </cell>
          <cell r="E3590">
            <v>973.37</v>
          </cell>
          <cell r="F3590" t="str">
            <v>m</v>
          </cell>
          <cell r="G3590">
            <v>50.77</v>
          </cell>
          <cell r="H3590">
            <v>3193.47</v>
          </cell>
          <cell r="I3590" t="str">
            <v xml:space="preserve">24.3.4, </v>
          </cell>
          <cell r="J3590">
            <v>0</v>
          </cell>
        </row>
        <row r="3591">
          <cell r="A3591" t="str">
            <v>24-30-d-11</v>
          </cell>
          <cell r="B3591" t="str">
            <v>Providing, laying, cutting, jointing, testing and disinfecting High Density Polyethylene Pipe (HDPE) Din-8074/Din-8075/ISO-4427 in trenches, complete in all respects (200 mm dia) PN-16</v>
          </cell>
          <cell r="C3591" t="str">
            <v>Rft</v>
          </cell>
          <cell r="D3591">
            <v>18.11</v>
          </cell>
          <cell r="E3591">
            <v>1512.24</v>
          </cell>
          <cell r="F3591" t="str">
            <v>m</v>
          </cell>
          <cell r="G3591">
            <v>59.42</v>
          </cell>
          <cell r="H3591">
            <v>4961.42</v>
          </cell>
          <cell r="I3591" t="str">
            <v xml:space="preserve">24.3.4, </v>
          </cell>
          <cell r="J3591">
            <v>0</v>
          </cell>
        </row>
        <row r="3592">
          <cell r="A3592" t="str">
            <v>24-30-d-12</v>
          </cell>
          <cell r="B3592" t="str">
            <v>Providing, laying, cutting, jointing, testing and disinfecting High Density Polyethylene Pipe (HDPE) Din-8074/Din-8075/ISO-4427 in trenches, complete in all respects (250 mm dia) PN-16</v>
          </cell>
          <cell r="C3592" t="str">
            <v>Rft</v>
          </cell>
          <cell r="D3592">
            <v>20.54</v>
          </cell>
          <cell r="E3592">
            <v>2347.85</v>
          </cell>
          <cell r="F3592" t="str">
            <v>m</v>
          </cell>
          <cell r="G3592">
            <v>67.38</v>
          </cell>
          <cell r="H3592">
            <v>7702.92</v>
          </cell>
          <cell r="I3592" t="str">
            <v xml:space="preserve">24.3.4, </v>
          </cell>
          <cell r="J3592">
            <v>0</v>
          </cell>
        </row>
        <row r="3593">
          <cell r="A3593" t="str">
            <v>24-30-d-13</v>
          </cell>
          <cell r="B3593" t="str">
            <v>Providing, laying, cutting, jointing, testing and disinfecting High Density Polyethylene Pipe (HDPE) Din-8074/Din-8075/ISO-4427 in trenches, complete in all respects (300 mm dia) PN-16</v>
          </cell>
          <cell r="C3593" t="str">
            <v>Rft</v>
          </cell>
          <cell r="D3593">
            <v>22.97</v>
          </cell>
          <cell r="E3593">
            <v>5606.06</v>
          </cell>
          <cell r="F3593" t="str">
            <v>m</v>
          </cell>
          <cell r="G3593">
            <v>75.349999999999994</v>
          </cell>
          <cell r="H3593">
            <v>18392.57</v>
          </cell>
          <cell r="I3593" t="str">
            <v xml:space="preserve">24.3.4, </v>
          </cell>
          <cell r="J3593">
            <v>0</v>
          </cell>
        </row>
        <row r="3594">
          <cell r="A3594" t="str">
            <v>24-30-e-01</v>
          </cell>
          <cell r="B3594" t="str">
            <v>Providing and installing HDPE Socket 20mm dia</v>
          </cell>
          <cell r="C3594" t="str">
            <v>Each</v>
          </cell>
          <cell r="D3594">
            <v>87.77</v>
          </cell>
          <cell r="E3594">
            <v>204.41</v>
          </cell>
          <cell r="F3594" t="str">
            <v>Each</v>
          </cell>
          <cell r="G3594">
            <v>87.77</v>
          </cell>
          <cell r="H3594">
            <v>204.41</v>
          </cell>
          <cell r="I3594" t="str">
            <v xml:space="preserve">24.3.4, </v>
          </cell>
          <cell r="J3594">
            <v>0</v>
          </cell>
        </row>
        <row r="3595">
          <cell r="A3595" t="str">
            <v>24-30-e-02</v>
          </cell>
          <cell r="B3595" t="str">
            <v>Providing and installing HDPE Socket 25mm dia</v>
          </cell>
          <cell r="C3595" t="str">
            <v>Each</v>
          </cell>
          <cell r="D3595">
            <v>87.77</v>
          </cell>
          <cell r="E3595">
            <v>257.87</v>
          </cell>
          <cell r="F3595" t="str">
            <v>Each</v>
          </cell>
          <cell r="G3595">
            <v>87.77</v>
          </cell>
          <cell r="H3595">
            <v>257.87</v>
          </cell>
          <cell r="I3595" t="str">
            <v xml:space="preserve">24.3.4, </v>
          </cell>
          <cell r="J3595">
            <v>0</v>
          </cell>
        </row>
        <row r="3596">
          <cell r="A3596" t="str">
            <v>24-30-e-03</v>
          </cell>
          <cell r="B3596" t="str">
            <v>Providing and installing HDPE Socket 32mm dia</v>
          </cell>
          <cell r="C3596" t="str">
            <v>Each</v>
          </cell>
          <cell r="D3596">
            <v>87.77</v>
          </cell>
          <cell r="E3596">
            <v>333.69</v>
          </cell>
          <cell r="F3596" t="str">
            <v>Each</v>
          </cell>
          <cell r="G3596">
            <v>87.77</v>
          </cell>
          <cell r="H3596">
            <v>333.69</v>
          </cell>
          <cell r="I3596" t="str">
            <v xml:space="preserve">24.3.4, </v>
          </cell>
          <cell r="J3596">
            <v>0</v>
          </cell>
        </row>
        <row r="3597">
          <cell r="A3597" t="str">
            <v>24-30-e-04</v>
          </cell>
          <cell r="B3597" t="str">
            <v>Providing and installing HDPE Socket 40mm dia</v>
          </cell>
          <cell r="C3597" t="str">
            <v>Each</v>
          </cell>
          <cell r="D3597">
            <v>122.32</v>
          </cell>
          <cell r="E3597">
            <v>584.99</v>
          </cell>
          <cell r="F3597" t="str">
            <v>Each</v>
          </cell>
          <cell r="G3597">
            <v>122.32</v>
          </cell>
          <cell r="H3597">
            <v>584.99</v>
          </cell>
          <cell r="I3597" t="str">
            <v xml:space="preserve">24.3.4, </v>
          </cell>
          <cell r="J3597">
            <v>0</v>
          </cell>
        </row>
        <row r="3598">
          <cell r="A3598" t="str">
            <v>24-30-e-05</v>
          </cell>
          <cell r="B3598" t="str">
            <v>Providing and installing HDPE Socket 50mm dia</v>
          </cell>
          <cell r="C3598" t="str">
            <v>Each</v>
          </cell>
          <cell r="D3598">
            <v>723.19</v>
          </cell>
          <cell r="E3598">
            <v>1486.21</v>
          </cell>
          <cell r="F3598" t="str">
            <v>Each</v>
          </cell>
          <cell r="G3598">
            <v>723.19</v>
          </cell>
          <cell r="H3598">
            <v>1486.21</v>
          </cell>
          <cell r="I3598" t="str">
            <v xml:space="preserve">24.3.4, </v>
          </cell>
          <cell r="J3598">
            <v>0</v>
          </cell>
        </row>
        <row r="3599">
          <cell r="A3599" t="str">
            <v>24-30-e-06</v>
          </cell>
          <cell r="B3599" t="str">
            <v>Providing and installing HDPE Socket 63mm dia</v>
          </cell>
          <cell r="C3599" t="str">
            <v>Each</v>
          </cell>
          <cell r="D3599">
            <v>723.19</v>
          </cell>
          <cell r="E3599">
            <v>1986.79</v>
          </cell>
          <cell r="F3599" t="str">
            <v>Each</v>
          </cell>
          <cell r="G3599">
            <v>723.19</v>
          </cell>
          <cell r="H3599">
            <v>1986.79</v>
          </cell>
          <cell r="I3599" t="str">
            <v xml:space="preserve">24.3.4, </v>
          </cell>
          <cell r="J3599">
            <v>0</v>
          </cell>
        </row>
        <row r="3600">
          <cell r="A3600" t="str">
            <v>24-30-e-07</v>
          </cell>
          <cell r="B3600" t="str">
            <v>Providing and installing HDPE Socket 75mm dia</v>
          </cell>
          <cell r="C3600" t="str">
            <v>Each</v>
          </cell>
          <cell r="D3600">
            <v>128.07</v>
          </cell>
          <cell r="E3600">
            <v>1858.23</v>
          </cell>
          <cell r="F3600" t="str">
            <v>Each</v>
          </cell>
          <cell r="G3600">
            <v>128.07</v>
          </cell>
          <cell r="H3600">
            <v>1858.23</v>
          </cell>
          <cell r="I3600" t="str">
            <v xml:space="preserve">24.3.4, </v>
          </cell>
          <cell r="J3600">
            <v>0</v>
          </cell>
        </row>
        <row r="3601">
          <cell r="A3601" t="str">
            <v>24-30-e-08</v>
          </cell>
          <cell r="B3601" t="str">
            <v>Providing and installing HDPE Socket 90mm dia</v>
          </cell>
          <cell r="C3601" t="str">
            <v>Each</v>
          </cell>
          <cell r="D3601">
            <v>128.07</v>
          </cell>
          <cell r="E3601">
            <v>3209.31</v>
          </cell>
          <cell r="F3601" t="str">
            <v>Each</v>
          </cell>
          <cell r="G3601">
            <v>128.07</v>
          </cell>
          <cell r="H3601">
            <v>3209.31</v>
          </cell>
          <cell r="I3601" t="str">
            <v xml:space="preserve">24.3.4, </v>
          </cell>
          <cell r="J3601">
            <v>0</v>
          </cell>
        </row>
        <row r="3602">
          <cell r="A3602" t="str">
            <v>24-30-e-09</v>
          </cell>
          <cell r="B3602" t="str">
            <v>Providing and installing HDPE Socket 110mm dia</v>
          </cell>
          <cell r="C3602" t="str">
            <v>Each</v>
          </cell>
          <cell r="D3602">
            <v>182.86</v>
          </cell>
          <cell r="E3602">
            <v>6627.22</v>
          </cell>
          <cell r="F3602" t="str">
            <v>Each</v>
          </cell>
          <cell r="G3602">
            <v>182.86</v>
          </cell>
          <cell r="H3602">
            <v>6627.22</v>
          </cell>
          <cell r="I3602" t="str">
            <v xml:space="preserve">24.3.4, </v>
          </cell>
          <cell r="J3602">
            <v>0</v>
          </cell>
        </row>
        <row r="3603">
          <cell r="A3603" t="str">
            <v>24-30-e-10</v>
          </cell>
          <cell r="B3603" t="str">
            <v>Providing and installing HDPE Socket 160mm dia</v>
          </cell>
          <cell r="C3603" t="str">
            <v>Each</v>
          </cell>
          <cell r="D3603">
            <v>182.86</v>
          </cell>
          <cell r="E3603">
            <v>6257.86</v>
          </cell>
          <cell r="F3603" t="str">
            <v>Each</v>
          </cell>
          <cell r="G3603">
            <v>182.86</v>
          </cell>
          <cell r="H3603">
            <v>6257.86</v>
          </cell>
          <cell r="I3603" t="str">
            <v xml:space="preserve">24.3.4, </v>
          </cell>
          <cell r="J3603">
            <v>0</v>
          </cell>
        </row>
        <row r="3604">
          <cell r="A3604" t="str">
            <v>24-30-e-11</v>
          </cell>
          <cell r="B3604" t="str">
            <v>Providing and installing HDPE Socket 200mm dia</v>
          </cell>
          <cell r="C3604" t="str">
            <v>Each</v>
          </cell>
          <cell r="D3604">
            <v>182.86</v>
          </cell>
          <cell r="E3604">
            <v>7472.86</v>
          </cell>
          <cell r="F3604" t="str">
            <v>Each</v>
          </cell>
          <cell r="G3604">
            <v>182.86</v>
          </cell>
          <cell r="H3604">
            <v>7472.86</v>
          </cell>
          <cell r="I3604" t="str">
            <v xml:space="preserve">24.3.4, </v>
          </cell>
          <cell r="J3604">
            <v>0</v>
          </cell>
        </row>
        <row r="3605">
          <cell r="A3605" t="str">
            <v>24-30-e-12</v>
          </cell>
          <cell r="B3605" t="str">
            <v>Providing and installing HDPE Socket 250mm dia</v>
          </cell>
          <cell r="C3605" t="str">
            <v>Each</v>
          </cell>
          <cell r="D3605">
            <v>182.86</v>
          </cell>
          <cell r="E3605">
            <v>8687.86</v>
          </cell>
          <cell r="F3605" t="str">
            <v>Each</v>
          </cell>
          <cell r="G3605">
            <v>182.86</v>
          </cell>
          <cell r="H3605">
            <v>8687.86</v>
          </cell>
          <cell r="I3605" t="str">
            <v xml:space="preserve">24.3.4, </v>
          </cell>
          <cell r="J3605">
            <v>0</v>
          </cell>
        </row>
        <row r="3606">
          <cell r="A3606" t="str">
            <v>24-30-e-13</v>
          </cell>
          <cell r="B3606" t="str">
            <v>Providing and installing HDPE Socket 300mm dia</v>
          </cell>
          <cell r="C3606" t="str">
            <v>Each</v>
          </cell>
          <cell r="D3606">
            <v>182.86</v>
          </cell>
          <cell r="E3606">
            <v>9902.86</v>
          </cell>
          <cell r="F3606" t="str">
            <v>Each</v>
          </cell>
          <cell r="G3606">
            <v>182.86</v>
          </cell>
          <cell r="H3606">
            <v>9902.86</v>
          </cell>
          <cell r="I3606" t="str">
            <v xml:space="preserve">24.3.4, </v>
          </cell>
          <cell r="J3606">
            <v>0</v>
          </cell>
        </row>
        <row r="3607">
          <cell r="A3607" t="str">
            <v>24-30-f-01</v>
          </cell>
          <cell r="B3607" t="str">
            <v>Providing and installing HDPE Tee 20mm dia</v>
          </cell>
          <cell r="C3607" t="str">
            <v>Each</v>
          </cell>
          <cell r="D3607">
            <v>292.58</v>
          </cell>
          <cell r="E3607">
            <v>482.11</v>
          </cell>
          <cell r="F3607" t="str">
            <v>Each</v>
          </cell>
          <cell r="G3607">
            <v>292.58</v>
          </cell>
          <cell r="H3607">
            <v>482.11</v>
          </cell>
          <cell r="I3607" t="str">
            <v xml:space="preserve">24.3.4, </v>
          </cell>
          <cell r="J3607">
            <v>0</v>
          </cell>
        </row>
        <row r="3608">
          <cell r="A3608" t="str">
            <v>24-30-f-02</v>
          </cell>
          <cell r="B3608" t="str">
            <v>Providing and installing HDPE Tee 25mm dia</v>
          </cell>
          <cell r="C3608" t="str">
            <v>Each</v>
          </cell>
          <cell r="D3608">
            <v>292.58</v>
          </cell>
          <cell r="E3608">
            <v>627.91</v>
          </cell>
          <cell r="F3608" t="str">
            <v>Each</v>
          </cell>
          <cell r="G3608">
            <v>292.58</v>
          </cell>
          <cell r="H3608">
            <v>627.91</v>
          </cell>
          <cell r="I3608" t="str">
            <v xml:space="preserve">24.3.4, </v>
          </cell>
          <cell r="J3608">
            <v>0</v>
          </cell>
        </row>
        <row r="3609">
          <cell r="A3609" t="str">
            <v>24-30-f-03</v>
          </cell>
          <cell r="B3609" t="str">
            <v>Providing and installing HDPE Tee 32mm dia</v>
          </cell>
          <cell r="C3609" t="str">
            <v>Each</v>
          </cell>
          <cell r="D3609">
            <v>292.58</v>
          </cell>
          <cell r="E3609">
            <v>754.28</v>
          </cell>
          <cell r="F3609" t="str">
            <v>Each</v>
          </cell>
          <cell r="G3609">
            <v>292.58</v>
          </cell>
          <cell r="H3609">
            <v>754.28</v>
          </cell>
          <cell r="I3609" t="str">
            <v xml:space="preserve">24.3.4, </v>
          </cell>
          <cell r="J3609">
            <v>0</v>
          </cell>
        </row>
        <row r="3610">
          <cell r="A3610" t="str">
            <v>24-30-f-04</v>
          </cell>
          <cell r="B3610" t="str">
            <v>Providing and installing HDPE Tee 40mm dia</v>
          </cell>
          <cell r="C3610" t="str">
            <v>Each</v>
          </cell>
          <cell r="D3610">
            <v>365.72</v>
          </cell>
          <cell r="E3610">
            <v>1187.06</v>
          </cell>
          <cell r="F3610" t="str">
            <v>Each</v>
          </cell>
          <cell r="G3610">
            <v>365.72</v>
          </cell>
          <cell r="H3610">
            <v>1187.06</v>
          </cell>
          <cell r="I3610" t="str">
            <v xml:space="preserve">24.3.4, </v>
          </cell>
          <cell r="J3610">
            <v>0</v>
          </cell>
        </row>
        <row r="3611">
          <cell r="A3611" t="str">
            <v>24-30-f-05</v>
          </cell>
          <cell r="B3611" t="str">
            <v>Providing and installing HDPE Tee 50mm dia</v>
          </cell>
          <cell r="C3611" t="str">
            <v>Each</v>
          </cell>
          <cell r="D3611">
            <v>365.72</v>
          </cell>
          <cell r="E3611">
            <v>1833.44</v>
          </cell>
          <cell r="F3611" t="str">
            <v>Each</v>
          </cell>
          <cell r="G3611">
            <v>365.72</v>
          </cell>
          <cell r="H3611">
            <v>1833.44</v>
          </cell>
          <cell r="I3611" t="str">
            <v xml:space="preserve">24.3.4, </v>
          </cell>
          <cell r="J3611">
            <v>0</v>
          </cell>
        </row>
        <row r="3612">
          <cell r="A3612" t="str">
            <v>24-30-f-06</v>
          </cell>
          <cell r="B3612" t="str">
            <v>Providing and installing HDPE Tee 63mm dia</v>
          </cell>
          <cell r="C3612" t="str">
            <v>Each</v>
          </cell>
          <cell r="D3612">
            <v>365.72</v>
          </cell>
          <cell r="E3612">
            <v>2766.56</v>
          </cell>
          <cell r="F3612" t="str">
            <v>Each</v>
          </cell>
          <cell r="G3612">
            <v>365.72</v>
          </cell>
          <cell r="H3612">
            <v>2766.56</v>
          </cell>
          <cell r="I3612" t="str">
            <v xml:space="preserve">24.3.4, </v>
          </cell>
          <cell r="J3612">
            <v>0</v>
          </cell>
        </row>
        <row r="3613">
          <cell r="A3613" t="str">
            <v>24-30-f-07</v>
          </cell>
          <cell r="B3613" t="str">
            <v>Providing and installing HDPE Tee 75mm dia</v>
          </cell>
          <cell r="C3613" t="str">
            <v>Each</v>
          </cell>
          <cell r="D3613">
            <v>438.86</v>
          </cell>
          <cell r="E3613">
            <v>3743.66</v>
          </cell>
          <cell r="F3613" t="str">
            <v>Each</v>
          </cell>
          <cell r="G3613">
            <v>438.86</v>
          </cell>
          <cell r="H3613">
            <v>3743.66</v>
          </cell>
          <cell r="I3613" t="str">
            <v xml:space="preserve">24.3.4, </v>
          </cell>
          <cell r="J3613">
            <v>0</v>
          </cell>
        </row>
        <row r="3614">
          <cell r="A3614" t="str">
            <v>24-30-f-08</v>
          </cell>
          <cell r="B3614" t="str">
            <v>Providing and installing HDPE Tee 90mm dia</v>
          </cell>
          <cell r="C3614" t="str">
            <v>Each</v>
          </cell>
          <cell r="D3614">
            <v>438.86</v>
          </cell>
          <cell r="E3614">
            <v>6246.56</v>
          </cell>
          <cell r="F3614" t="str">
            <v>Each</v>
          </cell>
          <cell r="G3614">
            <v>438.86</v>
          </cell>
          <cell r="H3614">
            <v>6246.56</v>
          </cell>
          <cell r="I3614" t="str">
            <v xml:space="preserve">24.3.4, </v>
          </cell>
          <cell r="J3614">
            <v>0</v>
          </cell>
        </row>
        <row r="3615">
          <cell r="A3615" t="str">
            <v>24-30-f-09</v>
          </cell>
          <cell r="B3615" t="str">
            <v>Providing and installing HDPE Tee 110mm dia</v>
          </cell>
          <cell r="C3615" t="str">
            <v>Each</v>
          </cell>
          <cell r="D3615">
            <v>585.15</v>
          </cell>
          <cell r="E3615">
            <v>10888.35</v>
          </cell>
          <cell r="F3615" t="str">
            <v>Each</v>
          </cell>
          <cell r="G3615">
            <v>585.15</v>
          </cell>
          <cell r="H3615">
            <v>10888.35</v>
          </cell>
          <cell r="I3615" t="str">
            <v xml:space="preserve">24.3.4, </v>
          </cell>
          <cell r="J3615">
            <v>0</v>
          </cell>
        </row>
        <row r="3616">
          <cell r="A3616" t="str">
            <v>24-30-f-10</v>
          </cell>
          <cell r="B3616" t="str">
            <v>Providing and installing HDPE Tee 160mm dia</v>
          </cell>
          <cell r="C3616" t="str">
            <v>Each</v>
          </cell>
          <cell r="D3616">
            <v>585.15</v>
          </cell>
          <cell r="E3616">
            <v>11068.17</v>
          </cell>
          <cell r="F3616" t="str">
            <v>Each</v>
          </cell>
          <cell r="G3616">
            <v>585.15</v>
          </cell>
          <cell r="H3616">
            <v>11068.17</v>
          </cell>
          <cell r="I3616" t="str">
            <v xml:space="preserve">24.3.4, </v>
          </cell>
          <cell r="J3616">
            <v>0</v>
          </cell>
        </row>
        <row r="3617">
          <cell r="A3617" t="str">
            <v>24-30-f-11</v>
          </cell>
          <cell r="B3617" t="str">
            <v>Providing and installing HDPE Tee 200mm dia</v>
          </cell>
          <cell r="C3617" t="str">
            <v>Each</v>
          </cell>
          <cell r="D3617">
            <v>585.15</v>
          </cell>
          <cell r="E3617">
            <v>18406.77</v>
          </cell>
          <cell r="F3617" t="str">
            <v>Each</v>
          </cell>
          <cell r="G3617">
            <v>585.15</v>
          </cell>
          <cell r="H3617">
            <v>18406.77</v>
          </cell>
          <cell r="I3617" t="str">
            <v xml:space="preserve">24.3.4, </v>
          </cell>
          <cell r="J3617">
            <v>0</v>
          </cell>
        </row>
        <row r="3618">
          <cell r="A3618" t="str">
            <v>24-30-f-12</v>
          </cell>
          <cell r="B3618" t="str">
            <v>Providing and installing HDPE Tee 250mm dia</v>
          </cell>
          <cell r="C3618" t="str">
            <v>Each</v>
          </cell>
          <cell r="D3618">
            <v>585.15</v>
          </cell>
          <cell r="E3618">
            <v>33345.199999999997</v>
          </cell>
          <cell r="F3618" t="str">
            <v>Each</v>
          </cell>
          <cell r="G3618">
            <v>585.15</v>
          </cell>
          <cell r="H3618">
            <v>33345.199999999997</v>
          </cell>
          <cell r="I3618" t="str">
            <v xml:space="preserve">24.3.4, </v>
          </cell>
          <cell r="J3618">
            <v>0</v>
          </cell>
        </row>
        <row r="3619">
          <cell r="A3619" t="str">
            <v>24-30-f-13</v>
          </cell>
          <cell r="B3619" t="str">
            <v>Providing and installing HDPE Tee 300mm dia</v>
          </cell>
          <cell r="C3619" t="str">
            <v>Each</v>
          </cell>
          <cell r="D3619">
            <v>585.15</v>
          </cell>
          <cell r="E3619">
            <v>53000.25</v>
          </cell>
          <cell r="F3619" t="str">
            <v>Each</v>
          </cell>
          <cell r="G3619">
            <v>585.15</v>
          </cell>
          <cell r="H3619">
            <v>53000.25</v>
          </cell>
          <cell r="I3619" t="str">
            <v xml:space="preserve">24.3.4, </v>
          </cell>
          <cell r="J3619">
            <v>0</v>
          </cell>
        </row>
        <row r="3620">
          <cell r="A3620" t="str">
            <v>24-30-g-01</v>
          </cell>
          <cell r="B3620" t="str">
            <v>Providing and installing HDPE bend 20mm dia</v>
          </cell>
          <cell r="C3620" t="str">
            <v>Each</v>
          </cell>
          <cell r="D3620">
            <v>195.15</v>
          </cell>
          <cell r="E3620">
            <v>326.37</v>
          </cell>
          <cell r="F3620" t="str">
            <v>Each</v>
          </cell>
          <cell r="G3620">
            <v>195.15</v>
          </cell>
          <cell r="H3620">
            <v>326.37</v>
          </cell>
          <cell r="I3620" t="str">
            <v xml:space="preserve">24.3.4, </v>
          </cell>
          <cell r="J3620">
            <v>0</v>
          </cell>
        </row>
        <row r="3621">
          <cell r="A3621" t="str">
            <v>24-30-g-02</v>
          </cell>
          <cell r="B3621" t="str">
            <v>Providing and installing HDPE bend 25mm dia</v>
          </cell>
          <cell r="C3621" t="str">
            <v>Each</v>
          </cell>
          <cell r="D3621">
            <v>195.15</v>
          </cell>
          <cell r="E3621">
            <v>404.13</v>
          </cell>
          <cell r="F3621" t="str">
            <v>Each</v>
          </cell>
          <cell r="G3621">
            <v>195.15</v>
          </cell>
          <cell r="H3621">
            <v>404.13</v>
          </cell>
          <cell r="I3621" t="str">
            <v xml:space="preserve">24.3.4, </v>
          </cell>
          <cell r="J3621">
            <v>0</v>
          </cell>
        </row>
        <row r="3622">
          <cell r="A3622" t="str">
            <v>24-30-g-03</v>
          </cell>
          <cell r="B3622" t="str">
            <v>Providing and installing HDPE bend 32mm dia</v>
          </cell>
          <cell r="C3622" t="str">
            <v>Each</v>
          </cell>
          <cell r="D3622">
            <v>195.15</v>
          </cell>
          <cell r="E3622">
            <v>486.75</v>
          </cell>
          <cell r="F3622" t="str">
            <v>Each</v>
          </cell>
          <cell r="G3622">
            <v>195.15</v>
          </cell>
          <cell r="H3622">
            <v>486.75</v>
          </cell>
          <cell r="I3622" t="str">
            <v xml:space="preserve">24.3.4, </v>
          </cell>
          <cell r="J3622">
            <v>0</v>
          </cell>
        </row>
        <row r="3623">
          <cell r="A3623" t="str">
            <v>24-30-g-04</v>
          </cell>
          <cell r="B3623" t="str">
            <v>Providing and installing HDPE bend 40mm dia</v>
          </cell>
          <cell r="C3623" t="str">
            <v>Each</v>
          </cell>
          <cell r="D3623">
            <v>250.71</v>
          </cell>
          <cell r="E3623">
            <v>802.81</v>
          </cell>
          <cell r="F3623" t="str">
            <v>Each</v>
          </cell>
          <cell r="G3623">
            <v>250.71</v>
          </cell>
          <cell r="H3623">
            <v>802.81</v>
          </cell>
          <cell r="I3623" t="str">
            <v xml:space="preserve">24.3.4, </v>
          </cell>
          <cell r="J3623">
            <v>0</v>
          </cell>
        </row>
        <row r="3624">
          <cell r="A3624" t="str">
            <v>24-30-g-05</v>
          </cell>
          <cell r="B3624" t="str">
            <v>Providing and installing HDPE bend 50mm dia</v>
          </cell>
          <cell r="C3624" t="str">
            <v>Each</v>
          </cell>
          <cell r="D3624">
            <v>250.71</v>
          </cell>
          <cell r="E3624">
            <v>1193.55</v>
          </cell>
          <cell r="F3624" t="str">
            <v>Each</v>
          </cell>
          <cell r="G3624">
            <v>250.71</v>
          </cell>
          <cell r="H3624">
            <v>1193.55</v>
          </cell>
          <cell r="I3624" t="str">
            <v xml:space="preserve">24.3.4, </v>
          </cell>
          <cell r="J3624">
            <v>0</v>
          </cell>
        </row>
        <row r="3625">
          <cell r="A3625" t="str">
            <v>24-30-g-06</v>
          </cell>
          <cell r="B3625" t="str">
            <v>Providing and installing HDPE bend 63mm dia</v>
          </cell>
          <cell r="C3625" t="str">
            <v>Each</v>
          </cell>
          <cell r="D3625">
            <v>250.71</v>
          </cell>
          <cell r="E3625">
            <v>1796.19</v>
          </cell>
          <cell r="F3625" t="str">
            <v>Each</v>
          </cell>
          <cell r="G3625">
            <v>250.71</v>
          </cell>
          <cell r="H3625">
            <v>1796.19</v>
          </cell>
          <cell r="I3625" t="str">
            <v xml:space="preserve">24.3.4, </v>
          </cell>
          <cell r="J3625">
            <v>0</v>
          </cell>
        </row>
        <row r="3626">
          <cell r="A3626" t="str">
            <v>24-30-g-07</v>
          </cell>
          <cell r="B3626" t="str">
            <v>Providing and installing HDPE bend 75mm dia</v>
          </cell>
          <cell r="C3626" t="str">
            <v>Each</v>
          </cell>
          <cell r="D3626">
            <v>274.35000000000002</v>
          </cell>
          <cell r="E3626">
            <v>2650.89</v>
          </cell>
          <cell r="F3626" t="str">
            <v>Each</v>
          </cell>
          <cell r="G3626">
            <v>274.35000000000002</v>
          </cell>
          <cell r="H3626">
            <v>2650.9</v>
          </cell>
          <cell r="I3626" t="str">
            <v xml:space="preserve">24.3.4, </v>
          </cell>
          <cell r="J3626">
            <v>0</v>
          </cell>
        </row>
        <row r="3627">
          <cell r="A3627" t="str">
            <v>24-30-g-08</v>
          </cell>
          <cell r="B3627" t="str">
            <v>Providing and installing HDPE bend 90mm dia</v>
          </cell>
          <cell r="C3627" t="str">
            <v>Each</v>
          </cell>
          <cell r="D3627">
            <v>274.35000000000002</v>
          </cell>
          <cell r="E3627">
            <v>4001.97</v>
          </cell>
          <cell r="F3627" t="str">
            <v>Each</v>
          </cell>
          <cell r="G3627">
            <v>274.35000000000002</v>
          </cell>
          <cell r="H3627">
            <v>4001.97</v>
          </cell>
          <cell r="I3627" t="str">
            <v xml:space="preserve">24.3.4, </v>
          </cell>
          <cell r="J3627">
            <v>0</v>
          </cell>
        </row>
        <row r="3628">
          <cell r="A3628" t="str">
            <v>24-30-g-09</v>
          </cell>
          <cell r="B3628" t="str">
            <v>Providing and installing HDPE bend 110mm dia</v>
          </cell>
          <cell r="C3628" t="str">
            <v>Each</v>
          </cell>
          <cell r="D3628">
            <v>365.72</v>
          </cell>
          <cell r="E3628">
            <v>7412.72</v>
          </cell>
          <cell r="F3628" t="str">
            <v>Each</v>
          </cell>
          <cell r="G3628">
            <v>365.72</v>
          </cell>
          <cell r="H3628">
            <v>7412.72</v>
          </cell>
          <cell r="I3628" t="str">
            <v xml:space="preserve">24.3.4, </v>
          </cell>
          <cell r="J3628">
            <v>0</v>
          </cell>
        </row>
        <row r="3629">
          <cell r="A3629" t="str">
            <v>24-30-g-10</v>
          </cell>
          <cell r="B3629" t="str">
            <v>Providing and installing HDPE bend 160mm dia</v>
          </cell>
          <cell r="C3629" t="str">
            <v>Each</v>
          </cell>
          <cell r="D3629">
            <v>365.72</v>
          </cell>
          <cell r="E3629">
            <v>10326.290000000001</v>
          </cell>
          <cell r="F3629" t="str">
            <v>Each</v>
          </cell>
          <cell r="G3629">
            <v>365.72</v>
          </cell>
          <cell r="H3629">
            <v>10326.290000000001</v>
          </cell>
          <cell r="I3629" t="str">
            <v xml:space="preserve">24.3.4, </v>
          </cell>
          <cell r="J3629">
            <v>0</v>
          </cell>
        </row>
        <row r="3630">
          <cell r="A3630" t="str">
            <v>24-30-g-11</v>
          </cell>
          <cell r="B3630" t="str">
            <v>Providing and installing HDPE bend 200mm dia</v>
          </cell>
          <cell r="C3630" t="str">
            <v>Each</v>
          </cell>
          <cell r="D3630">
            <v>365.72</v>
          </cell>
          <cell r="E3630">
            <v>16091.46</v>
          </cell>
          <cell r="F3630" t="str">
            <v>Each</v>
          </cell>
          <cell r="G3630">
            <v>365.72</v>
          </cell>
          <cell r="H3630">
            <v>16091.46</v>
          </cell>
          <cell r="I3630" t="str">
            <v xml:space="preserve">24.3.4, </v>
          </cell>
          <cell r="J3630">
            <v>0</v>
          </cell>
        </row>
        <row r="3631">
          <cell r="A3631" t="str">
            <v>24-30-g-12</v>
          </cell>
          <cell r="B3631" t="str">
            <v>Providing and installing HDPE bend 250mm dia</v>
          </cell>
          <cell r="C3631" t="str">
            <v>Each</v>
          </cell>
          <cell r="D3631">
            <v>365.72</v>
          </cell>
          <cell r="E3631">
            <v>23430.06</v>
          </cell>
          <cell r="F3631" t="str">
            <v>Each</v>
          </cell>
          <cell r="G3631">
            <v>365.72</v>
          </cell>
          <cell r="H3631">
            <v>23430.06</v>
          </cell>
          <cell r="I3631" t="str">
            <v xml:space="preserve">24.3.4, </v>
          </cell>
          <cell r="J3631">
            <v>0</v>
          </cell>
        </row>
        <row r="3632">
          <cell r="A3632" t="str">
            <v>24-30-g-13</v>
          </cell>
          <cell r="B3632" t="str">
            <v>Providing and installing HDPE bend 300mm dia</v>
          </cell>
          <cell r="C3632" t="str">
            <v>Each</v>
          </cell>
          <cell r="D3632">
            <v>365.72</v>
          </cell>
          <cell r="E3632">
            <v>43870.01</v>
          </cell>
          <cell r="F3632" t="str">
            <v>Each</v>
          </cell>
          <cell r="G3632">
            <v>365.72</v>
          </cell>
          <cell r="H3632">
            <v>43870.01</v>
          </cell>
          <cell r="I3632" t="str">
            <v xml:space="preserve">24.3.4, </v>
          </cell>
          <cell r="J3632">
            <v>0</v>
          </cell>
        </row>
        <row r="3633">
          <cell r="A3633" t="str">
            <v>24-30-h-01</v>
          </cell>
          <cell r="B3633" t="str">
            <v>Providing and installing HDPE adaptor 20mm</v>
          </cell>
          <cell r="C3633" t="str">
            <v>Each</v>
          </cell>
          <cell r="D3633">
            <v>102.4</v>
          </cell>
          <cell r="E3633">
            <v>189.88</v>
          </cell>
          <cell r="F3633" t="str">
            <v>Each</v>
          </cell>
          <cell r="G3633">
            <v>102.4</v>
          </cell>
          <cell r="H3633">
            <v>189.88</v>
          </cell>
          <cell r="I3633" t="str">
            <v xml:space="preserve">24.3.4, </v>
          </cell>
          <cell r="J3633">
            <v>0</v>
          </cell>
        </row>
        <row r="3634">
          <cell r="A3634" t="str">
            <v>24-30-h-02</v>
          </cell>
          <cell r="B3634" t="str">
            <v>Providing and installing HDPE adaptor 25mm</v>
          </cell>
          <cell r="C3634" t="str">
            <v>Each</v>
          </cell>
          <cell r="D3634">
            <v>102.4</v>
          </cell>
          <cell r="E3634">
            <v>238.48</v>
          </cell>
          <cell r="F3634" t="str">
            <v>Each</v>
          </cell>
          <cell r="G3634">
            <v>102.4</v>
          </cell>
          <cell r="H3634">
            <v>238.48</v>
          </cell>
          <cell r="I3634" t="str">
            <v xml:space="preserve">24.3.4, </v>
          </cell>
          <cell r="J3634">
            <v>0</v>
          </cell>
        </row>
        <row r="3635">
          <cell r="A3635" t="str">
            <v>24-30-h-03</v>
          </cell>
          <cell r="B3635" t="str">
            <v>Providing and installing HDPE adaptor 32mm</v>
          </cell>
          <cell r="C3635" t="str">
            <v>Each</v>
          </cell>
          <cell r="D3635">
            <v>102.4</v>
          </cell>
          <cell r="E3635">
            <v>321.10000000000002</v>
          </cell>
          <cell r="F3635" t="str">
            <v>Each</v>
          </cell>
          <cell r="G3635">
            <v>102.4</v>
          </cell>
          <cell r="H3635">
            <v>321.10000000000002</v>
          </cell>
          <cell r="I3635" t="str">
            <v xml:space="preserve">24.3.4, </v>
          </cell>
          <cell r="J3635">
            <v>0</v>
          </cell>
        </row>
        <row r="3636">
          <cell r="A3636" t="str">
            <v>24-30-h-04</v>
          </cell>
          <cell r="B3636" t="str">
            <v>Providing and installing HDPE adaptor 40mm</v>
          </cell>
          <cell r="C3636" t="str">
            <v>Each</v>
          </cell>
          <cell r="D3636">
            <v>122.32</v>
          </cell>
          <cell r="E3636">
            <v>409.06</v>
          </cell>
          <cell r="F3636" t="str">
            <v>Each</v>
          </cell>
          <cell r="G3636">
            <v>122.32</v>
          </cell>
          <cell r="H3636">
            <v>409.06</v>
          </cell>
          <cell r="I3636" t="str">
            <v xml:space="preserve">24.3.4, </v>
          </cell>
          <cell r="J3636">
            <v>0</v>
          </cell>
        </row>
        <row r="3637">
          <cell r="A3637" t="str">
            <v>24-30-h-05</v>
          </cell>
          <cell r="B3637" t="str">
            <v>Providing and installing HDPE adaptor 50mm</v>
          </cell>
          <cell r="C3637" t="str">
            <v>Each</v>
          </cell>
          <cell r="D3637">
            <v>122.32</v>
          </cell>
          <cell r="E3637">
            <v>622.9</v>
          </cell>
          <cell r="F3637" t="str">
            <v>Each</v>
          </cell>
          <cell r="G3637">
            <v>122.32</v>
          </cell>
          <cell r="H3637">
            <v>622.9</v>
          </cell>
          <cell r="I3637" t="str">
            <v xml:space="preserve">24.3.4, </v>
          </cell>
          <cell r="J3637">
            <v>0</v>
          </cell>
        </row>
        <row r="3638">
          <cell r="A3638" t="str">
            <v>24-30-h-06</v>
          </cell>
          <cell r="B3638" t="str">
            <v>Providing and installing HDPE adaptor 63mm</v>
          </cell>
          <cell r="C3638" t="str">
            <v>Each</v>
          </cell>
          <cell r="D3638">
            <v>122.32</v>
          </cell>
          <cell r="E3638">
            <v>962.7</v>
          </cell>
          <cell r="F3638" t="str">
            <v>Each</v>
          </cell>
          <cell r="G3638">
            <v>122.32</v>
          </cell>
          <cell r="H3638">
            <v>962.7</v>
          </cell>
          <cell r="I3638" t="str">
            <v xml:space="preserve">24.3.4, </v>
          </cell>
          <cell r="J3638">
            <v>0</v>
          </cell>
        </row>
        <row r="3639">
          <cell r="A3639" t="str">
            <v>24-30-h-07</v>
          </cell>
          <cell r="B3639" t="str">
            <v>Providing and installing HDPE adaptor 75mm</v>
          </cell>
          <cell r="C3639" t="str">
            <v>Each</v>
          </cell>
          <cell r="D3639">
            <v>128.07</v>
          </cell>
          <cell r="E3639">
            <v>1488.87</v>
          </cell>
          <cell r="F3639" t="str">
            <v>Each</v>
          </cell>
          <cell r="G3639">
            <v>128.07</v>
          </cell>
          <cell r="H3639">
            <v>1488.87</v>
          </cell>
          <cell r="I3639" t="str">
            <v xml:space="preserve">24.3.4, </v>
          </cell>
          <cell r="J3639">
            <v>0</v>
          </cell>
        </row>
        <row r="3640">
          <cell r="A3640" t="str">
            <v>24-30-h-08</v>
          </cell>
          <cell r="B3640" t="str">
            <v>Providing and installing HDPE adaptor 90mm</v>
          </cell>
          <cell r="C3640" t="str">
            <v>Each</v>
          </cell>
          <cell r="D3640">
            <v>128.07</v>
          </cell>
          <cell r="E3640">
            <v>1965.15</v>
          </cell>
          <cell r="F3640" t="str">
            <v>Each</v>
          </cell>
          <cell r="G3640">
            <v>128.07</v>
          </cell>
          <cell r="H3640">
            <v>1965.15</v>
          </cell>
          <cell r="I3640" t="str">
            <v xml:space="preserve">24.3.4, </v>
          </cell>
          <cell r="J3640">
            <v>0</v>
          </cell>
        </row>
        <row r="3641">
          <cell r="A3641" t="str">
            <v>24-30-h-09</v>
          </cell>
          <cell r="B3641" t="str">
            <v>Providing and installing HDPE adaptor 110mm</v>
          </cell>
          <cell r="C3641" t="str">
            <v>Each</v>
          </cell>
          <cell r="D3641">
            <v>182.86</v>
          </cell>
          <cell r="E3641">
            <v>3788.98</v>
          </cell>
          <cell r="F3641" t="str">
            <v>Each</v>
          </cell>
          <cell r="G3641">
            <v>182.86</v>
          </cell>
          <cell r="H3641">
            <v>3788.98</v>
          </cell>
          <cell r="I3641" t="str">
            <v xml:space="preserve">24.3.4, </v>
          </cell>
          <cell r="J3641">
            <v>0</v>
          </cell>
        </row>
        <row r="3642">
          <cell r="A3642" t="str">
            <v>24-30-h-10</v>
          </cell>
          <cell r="B3642" t="str">
            <v>Providing and installing HDPE adaptor 160mm</v>
          </cell>
          <cell r="C3642" t="str">
            <v>Each</v>
          </cell>
          <cell r="D3642">
            <v>182.86</v>
          </cell>
          <cell r="E3642">
            <v>3827.86</v>
          </cell>
          <cell r="F3642" t="str">
            <v>Each</v>
          </cell>
          <cell r="G3642">
            <v>182.86</v>
          </cell>
          <cell r="H3642">
            <v>3827.86</v>
          </cell>
          <cell r="I3642" t="str">
            <v xml:space="preserve">24.3.4, </v>
          </cell>
          <cell r="J3642">
            <v>0</v>
          </cell>
        </row>
        <row r="3643">
          <cell r="A3643" t="str">
            <v>24-30-h-11</v>
          </cell>
          <cell r="B3643" t="str">
            <v>Providing and installing HDPE adaptor 200mm</v>
          </cell>
          <cell r="C3643" t="str">
            <v>Each</v>
          </cell>
          <cell r="D3643">
            <v>182.86</v>
          </cell>
          <cell r="E3643">
            <v>5042.8599999999997</v>
          </cell>
          <cell r="F3643" t="str">
            <v>Each</v>
          </cell>
          <cell r="G3643">
            <v>182.86</v>
          </cell>
          <cell r="H3643">
            <v>5042.8599999999997</v>
          </cell>
          <cell r="I3643" t="str">
            <v xml:space="preserve">24.3.4, </v>
          </cell>
          <cell r="J3643">
            <v>0</v>
          </cell>
        </row>
        <row r="3644">
          <cell r="A3644" t="str">
            <v>24-30-h-12</v>
          </cell>
          <cell r="B3644" t="str">
            <v>Providing and installing HDPE adaptor 250mm</v>
          </cell>
          <cell r="C3644" t="str">
            <v>Each</v>
          </cell>
          <cell r="D3644">
            <v>182.86</v>
          </cell>
          <cell r="E3644">
            <v>6257.86</v>
          </cell>
          <cell r="F3644" t="str">
            <v>Each</v>
          </cell>
          <cell r="G3644">
            <v>182.86</v>
          </cell>
          <cell r="H3644">
            <v>6257.86</v>
          </cell>
          <cell r="I3644" t="str">
            <v xml:space="preserve">24.3.4, </v>
          </cell>
          <cell r="J3644">
            <v>0</v>
          </cell>
        </row>
        <row r="3645">
          <cell r="A3645" t="str">
            <v>24-30-h-13</v>
          </cell>
          <cell r="B3645" t="str">
            <v>Providing and installing HDPE adaptor 300mm</v>
          </cell>
          <cell r="C3645" t="str">
            <v>Each</v>
          </cell>
          <cell r="D3645">
            <v>182.86</v>
          </cell>
          <cell r="E3645">
            <v>7472.86</v>
          </cell>
          <cell r="F3645" t="str">
            <v>Each</v>
          </cell>
          <cell r="G3645">
            <v>182.86</v>
          </cell>
          <cell r="H3645">
            <v>7472.86</v>
          </cell>
          <cell r="I3645" t="str">
            <v xml:space="preserve">24.3.4, </v>
          </cell>
          <cell r="J3645">
            <v>0</v>
          </cell>
        </row>
        <row r="3646">
          <cell r="A3646" t="str">
            <v>24-31-a</v>
          </cell>
          <cell r="B3646" t="str">
            <v>S/H/J G.I. Flanged Pipe 18" i/d 6.35mm thick</v>
          </cell>
          <cell r="C3646" t="str">
            <v>Rft</v>
          </cell>
          <cell r="D3646">
            <v>1605.65</v>
          </cell>
          <cell r="E3646">
            <v>6860.53</v>
          </cell>
          <cell r="F3646" t="str">
            <v>m</v>
          </cell>
          <cell r="G3646">
            <v>5267.88</v>
          </cell>
          <cell r="H3646">
            <v>22508.29</v>
          </cell>
          <cell r="I3646" t="str">
            <v xml:space="preserve">24.3.5.3 , </v>
          </cell>
          <cell r="J3646">
            <v>0</v>
          </cell>
        </row>
        <row r="3647">
          <cell r="A3647" t="str">
            <v>24-31-b</v>
          </cell>
          <cell r="B3647" t="str">
            <v>S/H/J G.I. Flanged Pipe 16" i/d 6.35mm thick</v>
          </cell>
          <cell r="C3647" t="str">
            <v>Rft</v>
          </cell>
          <cell r="D3647">
            <v>671.87</v>
          </cell>
          <cell r="E3647">
            <v>5270.65</v>
          </cell>
          <cell r="F3647" t="str">
            <v>m</v>
          </cell>
          <cell r="G3647">
            <v>2204.3000000000002</v>
          </cell>
          <cell r="H3647">
            <v>17292.150000000001</v>
          </cell>
          <cell r="I3647" t="str">
            <v xml:space="preserve">24.3.5.3 , </v>
          </cell>
          <cell r="J3647">
            <v>0</v>
          </cell>
        </row>
        <row r="3648">
          <cell r="A3648" t="str">
            <v>24-31-c</v>
          </cell>
          <cell r="B3648" t="str">
            <v>S/H/J G.I. Flanged Pipe 12" i/d 6.35mm thick</v>
          </cell>
          <cell r="C3648" t="str">
            <v>Rft</v>
          </cell>
          <cell r="D3648">
            <v>802.83</v>
          </cell>
          <cell r="E3648">
            <v>4283.8</v>
          </cell>
          <cell r="F3648" t="str">
            <v>m</v>
          </cell>
          <cell r="G3648">
            <v>2633.94</v>
          </cell>
          <cell r="H3648">
            <v>14054.47</v>
          </cell>
          <cell r="I3648" t="str">
            <v xml:space="preserve">24.3.5.3 , </v>
          </cell>
          <cell r="J3648">
            <v>0</v>
          </cell>
        </row>
        <row r="3649">
          <cell r="A3649" t="str">
            <v>24-31-d</v>
          </cell>
          <cell r="B3649" t="str">
            <v>S/H/J G.I. Flanged Pipe 10" i/d 6.35mm thick</v>
          </cell>
          <cell r="C3649" t="str">
            <v>Rft</v>
          </cell>
          <cell r="D3649">
            <v>669.04</v>
          </cell>
          <cell r="E3649">
            <v>3625.53</v>
          </cell>
          <cell r="F3649" t="str">
            <v>m</v>
          </cell>
          <cell r="G3649">
            <v>2195.0100000000002</v>
          </cell>
          <cell r="H3649">
            <v>11894.8</v>
          </cell>
          <cell r="I3649" t="str">
            <v xml:space="preserve">24.3.5.3 , </v>
          </cell>
          <cell r="J3649">
            <v>0</v>
          </cell>
        </row>
        <row r="3650">
          <cell r="A3650" t="str">
            <v>24-31-e</v>
          </cell>
          <cell r="B3650" t="str">
            <v>S/H/J G.I. Flanged Pipe 8" i/d 5 mm thick</v>
          </cell>
          <cell r="C3650" t="str">
            <v>Rft</v>
          </cell>
          <cell r="D3650">
            <v>535.12</v>
          </cell>
          <cell r="E3650">
            <v>2397.11</v>
          </cell>
          <cell r="F3650" t="str">
            <v>m</v>
          </cell>
          <cell r="G3650">
            <v>1755.64</v>
          </cell>
          <cell r="H3650">
            <v>7864.52</v>
          </cell>
          <cell r="I3650" t="str">
            <v xml:space="preserve">24.3.5.3 , </v>
          </cell>
          <cell r="J3650">
            <v>0</v>
          </cell>
        </row>
        <row r="3651">
          <cell r="A3651" t="str">
            <v>24-31-f</v>
          </cell>
          <cell r="B3651" t="str">
            <v>S/H/J G.I. Flanged Pipe 6" i/d 5 mm thick</v>
          </cell>
          <cell r="C3651" t="str">
            <v>Rft</v>
          </cell>
          <cell r="D3651">
            <v>401.41</v>
          </cell>
          <cell r="E3651">
            <v>1759.18</v>
          </cell>
          <cell r="F3651" t="str">
            <v>m</v>
          </cell>
          <cell r="G3651">
            <v>1316.97</v>
          </cell>
          <cell r="H3651">
            <v>5771.57</v>
          </cell>
          <cell r="I3651" t="str">
            <v xml:space="preserve">24.3.5.3 , </v>
          </cell>
          <cell r="J3651">
            <v>0</v>
          </cell>
        </row>
        <row r="3652">
          <cell r="A3652" t="str">
            <v>24-31-g</v>
          </cell>
          <cell r="B3652" t="str">
            <v>S/H/J G.I. Flanged Pipe 4" i/d 5 mm thick</v>
          </cell>
          <cell r="C3652" t="str">
            <v>Rft</v>
          </cell>
          <cell r="D3652">
            <v>267.63</v>
          </cell>
          <cell r="E3652">
            <v>1148.5</v>
          </cell>
          <cell r="F3652" t="str">
            <v>m</v>
          </cell>
          <cell r="G3652">
            <v>878.04</v>
          </cell>
          <cell r="H3652">
            <v>3768.04</v>
          </cell>
          <cell r="I3652" t="str">
            <v xml:space="preserve">24.3.5.3 , </v>
          </cell>
          <cell r="J3652">
            <v>0</v>
          </cell>
        </row>
        <row r="3653">
          <cell r="A3653" t="str">
            <v>24-32-a</v>
          </cell>
          <cell r="B3653" t="str">
            <v>S/H/J MS Flanged Pipe 18" i/d 6.35 mm thick</v>
          </cell>
          <cell r="C3653" t="str">
            <v>Rft</v>
          </cell>
          <cell r="D3653">
            <v>1337.95</v>
          </cell>
          <cell r="E3653">
            <v>7716.7</v>
          </cell>
          <cell r="F3653" t="str">
            <v>m</v>
          </cell>
          <cell r="G3653">
            <v>4389.59</v>
          </cell>
          <cell r="H3653">
            <v>25317.24</v>
          </cell>
          <cell r="I3653" t="str">
            <v>24.3.6.23</v>
          </cell>
          <cell r="J3653">
            <v>0</v>
          </cell>
        </row>
        <row r="3654">
          <cell r="A3654" t="str">
            <v>24-32-b</v>
          </cell>
          <cell r="B3654" t="str">
            <v>S/H/J MS Flanged Pipe 16" i/d 6.35 mm thick</v>
          </cell>
          <cell r="C3654" t="str">
            <v>Rft</v>
          </cell>
          <cell r="D3654">
            <v>892.06</v>
          </cell>
          <cell r="E3654">
            <v>5387.56</v>
          </cell>
          <cell r="F3654" t="str">
            <v>m</v>
          </cell>
          <cell r="G3654">
            <v>2926.71</v>
          </cell>
          <cell r="H3654">
            <v>17675.73</v>
          </cell>
          <cell r="I3654" t="str">
            <v>24.3.6.23</v>
          </cell>
          <cell r="J3654">
            <v>0</v>
          </cell>
        </row>
        <row r="3655">
          <cell r="A3655" t="str">
            <v>24-32-c</v>
          </cell>
          <cell r="B3655" t="str">
            <v>S/H/J MS Flanged Pipe 12" i/d 6.35mm</v>
          </cell>
          <cell r="C3655" t="str">
            <v>Rft</v>
          </cell>
          <cell r="D3655">
            <v>669.04</v>
          </cell>
          <cell r="E3655">
            <v>3949.54</v>
          </cell>
          <cell r="F3655" t="str">
            <v>m</v>
          </cell>
          <cell r="G3655">
            <v>2195.0100000000002</v>
          </cell>
          <cell r="H3655">
            <v>12957.8</v>
          </cell>
          <cell r="I3655" t="str">
            <v>24.3.6.23</v>
          </cell>
          <cell r="J3655">
            <v>0</v>
          </cell>
        </row>
        <row r="3656">
          <cell r="A3656" t="str">
            <v>24-32-d</v>
          </cell>
          <cell r="B3656" t="str">
            <v>S/H/J MS Flanged Pipe 10" i/d 6.35mm thick</v>
          </cell>
          <cell r="C3656" t="str">
            <v>Rft</v>
          </cell>
          <cell r="D3656">
            <v>535.12</v>
          </cell>
          <cell r="E3656">
            <v>3268.87</v>
          </cell>
          <cell r="F3656" t="str">
            <v>m</v>
          </cell>
          <cell r="G3656">
            <v>1755.64</v>
          </cell>
          <cell r="H3656">
            <v>10724.64</v>
          </cell>
          <cell r="I3656" t="str">
            <v>24.3.6.23</v>
          </cell>
          <cell r="J3656">
            <v>0</v>
          </cell>
        </row>
        <row r="3657">
          <cell r="A3657" t="str">
            <v>24-32-e</v>
          </cell>
          <cell r="B3657" t="str">
            <v>S/H/J MS Flanged Pipe 8" i/d 5mm thick</v>
          </cell>
          <cell r="C3657" t="str">
            <v>Rft</v>
          </cell>
          <cell r="D3657">
            <v>445.97</v>
          </cell>
          <cell r="E3657">
            <v>2632.97</v>
          </cell>
          <cell r="F3657" t="str">
            <v>m</v>
          </cell>
          <cell r="G3657">
            <v>1463.14</v>
          </cell>
          <cell r="H3657">
            <v>8638.34</v>
          </cell>
          <cell r="I3657" t="str">
            <v>24.3.6.23</v>
          </cell>
          <cell r="J3657">
            <v>0</v>
          </cell>
        </row>
        <row r="3658">
          <cell r="A3658" t="str">
            <v>24-32-f</v>
          </cell>
          <cell r="B3658" t="str">
            <v>S/H/J MS Flanged Pipe 6" i/d 5mm thick</v>
          </cell>
          <cell r="C3658" t="str">
            <v>Rft</v>
          </cell>
          <cell r="D3658">
            <v>356.73</v>
          </cell>
          <cell r="E3658">
            <v>1936.23</v>
          </cell>
          <cell r="F3658" t="str">
            <v>m</v>
          </cell>
          <cell r="G3658">
            <v>1170.3699999999999</v>
          </cell>
          <cell r="H3658">
            <v>6352.46</v>
          </cell>
          <cell r="I3658" t="str">
            <v>24.3.6.23</v>
          </cell>
          <cell r="J3658">
            <v>0</v>
          </cell>
        </row>
        <row r="3659">
          <cell r="A3659" t="str">
            <v>24-32-g</v>
          </cell>
          <cell r="B3659" t="str">
            <v>S/H/J MS Flanged Pipe 4" i/d 5mm thick</v>
          </cell>
          <cell r="C3659" t="str">
            <v>Rft</v>
          </cell>
          <cell r="D3659">
            <v>222.94</v>
          </cell>
          <cell r="E3659">
            <v>1316.44</v>
          </cell>
          <cell r="F3659" t="str">
            <v>m</v>
          </cell>
          <cell r="G3659">
            <v>731.44</v>
          </cell>
          <cell r="H3659">
            <v>4319.04</v>
          </cell>
          <cell r="I3659" t="str">
            <v>24.3.6.23</v>
          </cell>
          <cell r="J3659">
            <v>0</v>
          </cell>
        </row>
        <row r="3660">
          <cell r="A3660" t="str">
            <v>24-33-a</v>
          </cell>
          <cell r="B3660" t="str">
            <v>Supplying and Fixing MS manhole cover of 0.25" thick sheet &amp; angle iron frame 2'x2'x0.25" with lock complete</v>
          </cell>
          <cell r="C3660" t="str">
            <v>Each</v>
          </cell>
          <cell r="D3660">
            <v>109.42</v>
          </cell>
          <cell r="E3660">
            <v>844.49</v>
          </cell>
          <cell r="F3660" t="str">
            <v>Each</v>
          </cell>
          <cell r="G3660">
            <v>109.42</v>
          </cell>
          <cell r="H3660">
            <v>844.49</v>
          </cell>
          <cell r="I3660">
            <v>0</v>
          </cell>
          <cell r="J3660">
            <v>0</v>
          </cell>
        </row>
        <row r="3661">
          <cell r="A3661" t="str">
            <v>24-33-b</v>
          </cell>
          <cell r="B3661" t="str">
            <v>Supplying and fixing, cast iron manhole cover with frame, etc. (Heavey Type) of approved quality complete. 12" (300 mm) dia.</v>
          </cell>
          <cell r="C3661" t="str">
            <v>Each</v>
          </cell>
          <cell r="D3661">
            <v>74.7</v>
          </cell>
          <cell r="E3661">
            <v>1814.58</v>
          </cell>
          <cell r="F3661" t="str">
            <v>Each</v>
          </cell>
          <cell r="G3661">
            <v>74.7</v>
          </cell>
          <cell r="H3661">
            <v>1814.58</v>
          </cell>
          <cell r="I3661">
            <v>0</v>
          </cell>
          <cell r="J3661">
            <v>0</v>
          </cell>
        </row>
        <row r="3662">
          <cell r="A3662" t="str">
            <v>24-33-c</v>
          </cell>
          <cell r="B3662" t="str">
            <v>Supplying and fixing, cast iron manhole cover with frame, etc. (Heavey Type) of approved quality complete. 18" (450 mm) dia.</v>
          </cell>
          <cell r="C3662" t="str">
            <v>Each</v>
          </cell>
          <cell r="D3662">
            <v>74.7</v>
          </cell>
          <cell r="E3662">
            <v>3198.47</v>
          </cell>
          <cell r="F3662" t="str">
            <v>Each</v>
          </cell>
          <cell r="G3662">
            <v>74.7</v>
          </cell>
          <cell r="H3662">
            <v>3198.47</v>
          </cell>
          <cell r="I3662">
            <v>0</v>
          </cell>
          <cell r="J3662">
            <v>0</v>
          </cell>
        </row>
        <row r="3663">
          <cell r="A3663" t="str">
            <v>24-33-d</v>
          </cell>
          <cell r="B3663" t="str">
            <v>Supplying and fixing, cast iron manhole cover with frame, etc. (Heavey Type) of approved quality complete. 24" (600 mm) dia.</v>
          </cell>
          <cell r="C3663" t="str">
            <v>Each</v>
          </cell>
          <cell r="D3663">
            <v>104.58</v>
          </cell>
          <cell r="E3663">
            <v>3902.67</v>
          </cell>
          <cell r="F3663" t="str">
            <v>Each</v>
          </cell>
          <cell r="G3663">
            <v>104.58</v>
          </cell>
          <cell r="H3663">
            <v>3902.67</v>
          </cell>
          <cell r="I3663">
            <v>0</v>
          </cell>
          <cell r="J3663">
            <v>0</v>
          </cell>
        </row>
        <row r="3664">
          <cell r="A3664" t="str">
            <v>24-34</v>
          </cell>
          <cell r="B3664" t="str">
            <v>Supplying and Fixing flat iron (2"x3/8") ladder for OHR, holes @ 15" c/c, steps of MS bars 5/8" i/d &amp; paint compl</v>
          </cell>
          <cell r="C3664" t="str">
            <v>Rft</v>
          </cell>
          <cell r="D3664">
            <v>60.5</v>
          </cell>
          <cell r="E3664">
            <v>804.97</v>
          </cell>
          <cell r="F3664" t="str">
            <v>m</v>
          </cell>
          <cell r="G3664">
            <v>198.49</v>
          </cell>
          <cell r="H3664">
            <v>2640.97</v>
          </cell>
          <cell r="I3664">
            <v>0</v>
          </cell>
          <cell r="J3664">
            <v>0</v>
          </cell>
        </row>
        <row r="3665">
          <cell r="A3665" t="str">
            <v>24-35</v>
          </cell>
          <cell r="B3665" t="str">
            <v>Supplying and Fixing C.I. vent pipe for storage522tanks including jally etc</v>
          </cell>
          <cell r="C3665" t="str">
            <v>Rft</v>
          </cell>
          <cell r="D3665">
            <v>4.3899999999999997</v>
          </cell>
          <cell r="E3665">
            <v>509.83</v>
          </cell>
          <cell r="F3665" t="str">
            <v>m</v>
          </cell>
          <cell r="G3665">
            <v>14.4</v>
          </cell>
          <cell r="H3665">
            <v>1672.67</v>
          </cell>
          <cell r="I3665" t="str">
            <v xml:space="preserve">24.3.5.1, </v>
          </cell>
          <cell r="J3665">
            <v>0</v>
          </cell>
        </row>
        <row r="3666">
          <cell r="A3666" t="str">
            <v>24-36-a</v>
          </cell>
          <cell r="B3666" t="str">
            <v>Supplying and Fixing MS cap of 3/8" thick sheet : 10" i/d</v>
          </cell>
          <cell r="C3666" t="str">
            <v>Each</v>
          </cell>
          <cell r="D3666">
            <v>26.15</v>
          </cell>
          <cell r="E3666">
            <v>3054.53</v>
          </cell>
          <cell r="F3666" t="str">
            <v>Each</v>
          </cell>
          <cell r="G3666">
            <v>26.15</v>
          </cell>
          <cell r="H3666">
            <v>3054.53</v>
          </cell>
          <cell r="I3666" t="str">
            <v>24.3.6.23</v>
          </cell>
          <cell r="J3666">
            <v>0</v>
          </cell>
        </row>
        <row r="3667">
          <cell r="A3667" t="str">
            <v>24-36-b</v>
          </cell>
          <cell r="B3667" t="str">
            <v>Supplying and Fixing MS cap of 3/8" thick sheet : 8" i/d</v>
          </cell>
          <cell r="C3667" t="str">
            <v>Each</v>
          </cell>
          <cell r="D3667">
            <v>26.15</v>
          </cell>
          <cell r="E3667">
            <v>1475.03</v>
          </cell>
          <cell r="F3667" t="str">
            <v>Each</v>
          </cell>
          <cell r="G3667">
            <v>26.15</v>
          </cell>
          <cell r="H3667">
            <v>1475.03</v>
          </cell>
          <cell r="I3667" t="str">
            <v>24.3.6.23</v>
          </cell>
          <cell r="J3667">
            <v>0</v>
          </cell>
        </row>
        <row r="3668">
          <cell r="A3668" t="str">
            <v>24-36-c</v>
          </cell>
          <cell r="B3668" t="str">
            <v>Supplying and Fixing MS cap of 3/8" thick sheet : 6" i/d</v>
          </cell>
          <cell r="C3668" t="str">
            <v>Each</v>
          </cell>
          <cell r="D3668">
            <v>26.15</v>
          </cell>
          <cell r="E3668">
            <v>1001.49</v>
          </cell>
          <cell r="F3668" t="str">
            <v>Each</v>
          </cell>
          <cell r="G3668">
            <v>26.15</v>
          </cell>
          <cell r="H3668">
            <v>1001.49</v>
          </cell>
          <cell r="I3668" t="str">
            <v>24.3.6.23</v>
          </cell>
          <cell r="J3668">
            <v>0</v>
          </cell>
        </row>
        <row r="3669">
          <cell r="A3669" t="str">
            <v>24-36-d</v>
          </cell>
          <cell r="B3669" t="str">
            <v>Supplying and Fixing MS cap of 3/8" thick sheet : 4" i/d</v>
          </cell>
          <cell r="C3669" t="str">
            <v>Each</v>
          </cell>
          <cell r="D3669">
            <v>26.15</v>
          </cell>
          <cell r="E3669">
            <v>574.41</v>
          </cell>
          <cell r="F3669" t="str">
            <v>Each</v>
          </cell>
          <cell r="G3669">
            <v>26.15</v>
          </cell>
          <cell r="H3669">
            <v>574.41</v>
          </cell>
          <cell r="I3669" t="str">
            <v>24.3.6.23</v>
          </cell>
          <cell r="J3669">
            <v>0</v>
          </cell>
        </row>
        <row r="3670">
          <cell r="A3670" t="str">
            <v>24-37-a</v>
          </cell>
          <cell r="B3670" t="str">
            <v>Providing and fixing MS Flanges5223" dia (3/8" Thick)</v>
          </cell>
          <cell r="C3670" t="str">
            <v>Pair</v>
          </cell>
          <cell r="D3670">
            <v>89.64</v>
          </cell>
          <cell r="E3670">
            <v>454.14</v>
          </cell>
          <cell r="F3670" t="str">
            <v>Pair</v>
          </cell>
          <cell r="G3670">
            <v>89.64</v>
          </cell>
          <cell r="H3670">
            <v>454.14</v>
          </cell>
          <cell r="I3670" t="str">
            <v xml:space="preserve">24.3.5.3 , </v>
          </cell>
          <cell r="J3670">
            <v>0</v>
          </cell>
        </row>
        <row r="3671">
          <cell r="A3671" t="str">
            <v>24-37-b</v>
          </cell>
          <cell r="B3671" t="str">
            <v>Providing and fixing MS Flanges5224" dia (3/8" Thick)</v>
          </cell>
          <cell r="C3671" t="str">
            <v>Pair</v>
          </cell>
          <cell r="D3671">
            <v>119.52</v>
          </cell>
          <cell r="E3671">
            <v>544.77</v>
          </cell>
          <cell r="F3671" t="str">
            <v>Pair</v>
          </cell>
          <cell r="G3671">
            <v>119.52</v>
          </cell>
          <cell r="H3671">
            <v>544.77</v>
          </cell>
          <cell r="I3671" t="str">
            <v xml:space="preserve">24.3.5.3 , </v>
          </cell>
          <cell r="J3671">
            <v>0</v>
          </cell>
        </row>
        <row r="3672">
          <cell r="A3672" t="str">
            <v>24-37-c</v>
          </cell>
          <cell r="B3672" t="str">
            <v>Providing and fixing MS Flanges5226" dia (3/8" Thick)</v>
          </cell>
          <cell r="C3672" t="str">
            <v>Pair</v>
          </cell>
          <cell r="D3672">
            <v>149.4</v>
          </cell>
          <cell r="E3672">
            <v>756.9</v>
          </cell>
          <cell r="F3672" t="str">
            <v>Pair</v>
          </cell>
          <cell r="G3672">
            <v>149.4</v>
          </cell>
          <cell r="H3672">
            <v>756.9</v>
          </cell>
          <cell r="I3672" t="str">
            <v xml:space="preserve">24.3.5.3 , </v>
          </cell>
          <cell r="J3672">
            <v>0</v>
          </cell>
        </row>
        <row r="3673">
          <cell r="A3673" t="str">
            <v>24-37-d</v>
          </cell>
          <cell r="B3673" t="str">
            <v>Providing and fixing MS Flanges5228" dia (3/8"Thick)</v>
          </cell>
          <cell r="C3673" t="str">
            <v>Pair</v>
          </cell>
          <cell r="D3673">
            <v>186.75</v>
          </cell>
          <cell r="E3673">
            <v>976.5</v>
          </cell>
          <cell r="F3673" t="str">
            <v>Pair</v>
          </cell>
          <cell r="G3673">
            <v>186.75</v>
          </cell>
          <cell r="H3673">
            <v>976.5</v>
          </cell>
          <cell r="I3673" t="str">
            <v xml:space="preserve">24.3.5.3 , </v>
          </cell>
          <cell r="J3673">
            <v>0</v>
          </cell>
        </row>
        <row r="3674">
          <cell r="A3674" t="str">
            <v>24-37-e</v>
          </cell>
          <cell r="B3674" t="str">
            <v>Providing and fixing MS Flanges52210" dia (3/8"Thick)</v>
          </cell>
          <cell r="C3674" t="str">
            <v>Pair</v>
          </cell>
          <cell r="D3674">
            <v>298.8</v>
          </cell>
          <cell r="E3674">
            <v>1453.05</v>
          </cell>
          <cell r="F3674" t="str">
            <v>Pair</v>
          </cell>
          <cell r="G3674">
            <v>298.8</v>
          </cell>
          <cell r="H3674">
            <v>1453.05</v>
          </cell>
          <cell r="I3674" t="str">
            <v xml:space="preserve">24.3.5.3 , </v>
          </cell>
          <cell r="J3674">
            <v>0</v>
          </cell>
        </row>
        <row r="3675">
          <cell r="A3675" t="str">
            <v>24-38-a</v>
          </cell>
          <cell r="B3675" t="str">
            <v>Supplying and Fixing Flanged Expansion Joints BSS 2035: 18" i/d</v>
          </cell>
          <cell r="C3675" t="str">
            <v>Each</v>
          </cell>
          <cell r="D3675">
            <v>1562.47</v>
          </cell>
          <cell r="E3675">
            <v>80537.48</v>
          </cell>
          <cell r="F3675" t="str">
            <v>Each</v>
          </cell>
          <cell r="G3675">
            <v>1562.47</v>
          </cell>
          <cell r="H3675">
            <v>80537.48</v>
          </cell>
          <cell r="I3675" t="str">
            <v>24.3.6.2</v>
          </cell>
          <cell r="J3675">
            <v>0</v>
          </cell>
        </row>
        <row r="3676">
          <cell r="A3676" t="str">
            <v>24-38-b</v>
          </cell>
          <cell r="B3676" t="str">
            <v>Supplying and Fixing Flanged Expansion Joints BSS 2035: 16" i/d</v>
          </cell>
          <cell r="C3676" t="str">
            <v>Each</v>
          </cell>
          <cell r="D3676">
            <v>1562.47</v>
          </cell>
          <cell r="E3676">
            <v>62312.480000000003</v>
          </cell>
          <cell r="F3676" t="str">
            <v>Each</v>
          </cell>
          <cell r="G3676">
            <v>1562.47</v>
          </cell>
          <cell r="H3676">
            <v>62312.480000000003</v>
          </cell>
          <cell r="I3676" t="str">
            <v>24.3.6.2</v>
          </cell>
          <cell r="J3676">
            <v>0</v>
          </cell>
        </row>
        <row r="3677">
          <cell r="A3677" t="str">
            <v>24-38-c</v>
          </cell>
          <cell r="B3677" t="str">
            <v>Supplying and Fixing Flanged Expansion Joints BSS 2035: 12" i/d</v>
          </cell>
          <cell r="C3677" t="str">
            <v>Each</v>
          </cell>
          <cell r="D3677">
            <v>1562.47</v>
          </cell>
          <cell r="E3677">
            <v>33152.480000000003</v>
          </cell>
          <cell r="F3677" t="str">
            <v>Each</v>
          </cell>
          <cell r="G3677">
            <v>1562.47</v>
          </cell>
          <cell r="H3677">
            <v>33152.480000000003</v>
          </cell>
          <cell r="I3677" t="str">
            <v>24.3.6.2</v>
          </cell>
          <cell r="J3677">
            <v>0</v>
          </cell>
        </row>
        <row r="3678">
          <cell r="A3678" t="str">
            <v>24-38-d</v>
          </cell>
          <cell r="B3678" t="str">
            <v>Supplying and Fixing Flanged Expansion Joints BSS 2035: 10" i/d</v>
          </cell>
          <cell r="C3678" t="str">
            <v>Each</v>
          </cell>
          <cell r="D3678">
            <v>1562.47</v>
          </cell>
          <cell r="E3678">
            <v>20394.97</v>
          </cell>
          <cell r="F3678" t="str">
            <v>Each</v>
          </cell>
          <cell r="G3678">
            <v>1562.47</v>
          </cell>
          <cell r="H3678">
            <v>20394.97</v>
          </cell>
          <cell r="I3678" t="str">
            <v>24.3.6.2</v>
          </cell>
          <cell r="J3678">
            <v>0</v>
          </cell>
        </row>
        <row r="3679">
          <cell r="A3679" t="str">
            <v>24-38-e</v>
          </cell>
          <cell r="B3679" t="str">
            <v>Supplying and Fixing Flanged Expansion Joints BSS 2035: 8" i/d</v>
          </cell>
          <cell r="C3679" t="str">
            <v>Each</v>
          </cell>
          <cell r="D3679">
            <v>1179.6400000000001</v>
          </cell>
          <cell r="E3679">
            <v>15759.64</v>
          </cell>
          <cell r="F3679" t="str">
            <v>Each</v>
          </cell>
          <cell r="G3679">
            <v>1179.6400000000001</v>
          </cell>
          <cell r="H3679">
            <v>15759.64</v>
          </cell>
          <cell r="I3679" t="str">
            <v>24.3.6.2</v>
          </cell>
          <cell r="J3679">
            <v>0</v>
          </cell>
        </row>
        <row r="3680">
          <cell r="A3680" t="str">
            <v>24-38-f</v>
          </cell>
          <cell r="B3680" t="str">
            <v>Supplying and Fixing Flanged Expansion Joints BSS 2035: 6" i/d</v>
          </cell>
          <cell r="C3680" t="str">
            <v>Each</v>
          </cell>
          <cell r="D3680">
            <v>1179.6400000000001</v>
          </cell>
          <cell r="E3680">
            <v>10899.64</v>
          </cell>
          <cell r="F3680" t="str">
            <v>Each</v>
          </cell>
          <cell r="G3680">
            <v>1179.6400000000001</v>
          </cell>
          <cell r="H3680">
            <v>10899.64</v>
          </cell>
          <cell r="I3680" t="str">
            <v>24.3.6.2</v>
          </cell>
          <cell r="J3680">
            <v>0</v>
          </cell>
        </row>
        <row r="3681">
          <cell r="A3681" t="str">
            <v>24-38-g</v>
          </cell>
          <cell r="B3681" t="str">
            <v>Supplying and Fixing Flanged Expansion Joints BSS 2035: 4" i/d</v>
          </cell>
          <cell r="C3681" t="str">
            <v>Each</v>
          </cell>
          <cell r="D3681">
            <v>887.06</v>
          </cell>
          <cell r="E3681">
            <v>9392.06</v>
          </cell>
          <cell r="F3681" t="str">
            <v>Each</v>
          </cell>
          <cell r="G3681">
            <v>887.06</v>
          </cell>
          <cell r="H3681">
            <v>9392.06</v>
          </cell>
          <cell r="I3681" t="str">
            <v>24.3.6.2</v>
          </cell>
          <cell r="J3681">
            <v>0</v>
          </cell>
        </row>
        <row r="3682">
          <cell r="A3682" t="str">
            <v>24-39-a</v>
          </cell>
          <cell r="B3682" t="str">
            <v>Supplying and Fixing MS Suspension Clamp 3/8" thick for housing pipe : 18" i/d</v>
          </cell>
          <cell r="C3682" t="str">
            <v>Each</v>
          </cell>
          <cell r="D3682">
            <v>2340.6</v>
          </cell>
          <cell r="E3682">
            <v>5438.85</v>
          </cell>
          <cell r="F3682" t="str">
            <v>Each</v>
          </cell>
          <cell r="G3682">
            <v>2340.6</v>
          </cell>
          <cell r="H3682">
            <v>5438.85</v>
          </cell>
          <cell r="I3682" t="str">
            <v>24.3.6.13.</v>
          </cell>
          <cell r="J3682">
            <v>0</v>
          </cell>
        </row>
        <row r="3683">
          <cell r="A3683" t="str">
            <v>24-39-b</v>
          </cell>
          <cell r="B3683" t="str">
            <v>Supplying and Fixing MS Suspension Clamp 3/8" thick for housing pipe : 16" i/d</v>
          </cell>
          <cell r="C3683" t="str">
            <v>Each</v>
          </cell>
          <cell r="D3683">
            <v>2340.6</v>
          </cell>
          <cell r="E3683">
            <v>4603.54</v>
          </cell>
          <cell r="F3683" t="str">
            <v>Each</v>
          </cell>
          <cell r="G3683">
            <v>2340.6</v>
          </cell>
          <cell r="H3683">
            <v>4603.54</v>
          </cell>
          <cell r="I3683" t="str">
            <v>24.3.6.13.</v>
          </cell>
          <cell r="J3683">
            <v>0</v>
          </cell>
        </row>
        <row r="3684">
          <cell r="A3684" t="str">
            <v>24-39-c</v>
          </cell>
          <cell r="B3684" t="str">
            <v>Supplying and Fixing MS Suspension Clamp 3/8" thick for housing pipe : 12" i/d</v>
          </cell>
          <cell r="C3684" t="str">
            <v>Each</v>
          </cell>
          <cell r="D3684">
            <v>1462.88</v>
          </cell>
          <cell r="E3684">
            <v>2981.63</v>
          </cell>
          <cell r="F3684" t="str">
            <v>Each</v>
          </cell>
          <cell r="G3684">
            <v>1462.88</v>
          </cell>
          <cell r="H3684">
            <v>2981.63</v>
          </cell>
          <cell r="I3684" t="str">
            <v>24.3.6.13.</v>
          </cell>
          <cell r="J3684">
            <v>0</v>
          </cell>
        </row>
        <row r="3685">
          <cell r="A3685" t="str">
            <v>24-39-d</v>
          </cell>
          <cell r="B3685" t="str">
            <v>Supplying and Fixing MS Suspension Clamp 3/8" thick for housing pipe : 10" i/d</v>
          </cell>
          <cell r="C3685" t="str">
            <v>Each</v>
          </cell>
          <cell r="D3685">
            <v>877.72</v>
          </cell>
          <cell r="E3685">
            <v>2117.0300000000002</v>
          </cell>
          <cell r="F3685" t="str">
            <v>Each</v>
          </cell>
          <cell r="G3685">
            <v>877.72</v>
          </cell>
          <cell r="H3685">
            <v>2117.02</v>
          </cell>
          <cell r="I3685" t="str">
            <v>24.3.6.13.</v>
          </cell>
          <cell r="J3685">
            <v>0</v>
          </cell>
        </row>
        <row r="3686">
          <cell r="A3686" t="str">
            <v>24-39-e</v>
          </cell>
          <cell r="B3686" t="str">
            <v>Supplying and Fixing MS Suspension Clamp 3/8" thick for housing pipe : 8" i/d</v>
          </cell>
          <cell r="C3686" t="str">
            <v>Each</v>
          </cell>
          <cell r="D3686">
            <v>585.15</v>
          </cell>
          <cell r="E3686">
            <v>1602.71</v>
          </cell>
          <cell r="F3686" t="str">
            <v>Each</v>
          </cell>
          <cell r="G3686">
            <v>585.15</v>
          </cell>
          <cell r="H3686">
            <v>1602.71</v>
          </cell>
          <cell r="I3686" t="str">
            <v>24.3.6.13.</v>
          </cell>
          <cell r="J3686">
            <v>0</v>
          </cell>
        </row>
        <row r="3687">
          <cell r="A3687" t="str">
            <v>24-39-f</v>
          </cell>
          <cell r="B3687" t="str">
            <v>Supplying and Fixing MS Suspension Clamp 3/8" thick for housing pipe : 6" i/d</v>
          </cell>
          <cell r="C3687" t="str">
            <v>Each</v>
          </cell>
          <cell r="D3687">
            <v>438.86</v>
          </cell>
          <cell r="E3687">
            <v>1289.3599999999999</v>
          </cell>
          <cell r="F3687" t="str">
            <v>Each</v>
          </cell>
          <cell r="G3687">
            <v>438.86</v>
          </cell>
          <cell r="H3687">
            <v>1289.3599999999999</v>
          </cell>
          <cell r="I3687" t="str">
            <v>24.3.6.13.</v>
          </cell>
          <cell r="J3687">
            <v>0</v>
          </cell>
        </row>
        <row r="3688">
          <cell r="A3688" t="str">
            <v>24-39-g</v>
          </cell>
          <cell r="B3688" t="str">
            <v>Supplying and Fixing MS Suspension Clamp 3/8"522thick for housingpipe : 4" i/d</v>
          </cell>
          <cell r="C3688" t="str">
            <v>Each</v>
          </cell>
          <cell r="D3688">
            <v>292.58</v>
          </cell>
          <cell r="E3688">
            <v>596.33000000000004</v>
          </cell>
          <cell r="F3688" t="str">
            <v>Each</v>
          </cell>
          <cell r="G3688">
            <v>292.58</v>
          </cell>
          <cell r="H3688">
            <v>596.33000000000004</v>
          </cell>
          <cell r="I3688" t="str">
            <v>24.3.6.13.</v>
          </cell>
          <cell r="J3688">
            <v>0</v>
          </cell>
        </row>
        <row r="3689">
          <cell r="A3689" t="str">
            <v>24-40</v>
          </cell>
          <cell r="B3689" t="str">
            <v>Supplying and Fixing PVC Water Stopper 8" wide 3/8" thick. Providing and fixing PVC water stopper 8" wide 3/8" thick in verticle (Wall/Column) or horizontal (Floor/Slab) expansion joint inclusing cutting and jointing complete in all respects.</v>
          </cell>
          <cell r="C3689" t="str">
            <v>Rft</v>
          </cell>
          <cell r="D3689">
            <v>17.850000000000001</v>
          </cell>
          <cell r="E3689">
            <v>169.72</v>
          </cell>
          <cell r="F3689" t="str">
            <v>m</v>
          </cell>
          <cell r="G3689">
            <v>58.55</v>
          </cell>
          <cell r="H3689">
            <v>556.83000000000004</v>
          </cell>
          <cell r="I3689">
            <v>0</v>
          </cell>
          <cell r="J3689">
            <v>0</v>
          </cell>
        </row>
        <row r="3690">
          <cell r="A3690" t="str">
            <v>24-41</v>
          </cell>
          <cell r="B3690" t="str">
            <v>Conducting Elec: Resistivity survey of the area and furnishing its reports.</v>
          </cell>
          <cell r="C3690" t="str">
            <v>No</v>
          </cell>
          <cell r="D3690">
            <v>2023.13</v>
          </cell>
          <cell r="E3690">
            <v>31972.880000000001</v>
          </cell>
          <cell r="F3690" t="str">
            <v>No</v>
          </cell>
          <cell r="G3690">
            <v>2023.13</v>
          </cell>
          <cell r="H3690">
            <v>31972.880000000001</v>
          </cell>
          <cell r="I3690">
            <v>0</v>
          </cell>
          <cell r="J3690">
            <v>0</v>
          </cell>
        </row>
        <row r="3691">
          <cell r="A3691" t="str">
            <v>24-42</v>
          </cell>
          <cell r="B3691" t="str">
            <v>Logging of bore hole with electrical equipment and furnishing reports.</v>
          </cell>
          <cell r="C3691" t="str">
            <v>Job</v>
          </cell>
          <cell r="D3691">
            <v>2427.75</v>
          </cell>
          <cell r="E3691">
            <v>23082.75</v>
          </cell>
          <cell r="F3691" t="str">
            <v>Job</v>
          </cell>
          <cell r="G3691">
            <v>2427.75</v>
          </cell>
          <cell r="H3691">
            <v>23082.75</v>
          </cell>
          <cell r="I3691">
            <v>0</v>
          </cell>
          <cell r="J3691">
            <v>0</v>
          </cell>
        </row>
        <row r="3692">
          <cell r="A3692" t="str">
            <v>24-43</v>
          </cell>
          <cell r="B3692" t="str">
            <v>Providing and lowering pezu meter 1.25" GI pipe522including allaccessories.</v>
          </cell>
          <cell r="C3692" t="str">
            <v>Rft</v>
          </cell>
          <cell r="D3692">
            <v>99.18</v>
          </cell>
          <cell r="E3692">
            <v>266.85000000000002</v>
          </cell>
          <cell r="F3692" t="str">
            <v>m</v>
          </cell>
          <cell r="G3692">
            <v>325.39999999999998</v>
          </cell>
          <cell r="H3692">
            <v>875.5</v>
          </cell>
          <cell r="I3692" t="str">
            <v xml:space="preserve">24.3.5.3 , </v>
          </cell>
          <cell r="J3692">
            <v>0</v>
          </cell>
        </row>
        <row r="3693">
          <cell r="A3693" t="str">
            <v>24-44</v>
          </cell>
          <cell r="B3693" t="str">
            <v>P&amp;L Reflux valves (C.I) of BSS quality/weight including jointing material 3" i/d-6" i/d.</v>
          </cell>
          <cell r="C3693" t="str">
            <v>Each</v>
          </cell>
          <cell r="D3693">
            <v>835.12</v>
          </cell>
          <cell r="E3693">
            <v>5695.12</v>
          </cell>
          <cell r="F3693" t="str">
            <v>Each</v>
          </cell>
          <cell r="G3693">
            <v>835.12</v>
          </cell>
          <cell r="H3693">
            <v>5695.12</v>
          </cell>
          <cell r="I3693" t="str">
            <v>24.3.5.6.6</v>
          </cell>
          <cell r="J3693">
            <v>0</v>
          </cell>
        </row>
        <row r="3694">
          <cell r="A3694" t="str">
            <v>24-45-a</v>
          </cell>
          <cell r="B3694" t="str">
            <v>Laying cut, joint, test &amp; disinfect of 8"i/d of GI522pipe line including cost of welding, excavation and filling compaction etc complete.</v>
          </cell>
          <cell r="C3694" t="str">
            <v>Joint</v>
          </cell>
          <cell r="D3694">
            <v>325.13</v>
          </cell>
          <cell r="E3694">
            <v>1673.78</v>
          </cell>
          <cell r="F3694" t="str">
            <v>Joint</v>
          </cell>
          <cell r="G3694">
            <v>325.13</v>
          </cell>
          <cell r="H3694">
            <v>1673.78</v>
          </cell>
          <cell r="I3694" t="str">
            <v xml:space="preserve">24.3.5.3 , </v>
          </cell>
          <cell r="J3694">
            <v>0</v>
          </cell>
        </row>
        <row r="3695">
          <cell r="A3695" t="str">
            <v>24-45-b</v>
          </cell>
          <cell r="B3695" t="str">
            <v>Laying cut, joint, test &amp; disinfect of 6"i/d of GI522pipe line including cost of welding, excavation and filling compaction etc complete.</v>
          </cell>
          <cell r="C3695" t="str">
            <v>Joint</v>
          </cell>
          <cell r="D3695">
            <v>325.13</v>
          </cell>
          <cell r="E3695">
            <v>1584.84</v>
          </cell>
          <cell r="F3695" t="str">
            <v>Joint</v>
          </cell>
          <cell r="G3695">
            <v>325.13</v>
          </cell>
          <cell r="H3695">
            <v>1584.84</v>
          </cell>
          <cell r="I3695" t="str">
            <v xml:space="preserve">24.3.5.3 , </v>
          </cell>
          <cell r="J3695">
            <v>0</v>
          </cell>
        </row>
        <row r="3696">
          <cell r="A3696" t="str">
            <v>24-45-c</v>
          </cell>
          <cell r="B3696" t="str">
            <v>Laying cut, joint, test &amp; disinfect of 4"i/d of GI522pipe line including cost of welding, excavation and filling compaction etc complete.</v>
          </cell>
          <cell r="C3696" t="str">
            <v>Joint</v>
          </cell>
          <cell r="D3696">
            <v>325.13</v>
          </cell>
          <cell r="E3696">
            <v>1024.97</v>
          </cell>
          <cell r="F3696" t="str">
            <v>Joint</v>
          </cell>
          <cell r="G3696">
            <v>325.13</v>
          </cell>
          <cell r="H3696">
            <v>1024.97</v>
          </cell>
          <cell r="I3696" t="str">
            <v xml:space="preserve">24.3.5.3 , </v>
          </cell>
          <cell r="J3696">
            <v>0</v>
          </cell>
        </row>
        <row r="3697">
          <cell r="A3697" t="str">
            <v>24-45-d</v>
          </cell>
          <cell r="B3697" t="str">
            <v>Laying cut, joint, test &amp; disinfect of 3"i/d of GI522pipe line including cost of welding, excavation and filling compaction etc complete.</v>
          </cell>
          <cell r="C3697" t="str">
            <v>Joint</v>
          </cell>
          <cell r="D3697">
            <v>325.13</v>
          </cell>
          <cell r="E3697">
            <v>819.39</v>
          </cell>
          <cell r="F3697" t="str">
            <v>Joint</v>
          </cell>
          <cell r="G3697">
            <v>325.13</v>
          </cell>
          <cell r="H3697">
            <v>819.39</v>
          </cell>
          <cell r="I3697" t="str">
            <v xml:space="preserve">24.3.5.3 , </v>
          </cell>
          <cell r="J3697">
            <v>0</v>
          </cell>
        </row>
        <row r="3698">
          <cell r="A3698" t="str">
            <v>24-45-e</v>
          </cell>
          <cell r="B3698" t="str">
            <v>Laying cut, joint, test &amp; disinfect of 2-1/2"i/d of522GI pipe line including cost of welding, excavation and filling compaction etc complete.</v>
          </cell>
          <cell r="C3698" t="str">
            <v>Joint</v>
          </cell>
          <cell r="D3698">
            <v>325.13</v>
          </cell>
          <cell r="E3698">
            <v>762.53</v>
          </cell>
          <cell r="F3698" t="str">
            <v>Joint</v>
          </cell>
          <cell r="G3698">
            <v>325.13</v>
          </cell>
          <cell r="H3698">
            <v>762.53</v>
          </cell>
          <cell r="I3698" t="str">
            <v xml:space="preserve">24.3.5.3 , </v>
          </cell>
          <cell r="J3698">
            <v>0</v>
          </cell>
        </row>
        <row r="3699">
          <cell r="A3699" t="str">
            <v>24-46</v>
          </cell>
          <cell r="B3699" t="str">
            <v>Testing of soil for bearing capacity &amp; chemical contents upto any depth.</v>
          </cell>
          <cell r="C3699" t="str">
            <v>Rft</v>
          </cell>
          <cell r="D3699">
            <v>986.88</v>
          </cell>
          <cell r="E3699">
            <v>5479.34</v>
          </cell>
          <cell r="F3699" t="str">
            <v>m</v>
          </cell>
          <cell r="G3699">
            <v>3237.8</v>
          </cell>
          <cell r="H3699">
            <v>17976.849999999999</v>
          </cell>
          <cell r="I3699">
            <v>0</v>
          </cell>
          <cell r="J3699">
            <v>0</v>
          </cell>
        </row>
        <row r="3700">
          <cell r="A3700" t="str">
            <v>24-47-a</v>
          </cell>
          <cell r="B3700" t="str">
            <v>Supply and Fixing Affridev type hand pump with all accessories except riser pipe.</v>
          </cell>
          <cell r="C3700" t="str">
            <v>Each</v>
          </cell>
          <cell r="D3700">
            <v>902.63</v>
          </cell>
          <cell r="E3700">
            <v>21557.63</v>
          </cell>
          <cell r="F3700" t="str">
            <v>Each</v>
          </cell>
          <cell r="G3700">
            <v>902.63</v>
          </cell>
          <cell r="H3700">
            <v>21557.63</v>
          </cell>
          <cell r="I3700">
            <v>0</v>
          </cell>
          <cell r="J3700">
            <v>0</v>
          </cell>
        </row>
        <row r="3701">
          <cell r="A3701" t="str">
            <v>24-47-b</v>
          </cell>
          <cell r="B3701" t="str">
            <v>Supply and Fixing a simple hand pump (Single handle) upto 80 Feet</v>
          </cell>
          <cell r="C3701" t="str">
            <v>Each</v>
          </cell>
          <cell r="D3701">
            <v>902.63</v>
          </cell>
          <cell r="E3701">
            <v>10622.63</v>
          </cell>
          <cell r="F3701" t="str">
            <v>Each</v>
          </cell>
          <cell r="G3701">
            <v>902.63</v>
          </cell>
          <cell r="H3701">
            <v>10622.63</v>
          </cell>
          <cell r="I3701">
            <v>0</v>
          </cell>
          <cell r="J3701">
            <v>0</v>
          </cell>
        </row>
        <row r="3702">
          <cell r="A3702" t="str">
            <v>24-48-a</v>
          </cell>
          <cell r="B3702" t="str">
            <v>Supply and installation of manually controlled voltage regulator oil cooled with 99.9% copper winding, and independed control regulator on each phase 20-30 KVA</v>
          </cell>
          <cell r="C3702" t="str">
            <v>Each</v>
          </cell>
          <cell r="D3702">
            <v>1494</v>
          </cell>
          <cell r="E3702">
            <v>97448.63</v>
          </cell>
          <cell r="F3702" t="str">
            <v>Each</v>
          </cell>
          <cell r="G3702">
            <v>1494</v>
          </cell>
          <cell r="H3702">
            <v>97448.63</v>
          </cell>
          <cell r="I3702">
            <v>0</v>
          </cell>
          <cell r="J3702">
            <v>0</v>
          </cell>
        </row>
        <row r="3703">
          <cell r="A3703" t="str">
            <v>24-48-b</v>
          </cell>
          <cell r="B3703" t="str">
            <v>Supply and installation of manually controlled voltage regulator oil cooled with 99.9% copper winding, and independed control regulator on each phase 35-50 KVA</v>
          </cell>
          <cell r="C3703" t="str">
            <v>Each</v>
          </cell>
          <cell r="D3703">
            <v>1494</v>
          </cell>
          <cell r="E3703">
            <v>171329.73</v>
          </cell>
          <cell r="F3703" t="str">
            <v>Each</v>
          </cell>
          <cell r="G3703">
            <v>1494</v>
          </cell>
          <cell r="H3703">
            <v>171329.7</v>
          </cell>
          <cell r="I3703">
            <v>0</v>
          </cell>
          <cell r="J3703">
            <v>0</v>
          </cell>
        </row>
        <row r="3704">
          <cell r="A3704" t="str">
            <v>24-48-c</v>
          </cell>
          <cell r="B3704" t="str">
            <v>Supply and installation of manually controlled voltage regulator oil cooled with 99.9% copper winding, and independed control regulator on each phase 60-100 KVA</v>
          </cell>
          <cell r="C3704" t="str">
            <v>Each</v>
          </cell>
          <cell r="D3704">
            <v>1494</v>
          </cell>
          <cell r="E3704">
            <v>370550.25</v>
          </cell>
          <cell r="F3704" t="str">
            <v>Each</v>
          </cell>
          <cell r="G3704">
            <v>1494</v>
          </cell>
          <cell r="H3704">
            <v>370550.31</v>
          </cell>
          <cell r="I3704">
            <v>0</v>
          </cell>
          <cell r="J3704">
            <v>0</v>
          </cell>
        </row>
        <row r="3705">
          <cell r="A3705" t="str">
            <v>24-48-d</v>
          </cell>
          <cell r="B3705" t="str">
            <v>Supply and installation of three phase automatic voltage stabilizers having output volatage of 400 volts ±5%, three phase 99.9% copper wound with protective devices 20-30 KV A</v>
          </cell>
          <cell r="C3705" t="str">
            <v>Each</v>
          </cell>
          <cell r="D3705">
            <v>1494</v>
          </cell>
          <cell r="E3705">
            <v>141735.38</v>
          </cell>
          <cell r="F3705" t="str">
            <v>Each</v>
          </cell>
          <cell r="G3705">
            <v>1494</v>
          </cell>
          <cell r="H3705">
            <v>141735.41</v>
          </cell>
          <cell r="I3705">
            <v>0</v>
          </cell>
          <cell r="J3705">
            <v>0</v>
          </cell>
        </row>
        <row r="3706">
          <cell r="A3706" t="str">
            <v>24-48-e</v>
          </cell>
          <cell r="B3706" t="str">
            <v>Supply and installation of three phase automatic voltage stabilizers having output volatage of 400 volts ±5%, three phase 99.9% copper wound with protective devices 35-50 KVA</v>
          </cell>
          <cell r="C3706" t="str">
            <v>Each</v>
          </cell>
          <cell r="D3706">
            <v>1494</v>
          </cell>
          <cell r="E3706">
            <v>319013</v>
          </cell>
          <cell r="F3706" t="str">
            <v>Each</v>
          </cell>
          <cell r="G3706">
            <v>1494</v>
          </cell>
          <cell r="H3706">
            <v>319013</v>
          </cell>
          <cell r="I3706">
            <v>0</v>
          </cell>
          <cell r="J3706">
            <v>0</v>
          </cell>
        </row>
        <row r="3707">
          <cell r="A3707" t="str">
            <v>24-48-f</v>
          </cell>
          <cell r="B3707" t="str">
            <v>Supply and installation of three phase automatic voltage stabilizers having output volatage of 400 volts ±5%, three phase 99.9% copper equipped with protective devices 60-100 KV A</v>
          </cell>
          <cell r="C3707" t="str">
            <v>Each</v>
          </cell>
          <cell r="D3707">
            <v>1494</v>
          </cell>
          <cell r="E3707">
            <v>518172.75</v>
          </cell>
          <cell r="F3707" t="str">
            <v>Each</v>
          </cell>
          <cell r="G3707">
            <v>1494</v>
          </cell>
          <cell r="H3707">
            <v>518172.81</v>
          </cell>
          <cell r="I3707">
            <v>0</v>
          </cell>
          <cell r="J3707">
            <v>0</v>
          </cell>
        </row>
        <row r="3708">
          <cell r="A3708" t="str">
            <v>24-49-a</v>
          </cell>
          <cell r="B3708" t="str">
            <v>Providing and Fixing Brass peet / gate valve 1" dia</v>
          </cell>
          <cell r="C3708" t="str">
            <v>Each</v>
          </cell>
          <cell r="D3708">
            <v>79.680000000000007</v>
          </cell>
          <cell r="E3708">
            <v>1047.6300000000001</v>
          </cell>
          <cell r="F3708" t="str">
            <v>Each</v>
          </cell>
          <cell r="G3708">
            <v>79.680000000000007</v>
          </cell>
          <cell r="H3708">
            <v>1047.6300000000001</v>
          </cell>
          <cell r="I3708" t="str">
            <v>24.3.5.5.2</v>
          </cell>
          <cell r="J3708">
            <v>0</v>
          </cell>
        </row>
        <row r="3709">
          <cell r="A3709" t="str">
            <v>24-49-b</v>
          </cell>
          <cell r="B3709" t="str">
            <v>Providing and Fixing Brass peet / gate valve 1.25" dia</v>
          </cell>
          <cell r="C3709" t="str">
            <v>Each</v>
          </cell>
          <cell r="D3709">
            <v>119.52</v>
          </cell>
          <cell r="E3709">
            <v>1751.67</v>
          </cell>
          <cell r="F3709" t="str">
            <v>Each</v>
          </cell>
          <cell r="G3709">
            <v>119.52</v>
          </cell>
          <cell r="H3709">
            <v>1751.67</v>
          </cell>
          <cell r="I3709" t="str">
            <v>24.3.5.5.2</v>
          </cell>
          <cell r="J3709">
            <v>0</v>
          </cell>
        </row>
        <row r="3710">
          <cell r="A3710" t="str">
            <v>24-49-c</v>
          </cell>
          <cell r="B3710" t="str">
            <v>Providing and Fixing Brass peet / gate valve 1.5" dia</v>
          </cell>
          <cell r="C3710" t="str">
            <v>Each</v>
          </cell>
          <cell r="D3710">
            <v>119.52</v>
          </cell>
          <cell r="E3710">
            <v>2104.02</v>
          </cell>
          <cell r="F3710" t="str">
            <v>Each</v>
          </cell>
          <cell r="G3710">
            <v>119.52</v>
          </cell>
          <cell r="H3710">
            <v>2104.02</v>
          </cell>
          <cell r="I3710" t="str">
            <v>24.3.5.5.2</v>
          </cell>
          <cell r="J3710">
            <v>0</v>
          </cell>
        </row>
        <row r="3711">
          <cell r="A3711" t="str">
            <v>24-49-d</v>
          </cell>
          <cell r="B3711" t="str">
            <v>Providing and Fixing Brass peet / gate valve 2" dia</v>
          </cell>
          <cell r="C3711" t="str">
            <v>Each</v>
          </cell>
          <cell r="D3711">
            <v>119.52</v>
          </cell>
          <cell r="E3711">
            <v>3112.47</v>
          </cell>
          <cell r="F3711" t="str">
            <v>Each</v>
          </cell>
          <cell r="G3711">
            <v>119.52</v>
          </cell>
          <cell r="H3711">
            <v>3112.47</v>
          </cell>
          <cell r="I3711" t="str">
            <v>24.3.5.5.2</v>
          </cell>
          <cell r="J3711">
            <v>0</v>
          </cell>
        </row>
        <row r="3712">
          <cell r="A3712" t="str">
            <v>24-49-e</v>
          </cell>
          <cell r="B3712" t="str">
            <v>Providing and Fixing Brass peet / gate valve 2.5" dia</v>
          </cell>
          <cell r="C3712" t="str">
            <v>Each</v>
          </cell>
          <cell r="D3712">
            <v>119.52</v>
          </cell>
          <cell r="E3712">
            <v>4168.3</v>
          </cell>
          <cell r="F3712" t="str">
            <v>Each</v>
          </cell>
          <cell r="G3712">
            <v>119.52</v>
          </cell>
          <cell r="H3712">
            <v>4168.3</v>
          </cell>
          <cell r="I3712" t="str">
            <v>24.3.5.5.2</v>
          </cell>
          <cell r="J3712">
            <v>0</v>
          </cell>
        </row>
        <row r="3713">
          <cell r="A3713" t="str">
            <v>24-49-f</v>
          </cell>
          <cell r="B3713" t="str">
            <v>Providing and Fixing Brass peet / gate valve 3" dia</v>
          </cell>
          <cell r="C3713" t="str">
            <v>Each</v>
          </cell>
          <cell r="D3713">
            <v>119.52</v>
          </cell>
          <cell r="E3713">
            <v>7269.39</v>
          </cell>
          <cell r="F3713" t="str">
            <v>Each</v>
          </cell>
          <cell r="G3713">
            <v>119.52</v>
          </cell>
          <cell r="H3713">
            <v>7269.39</v>
          </cell>
          <cell r="I3713" t="str">
            <v>24.3.5.5.2</v>
          </cell>
          <cell r="J3713">
            <v>0</v>
          </cell>
        </row>
        <row r="3714">
          <cell r="A3714" t="str">
            <v>24-49-g</v>
          </cell>
          <cell r="B3714" t="str">
            <v>Providing and Fixing Brass peet / gate valve 4" dia</v>
          </cell>
          <cell r="C3714" t="str">
            <v>Each</v>
          </cell>
          <cell r="D3714">
            <v>119.52</v>
          </cell>
          <cell r="E3714">
            <v>13294.17</v>
          </cell>
          <cell r="F3714" t="str">
            <v>Each</v>
          </cell>
          <cell r="G3714">
            <v>119.52</v>
          </cell>
          <cell r="H3714">
            <v>13294.17</v>
          </cell>
          <cell r="I3714" t="str">
            <v>24.3.5.5.2</v>
          </cell>
          <cell r="J3714">
            <v>0</v>
          </cell>
        </row>
        <row r="3715">
          <cell r="A3715" t="str">
            <v>24-50-a-01</v>
          </cell>
          <cell r="B3715"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10 HP,</v>
          </cell>
          <cell r="C3715" t="str">
            <v>Each</v>
          </cell>
          <cell r="D3715">
            <v>2303.25</v>
          </cell>
          <cell r="E3715">
            <v>332624.09000000003</v>
          </cell>
          <cell r="F3715" t="str">
            <v>Each</v>
          </cell>
          <cell r="G3715">
            <v>2303.25</v>
          </cell>
          <cell r="H3715">
            <v>332624.09000000003</v>
          </cell>
          <cell r="I3715">
            <v>0</v>
          </cell>
          <cell r="J3715">
            <v>0</v>
          </cell>
        </row>
        <row r="3716">
          <cell r="A3716" t="str">
            <v>24-50-a-02</v>
          </cell>
          <cell r="B3716"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15 HP</v>
          </cell>
          <cell r="C3716" t="str">
            <v>Each</v>
          </cell>
          <cell r="D3716">
            <v>4606.5</v>
          </cell>
          <cell r="E3716">
            <v>415818.38</v>
          </cell>
          <cell r="F3716" t="str">
            <v>Each</v>
          </cell>
          <cell r="G3716">
            <v>4606.5</v>
          </cell>
          <cell r="H3716">
            <v>415818.41</v>
          </cell>
          <cell r="I3716">
            <v>0</v>
          </cell>
          <cell r="J3716">
            <v>0</v>
          </cell>
        </row>
        <row r="3717">
          <cell r="A3717" t="str">
            <v>24-50-a-03</v>
          </cell>
          <cell r="B3717"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25 HP</v>
          </cell>
          <cell r="C3717" t="str">
            <v>Each</v>
          </cell>
          <cell r="D3717">
            <v>4606.5</v>
          </cell>
          <cell r="E3717">
            <v>462608.03</v>
          </cell>
          <cell r="F3717" t="str">
            <v>Each</v>
          </cell>
          <cell r="G3717">
            <v>4606.5</v>
          </cell>
          <cell r="H3717">
            <v>462608</v>
          </cell>
          <cell r="I3717">
            <v>0</v>
          </cell>
          <cell r="J3717">
            <v>0</v>
          </cell>
        </row>
        <row r="3718">
          <cell r="A3718" t="str">
            <v>24-50-a-04</v>
          </cell>
          <cell r="B3718"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30 HP</v>
          </cell>
          <cell r="C3718" t="str">
            <v>Each</v>
          </cell>
          <cell r="D3718">
            <v>4606.5</v>
          </cell>
          <cell r="E3718">
            <v>504035.91</v>
          </cell>
          <cell r="F3718" t="str">
            <v>Each</v>
          </cell>
          <cell r="G3718">
            <v>4606.5</v>
          </cell>
          <cell r="H3718">
            <v>504035.91</v>
          </cell>
          <cell r="I3718">
            <v>0</v>
          </cell>
          <cell r="J3718">
            <v>0</v>
          </cell>
        </row>
        <row r="3719">
          <cell r="A3719" t="str">
            <v>24-50-a-05</v>
          </cell>
          <cell r="B3719"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40 HP</v>
          </cell>
          <cell r="C3719" t="str">
            <v>Each</v>
          </cell>
          <cell r="D3719">
            <v>4606.5</v>
          </cell>
          <cell r="E3719">
            <v>700161.19</v>
          </cell>
          <cell r="F3719" t="str">
            <v>Each</v>
          </cell>
          <cell r="G3719">
            <v>4606.5</v>
          </cell>
          <cell r="H3719">
            <v>700161.19</v>
          </cell>
          <cell r="I3719">
            <v>0</v>
          </cell>
          <cell r="J3719">
            <v>0</v>
          </cell>
        </row>
        <row r="3720">
          <cell r="A3720" t="str">
            <v>24-50-a-06</v>
          </cell>
          <cell r="B3720"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50 HP</v>
          </cell>
          <cell r="C3720" t="str">
            <v>Each</v>
          </cell>
          <cell r="D3720">
            <v>4606.5</v>
          </cell>
          <cell r="E3720">
            <v>766700.69</v>
          </cell>
          <cell r="F3720" t="str">
            <v>Each</v>
          </cell>
          <cell r="G3720">
            <v>4606.5</v>
          </cell>
          <cell r="H3720">
            <v>766700.69</v>
          </cell>
          <cell r="I3720">
            <v>0</v>
          </cell>
          <cell r="J3720">
            <v>0</v>
          </cell>
        </row>
        <row r="3721">
          <cell r="A3721" t="str">
            <v>24-50-a-07</v>
          </cell>
          <cell r="B3721" t="str">
            <v>Supply &amp; Installation, testing and commissioning of Submersible Pump (ISO - 9906 Certified) Coupled with Submersible rewind-able Electric Motor with AC winding and all accessories like Motor Control Unit (equipped with UV/OV, dry run protection device, surge protection, phase reverse indicator) Complete in all accessories including NRV, Pressure Gauge, Sluice valve except column pipe and power cable with appropriate Head and Discharge : 80 HP</v>
          </cell>
          <cell r="C3721" t="str">
            <v>Each</v>
          </cell>
          <cell r="D3721">
            <v>4108.5</v>
          </cell>
          <cell r="E3721">
            <v>1146208.5</v>
          </cell>
          <cell r="F3721" t="str">
            <v>Each</v>
          </cell>
          <cell r="G3721">
            <v>4108.5</v>
          </cell>
          <cell r="H3721">
            <v>1146209</v>
          </cell>
          <cell r="I3721">
            <v>0</v>
          </cell>
          <cell r="J3721">
            <v>0</v>
          </cell>
        </row>
        <row r="3722">
          <cell r="A3722" t="str">
            <v>24-50-b-01</v>
          </cell>
          <cell r="B3722"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80 HP</v>
          </cell>
          <cell r="C3722" t="str">
            <v>Each</v>
          </cell>
          <cell r="D3722">
            <v>4606.5</v>
          </cell>
          <cell r="E3722">
            <v>1219606.5</v>
          </cell>
          <cell r="F3722" t="str">
            <v>Each</v>
          </cell>
          <cell r="G3722">
            <v>4606.5</v>
          </cell>
          <cell r="H3722">
            <v>1219607</v>
          </cell>
          <cell r="I3722">
            <v>0</v>
          </cell>
          <cell r="J3722">
            <v>0</v>
          </cell>
        </row>
        <row r="3723">
          <cell r="A3723" t="str">
            <v>24-50-b-02</v>
          </cell>
          <cell r="B3723"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50 HP</v>
          </cell>
          <cell r="C3723" t="str">
            <v>Each</v>
          </cell>
          <cell r="D3723">
            <v>4145.8500000000004</v>
          </cell>
          <cell r="E3723">
            <v>380795.84</v>
          </cell>
          <cell r="F3723" t="str">
            <v>Each</v>
          </cell>
          <cell r="G3723">
            <v>4145.8500000000004</v>
          </cell>
          <cell r="H3723">
            <v>380795.81</v>
          </cell>
          <cell r="I3723">
            <v>0</v>
          </cell>
          <cell r="J3723">
            <v>0</v>
          </cell>
        </row>
        <row r="3724">
          <cell r="A3724" t="str">
            <v>24-50-b-03</v>
          </cell>
          <cell r="B3724"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40 HP</v>
          </cell>
          <cell r="C3724" t="str">
            <v>Each</v>
          </cell>
          <cell r="D3724">
            <v>3685.2</v>
          </cell>
          <cell r="E3724">
            <v>309865.19</v>
          </cell>
          <cell r="F3724" t="str">
            <v>Each</v>
          </cell>
          <cell r="G3724">
            <v>3685.2</v>
          </cell>
          <cell r="H3724">
            <v>309865.19</v>
          </cell>
          <cell r="I3724">
            <v>0</v>
          </cell>
          <cell r="J3724">
            <v>0</v>
          </cell>
        </row>
        <row r="3725">
          <cell r="A3725" t="str">
            <v>24-50-b-04</v>
          </cell>
          <cell r="B3725"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30 HP</v>
          </cell>
          <cell r="C3725" t="str">
            <v>Each</v>
          </cell>
          <cell r="D3725">
            <v>3454.88</v>
          </cell>
          <cell r="E3725">
            <v>254959.88</v>
          </cell>
          <cell r="F3725" t="str">
            <v>Each</v>
          </cell>
          <cell r="G3725">
            <v>3454.88</v>
          </cell>
          <cell r="H3725">
            <v>254959.91</v>
          </cell>
          <cell r="I3725">
            <v>0</v>
          </cell>
          <cell r="J3725">
            <v>0</v>
          </cell>
        </row>
        <row r="3726">
          <cell r="A3726" t="str">
            <v>24-50-b-05</v>
          </cell>
          <cell r="B3726" t="str">
            <v>Supply &amp; Installation, testing and commissioning of Centrifugal Pump (ISO - 9906 Certified) Coupled with rewind-able Electric Motor with AC winding and all accessories like Motor Control Unit (equipped with UV/OV, dry run protection device, surge protection, phase reverse indicator) and top set Complete in all acessories including NRV, Pressure Gauge, Sluice valve except column pipe and power cable with appropriate Head and Discharge : 25 HP</v>
          </cell>
          <cell r="C3726" t="str">
            <v>Each</v>
          </cell>
          <cell r="D3726">
            <v>3454.88</v>
          </cell>
          <cell r="E3726">
            <v>225799.88</v>
          </cell>
          <cell r="F3726" t="str">
            <v>Each</v>
          </cell>
          <cell r="G3726">
            <v>3454.88</v>
          </cell>
          <cell r="H3726">
            <v>225799.91</v>
          </cell>
          <cell r="I3726">
            <v>0</v>
          </cell>
          <cell r="J3726">
            <v>0</v>
          </cell>
        </row>
        <row r="3727">
          <cell r="A3727" t="str">
            <v>24-50-c-01</v>
          </cell>
          <cell r="B3727" t="str">
            <v>Supply and installation of Submersible Flat Cable made of 99.9% copper, coated with double PVC as per BSS Standards, 3x10 mm2</v>
          </cell>
          <cell r="C3727" t="str">
            <v>Meter</v>
          </cell>
          <cell r="D3727">
            <v>99.6</v>
          </cell>
          <cell r="E3727">
            <v>646.35</v>
          </cell>
          <cell r="F3727" t="str">
            <v>Meter</v>
          </cell>
          <cell r="G3727">
            <v>99.6</v>
          </cell>
          <cell r="H3727">
            <v>646.35</v>
          </cell>
          <cell r="I3727">
            <v>0</v>
          </cell>
          <cell r="J3727">
            <v>0</v>
          </cell>
        </row>
        <row r="3728">
          <cell r="A3728" t="str">
            <v>24-50-c-02</v>
          </cell>
          <cell r="B3728" t="str">
            <v>Supply and installation of Submersible Flat Cable made of 99.9% copper, coated with double PVC as per BSS Standards, 3x16 mm2</v>
          </cell>
          <cell r="C3728" t="str">
            <v>Meter</v>
          </cell>
          <cell r="D3728">
            <v>99.6</v>
          </cell>
          <cell r="E3728">
            <v>889.35</v>
          </cell>
          <cell r="F3728" t="str">
            <v>Meter</v>
          </cell>
          <cell r="G3728">
            <v>99.6</v>
          </cell>
          <cell r="H3728">
            <v>889.35</v>
          </cell>
          <cell r="I3728">
            <v>0</v>
          </cell>
          <cell r="J3728">
            <v>0</v>
          </cell>
        </row>
        <row r="3729">
          <cell r="A3729" t="str">
            <v>24-50-c-03</v>
          </cell>
          <cell r="B3729" t="str">
            <v>Supply and installation of Submersible Flat Cable made of 99.9% copper, coated with double PVC as per BSS Standards, 3x25 mm2</v>
          </cell>
          <cell r="C3729" t="str">
            <v>Meter</v>
          </cell>
          <cell r="D3729">
            <v>99.6</v>
          </cell>
          <cell r="E3729">
            <v>1618.35</v>
          </cell>
          <cell r="F3729" t="str">
            <v>Meter</v>
          </cell>
          <cell r="G3729">
            <v>99.6</v>
          </cell>
          <cell r="H3729">
            <v>1618.35</v>
          </cell>
          <cell r="I3729">
            <v>0</v>
          </cell>
          <cell r="J3729">
            <v>0</v>
          </cell>
        </row>
        <row r="3730">
          <cell r="A3730" t="str">
            <v>24-50-c-04</v>
          </cell>
          <cell r="B3730" t="str">
            <v>Supply and installation of Submersible Flat Cable made of 99.9% copper, coated with double PVC as per BSS Standards, 3x35 mm2</v>
          </cell>
          <cell r="C3730" t="str">
            <v>Meter</v>
          </cell>
          <cell r="D3730">
            <v>99.6</v>
          </cell>
          <cell r="E3730">
            <v>1861.35</v>
          </cell>
          <cell r="F3730" t="str">
            <v>Meter</v>
          </cell>
          <cell r="G3730">
            <v>99.6</v>
          </cell>
          <cell r="H3730">
            <v>1861.35</v>
          </cell>
          <cell r="I3730">
            <v>0</v>
          </cell>
          <cell r="J3730">
            <v>0</v>
          </cell>
        </row>
        <row r="3731">
          <cell r="A3731" t="str">
            <v>24-51-a</v>
          </cell>
          <cell r="B3731" t="str">
            <v>Repair of C.I sluice valve/ reflux valve i/c packing sheet, nuts, bolts, spindle etc: complete of the522following size.a) 3" (75 mm) dia of Valve</v>
          </cell>
          <cell r="C3731" t="str">
            <v>Each</v>
          </cell>
          <cell r="D3731">
            <v>952.42</v>
          </cell>
          <cell r="E3731">
            <v>952.42</v>
          </cell>
          <cell r="F3731" t="str">
            <v>Each</v>
          </cell>
          <cell r="G3731">
            <v>952.42</v>
          </cell>
          <cell r="H3731">
            <v>952.42</v>
          </cell>
          <cell r="I3731" t="str">
            <v>24.3.5.5.2</v>
          </cell>
          <cell r="J3731">
            <v>0</v>
          </cell>
        </row>
        <row r="3732">
          <cell r="A3732" t="str">
            <v>24-51-b</v>
          </cell>
          <cell r="B3732" t="str">
            <v>Repair of C.I sluice valve/ reflux valve i/c packing sheet, nuts, bolts, spindle etc: complete of the522following size.a) 4" (100 mm) dia of Valve</v>
          </cell>
          <cell r="C3732" t="str">
            <v>Each</v>
          </cell>
          <cell r="D3732">
            <v>1111.1600000000001</v>
          </cell>
          <cell r="E3732">
            <v>1111.1600000000001</v>
          </cell>
          <cell r="F3732" t="str">
            <v>Each</v>
          </cell>
          <cell r="G3732">
            <v>1111.1600000000001</v>
          </cell>
          <cell r="H3732">
            <v>1111.1600000000001</v>
          </cell>
          <cell r="I3732" t="str">
            <v>24.3.5.5.2</v>
          </cell>
          <cell r="J3732">
            <v>0</v>
          </cell>
        </row>
        <row r="3733">
          <cell r="A3733" t="str">
            <v>24-51-c</v>
          </cell>
          <cell r="B3733" t="str">
            <v>Repair of C.I sluice valve/ reflux valve i/c packing sheet, nuts, bolts, spindle etc: complete of the522following size.a) 6" (150 mm) dia of Valve</v>
          </cell>
          <cell r="C3733" t="str">
            <v>Each</v>
          </cell>
          <cell r="D3733">
            <v>1269.9000000000001</v>
          </cell>
          <cell r="E3733">
            <v>1269.9000000000001</v>
          </cell>
          <cell r="F3733" t="str">
            <v>Each</v>
          </cell>
          <cell r="G3733">
            <v>1269.9000000000001</v>
          </cell>
          <cell r="H3733">
            <v>1269.9000000000001</v>
          </cell>
          <cell r="I3733" t="str">
            <v>24.3.5.5.2</v>
          </cell>
          <cell r="J3733">
            <v>0</v>
          </cell>
        </row>
        <row r="3734">
          <cell r="A3734" t="str">
            <v>24-52-a</v>
          </cell>
          <cell r="B3734"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6" (150 mm) dia of Valve</v>
          </cell>
          <cell r="C3734" t="str">
            <v>Each</v>
          </cell>
          <cell r="D3734">
            <v>1512.68</v>
          </cell>
          <cell r="E3734">
            <v>1788.5</v>
          </cell>
          <cell r="F3734" t="str">
            <v>Each</v>
          </cell>
          <cell r="G3734">
            <v>1512.68</v>
          </cell>
          <cell r="H3734">
            <v>1788.5</v>
          </cell>
          <cell r="I3734" t="str">
            <v xml:space="preserve">24.3.6.25 </v>
          </cell>
          <cell r="J3734">
            <v>0</v>
          </cell>
        </row>
        <row r="3735">
          <cell r="A3735" t="str">
            <v>24-52-b</v>
          </cell>
          <cell r="B3735"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4" (100 mm) dia of Valve</v>
          </cell>
          <cell r="C3735" t="str">
            <v>Each</v>
          </cell>
          <cell r="D3735">
            <v>1512.68</v>
          </cell>
          <cell r="E3735">
            <v>1732.12</v>
          </cell>
          <cell r="F3735" t="str">
            <v>Each</v>
          </cell>
          <cell r="G3735">
            <v>1512.68</v>
          </cell>
          <cell r="H3735">
            <v>1732.12</v>
          </cell>
          <cell r="I3735" t="str">
            <v xml:space="preserve">24.3.6.25 </v>
          </cell>
          <cell r="J3735">
            <v>0</v>
          </cell>
        </row>
        <row r="3736">
          <cell r="A3736" t="str">
            <v>24-52-c</v>
          </cell>
          <cell r="B3736"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3" (75 mm) dia of Valve</v>
          </cell>
          <cell r="C3736" t="str">
            <v>Each</v>
          </cell>
          <cell r="D3736">
            <v>1282.3499999999999</v>
          </cell>
          <cell r="E3736">
            <v>1501.79</v>
          </cell>
          <cell r="F3736" t="str">
            <v>Each</v>
          </cell>
          <cell r="G3736">
            <v>1282.3499999999999</v>
          </cell>
          <cell r="H3736">
            <v>1501.79</v>
          </cell>
          <cell r="I3736" t="str">
            <v xml:space="preserve">24.3.6.25 </v>
          </cell>
          <cell r="J3736">
            <v>0</v>
          </cell>
        </row>
        <row r="3737">
          <cell r="A3737" t="str">
            <v>24-52-d</v>
          </cell>
          <cell r="B3737" t="str">
            <v>Repair /removal &amp; testing of leakages in existing/ already laid pipe line i/c cost of extraction/522excavation with welding joint coating with bictumen/ red oxide and reinstallation to its original position after refilling with execavated material etc: complete in all respect of the following sizes. a) 2" (50 mm) dia of Valve</v>
          </cell>
          <cell r="C3737" t="str">
            <v>Each</v>
          </cell>
          <cell r="D3737">
            <v>1282.3499999999999</v>
          </cell>
          <cell r="E3737">
            <v>1445.4</v>
          </cell>
          <cell r="F3737" t="str">
            <v>Each</v>
          </cell>
          <cell r="G3737">
            <v>1282.3499999999999</v>
          </cell>
          <cell r="H3737">
            <v>1445.4</v>
          </cell>
          <cell r="I3737" t="str">
            <v xml:space="preserve">24.3.6.25 </v>
          </cell>
          <cell r="J3737">
            <v>0</v>
          </cell>
        </row>
        <row r="3738">
          <cell r="A3738" t="str">
            <v>24-53-a</v>
          </cell>
          <cell r="B3738" t="str">
            <v>Replacement of existing/ GM Peet valve of the following sizes i/c cost of Union Nipple, Sockets etc : 1" dia</v>
          </cell>
          <cell r="C3738" t="str">
            <v>Each</v>
          </cell>
          <cell r="D3738">
            <v>230.32</v>
          </cell>
          <cell r="E3738">
            <v>1690.35</v>
          </cell>
          <cell r="F3738" t="str">
            <v>Each</v>
          </cell>
          <cell r="G3738">
            <v>230.32</v>
          </cell>
          <cell r="H3738">
            <v>1690.35</v>
          </cell>
          <cell r="I3738" t="str">
            <v>24.3.5.5.6</v>
          </cell>
          <cell r="J3738">
            <v>0</v>
          </cell>
        </row>
        <row r="3739">
          <cell r="A3739" t="str">
            <v>24-53-b</v>
          </cell>
          <cell r="B3739" t="str">
            <v>Providing and Fixing Brass peet / gate valve 1.25" dia</v>
          </cell>
          <cell r="C3739" t="str">
            <v>Each</v>
          </cell>
          <cell r="D3739">
            <v>230.32</v>
          </cell>
          <cell r="E3739">
            <v>2557.4499999999998</v>
          </cell>
          <cell r="F3739" t="str">
            <v>Each</v>
          </cell>
          <cell r="G3739">
            <v>230.32</v>
          </cell>
          <cell r="H3739">
            <v>2557.4499999999998</v>
          </cell>
          <cell r="I3739" t="str">
            <v>24.3.5.5.6</v>
          </cell>
          <cell r="J3739">
            <v>0</v>
          </cell>
        </row>
        <row r="3740">
          <cell r="A3740" t="str">
            <v>24-53-c</v>
          </cell>
          <cell r="B3740" t="str">
            <v>Providing and Fixing Brass peet / gate valve 1.5" dia</v>
          </cell>
          <cell r="C3740" t="str">
            <v>Each</v>
          </cell>
          <cell r="D3740">
            <v>230.32</v>
          </cell>
          <cell r="E3740">
            <v>3135.79</v>
          </cell>
          <cell r="F3740" t="str">
            <v>Each</v>
          </cell>
          <cell r="G3740">
            <v>230.32</v>
          </cell>
          <cell r="H3740">
            <v>3135.79</v>
          </cell>
          <cell r="I3740" t="str">
            <v>24.3.5.5.6</v>
          </cell>
          <cell r="J3740">
            <v>0</v>
          </cell>
        </row>
        <row r="3741">
          <cell r="A3741" t="str">
            <v>24-53-d</v>
          </cell>
          <cell r="B3741" t="str">
            <v>Providing and Fixing Brass peet / gate valve 2" dia</v>
          </cell>
          <cell r="C3741" t="str">
            <v>Each</v>
          </cell>
          <cell r="D3741">
            <v>345.49</v>
          </cell>
          <cell r="E3741">
            <v>4727.18</v>
          </cell>
          <cell r="F3741" t="str">
            <v>Each</v>
          </cell>
          <cell r="G3741">
            <v>345.49</v>
          </cell>
          <cell r="H3741">
            <v>4727.18</v>
          </cell>
          <cell r="I3741" t="str">
            <v>24.3.5.5.6</v>
          </cell>
          <cell r="J3741">
            <v>0</v>
          </cell>
        </row>
        <row r="3742">
          <cell r="A3742" t="str">
            <v>24-53-e</v>
          </cell>
          <cell r="B3742" t="str">
            <v>Providing and Fixing Brass peet / gate valve 2.5" dia</v>
          </cell>
          <cell r="C3742" t="str">
            <v>Each</v>
          </cell>
          <cell r="D3742">
            <v>345.49</v>
          </cell>
          <cell r="E3742">
            <v>7176.62</v>
          </cell>
          <cell r="F3742" t="str">
            <v>Each</v>
          </cell>
          <cell r="G3742">
            <v>345.49</v>
          </cell>
          <cell r="H3742">
            <v>7176.62</v>
          </cell>
          <cell r="I3742" t="str">
            <v>24.3.5.5.6</v>
          </cell>
          <cell r="J3742">
            <v>0</v>
          </cell>
        </row>
        <row r="3743">
          <cell r="A3743" t="str">
            <v>24-54-a</v>
          </cell>
          <cell r="B3743" t="str">
            <v>Replacement of existing damaged rusted &amp;522chocked G.I pipe with new GI pipes of EN 10255 -2004 (Medium Approved Quality ) including laying, cutting, jointing, testing and disinfecting with socket joint including specials and valves etc.Complete as per specifications 1" ( 25 mm) Nominal Pipe Size (NPS)</v>
          </cell>
          <cell r="C3743" t="str">
            <v>Rft</v>
          </cell>
          <cell r="D3743">
            <v>13.55</v>
          </cell>
          <cell r="E3743">
            <v>249.72</v>
          </cell>
          <cell r="F3743" t="str">
            <v>m</v>
          </cell>
          <cell r="G3743">
            <v>44.46</v>
          </cell>
          <cell r="H3743">
            <v>819.28</v>
          </cell>
          <cell r="I3743" t="str">
            <v xml:space="preserve">24.3.5.3 , </v>
          </cell>
          <cell r="J3743">
            <v>0</v>
          </cell>
        </row>
        <row r="3744">
          <cell r="A3744" t="str">
            <v>24-54-b</v>
          </cell>
          <cell r="B3744" t="str">
            <v>Replacement of existing damaged rusted &amp;522chocked G.I pipe with new GI pipes of EN 10255 -2004 (Medium Approved Quality ) including laying, cutting, jointing, testing and disinfecting with socket joint including specials and valves etc.Complete as per specifications 1W ( 32 mm) Nominal Pipe Size (NPS)</v>
          </cell>
          <cell r="C3744" t="str">
            <v>Rft</v>
          </cell>
          <cell r="D3744">
            <v>14.96</v>
          </cell>
          <cell r="E3744">
            <v>319.55</v>
          </cell>
          <cell r="F3744" t="str">
            <v>m</v>
          </cell>
          <cell r="G3744">
            <v>49.08</v>
          </cell>
          <cell r="H3744">
            <v>1048.4100000000001</v>
          </cell>
          <cell r="I3744" t="str">
            <v xml:space="preserve">24.3.5.3 , </v>
          </cell>
          <cell r="J3744">
            <v>0</v>
          </cell>
        </row>
        <row r="3745">
          <cell r="A3745" t="str">
            <v>24-54-c</v>
          </cell>
          <cell r="B3745" t="str">
            <v>Replacement of existing damaged rusted &amp;522chocked G.I pipe with new GI pipes of EN 10255 -2004 (Medium Approved Quality ) including laying, cutting, jointing, testing and disinfecting with socket joint including specials and valves etc.Complete as per specifications '1/" (40 mm) Nominal Pipe Size (NPS)</v>
          </cell>
          <cell r="C3745" t="str">
            <v>Rft</v>
          </cell>
          <cell r="D3745">
            <v>14.96</v>
          </cell>
          <cell r="E3745">
            <v>358.86</v>
          </cell>
          <cell r="F3745" t="str">
            <v>m</v>
          </cell>
          <cell r="G3745">
            <v>49.08</v>
          </cell>
          <cell r="H3745">
            <v>1177.3599999999999</v>
          </cell>
          <cell r="I3745" t="str">
            <v xml:space="preserve">24.3.5.3 , </v>
          </cell>
          <cell r="J3745">
            <v>0</v>
          </cell>
        </row>
        <row r="3746">
          <cell r="A3746" t="str">
            <v>24-54-d</v>
          </cell>
          <cell r="B3746" t="str">
            <v>Replacement of existing damaged rusted &amp;522chocked G.I pipe with new GI pipes of EN 10255 -2004 (Medium Approved Quality ) including laying, cutting, jointing, testing and disinfecting with socket joint including specials and valves etc.Complete as per specifications '2" (50 mm) Nominal Pipe Size (NPS)</v>
          </cell>
          <cell r="C3746" t="str">
            <v>Rft</v>
          </cell>
          <cell r="D3746">
            <v>15.41</v>
          </cell>
          <cell r="E3746">
            <v>508.21</v>
          </cell>
          <cell r="F3746" t="str">
            <v>m</v>
          </cell>
          <cell r="G3746">
            <v>50.55</v>
          </cell>
          <cell r="H3746">
            <v>1667.35</v>
          </cell>
          <cell r="I3746" t="str">
            <v xml:space="preserve">24.3.5.3 , </v>
          </cell>
          <cell r="J3746">
            <v>0</v>
          </cell>
        </row>
        <row r="3747">
          <cell r="A3747" t="str">
            <v>24-54-e</v>
          </cell>
          <cell r="B3747" t="str">
            <v>Replacement of existing damaged rusted &amp;522chocked G.I pipe with new GI pipes of EN 10255 -2004 (Medium Approved Quality ) including laying, cutting, jointing, testing and disinfecting with socket joint including specials and valves etc.Complete as per specifications '21/2" (65 mm) Nominal Pipe Size (NPS)</v>
          </cell>
          <cell r="C3747" t="str">
            <v>Rft</v>
          </cell>
          <cell r="D3747">
            <v>15.73</v>
          </cell>
          <cell r="E3747">
            <v>646.29999999999995</v>
          </cell>
          <cell r="F3747" t="str">
            <v>m</v>
          </cell>
          <cell r="G3747">
            <v>51.61</v>
          </cell>
          <cell r="H3747">
            <v>2120.4</v>
          </cell>
          <cell r="I3747" t="str">
            <v xml:space="preserve">24.3.5.3 , </v>
          </cell>
          <cell r="J3747">
            <v>0</v>
          </cell>
        </row>
        <row r="3748">
          <cell r="A3748" t="str">
            <v>24-54-f</v>
          </cell>
          <cell r="B3748" t="str">
            <v>Replacement of existing damaged rusted &amp;522chocked G.I pipe with new GI pipes of EN 10255 -2004 (Medium Approved Quality ) including laying, cutting, jointing, testing and disinfecting with socket joint including specials and valves etc.Complete as per specifications 3" (75 mm) Nominal Pipe Size (NPS)</v>
          </cell>
          <cell r="C3748" t="str">
            <v>Rft</v>
          </cell>
          <cell r="D3748">
            <v>18.21</v>
          </cell>
          <cell r="E3748">
            <v>834.3</v>
          </cell>
          <cell r="F3748" t="str">
            <v>m</v>
          </cell>
          <cell r="G3748">
            <v>59.74</v>
          </cell>
          <cell r="H3748">
            <v>2737.21</v>
          </cell>
          <cell r="I3748" t="str">
            <v xml:space="preserve">24.3.5.3 , </v>
          </cell>
          <cell r="J3748">
            <v>0</v>
          </cell>
        </row>
        <row r="3749">
          <cell r="A3749" t="str">
            <v>24-54-g</v>
          </cell>
          <cell r="B3749" t="str">
            <v>Replacement of existing damaged rusted &amp;522chocked G.I pipe with new GI pipes of EN 10255 -2004 (Medium Approved Quality ) including laying, cutting, jointing, testing and disinfecting with socket joint including specials and valves etc.Complete as per specifications 4" ( 100 mm) Nominal Pipe Size (NPS)</v>
          </cell>
          <cell r="C3749" t="str">
            <v>Rft</v>
          </cell>
          <cell r="D3749">
            <v>19.22</v>
          </cell>
          <cell r="E3749">
            <v>1205.27</v>
          </cell>
          <cell r="F3749" t="str">
            <v>m</v>
          </cell>
          <cell r="G3749">
            <v>63.07</v>
          </cell>
          <cell r="H3749">
            <v>3954.29</v>
          </cell>
          <cell r="I3749" t="str">
            <v xml:space="preserve">24.3.5.3 , </v>
          </cell>
          <cell r="J3749">
            <v>0</v>
          </cell>
        </row>
        <row r="3750">
          <cell r="A3750" t="str">
            <v>24-55-a</v>
          </cell>
          <cell r="B3750" t="str">
            <v>Supply and Fixing MS Column pipe for Deep well Turbine (DWT) pumps for 4" ( 100 mm) Nominal Pipe Size (NPS), 3/16" thick, 10' length</v>
          </cell>
          <cell r="C3750" t="str">
            <v>Rft</v>
          </cell>
          <cell r="D3750">
            <v>77.81</v>
          </cell>
          <cell r="E3750">
            <v>797.17</v>
          </cell>
          <cell r="F3750" t="str">
            <v>m</v>
          </cell>
          <cell r="G3750">
            <v>255.29</v>
          </cell>
          <cell r="H3750">
            <v>2615.39</v>
          </cell>
          <cell r="I3750" t="str">
            <v>24.3.6.23</v>
          </cell>
          <cell r="J3750">
            <v>0</v>
          </cell>
        </row>
        <row r="3751">
          <cell r="A3751" t="str">
            <v>24-55-b</v>
          </cell>
          <cell r="B3751" t="str">
            <v>Supply and Fixing MS Column pipe for Deep well Turbine (DWT) pumps for 6" ( 100 mm) Nominal Pipe Size (NPS), 3/16" thick, 10' length</v>
          </cell>
          <cell r="C3751" t="str">
            <v>Rft</v>
          </cell>
          <cell r="D3751">
            <v>93.38</v>
          </cell>
          <cell r="E3751">
            <v>1209.29</v>
          </cell>
          <cell r="F3751" t="str">
            <v>m</v>
          </cell>
          <cell r="G3751">
            <v>306.35000000000002</v>
          </cell>
          <cell r="H3751">
            <v>3967.49</v>
          </cell>
          <cell r="I3751" t="str">
            <v>24.3.6.23</v>
          </cell>
          <cell r="J3751">
            <v>0</v>
          </cell>
        </row>
        <row r="3752">
          <cell r="A3752" t="str">
            <v>24-55-c</v>
          </cell>
          <cell r="B3752" t="str">
            <v>Supply and Fixing MS Column pipe for Deep well Turbine (DWT) pumps for 2.5" ( 63 mm) Nominal Pipe Size (NPS), 3/16" thick, 10' length</v>
          </cell>
          <cell r="C3752" t="str">
            <v>Rft</v>
          </cell>
          <cell r="D3752">
            <v>77.81</v>
          </cell>
          <cell r="E3752">
            <v>536.58000000000004</v>
          </cell>
          <cell r="F3752" t="str">
            <v>m</v>
          </cell>
          <cell r="G3752">
            <v>255.29</v>
          </cell>
          <cell r="H3752">
            <v>1760.43</v>
          </cell>
          <cell r="I3752" t="str">
            <v>24.3.6.23</v>
          </cell>
          <cell r="J3752">
            <v>0</v>
          </cell>
        </row>
        <row r="3753">
          <cell r="A3753" t="str">
            <v>24-55-d</v>
          </cell>
          <cell r="B3753" t="str">
            <v>Supply and Fixing MS Column pipe for Deep well Turbine (DWT) pumps for 3" ( 75 mm) Nominal Pipe Size (NPS), 3/16" thick, 10' length</v>
          </cell>
          <cell r="C3753" t="str">
            <v>Rft</v>
          </cell>
          <cell r="D3753">
            <v>77.81</v>
          </cell>
          <cell r="E3753">
            <v>623.37</v>
          </cell>
          <cell r="F3753" t="str">
            <v>m</v>
          </cell>
          <cell r="G3753">
            <v>255.29</v>
          </cell>
          <cell r="H3753">
            <v>2045.18</v>
          </cell>
          <cell r="I3753" t="str">
            <v>24.3.6.23</v>
          </cell>
          <cell r="J3753">
            <v>0</v>
          </cell>
        </row>
        <row r="3754">
          <cell r="A3754" t="str">
            <v>24-56-a</v>
          </cell>
          <cell r="B3754" t="str">
            <v>Supply and Fixing MS Column pipe with flanges for sub,erssible pump : 4" ( 100 mm) Nominal Pipe Size (NPS), 3/16" thick, 10’ length</v>
          </cell>
          <cell r="C3754" t="str">
            <v>Rft</v>
          </cell>
          <cell r="D3754">
            <v>77.81</v>
          </cell>
          <cell r="E3754">
            <v>902.31</v>
          </cell>
          <cell r="F3754" t="str">
            <v>m</v>
          </cell>
          <cell r="G3754">
            <v>255.29</v>
          </cell>
          <cell r="H3754">
            <v>2960.34</v>
          </cell>
          <cell r="I3754" t="str">
            <v>24.3.6.23</v>
          </cell>
          <cell r="J3754">
            <v>0</v>
          </cell>
        </row>
        <row r="3755">
          <cell r="A3755" t="str">
            <v>24-56-b</v>
          </cell>
          <cell r="B3755" t="str">
            <v>Supply and Fixing MS Column pipe with flanges for sub,erssible pump : 3" ( 75 mm) Nominal Pipe Size (NPS), 3/16" thick, 10’ length</v>
          </cell>
          <cell r="C3755" t="str">
            <v>Rft</v>
          </cell>
          <cell r="D3755">
            <v>77.81</v>
          </cell>
          <cell r="E3755">
            <v>728.81</v>
          </cell>
          <cell r="F3755" t="str">
            <v>m</v>
          </cell>
          <cell r="G3755">
            <v>255.29</v>
          </cell>
          <cell r="H3755">
            <v>2391.11</v>
          </cell>
          <cell r="I3755" t="str">
            <v>24.3.6.23</v>
          </cell>
          <cell r="J3755">
            <v>0</v>
          </cell>
        </row>
        <row r="3756">
          <cell r="A3756" t="str">
            <v>24-56-c</v>
          </cell>
          <cell r="B3756" t="str">
            <v>Supply and Fixing MS Column pipe with flanges for sub,erssible pump : 2.5" ( 63 mm) Nominal Pipe Size (NPS), 3/16" thick, 10’ length</v>
          </cell>
          <cell r="C3756" t="str">
            <v>Rft</v>
          </cell>
          <cell r="D3756">
            <v>77.81</v>
          </cell>
          <cell r="E3756">
            <v>642.05999999999995</v>
          </cell>
          <cell r="F3756" t="str">
            <v>m</v>
          </cell>
          <cell r="G3756">
            <v>255.29</v>
          </cell>
          <cell r="H3756">
            <v>2106.4899999999998</v>
          </cell>
          <cell r="I3756" t="str">
            <v>24.3.6.23</v>
          </cell>
          <cell r="J3756">
            <v>0</v>
          </cell>
        </row>
        <row r="3757">
          <cell r="A3757" t="str">
            <v>24-57-a</v>
          </cell>
          <cell r="B3757" t="str">
            <v>Tubewell Development/yield test with pumping unit minimum 8 hours for tube wells more than 6" dia</v>
          </cell>
          <cell r="C3757" t="str">
            <v>Job</v>
          </cell>
          <cell r="D3757">
            <v>809.25</v>
          </cell>
          <cell r="E3757">
            <v>9071.25</v>
          </cell>
          <cell r="F3757" t="str">
            <v>Job</v>
          </cell>
          <cell r="G3757">
            <v>809.25</v>
          </cell>
          <cell r="H3757">
            <v>9071.25</v>
          </cell>
          <cell r="I3757">
            <v>0</v>
          </cell>
          <cell r="J3757">
            <v>0</v>
          </cell>
        </row>
        <row r="3758">
          <cell r="A3758" t="str">
            <v>24-57-b</v>
          </cell>
          <cell r="B3758" t="str">
            <v>Tubewell Development/yield test with pumping unit minimum 8 hours for tube wells upto 6" dia</v>
          </cell>
          <cell r="C3758" t="str">
            <v>Job</v>
          </cell>
          <cell r="D3758">
            <v>809.25</v>
          </cell>
          <cell r="E3758">
            <v>28693.5</v>
          </cell>
          <cell r="F3758" t="str">
            <v>Job</v>
          </cell>
          <cell r="G3758">
            <v>809.25</v>
          </cell>
          <cell r="H3758">
            <v>28693.5</v>
          </cell>
          <cell r="I3758">
            <v>0</v>
          </cell>
          <cell r="J3758">
            <v>0</v>
          </cell>
        </row>
        <row r="3759">
          <cell r="A3759" t="str">
            <v>24-58-a</v>
          </cell>
          <cell r="B3759" t="str">
            <v>Supply and installation of Column pipe for Bowl Assembly of ASTM53 standard material with stainless steel nut bolts/double galvanized and flanges thickness 20mm, with outside surface epoxy coated, 2.5" size</v>
          </cell>
          <cell r="C3759" t="str">
            <v>Rft</v>
          </cell>
          <cell r="D3759">
            <v>184.26</v>
          </cell>
          <cell r="E3759">
            <v>861.87</v>
          </cell>
          <cell r="F3759" t="str">
            <v>m</v>
          </cell>
          <cell r="G3759">
            <v>604.53</v>
          </cell>
          <cell r="H3759">
            <v>2827.64</v>
          </cell>
          <cell r="I3759">
            <v>0</v>
          </cell>
          <cell r="J3759">
            <v>0</v>
          </cell>
        </row>
        <row r="3760">
          <cell r="A3760" t="str">
            <v>24-58-b</v>
          </cell>
          <cell r="B3760" t="str">
            <v>Supply and installation of Column pipe for Bowl Assembly of ASTM53 standard material with stainless steel nut bolts/double galvanized and flanges thickness 20mm, with outside surface epoxy coated, 3" size</v>
          </cell>
          <cell r="C3760" t="str">
            <v>Rft</v>
          </cell>
          <cell r="D3760">
            <v>207.29</v>
          </cell>
          <cell r="E3760">
            <v>1011.02</v>
          </cell>
          <cell r="F3760" t="str">
            <v>m</v>
          </cell>
          <cell r="G3760">
            <v>680.09</v>
          </cell>
          <cell r="H3760">
            <v>3316.98</v>
          </cell>
          <cell r="I3760">
            <v>0</v>
          </cell>
          <cell r="J3760">
            <v>0</v>
          </cell>
        </row>
        <row r="3761">
          <cell r="A3761" t="str">
            <v>24-58-c</v>
          </cell>
          <cell r="B3761" t="str">
            <v>Supply and installation of Column pipe for Bowl Assembly of ASTM53 standard material with stainless steel nut bolts/double galvanized and flanges thickness 20mm, with outside surface epoxy coated, 4" size</v>
          </cell>
          <cell r="C3761" t="str">
            <v>Rft</v>
          </cell>
          <cell r="D3761">
            <v>230.32</v>
          </cell>
          <cell r="E3761">
            <v>1355.54</v>
          </cell>
          <cell r="F3761" t="str">
            <v>m</v>
          </cell>
          <cell r="G3761">
            <v>755.66</v>
          </cell>
          <cell r="H3761">
            <v>4447.3</v>
          </cell>
          <cell r="I3761">
            <v>0</v>
          </cell>
          <cell r="J3761">
            <v>0</v>
          </cell>
        </row>
        <row r="3762">
          <cell r="A3762" t="str">
            <v>24-58-d</v>
          </cell>
          <cell r="B3762" t="str">
            <v>Supply and installation of Column pipe for Bowl Assembly of ASTM53 standard material with stainless steel nut bolts/double galvanized and flanges thickness 20mm, with outside surface epoxy coated, 5" size</v>
          </cell>
          <cell r="C3762" t="str">
            <v>Rft</v>
          </cell>
          <cell r="D3762">
            <v>287.91000000000003</v>
          </cell>
          <cell r="E3762">
            <v>1812.43</v>
          </cell>
          <cell r="F3762" t="str">
            <v>m</v>
          </cell>
          <cell r="G3762">
            <v>944.57</v>
          </cell>
          <cell r="H3762">
            <v>5946.28</v>
          </cell>
          <cell r="I3762">
            <v>0</v>
          </cell>
          <cell r="J3762">
            <v>0</v>
          </cell>
        </row>
        <row r="3763">
          <cell r="A3763" t="str">
            <v>24-59-a</v>
          </cell>
          <cell r="B3763" t="str">
            <v>Replacement of existing S.S sluice valve for high head lines i.e with pumping machienry and pumping main i/c required fitting (if necessary i/c flanges, packing sheet, bolts &amp; Nuts etc a) 3" (75 mm) dia of Valve</v>
          </cell>
          <cell r="C3763" t="str">
            <v>Each</v>
          </cell>
          <cell r="D3763">
            <v>725.21</v>
          </cell>
          <cell r="E3763">
            <v>10840.33</v>
          </cell>
          <cell r="F3763" t="str">
            <v>Each</v>
          </cell>
          <cell r="G3763">
            <v>725.21</v>
          </cell>
          <cell r="H3763">
            <v>10840.33</v>
          </cell>
          <cell r="I3763" t="str">
            <v>24.3.5.5.2</v>
          </cell>
          <cell r="J3763">
            <v>0</v>
          </cell>
        </row>
        <row r="3764">
          <cell r="A3764" t="str">
            <v>24-59-b</v>
          </cell>
          <cell r="B3764" t="str">
            <v>Replacement of existing S.S sluice valve for high head lines i.e with pumping machienry and pumping main i/c required fitting (if necessary i/c flanges, packing sheet, bolts &amp; Nuts etc b) 4" (100 mm) dia of Valve</v>
          </cell>
          <cell r="C3764" t="str">
            <v>Each</v>
          </cell>
          <cell r="D3764">
            <v>725.21</v>
          </cell>
          <cell r="E3764">
            <v>13808.58</v>
          </cell>
          <cell r="F3764" t="str">
            <v>Each</v>
          </cell>
          <cell r="G3764">
            <v>725.21</v>
          </cell>
          <cell r="H3764">
            <v>13808.58</v>
          </cell>
          <cell r="I3764" t="str">
            <v>24.3.5.5.2</v>
          </cell>
          <cell r="J3764">
            <v>0</v>
          </cell>
        </row>
        <row r="3765">
          <cell r="A3765" t="str">
            <v>24-59-c</v>
          </cell>
          <cell r="B3765" t="str">
            <v>Replacement of existing S.S sluice valve for high head lines i.e with pumping machienry and pumping main i/c required fitting (if necessary i/c flanges, packing sheet, bolts &amp; Nuts etc c) 6" (150 mm) dia of Valve</v>
          </cell>
          <cell r="C3765" t="str">
            <v>Each</v>
          </cell>
          <cell r="D3765">
            <v>1091.8599999999999</v>
          </cell>
          <cell r="E3765">
            <v>25235.86</v>
          </cell>
          <cell r="F3765" t="str">
            <v>Each</v>
          </cell>
          <cell r="G3765">
            <v>1091.8599999999999</v>
          </cell>
          <cell r="H3765">
            <v>25235.86</v>
          </cell>
          <cell r="I3765" t="str">
            <v>24.3.5.5.2</v>
          </cell>
          <cell r="J3765">
            <v>0</v>
          </cell>
        </row>
        <row r="3766">
          <cell r="A3766" t="str">
            <v>24-60-a</v>
          </cell>
          <cell r="B3766" t="str">
            <v>Replacement of existing C.I sluice valve for distribution net work AERO Type (Mughal Made original) of requried fittings if necessary i/c flanges, Pakcing sheet, bolts &amp; Nuts etc complete. a) 3" (75 mm) dia of Valve</v>
          </cell>
          <cell r="C3766" t="str">
            <v>Each</v>
          </cell>
          <cell r="D3766">
            <v>725.21</v>
          </cell>
          <cell r="E3766">
            <v>8106.58</v>
          </cell>
          <cell r="F3766" t="str">
            <v>Each</v>
          </cell>
          <cell r="G3766">
            <v>725.21</v>
          </cell>
          <cell r="H3766">
            <v>8106.58</v>
          </cell>
          <cell r="I3766" t="str">
            <v>24.3.5.5.2</v>
          </cell>
          <cell r="J3766">
            <v>0</v>
          </cell>
        </row>
        <row r="3767">
          <cell r="A3767" t="str">
            <v>24-60-b</v>
          </cell>
          <cell r="B3767" t="str">
            <v>Replacement of existing C.I sluice valve for distribution net work AERO Type (Mughal Made original) of requried fittings if necessary i/c flanges, Pakcing sheet, bolts &amp; Nuts etc complete. b) 4" (100 mm) dia of Valve</v>
          </cell>
          <cell r="C3767" t="str">
            <v>Each</v>
          </cell>
          <cell r="D3767">
            <v>725.21</v>
          </cell>
          <cell r="E3767">
            <v>8887.83</v>
          </cell>
          <cell r="F3767" t="str">
            <v>Each</v>
          </cell>
          <cell r="G3767">
            <v>725.21</v>
          </cell>
          <cell r="H3767">
            <v>8887.83</v>
          </cell>
          <cell r="I3767" t="str">
            <v>24.3.5.5.2</v>
          </cell>
          <cell r="J3767">
            <v>0</v>
          </cell>
        </row>
        <row r="3768">
          <cell r="A3768" t="str">
            <v>24-60-c</v>
          </cell>
          <cell r="B3768" t="str">
            <v>Replacement of existing C.I sluice valve for distribution net work AERO Type (Mughal Made original) of requried fittings if necessary i/c flanges, Pakcing sheet, bolts &amp; Nuts etc complete. c) 6" (150 mm) dia of Valve</v>
          </cell>
          <cell r="C3768" t="str">
            <v>Each</v>
          </cell>
          <cell r="D3768">
            <v>725.21</v>
          </cell>
          <cell r="E3768">
            <v>10840.33</v>
          </cell>
          <cell r="F3768" t="str">
            <v>Each</v>
          </cell>
          <cell r="G3768">
            <v>725.21</v>
          </cell>
          <cell r="H3768">
            <v>10840.33</v>
          </cell>
          <cell r="I3768" t="str">
            <v>24.3.5.5.2</v>
          </cell>
          <cell r="J3768">
            <v>0</v>
          </cell>
        </row>
        <row r="3769">
          <cell r="A3769" t="str">
            <v>24-61-a</v>
          </cell>
          <cell r="B3769" t="str">
            <v>Providing and fixing of packing sheet for valves i/c nuts, bolts as required at site complete. c) 6" (150 mm) dia of Valve</v>
          </cell>
          <cell r="C3769" t="str">
            <v>Each</v>
          </cell>
          <cell r="D3769">
            <v>244.33</v>
          </cell>
          <cell r="E3769">
            <v>635.08000000000004</v>
          </cell>
          <cell r="F3769" t="str">
            <v>Each</v>
          </cell>
          <cell r="G3769">
            <v>244.33</v>
          </cell>
          <cell r="H3769">
            <v>635.08000000000004</v>
          </cell>
          <cell r="I3769" t="str">
            <v>24.3.5.5.2</v>
          </cell>
          <cell r="J3769">
            <v>0</v>
          </cell>
        </row>
        <row r="3770">
          <cell r="A3770" t="str">
            <v>24-61-b</v>
          </cell>
          <cell r="B3770" t="str">
            <v>Providing and fixing of packing sheet for valves i/c nuts, bolts as required at site complete. c) 4" (100 mm) dia of Valve</v>
          </cell>
          <cell r="C3770" t="str">
            <v>Each</v>
          </cell>
          <cell r="D3770">
            <v>244.33</v>
          </cell>
          <cell r="E3770">
            <v>479.07</v>
          </cell>
          <cell r="F3770" t="str">
            <v>Each</v>
          </cell>
          <cell r="G3770">
            <v>244.33</v>
          </cell>
          <cell r="H3770">
            <v>479.07</v>
          </cell>
          <cell r="I3770" t="str">
            <v>24.3.5.5.2</v>
          </cell>
          <cell r="J3770">
            <v>0</v>
          </cell>
        </row>
        <row r="3771">
          <cell r="A3771" t="str">
            <v>24-61-c</v>
          </cell>
          <cell r="B3771" t="str">
            <v>Providing and fixing of packing sheet for valves i/c nuts, bolts as required at site complete. a) 3" (75 mm) dia of Valve</v>
          </cell>
          <cell r="C3771" t="str">
            <v>Each</v>
          </cell>
          <cell r="D3771">
            <v>169.32</v>
          </cell>
          <cell r="E3771">
            <v>382.19</v>
          </cell>
          <cell r="F3771" t="str">
            <v>Each</v>
          </cell>
          <cell r="G3771">
            <v>169.32</v>
          </cell>
          <cell r="H3771">
            <v>382.19</v>
          </cell>
          <cell r="I3771">
            <v>0</v>
          </cell>
          <cell r="J3771">
            <v>0</v>
          </cell>
        </row>
        <row r="3772">
          <cell r="A3772" t="str">
            <v>24-61-d</v>
          </cell>
          <cell r="B3772" t="str">
            <v>Providing and fixing of packing sheet for valves i/c nuts, bolts as required at site complete. a) 2-1/2" (63 mm) dia of Valve</v>
          </cell>
          <cell r="C3772" t="str">
            <v>Each</v>
          </cell>
          <cell r="D3772">
            <v>169.32</v>
          </cell>
          <cell r="E3772">
            <v>373.44</v>
          </cell>
          <cell r="F3772" t="str">
            <v>Each</v>
          </cell>
          <cell r="G3772">
            <v>169.32</v>
          </cell>
          <cell r="H3772">
            <v>373.44</v>
          </cell>
          <cell r="I3772">
            <v>0</v>
          </cell>
          <cell r="J3772">
            <v>0</v>
          </cell>
        </row>
        <row r="3773">
          <cell r="A3773" t="str">
            <v>24-62</v>
          </cell>
          <cell r="B3773" t="str">
            <v>Cleaning of reservoirs in any capacity</v>
          </cell>
          <cell r="C3773" t="str">
            <v>Each</v>
          </cell>
          <cell r="D3773">
            <v>809.25</v>
          </cell>
          <cell r="E3773">
            <v>809.25</v>
          </cell>
          <cell r="F3773" t="str">
            <v>Each</v>
          </cell>
          <cell r="G3773">
            <v>809.25</v>
          </cell>
          <cell r="H3773">
            <v>809.25</v>
          </cell>
          <cell r="I3773">
            <v>0</v>
          </cell>
          <cell r="J3773">
            <v>0</v>
          </cell>
        </row>
        <row r="3774">
          <cell r="A3774" t="str">
            <v>24-63</v>
          </cell>
          <cell r="B3774" t="str">
            <v>Water quality test Biological / Chemical / Physical paraMeter.</v>
          </cell>
          <cell r="C3774" t="str">
            <v>Job</v>
          </cell>
          <cell r="D3774">
            <v>0</v>
          </cell>
          <cell r="E3774">
            <v>0</v>
          </cell>
          <cell r="F3774" t="str">
            <v>Job</v>
          </cell>
          <cell r="G3774">
            <v>0</v>
          </cell>
          <cell r="H3774">
            <v>0</v>
          </cell>
          <cell r="I3774">
            <v>0</v>
          </cell>
          <cell r="J3774">
            <v>0</v>
          </cell>
        </row>
        <row r="3775">
          <cell r="A3775" t="str">
            <v>24-64</v>
          </cell>
          <cell r="B3775" t="str">
            <v>Supply and Fixing of Man Hole cover made of Angle iron fram 2'x2' size.</v>
          </cell>
          <cell r="C3775" t="str">
            <v>Each</v>
          </cell>
          <cell r="D3775">
            <v>373.5</v>
          </cell>
          <cell r="E3775">
            <v>1309.05</v>
          </cell>
          <cell r="F3775" t="str">
            <v>Each</v>
          </cell>
          <cell r="G3775">
            <v>373.5</v>
          </cell>
          <cell r="H3775">
            <v>1309.05</v>
          </cell>
          <cell r="I3775">
            <v>0</v>
          </cell>
          <cell r="J3775">
            <v>0</v>
          </cell>
        </row>
        <row r="3776">
          <cell r="A3776" t="str">
            <v>24-65-a</v>
          </cell>
          <cell r="B3776" t="str">
            <v>Supply and Fixing of thrust bearing for Submersible motor (a) (10-25) Hp</v>
          </cell>
          <cell r="C3776" t="str">
            <v>Each</v>
          </cell>
          <cell r="D3776">
            <v>373.5</v>
          </cell>
          <cell r="E3776">
            <v>11916</v>
          </cell>
          <cell r="F3776" t="str">
            <v>Each</v>
          </cell>
          <cell r="G3776">
            <v>373.5</v>
          </cell>
          <cell r="H3776">
            <v>11916</v>
          </cell>
          <cell r="I3776">
            <v>0</v>
          </cell>
          <cell r="J3776">
            <v>0</v>
          </cell>
        </row>
        <row r="3777">
          <cell r="A3777" t="str">
            <v>24-65-b</v>
          </cell>
          <cell r="B3777" t="str">
            <v>Supply and Fixing of thrust bearing for Submersible motor (b) (30-50) Hp</v>
          </cell>
          <cell r="C3777" t="str">
            <v>Each</v>
          </cell>
          <cell r="D3777">
            <v>373.5</v>
          </cell>
          <cell r="E3777">
            <v>13981.5</v>
          </cell>
          <cell r="F3777" t="str">
            <v>Each</v>
          </cell>
          <cell r="G3777">
            <v>373.5</v>
          </cell>
          <cell r="H3777">
            <v>13981.5</v>
          </cell>
          <cell r="I3777">
            <v>0</v>
          </cell>
          <cell r="J3777">
            <v>0</v>
          </cell>
        </row>
        <row r="3778">
          <cell r="A3778" t="str">
            <v>24-66</v>
          </cell>
          <cell r="B3778" t="str">
            <v>Supply and Fixing of Guide bearing for Electric522motors</v>
          </cell>
          <cell r="C3778" t="str">
            <v>Each</v>
          </cell>
          <cell r="D3778">
            <v>373.5</v>
          </cell>
          <cell r="E3778">
            <v>1163.25</v>
          </cell>
          <cell r="F3778" t="str">
            <v>Each</v>
          </cell>
          <cell r="G3778">
            <v>373.5</v>
          </cell>
          <cell r="H3778">
            <v>1163.25</v>
          </cell>
          <cell r="I3778">
            <v>0</v>
          </cell>
          <cell r="J3778">
            <v>0</v>
          </cell>
        </row>
        <row r="3779">
          <cell r="A3779" t="str">
            <v>24-67</v>
          </cell>
          <cell r="B3779" t="str">
            <v>Supply and Fixing of Stainless steel Top rod for Electric motors.</v>
          </cell>
          <cell r="C3779" t="str">
            <v>Each</v>
          </cell>
          <cell r="D3779">
            <v>373.5</v>
          </cell>
          <cell r="E3779">
            <v>2287.13</v>
          </cell>
          <cell r="F3779" t="str">
            <v>Each</v>
          </cell>
          <cell r="G3779">
            <v>373.5</v>
          </cell>
          <cell r="H3779">
            <v>2287.13</v>
          </cell>
          <cell r="I3779">
            <v>0</v>
          </cell>
          <cell r="J3779">
            <v>0</v>
          </cell>
        </row>
        <row r="3780">
          <cell r="A3780" t="str">
            <v>24-68</v>
          </cell>
          <cell r="B3780" t="str">
            <v>Supply and Fixing Carbon bush (Submercible)</v>
          </cell>
          <cell r="C3780" t="str">
            <v>Each</v>
          </cell>
          <cell r="D3780">
            <v>373.5</v>
          </cell>
          <cell r="E3780">
            <v>920.25</v>
          </cell>
          <cell r="F3780" t="str">
            <v>Each</v>
          </cell>
          <cell r="G3780">
            <v>373.5</v>
          </cell>
          <cell r="H3780">
            <v>920.25</v>
          </cell>
          <cell r="I3780">
            <v>0</v>
          </cell>
          <cell r="J3780">
            <v>0</v>
          </cell>
        </row>
        <row r="3781">
          <cell r="A3781" t="str">
            <v>24-69-a</v>
          </cell>
          <cell r="B3781" t="str">
            <v>Supply and Fixing Rubber Bearing for Column shaft 2.5"</v>
          </cell>
          <cell r="C3781" t="str">
            <v>Each</v>
          </cell>
          <cell r="D3781">
            <v>373.5</v>
          </cell>
          <cell r="E3781">
            <v>1345.5</v>
          </cell>
          <cell r="F3781" t="str">
            <v>Each</v>
          </cell>
          <cell r="G3781">
            <v>373.5</v>
          </cell>
          <cell r="H3781">
            <v>1345.5</v>
          </cell>
          <cell r="I3781">
            <v>0</v>
          </cell>
          <cell r="J3781">
            <v>0</v>
          </cell>
        </row>
        <row r="3782">
          <cell r="A3782" t="str">
            <v>24-69-b</v>
          </cell>
          <cell r="B3782" t="str">
            <v>Supply and Fixing Rubber Bearing for Column shaft 4" Supply and Fixing Rubber Bearing for Column</v>
          </cell>
          <cell r="C3782" t="str">
            <v>Each</v>
          </cell>
          <cell r="D3782">
            <v>373.5</v>
          </cell>
          <cell r="E3782">
            <v>1588.5</v>
          </cell>
          <cell r="F3782" t="str">
            <v>Each</v>
          </cell>
          <cell r="G3782">
            <v>373.5</v>
          </cell>
          <cell r="H3782">
            <v>1588.5</v>
          </cell>
          <cell r="I3782">
            <v>0</v>
          </cell>
          <cell r="J3782">
            <v>0</v>
          </cell>
        </row>
        <row r="3783">
          <cell r="A3783" t="str">
            <v>24-69-c</v>
          </cell>
          <cell r="B3783" t="str">
            <v>Supply and Fixing Rubber Bearing for Column 522shaft 5"</v>
          </cell>
          <cell r="C3783" t="str">
            <v>Each</v>
          </cell>
          <cell r="D3783">
            <v>373.5</v>
          </cell>
          <cell r="E3783">
            <v>1953</v>
          </cell>
          <cell r="F3783" t="str">
            <v>Each</v>
          </cell>
          <cell r="G3783">
            <v>373.5</v>
          </cell>
          <cell r="H3783">
            <v>1953</v>
          </cell>
          <cell r="I3783">
            <v>0</v>
          </cell>
          <cell r="J3783">
            <v>0</v>
          </cell>
        </row>
        <row r="3784">
          <cell r="A3784" t="str">
            <v>24-70-a</v>
          </cell>
          <cell r="B3784" t="str">
            <v>Furnish and install of column pipe socket 4'' dia.</v>
          </cell>
          <cell r="C3784" t="str">
            <v>Each</v>
          </cell>
          <cell r="D3784">
            <v>149.4</v>
          </cell>
          <cell r="E3784">
            <v>1294.9000000000001</v>
          </cell>
          <cell r="F3784" t="str">
            <v>Each</v>
          </cell>
          <cell r="G3784">
            <v>149.4</v>
          </cell>
          <cell r="H3784">
            <v>1294.9000000000001</v>
          </cell>
          <cell r="I3784">
            <v>0</v>
          </cell>
          <cell r="J3784">
            <v>0</v>
          </cell>
        </row>
        <row r="3785">
          <cell r="A3785" t="str">
            <v>24-70-b</v>
          </cell>
          <cell r="B3785" t="str">
            <v>Furnish and install of column pipe socket 5'' dia.</v>
          </cell>
          <cell r="C3785" t="str">
            <v>Each</v>
          </cell>
          <cell r="D3785">
            <v>149.4</v>
          </cell>
          <cell r="E3785">
            <v>2029.98</v>
          </cell>
          <cell r="F3785" t="str">
            <v>Each</v>
          </cell>
          <cell r="G3785">
            <v>149.4</v>
          </cell>
          <cell r="H3785">
            <v>2029.98</v>
          </cell>
          <cell r="I3785">
            <v>0</v>
          </cell>
          <cell r="J3785">
            <v>0</v>
          </cell>
        </row>
        <row r="3786">
          <cell r="A3786" t="str">
            <v>24-71</v>
          </cell>
          <cell r="B3786" t="str">
            <v>Extraction of Turbine/submersible pump &amp; lowering/ Installation of the same after necessary rapair.</v>
          </cell>
          <cell r="C3786" t="str">
            <v>Job</v>
          </cell>
          <cell r="D3786">
            <v>9213</v>
          </cell>
          <cell r="E3786">
            <v>9213</v>
          </cell>
          <cell r="F3786" t="str">
            <v>Job</v>
          </cell>
          <cell r="G3786">
            <v>9213</v>
          </cell>
          <cell r="H3786">
            <v>9213</v>
          </cell>
          <cell r="I3786">
            <v>0</v>
          </cell>
          <cell r="J3786">
            <v>0</v>
          </cell>
        </row>
        <row r="3787">
          <cell r="A3787" t="str">
            <v>24-72-a</v>
          </cell>
          <cell r="B3787" t="str">
            <v>Providing and fixing G.I Flanges5223" dia (5/8"Thick)</v>
          </cell>
          <cell r="C3787" t="str">
            <v>Pair</v>
          </cell>
          <cell r="D3787">
            <v>89.64</v>
          </cell>
          <cell r="E3787">
            <v>612.09</v>
          </cell>
          <cell r="F3787" t="str">
            <v>Pair</v>
          </cell>
          <cell r="G3787">
            <v>89.64</v>
          </cell>
          <cell r="H3787">
            <v>612.09</v>
          </cell>
          <cell r="I3787" t="str">
            <v xml:space="preserve">24.3.5.3 , </v>
          </cell>
          <cell r="J3787">
            <v>0</v>
          </cell>
        </row>
        <row r="3788">
          <cell r="A3788" t="str">
            <v>24-72-b</v>
          </cell>
          <cell r="B3788" t="str">
            <v>Providing and fixing G.I Flanges5224" dia (5/8"Thick)</v>
          </cell>
          <cell r="C3788" t="str">
            <v>Pair</v>
          </cell>
          <cell r="D3788">
            <v>119.52</v>
          </cell>
          <cell r="E3788">
            <v>720.95</v>
          </cell>
          <cell r="F3788" t="str">
            <v>Pair</v>
          </cell>
          <cell r="G3788">
            <v>119.52</v>
          </cell>
          <cell r="H3788">
            <v>720.95</v>
          </cell>
          <cell r="I3788" t="str">
            <v xml:space="preserve">24.3.5.3 , </v>
          </cell>
          <cell r="J3788">
            <v>0</v>
          </cell>
        </row>
        <row r="3789">
          <cell r="A3789" t="str">
            <v>24-72-c</v>
          </cell>
          <cell r="B3789" t="str">
            <v>Providing and fixing G.I Flanges5226" dia (5/8"Thick)</v>
          </cell>
          <cell r="C3789" t="str">
            <v>Pair</v>
          </cell>
          <cell r="D3789">
            <v>149.4</v>
          </cell>
          <cell r="E3789">
            <v>1036.3499999999999</v>
          </cell>
          <cell r="F3789" t="str">
            <v>Pair</v>
          </cell>
          <cell r="G3789">
            <v>149.4</v>
          </cell>
          <cell r="H3789">
            <v>1036.3499999999999</v>
          </cell>
          <cell r="I3789" t="str">
            <v xml:space="preserve">24.3.5.3 , </v>
          </cell>
          <cell r="J3789">
            <v>0</v>
          </cell>
        </row>
        <row r="3790">
          <cell r="A3790" t="str">
            <v>24-72-d</v>
          </cell>
          <cell r="B3790" t="str">
            <v>Providing and fixing G.I Flanges5228" dia (5/8"Thick)</v>
          </cell>
          <cell r="C3790" t="str">
            <v>Pair</v>
          </cell>
          <cell r="D3790">
            <v>186.75</v>
          </cell>
          <cell r="E3790">
            <v>1705.5</v>
          </cell>
          <cell r="F3790" t="str">
            <v>Pair</v>
          </cell>
          <cell r="G3790">
            <v>186.75</v>
          </cell>
          <cell r="H3790">
            <v>1705.5</v>
          </cell>
          <cell r="I3790" t="str">
            <v xml:space="preserve">24.3.5.3 , </v>
          </cell>
          <cell r="J3790">
            <v>0</v>
          </cell>
        </row>
        <row r="3791">
          <cell r="A3791" t="str">
            <v>24-72-e</v>
          </cell>
          <cell r="B3791" t="str">
            <v>Providing and fixing G.I Flanges52210" dia (5/8"Thick)</v>
          </cell>
          <cell r="C3791" t="str">
            <v>Pair</v>
          </cell>
          <cell r="D3791">
            <v>298.8</v>
          </cell>
          <cell r="E3791">
            <v>2103.0700000000002</v>
          </cell>
          <cell r="F3791" t="str">
            <v>Pair</v>
          </cell>
          <cell r="G3791">
            <v>298.8</v>
          </cell>
          <cell r="H3791">
            <v>2103.0700000000002</v>
          </cell>
          <cell r="I3791" t="str">
            <v xml:space="preserve">24.3.5.3 , </v>
          </cell>
          <cell r="J3791">
            <v>0</v>
          </cell>
        </row>
        <row r="3792">
          <cell r="A3792" t="str">
            <v>24-73</v>
          </cell>
          <cell r="B3792" t="str">
            <v>Riser Pipe for hand Pump (2" dia PVC Pipes)</v>
          </cell>
          <cell r="C3792" t="str">
            <v>RFT</v>
          </cell>
          <cell r="D3792">
            <v>119.52</v>
          </cell>
          <cell r="E3792">
            <v>192.38</v>
          </cell>
          <cell r="F3792" t="str">
            <v>m</v>
          </cell>
          <cell r="G3792">
            <v>392.13</v>
          </cell>
          <cell r="H3792">
            <v>631.17999999999995</v>
          </cell>
          <cell r="I3792">
            <v>0</v>
          </cell>
          <cell r="J3792">
            <v>0</v>
          </cell>
        </row>
        <row r="3793">
          <cell r="A3793" t="str">
            <v>24-74-a</v>
          </cell>
          <cell r="B3793" t="str">
            <v>Providing and laying R.C.C pipe moulded with cement concrete 1:1-1/2:3, Class-2, including carriage of pipe from factory to site of work, jointing, cutting pipe where necessary, finishing and testing, etc. for culverts complete:- 6" i/d</v>
          </cell>
          <cell r="C3793" t="str">
            <v>Rft</v>
          </cell>
          <cell r="D3793">
            <v>57.58</v>
          </cell>
          <cell r="E3793">
            <v>347.15</v>
          </cell>
          <cell r="F3793" t="str">
            <v>m</v>
          </cell>
          <cell r="G3793">
            <v>188.91</v>
          </cell>
          <cell r="H3793">
            <v>1138.95</v>
          </cell>
          <cell r="I3793">
            <v>0</v>
          </cell>
          <cell r="J3793">
            <v>0</v>
          </cell>
        </row>
        <row r="3794">
          <cell r="A3794" t="str">
            <v>24-74-b</v>
          </cell>
          <cell r="B3794" t="str">
            <v>Providing and laying R.C.C pipe moulded with cement concrete 1:1-1/2:3, Class-2, including carriage of pipe from factory to site of work, jointing, cutting pipe where necessary, finishing and testing, etc. for culverts complete:- 9" i/d wall thickness 1".</v>
          </cell>
          <cell r="C3794" t="str">
            <v>Rft</v>
          </cell>
          <cell r="D3794">
            <v>65.05</v>
          </cell>
          <cell r="E3794">
            <v>488.96</v>
          </cell>
          <cell r="F3794" t="str">
            <v>m</v>
          </cell>
          <cell r="G3794">
            <v>213.42</v>
          </cell>
          <cell r="H3794">
            <v>1604.18</v>
          </cell>
          <cell r="I3794">
            <v>0</v>
          </cell>
          <cell r="J3794">
            <v>0</v>
          </cell>
        </row>
        <row r="3795">
          <cell r="A3795" t="str">
            <v>24-74-c</v>
          </cell>
          <cell r="B3795" t="str">
            <v>Providing and laying R.C.C pipe moulded with cement concrete 1:1-1/2:3, Class-2, including carriage of pipe from factory to site of work, jointing, cutting pipe where necessary, finishing and testing, etc. for culverts complete:-12" i/d, wall thickness 2".</v>
          </cell>
          <cell r="C3795" t="str">
            <v>Rft</v>
          </cell>
          <cell r="D3795">
            <v>68.099999999999994</v>
          </cell>
          <cell r="E3795">
            <v>551.05999999999995</v>
          </cell>
          <cell r="F3795" t="str">
            <v>m</v>
          </cell>
          <cell r="G3795">
            <v>223.43</v>
          </cell>
          <cell r="H3795">
            <v>1807.95</v>
          </cell>
          <cell r="I3795">
            <v>0</v>
          </cell>
          <cell r="J3795">
            <v>0</v>
          </cell>
        </row>
        <row r="3796">
          <cell r="A3796" t="str">
            <v>24-74-d</v>
          </cell>
          <cell r="B3796" t="str">
            <v>Providing and laying R.C.C pipe moulded with cement concrete 1:1-1/2:3, Class-2, including carriage of pipe from factory to site of work, jointing, cutting pipe where necessary, finishing and testing, etc. for culverts complete:-18" i/d, wall thickness 2.2".</v>
          </cell>
          <cell r="C3796" t="str">
            <v>Rft</v>
          </cell>
          <cell r="D3796">
            <v>85.16</v>
          </cell>
          <cell r="E3796">
            <v>783.78</v>
          </cell>
          <cell r="F3796" t="str">
            <v>m</v>
          </cell>
          <cell r="G3796">
            <v>279.39</v>
          </cell>
          <cell r="H3796">
            <v>2571.4699999999998</v>
          </cell>
          <cell r="I3796">
            <v>0</v>
          </cell>
          <cell r="J3796">
            <v>0</v>
          </cell>
        </row>
        <row r="3797">
          <cell r="A3797" t="str">
            <v>24-74-e</v>
          </cell>
          <cell r="B3797" t="str">
            <v>Providing and laying R.C.C pipe moulded with cement concrete 1:1-1/2:3, Class-2, including carriage of pipe from factory to site of work, jointing, cutting pipe where necessary, finishing and testing, etc. for culverts complete:-24" i/d, wall thickness 3".</v>
          </cell>
          <cell r="C3797" t="str">
            <v>Rft</v>
          </cell>
          <cell r="D3797">
            <v>145.41999999999999</v>
          </cell>
          <cell r="E3797">
            <v>1050.5899999999999</v>
          </cell>
          <cell r="F3797" t="str">
            <v>m</v>
          </cell>
          <cell r="G3797">
            <v>477.09</v>
          </cell>
          <cell r="H3797">
            <v>3446.82</v>
          </cell>
          <cell r="I3797">
            <v>0</v>
          </cell>
          <cell r="J3797">
            <v>0</v>
          </cell>
        </row>
        <row r="3798">
          <cell r="A3798" t="str">
            <v>24-75</v>
          </cell>
          <cell r="B3798" t="str">
            <v>Mobilization of plant for pressure pump / Hand Pump</v>
          </cell>
          <cell r="C3798" t="str">
            <v>Job</v>
          </cell>
          <cell r="D3798">
            <v>0</v>
          </cell>
          <cell r="E3798">
            <v>0</v>
          </cell>
          <cell r="F3798" t="str">
            <v>Job</v>
          </cell>
          <cell r="G3798">
            <v>0</v>
          </cell>
          <cell r="H3798">
            <v>0</v>
          </cell>
          <cell r="I3798">
            <v>0</v>
          </cell>
          <cell r="J3798">
            <v>0</v>
          </cell>
        </row>
        <row r="3799">
          <cell r="A3799" t="str">
            <v>24-76-a</v>
          </cell>
          <cell r="B3799" t="str">
            <v>Providing and Fixing of Submerssible pump with motor for pressure pump5220.5 HP</v>
          </cell>
          <cell r="C3799" t="str">
            <v>Each</v>
          </cell>
          <cell r="D3799">
            <v>575.80999999999995</v>
          </cell>
          <cell r="E3799">
            <v>33623.81</v>
          </cell>
          <cell r="F3799" t="str">
            <v>Each</v>
          </cell>
          <cell r="G3799">
            <v>575.80999999999995</v>
          </cell>
          <cell r="H3799">
            <v>33623.81</v>
          </cell>
          <cell r="I3799">
            <v>0</v>
          </cell>
          <cell r="J3799">
            <v>0</v>
          </cell>
        </row>
        <row r="3800">
          <cell r="A3800" t="str">
            <v>24-76-b</v>
          </cell>
          <cell r="B3800" t="str">
            <v>Providing and Fixing of Submerssible pump with motor for pressure pump 1 HP</v>
          </cell>
          <cell r="C3800" t="str">
            <v>Each</v>
          </cell>
          <cell r="D3800">
            <v>575.80999999999995</v>
          </cell>
          <cell r="E3800">
            <v>37025.81</v>
          </cell>
          <cell r="F3800" t="str">
            <v>Each</v>
          </cell>
          <cell r="G3800">
            <v>575.80999999999995</v>
          </cell>
          <cell r="H3800">
            <v>37025.81</v>
          </cell>
          <cell r="I3800">
            <v>0</v>
          </cell>
          <cell r="J3800">
            <v>0</v>
          </cell>
        </row>
        <row r="3801">
          <cell r="A3801" t="str">
            <v>24-76-c</v>
          </cell>
          <cell r="B3801" t="str">
            <v>Providing and Fixing of Submerssible pump with motor for pressure pump 1.5 HP</v>
          </cell>
          <cell r="C3801" t="str">
            <v>Each</v>
          </cell>
          <cell r="D3801">
            <v>875.23</v>
          </cell>
          <cell r="E3801">
            <v>41091.730000000003</v>
          </cell>
          <cell r="F3801" t="str">
            <v>Each</v>
          </cell>
          <cell r="G3801">
            <v>875.23</v>
          </cell>
          <cell r="H3801">
            <v>41091.730000000003</v>
          </cell>
          <cell r="I3801">
            <v>0</v>
          </cell>
          <cell r="J3801">
            <v>0</v>
          </cell>
        </row>
        <row r="3802">
          <cell r="A3802" t="str">
            <v>24-76-d</v>
          </cell>
          <cell r="B3802" t="str">
            <v>Providing and Fixing of Submerssible pump with motor for pressure pump 2 HP</v>
          </cell>
          <cell r="C3802" t="str">
            <v>Each</v>
          </cell>
          <cell r="D3802">
            <v>875.23</v>
          </cell>
          <cell r="E3802">
            <v>46741.48</v>
          </cell>
          <cell r="F3802" t="str">
            <v>Each</v>
          </cell>
          <cell r="G3802">
            <v>875.23</v>
          </cell>
          <cell r="H3802">
            <v>46741.48</v>
          </cell>
          <cell r="I3802">
            <v>0</v>
          </cell>
          <cell r="J3802">
            <v>0</v>
          </cell>
        </row>
        <row r="3803">
          <cell r="A3803" t="str">
            <v>24-77-a</v>
          </cell>
          <cell r="B3803" t="str">
            <v>Steel Rope for pressure pump 3/8" dia</v>
          </cell>
          <cell r="C3803" t="str">
            <v>Rft</v>
          </cell>
          <cell r="D3803">
            <v>24.28</v>
          </cell>
          <cell r="E3803">
            <v>109.33</v>
          </cell>
          <cell r="F3803" t="str">
            <v>m</v>
          </cell>
          <cell r="G3803">
            <v>79.650000000000006</v>
          </cell>
          <cell r="H3803">
            <v>358.69</v>
          </cell>
          <cell r="I3803">
            <v>0</v>
          </cell>
          <cell r="J3803">
            <v>0</v>
          </cell>
        </row>
        <row r="3804">
          <cell r="A3804" t="str">
            <v>24-77-b</v>
          </cell>
          <cell r="B3804" t="str">
            <v>Steel Rope for pressure pump 1/2" dia</v>
          </cell>
          <cell r="C3804" t="str">
            <v>Rft</v>
          </cell>
          <cell r="D3804">
            <v>24.28</v>
          </cell>
          <cell r="E3804">
            <v>127.55</v>
          </cell>
          <cell r="F3804" t="str">
            <v>m</v>
          </cell>
          <cell r="G3804">
            <v>79.650000000000006</v>
          </cell>
          <cell r="H3804">
            <v>418.48</v>
          </cell>
          <cell r="I3804">
            <v>0</v>
          </cell>
          <cell r="J3804">
            <v>0</v>
          </cell>
        </row>
        <row r="3805">
          <cell r="A3805" t="str">
            <v>24-78-a</v>
          </cell>
          <cell r="B3805" t="str">
            <v>Steel rope for suspension bridge ( Nallah Crossing) 3/4" dia</v>
          </cell>
          <cell r="C3805" t="str">
            <v>Rft</v>
          </cell>
          <cell r="D3805">
            <v>101.16</v>
          </cell>
          <cell r="E3805">
            <v>429.21</v>
          </cell>
          <cell r="F3805" t="str">
            <v>m</v>
          </cell>
          <cell r="G3805">
            <v>331.88</v>
          </cell>
          <cell r="H3805">
            <v>1408.16</v>
          </cell>
          <cell r="I3805">
            <v>0</v>
          </cell>
          <cell r="J3805">
            <v>0</v>
          </cell>
        </row>
        <row r="3806">
          <cell r="A3806" t="str">
            <v>24-78-b</v>
          </cell>
          <cell r="B3806" t="str">
            <v>Steel rope for suspension bridge ( Nallah Crossing) 1" dia</v>
          </cell>
          <cell r="C3806" t="str">
            <v>Rft</v>
          </cell>
          <cell r="D3806">
            <v>161.85</v>
          </cell>
          <cell r="E3806">
            <v>708.6</v>
          </cell>
          <cell r="F3806" t="str">
            <v>m</v>
          </cell>
          <cell r="G3806">
            <v>531</v>
          </cell>
          <cell r="H3806">
            <v>2324.8000000000002</v>
          </cell>
          <cell r="I3806">
            <v>0</v>
          </cell>
          <cell r="J3806">
            <v>0</v>
          </cell>
        </row>
        <row r="3807">
          <cell r="A3807" t="str">
            <v>24-78-c</v>
          </cell>
          <cell r="B3807" t="str">
            <v>Steel rope for suspension bridge ( Nallah Crossing) 1-1/4" dia</v>
          </cell>
          <cell r="C3807" t="str">
            <v>Rft</v>
          </cell>
          <cell r="D3807">
            <v>202.31</v>
          </cell>
          <cell r="E3807">
            <v>931.31</v>
          </cell>
          <cell r="F3807" t="str">
            <v>m</v>
          </cell>
          <cell r="G3807">
            <v>663.75</v>
          </cell>
          <cell r="H3807">
            <v>3055.49</v>
          </cell>
          <cell r="I3807">
            <v>0</v>
          </cell>
          <cell r="J3807">
            <v>0</v>
          </cell>
        </row>
        <row r="3808">
          <cell r="A3808" t="str">
            <v>24-79</v>
          </cell>
          <cell r="B3808" t="str">
            <v>Electric Resistivity Survey for tubewell construction complete in all respects (minimum 03 locations).</v>
          </cell>
          <cell r="C3808" t="str">
            <v>No</v>
          </cell>
          <cell r="D3808">
            <v>4313.3</v>
          </cell>
          <cell r="E3808">
            <v>32197.55</v>
          </cell>
          <cell r="F3808" t="str">
            <v>No</v>
          </cell>
          <cell r="G3808">
            <v>4313.3</v>
          </cell>
          <cell r="H3808">
            <v>32197.55</v>
          </cell>
          <cell r="I3808">
            <v>0</v>
          </cell>
          <cell r="J3808">
            <v>0</v>
          </cell>
        </row>
        <row r="3809">
          <cell r="A3809" t="str">
            <v>24-80</v>
          </cell>
          <cell r="B3809" t="str">
            <v>Yield test by using air compressor in test bore.</v>
          </cell>
          <cell r="C3809" t="str">
            <v>Job</v>
          </cell>
          <cell r="D3809">
            <v>809.25</v>
          </cell>
          <cell r="E3809">
            <v>9071.25</v>
          </cell>
          <cell r="F3809" t="str">
            <v>Job</v>
          </cell>
          <cell r="G3809">
            <v>809.25</v>
          </cell>
          <cell r="H3809">
            <v>9071.25</v>
          </cell>
          <cell r="I3809">
            <v>0</v>
          </cell>
          <cell r="J3809">
            <v>0</v>
          </cell>
        </row>
        <row r="3810">
          <cell r="A3810" t="str">
            <v>24-81</v>
          </cell>
          <cell r="B3810" t="str">
            <v>Providing, installing and testing of submersible pump of 0.5 cusec (40 hp) tentative flow and 350 ft dynamic head, with 400 ft. pump setting, (peraMeter are variable depending upon yield test) for pumping clear water to under ground water tank, of M/S KSB or GRUNDFOS make including appropriate size of Sluice Valve, Check valve, Header pipe of required dia, Suction Pipes, Reflux Valve, Pressure Gauges, Motor Control Unit comprising of Automatic Stardelta Starter, MCCB, Ammeter, Volt Meter, Dry Running Protection Devices, Phase failure Device &amp; Over/under Load Relay, all components are fixed in steel cabinet with lockable arrangement, mechanical installation, packing and transportation up to site complete.</v>
          </cell>
          <cell r="C3810" t="str">
            <v>Each</v>
          </cell>
          <cell r="D3810">
            <v>2303.25</v>
          </cell>
          <cell r="E3810">
            <v>811493.25</v>
          </cell>
          <cell r="F3810" t="str">
            <v>Each</v>
          </cell>
          <cell r="G3810">
            <v>2303.25</v>
          </cell>
          <cell r="H3810">
            <v>811493.31</v>
          </cell>
          <cell r="I3810">
            <v>0</v>
          </cell>
          <cell r="J3810">
            <v>0</v>
          </cell>
        </row>
        <row r="3811">
          <cell r="A3811" t="str">
            <v>24-82</v>
          </cell>
          <cell r="B3811" t="str">
            <v>Providing &amp; installation of 20 BHP submersible pumping having a discharge 7000 gallons per hour against a total head of 150 ft i/c cost of all allied accessories, commissioning testing etc, complete in all respects.</v>
          </cell>
          <cell r="C3811" t="str">
            <v>Each</v>
          </cell>
          <cell r="D3811">
            <v>2303.25</v>
          </cell>
          <cell r="E3811">
            <v>536903.25</v>
          </cell>
          <cell r="F3811" t="str">
            <v>Each</v>
          </cell>
          <cell r="G3811">
            <v>2303.25</v>
          </cell>
          <cell r="H3811">
            <v>536903.31000000006</v>
          </cell>
          <cell r="I3811">
            <v>0</v>
          </cell>
          <cell r="J3811">
            <v>0</v>
          </cell>
        </row>
        <row r="3812">
          <cell r="A3812" t="str">
            <v>24-83</v>
          </cell>
          <cell r="B3812" t="str">
            <v>Site clearance, grubbing and disposal of muddy water to nearest disposal point.</v>
          </cell>
          <cell r="C3812" t="str">
            <v>m2</v>
          </cell>
          <cell r="D3812">
            <v>699.19</v>
          </cell>
          <cell r="E3812">
            <v>2931.93</v>
          </cell>
          <cell r="F3812" t="str">
            <v>1000 SFT</v>
          </cell>
          <cell r="G3812">
            <v>0.7</v>
          </cell>
          <cell r="H3812">
            <v>2.93</v>
          </cell>
          <cell r="I3812">
            <v>0</v>
          </cell>
          <cell r="J3812">
            <v>0</v>
          </cell>
        </row>
        <row r="3813">
          <cell r="A3813" t="str">
            <v>24-84</v>
          </cell>
          <cell r="B3813" t="str">
            <v>Reaming of 15" dia Pilot bore hole, 0m to 360m, without casing pipes including withdrawings the boring pipes, washing the bore by means of pipe cylinder etc. all complete as per direction of engineer in-charge</v>
          </cell>
          <cell r="C3813" t="str">
            <v>m</v>
          </cell>
          <cell r="D3813">
            <v>452.56</v>
          </cell>
          <cell r="E3813">
            <v>452.56</v>
          </cell>
          <cell r="F3813" t="str">
            <v>RFT</v>
          </cell>
          <cell r="G3813">
            <v>452.56</v>
          </cell>
          <cell r="H3813">
            <v>452.56</v>
          </cell>
          <cell r="I3813">
            <v>0</v>
          </cell>
          <cell r="J3813">
            <v>0</v>
          </cell>
        </row>
        <row r="3814">
          <cell r="A3814" t="str">
            <v>24-85</v>
          </cell>
          <cell r="B3814" t="str">
            <v>Electrical log (self potential resistivty both short and normal) of test bore holes.</v>
          </cell>
          <cell r="C3814" t="str">
            <v>Each</v>
          </cell>
          <cell r="D3814">
            <v>14827.95</v>
          </cell>
          <cell r="E3814">
            <v>66465.45</v>
          </cell>
          <cell r="F3814" t="str">
            <v>Each</v>
          </cell>
          <cell r="G3814">
            <v>14827.95</v>
          </cell>
          <cell r="H3814">
            <v>66465.45</v>
          </cell>
          <cell r="I3814">
            <v>0</v>
          </cell>
          <cell r="J3814">
            <v>0</v>
          </cell>
        </row>
        <row r="3815">
          <cell r="A3815" t="str">
            <v>24-86</v>
          </cell>
          <cell r="B3815" t="str">
            <v>Installation of Anchor Bars in spill way &amp; Dam Embankment by using No. 11 bar (11' length) including 3” dia bore-hole along with cement slurry bentonite.</v>
          </cell>
          <cell r="C3815" t="str">
            <v>Meter</v>
          </cell>
          <cell r="D3815">
            <v>1171.48</v>
          </cell>
          <cell r="E3815">
            <v>3029.46</v>
          </cell>
          <cell r="F3815" t="str">
            <v>Meter</v>
          </cell>
          <cell r="G3815">
            <v>1171.48</v>
          </cell>
          <cell r="H3815">
            <v>3029.46</v>
          </cell>
          <cell r="I3815">
            <v>0</v>
          </cell>
          <cell r="J3815">
            <v>0</v>
          </cell>
        </row>
        <row r="3816">
          <cell r="A3816" t="str">
            <v>24-87</v>
          </cell>
          <cell r="B3816" t="str">
            <v>Water Pressure Test including drilling and testing for calculation of water losses in bore-hole: 0-30</v>
          </cell>
          <cell r="C3816" t="str">
            <v>Meter</v>
          </cell>
          <cell r="D3816">
            <v>181.87</v>
          </cell>
          <cell r="E3816">
            <v>5041.87</v>
          </cell>
          <cell r="F3816" t="str">
            <v>Meter</v>
          </cell>
          <cell r="G3816">
            <v>181.87</v>
          </cell>
          <cell r="H3816">
            <v>5041.87</v>
          </cell>
          <cell r="I3816">
            <v>0</v>
          </cell>
          <cell r="J3816">
            <v>0</v>
          </cell>
        </row>
        <row r="3817">
          <cell r="A3817" t="str">
            <v>24-88</v>
          </cell>
          <cell r="B3817" t="str">
            <v>Providing &amp; Fixing of Chain Pulley Block of 3 ton capacity, Complete in all respects.</v>
          </cell>
          <cell r="C3817" t="str">
            <v>Each</v>
          </cell>
          <cell r="D3817">
            <v>404.63</v>
          </cell>
          <cell r="E3817">
            <v>26527.13</v>
          </cell>
          <cell r="F3817" t="str">
            <v>Each</v>
          </cell>
          <cell r="G3817">
            <v>404.63</v>
          </cell>
          <cell r="H3817">
            <v>26527.13</v>
          </cell>
          <cell r="I3817">
            <v>0</v>
          </cell>
          <cell r="J3817">
            <v>0</v>
          </cell>
        </row>
        <row r="3818">
          <cell r="A3818" t="str">
            <v>24-89</v>
          </cell>
          <cell r="B3818" t="str">
            <v>Providing &amp; Fixing unservicable brass bushes for bowel assembly</v>
          </cell>
          <cell r="C3818" t="str">
            <v>Each</v>
          </cell>
          <cell r="D3818">
            <v>202.31</v>
          </cell>
          <cell r="E3818">
            <v>3239.81</v>
          </cell>
          <cell r="F3818" t="str">
            <v>Each</v>
          </cell>
          <cell r="G3818">
            <v>202.31</v>
          </cell>
          <cell r="H3818">
            <v>3239.81</v>
          </cell>
          <cell r="I3818">
            <v>0</v>
          </cell>
          <cell r="J3818">
            <v>0</v>
          </cell>
        </row>
        <row r="3819">
          <cell r="A3819" t="str">
            <v>25-01</v>
          </cell>
          <cell r="B3819" t="str">
            <v>Laying, linking and packing tramway line</v>
          </cell>
          <cell r="C3819" t="str">
            <v>Rft</v>
          </cell>
          <cell r="D3819">
            <v>25.19</v>
          </cell>
          <cell r="E3819">
            <v>25.19</v>
          </cell>
          <cell r="F3819" t="str">
            <v>m</v>
          </cell>
          <cell r="G3819">
            <v>82.63</v>
          </cell>
          <cell r="H3819">
            <v>82.63</v>
          </cell>
          <cell r="I3819" t="str">
            <v xml:space="preserve">25.3 , </v>
          </cell>
          <cell r="J3819">
            <v>0</v>
          </cell>
        </row>
        <row r="3820">
          <cell r="A3820" t="str">
            <v>25-02</v>
          </cell>
          <cell r="B3820" t="str">
            <v>Dismantling tramway track</v>
          </cell>
          <cell r="C3820" t="str">
            <v>Rft</v>
          </cell>
          <cell r="D3820">
            <v>8.07</v>
          </cell>
          <cell r="E3820">
            <v>8.07</v>
          </cell>
          <cell r="F3820" t="str">
            <v>m</v>
          </cell>
          <cell r="G3820">
            <v>26.47</v>
          </cell>
          <cell r="H3820">
            <v>26.47</v>
          </cell>
          <cell r="I3820" t="str">
            <v xml:space="preserve">25.3 , </v>
          </cell>
          <cell r="J3820">
            <v>0</v>
          </cell>
        </row>
        <row r="3821">
          <cell r="A3821" t="str">
            <v>25-03</v>
          </cell>
          <cell r="B3821" t="str">
            <v>Laying, linking of BG track, including packing,522straightening and levelling</v>
          </cell>
          <cell r="C3821" t="str">
            <v>Rft</v>
          </cell>
          <cell r="D3821">
            <v>68.47</v>
          </cell>
          <cell r="E3821">
            <v>68.47</v>
          </cell>
          <cell r="F3821" t="str">
            <v>m</v>
          </cell>
          <cell r="G3821">
            <v>224.66</v>
          </cell>
          <cell r="H3821">
            <v>224.66</v>
          </cell>
          <cell r="I3821" t="str">
            <v xml:space="preserve">25.3 , </v>
          </cell>
          <cell r="J3821">
            <v>0</v>
          </cell>
        </row>
        <row r="3822">
          <cell r="A3822" t="str">
            <v>25-04</v>
          </cell>
          <cell r="B3822" t="str">
            <v>Linking points and crossings, complete with522fastening</v>
          </cell>
          <cell r="C3822" t="str">
            <v>Each</v>
          </cell>
          <cell r="D3822">
            <v>6505.13</v>
          </cell>
          <cell r="E3822">
            <v>6505.13</v>
          </cell>
          <cell r="F3822" t="str">
            <v>Each</v>
          </cell>
          <cell r="G3822">
            <v>6505.13</v>
          </cell>
          <cell r="H3822">
            <v>6505.13</v>
          </cell>
          <cell r="I3822" t="str">
            <v xml:space="preserve">25.3 , </v>
          </cell>
          <cell r="J3822">
            <v>0</v>
          </cell>
        </row>
        <row r="3823">
          <cell r="A3823" t="str">
            <v>25-05</v>
          </cell>
          <cell r="B3823" t="str">
            <v>Bending or straightening BG rail with jim crow</v>
          </cell>
          <cell r="C3823" t="str">
            <v>Each</v>
          </cell>
          <cell r="D3823">
            <v>731.44</v>
          </cell>
          <cell r="E3823">
            <v>731.44</v>
          </cell>
          <cell r="F3823" t="str">
            <v>Each</v>
          </cell>
          <cell r="G3823">
            <v>731.44</v>
          </cell>
          <cell r="H3823">
            <v>731.44</v>
          </cell>
          <cell r="I3823" t="str">
            <v xml:space="preserve">25.3 , </v>
          </cell>
          <cell r="J3823">
            <v>0</v>
          </cell>
        </row>
        <row r="3824">
          <cell r="A3824" t="str">
            <v>25-06</v>
          </cell>
          <cell r="B3824" t="str">
            <v>Fixing street lamp posts</v>
          </cell>
          <cell r="C3824" t="str">
            <v>Each</v>
          </cell>
          <cell r="D3824">
            <v>687.86</v>
          </cell>
          <cell r="E3824">
            <v>687.86</v>
          </cell>
          <cell r="F3824" t="str">
            <v>Each</v>
          </cell>
          <cell r="G3824">
            <v>687.86</v>
          </cell>
          <cell r="H3824">
            <v>687.86</v>
          </cell>
          <cell r="I3824" t="str">
            <v xml:space="preserve">25.3 , </v>
          </cell>
          <cell r="J3824">
            <v>0</v>
          </cell>
        </row>
        <row r="3825">
          <cell r="A3825" t="str">
            <v>25-07</v>
          </cell>
          <cell r="B3825" t="str">
            <v>Binding ends of sleepers and timbers of all sizes &amp;522kinds, including spreading &amp; restacking</v>
          </cell>
          <cell r="C3825" t="str">
            <v>Each</v>
          </cell>
          <cell r="D3825">
            <v>84.97</v>
          </cell>
          <cell r="E3825">
            <v>84.97</v>
          </cell>
          <cell r="F3825" t="str">
            <v>Each</v>
          </cell>
          <cell r="G3825">
            <v>84.97</v>
          </cell>
          <cell r="H3825">
            <v>84.97</v>
          </cell>
          <cell r="I3825" t="str">
            <v xml:space="preserve">25.3 , </v>
          </cell>
          <cell r="J3825">
            <v>0</v>
          </cell>
        </row>
        <row r="3826">
          <cell r="A3826" t="str">
            <v>25-08</v>
          </cell>
          <cell r="B3826" t="str">
            <v>Opening stacks of sleepers &amp; timber of all kinds and sizes, including spreading for inspection</v>
          </cell>
          <cell r="C3826" t="str">
            <v>Each</v>
          </cell>
          <cell r="D3826">
            <v>10</v>
          </cell>
          <cell r="E3826">
            <v>10</v>
          </cell>
          <cell r="F3826" t="str">
            <v>Each</v>
          </cell>
          <cell r="G3826">
            <v>10</v>
          </cell>
          <cell r="H3826">
            <v>10</v>
          </cell>
          <cell r="I3826">
            <v>0</v>
          </cell>
          <cell r="J3826">
            <v>0</v>
          </cell>
        </row>
        <row r="3827">
          <cell r="A3827" t="str">
            <v>25-09</v>
          </cell>
          <cell r="B3827" t="str">
            <v>Small iron work, such as gusset plates, knees, bends, stirrups, straps, rings etc excluding erection</v>
          </cell>
          <cell r="C3827" t="str">
            <v>Tonne</v>
          </cell>
          <cell r="D3827">
            <v>71712</v>
          </cell>
          <cell r="E3827">
            <v>205362</v>
          </cell>
          <cell r="F3827" t="str">
            <v>Tonne</v>
          </cell>
          <cell r="G3827">
            <v>71712</v>
          </cell>
          <cell r="H3827">
            <v>205362</v>
          </cell>
          <cell r="I3827">
            <v>0</v>
          </cell>
          <cell r="J3827">
            <v>0</v>
          </cell>
        </row>
        <row r="3828">
          <cell r="A3828" t="str">
            <v>25-10</v>
          </cell>
          <cell r="B3828" t="str">
            <v>Fabrication of heavy steel work with angle, tees,522sheet iron etc for making trusses, girders etc</v>
          </cell>
          <cell r="C3828" t="str">
            <v>Tonne</v>
          </cell>
          <cell r="D3828">
            <v>10582.5</v>
          </cell>
          <cell r="E3828">
            <v>145360.26999999999</v>
          </cell>
          <cell r="F3828" t="str">
            <v>Tonne</v>
          </cell>
          <cell r="G3828">
            <v>10582.5</v>
          </cell>
          <cell r="H3828">
            <v>145360.29999999999</v>
          </cell>
          <cell r="I3828" t="str">
            <v xml:space="preserve">25.3 , </v>
          </cell>
          <cell r="J3828">
            <v>0</v>
          </cell>
        </row>
        <row r="3829">
          <cell r="A3829" t="str">
            <v>25-11</v>
          </cell>
          <cell r="B3829" t="str">
            <v>Erection and fitting in position iron trusses,522staging of water tanks, etc</v>
          </cell>
          <cell r="C3829" t="str">
            <v>Tonne</v>
          </cell>
          <cell r="D3829">
            <v>11461.53</v>
          </cell>
          <cell r="E3829">
            <v>11461.53</v>
          </cell>
          <cell r="F3829" t="str">
            <v>Tonne</v>
          </cell>
          <cell r="G3829">
            <v>11461.53</v>
          </cell>
          <cell r="H3829">
            <v>11461.53</v>
          </cell>
          <cell r="I3829" t="str">
            <v xml:space="preserve">25.3 , </v>
          </cell>
          <cell r="J3829">
            <v>0</v>
          </cell>
        </row>
        <row r="3830">
          <cell r="A3830" t="str">
            <v>25-12</v>
          </cell>
          <cell r="B3830" t="str">
            <v>Fixing corrugated iron sheet including rivetting,522etc24 SWG to 26 SWG</v>
          </cell>
          <cell r="C3830" t="str">
            <v>Sft</v>
          </cell>
          <cell r="D3830">
            <v>16.93</v>
          </cell>
          <cell r="E3830">
            <v>16.93</v>
          </cell>
          <cell r="F3830" t="str">
            <v>m2</v>
          </cell>
          <cell r="G3830">
            <v>182.19</v>
          </cell>
          <cell r="H3830">
            <v>182.19</v>
          </cell>
          <cell r="I3830" t="str">
            <v xml:space="preserve">25.3 , </v>
          </cell>
          <cell r="J3830">
            <v>0</v>
          </cell>
        </row>
        <row r="3831">
          <cell r="A3831" t="str">
            <v>25-13</v>
          </cell>
          <cell r="B3831" t="str">
            <v>Erecting corrugated iron sheet tanks, upto 20'522height</v>
          </cell>
          <cell r="C3831" t="str">
            <v>Tonne</v>
          </cell>
          <cell r="D3831">
            <v>16483.8</v>
          </cell>
          <cell r="E3831">
            <v>16483.8</v>
          </cell>
          <cell r="F3831" t="str">
            <v>Tonne</v>
          </cell>
          <cell r="G3831">
            <v>16483.8</v>
          </cell>
          <cell r="H3831">
            <v>16483.8</v>
          </cell>
          <cell r="I3831" t="str">
            <v xml:space="preserve">25.3 , </v>
          </cell>
          <cell r="J3831">
            <v>0</v>
          </cell>
        </row>
        <row r="3832">
          <cell r="A3832" t="str">
            <v>25-14</v>
          </cell>
          <cell r="B3832" t="str">
            <v>Erecting rolled steel beams or old rails, in roof etcerection &amp; fixing in position</v>
          </cell>
          <cell r="C3832" t="str">
            <v>Tonne</v>
          </cell>
          <cell r="D3832">
            <v>991.02</v>
          </cell>
          <cell r="E3832">
            <v>991.02</v>
          </cell>
          <cell r="F3832" t="str">
            <v>Tonne</v>
          </cell>
          <cell r="G3832">
            <v>991.02</v>
          </cell>
          <cell r="H3832">
            <v>991.02</v>
          </cell>
          <cell r="I3832" t="str">
            <v xml:space="preserve">25.3 , </v>
          </cell>
          <cell r="J3832">
            <v>0</v>
          </cell>
        </row>
        <row r="3833">
          <cell r="A3833" t="str">
            <v>25-15</v>
          </cell>
          <cell r="B3833" t="str">
            <v>Erecting rolled steel beams or rails, erection for522posts etc (other than in roofs)</v>
          </cell>
          <cell r="C3833" t="str">
            <v>Tonne</v>
          </cell>
          <cell r="D3833">
            <v>489.29</v>
          </cell>
          <cell r="E3833">
            <v>489.29</v>
          </cell>
          <cell r="F3833" t="str">
            <v>Tonne</v>
          </cell>
          <cell r="G3833">
            <v>489.29</v>
          </cell>
          <cell r="H3833">
            <v>489.29</v>
          </cell>
          <cell r="I3833" t="str">
            <v xml:space="preserve">25.3 , </v>
          </cell>
          <cell r="J3833">
            <v>0</v>
          </cell>
        </row>
        <row r="3834">
          <cell r="A3834" t="str">
            <v>25-16</v>
          </cell>
          <cell r="B3834" t="str">
            <v>Making bolts &amp; nuts of iron rods</v>
          </cell>
          <cell r="C3834" t="str">
            <v>Kg</v>
          </cell>
          <cell r="D3834">
            <v>156.87</v>
          </cell>
          <cell r="E3834">
            <v>255.77</v>
          </cell>
          <cell r="F3834" t="str">
            <v>Kg</v>
          </cell>
          <cell r="G3834">
            <v>156.87</v>
          </cell>
          <cell r="H3834">
            <v>255.77</v>
          </cell>
          <cell r="I3834" t="str">
            <v xml:space="preserve">25.3.2, </v>
          </cell>
          <cell r="J3834">
            <v>0</v>
          </cell>
        </row>
        <row r="3835">
          <cell r="A3835" t="str">
            <v>25-17-a</v>
          </cell>
          <cell r="B3835" t="str">
            <v>Cutting rails,rolled steel joist &amp; beams, with522hacksaw : Upto 6" size</v>
          </cell>
          <cell r="C3835" t="str">
            <v>Each cut</v>
          </cell>
          <cell r="D3835">
            <v>300.94</v>
          </cell>
          <cell r="E3835">
            <v>300.94</v>
          </cell>
          <cell r="F3835" t="str">
            <v>Each cut</v>
          </cell>
          <cell r="G3835">
            <v>300.94</v>
          </cell>
          <cell r="H3835">
            <v>300.94</v>
          </cell>
          <cell r="I3835" t="str">
            <v xml:space="preserve">25.3.2, </v>
          </cell>
          <cell r="J3835">
            <v>0</v>
          </cell>
        </row>
        <row r="3836">
          <cell r="A3836" t="str">
            <v>25-17-b</v>
          </cell>
          <cell r="B3836" t="str">
            <v>Cutting rails,rolled steel joist &amp; beams, with hacksaw : Above 6" size</v>
          </cell>
          <cell r="C3836" t="str">
            <v>Each cut</v>
          </cell>
          <cell r="D3836">
            <v>451.31</v>
          </cell>
          <cell r="E3836">
            <v>451.31</v>
          </cell>
          <cell r="F3836" t="str">
            <v>Each cut</v>
          </cell>
          <cell r="G3836">
            <v>451.31</v>
          </cell>
          <cell r="H3836">
            <v>451.31</v>
          </cell>
          <cell r="I3836" t="str">
            <v xml:space="preserve">25.3.2, </v>
          </cell>
          <cell r="J3836">
            <v>0</v>
          </cell>
        </row>
        <row r="3837">
          <cell r="A3837" t="str">
            <v>25-18</v>
          </cell>
          <cell r="B3837" t="str">
            <v>Cutting rails or rolled steel beams of size below 6" with jim</v>
          </cell>
          <cell r="C3837" t="str">
            <v>Each cut</v>
          </cell>
          <cell r="D3837">
            <v>150.38</v>
          </cell>
          <cell r="E3837">
            <v>150.38</v>
          </cell>
          <cell r="F3837" t="str">
            <v>Each cut</v>
          </cell>
          <cell r="G3837">
            <v>150.38</v>
          </cell>
          <cell r="H3837">
            <v>150.38</v>
          </cell>
          <cell r="I3837" t="str">
            <v xml:space="preserve">25.3.2, </v>
          </cell>
          <cell r="J3837">
            <v>0</v>
          </cell>
        </row>
        <row r="3838">
          <cell r="A3838" t="str">
            <v>25-19</v>
          </cell>
          <cell r="B3838" t="str">
            <v>Bending rolled steel beams or rails</v>
          </cell>
          <cell r="C3838" t="str">
            <v>Per Bend</v>
          </cell>
          <cell r="D3838">
            <v>257.97000000000003</v>
          </cell>
          <cell r="E3838">
            <v>1653.51</v>
          </cell>
          <cell r="F3838" t="str">
            <v>Per Bend</v>
          </cell>
          <cell r="G3838">
            <v>257.97000000000003</v>
          </cell>
          <cell r="H3838">
            <v>1653.51</v>
          </cell>
          <cell r="I3838" t="str">
            <v xml:space="preserve">25.3.2, </v>
          </cell>
          <cell r="J3838">
            <v>0</v>
          </cell>
        </row>
        <row r="3839">
          <cell r="A3839" t="str">
            <v>25-20</v>
          </cell>
          <cell r="B3839" t="str">
            <v>Drilling holes,in plates over 1/2" thick per inch dia. or part thereof</v>
          </cell>
          <cell r="C3839" t="str">
            <v>Each hole</v>
          </cell>
          <cell r="D3839">
            <v>70.61</v>
          </cell>
          <cell r="E3839">
            <v>70.61</v>
          </cell>
          <cell r="F3839" t="str">
            <v>Each hole</v>
          </cell>
          <cell r="G3839">
            <v>70.61</v>
          </cell>
          <cell r="H3839">
            <v>70.61</v>
          </cell>
          <cell r="I3839" t="str">
            <v>25.4.2.3</v>
          </cell>
          <cell r="J3839">
            <v>0</v>
          </cell>
        </row>
        <row r="3840">
          <cell r="A3840" t="str">
            <v>25-21</v>
          </cell>
          <cell r="B3840" t="str">
            <v>Extra for drilling holes in plates upto 1/2" thick per inch dia, or part thereof</v>
          </cell>
          <cell r="C3840" t="str">
            <v>Each hole</v>
          </cell>
          <cell r="D3840">
            <v>34.86</v>
          </cell>
          <cell r="E3840">
            <v>34.86</v>
          </cell>
          <cell r="F3840" t="str">
            <v>Each hole</v>
          </cell>
          <cell r="G3840">
            <v>34.86</v>
          </cell>
          <cell r="H3840">
            <v>34.86</v>
          </cell>
          <cell r="I3840" t="str">
            <v>25.4.2.3</v>
          </cell>
          <cell r="J3840">
            <v>0</v>
          </cell>
        </row>
        <row r="3841">
          <cell r="A3841" t="str">
            <v>25-22</v>
          </cell>
          <cell r="B3841" t="str">
            <v>Rivetting 1/8" dia</v>
          </cell>
          <cell r="C3841" t="str">
            <v>Each</v>
          </cell>
          <cell r="D3841">
            <v>9.0299999999999994</v>
          </cell>
          <cell r="E3841">
            <v>9.0299999999999994</v>
          </cell>
          <cell r="F3841" t="str">
            <v>Each</v>
          </cell>
          <cell r="G3841">
            <v>9.0299999999999994</v>
          </cell>
          <cell r="H3841">
            <v>9.0299999999999994</v>
          </cell>
          <cell r="I3841" t="str">
            <v>25.4.5</v>
          </cell>
          <cell r="J3841">
            <v>0</v>
          </cell>
        </row>
        <row r="3842">
          <cell r="A3842" t="str">
            <v>25-23</v>
          </cell>
          <cell r="B3842" t="str">
            <v>Cutting out Rivets, all sizes.</v>
          </cell>
          <cell r="C3842" t="str">
            <v>Each</v>
          </cell>
          <cell r="D3842">
            <v>25.09</v>
          </cell>
          <cell r="E3842">
            <v>25.09</v>
          </cell>
          <cell r="F3842" t="str">
            <v>Each</v>
          </cell>
          <cell r="G3842">
            <v>25.09</v>
          </cell>
          <cell r="H3842">
            <v>25.09</v>
          </cell>
          <cell r="I3842" t="str">
            <v xml:space="preserve">25.4.2.2 , </v>
          </cell>
          <cell r="J3842">
            <v>0</v>
          </cell>
        </row>
        <row r="3843">
          <cell r="A3843" t="str">
            <v>25-24</v>
          </cell>
          <cell r="B3843" t="str">
            <v>Fitting and erection of gutters of sheet iron</v>
          </cell>
          <cell r="C3843" t="str">
            <v>Rft</v>
          </cell>
          <cell r="D3843">
            <v>51.98</v>
          </cell>
          <cell r="E3843">
            <v>51.98</v>
          </cell>
          <cell r="F3843" t="str">
            <v>m</v>
          </cell>
          <cell r="G3843">
            <v>170.53</v>
          </cell>
          <cell r="H3843">
            <v>170.53</v>
          </cell>
          <cell r="I3843" t="str">
            <v>25.4.8</v>
          </cell>
          <cell r="J3843">
            <v>0</v>
          </cell>
        </row>
        <row r="3844">
          <cell r="A3844" t="str">
            <v>25-25</v>
          </cell>
          <cell r="B3844" t="str">
            <v>Cutting and fixing iron bars, for barred windows</v>
          </cell>
          <cell r="C3844" t="str">
            <v>Each</v>
          </cell>
          <cell r="D3844">
            <v>68.53</v>
          </cell>
          <cell r="E3844">
            <v>68.53</v>
          </cell>
          <cell r="F3844" t="str">
            <v>Each</v>
          </cell>
          <cell r="G3844">
            <v>68.53</v>
          </cell>
          <cell r="H3844">
            <v>68.53</v>
          </cell>
          <cell r="I3844" t="str">
            <v xml:space="preserve">25.4.2.2 , </v>
          </cell>
          <cell r="J3844">
            <v>0</v>
          </cell>
        </row>
        <row r="3845">
          <cell r="A3845" t="str">
            <v>25-26</v>
          </cell>
          <cell r="B3845" t="str">
            <v>Cutting GI sheets of 2'-8" wide.</v>
          </cell>
          <cell r="C3845" t="str">
            <v>Each</v>
          </cell>
          <cell r="D3845">
            <v>30.15</v>
          </cell>
          <cell r="E3845">
            <v>30.15</v>
          </cell>
          <cell r="F3845" t="str">
            <v>Each</v>
          </cell>
          <cell r="G3845">
            <v>30.15</v>
          </cell>
          <cell r="H3845">
            <v>30.15</v>
          </cell>
          <cell r="I3845" t="str">
            <v xml:space="preserve">25.4.2.2 , </v>
          </cell>
          <cell r="J3845">
            <v>0</v>
          </cell>
        </row>
        <row r="3846">
          <cell r="A3846" t="str">
            <v>25-27</v>
          </cell>
          <cell r="B3846" t="str">
            <v>Notching web or foot of rail posts for housing rail beams</v>
          </cell>
          <cell r="C3846" t="str">
            <v>Each cut</v>
          </cell>
          <cell r="D3846">
            <v>601.69000000000005</v>
          </cell>
          <cell r="E3846">
            <v>655.96</v>
          </cell>
          <cell r="F3846" t="str">
            <v>Each cut</v>
          </cell>
          <cell r="G3846">
            <v>601.69000000000005</v>
          </cell>
          <cell r="H3846">
            <v>655.96</v>
          </cell>
          <cell r="I3846" t="str">
            <v>25.4.2.2</v>
          </cell>
          <cell r="J3846">
            <v>0</v>
          </cell>
        </row>
        <row r="3847">
          <cell r="A3847" t="str">
            <v>25-28</v>
          </cell>
          <cell r="B3847" t="str">
            <v>Hoop iron netted trellis work fixed with nails</v>
          </cell>
          <cell r="C3847" t="str">
            <v>Sft</v>
          </cell>
          <cell r="D3847">
            <v>58.84</v>
          </cell>
          <cell r="E3847">
            <v>61.1</v>
          </cell>
          <cell r="F3847" t="str">
            <v>m2</v>
          </cell>
          <cell r="G3847">
            <v>633.1</v>
          </cell>
          <cell r="H3847">
            <v>657.41</v>
          </cell>
          <cell r="I3847" t="str">
            <v xml:space="preserve">25.4.4, </v>
          </cell>
          <cell r="J3847">
            <v>0</v>
          </cell>
        </row>
        <row r="3848">
          <cell r="A3848" t="str">
            <v>25-29</v>
          </cell>
          <cell r="B3848" t="str">
            <v>Fixing zinc, iron or GI sheet on table tops</v>
          </cell>
          <cell r="C3848" t="str">
            <v>Sft</v>
          </cell>
          <cell r="D3848">
            <v>30.63</v>
          </cell>
          <cell r="E3848">
            <v>31.42</v>
          </cell>
          <cell r="F3848" t="str">
            <v>m2</v>
          </cell>
          <cell r="G3848">
            <v>329.61</v>
          </cell>
          <cell r="H3848">
            <v>338.11</v>
          </cell>
          <cell r="I3848" t="str">
            <v xml:space="preserve">25.4.4, </v>
          </cell>
          <cell r="J3848">
            <v>0</v>
          </cell>
        </row>
        <row r="3849">
          <cell r="A3849" t="str">
            <v>25-30-a</v>
          </cell>
          <cell r="B3849" t="str">
            <v>Providing and fixing steel grated doors, complete with locking arrangement, angle iron frame 2"x2"x3/8" and 3/4" round bars 4" center to center.</v>
          </cell>
          <cell r="C3849" t="str">
            <v>Sft</v>
          </cell>
          <cell r="D3849">
            <v>601.76</v>
          </cell>
          <cell r="E3849">
            <v>1463.99</v>
          </cell>
          <cell r="F3849" t="str">
            <v>m2</v>
          </cell>
          <cell r="G3849">
            <v>6474.92</v>
          </cell>
          <cell r="H3849">
            <v>15752.59</v>
          </cell>
          <cell r="I3849" t="str">
            <v xml:space="preserve">25.3, </v>
          </cell>
          <cell r="J3849">
            <v>0</v>
          </cell>
        </row>
        <row r="3850">
          <cell r="A3850" t="str">
            <v>25-30-b</v>
          </cell>
          <cell r="B3850" t="str">
            <v>Providing and fixing steel grated doors, complete522with locking arrangement, angle iron frame2"x2"x3/8" and 1" square bars 4" center to center.</v>
          </cell>
          <cell r="C3850" t="str">
            <v>Sft</v>
          </cell>
          <cell r="D3850">
            <v>601.76</v>
          </cell>
          <cell r="E3850">
            <v>1562.9</v>
          </cell>
          <cell r="F3850" t="str">
            <v>m2</v>
          </cell>
          <cell r="G3850">
            <v>6474.92</v>
          </cell>
          <cell r="H3850">
            <v>16816.759999999998</v>
          </cell>
          <cell r="I3850" t="str">
            <v xml:space="preserve">25.3, </v>
          </cell>
          <cell r="J3850">
            <v>0</v>
          </cell>
        </row>
        <row r="3851">
          <cell r="A3851" t="str">
            <v>25-31</v>
          </cell>
          <cell r="B3851" t="str">
            <v>Providing and fixing steel grated doors, with5221/16" thick sheeting including angle iron frame2"x2"x3/8" and 3/4" square bars 4" center to centerwith locking arrangement.</v>
          </cell>
          <cell r="C3851" t="str">
            <v>Sft</v>
          </cell>
          <cell r="D3851">
            <v>543.27</v>
          </cell>
          <cell r="E3851">
            <v>1936.27</v>
          </cell>
          <cell r="F3851" t="str">
            <v>m2</v>
          </cell>
          <cell r="G3851">
            <v>5845.57</v>
          </cell>
          <cell r="H3851">
            <v>20834.25</v>
          </cell>
          <cell r="I3851" t="str">
            <v xml:space="preserve">25.3, </v>
          </cell>
          <cell r="J3851">
            <v>0</v>
          </cell>
        </row>
        <row r="3852">
          <cell r="A3852" t="str">
            <v>25-32</v>
          </cell>
          <cell r="B3852" t="str">
            <v>Providing and fixing grating in opening including522fixing at site with flat iron 2" x 3/8" and 3/4"round bars at 4" center to center.</v>
          </cell>
          <cell r="C3852" t="str">
            <v>Sft</v>
          </cell>
          <cell r="D3852">
            <v>146.29</v>
          </cell>
          <cell r="E3852">
            <v>572.46</v>
          </cell>
          <cell r="F3852" t="str">
            <v>m2</v>
          </cell>
          <cell r="G3852">
            <v>1574.05</v>
          </cell>
          <cell r="H3852">
            <v>6159.68</v>
          </cell>
          <cell r="I3852" t="str">
            <v xml:space="preserve">25.3, </v>
          </cell>
          <cell r="J3852">
            <v>0</v>
          </cell>
        </row>
        <row r="3853">
          <cell r="A3853" t="str">
            <v>25-33-a</v>
          </cell>
          <cell r="B3853" t="str">
            <v>Providing and fixing terrace railing 2" i/d conduit pipe 16 SWG, welded with 5/8" x 5/8" square bar 2.75 ft. high fixed at 5" centre to centre, in RCC slab with suitable arrangement, complete in all resppects as per design and drawing.</v>
          </cell>
          <cell r="C3853" t="str">
            <v>Rft</v>
          </cell>
          <cell r="D3853">
            <v>145.66</v>
          </cell>
          <cell r="E3853">
            <v>935.17</v>
          </cell>
          <cell r="F3853" t="str">
            <v>m</v>
          </cell>
          <cell r="G3853">
            <v>477.9</v>
          </cell>
          <cell r="H3853">
            <v>3068.13</v>
          </cell>
          <cell r="I3853" t="str">
            <v>25.7.4</v>
          </cell>
          <cell r="J3853">
            <v>0</v>
          </cell>
        </row>
        <row r="3854">
          <cell r="A3854" t="str">
            <v>25-33-b</v>
          </cell>
          <cell r="B3854" t="str">
            <v>Providing and fixing steel square pipe size l-l/2" x l-l/2" of 16 gauge including its welding, complete in all respect, as specified</v>
          </cell>
          <cell r="C3854" t="str">
            <v>Rft</v>
          </cell>
          <cell r="D3854">
            <v>37.97</v>
          </cell>
          <cell r="E3854">
            <v>192.56</v>
          </cell>
          <cell r="F3854" t="str">
            <v>m</v>
          </cell>
          <cell r="G3854">
            <v>124.58</v>
          </cell>
          <cell r="H3854">
            <v>631.76</v>
          </cell>
          <cell r="I3854" t="str">
            <v>25.7.4</v>
          </cell>
          <cell r="J3854">
            <v>0</v>
          </cell>
        </row>
        <row r="3855">
          <cell r="A3855" t="str">
            <v>25-34</v>
          </cell>
          <cell r="B3855" t="str">
            <v>Providing and fixing collapsible gate made of 2"x2"x1/4" tee iron at top and bottom, channel iron verticals 3/4" x 1/4" x 1/4" x 1/8" at 3" to 5" centre to centre (approximate) and flat iron crosses 3/4" x 3/16" and best quality rollers at bottom of 3" diameters including holdfast, handles 12" long of 3/4" x 1/4" x 1/4" x 1/8" channel iron, locking arrangment inside and outside, painting 3 coats of black japan enamel, complete in working order.</v>
          </cell>
          <cell r="C3855" t="str">
            <v>Sft</v>
          </cell>
          <cell r="D3855">
            <v>333.47</v>
          </cell>
          <cell r="E3855">
            <v>1000.05</v>
          </cell>
          <cell r="F3855" t="str">
            <v>m2</v>
          </cell>
          <cell r="G3855">
            <v>3588.1</v>
          </cell>
          <cell r="H3855">
            <v>10760.58</v>
          </cell>
          <cell r="I3855">
            <v>0</v>
          </cell>
          <cell r="J3855">
            <v>0</v>
          </cell>
        </row>
        <row r="3856">
          <cell r="A3856" t="str">
            <v>25-35</v>
          </cell>
          <cell r="B3856" t="str">
            <v>Providing and Fixing 24 SWG GI sheet rolling522shutter of steel frame of MS channel 2"x1.25"x1/8" complete</v>
          </cell>
          <cell r="C3856" t="str">
            <v>Sft</v>
          </cell>
          <cell r="D3856">
            <v>41.71</v>
          </cell>
          <cell r="E3856">
            <v>282.44</v>
          </cell>
          <cell r="F3856" t="str">
            <v>m2</v>
          </cell>
          <cell r="G3856">
            <v>448.77</v>
          </cell>
          <cell r="H3856">
            <v>3039.03</v>
          </cell>
          <cell r="I3856" t="str">
            <v xml:space="preserve">25.3 , </v>
          </cell>
          <cell r="J3856">
            <v>0</v>
          </cell>
        </row>
        <row r="3857">
          <cell r="A3857" t="str">
            <v>25-36</v>
          </cell>
          <cell r="B3857" t="str">
            <v>Providing and Fixing MS angle iron 1"x1"x1/4"522edge protector nozing of steps of stairs, complete</v>
          </cell>
          <cell r="C3857" t="str">
            <v>Rft</v>
          </cell>
          <cell r="D3857">
            <v>49.33</v>
          </cell>
          <cell r="E3857">
            <v>340.11</v>
          </cell>
          <cell r="F3857" t="str">
            <v>m</v>
          </cell>
          <cell r="G3857">
            <v>161.85</v>
          </cell>
          <cell r="H3857">
            <v>1115.8499999999999</v>
          </cell>
          <cell r="I3857" t="str">
            <v xml:space="preserve">25.3 , </v>
          </cell>
          <cell r="J3857">
            <v>0</v>
          </cell>
        </row>
        <row r="3858">
          <cell r="A3858" t="str">
            <v>25-37</v>
          </cell>
          <cell r="B3858" t="str">
            <v>Providing and Fixing stair railing of 2.5" i/d GI522pipe, welded with 5/8"x5/8" MS bars 2'-9" high, fixed in each step</v>
          </cell>
          <cell r="C3858" t="str">
            <v>Rft</v>
          </cell>
          <cell r="D3858">
            <v>171.19</v>
          </cell>
          <cell r="E3858">
            <v>577.04999999999995</v>
          </cell>
          <cell r="F3858" t="str">
            <v>m</v>
          </cell>
          <cell r="G3858">
            <v>561.64</v>
          </cell>
          <cell r="H3858">
            <v>1893.2</v>
          </cell>
          <cell r="I3858" t="str">
            <v xml:space="preserve">25.3 , </v>
          </cell>
          <cell r="J3858">
            <v>0</v>
          </cell>
        </row>
        <row r="3859">
          <cell r="A3859" t="str">
            <v>25-38</v>
          </cell>
          <cell r="B3859" t="str">
            <v xml:space="preserve">Providing and Fixing GI wire gauze 24 SWG, (12x12) meshes per sq.in., fixed to steel windows or doors etc, complete in all respects </v>
          </cell>
          <cell r="C3859" t="str">
            <v>Sft</v>
          </cell>
          <cell r="D3859">
            <v>124.13</v>
          </cell>
          <cell r="E3859">
            <v>235.16</v>
          </cell>
          <cell r="F3859" t="str">
            <v>m2</v>
          </cell>
          <cell r="G3859">
            <v>1335.6</v>
          </cell>
          <cell r="H3859">
            <v>2530.29</v>
          </cell>
          <cell r="I3859" t="str">
            <v xml:space="preserve">25.3 , </v>
          </cell>
          <cell r="J3859">
            <v>0</v>
          </cell>
        </row>
        <row r="3860">
          <cell r="A3860" t="str">
            <v>25-39-a-01</v>
          </cell>
          <cell r="B3860"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2mm thick</v>
          </cell>
          <cell r="C3860" t="str">
            <v>Sft</v>
          </cell>
          <cell r="D3860">
            <v>36.1</v>
          </cell>
          <cell r="E3860">
            <v>710.94</v>
          </cell>
          <cell r="F3860" t="str">
            <v>m2</v>
          </cell>
          <cell r="G3860">
            <v>388.49</v>
          </cell>
          <cell r="H3860">
            <v>7649.71</v>
          </cell>
          <cell r="I3860" t="str">
            <v xml:space="preserve">25.3 , </v>
          </cell>
          <cell r="J3860">
            <v>0</v>
          </cell>
        </row>
        <row r="3861">
          <cell r="A3861" t="str">
            <v>25-39-a-02</v>
          </cell>
          <cell r="B3861"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2.5mm thick</v>
          </cell>
          <cell r="C3861" t="str">
            <v>Sft</v>
          </cell>
          <cell r="D3861">
            <v>36.1</v>
          </cell>
          <cell r="E3861">
            <v>717.01</v>
          </cell>
          <cell r="F3861" t="str">
            <v>m2</v>
          </cell>
          <cell r="G3861">
            <v>388.49</v>
          </cell>
          <cell r="H3861">
            <v>7715.07</v>
          </cell>
          <cell r="I3861">
            <v>0</v>
          </cell>
          <cell r="J3861">
            <v>0</v>
          </cell>
        </row>
        <row r="3862">
          <cell r="A3862" t="str">
            <v>25-39-a-03</v>
          </cell>
          <cell r="B3862"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3mm thick</v>
          </cell>
          <cell r="C3862" t="str">
            <v>Sft</v>
          </cell>
          <cell r="D3862">
            <v>36.1</v>
          </cell>
          <cell r="E3862">
            <v>726.73</v>
          </cell>
          <cell r="F3862" t="str">
            <v>m2</v>
          </cell>
          <cell r="G3862">
            <v>388.49</v>
          </cell>
          <cell r="H3862">
            <v>7819.66</v>
          </cell>
          <cell r="I3862">
            <v>0</v>
          </cell>
          <cell r="J3862">
            <v>0</v>
          </cell>
        </row>
        <row r="3863">
          <cell r="A3863" t="str">
            <v>25-39-a-04</v>
          </cell>
          <cell r="B3863"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4mm thick</v>
          </cell>
          <cell r="C3863" t="str">
            <v>Sft</v>
          </cell>
          <cell r="D3863">
            <v>36.1</v>
          </cell>
          <cell r="E3863">
            <v>735.24</v>
          </cell>
          <cell r="F3863" t="str">
            <v>m2</v>
          </cell>
          <cell r="G3863">
            <v>388.49</v>
          </cell>
          <cell r="H3863">
            <v>7911.17</v>
          </cell>
          <cell r="I3863">
            <v>0</v>
          </cell>
          <cell r="J3863">
            <v>0</v>
          </cell>
        </row>
        <row r="3864">
          <cell r="A3864" t="str">
            <v>25-39-a-05</v>
          </cell>
          <cell r="B3864" t="str">
            <v>Providing and fixing steel windows with openable glazed pannels, using beam section for frame 1-1/2" x 1" x 5/8" x 1/8", z-section for leaves 3/4" x 1" x 3/4" x 1/8", T- section sashes 1"x1"x1/8", glass panes, wooden screed for glazing embded over a thin layer of putty duly screwed with leaves, brass fittings holdfast, duly painted, complete in all respects, including all cost of material and labour etc. as per approved design and as directed by the engineer - in -charge Glass pane 5mm thick</v>
          </cell>
          <cell r="C3864" t="str">
            <v>Sft</v>
          </cell>
          <cell r="D3864">
            <v>36.1</v>
          </cell>
          <cell r="E3864">
            <v>744.35</v>
          </cell>
          <cell r="F3864" t="str">
            <v>m2</v>
          </cell>
          <cell r="G3864">
            <v>388.49</v>
          </cell>
          <cell r="H3864">
            <v>8009.23</v>
          </cell>
          <cell r="I3864">
            <v>0</v>
          </cell>
          <cell r="J3864">
            <v>0</v>
          </cell>
        </row>
        <row r="3865">
          <cell r="A3865" t="str">
            <v>25-39-b-01</v>
          </cell>
          <cell r="B3865" t="str">
            <v>Providing and Fixing steel windows 18 gauge with openable glazed panels With 22 SWG wire gauze : Glass pane 2mm</v>
          </cell>
          <cell r="C3865" t="str">
            <v>Sft</v>
          </cell>
          <cell r="D3865">
            <v>39.840000000000003</v>
          </cell>
          <cell r="E3865">
            <v>815.26</v>
          </cell>
          <cell r="F3865" t="str">
            <v>m2</v>
          </cell>
          <cell r="G3865">
            <v>428.68</v>
          </cell>
          <cell r="H3865">
            <v>8772.25</v>
          </cell>
          <cell r="I3865">
            <v>0</v>
          </cell>
          <cell r="J3865">
            <v>0</v>
          </cell>
        </row>
        <row r="3866">
          <cell r="A3866" t="str">
            <v>25-39-b-02</v>
          </cell>
          <cell r="B3866" t="str">
            <v>Providing and Fixing steel windows 18 gauge with openable glazed panels With 22 SWG wire gauze : Glass pane 2.5mm</v>
          </cell>
          <cell r="C3866" t="str">
            <v>Sft</v>
          </cell>
          <cell r="D3866">
            <v>39.840000000000003</v>
          </cell>
          <cell r="E3866">
            <v>815.26</v>
          </cell>
          <cell r="F3866" t="str">
            <v>m2</v>
          </cell>
          <cell r="G3866">
            <v>428.68</v>
          </cell>
          <cell r="H3866">
            <v>8772.25</v>
          </cell>
          <cell r="I3866">
            <v>0</v>
          </cell>
          <cell r="J3866">
            <v>0</v>
          </cell>
        </row>
        <row r="3867">
          <cell r="A3867" t="str">
            <v>25-39-b-03</v>
          </cell>
          <cell r="B3867" t="str">
            <v>Providing and Fixing steel windows 18 gauge with openable glazed panels With 22 SWG wire gauze : Glass pane 3mm</v>
          </cell>
          <cell r="C3867" t="str">
            <v>Sft</v>
          </cell>
          <cell r="D3867">
            <v>39.840000000000003</v>
          </cell>
          <cell r="E3867">
            <v>831.06</v>
          </cell>
          <cell r="F3867" t="str">
            <v>m2</v>
          </cell>
          <cell r="G3867">
            <v>428.68</v>
          </cell>
          <cell r="H3867">
            <v>8942.2000000000007</v>
          </cell>
          <cell r="I3867">
            <v>0</v>
          </cell>
          <cell r="J3867">
            <v>0</v>
          </cell>
        </row>
        <row r="3868">
          <cell r="A3868" t="str">
            <v>25-39-b-04</v>
          </cell>
          <cell r="B3868" t="str">
            <v>Providing and Fixing steel windows 18 gauge with openable glazed panels With 22 SWG wire gauze : Glass pane 4mm</v>
          </cell>
          <cell r="C3868" t="str">
            <v>Sft</v>
          </cell>
          <cell r="D3868">
            <v>39.840000000000003</v>
          </cell>
          <cell r="E3868">
            <v>839.56</v>
          </cell>
          <cell r="F3868" t="str">
            <v>m2</v>
          </cell>
          <cell r="G3868">
            <v>428.68</v>
          </cell>
          <cell r="H3868">
            <v>9033.7199999999993</v>
          </cell>
          <cell r="I3868">
            <v>0</v>
          </cell>
          <cell r="J3868">
            <v>0</v>
          </cell>
        </row>
        <row r="3869">
          <cell r="A3869" t="str">
            <v>25-39-b-05</v>
          </cell>
          <cell r="B3869" t="str">
            <v>Providing and Fixing steel windows 18 gauge with openable glazed panels With 22 SWG wire gauze : Glass pane 5mm</v>
          </cell>
          <cell r="C3869" t="str">
            <v>Sft</v>
          </cell>
          <cell r="D3869">
            <v>39.840000000000003</v>
          </cell>
          <cell r="E3869">
            <v>848.68</v>
          </cell>
          <cell r="F3869" t="str">
            <v>m2</v>
          </cell>
          <cell r="G3869">
            <v>428.68</v>
          </cell>
          <cell r="H3869">
            <v>9131.77</v>
          </cell>
          <cell r="I3869">
            <v>0</v>
          </cell>
          <cell r="J3869">
            <v>0</v>
          </cell>
        </row>
        <row r="3870">
          <cell r="A3870" t="str">
            <v>25-40</v>
          </cell>
          <cell r="B3870" t="str">
            <v>Providing and Fixing steel windows 18 gauge with openable glazed panels With 22 SWG wire gauze :</v>
          </cell>
          <cell r="C3870" t="str">
            <v>Sft</v>
          </cell>
          <cell r="D3870">
            <v>653.63</v>
          </cell>
          <cell r="E3870">
            <v>1255.05</v>
          </cell>
          <cell r="F3870" t="str">
            <v>m2</v>
          </cell>
          <cell r="G3870">
            <v>7033</v>
          </cell>
          <cell r="H3870">
            <v>13504.34</v>
          </cell>
          <cell r="I3870">
            <v>0</v>
          </cell>
          <cell r="J3870">
            <v>0</v>
          </cell>
        </row>
        <row r="3871">
          <cell r="A3871" t="str">
            <v>25-41</v>
          </cell>
          <cell r="B3871" t="str">
            <v>Providing and Fixing angle iron railing with MS Pipe 2" dia at top and at Mid-height, using 2.5"x2.5"x3/8" angle iron post 4.5' long, 5" to 6" apart, complete</v>
          </cell>
          <cell r="C3871" t="str">
            <v>Rft</v>
          </cell>
          <cell r="D3871">
            <v>345.49</v>
          </cell>
          <cell r="E3871">
            <v>1534.55</v>
          </cell>
          <cell r="F3871" t="str">
            <v>m</v>
          </cell>
          <cell r="G3871">
            <v>1133.49</v>
          </cell>
          <cell r="H3871">
            <v>5034.62</v>
          </cell>
          <cell r="I3871" t="str">
            <v>25.7.4</v>
          </cell>
          <cell r="J3871">
            <v>0</v>
          </cell>
        </row>
        <row r="3872">
          <cell r="A3872" t="str">
            <v>25-42</v>
          </cell>
          <cell r="B3872" t="str">
            <v>Providing and fixing barbed wire (12 Guage) fencing consisting of 1.5"x1.5"x3/16" angle iron post 3.25 ft long, 5 to 6 ft centre to centre embedded in cement concrete 1:2:4 base of size 9"x9"x12", and 3 rows of barbed wire, painting posts, etc. complete in all respects.</v>
          </cell>
          <cell r="C3872" t="str">
            <v>Rft</v>
          </cell>
          <cell r="D3872">
            <v>74.489999999999995</v>
          </cell>
          <cell r="E3872">
            <v>208.77</v>
          </cell>
          <cell r="F3872" t="str">
            <v>m</v>
          </cell>
          <cell r="G3872">
            <v>244.4</v>
          </cell>
          <cell r="H3872">
            <v>684.93</v>
          </cell>
          <cell r="I3872" t="str">
            <v>25.7.4</v>
          </cell>
          <cell r="J3872">
            <v>0</v>
          </cell>
        </row>
        <row r="3873">
          <cell r="A3873" t="str">
            <v>25-43</v>
          </cell>
          <cell r="B3873" t="str">
            <v>Providing and fixing barbed (22 SWG) wire fence on compound wall, consisting of 1.5"x1.5"x3/16" angle iron post 3 ft long, 4 ft apart embedded in cement concrete 1:2:4 base of size 6"x6"x9", and 4 rows of barbed wire, including binding wire, painting posts, etc. complete in all respects.</v>
          </cell>
          <cell r="C3873" t="str">
            <v>Rft</v>
          </cell>
          <cell r="D3873">
            <v>79.87</v>
          </cell>
          <cell r="E3873">
            <v>232.7</v>
          </cell>
          <cell r="F3873" t="str">
            <v>m</v>
          </cell>
          <cell r="G3873">
            <v>262.02999999999997</v>
          </cell>
          <cell r="H3873">
            <v>763.46</v>
          </cell>
          <cell r="I3873" t="str">
            <v>25.7.4</v>
          </cell>
          <cell r="J3873">
            <v>0</v>
          </cell>
        </row>
        <row r="3874">
          <cell r="A3874" t="str">
            <v>25-44</v>
          </cell>
          <cell r="B3874" t="str">
            <v>Supplying and Fixing 18SWG Steel Almirah, 12" max depth including box shelves, back, shelves, lock, spray paint complete</v>
          </cell>
          <cell r="C3874" t="str">
            <v>Sft</v>
          </cell>
          <cell r="D3874">
            <v>147.82</v>
          </cell>
          <cell r="E3874">
            <v>1144.04</v>
          </cell>
          <cell r="F3874" t="str">
            <v>m2</v>
          </cell>
          <cell r="G3874">
            <v>1590.53</v>
          </cell>
          <cell r="H3874">
            <v>12309.82</v>
          </cell>
          <cell r="I3874">
            <v>0</v>
          </cell>
          <cell r="J3874">
            <v>0</v>
          </cell>
        </row>
        <row r="3875">
          <cell r="A3875" t="str">
            <v>25-45-a</v>
          </cell>
          <cell r="B3875" t="str">
            <v>Supplying and Fixing 18 SWG MS Sheet Door with angle iron frame (1.5"x1.5"x1/8"), bolt, hinges, paint etc complete</v>
          </cell>
          <cell r="C3875" t="str">
            <v>Sft</v>
          </cell>
          <cell r="D3875">
            <v>150.68</v>
          </cell>
          <cell r="E3875">
            <v>769.54</v>
          </cell>
          <cell r="F3875" t="str">
            <v>m2</v>
          </cell>
          <cell r="G3875">
            <v>1621.34</v>
          </cell>
          <cell r="H3875">
            <v>8280.25</v>
          </cell>
          <cell r="I3875">
            <v>0</v>
          </cell>
          <cell r="J3875">
            <v>0</v>
          </cell>
        </row>
        <row r="3876">
          <cell r="A3876" t="str">
            <v>25-45-b</v>
          </cell>
          <cell r="B3876" t="str">
            <v>Supplying and Fixing 18 SWG MS Sheet Gate with angle iron frame (2"x2"x3/16") with side window, lock, painting etc</v>
          </cell>
          <cell r="C3876" t="str">
            <v>Sft</v>
          </cell>
          <cell r="D3876">
            <v>249.98</v>
          </cell>
          <cell r="E3876">
            <v>1017.88</v>
          </cell>
          <cell r="F3876" t="str">
            <v>m2</v>
          </cell>
          <cell r="G3876">
            <v>2689.82</v>
          </cell>
          <cell r="H3876">
            <v>10952.36</v>
          </cell>
          <cell r="I3876">
            <v>0</v>
          </cell>
          <cell r="J3876">
            <v>0</v>
          </cell>
        </row>
        <row r="3877">
          <cell r="A3877" t="str">
            <v>25-46</v>
          </cell>
          <cell r="B3877" t="str">
            <v>Fabrication of Steel Girder 4"x8" (Commercial size) including Erection and fitting in position</v>
          </cell>
          <cell r="C3877" t="str">
            <v>Rft</v>
          </cell>
          <cell r="D3877">
            <v>402.29</v>
          </cell>
          <cell r="E3877">
            <v>681.74</v>
          </cell>
          <cell r="F3877" t="str">
            <v>m</v>
          </cell>
          <cell r="G3877">
            <v>1319.85</v>
          </cell>
          <cell r="H3877">
            <v>2236.6799999999998</v>
          </cell>
          <cell r="I3877" t="str">
            <v>25.4.2</v>
          </cell>
          <cell r="J3877">
            <v>0</v>
          </cell>
        </row>
        <row r="3878">
          <cell r="A3878" t="str">
            <v>25-47</v>
          </cell>
          <cell r="B3878" t="str">
            <v>Supply and fixing of fancy type stainless steel chromium plate 2" dia pipes stair railing 3/4" dia pipe fixed on specified space on steps in horizontal positions, complete in all respects</v>
          </cell>
          <cell r="C3878" t="str">
            <v>Rft</v>
          </cell>
          <cell r="D3878">
            <v>325.26</v>
          </cell>
          <cell r="E3878">
            <v>1418.76</v>
          </cell>
          <cell r="F3878" t="str">
            <v>m</v>
          </cell>
          <cell r="G3878">
            <v>1067.1099999999999</v>
          </cell>
          <cell r="H3878">
            <v>4654.71</v>
          </cell>
          <cell r="I3878" t="str">
            <v>25.7.4</v>
          </cell>
          <cell r="J3878">
            <v>0</v>
          </cell>
        </row>
        <row r="3879">
          <cell r="A3879" t="str">
            <v>25-48</v>
          </cell>
          <cell r="B3879" t="str">
            <v>Removing &amp; folding design paracutist cloth shade with steel rope size 85'x50' complete in all respects</v>
          </cell>
          <cell r="C3879" t="str">
            <v>sft</v>
          </cell>
          <cell r="D3879">
            <v>404.63</v>
          </cell>
          <cell r="E3879">
            <v>404.63</v>
          </cell>
          <cell r="F3879" t="str">
            <v>m2</v>
          </cell>
          <cell r="G3879">
            <v>4353.7700000000004</v>
          </cell>
          <cell r="H3879">
            <v>4353.7700000000004</v>
          </cell>
          <cell r="I3879">
            <v>0</v>
          </cell>
          <cell r="J3879">
            <v>0</v>
          </cell>
        </row>
        <row r="3880">
          <cell r="A3880" t="str">
            <v>25-49</v>
          </cell>
          <cell r="B3880" t="str">
            <v>Providing and Fixing of Steel chowkat including GI sheet (heavy gauge) with holdfast embedded in PCC 5" to 6" wide</v>
          </cell>
          <cell r="C3880" t="str">
            <v>Kg</v>
          </cell>
          <cell r="D3880">
            <v>87.65</v>
          </cell>
          <cell r="E3880">
            <v>263.82</v>
          </cell>
          <cell r="F3880" t="str">
            <v>Kg</v>
          </cell>
          <cell r="G3880">
            <v>87.65</v>
          </cell>
          <cell r="H3880">
            <v>263.82</v>
          </cell>
          <cell r="I3880" t="str">
            <v>25.4.8</v>
          </cell>
          <cell r="J3880">
            <v>0</v>
          </cell>
        </row>
        <row r="3881">
          <cell r="A3881" t="str">
            <v>25-50-a</v>
          </cell>
          <cell r="B3881" t="str">
            <v>Providing and Fixing of Steel Bracket (heavy) for Split Unit outside</v>
          </cell>
          <cell r="C3881" t="str">
            <v>Each</v>
          </cell>
          <cell r="D3881">
            <v>105.2</v>
          </cell>
          <cell r="E3881">
            <v>712.7</v>
          </cell>
          <cell r="F3881" t="str">
            <v>Each</v>
          </cell>
          <cell r="G3881">
            <v>105.2</v>
          </cell>
          <cell r="H3881">
            <v>712.7</v>
          </cell>
          <cell r="I3881">
            <v>0</v>
          </cell>
          <cell r="J3881">
            <v>0</v>
          </cell>
        </row>
        <row r="3882">
          <cell r="A3882" t="str">
            <v>25-50-b</v>
          </cell>
          <cell r="B3882" t="str">
            <v>Supply and fixing of steel bracket for curtain pipe</v>
          </cell>
          <cell r="C3882" t="str">
            <v>Each</v>
          </cell>
          <cell r="D3882">
            <v>40.46</v>
          </cell>
          <cell r="E3882">
            <v>161.96</v>
          </cell>
          <cell r="F3882" t="str">
            <v>Each</v>
          </cell>
          <cell r="G3882">
            <v>40.46</v>
          </cell>
          <cell r="H3882">
            <v>161.96</v>
          </cell>
          <cell r="I3882" t="str">
            <v>25.7.4</v>
          </cell>
          <cell r="J3882">
            <v>0</v>
          </cell>
        </row>
        <row r="3883">
          <cell r="A3883" t="str">
            <v>25-51</v>
          </cell>
          <cell r="B3883" t="str">
            <v>Supply and Fixing of Tee Iron (2''x2''x1/8'')</v>
          </cell>
          <cell r="C3883" t="str">
            <v>RFT</v>
          </cell>
          <cell r="D3883">
            <v>42.33</v>
          </cell>
          <cell r="E3883">
            <v>175.98</v>
          </cell>
          <cell r="F3883" t="str">
            <v>m</v>
          </cell>
          <cell r="G3883">
            <v>138.88</v>
          </cell>
          <cell r="H3883">
            <v>577.36</v>
          </cell>
          <cell r="I3883" t="str">
            <v>25.3.8</v>
          </cell>
          <cell r="J3883">
            <v>0</v>
          </cell>
        </row>
        <row r="3884">
          <cell r="A3884" t="str">
            <v>25-52</v>
          </cell>
          <cell r="B3884" t="str">
            <v>Providing, making &amp; fixing of Steel manhole cover i/c angle iron (1 1/2" x 1 1/4" x 1/8") frame with M.S. sheet'complete .</v>
          </cell>
          <cell r="C3884" t="str">
            <v>Each</v>
          </cell>
          <cell r="D3884">
            <v>298.8</v>
          </cell>
          <cell r="E3884">
            <v>691.24</v>
          </cell>
          <cell r="F3884" t="str">
            <v>Each</v>
          </cell>
          <cell r="G3884">
            <v>298.8</v>
          </cell>
          <cell r="H3884">
            <v>691.24</v>
          </cell>
          <cell r="I3884">
            <v>0</v>
          </cell>
          <cell r="J3884">
            <v>0</v>
          </cell>
        </row>
        <row r="3885">
          <cell r="A3885" t="str">
            <v>25-53</v>
          </cell>
          <cell r="B3885" t="str">
            <v>Providing, making and fixing of steel grill of MS pipe (2"x1") ornamental design i/c cost of paiting complete.</v>
          </cell>
          <cell r="C3885" t="str">
            <v>Sft</v>
          </cell>
          <cell r="D3885">
            <v>194.22</v>
          </cell>
          <cell r="E3885">
            <v>676.89</v>
          </cell>
          <cell r="F3885" t="str">
            <v>m2</v>
          </cell>
          <cell r="G3885">
            <v>2089.81</v>
          </cell>
          <cell r="H3885">
            <v>7283.38</v>
          </cell>
          <cell r="I3885">
            <v>0</v>
          </cell>
          <cell r="J3885">
            <v>0</v>
          </cell>
        </row>
        <row r="3886">
          <cell r="A3886" t="str">
            <v>25-54</v>
          </cell>
          <cell r="B3886" t="str">
            <v>Minor repair of steel joinery complete.</v>
          </cell>
          <cell r="C3886" t="str">
            <v>Sft</v>
          </cell>
          <cell r="D3886">
            <v>38.659999999999997</v>
          </cell>
          <cell r="E3886">
            <v>54.89</v>
          </cell>
          <cell r="F3886" t="str">
            <v>m2</v>
          </cell>
          <cell r="G3886">
            <v>416.02</v>
          </cell>
          <cell r="H3886">
            <v>590.59</v>
          </cell>
          <cell r="I3886">
            <v>0</v>
          </cell>
          <cell r="J3886">
            <v>0</v>
          </cell>
        </row>
        <row r="3887">
          <cell r="A3887" t="str">
            <v>25-55</v>
          </cell>
          <cell r="B3887" t="str">
            <v>Supply and Fixing of steel ladder 5' dia upto 15' height with umbrella railing complete in all respect</v>
          </cell>
          <cell r="C3887" t="str">
            <v>Each</v>
          </cell>
          <cell r="D3887">
            <v>3423.75</v>
          </cell>
          <cell r="E3887">
            <v>14358.75</v>
          </cell>
          <cell r="F3887" t="str">
            <v>Each</v>
          </cell>
          <cell r="G3887">
            <v>3423.75</v>
          </cell>
          <cell r="H3887">
            <v>14358.75</v>
          </cell>
          <cell r="I3887">
            <v>0</v>
          </cell>
          <cell r="J3887">
            <v>0</v>
          </cell>
        </row>
        <row r="3888">
          <cell r="A3888" t="str">
            <v>25-56</v>
          </cell>
          <cell r="B3888" t="str">
            <v>Providing and fixing steel gate of 16-18 SWG MS Sheet Gate with angle iron frame (2"x2"x3/16") with side window, lock, painting etc M.S. sheet covering including hold fast, with or without rollers and track arrangement including providing wicket shutter of required size with all accessories and locking arrangement complete</v>
          </cell>
          <cell r="C3888" t="str">
            <v>Sft</v>
          </cell>
          <cell r="D3888">
            <v>231.59</v>
          </cell>
          <cell r="E3888">
            <v>563.41</v>
          </cell>
          <cell r="F3888" t="str">
            <v>m2</v>
          </cell>
          <cell r="G3888">
            <v>2491.96</v>
          </cell>
          <cell r="H3888">
            <v>6062.31</v>
          </cell>
          <cell r="I3888">
            <v>0</v>
          </cell>
          <cell r="J3888">
            <v>0</v>
          </cell>
        </row>
        <row r="3889">
          <cell r="A3889" t="str">
            <v>25-57</v>
          </cell>
          <cell r="B3889" t="str">
            <v>Providing &amp; Fixing of M.S Girder (WF 10x30) Duly painted including red oxide primer, complete in all respects.</v>
          </cell>
          <cell r="C3889" t="str">
            <v>Rft</v>
          </cell>
          <cell r="D3889">
            <v>818.23</v>
          </cell>
          <cell r="E3889">
            <v>1170.58</v>
          </cell>
          <cell r="F3889" t="str">
            <v>m</v>
          </cell>
          <cell r="G3889">
            <v>2684.49</v>
          </cell>
          <cell r="H3889">
            <v>3840.5</v>
          </cell>
          <cell r="I3889">
            <v>0</v>
          </cell>
          <cell r="J3889">
            <v>0</v>
          </cell>
        </row>
        <row r="3890">
          <cell r="A3890" t="str">
            <v>25-58-a</v>
          </cell>
          <cell r="B3890" t="str">
            <v>Supply and Fixing of CGI sheets on existing truss frame complete in all respect.</v>
          </cell>
          <cell r="C3890" t="str">
            <v>Sft</v>
          </cell>
          <cell r="D3890">
            <v>169.32</v>
          </cell>
          <cell r="E3890">
            <v>302.97000000000003</v>
          </cell>
          <cell r="F3890" t="str">
            <v>m2</v>
          </cell>
          <cell r="G3890">
            <v>1821.88</v>
          </cell>
          <cell r="H3890">
            <v>3259.96</v>
          </cell>
          <cell r="I3890">
            <v>0</v>
          </cell>
          <cell r="J3890">
            <v>0</v>
          </cell>
        </row>
        <row r="3891">
          <cell r="A3891" t="str">
            <v>25-58-b</v>
          </cell>
          <cell r="B3891" t="str">
            <v>Providing and fixing of parking shed consisting of CGI Sheet, tubular pipe frame (heavy) quality and circular columns excluding cost of foundation.</v>
          </cell>
          <cell r="C3891" t="str">
            <v>Sft</v>
          </cell>
          <cell r="D3891">
            <v>23.49</v>
          </cell>
          <cell r="E3891">
            <v>457.66</v>
          </cell>
          <cell r="F3891" t="str">
            <v>m2</v>
          </cell>
          <cell r="G3891">
            <v>252.79</v>
          </cell>
          <cell r="H3891">
            <v>4924.38</v>
          </cell>
          <cell r="I3891">
            <v>0</v>
          </cell>
          <cell r="J3891">
            <v>0</v>
          </cell>
        </row>
        <row r="3892">
          <cell r="A3892" t="str">
            <v>25-58-c</v>
          </cell>
          <cell r="B3892" t="str">
            <v>Providing and fixing of parking shed consisting of fiber glass Sheet, tubular pipe frame (heavy) quality and circular columns excluding cost of foundation.</v>
          </cell>
          <cell r="C3892" t="str">
            <v>Sft</v>
          </cell>
          <cell r="D3892">
            <v>23.49</v>
          </cell>
          <cell r="E3892">
            <v>546.35</v>
          </cell>
          <cell r="F3892" t="str">
            <v>m2</v>
          </cell>
          <cell r="G3892">
            <v>252.79</v>
          </cell>
          <cell r="H3892">
            <v>5878.73</v>
          </cell>
          <cell r="I3892">
            <v>0</v>
          </cell>
          <cell r="J3892">
            <v>0</v>
          </cell>
        </row>
        <row r="3893">
          <cell r="A3893" t="str">
            <v>25-59</v>
          </cell>
          <cell r="B3893" t="str">
            <v>Making &amp; Fixing of steel racks 1.5" depth i/e angle iron welding jointing with 3- coats painting complete</v>
          </cell>
          <cell r="C3893" t="str">
            <v>Sft</v>
          </cell>
          <cell r="D3893">
            <v>36.97</v>
          </cell>
          <cell r="E3893">
            <v>421.56</v>
          </cell>
          <cell r="F3893" t="str">
            <v>m2</v>
          </cell>
          <cell r="G3893">
            <v>397.8</v>
          </cell>
          <cell r="H3893">
            <v>4536.01</v>
          </cell>
          <cell r="I3893">
            <v>0</v>
          </cell>
          <cell r="J3893">
            <v>0</v>
          </cell>
        </row>
        <row r="3894">
          <cell r="A3894" t="str">
            <v>25-60-a</v>
          </cell>
          <cell r="B3894" t="str">
            <v>Supply and fixing razor wire (2'-0" dia) consisting of 1-1/2"X1-1/2"X3/16" angle iron Y post 2'-6" long 6' to 8' center to center embedded in concrete block of size 3"X9"X6" (PCC 1:2:4), at top of boundary wall including painting posts etc. Complete in all respects.</v>
          </cell>
          <cell r="C3894" t="str">
            <v>Rft</v>
          </cell>
          <cell r="D3894">
            <v>44.2</v>
          </cell>
          <cell r="E3894">
            <v>263.05</v>
          </cell>
          <cell r="F3894" t="str">
            <v>m</v>
          </cell>
          <cell r="G3894">
            <v>145</v>
          </cell>
          <cell r="H3894">
            <v>863.03</v>
          </cell>
          <cell r="I3894">
            <v>0</v>
          </cell>
          <cell r="J3894">
            <v>0</v>
          </cell>
        </row>
        <row r="3895">
          <cell r="A3895" t="str">
            <v>25-60-b</v>
          </cell>
          <cell r="B3895" t="str">
            <v>Supply and fixing razor wire (1'-6" dia) consisting of 1-1/2"X1-1/2"X3/16" angle iron Y post 2'-6" long 6' to 8' center to center embedded in concrete block of size 3"X9"X6" (PCC 1:2:4), at top of boundary wall including painting posts etc. Complete in all respects.</v>
          </cell>
          <cell r="C3895" t="str">
            <v>Rft</v>
          </cell>
          <cell r="D3895">
            <v>44.2</v>
          </cell>
          <cell r="E3895">
            <v>184.08</v>
          </cell>
          <cell r="F3895" t="str">
            <v>m</v>
          </cell>
          <cell r="G3895">
            <v>145</v>
          </cell>
          <cell r="H3895">
            <v>603.92999999999995</v>
          </cell>
          <cell r="I3895">
            <v>0</v>
          </cell>
          <cell r="J3895">
            <v>0</v>
          </cell>
        </row>
        <row r="3896">
          <cell r="A3896" t="str">
            <v>25-60-c</v>
          </cell>
          <cell r="B3896" t="str">
            <v>Supply and fixing razor wire (2'-0" dia) consisting of 1-1/2"X1-1/2"X3/16" angle iron Y post 2'-6" long 6' to 8' center to center fixed with bolt anchorage, at top of boundary wall including painting posts etc. Complete in all respects.</v>
          </cell>
          <cell r="C3896" t="str">
            <v>Rft</v>
          </cell>
          <cell r="D3896">
            <v>44.2</v>
          </cell>
          <cell r="E3896">
            <v>275.14</v>
          </cell>
          <cell r="F3896" t="str">
            <v>m</v>
          </cell>
          <cell r="G3896">
            <v>145</v>
          </cell>
          <cell r="H3896">
            <v>902.71</v>
          </cell>
          <cell r="I3896">
            <v>0</v>
          </cell>
          <cell r="J3896">
            <v>0</v>
          </cell>
        </row>
        <row r="3897">
          <cell r="A3897" t="str">
            <v>25-60-d</v>
          </cell>
          <cell r="B3897" t="str">
            <v>Supply and fixing razor wire (1'-6" dia) consisting of 1-1/2"X1-1/2"X3/16" angle iron Y post 2'-6" long 6' to 8' center to center fixed with bolt anchorage, at top of boundary wall including painting posts etc. Complete in all respects.</v>
          </cell>
          <cell r="C3897" t="str">
            <v>Rft</v>
          </cell>
          <cell r="D3897">
            <v>44.2</v>
          </cell>
          <cell r="E3897">
            <v>196.17</v>
          </cell>
          <cell r="F3897" t="str">
            <v>m</v>
          </cell>
          <cell r="G3897">
            <v>145</v>
          </cell>
          <cell r="H3897">
            <v>643.6</v>
          </cell>
          <cell r="I3897">
            <v>0</v>
          </cell>
          <cell r="J3897">
            <v>0</v>
          </cell>
        </row>
        <row r="3898">
          <cell r="A3898" t="str">
            <v>25-61</v>
          </cell>
          <cell r="B3898" t="str">
            <v>Supply and fixing of steel door comprising of steel pipe frame of size 1.25" x 2.5" &amp; 1.25" x 2.5" square pipe at lock rail &amp; devider above and below lock rail using 28 SWG plain sheet on both sides injcluding hold fast, hinges &amp; painting complete.</v>
          </cell>
          <cell r="C3898" t="str">
            <v>Sft</v>
          </cell>
          <cell r="D3898">
            <v>131.66</v>
          </cell>
          <cell r="E3898">
            <v>625.74</v>
          </cell>
          <cell r="F3898" t="str">
            <v>m2</v>
          </cell>
          <cell r="G3898">
            <v>1416.65</v>
          </cell>
          <cell r="H3898">
            <v>6733.01</v>
          </cell>
          <cell r="I3898">
            <v>0</v>
          </cell>
          <cell r="J3898">
            <v>0</v>
          </cell>
        </row>
        <row r="3899">
          <cell r="A3899" t="str">
            <v>26-01-a-01</v>
          </cell>
          <cell r="B3899" t="str">
            <v>Double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899" t="str">
            <v>No</v>
          </cell>
          <cell r="D3899">
            <v>373.5</v>
          </cell>
          <cell r="E3899">
            <v>34097.26</v>
          </cell>
          <cell r="F3899" t="str">
            <v>No</v>
          </cell>
          <cell r="G3899">
            <v>373.5</v>
          </cell>
          <cell r="H3899">
            <v>34097.26</v>
          </cell>
          <cell r="I3899" t="str">
            <v>26.6.6</v>
          </cell>
          <cell r="J3899">
            <v>0</v>
          </cell>
        </row>
        <row r="3900">
          <cell r="A3900" t="str">
            <v>26-01-a-02</v>
          </cell>
          <cell r="B3900" t="str">
            <v>Single arm round conical Pole, hot dipped galvanized (80 microns) 6 meters overall thickness 4mm Arm length 1.5 meters each with OD 60 mm, base dia 150 mm and top dia 75mm with base plate arrangement 350mm x 350 mm x 20mm, 4 No of Stiffners (150mm 75mm 13mm), Complete in all respects</v>
          </cell>
          <cell r="C3900" t="str">
            <v>No</v>
          </cell>
          <cell r="D3900">
            <v>653.63</v>
          </cell>
          <cell r="E3900">
            <v>31947.38</v>
          </cell>
          <cell r="F3900" t="str">
            <v>No</v>
          </cell>
          <cell r="G3900">
            <v>653.63</v>
          </cell>
          <cell r="H3900">
            <v>31947.38</v>
          </cell>
          <cell r="I3900" t="str">
            <v>26.6.6</v>
          </cell>
          <cell r="J3900">
            <v>0</v>
          </cell>
        </row>
        <row r="3901">
          <cell r="A3901" t="str">
            <v>26-01-a-03</v>
          </cell>
          <cell r="B3901" t="str">
            <v>Double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1" t="str">
            <v>No</v>
          </cell>
          <cell r="D3901">
            <v>862.78</v>
          </cell>
          <cell r="E3901">
            <v>47951.54</v>
          </cell>
          <cell r="F3901" t="str">
            <v>No</v>
          </cell>
          <cell r="G3901">
            <v>862.78</v>
          </cell>
          <cell r="H3901">
            <v>47951.54</v>
          </cell>
          <cell r="I3901" t="str">
            <v>26.6.6</v>
          </cell>
          <cell r="J3901">
            <v>0</v>
          </cell>
        </row>
        <row r="3902">
          <cell r="A3902" t="str">
            <v>26-01-a-04</v>
          </cell>
          <cell r="B3902" t="str">
            <v>Single arm round conical Pole, hot dipped galvanized (80 microns) 8 meters overall thickness 4mm Arm length 1.5 meters each with OD 60 mm, base dia 180 mm and top dia 75mm with base plate arrangement (400mm x 400 mm x 20mm), 4 No of Stiffners (200mm x 100mm x 20mm), complete in all respects</v>
          </cell>
          <cell r="C3902" t="str">
            <v>No</v>
          </cell>
          <cell r="D3902">
            <v>862.78</v>
          </cell>
          <cell r="E3902">
            <v>45521.54</v>
          </cell>
          <cell r="F3902" t="str">
            <v>No</v>
          </cell>
          <cell r="G3902">
            <v>862.78</v>
          </cell>
          <cell r="H3902">
            <v>45521.54</v>
          </cell>
          <cell r="I3902" t="str">
            <v>26.6.6</v>
          </cell>
          <cell r="J3902">
            <v>0</v>
          </cell>
        </row>
        <row r="3903">
          <cell r="A3903" t="str">
            <v>26-01-a-05</v>
          </cell>
          <cell r="B3903" t="str">
            <v>Double arm round conical Pole, hot dipped galvanized 10m overall thickness 5mm Arm length 1.5 meters each with OD 60 mm, base dia 200 mm and top dia 100mm with base plate arrangement 450mm x 450 mm x 25mm, Stiffners size (250mm x 100mm x 20mm), complete in all respects</v>
          </cell>
          <cell r="C3903" t="str">
            <v>No</v>
          </cell>
          <cell r="D3903">
            <v>1307.25</v>
          </cell>
          <cell r="E3903">
            <v>64191.01</v>
          </cell>
          <cell r="F3903" t="str">
            <v>No</v>
          </cell>
          <cell r="G3903">
            <v>1307.25</v>
          </cell>
          <cell r="H3903">
            <v>64191.01</v>
          </cell>
          <cell r="I3903" t="str">
            <v>26.6.6</v>
          </cell>
          <cell r="J3903">
            <v>0</v>
          </cell>
        </row>
        <row r="3904">
          <cell r="A3904" t="str">
            <v>26-01-a-06</v>
          </cell>
          <cell r="B3904" t="str">
            <v>Single arm round conical Pole, hot dipped galvanized 10m overall thickness 5mm Arm length 1.5 meters each with OD 60 mm, base dia 200 mm and top dia 100mm with base plate arrangement 450mm x 450 mm x 25mm, Stiffners size (250mm x 100mm x 20mm), Complete in all respects</v>
          </cell>
          <cell r="C3904" t="str">
            <v>No</v>
          </cell>
          <cell r="D3904">
            <v>1307.25</v>
          </cell>
          <cell r="E3904">
            <v>61761.01</v>
          </cell>
          <cell r="F3904" t="str">
            <v>No</v>
          </cell>
          <cell r="G3904">
            <v>1307.25</v>
          </cell>
          <cell r="H3904">
            <v>61761.01</v>
          </cell>
          <cell r="I3904">
            <v>0</v>
          </cell>
          <cell r="J3904">
            <v>0</v>
          </cell>
        </row>
        <row r="3905">
          <cell r="A3905" t="str">
            <v>26-01-b-01</v>
          </cell>
          <cell r="B3905" t="str">
            <v>Supply and Erection PVC flexible pipe : 1" i/d</v>
          </cell>
          <cell r="C3905" t="str">
            <v>Rft</v>
          </cell>
          <cell r="D3905">
            <v>7.47</v>
          </cell>
          <cell r="E3905">
            <v>86.44</v>
          </cell>
          <cell r="F3905" t="str">
            <v>m</v>
          </cell>
          <cell r="G3905">
            <v>24.51</v>
          </cell>
          <cell r="H3905">
            <v>283.61</v>
          </cell>
          <cell r="I3905" t="str">
            <v>26.2.4</v>
          </cell>
          <cell r="J3905">
            <v>0</v>
          </cell>
        </row>
        <row r="3906">
          <cell r="A3906" t="str">
            <v>26-01-b-02</v>
          </cell>
          <cell r="B3906" t="str">
            <v>Supply and Erection PVC flexible pipe : 1.5" i/d</v>
          </cell>
          <cell r="C3906" t="str">
            <v>Rft</v>
          </cell>
          <cell r="D3906">
            <v>7.47</v>
          </cell>
          <cell r="E3906">
            <v>110.75</v>
          </cell>
          <cell r="F3906" t="str">
            <v>m</v>
          </cell>
          <cell r="G3906">
            <v>24.51</v>
          </cell>
          <cell r="H3906">
            <v>363.34</v>
          </cell>
          <cell r="I3906" t="str">
            <v>15.2.4</v>
          </cell>
          <cell r="J3906">
            <v>0</v>
          </cell>
        </row>
        <row r="3907">
          <cell r="A3907" t="str">
            <v>26-01-b-03</v>
          </cell>
          <cell r="B3907" t="str">
            <v>Supply and Erection PVC flexible pipe : 2" i/d</v>
          </cell>
          <cell r="C3907" t="str">
            <v>Rft</v>
          </cell>
          <cell r="D3907">
            <v>7.47</v>
          </cell>
          <cell r="E3907">
            <v>122.89</v>
          </cell>
          <cell r="F3907" t="str">
            <v>m</v>
          </cell>
          <cell r="G3907">
            <v>24.51</v>
          </cell>
          <cell r="H3907">
            <v>403.2</v>
          </cell>
          <cell r="I3907" t="str">
            <v>15.2.4</v>
          </cell>
          <cell r="J3907">
            <v>0</v>
          </cell>
        </row>
        <row r="3908">
          <cell r="A3908" t="str">
            <v>26-01-c-01</v>
          </cell>
          <cell r="B3908" t="str">
            <v>Supply and Erection of pole mounted SMD type light road light fixture in Aluminium dia cast body with corrosioresisted powder coated finish (30-40 watts) with 12/24V DC LED</v>
          </cell>
          <cell r="C3908" t="str">
            <v>No</v>
          </cell>
          <cell r="D3908">
            <v>190.64</v>
          </cell>
          <cell r="E3908">
            <v>28242.33</v>
          </cell>
          <cell r="F3908" t="str">
            <v>No</v>
          </cell>
          <cell r="G3908">
            <v>190.64</v>
          </cell>
          <cell r="H3908">
            <v>28242.33</v>
          </cell>
          <cell r="I3908" t="str">
            <v>15.6.1</v>
          </cell>
          <cell r="J3908">
            <v>0</v>
          </cell>
        </row>
        <row r="3909">
          <cell r="A3909" t="str">
            <v>26-01-c-02</v>
          </cell>
          <cell r="B3909" t="str">
            <v>Supply and Erection of pole mounted SMD type light road light fixture in Aluminium dia cast body with corrosion resisted powder coated finish (60-70 watts) with 12/24V DC LED</v>
          </cell>
          <cell r="C3909" t="str">
            <v>No</v>
          </cell>
          <cell r="D3909">
            <v>190.64</v>
          </cell>
          <cell r="E3909">
            <v>38922.519999999997</v>
          </cell>
          <cell r="F3909" t="str">
            <v>No</v>
          </cell>
          <cell r="G3909">
            <v>190.64</v>
          </cell>
          <cell r="H3909">
            <v>38922.519999999997</v>
          </cell>
          <cell r="I3909" t="str">
            <v>15.6.1</v>
          </cell>
          <cell r="J3909">
            <v>0</v>
          </cell>
        </row>
        <row r="3910">
          <cell r="A3910" t="str">
            <v>26-01-c-03</v>
          </cell>
          <cell r="B3910" t="str">
            <v>Supply and Erection of pole mounted SMD type light road light fixture in Aluminium dia cast body with corrosion resisted powder coated finish (90-100) with 12/24V DC LED</v>
          </cell>
          <cell r="C3910" t="str">
            <v>No</v>
          </cell>
          <cell r="D3910">
            <v>190.64</v>
          </cell>
          <cell r="E3910">
            <v>52287.519999999997</v>
          </cell>
          <cell r="F3910" t="str">
            <v>No</v>
          </cell>
          <cell r="G3910">
            <v>190.64</v>
          </cell>
          <cell r="H3910">
            <v>52287.519999999997</v>
          </cell>
          <cell r="I3910" t="str">
            <v>15.6.1</v>
          </cell>
          <cell r="J3910">
            <v>0</v>
          </cell>
        </row>
        <row r="3911">
          <cell r="A3911" t="str">
            <v>26-01-c-04</v>
          </cell>
          <cell r="B3911" t="str">
            <v>Supply and Erection of pole mounted SMD type light road light fixture in Aluminium dia cast body with corrosion resisted powder coated finish (120-130) with 12/24V DC LED</v>
          </cell>
          <cell r="C3911" t="str">
            <v>No</v>
          </cell>
          <cell r="D3911">
            <v>190.64</v>
          </cell>
          <cell r="E3911">
            <v>68082.52</v>
          </cell>
          <cell r="F3911" t="str">
            <v>No</v>
          </cell>
          <cell r="G3911">
            <v>190.64</v>
          </cell>
          <cell r="H3911">
            <v>68082.52</v>
          </cell>
          <cell r="I3911" t="str">
            <v>15.6.1</v>
          </cell>
          <cell r="J3911">
            <v>0</v>
          </cell>
        </row>
        <row r="3912">
          <cell r="A3912" t="str">
            <v>26-01-c-05</v>
          </cell>
          <cell r="B3912" t="str">
            <v>Supply and Erection of AC ENERGY EFFICIENT LED LIGHT BULBS (10 W)</v>
          </cell>
          <cell r="C3912" t="str">
            <v>No</v>
          </cell>
          <cell r="D3912">
            <v>94.12</v>
          </cell>
          <cell r="E3912">
            <v>701.62</v>
          </cell>
          <cell r="F3912" t="str">
            <v>No</v>
          </cell>
          <cell r="G3912">
            <v>94.12</v>
          </cell>
          <cell r="H3912">
            <v>701.62</v>
          </cell>
          <cell r="I3912" t="str">
            <v>15.6.1</v>
          </cell>
          <cell r="J3912">
            <v>0</v>
          </cell>
        </row>
        <row r="3913">
          <cell r="A3913" t="str">
            <v>26-01-c-06</v>
          </cell>
          <cell r="B3913" t="str">
            <v>Supply and Erection of AC ENERGY EFFICIENT LED LIGHT BULBS (20 W)</v>
          </cell>
          <cell r="C3913" t="str">
            <v>No</v>
          </cell>
          <cell r="D3913">
            <v>94.12</v>
          </cell>
          <cell r="E3913">
            <v>883.87</v>
          </cell>
          <cell r="F3913" t="str">
            <v>No</v>
          </cell>
          <cell r="G3913">
            <v>94.12</v>
          </cell>
          <cell r="H3913">
            <v>883.87</v>
          </cell>
          <cell r="I3913" t="str">
            <v>15.6.1</v>
          </cell>
          <cell r="J3913">
            <v>0</v>
          </cell>
        </row>
        <row r="3914">
          <cell r="A3914" t="str">
            <v>26-01-c-07</v>
          </cell>
          <cell r="B3914" t="str">
            <v>Supply and Erection of AC ENERGY EFFICIENT LED LIGHT BULBS (30 W)</v>
          </cell>
          <cell r="C3914" t="str">
            <v>No</v>
          </cell>
          <cell r="D3914">
            <v>94.12</v>
          </cell>
          <cell r="E3914">
            <v>1066.1199999999999</v>
          </cell>
          <cell r="F3914" t="str">
            <v>No</v>
          </cell>
          <cell r="G3914">
            <v>94.12</v>
          </cell>
          <cell r="H3914">
            <v>1066.1199999999999</v>
          </cell>
          <cell r="I3914" t="str">
            <v>26.6.1</v>
          </cell>
          <cell r="J3914">
            <v>0</v>
          </cell>
        </row>
        <row r="3915">
          <cell r="A3915" t="str">
            <v>26-01-c-08</v>
          </cell>
          <cell r="B3915" t="str">
            <v>Supply and Erection of AC ENERGY EFFICIENT LED LIGHT BULBS (50 W)</v>
          </cell>
          <cell r="C3915" t="str">
            <v>No</v>
          </cell>
          <cell r="D3915">
            <v>94.12</v>
          </cell>
          <cell r="E3915">
            <v>1309.1199999999999</v>
          </cell>
          <cell r="F3915" t="str">
            <v>No</v>
          </cell>
          <cell r="G3915">
            <v>94.12</v>
          </cell>
          <cell r="H3915">
            <v>1309.1199999999999</v>
          </cell>
          <cell r="I3915" t="str">
            <v>26.6.1</v>
          </cell>
          <cell r="J3915">
            <v>0</v>
          </cell>
        </row>
        <row r="3916">
          <cell r="A3916" t="str">
            <v>26-01-c-09</v>
          </cell>
          <cell r="B3916" t="str">
            <v>Supply and Erection of DC ENERGY EFFICIENT LED LIGHT BULBS (100 W)</v>
          </cell>
          <cell r="C3916" t="str">
            <v>No</v>
          </cell>
          <cell r="D3916">
            <v>94.12</v>
          </cell>
          <cell r="E3916">
            <v>2524.12</v>
          </cell>
          <cell r="F3916" t="str">
            <v>No</v>
          </cell>
          <cell r="G3916">
            <v>94.12</v>
          </cell>
          <cell r="H3916">
            <v>2524.12</v>
          </cell>
          <cell r="I3916" t="str">
            <v>15.6.1</v>
          </cell>
          <cell r="J3916">
            <v>0</v>
          </cell>
        </row>
        <row r="3917">
          <cell r="A3917" t="str">
            <v>26-01-d-01</v>
          </cell>
          <cell r="B3917" t="str">
            <v>Supply and Erection of Solar PV Module (Solar Panel) Mono-crystalline A-Grade (per Watt) (As per Approved Specifications)</v>
          </cell>
          <cell r="C3917" t="str">
            <v>Watt</v>
          </cell>
          <cell r="D3917">
            <v>0.9</v>
          </cell>
          <cell r="E3917">
            <v>73.8</v>
          </cell>
          <cell r="F3917" t="str">
            <v>Watt</v>
          </cell>
          <cell r="G3917">
            <v>0.9</v>
          </cell>
          <cell r="H3917">
            <v>73.8</v>
          </cell>
          <cell r="I3917">
            <v>26.1</v>
          </cell>
          <cell r="J3917">
            <v>0</v>
          </cell>
        </row>
        <row r="3918">
          <cell r="A3918" t="str">
            <v>26-01-d-02</v>
          </cell>
          <cell r="B3918" t="str">
            <v>Supply and Erection of Solar PV Module (Solar Panel) Poly-crystalline A-Grade (per Watt) (As per Approved Specifications)</v>
          </cell>
          <cell r="C3918" t="str">
            <v>Watt</v>
          </cell>
          <cell r="D3918">
            <v>0.9</v>
          </cell>
          <cell r="E3918">
            <v>71.37</v>
          </cell>
          <cell r="F3918" t="str">
            <v>Watt</v>
          </cell>
          <cell r="G3918">
            <v>0.9</v>
          </cell>
          <cell r="H3918">
            <v>71.37</v>
          </cell>
          <cell r="I3918">
            <v>26.1</v>
          </cell>
          <cell r="J3918">
            <v>0</v>
          </cell>
        </row>
        <row r="3919">
          <cell r="A3919" t="str">
            <v>26-01-e-01</v>
          </cell>
          <cell r="B3919" t="str">
            <v>Supply and Erection of MPPT Solar Light Charge Controller (10 Amps, 12/24 V) with all sort of electronic protections</v>
          </cell>
          <cell r="C3919" t="str">
            <v>No</v>
          </cell>
          <cell r="D3919">
            <v>94.12</v>
          </cell>
          <cell r="E3919">
            <v>11424</v>
          </cell>
          <cell r="F3919" t="str">
            <v>No</v>
          </cell>
          <cell r="G3919">
            <v>94.12</v>
          </cell>
          <cell r="H3919">
            <v>11424</v>
          </cell>
          <cell r="I3919">
            <v>26.41</v>
          </cell>
          <cell r="J3919">
            <v>0</v>
          </cell>
        </row>
        <row r="3920">
          <cell r="A3920" t="str">
            <v>26-01-e-02</v>
          </cell>
          <cell r="B3920" t="str">
            <v>Supply and Erection of MPPT Solar Light Charge Controller (20 Amps, 12/24 V) with all sort of electronic protections</v>
          </cell>
          <cell r="C3920" t="str">
            <v>No</v>
          </cell>
          <cell r="D3920">
            <v>94.12</v>
          </cell>
          <cell r="E3920">
            <v>16356.9</v>
          </cell>
          <cell r="F3920" t="str">
            <v>No</v>
          </cell>
          <cell r="G3920">
            <v>94.12</v>
          </cell>
          <cell r="H3920">
            <v>16356.9</v>
          </cell>
          <cell r="I3920">
            <v>26.41</v>
          </cell>
          <cell r="J3920">
            <v>0</v>
          </cell>
        </row>
        <row r="3921">
          <cell r="A3921" t="str">
            <v>26-01-e-03</v>
          </cell>
          <cell r="B3921" t="str">
            <v>Supply and Erection of MPPT Solar Light Charge Controller (30Amps, 12/24V) with all sort of electronic protections</v>
          </cell>
          <cell r="C3921" t="str">
            <v>No</v>
          </cell>
          <cell r="D3921">
            <v>94.12</v>
          </cell>
          <cell r="E3921">
            <v>11940.37</v>
          </cell>
          <cell r="F3921" t="str">
            <v>No</v>
          </cell>
          <cell r="G3921">
            <v>94.12</v>
          </cell>
          <cell r="H3921">
            <v>11940.37</v>
          </cell>
          <cell r="I3921">
            <v>26.41</v>
          </cell>
          <cell r="J3921">
            <v>0</v>
          </cell>
        </row>
        <row r="3922">
          <cell r="A3922" t="str">
            <v>26-01-e-04</v>
          </cell>
          <cell r="B3922" t="str">
            <v>Supply and Erection of MPPT Solar Light Charge Controller (40Amps, 12/24V) with all sort of electronic protections</v>
          </cell>
          <cell r="C3922" t="str">
            <v>No</v>
          </cell>
          <cell r="D3922">
            <v>94.12</v>
          </cell>
          <cell r="E3922">
            <v>24303</v>
          </cell>
          <cell r="F3922" t="str">
            <v>No</v>
          </cell>
          <cell r="G3922">
            <v>94.12</v>
          </cell>
          <cell r="H3922">
            <v>24303</v>
          </cell>
          <cell r="I3922">
            <v>26.41</v>
          </cell>
          <cell r="J3922">
            <v>0</v>
          </cell>
        </row>
        <row r="3923">
          <cell r="A3923" t="str">
            <v>26-01-e-05</v>
          </cell>
          <cell r="B3923" t="str">
            <v>Supply and Erection of MPPT Solar Light Charge Controller (45 Amps, 12/24V) with all sort of electronic protections</v>
          </cell>
          <cell r="C3923" t="str">
            <v>No</v>
          </cell>
          <cell r="D3923">
            <v>94.12</v>
          </cell>
          <cell r="E3923">
            <v>34709.47</v>
          </cell>
          <cell r="F3923" t="str">
            <v>No</v>
          </cell>
          <cell r="G3923">
            <v>94.12</v>
          </cell>
          <cell r="H3923">
            <v>34709.47</v>
          </cell>
          <cell r="I3923">
            <v>26.41</v>
          </cell>
          <cell r="J3923">
            <v>0</v>
          </cell>
        </row>
        <row r="3924">
          <cell r="A3924" t="str">
            <v>26-01-f-01</v>
          </cell>
          <cell r="B3924" t="str">
            <v>Supply and Erection of 12 V VRLA GEL battery per AH</v>
          </cell>
          <cell r="C3924" t="str">
            <v>AH</v>
          </cell>
          <cell r="D3924">
            <v>4.4800000000000004</v>
          </cell>
          <cell r="E3924">
            <v>317.95</v>
          </cell>
          <cell r="F3924" t="str">
            <v>AH</v>
          </cell>
          <cell r="G3924">
            <v>4.4800000000000004</v>
          </cell>
          <cell r="H3924">
            <v>317.95</v>
          </cell>
          <cell r="I3924">
            <v>26.6</v>
          </cell>
          <cell r="J3924">
            <v>0</v>
          </cell>
        </row>
        <row r="3925">
          <cell r="A3925" t="str">
            <v>26-01-f-02</v>
          </cell>
          <cell r="B3925" t="str">
            <v>Supply and Erection of 12 V VRLA AGM Battery per AH</v>
          </cell>
          <cell r="C3925" t="str">
            <v>AH</v>
          </cell>
          <cell r="D3925">
            <v>4.4800000000000004</v>
          </cell>
          <cell r="E3925">
            <v>298.51</v>
          </cell>
          <cell r="F3925" t="str">
            <v>AH</v>
          </cell>
          <cell r="G3925">
            <v>4.4800000000000004</v>
          </cell>
          <cell r="H3925">
            <v>298.51</v>
          </cell>
          <cell r="I3925">
            <v>25.5</v>
          </cell>
          <cell r="J3925">
            <v>0</v>
          </cell>
        </row>
        <row r="3926">
          <cell r="A3926" t="str">
            <v>26-01-f-03</v>
          </cell>
          <cell r="B3926" t="str">
            <v>Supply and Erection of 12 V Lead Carbon Battery per AH</v>
          </cell>
          <cell r="C3926" t="str">
            <v>AH</v>
          </cell>
          <cell r="D3926">
            <v>4.4800000000000004</v>
          </cell>
          <cell r="E3926">
            <v>337.39</v>
          </cell>
          <cell r="F3926" t="str">
            <v>AH</v>
          </cell>
          <cell r="G3926">
            <v>4.4800000000000004</v>
          </cell>
          <cell r="H3926">
            <v>337.39</v>
          </cell>
          <cell r="I3926">
            <v>26.7</v>
          </cell>
          <cell r="J3926">
            <v>0</v>
          </cell>
        </row>
        <row r="3927">
          <cell r="A3927" t="str">
            <v>26-01-f-04</v>
          </cell>
          <cell r="B3927" t="str">
            <v>Supply and Erection of 12V OPzV battery per AH</v>
          </cell>
          <cell r="C3927" t="str">
            <v>AH</v>
          </cell>
          <cell r="D3927">
            <v>4.4800000000000004</v>
          </cell>
          <cell r="E3927">
            <v>327.67</v>
          </cell>
          <cell r="F3927" t="str">
            <v>AH</v>
          </cell>
          <cell r="G3927">
            <v>4.4800000000000004</v>
          </cell>
          <cell r="H3927">
            <v>327.67</v>
          </cell>
          <cell r="I3927">
            <v>26.8</v>
          </cell>
          <cell r="J3927">
            <v>0</v>
          </cell>
        </row>
        <row r="3928">
          <cell r="A3928" t="str">
            <v>26-01-f-05</v>
          </cell>
          <cell r="B3928" t="str">
            <v>Supply and Erection of 12V OPzS battery per AH</v>
          </cell>
          <cell r="C3928" t="str">
            <v>AH</v>
          </cell>
          <cell r="D3928">
            <v>4.4800000000000004</v>
          </cell>
          <cell r="E3928">
            <v>247.48</v>
          </cell>
          <cell r="F3928" t="str">
            <v>AH</v>
          </cell>
          <cell r="G3928">
            <v>4.4800000000000004</v>
          </cell>
          <cell r="H3928">
            <v>247.48</v>
          </cell>
          <cell r="I3928">
            <v>26.8</v>
          </cell>
          <cell r="J3928">
            <v>0</v>
          </cell>
        </row>
        <row r="3929">
          <cell r="A3929" t="str">
            <v>26-01-f-06</v>
          </cell>
          <cell r="B3929" t="str">
            <v>Supply and Erection of 12 V Lithium LiFeP04 battery per AH</v>
          </cell>
          <cell r="C3929" t="str">
            <v>KWhr</v>
          </cell>
          <cell r="D3929">
            <v>1494</v>
          </cell>
          <cell r="E3929">
            <v>69801.3</v>
          </cell>
          <cell r="F3929" t="str">
            <v>kwhr</v>
          </cell>
          <cell r="G3929">
            <v>1494</v>
          </cell>
          <cell r="H3929">
            <v>69801.3</v>
          </cell>
          <cell r="I3929">
            <v>26.9</v>
          </cell>
          <cell r="J3929">
            <v>0</v>
          </cell>
        </row>
        <row r="3930">
          <cell r="A3930" t="str">
            <v>26-01-f-07</v>
          </cell>
          <cell r="B3930" t="str">
            <v>Supply and Erection of 2 volt 1500 Ah Cell (12 OPzS 1500)</v>
          </cell>
          <cell r="C3930" t="str">
            <v>AH</v>
          </cell>
          <cell r="D3930">
            <v>1.49</v>
          </cell>
          <cell r="E3930">
            <v>99.54</v>
          </cell>
          <cell r="F3930" t="str">
            <v>ah</v>
          </cell>
          <cell r="G3930">
            <v>1.49</v>
          </cell>
          <cell r="H3930">
            <v>99.54</v>
          </cell>
          <cell r="I3930">
            <v>26.8</v>
          </cell>
          <cell r="J3930">
            <v>0</v>
          </cell>
        </row>
        <row r="3931">
          <cell r="A3931" t="str">
            <v>26-01-g-01</v>
          </cell>
          <cell r="B3931" t="str">
            <v>Supply and Erection 1x2.5 sq.mm flexible copper cable</v>
          </cell>
          <cell r="C3931" t="str">
            <v>Rft</v>
          </cell>
          <cell r="D3931">
            <v>1.49</v>
          </cell>
          <cell r="E3931">
            <v>35.51</v>
          </cell>
          <cell r="F3931" t="str">
            <v>m</v>
          </cell>
          <cell r="G3931">
            <v>4.9000000000000004</v>
          </cell>
          <cell r="H3931">
            <v>116.52</v>
          </cell>
          <cell r="I3931" t="str">
            <v xml:space="preserve">26.2, </v>
          </cell>
          <cell r="J3931">
            <v>0</v>
          </cell>
        </row>
        <row r="3932">
          <cell r="A3932" t="str">
            <v>26-01-g-02</v>
          </cell>
          <cell r="B3932" t="str">
            <v>Supply and Erection 1x4 sq.mm double insulated flexible copper cable</v>
          </cell>
          <cell r="C3932" t="str">
            <v>Rft</v>
          </cell>
          <cell r="D3932">
            <v>1.49</v>
          </cell>
          <cell r="E3932">
            <v>52.52</v>
          </cell>
          <cell r="F3932" t="str">
            <v>m</v>
          </cell>
          <cell r="G3932">
            <v>4.9000000000000004</v>
          </cell>
          <cell r="H3932">
            <v>172.32</v>
          </cell>
          <cell r="I3932" t="str">
            <v xml:space="preserve">26.2, </v>
          </cell>
          <cell r="J3932">
            <v>0</v>
          </cell>
        </row>
        <row r="3933">
          <cell r="A3933" t="str">
            <v>26-01-g-03</v>
          </cell>
          <cell r="B3933" t="str">
            <v>Supply and Erection 1x6 sq.mm single core (XPLE/XPLO insulated/PCV sheathed) flexible copper cable</v>
          </cell>
          <cell r="C3933" t="str">
            <v>Rft</v>
          </cell>
          <cell r="D3933">
            <v>1.49</v>
          </cell>
          <cell r="E3933">
            <v>70.75</v>
          </cell>
          <cell r="F3933" t="str">
            <v>m</v>
          </cell>
          <cell r="G3933">
            <v>4.9000000000000004</v>
          </cell>
          <cell r="H3933">
            <v>232.12</v>
          </cell>
          <cell r="I3933" t="str">
            <v xml:space="preserve">26.2, </v>
          </cell>
          <cell r="J3933">
            <v>0</v>
          </cell>
        </row>
        <row r="3934">
          <cell r="A3934" t="str">
            <v>26-01-g-04</v>
          </cell>
          <cell r="B3934" t="str">
            <v>Supply and Erection 1x10 sq.mm flexible copper cable</v>
          </cell>
          <cell r="C3934" t="str">
            <v>Rft</v>
          </cell>
          <cell r="D3934">
            <v>1.49</v>
          </cell>
          <cell r="E3934">
            <v>108.41</v>
          </cell>
          <cell r="F3934" t="str">
            <v>m</v>
          </cell>
          <cell r="G3934">
            <v>4.9000000000000004</v>
          </cell>
          <cell r="H3934">
            <v>355.69</v>
          </cell>
          <cell r="I3934" t="str">
            <v xml:space="preserve">26.2, </v>
          </cell>
          <cell r="J3934">
            <v>0</v>
          </cell>
        </row>
        <row r="3935">
          <cell r="A3935" t="str">
            <v>26-01-g-05</v>
          </cell>
          <cell r="B3935" t="str">
            <v>Supply and Erection 1x16 sq.mm Copper cable</v>
          </cell>
          <cell r="C3935" t="str">
            <v>Rft</v>
          </cell>
          <cell r="D3935">
            <v>1.25</v>
          </cell>
          <cell r="E3935">
            <v>167.7</v>
          </cell>
          <cell r="F3935" t="str">
            <v>m</v>
          </cell>
          <cell r="G3935">
            <v>4.08</v>
          </cell>
          <cell r="H3935">
            <v>550.20000000000005</v>
          </cell>
          <cell r="I3935" t="str">
            <v xml:space="preserve">26.2, </v>
          </cell>
          <cell r="J3935">
            <v>0</v>
          </cell>
        </row>
        <row r="3936">
          <cell r="A3936" t="str">
            <v>26-01-g-06</v>
          </cell>
          <cell r="B3936" t="str">
            <v>Supply and Erection 1x25sq.mm Copper cable</v>
          </cell>
          <cell r="C3936" t="str">
            <v>Rft</v>
          </cell>
          <cell r="D3936">
            <v>1.25</v>
          </cell>
          <cell r="E3936">
            <v>238.17</v>
          </cell>
          <cell r="F3936" t="str">
            <v>m</v>
          </cell>
          <cell r="G3936">
            <v>4.08</v>
          </cell>
          <cell r="H3936">
            <v>781.4</v>
          </cell>
          <cell r="I3936" t="str">
            <v xml:space="preserve">26.2, </v>
          </cell>
          <cell r="J3936">
            <v>0</v>
          </cell>
        </row>
        <row r="3937">
          <cell r="A3937" t="str">
            <v>26-01-g-07</v>
          </cell>
          <cell r="B3937" t="str">
            <v>Supply and Erection 1x35 sq.mm Copper cable</v>
          </cell>
          <cell r="C3937" t="str">
            <v>Rft</v>
          </cell>
          <cell r="D3937">
            <v>1.25</v>
          </cell>
          <cell r="E3937">
            <v>326.86</v>
          </cell>
          <cell r="F3937" t="str">
            <v>m</v>
          </cell>
          <cell r="G3937">
            <v>4.08</v>
          </cell>
          <cell r="H3937">
            <v>1072.3900000000001</v>
          </cell>
          <cell r="I3937" t="str">
            <v xml:space="preserve">26.2, </v>
          </cell>
          <cell r="J3937">
            <v>0</v>
          </cell>
        </row>
        <row r="3938">
          <cell r="A3938" t="str">
            <v>26-01-g-08</v>
          </cell>
          <cell r="B3938" t="str">
            <v>Supply and Erection 2x2.5 sq.mm flexible copper cable</v>
          </cell>
          <cell r="C3938" t="str">
            <v>Rft</v>
          </cell>
          <cell r="D3938">
            <v>1.49</v>
          </cell>
          <cell r="E3938">
            <v>64.069999999999993</v>
          </cell>
          <cell r="F3938" t="str">
            <v>m</v>
          </cell>
          <cell r="G3938">
            <v>4.9000000000000004</v>
          </cell>
          <cell r="H3938">
            <v>210.19</v>
          </cell>
          <cell r="I3938" t="str">
            <v xml:space="preserve">26.2, </v>
          </cell>
          <cell r="J3938">
            <v>0</v>
          </cell>
        </row>
        <row r="3939">
          <cell r="A3939" t="str">
            <v>26-01-g-09</v>
          </cell>
          <cell r="B3939" t="str">
            <v>Supply and Erection 2x4 sq.mm flexible copper cable</v>
          </cell>
          <cell r="C3939" t="str">
            <v>Rft</v>
          </cell>
          <cell r="D3939">
            <v>1.49</v>
          </cell>
          <cell r="E3939">
            <v>95.66</v>
          </cell>
          <cell r="F3939" t="str">
            <v>m</v>
          </cell>
          <cell r="G3939">
            <v>4.9000000000000004</v>
          </cell>
          <cell r="H3939">
            <v>313.83</v>
          </cell>
          <cell r="I3939" t="str">
            <v xml:space="preserve">26.2, </v>
          </cell>
          <cell r="J3939">
            <v>0</v>
          </cell>
        </row>
        <row r="3940">
          <cell r="A3940" t="str">
            <v>26-01-g-10</v>
          </cell>
          <cell r="B3940" t="str">
            <v>Supply and Erection 2x6 sq.mm flexible copper cable</v>
          </cell>
          <cell r="C3940" t="str">
            <v>Rft</v>
          </cell>
          <cell r="D3940">
            <v>1.49</v>
          </cell>
          <cell r="E3940">
            <v>132.71</v>
          </cell>
          <cell r="F3940" t="str">
            <v>m</v>
          </cell>
          <cell r="G3940">
            <v>4.9000000000000004</v>
          </cell>
          <cell r="H3940">
            <v>435.41</v>
          </cell>
          <cell r="I3940" t="str">
            <v xml:space="preserve">26.2, </v>
          </cell>
          <cell r="J3940">
            <v>0</v>
          </cell>
        </row>
        <row r="3941">
          <cell r="A3941" t="str">
            <v>26-01-g-11</v>
          </cell>
          <cell r="B3941" t="str">
            <v>Supply and Erection 2x10 sq.mm flexible copper cable</v>
          </cell>
          <cell r="C3941" t="str">
            <v>Rft</v>
          </cell>
          <cell r="D3941">
            <v>1.49</v>
          </cell>
          <cell r="E3941">
            <v>188.6</v>
          </cell>
          <cell r="F3941" t="str">
            <v>m</v>
          </cell>
          <cell r="G3941">
            <v>4.9000000000000004</v>
          </cell>
          <cell r="H3941">
            <v>618.78</v>
          </cell>
          <cell r="I3941" t="str">
            <v xml:space="preserve">26.2, </v>
          </cell>
          <cell r="J3941">
            <v>0</v>
          </cell>
        </row>
        <row r="3942">
          <cell r="A3942" t="str">
            <v>26-01-g-12</v>
          </cell>
          <cell r="B3942" t="str">
            <v>Supply and Erection 2x16 sq.mm Copper cable</v>
          </cell>
          <cell r="C3942" t="str">
            <v>Rft</v>
          </cell>
          <cell r="D3942">
            <v>1.49</v>
          </cell>
          <cell r="E3942">
            <v>390.29</v>
          </cell>
          <cell r="F3942" t="str">
            <v>m</v>
          </cell>
          <cell r="G3942">
            <v>4.9000000000000004</v>
          </cell>
          <cell r="H3942">
            <v>1280.49</v>
          </cell>
          <cell r="I3942" t="str">
            <v xml:space="preserve">26.2, </v>
          </cell>
          <cell r="J3942">
            <v>0</v>
          </cell>
        </row>
        <row r="3943">
          <cell r="A3943" t="str">
            <v>26-01-g-13</v>
          </cell>
          <cell r="B3943" t="str">
            <v>Supply and Erection 2x25sq.mm Copper cable</v>
          </cell>
          <cell r="C3943" t="str">
            <v>Rft</v>
          </cell>
          <cell r="D3943">
            <v>1.49</v>
          </cell>
          <cell r="E3943">
            <v>548.24</v>
          </cell>
          <cell r="F3943" t="str">
            <v>m</v>
          </cell>
          <cell r="G3943">
            <v>4.9000000000000004</v>
          </cell>
          <cell r="H3943">
            <v>1798.7</v>
          </cell>
          <cell r="I3943" t="str">
            <v xml:space="preserve">26.2, </v>
          </cell>
          <cell r="J3943">
            <v>0</v>
          </cell>
        </row>
        <row r="3944">
          <cell r="A3944" t="str">
            <v>26-01-g-14</v>
          </cell>
          <cell r="B3944" t="str">
            <v>Supply and Erection 2x35 sq.mm Copper cable</v>
          </cell>
          <cell r="C3944" t="str">
            <v>Rft</v>
          </cell>
          <cell r="D3944">
            <v>1.49</v>
          </cell>
          <cell r="E3944">
            <v>791.24</v>
          </cell>
          <cell r="F3944" t="str">
            <v>m</v>
          </cell>
          <cell r="G3944">
            <v>4.9000000000000004</v>
          </cell>
          <cell r="H3944">
            <v>2595.9499999999998</v>
          </cell>
          <cell r="I3944" t="str">
            <v xml:space="preserve">26.2, </v>
          </cell>
          <cell r="J3944">
            <v>0</v>
          </cell>
        </row>
        <row r="3945">
          <cell r="A3945" t="str">
            <v>26-01-h-01</v>
          </cell>
          <cell r="B3945" t="str">
            <v>Supply and Erection MC4 connector (TUV Approved)</v>
          </cell>
          <cell r="C3945" t="str">
            <v>Pair</v>
          </cell>
          <cell r="D3945">
            <v>46.76</v>
          </cell>
          <cell r="E3945">
            <v>274.57</v>
          </cell>
          <cell r="F3945" t="str">
            <v>Pair</v>
          </cell>
          <cell r="G3945">
            <v>46.76</v>
          </cell>
          <cell r="H3945">
            <v>274.57</v>
          </cell>
          <cell r="I3945">
            <v>26.2</v>
          </cell>
          <cell r="J3945">
            <v>0</v>
          </cell>
        </row>
        <row r="3946">
          <cell r="A3946" t="str">
            <v>26-01-h-02</v>
          </cell>
          <cell r="B3946" t="str">
            <v>Supply and Erection MC4 Branch connector</v>
          </cell>
          <cell r="C3946" t="str">
            <v>Pair</v>
          </cell>
          <cell r="D3946">
            <v>46.76</v>
          </cell>
          <cell r="E3946">
            <v>1140.26</v>
          </cell>
          <cell r="F3946" t="str">
            <v>Pair</v>
          </cell>
          <cell r="G3946">
            <v>46.76</v>
          </cell>
          <cell r="H3946">
            <v>1140.26</v>
          </cell>
          <cell r="I3946">
            <v>26.2</v>
          </cell>
          <cell r="J3946">
            <v>0</v>
          </cell>
        </row>
        <row r="3947">
          <cell r="A3947" t="str">
            <v>26-01-i-01</v>
          </cell>
          <cell r="B3947" t="str">
            <v>Supply and Erection of 3 Phase 380V Solar Pump inverter (MPPT)</v>
          </cell>
          <cell r="C3947" t="str">
            <v>Per Watt</v>
          </cell>
          <cell r="D3947">
            <v>1.49</v>
          </cell>
          <cell r="E3947">
            <v>79.69</v>
          </cell>
          <cell r="F3947" t="str">
            <v>Per Watt</v>
          </cell>
          <cell r="G3947">
            <v>1.49</v>
          </cell>
          <cell r="H3947">
            <v>79.69</v>
          </cell>
          <cell r="I3947">
            <v>26.28</v>
          </cell>
          <cell r="J3947">
            <v>0</v>
          </cell>
        </row>
        <row r="3948">
          <cell r="A3948" t="str">
            <v>26-01-i-02</v>
          </cell>
          <cell r="B3948" t="str">
            <v>Supply and Erection of single Phase 220V Solar Pump inverter (MPPT)</v>
          </cell>
          <cell r="C3948" t="str">
            <v>Per Watt</v>
          </cell>
          <cell r="D3948">
            <v>1.49</v>
          </cell>
          <cell r="E3948">
            <v>41.95</v>
          </cell>
          <cell r="F3948" t="str">
            <v>Per Watt</v>
          </cell>
          <cell r="G3948">
            <v>1.49</v>
          </cell>
          <cell r="H3948">
            <v>41.95</v>
          </cell>
          <cell r="I3948">
            <v>26.28</v>
          </cell>
          <cell r="J3948">
            <v>0</v>
          </cell>
        </row>
        <row r="3949">
          <cell r="A3949" t="str">
            <v>26-01-i-03-a</v>
          </cell>
          <cell r="B3949" t="str">
            <v>Supply and Erection of GRID TIE INVERTER (ON-Grid Inverter) (0-10 KW)</v>
          </cell>
          <cell r="C3949" t="str">
            <v>Per Watt</v>
          </cell>
          <cell r="D3949">
            <v>0.75</v>
          </cell>
          <cell r="E3949">
            <v>26.42</v>
          </cell>
          <cell r="F3949" t="str">
            <v>Per Watt</v>
          </cell>
          <cell r="G3949">
            <v>0.75</v>
          </cell>
          <cell r="H3949">
            <v>26.42</v>
          </cell>
          <cell r="I3949">
            <v>26.37</v>
          </cell>
          <cell r="J3949">
            <v>0</v>
          </cell>
        </row>
        <row r="3950">
          <cell r="A3950" t="str">
            <v>26-01-i-03-b</v>
          </cell>
          <cell r="B3950" t="str">
            <v>Supply and Erection of GRID TIE INVERTER (ON-Grid Inverter) (10-20 KW)</v>
          </cell>
          <cell r="C3950" t="e">
            <v>#N/A</v>
          </cell>
          <cell r="D3950" t="e">
            <v>#N/A</v>
          </cell>
          <cell r="E3950" t="e">
            <v>#N/A</v>
          </cell>
          <cell r="F3950" t="e">
            <v>#N/A</v>
          </cell>
          <cell r="G3950" t="e">
            <v>#N/A</v>
          </cell>
          <cell r="H3950" t="e">
            <v>#N/A</v>
          </cell>
          <cell r="I3950" t="e">
            <v>#N/A</v>
          </cell>
          <cell r="J3950" t="e">
            <v>#N/A</v>
          </cell>
        </row>
        <row r="3951">
          <cell r="A3951" t="str">
            <v>26-01-i-03-c</v>
          </cell>
          <cell r="B3951" t="str">
            <v>Supply and Erection of GRID TIE INVERTER (ON-Grid Inverter) (20-30 KW)</v>
          </cell>
          <cell r="C3951" t="str">
            <v>Per Watt</v>
          </cell>
          <cell r="D3951">
            <v>0.75</v>
          </cell>
          <cell r="E3951">
            <v>22.46</v>
          </cell>
          <cell r="F3951" t="str">
            <v>Per Watt</v>
          </cell>
          <cell r="G3951">
            <v>0.75</v>
          </cell>
          <cell r="H3951">
            <v>22.46</v>
          </cell>
          <cell r="I3951">
            <v>26.37</v>
          </cell>
          <cell r="J3951">
            <v>0</v>
          </cell>
        </row>
        <row r="3952">
          <cell r="A3952" t="str">
            <v>26-01-i-03-d</v>
          </cell>
          <cell r="B3952" t="str">
            <v>Supply and Erection of GRID TIE INVERTER (ON-Grid Inverter) (above 30 KW)</v>
          </cell>
          <cell r="C3952" t="e">
            <v>#N/A</v>
          </cell>
          <cell r="D3952" t="e">
            <v>#N/A</v>
          </cell>
          <cell r="E3952" t="e">
            <v>#N/A</v>
          </cell>
          <cell r="F3952" t="e">
            <v>#N/A</v>
          </cell>
          <cell r="G3952" t="e">
            <v>#N/A</v>
          </cell>
          <cell r="H3952" t="e">
            <v>#N/A</v>
          </cell>
          <cell r="I3952" t="e">
            <v>#N/A</v>
          </cell>
          <cell r="J3952" t="e">
            <v>#N/A</v>
          </cell>
        </row>
        <row r="3953">
          <cell r="A3953" t="str">
            <v>26-01-i-04</v>
          </cell>
          <cell r="B3953" t="str">
            <v>Supply and Erection of OFF Grid / Hybrid Inverter</v>
          </cell>
          <cell r="C3953" t="str">
            <v>Per Watt</v>
          </cell>
          <cell r="D3953">
            <v>1.49</v>
          </cell>
          <cell r="E3953">
            <v>17.239999999999998</v>
          </cell>
          <cell r="F3953" t="str">
            <v>Per Watt</v>
          </cell>
          <cell r="G3953">
            <v>1.49</v>
          </cell>
          <cell r="H3953">
            <v>17.239999999999998</v>
          </cell>
          <cell r="I3953">
            <v>26.38</v>
          </cell>
          <cell r="J3953">
            <v>0</v>
          </cell>
        </row>
        <row r="3954">
          <cell r="A3954" t="str">
            <v>26-01-j-01</v>
          </cell>
          <cell r="B3954" t="str">
            <v>Supply and Erection of dV /dT or Sine Filters With Inverter (VFD)</v>
          </cell>
          <cell r="C3954" t="str">
            <v>No</v>
          </cell>
          <cell r="D3954">
            <v>747</v>
          </cell>
          <cell r="E3954">
            <v>90110.25</v>
          </cell>
          <cell r="F3954" t="str">
            <v>no</v>
          </cell>
          <cell r="G3954">
            <v>747</v>
          </cell>
          <cell r="H3954">
            <v>90110.25</v>
          </cell>
          <cell r="I3954">
            <v>26.29</v>
          </cell>
          <cell r="J3954">
            <v>0</v>
          </cell>
        </row>
        <row r="3955">
          <cell r="A3955" t="str">
            <v>26-01-k-01</v>
          </cell>
          <cell r="B3955" t="str">
            <v>Supply installation and commissioning of DC Submersible (1HP 1200W, 40 meter head)</v>
          </cell>
          <cell r="C3955" t="str">
            <v>No</v>
          </cell>
          <cell r="D3955">
            <v>1494</v>
          </cell>
          <cell r="E3955">
            <v>80469</v>
          </cell>
          <cell r="F3955" t="str">
            <v>No</v>
          </cell>
          <cell r="G3955">
            <v>1494</v>
          </cell>
          <cell r="H3955">
            <v>80469</v>
          </cell>
          <cell r="I3955">
            <v>26.23</v>
          </cell>
          <cell r="J3955">
            <v>0</v>
          </cell>
        </row>
        <row r="3956">
          <cell r="A3956" t="str">
            <v>26-01-k-02</v>
          </cell>
          <cell r="B3956" t="str">
            <v>Supply installation and commissioning of DC Submersible (2HP (2000w), 50 meter head)</v>
          </cell>
          <cell r="C3956" t="str">
            <v>No</v>
          </cell>
          <cell r="D3956">
            <v>1494</v>
          </cell>
          <cell r="E3956">
            <v>122994</v>
          </cell>
          <cell r="F3956" t="str">
            <v>No</v>
          </cell>
          <cell r="G3956">
            <v>1494</v>
          </cell>
          <cell r="H3956">
            <v>122994</v>
          </cell>
          <cell r="I3956">
            <v>26.23</v>
          </cell>
          <cell r="J3956">
            <v>0</v>
          </cell>
        </row>
        <row r="3957">
          <cell r="A3957" t="str">
            <v>26-01-k-03</v>
          </cell>
          <cell r="B3957" t="str">
            <v>Supply installation and commissioning of DC Submersible (3HP (3000w), 100 meter head)</v>
          </cell>
          <cell r="C3957" t="str">
            <v>No</v>
          </cell>
          <cell r="D3957">
            <v>1494</v>
          </cell>
          <cell r="E3957">
            <v>244494</v>
          </cell>
          <cell r="F3957" t="str">
            <v>No</v>
          </cell>
          <cell r="G3957">
            <v>1494</v>
          </cell>
          <cell r="H3957">
            <v>244494</v>
          </cell>
          <cell r="I3957">
            <v>26.23</v>
          </cell>
          <cell r="J3957">
            <v>0</v>
          </cell>
        </row>
        <row r="3958">
          <cell r="A3958" t="str">
            <v>26-01-k-04</v>
          </cell>
          <cell r="B3958" t="str">
            <v>Supply installation and commissioning of DC Submersible (5HP (5000w), 100 meter head)</v>
          </cell>
          <cell r="C3958" t="str">
            <v>No</v>
          </cell>
          <cell r="D3958">
            <v>1494</v>
          </cell>
          <cell r="E3958">
            <v>390294</v>
          </cell>
          <cell r="F3958" t="str">
            <v>No</v>
          </cell>
          <cell r="G3958">
            <v>1494</v>
          </cell>
          <cell r="H3958">
            <v>390294</v>
          </cell>
          <cell r="I3958">
            <v>26.23</v>
          </cell>
          <cell r="J3958">
            <v>0</v>
          </cell>
        </row>
        <row r="3959">
          <cell r="A3959" t="str">
            <v>26-01-k-05</v>
          </cell>
          <cell r="B3959" t="str">
            <v>Supply installation and commissioning of DC Submersible (10 HP (10 kw), 140 meter head)</v>
          </cell>
          <cell r="C3959" t="str">
            <v>No</v>
          </cell>
          <cell r="D3959">
            <v>2988</v>
          </cell>
          <cell r="E3959">
            <v>731988</v>
          </cell>
          <cell r="F3959" t="str">
            <v>No</v>
          </cell>
          <cell r="G3959">
            <v>2988</v>
          </cell>
          <cell r="H3959">
            <v>731988</v>
          </cell>
          <cell r="I3959">
            <v>26.24</v>
          </cell>
          <cell r="J3959">
            <v>0</v>
          </cell>
        </row>
        <row r="3960">
          <cell r="A3960" t="str">
            <v>26-01-l-01</v>
          </cell>
          <cell r="B3960" t="str">
            <v>Supply and Erection of AC ENERGY EFFICIENT CEILING FANS 56 inch, 50 W</v>
          </cell>
          <cell r="C3960" t="str">
            <v>No</v>
          </cell>
          <cell r="D3960">
            <v>164.34</v>
          </cell>
          <cell r="E3960">
            <v>5835.96</v>
          </cell>
          <cell r="F3960" t="str">
            <v>No</v>
          </cell>
          <cell r="G3960">
            <v>164.34</v>
          </cell>
          <cell r="H3960">
            <v>5835.96</v>
          </cell>
          <cell r="I3960">
            <v>26.13</v>
          </cell>
          <cell r="J3960">
            <v>0</v>
          </cell>
        </row>
        <row r="3961">
          <cell r="A3961" t="str">
            <v>26-01-l-02</v>
          </cell>
          <cell r="B3961" t="str">
            <v>Supply and Erection of DC CEILING FANS 48 inch 30-36 W</v>
          </cell>
          <cell r="C3961" t="str">
            <v>No</v>
          </cell>
          <cell r="D3961">
            <v>164.34</v>
          </cell>
          <cell r="E3961">
            <v>4659.84</v>
          </cell>
          <cell r="F3961" t="str">
            <v>No</v>
          </cell>
          <cell r="G3961">
            <v>164.34</v>
          </cell>
          <cell r="H3961">
            <v>4659.84</v>
          </cell>
          <cell r="I3961">
            <v>26.15</v>
          </cell>
          <cell r="J3961">
            <v>0</v>
          </cell>
        </row>
        <row r="3962">
          <cell r="A3962" t="str">
            <v>26-01-l-03</v>
          </cell>
          <cell r="B3962" t="str">
            <v>Supply and Erection of DC PEDISTAL FANS 18 inch 18-30 W</v>
          </cell>
          <cell r="C3962" t="str">
            <v>No</v>
          </cell>
          <cell r="D3962">
            <v>164.34</v>
          </cell>
          <cell r="E3962">
            <v>4902.84</v>
          </cell>
          <cell r="F3962" t="str">
            <v>No</v>
          </cell>
          <cell r="G3962">
            <v>164.34</v>
          </cell>
          <cell r="H3962">
            <v>4902.84</v>
          </cell>
          <cell r="I3962">
            <v>26.16</v>
          </cell>
          <cell r="J3962">
            <v>0</v>
          </cell>
        </row>
        <row r="3963">
          <cell r="A3963" t="str">
            <v>26-01-m-01</v>
          </cell>
          <cell r="B3963" t="str">
            <v>Supply and Erection of hot dipped (80 microns Average) galvanized steel of minimum thickness of 12 SWG / 2.64 mm Channel / Pipe or 8 SWG / 4.06 mm Angle</v>
          </cell>
          <cell r="C3963" t="str">
            <v>Per Watt</v>
          </cell>
          <cell r="D3963">
            <v>1.49</v>
          </cell>
          <cell r="E3963">
            <v>22.19</v>
          </cell>
          <cell r="F3963" t="str">
            <v>Per Watt</v>
          </cell>
          <cell r="G3963">
            <v>1.49</v>
          </cell>
          <cell r="H3963">
            <v>22.19</v>
          </cell>
          <cell r="I3963" t="str">
            <v>15.6.6</v>
          </cell>
          <cell r="J3963">
            <v>0</v>
          </cell>
        </row>
        <row r="3964">
          <cell r="A3964" t="str">
            <v>26-01-n-01</v>
          </cell>
          <cell r="B3964" t="str">
            <v>Supply and Erection of Copper Conductor of 10 AWG</v>
          </cell>
          <cell r="C3964" t="str">
            <v>Watt</v>
          </cell>
          <cell r="D3964">
            <v>1.49</v>
          </cell>
          <cell r="E3964">
            <v>10</v>
          </cell>
          <cell r="F3964" t="str">
            <v>Watt</v>
          </cell>
          <cell r="G3964">
            <v>1.49</v>
          </cell>
          <cell r="H3964">
            <v>10</v>
          </cell>
          <cell r="I3964" t="str">
            <v>15.1.2</v>
          </cell>
          <cell r="J3964">
            <v>0</v>
          </cell>
        </row>
        <row r="3965">
          <cell r="A3965" t="str">
            <v>26-01-n-02</v>
          </cell>
          <cell r="B3965" t="str">
            <v>Supply and Erection of 1x1 ft 4mm Copper Earthing Plate</v>
          </cell>
          <cell r="C3965" t="str">
            <v>Watt</v>
          </cell>
          <cell r="D3965">
            <v>1.49</v>
          </cell>
          <cell r="E3965">
            <v>3.92</v>
          </cell>
          <cell r="F3965" t="str">
            <v>Watt</v>
          </cell>
          <cell r="G3965">
            <v>1.49</v>
          </cell>
          <cell r="H3965">
            <v>3.92</v>
          </cell>
          <cell r="I3965">
            <v>15.12</v>
          </cell>
          <cell r="J3965">
            <v>0</v>
          </cell>
        </row>
        <row r="3966">
          <cell r="A3966" t="str">
            <v>26-01-n-03</v>
          </cell>
          <cell r="B3966" t="str">
            <v>Supply and Erection of Stainless Steel Nuts and Bolts</v>
          </cell>
          <cell r="C3966" t="str">
            <v>Watt</v>
          </cell>
          <cell r="D3966">
            <v>1.49</v>
          </cell>
          <cell r="E3966">
            <v>3.92</v>
          </cell>
          <cell r="F3966" t="str">
            <v>Watt</v>
          </cell>
          <cell r="G3966">
            <v>1.49</v>
          </cell>
          <cell r="H3966">
            <v>3.92</v>
          </cell>
          <cell r="I3966">
            <v>0</v>
          </cell>
          <cell r="J3966">
            <v>0</v>
          </cell>
        </row>
        <row r="3967">
          <cell r="A3967" t="str">
            <v>26-01-o</v>
          </cell>
          <cell r="B3967" t="str">
            <v>Supply and Erection of BOX / STAND for Batteries SHS Inverter &amp; Charge Controller</v>
          </cell>
          <cell r="C3967" t="str">
            <v>Watt</v>
          </cell>
          <cell r="D3967">
            <v>1.49</v>
          </cell>
          <cell r="E3967">
            <v>6.35</v>
          </cell>
          <cell r="F3967" t="str">
            <v>Watt</v>
          </cell>
          <cell r="G3967">
            <v>1.49</v>
          </cell>
          <cell r="H3967">
            <v>6.35</v>
          </cell>
          <cell r="I3967">
            <v>26.1</v>
          </cell>
          <cell r="J3967">
            <v>0</v>
          </cell>
        </row>
        <row r="3968">
          <cell r="A3968" t="str">
            <v>26-01-p-01</v>
          </cell>
          <cell r="B3968" t="str">
            <v>Supply and Erection of INVERTER BASED SPLIT AC (01 Ton)</v>
          </cell>
          <cell r="C3968" t="str">
            <v>No</v>
          </cell>
          <cell r="D3968">
            <v>747</v>
          </cell>
          <cell r="E3968">
            <v>79722</v>
          </cell>
          <cell r="F3968" t="str">
            <v>No</v>
          </cell>
          <cell r="G3968">
            <v>747</v>
          </cell>
          <cell r="H3968">
            <v>79722</v>
          </cell>
          <cell r="I3968">
            <v>26.17</v>
          </cell>
          <cell r="J3968">
            <v>0</v>
          </cell>
        </row>
        <row r="3969">
          <cell r="A3969" t="str">
            <v>26-01-p-02</v>
          </cell>
          <cell r="B3969" t="str">
            <v>Supply and Erection of INVERTER BASED SPLIT AC (1.5 Ton)</v>
          </cell>
          <cell r="C3969" t="str">
            <v>No</v>
          </cell>
          <cell r="D3969">
            <v>747</v>
          </cell>
          <cell r="E3969">
            <v>85797</v>
          </cell>
          <cell r="F3969" t="str">
            <v>No</v>
          </cell>
          <cell r="G3969">
            <v>747</v>
          </cell>
          <cell r="H3969">
            <v>85797</v>
          </cell>
          <cell r="I3969">
            <v>26.17</v>
          </cell>
          <cell r="J3969">
            <v>0</v>
          </cell>
        </row>
        <row r="3970">
          <cell r="A3970" t="str">
            <v>26-01-p-03</v>
          </cell>
          <cell r="B3970" t="str">
            <v>Supply and Erection of INVERTER BASED SPLIT AC (02 Ton)</v>
          </cell>
          <cell r="C3970" t="str">
            <v>No</v>
          </cell>
          <cell r="D3970">
            <v>747</v>
          </cell>
          <cell r="E3970">
            <v>91872</v>
          </cell>
          <cell r="F3970" t="str">
            <v>No</v>
          </cell>
          <cell r="G3970">
            <v>747</v>
          </cell>
          <cell r="H3970">
            <v>91872</v>
          </cell>
          <cell r="I3970">
            <v>26.17</v>
          </cell>
          <cell r="J3970">
            <v>0</v>
          </cell>
        </row>
        <row r="3971">
          <cell r="A3971" t="str">
            <v>26-01-q</v>
          </cell>
          <cell r="B3971" t="str">
            <v>Supply and Erection of SOLAR AUTO TRACKER for 3.6 KW installation</v>
          </cell>
          <cell r="C3971" t="str">
            <v>No</v>
          </cell>
          <cell r="D3971">
            <v>1494</v>
          </cell>
          <cell r="E3971">
            <v>273411</v>
          </cell>
          <cell r="F3971" t="str">
            <v>No</v>
          </cell>
          <cell r="G3971">
            <v>1494</v>
          </cell>
          <cell r="H3971">
            <v>273411</v>
          </cell>
          <cell r="I3971">
            <v>26.33</v>
          </cell>
          <cell r="J3971">
            <v>0</v>
          </cell>
        </row>
        <row r="3972">
          <cell r="A3972" t="str">
            <v>26-01-r</v>
          </cell>
          <cell r="B3972" t="str">
            <v>Supply and Erection of PV MOUNTING FRAME WITH MANUAL TRAKERING</v>
          </cell>
          <cell r="C3972" t="str">
            <v>kW</v>
          </cell>
          <cell r="D3972">
            <v>46.31</v>
          </cell>
          <cell r="E3972">
            <v>29766.43</v>
          </cell>
          <cell r="F3972" t="str">
            <v>kW</v>
          </cell>
          <cell r="G3972">
            <v>46.31</v>
          </cell>
          <cell r="H3972">
            <v>29766.43</v>
          </cell>
          <cell r="I3972">
            <v>26.34</v>
          </cell>
          <cell r="J3972">
            <v>0</v>
          </cell>
        </row>
        <row r="3973">
          <cell r="A3973" t="str">
            <v>27-01</v>
          </cell>
          <cell r="B3973" t="str">
            <v>Repair of leakages in valve of already laid pipe line in trenches / building i/c cost of extractiion / exvacation, complete in all respect of the following sizes. a) 3" to 6" dia of Valve</v>
          </cell>
          <cell r="C3973" t="str">
            <v>Each</v>
          </cell>
          <cell r="D3973">
            <v>379.73</v>
          </cell>
          <cell r="E3973">
            <v>527.49</v>
          </cell>
          <cell r="F3973" t="str">
            <v>Each</v>
          </cell>
          <cell r="G3973">
            <v>379.73</v>
          </cell>
          <cell r="H3973">
            <v>527.49</v>
          </cell>
          <cell r="I3973">
            <v>0</v>
          </cell>
          <cell r="J3973">
            <v>0</v>
          </cell>
        </row>
        <row r="3974">
          <cell r="A3974" t="str">
            <v>27-02</v>
          </cell>
          <cell r="B3974" t="str">
            <v>Repair of leakages in valve of already laid pipe line in trenches / building i/c cost of extractiion / exvacation, complete in all respect of the following sizes. a) 1" to 2.5" dia of Valve</v>
          </cell>
          <cell r="C3974" t="str">
            <v>Each</v>
          </cell>
          <cell r="D3974">
            <v>295.07</v>
          </cell>
          <cell r="E3974">
            <v>355.21</v>
          </cell>
          <cell r="F3974" t="str">
            <v>Each</v>
          </cell>
          <cell r="G3974">
            <v>295.07</v>
          </cell>
          <cell r="H3974">
            <v>355.21</v>
          </cell>
          <cell r="I3974">
            <v>0</v>
          </cell>
          <cell r="J3974">
            <v>0</v>
          </cell>
        </row>
        <row r="3975">
          <cell r="A3975" t="str">
            <v>27-03</v>
          </cell>
          <cell r="B3975" t="str">
            <v>Removing of existing damaged rusted &amp; chocked G.I pipe from 1/2" to 4 " Nominal Pipe Size (NPS)</v>
          </cell>
          <cell r="C3975" t="str">
            <v>Rft</v>
          </cell>
          <cell r="D3975">
            <v>6.89</v>
          </cell>
          <cell r="E3975">
            <v>9.32</v>
          </cell>
          <cell r="F3975" t="str">
            <v>m</v>
          </cell>
          <cell r="G3975">
            <v>22.61</v>
          </cell>
          <cell r="H3975">
            <v>30.58</v>
          </cell>
          <cell r="I3975">
            <v>0</v>
          </cell>
          <cell r="J3975">
            <v>0</v>
          </cell>
        </row>
        <row r="3976">
          <cell r="A3976" t="str">
            <v>27-04</v>
          </cell>
          <cell r="B3976" t="str">
            <v>Repairing &amp; re-fixing of steel main gate i/c hold fast, welding complete in all respects</v>
          </cell>
          <cell r="C3976" t="str">
            <v>Sft</v>
          </cell>
          <cell r="D3976">
            <v>39.01</v>
          </cell>
          <cell r="E3976">
            <v>50.73</v>
          </cell>
          <cell r="F3976" t="str">
            <v>m2</v>
          </cell>
          <cell r="G3976">
            <v>419.7</v>
          </cell>
          <cell r="H3976">
            <v>545.9</v>
          </cell>
          <cell r="I3976">
            <v>0</v>
          </cell>
          <cell r="J3976">
            <v>0</v>
          </cell>
        </row>
        <row r="3977">
          <cell r="A3977" t="str">
            <v>27-05</v>
          </cell>
          <cell r="B3977" t="str">
            <v>Repair of existing G.I. damaged connection 1/2" to 4" dia i/c required jointing of union,socket,nipple,elbow etc, complete in all respect.</v>
          </cell>
          <cell r="C3977" t="str">
            <v>each</v>
          </cell>
          <cell r="D3977">
            <v>149.4</v>
          </cell>
          <cell r="E3977">
            <v>149.4</v>
          </cell>
          <cell r="F3977" t="str">
            <v>each</v>
          </cell>
          <cell r="G3977">
            <v>149.4</v>
          </cell>
          <cell r="H3977">
            <v>149.4</v>
          </cell>
          <cell r="I3977">
            <v>0</v>
          </cell>
          <cell r="J3977">
            <v>0</v>
          </cell>
        </row>
        <row r="3978">
          <cell r="A3978" t="str">
            <v>27-06</v>
          </cell>
          <cell r="B3978" t="str">
            <v>Repairing welding of suigas water heater 35-gallons capacity with replacement of Centre pipe and Bottom sheet, complete In all respect i/c carriage etc</v>
          </cell>
          <cell r="C3978" t="str">
            <v>Job</v>
          </cell>
          <cell r="D3978">
            <v>451.93</v>
          </cell>
          <cell r="E3978">
            <v>1494.43</v>
          </cell>
          <cell r="F3978" t="str">
            <v>Job</v>
          </cell>
          <cell r="G3978">
            <v>451.93</v>
          </cell>
          <cell r="H3978">
            <v>1494.43</v>
          </cell>
          <cell r="I3978">
            <v>0</v>
          </cell>
          <cell r="J3978">
            <v>0</v>
          </cell>
        </row>
        <row r="3979">
          <cell r="A3979" t="str">
            <v>27-07</v>
          </cell>
          <cell r="B3979" t="str">
            <v>Replacement of rusted/leaking G.I water tank with new for water geyser 30/35 gallens</v>
          </cell>
          <cell r="C3979" t="str">
            <v>Job</v>
          </cell>
          <cell r="D3979">
            <v>1076.93</v>
          </cell>
          <cell r="E3979">
            <v>14441.92</v>
          </cell>
          <cell r="F3979" t="str">
            <v>Job</v>
          </cell>
          <cell r="G3979">
            <v>1076.93</v>
          </cell>
          <cell r="H3979">
            <v>14441.92</v>
          </cell>
          <cell r="I3979">
            <v>0</v>
          </cell>
          <cell r="J3979">
            <v>0</v>
          </cell>
        </row>
        <row r="3980">
          <cell r="A3980" t="str">
            <v>27-08</v>
          </cell>
          <cell r="B3980" t="str">
            <v>Removing of glazed earthen ware WC European type of approved make/size including cost of double seat &amp; cover (plastic &amp; bakelite), complete in all respects: All Colours</v>
          </cell>
          <cell r="C3980" t="str">
            <v>Each</v>
          </cell>
          <cell r="D3980">
            <v>326.81</v>
          </cell>
          <cell r="E3980">
            <v>399.71</v>
          </cell>
          <cell r="F3980" t="str">
            <v>Each</v>
          </cell>
          <cell r="G3980">
            <v>326.81</v>
          </cell>
          <cell r="H3980">
            <v>399.71</v>
          </cell>
          <cell r="I3980">
            <v>0</v>
          </cell>
          <cell r="J3980">
            <v>0</v>
          </cell>
        </row>
        <row r="3981">
          <cell r="A3981" t="str">
            <v>27-09</v>
          </cell>
          <cell r="B3981" t="str">
            <v>Removing of glazed earthen ware WC squatting type, complete in all respects: All Colours</v>
          </cell>
          <cell r="C3981" t="str">
            <v>Each</v>
          </cell>
          <cell r="D3981">
            <v>392.17</v>
          </cell>
          <cell r="E3981">
            <v>465.08</v>
          </cell>
          <cell r="F3981" t="str">
            <v>Each</v>
          </cell>
          <cell r="G3981">
            <v>392.17</v>
          </cell>
          <cell r="H3981">
            <v>465.08</v>
          </cell>
          <cell r="I3981">
            <v>0</v>
          </cell>
          <cell r="J3981">
            <v>0</v>
          </cell>
        </row>
        <row r="3982">
          <cell r="A3982" t="str">
            <v>27-10</v>
          </cell>
          <cell r="B3982" t="str">
            <v>Removing of glazed earthen ware wash hand basin (WHB), complete in all respects: All colours</v>
          </cell>
          <cell r="C3982" t="str">
            <v>Each</v>
          </cell>
          <cell r="D3982">
            <v>401.51</v>
          </cell>
          <cell r="E3982">
            <v>474.41</v>
          </cell>
          <cell r="F3982" t="str">
            <v>Each</v>
          </cell>
          <cell r="G3982">
            <v>401.51</v>
          </cell>
          <cell r="H3982">
            <v>474.41</v>
          </cell>
          <cell r="I3982">
            <v>0</v>
          </cell>
          <cell r="J3982">
            <v>0</v>
          </cell>
        </row>
        <row r="3983">
          <cell r="A3983" t="str">
            <v>27-100</v>
          </cell>
          <cell r="B3983" t="str">
            <v>Tucking and chipping of road surface before hot surface dressing over existing road.</v>
          </cell>
          <cell r="C3983" t="str">
            <v>100 Sft</v>
          </cell>
          <cell r="D3983">
            <v>404.63</v>
          </cell>
          <cell r="E3983">
            <v>404.63</v>
          </cell>
          <cell r="F3983" t="str">
            <v>m2</v>
          </cell>
          <cell r="G3983">
            <v>43.54</v>
          </cell>
          <cell r="H3983">
            <v>43.54</v>
          </cell>
          <cell r="I3983" t="str">
            <v>3.9.3</v>
          </cell>
          <cell r="J3983">
            <v>0</v>
          </cell>
        </row>
        <row r="3984">
          <cell r="A3984" t="str">
            <v>27-101</v>
          </cell>
          <cell r="B3984" t="str">
            <v>Repair to pot holes including cleaning, brushing, removal of loose material and filling of the same with clean stone of size 0.75" to 1.5" with hot bitumen manual compaction with rammer (water bound 3% biutmen)</v>
          </cell>
          <cell r="C3984" t="str">
            <v>100 Sft</v>
          </cell>
          <cell r="D3984">
            <v>2662.43</v>
          </cell>
          <cell r="E3984">
            <v>6601.45</v>
          </cell>
          <cell r="F3984" t="str">
            <v>m2</v>
          </cell>
          <cell r="G3984">
            <v>286.48</v>
          </cell>
          <cell r="H3984">
            <v>710.32</v>
          </cell>
          <cell r="I3984">
            <v>16.899999999999999</v>
          </cell>
          <cell r="J3984">
            <v>0</v>
          </cell>
        </row>
        <row r="3985">
          <cell r="A3985" t="str">
            <v>27-102</v>
          </cell>
          <cell r="B3985" t="str">
            <v>Repairs to hand pump, pulling out &amp; refitting</v>
          </cell>
          <cell r="C3985" t="str">
            <v>Rft</v>
          </cell>
          <cell r="D3985">
            <v>75.069999999999993</v>
          </cell>
          <cell r="E3985">
            <v>75.069999999999993</v>
          </cell>
          <cell r="F3985" t="str">
            <v>m</v>
          </cell>
          <cell r="G3985">
            <v>246.3</v>
          </cell>
          <cell r="H3985">
            <v>246.3</v>
          </cell>
          <cell r="I3985">
            <v>0</v>
          </cell>
          <cell r="J3985">
            <v>0</v>
          </cell>
        </row>
        <row r="3986">
          <cell r="A3986" t="str">
            <v>27-103-a</v>
          </cell>
          <cell r="B3986" t="str">
            <v>Recaning of chairs/stools : With plastic cane.</v>
          </cell>
          <cell r="C3986" t="str">
            <v>kg</v>
          </cell>
          <cell r="D3986">
            <v>1494</v>
          </cell>
          <cell r="E3986">
            <v>1776.49</v>
          </cell>
          <cell r="F3986" t="str">
            <v>kg</v>
          </cell>
          <cell r="G3986">
            <v>1494</v>
          </cell>
          <cell r="H3986">
            <v>1776.49</v>
          </cell>
          <cell r="I3986">
            <v>0</v>
          </cell>
          <cell r="J3986">
            <v>0</v>
          </cell>
        </row>
        <row r="3987">
          <cell r="A3987" t="str">
            <v>27-103-b</v>
          </cell>
          <cell r="B3987" t="str">
            <v>Recaning of chairs/stools : With willow cane.</v>
          </cell>
          <cell r="C3987" t="str">
            <v>kg</v>
          </cell>
          <cell r="D3987">
            <v>435.75</v>
          </cell>
          <cell r="E3987">
            <v>2181.71</v>
          </cell>
          <cell r="F3987" t="str">
            <v>kg</v>
          </cell>
          <cell r="G3987">
            <v>435.75</v>
          </cell>
          <cell r="H3987">
            <v>2181.71</v>
          </cell>
          <cell r="I3987">
            <v>0</v>
          </cell>
          <cell r="J3987">
            <v>0</v>
          </cell>
        </row>
        <row r="3988">
          <cell r="A3988" t="str">
            <v>27-104-a</v>
          </cell>
          <cell r="B3988" t="str">
            <v>Dismantling removing and stacking of heavy design steel grill from compound wall &amp; re-fixing painting complete.</v>
          </cell>
          <cell r="C3988" t="str">
            <v>Ton</v>
          </cell>
          <cell r="D3988">
            <v>184.51</v>
          </cell>
          <cell r="E3988">
            <v>184.51</v>
          </cell>
          <cell r="F3988" t="str">
            <v>Ton</v>
          </cell>
          <cell r="G3988">
            <v>184.51</v>
          </cell>
          <cell r="H3988">
            <v>184.51</v>
          </cell>
          <cell r="I3988">
            <v>4.0999999999999996</v>
          </cell>
          <cell r="J3988">
            <v>0</v>
          </cell>
        </row>
        <row r="3989">
          <cell r="A3989" t="str">
            <v>27-104-b</v>
          </cell>
          <cell r="B3989" t="str">
            <v>Removing, Repairing, re-fixing of wooden joinery i/c replacement of Deodar wooden strips, nail etc.</v>
          </cell>
          <cell r="C3989" t="str">
            <v>Sft</v>
          </cell>
          <cell r="D3989">
            <v>18.670000000000002</v>
          </cell>
          <cell r="E3989">
            <v>162.52000000000001</v>
          </cell>
          <cell r="F3989" t="str">
            <v>m2</v>
          </cell>
          <cell r="G3989">
            <v>200.94</v>
          </cell>
          <cell r="H3989">
            <v>1748.7</v>
          </cell>
          <cell r="I3989">
            <v>12.14</v>
          </cell>
          <cell r="J3989">
            <v>0</v>
          </cell>
        </row>
        <row r="3990">
          <cell r="A3990" t="str">
            <v>27-104-c</v>
          </cell>
          <cell r="B3990" t="str">
            <v>Repair of almirah/wardrobe i/c replacement of wooden strips, sheet, hinges where required complete in all respects.</v>
          </cell>
          <cell r="C3990" t="str">
            <v>Sft</v>
          </cell>
          <cell r="D3990">
            <v>2.29</v>
          </cell>
          <cell r="E3990">
            <v>25.84</v>
          </cell>
          <cell r="F3990" t="str">
            <v>m2</v>
          </cell>
          <cell r="G3990">
            <v>24.65</v>
          </cell>
          <cell r="H3990">
            <v>278.05</v>
          </cell>
          <cell r="I3990" t="str">
            <v>12.25.1.3</v>
          </cell>
          <cell r="J3990">
            <v>0</v>
          </cell>
        </row>
        <row r="3991">
          <cell r="A3991" t="str">
            <v>27-105-a</v>
          </cell>
          <cell r="B3991" t="str">
            <v>Cleaning of choked manhole</v>
          </cell>
          <cell r="C3991" t="str">
            <v>Each</v>
          </cell>
          <cell r="D3991">
            <v>606.94000000000005</v>
          </cell>
          <cell r="E3991">
            <v>606.94000000000005</v>
          </cell>
          <cell r="F3991" t="str">
            <v>Each</v>
          </cell>
          <cell r="G3991">
            <v>606.94000000000005</v>
          </cell>
          <cell r="H3991">
            <v>606.94000000000005</v>
          </cell>
          <cell r="I3991" t="str">
            <v>14.5.6</v>
          </cell>
          <cell r="J3991">
            <v>0</v>
          </cell>
        </row>
        <row r="3992">
          <cell r="A3992" t="str">
            <v>27-105-b</v>
          </cell>
          <cell r="B3992" t="str">
            <v>Cleaning of septic tank including disposal of waste</v>
          </cell>
          <cell r="C3992" t="str">
            <v>Cft</v>
          </cell>
          <cell r="D3992">
            <v>76.069999999999993</v>
          </cell>
          <cell r="E3992">
            <v>76.069999999999993</v>
          </cell>
          <cell r="F3992" t="str">
            <v>m3</v>
          </cell>
          <cell r="G3992">
            <v>2686.37</v>
          </cell>
          <cell r="H3992">
            <v>2686.37</v>
          </cell>
          <cell r="I3992" t="str">
            <v>14.5.6</v>
          </cell>
          <cell r="J3992">
            <v>0</v>
          </cell>
        </row>
        <row r="3993">
          <cell r="A3993" t="str">
            <v>27-106</v>
          </cell>
          <cell r="B3993" t="str">
            <v>Preparing surface using chemical and applying lacquer polish finish with 3-coats on existing wooden joinery complete in all respects.</v>
          </cell>
          <cell r="C3993" t="str">
            <v>Sft</v>
          </cell>
          <cell r="D3993">
            <v>18.670000000000002</v>
          </cell>
          <cell r="E3993">
            <v>55.88</v>
          </cell>
          <cell r="F3993" t="str">
            <v>m2</v>
          </cell>
          <cell r="G3993">
            <v>200.94</v>
          </cell>
          <cell r="H3993">
            <v>601.26</v>
          </cell>
          <cell r="I3993" t="str">
            <v>13.1.5</v>
          </cell>
          <cell r="J3993">
            <v>0</v>
          </cell>
        </row>
        <row r="3994">
          <cell r="A3994" t="str">
            <v>27-107</v>
          </cell>
          <cell r="B3994" t="str">
            <v>Removing, Repairing &amp; Fixing of aluminium joinery i/c opening of frame with rubber packing complete</v>
          </cell>
          <cell r="C3994" t="str">
            <v>Each</v>
          </cell>
          <cell r="D3994">
            <v>186.75</v>
          </cell>
          <cell r="E3994">
            <v>463.58</v>
          </cell>
          <cell r="F3994" t="str">
            <v>Each</v>
          </cell>
          <cell r="G3994">
            <v>186.75</v>
          </cell>
          <cell r="H3994">
            <v>463.58</v>
          </cell>
          <cell r="I3994">
            <v>12.15</v>
          </cell>
          <cell r="J3994">
            <v>0</v>
          </cell>
        </row>
        <row r="3995">
          <cell r="A3995" t="str">
            <v>27-108</v>
          </cell>
          <cell r="B3995" t="str">
            <v>Removing &amp; re-fixing of wooden joinery (doors &amp;522windows) i/e addition and alteration complete</v>
          </cell>
          <cell r="C3995" t="str">
            <v>Sft</v>
          </cell>
          <cell r="D3995">
            <v>14.94</v>
          </cell>
          <cell r="E3995">
            <v>78.31</v>
          </cell>
          <cell r="F3995" t="str">
            <v>m2</v>
          </cell>
          <cell r="G3995">
            <v>160.75</v>
          </cell>
          <cell r="H3995">
            <v>842.6</v>
          </cell>
          <cell r="I3995" t="str">
            <v xml:space="preserve">12.2 , </v>
          </cell>
          <cell r="J3995">
            <v>0</v>
          </cell>
        </row>
        <row r="3996">
          <cell r="A3996" t="str">
            <v>27-109-a</v>
          </cell>
          <cell r="B3996" t="str">
            <v>Removing of existing wire guaze &amp; re-fixing GI wire gauze of 22 guage and 12 mesh per square inch complete in all respects</v>
          </cell>
          <cell r="C3996" t="str">
            <v>Sft</v>
          </cell>
          <cell r="D3996">
            <v>112.05</v>
          </cell>
          <cell r="E3996">
            <v>184.95</v>
          </cell>
          <cell r="F3996" t="str">
            <v>m2</v>
          </cell>
          <cell r="G3996">
            <v>1205.6600000000001</v>
          </cell>
          <cell r="H3996">
            <v>1990.06</v>
          </cell>
          <cell r="I3996" t="str">
            <v>4.1 ,12.12</v>
          </cell>
          <cell r="J3996">
            <v>0</v>
          </cell>
        </row>
        <row r="3997">
          <cell r="A3997" t="str">
            <v>27-109-b</v>
          </cell>
          <cell r="B3997" t="str">
            <v>Removing of existing wire guaze &amp; re-fixing plastic wire gauze with 22 mesh per square inch complete in all respects</v>
          </cell>
          <cell r="C3997" t="str">
            <v>Sft</v>
          </cell>
          <cell r="D3997">
            <v>112.05</v>
          </cell>
          <cell r="E3997">
            <v>144.13</v>
          </cell>
          <cell r="F3997" t="str">
            <v>m2</v>
          </cell>
          <cell r="G3997">
            <v>1205.6600000000001</v>
          </cell>
          <cell r="H3997">
            <v>1550.8</v>
          </cell>
          <cell r="I3997" t="str">
            <v>4.1 ,12.12</v>
          </cell>
          <cell r="J3997">
            <v>0</v>
          </cell>
        </row>
        <row r="3998">
          <cell r="A3998" t="str">
            <v>27-109-c</v>
          </cell>
          <cell r="B3998" t="str">
            <v>Removing of existing aluminum wire guaze &amp; re-fixing Aluminum wire gauze of 30 guage and 14 mesh per square inch complete in all respects</v>
          </cell>
          <cell r="C3998" t="str">
            <v>Sft</v>
          </cell>
          <cell r="D3998">
            <v>112.05</v>
          </cell>
          <cell r="E3998">
            <v>136.35</v>
          </cell>
          <cell r="F3998" t="str">
            <v>m2</v>
          </cell>
          <cell r="G3998">
            <v>1205.6600000000001</v>
          </cell>
          <cell r="H3998">
            <v>1467.13</v>
          </cell>
          <cell r="I3998" t="str">
            <v>4.1 ,12.12</v>
          </cell>
          <cell r="J3998">
            <v>0</v>
          </cell>
        </row>
        <row r="3999">
          <cell r="A3999" t="str">
            <v>27-11</v>
          </cell>
          <cell r="B3999" t="str">
            <v>Removing of stainless steel sink with drain board, complete in all respect.</v>
          </cell>
          <cell r="C3999" t="str">
            <v>Each</v>
          </cell>
          <cell r="D3999">
            <v>521.34</v>
          </cell>
          <cell r="E3999">
            <v>594.24</v>
          </cell>
          <cell r="F3999" t="str">
            <v>Each</v>
          </cell>
          <cell r="G3999">
            <v>521.34</v>
          </cell>
          <cell r="H3999">
            <v>594.24</v>
          </cell>
          <cell r="I3999">
            <v>0</v>
          </cell>
          <cell r="J3999">
            <v>0</v>
          </cell>
        </row>
        <row r="4000">
          <cell r="A4000" t="str">
            <v>27-110</v>
          </cell>
          <cell r="B4000" t="str">
            <v>Removing, repairing and re-Fixing of wooden (heavy) sheesham railing i/c rawal bolts, painting complete in all respects</v>
          </cell>
          <cell r="C4000" t="str">
            <v>Rft</v>
          </cell>
          <cell r="D4000">
            <v>276.39</v>
          </cell>
          <cell r="E4000">
            <v>600.97</v>
          </cell>
          <cell r="F4000" t="str">
            <v>m</v>
          </cell>
          <cell r="G4000">
            <v>906.79</v>
          </cell>
          <cell r="H4000">
            <v>1971.68</v>
          </cell>
          <cell r="I4000">
            <v>12.28</v>
          </cell>
          <cell r="J4000">
            <v>0</v>
          </cell>
        </row>
        <row r="4001">
          <cell r="A4001" t="str">
            <v>27-111</v>
          </cell>
          <cell r="B4001" t="str">
            <v>Removing and Re-Fixing of aluminium windows</v>
          </cell>
          <cell r="C4001" t="str">
            <v>Each</v>
          </cell>
          <cell r="D4001">
            <v>879.28</v>
          </cell>
          <cell r="E4001">
            <v>879.28</v>
          </cell>
          <cell r="F4001" t="str">
            <v>Each</v>
          </cell>
          <cell r="G4001">
            <v>879.28</v>
          </cell>
          <cell r="H4001">
            <v>879.28</v>
          </cell>
          <cell r="I4001">
            <v>12.26</v>
          </cell>
          <cell r="J4001">
            <v>0</v>
          </cell>
        </row>
        <row r="4002">
          <cell r="A4002" t="str">
            <v>27-112-a</v>
          </cell>
          <cell r="B4002" t="str">
            <v>Repair of aluminium door/windows, fly sutter screen openable door or window R/q handle rubber, silicon complete in all respects</v>
          </cell>
          <cell r="C4002" t="str">
            <v>Sft</v>
          </cell>
          <cell r="D4002">
            <v>22.41</v>
          </cell>
          <cell r="E4002">
            <v>91.22</v>
          </cell>
          <cell r="F4002" t="str">
            <v>m2</v>
          </cell>
          <cell r="G4002">
            <v>241.13</v>
          </cell>
          <cell r="H4002">
            <v>981.48</v>
          </cell>
          <cell r="I4002">
            <v>12.26</v>
          </cell>
          <cell r="J4002">
            <v>0</v>
          </cell>
        </row>
        <row r="4003">
          <cell r="A4003" t="str">
            <v>27-112-b</v>
          </cell>
          <cell r="B4003" t="str">
            <v>Repair of wooden wardrobe =of required wooden batten, hinges, hasp staple or commercial ply 3/4" shelf</v>
          </cell>
          <cell r="C4003" t="str">
            <v>Sft</v>
          </cell>
          <cell r="D4003">
            <v>115.16</v>
          </cell>
          <cell r="E4003">
            <v>132.88</v>
          </cell>
          <cell r="F4003" t="str">
            <v>m2</v>
          </cell>
          <cell r="G4003">
            <v>1239.1500000000001</v>
          </cell>
          <cell r="H4003">
            <v>1429.83</v>
          </cell>
          <cell r="I4003" t="str">
            <v>12.25.1.3</v>
          </cell>
          <cell r="J4003">
            <v>0</v>
          </cell>
        </row>
        <row r="4004">
          <cell r="A4004" t="str">
            <v>27-112-c</v>
          </cell>
          <cell r="B4004" t="str">
            <v>Removing, repairing, cleaning, washing of vertical blind curtain &amp; re-fixing complete</v>
          </cell>
          <cell r="C4004" t="str">
            <v>Each</v>
          </cell>
          <cell r="D4004">
            <v>120.61</v>
          </cell>
          <cell r="E4004">
            <v>489.92</v>
          </cell>
          <cell r="F4004" t="str">
            <v>Each</v>
          </cell>
          <cell r="G4004">
            <v>120.61</v>
          </cell>
          <cell r="H4004">
            <v>489.92</v>
          </cell>
          <cell r="I4004">
            <v>0</v>
          </cell>
          <cell r="J4004">
            <v>0</v>
          </cell>
        </row>
        <row r="4005">
          <cell r="A4005" t="str">
            <v>27-113</v>
          </cell>
          <cell r="B4005" t="str">
            <v>Repair of doors/windows complete</v>
          </cell>
          <cell r="C4005" t="str">
            <v>Sft</v>
          </cell>
          <cell r="D4005">
            <v>34.549999999999997</v>
          </cell>
          <cell r="E4005">
            <v>76.33</v>
          </cell>
          <cell r="F4005" t="str">
            <v>m2</v>
          </cell>
          <cell r="G4005">
            <v>371.74</v>
          </cell>
          <cell r="H4005">
            <v>821.32</v>
          </cell>
          <cell r="I4005" t="str">
            <v xml:space="preserve">12.1 , </v>
          </cell>
          <cell r="J4005">
            <v>0</v>
          </cell>
        </row>
        <row r="4006">
          <cell r="A4006" t="str">
            <v>27-114</v>
          </cell>
          <cell r="B4006" t="str">
            <v>Reinstatement Of Road Surface</v>
          </cell>
          <cell r="C4006" t="str">
            <v>1000 Cft</v>
          </cell>
          <cell r="D4006">
            <v>200.53</v>
          </cell>
          <cell r="E4006">
            <v>9680.11</v>
          </cell>
          <cell r="F4006" t="str">
            <v>m3</v>
          </cell>
          <cell r="G4006">
            <v>7.08</v>
          </cell>
          <cell r="H4006">
            <v>341.85</v>
          </cell>
          <cell r="I4006" t="str">
            <v>16.9.5</v>
          </cell>
          <cell r="J4006">
            <v>0</v>
          </cell>
        </row>
        <row r="4007">
          <cell r="A4007" t="str">
            <v>27-115</v>
          </cell>
          <cell r="B4007" t="str">
            <v>Repair / refixing of kitchen wall cabinet i/c commercial ply, new drawers, fancy handle, shutter etc required for painting.</v>
          </cell>
          <cell r="C4007" t="str">
            <v>Sft</v>
          </cell>
          <cell r="D4007">
            <v>287.91000000000003</v>
          </cell>
          <cell r="E4007">
            <v>800.81</v>
          </cell>
          <cell r="F4007" t="str">
            <v>m2</v>
          </cell>
          <cell r="G4007">
            <v>3097.87</v>
          </cell>
          <cell r="H4007">
            <v>8616.68</v>
          </cell>
          <cell r="I4007">
            <v>12.25</v>
          </cell>
          <cell r="J4007">
            <v>0</v>
          </cell>
        </row>
        <row r="4008">
          <cell r="A4008" t="str">
            <v>27-116</v>
          </cell>
          <cell r="B4008" t="str">
            <v>Repairs to plaster of thickness 1/2" to 3/4" in cement sand mortar 1:4 patches of area 27 Sft and under, including cutting the patch in proper shape, raking out joints and preparing and plastering the surface of the walls complete, including disposal of rubbish to the dumping ground within 30 metres lead.</v>
          </cell>
          <cell r="C4008" t="str">
            <v>100 Sft</v>
          </cell>
          <cell r="D4008">
            <v>2910.19</v>
          </cell>
          <cell r="E4008">
            <v>4577.21</v>
          </cell>
          <cell r="F4008" t="str">
            <v>m2</v>
          </cell>
          <cell r="G4008">
            <v>313.14</v>
          </cell>
          <cell r="H4008">
            <v>492.51</v>
          </cell>
          <cell r="I4008" t="str">
            <v>11.1.2.4</v>
          </cell>
          <cell r="J4008">
            <v>0</v>
          </cell>
        </row>
        <row r="4009">
          <cell r="A4009" t="str">
            <v>27-117</v>
          </cell>
          <cell r="B4009" t="str">
            <v>Fixing door chowkat in existing opening including embedding chowkat in floors or walls cutting masonry for holdfasts, embedding hold fasts in cement concrete blocks of size 6"x4"x4", with cement concrete 1:3:6 (1 cement : 3 coarse sand : 6 aggregate), painting two coats of approved wood preservative to sides of chowkhats and making good the damages to walls and floors as required complete, including disposal of debris to the dumping ground within 30 meters lead.</v>
          </cell>
          <cell r="C4009" t="str">
            <v>Each</v>
          </cell>
          <cell r="D4009">
            <v>57.35</v>
          </cell>
          <cell r="E4009">
            <v>256.44</v>
          </cell>
          <cell r="F4009" t="str">
            <v>Each</v>
          </cell>
          <cell r="G4009">
            <v>57.35</v>
          </cell>
          <cell r="H4009">
            <v>256.44</v>
          </cell>
          <cell r="I4009" t="str">
            <v xml:space="preserve">12.2.1.5, </v>
          </cell>
          <cell r="J4009">
            <v>0</v>
          </cell>
        </row>
        <row r="4010">
          <cell r="A4010" t="str">
            <v>27-118</v>
          </cell>
          <cell r="B4010" t="str">
            <v>Making the opening in brick masonry including dismantling in floor or walls by cutting masonry and making good the damages to walls and jambs complete, to match existing surface i/c disposal of debris to the nearest municipal dumping ground.</v>
          </cell>
          <cell r="C4010" t="str">
            <v>Sft</v>
          </cell>
          <cell r="D4010">
            <v>97.22</v>
          </cell>
          <cell r="E4010">
            <v>100.63</v>
          </cell>
          <cell r="F4010" t="str">
            <v>m2</v>
          </cell>
          <cell r="G4010">
            <v>1046.1099999999999</v>
          </cell>
          <cell r="H4010">
            <v>1082.82</v>
          </cell>
          <cell r="I4010" t="str">
            <v xml:space="preserve">4.5.6, </v>
          </cell>
          <cell r="J4010">
            <v>0</v>
          </cell>
        </row>
        <row r="4011">
          <cell r="A4011" t="str">
            <v>27-119</v>
          </cell>
          <cell r="B4011" t="str">
            <v>Renewing wooden battens in roofs, including making good the holes in wall and painting with oil type wood preservative of approved brand and manufacture complete, including removal of rubbish to the dumping ground within 30 metres lead:</v>
          </cell>
          <cell r="C4011" t="str">
            <v>Cft</v>
          </cell>
          <cell r="D4011">
            <v>251.29</v>
          </cell>
          <cell r="E4011">
            <v>6400.7</v>
          </cell>
          <cell r="F4011" t="str">
            <v>m3</v>
          </cell>
          <cell r="G4011">
            <v>8874.26</v>
          </cell>
          <cell r="H4011">
            <v>226038.77</v>
          </cell>
          <cell r="I4011" t="str">
            <v>12.4.1.3</v>
          </cell>
          <cell r="J4011">
            <v>0</v>
          </cell>
        </row>
        <row r="4012">
          <cell r="A4012" t="str">
            <v>27-12</v>
          </cell>
          <cell r="B4012" t="str">
            <v>Removing terrazzo concrete sink, with drain board of mosaic, complete in all respect</v>
          </cell>
          <cell r="C4012" t="str">
            <v>Each</v>
          </cell>
          <cell r="D4012">
            <v>642.73</v>
          </cell>
          <cell r="E4012">
            <v>715.63</v>
          </cell>
          <cell r="F4012" t="str">
            <v>Each</v>
          </cell>
          <cell r="G4012">
            <v>642.73</v>
          </cell>
          <cell r="H4012">
            <v>715.63</v>
          </cell>
          <cell r="I4012">
            <v>0</v>
          </cell>
          <cell r="J4012">
            <v>0</v>
          </cell>
        </row>
        <row r="4013">
          <cell r="A4013" t="str">
            <v>27-120</v>
          </cell>
          <cell r="B4013" t="str">
            <v>Raking out joints in lime or cement mortar and preparing the surface for re-pointing or replastering,including disposal of rubbish to the dumping ground within 50 metres lead.</v>
          </cell>
          <cell r="C4013" t="str">
            <v>100 Sft</v>
          </cell>
          <cell r="D4013">
            <v>475.35</v>
          </cell>
          <cell r="E4013">
            <v>475.35</v>
          </cell>
          <cell r="F4013" t="str">
            <v>m2</v>
          </cell>
          <cell r="G4013">
            <v>51.15</v>
          </cell>
          <cell r="H4013">
            <v>51.15</v>
          </cell>
          <cell r="I4013" t="str">
            <v>11.2.2</v>
          </cell>
          <cell r="J4013">
            <v>0</v>
          </cell>
        </row>
        <row r="4014">
          <cell r="A4014" t="str">
            <v>27-121</v>
          </cell>
          <cell r="B4014" t="str">
            <v>Removing white or colour wash by scrapping and sand papering and preparing the surface smooth including necessary repairs to scratches etc. complete.</v>
          </cell>
          <cell r="C4014" t="str">
            <v>Sft</v>
          </cell>
          <cell r="D4014">
            <v>0.97</v>
          </cell>
          <cell r="E4014">
            <v>0.97</v>
          </cell>
          <cell r="F4014" t="str">
            <v>m2</v>
          </cell>
          <cell r="G4014">
            <v>10.45</v>
          </cell>
          <cell r="H4014">
            <v>10.45</v>
          </cell>
          <cell r="I4014">
            <v>11.5</v>
          </cell>
          <cell r="J4014">
            <v>0</v>
          </cell>
        </row>
        <row r="4015">
          <cell r="A4015" t="str">
            <v>27-122</v>
          </cell>
          <cell r="B4015" t="str">
            <v>Removing distemper, water proofing cement paint and the like by scrapping, sand papering and preparing the surface smooth including necessary repairs to scratches etc. complete.</v>
          </cell>
          <cell r="C4015" t="str">
            <v>Sft</v>
          </cell>
          <cell r="D4015">
            <v>1.21</v>
          </cell>
          <cell r="E4015">
            <v>3.23</v>
          </cell>
          <cell r="F4015" t="str">
            <v>m2</v>
          </cell>
          <cell r="G4015">
            <v>13.06</v>
          </cell>
          <cell r="H4015">
            <v>34.770000000000003</v>
          </cell>
          <cell r="I4015" t="str">
            <v>11.8.2</v>
          </cell>
          <cell r="J4015">
            <v>0</v>
          </cell>
        </row>
        <row r="4016">
          <cell r="A4016" t="str">
            <v>27-123</v>
          </cell>
          <cell r="B4016" t="str">
            <v>Painting on old G.I. sheet with synthetic enamel paint of approved quality of required colour to give an even shade:</v>
          </cell>
          <cell r="C4016" t="str">
            <v>Sft</v>
          </cell>
          <cell r="D4016">
            <v>7.6</v>
          </cell>
          <cell r="E4016">
            <v>10.07</v>
          </cell>
          <cell r="F4016" t="str">
            <v>m2</v>
          </cell>
          <cell r="G4016">
            <v>81.78</v>
          </cell>
          <cell r="H4016">
            <v>108.35</v>
          </cell>
          <cell r="I4016">
            <v>13.9</v>
          </cell>
          <cell r="J4016">
            <v>0</v>
          </cell>
        </row>
        <row r="4017">
          <cell r="A4017" t="str">
            <v>27-124</v>
          </cell>
          <cell r="B4017" t="str">
            <v>Providing and fixing deodar wood First class wooden curtain rods 1" to 1.25" (25mm to 32mm) dia with end stay.</v>
          </cell>
          <cell r="C4017" t="str">
            <v>Rft</v>
          </cell>
          <cell r="D4017">
            <v>20.85</v>
          </cell>
          <cell r="E4017">
            <v>95.58</v>
          </cell>
          <cell r="F4017" t="str">
            <v>m</v>
          </cell>
          <cell r="G4017">
            <v>68.42</v>
          </cell>
          <cell r="H4017">
            <v>313.57</v>
          </cell>
          <cell r="I4017" t="str">
            <v>12.19.26</v>
          </cell>
          <cell r="J4017">
            <v>0</v>
          </cell>
        </row>
        <row r="4018">
          <cell r="A4018" t="str">
            <v>27-125</v>
          </cell>
          <cell r="B4018" t="str">
            <v>Providing and fixing 3/4" (19mm) dia. approved Brass tubes with Brass sockets as curtain rods.</v>
          </cell>
          <cell r="C4018" t="str">
            <v>Rft</v>
          </cell>
          <cell r="D4018">
            <v>13.3</v>
          </cell>
          <cell r="E4018">
            <v>130.76</v>
          </cell>
          <cell r="F4018" t="str">
            <v>m</v>
          </cell>
          <cell r="G4018">
            <v>43.62</v>
          </cell>
          <cell r="H4018">
            <v>429</v>
          </cell>
          <cell r="I4018" t="str">
            <v>12.19.26</v>
          </cell>
          <cell r="J4018">
            <v>0</v>
          </cell>
        </row>
        <row r="4019">
          <cell r="A4019" t="str">
            <v>27-126</v>
          </cell>
          <cell r="B4019" t="str">
            <v>Providing and fixing 3/4" (19mm) dia. approved Chromium Plated Brass tubes with Chromium Plated Brass sockets as curtain rods.</v>
          </cell>
          <cell r="C4019" t="str">
            <v>Rft</v>
          </cell>
          <cell r="D4019">
            <v>13.3</v>
          </cell>
          <cell r="E4019">
            <v>138.96</v>
          </cell>
          <cell r="F4019" t="str">
            <v>m</v>
          </cell>
          <cell r="G4019">
            <v>43.62</v>
          </cell>
          <cell r="H4019">
            <v>455.9</v>
          </cell>
          <cell r="I4019" t="str">
            <v>12.19.26</v>
          </cell>
          <cell r="J4019">
            <v>0</v>
          </cell>
        </row>
        <row r="4020">
          <cell r="A4020" t="str">
            <v>27-127</v>
          </cell>
          <cell r="B4020" t="str">
            <v>Providing and fixing Chromium Plated curtain rails with double roller runners, clamps, including cost of Chromium Plated brass screws and rawl plugs.</v>
          </cell>
          <cell r="C4020" t="str">
            <v>Rft</v>
          </cell>
          <cell r="D4020">
            <v>67.819999999999993</v>
          </cell>
          <cell r="E4020">
            <v>907.29</v>
          </cell>
          <cell r="F4020" t="str">
            <v>m</v>
          </cell>
          <cell r="G4020">
            <v>222.51</v>
          </cell>
          <cell r="H4020">
            <v>2976.67</v>
          </cell>
          <cell r="I4020" t="str">
            <v>12.19.26</v>
          </cell>
          <cell r="J4020">
            <v>0</v>
          </cell>
        </row>
        <row r="4021">
          <cell r="A4021" t="str">
            <v>27-128</v>
          </cell>
          <cell r="B4021" t="str">
            <v>Providing and fixing Aluminium curtain rails with double roller runners, clamps, including cost of screws and rawl plugs.</v>
          </cell>
          <cell r="C4021" t="str">
            <v>Rft</v>
          </cell>
          <cell r="D4021">
            <v>67.819999999999993</v>
          </cell>
          <cell r="E4021">
            <v>907.29</v>
          </cell>
          <cell r="F4021" t="str">
            <v>m</v>
          </cell>
          <cell r="G4021">
            <v>222.51</v>
          </cell>
          <cell r="H4021">
            <v>2976.67</v>
          </cell>
          <cell r="I4021" t="str">
            <v>12.19.26</v>
          </cell>
          <cell r="J4021">
            <v>0</v>
          </cell>
        </row>
        <row r="4022">
          <cell r="A4022" t="str">
            <v>27-129-a-i</v>
          </cell>
          <cell r="B4022" t="str">
            <v>Replacement of existing door lock with new door lock. : Rim Lock (Local)</v>
          </cell>
          <cell r="C4022" t="str">
            <v>Each</v>
          </cell>
          <cell r="D4022">
            <v>373.5</v>
          </cell>
          <cell r="E4022">
            <v>842.79</v>
          </cell>
          <cell r="F4022" t="str">
            <v>Each</v>
          </cell>
          <cell r="G4022">
            <v>373.5</v>
          </cell>
          <cell r="H4022">
            <v>842.79</v>
          </cell>
          <cell r="I4022">
            <v>12.18</v>
          </cell>
          <cell r="J4022">
            <v>0</v>
          </cell>
        </row>
        <row r="4023">
          <cell r="A4023" t="str">
            <v>27-129-a-ii</v>
          </cell>
          <cell r="B4023" t="str">
            <v>Replacement of existing door lock with new door lock. : Heavy Duty Rim Lock</v>
          </cell>
          <cell r="C4023" t="str">
            <v>Each</v>
          </cell>
          <cell r="D4023">
            <v>373.5</v>
          </cell>
          <cell r="E4023">
            <v>1875.24</v>
          </cell>
          <cell r="F4023" t="str">
            <v>Each</v>
          </cell>
          <cell r="G4023">
            <v>373.5</v>
          </cell>
          <cell r="H4023">
            <v>1875.24</v>
          </cell>
          <cell r="I4023">
            <v>12.18</v>
          </cell>
          <cell r="J4023">
            <v>0</v>
          </cell>
        </row>
        <row r="4024">
          <cell r="A4024" t="str">
            <v>27-129-a-iii</v>
          </cell>
          <cell r="B4024" t="str">
            <v>Replacement of existing door lock with new door handle lock of imported quality heavy duty</v>
          </cell>
          <cell r="C4024" t="str">
            <v>Each</v>
          </cell>
          <cell r="D4024">
            <v>373.5</v>
          </cell>
          <cell r="E4024">
            <v>2876.39</v>
          </cell>
          <cell r="F4024" t="str">
            <v>Each</v>
          </cell>
          <cell r="G4024">
            <v>373.5</v>
          </cell>
          <cell r="H4024">
            <v>2876.39</v>
          </cell>
          <cell r="I4024">
            <v>12.18</v>
          </cell>
          <cell r="J4024">
            <v>0</v>
          </cell>
        </row>
        <row r="4025">
          <cell r="A4025" t="str">
            <v>27-129-c</v>
          </cell>
          <cell r="B4025" t="str">
            <v>Replacement of existing floor hinges with new floor hinges. : Floor Hinges</v>
          </cell>
          <cell r="C4025" t="str">
            <v>Each</v>
          </cell>
          <cell r="D4025">
            <v>747</v>
          </cell>
          <cell r="E4025">
            <v>7004.26</v>
          </cell>
          <cell r="F4025" t="str">
            <v>Each</v>
          </cell>
          <cell r="G4025">
            <v>747</v>
          </cell>
          <cell r="H4025">
            <v>7004.26</v>
          </cell>
          <cell r="I4025" t="str">
            <v>12.2.1.14</v>
          </cell>
          <cell r="J4025">
            <v>0</v>
          </cell>
        </row>
        <row r="4026">
          <cell r="A4026" t="str">
            <v>27-13</v>
          </cell>
          <cell r="B4026" t="str">
            <v>Removing chorimum plated (CP) shower rose of approved quality complete : Size 1/2"x4" (15 mm x 100 mm)</v>
          </cell>
          <cell r="C4026" t="str">
            <v>Each</v>
          </cell>
          <cell r="D4026">
            <v>104.58</v>
          </cell>
          <cell r="E4026">
            <v>177.48</v>
          </cell>
          <cell r="F4026" t="str">
            <v>Each</v>
          </cell>
          <cell r="G4026">
            <v>104.58</v>
          </cell>
          <cell r="H4026">
            <v>177.48</v>
          </cell>
          <cell r="I4026">
            <v>0</v>
          </cell>
          <cell r="J4026">
            <v>0</v>
          </cell>
        </row>
        <row r="4027">
          <cell r="A4027" t="str">
            <v>27-130</v>
          </cell>
          <cell r="B4027" t="str">
            <v>Replacement of existing brass drawer and cupboard lock with brass screws.</v>
          </cell>
          <cell r="C4027" t="str">
            <v>Each</v>
          </cell>
          <cell r="D4027">
            <v>186.75</v>
          </cell>
          <cell r="E4027">
            <v>710.71</v>
          </cell>
          <cell r="F4027" t="str">
            <v>Each</v>
          </cell>
          <cell r="G4027">
            <v>186.75</v>
          </cell>
          <cell r="H4027">
            <v>710.71</v>
          </cell>
          <cell r="I4027" t="str">
            <v>12.19.18</v>
          </cell>
          <cell r="J4027">
            <v>0</v>
          </cell>
        </row>
        <row r="4028">
          <cell r="A4028" t="str">
            <v>27-131-a</v>
          </cell>
          <cell r="B4028" t="str">
            <v>Replacement of existing finger plate with screws. : Aluminium finger plate 6" x 2.25"</v>
          </cell>
          <cell r="C4028" t="str">
            <v>Each</v>
          </cell>
          <cell r="D4028">
            <v>140.13999999999999</v>
          </cell>
          <cell r="E4028">
            <v>337.21</v>
          </cell>
          <cell r="F4028" t="str">
            <v>Each</v>
          </cell>
          <cell r="G4028">
            <v>140.13999999999999</v>
          </cell>
          <cell r="H4028">
            <v>337.21</v>
          </cell>
          <cell r="I4028" t="str">
            <v>12.19.25</v>
          </cell>
          <cell r="J4028">
            <v>0</v>
          </cell>
        </row>
        <row r="4029">
          <cell r="A4029" t="str">
            <v>27-131-b</v>
          </cell>
          <cell r="B4029" t="str">
            <v>Replacement of existing finger plate with screws. : Brass finger plate 6" x 2.25"</v>
          </cell>
          <cell r="C4029" t="str">
            <v>Each</v>
          </cell>
          <cell r="D4029">
            <v>140.13999999999999</v>
          </cell>
          <cell r="E4029">
            <v>510.1</v>
          </cell>
          <cell r="F4029" t="str">
            <v>Each</v>
          </cell>
          <cell r="G4029">
            <v>140.13999999999999</v>
          </cell>
          <cell r="H4029">
            <v>510.1</v>
          </cell>
          <cell r="I4029" t="str">
            <v>12.19.25</v>
          </cell>
          <cell r="J4029">
            <v>0</v>
          </cell>
        </row>
        <row r="4030">
          <cell r="A4030" t="str">
            <v>27-132-a-i</v>
          </cell>
          <cell r="B4030" t="str">
            <v>Replacement of existing approved helical brass spring hinges 6" (150mm) size with brass screws. : Single action</v>
          </cell>
          <cell r="C4030" t="str">
            <v>Each</v>
          </cell>
          <cell r="D4030">
            <v>121.46</v>
          </cell>
          <cell r="E4030">
            <v>657.03</v>
          </cell>
          <cell r="F4030" t="str">
            <v>Each</v>
          </cell>
          <cell r="G4030">
            <v>121.46</v>
          </cell>
          <cell r="H4030">
            <v>657.03</v>
          </cell>
          <cell r="I4030" t="str">
            <v>12.19.6</v>
          </cell>
          <cell r="J4030">
            <v>0</v>
          </cell>
        </row>
        <row r="4031">
          <cell r="A4031" t="str">
            <v>27-132-a-ii</v>
          </cell>
          <cell r="B4031" t="str">
            <v>Replacement of existing helical brass spring hinges 6" (150mm) size with brass screws. : Double action</v>
          </cell>
          <cell r="C4031" t="str">
            <v>Each</v>
          </cell>
          <cell r="D4031">
            <v>149.4</v>
          </cell>
          <cell r="E4031">
            <v>921.9</v>
          </cell>
          <cell r="F4031" t="str">
            <v>Each</v>
          </cell>
          <cell r="G4031">
            <v>149.4</v>
          </cell>
          <cell r="H4031">
            <v>921.9</v>
          </cell>
          <cell r="I4031" t="str">
            <v>12.19.6</v>
          </cell>
          <cell r="J4031">
            <v>0</v>
          </cell>
        </row>
        <row r="4032">
          <cell r="A4032" t="str">
            <v>27-132-b-i</v>
          </cell>
          <cell r="B4032" t="str">
            <v>Replacement of existing helical iron spring hinges 6" (150mm) size with iron screws. : Single action</v>
          </cell>
          <cell r="C4032" t="str">
            <v>Each</v>
          </cell>
          <cell r="D4032">
            <v>121.46</v>
          </cell>
          <cell r="E4032">
            <v>367.14</v>
          </cell>
          <cell r="F4032" t="str">
            <v>Each</v>
          </cell>
          <cell r="G4032">
            <v>121.46</v>
          </cell>
          <cell r="H4032">
            <v>367.14</v>
          </cell>
          <cell r="I4032" t="str">
            <v>12.19.6</v>
          </cell>
          <cell r="J4032">
            <v>0</v>
          </cell>
        </row>
        <row r="4033">
          <cell r="A4033" t="str">
            <v>27-132-b-ii</v>
          </cell>
          <cell r="B4033" t="str">
            <v>Replacement of existing helical iron spring hinges 6" (150mm) size with iron screws. : Double action</v>
          </cell>
          <cell r="C4033" t="str">
            <v>Each</v>
          </cell>
          <cell r="D4033">
            <v>149.4</v>
          </cell>
          <cell r="E4033">
            <v>455.82</v>
          </cell>
          <cell r="F4033" t="str">
            <v>Each</v>
          </cell>
          <cell r="G4033">
            <v>149.4</v>
          </cell>
          <cell r="H4033">
            <v>455.82</v>
          </cell>
          <cell r="I4033" t="str">
            <v>12.19.6</v>
          </cell>
          <cell r="J4033">
            <v>0</v>
          </cell>
        </row>
        <row r="4034">
          <cell r="A4034" t="str">
            <v>27-133-a</v>
          </cell>
          <cell r="B4034" t="str">
            <v>Replacement of existing piano hinges of sheet 3/4" (19mm) wide with brass screws. : Brass piano hinges</v>
          </cell>
          <cell r="C4034" t="str">
            <v>Each</v>
          </cell>
          <cell r="D4034">
            <v>373.5</v>
          </cell>
          <cell r="E4034">
            <v>433.76</v>
          </cell>
          <cell r="F4034" t="str">
            <v>Each</v>
          </cell>
          <cell r="G4034">
            <v>373.5</v>
          </cell>
          <cell r="H4034">
            <v>433.76</v>
          </cell>
          <cell r="I4034" t="str">
            <v>12.19.7</v>
          </cell>
          <cell r="J4034">
            <v>0</v>
          </cell>
        </row>
        <row r="4035">
          <cell r="A4035" t="str">
            <v>27-133-b</v>
          </cell>
          <cell r="B4035" t="str">
            <v>Replacement of existing piano hinges of sheet 3/4" (19mm) wide with brass screws. : Iron piano hinges</v>
          </cell>
          <cell r="C4035" t="str">
            <v>Each</v>
          </cell>
          <cell r="D4035">
            <v>373.5</v>
          </cell>
          <cell r="E4035">
            <v>486.37</v>
          </cell>
          <cell r="F4035" t="str">
            <v>Each</v>
          </cell>
          <cell r="G4035">
            <v>373.5</v>
          </cell>
          <cell r="H4035">
            <v>486.37</v>
          </cell>
          <cell r="I4035" t="str">
            <v>12.19.7</v>
          </cell>
          <cell r="J4035">
            <v>0</v>
          </cell>
        </row>
        <row r="4036">
          <cell r="A4036" t="str">
            <v>27-134-a-i</v>
          </cell>
          <cell r="B4036" t="str">
            <v>Replacement of existing parliament hinges with screws. : Brass parliament hinges 5" x 5", 12 SWG</v>
          </cell>
          <cell r="C4036" t="str">
            <v>Each</v>
          </cell>
          <cell r="D4036">
            <v>112.05</v>
          </cell>
          <cell r="E4036">
            <v>333.91</v>
          </cell>
          <cell r="F4036" t="str">
            <v>Each</v>
          </cell>
          <cell r="G4036">
            <v>112.05</v>
          </cell>
          <cell r="H4036">
            <v>333.91</v>
          </cell>
          <cell r="I4036" t="str">
            <v>12.19.5</v>
          </cell>
          <cell r="J4036">
            <v>0</v>
          </cell>
        </row>
        <row r="4037">
          <cell r="A4037" t="str">
            <v>27-134-a-ii</v>
          </cell>
          <cell r="B4037" t="str">
            <v>Replacement of existing parliament hinges with screws. : Brass parliament hinges 4" x 4", 12 SWG</v>
          </cell>
          <cell r="C4037" t="str">
            <v>Each</v>
          </cell>
          <cell r="D4037">
            <v>93.38</v>
          </cell>
          <cell r="E4037">
            <v>588.61</v>
          </cell>
          <cell r="F4037" t="str">
            <v>Each</v>
          </cell>
          <cell r="G4037">
            <v>93.38</v>
          </cell>
          <cell r="H4037">
            <v>588.61</v>
          </cell>
          <cell r="I4037" t="str">
            <v>12.19.5</v>
          </cell>
          <cell r="J4037">
            <v>0</v>
          </cell>
        </row>
        <row r="4038">
          <cell r="A4038" t="str">
            <v>27-134-b-i</v>
          </cell>
          <cell r="B4038" t="str">
            <v>Replacement of existing parliament hinges with screws. : Iron parliament hinges 5" x 5", 12 SWG</v>
          </cell>
          <cell r="C4038" t="str">
            <v>Each</v>
          </cell>
          <cell r="D4038">
            <v>112.05</v>
          </cell>
          <cell r="E4038">
            <v>199.53</v>
          </cell>
          <cell r="F4038" t="str">
            <v>Each</v>
          </cell>
          <cell r="G4038">
            <v>112.05</v>
          </cell>
          <cell r="H4038">
            <v>199.53</v>
          </cell>
          <cell r="I4038" t="str">
            <v>12.19.5</v>
          </cell>
          <cell r="J4038">
            <v>0</v>
          </cell>
        </row>
        <row r="4039">
          <cell r="A4039" t="str">
            <v>27-134-b-ii</v>
          </cell>
          <cell r="B4039" t="str">
            <v>Replacement of existing parliament hinges with screws. : Iron parliament hinges 4" x 4", 12 SWG</v>
          </cell>
          <cell r="C4039" t="str">
            <v>Each</v>
          </cell>
          <cell r="D4039">
            <v>93.38</v>
          </cell>
          <cell r="E4039">
            <v>168.71</v>
          </cell>
          <cell r="F4039" t="str">
            <v>Each</v>
          </cell>
          <cell r="G4039">
            <v>93.38</v>
          </cell>
          <cell r="H4039">
            <v>168.71</v>
          </cell>
          <cell r="I4039" t="str">
            <v>12.19.5</v>
          </cell>
          <cell r="J4039">
            <v>0</v>
          </cell>
        </row>
        <row r="4040">
          <cell r="A4040" t="str">
            <v>27-135-a</v>
          </cell>
          <cell r="B4040" t="str">
            <v>Replacement of existing heavy type G.I tee hinges with screws. : Tee hinges 18"</v>
          </cell>
          <cell r="C4040" t="str">
            <v>Each</v>
          </cell>
          <cell r="D4040">
            <v>93.38</v>
          </cell>
          <cell r="E4040">
            <v>197.87</v>
          </cell>
          <cell r="F4040" t="str">
            <v>Each</v>
          </cell>
          <cell r="G4040">
            <v>93.38</v>
          </cell>
          <cell r="H4040">
            <v>197.87</v>
          </cell>
          <cell r="I4040" t="str">
            <v>12.19.8</v>
          </cell>
          <cell r="J4040">
            <v>0</v>
          </cell>
        </row>
        <row r="4041">
          <cell r="A4041" t="str">
            <v>27-135-b</v>
          </cell>
          <cell r="B4041" t="str">
            <v>Replacement of existing heavy type G.I tee hinges with screws. : Tee hinges 12"</v>
          </cell>
          <cell r="C4041" t="str">
            <v>Each</v>
          </cell>
          <cell r="D4041">
            <v>112.05</v>
          </cell>
          <cell r="E4041">
            <v>204.39</v>
          </cell>
          <cell r="F4041" t="str">
            <v>Each</v>
          </cell>
          <cell r="G4041">
            <v>112.05</v>
          </cell>
          <cell r="H4041">
            <v>204.39</v>
          </cell>
          <cell r="I4041" t="str">
            <v>12.19.8</v>
          </cell>
          <cell r="J4041">
            <v>0</v>
          </cell>
        </row>
        <row r="4042">
          <cell r="A4042" t="str">
            <v>27-135-c</v>
          </cell>
          <cell r="B4042" t="str">
            <v>Replacement of existing heavy type G.I tee hinges with screws. : Tee hinges 10"</v>
          </cell>
          <cell r="C4042" t="str">
            <v>Each</v>
          </cell>
          <cell r="D4042">
            <v>112.05</v>
          </cell>
          <cell r="E4042">
            <v>180.09</v>
          </cell>
          <cell r="F4042" t="str">
            <v>Each</v>
          </cell>
          <cell r="G4042">
            <v>112.05</v>
          </cell>
          <cell r="H4042">
            <v>180.09</v>
          </cell>
          <cell r="I4042" t="str">
            <v>12.19.8</v>
          </cell>
          <cell r="J4042">
            <v>0</v>
          </cell>
        </row>
        <row r="4043">
          <cell r="A4043" t="str">
            <v>27-136-a-i</v>
          </cell>
          <cell r="B4043" t="str">
            <v>Replacement of existing tower bolts with screws of same metal. : Brass tower bolts of 6" Size</v>
          </cell>
          <cell r="C4043" t="str">
            <v>Each</v>
          </cell>
          <cell r="D4043">
            <v>93.38</v>
          </cell>
          <cell r="E4043">
            <v>159.59</v>
          </cell>
          <cell r="F4043" t="str">
            <v>Each</v>
          </cell>
          <cell r="G4043">
            <v>93.38</v>
          </cell>
          <cell r="H4043">
            <v>159.59</v>
          </cell>
          <cell r="I4043" t="str">
            <v>12.19.10</v>
          </cell>
          <cell r="J4043">
            <v>0</v>
          </cell>
        </row>
        <row r="4044">
          <cell r="A4044" t="str">
            <v>27-136-a-ii</v>
          </cell>
          <cell r="B4044" t="str">
            <v>Replacement of existing tower bolts with screws of same metal. : Brass tower bolts of 9" Size</v>
          </cell>
          <cell r="C4044" t="str">
            <v>Each</v>
          </cell>
          <cell r="D4044">
            <v>93.38</v>
          </cell>
          <cell r="E4044">
            <v>197.87</v>
          </cell>
          <cell r="F4044" t="str">
            <v>Each</v>
          </cell>
          <cell r="G4044">
            <v>93.38</v>
          </cell>
          <cell r="H4044">
            <v>197.87</v>
          </cell>
          <cell r="I4044" t="str">
            <v>12.19.10</v>
          </cell>
          <cell r="J4044">
            <v>0</v>
          </cell>
        </row>
        <row r="4045">
          <cell r="A4045" t="str">
            <v>27-136-a-iii</v>
          </cell>
          <cell r="B4045" t="str">
            <v>Replacement of existing tower bolts with screws of same metal. : Brass tower bolts of 12" Size</v>
          </cell>
          <cell r="C4045" t="str">
            <v>Each</v>
          </cell>
          <cell r="D4045">
            <v>93.38</v>
          </cell>
          <cell r="E4045">
            <v>250.11</v>
          </cell>
          <cell r="F4045" t="str">
            <v>Each</v>
          </cell>
          <cell r="G4045">
            <v>93.38</v>
          </cell>
          <cell r="H4045">
            <v>250.11</v>
          </cell>
          <cell r="I4045" t="str">
            <v>12.19.10</v>
          </cell>
          <cell r="J4045">
            <v>0</v>
          </cell>
        </row>
        <row r="4046">
          <cell r="A4046" t="str">
            <v>27-136-b-i</v>
          </cell>
          <cell r="B4046" t="str">
            <v>Replacement of existing tower bolts with screws of same metal. :Chromium plated brass tower bolts of 6" Size</v>
          </cell>
          <cell r="C4046" t="str">
            <v>Each</v>
          </cell>
          <cell r="D4046">
            <v>93.38</v>
          </cell>
          <cell r="E4046">
            <v>439.04</v>
          </cell>
          <cell r="F4046" t="str">
            <v>Each</v>
          </cell>
          <cell r="G4046">
            <v>93.38</v>
          </cell>
          <cell r="H4046">
            <v>439.04</v>
          </cell>
          <cell r="I4046" t="str">
            <v>12.19.10</v>
          </cell>
          <cell r="J4046">
            <v>0</v>
          </cell>
        </row>
        <row r="4047">
          <cell r="A4047" t="str">
            <v>27-136-b-ii</v>
          </cell>
          <cell r="B4047" t="str">
            <v>Replacement of existing tower bolts with screws of same metal. :Chromium plated brass tower bolts of 9" Size</v>
          </cell>
          <cell r="C4047" t="str">
            <v>Each</v>
          </cell>
          <cell r="D4047">
            <v>93.38</v>
          </cell>
          <cell r="E4047">
            <v>513.77</v>
          </cell>
          <cell r="F4047" t="str">
            <v>Each</v>
          </cell>
          <cell r="G4047">
            <v>93.38</v>
          </cell>
          <cell r="H4047">
            <v>513.77</v>
          </cell>
          <cell r="I4047" t="str">
            <v>12.19.10</v>
          </cell>
          <cell r="J4047">
            <v>0</v>
          </cell>
        </row>
        <row r="4048">
          <cell r="A4048" t="str">
            <v>27-136-b-iii</v>
          </cell>
          <cell r="B4048" t="str">
            <v>Replacement of existing tower bolts with screws of same metal. : Chromium plated brass tower bolts of 12" Size</v>
          </cell>
          <cell r="C4048" t="str">
            <v>Each</v>
          </cell>
          <cell r="D4048">
            <v>93.38</v>
          </cell>
          <cell r="E4048">
            <v>711.81</v>
          </cell>
          <cell r="F4048" t="str">
            <v>Each</v>
          </cell>
          <cell r="G4048">
            <v>93.38</v>
          </cell>
          <cell r="H4048">
            <v>711.81</v>
          </cell>
          <cell r="I4048" t="str">
            <v>12.19.10</v>
          </cell>
          <cell r="J4048">
            <v>0</v>
          </cell>
        </row>
        <row r="4049">
          <cell r="A4049" t="str">
            <v>27-136-c-i</v>
          </cell>
          <cell r="B4049" t="str">
            <v>Replacement of existing tower bolts with screws of same metal. : Aluminium tower bolts of 4" Size</v>
          </cell>
          <cell r="C4049" t="str">
            <v>Each</v>
          </cell>
          <cell r="D4049">
            <v>93.38</v>
          </cell>
          <cell r="E4049">
            <v>171.74</v>
          </cell>
          <cell r="F4049" t="str">
            <v>Each</v>
          </cell>
          <cell r="G4049">
            <v>93.38</v>
          </cell>
          <cell r="H4049">
            <v>171.74</v>
          </cell>
          <cell r="I4049" t="str">
            <v>12.19.10</v>
          </cell>
          <cell r="J4049">
            <v>0</v>
          </cell>
        </row>
        <row r="4050">
          <cell r="A4050" t="str">
            <v>27-136-c-ii</v>
          </cell>
          <cell r="B4050" t="str">
            <v>Replacement of existing tower bolts with screws of same metal. : Aluminium tower bolts of 6" Size</v>
          </cell>
          <cell r="C4050" t="str">
            <v>Each</v>
          </cell>
          <cell r="D4050">
            <v>93.38</v>
          </cell>
          <cell r="E4050">
            <v>196.04</v>
          </cell>
          <cell r="F4050" t="str">
            <v>Each</v>
          </cell>
          <cell r="G4050">
            <v>93.38</v>
          </cell>
          <cell r="H4050">
            <v>196.04</v>
          </cell>
          <cell r="I4050" t="str">
            <v>12.19.10</v>
          </cell>
          <cell r="J4050">
            <v>0</v>
          </cell>
        </row>
        <row r="4051">
          <cell r="A4051" t="str">
            <v>27-136-c-iii</v>
          </cell>
          <cell r="B4051" t="str">
            <v>Replacement of existing tower bolts with screws of same metal. : Aluminium tower bolts of 8" Size</v>
          </cell>
          <cell r="C4051" t="str">
            <v>Each</v>
          </cell>
          <cell r="D4051">
            <v>93.38</v>
          </cell>
          <cell r="E4051">
            <v>244.64</v>
          </cell>
          <cell r="F4051" t="str">
            <v>Each</v>
          </cell>
          <cell r="G4051">
            <v>93.38</v>
          </cell>
          <cell r="H4051">
            <v>244.64</v>
          </cell>
          <cell r="I4051" t="str">
            <v>12.19.10</v>
          </cell>
          <cell r="J4051">
            <v>0</v>
          </cell>
        </row>
        <row r="4052">
          <cell r="A4052" t="str">
            <v>27-137-a-i</v>
          </cell>
          <cell r="B4052" t="str">
            <v>Replacement of existing heavy duty safety hasp and staple with necessary screws of the same metal. : Brass hasp and staple of Size 5"</v>
          </cell>
          <cell r="C4052" t="str">
            <v>Each</v>
          </cell>
          <cell r="D4052">
            <v>93.38</v>
          </cell>
          <cell r="E4052">
            <v>525</v>
          </cell>
          <cell r="F4052" t="str">
            <v>Each</v>
          </cell>
          <cell r="G4052">
            <v>93.38</v>
          </cell>
          <cell r="H4052">
            <v>525</v>
          </cell>
          <cell r="I4052" t="str">
            <v>12.19.18</v>
          </cell>
          <cell r="J4052">
            <v>0</v>
          </cell>
        </row>
        <row r="4053">
          <cell r="A4053" t="str">
            <v>27-137-a-ii</v>
          </cell>
          <cell r="B4053" t="str">
            <v>Replacement of existing heavy duty safety hasp and staple with necessary screws of the same metal. : Brass hasp and staple of Size 4"</v>
          </cell>
          <cell r="C4053">
            <v>0</v>
          </cell>
          <cell r="D4053">
            <v>0</v>
          </cell>
          <cell r="E4053" t="str">
            <v>Each</v>
          </cell>
          <cell r="F4053">
            <v>93.38</v>
          </cell>
          <cell r="G4053">
            <v>439.95</v>
          </cell>
          <cell r="H4053" t="str">
            <v>Each</v>
          </cell>
          <cell r="I4053">
            <v>93.38</v>
          </cell>
          <cell r="J4053">
            <v>439.95</v>
          </cell>
        </row>
        <row r="4054">
          <cell r="A4054" t="str">
            <v>27-137-a-iii</v>
          </cell>
          <cell r="B4054" t="str">
            <v>Replacement of existing heavy duty safety hasp and staple with necessary screws of the same metal. : Brass hasp and staple of Size 3"</v>
          </cell>
          <cell r="C4054">
            <v>0</v>
          </cell>
          <cell r="D4054">
            <v>0</v>
          </cell>
          <cell r="E4054" t="str">
            <v>Each</v>
          </cell>
          <cell r="F4054">
            <v>93.38</v>
          </cell>
          <cell r="G4054">
            <v>342.75</v>
          </cell>
          <cell r="H4054" t="str">
            <v>Each</v>
          </cell>
          <cell r="I4054">
            <v>93.38</v>
          </cell>
          <cell r="J4054">
            <v>342.75</v>
          </cell>
        </row>
        <row r="4055">
          <cell r="A4055" t="str">
            <v>27-137-a-iv</v>
          </cell>
          <cell r="B4055" t="str">
            <v>Replacement of existing heavy duty safety hasp and staple with necessary screws of the same metal. : Brass hasp and staple of Size 2"</v>
          </cell>
          <cell r="C4055">
            <v>0</v>
          </cell>
          <cell r="D4055">
            <v>0</v>
          </cell>
          <cell r="E4055" t="str">
            <v>Each</v>
          </cell>
          <cell r="F4055">
            <v>93.38</v>
          </cell>
          <cell r="G4055">
            <v>318.45</v>
          </cell>
          <cell r="H4055" t="str">
            <v>Each</v>
          </cell>
          <cell r="I4055">
            <v>93.38</v>
          </cell>
          <cell r="J4055">
            <v>318.45</v>
          </cell>
        </row>
        <row r="4056">
          <cell r="A4056" t="str">
            <v>27-137-b-i</v>
          </cell>
          <cell r="B4056" t="str">
            <v>Replacement of existing heavy duty safety hasp and staple with necessary screws of the same metal. : Iron hasp and staple of Size 5"</v>
          </cell>
          <cell r="C4056">
            <v>0</v>
          </cell>
          <cell r="D4056">
            <v>0</v>
          </cell>
          <cell r="E4056" t="str">
            <v>Each</v>
          </cell>
          <cell r="F4056">
            <v>93.38</v>
          </cell>
          <cell r="G4056">
            <v>148.78</v>
          </cell>
          <cell r="H4056" t="str">
            <v>Each</v>
          </cell>
          <cell r="I4056">
            <v>93.38</v>
          </cell>
          <cell r="J4056">
            <v>148.78</v>
          </cell>
        </row>
        <row r="4057">
          <cell r="A4057" t="str">
            <v>27-137-b-ii</v>
          </cell>
          <cell r="B4057" t="str">
            <v>Replacement of existing heavy duty safety hasp and staple with necessary screws of the same metal. : Iron hasp and staple of Size 4"</v>
          </cell>
          <cell r="C4057">
            <v>0</v>
          </cell>
          <cell r="D4057">
            <v>0</v>
          </cell>
          <cell r="E4057" t="str">
            <v>Each</v>
          </cell>
          <cell r="F4057">
            <v>93.38</v>
          </cell>
          <cell r="G4057">
            <v>142.69999999999999</v>
          </cell>
          <cell r="H4057" t="str">
            <v>Each</v>
          </cell>
          <cell r="I4057">
            <v>93.38</v>
          </cell>
          <cell r="J4057">
            <v>142.69999999999999</v>
          </cell>
        </row>
        <row r="4058">
          <cell r="A4058" t="str">
            <v>27-137-b-iii</v>
          </cell>
          <cell r="B4058" t="str">
            <v>Replacement of existing heavy duty safety hasp and staple with necessary screws of the same metal. : Iron hasp and staple of Size 3"</v>
          </cell>
          <cell r="C4058">
            <v>0</v>
          </cell>
          <cell r="D4058">
            <v>0</v>
          </cell>
          <cell r="E4058" t="str">
            <v>Each</v>
          </cell>
          <cell r="F4058">
            <v>93.38</v>
          </cell>
          <cell r="G4058">
            <v>136.63</v>
          </cell>
          <cell r="H4058" t="str">
            <v>Each</v>
          </cell>
          <cell r="I4058">
            <v>93.38</v>
          </cell>
          <cell r="J4058">
            <v>136.63</v>
          </cell>
        </row>
        <row r="4059">
          <cell r="A4059" t="str">
            <v>27-137-b-iv</v>
          </cell>
          <cell r="B4059" t="str">
            <v>Replacement of existing heavy duty safety hasp and staple with necessary screws of the same metal. : Iron hasp and staple of Size 2"</v>
          </cell>
          <cell r="C4059">
            <v>0</v>
          </cell>
          <cell r="D4059">
            <v>0</v>
          </cell>
          <cell r="E4059" t="str">
            <v>Each</v>
          </cell>
          <cell r="F4059">
            <v>93.38</v>
          </cell>
          <cell r="G4059">
            <v>130.55000000000001</v>
          </cell>
          <cell r="H4059" t="str">
            <v>Each</v>
          </cell>
          <cell r="I4059">
            <v>93.38</v>
          </cell>
          <cell r="J4059">
            <v>130.55000000000001</v>
          </cell>
        </row>
        <row r="4060">
          <cell r="A4060" t="str">
            <v>27-137-c-i</v>
          </cell>
          <cell r="B4060" t="str">
            <v>Replacement of existing heavy duty safety hasp and staple with necessary screws of the same metal. : Chromium plated hasp and staple of Size 5" Replacement of existing heavy duty safety hasp and staple with necessary screws of the same metal. : Chromium plated hasp and staple of Size 4"</v>
          </cell>
          <cell r="C4060">
            <v>0</v>
          </cell>
          <cell r="D4060">
            <v>0</v>
          </cell>
          <cell r="E4060" t="str">
            <v>Each</v>
          </cell>
          <cell r="F4060">
            <v>93.38</v>
          </cell>
          <cell r="G4060">
            <v>234.32</v>
          </cell>
          <cell r="H4060" t="str">
            <v>Each</v>
          </cell>
          <cell r="I4060">
            <v>93.38</v>
          </cell>
          <cell r="J4060">
            <v>234.32</v>
          </cell>
        </row>
        <row r="4061">
          <cell r="A4061" t="str">
            <v>27-137-c-ii</v>
          </cell>
          <cell r="B4061" t="str">
            <v>Replacement of existing  heavy duty safety hasp and staple with necessary screws of the same metal. : Chromium plated hasp and staple of Size 4\"</v>
          </cell>
          <cell r="C4061">
            <v>0</v>
          </cell>
          <cell r="D4061">
            <v>0</v>
          </cell>
          <cell r="E4061" t="str">
            <v>Each</v>
          </cell>
          <cell r="F4061">
            <v>93.38</v>
          </cell>
          <cell r="G4061">
            <v>222.16</v>
          </cell>
          <cell r="H4061" t="str">
            <v>Each</v>
          </cell>
          <cell r="I4061">
            <v>93.38</v>
          </cell>
          <cell r="J4061">
            <v>222.16</v>
          </cell>
        </row>
        <row r="4062">
          <cell r="A4062" t="str">
            <v>27-137-c-iii</v>
          </cell>
          <cell r="B4062" t="str">
            <v>Replacement of existing heavy duty safety hasp and staple with necessary screws of the same metal. : Chromium plated hasp and staple of Size 3"</v>
          </cell>
          <cell r="C4062">
            <v>0</v>
          </cell>
          <cell r="D4062">
            <v>0</v>
          </cell>
          <cell r="E4062" t="str">
            <v>Each</v>
          </cell>
          <cell r="F4062">
            <v>93.38</v>
          </cell>
          <cell r="G4062">
            <v>210.01</v>
          </cell>
          <cell r="H4062" t="str">
            <v>Each</v>
          </cell>
          <cell r="I4062">
            <v>93.38</v>
          </cell>
          <cell r="J4062">
            <v>210.01</v>
          </cell>
        </row>
        <row r="4063">
          <cell r="A4063" t="str">
            <v>27-137-c-iv</v>
          </cell>
          <cell r="B4063" t="str">
            <v>Replacement of existing heavy duty safety hasp and staple with necessary screws of the same metal. : Chromium plated hasp and staple of Size 2"</v>
          </cell>
          <cell r="C4063">
            <v>0</v>
          </cell>
          <cell r="D4063">
            <v>0</v>
          </cell>
          <cell r="E4063" t="str">
            <v>Each</v>
          </cell>
          <cell r="F4063">
            <v>93.38</v>
          </cell>
          <cell r="G4063">
            <v>197.87</v>
          </cell>
          <cell r="H4063" t="str">
            <v>Each</v>
          </cell>
          <cell r="I4063">
            <v>93.38</v>
          </cell>
          <cell r="J4063">
            <v>197.87</v>
          </cell>
        </row>
        <row r="4064">
          <cell r="A4064" t="str">
            <v>27-14-a</v>
          </cell>
          <cell r="B4064" t="str">
            <v>Furnishing and Installation thrust bearing for motor (10-25 H.P) (V.H.S.) turbine</v>
          </cell>
          <cell r="C4064" t="str">
            <v>Each</v>
          </cell>
          <cell r="D4064">
            <v>529.13</v>
          </cell>
          <cell r="E4064">
            <v>12071.63</v>
          </cell>
          <cell r="F4064" t="str">
            <v>Each</v>
          </cell>
          <cell r="G4064">
            <v>529.13</v>
          </cell>
          <cell r="H4064">
            <v>12071.63</v>
          </cell>
          <cell r="I4064">
            <v>0</v>
          </cell>
          <cell r="J4064">
            <v>0</v>
          </cell>
        </row>
        <row r="4065">
          <cell r="A4065" t="str">
            <v>27-14-b</v>
          </cell>
          <cell r="B4065" t="str">
            <v>Furnishing and Installation thrust bearing for motor (30-50 H.P) (V.H.S.) turbine</v>
          </cell>
          <cell r="C4065" t="str">
            <v>Each</v>
          </cell>
          <cell r="D4065">
            <v>529.13</v>
          </cell>
          <cell r="E4065">
            <v>14197.88</v>
          </cell>
          <cell r="F4065" t="str">
            <v>Each</v>
          </cell>
          <cell r="G4065">
            <v>529.13</v>
          </cell>
          <cell r="H4065">
            <v>14197.88</v>
          </cell>
          <cell r="I4065">
            <v>0</v>
          </cell>
          <cell r="J4065">
            <v>0</v>
          </cell>
        </row>
        <row r="4066">
          <cell r="A4066" t="str">
            <v>27-14-c</v>
          </cell>
          <cell r="B4066" t="str">
            <v>Furnishing and Installation ball bearing for Hollow Shaft Vertical Elec. / Motor Turbine (10-25 H.P)</v>
          </cell>
          <cell r="C4066" t="str">
            <v>Each</v>
          </cell>
          <cell r="D4066">
            <v>529.13</v>
          </cell>
          <cell r="E4066">
            <v>7211.63</v>
          </cell>
          <cell r="F4066" t="str">
            <v>Each</v>
          </cell>
          <cell r="G4066">
            <v>529.13</v>
          </cell>
          <cell r="H4066">
            <v>7211.63</v>
          </cell>
          <cell r="I4066">
            <v>0</v>
          </cell>
          <cell r="J4066">
            <v>0</v>
          </cell>
        </row>
        <row r="4067">
          <cell r="A4067" t="str">
            <v>27-14-d</v>
          </cell>
          <cell r="B4067" t="str">
            <v>Furnishing and Installation ball bearing for Hollow Shaft Vertical Elec. / Motor Turbine (30-50 H.P)</v>
          </cell>
          <cell r="C4067" t="str">
            <v>Each</v>
          </cell>
          <cell r="D4067">
            <v>529.13</v>
          </cell>
          <cell r="E4067">
            <v>8122.88</v>
          </cell>
          <cell r="F4067" t="str">
            <v>Each</v>
          </cell>
          <cell r="G4067">
            <v>529.13</v>
          </cell>
          <cell r="H4067">
            <v>8122.88</v>
          </cell>
          <cell r="I4067">
            <v>0</v>
          </cell>
          <cell r="J4067">
            <v>0</v>
          </cell>
        </row>
        <row r="4068">
          <cell r="A4068" t="str">
            <v>27-15-a</v>
          </cell>
          <cell r="B4068" t="str">
            <v>Rewinding of Submersible electric motor i/c carriage from site of work and back i/c testing installation complete with all respects: From 0.75 to 20 H.P</v>
          </cell>
          <cell r="C4068" t="str">
            <v>H.P</v>
          </cell>
          <cell r="D4068">
            <v>725.21</v>
          </cell>
          <cell r="E4068">
            <v>1514.96</v>
          </cell>
          <cell r="F4068" t="str">
            <v>H.P</v>
          </cell>
          <cell r="G4068">
            <v>725.21</v>
          </cell>
          <cell r="H4068">
            <v>1514.96</v>
          </cell>
          <cell r="I4068">
            <v>0</v>
          </cell>
          <cell r="J4068">
            <v>0</v>
          </cell>
        </row>
        <row r="4069">
          <cell r="A4069" t="str">
            <v>27-15-b</v>
          </cell>
          <cell r="B4069" t="str">
            <v>Rewinding of Submersible electric motor i/c carriage from site of work and back i/c testing installation complete with all respects: Above 20 H.P</v>
          </cell>
          <cell r="C4069" t="str">
            <v>H.P</v>
          </cell>
          <cell r="D4069">
            <v>840.38</v>
          </cell>
          <cell r="E4069">
            <v>1782</v>
          </cell>
          <cell r="F4069" t="str">
            <v>H.P</v>
          </cell>
          <cell r="G4069">
            <v>840.38</v>
          </cell>
          <cell r="H4069">
            <v>1782</v>
          </cell>
          <cell r="I4069">
            <v>0</v>
          </cell>
          <cell r="J4069">
            <v>0</v>
          </cell>
        </row>
        <row r="4070">
          <cell r="A4070" t="str">
            <v>27-16-a</v>
          </cell>
          <cell r="B4070" t="str">
            <v>Rewinding of turbine electric motor i/c carriage from site of work and back i/c testing installation complete with all respects: From 0.75 to 20 H.P</v>
          </cell>
          <cell r="C4070" t="str">
            <v>H.P</v>
          </cell>
          <cell r="D4070">
            <v>725.21</v>
          </cell>
          <cell r="E4070">
            <v>1514.96</v>
          </cell>
          <cell r="F4070" t="str">
            <v>H.P</v>
          </cell>
          <cell r="G4070">
            <v>725.21</v>
          </cell>
          <cell r="H4070">
            <v>1514.96</v>
          </cell>
          <cell r="I4070">
            <v>0</v>
          </cell>
          <cell r="J4070">
            <v>0</v>
          </cell>
        </row>
        <row r="4071">
          <cell r="A4071" t="str">
            <v>27-16-b</v>
          </cell>
          <cell r="B4071" t="str">
            <v>Rewinding of turbine electric motor i/c carriage from site of work and back i/c testing installation complete with all respects: Above 20 H.P</v>
          </cell>
          <cell r="C4071" t="str">
            <v>H.P</v>
          </cell>
          <cell r="D4071">
            <v>840.38</v>
          </cell>
          <cell r="E4071">
            <v>1782</v>
          </cell>
          <cell r="F4071" t="str">
            <v>H.P</v>
          </cell>
          <cell r="G4071">
            <v>840.38</v>
          </cell>
          <cell r="H4071">
            <v>1782</v>
          </cell>
          <cell r="I4071">
            <v>0</v>
          </cell>
          <cell r="J4071">
            <v>0</v>
          </cell>
        </row>
        <row r="4072">
          <cell r="A4072" t="str">
            <v>27-17</v>
          </cell>
          <cell r="B4072" t="str">
            <v>Supply and fixing of C.T Coil for Ampere meter</v>
          </cell>
          <cell r="C4072" t="str">
            <v>Each</v>
          </cell>
          <cell r="D4072">
            <v>305.02</v>
          </cell>
          <cell r="E4072">
            <v>608.78</v>
          </cell>
          <cell r="F4072" t="str">
            <v>Each</v>
          </cell>
          <cell r="G4072">
            <v>305.02</v>
          </cell>
          <cell r="H4072">
            <v>608.78</v>
          </cell>
          <cell r="I4072">
            <v>0</v>
          </cell>
          <cell r="J4072">
            <v>0</v>
          </cell>
        </row>
        <row r="4073">
          <cell r="A4073" t="str">
            <v>27-18-a</v>
          </cell>
          <cell r="B4073" t="str">
            <v>Extraction of Turbine/Submersible Pump &amp; lowering/installation of the same after necessary repair (0 to 200 ft)</v>
          </cell>
          <cell r="C4073" t="str">
            <v>Job</v>
          </cell>
          <cell r="D4073">
            <v>1070.7</v>
          </cell>
          <cell r="E4073">
            <v>7753.2</v>
          </cell>
          <cell r="F4073" t="str">
            <v>Job</v>
          </cell>
          <cell r="G4073">
            <v>1070.7</v>
          </cell>
          <cell r="H4073">
            <v>7753.2</v>
          </cell>
          <cell r="I4073">
            <v>0</v>
          </cell>
          <cell r="J4073">
            <v>0</v>
          </cell>
        </row>
        <row r="4074">
          <cell r="A4074" t="str">
            <v>27-18-b</v>
          </cell>
          <cell r="B4074" t="str">
            <v>Extraction of Turbine/Submersible Pump &amp; lowering/installation of the same after necessary repair (Above 200 ft)</v>
          </cell>
          <cell r="C4074" t="str">
            <v>Job</v>
          </cell>
          <cell r="D4074">
            <v>1525.13</v>
          </cell>
          <cell r="E4074">
            <v>12460.13</v>
          </cell>
          <cell r="F4074" t="str">
            <v>Job</v>
          </cell>
          <cell r="G4074">
            <v>1525.13</v>
          </cell>
          <cell r="H4074">
            <v>12460.13</v>
          </cell>
          <cell r="I4074">
            <v>0</v>
          </cell>
          <cell r="J4074">
            <v>0</v>
          </cell>
        </row>
        <row r="4075">
          <cell r="A4075" t="str">
            <v>27-19</v>
          </cell>
          <cell r="B4075" t="str">
            <v>S/Fixing of Top nut any size</v>
          </cell>
          <cell r="C4075" t="str">
            <v>Each</v>
          </cell>
          <cell r="D4075">
            <v>59.76</v>
          </cell>
          <cell r="E4075">
            <v>314.91000000000003</v>
          </cell>
          <cell r="F4075" t="str">
            <v>Each</v>
          </cell>
          <cell r="G4075">
            <v>59.76</v>
          </cell>
          <cell r="H4075">
            <v>314.91000000000003</v>
          </cell>
          <cell r="I4075">
            <v>0</v>
          </cell>
          <cell r="J4075">
            <v>0</v>
          </cell>
        </row>
        <row r="4076">
          <cell r="A4076" t="str">
            <v>27-20</v>
          </cell>
          <cell r="B4076" t="str">
            <v>S/Fixing of Top shaft any size (Turbine/Submersible)</v>
          </cell>
          <cell r="C4076" t="str">
            <v>Each</v>
          </cell>
          <cell r="D4076">
            <v>747</v>
          </cell>
          <cell r="E4076">
            <v>6214.5</v>
          </cell>
          <cell r="F4076" t="str">
            <v>Each</v>
          </cell>
          <cell r="G4076">
            <v>747</v>
          </cell>
          <cell r="H4076">
            <v>6214.5</v>
          </cell>
          <cell r="I4076">
            <v>0</v>
          </cell>
          <cell r="J4076">
            <v>0</v>
          </cell>
        </row>
        <row r="4077">
          <cell r="A4077" t="str">
            <v>27-21</v>
          </cell>
          <cell r="B4077" t="str">
            <v>S/Fixing of staffing box gland</v>
          </cell>
          <cell r="C4077" t="str">
            <v>Set</v>
          </cell>
          <cell r="D4077">
            <v>747</v>
          </cell>
          <cell r="E4077">
            <v>5121</v>
          </cell>
          <cell r="F4077" t="str">
            <v>Set</v>
          </cell>
          <cell r="G4077">
            <v>747</v>
          </cell>
          <cell r="H4077">
            <v>5121</v>
          </cell>
          <cell r="I4077">
            <v>0</v>
          </cell>
          <cell r="J4077">
            <v>0</v>
          </cell>
        </row>
        <row r="4078">
          <cell r="A4078" t="str">
            <v>27-22</v>
          </cell>
          <cell r="B4078" t="str">
            <v>S/Fixing of threaded coupling</v>
          </cell>
          <cell r="C4078" t="str">
            <v>Set</v>
          </cell>
          <cell r="D4078">
            <v>149.4</v>
          </cell>
          <cell r="E4078">
            <v>538.20000000000005</v>
          </cell>
          <cell r="F4078" t="str">
            <v>Set</v>
          </cell>
          <cell r="G4078">
            <v>149.4</v>
          </cell>
          <cell r="H4078">
            <v>538.20000000000005</v>
          </cell>
          <cell r="I4078">
            <v>0</v>
          </cell>
          <cell r="J4078">
            <v>0</v>
          </cell>
        </row>
        <row r="4079">
          <cell r="A4079" t="str">
            <v>27-23-a</v>
          </cell>
          <cell r="B4079" t="str">
            <v>Supply and Fixing for Coloumn Pipe Turbine</v>
          </cell>
          <cell r="C4079" t="str">
            <v>Rft</v>
          </cell>
          <cell r="D4079">
            <v>373.5</v>
          </cell>
          <cell r="E4079">
            <v>968.85</v>
          </cell>
          <cell r="F4079" t="str">
            <v>m</v>
          </cell>
          <cell r="G4079">
            <v>1225.3900000000001</v>
          </cell>
          <cell r="H4079">
            <v>3178.64</v>
          </cell>
          <cell r="I4079">
            <v>0</v>
          </cell>
          <cell r="J4079">
            <v>0</v>
          </cell>
        </row>
        <row r="4080">
          <cell r="A4080" t="str">
            <v>27-23-b</v>
          </cell>
          <cell r="B4080" t="str">
            <v>For Stage (Turbine/Submersible)</v>
          </cell>
          <cell r="C4080" t="str">
            <v>Rft</v>
          </cell>
          <cell r="D4080">
            <v>298.8</v>
          </cell>
          <cell r="E4080">
            <v>760.5</v>
          </cell>
          <cell r="F4080" t="str">
            <v>m</v>
          </cell>
          <cell r="G4080">
            <v>980.32</v>
          </cell>
          <cell r="H4080">
            <v>2495.08</v>
          </cell>
          <cell r="I4080">
            <v>0</v>
          </cell>
          <cell r="J4080">
            <v>0</v>
          </cell>
        </row>
        <row r="4081">
          <cell r="A4081" t="str">
            <v>27-24-a</v>
          </cell>
          <cell r="B4081" t="str">
            <v>Rewinding of Voltage Regulator complete in all respect: 3 coil</v>
          </cell>
          <cell r="C4081" t="str">
            <v>Job</v>
          </cell>
          <cell r="D4081">
            <v>1494</v>
          </cell>
          <cell r="E4081">
            <v>18261</v>
          </cell>
          <cell r="F4081" t="str">
            <v>Job</v>
          </cell>
          <cell r="G4081">
            <v>1494</v>
          </cell>
          <cell r="H4081">
            <v>18261</v>
          </cell>
          <cell r="I4081">
            <v>0</v>
          </cell>
          <cell r="J4081">
            <v>0</v>
          </cell>
        </row>
        <row r="4082">
          <cell r="A4082" t="str">
            <v>27-24-b</v>
          </cell>
          <cell r="B4082" t="str">
            <v>Rewinding of Voltage Regulator coil complete in all respect:</v>
          </cell>
          <cell r="C4082" t="str">
            <v>No.</v>
          </cell>
          <cell r="D4082">
            <v>747</v>
          </cell>
          <cell r="E4082">
            <v>6153.75</v>
          </cell>
          <cell r="F4082" t="str">
            <v>No.</v>
          </cell>
          <cell r="G4082">
            <v>747</v>
          </cell>
          <cell r="H4082">
            <v>6153.75</v>
          </cell>
          <cell r="I4082">
            <v>0</v>
          </cell>
          <cell r="J4082">
            <v>0</v>
          </cell>
        </row>
        <row r="4083">
          <cell r="A4083" t="str">
            <v>27-25</v>
          </cell>
          <cell r="B4083" t="str">
            <v>Repair of Voltage regulator point control machine</v>
          </cell>
          <cell r="C4083" t="str">
            <v>Job</v>
          </cell>
          <cell r="D4083">
            <v>747</v>
          </cell>
          <cell r="E4083">
            <v>5096.7</v>
          </cell>
          <cell r="F4083" t="str">
            <v>Job</v>
          </cell>
          <cell r="G4083">
            <v>747</v>
          </cell>
          <cell r="H4083">
            <v>5096.7</v>
          </cell>
          <cell r="I4083">
            <v>0</v>
          </cell>
          <cell r="J4083">
            <v>0</v>
          </cell>
        </row>
        <row r="4084">
          <cell r="A4084" t="str">
            <v>27-26</v>
          </cell>
          <cell r="B4084" t="str">
            <v>Repair of Voltage regulator point control machine</v>
          </cell>
          <cell r="C4084" t="str">
            <v>Job</v>
          </cell>
          <cell r="D4084">
            <v>747</v>
          </cell>
          <cell r="E4084">
            <v>5096.7</v>
          </cell>
          <cell r="F4084" t="str">
            <v>Job</v>
          </cell>
          <cell r="G4084">
            <v>747</v>
          </cell>
          <cell r="H4084">
            <v>5096.7</v>
          </cell>
          <cell r="I4084">
            <v>0</v>
          </cell>
          <cell r="J4084">
            <v>0</v>
          </cell>
        </row>
        <row r="4085">
          <cell r="A4085" t="str">
            <v>27-27</v>
          </cell>
          <cell r="B4085" t="str">
            <v>Replacement of pump shaft stainless steel</v>
          </cell>
          <cell r="C4085" t="str">
            <v>No.</v>
          </cell>
          <cell r="D4085">
            <v>896.4</v>
          </cell>
          <cell r="E4085">
            <v>6242.4</v>
          </cell>
          <cell r="F4085" t="str">
            <v>No.</v>
          </cell>
          <cell r="G4085">
            <v>896.4</v>
          </cell>
          <cell r="H4085">
            <v>6242.4</v>
          </cell>
          <cell r="I4085">
            <v>0</v>
          </cell>
          <cell r="J4085">
            <v>0</v>
          </cell>
        </row>
        <row r="4086">
          <cell r="A4086" t="str">
            <v>27-28</v>
          </cell>
          <cell r="B4086" t="str">
            <v>Replacement of Impellar</v>
          </cell>
          <cell r="C4086" t="str">
            <v>No.</v>
          </cell>
          <cell r="D4086">
            <v>896.4</v>
          </cell>
          <cell r="E4086">
            <v>2658.15</v>
          </cell>
          <cell r="F4086" t="str">
            <v>No.</v>
          </cell>
          <cell r="G4086">
            <v>896.4</v>
          </cell>
          <cell r="H4086">
            <v>2658.15</v>
          </cell>
          <cell r="I4086">
            <v>0</v>
          </cell>
          <cell r="J4086">
            <v>0</v>
          </cell>
        </row>
        <row r="4087">
          <cell r="A4087" t="str">
            <v>27-29</v>
          </cell>
          <cell r="B4087" t="str">
            <v>Supply and Fixing of Column shaft Sleeve 20 to 30 mm</v>
          </cell>
          <cell r="C4087" t="str">
            <v>No.</v>
          </cell>
          <cell r="D4087">
            <v>224.1</v>
          </cell>
          <cell r="E4087">
            <v>940.95</v>
          </cell>
          <cell r="F4087" t="str">
            <v>No.</v>
          </cell>
          <cell r="G4087">
            <v>224.1</v>
          </cell>
          <cell r="H4087">
            <v>940.95</v>
          </cell>
          <cell r="I4087">
            <v>0</v>
          </cell>
          <cell r="J4087">
            <v>0</v>
          </cell>
        </row>
        <row r="4088">
          <cell r="A4088" t="str">
            <v>27-30</v>
          </cell>
          <cell r="B4088" t="str">
            <v>Replacement of Column pipe socket 3" to 6" i/d</v>
          </cell>
          <cell r="C4088" t="str">
            <v>No.</v>
          </cell>
          <cell r="D4088">
            <v>448.2</v>
          </cell>
          <cell r="E4088">
            <v>2088.4499999999998</v>
          </cell>
          <cell r="F4088" t="str">
            <v>No.</v>
          </cell>
          <cell r="G4088">
            <v>448.2</v>
          </cell>
          <cell r="H4088">
            <v>2088.4499999999998</v>
          </cell>
          <cell r="I4088">
            <v>0</v>
          </cell>
          <cell r="J4088">
            <v>0</v>
          </cell>
        </row>
        <row r="4089">
          <cell r="A4089" t="str">
            <v>27-31</v>
          </cell>
          <cell r="B4089" t="str">
            <v>Replacement of column shaft any size</v>
          </cell>
          <cell r="C4089" t="str">
            <v>No.</v>
          </cell>
          <cell r="D4089">
            <v>747</v>
          </cell>
          <cell r="E4089">
            <v>2144.25</v>
          </cell>
          <cell r="F4089" t="str">
            <v>No.</v>
          </cell>
          <cell r="G4089">
            <v>747</v>
          </cell>
          <cell r="H4089">
            <v>2144.25</v>
          </cell>
          <cell r="I4089">
            <v>0</v>
          </cell>
          <cell r="J4089">
            <v>0</v>
          </cell>
        </row>
        <row r="4090">
          <cell r="A4090" t="str">
            <v>27-32</v>
          </cell>
          <cell r="B4090" t="str">
            <v>Replacement of wearing ring</v>
          </cell>
          <cell r="C4090" t="str">
            <v>No.</v>
          </cell>
          <cell r="D4090">
            <v>224.1</v>
          </cell>
          <cell r="E4090">
            <v>831.6</v>
          </cell>
          <cell r="F4090" t="str">
            <v>No.</v>
          </cell>
          <cell r="G4090">
            <v>224.1</v>
          </cell>
          <cell r="H4090">
            <v>831.6</v>
          </cell>
          <cell r="I4090">
            <v>0</v>
          </cell>
          <cell r="J4090">
            <v>0</v>
          </cell>
        </row>
        <row r="4091">
          <cell r="A4091" t="str">
            <v>27-33</v>
          </cell>
          <cell r="B4091" t="str">
            <v>Replacement of studs for intermediate bowl</v>
          </cell>
          <cell r="C4091" t="str">
            <v>No.</v>
          </cell>
          <cell r="D4091">
            <v>23.9</v>
          </cell>
          <cell r="E4091">
            <v>54.28</v>
          </cell>
          <cell r="F4091" t="str">
            <v>No.</v>
          </cell>
          <cell r="G4091">
            <v>23.9</v>
          </cell>
          <cell r="H4091">
            <v>54.28</v>
          </cell>
          <cell r="I4091">
            <v>0</v>
          </cell>
          <cell r="J4091">
            <v>0</v>
          </cell>
        </row>
        <row r="4092">
          <cell r="A4092" t="str">
            <v>27-34</v>
          </cell>
          <cell r="B4092" t="str">
            <v>Replacement of nut, bolts of any size</v>
          </cell>
          <cell r="C4092" t="str">
            <v>No.</v>
          </cell>
          <cell r="D4092">
            <v>26.89</v>
          </cell>
          <cell r="E4092">
            <v>105.87</v>
          </cell>
          <cell r="F4092" t="str">
            <v>No.</v>
          </cell>
          <cell r="G4092">
            <v>26.89</v>
          </cell>
          <cell r="H4092">
            <v>105.87</v>
          </cell>
          <cell r="I4092">
            <v>0</v>
          </cell>
          <cell r="J4092">
            <v>0</v>
          </cell>
        </row>
        <row r="4093">
          <cell r="A4093" t="str">
            <v>27-35</v>
          </cell>
          <cell r="B4093" t="str">
            <v>Repair/reconditioning of impellars</v>
          </cell>
          <cell r="C4093" t="str">
            <v>No.</v>
          </cell>
          <cell r="D4093">
            <v>359.49</v>
          </cell>
          <cell r="E4093">
            <v>456.69</v>
          </cell>
          <cell r="F4093" t="str">
            <v>No.</v>
          </cell>
          <cell r="G4093">
            <v>359.49</v>
          </cell>
          <cell r="H4093">
            <v>456.69</v>
          </cell>
          <cell r="I4093">
            <v>0</v>
          </cell>
          <cell r="J4093">
            <v>0</v>
          </cell>
        </row>
        <row r="4094">
          <cell r="A4094" t="str">
            <v>27-36</v>
          </cell>
          <cell r="B4094" t="str">
            <v>Replacing the Submersible motor thrust bearing and disc</v>
          </cell>
          <cell r="C4094" t="str">
            <v>No.</v>
          </cell>
          <cell r="D4094">
            <v>1322.81</v>
          </cell>
          <cell r="E4094">
            <v>13169.06</v>
          </cell>
          <cell r="F4094" t="str">
            <v>No.</v>
          </cell>
          <cell r="G4094">
            <v>1322.81</v>
          </cell>
          <cell r="H4094">
            <v>13169.06</v>
          </cell>
          <cell r="I4094">
            <v>0</v>
          </cell>
          <cell r="J4094">
            <v>0</v>
          </cell>
        </row>
        <row r="4095">
          <cell r="A4095" t="str">
            <v>27-37</v>
          </cell>
          <cell r="B4095" t="str">
            <v>Replacing the carbon bushes / steel bushes for submersible motor complete</v>
          </cell>
          <cell r="C4095" t="str">
            <v>Job</v>
          </cell>
          <cell r="D4095">
            <v>855.94</v>
          </cell>
          <cell r="E4095">
            <v>4926.1899999999996</v>
          </cell>
          <cell r="F4095" t="str">
            <v>Job</v>
          </cell>
          <cell r="G4095">
            <v>855.94</v>
          </cell>
          <cell r="H4095">
            <v>4926.1899999999996</v>
          </cell>
          <cell r="I4095">
            <v>0</v>
          </cell>
          <cell r="J4095">
            <v>0</v>
          </cell>
        </row>
        <row r="4096">
          <cell r="A4096" t="str">
            <v>27-38</v>
          </cell>
          <cell r="B4096" t="str">
            <v>Replacing of brass bush any size</v>
          </cell>
          <cell r="C4096" t="str">
            <v>Job</v>
          </cell>
          <cell r="D4096">
            <v>261.45</v>
          </cell>
          <cell r="E4096">
            <v>960.08</v>
          </cell>
          <cell r="F4096" t="str">
            <v>Job</v>
          </cell>
          <cell r="G4096">
            <v>261.45</v>
          </cell>
          <cell r="H4096">
            <v>960.08</v>
          </cell>
          <cell r="I4096">
            <v>0</v>
          </cell>
          <cell r="J4096">
            <v>0</v>
          </cell>
        </row>
        <row r="4097">
          <cell r="A4097" t="str">
            <v>27-39</v>
          </cell>
          <cell r="B4097" t="str">
            <v>Replacing of bearing bushes/houseing</v>
          </cell>
          <cell r="C4097" t="str">
            <v>Job</v>
          </cell>
          <cell r="D4097">
            <v>287.60000000000002</v>
          </cell>
          <cell r="E4097">
            <v>955.84</v>
          </cell>
          <cell r="F4097" t="str">
            <v>Job</v>
          </cell>
          <cell r="G4097">
            <v>287.60000000000002</v>
          </cell>
          <cell r="H4097">
            <v>955.84</v>
          </cell>
          <cell r="I4097">
            <v>0</v>
          </cell>
          <cell r="J4097">
            <v>0</v>
          </cell>
        </row>
        <row r="4098">
          <cell r="A4098" t="str">
            <v>27-40</v>
          </cell>
          <cell r="B4098" t="str">
            <v>Replacing of rubber packing 3" to 6"i/d</v>
          </cell>
          <cell r="C4098" t="str">
            <v>Pair</v>
          </cell>
          <cell r="D4098">
            <v>40.46</v>
          </cell>
          <cell r="E4098">
            <v>161.96</v>
          </cell>
          <cell r="F4098" t="str">
            <v>Pair</v>
          </cell>
          <cell r="G4098">
            <v>40.46</v>
          </cell>
          <cell r="H4098">
            <v>161.96</v>
          </cell>
          <cell r="I4098">
            <v>0</v>
          </cell>
          <cell r="J4098">
            <v>0</v>
          </cell>
        </row>
        <row r="4099">
          <cell r="A4099" t="str">
            <v>27-41-a</v>
          </cell>
          <cell r="B4099" t="str">
            <v>Rewinding of H.T Coil 25 KVA</v>
          </cell>
          <cell r="C4099" t="str">
            <v>Job</v>
          </cell>
          <cell r="D4099">
            <v>373.5</v>
          </cell>
          <cell r="E4099">
            <v>8028</v>
          </cell>
          <cell r="F4099" t="str">
            <v>Job</v>
          </cell>
          <cell r="G4099">
            <v>373.5</v>
          </cell>
          <cell r="H4099">
            <v>8028</v>
          </cell>
          <cell r="I4099">
            <v>0</v>
          </cell>
          <cell r="J4099">
            <v>0</v>
          </cell>
        </row>
        <row r="4100">
          <cell r="A4100" t="str">
            <v>27-41-b</v>
          </cell>
          <cell r="B4100" t="str">
            <v>Rewinding of H.T Coil 50 KVA</v>
          </cell>
          <cell r="C4100" t="str">
            <v>Job</v>
          </cell>
          <cell r="D4100">
            <v>522.9</v>
          </cell>
          <cell r="E4100">
            <v>10024.200000000001</v>
          </cell>
          <cell r="F4100" t="str">
            <v>Job</v>
          </cell>
          <cell r="G4100">
            <v>522.9</v>
          </cell>
          <cell r="H4100">
            <v>10024.200000000001</v>
          </cell>
          <cell r="I4100">
            <v>0</v>
          </cell>
          <cell r="J4100">
            <v>0</v>
          </cell>
        </row>
        <row r="4101">
          <cell r="A4101" t="str">
            <v>27-41-c</v>
          </cell>
          <cell r="B4101" t="str">
            <v>Rewinding of H.T Coil 100 KVA</v>
          </cell>
          <cell r="C4101" t="str">
            <v>Job</v>
          </cell>
          <cell r="D4101">
            <v>1045.8</v>
          </cell>
          <cell r="E4101">
            <v>20121.3</v>
          </cell>
          <cell r="F4101" t="str">
            <v>Job</v>
          </cell>
          <cell r="G4101">
            <v>1045.8</v>
          </cell>
          <cell r="H4101">
            <v>20121.3</v>
          </cell>
          <cell r="I4101">
            <v>0</v>
          </cell>
          <cell r="J4101">
            <v>0</v>
          </cell>
        </row>
        <row r="4102">
          <cell r="A4102" t="str">
            <v>27-42-a</v>
          </cell>
          <cell r="B4102" t="str">
            <v>Rewinding of L.T Coil 25 KVA</v>
          </cell>
          <cell r="C4102" t="str">
            <v>Job</v>
          </cell>
          <cell r="D4102">
            <v>373.5</v>
          </cell>
          <cell r="E4102">
            <v>4048.88</v>
          </cell>
          <cell r="F4102" t="str">
            <v>Job</v>
          </cell>
          <cell r="G4102">
            <v>373.5</v>
          </cell>
          <cell r="H4102">
            <v>4048.88</v>
          </cell>
          <cell r="I4102">
            <v>0</v>
          </cell>
          <cell r="J4102">
            <v>0</v>
          </cell>
        </row>
        <row r="4103">
          <cell r="A4103" t="str">
            <v>27-42-b</v>
          </cell>
          <cell r="B4103" t="str">
            <v>Rewinding of L.T Coil 50 KVA</v>
          </cell>
          <cell r="C4103" t="str">
            <v>Job</v>
          </cell>
          <cell r="D4103">
            <v>522.9</v>
          </cell>
          <cell r="E4103">
            <v>5079.1499999999996</v>
          </cell>
          <cell r="F4103" t="str">
            <v>Job</v>
          </cell>
          <cell r="G4103">
            <v>522.9</v>
          </cell>
          <cell r="H4103">
            <v>5079.1499999999996</v>
          </cell>
          <cell r="I4103">
            <v>0</v>
          </cell>
          <cell r="J4103">
            <v>0</v>
          </cell>
        </row>
        <row r="4104">
          <cell r="A4104" t="str">
            <v>27-42-c</v>
          </cell>
          <cell r="B4104" t="str">
            <v>Rewinding of L.T Coil 100 KVA</v>
          </cell>
          <cell r="C4104" t="str">
            <v>Job</v>
          </cell>
          <cell r="D4104">
            <v>1045.8</v>
          </cell>
          <cell r="E4104">
            <v>6148.8</v>
          </cell>
          <cell r="F4104" t="str">
            <v>Job</v>
          </cell>
          <cell r="G4104">
            <v>1045.8</v>
          </cell>
          <cell r="H4104">
            <v>6148.8</v>
          </cell>
          <cell r="I4104">
            <v>0</v>
          </cell>
          <cell r="J4104">
            <v>0</v>
          </cell>
        </row>
        <row r="4105">
          <cell r="A4105" t="str">
            <v>27-43</v>
          </cell>
          <cell r="B4105" t="str">
            <v>Replacement of insulator (HT) Bush for 25 to 50 KVA</v>
          </cell>
          <cell r="C4105" t="str">
            <v>No.</v>
          </cell>
          <cell r="D4105">
            <v>359.49</v>
          </cell>
          <cell r="E4105">
            <v>1938.99</v>
          </cell>
          <cell r="F4105" t="str">
            <v>No.</v>
          </cell>
          <cell r="G4105">
            <v>359.49</v>
          </cell>
          <cell r="H4105">
            <v>1938.99</v>
          </cell>
          <cell r="I4105">
            <v>0</v>
          </cell>
          <cell r="J4105">
            <v>0</v>
          </cell>
        </row>
        <row r="4106">
          <cell r="A4106" t="str">
            <v>27-44-a</v>
          </cell>
          <cell r="B4106" t="str">
            <v>Replacement of Transformer L.T bush for 25 to 50 KVA</v>
          </cell>
          <cell r="C4106" t="str">
            <v>No.</v>
          </cell>
          <cell r="D4106">
            <v>747</v>
          </cell>
          <cell r="E4106">
            <v>2630.25</v>
          </cell>
          <cell r="F4106" t="str">
            <v>No.</v>
          </cell>
          <cell r="G4106">
            <v>747</v>
          </cell>
          <cell r="H4106">
            <v>2630.25</v>
          </cell>
          <cell r="I4106">
            <v>0</v>
          </cell>
          <cell r="J4106">
            <v>0</v>
          </cell>
        </row>
        <row r="4107">
          <cell r="A4107" t="str">
            <v>27-44-b</v>
          </cell>
          <cell r="B4107" t="str">
            <v>Replacement of transfomer link of different KVS</v>
          </cell>
          <cell r="C4107" t="str">
            <v>No.</v>
          </cell>
          <cell r="D4107">
            <v>448.2</v>
          </cell>
          <cell r="E4107">
            <v>2088.4499999999998</v>
          </cell>
          <cell r="F4107" t="str">
            <v>No.</v>
          </cell>
          <cell r="G4107">
            <v>448.2</v>
          </cell>
          <cell r="H4107">
            <v>2088.4499999999998</v>
          </cell>
          <cell r="I4107">
            <v>0</v>
          </cell>
          <cell r="J4107">
            <v>0</v>
          </cell>
        </row>
        <row r="4108">
          <cell r="A4108" t="str">
            <v>27-45</v>
          </cell>
          <cell r="B4108" t="str">
            <v>Replacement of S-Y-II unit for 25 to 100 KVA</v>
          </cell>
          <cell r="C4108" t="str">
            <v>No.</v>
          </cell>
          <cell r="D4108">
            <v>747</v>
          </cell>
          <cell r="E4108">
            <v>2144.25</v>
          </cell>
          <cell r="F4108" t="str">
            <v>No.</v>
          </cell>
          <cell r="G4108">
            <v>747</v>
          </cell>
          <cell r="H4108">
            <v>2144.25</v>
          </cell>
          <cell r="I4108">
            <v>0</v>
          </cell>
          <cell r="J4108">
            <v>0</v>
          </cell>
        </row>
        <row r="4109">
          <cell r="A4109" t="str">
            <v>27-46</v>
          </cell>
          <cell r="B4109" t="str">
            <v>Replacement of transformer oil</v>
          </cell>
          <cell r="C4109" t="str">
            <v>Liter</v>
          </cell>
          <cell r="D4109">
            <v>104.58</v>
          </cell>
          <cell r="E4109">
            <v>317.2</v>
          </cell>
          <cell r="F4109" t="str">
            <v>Liter</v>
          </cell>
          <cell r="G4109">
            <v>104.58</v>
          </cell>
          <cell r="H4109">
            <v>317.2</v>
          </cell>
          <cell r="I4109">
            <v>0</v>
          </cell>
          <cell r="J4109">
            <v>0</v>
          </cell>
        </row>
        <row r="4110">
          <cell r="A4110" t="str">
            <v>27-47</v>
          </cell>
          <cell r="B4110" t="str">
            <v>Loading unloading of Transformer asper wapda specification &amp; installation with cariage complete for 25 to 100 KVA</v>
          </cell>
          <cell r="C4110" t="str">
            <v>Job</v>
          </cell>
          <cell r="D4110">
            <v>1494</v>
          </cell>
          <cell r="E4110">
            <v>6475.5</v>
          </cell>
          <cell r="F4110" t="str">
            <v>Job</v>
          </cell>
          <cell r="G4110">
            <v>1494</v>
          </cell>
          <cell r="H4110">
            <v>6475.5</v>
          </cell>
          <cell r="I4110">
            <v>0</v>
          </cell>
          <cell r="J4110">
            <v>0</v>
          </cell>
        </row>
        <row r="4111">
          <cell r="A4111" t="str">
            <v>27-48</v>
          </cell>
          <cell r="B4111" t="str">
            <v>Rubber packing 1/32" to 1/16"thick</v>
          </cell>
          <cell r="C4111" t="str">
            <v>No.</v>
          </cell>
          <cell r="D4111">
            <v>29.13</v>
          </cell>
          <cell r="E4111">
            <v>102.03</v>
          </cell>
          <cell r="F4111" t="str">
            <v>No.</v>
          </cell>
          <cell r="G4111">
            <v>29.13</v>
          </cell>
          <cell r="H4111">
            <v>102.03</v>
          </cell>
          <cell r="I4111">
            <v>0</v>
          </cell>
          <cell r="J4111">
            <v>0</v>
          </cell>
        </row>
        <row r="4112">
          <cell r="A4112" t="str">
            <v>27-49</v>
          </cell>
          <cell r="B4112" t="str">
            <v>Replacement of gland dori</v>
          </cell>
          <cell r="C4112" t="str">
            <v>Rft</v>
          </cell>
          <cell r="D4112">
            <v>24.28</v>
          </cell>
          <cell r="E4112">
            <v>66.8</v>
          </cell>
          <cell r="F4112" t="str">
            <v>m</v>
          </cell>
          <cell r="G4112">
            <v>79.650000000000006</v>
          </cell>
          <cell r="H4112">
            <v>219.17</v>
          </cell>
          <cell r="I4112">
            <v>0</v>
          </cell>
          <cell r="J4112">
            <v>0</v>
          </cell>
        </row>
        <row r="4113">
          <cell r="A4113" t="str">
            <v>27-50</v>
          </cell>
          <cell r="B4113" t="str">
            <v>Replacing of Kit kat grips 60 to 200 Amp</v>
          </cell>
          <cell r="C4113" t="str">
            <v>No.</v>
          </cell>
          <cell r="D4113">
            <v>186.75</v>
          </cell>
          <cell r="E4113">
            <v>1523.25</v>
          </cell>
          <cell r="F4113" t="str">
            <v>No.</v>
          </cell>
          <cell r="G4113">
            <v>186.75</v>
          </cell>
          <cell r="H4113">
            <v>1523.25</v>
          </cell>
          <cell r="I4113">
            <v>0</v>
          </cell>
          <cell r="J4113">
            <v>0</v>
          </cell>
        </row>
        <row r="4114">
          <cell r="A4114" t="str">
            <v>27-51</v>
          </cell>
          <cell r="B4114" t="str">
            <v>Replacing of pressure gauge 0 to 500</v>
          </cell>
          <cell r="C4114" t="str">
            <v>No.</v>
          </cell>
          <cell r="D4114">
            <v>190.6</v>
          </cell>
          <cell r="E4114">
            <v>482.2</v>
          </cell>
          <cell r="F4114" t="str">
            <v>No.</v>
          </cell>
          <cell r="G4114">
            <v>190.6</v>
          </cell>
          <cell r="H4114">
            <v>482.2</v>
          </cell>
          <cell r="I4114">
            <v>0</v>
          </cell>
          <cell r="J4114">
            <v>0</v>
          </cell>
        </row>
        <row r="4115">
          <cell r="A4115" t="str">
            <v>27-52</v>
          </cell>
          <cell r="B4115" t="str">
            <v>Flexsible conduct pipe 1-1/2" to 2"dia</v>
          </cell>
          <cell r="C4115" t="str">
            <v>Rft</v>
          </cell>
          <cell r="D4115">
            <v>62.3</v>
          </cell>
          <cell r="E4115">
            <v>104.82</v>
          </cell>
          <cell r="F4115" t="str">
            <v>m</v>
          </cell>
          <cell r="G4115">
            <v>204.4</v>
          </cell>
          <cell r="H4115">
            <v>343.91</v>
          </cell>
          <cell r="I4115">
            <v>0</v>
          </cell>
          <cell r="J4115">
            <v>0</v>
          </cell>
        </row>
        <row r="4116">
          <cell r="A4116" t="str">
            <v>27-53</v>
          </cell>
          <cell r="B4116" t="str">
            <v>Replacing of clamps 3" to 6"s ize</v>
          </cell>
          <cell r="C4116" t="str">
            <v>No.</v>
          </cell>
          <cell r="D4116">
            <v>202.31</v>
          </cell>
          <cell r="E4116">
            <v>1052.81</v>
          </cell>
          <cell r="F4116" t="str">
            <v>No.</v>
          </cell>
          <cell r="G4116">
            <v>202.31</v>
          </cell>
          <cell r="H4116">
            <v>1052.81</v>
          </cell>
          <cell r="I4116">
            <v>0</v>
          </cell>
          <cell r="J4116">
            <v>0</v>
          </cell>
        </row>
        <row r="4117">
          <cell r="A4117" t="str">
            <v>27-54</v>
          </cell>
          <cell r="B4117" t="str">
            <v>Submersible plate</v>
          </cell>
          <cell r="C4117" t="str">
            <v>No.</v>
          </cell>
          <cell r="D4117">
            <v>202.31</v>
          </cell>
          <cell r="E4117">
            <v>2000.51</v>
          </cell>
          <cell r="F4117" t="str">
            <v>No.</v>
          </cell>
          <cell r="G4117">
            <v>202.31</v>
          </cell>
          <cell r="H4117">
            <v>2000.51</v>
          </cell>
          <cell r="I4117">
            <v>0</v>
          </cell>
          <cell r="J4117">
            <v>0</v>
          </cell>
        </row>
        <row r="4118">
          <cell r="A4118" t="str">
            <v>27-55</v>
          </cell>
          <cell r="B4118" t="str">
            <v>Cutting &amp; threading MS column pipe of various</v>
          </cell>
          <cell r="C4118" t="str">
            <v>Job</v>
          </cell>
          <cell r="D4118">
            <v>915.08</v>
          </cell>
          <cell r="E4118">
            <v>1158.07</v>
          </cell>
          <cell r="F4118" t="str">
            <v>Job</v>
          </cell>
          <cell r="G4118">
            <v>915.08</v>
          </cell>
          <cell r="H4118">
            <v>1158.07</v>
          </cell>
          <cell r="I4118">
            <v>0</v>
          </cell>
          <cell r="J4118">
            <v>0</v>
          </cell>
        </row>
        <row r="4119">
          <cell r="A4119" t="str">
            <v>27-56-a</v>
          </cell>
          <cell r="B4119" t="str">
            <v>Replacing of single core cable of the following gauge (Cupper): PVC Cable 7/064</v>
          </cell>
          <cell r="C4119" t="str">
            <v>Rft</v>
          </cell>
          <cell r="D4119">
            <v>46.76</v>
          </cell>
          <cell r="E4119">
            <v>114.8</v>
          </cell>
          <cell r="F4119" t="str">
            <v>m</v>
          </cell>
          <cell r="G4119">
            <v>153.41999999999999</v>
          </cell>
          <cell r="H4119">
            <v>376.65</v>
          </cell>
          <cell r="I4119">
            <v>0</v>
          </cell>
          <cell r="J4119">
            <v>0</v>
          </cell>
        </row>
        <row r="4120">
          <cell r="A4120" t="str">
            <v>27-56-b</v>
          </cell>
          <cell r="B4120" t="str">
            <v>Replacing of single core cable of the following gauge (Cupper): PVC Cable 7/052</v>
          </cell>
          <cell r="C4120" t="str">
            <v>Rft</v>
          </cell>
          <cell r="D4120">
            <v>46.76</v>
          </cell>
          <cell r="E4120">
            <v>101.44</v>
          </cell>
          <cell r="F4120" t="str">
            <v>m</v>
          </cell>
          <cell r="G4120">
            <v>153.41999999999999</v>
          </cell>
          <cell r="H4120">
            <v>332.8</v>
          </cell>
          <cell r="I4120">
            <v>0</v>
          </cell>
          <cell r="J4120">
            <v>0</v>
          </cell>
        </row>
        <row r="4121">
          <cell r="A4121" t="str">
            <v>27-56-c</v>
          </cell>
          <cell r="B4121" t="str">
            <v>Replacing of single core cable of the following gauge (Cupper): PVC Cable 19/052</v>
          </cell>
          <cell r="C4121" t="str">
            <v>Rft</v>
          </cell>
          <cell r="D4121">
            <v>93.38</v>
          </cell>
          <cell r="E4121">
            <v>202.73</v>
          </cell>
          <cell r="F4121" t="str">
            <v>m</v>
          </cell>
          <cell r="G4121">
            <v>306.35000000000002</v>
          </cell>
          <cell r="H4121">
            <v>665.11</v>
          </cell>
          <cell r="I4121">
            <v>0</v>
          </cell>
          <cell r="J4121">
            <v>0</v>
          </cell>
        </row>
        <row r="4122">
          <cell r="A4122" t="str">
            <v>27-56-d</v>
          </cell>
          <cell r="B4122" t="str">
            <v>Replacing of single core cable of the following gauge (Cupper): PVC Cable 19/064</v>
          </cell>
          <cell r="C4122" t="str">
            <v>Rft</v>
          </cell>
          <cell r="D4122">
            <v>93.38</v>
          </cell>
          <cell r="E4122">
            <v>214.88</v>
          </cell>
          <cell r="F4122" t="str">
            <v>m</v>
          </cell>
          <cell r="G4122">
            <v>306.35000000000002</v>
          </cell>
          <cell r="H4122">
            <v>704.97</v>
          </cell>
          <cell r="I4122">
            <v>0</v>
          </cell>
          <cell r="J4122">
            <v>0</v>
          </cell>
        </row>
        <row r="4123">
          <cell r="A4123" t="str">
            <v>27-57-a</v>
          </cell>
          <cell r="B4123" t="str">
            <v>Replacing of 3 core submersible cable (cupper) of the following gauge. 14/16mm.</v>
          </cell>
          <cell r="C4123" t="str">
            <v>Rft</v>
          </cell>
          <cell r="D4123">
            <v>93.38</v>
          </cell>
          <cell r="E4123">
            <v>199.08</v>
          </cell>
          <cell r="F4123" t="str">
            <v>m</v>
          </cell>
          <cell r="G4123">
            <v>306.35000000000002</v>
          </cell>
          <cell r="H4123">
            <v>653.15</v>
          </cell>
          <cell r="I4123">
            <v>0</v>
          </cell>
          <cell r="J4123">
            <v>0</v>
          </cell>
        </row>
        <row r="4124">
          <cell r="A4124" t="str">
            <v>27-57-b</v>
          </cell>
          <cell r="B4124" t="str">
            <v>Replacing of 3 core submersible cable (cupper) of the following gauge. 25 mm</v>
          </cell>
          <cell r="C4124" t="str">
            <v>Rft</v>
          </cell>
          <cell r="D4124">
            <v>140.13999999999999</v>
          </cell>
          <cell r="E4124">
            <v>480.34</v>
          </cell>
          <cell r="F4124" t="str">
            <v>m</v>
          </cell>
          <cell r="G4124">
            <v>459.77</v>
          </cell>
          <cell r="H4124">
            <v>1575.91</v>
          </cell>
          <cell r="I4124">
            <v>0</v>
          </cell>
          <cell r="J4124">
            <v>0</v>
          </cell>
        </row>
        <row r="4125">
          <cell r="A4125" t="str">
            <v>27-58-a</v>
          </cell>
          <cell r="B4125" t="str">
            <v>Replacing of 4 core cable of the following gauge PVC Cable 19/083</v>
          </cell>
          <cell r="C4125" t="str">
            <v>Rft</v>
          </cell>
          <cell r="D4125">
            <v>140.13999999999999</v>
          </cell>
          <cell r="E4125">
            <v>389.21</v>
          </cell>
          <cell r="F4125" t="str">
            <v>m</v>
          </cell>
          <cell r="G4125">
            <v>459.77</v>
          </cell>
          <cell r="H4125">
            <v>1276.94</v>
          </cell>
          <cell r="I4125">
            <v>0</v>
          </cell>
          <cell r="J4125">
            <v>0</v>
          </cell>
        </row>
        <row r="4126">
          <cell r="A4126" t="str">
            <v>27-58-b</v>
          </cell>
          <cell r="B4126" t="str">
            <v>Replacing of 4 core cable of the following gauge PVC Cable 19/064</v>
          </cell>
          <cell r="C4126" t="str">
            <v>Rft</v>
          </cell>
          <cell r="D4126">
            <v>140.13999999999999</v>
          </cell>
          <cell r="E4126">
            <v>328.46</v>
          </cell>
          <cell r="F4126" t="str">
            <v>m</v>
          </cell>
          <cell r="G4126">
            <v>459.77</v>
          </cell>
          <cell r="H4126">
            <v>1077.6300000000001</v>
          </cell>
          <cell r="I4126">
            <v>0</v>
          </cell>
          <cell r="J4126">
            <v>0</v>
          </cell>
        </row>
        <row r="4127">
          <cell r="A4127" t="str">
            <v>27-59</v>
          </cell>
          <cell r="B4127" t="str">
            <v>Test &amp; develope tubewell of size 6" &amp; above continously up to 1.5 cuse cs (Air compressor)</v>
          </cell>
          <cell r="C4127" t="str">
            <v>Hr</v>
          </cell>
          <cell r="D4127">
            <v>350.16</v>
          </cell>
          <cell r="E4127">
            <v>775.41</v>
          </cell>
          <cell r="F4127" t="str">
            <v>Hr</v>
          </cell>
          <cell r="G4127">
            <v>350.16</v>
          </cell>
          <cell r="H4127">
            <v>775.41</v>
          </cell>
          <cell r="I4127">
            <v>0</v>
          </cell>
          <cell r="J4127">
            <v>0</v>
          </cell>
        </row>
        <row r="4128">
          <cell r="A4128" t="str">
            <v>27-60</v>
          </cell>
          <cell r="B4128" t="str">
            <v>Disconnection of Illegal water connection, complete in all respects</v>
          </cell>
          <cell r="C4128" t="str">
            <v>Per Job</v>
          </cell>
          <cell r="D4128">
            <v>1094.3499999999999</v>
          </cell>
          <cell r="E4128">
            <v>1094.3499999999999</v>
          </cell>
          <cell r="F4128" t="str">
            <v>Per Job</v>
          </cell>
          <cell r="G4128">
            <v>1094.3499999999999</v>
          </cell>
          <cell r="H4128">
            <v>1094.3499999999999</v>
          </cell>
          <cell r="I4128">
            <v>0</v>
          </cell>
          <cell r="J4128">
            <v>0</v>
          </cell>
        </row>
        <row r="4129">
          <cell r="A4129" t="str">
            <v>27-61</v>
          </cell>
          <cell r="B4129" t="str">
            <v>Making holes upto 3" dia, 18" depth in cement concrete or stone masonry walls and repairing</v>
          </cell>
          <cell r="C4129" t="str">
            <v>Per Job</v>
          </cell>
          <cell r="D4129">
            <v>329.13</v>
          </cell>
          <cell r="E4129">
            <v>329.13</v>
          </cell>
          <cell r="F4129" t="str">
            <v>Per Job</v>
          </cell>
          <cell r="G4129">
            <v>329.13</v>
          </cell>
          <cell r="H4129">
            <v>329.13</v>
          </cell>
          <cell r="I4129">
            <v>6.1</v>
          </cell>
          <cell r="J4129">
            <v>0</v>
          </cell>
        </row>
        <row r="4130">
          <cell r="A4130" t="str">
            <v>27-62</v>
          </cell>
          <cell r="B4130" t="str">
            <v>Replacing kallar eaten bricks</v>
          </cell>
          <cell r="C4130" t="str">
            <v>Each</v>
          </cell>
          <cell r="D4130">
            <v>46.06</v>
          </cell>
          <cell r="E4130">
            <v>57.61</v>
          </cell>
          <cell r="F4130" t="str">
            <v>Each</v>
          </cell>
          <cell r="G4130">
            <v>46.06</v>
          </cell>
          <cell r="H4130">
            <v>57.61</v>
          </cell>
          <cell r="I4130" t="str">
            <v>7.2.1.4</v>
          </cell>
          <cell r="J4130">
            <v>0</v>
          </cell>
        </row>
        <row r="4131">
          <cell r="A4131" t="str">
            <v>27-63</v>
          </cell>
          <cell r="B4131" t="str">
            <v>Repairing corners of bridges &amp; other hydraulic masonry works</v>
          </cell>
          <cell r="C4131" t="str">
            <v>Each</v>
          </cell>
          <cell r="D4131">
            <v>575.80999999999995</v>
          </cell>
          <cell r="E4131">
            <v>575.80999999999995</v>
          </cell>
          <cell r="F4131" t="str">
            <v>Each</v>
          </cell>
          <cell r="G4131">
            <v>575.80999999999995</v>
          </cell>
          <cell r="H4131">
            <v>575.80999999999995</v>
          </cell>
          <cell r="I4131">
            <v>0</v>
          </cell>
          <cell r="J4131">
            <v>0</v>
          </cell>
        </row>
        <row r="4132">
          <cell r="A4132" t="str">
            <v>27-64</v>
          </cell>
          <cell r="B4132" t="str">
            <v>Rubbing and polishing old grit/mosaic floorincluding repairing voids, uneven surface,complete</v>
          </cell>
          <cell r="C4132" t="str">
            <v>Sft</v>
          </cell>
          <cell r="D4132">
            <v>0</v>
          </cell>
          <cell r="E4132">
            <v>18.04</v>
          </cell>
          <cell r="F4132" t="str">
            <v>m2</v>
          </cell>
          <cell r="G4132">
            <v>0</v>
          </cell>
          <cell r="H4132">
            <v>194.14</v>
          </cell>
          <cell r="I4132">
            <v>10.9</v>
          </cell>
          <cell r="J4132" t="str">
            <v xml:space="preserve">Reduce the rate by 35 % and 40 % </v>
          </cell>
        </row>
        <row r="4133">
          <cell r="A4133" t="str">
            <v>27-65</v>
          </cell>
          <cell r="B4133" t="str">
            <v>Rubbing &amp; polishing grit floor, including repairing522voids, uneven surface, complete</v>
          </cell>
          <cell r="C4133" t="str">
            <v>100 Sft</v>
          </cell>
          <cell r="D4133">
            <v>0</v>
          </cell>
          <cell r="E4133">
            <v>22.93</v>
          </cell>
          <cell r="F4133" t="str">
            <v>m2</v>
          </cell>
          <cell r="G4133">
            <v>0</v>
          </cell>
          <cell r="H4133">
            <v>2.4700000000000002</v>
          </cell>
          <cell r="I4133">
            <v>10.9</v>
          </cell>
          <cell r="J4133" t="str">
            <v xml:space="preserve">Reduce the rate by 35 % and 40 % </v>
          </cell>
        </row>
        <row r="4134">
          <cell r="A4134" t="str">
            <v>27-66</v>
          </cell>
          <cell r="B4134" t="str">
            <v>Racking and washing joints of stone masonry (old work)</v>
          </cell>
          <cell r="C4134" t="str">
            <v>100 Sft</v>
          </cell>
          <cell r="D4134">
            <v>1011.56</v>
          </cell>
          <cell r="E4134">
            <v>1011.56</v>
          </cell>
          <cell r="F4134" t="str">
            <v>m2</v>
          </cell>
          <cell r="G4134">
            <v>108.84</v>
          </cell>
          <cell r="H4134">
            <v>108.84</v>
          </cell>
          <cell r="I4134" t="str">
            <v>7.1.14</v>
          </cell>
          <cell r="J4134">
            <v>0</v>
          </cell>
        </row>
        <row r="4135">
          <cell r="A4135" t="str">
            <v>27-67</v>
          </cell>
          <cell r="B4135" t="str">
            <v>Racking and washing joints of brick masonry (old work)</v>
          </cell>
          <cell r="C4135" t="str">
            <v>100 Sft</v>
          </cell>
          <cell r="D4135">
            <v>606.94000000000005</v>
          </cell>
          <cell r="E4135">
            <v>606.94000000000005</v>
          </cell>
          <cell r="F4135" t="str">
            <v>m2</v>
          </cell>
          <cell r="G4135">
            <v>65.31</v>
          </cell>
          <cell r="H4135">
            <v>65.31</v>
          </cell>
          <cell r="I4135" t="str">
            <v>7.1.14</v>
          </cell>
          <cell r="J4135">
            <v>0</v>
          </cell>
        </row>
        <row r="4136">
          <cell r="A4136" t="str">
            <v>27-68-a</v>
          </cell>
          <cell r="B4136" t="str">
            <v>Petty repairs to Fire Place</v>
          </cell>
          <cell r="C4136" t="str">
            <v>Each</v>
          </cell>
          <cell r="D4136">
            <v>366.03</v>
          </cell>
          <cell r="E4136">
            <v>944.37</v>
          </cell>
          <cell r="F4136" t="str">
            <v>Each</v>
          </cell>
          <cell r="G4136">
            <v>366.03</v>
          </cell>
          <cell r="H4136">
            <v>944.37</v>
          </cell>
          <cell r="I4136">
            <v>0</v>
          </cell>
          <cell r="J4136">
            <v>0</v>
          </cell>
        </row>
        <row r="4137">
          <cell r="A4137" t="str">
            <v>27-68-b</v>
          </cell>
          <cell r="B4137" t="str">
            <v>Petty repairs to Floor</v>
          </cell>
          <cell r="C4137" t="str">
            <v>Each</v>
          </cell>
          <cell r="D4137">
            <v>62.68</v>
          </cell>
          <cell r="E4137">
            <v>94.32</v>
          </cell>
          <cell r="F4137" t="str">
            <v>Each</v>
          </cell>
          <cell r="G4137">
            <v>62.68</v>
          </cell>
          <cell r="H4137">
            <v>94.32</v>
          </cell>
          <cell r="I4137">
            <v>0</v>
          </cell>
          <cell r="J4137">
            <v>0</v>
          </cell>
        </row>
        <row r="4138">
          <cell r="A4138" t="str">
            <v>27-69-a-i</v>
          </cell>
          <cell r="B4138" t="str">
            <v>Removing and Fixing new approved heavy safety brass handle with necessary screws of the same metal : 6''-7" Size</v>
          </cell>
          <cell r="C4138" t="str">
            <v>Each</v>
          </cell>
          <cell r="D4138">
            <v>93.38</v>
          </cell>
          <cell r="E4138">
            <v>588.12</v>
          </cell>
          <cell r="F4138" t="str">
            <v>Each</v>
          </cell>
          <cell r="G4138">
            <v>93.38</v>
          </cell>
          <cell r="H4138">
            <v>588.12</v>
          </cell>
          <cell r="I4138" t="str">
            <v>12.19.20</v>
          </cell>
          <cell r="J4138">
            <v>0</v>
          </cell>
        </row>
        <row r="4139">
          <cell r="A4139" t="str">
            <v>27-69-a-ii</v>
          </cell>
          <cell r="B4139" t="str">
            <v>Removing and Fixing new approved heavy safety brass handle with necessary screws of the same metal : 5" Size</v>
          </cell>
          <cell r="C4139" t="str">
            <v>Each</v>
          </cell>
          <cell r="D4139">
            <v>93.38</v>
          </cell>
          <cell r="E4139">
            <v>440.86</v>
          </cell>
          <cell r="F4139" t="str">
            <v>Each</v>
          </cell>
          <cell r="G4139">
            <v>93.38</v>
          </cell>
          <cell r="H4139">
            <v>440.86</v>
          </cell>
          <cell r="I4139" t="str">
            <v>12.19.20</v>
          </cell>
          <cell r="J4139">
            <v>0</v>
          </cell>
        </row>
        <row r="4140">
          <cell r="A4140" t="str">
            <v>27-69-a-iii</v>
          </cell>
          <cell r="B4140" t="str">
            <v>Removing and Fixing new approved heavy safety brass handle with necessary screws of the same metal : 4" Size</v>
          </cell>
          <cell r="C4140" t="str">
            <v>Each</v>
          </cell>
          <cell r="D4140">
            <v>93.38</v>
          </cell>
          <cell r="E4140">
            <v>246.46</v>
          </cell>
          <cell r="F4140" t="str">
            <v>Each</v>
          </cell>
          <cell r="G4140">
            <v>93.38</v>
          </cell>
          <cell r="H4140">
            <v>246.46</v>
          </cell>
          <cell r="I4140" t="str">
            <v>12.19.20</v>
          </cell>
          <cell r="J4140">
            <v>0</v>
          </cell>
        </row>
        <row r="4141">
          <cell r="A4141" t="str">
            <v>27-69-b-i</v>
          </cell>
          <cell r="B4141" t="str">
            <v>Removing and Fixing new approved heavy safety iron handle with necessary screws of the same metal : 5" Size</v>
          </cell>
          <cell r="C4141" t="str">
            <v>Each</v>
          </cell>
          <cell r="D4141">
            <v>93.38</v>
          </cell>
          <cell r="E4141">
            <v>135.66</v>
          </cell>
          <cell r="F4141" t="str">
            <v>Each</v>
          </cell>
          <cell r="G4141">
            <v>93.38</v>
          </cell>
          <cell r="H4141">
            <v>135.66</v>
          </cell>
          <cell r="I4141" t="str">
            <v>12.19.20</v>
          </cell>
          <cell r="J4141">
            <v>0</v>
          </cell>
        </row>
        <row r="4142">
          <cell r="A4142" t="str">
            <v>27-69-b-ii</v>
          </cell>
          <cell r="B4142" t="str">
            <v>Removing and Fixing new approved heavy safety iron handle with necessary screws of the same metal : 4" Size</v>
          </cell>
          <cell r="C4142" t="str">
            <v>Each</v>
          </cell>
          <cell r="D4142">
            <v>93.38</v>
          </cell>
          <cell r="E4142">
            <v>128.61000000000001</v>
          </cell>
          <cell r="F4142" t="str">
            <v>Each</v>
          </cell>
          <cell r="G4142">
            <v>93.38</v>
          </cell>
          <cell r="H4142">
            <v>128.61000000000001</v>
          </cell>
          <cell r="I4142" t="str">
            <v>12.19.20</v>
          </cell>
          <cell r="J4142">
            <v>0</v>
          </cell>
        </row>
        <row r="4143">
          <cell r="A4143" t="str">
            <v>27-69-b-iii</v>
          </cell>
          <cell r="B4143" t="str">
            <v>Removing and Fixing new approved heavy safety iron handle with necessary screws of the same metal : 6''-7" Size (Chromium Plated)</v>
          </cell>
          <cell r="C4143" t="str">
            <v>Each</v>
          </cell>
          <cell r="D4143">
            <v>93.38</v>
          </cell>
          <cell r="E4143">
            <v>234.32</v>
          </cell>
          <cell r="F4143" t="str">
            <v>Each</v>
          </cell>
          <cell r="G4143">
            <v>93.38</v>
          </cell>
          <cell r="H4143">
            <v>234.32</v>
          </cell>
          <cell r="I4143" t="str">
            <v>12.19.20</v>
          </cell>
          <cell r="J4143">
            <v>0</v>
          </cell>
        </row>
        <row r="4144">
          <cell r="A4144" t="str">
            <v>27-70-a</v>
          </cell>
          <cell r="B4144" t="str">
            <v>Prfoviding and Fixing approved curved or circular 5/8" dia rod handle upto 5" size with brass screws522: Brass Handle</v>
          </cell>
          <cell r="C4144" t="str">
            <v>Each</v>
          </cell>
          <cell r="D4144">
            <v>93.38</v>
          </cell>
          <cell r="E4144">
            <v>202.73</v>
          </cell>
          <cell r="F4144" t="str">
            <v>Each</v>
          </cell>
          <cell r="G4144">
            <v>93.38</v>
          </cell>
          <cell r="H4144">
            <v>202.73</v>
          </cell>
          <cell r="I4144" t="str">
            <v>12.19.20</v>
          </cell>
          <cell r="J4144">
            <v>0</v>
          </cell>
        </row>
        <row r="4145">
          <cell r="A4145" t="str">
            <v>27-70-b</v>
          </cell>
          <cell r="B4145" t="str">
            <v>Prfoviding and Fixing approved curved or circular 5/8" dia rod handle upto 4" size with brass screws : Chromium Plated Handle</v>
          </cell>
          <cell r="C4145" t="str">
            <v>Each</v>
          </cell>
          <cell r="D4145">
            <v>93.38</v>
          </cell>
          <cell r="E4145">
            <v>190.57</v>
          </cell>
          <cell r="F4145" t="str">
            <v>Each</v>
          </cell>
          <cell r="G4145">
            <v>93.38</v>
          </cell>
          <cell r="H4145">
            <v>190.57</v>
          </cell>
          <cell r="I4145" t="str">
            <v>12.19.20</v>
          </cell>
          <cell r="J4145">
            <v>0</v>
          </cell>
        </row>
        <row r="4146">
          <cell r="A4146" t="str">
            <v>27-71</v>
          </cell>
          <cell r="B4146" t="str">
            <v>Prfoviding and Fixing approved 6" size Fancy Brass Heavy Type door handle with plate and screws.</v>
          </cell>
          <cell r="C4146" t="str">
            <v>Each</v>
          </cell>
          <cell r="D4146">
            <v>373.5</v>
          </cell>
          <cell r="E4146">
            <v>528.04999999999995</v>
          </cell>
          <cell r="F4146" t="str">
            <v>Each</v>
          </cell>
          <cell r="G4146">
            <v>373.5</v>
          </cell>
          <cell r="H4146">
            <v>528.04999999999995</v>
          </cell>
          <cell r="I4146" t="str">
            <v>12.19.20</v>
          </cell>
          <cell r="J4146">
            <v>0</v>
          </cell>
        </row>
        <row r="4147">
          <cell r="A4147" t="str">
            <v>27-72-a-i</v>
          </cell>
          <cell r="B4147" t="str">
            <v>Removing and Fixing new approved section hook and eye : Brass 6"</v>
          </cell>
          <cell r="C4147" t="str">
            <v>Each</v>
          </cell>
          <cell r="D4147">
            <v>93.38</v>
          </cell>
          <cell r="E4147">
            <v>822.38</v>
          </cell>
          <cell r="F4147" t="str">
            <v>Each</v>
          </cell>
          <cell r="G4147">
            <v>93.38</v>
          </cell>
          <cell r="H4147">
            <v>822.38</v>
          </cell>
          <cell r="I4147" t="str">
            <v>12.19.20</v>
          </cell>
          <cell r="J4147">
            <v>0</v>
          </cell>
        </row>
        <row r="4148">
          <cell r="A4148" t="str">
            <v>27-72-a-ii</v>
          </cell>
          <cell r="B4148" t="str">
            <v>Removing and Fixing new approved section hook and eye : Brass 4"</v>
          </cell>
          <cell r="C4148" t="str">
            <v>Each</v>
          </cell>
          <cell r="D4148">
            <v>93.38</v>
          </cell>
          <cell r="E4148">
            <v>518.63</v>
          </cell>
          <cell r="F4148" t="str">
            <v>Each</v>
          </cell>
          <cell r="G4148">
            <v>93.38</v>
          </cell>
          <cell r="H4148">
            <v>518.63</v>
          </cell>
          <cell r="I4148" t="str">
            <v>12.19.20</v>
          </cell>
          <cell r="J4148">
            <v>0</v>
          </cell>
        </row>
        <row r="4149">
          <cell r="A4149" t="str">
            <v>27-72-b-i</v>
          </cell>
          <cell r="B4149" t="str">
            <v>Removing and Fixing new approved section hook and eye : Galvanized Iron 6"</v>
          </cell>
          <cell r="C4149" t="str">
            <v>Each</v>
          </cell>
          <cell r="D4149">
            <v>93.38</v>
          </cell>
          <cell r="E4149">
            <v>306</v>
          </cell>
          <cell r="F4149" t="str">
            <v>Each</v>
          </cell>
          <cell r="G4149">
            <v>93.38</v>
          </cell>
          <cell r="H4149">
            <v>306</v>
          </cell>
          <cell r="I4149" t="str">
            <v>12.19.20</v>
          </cell>
          <cell r="J4149">
            <v>0</v>
          </cell>
        </row>
        <row r="4150">
          <cell r="A4150" t="str">
            <v>27-72-b-ii</v>
          </cell>
          <cell r="B4150" t="str">
            <v>Removing and Fixing new approved section hook and eye : Galvanized Iron 4"</v>
          </cell>
          <cell r="C4150" t="str">
            <v>Each</v>
          </cell>
          <cell r="D4150">
            <v>93.38</v>
          </cell>
          <cell r="E4150">
            <v>275.63</v>
          </cell>
          <cell r="F4150" t="str">
            <v>Each</v>
          </cell>
          <cell r="G4150">
            <v>93.38</v>
          </cell>
          <cell r="H4150">
            <v>275.63</v>
          </cell>
          <cell r="I4150" t="str">
            <v>12.19.20</v>
          </cell>
          <cell r="J4150">
            <v>0</v>
          </cell>
        </row>
        <row r="4151">
          <cell r="A4151" t="str">
            <v>27-73</v>
          </cell>
          <cell r="B4151" t="str">
            <v>Replacement of Aluminum door closer of approved quality</v>
          </cell>
          <cell r="C4151" t="str">
            <v>Each</v>
          </cell>
          <cell r="D4151">
            <v>112.05</v>
          </cell>
          <cell r="E4151">
            <v>3204.23</v>
          </cell>
          <cell r="F4151" t="str">
            <v>Each</v>
          </cell>
          <cell r="G4151">
            <v>112.05</v>
          </cell>
          <cell r="H4151">
            <v>3204.23</v>
          </cell>
          <cell r="I4151" t="str">
            <v>12.19.22</v>
          </cell>
          <cell r="J4151">
            <v>0</v>
          </cell>
        </row>
        <row r="4152">
          <cell r="A4152" t="str">
            <v>27-74-a</v>
          </cell>
          <cell r="B4152" t="str">
            <v>Removing &amp; refixing cleats for doors &amp; windows including hinges and screws.</v>
          </cell>
          <cell r="C4152" t="str">
            <v>Each</v>
          </cell>
          <cell r="D4152">
            <v>74.7</v>
          </cell>
          <cell r="E4152">
            <v>310.13</v>
          </cell>
          <cell r="F4152" t="str">
            <v>Each</v>
          </cell>
          <cell r="G4152">
            <v>74.7</v>
          </cell>
          <cell r="H4152">
            <v>310.13</v>
          </cell>
          <cell r="I4152">
            <v>12.2</v>
          </cell>
          <cell r="J4152">
            <v>0</v>
          </cell>
        </row>
        <row r="4153">
          <cell r="A4153" t="str">
            <v>27-74-b</v>
          </cell>
          <cell r="B4153" t="str">
            <v>Removing &amp; refixing cleats with brass hooks for roof ventilators</v>
          </cell>
          <cell r="C4153" t="str">
            <v>Each</v>
          </cell>
          <cell r="D4153">
            <v>74.7</v>
          </cell>
          <cell r="E4153">
            <v>305.43</v>
          </cell>
          <cell r="F4153" t="str">
            <v>Each</v>
          </cell>
          <cell r="G4153">
            <v>74.7</v>
          </cell>
          <cell r="H4153">
            <v>305.43</v>
          </cell>
          <cell r="I4153">
            <v>12.2</v>
          </cell>
          <cell r="J4153">
            <v>0</v>
          </cell>
        </row>
        <row r="4154">
          <cell r="A4154" t="str">
            <v>27-74-c</v>
          </cell>
          <cell r="B4154" t="str">
            <v>Removing &amp; refixing Door stops of 1.5" dia rubber block</v>
          </cell>
          <cell r="C4154" t="str">
            <v>Each</v>
          </cell>
          <cell r="D4154">
            <v>12.4</v>
          </cell>
          <cell r="E4154">
            <v>736.54</v>
          </cell>
          <cell r="F4154" t="str">
            <v>Each</v>
          </cell>
          <cell r="G4154">
            <v>12.4</v>
          </cell>
          <cell r="H4154">
            <v>736.54</v>
          </cell>
          <cell r="I4154">
            <v>12.2</v>
          </cell>
          <cell r="J4154">
            <v>0</v>
          </cell>
        </row>
        <row r="4155">
          <cell r="A4155" t="str">
            <v>27-74-d</v>
          </cell>
          <cell r="B4155" t="str">
            <v>Removing &amp; refixing GI hook with clamps for doors</v>
          </cell>
          <cell r="C4155" t="str">
            <v>Each</v>
          </cell>
          <cell r="D4155">
            <v>4.03</v>
          </cell>
          <cell r="E4155">
            <v>183.85</v>
          </cell>
          <cell r="F4155" t="str">
            <v>Each</v>
          </cell>
          <cell r="G4155">
            <v>4.03</v>
          </cell>
          <cell r="H4155">
            <v>183.85</v>
          </cell>
          <cell r="I4155">
            <v>12.2</v>
          </cell>
          <cell r="J4155">
            <v>0</v>
          </cell>
        </row>
        <row r="4156">
          <cell r="A4156" t="str">
            <v>27-75</v>
          </cell>
          <cell r="B4156" t="str">
            <v>Making deodar punkha pole 10'x6"x6"</v>
          </cell>
          <cell r="C4156" t="str">
            <v>Each</v>
          </cell>
          <cell r="D4156">
            <v>379.73</v>
          </cell>
          <cell r="E4156">
            <v>17958.349999999999</v>
          </cell>
          <cell r="F4156" t="str">
            <v>Each</v>
          </cell>
          <cell r="G4156">
            <v>379.73</v>
          </cell>
          <cell r="H4156">
            <v>17958.349999999999</v>
          </cell>
          <cell r="I4156">
            <v>12.1</v>
          </cell>
          <cell r="J4156">
            <v>0</v>
          </cell>
        </row>
        <row r="4157">
          <cell r="A4157" t="str">
            <v>27-76</v>
          </cell>
          <cell r="B4157" t="str">
            <v>Dismantling and refixing eave boards</v>
          </cell>
          <cell r="C4157" t="str">
            <v>Rft</v>
          </cell>
          <cell r="D4157">
            <v>38.46</v>
          </cell>
          <cell r="E4157">
            <v>38.46</v>
          </cell>
          <cell r="F4157" t="str">
            <v>m</v>
          </cell>
          <cell r="G4157">
            <v>126.2</v>
          </cell>
          <cell r="H4157">
            <v>126.2</v>
          </cell>
          <cell r="I4157">
            <v>4.0999999999999996</v>
          </cell>
          <cell r="J4157">
            <v>0</v>
          </cell>
        </row>
        <row r="4158">
          <cell r="A4158" t="str">
            <v>27-77</v>
          </cell>
          <cell r="B4158" t="str">
            <v>Removing old paint from woodwork/steel with paint remover</v>
          </cell>
          <cell r="C4158" t="str">
            <v>100 Sft</v>
          </cell>
          <cell r="D4158">
            <v>224.1</v>
          </cell>
          <cell r="E4158">
            <v>287.89</v>
          </cell>
          <cell r="F4158" t="str">
            <v>m2</v>
          </cell>
          <cell r="G4158">
            <v>24.11</v>
          </cell>
          <cell r="H4158">
            <v>30.98</v>
          </cell>
          <cell r="I4158" t="str">
            <v>13.3.1</v>
          </cell>
          <cell r="J4158">
            <v>0</v>
          </cell>
        </row>
        <row r="4159">
          <cell r="A4159" t="str">
            <v>27-78</v>
          </cell>
          <cell r="B4159" t="str">
            <v>Brushing &amp; scraping blisters of old paints from woodwork</v>
          </cell>
          <cell r="C4159" t="str">
            <v>100 Sft</v>
          </cell>
          <cell r="D4159">
            <v>338.27</v>
          </cell>
          <cell r="E4159">
            <v>338.27</v>
          </cell>
          <cell r="F4159" t="str">
            <v>m2</v>
          </cell>
          <cell r="G4159">
            <v>36.4</v>
          </cell>
          <cell r="H4159">
            <v>36.4</v>
          </cell>
          <cell r="I4159" t="str">
            <v>13.3.1</v>
          </cell>
          <cell r="J4159">
            <v>0</v>
          </cell>
        </row>
        <row r="4160">
          <cell r="A4160" t="str">
            <v>27-79</v>
          </cell>
          <cell r="B4160" t="str">
            <v>Scraping, brushing and removing old paint, from metal surface</v>
          </cell>
          <cell r="C4160" t="str">
            <v>100 Sft</v>
          </cell>
          <cell r="D4160">
            <v>1618.5</v>
          </cell>
          <cell r="E4160">
            <v>1618.5</v>
          </cell>
          <cell r="F4160" t="str">
            <v>m2</v>
          </cell>
          <cell r="G4160">
            <v>174.15</v>
          </cell>
          <cell r="H4160">
            <v>174.15</v>
          </cell>
          <cell r="I4160" t="str">
            <v>13.3.1</v>
          </cell>
          <cell r="J4160">
            <v>0</v>
          </cell>
        </row>
        <row r="4161">
          <cell r="A4161" t="str">
            <v>27-80</v>
          </cell>
          <cell r="B4161" t="str">
            <v>Burning off or rubbing down with pumice stone, old paint from wood work</v>
          </cell>
          <cell r="C4161" t="str">
            <v>100 Sft</v>
          </cell>
          <cell r="D4161">
            <v>1089.3800000000001</v>
          </cell>
          <cell r="E4161">
            <v>1694.98</v>
          </cell>
          <cell r="F4161" t="str">
            <v>m2</v>
          </cell>
          <cell r="G4161">
            <v>117.22</v>
          </cell>
          <cell r="H4161">
            <v>182.38</v>
          </cell>
          <cell r="I4161">
            <v>13.3</v>
          </cell>
          <cell r="J4161">
            <v>0</v>
          </cell>
        </row>
        <row r="4162">
          <cell r="A4162" t="str">
            <v>27-81</v>
          </cell>
          <cell r="B4162" t="str">
            <v>Removing with caustic soda,old paint from wood work</v>
          </cell>
          <cell r="C4162" t="str">
            <v>100 Sft</v>
          </cell>
          <cell r="D4162">
            <v>404.63</v>
          </cell>
          <cell r="E4162">
            <v>504.86</v>
          </cell>
          <cell r="F4162" t="str">
            <v>m2</v>
          </cell>
          <cell r="G4162">
            <v>43.54</v>
          </cell>
          <cell r="H4162">
            <v>54.32</v>
          </cell>
          <cell r="I4162">
            <v>13.3</v>
          </cell>
          <cell r="J4162">
            <v>0</v>
          </cell>
        </row>
        <row r="4163">
          <cell r="A4163" t="str">
            <v>27-82</v>
          </cell>
          <cell r="B4163" t="str">
            <v>Removing paint or varnish from wall</v>
          </cell>
          <cell r="C4163" t="str">
            <v>100 Sft</v>
          </cell>
          <cell r="D4163">
            <v>809.25</v>
          </cell>
          <cell r="E4163">
            <v>809.25</v>
          </cell>
          <cell r="F4163" t="str">
            <v>m2</v>
          </cell>
          <cell r="G4163">
            <v>87.08</v>
          </cell>
          <cell r="H4163">
            <v>87.08</v>
          </cell>
          <cell r="I4163" t="str">
            <v>13.1.5</v>
          </cell>
          <cell r="J4163">
            <v>0</v>
          </cell>
        </row>
        <row r="4164">
          <cell r="A4164" t="str">
            <v>27-83-a</v>
          </cell>
          <cell r="B4164" t="str">
            <v>Scraping of Khanki paint from barrage gates</v>
          </cell>
          <cell r="C4164" t="str">
            <v>100 Sft</v>
          </cell>
          <cell r="D4164">
            <v>97.11</v>
          </cell>
          <cell r="E4164">
            <v>272.68</v>
          </cell>
          <cell r="F4164" t="str">
            <v>m2</v>
          </cell>
          <cell r="G4164">
            <v>10.45</v>
          </cell>
          <cell r="H4164">
            <v>29.34</v>
          </cell>
          <cell r="I4164">
            <v>13.1</v>
          </cell>
          <cell r="J4164">
            <v>0</v>
          </cell>
        </row>
        <row r="4165">
          <cell r="A4165" t="str">
            <v>27-83-b</v>
          </cell>
          <cell r="B4165" t="str">
            <v>Scraping of Aluminium paint from barrage headworks</v>
          </cell>
          <cell r="C4165" t="str">
            <v>100 Sft</v>
          </cell>
          <cell r="D4165">
            <v>202.31</v>
          </cell>
          <cell r="E4165">
            <v>377.88</v>
          </cell>
          <cell r="F4165" t="str">
            <v>m2</v>
          </cell>
          <cell r="G4165">
            <v>21.77</v>
          </cell>
          <cell r="H4165">
            <v>40.659999999999997</v>
          </cell>
          <cell r="I4165" t="str">
            <v>13.1.5</v>
          </cell>
          <cell r="J4165">
            <v>0</v>
          </cell>
        </row>
        <row r="4166">
          <cell r="A4166" t="str">
            <v>27-84</v>
          </cell>
          <cell r="B4166" t="str">
            <v>Scraping rust from old rails or girders</v>
          </cell>
          <cell r="C4166" t="str">
            <v>100 Sft</v>
          </cell>
          <cell r="D4166">
            <v>1213.8800000000001</v>
          </cell>
          <cell r="E4166">
            <v>1389.44</v>
          </cell>
          <cell r="F4166" t="str">
            <v>m2</v>
          </cell>
          <cell r="G4166">
            <v>130.61000000000001</v>
          </cell>
          <cell r="H4166">
            <v>149.5</v>
          </cell>
          <cell r="I4166" t="str">
            <v>13.1.5</v>
          </cell>
          <cell r="J4166">
            <v>0</v>
          </cell>
        </row>
        <row r="4167">
          <cell r="A4167" t="str">
            <v>27-85</v>
          </cell>
          <cell r="B4167" t="str">
            <v>Chiselling old paint from brick work</v>
          </cell>
          <cell r="C4167" t="str">
            <v>100 Sft</v>
          </cell>
          <cell r="D4167">
            <v>1618.5</v>
          </cell>
          <cell r="E4167">
            <v>1794.07</v>
          </cell>
          <cell r="F4167" t="str">
            <v>m2</v>
          </cell>
          <cell r="G4167">
            <v>174.15</v>
          </cell>
          <cell r="H4167">
            <v>193.04</v>
          </cell>
          <cell r="I4167" t="str">
            <v>13.1.5</v>
          </cell>
          <cell r="J4167">
            <v>0</v>
          </cell>
        </row>
        <row r="4168">
          <cell r="A4168" t="str">
            <v>27-86</v>
          </cell>
          <cell r="B4168" t="str">
            <v>Cleaning glasses with chalk and spirit etc</v>
          </cell>
          <cell r="C4168" t="str">
            <v>100 Sft</v>
          </cell>
          <cell r="D4168">
            <v>809.25</v>
          </cell>
          <cell r="E4168">
            <v>984.82</v>
          </cell>
          <cell r="F4168" t="str">
            <v>m2</v>
          </cell>
          <cell r="G4168">
            <v>87.08</v>
          </cell>
          <cell r="H4168">
            <v>105.97</v>
          </cell>
          <cell r="I4168">
            <v>0</v>
          </cell>
          <cell r="J4168">
            <v>0</v>
          </cell>
        </row>
        <row r="4169">
          <cell r="A4169" t="str">
            <v>27-87</v>
          </cell>
          <cell r="B4169" t="str">
            <v>Cleaning and oiling rafter or rolled steel beams</v>
          </cell>
          <cell r="C4169" t="str">
            <v>100 Sft</v>
          </cell>
          <cell r="D4169">
            <v>404.63</v>
          </cell>
          <cell r="E4169">
            <v>434.79</v>
          </cell>
          <cell r="F4169" t="str">
            <v>m2</v>
          </cell>
          <cell r="G4169">
            <v>43.54</v>
          </cell>
          <cell r="H4169">
            <v>46.78</v>
          </cell>
          <cell r="I4169">
            <v>0</v>
          </cell>
          <cell r="J4169">
            <v>0</v>
          </cell>
        </row>
        <row r="4170">
          <cell r="A4170" t="str">
            <v>27-88</v>
          </cell>
          <cell r="B4170" t="str">
            <v>Cleaning and painting punkha poles, including fixing hooks</v>
          </cell>
          <cell r="C4170" t="str">
            <v>Each</v>
          </cell>
          <cell r="D4170">
            <v>202.31</v>
          </cell>
          <cell r="E4170">
            <v>225.67</v>
          </cell>
          <cell r="F4170" t="str">
            <v>Each</v>
          </cell>
          <cell r="G4170">
            <v>202.31</v>
          </cell>
          <cell r="H4170">
            <v>225.67</v>
          </cell>
          <cell r="I4170">
            <v>0</v>
          </cell>
          <cell r="J4170">
            <v>0</v>
          </cell>
        </row>
        <row r="4171">
          <cell r="A4171" t="str">
            <v>27-89</v>
          </cell>
          <cell r="B4171" t="str">
            <v>Repainting of ceiling fan (all sizes &amp; types) incl painting of blades, canopy etc with syn. Enamel</v>
          </cell>
          <cell r="C4171" t="str">
            <v>Job</v>
          </cell>
          <cell r="D4171">
            <v>104.58</v>
          </cell>
          <cell r="E4171">
            <v>196.88</v>
          </cell>
          <cell r="F4171" t="str">
            <v>Job</v>
          </cell>
          <cell r="G4171">
            <v>104.58</v>
          </cell>
          <cell r="H4171">
            <v>196.88</v>
          </cell>
          <cell r="I4171">
            <v>13.9</v>
          </cell>
          <cell r="J4171">
            <v>0</v>
          </cell>
        </row>
        <row r="4172">
          <cell r="A4172" t="str">
            <v>27-90</v>
          </cell>
          <cell r="B4172" t="str">
            <v>Repainting of iron poles with cross arms, with522bitumen or other approved paint</v>
          </cell>
          <cell r="C4172" t="str">
            <v>Job</v>
          </cell>
          <cell r="D4172">
            <v>652.63</v>
          </cell>
          <cell r="E4172">
            <v>1005.63</v>
          </cell>
          <cell r="F4172" t="str">
            <v>Job</v>
          </cell>
          <cell r="G4172">
            <v>652.63</v>
          </cell>
          <cell r="H4172">
            <v>1005.63</v>
          </cell>
          <cell r="I4172" t="str">
            <v xml:space="preserve">13.1 , </v>
          </cell>
          <cell r="J4172">
            <v>0</v>
          </cell>
        </row>
        <row r="4173">
          <cell r="A4173" t="str">
            <v>27-91-a</v>
          </cell>
          <cell r="B4173" t="str">
            <v>Repainting of pipes and specials of GI, MS or522PVC conduit etc : Upto 1.5" i/d</v>
          </cell>
          <cell r="C4173" t="str">
            <v>100 RFT</v>
          </cell>
          <cell r="D4173">
            <v>747</v>
          </cell>
          <cell r="E4173">
            <v>1753.27</v>
          </cell>
          <cell r="F4173" t="str">
            <v>m</v>
          </cell>
          <cell r="G4173">
            <v>24.51</v>
          </cell>
          <cell r="H4173">
            <v>57.52</v>
          </cell>
          <cell r="I4173" t="str">
            <v xml:space="preserve">13.1 , </v>
          </cell>
          <cell r="J4173">
            <v>0</v>
          </cell>
        </row>
        <row r="4174">
          <cell r="A4174" t="str">
            <v>27-91-b</v>
          </cell>
          <cell r="B4174" t="str">
            <v>Repainting of pipes and specials of GI, MS or522PVC conduit etc : From 1.5" to 2" i/d</v>
          </cell>
          <cell r="C4174" t="str">
            <v>100 RFT</v>
          </cell>
          <cell r="D4174">
            <v>1494</v>
          </cell>
          <cell r="E4174">
            <v>3332.92</v>
          </cell>
          <cell r="F4174" t="str">
            <v>m</v>
          </cell>
          <cell r="G4174">
            <v>49.02</v>
          </cell>
          <cell r="H4174">
            <v>109.35</v>
          </cell>
          <cell r="I4174" t="str">
            <v xml:space="preserve">13.1 , </v>
          </cell>
          <cell r="J4174">
            <v>0</v>
          </cell>
        </row>
        <row r="4175">
          <cell r="A4175" t="str">
            <v>27-91-c</v>
          </cell>
          <cell r="B4175" t="str">
            <v>Repainting of pipes and specials of GI, MS or522PVC conduit etc : From 2" to 4" i/d</v>
          </cell>
          <cell r="C4175" t="str">
            <v>100 RFT</v>
          </cell>
          <cell r="D4175">
            <v>2480.04</v>
          </cell>
          <cell r="E4175">
            <v>5196.0600000000004</v>
          </cell>
          <cell r="F4175" t="str">
            <v>m</v>
          </cell>
          <cell r="G4175">
            <v>81.37</v>
          </cell>
          <cell r="H4175">
            <v>170.47</v>
          </cell>
          <cell r="I4175" t="str">
            <v xml:space="preserve">13.1 , </v>
          </cell>
          <cell r="J4175">
            <v>0</v>
          </cell>
        </row>
        <row r="4176">
          <cell r="A4176" t="str">
            <v>27-92</v>
          </cell>
          <cell r="B4176" t="str">
            <v>Repainting main switches &amp; branch distribution522boards of all sizes &amp; types with approved paint</v>
          </cell>
          <cell r="C4176" t="str">
            <v>Job</v>
          </cell>
          <cell r="D4176">
            <v>44.82</v>
          </cell>
          <cell r="E4176">
            <v>178.6</v>
          </cell>
          <cell r="F4176" t="str">
            <v>Job</v>
          </cell>
          <cell r="G4176">
            <v>44.82</v>
          </cell>
          <cell r="H4176">
            <v>178.6</v>
          </cell>
          <cell r="I4176" t="str">
            <v xml:space="preserve">13.1 , </v>
          </cell>
          <cell r="J4176">
            <v>0</v>
          </cell>
        </row>
        <row r="4177">
          <cell r="A4177" t="str">
            <v>27-93</v>
          </cell>
          <cell r="B4177" t="str">
            <v>Scarifying old road surface, including removal of debris within one chain</v>
          </cell>
          <cell r="C4177" t="str">
            <v>100 Sft</v>
          </cell>
          <cell r="D4177">
            <v>404.63</v>
          </cell>
          <cell r="E4177">
            <v>404.63</v>
          </cell>
          <cell r="F4177" t="str">
            <v>m2</v>
          </cell>
          <cell r="G4177">
            <v>43.54</v>
          </cell>
          <cell r="H4177">
            <v>43.54</v>
          </cell>
          <cell r="I4177" t="str">
            <v>3.9.3</v>
          </cell>
          <cell r="J4177">
            <v>0</v>
          </cell>
        </row>
        <row r="4178">
          <cell r="A4178" t="str">
            <v>27-94</v>
          </cell>
          <cell r="B4178" t="str">
            <v>Repair to cracks to reinforced or plain cement concrete work by grouting with cement gun in (1:2) cement sand mortar including cutting the chase of required size.</v>
          </cell>
          <cell r="C4178" t="str">
            <v>100 Rft</v>
          </cell>
          <cell r="D4178">
            <v>3314.81</v>
          </cell>
          <cell r="E4178">
            <v>4605.75</v>
          </cell>
          <cell r="F4178" t="str">
            <v>m</v>
          </cell>
          <cell r="G4178">
            <v>108.75</v>
          </cell>
          <cell r="H4178">
            <v>151.11000000000001</v>
          </cell>
          <cell r="I4178">
            <v>16.899999999999999</v>
          </cell>
          <cell r="J4178">
            <v>0</v>
          </cell>
        </row>
        <row r="4179">
          <cell r="A4179" t="str">
            <v>27-95</v>
          </cell>
          <cell r="B4179" t="str">
            <v>Dismantling bitumen carpet of any description from existing roads surface including its removal and disposal within 3 chains lead as desired.</v>
          </cell>
          <cell r="C4179" t="str">
            <v>100 Sft</v>
          </cell>
          <cell r="D4179">
            <v>809.25</v>
          </cell>
          <cell r="E4179">
            <v>809.25</v>
          </cell>
          <cell r="F4179" t="str">
            <v>m2</v>
          </cell>
          <cell r="G4179">
            <v>87.08</v>
          </cell>
          <cell r="H4179">
            <v>87.08</v>
          </cell>
          <cell r="I4179" t="str">
            <v>3.9.3</v>
          </cell>
          <cell r="J4179">
            <v>0</v>
          </cell>
        </row>
        <row r="4180">
          <cell r="A4180" t="str">
            <v>27-96</v>
          </cell>
          <cell r="B4180" t="str">
            <v>Removing the existing worn out bitumanious522surface having pot holes and ruts in patches of regular shape brushing and re-carpeting with 1" thick (consolidated) asphalt macadam as per specifications.</v>
          </cell>
          <cell r="C4180" t="str">
            <v>100 Sft</v>
          </cell>
          <cell r="D4180">
            <v>1739.89</v>
          </cell>
          <cell r="E4180">
            <v>6391.24</v>
          </cell>
          <cell r="F4180" t="str">
            <v>m2</v>
          </cell>
          <cell r="G4180">
            <v>187.21</v>
          </cell>
          <cell r="H4180">
            <v>687.7</v>
          </cell>
          <cell r="I4180" t="str">
            <v xml:space="preserve">3.9.3 , </v>
          </cell>
          <cell r="J4180">
            <v>0</v>
          </cell>
        </row>
        <row r="4181">
          <cell r="A4181" t="str">
            <v>27-97</v>
          </cell>
          <cell r="B4181" t="str">
            <v>Removing the existing worn out bitumanious surface pot holes and ruts in patches of regular shape brushing and re-carpeting with 2" thick(consolidated) asphalt macadam as per specificaiton complete</v>
          </cell>
          <cell r="C4181" t="str">
            <v>100 Sft</v>
          </cell>
          <cell r="D4181">
            <v>1901.74</v>
          </cell>
          <cell r="E4181">
            <v>8455.56</v>
          </cell>
          <cell r="F4181" t="str">
            <v>m2</v>
          </cell>
          <cell r="G4181">
            <v>204.63</v>
          </cell>
          <cell r="H4181">
            <v>909.82</v>
          </cell>
          <cell r="I4181" t="str">
            <v xml:space="preserve">3.9.3 , </v>
          </cell>
          <cell r="J4181">
            <v>0</v>
          </cell>
        </row>
        <row r="4182">
          <cell r="A4182" t="str">
            <v>27-98</v>
          </cell>
          <cell r="B4182" t="str">
            <v>Removing of existing worn out bitumanious522surface pot holes and ruts in patches and re-carpeting with 3" thick(consolidated) asphalt macadam as per specifiedcomplete including disposal of excavated stuff within one chain</v>
          </cell>
          <cell r="C4182" t="str">
            <v>100 Sft</v>
          </cell>
          <cell r="D4182">
            <v>2387.29</v>
          </cell>
          <cell r="E4182">
            <v>10808.12</v>
          </cell>
          <cell r="F4182" t="str">
            <v>m2</v>
          </cell>
          <cell r="G4182">
            <v>256.87</v>
          </cell>
          <cell r="H4182">
            <v>1162.95</v>
          </cell>
          <cell r="I4182" t="str">
            <v xml:space="preserve">3.9.3 , </v>
          </cell>
          <cell r="J4182">
            <v>0</v>
          </cell>
        </row>
        <row r="4183">
          <cell r="A4183" t="str">
            <v>27-99</v>
          </cell>
          <cell r="B4183" t="str">
            <v>Clarification existing Base/Sub base / ploughed to a specified depth in the drawings, and compacted specified density.</v>
          </cell>
          <cell r="C4183" t="str">
            <v>100 Sft</v>
          </cell>
          <cell r="D4183">
            <v>354.83</v>
          </cell>
          <cell r="E4183">
            <v>500.02</v>
          </cell>
          <cell r="F4183" t="str">
            <v>m2</v>
          </cell>
          <cell r="G4183">
            <v>38.18</v>
          </cell>
          <cell r="H4183">
            <v>53.8</v>
          </cell>
          <cell r="I4183" t="str">
            <v>3.9.3</v>
          </cell>
          <cell r="J4183">
            <v>0</v>
          </cell>
        </row>
        <row r="4184">
          <cell r="A4184" t="str">
            <v>28-01</v>
          </cell>
          <cell r="B4184" t="str">
            <v>Supplying bamboo jhandies 10' to 12' with iron shoes and flags 15" square</v>
          </cell>
          <cell r="C4184" t="str">
            <v>Each</v>
          </cell>
          <cell r="D4184">
            <v>100.22</v>
          </cell>
          <cell r="E4184">
            <v>444.41</v>
          </cell>
          <cell r="F4184" t="str">
            <v>Each</v>
          </cell>
          <cell r="G4184">
            <v>100.22</v>
          </cell>
          <cell r="H4184">
            <v>444.41</v>
          </cell>
          <cell r="I4184" t="str">
            <v>16.8.16</v>
          </cell>
          <cell r="J4184">
            <v>0</v>
          </cell>
        </row>
        <row r="4185">
          <cell r="A4185" t="str">
            <v>28-02</v>
          </cell>
          <cell r="B4185" t="str">
            <v>Supplying wooden pegs for levelling 1.5" square 6" long</v>
          </cell>
          <cell r="C4185" t="str">
            <v>100 No.</v>
          </cell>
          <cell r="D4185">
            <v>575.80999999999995</v>
          </cell>
          <cell r="E4185">
            <v>5729.83</v>
          </cell>
          <cell r="F4185" t="str">
            <v>100 No.</v>
          </cell>
          <cell r="G4185">
            <v>575.80999999999995</v>
          </cell>
          <cell r="H4185">
            <v>5729.83</v>
          </cell>
          <cell r="I4185" t="str">
            <v>16.8.16</v>
          </cell>
          <cell r="J4185">
            <v>0</v>
          </cell>
        </row>
        <row r="4186">
          <cell r="A4186" t="str">
            <v>28-03</v>
          </cell>
          <cell r="B4186" t="str">
            <v>Supplying wooden pegs for alignment, 2" to 3" square, 9" long</v>
          </cell>
          <cell r="C4186" t="str">
            <v>100 No.</v>
          </cell>
          <cell r="D4186">
            <v>799.91</v>
          </cell>
          <cell r="E4186">
            <v>8393.64</v>
          </cell>
          <cell r="F4186" t="str">
            <v>100 No.</v>
          </cell>
          <cell r="G4186">
            <v>799.91</v>
          </cell>
          <cell r="H4186">
            <v>8393.64</v>
          </cell>
          <cell r="I4186" t="str">
            <v>16.8.16</v>
          </cell>
          <cell r="J4186">
            <v>0</v>
          </cell>
        </row>
        <row r="4187">
          <cell r="A4187" t="str">
            <v>28-04</v>
          </cell>
          <cell r="B4187" t="str">
            <v>Fixing enamelled iron gauges flush with masonry including cost of hooks</v>
          </cell>
          <cell r="C4187" t="str">
            <v>Rft</v>
          </cell>
          <cell r="D4187">
            <v>96.28</v>
          </cell>
          <cell r="E4187">
            <v>110.25</v>
          </cell>
          <cell r="F4187" t="str">
            <v>m</v>
          </cell>
          <cell r="G4187">
            <v>315.87</v>
          </cell>
          <cell r="H4187">
            <v>361.71</v>
          </cell>
          <cell r="I4187" t="str">
            <v>14.7.3</v>
          </cell>
          <cell r="J4187">
            <v>0</v>
          </cell>
        </row>
        <row r="4188">
          <cell r="A4188" t="str">
            <v>28-05</v>
          </cell>
          <cell r="B4188" t="str">
            <v>Supply &amp; fix boundry pillars in position, including digging pits</v>
          </cell>
          <cell r="C4188" t="str">
            <v>Each</v>
          </cell>
          <cell r="D4188">
            <v>404.63</v>
          </cell>
          <cell r="E4188">
            <v>592.04999999999995</v>
          </cell>
          <cell r="F4188" t="str">
            <v>Each</v>
          </cell>
          <cell r="G4188">
            <v>404.63</v>
          </cell>
          <cell r="H4188">
            <v>592.04999999999995</v>
          </cell>
          <cell r="I4188" t="str">
            <v>16.8.14</v>
          </cell>
          <cell r="J4188">
            <v>0</v>
          </cell>
        </row>
        <row r="4189">
          <cell r="A4189" t="str">
            <v>28-06</v>
          </cell>
          <cell r="B4189" t="str">
            <v>Fixing main line type distance mark in position including making 1:3:6 cement concrete base block</v>
          </cell>
          <cell r="C4189" t="str">
            <v>Each</v>
          </cell>
          <cell r="D4189">
            <v>310.01</v>
          </cell>
          <cell r="E4189">
            <v>789.89</v>
          </cell>
          <cell r="F4189" t="str">
            <v>Each</v>
          </cell>
          <cell r="G4189">
            <v>310.01</v>
          </cell>
          <cell r="H4189">
            <v>789.89</v>
          </cell>
          <cell r="I4189" t="str">
            <v>16.8.9</v>
          </cell>
          <cell r="J4189">
            <v>0</v>
          </cell>
        </row>
        <row r="4190">
          <cell r="A4190" t="str">
            <v>28-07-a</v>
          </cell>
          <cell r="B4190" t="str">
            <v>Boring and fixing 1.5" dia pressure pipe in522ordinary soil</v>
          </cell>
          <cell r="C4190" t="str">
            <v>Rft</v>
          </cell>
          <cell r="D4190">
            <v>118.56</v>
          </cell>
          <cell r="E4190">
            <v>118.56</v>
          </cell>
          <cell r="F4190" t="str">
            <v>m</v>
          </cell>
          <cell r="G4190">
            <v>388.96</v>
          </cell>
          <cell r="H4190">
            <v>388.96</v>
          </cell>
          <cell r="I4190" t="str">
            <v xml:space="preserve">24.3.4, </v>
          </cell>
          <cell r="J4190">
            <v>0</v>
          </cell>
        </row>
        <row r="4191">
          <cell r="A4191" t="str">
            <v>28-07-b</v>
          </cell>
          <cell r="B4191" t="str">
            <v>Boring and fixing 1.5 dia pressure pipe in clay</v>
          </cell>
          <cell r="C4191" t="str">
            <v>Rft</v>
          </cell>
          <cell r="D4191">
            <v>240.75</v>
          </cell>
          <cell r="E4191">
            <v>240.75</v>
          </cell>
          <cell r="F4191" t="str">
            <v>m</v>
          </cell>
          <cell r="G4191">
            <v>789.87</v>
          </cell>
          <cell r="H4191">
            <v>789.87</v>
          </cell>
          <cell r="I4191" t="str">
            <v xml:space="preserve">24.3.4, </v>
          </cell>
          <cell r="J4191">
            <v>0</v>
          </cell>
        </row>
        <row r="4192">
          <cell r="A4192" t="str">
            <v>28-07-c</v>
          </cell>
          <cell r="B4192" t="str">
            <v>Boring and fixing 1.5" dia pressure pipe in shingle</v>
          </cell>
          <cell r="C4192" t="str">
            <v>Rft</v>
          </cell>
          <cell r="D4192">
            <v>361.33</v>
          </cell>
          <cell r="E4192">
            <v>361.33</v>
          </cell>
          <cell r="F4192" t="str">
            <v>m</v>
          </cell>
          <cell r="G4192">
            <v>1185.47</v>
          </cell>
          <cell r="H4192">
            <v>1185.47</v>
          </cell>
          <cell r="I4192" t="str">
            <v xml:space="preserve">24.3.4, </v>
          </cell>
          <cell r="J4192">
            <v>0</v>
          </cell>
        </row>
        <row r="4193">
          <cell r="A4193" t="str">
            <v>28-08</v>
          </cell>
          <cell r="B4193" t="str">
            <v>Fixing hand pump (machine only)</v>
          </cell>
          <cell r="C4193" t="str">
            <v>Each</v>
          </cell>
          <cell r="D4193">
            <v>323.7</v>
          </cell>
          <cell r="E4193">
            <v>323.7</v>
          </cell>
          <cell r="F4193" t="str">
            <v>Each</v>
          </cell>
          <cell r="G4193">
            <v>323.7</v>
          </cell>
          <cell r="H4193">
            <v>323.7</v>
          </cell>
          <cell r="I4193">
            <v>0</v>
          </cell>
          <cell r="J4193">
            <v>0</v>
          </cell>
        </row>
        <row r="4194">
          <cell r="A4194" t="str">
            <v>28-09-a</v>
          </cell>
          <cell r="B4194" t="str">
            <v>Washing of Durries / Synthetic Matting</v>
          </cell>
          <cell r="C4194" t="str">
            <v>100 Sft</v>
          </cell>
          <cell r="D4194">
            <v>1120.5</v>
          </cell>
          <cell r="E4194">
            <v>1242</v>
          </cell>
          <cell r="F4194" t="str">
            <v>m2</v>
          </cell>
          <cell r="G4194">
            <v>120.57</v>
          </cell>
          <cell r="H4194">
            <v>133.63999999999999</v>
          </cell>
          <cell r="I4194">
            <v>0</v>
          </cell>
          <cell r="J4194">
            <v>0</v>
          </cell>
        </row>
        <row r="4195">
          <cell r="A4195" t="str">
            <v>28-09-b</v>
          </cell>
          <cell r="B4195" t="str">
            <v>Washing of Bed Sheets</v>
          </cell>
          <cell r="C4195" t="str">
            <v>Each</v>
          </cell>
          <cell r="D4195">
            <v>484.06</v>
          </cell>
          <cell r="E4195">
            <v>544.80999999999995</v>
          </cell>
          <cell r="F4195" t="str">
            <v>Each</v>
          </cell>
          <cell r="G4195">
            <v>484.06</v>
          </cell>
          <cell r="H4195">
            <v>544.80999999999995</v>
          </cell>
          <cell r="I4195">
            <v>0</v>
          </cell>
          <cell r="J4195">
            <v>0</v>
          </cell>
        </row>
        <row r="4196">
          <cell r="A4196" t="str">
            <v>28-09-c</v>
          </cell>
          <cell r="B4196" t="str">
            <v>Washing of Table Cloth / Napkins / Dusters etc</v>
          </cell>
          <cell r="C4196" t="str">
            <v>Each</v>
          </cell>
          <cell r="D4196">
            <v>70.59</v>
          </cell>
          <cell r="E4196">
            <v>82.74</v>
          </cell>
          <cell r="F4196" t="str">
            <v>Each</v>
          </cell>
          <cell r="G4196">
            <v>70.59</v>
          </cell>
          <cell r="H4196">
            <v>82.74</v>
          </cell>
          <cell r="I4196">
            <v>0</v>
          </cell>
          <cell r="J4196">
            <v>0</v>
          </cell>
        </row>
        <row r="4197">
          <cell r="A4197" t="str">
            <v>28-10</v>
          </cell>
          <cell r="B4197" t="str">
            <v>Sweeping chimneys</v>
          </cell>
          <cell r="C4197" t="str">
            <v>Each</v>
          </cell>
          <cell r="D4197">
            <v>202.31</v>
          </cell>
          <cell r="E4197">
            <v>389.62</v>
          </cell>
          <cell r="F4197" t="str">
            <v>Each</v>
          </cell>
          <cell r="G4197">
            <v>202.31</v>
          </cell>
          <cell r="H4197">
            <v>389.62</v>
          </cell>
          <cell r="I4197">
            <v>0</v>
          </cell>
          <cell r="J4197">
            <v>0</v>
          </cell>
        </row>
        <row r="4198">
          <cell r="A4198" t="str">
            <v>28-11</v>
          </cell>
          <cell r="B4198" t="str">
            <v>Cleaning of water tanks per gallon capacity</v>
          </cell>
          <cell r="C4198" t="str">
            <v>Per Gallon</v>
          </cell>
          <cell r="D4198">
            <v>0.49</v>
          </cell>
          <cell r="E4198">
            <v>1.75</v>
          </cell>
          <cell r="F4198" t="str">
            <v>Per Gallon</v>
          </cell>
          <cell r="G4198">
            <v>0.49</v>
          </cell>
          <cell r="H4198">
            <v>1.75</v>
          </cell>
          <cell r="I4198">
            <v>0</v>
          </cell>
          <cell r="J4198">
            <v>0</v>
          </cell>
        </row>
        <row r="4199">
          <cell r="A4199" t="str">
            <v>28-12</v>
          </cell>
          <cell r="B4199" t="str">
            <v>Cleaning and washing of bath rooms / toilets by using recommended chemicals i/c refilling of joints with grout material.</v>
          </cell>
          <cell r="C4199" t="str">
            <v>Each</v>
          </cell>
          <cell r="D4199">
            <v>122.2</v>
          </cell>
          <cell r="E4199">
            <v>146.5</v>
          </cell>
          <cell r="F4199" t="str">
            <v>Each</v>
          </cell>
          <cell r="G4199">
            <v>122.2</v>
          </cell>
          <cell r="H4199">
            <v>146.5</v>
          </cell>
          <cell r="I4199">
            <v>0</v>
          </cell>
          <cell r="J4199">
            <v>0</v>
          </cell>
        </row>
        <row r="4200">
          <cell r="A4200" t="str">
            <v>28-13</v>
          </cell>
          <cell r="B4200" t="str">
            <v>Supplying manure</v>
          </cell>
          <cell r="C4200" t="str">
            <v>100 Cft</v>
          </cell>
          <cell r="D4200">
            <v>323.7</v>
          </cell>
          <cell r="E4200">
            <v>1660.2</v>
          </cell>
          <cell r="F4200" t="str">
            <v>m3</v>
          </cell>
          <cell r="G4200">
            <v>114.31</v>
          </cell>
          <cell r="H4200">
            <v>586.29</v>
          </cell>
          <cell r="I4200">
            <v>0</v>
          </cell>
          <cell r="J4200">
            <v>0</v>
          </cell>
        </row>
        <row r="4201">
          <cell r="A4201" t="str">
            <v>28-14</v>
          </cell>
          <cell r="B4201" t="str">
            <v>Spraying anti-termite liquid on Wood mixed with water of mixing ratio as per the manufacturer's certified manual (1 Spray = 10 Litre mixture)</v>
          </cell>
          <cell r="C4201" t="str">
            <v>per spray</v>
          </cell>
          <cell r="D4201">
            <v>112.05</v>
          </cell>
          <cell r="E4201">
            <v>2545.2800000000002</v>
          </cell>
          <cell r="F4201" t="str">
            <v>per spray</v>
          </cell>
          <cell r="G4201">
            <v>112.05</v>
          </cell>
          <cell r="H4201">
            <v>2545.2800000000002</v>
          </cell>
          <cell r="I4201">
            <v>3.11</v>
          </cell>
          <cell r="J4201">
            <v>0</v>
          </cell>
        </row>
        <row r="4202">
          <cell r="A4202" t="str">
            <v>28-15</v>
          </cell>
          <cell r="B4202" t="str">
            <v>Pre anti Termite Treatment in the building mixed with water of mixing ratio as per the manufacturer's certified manual</v>
          </cell>
          <cell r="C4202" t="str">
            <v>100 Sft</v>
          </cell>
          <cell r="D4202">
            <v>19.5</v>
          </cell>
          <cell r="E4202">
            <v>884.34</v>
          </cell>
          <cell r="F4202" t="str">
            <v>m2</v>
          </cell>
          <cell r="G4202">
            <v>2.1</v>
          </cell>
          <cell r="H4202">
            <v>95.16</v>
          </cell>
          <cell r="I4202" t="str">
            <v>3.11.4</v>
          </cell>
          <cell r="J4202">
            <v>0</v>
          </cell>
        </row>
        <row r="4203">
          <cell r="A4203" t="str">
            <v>28-16</v>
          </cell>
          <cell r="B4203" t="str">
            <v>Post anti Termite Treatment in the building mixed with water of mixing ratio as per the manufacturer's certified manual including boreholes as specified</v>
          </cell>
          <cell r="C4203" t="str">
            <v>100 Sft</v>
          </cell>
          <cell r="D4203">
            <v>19.5</v>
          </cell>
          <cell r="E4203">
            <v>1127.3399999999999</v>
          </cell>
          <cell r="F4203" t="str">
            <v>m2</v>
          </cell>
          <cell r="G4203">
            <v>2.1</v>
          </cell>
          <cell r="H4203">
            <v>121.3</v>
          </cell>
          <cell r="I4203" t="str">
            <v>3.11.4</v>
          </cell>
          <cell r="J4203">
            <v>0</v>
          </cell>
        </row>
        <row r="4204">
          <cell r="A4204" t="str">
            <v>28-17-a</v>
          </cell>
          <cell r="B4204" t="str">
            <v>Providing and Fixing barbed wire fencing with 4 horizontal &amp; 2 cross wires : Without PCC base</v>
          </cell>
          <cell r="C4204" t="str">
            <v>Rft</v>
          </cell>
          <cell r="D4204">
            <v>367.94</v>
          </cell>
          <cell r="E4204">
            <v>517.76</v>
          </cell>
          <cell r="F4204" t="str">
            <v>m</v>
          </cell>
          <cell r="G4204">
            <v>1207.1600000000001</v>
          </cell>
          <cell r="H4204">
            <v>1698.69</v>
          </cell>
          <cell r="I4204" t="str">
            <v>16.8.11</v>
          </cell>
          <cell r="J4204">
            <v>0</v>
          </cell>
        </row>
        <row r="4205">
          <cell r="A4205" t="str">
            <v>28-17-b</v>
          </cell>
          <cell r="B4205" t="str">
            <v>Providing and Fixing barbed wire fencing with 4 horizontal &amp; 2 cross wires : With PCC 1:4:8 base52212"x12"x21"</v>
          </cell>
          <cell r="C4205" t="str">
            <v>Rft</v>
          </cell>
          <cell r="D4205">
            <v>367.94</v>
          </cell>
          <cell r="E4205">
            <v>562.80999999999995</v>
          </cell>
          <cell r="F4205" t="str">
            <v>m</v>
          </cell>
          <cell r="G4205">
            <v>1207.1600000000001</v>
          </cell>
          <cell r="H4205">
            <v>1846.48</v>
          </cell>
          <cell r="I4205" t="str">
            <v>16.8.11</v>
          </cell>
          <cell r="J4205">
            <v>0</v>
          </cell>
        </row>
        <row r="4206">
          <cell r="A4206" t="str">
            <v>28-18</v>
          </cell>
          <cell r="B4206" t="str">
            <v>Providing and fixing with steel nails and washers, the chicken wire mesh of approved quality, at joint of concrete and masonry work (4" wide strip) before plastering etc complete.</v>
          </cell>
          <cell r="C4206" t="str">
            <v>Sft</v>
          </cell>
          <cell r="D4206">
            <v>16.809999999999999</v>
          </cell>
          <cell r="E4206">
            <v>85.84</v>
          </cell>
          <cell r="F4206" t="str">
            <v>m2</v>
          </cell>
          <cell r="G4206">
            <v>180.85</v>
          </cell>
          <cell r="H4206">
            <v>923.68</v>
          </cell>
          <cell r="I4206">
            <v>0</v>
          </cell>
          <cell r="J4206">
            <v>0</v>
          </cell>
        </row>
        <row r="4207">
          <cell r="A4207" t="str">
            <v>28-19</v>
          </cell>
          <cell r="B4207" t="str">
            <v>Making notice board 1/2" thick of c/s mortar 1:3 with 2"x1/2" beading</v>
          </cell>
          <cell r="C4207" t="str">
            <v>100 Sft</v>
          </cell>
          <cell r="D4207">
            <v>1929.75</v>
          </cell>
          <cell r="E4207">
            <v>3263.82</v>
          </cell>
          <cell r="F4207" t="str">
            <v>m2</v>
          </cell>
          <cell r="G4207">
            <v>207.64</v>
          </cell>
          <cell r="H4207">
            <v>351.19</v>
          </cell>
          <cell r="I4207">
            <v>0</v>
          </cell>
          <cell r="J4207">
            <v>0</v>
          </cell>
        </row>
        <row r="4208">
          <cell r="A4208" t="str">
            <v>28-20</v>
          </cell>
          <cell r="B4208" t="str">
            <v>Binding office books/registers.</v>
          </cell>
          <cell r="C4208" t="str">
            <v>Each</v>
          </cell>
          <cell r="D4208">
            <v>49.8</v>
          </cell>
          <cell r="E4208">
            <v>253.92</v>
          </cell>
          <cell r="F4208" t="str">
            <v>Each</v>
          </cell>
          <cell r="G4208">
            <v>49.8</v>
          </cell>
          <cell r="H4208">
            <v>253.92</v>
          </cell>
          <cell r="I4208">
            <v>0</v>
          </cell>
          <cell r="J4208">
            <v>0</v>
          </cell>
        </row>
        <row r="4209">
          <cell r="A4209" t="str">
            <v>28-21</v>
          </cell>
          <cell r="B4209" t="str">
            <v>Cutting of Pipes upto 2" Dia</v>
          </cell>
          <cell r="C4209" t="str">
            <v>Per Cut</v>
          </cell>
          <cell r="D4209">
            <v>119.52</v>
          </cell>
          <cell r="E4209">
            <v>119.52</v>
          </cell>
          <cell r="F4209" t="str">
            <v>Per Cut</v>
          </cell>
          <cell r="G4209">
            <v>119.52</v>
          </cell>
          <cell r="H4209">
            <v>119.52</v>
          </cell>
          <cell r="I4209" t="str">
            <v>24.3.6.4</v>
          </cell>
          <cell r="J4209">
            <v>0</v>
          </cell>
        </row>
        <row r="4210">
          <cell r="A4210" t="str">
            <v>28-22</v>
          </cell>
          <cell r="B4210" t="str">
            <v>Cutting of Pipes above 2" Dia upto 4" dia</v>
          </cell>
          <cell r="C4210" t="str">
            <v>Per Cut</v>
          </cell>
          <cell r="D4210">
            <v>225.59</v>
          </cell>
          <cell r="E4210">
            <v>225.59</v>
          </cell>
          <cell r="F4210" t="str">
            <v>Per Cut</v>
          </cell>
          <cell r="G4210">
            <v>225.59</v>
          </cell>
          <cell r="H4210">
            <v>225.59</v>
          </cell>
          <cell r="I4210" t="str">
            <v>24.3.6.4</v>
          </cell>
          <cell r="J4210">
            <v>0</v>
          </cell>
        </row>
        <row r="4211">
          <cell r="A4211" t="str">
            <v>28-23</v>
          </cell>
          <cell r="B4211" t="str">
            <v>Providing and fixing of 1-1/2" thick Thermopore in cavity wall, including all necessary fittings complete in all respect .</v>
          </cell>
          <cell r="C4211" t="str">
            <v>100 Sft</v>
          </cell>
          <cell r="D4211">
            <v>606.94000000000005</v>
          </cell>
          <cell r="E4211">
            <v>1019</v>
          </cell>
          <cell r="F4211" t="str">
            <v>m2</v>
          </cell>
          <cell r="G4211">
            <v>65.31</v>
          </cell>
          <cell r="H4211">
            <v>109.64</v>
          </cell>
          <cell r="I4211">
            <v>7.17</v>
          </cell>
          <cell r="J4211">
            <v>0</v>
          </cell>
        </row>
        <row r="4212">
          <cell r="A4212" t="str">
            <v>28-24</v>
          </cell>
          <cell r="B4212" t="str">
            <v>Providing and fixing hot dipped galvanized fully glazed fixed steel sky light of Z section 1.25" (32.5 mm) width or as approved by Engineer incharge including iron lugs, cutting holes and making good the damages to walls.</v>
          </cell>
          <cell r="C4212" t="str">
            <v>Sft</v>
          </cell>
          <cell r="D4212">
            <v>112.31</v>
          </cell>
          <cell r="E4212">
            <v>706.09</v>
          </cell>
          <cell r="F4212" t="str">
            <v>m2</v>
          </cell>
          <cell r="G4212">
            <v>1208.4000000000001</v>
          </cell>
          <cell r="H4212">
            <v>7597.53</v>
          </cell>
          <cell r="I4212">
            <v>0</v>
          </cell>
          <cell r="J4212">
            <v>0</v>
          </cell>
        </row>
        <row r="4213">
          <cell r="A4213" t="str">
            <v>28-25</v>
          </cell>
          <cell r="B4213" t="str">
            <v>Providing and placing of geotextile fabric as shown in the drawings as directed by the Engineer.</v>
          </cell>
          <cell r="C4213" t="str">
            <v>100 Sft</v>
          </cell>
          <cell r="D4213">
            <v>493.02</v>
          </cell>
          <cell r="E4213">
            <v>1105.55</v>
          </cell>
          <cell r="F4213" t="str">
            <v>m2</v>
          </cell>
          <cell r="G4213">
            <v>53.05</v>
          </cell>
          <cell r="H4213">
            <v>118.96</v>
          </cell>
          <cell r="I4213">
            <v>0</v>
          </cell>
          <cell r="J42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mrs_2022"/>
      <sheetName val="General Abstract"/>
      <sheetName val="Summury Pezu"/>
      <sheetName val="BOQ Pezu"/>
      <sheetName val="Cost Comprason"/>
      <sheetName val="Summury"/>
      <sheetName val="BOQ"/>
      <sheetName val="Sheet1"/>
      <sheetName val="CM Directive - Both BT-MRS 20"/>
      <sheetName val="CREATIVE"/>
      <sheetName val="CM Directive-Both Shin-MRS 19"/>
      <sheetName val="CM Directive - Both BT-MRS 19"/>
      <sheetName val="CM Directive-Both Shin-MRS 20"/>
      <sheetName val="Financial Break Up"/>
      <sheetName val="jungle Clearance"/>
      <sheetName val="Dismantling"/>
      <sheetName val="Improved S.G"/>
      <sheetName val="Filter"/>
      <sheetName val="PCC1.2.4"/>
      <sheetName val="Metaling"/>
      <sheetName val="Scarifi"/>
      <sheetName val="Levelling Layer"/>
      <sheetName val="Grooving"/>
      <sheetName val="abc"/>
      <sheetName val="TC"/>
      <sheetName val="expansion"/>
      <sheetName val="Granular Material bed"/>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50 % Boulderws"/>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Steeel"/>
      <sheetName val="Steel"/>
      <sheetName val="rcc 1  24"/>
      <sheetName val="alloy studs"/>
      <sheetName val="Tuff Tiles"/>
      <sheetName val="Earth Lawn"/>
    </sheetNames>
    <sheetDataSet>
      <sheetData sheetId="0" refreshError="1"/>
      <sheetData sheetId="1" refreshError="1"/>
      <sheetData sheetId="2" refreshError="1">
        <row r="1">
          <cell r="A1" t="str">
            <v>MRS-2022 (2nd BI ANNUAL)</v>
          </cell>
          <cell r="B1">
            <v>0</v>
          </cell>
          <cell r="C1">
            <v>0</v>
          </cell>
          <cell r="D1">
            <v>0</v>
          </cell>
          <cell r="E1">
            <v>0</v>
          </cell>
          <cell r="F1">
            <v>0</v>
          </cell>
          <cell r="G1">
            <v>0</v>
          </cell>
          <cell r="H1">
            <v>0</v>
          </cell>
          <cell r="I1">
            <v>0</v>
          </cell>
          <cell r="J1">
            <v>0</v>
          </cell>
        </row>
        <row r="2">
          <cell r="A2" t="str">
            <v>Item Code</v>
          </cell>
          <cell r="B2" t="str">
            <v>Description</v>
          </cell>
          <cell r="C2" t="str">
            <v>Rate (British System)</v>
          </cell>
          <cell r="D2">
            <v>0</v>
          </cell>
          <cell r="E2">
            <v>0</v>
          </cell>
          <cell r="F2" t="str">
            <v>Rate (Metric System)</v>
          </cell>
          <cell r="G2">
            <v>0</v>
          </cell>
          <cell r="H2">
            <v>0</v>
          </cell>
          <cell r="I2" t="str">
            <v>Spec. No.</v>
          </cell>
          <cell r="J2" t="str">
            <v>Remarks</v>
          </cell>
        </row>
        <row r="3">
          <cell r="A3">
            <v>0</v>
          </cell>
          <cell r="B3">
            <v>0</v>
          </cell>
          <cell r="C3" t="str">
            <v>Unit</v>
          </cell>
          <cell r="D3" t="str">
            <v>Labour</v>
          </cell>
          <cell r="E3" t="str">
            <v>Composite</v>
          </cell>
          <cell r="F3" t="str">
            <v>Unit</v>
          </cell>
          <cell r="G3" t="str">
            <v>Labour</v>
          </cell>
          <cell r="H3" t="str">
            <v>Composite</v>
          </cell>
          <cell r="I3">
            <v>0</v>
          </cell>
          <cell r="J3" t="str">
            <v>A1:J4487</v>
          </cell>
          <cell r="L3" t="str">
            <v>MRS-2022</v>
          </cell>
          <cell r="M3" t="str">
            <v>DIFERENCE</v>
          </cell>
          <cell r="N3" t="str">
            <v>%</v>
          </cell>
        </row>
        <row r="4">
          <cell r="A4" t="str">
            <v>1</v>
          </cell>
          <cell r="B4" t="str">
            <v>2</v>
          </cell>
          <cell r="C4" t="str">
            <v>3</v>
          </cell>
          <cell r="D4" t="str">
            <v>4</v>
          </cell>
          <cell r="E4" t="str">
            <v>5</v>
          </cell>
          <cell r="F4" t="str">
            <v>6</v>
          </cell>
          <cell r="G4" t="str">
            <v>7</v>
          </cell>
          <cell r="H4" t="str">
            <v>8</v>
          </cell>
          <cell r="I4" t="str">
            <v>9</v>
          </cell>
          <cell r="J4" t="str">
            <v>10</v>
          </cell>
          <cell r="L4">
            <v>0</v>
          </cell>
          <cell r="M4">
            <v>0</v>
          </cell>
          <cell r="N4">
            <v>0</v>
          </cell>
        </row>
        <row r="5">
          <cell r="A5" t="str">
            <v>01-01-a</v>
          </cell>
          <cell r="B5" t="str">
            <v>Carriage of 100 cft / 5 tonne of all materials , bytruck or other means : First 50 Meter or 164 ft</v>
          </cell>
          <cell r="C5" t="str">
            <v>164 Rft</v>
          </cell>
          <cell r="D5">
            <v>0</v>
          </cell>
          <cell r="E5">
            <v>120.66</v>
          </cell>
          <cell r="F5" t="str">
            <v>50 Meter</v>
          </cell>
          <cell r="G5">
            <v>0</v>
          </cell>
          <cell r="H5">
            <v>120.66</v>
          </cell>
          <cell r="I5" t="str">
            <v>1 , 1.5</v>
          </cell>
          <cell r="J5">
            <v>0</v>
          </cell>
          <cell r="L5">
            <v>100.55</v>
          </cell>
          <cell r="M5">
            <v>20.11</v>
          </cell>
          <cell r="N5">
            <v>0.2</v>
          </cell>
        </row>
        <row r="6">
          <cell r="A6" t="str">
            <v>01-01-b</v>
          </cell>
          <cell r="B6" t="str">
            <v>Carriage of 100 cft / 5 tonne of all materials , bytruck or other means : Second 50 Meter or 164 ft</v>
          </cell>
          <cell r="C6" t="str">
            <v>164 Rft</v>
          </cell>
          <cell r="D6">
            <v>0</v>
          </cell>
          <cell r="E6">
            <v>23</v>
          </cell>
          <cell r="F6" t="str">
            <v>50 Meter</v>
          </cell>
          <cell r="G6">
            <v>0</v>
          </cell>
          <cell r="H6">
            <v>23</v>
          </cell>
          <cell r="I6" t="str">
            <v>1 , 1.5</v>
          </cell>
          <cell r="J6">
            <v>0</v>
          </cell>
          <cell r="L6">
            <v>19.170000000000002</v>
          </cell>
          <cell r="M6">
            <v>3.8299999999999983</v>
          </cell>
          <cell r="N6">
            <v>0.19979134063641096</v>
          </cell>
        </row>
        <row r="7">
          <cell r="A7" t="str">
            <v>01-01-c</v>
          </cell>
          <cell r="B7" t="str">
            <v>Carriage of 100 cft / 5 tonne of all materials , bytruck or other means : 3rd  50 Meter to 5th 50Meter or corresponding distance in feet</v>
          </cell>
          <cell r="C7" t="str">
            <v>164 Rft</v>
          </cell>
          <cell r="D7">
            <v>0</v>
          </cell>
          <cell r="E7">
            <v>14.88</v>
          </cell>
          <cell r="F7" t="str">
            <v>50 Meter</v>
          </cell>
          <cell r="G7">
            <v>0</v>
          </cell>
          <cell r="H7">
            <v>14.88</v>
          </cell>
          <cell r="I7" t="str">
            <v>1 , 1.5</v>
          </cell>
          <cell r="J7">
            <v>0</v>
          </cell>
          <cell r="L7">
            <v>12.4</v>
          </cell>
          <cell r="M7">
            <v>2.4800000000000004</v>
          </cell>
          <cell r="N7">
            <v>0.20000000000000004</v>
          </cell>
        </row>
        <row r="8">
          <cell r="A8" t="str">
            <v>01-01-d</v>
          </cell>
          <cell r="B8" t="str">
            <v>Carriage of 100 cft / 5 tonne of all materials , bytruck or other means : 250 -1000 Meter</v>
          </cell>
          <cell r="C8" t="str">
            <v>800 Rft</v>
          </cell>
          <cell r="D8">
            <v>0</v>
          </cell>
          <cell r="E8">
            <v>66.98</v>
          </cell>
          <cell r="F8" t="str">
            <v>250 meter</v>
          </cell>
          <cell r="G8">
            <v>0</v>
          </cell>
          <cell r="H8">
            <v>66.98</v>
          </cell>
          <cell r="I8" t="str">
            <v>1 , 1.5</v>
          </cell>
          <cell r="J8">
            <v>0</v>
          </cell>
          <cell r="L8">
            <v>55.82</v>
          </cell>
          <cell r="M8">
            <v>11.160000000000004</v>
          </cell>
          <cell r="N8">
            <v>0.1999283410963813</v>
          </cell>
        </row>
        <row r="9">
          <cell r="A9" t="str">
            <v>01-01-e</v>
          </cell>
          <cell r="B9" t="str">
            <v>Carriage of 100 cft / 5 tonne of all materials , bytruck or other means : 2nd Km or correspondingdistance in miles</v>
          </cell>
          <cell r="C9" t="str">
            <v>0.6 Mile</v>
          </cell>
          <cell r="D9">
            <v>0</v>
          </cell>
          <cell r="E9">
            <v>214.48</v>
          </cell>
          <cell r="F9" t="str">
            <v>1 Km</v>
          </cell>
          <cell r="G9">
            <v>0</v>
          </cell>
          <cell r="H9">
            <v>214.48</v>
          </cell>
          <cell r="I9" t="str">
            <v>1 , 1.5</v>
          </cell>
          <cell r="J9">
            <v>0</v>
          </cell>
          <cell r="L9">
            <v>178.73</v>
          </cell>
          <cell r="M9">
            <v>35.75</v>
          </cell>
          <cell r="N9">
            <v>0.20002238012644771</v>
          </cell>
        </row>
        <row r="10">
          <cell r="A10" t="str">
            <v>01-01-f</v>
          </cell>
          <cell r="B10" t="str">
            <v>Carriage of 100 cft / 5 tonne of all materials , bytruck or other means : 3rd to 5th Kilometer orcorresponding distance in miles</v>
          </cell>
          <cell r="C10" t="str">
            <v>1 Mile</v>
          </cell>
          <cell r="D10">
            <v>0</v>
          </cell>
          <cell r="E10">
            <v>141.41</v>
          </cell>
          <cell r="F10" t="str">
            <v>1.61 km</v>
          </cell>
          <cell r="G10">
            <v>0</v>
          </cell>
          <cell r="H10">
            <v>141.41</v>
          </cell>
          <cell r="I10" t="str">
            <v>1 , 1.5</v>
          </cell>
          <cell r="J10">
            <v>0</v>
          </cell>
          <cell r="L10">
            <v>117.84</v>
          </cell>
          <cell r="M10">
            <v>23.569999999999993</v>
          </cell>
          <cell r="N10">
            <v>0.20001697216564826</v>
          </cell>
        </row>
        <row r="11">
          <cell r="A11" t="str">
            <v>01-01-g</v>
          </cell>
          <cell r="B11" t="str">
            <v>Carriage of 100 cft / 5 tonne of all materials , bytruck or other means : 6th to 10th Kilometer orcorresponding distance in miles</v>
          </cell>
          <cell r="C11" t="str">
            <v>1 Mile</v>
          </cell>
          <cell r="D11">
            <v>0</v>
          </cell>
          <cell r="E11">
            <v>117.5</v>
          </cell>
          <cell r="F11" t="str">
            <v>1.61 km</v>
          </cell>
          <cell r="G11">
            <v>0</v>
          </cell>
          <cell r="H11">
            <v>117.5</v>
          </cell>
          <cell r="I11" t="str">
            <v>1 , 1.5</v>
          </cell>
          <cell r="J11">
            <v>0</v>
          </cell>
          <cell r="L11">
            <v>97.91</v>
          </cell>
          <cell r="M11">
            <v>19.590000000000003</v>
          </cell>
          <cell r="N11">
            <v>0.20008170769073644</v>
          </cell>
        </row>
        <row r="12">
          <cell r="A12" t="str">
            <v>01-01-h</v>
          </cell>
          <cell r="B12" t="str">
            <v>Carriage of 100 cft / 5 tonne of all materials , bytruck or other means : beyond 10th Kilometer orcorresponding distance in miles</v>
          </cell>
          <cell r="C12" t="str">
            <v>1 Mile</v>
          </cell>
          <cell r="D12">
            <v>0</v>
          </cell>
          <cell r="E12">
            <v>71.72</v>
          </cell>
          <cell r="F12" t="str">
            <v>1.61 km</v>
          </cell>
          <cell r="G12">
            <v>0</v>
          </cell>
          <cell r="H12">
            <v>71.72</v>
          </cell>
          <cell r="I12" t="str">
            <v>1 , 1.5</v>
          </cell>
          <cell r="J12">
            <v>0</v>
          </cell>
          <cell r="L12">
            <v>59.76</v>
          </cell>
          <cell r="M12">
            <v>11.96</v>
          </cell>
          <cell r="N12">
            <v>0.20013386880856762</v>
          </cell>
        </row>
        <row r="13">
          <cell r="A13" t="str">
            <v>01-02-a</v>
          </cell>
          <cell r="B13" t="str">
            <v>Carriage of 1000 bricks or load upto 3 tonne , bytruck or other means : First 50 Meter or 164 ft</v>
          </cell>
          <cell r="C13" t="str">
            <v>164 Rft</v>
          </cell>
          <cell r="D13">
            <v>0</v>
          </cell>
          <cell r="E13">
            <v>81.62</v>
          </cell>
          <cell r="F13" t="str">
            <v>50 Meter</v>
          </cell>
          <cell r="G13">
            <v>0</v>
          </cell>
          <cell r="H13">
            <v>81.62</v>
          </cell>
          <cell r="I13" t="str">
            <v>1 , 1.5</v>
          </cell>
          <cell r="J13">
            <v>0</v>
          </cell>
          <cell r="L13">
            <v>68.010000000000005</v>
          </cell>
          <cell r="M13">
            <v>13.61</v>
          </cell>
          <cell r="N13">
            <v>0.20011762976032935</v>
          </cell>
        </row>
        <row r="14">
          <cell r="A14" t="str">
            <v>01-02-b</v>
          </cell>
          <cell r="B14" t="str">
            <v>Carriage of 1000 bricks or load upto 3 tonne , bytruck or other means : Second 50 Meter or 164 ft</v>
          </cell>
          <cell r="C14" t="str">
            <v>164 Rft</v>
          </cell>
          <cell r="D14">
            <v>0</v>
          </cell>
          <cell r="E14">
            <v>17.510000000000002</v>
          </cell>
          <cell r="F14" t="str">
            <v>50 Meter</v>
          </cell>
          <cell r="G14">
            <v>0</v>
          </cell>
          <cell r="H14">
            <v>17.510000000000002</v>
          </cell>
          <cell r="I14" t="str">
            <v>1 , 1.5</v>
          </cell>
          <cell r="J14">
            <v>0</v>
          </cell>
          <cell r="L14">
            <v>14.59</v>
          </cell>
          <cell r="M14">
            <v>2.9200000000000017</v>
          </cell>
          <cell r="N14">
            <v>0.2001370801919124</v>
          </cell>
        </row>
        <row r="15">
          <cell r="A15" t="str">
            <v>01-02-c</v>
          </cell>
          <cell r="B15" t="str">
            <v>Carriage of 1000 bricks or load upto 3 tonne , bytruck or other means : 3rd  50 Meter to 5th 50Meter or corresponding distance in feet</v>
          </cell>
          <cell r="C15" t="str">
            <v>164 Rft</v>
          </cell>
          <cell r="D15">
            <v>0</v>
          </cell>
          <cell r="E15">
            <v>11.67</v>
          </cell>
          <cell r="F15" t="str">
            <v>50 Meter</v>
          </cell>
          <cell r="G15">
            <v>0</v>
          </cell>
          <cell r="H15">
            <v>11.67</v>
          </cell>
          <cell r="I15" t="str">
            <v>1 , 1.5</v>
          </cell>
          <cell r="J15">
            <v>0</v>
          </cell>
          <cell r="L15">
            <v>9.7200000000000006</v>
          </cell>
          <cell r="M15">
            <v>1.9499999999999993</v>
          </cell>
          <cell r="N15">
            <v>0.2006172839506172</v>
          </cell>
        </row>
        <row r="16">
          <cell r="A16" t="str">
            <v>01-02-d</v>
          </cell>
          <cell r="B16" t="str">
            <v>Carriage of 1000 bricks or load upto 3 tonne , bytruck or other means : 250 -1000 Meter</v>
          </cell>
          <cell r="C16" t="str">
            <v>800 Rft</v>
          </cell>
          <cell r="D16">
            <v>0</v>
          </cell>
          <cell r="E16">
            <v>58.37</v>
          </cell>
          <cell r="F16" t="str">
            <v>250 meter</v>
          </cell>
          <cell r="G16">
            <v>0</v>
          </cell>
          <cell r="H16">
            <v>58.37</v>
          </cell>
          <cell r="I16" t="str">
            <v>1 , 1.5</v>
          </cell>
          <cell r="J16">
            <v>0</v>
          </cell>
          <cell r="L16">
            <v>48.64</v>
          </cell>
          <cell r="M16">
            <v>9.7299999999999969</v>
          </cell>
          <cell r="N16">
            <v>0.20004111842105257</v>
          </cell>
        </row>
        <row r="17">
          <cell r="A17" t="str">
            <v>01-02-e</v>
          </cell>
          <cell r="B17" t="str">
            <v>Carriage of 1000 bricks or load upto 3 tonne , bytruck or other means : 2nd Km or correspondingdistance in miles</v>
          </cell>
          <cell r="C17" t="str">
            <v>0.6 Mile</v>
          </cell>
          <cell r="D17">
            <v>0</v>
          </cell>
          <cell r="E17">
            <v>175.02</v>
          </cell>
          <cell r="F17" t="str">
            <v>1 km</v>
          </cell>
          <cell r="G17">
            <v>0</v>
          </cell>
          <cell r="H17">
            <v>175.02</v>
          </cell>
          <cell r="I17" t="str">
            <v>1 , 1.5</v>
          </cell>
          <cell r="J17">
            <v>0</v>
          </cell>
          <cell r="L17">
            <v>145.85</v>
          </cell>
          <cell r="M17">
            <v>29.170000000000016</v>
          </cell>
          <cell r="N17">
            <v>0.20000000000000012</v>
          </cell>
        </row>
        <row r="18">
          <cell r="A18" t="str">
            <v>01-02-f</v>
          </cell>
          <cell r="B18" t="str">
            <v>Carriage of 1000 bricks or load upto 3 tonne , bytruck or other means : 3rd to 5th Kilometer orcorresponding distance in miles</v>
          </cell>
          <cell r="C18" t="str">
            <v>1 Mile</v>
          </cell>
          <cell r="D18">
            <v>0</v>
          </cell>
          <cell r="E18">
            <v>112.61</v>
          </cell>
          <cell r="F18" t="str">
            <v>1.61 km</v>
          </cell>
          <cell r="G18">
            <v>0</v>
          </cell>
          <cell r="H18">
            <v>112.61</v>
          </cell>
          <cell r="I18" t="str">
            <v>1 , 1.5</v>
          </cell>
          <cell r="J18">
            <v>0</v>
          </cell>
          <cell r="L18">
            <v>93.85</v>
          </cell>
          <cell r="M18">
            <v>18.760000000000005</v>
          </cell>
          <cell r="N18">
            <v>0.19989344698987754</v>
          </cell>
        </row>
        <row r="19">
          <cell r="A19" t="str">
            <v>01-02-g</v>
          </cell>
          <cell r="B19" t="str">
            <v>Carriage of 1000 bricks or load upto 3 tonne , bytruck or other means : 6th to 10th Kilometer orcorresponding distance in miles</v>
          </cell>
          <cell r="C19" t="str">
            <v>1 Mile</v>
          </cell>
          <cell r="D19">
            <v>0</v>
          </cell>
          <cell r="E19">
            <v>93.89</v>
          </cell>
          <cell r="F19" t="str">
            <v>1.61 km</v>
          </cell>
          <cell r="G19">
            <v>0</v>
          </cell>
          <cell r="H19">
            <v>93.89</v>
          </cell>
          <cell r="I19" t="str">
            <v>1 , 1.5</v>
          </cell>
          <cell r="J19">
            <v>0</v>
          </cell>
          <cell r="L19">
            <v>78.23</v>
          </cell>
          <cell r="M19">
            <v>15.659999999999997</v>
          </cell>
          <cell r="N19">
            <v>0.2001789594784609</v>
          </cell>
        </row>
        <row r="20">
          <cell r="A20" t="str">
            <v>01-02-h</v>
          </cell>
          <cell r="B20" t="str">
            <v>Carriage of 1000 bricks or load upto 3 tonne , bytruck or other means : beyond 10th Kilometer orcorresponding distance in miles</v>
          </cell>
          <cell r="C20" t="str">
            <v>1 Mile</v>
          </cell>
          <cell r="D20">
            <v>0</v>
          </cell>
          <cell r="E20">
            <v>56.34</v>
          </cell>
          <cell r="F20" t="str">
            <v>1.61 km</v>
          </cell>
          <cell r="G20">
            <v>0</v>
          </cell>
          <cell r="H20">
            <v>56.34</v>
          </cell>
          <cell r="I20" t="str">
            <v>1 , 1.5</v>
          </cell>
          <cell r="J20">
            <v>0</v>
          </cell>
          <cell r="L20">
            <v>46.96</v>
          </cell>
          <cell r="M20">
            <v>9.3800000000000026</v>
          </cell>
          <cell r="N20">
            <v>0.19974446337308352</v>
          </cell>
        </row>
        <row r="21">
          <cell r="A21" t="str">
            <v>01-03-a</v>
          </cell>
          <cell r="B21" t="str">
            <v>Carriage of 100 nos, 50 kg cement bags , by truckor other means : First 50 Meter or 164 ft</v>
          </cell>
          <cell r="C21" t="str">
            <v>164 Rft</v>
          </cell>
          <cell r="D21">
            <v>0</v>
          </cell>
          <cell r="E21">
            <v>121.79</v>
          </cell>
          <cell r="F21" t="str">
            <v>50 Meter</v>
          </cell>
          <cell r="G21">
            <v>0</v>
          </cell>
          <cell r="H21">
            <v>121.79</v>
          </cell>
          <cell r="I21" t="str">
            <v>1 , 1.5</v>
          </cell>
          <cell r="J21">
            <v>0</v>
          </cell>
          <cell r="L21">
            <v>101.49</v>
          </cell>
          <cell r="M21">
            <v>20.300000000000011</v>
          </cell>
          <cell r="N21">
            <v>0.20001970637501243</v>
          </cell>
        </row>
        <row r="22">
          <cell r="A22" t="str">
            <v>01-03-b</v>
          </cell>
          <cell r="B22" t="str">
            <v>Carriage of 100 nos, 50 kg cement bags , by truckor other means : Second 50 Meter or 164 ft</v>
          </cell>
          <cell r="C22" t="str">
            <v>164 Rft</v>
          </cell>
          <cell r="D22">
            <v>0</v>
          </cell>
          <cell r="E22">
            <v>26.11</v>
          </cell>
          <cell r="F22" t="str">
            <v>50 Meter</v>
          </cell>
          <cell r="G22">
            <v>0</v>
          </cell>
          <cell r="H22">
            <v>26.11</v>
          </cell>
          <cell r="I22" t="str">
            <v>1 , 1.5</v>
          </cell>
          <cell r="J22">
            <v>0</v>
          </cell>
          <cell r="L22">
            <v>21.76</v>
          </cell>
          <cell r="M22">
            <v>4.3499999999999979</v>
          </cell>
          <cell r="N22">
            <v>0.19990808823529402</v>
          </cell>
        </row>
        <row r="23">
          <cell r="A23" t="str">
            <v>01-03-c</v>
          </cell>
          <cell r="B23" t="str">
            <v>Carriage of 100 nos, 50 kg cement bags , by truckor other means : 3rd  50 Meter to 5th 50 Meter orcorresponding distance in feet</v>
          </cell>
          <cell r="C23" t="str">
            <v>164 Rft</v>
          </cell>
          <cell r="D23">
            <v>0</v>
          </cell>
          <cell r="E23">
            <v>16.98</v>
          </cell>
          <cell r="F23" t="str">
            <v>50 Meter</v>
          </cell>
          <cell r="G23">
            <v>0</v>
          </cell>
          <cell r="H23">
            <v>16.98</v>
          </cell>
          <cell r="I23" t="str">
            <v>1 , 1.5</v>
          </cell>
          <cell r="J23">
            <v>0</v>
          </cell>
          <cell r="L23">
            <v>14.15</v>
          </cell>
          <cell r="M23">
            <v>2.83</v>
          </cell>
          <cell r="N23">
            <v>0.2</v>
          </cell>
        </row>
        <row r="24">
          <cell r="A24" t="str">
            <v>01-03-d</v>
          </cell>
          <cell r="B24" t="str">
            <v>Carriage of 100 nos, 50 kg cement bags , by truckor other means : 250 -1000 Meter</v>
          </cell>
          <cell r="C24" t="str">
            <v>800 Rft</v>
          </cell>
          <cell r="D24">
            <v>0</v>
          </cell>
          <cell r="E24">
            <v>76.31</v>
          </cell>
          <cell r="F24" t="str">
            <v>250 meter</v>
          </cell>
          <cell r="G24">
            <v>0</v>
          </cell>
          <cell r="H24">
            <v>76.31</v>
          </cell>
          <cell r="I24" t="str">
            <v>1 , 1.5</v>
          </cell>
          <cell r="J24">
            <v>0</v>
          </cell>
          <cell r="L24">
            <v>63.59</v>
          </cell>
          <cell r="M24">
            <v>12.719999999999999</v>
          </cell>
          <cell r="N24">
            <v>0.2000314514860827</v>
          </cell>
        </row>
        <row r="25">
          <cell r="A25" t="str">
            <v>01-03-e</v>
          </cell>
          <cell r="B25" t="str">
            <v>Carriage of 100 nos, 50 kg cement bagse , by truckor other means : 2nd Km or correspondingdistance in miles</v>
          </cell>
          <cell r="C25" t="str">
            <v>0.6 Mile</v>
          </cell>
          <cell r="D25">
            <v>0</v>
          </cell>
          <cell r="E25">
            <v>229.18</v>
          </cell>
          <cell r="F25" t="str">
            <v>1 km</v>
          </cell>
          <cell r="G25">
            <v>0</v>
          </cell>
          <cell r="H25">
            <v>229.18</v>
          </cell>
          <cell r="I25" t="str">
            <v>1 , 1.5</v>
          </cell>
          <cell r="J25">
            <v>0</v>
          </cell>
          <cell r="L25">
            <v>191</v>
          </cell>
          <cell r="M25">
            <v>38.180000000000007</v>
          </cell>
          <cell r="N25">
            <v>0.19989528795811523</v>
          </cell>
        </row>
        <row r="26">
          <cell r="A26" t="str">
            <v>01-03-f</v>
          </cell>
          <cell r="B26" t="str">
            <v>Carriage of 100 nos, 50 kg cement bags , by truckor other means : 3rd to 5th Kilometer orcorresponding distance in miles</v>
          </cell>
          <cell r="C26" t="str">
            <v>1 Mile</v>
          </cell>
          <cell r="D26">
            <v>0</v>
          </cell>
          <cell r="E26">
            <v>147.58000000000001</v>
          </cell>
          <cell r="F26" t="str">
            <v>1.61 km</v>
          </cell>
          <cell r="G26">
            <v>0</v>
          </cell>
          <cell r="H26">
            <v>147.58000000000001</v>
          </cell>
          <cell r="I26" t="str">
            <v>1 , 1.5</v>
          </cell>
          <cell r="J26">
            <v>0</v>
          </cell>
          <cell r="L26">
            <v>122.99</v>
          </cell>
          <cell r="M26">
            <v>24.590000000000018</v>
          </cell>
          <cell r="N26">
            <v>0.19993495406130596</v>
          </cell>
        </row>
        <row r="27">
          <cell r="A27" t="str">
            <v>01-03-g</v>
          </cell>
          <cell r="B27" t="str">
            <v>Carriage of 100 nos, 50 kg cement bags , by truckor other means : 6th to 10th Kilometer orcorresponding distance in miles</v>
          </cell>
          <cell r="C27" t="str">
            <v>1 Mile</v>
          </cell>
          <cell r="D27">
            <v>0</v>
          </cell>
          <cell r="E27">
            <v>122.95</v>
          </cell>
          <cell r="F27" t="str">
            <v>1.61 km</v>
          </cell>
          <cell r="G27">
            <v>0</v>
          </cell>
          <cell r="H27">
            <v>122.95</v>
          </cell>
          <cell r="I27" t="str">
            <v>1 , 1.5</v>
          </cell>
          <cell r="J27">
            <v>0</v>
          </cell>
          <cell r="L27">
            <v>102.45</v>
          </cell>
          <cell r="M27">
            <v>20.5</v>
          </cell>
          <cell r="N27">
            <v>0.20009760858955589</v>
          </cell>
        </row>
        <row r="28">
          <cell r="A28" t="str">
            <v>01-03-h</v>
          </cell>
          <cell r="B28" t="str">
            <v>Carriage of 100 nos, 50 kg cement bags , by truckor other means : beyond 10th Kilometer orcorresponding distance in miles</v>
          </cell>
          <cell r="C28" t="str">
            <v>1 Mile</v>
          </cell>
          <cell r="D28">
            <v>0</v>
          </cell>
          <cell r="E28">
            <v>73.7</v>
          </cell>
          <cell r="F28" t="str">
            <v>1.61 km</v>
          </cell>
          <cell r="G28">
            <v>0</v>
          </cell>
          <cell r="H28">
            <v>73.7</v>
          </cell>
          <cell r="I28" t="str">
            <v>1 , 1.5</v>
          </cell>
          <cell r="J28">
            <v>0</v>
          </cell>
          <cell r="L28">
            <v>61.42</v>
          </cell>
          <cell r="M28">
            <v>12.280000000000001</v>
          </cell>
          <cell r="N28">
            <v>0.19993487463366982</v>
          </cell>
        </row>
        <row r="29">
          <cell r="A29" t="str">
            <v>01-04-a</v>
          </cell>
          <cell r="B29" t="str">
            <v>Carriage of bitumen , tar or other lubricansts indrums - one tonne : First 50 Meter or 164 ft</v>
          </cell>
          <cell r="C29" t="str">
            <v>164 Rft</v>
          </cell>
          <cell r="D29">
            <v>0</v>
          </cell>
          <cell r="E29">
            <v>22.55</v>
          </cell>
          <cell r="F29" t="str">
            <v>50 Meter</v>
          </cell>
          <cell r="G29">
            <v>0</v>
          </cell>
          <cell r="H29">
            <v>22.55</v>
          </cell>
          <cell r="I29" t="str">
            <v>1 , 1.5</v>
          </cell>
          <cell r="J29">
            <v>0</v>
          </cell>
          <cell r="L29">
            <v>18.79</v>
          </cell>
          <cell r="M29">
            <v>3.7600000000000016</v>
          </cell>
          <cell r="N29">
            <v>0.20010643959552962</v>
          </cell>
        </row>
        <row r="30">
          <cell r="A30" t="str">
            <v>01-04-b</v>
          </cell>
          <cell r="B30" t="str">
            <v>Carriage of bitumen , tar or other lubricansts indrums - one tonne : Second 50 Meter or 164 ft</v>
          </cell>
          <cell r="C30" t="str">
            <v>164 Rft</v>
          </cell>
          <cell r="D30">
            <v>0</v>
          </cell>
          <cell r="E30">
            <v>4.8899999999999997</v>
          </cell>
          <cell r="F30" t="str">
            <v>50 Meter</v>
          </cell>
          <cell r="G30">
            <v>0</v>
          </cell>
          <cell r="H30">
            <v>4.8899999999999997</v>
          </cell>
          <cell r="I30" t="str">
            <v>1 , 1.5</v>
          </cell>
          <cell r="J30">
            <v>0</v>
          </cell>
          <cell r="L30">
            <v>4.08</v>
          </cell>
          <cell r="M30">
            <v>0.80999999999999961</v>
          </cell>
          <cell r="N30">
            <v>0.19852941176470579</v>
          </cell>
        </row>
        <row r="31">
          <cell r="A31" t="str">
            <v>01-04-c</v>
          </cell>
          <cell r="B31" t="str">
            <v>Carriage of bitumen , tar or other lubricansts indrums - one tonne : 3rd  50 Meter to 5th 50 Meteror corresponding distance in feet</v>
          </cell>
          <cell r="C31" t="str">
            <v>164 Rft</v>
          </cell>
          <cell r="D31">
            <v>0</v>
          </cell>
          <cell r="E31">
            <v>3.24</v>
          </cell>
          <cell r="F31" t="str">
            <v>50 Meter</v>
          </cell>
          <cell r="G31">
            <v>0</v>
          </cell>
          <cell r="H31">
            <v>3.24</v>
          </cell>
          <cell r="I31" t="str">
            <v>1 , 1.5</v>
          </cell>
          <cell r="J31">
            <v>0</v>
          </cell>
          <cell r="L31">
            <v>2.7</v>
          </cell>
          <cell r="M31">
            <v>0.54</v>
          </cell>
          <cell r="N31">
            <v>0.2</v>
          </cell>
        </row>
        <row r="32">
          <cell r="A32" t="str">
            <v>01-04-d</v>
          </cell>
          <cell r="B32" t="str">
            <v>Carriage of bitumen , tar or other lubricansts indrums - one tonne : 250 -1000 Meter</v>
          </cell>
          <cell r="C32" t="str">
            <v>800 Rft</v>
          </cell>
          <cell r="D32">
            <v>0</v>
          </cell>
          <cell r="E32">
            <v>16.48</v>
          </cell>
          <cell r="F32" t="str">
            <v>250 meter</v>
          </cell>
          <cell r="G32">
            <v>0</v>
          </cell>
          <cell r="H32">
            <v>16.48</v>
          </cell>
          <cell r="I32" t="str">
            <v>1 , 1.5</v>
          </cell>
          <cell r="J32">
            <v>0</v>
          </cell>
          <cell r="L32">
            <v>13.73</v>
          </cell>
          <cell r="M32">
            <v>2.75</v>
          </cell>
          <cell r="N32">
            <v>0.20029133284777859</v>
          </cell>
        </row>
        <row r="33">
          <cell r="A33" t="str">
            <v>01-04-e</v>
          </cell>
          <cell r="B33" t="str">
            <v>Carriage of bitumen , tar or other lubricansts indrums - one tonne : 2nd Km or correspondingdistance in miles</v>
          </cell>
          <cell r="C33" t="str">
            <v>0.6 Mile</v>
          </cell>
          <cell r="D33">
            <v>0</v>
          </cell>
          <cell r="E33">
            <v>48.8</v>
          </cell>
          <cell r="F33" t="str">
            <v>1 km</v>
          </cell>
          <cell r="G33">
            <v>0</v>
          </cell>
          <cell r="H33">
            <v>48.8</v>
          </cell>
          <cell r="I33" t="str">
            <v>1 , 1.5</v>
          </cell>
          <cell r="J33">
            <v>0</v>
          </cell>
          <cell r="L33">
            <v>40.67</v>
          </cell>
          <cell r="M33">
            <v>8.1299999999999955</v>
          </cell>
          <cell r="N33">
            <v>0.19990164740595021</v>
          </cell>
        </row>
        <row r="34">
          <cell r="A34" t="str">
            <v>01-04-f</v>
          </cell>
          <cell r="B34" t="str">
            <v>Carriage of bitumen , tar or other lubricansts indrums - one tonne: 3rd to 5th Kilometer orcorresponding distance in miles</v>
          </cell>
          <cell r="C34" t="str">
            <v>1 Mile</v>
          </cell>
          <cell r="D34">
            <v>0</v>
          </cell>
          <cell r="E34">
            <v>31.53</v>
          </cell>
          <cell r="F34" t="str">
            <v>1.61 km</v>
          </cell>
          <cell r="G34">
            <v>0</v>
          </cell>
          <cell r="H34">
            <v>31.53</v>
          </cell>
          <cell r="I34" t="str">
            <v>1 , 1.5</v>
          </cell>
          <cell r="J34">
            <v>0</v>
          </cell>
          <cell r="L34">
            <v>26.28</v>
          </cell>
          <cell r="M34">
            <v>5.25</v>
          </cell>
          <cell r="N34">
            <v>0.1997716894977169</v>
          </cell>
        </row>
        <row r="35">
          <cell r="A35" t="str">
            <v>01-04-g</v>
          </cell>
          <cell r="B35" t="str">
            <v>Carriage of bitumen , tar or other lubricansts indrums - one tonne : 6th to 10th Kilometer orcorresponding distance in miles</v>
          </cell>
          <cell r="C35" t="str">
            <v>1 Mile</v>
          </cell>
          <cell r="D35">
            <v>0</v>
          </cell>
          <cell r="E35">
            <v>26.12</v>
          </cell>
          <cell r="F35" t="str">
            <v>1.61 km</v>
          </cell>
          <cell r="G35">
            <v>0</v>
          </cell>
          <cell r="H35">
            <v>26.12</v>
          </cell>
          <cell r="I35" t="str">
            <v>1 , 1.5</v>
          </cell>
          <cell r="J35">
            <v>0</v>
          </cell>
          <cell r="L35">
            <v>21.77</v>
          </cell>
          <cell r="M35">
            <v>4.3500000000000014</v>
          </cell>
          <cell r="N35">
            <v>0.19981626090950858</v>
          </cell>
        </row>
        <row r="36">
          <cell r="A36" t="str">
            <v>01-04-h</v>
          </cell>
          <cell r="B36" t="str">
            <v>Carriage of bitumen , tar or other lubricansts indrums : beyond 10th Kilometer or correspondingdistance in miles</v>
          </cell>
          <cell r="C36" t="str">
            <v>1 Mile</v>
          </cell>
          <cell r="D36">
            <v>0</v>
          </cell>
          <cell r="E36">
            <v>15.65</v>
          </cell>
          <cell r="F36" t="str">
            <v>1.61 km</v>
          </cell>
          <cell r="G36">
            <v>0</v>
          </cell>
          <cell r="H36">
            <v>15.65</v>
          </cell>
          <cell r="I36" t="str">
            <v>1 , 1.5</v>
          </cell>
          <cell r="J36">
            <v>0</v>
          </cell>
          <cell r="L36">
            <v>13.04</v>
          </cell>
          <cell r="M36">
            <v>2.6100000000000012</v>
          </cell>
          <cell r="N36">
            <v>0.20015337423312893</v>
          </cell>
        </row>
        <row r="37">
          <cell r="A37" t="str">
            <v>01-05-a</v>
          </cell>
          <cell r="B37" t="str">
            <v>Carriage of 100 cft of sarkanda, pilchi, frash etc.by road or boat : 1st 50 meter or 164.042 ft</v>
          </cell>
          <cell r="C37" t="str">
            <v>164 Rft</v>
          </cell>
          <cell r="D37">
            <v>0</v>
          </cell>
          <cell r="E37">
            <v>43.41</v>
          </cell>
          <cell r="F37" t="str">
            <v>50 Meter</v>
          </cell>
          <cell r="G37">
            <v>0</v>
          </cell>
          <cell r="H37">
            <v>43.41</v>
          </cell>
          <cell r="I37" t="str">
            <v>1 , 1.5</v>
          </cell>
          <cell r="J37">
            <v>100</v>
          </cell>
          <cell r="L37">
            <v>43.41</v>
          </cell>
          <cell r="M37">
            <v>0</v>
          </cell>
          <cell r="N37">
            <v>0</v>
          </cell>
        </row>
        <row r="38">
          <cell r="A38" t="str">
            <v>01-05-b</v>
          </cell>
          <cell r="B38" t="str">
            <v>Carriage of 100 cft of sarkanda, pilchi, frash etc.by road or boat : 2nd 50 meter or 164.042 ft</v>
          </cell>
          <cell r="C38" t="str">
            <v>164 Rft</v>
          </cell>
          <cell r="D38">
            <v>0</v>
          </cell>
          <cell r="E38">
            <v>13.02</v>
          </cell>
          <cell r="F38" t="str">
            <v>50 Meter</v>
          </cell>
          <cell r="G38">
            <v>0</v>
          </cell>
          <cell r="H38">
            <v>13.02</v>
          </cell>
          <cell r="I38" t="str">
            <v>1 , 1.5</v>
          </cell>
          <cell r="J38">
            <v>0</v>
          </cell>
          <cell r="L38">
            <v>13.02</v>
          </cell>
          <cell r="M38">
            <v>0</v>
          </cell>
          <cell r="N38">
            <v>0</v>
          </cell>
        </row>
        <row r="39">
          <cell r="A39" t="str">
            <v>01-05-c</v>
          </cell>
          <cell r="B39" t="str">
            <v>Carriage of 100 cft of sarkanda, pilchi, frash etc.by road or boat : 3rd to 5th 50 meter or 164.042 ft</v>
          </cell>
          <cell r="C39" t="str">
            <v>164 Rft</v>
          </cell>
          <cell r="D39">
            <v>0</v>
          </cell>
          <cell r="E39">
            <v>7.82</v>
          </cell>
          <cell r="F39" t="str">
            <v>50 Meter</v>
          </cell>
          <cell r="G39">
            <v>0</v>
          </cell>
          <cell r="H39">
            <v>7.82</v>
          </cell>
          <cell r="I39" t="str">
            <v>1 , 1.5</v>
          </cell>
          <cell r="J39">
            <v>0</v>
          </cell>
          <cell r="L39">
            <v>7.82</v>
          </cell>
          <cell r="M39">
            <v>0</v>
          </cell>
          <cell r="N39">
            <v>0</v>
          </cell>
        </row>
        <row r="40">
          <cell r="A40" t="str">
            <v>01-05-d</v>
          </cell>
          <cell r="B40" t="str">
            <v>Carriage of 100 cft of sarkanda, pilchi, frash etc.by road or boat : 250 -1000 Meter</v>
          </cell>
          <cell r="C40" t="str">
            <v>800 Rft</v>
          </cell>
          <cell r="D40">
            <v>0</v>
          </cell>
          <cell r="E40">
            <v>27.36</v>
          </cell>
          <cell r="F40" t="str">
            <v>250 meter</v>
          </cell>
          <cell r="G40">
            <v>0</v>
          </cell>
          <cell r="H40">
            <v>27.36</v>
          </cell>
          <cell r="I40" t="str">
            <v>1 , 1.5</v>
          </cell>
          <cell r="J40">
            <v>0</v>
          </cell>
          <cell r="L40">
            <v>27.36</v>
          </cell>
          <cell r="M40">
            <v>0</v>
          </cell>
          <cell r="N40">
            <v>0</v>
          </cell>
        </row>
        <row r="41">
          <cell r="A41" t="str">
            <v>01-05-e</v>
          </cell>
          <cell r="B41" t="str">
            <v>Carriage of 100 cft of sarkanda, pilchi, frash etc.by road or boat : 2nd Kilometer</v>
          </cell>
          <cell r="C41" t="str">
            <v>0.6 Mile</v>
          </cell>
          <cell r="D41">
            <v>0</v>
          </cell>
          <cell r="E41">
            <v>87.53</v>
          </cell>
          <cell r="F41" t="str">
            <v>1 km</v>
          </cell>
          <cell r="G41">
            <v>0</v>
          </cell>
          <cell r="H41">
            <v>87.53</v>
          </cell>
          <cell r="I41" t="str">
            <v>1 , 1.5</v>
          </cell>
          <cell r="J41">
            <v>0</v>
          </cell>
          <cell r="L41">
            <v>87.53</v>
          </cell>
          <cell r="M41">
            <v>0</v>
          </cell>
          <cell r="N41">
            <v>0</v>
          </cell>
        </row>
        <row r="42">
          <cell r="A42" t="str">
            <v>01-05-f</v>
          </cell>
          <cell r="B42" t="str">
            <v>Carriage of 100 cft of sarkanda, pilchi, frash etc.by road or boat : 3rd to 5th Km or correspondingdistance in miles</v>
          </cell>
          <cell r="C42" t="str">
            <v>1 Mile</v>
          </cell>
          <cell r="D42">
            <v>0</v>
          </cell>
          <cell r="E42">
            <v>56.39</v>
          </cell>
          <cell r="F42" t="str">
            <v>1.61 km</v>
          </cell>
          <cell r="G42">
            <v>0</v>
          </cell>
          <cell r="H42">
            <v>56.39</v>
          </cell>
          <cell r="I42" t="str">
            <v>1 , 1.5</v>
          </cell>
          <cell r="J42">
            <v>0</v>
          </cell>
          <cell r="L42">
            <v>56.39</v>
          </cell>
          <cell r="M42">
            <v>0</v>
          </cell>
          <cell r="N42">
            <v>0</v>
          </cell>
        </row>
        <row r="43">
          <cell r="A43" t="str">
            <v>01-05-g</v>
          </cell>
          <cell r="B43" t="str">
            <v>Carriage of 100 cft of sarkanda, pilchi, frash etc.by road or boat : 6th to 10th Km or correspondingdistance in miles</v>
          </cell>
          <cell r="C43" t="str">
            <v>1 Mile</v>
          </cell>
          <cell r="D43">
            <v>0</v>
          </cell>
          <cell r="E43">
            <v>39.43</v>
          </cell>
          <cell r="F43" t="str">
            <v>1.61 km</v>
          </cell>
          <cell r="G43">
            <v>0</v>
          </cell>
          <cell r="H43">
            <v>39.43</v>
          </cell>
          <cell r="I43" t="str">
            <v>1 , 1.5</v>
          </cell>
          <cell r="J43">
            <v>0</v>
          </cell>
          <cell r="L43">
            <v>39.43</v>
          </cell>
          <cell r="M43">
            <v>0</v>
          </cell>
          <cell r="N43">
            <v>0</v>
          </cell>
        </row>
        <row r="44">
          <cell r="A44" t="str">
            <v>01-05-h</v>
          </cell>
          <cell r="B44" t="str">
            <v>Carriage of 100 cft of sarkanda, pilchi, frash etc.by road or boat : 11th subsequent Km orcorresponding distance in miles</v>
          </cell>
          <cell r="C44" t="str">
            <v>1 Mile</v>
          </cell>
          <cell r="D44">
            <v>0</v>
          </cell>
          <cell r="E44">
            <v>33.46</v>
          </cell>
          <cell r="F44" t="str">
            <v>1.61 km</v>
          </cell>
          <cell r="G44">
            <v>0</v>
          </cell>
          <cell r="H44">
            <v>33.46</v>
          </cell>
          <cell r="I44" t="str">
            <v>1 , 1.5</v>
          </cell>
          <cell r="J44">
            <v>0</v>
          </cell>
          <cell r="L44">
            <v>33.46</v>
          </cell>
          <cell r="M44">
            <v>0</v>
          </cell>
          <cell r="N44">
            <v>0</v>
          </cell>
        </row>
        <row r="45">
          <cell r="A45" t="str">
            <v>01-06-a</v>
          </cell>
          <cell r="B45" t="str">
            <v>Carriage of small consignments upto 250 kg : First164.042 ft or 50 meter</v>
          </cell>
          <cell r="C45" t="str">
            <v>164 Rft</v>
          </cell>
          <cell r="D45">
            <v>0</v>
          </cell>
          <cell r="E45">
            <v>7.5</v>
          </cell>
          <cell r="F45" t="str">
            <v>50 Meter</v>
          </cell>
          <cell r="G45">
            <v>0</v>
          </cell>
          <cell r="H45">
            <v>7.5</v>
          </cell>
          <cell r="I45" t="str">
            <v>1 , 1.5</v>
          </cell>
          <cell r="J45" t="str">
            <v>For consignment weighing over250 kg, the rate shall be increasedon pro-rate basis.</v>
          </cell>
          <cell r="L45">
            <v>6.25</v>
          </cell>
          <cell r="M45">
            <v>1.25</v>
          </cell>
          <cell r="N45">
            <v>0.2</v>
          </cell>
        </row>
        <row r="46">
          <cell r="A46" t="str">
            <v>01-06-b</v>
          </cell>
          <cell r="B46" t="str">
            <v>Carriage of small consignments upto 250 kg :Second 164.042 ft or 50 meter</v>
          </cell>
          <cell r="C46" t="str">
            <v>164 Rft</v>
          </cell>
          <cell r="D46">
            <v>0</v>
          </cell>
          <cell r="E46">
            <v>2.25</v>
          </cell>
          <cell r="F46" t="str">
            <v>50 Meter</v>
          </cell>
          <cell r="G46">
            <v>0</v>
          </cell>
          <cell r="H46">
            <v>2.25</v>
          </cell>
          <cell r="I46" t="str">
            <v>1 , 1.5</v>
          </cell>
          <cell r="J46">
            <v>0</v>
          </cell>
          <cell r="L46">
            <v>1.88</v>
          </cell>
          <cell r="M46">
            <v>0.37000000000000011</v>
          </cell>
          <cell r="N46">
            <v>0.19680851063829793</v>
          </cell>
        </row>
        <row r="47">
          <cell r="A47" t="str">
            <v>01-06-c</v>
          </cell>
          <cell r="B47" t="str">
            <v>Carriage of small consignments upto 250 kg : 3rdto 5th 164.042 ft or 50 meter</v>
          </cell>
          <cell r="C47" t="str">
            <v>164 Rft</v>
          </cell>
          <cell r="D47">
            <v>0</v>
          </cell>
          <cell r="E47">
            <v>1.35</v>
          </cell>
          <cell r="F47" t="str">
            <v>50 Meter</v>
          </cell>
          <cell r="G47">
            <v>0</v>
          </cell>
          <cell r="H47">
            <v>1.35</v>
          </cell>
          <cell r="I47" t="str">
            <v>1 , 1.5</v>
          </cell>
          <cell r="J47">
            <v>0</v>
          </cell>
          <cell r="L47">
            <v>1.1200000000000001</v>
          </cell>
          <cell r="M47">
            <v>0.22999999999999998</v>
          </cell>
          <cell r="N47">
            <v>0.20535714285714282</v>
          </cell>
        </row>
        <row r="48">
          <cell r="A48" t="str">
            <v>01-06-d</v>
          </cell>
          <cell r="B48" t="str">
            <v>Carriage of small consignments upto 250 kg : 250- 1000 meter</v>
          </cell>
          <cell r="C48" t="str">
            <v>800 Rft</v>
          </cell>
          <cell r="D48">
            <v>0</v>
          </cell>
          <cell r="E48">
            <v>4.72</v>
          </cell>
          <cell r="F48" t="str">
            <v>250 meter</v>
          </cell>
          <cell r="G48">
            <v>0</v>
          </cell>
          <cell r="H48">
            <v>4.72</v>
          </cell>
          <cell r="I48" t="str">
            <v>1 , 1.5</v>
          </cell>
          <cell r="J48">
            <v>0</v>
          </cell>
          <cell r="L48">
            <v>3.94</v>
          </cell>
          <cell r="M48">
            <v>0.7799999999999998</v>
          </cell>
          <cell r="N48">
            <v>0.19796954314720808</v>
          </cell>
        </row>
        <row r="49">
          <cell r="A49" t="str">
            <v>01-06-e</v>
          </cell>
          <cell r="B49" t="str">
            <v>Carriage of small consignments upto 250 kg : 2ndKilometer</v>
          </cell>
          <cell r="C49" t="str">
            <v>0.6 Mile</v>
          </cell>
          <cell r="D49">
            <v>0</v>
          </cell>
          <cell r="E49">
            <v>15.13</v>
          </cell>
          <cell r="F49" t="str">
            <v>1 km</v>
          </cell>
          <cell r="G49">
            <v>0</v>
          </cell>
          <cell r="H49">
            <v>15.13</v>
          </cell>
          <cell r="I49" t="str">
            <v>1 , 1.5</v>
          </cell>
          <cell r="J49">
            <v>0</v>
          </cell>
          <cell r="L49">
            <v>12.61</v>
          </cell>
          <cell r="M49">
            <v>2.5200000000000014</v>
          </cell>
          <cell r="N49">
            <v>0.1998413957176845</v>
          </cell>
        </row>
        <row r="50">
          <cell r="A50" t="str">
            <v>01-06-f</v>
          </cell>
          <cell r="B50" t="str">
            <v>Carriage of small consignments upto 250 kg : 3rdto 5th Km or corresponding distance in miles</v>
          </cell>
          <cell r="C50" t="str">
            <v>1 Mile</v>
          </cell>
          <cell r="D50">
            <v>0</v>
          </cell>
          <cell r="E50">
            <v>9.74</v>
          </cell>
          <cell r="F50" t="str">
            <v>1.61 km</v>
          </cell>
          <cell r="G50">
            <v>0</v>
          </cell>
          <cell r="H50">
            <v>9.74</v>
          </cell>
          <cell r="I50" t="str">
            <v>1 , 1.5</v>
          </cell>
          <cell r="J50">
            <v>0</v>
          </cell>
          <cell r="L50">
            <v>8.11</v>
          </cell>
          <cell r="M50">
            <v>1.6300000000000008</v>
          </cell>
          <cell r="N50">
            <v>0.20098643649815054</v>
          </cell>
        </row>
        <row r="51">
          <cell r="A51" t="str">
            <v>01-06-g</v>
          </cell>
          <cell r="B51" t="str">
            <v>Carriage of small consignments upto 250 kg :  6thto 10th Km or corresponding distance in miles</v>
          </cell>
          <cell r="C51" t="str">
            <v>1 Mile</v>
          </cell>
          <cell r="D51">
            <v>0</v>
          </cell>
          <cell r="E51">
            <v>6.83</v>
          </cell>
          <cell r="F51" t="str">
            <v>1.61 km</v>
          </cell>
          <cell r="G51">
            <v>0</v>
          </cell>
          <cell r="H51">
            <v>6.83</v>
          </cell>
          <cell r="I51" t="str">
            <v>1 , 1.5</v>
          </cell>
          <cell r="J51">
            <v>0</v>
          </cell>
          <cell r="L51">
            <v>5.69</v>
          </cell>
          <cell r="M51">
            <v>1.1399999999999997</v>
          </cell>
          <cell r="N51">
            <v>0.20035149384885759</v>
          </cell>
        </row>
        <row r="52">
          <cell r="A52" t="str">
            <v>01-06-h</v>
          </cell>
          <cell r="B52" t="str">
            <v>Carriage of small consignments upto 250 kg : 11thand subsequent  Kilometer or beyond 6.2137 miles</v>
          </cell>
          <cell r="C52" t="str">
            <v>1 Mile</v>
          </cell>
          <cell r="D52">
            <v>0</v>
          </cell>
          <cell r="E52">
            <v>5.79</v>
          </cell>
          <cell r="F52" t="str">
            <v>1.61 km</v>
          </cell>
          <cell r="G52">
            <v>0</v>
          </cell>
          <cell r="H52">
            <v>5.79</v>
          </cell>
          <cell r="I52" t="str">
            <v>1 , 1.5</v>
          </cell>
          <cell r="J52">
            <v>0</v>
          </cell>
          <cell r="L52">
            <v>4.83</v>
          </cell>
          <cell r="M52">
            <v>0.96</v>
          </cell>
          <cell r="N52">
            <v>0.19875776397515527</v>
          </cell>
        </row>
        <row r="53">
          <cell r="A53" t="str">
            <v>01-07-a</v>
          </cell>
          <cell r="B53" t="str">
            <v>Carriage of consignments (odd job) : Coolie load</v>
          </cell>
          <cell r="C53" t="str">
            <v>1 Mile</v>
          </cell>
          <cell r="D53">
            <v>160.29</v>
          </cell>
          <cell r="E53">
            <v>160.29</v>
          </cell>
          <cell r="F53" t="str">
            <v>1.61 km</v>
          </cell>
          <cell r="G53">
            <v>160.29</v>
          </cell>
          <cell r="H53">
            <v>160.29</v>
          </cell>
          <cell r="I53" t="str">
            <v>1 , 1.4</v>
          </cell>
          <cell r="J53">
            <v>0</v>
          </cell>
          <cell r="L53">
            <v>150.27000000000001</v>
          </cell>
          <cell r="M53">
            <v>10.019999999999982</v>
          </cell>
          <cell r="N53">
            <v>6.6679976043122258E-2</v>
          </cell>
        </row>
        <row r="54">
          <cell r="A54" t="str">
            <v>01-07-b</v>
          </cell>
          <cell r="B54" t="str">
            <v>Carriage of consignments (odd job) : Donky load</v>
          </cell>
          <cell r="C54" t="str">
            <v>1 Mile</v>
          </cell>
          <cell r="D54">
            <v>0</v>
          </cell>
          <cell r="E54">
            <v>64.819999999999993</v>
          </cell>
          <cell r="F54" t="str">
            <v>1.61 km</v>
          </cell>
          <cell r="G54">
            <v>0</v>
          </cell>
          <cell r="H54">
            <v>64.819999999999993</v>
          </cell>
          <cell r="I54" t="str">
            <v>1 , 1.4</v>
          </cell>
          <cell r="J54">
            <v>0</v>
          </cell>
          <cell r="L54">
            <v>64.819999999999993</v>
          </cell>
          <cell r="M54">
            <v>0</v>
          </cell>
          <cell r="N54">
            <v>0</v>
          </cell>
        </row>
        <row r="55">
          <cell r="A55" t="str">
            <v>01-07-c</v>
          </cell>
          <cell r="B55" t="str">
            <v>Carriage of consignments (odd job) : Cart load</v>
          </cell>
          <cell r="C55" t="str">
            <v>1 Mile</v>
          </cell>
          <cell r="D55">
            <v>0</v>
          </cell>
          <cell r="E55">
            <v>59.45</v>
          </cell>
          <cell r="F55" t="str">
            <v>1.61 km</v>
          </cell>
          <cell r="G55">
            <v>0</v>
          </cell>
          <cell r="H55">
            <v>59.45</v>
          </cell>
          <cell r="I55" t="str">
            <v>1 , 1.4</v>
          </cell>
          <cell r="J55">
            <v>0</v>
          </cell>
          <cell r="L55">
            <v>59.45</v>
          </cell>
          <cell r="M55">
            <v>0</v>
          </cell>
          <cell r="N55">
            <v>0</v>
          </cell>
        </row>
        <row r="56">
          <cell r="A56" t="str">
            <v>01-07-d</v>
          </cell>
          <cell r="B56" t="str">
            <v>Carriage of consignments (odd job) : Camel load</v>
          </cell>
          <cell r="C56" t="str">
            <v>1 Mile</v>
          </cell>
          <cell r="D56">
            <v>0</v>
          </cell>
          <cell r="E56">
            <v>146.65</v>
          </cell>
          <cell r="F56" t="str">
            <v>1.61 km</v>
          </cell>
          <cell r="G56">
            <v>0</v>
          </cell>
          <cell r="H56">
            <v>146.65</v>
          </cell>
          <cell r="I56" t="str">
            <v>1 , 1.4</v>
          </cell>
          <cell r="J56">
            <v>0</v>
          </cell>
          <cell r="L56">
            <v>146.65</v>
          </cell>
          <cell r="M56">
            <v>0</v>
          </cell>
          <cell r="N56">
            <v>0</v>
          </cell>
        </row>
        <row r="57">
          <cell r="A57" t="str">
            <v>01-08-a</v>
          </cell>
          <cell r="B57" t="str">
            <v>Hire Charges of Truck</v>
          </cell>
          <cell r="C57" t="str">
            <v>Day</v>
          </cell>
          <cell r="D57">
            <v>0</v>
          </cell>
          <cell r="E57">
            <v>12888.72</v>
          </cell>
          <cell r="F57" t="str">
            <v>Day</v>
          </cell>
          <cell r="G57">
            <v>0</v>
          </cell>
          <cell r="H57">
            <v>12888.72</v>
          </cell>
          <cell r="I57">
            <v>0</v>
          </cell>
          <cell r="J57" t="str">
            <v>a) This item shall be allowed withprior concurrence ofSuperintending Engineer b) Therate includes pay of driver andcleaner only. The cost of repairsshall be borne by the owner andthe cost of POL, loading/unloadingshall be paid by the borrower .</v>
          </cell>
          <cell r="L57">
            <v>10740.6</v>
          </cell>
          <cell r="M57">
            <v>2148.119999999999</v>
          </cell>
          <cell r="N57">
            <v>0.1999999999999999</v>
          </cell>
        </row>
        <row r="58">
          <cell r="A58" t="str">
            <v>01-08-b</v>
          </cell>
          <cell r="B58" t="str">
            <v>Hire charges of Tractor with trolley</v>
          </cell>
          <cell r="C58" t="str">
            <v>Day</v>
          </cell>
          <cell r="D58">
            <v>0</v>
          </cell>
          <cell r="E58">
            <v>10089.36</v>
          </cell>
          <cell r="F58" t="str">
            <v>Day</v>
          </cell>
          <cell r="G58">
            <v>0</v>
          </cell>
          <cell r="H58">
            <v>10089.36</v>
          </cell>
          <cell r="I58">
            <v>1.8</v>
          </cell>
          <cell r="J58">
            <v>0</v>
          </cell>
          <cell r="L58">
            <v>8407.7999999999993</v>
          </cell>
          <cell r="M58">
            <v>1681.5600000000013</v>
          </cell>
          <cell r="N58">
            <v>0.20000000000000018</v>
          </cell>
        </row>
        <row r="59">
          <cell r="A59" t="str">
            <v>01-08-c</v>
          </cell>
          <cell r="B59" t="str">
            <v>Hire charges of Tractor without trolley</v>
          </cell>
          <cell r="C59" t="str">
            <v>Day</v>
          </cell>
          <cell r="D59">
            <v>0</v>
          </cell>
          <cell r="E59">
            <v>9493.43</v>
          </cell>
          <cell r="F59" t="str">
            <v>Day</v>
          </cell>
          <cell r="G59">
            <v>0</v>
          </cell>
          <cell r="H59">
            <v>9493.43</v>
          </cell>
          <cell r="I59">
            <v>1.8</v>
          </cell>
          <cell r="J59">
            <v>0</v>
          </cell>
          <cell r="L59">
            <v>8630.39</v>
          </cell>
          <cell r="M59">
            <v>863.04000000000087</v>
          </cell>
          <cell r="N59">
            <v>0.10000011586961897</v>
          </cell>
        </row>
        <row r="60">
          <cell r="A60" t="str">
            <v>01-08-d</v>
          </cell>
          <cell r="B60" t="str">
            <v>Hire charges of Tractor with trolly for one tripincluding loading, unloading and haulage 10-20Kms</v>
          </cell>
          <cell r="C60" t="str">
            <v>1 Trip</v>
          </cell>
          <cell r="D60">
            <v>0</v>
          </cell>
          <cell r="E60">
            <v>4414.1000000000004</v>
          </cell>
          <cell r="F60" t="str">
            <v>1 trip</v>
          </cell>
          <cell r="G60">
            <v>0</v>
          </cell>
          <cell r="H60">
            <v>4414.1000000000004</v>
          </cell>
          <cell r="I60">
            <v>0</v>
          </cell>
          <cell r="J60">
            <v>0</v>
          </cell>
          <cell r="L60">
            <v>3678.41</v>
          </cell>
          <cell r="M60">
            <v>735.69000000000051</v>
          </cell>
          <cell r="N60">
            <v>0.20000217485272184</v>
          </cell>
        </row>
        <row r="61">
          <cell r="A61" t="str">
            <v>01-08-e</v>
          </cell>
          <cell r="B61" t="str">
            <v>Hire charges of Tractor with trolly for one tripincluding loading, unloading and haulage  5 to 10Kms</v>
          </cell>
          <cell r="C61" t="str">
            <v>1 Trip</v>
          </cell>
          <cell r="D61">
            <v>0</v>
          </cell>
          <cell r="E61">
            <v>3152.93</v>
          </cell>
          <cell r="F61" t="str">
            <v>1 trip</v>
          </cell>
          <cell r="G61">
            <v>0</v>
          </cell>
          <cell r="H61">
            <v>3152.93</v>
          </cell>
          <cell r="I61">
            <v>0</v>
          </cell>
          <cell r="J61">
            <v>0</v>
          </cell>
          <cell r="L61">
            <v>2627.44</v>
          </cell>
          <cell r="M61">
            <v>525.48999999999978</v>
          </cell>
          <cell r="N61">
            <v>0.20000076119721089</v>
          </cell>
        </row>
        <row r="62">
          <cell r="A62" t="str">
            <v>01-08-f</v>
          </cell>
          <cell r="B62" t="str">
            <v>Hire charges of Tractor with trolly for one tripincluding loading, unloading and haulage  upto  4Kms</v>
          </cell>
          <cell r="C62" t="str">
            <v>1Trip</v>
          </cell>
          <cell r="D62">
            <v>0</v>
          </cell>
          <cell r="E62">
            <v>2207.0500000000002</v>
          </cell>
          <cell r="F62" t="str">
            <v>1 trip</v>
          </cell>
          <cell r="G62">
            <v>0</v>
          </cell>
          <cell r="H62">
            <v>2207.0500000000002</v>
          </cell>
          <cell r="I62">
            <v>0</v>
          </cell>
          <cell r="J62">
            <v>0</v>
          </cell>
          <cell r="L62">
            <v>1839.21</v>
          </cell>
          <cell r="M62">
            <v>367.84000000000015</v>
          </cell>
          <cell r="N62">
            <v>0.19999891257659547</v>
          </cell>
        </row>
        <row r="63">
          <cell r="A63" t="str">
            <v>01-09-a</v>
          </cell>
          <cell r="B63" t="str">
            <v>Hand shunting loaded railway wagons Upto 500meter</v>
          </cell>
          <cell r="C63" t="str">
            <v>Each</v>
          </cell>
          <cell r="D63">
            <v>1494</v>
          </cell>
          <cell r="E63">
            <v>1494</v>
          </cell>
          <cell r="F63" t="str">
            <v>Each</v>
          </cell>
          <cell r="G63">
            <v>1494</v>
          </cell>
          <cell r="H63">
            <v>1494</v>
          </cell>
          <cell r="I63">
            <v>1.1000000000000001</v>
          </cell>
          <cell r="J63">
            <v>0</v>
          </cell>
          <cell r="L63">
            <v>1400.63</v>
          </cell>
          <cell r="M63">
            <v>93.369999999999891</v>
          </cell>
          <cell r="N63">
            <v>6.6662858856371687E-2</v>
          </cell>
        </row>
        <row r="64">
          <cell r="A64" t="str">
            <v>01-09-b</v>
          </cell>
          <cell r="B64" t="str">
            <v>Hand shunting loaded railway wagons Upto 1kilometer</v>
          </cell>
          <cell r="C64" t="str">
            <v>Each</v>
          </cell>
          <cell r="D64">
            <v>2241</v>
          </cell>
          <cell r="E64">
            <v>2241</v>
          </cell>
          <cell r="F64" t="str">
            <v>Each</v>
          </cell>
          <cell r="G64">
            <v>2241</v>
          </cell>
          <cell r="H64">
            <v>2241</v>
          </cell>
          <cell r="I64">
            <v>1.1000000000000001</v>
          </cell>
          <cell r="J64">
            <v>0</v>
          </cell>
          <cell r="L64">
            <v>2100.94</v>
          </cell>
          <cell r="M64">
            <v>140.05999999999995</v>
          </cell>
          <cell r="N64">
            <v>6.6665397393547626E-2</v>
          </cell>
        </row>
        <row r="65">
          <cell r="A65" t="str">
            <v>01-09-c</v>
          </cell>
          <cell r="B65" t="str">
            <v>Hand shunting loaded railway wagons Upto 2kilometer</v>
          </cell>
          <cell r="C65" t="str">
            <v>Each</v>
          </cell>
          <cell r="D65">
            <v>2739</v>
          </cell>
          <cell r="E65">
            <v>2739</v>
          </cell>
          <cell r="F65" t="str">
            <v>Each</v>
          </cell>
          <cell r="G65">
            <v>2739</v>
          </cell>
          <cell r="H65">
            <v>2739</v>
          </cell>
          <cell r="I65">
            <v>1.1000000000000001</v>
          </cell>
          <cell r="J65">
            <v>0</v>
          </cell>
          <cell r="L65">
            <v>2567.81</v>
          </cell>
          <cell r="M65">
            <v>171.19000000000005</v>
          </cell>
          <cell r="N65">
            <v>6.6667705165101801E-2</v>
          </cell>
        </row>
        <row r="66">
          <cell r="A66" t="str">
            <v>01-09-d</v>
          </cell>
          <cell r="B66" t="str">
            <v>Hand shunting loaded railway wagons 3rd &amp;subsequent kilometer</v>
          </cell>
          <cell r="C66" t="str">
            <v>Each</v>
          </cell>
          <cell r="D66">
            <v>1245</v>
          </cell>
          <cell r="E66">
            <v>1245</v>
          </cell>
          <cell r="F66" t="str">
            <v>Each</v>
          </cell>
          <cell r="G66">
            <v>1245</v>
          </cell>
          <cell r="H66">
            <v>1245</v>
          </cell>
          <cell r="I66">
            <v>1.1000000000000001</v>
          </cell>
          <cell r="J66">
            <v>0</v>
          </cell>
          <cell r="L66">
            <v>1167.19</v>
          </cell>
          <cell r="M66">
            <v>77.809999999999945</v>
          </cell>
          <cell r="N66">
            <v>6.6664381977227308E-2</v>
          </cell>
        </row>
        <row r="67">
          <cell r="A67" t="str">
            <v>01-10-a</v>
          </cell>
          <cell r="B67" t="str">
            <v>Hand shunting empty railway wagons Upto 500meter</v>
          </cell>
          <cell r="C67" t="str">
            <v>Each</v>
          </cell>
          <cell r="D67">
            <v>747</v>
          </cell>
          <cell r="E67">
            <v>747</v>
          </cell>
          <cell r="F67" t="str">
            <v>Each</v>
          </cell>
          <cell r="G67">
            <v>747</v>
          </cell>
          <cell r="H67">
            <v>747</v>
          </cell>
          <cell r="I67">
            <v>1.1000000000000001</v>
          </cell>
          <cell r="J67">
            <v>0</v>
          </cell>
          <cell r="L67">
            <v>700.31</v>
          </cell>
          <cell r="M67">
            <v>46.690000000000055</v>
          </cell>
          <cell r="N67">
            <v>6.6670474504148244E-2</v>
          </cell>
        </row>
        <row r="68">
          <cell r="A68" t="str">
            <v>01-10-b</v>
          </cell>
          <cell r="B68" t="str">
            <v>Hand shunting empty railway wagons Upto 1kilometer</v>
          </cell>
          <cell r="C68" t="str">
            <v>Each</v>
          </cell>
          <cell r="D68">
            <v>1120.5</v>
          </cell>
          <cell r="E68">
            <v>1120.5</v>
          </cell>
          <cell r="F68" t="str">
            <v>Each</v>
          </cell>
          <cell r="G68">
            <v>1120.5</v>
          </cell>
          <cell r="H68">
            <v>1120.5</v>
          </cell>
          <cell r="I68">
            <v>1.1000000000000001</v>
          </cell>
          <cell r="J68">
            <v>0</v>
          </cell>
          <cell r="L68">
            <v>1050.47</v>
          </cell>
          <cell r="M68">
            <v>70.029999999999973</v>
          </cell>
          <cell r="N68">
            <v>6.6665397393547626E-2</v>
          </cell>
        </row>
        <row r="69">
          <cell r="A69" t="str">
            <v>01-10-c</v>
          </cell>
          <cell r="B69" t="str">
            <v>Hand shunting empty railway wagons Upto 2kilometer</v>
          </cell>
          <cell r="C69" t="str">
            <v>Each</v>
          </cell>
          <cell r="D69">
            <v>1369.5</v>
          </cell>
          <cell r="E69">
            <v>1369.5</v>
          </cell>
          <cell r="F69" t="str">
            <v>Each</v>
          </cell>
          <cell r="G69">
            <v>1369.5</v>
          </cell>
          <cell r="H69">
            <v>1369.5</v>
          </cell>
          <cell r="I69">
            <v>1.1000000000000001</v>
          </cell>
          <cell r="J69">
            <v>0</v>
          </cell>
          <cell r="L69">
            <v>1283.9100000000001</v>
          </cell>
          <cell r="M69">
            <v>85.589999999999918</v>
          </cell>
          <cell r="N69">
            <v>6.6663551183494096E-2</v>
          </cell>
        </row>
        <row r="70">
          <cell r="A70" t="str">
            <v>01-10-d</v>
          </cell>
          <cell r="B70" t="str">
            <v>Hand shunting empty railway wagons 3rd &amp;subsequent kilometer</v>
          </cell>
          <cell r="C70" t="str">
            <v>Each</v>
          </cell>
          <cell r="D70">
            <v>622.5</v>
          </cell>
          <cell r="E70">
            <v>622.5</v>
          </cell>
          <cell r="F70" t="str">
            <v>Each</v>
          </cell>
          <cell r="G70">
            <v>622.5</v>
          </cell>
          <cell r="H70">
            <v>622.5</v>
          </cell>
          <cell r="I70">
            <v>1.1000000000000001</v>
          </cell>
          <cell r="J70">
            <v>0</v>
          </cell>
          <cell r="L70">
            <v>583.59</v>
          </cell>
          <cell r="M70">
            <v>38.909999999999968</v>
          </cell>
          <cell r="N70">
            <v>6.6673520793707849E-2</v>
          </cell>
        </row>
        <row r="71">
          <cell r="A71" t="str">
            <v>02-01</v>
          </cell>
          <cell r="B71" t="str">
            <v>Load into or unload from railway wagons within30m shingle, sand, ballast, tiles, etc, laid &amp; stacked</v>
          </cell>
          <cell r="C71" t="str">
            <v>100 cft</v>
          </cell>
          <cell r="D71">
            <v>996</v>
          </cell>
          <cell r="E71">
            <v>996</v>
          </cell>
          <cell r="F71" t="str">
            <v>m3</v>
          </cell>
          <cell r="G71">
            <v>351.73</v>
          </cell>
          <cell r="H71">
            <v>351.73</v>
          </cell>
          <cell r="I71" t="str">
            <v>2.1, 2.2 ,2.3.5</v>
          </cell>
          <cell r="J71">
            <v>0</v>
          </cell>
          <cell r="L71">
            <v>329.75</v>
          </cell>
          <cell r="M71">
            <v>21.980000000000018</v>
          </cell>
          <cell r="N71">
            <v>6.6656557998483759E-2</v>
          </cell>
        </row>
        <row r="72">
          <cell r="A72" t="str">
            <v>02-02-a</v>
          </cell>
          <cell r="B72" t="str">
            <v>Load into or unload from railway wagons within30m laid &amp; stacked : Bricks 10" size</v>
          </cell>
          <cell r="C72" t="str">
            <v>1000 No.</v>
          </cell>
          <cell r="D72">
            <v>996</v>
          </cell>
          <cell r="E72">
            <v>996</v>
          </cell>
          <cell r="F72" t="str">
            <v>1000 No.</v>
          </cell>
          <cell r="G72">
            <v>996</v>
          </cell>
          <cell r="H72">
            <v>996</v>
          </cell>
          <cell r="I72" t="str">
            <v>2.1, 2.2 ,2.3.2</v>
          </cell>
          <cell r="J72">
            <v>0</v>
          </cell>
          <cell r="L72">
            <v>933.75</v>
          </cell>
          <cell r="M72">
            <v>62.25</v>
          </cell>
          <cell r="N72">
            <v>6.6666666666666666E-2</v>
          </cell>
        </row>
        <row r="73">
          <cell r="A73" t="str">
            <v>02-02-b</v>
          </cell>
          <cell r="B73" t="str">
            <v>Load into or unload from railway wagons within30m laid &amp; stacked : Bricks 9" or smaller size</v>
          </cell>
          <cell r="C73" t="str">
            <v>1000 No.</v>
          </cell>
          <cell r="D73">
            <v>796.8</v>
          </cell>
          <cell r="E73">
            <v>796.8</v>
          </cell>
          <cell r="F73" t="str">
            <v>1000 No.</v>
          </cell>
          <cell r="G73">
            <v>796.8</v>
          </cell>
          <cell r="H73">
            <v>796.8</v>
          </cell>
          <cell r="I73" t="str">
            <v>2.1, 2.2 ,2.3.2</v>
          </cell>
          <cell r="J73">
            <v>0</v>
          </cell>
          <cell r="L73">
            <v>747</v>
          </cell>
          <cell r="M73">
            <v>49.799999999999955</v>
          </cell>
          <cell r="N73">
            <v>6.666666666666661E-2</v>
          </cell>
        </row>
        <row r="74">
          <cell r="A74" t="str">
            <v>02-03</v>
          </cell>
          <cell r="B74" t="str">
            <v>Load into or unload from railway wagons, cementin bags and stacking within 30m.</v>
          </cell>
          <cell r="C74" t="str">
            <v>100 No.</v>
          </cell>
          <cell r="D74">
            <v>996</v>
          </cell>
          <cell r="E74">
            <v>996</v>
          </cell>
          <cell r="F74" t="str">
            <v>100 No.</v>
          </cell>
          <cell r="G74">
            <v>996</v>
          </cell>
          <cell r="H74">
            <v>996</v>
          </cell>
          <cell r="I74" t="str">
            <v>2.1, 2.2 ,2.3.1</v>
          </cell>
          <cell r="J74">
            <v>0</v>
          </cell>
          <cell r="L74">
            <v>933.75</v>
          </cell>
          <cell r="M74">
            <v>62.25</v>
          </cell>
          <cell r="N74">
            <v>6.6666666666666666E-2</v>
          </cell>
        </row>
        <row r="75">
          <cell r="A75" t="str">
            <v>02-04</v>
          </cell>
          <cell r="B75" t="str">
            <v>Load into or unload from railway wagons, emptycement bags and stacking</v>
          </cell>
          <cell r="C75" t="str">
            <v>1000 No.</v>
          </cell>
          <cell r="D75">
            <v>95.62</v>
          </cell>
          <cell r="E75">
            <v>95.62</v>
          </cell>
          <cell r="F75" t="str">
            <v>1000 No.</v>
          </cell>
          <cell r="G75">
            <v>95.62</v>
          </cell>
          <cell r="H75">
            <v>95.62</v>
          </cell>
          <cell r="I75" t="str">
            <v>2.1, 2.2 ,2.3.1</v>
          </cell>
          <cell r="J75">
            <v>0</v>
          </cell>
          <cell r="L75">
            <v>89.64</v>
          </cell>
          <cell r="M75">
            <v>5.980000000000004</v>
          </cell>
          <cell r="N75">
            <v>6.6711289602855911E-2</v>
          </cell>
        </row>
        <row r="76">
          <cell r="A76" t="str">
            <v>02-05</v>
          </cell>
          <cell r="B76" t="str">
            <v>Load into or unload from railway wagons andstacking white lime in bags</v>
          </cell>
          <cell r="C76" t="str">
            <v>Tonne</v>
          </cell>
          <cell r="D76">
            <v>149.4</v>
          </cell>
          <cell r="E76">
            <v>149.4</v>
          </cell>
          <cell r="F76" t="str">
            <v>Tonne</v>
          </cell>
          <cell r="G76">
            <v>149.4</v>
          </cell>
          <cell r="H76">
            <v>149.4</v>
          </cell>
          <cell r="I76" t="str">
            <v>2.1, 2.2 ,2.3.18</v>
          </cell>
          <cell r="J76">
            <v>0</v>
          </cell>
          <cell r="L76">
            <v>140.06</v>
          </cell>
          <cell r="M76">
            <v>9.3400000000000034</v>
          </cell>
          <cell r="N76">
            <v>6.6685706125946043E-2</v>
          </cell>
        </row>
        <row r="77">
          <cell r="A77" t="str">
            <v>02-06</v>
          </cell>
          <cell r="B77" t="str">
            <v>Load into or unload from railway wagonsstructural steel, RS joists, rails, rail fastenings etc</v>
          </cell>
          <cell r="C77" t="str">
            <v>Tonne</v>
          </cell>
          <cell r="D77">
            <v>478.08</v>
          </cell>
          <cell r="E77">
            <v>478.08</v>
          </cell>
          <cell r="F77" t="str">
            <v>Tonne</v>
          </cell>
          <cell r="G77">
            <v>478.08</v>
          </cell>
          <cell r="H77">
            <v>478.08</v>
          </cell>
          <cell r="I77" t="str">
            <v>2.1, 2.2 ,2.3.12</v>
          </cell>
          <cell r="J77">
            <v>0</v>
          </cell>
          <cell r="L77">
            <v>448.2</v>
          </cell>
          <cell r="M77">
            <v>29.879999999999995</v>
          </cell>
          <cell r="N77">
            <v>6.6666666666666652E-2</v>
          </cell>
        </row>
        <row r="78">
          <cell r="A78" t="str">
            <v>02-07</v>
          </cell>
          <cell r="B78" t="str">
            <v>Load into or unload from 45 gallon drums full,into or from railway wagons,lead upto 30m</v>
          </cell>
          <cell r="C78" t="str">
            <v>Each</v>
          </cell>
          <cell r="D78">
            <v>59.76</v>
          </cell>
          <cell r="E78">
            <v>59.76</v>
          </cell>
          <cell r="F78" t="str">
            <v>Each</v>
          </cell>
          <cell r="G78">
            <v>59.76</v>
          </cell>
          <cell r="H78">
            <v>59.76</v>
          </cell>
          <cell r="I78" t="str">
            <v>2.1, 2.2 ,2.3.18</v>
          </cell>
          <cell r="J78">
            <v>0</v>
          </cell>
          <cell r="L78">
            <v>56.03</v>
          </cell>
          <cell r="M78">
            <v>3.7299999999999969</v>
          </cell>
          <cell r="N78">
            <v>6.6571479564518948E-2</v>
          </cell>
        </row>
        <row r="79">
          <cell r="A79" t="str">
            <v>02-08</v>
          </cell>
          <cell r="B79" t="str">
            <v>Loading or unloading packages of all sorts upto 50kg.</v>
          </cell>
          <cell r="C79" t="str">
            <v>Each</v>
          </cell>
          <cell r="D79">
            <v>29.88</v>
          </cell>
          <cell r="E79">
            <v>29.88</v>
          </cell>
          <cell r="F79" t="str">
            <v>Each</v>
          </cell>
          <cell r="G79">
            <v>29.88</v>
          </cell>
          <cell r="H79">
            <v>29.88</v>
          </cell>
          <cell r="I79" t="str">
            <v>2.1, 2.2 ,2.3.18</v>
          </cell>
          <cell r="J79" t="str">
            <v>Except cement in Jute or paperbags</v>
          </cell>
          <cell r="L79">
            <v>28.01</v>
          </cell>
          <cell r="M79">
            <v>1.8699999999999974</v>
          </cell>
          <cell r="N79">
            <v>6.6761870760442599E-2</v>
          </cell>
        </row>
        <row r="80">
          <cell r="A80" t="str">
            <v>02-09-a</v>
          </cell>
          <cell r="B80" t="str">
            <v>Load or unload sleepers other than wooden, inclstacking, lead upto 30m : Broad gauge</v>
          </cell>
          <cell r="C80" t="str">
            <v>100 No.</v>
          </cell>
          <cell r="D80">
            <v>1992</v>
          </cell>
          <cell r="E80">
            <v>1992</v>
          </cell>
          <cell r="F80" t="str">
            <v>100 No.</v>
          </cell>
          <cell r="G80">
            <v>1992</v>
          </cell>
          <cell r="H80">
            <v>1992</v>
          </cell>
          <cell r="I80" t="str">
            <v>2.1, 2.2 ,2.3.10</v>
          </cell>
          <cell r="J80">
            <v>0</v>
          </cell>
          <cell r="L80">
            <v>1867.5</v>
          </cell>
          <cell r="M80">
            <v>124.5</v>
          </cell>
          <cell r="N80">
            <v>6.6666666666666666E-2</v>
          </cell>
        </row>
        <row r="81">
          <cell r="A81" t="str">
            <v>02-09-b</v>
          </cell>
          <cell r="B81" t="str">
            <v>Load or unload sleepers other than wooden,including stacking, lead upto 30m : Metre gauge</v>
          </cell>
          <cell r="C81" t="str">
            <v>100 No.</v>
          </cell>
          <cell r="D81">
            <v>996</v>
          </cell>
          <cell r="E81">
            <v>996</v>
          </cell>
          <cell r="F81" t="str">
            <v>100 No.</v>
          </cell>
          <cell r="G81">
            <v>996</v>
          </cell>
          <cell r="H81">
            <v>996</v>
          </cell>
          <cell r="I81" t="str">
            <v>2.1, 2.2 ,2.3.10</v>
          </cell>
          <cell r="J81" t="str">
            <v>DELETED</v>
          </cell>
          <cell r="L81">
            <v>933.75</v>
          </cell>
          <cell r="M81">
            <v>62.25</v>
          </cell>
          <cell r="N81">
            <v>6.6666666666666666E-2</v>
          </cell>
        </row>
        <row r="82">
          <cell r="A82" t="str">
            <v>02-10</v>
          </cell>
          <cell r="B82" t="str">
            <v>Load or unload timber logs or shuttering into orfrom railway wagons, including stacking within30m</v>
          </cell>
          <cell r="C82" t="str">
            <v>Tonne</v>
          </cell>
          <cell r="D82">
            <v>249</v>
          </cell>
          <cell r="E82">
            <v>249</v>
          </cell>
          <cell r="F82" t="str">
            <v>Tonne</v>
          </cell>
          <cell r="G82">
            <v>249</v>
          </cell>
          <cell r="H82">
            <v>249</v>
          </cell>
          <cell r="I82" t="str">
            <v>2.1, 2.2 ,2.3.10</v>
          </cell>
          <cell r="J82">
            <v>0</v>
          </cell>
          <cell r="L82">
            <v>233.44</v>
          </cell>
          <cell r="M82">
            <v>15.560000000000002</v>
          </cell>
          <cell r="N82">
            <v>6.6655243317340657E-2</v>
          </cell>
        </row>
        <row r="83">
          <cell r="A83" t="str">
            <v>02-11</v>
          </cell>
          <cell r="B83" t="str">
            <v>Loading or unloading bhoosa in railway wagonslead upto 30m.</v>
          </cell>
          <cell r="C83" t="str">
            <v>Tonne</v>
          </cell>
          <cell r="D83">
            <v>910.74</v>
          </cell>
          <cell r="E83">
            <v>910.74</v>
          </cell>
          <cell r="F83" t="str">
            <v>Tonne</v>
          </cell>
          <cell r="G83">
            <v>910.74</v>
          </cell>
          <cell r="H83">
            <v>910.74</v>
          </cell>
          <cell r="I83" t="str">
            <v>2.1, 2.2 ,2.3.18</v>
          </cell>
          <cell r="J83">
            <v>0</v>
          </cell>
          <cell r="L83">
            <v>853.82</v>
          </cell>
          <cell r="M83">
            <v>56.919999999999959</v>
          </cell>
          <cell r="N83">
            <v>6.6665105057271967E-2</v>
          </cell>
        </row>
        <row r="84">
          <cell r="A84" t="str">
            <v>02-12</v>
          </cell>
          <cell r="B84" t="str">
            <v>Load or unload timber scrap or wooden plugs intoor from railway wagons &amp; stacking within 30m</v>
          </cell>
          <cell r="C84" t="str">
            <v>Tonne</v>
          </cell>
          <cell r="D84">
            <v>398.4</v>
          </cell>
          <cell r="E84">
            <v>398.4</v>
          </cell>
          <cell r="F84" t="str">
            <v>Tonne</v>
          </cell>
          <cell r="G84">
            <v>398.4</v>
          </cell>
          <cell r="H84">
            <v>398.4</v>
          </cell>
          <cell r="I84" t="str">
            <v>2.1, 2.2 ,2.3.10</v>
          </cell>
          <cell r="J84">
            <v>0</v>
          </cell>
          <cell r="L84">
            <v>373.5</v>
          </cell>
          <cell r="M84">
            <v>24.899999999999977</v>
          </cell>
          <cell r="N84">
            <v>6.666666666666661E-2</v>
          </cell>
        </row>
        <row r="85">
          <cell r="A85" t="str">
            <v>02-13</v>
          </cell>
          <cell r="B85" t="str">
            <v>Load or unload pitching stone/spawl from railwaywagons of any guage including clearing 1.5maway</v>
          </cell>
          <cell r="C85" t="str">
            <v>100 cft</v>
          </cell>
          <cell r="D85">
            <v>294.82</v>
          </cell>
          <cell r="E85">
            <v>294.82</v>
          </cell>
          <cell r="F85" t="str">
            <v>m3</v>
          </cell>
          <cell r="G85">
            <v>104.11</v>
          </cell>
          <cell r="H85">
            <v>104.11</v>
          </cell>
          <cell r="I85" t="str">
            <v>2.1, 2.2 ,2.3.5</v>
          </cell>
          <cell r="J85">
            <v>0</v>
          </cell>
          <cell r="L85">
            <v>97.61</v>
          </cell>
          <cell r="M85">
            <v>6.5</v>
          </cell>
          <cell r="N85">
            <v>6.6591537752279481E-2</v>
          </cell>
        </row>
        <row r="86">
          <cell r="A86" t="str">
            <v>02-14</v>
          </cell>
          <cell r="B86" t="str">
            <v>Loading or unloading building stone includingclearing away 1.5m from rails</v>
          </cell>
          <cell r="C86" t="str">
            <v>100 cft</v>
          </cell>
          <cell r="D86">
            <v>382.46</v>
          </cell>
          <cell r="E86">
            <v>382.46</v>
          </cell>
          <cell r="F86" t="str">
            <v>m3</v>
          </cell>
          <cell r="G86">
            <v>135.07</v>
          </cell>
          <cell r="H86">
            <v>135.07</v>
          </cell>
          <cell r="I86" t="str">
            <v>2.1, 2.2 ,2.3.5</v>
          </cell>
          <cell r="J86">
            <v>0</v>
          </cell>
          <cell r="L86">
            <v>126.62</v>
          </cell>
          <cell r="M86">
            <v>8.4499999999999886</v>
          </cell>
          <cell r="N86">
            <v>6.6735112936344876E-2</v>
          </cell>
        </row>
        <row r="87">
          <cell r="A87" t="str">
            <v>02-15-a</v>
          </cell>
          <cell r="B87" t="str">
            <v>Unloading oil,bitumen or tar etc : Crude Oil (to bepumped from tank wagon into tank)</v>
          </cell>
          <cell r="C87" t="str">
            <v>1000 Ltr</v>
          </cell>
          <cell r="D87">
            <v>0</v>
          </cell>
          <cell r="E87">
            <v>45.56</v>
          </cell>
          <cell r="F87" t="str">
            <v>1000 Ltr</v>
          </cell>
          <cell r="G87">
            <v>0</v>
          </cell>
          <cell r="H87">
            <v>45.56</v>
          </cell>
          <cell r="I87" t="str">
            <v>2.1, 2.2 ,2.3.14</v>
          </cell>
          <cell r="J87" t="str">
            <v>The rate include checking andweighing the tins</v>
          </cell>
          <cell r="L87">
            <v>45.56</v>
          </cell>
          <cell r="M87">
            <v>0</v>
          </cell>
          <cell r="N87">
            <v>0</v>
          </cell>
        </row>
        <row r="88">
          <cell r="A88" t="str">
            <v>02-15-b</v>
          </cell>
          <cell r="B88" t="str">
            <v>Unloading oil,bitumen or tar etc Crude oil(drained by gravity)</v>
          </cell>
          <cell r="C88" t="str">
            <v>1000 Ltr</v>
          </cell>
          <cell r="D88">
            <v>219.12</v>
          </cell>
          <cell r="E88">
            <v>219.12</v>
          </cell>
          <cell r="F88" t="str">
            <v>1000 Ltr</v>
          </cell>
          <cell r="G88">
            <v>219.12</v>
          </cell>
          <cell r="H88">
            <v>219.12</v>
          </cell>
          <cell r="I88" t="str">
            <v>2.1, 2.2 ,2.3.14</v>
          </cell>
          <cell r="J88">
            <v>0</v>
          </cell>
          <cell r="L88">
            <v>205.43</v>
          </cell>
          <cell r="M88">
            <v>13.689999999999998</v>
          </cell>
          <cell r="N88">
            <v>6.6640704862970343E-2</v>
          </cell>
        </row>
        <row r="89">
          <cell r="A89" t="str">
            <v>02-15-c</v>
          </cell>
          <cell r="B89" t="str">
            <v>Unloading oil,bitumen or tar etc Crude oilmaterials from railway wagons</v>
          </cell>
          <cell r="C89" t="str">
            <v>Tonne</v>
          </cell>
          <cell r="D89">
            <v>56.77</v>
          </cell>
          <cell r="E89">
            <v>56.77</v>
          </cell>
          <cell r="F89" t="str">
            <v>Tonne</v>
          </cell>
          <cell r="G89">
            <v>56.77</v>
          </cell>
          <cell r="H89">
            <v>56.77</v>
          </cell>
          <cell r="I89" t="str">
            <v>2.1, 2.2 ,2.3.14</v>
          </cell>
          <cell r="J89">
            <v>0</v>
          </cell>
          <cell r="L89">
            <v>53.22</v>
          </cell>
          <cell r="M89">
            <v>3.5500000000000043</v>
          </cell>
          <cell r="N89">
            <v>6.6704246523863295E-2</v>
          </cell>
        </row>
        <row r="90">
          <cell r="A90" t="str">
            <v>02-15-d</v>
          </cell>
          <cell r="B90" t="str">
            <v>Unloading oil, bitumen or tar etc : Fuel Oil fromtank into empty drums including stacking within30m</v>
          </cell>
          <cell r="C90" t="str">
            <v>Tonne</v>
          </cell>
          <cell r="D90">
            <v>354.58</v>
          </cell>
          <cell r="E90">
            <v>354.58</v>
          </cell>
          <cell r="F90" t="str">
            <v>Tonne</v>
          </cell>
          <cell r="G90">
            <v>354.58</v>
          </cell>
          <cell r="H90">
            <v>354.58</v>
          </cell>
          <cell r="I90" t="str">
            <v>2.1, 2.2 ,2.3.10</v>
          </cell>
          <cell r="J90" t="str">
            <v>DELETED</v>
          </cell>
          <cell r="L90">
            <v>332.42</v>
          </cell>
          <cell r="M90">
            <v>22.159999999999968</v>
          </cell>
          <cell r="N90">
            <v>6.6662655676553662E-2</v>
          </cell>
        </row>
        <row r="91">
          <cell r="A91" t="str">
            <v>02-15-e</v>
          </cell>
          <cell r="B91" t="str">
            <v>Unloading oil,bitumen or tar etc Petrol (2 gallontin)</v>
          </cell>
          <cell r="C91" t="str">
            <v>100 No.</v>
          </cell>
          <cell r="D91">
            <v>501.98</v>
          </cell>
          <cell r="E91">
            <v>501.98</v>
          </cell>
          <cell r="F91" t="str">
            <v>100 No.</v>
          </cell>
          <cell r="G91">
            <v>501.98</v>
          </cell>
          <cell r="H91">
            <v>501.98</v>
          </cell>
          <cell r="I91" t="str">
            <v>2.1, 2.2 ,2.3.10</v>
          </cell>
          <cell r="J91" t="str">
            <v>DELETED</v>
          </cell>
          <cell r="L91">
            <v>470.61</v>
          </cell>
          <cell r="M91">
            <v>31.370000000000005</v>
          </cell>
          <cell r="N91">
            <v>6.6658167059773496E-2</v>
          </cell>
        </row>
        <row r="92">
          <cell r="A92" t="str">
            <v>02-15-f</v>
          </cell>
          <cell r="B92" t="str">
            <v>Unloading oil, bitumen or tar etc Kerosine oil (4gallon tin)</v>
          </cell>
          <cell r="C92" t="str">
            <v>100 No.</v>
          </cell>
          <cell r="D92">
            <v>996</v>
          </cell>
          <cell r="E92">
            <v>996</v>
          </cell>
          <cell r="F92" t="str">
            <v>100 No.</v>
          </cell>
          <cell r="G92">
            <v>996</v>
          </cell>
          <cell r="H92">
            <v>996</v>
          </cell>
          <cell r="I92" t="str">
            <v>2.1, 2.2 ,2.3.14</v>
          </cell>
          <cell r="J92">
            <v>0</v>
          </cell>
          <cell r="L92">
            <v>933.75</v>
          </cell>
          <cell r="M92">
            <v>62.25</v>
          </cell>
          <cell r="N92">
            <v>6.6666666666666666E-2</v>
          </cell>
        </row>
        <row r="93">
          <cell r="A93" t="str">
            <v>02-15-g</v>
          </cell>
          <cell r="B93" t="str">
            <v>Unloading oil,bitumen or tar etc Tar &amp; Bitumen indrums with carriage upto 1 km</v>
          </cell>
          <cell r="C93" t="str">
            <v>100 No.</v>
          </cell>
          <cell r="D93">
            <v>0</v>
          </cell>
          <cell r="E93">
            <v>243</v>
          </cell>
          <cell r="F93" t="str">
            <v>100 No.</v>
          </cell>
          <cell r="G93">
            <v>0</v>
          </cell>
          <cell r="H93">
            <v>243</v>
          </cell>
          <cell r="I93" t="str">
            <v>2.1, 2.2 ,2.3.14</v>
          </cell>
          <cell r="J93">
            <v>0</v>
          </cell>
          <cell r="L93">
            <v>243</v>
          </cell>
          <cell r="M93">
            <v>0</v>
          </cell>
          <cell r="N93">
            <v>0</v>
          </cell>
        </row>
        <row r="94">
          <cell r="A94" t="str">
            <v>02-16-a</v>
          </cell>
          <cell r="B94" t="str">
            <v>Unloading and stacking within 30m. lead Stone,spawl, brick bats, shingle, sand, lime etc</v>
          </cell>
          <cell r="C94" t="str">
            <v>100 cft</v>
          </cell>
          <cell r="D94">
            <v>398.4</v>
          </cell>
          <cell r="E94">
            <v>398.4</v>
          </cell>
          <cell r="F94" t="str">
            <v>m3</v>
          </cell>
          <cell r="G94">
            <v>140.69</v>
          </cell>
          <cell r="H94">
            <v>140.69</v>
          </cell>
          <cell r="I94" t="str">
            <v>2.1, 2.2 ,2.3.5</v>
          </cell>
          <cell r="J94">
            <v>0</v>
          </cell>
          <cell r="L94">
            <v>131.9</v>
          </cell>
          <cell r="M94">
            <v>8.789999999999992</v>
          </cell>
          <cell r="N94">
            <v>6.6641394996209191E-2</v>
          </cell>
        </row>
        <row r="95">
          <cell r="A95" t="str">
            <v>02-16-b</v>
          </cell>
          <cell r="B95" t="str">
            <v>Unloading and stacking within 30m. lead Bricks</v>
          </cell>
          <cell r="C95" t="str">
            <v>1000 No.</v>
          </cell>
          <cell r="D95">
            <v>1062.73</v>
          </cell>
          <cell r="E95">
            <v>1062.73</v>
          </cell>
          <cell r="F95" t="str">
            <v>1000 No.</v>
          </cell>
          <cell r="G95">
            <v>1062.73</v>
          </cell>
          <cell r="H95">
            <v>1062.73</v>
          </cell>
          <cell r="I95" t="str">
            <v>2.1, 2.2 ,2.3.5</v>
          </cell>
          <cell r="J95">
            <v>0</v>
          </cell>
          <cell r="L95">
            <v>996.31</v>
          </cell>
          <cell r="M95">
            <v>66.420000000000073</v>
          </cell>
          <cell r="N95">
            <v>6.666599753088906E-2</v>
          </cell>
        </row>
        <row r="96">
          <cell r="A96" t="str">
            <v>02-16-c</v>
          </cell>
          <cell r="B96" t="str">
            <v>Unloading and stacking within 30m. lead Broadgauge wooden sleepers</v>
          </cell>
          <cell r="C96" t="str">
            <v>100 No.</v>
          </cell>
          <cell r="D96">
            <v>637.44000000000005</v>
          </cell>
          <cell r="E96">
            <v>637.44000000000005</v>
          </cell>
          <cell r="F96" t="str">
            <v>100 No.</v>
          </cell>
          <cell r="G96">
            <v>637.44000000000005</v>
          </cell>
          <cell r="H96">
            <v>637.44000000000005</v>
          </cell>
          <cell r="I96" t="str">
            <v>2.1, 2.2 ,2.3.10</v>
          </cell>
          <cell r="J96">
            <v>0</v>
          </cell>
          <cell r="L96">
            <v>597.6</v>
          </cell>
          <cell r="M96">
            <v>39.840000000000032</v>
          </cell>
          <cell r="N96">
            <v>6.6666666666666721E-2</v>
          </cell>
        </row>
        <row r="97">
          <cell r="A97" t="str">
            <v>02-16-d</v>
          </cell>
          <cell r="B97" t="str">
            <v>Unloading and stacking within 30m. lead Metregauge or narrow guage wooden sleepers</v>
          </cell>
          <cell r="C97" t="str">
            <v>100 No.</v>
          </cell>
          <cell r="D97">
            <v>379.48</v>
          </cell>
          <cell r="E97">
            <v>379.48</v>
          </cell>
          <cell r="F97" t="str">
            <v>100 No.</v>
          </cell>
          <cell r="G97">
            <v>379.48</v>
          </cell>
          <cell r="H97">
            <v>379.48</v>
          </cell>
          <cell r="I97" t="str">
            <v>2.1, 2.2 ,2.3.10</v>
          </cell>
          <cell r="J97">
            <v>0</v>
          </cell>
          <cell r="L97">
            <v>355.76</v>
          </cell>
          <cell r="M97">
            <v>23.720000000000027</v>
          </cell>
          <cell r="N97">
            <v>6.6674162356645014E-2</v>
          </cell>
        </row>
        <row r="98">
          <cell r="A98" t="str">
            <v>02-16-e</v>
          </cell>
          <cell r="B98" t="str">
            <v>Unloading and stacking within 30m. lead Rails,girders, pipes, cement etc.</v>
          </cell>
          <cell r="C98" t="str">
            <v>Tonne</v>
          </cell>
          <cell r="D98">
            <v>177.09</v>
          </cell>
          <cell r="E98">
            <v>177.09</v>
          </cell>
          <cell r="F98" t="str">
            <v>Tonne</v>
          </cell>
          <cell r="G98">
            <v>177.09</v>
          </cell>
          <cell r="H98">
            <v>177.09</v>
          </cell>
          <cell r="I98" t="str">
            <v>2.1, 2.2 ,2.3.10</v>
          </cell>
          <cell r="J98">
            <v>0</v>
          </cell>
          <cell r="L98">
            <v>166.02</v>
          </cell>
          <cell r="M98">
            <v>11.069999999999993</v>
          </cell>
          <cell r="N98">
            <v>6.6678713408023088E-2</v>
          </cell>
        </row>
        <row r="99">
          <cell r="A99" t="str">
            <v>02-16-f</v>
          </cell>
          <cell r="B99" t="str">
            <v>Unloading and stacking within 30m. lead Bridgeand crossing timbers, etc.</v>
          </cell>
          <cell r="C99" t="str">
            <v>100 No.</v>
          </cell>
          <cell r="D99">
            <v>2124.77</v>
          </cell>
          <cell r="E99">
            <v>2124.77</v>
          </cell>
          <cell r="F99" t="str">
            <v>100 No.</v>
          </cell>
          <cell r="G99">
            <v>2124.77</v>
          </cell>
          <cell r="H99">
            <v>2124.77</v>
          </cell>
          <cell r="I99" t="str">
            <v>2.1, 2.2 ,2.3.10</v>
          </cell>
          <cell r="J99">
            <v>0</v>
          </cell>
          <cell r="L99">
            <v>1991.97</v>
          </cell>
          <cell r="M99">
            <v>132.79999999999995</v>
          </cell>
          <cell r="N99">
            <v>6.6667670697851858E-2</v>
          </cell>
        </row>
        <row r="100">
          <cell r="A100" t="str">
            <v>02-17</v>
          </cell>
          <cell r="B100" t="str">
            <v>Load into wagons girders, rails, MS bars, pipesetc. including 30m lead &amp; stacking inside wagons</v>
          </cell>
          <cell r="C100" t="str">
            <v>Tonne</v>
          </cell>
          <cell r="D100">
            <v>398.4</v>
          </cell>
          <cell r="E100">
            <v>398.4</v>
          </cell>
          <cell r="F100" t="str">
            <v>Tonne</v>
          </cell>
          <cell r="G100">
            <v>398.4</v>
          </cell>
          <cell r="H100">
            <v>398.4</v>
          </cell>
          <cell r="I100">
            <v>2.1</v>
          </cell>
          <cell r="J100">
            <v>0</v>
          </cell>
          <cell r="L100">
            <v>373.5</v>
          </cell>
          <cell r="M100">
            <v>24.899999999999977</v>
          </cell>
          <cell r="N100">
            <v>6.666666666666661E-2</v>
          </cell>
        </row>
        <row r="101">
          <cell r="A101" t="str">
            <v>02-18</v>
          </cell>
          <cell r="B101" t="str">
            <v>Unload from wagons girders, rails, MS bars, girderetc. including 30m lead but excluding stacking</v>
          </cell>
          <cell r="C101" t="str">
            <v>Tonne</v>
          </cell>
          <cell r="D101">
            <v>227.69</v>
          </cell>
          <cell r="E101">
            <v>227.69</v>
          </cell>
          <cell r="F101" t="str">
            <v>Tonne</v>
          </cell>
          <cell r="G101">
            <v>227.69</v>
          </cell>
          <cell r="H101">
            <v>227.69</v>
          </cell>
          <cell r="I101">
            <v>2.2000000000000002</v>
          </cell>
          <cell r="J101">
            <v>0</v>
          </cell>
          <cell r="L101">
            <v>213.46</v>
          </cell>
          <cell r="M101">
            <v>14.22999999999999</v>
          </cell>
          <cell r="N101">
            <v>6.6663543521034332E-2</v>
          </cell>
        </row>
        <row r="102">
          <cell r="A102" t="str">
            <v>02-19</v>
          </cell>
          <cell r="B102" t="str">
            <v>Load into wagons wooden broad guage sleepersincluding 30m lead &amp; stacking</v>
          </cell>
          <cell r="C102" t="str">
            <v>100 No.</v>
          </cell>
          <cell r="D102">
            <v>1593.6</v>
          </cell>
          <cell r="E102">
            <v>1593.6</v>
          </cell>
          <cell r="F102" t="str">
            <v>100 No.</v>
          </cell>
          <cell r="G102">
            <v>1593.6</v>
          </cell>
          <cell r="H102">
            <v>1593.6</v>
          </cell>
          <cell r="I102">
            <v>2.1</v>
          </cell>
          <cell r="J102">
            <v>0</v>
          </cell>
          <cell r="L102">
            <v>1494</v>
          </cell>
          <cell r="M102">
            <v>99.599999999999909</v>
          </cell>
          <cell r="N102">
            <v>6.666666666666661E-2</v>
          </cell>
        </row>
        <row r="103">
          <cell r="A103" t="str">
            <v>02-20</v>
          </cell>
          <cell r="B103" t="str">
            <v>Unload wooden broad gauge sleepers from wagonsincluding 30m lead and stacking</v>
          </cell>
          <cell r="C103" t="str">
            <v>100 No.</v>
          </cell>
          <cell r="D103">
            <v>758.85</v>
          </cell>
          <cell r="E103">
            <v>758.85</v>
          </cell>
          <cell r="F103" t="str">
            <v>100 No.</v>
          </cell>
          <cell r="G103">
            <v>758.85</v>
          </cell>
          <cell r="H103">
            <v>758.85</v>
          </cell>
          <cell r="I103">
            <v>2.2000000000000002</v>
          </cell>
          <cell r="J103">
            <v>0</v>
          </cell>
          <cell r="L103">
            <v>711.42</v>
          </cell>
          <cell r="M103">
            <v>47.430000000000064</v>
          </cell>
          <cell r="N103">
            <v>6.6669477945517502E-2</v>
          </cell>
        </row>
        <row r="104">
          <cell r="A104" t="str">
            <v>02-21</v>
          </cell>
          <cell r="B104" t="str">
            <v>Loading metre gauge or narrow guage woodensleepers including 30m lead &amp; stack inside wagons</v>
          </cell>
          <cell r="C104" t="str">
            <v>100 No.</v>
          </cell>
          <cell r="D104">
            <v>796.8</v>
          </cell>
          <cell r="E104">
            <v>796.8</v>
          </cell>
          <cell r="F104" t="str">
            <v>100 No.</v>
          </cell>
          <cell r="G104">
            <v>796.8</v>
          </cell>
          <cell r="H104">
            <v>796.8</v>
          </cell>
          <cell r="I104">
            <v>2.1</v>
          </cell>
          <cell r="J104">
            <v>0</v>
          </cell>
          <cell r="L104">
            <v>747</v>
          </cell>
          <cell r="M104">
            <v>49.799999999999955</v>
          </cell>
          <cell r="N104">
            <v>6.666666666666661E-2</v>
          </cell>
        </row>
        <row r="105">
          <cell r="A105" t="str">
            <v>02-22</v>
          </cell>
          <cell r="B105" t="str">
            <v>Unloading metre gauge or narrow guage woodensleepers including 30m lead but excluding stacking</v>
          </cell>
          <cell r="C105" t="str">
            <v>100 No.</v>
          </cell>
          <cell r="D105">
            <v>419.42</v>
          </cell>
          <cell r="E105">
            <v>419.42</v>
          </cell>
          <cell r="F105" t="str">
            <v>100 No.</v>
          </cell>
          <cell r="G105">
            <v>419.42</v>
          </cell>
          <cell r="H105">
            <v>419.42</v>
          </cell>
          <cell r="I105">
            <v>2.2000000000000002</v>
          </cell>
          <cell r="J105">
            <v>0</v>
          </cell>
          <cell r="L105">
            <v>393.2</v>
          </cell>
          <cell r="M105">
            <v>26.220000000000027</v>
          </cell>
          <cell r="N105">
            <v>6.6683621566632822E-2</v>
          </cell>
        </row>
        <row r="106">
          <cell r="A106" t="str">
            <v>02-23</v>
          </cell>
          <cell r="B106" t="str">
            <v>Loading bridge and crossing timber including 30mlead &amp; stacking</v>
          </cell>
          <cell r="C106" t="str">
            <v>100 No.</v>
          </cell>
          <cell r="D106">
            <v>3187.2</v>
          </cell>
          <cell r="E106">
            <v>3187.2</v>
          </cell>
          <cell r="F106" t="str">
            <v>100 No.</v>
          </cell>
          <cell r="G106">
            <v>3187.2</v>
          </cell>
          <cell r="H106">
            <v>3187.2</v>
          </cell>
          <cell r="I106">
            <v>2.1</v>
          </cell>
          <cell r="J106">
            <v>0</v>
          </cell>
          <cell r="L106">
            <v>2988</v>
          </cell>
          <cell r="M106">
            <v>199.19999999999982</v>
          </cell>
          <cell r="N106">
            <v>6.666666666666661E-2</v>
          </cell>
        </row>
        <row r="107">
          <cell r="A107" t="str">
            <v>02-24</v>
          </cell>
          <cell r="B107" t="str">
            <v>Unloading bridge and crossing timbers including30m lead but excluding stacking</v>
          </cell>
          <cell r="C107" t="str">
            <v>100 No.</v>
          </cell>
          <cell r="D107">
            <v>1593.6</v>
          </cell>
          <cell r="E107">
            <v>1593.6</v>
          </cell>
          <cell r="F107" t="str">
            <v>100 No.</v>
          </cell>
          <cell r="G107">
            <v>1593.6</v>
          </cell>
          <cell r="H107">
            <v>1593.6</v>
          </cell>
          <cell r="I107" t="str">
            <v>2.1 , 2.2</v>
          </cell>
          <cell r="J107">
            <v>0</v>
          </cell>
          <cell r="L107">
            <v>1494</v>
          </cell>
          <cell r="M107">
            <v>99.599999999999909</v>
          </cell>
          <cell r="N107">
            <v>6.666666666666661E-2</v>
          </cell>
        </row>
        <row r="108">
          <cell r="A108" t="str">
            <v>02-25</v>
          </cell>
          <cell r="B108" t="str">
            <v>Load and unload bitumen, asphalt, tar in drums,into or from railway wagons, lead upto 30m</v>
          </cell>
          <cell r="C108" t="str">
            <v>Tonne</v>
          </cell>
          <cell r="D108">
            <v>239.04</v>
          </cell>
          <cell r="E108">
            <v>239.04</v>
          </cell>
          <cell r="F108" t="str">
            <v>Tonne</v>
          </cell>
          <cell r="G108">
            <v>239.04</v>
          </cell>
          <cell r="H108">
            <v>239.04</v>
          </cell>
          <cell r="I108" t="str">
            <v>2.1, 2.2 ,2.3.14</v>
          </cell>
          <cell r="J108">
            <v>0</v>
          </cell>
          <cell r="L108">
            <v>224.1</v>
          </cell>
          <cell r="M108">
            <v>14.939999999999998</v>
          </cell>
          <cell r="N108">
            <v>6.6666666666666652E-2</v>
          </cell>
        </row>
        <row r="109">
          <cell r="A109" t="str">
            <v>03-01-a</v>
          </cell>
          <cell r="B109" t="str">
            <v>Earth excavation undressed upto single throw ofkassi phaorah or shovel etc : in ashes, sand, softsoil or silt clearance</v>
          </cell>
          <cell r="C109" t="str">
            <v>1000 Cft</v>
          </cell>
          <cell r="D109">
            <v>3735</v>
          </cell>
          <cell r="E109">
            <v>3735</v>
          </cell>
          <cell r="F109" t="str">
            <v>m3</v>
          </cell>
          <cell r="G109">
            <v>131.9</v>
          </cell>
          <cell r="H109">
            <v>131.9</v>
          </cell>
          <cell r="I109" t="str">
            <v>3.2.4.1 ,3.4.2</v>
          </cell>
          <cell r="J109">
            <v>0</v>
          </cell>
          <cell r="L109">
            <v>123.66</v>
          </cell>
          <cell r="M109">
            <v>8.2400000000000091</v>
          </cell>
          <cell r="N109">
            <v>6.6634319909429154E-2</v>
          </cell>
        </row>
        <row r="110">
          <cell r="A110" t="str">
            <v>03-01-b</v>
          </cell>
          <cell r="B110" t="str">
            <v>Earth excavation undressed upto single throw ofkassi phaorah or shove etc : in ordinary soil,</v>
          </cell>
          <cell r="C110" t="str">
            <v>1000 Cft</v>
          </cell>
          <cell r="D110">
            <v>4482</v>
          </cell>
          <cell r="E110">
            <v>4482</v>
          </cell>
          <cell r="F110" t="str">
            <v>m3</v>
          </cell>
          <cell r="G110">
            <v>158.28</v>
          </cell>
          <cell r="H110">
            <v>158.28</v>
          </cell>
          <cell r="I110" t="str">
            <v>3.2.4.1</v>
          </cell>
          <cell r="J110">
            <v>0</v>
          </cell>
          <cell r="L110">
            <v>148.38999999999999</v>
          </cell>
          <cell r="M110">
            <v>9.8900000000000148</v>
          </cell>
          <cell r="N110">
            <v>6.6648696003773947E-2</v>
          </cell>
        </row>
        <row r="111">
          <cell r="A111" t="str">
            <v>03-02-a</v>
          </cell>
          <cell r="B111" t="str">
            <v>Earth excavation in ashes, sand &amp; soft soil or siltclearance, undressed lead upto 15m.</v>
          </cell>
          <cell r="C111" t="str">
            <v>1000 Cft</v>
          </cell>
          <cell r="D111">
            <v>5497.92</v>
          </cell>
          <cell r="E111">
            <v>5497.92</v>
          </cell>
          <cell r="F111" t="str">
            <v>m3</v>
          </cell>
          <cell r="G111">
            <v>194.16</v>
          </cell>
          <cell r="H111">
            <v>194.16</v>
          </cell>
          <cell r="I111" t="str">
            <v>3.2.4.1 ,3.4.2</v>
          </cell>
          <cell r="J111">
            <v>0</v>
          </cell>
          <cell r="L111">
            <v>182.02</v>
          </cell>
          <cell r="M111">
            <v>12.139999999999986</v>
          </cell>
          <cell r="N111">
            <v>6.6695967476101445E-2</v>
          </cell>
        </row>
        <row r="112">
          <cell r="A112" t="str">
            <v>03-02-b</v>
          </cell>
          <cell r="B112" t="str">
            <v>Earth excavation in ashes, sand, shingle &amp; soft soilor silt clearance by mechanical means undressedlead upto 15m.</v>
          </cell>
          <cell r="C112" t="str">
            <v>1000 Cft</v>
          </cell>
          <cell r="D112">
            <v>0</v>
          </cell>
          <cell r="E112">
            <v>3032.64</v>
          </cell>
          <cell r="F112" t="str">
            <v>m3</v>
          </cell>
          <cell r="G112">
            <v>0</v>
          </cell>
          <cell r="H112">
            <v>107.1</v>
          </cell>
          <cell r="I112" t="str">
            <v>3.2.4.1 ,3.4.2</v>
          </cell>
          <cell r="J112">
            <v>0</v>
          </cell>
          <cell r="L112">
            <v>89.25</v>
          </cell>
          <cell r="M112">
            <v>17.849999999999994</v>
          </cell>
          <cell r="N112">
            <v>0.19999999999999993</v>
          </cell>
        </row>
        <row r="113">
          <cell r="A113" t="str">
            <v>03-03-a</v>
          </cell>
          <cell r="B113" t="str">
            <v>Excavate Unsuitable Common Material</v>
          </cell>
          <cell r="C113" t="str">
            <v>1000 Cft</v>
          </cell>
          <cell r="D113">
            <v>0</v>
          </cell>
          <cell r="E113">
            <v>6191.17</v>
          </cell>
          <cell r="F113" t="str">
            <v>m3</v>
          </cell>
          <cell r="G113">
            <v>0</v>
          </cell>
          <cell r="H113">
            <v>218.64</v>
          </cell>
          <cell r="I113" t="str">
            <v>3.9.5</v>
          </cell>
          <cell r="J113">
            <v>0</v>
          </cell>
          <cell r="L113">
            <v>198.76</v>
          </cell>
          <cell r="M113">
            <v>19.879999999999995</v>
          </cell>
          <cell r="N113">
            <v>0.10002012477359627</v>
          </cell>
        </row>
        <row r="114">
          <cell r="A114" t="str">
            <v>03-03-b</v>
          </cell>
          <cell r="B114" t="str">
            <v>Excavate Unsuitable Hard Rock Material</v>
          </cell>
          <cell r="C114" t="str">
            <v>1000 Cft</v>
          </cell>
          <cell r="D114">
            <v>0</v>
          </cell>
          <cell r="E114">
            <v>15624.7</v>
          </cell>
          <cell r="F114" t="str">
            <v>m3</v>
          </cell>
          <cell r="G114">
            <v>0</v>
          </cell>
          <cell r="H114">
            <v>551.78</v>
          </cell>
          <cell r="I114" t="str">
            <v>3.9.5</v>
          </cell>
          <cell r="J114">
            <v>0</v>
          </cell>
          <cell r="L114">
            <v>494.75</v>
          </cell>
          <cell r="M114">
            <v>57.029999999999973</v>
          </cell>
          <cell r="N114">
            <v>0.11527033855482562</v>
          </cell>
        </row>
        <row r="115">
          <cell r="A115" t="str">
            <v>03-03-c</v>
          </cell>
          <cell r="B115" t="str">
            <v>Excavate Unsuitable Medium Rock Material</v>
          </cell>
          <cell r="C115" t="str">
            <v>1000 Cft</v>
          </cell>
          <cell r="D115">
            <v>0</v>
          </cell>
          <cell r="E115">
            <v>10243.379999999999</v>
          </cell>
          <cell r="F115" t="str">
            <v>m3</v>
          </cell>
          <cell r="G115">
            <v>0</v>
          </cell>
          <cell r="H115">
            <v>361.74</v>
          </cell>
          <cell r="I115" t="str">
            <v>3.9.5</v>
          </cell>
          <cell r="J115">
            <v>0</v>
          </cell>
          <cell r="L115">
            <v>328.86</v>
          </cell>
          <cell r="M115">
            <v>32.879999999999995</v>
          </cell>
          <cell r="N115">
            <v>9.9981755154168933E-2</v>
          </cell>
        </row>
        <row r="116">
          <cell r="A116" t="str">
            <v>03-03-d</v>
          </cell>
          <cell r="B116" t="str">
            <v>Excavate Unsuitable Soft Material</v>
          </cell>
          <cell r="C116" t="str">
            <v>1000 Cft</v>
          </cell>
          <cell r="D116">
            <v>0</v>
          </cell>
          <cell r="E116">
            <v>6493.04</v>
          </cell>
          <cell r="F116" t="str">
            <v>m3</v>
          </cell>
          <cell r="G116">
            <v>0</v>
          </cell>
          <cell r="H116">
            <v>229.3</v>
          </cell>
          <cell r="I116" t="str">
            <v>3.9.5</v>
          </cell>
          <cell r="J116">
            <v>0</v>
          </cell>
          <cell r="L116">
            <v>208.45</v>
          </cell>
          <cell r="M116">
            <v>20.850000000000023</v>
          </cell>
          <cell r="N116">
            <v>0.1000239865675223</v>
          </cell>
        </row>
        <row r="117">
          <cell r="A117" t="str">
            <v>03-03-e</v>
          </cell>
          <cell r="B117" t="str">
            <v>Excavate Surplus Common Material</v>
          </cell>
          <cell r="C117" t="str">
            <v>1000 Cft</v>
          </cell>
          <cell r="D117">
            <v>0</v>
          </cell>
          <cell r="E117">
            <v>5650.29</v>
          </cell>
          <cell r="F117" t="str">
            <v>m3</v>
          </cell>
          <cell r="G117">
            <v>0</v>
          </cell>
          <cell r="H117">
            <v>199.54</v>
          </cell>
          <cell r="I117" t="str">
            <v>3.9.5</v>
          </cell>
          <cell r="J117">
            <v>0</v>
          </cell>
          <cell r="L117">
            <v>181.4</v>
          </cell>
          <cell r="M117">
            <v>18.139999999999986</v>
          </cell>
          <cell r="N117">
            <v>9.9999999999999922E-2</v>
          </cell>
        </row>
        <row r="118">
          <cell r="A118" t="str">
            <v>03-03-f</v>
          </cell>
          <cell r="B118" t="str">
            <v>Excavate Surplus Hard Rock Material</v>
          </cell>
          <cell r="C118" t="str">
            <v>1000 Cft</v>
          </cell>
          <cell r="D118">
            <v>0</v>
          </cell>
          <cell r="E118">
            <v>16339.12</v>
          </cell>
          <cell r="F118" t="str">
            <v>m3</v>
          </cell>
          <cell r="G118">
            <v>0</v>
          </cell>
          <cell r="H118">
            <v>577.01</v>
          </cell>
          <cell r="I118" t="str">
            <v>3.9.5</v>
          </cell>
          <cell r="J118">
            <v>0</v>
          </cell>
          <cell r="L118">
            <v>515.77</v>
          </cell>
          <cell r="M118">
            <v>61.240000000000009</v>
          </cell>
          <cell r="N118">
            <v>0.11873509510052933</v>
          </cell>
        </row>
        <row r="119">
          <cell r="A119" t="str">
            <v>03-03-g</v>
          </cell>
          <cell r="B119" t="str">
            <v>Excavate Surplus Medium Rock Material</v>
          </cell>
          <cell r="C119" t="str">
            <v>1000 Cft</v>
          </cell>
          <cell r="D119">
            <v>0</v>
          </cell>
          <cell r="E119">
            <v>13861.45</v>
          </cell>
          <cell r="F119" t="str">
            <v>m3</v>
          </cell>
          <cell r="G119">
            <v>0</v>
          </cell>
          <cell r="H119">
            <v>489.51</v>
          </cell>
          <cell r="I119" t="str">
            <v>3.9.5</v>
          </cell>
          <cell r="J119">
            <v>0</v>
          </cell>
          <cell r="L119">
            <v>453.19</v>
          </cell>
          <cell r="M119">
            <v>36.319999999999993</v>
          </cell>
          <cell r="N119">
            <v>8.0142986385401252E-2</v>
          </cell>
        </row>
        <row r="120">
          <cell r="A120" t="str">
            <v>03-03-h</v>
          </cell>
          <cell r="B120" t="str">
            <v>Excavate Surplus Soft Rock Material</v>
          </cell>
          <cell r="C120" t="str">
            <v>1000 Cft</v>
          </cell>
          <cell r="D120">
            <v>0</v>
          </cell>
          <cell r="E120">
            <v>10686.22</v>
          </cell>
          <cell r="F120" t="str">
            <v>m3</v>
          </cell>
          <cell r="G120">
            <v>0</v>
          </cell>
          <cell r="H120">
            <v>377.38</v>
          </cell>
          <cell r="I120" t="str">
            <v>3.9.5</v>
          </cell>
          <cell r="J120">
            <v>0</v>
          </cell>
          <cell r="L120">
            <v>348.68</v>
          </cell>
          <cell r="M120">
            <v>28.699999999999989</v>
          </cell>
          <cell r="N120">
            <v>8.2310427899506683E-2</v>
          </cell>
        </row>
        <row r="121">
          <cell r="A121" t="str">
            <v>03-04-a</v>
          </cell>
          <cell r="B121" t="str">
            <v>Bed clearance and dressing slopes of drainsincluding removing of weeds and roots etc.Excavated material undressed within 15m</v>
          </cell>
          <cell r="C121" t="str">
            <v>1000 Cft</v>
          </cell>
          <cell r="D121">
            <v>5577.6</v>
          </cell>
          <cell r="E121">
            <v>5577.6</v>
          </cell>
          <cell r="F121" t="str">
            <v>m3</v>
          </cell>
          <cell r="G121">
            <v>196.97</v>
          </cell>
          <cell r="H121">
            <v>196.97</v>
          </cell>
          <cell r="I121">
            <v>3.7</v>
          </cell>
          <cell r="J121" t="str">
            <v>The rate is aplicable where theearth of the bed to be removed isof the type of ordinary soil.When itis silt or soft soil, it will be paidper item No 03-01-a, 03-01-b or03-02 above, whichever isapplicable. The XEN will specifydrains of each categor</v>
          </cell>
          <cell r="L121">
            <v>184.66</v>
          </cell>
          <cell r="M121">
            <v>12.310000000000002</v>
          </cell>
          <cell r="N121">
            <v>6.6663056428029902E-2</v>
          </cell>
        </row>
        <row r="122">
          <cell r="A122" t="str">
            <v>03-04-b</v>
          </cell>
          <cell r="B122" t="str">
            <v>Bed clearance and dressing slopes of drainsincluding removing of weeds and roots etc.Excavated material dressed within 15m lead</v>
          </cell>
          <cell r="C122" t="str">
            <v>1000 Cft</v>
          </cell>
          <cell r="D122">
            <v>6015.84</v>
          </cell>
          <cell r="E122">
            <v>6015.84</v>
          </cell>
          <cell r="F122" t="str">
            <v>m3</v>
          </cell>
          <cell r="G122">
            <v>212.45</v>
          </cell>
          <cell r="H122">
            <v>212.45</v>
          </cell>
          <cell r="I122">
            <v>3.7</v>
          </cell>
          <cell r="J122">
            <v>0</v>
          </cell>
          <cell r="L122">
            <v>199.17</v>
          </cell>
          <cell r="M122">
            <v>13.280000000000001</v>
          </cell>
          <cell r="N122">
            <v>6.6676708339609383E-2</v>
          </cell>
        </row>
        <row r="123">
          <cell r="A123" t="str">
            <v>03-05-a</v>
          </cell>
          <cell r="B123" t="str">
            <v>Borrowpit excavation undressed lead upto 30m inOrdinary soil</v>
          </cell>
          <cell r="C123" t="str">
            <v>1000 Cft</v>
          </cell>
          <cell r="D123">
            <v>0</v>
          </cell>
          <cell r="E123">
            <v>8048.37</v>
          </cell>
          <cell r="F123" t="str">
            <v>m3</v>
          </cell>
          <cell r="G123">
            <v>0</v>
          </cell>
          <cell r="H123">
            <v>284.23</v>
          </cell>
          <cell r="I123" t="str">
            <v>3.2.1.2</v>
          </cell>
          <cell r="J123">
            <v>0</v>
          </cell>
          <cell r="L123">
            <v>246.73</v>
          </cell>
          <cell r="M123">
            <v>37.500000000000028</v>
          </cell>
          <cell r="N123">
            <v>0.15198800308029031</v>
          </cell>
        </row>
        <row r="124">
          <cell r="A124" t="str">
            <v>03-05-b</v>
          </cell>
          <cell r="B124" t="str">
            <v>Borrowpit excavation undressed lead upto 30m inHard soil</v>
          </cell>
          <cell r="C124" t="str">
            <v>1000 Cft</v>
          </cell>
          <cell r="D124">
            <v>0</v>
          </cell>
          <cell r="E124">
            <v>9711.16</v>
          </cell>
          <cell r="F124" t="str">
            <v>m3</v>
          </cell>
          <cell r="G124">
            <v>0</v>
          </cell>
          <cell r="H124">
            <v>342.95</v>
          </cell>
          <cell r="I124" t="str">
            <v>3.2.1.2</v>
          </cell>
          <cell r="J124">
            <v>0</v>
          </cell>
          <cell r="L124">
            <v>297.63</v>
          </cell>
          <cell r="M124">
            <v>45.319999999999993</v>
          </cell>
          <cell r="N124">
            <v>0.15226959647884955</v>
          </cell>
        </row>
        <row r="125">
          <cell r="A125" t="str">
            <v>03-05-c</v>
          </cell>
          <cell r="B125" t="str">
            <v>Borrowpit excavation undressed lead upto 30m inshingle/gravel formation</v>
          </cell>
          <cell r="C125" t="str">
            <v>1000 Cft</v>
          </cell>
          <cell r="D125">
            <v>0</v>
          </cell>
          <cell r="E125">
            <v>13828.91</v>
          </cell>
          <cell r="F125" t="str">
            <v>m3</v>
          </cell>
          <cell r="G125">
            <v>0</v>
          </cell>
          <cell r="H125">
            <v>488.36</v>
          </cell>
          <cell r="I125" t="str">
            <v>3.2.1.2</v>
          </cell>
          <cell r="J125">
            <v>0</v>
          </cell>
          <cell r="L125">
            <v>422.76</v>
          </cell>
          <cell r="M125">
            <v>65.600000000000023</v>
          </cell>
          <cell r="N125">
            <v>0.1551707824770556</v>
          </cell>
        </row>
        <row r="126">
          <cell r="A126" t="str">
            <v>03-06-a</v>
          </cell>
          <cell r="B126" t="str">
            <v>Embankment formation in ordinary soil &amp;compaction by mechanical means at optimummoistures content to 95% to 100% max. modified.AASHTO dry density (borrow area).</v>
          </cell>
          <cell r="C126" t="str">
            <v>1000 Cft</v>
          </cell>
          <cell r="D126">
            <v>2112.7600000000002</v>
          </cell>
          <cell r="E126">
            <v>14014.5</v>
          </cell>
          <cell r="F126" t="str">
            <v>m3</v>
          </cell>
          <cell r="G126">
            <v>74.61</v>
          </cell>
          <cell r="H126">
            <v>494.92</v>
          </cell>
          <cell r="I126" t="str">
            <v>3.3.1 ,3.3.2</v>
          </cell>
          <cell r="J126" t="str">
            <v>The rate includes hire charges ofmachinery, cost of fuel, lubricants,pay of driver and cleaner. The ratealso includes clearing andgrubbing where necessary.</v>
          </cell>
          <cell r="L126">
            <v>454.13</v>
          </cell>
          <cell r="M126">
            <v>40.79000000000002</v>
          </cell>
          <cell r="N126">
            <v>8.9820095567348601E-2</v>
          </cell>
        </row>
        <row r="127">
          <cell r="A127" t="str">
            <v>03-06-b</v>
          </cell>
          <cell r="B127" t="str">
            <v>Embankment formation in ordinary soil &amp;compaction by mechanical means at optimummoistures content to 90% max. modifiedAASHTO dry density (borrow area).</v>
          </cell>
          <cell r="C127" t="str">
            <v>1000 Cft</v>
          </cell>
          <cell r="D127">
            <v>2112.7600000000002</v>
          </cell>
          <cell r="E127">
            <v>12913.08</v>
          </cell>
          <cell r="F127" t="str">
            <v>m3</v>
          </cell>
          <cell r="G127">
            <v>74.61</v>
          </cell>
          <cell r="H127">
            <v>456.02</v>
          </cell>
          <cell r="I127" t="str">
            <v>3.3.1 ,3.3.2</v>
          </cell>
          <cell r="J127">
            <v>0</v>
          </cell>
          <cell r="L127">
            <v>418.41</v>
          </cell>
          <cell r="M127">
            <v>37.609999999999957</v>
          </cell>
          <cell r="N127">
            <v>8.9887908988790788E-2</v>
          </cell>
        </row>
        <row r="128">
          <cell r="A128" t="str">
            <v>03-06-c</v>
          </cell>
          <cell r="B128" t="str">
            <v>Embankment formation in ordinary soil &amp;compaction  by mechanical means at optimummoistures content to 85% max. modifiedAASHTO dry density (borrow area).</v>
          </cell>
          <cell r="C128" t="str">
            <v>1000 Cft</v>
          </cell>
          <cell r="D128">
            <v>2112.7600000000002</v>
          </cell>
          <cell r="E128">
            <v>11811.66</v>
          </cell>
          <cell r="F128" t="str">
            <v>m3</v>
          </cell>
          <cell r="G128">
            <v>74.61</v>
          </cell>
          <cell r="H128">
            <v>417.13</v>
          </cell>
          <cell r="I128" t="str">
            <v>3.3.1 ,3.3.2</v>
          </cell>
          <cell r="J128">
            <v>0</v>
          </cell>
          <cell r="L128">
            <v>382.68</v>
          </cell>
          <cell r="M128">
            <v>34.449999999999989</v>
          </cell>
          <cell r="N128">
            <v>9.0022995714435006E-2</v>
          </cell>
        </row>
        <row r="129">
          <cell r="A129" t="str">
            <v>03-07-a</v>
          </cell>
          <cell r="B129" t="str">
            <v>Earth fill in lawns including dressing &amp;compaction with earth available fromcutting/excavation</v>
          </cell>
          <cell r="C129" t="str">
            <v>1000 Cft</v>
          </cell>
          <cell r="D129">
            <v>4855.5</v>
          </cell>
          <cell r="E129">
            <v>4855.5</v>
          </cell>
          <cell r="F129" t="str">
            <v>m3</v>
          </cell>
          <cell r="G129">
            <v>171.47</v>
          </cell>
          <cell r="H129">
            <v>171.47</v>
          </cell>
          <cell r="I129">
            <v>3.15</v>
          </cell>
          <cell r="J129">
            <v>0</v>
          </cell>
          <cell r="L129">
            <v>164.88</v>
          </cell>
          <cell r="M129">
            <v>6.5900000000000034</v>
          </cell>
          <cell r="N129">
            <v>3.9968461911693377E-2</v>
          </cell>
        </row>
        <row r="130">
          <cell r="A130" t="str">
            <v>03-07-b</v>
          </cell>
          <cell r="B130" t="str">
            <v>Earth fill in lawns including dressing &amp;compaction with suitable earth borrowed.</v>
          </cell>
          <cell r="C130" t="str">
            <v>1000 Cft</v>
          </cell>
          <cell r="D130">
            <v>9368.6299999999992</v>
          </cell>
          <cell r="E130">
            <v>9368.6299999999992</v>
          </cell>
          <cell r="F130" t="str">
            <v>m3</v>
          </cell>
          <cell r="G130">
            <v>330.85</v>
          </cell>
          <cell r="H130">
            <v>330.85</v>
          </cell>
          <cell r="I130">
            <v>3.15</v>
          </cell>
          <cell r="J130">
            <v>0</v>
          </cell>
          <cell r="L130">
            <v>326.45</v>
          </cell>
          <cell r="M130">
            <v>4.4000000000000341</v>
          </cell>
          <cell r="N130">
            <v>1.3478327462092309E-2</v>
          </cell>
        </row>
        <row r="131">
          <cell r="A131" t="str">
            <v>03-08</v>
          </cell>
          <cell r="B131" t="str">
            <v>Furnishing And Planting Of Trees IncludingMaintenance For 2 Years</v>
          </cell>
          <cell r="C131" t="str">
            <v>Each</v>
          </cell>
          <cell r="D131">
            <v>266.83</v>
          </cell>
          <cell r="E131">
            <v>1068.77</v>
          </cell>
          <cell r="F131" t="str">
            <v>Each</v>
          </cell>
          <cell r="G131">
            <v>266.83</v>
          </cell>
          <cell r="H131">
            <v>1068.77</v>
          </cell>
          <cell r="I131">
            <v>3.15</v>
          </cell>
          <cell r="J131">
            <v>0</v>
          </cell>
          <cell r="L131">
            <v>1052.0899999999999</v>
          </cell>
          <cell r="M131">
            <v>16.680000000000064</v>
          </cell>
          <cell r="N131">
            <v>1.5854156963757915E-2</v>
          </cell>
        </row>
        <row r="132">
          <cell r="A132" t="str">
            <v>03-09-a</v>
          </cell>
          <cell r="B132" t="str">
            <v>Earth excavation in open cut upto 1.5m depth fordrains, pipes etc &amp; disposal : in Ordinary Soil</v>
          </cell>
          <cell r="C132" t="str">
            <v>1000 Cft</v>
          </cell>
          <cell r="D132">
            <v>0</v>
          </cell>
          <cell r="E132">
            <v>8281.68</v>
          </cell>
          <cell r="F132" t="str">
            <v>m3</v>
          </cell>
          <cell r="G132">
            <v>0</v>
          </cell>
          <cell r="H132">
            <v>292.45999999999998</v>
          </cell>
          <cell r="I132" t="str">
            <v>3.2.4,3.2.8 ,3.10.2.3</v>
          </cell>
          <cell r="J132">
            <v>0</v>
          </cell>
          <cell r="L132">
            <v>266.81</v>
          </cell>
          <cell r="M132">
            <v>25.649999999999977</v>
          </cell>
          <cell r="N132">
            <v>9.6135826992991183E-2</v>
          </cell>
        </row>
        <row r="133">
          <cell r="A133" t="str">
            <v>03-09-b</v>
          </cell>
          <cell r="B133" t="str">
            <v>Earth excavation in open cut upto 1.5m depth fordrains, pipes etc &amp; disposal : in Hard Soil</v>
          </cell>
          <cell r="C133" t="str">
            <v>1000 Cft</v>
          </cell>
          <cell r="D133">
            <v>0</v>
          </cell>
          <cell r="E133">
            <v>10183.56</v>
          </cell>
          <cell r="F133" t="str">
            <v>m3</v>
          </cell>
          <cell r="G133">
            <v>0</v>
          </cell>
          <cell r="H133">
            <v>359.63</v>
          </cell>
          <cell r="I133" t="str">
            <v>3.2.4,3.2.8 ,3.10.2.3</v>
          </cell>
          <cell r="J133">
            <v>0</v>
          </cell>
          <cell r="L133">
            <v>328.54</v>
          </cell>
          <cell r="M133">
            <v>31.089999999999975</v>
          </cell>
          <cell r="N133">
            <v>9.4630790771291079E-2</v>
          </cell>
        </row>
        <row r="134">
          <cell r="A134" t="str">
            <v>03-09-c</v>
          </cell>
          <cell r="B134" t="str">
            <v>Earth excavation in open cut upto 1.5m depth fordrains, pipes etc &amp; disposal : in Very hard Soil</v>
          </cell>
          <cell r="C134" t="str">
            <v>1000 Cft</v>
          </cell>
          <cell r="D134">
            <v>0</v>
          </cell>
          <cell r="E134">
            <v>11432.94</v>
          </cell>
          <cell r="F134" t="str">
            <v>m3</v>
          </cell>
          <cell r="G134">
            <v>0</v>
          </cell>
          <cell r="H134">
            <v>403.75</v>
          </cell>
          <cell r="I134" t="str">
            <v>3.2.4,3.2.8 ,3.10.2.3</v>
          </cell>
          <cell r="J134">
            <v>0</v>
          </cell>
          <cell r="L134">
            <v>370.11</v>
          </cell>
          <cell r="M134">
            <v>33.639999999999986</v>
          </cell>
          <cell r="N134">
            <v>9.0891897003593486E-2</v>
          </cell>
        </row>
        <row r="135">
          <cell r="A135" t="str">
            <v>03-09-d</v>
          </cell>
          <cell r="B135" t="str">
            <v>Earth excavation in open cut upto 1.5m depth fordrains, pipes etc &amp; disposal : in Gravel &amp; shingle</v>
          </cell>
          <cell r="C135" t="str">
            <v>1000 Cft</v>
          </cell>
          <cell r="D135">
            <v>0</v>
          </cell>
          <cell r="E135">
            <v>13139.15</v>
          </cell>
          <cell r="F135" t="str">
            <v>m3</v>
          </cell>
          <cell r="G135">
            <v>0</v>
          </cell>
          <cell r="H135">
            <v>464.01</v>
          </cell>
          <cell r="I135" t="str">
            <v>3.2.4,3.2.8 ,3.10.2.3</v>
          </cell>
          <cell r="J135">
            <v>0</v>
          </cell>
          <cell r="L135">
            <v>425.15</v>
          </cell>
          <cell r="M135">
            <v>38.860000000000014</v>
          </cell>
          <cell r="N135">
            <v>9.1403034223215371E-2</v>
          </cell>
        </row>
        <row r="136">
          <cell r="A136" t="str">
            <v>03-10-a</v>
          </cell>
          <cell r="B136" t="str">
            <v>Earth excavation in open cut 1.5m  - 3m depth forSurface Water Drains, pipes etc &amp; disposal : inOrdinary Soil</v>
          </cell>
          <cell r="C136" t="str">
            <v>1000 Cft</v>
          </cell>
          <cell r="D136">
            <v>0</v>
          </cell>
          <cell r="E136">
            <v>8282.14</v>
          </cell>
          <cell r="F136" t="str">
            <v>m3</v>
          </cell>
          <cell r="G136">
            <v>0</v>
          </cell>
          <cell r="H136">
            <v>292.48</v>
          </cell>
          <cell r="I136" t="str">
            <v>3.2.4,3.2.8 ,3.10.2.3</v>
          </cell>
          <cell r="J136">
            <v>0</v>
          </cell>
          <cell r="L136">
            <v>266.82</v>
          </cell>
          <cell r="M136">
            <v>25.660000000000025</v>
          </cell>
          <cell r="N136">
            <v>9.6169702421107964E-2</v>
          </cell>
        </row>
        <row r="137">
          <cell r="A137" t="str">
            <v>03-10-b</v>
          </cell>
          <cell r="B137" t="str">
            <v>Earth excavation in open cut 1.5m  - 3m depth forSurface Water Drains, pipes etc &amp; disposal : inHard Soil</v>
          </cell>
          <cell r="C137" t="str">
            <v>1000 Cft</v>
          </cell>
          <cell r="D137">
            <v>0</v>
          </cell>
          <cell r="E137">
            <v>10183.56</v>
          </cell>
          <cell r="F137" t="str">
            <v>m3</v>
          </cell>
          <cell r="G137">
            <v>0</v>
          </cell>
          <cell r="H137">
            <v>359.63</v>
          </cell>
          <cell r="I137" t="str">
            <v>3.2.4 ,3.10.2.3</v>
          </cell>
          <cell r="J137">
            <v>0</v>
          </cell>
          <cell r="L137">
            <v>328.54</v>
          </cell>
          <cell r="M137">
            <v>31.089999999999975</v>
          </cell>
          <cell r="N137">
            <v>9.4630790771291079E-2</v>
          </cell>
        </row>
        <row r="138">
          <cell r="A138" t="str">
            <v>03-10-c</v>
          </cell>
          <cell r="B138" t="str">
            <v>Earth excavation in open cut 1.5m  - 3m depth forSurface Water Drains, pipes etc &amp; disposal : inVery Hard Soil</v>
          </cell>
          <cell r="C138" t="str">
            <v>1000 Cft</v>
          </cell>
          <cell r="D138">
            <v>0</v>
          </cell>
          <cell r="E138">
            <v>11336.16</v>
          </cell>
          <cell r="F138" t="str">
            <v>m3</v>
          </cell>
          <cell r="G138">
            <v>0</v>
          </cell>
          <cell r="H138">
            <v>400.33</v>
          </cell>
          <cell r="I138" t="str">
            <v>3.2.4,3.2.8 ,3.10.2.3</v>
          </cell>
          <cell r="J138">
            <v>0</v>
          </cell>
          <cell r="L138">
            <v>365.35</v>
          </cell>
          <cell r="M138">
            <v>34.979999999999961</v>
          </cell>
          <cell r="N138">
            <v>9.5743807308060647E-2</v>
          </cell>
        </row>
        <row r="139">
          <cell r="A139" t="str">
            <v>03-10-d</v>
          </cell>
          <cell r="B139" t="str">
            <v>Earth excavation in open cut 1.5m - 3m depth fordrains, pipes etc &amp; disposal : in Gravel &amp; shingle</v>
          </cell>
          <cell r="C139" t="str">
            <v>1000 Cft</v>
          </cell>
          <cell r="D139">
            <v>0</v>
          </cell>
          <cell r="E139">
            <v>12488.77</v>
          </cell>
          <cell r="F139" t="str">
            <v>m3</v>
          </cell>
          <cell r="G139">
            <v>0</v>
          </cell>
          <cell r="H139">
            <v>441.04</v>
          </cell>
          <cell r="I139" t="str">
            <v>3.2.4,3.2.8 ,3.10.2.3</v>
          </cell>
          <cell r="J139">
            <v>0</v>
          </cell>
          <cell r="L139">
            <v>402.16</v>
          </cell>
          <cell r="M139">
            <v>38.879999999999995</v>
          </cell>
          <cell r="N139">
            <v>9.6677939128704982E-2</v>
          </cell>
        </row>
        <row r="140">
          <cell r="A140" t="str">
            <v>03-11-a</v>
          </cell>
          <cell r="B140" t="str">
            <v>Excavation in shingle or gravel formation &amp; rocknot requiring blast, undressed, 50m lead : Dry</v>
          </cell>
          <cell r="C140" t="str">
            <v>1000 Cft</v>
          </cell>
          <cell r="D140">
            <v>0</v>
          </cell>
          <cell r="E140">
            <v>7926.85</v>
          </cell>
          <cell r="F140" t="str">
            <v>m3</v>
          </cell>
          <cell r="G140">
            <v>0</v>
          </cell>
          <cell r="H140">
            <v>279.93</v>
          </cell>
          <cell r="I140">
            <v>3.2</v>
          </cell>
          <cell r="J140">
            <v>0</v>
          </cell>
          <cell r="L140">
            <v>233.28</v>
          </cell>
          <cell r="M140">
            <v>46.650000000000006</v>
          </cell>
          <cell r="N140">
            <v>0.19997427983539098</v>
          </cell>
        </row>
        <row r="141">
          <cell r="A141" t="str">
            <v>03-11-b</v>
          </cell>
          <cell r="B141" t="str">
            <v>Excavation in shingle or gravel formation &amp; rocknot requiring blast, undressed, 50m lead : Wet</v>
          </cell>
          <cell r="C141" t="str">
            <v>1000 Cft</v>
          </cell>
          <cell r="D141">
            <v>0</v>
          </cell>
          <cell r="E141">
            <v>10567.58</v>
          </cell>
          <cell r="F141" t="str">
            <v>m3</v>
          </cell>
          <cell r="G141">
            <v>0</v>
          </cell>
          <cell r="H141">
            <v>373.19</v>
          </cell>
          <cell r="I141">
            <v>3.2</v>
          </cell>
          <cell r="J141">
            <v>0</v>
          </cell>
          <cell r="L141">
            <v>310.99</v>
          </cell>
          <cell r="M141">
            <v>62.199999999999989</v>
          </cell>
          <cell r="N141">
            <v>0.20000643107495414</v>
          </cell>
        </row>
        <row r="142">
          <cell r="A142" t="str">
            <v>03-11-c</v>
          </cell>
          <cell r="B142" t="str">
            <v>Excavation in shingle or gravel formation &amp; rocknot req. blast, undressed, 50m lead : in FlowingWater</v>
          </cell>
          <cell r="C142" t="str">
            <v>1000 Cft</v>
          </cell>
          <cell r="D142">
            <v>0</v>
          </cell>
          <cell r="E142">
            <v>13211.11</v>
          </cell>
          <cell r="F142" t="str">
            <v>m3</v>
          </cell>
          <cell r="G142">
            <v>0</v>
          </cell>
          <cell r="H142">
            <v>466.55</v>
          </cell>
          <cell r="I142">
            <v>3.2</v>
          </cell>
          <cell r="J142">
            <v>0</v>
          </cell>
          <cell r="L142">
            <v>388.79</v>
          </cell>
          <cell r="M142">
            <v>77.759999999999991</v>
          </cell>
          <cell r="N142">
            <v>0.20000514416523055</v>
          </cell>
        </row>
        <row r="143">
          <cell r="A143" t="str">
            <v>03-12-a</v>
          </cell>
          <cell r="B143" t="str">
            <v>Earth excavation in irrigation channels/drains &amp;disposal upto 25m. &amp; dressing : in Ordinary Soil</v>
          </cell>
          <cell r="C143" t="str">
            <v>1000 Cft</v>
          </cell>
          <cell r="D143">
            <v>7968</v>
          </cell>
          <cell r="E143">
            <v>7968</v>
          </cell>
          <cell r="F143" t="str">
            <v>m3</v>
          </cell>
          <cell r="G143">
            <v>281.39</v>
          </cell>
          <cell r="H143">
            <v>281.39</v>
          </cell>
          <cell r="I143" t="str">
            <v>3.2 , 3.6</v>
          </cell>
          <cell r="J143">
            <v>0</v>
          </cell>
          <cell r="L143">
            <v>263.8</v>
          </cell>
          <cell r="M143">
            <v>17.589999999999975</v>
          </cell>
          <cell r="N143">
            <v>6.6679302501895271E-2</v>
          </cell>
        </row>
        <row r="144">
          <cell r="A144" t="str">
            <v>03-12-b</v>
          </cell>
          <cell r="B144" t="str">
            <v>Earth excavation in irrigation channels/drains &amp;disposal upto 25m. &amp; dressing : in Hard Soil</v>
          </cell>
          <cell r="C144" t="str">
            <v>1000 Cft</v>
          </cell>
          <cell r="D144">
            <v>9561.6</v>
          </cell>
          <cell r="E144">
            <v>9561.6</v>
          </cell>
          <cell r="F144" t="str">
            <v>m3</v>
          </cell>
          <cell r="G144">
            <v>337.67</v>
          </cell>
          <cell r="H144">
            <v>337.67</v>
          </cell>
          <cell r="I144" t="str">
            <v>3.2 , 3.6</v>
          </cell>
          <cell r="J144">
            <v>0</v>
          </cell>
          <cell r="L144">
            <v>316.56</v>
          </cell>
          <cell r="M144">
            <v>21.110000000000014</v>
          </cell>
          <cell r="N144">
            <v>6.6685620419509775E-2</v>
          </cell>
        </row>
        <row r="145">
          <cell r="A145" t="str">
            <v>03-12-c</v>
          </cell>
          <cell r="B145" t="str">
            <v>Earth excavation in irrigation channels/drains &amp;disposal upto 25m. &amp; dressing : in Very Hard Soil</v>
          </cell>
          <cell r="C145" t="str">
            <v>1000 Cft</v>
          </cell>
          <cell r="D145">
            <v>11254.8</v>
          </cell>
          <cell r="E145">
            <v>11254.8</v>
          </cell>
          <cell r="F145" t="str">
            <v>m3</v>
          </cell>
          <cell r="G145">
            <v>397.46</v>
          </cell>
          <cell r="H145">
            <v>397.46</v>
          </cell>
          <cell r="I145" t="str">
            <v>3.2 , 3.6</v>
          </cell>
          <cell r="J145">
            <v>0</v>
          </cell>
          <cell r="L145">
            <v>372.62</v>
          </cell>
          <cell r="M145">
            <v>24.839999999999975</v>
          </cell>
          <cell r="N145">
            <v>6.6663088401051937E-2</v>
          </cell>
        </row>
        <row r="146">
          <cell r="A146" t="str">
            <v>03-12-d</v>
          </cell>
          <cell r="B146" t="str">
            <v>Earth excavation in irrigation channels/drains &amp;disposal upto 25m. &amp; dressing : in Shingle/Gravel</v>
          </cell>
          <cell r="C146" t="str">
            <v>1000 Cft</v>
          </cell>
          <cell r="D146">
            <v>20916</v>
          </cell>
          <cell r="E146">
            <v>20916</v>
          </cell>
          <cell r="F146" t="str">
            <v>m3</v>
          </cell>
          <cell r="G146">
            <v>738.64</v>
          </cell>
          <cell r="H146">
            <v>738.64</v>
          </cell>
          <cell r="I146" t="str">
            <v>3.2 , 3.6</v>
          </cell>
          <cell r="J146">
            <v>0</v>
          </cell>
          <cell r="L146">
            <v>692.48</v>
          </cell>
          <cell r="M146">
            <v>46.159999999999968</v>
          </cell>
          <cell r="N146">
            <v>6.6658964879852081E-2</v>
          </cell>
        </row>
        <row r="147">
          <cell r="A147" t="str">
            <v>03-13-a</v>
          </cell>
          <cell r="B147" t="str">
            <v>Rock Excavation, dressing &amp; disposal up to 50mSoft Rock, slate, shale, schist or lateriate</v>
          </cell>
          <cell r="C147" t="str">
            <v>1000 Cft</v>
          </cell>
          <cell r="D147">
            <v>25273.5</v>
          </cell>
          <cell r="E147">
            <v>25273.5</v>
          </cell>
          <cell r="F147" t="str">
            <v>m3</v>
          </cell>
          <cell r="G147">
            <v>892.53</v>
          </cell>
          <cell r="H147">
            <v>892.53</v>
          </cell>
          <cell r="I147" t="str">
            <v>3.2.4 ,3.13</v>
          </cell>
          <cell r="J147" t="str">
            <v>Tools and plants shall be theliability of the contractor.</v>
          </cell>
          <cell r="L147">
            <v>839.77</v>
          </cell>
          <cell r="M147">
            <v>52.759999999999991</v>
          </cell>
          <cell r="N147">
            <v>6.2826726365552463E-2</v>
          </cell>
        </row>
        <row r="148">
          <cell r="A148" t="str">
            <v>03-13-b</v>
          </cell>
          <cell r="B148" t="str">
            <v>Rock Excavation, dressing &amp; disposal up to 50mMedium hard rock, requiring occasional blasting</v>
          </cell>
          <cell r="C148" t="str">
            <v>1000 Cft</v>
          </cell>
          <cell r="D148">
            <v>29523.93</v>
          </cell>
          <cell r="E148">
            <v>30595.56</v>
          </cell>
          <cell r="F148" t="str">
            <v>m3</v>
          </cell>
          <cell r="G148">
            <v>1042.6300000000001</v>
          </cell>
          <cell r="H148">
            <v>1080.47</v>
          </cell>
          <cell r="I148" t="str">
            <v>3.2.4 ,3.13</v>
          </cell>
          <cell r="J148">
            <v>0</v>
          </cell>
          <cell r="L148">
            <v>1014.08</v>
          </cell>
          <cell r="M148">
            <v>66.389999999999986</v>
          </cell>
          <cell r="N148">
            <v>6.546820763647837E-2</v>
          </cell>
        </row>
        <row r="149">
          <cell r="A149" t="str">
            <v>03-14-a</v>
          </cell>
          <cell r="B149" t="str">
            <v>Excavation in hard rock requiring blasting anddisposal upto 25m &amp; dressing : Grade I</v>
          </cell>
          <cell r="C149" t="str">
            <v>1000 Cft</v>
          </cell>
          <cell r="D149">
            <v>0</v>
          </cell>
          <cell r="E149">
            <v>15483.78</v>
          </cell>
          <cell r="F149" t="str">
            <v>m3</v>
          </cell>
          <cell r="G149">
            <v>0</v>
          </cell>
          <cell r="H149">
            <v>546.80999999999995</v>
          </cell>
          <cell r="I149" t="str">
            <v>3.2.4 ,3.13</v>
          </cell>
          <cell r="J149" t="str">
            <v>a) Tools and plants required shallbe the liabilities of the contractor.</v>
          </cell>
          <cell r="L149">
            <v>475.55</v>
          </cell>
          <cell r="M149">
            <v>71.259999999999934</v>
          </cell>
          <cell r="N149">
            <v>0.14984754494795485</v>
          </cell>
        </row>
        <row r="150">
          <cell r="A150" t="str">
            <v>03-14-b</v>
          </cell>
          <cell r="B150" t="str">
            <v>Excavation in hard rock requiring blasting anddisposal upto 25m &amp; dressing : Grade II</v>
          </cell>
          <cell r="C150" t="str">
            <v>1000 Cft</v>
          </cell>
          <cell r="D150">
            <v>0</v>
          </cell>
          <cell r="E150">
            <v>17265.810000000001</v>
          </cell>
          <cell r="F150" t="str">
            <v>m3</v>
          </cell>
          <cell r="G150">
            <v>0</v>
          </cell>
          <cell r="H150">
            <v>609.74</v>
          </cell>
          <cell r="I150" t="str">
            <v>3.2.4 ,3.13</v>
          </cell>
          <cell r="J150" t="str">
            <v>b) Reduce the rate by 8 % if theexcavated section is not dressed orlevelled to design section.</v>
          </cell>
          <cell r="L150">
            <v>531.20000000000005</v>
          </cell>
          <cell r="M150">
            <v>78.539999999999964</v>
          </cell>
          <cell r="N150">
            <v>0.14785391566265052</v>
          </cell>
        </row>
        <row r="151">
          <cell r="A151" t="str">
            <v>03-14-c</v>
          </cell>
          <cell r="B151" t="str">
            <v>Excavation in hard rock requiring blasting anddisposal upto 25m &amp; dressing : Grade III</v>
          </cell>
          <cell r="C151" t="str">
            <v>1000 Cft</v>
          </cell>
          <cell r="D151">
            <v>0</v>
          </cell>
          <cell r="E151">
            <v>18471.88</v>
          </cell>
          <cell r="F151" t="str">
            <v>m3</v>
          </cell>
          <cell r="G151">
            <v>0</v>
          </cell>
          <cell r="H151">
            <v>652.33000000000004</v>
          </cell>
          <cell r="I151" t="str">
            <v>3.2.4 ,3.13</v>
          </cell>
          <cell r="J151">
            <v>0</v>
          </cell>
          <cell r="L151">
            <v>569.24</v>
          </cell>
          <cell r="M151">
            <v>83.090000000000032</v>
          </cell>
          <cell r="N151">
            <v>0.14596655189375313</v>
          </cell>
        </row>
        <row r="152">
          <cell r="A152" t="str">
            <v>03-14-d</v>
          </cell>
          <cell r="B152" t="str">
            <v>Excavation in hard rock requiring blasting anddisposal upto 25m &amp; dressing : Grade IV</v>
          </cell>
          <cell r="C152" t="str">
            <v>1000 Cft</v>
          </cell>
          <cell r="D152">
            <v>0</v>
          </cell>
          <cell r="E152">
            <v>19317.96</v>
          </cell>
          <cell r="F152" t="str">
            <v>m3</v>
          </cell>
          <cell r="G152">
            <v>0</v>
          </cell>
          <cell r="H152">
            <v>682.21</v>
          </cell>
          <cell r="I152" t="str">
            <v>3.2.4 ,3.13</v>
          </cell>
          <cell r="J152">
            <v>0</v>
          </cell>
          <cell r="L152">
            <v>595.6</v>
          </cell>
          <cell r="M152">
            <v>86.610000000000014</v>
          </cell>
          <cell r="N152">
            <v>0.14541638683680325</v>
          </cell>
        </row>
        <row r="153">
          <cell r="A153" t="str">
            <v>03-14-e</v>
          </cell>
          <cell r="B153" t="str">
            <v>Excavation in hard rock requiring blasting anddisposal upto 25m &amp; dressing : Grade V</v>
          </cell>
          <cell r="C153" t="str">
            <v>1000 Cft</v>
          </cell>
          <cell r="D153">
            <v>0</v>
          </cell>
          <cell r="E153">
            <v>20213.02</v>
          </cell>
          <cell r="F153" t="str">
            <v>m3</v>
          </cell>
          <cell r="G153">
            <v>0</v>
          </cell>
          <cell r="H153">
            <v>713.82</v>
          </cell>
          <cell r="I153" t="str">
            <v>3.2.4 ,3.13</v>
          </cell>
          <cell r="J153">
            <v>0</v>
          </cell>
          <cell r="L153">
            <v>623.54999999999995</v>
          </cell>
          <cell r="M153">
            <v>90.270000000000095</v>
          </cell>
          <cell r="N153">
            <v>0.14476786143853757</v>
          </cell>
        </row>
        <row r="154">
          <cell r="A154" t="str">
            <v>03-14-f</v>
          </cell>
          <cell r="B154" t="str">
            <v>Excavation in hard rock requiring blasting anddisposal upto 25m &amp; dressing : Grade VI</v>
          </cell>
          <cell r="C154" t="str">
            <v>1000 Cft</v>
          </cell>
          <cell r="D154">
            <v>0</v>
          </cell>
          <cell r="E154">
            <v>21161.57</v>
          </cell>
          <cell r="F154" t="str">
            <v>m3</v>
          </cell>
          <cell r="G154">
            <v>0</v>
          </cell>
          <cell r="H154">
            <v>747.31</v>
          </cell>
          <cell r="I154" t="str">
            <v>3.2.4 ,3.13</v>
          </cell>
          <cell r="J154">
            <v>0</v>
          </cell>
          <cell r="L154">
            <v>653.24</v>
          </cell>
          <cell r="M154">
            <v>94.069999999999936</v>
          </cell>
          <cell r="N154">
            <v>0.1440052660584164</v>
          </cell>
        </row>
        <row r="155">
          <cell r="A155" t="str">
            <v>03-15-a</v>
          </cell>
          <cell r="B155" t="str">
            <v>Excavation in hard rock requiring blasting butblasting prohibited, dispose &amp; dress within 25 m :Grade I</v>
          </cell>
          <cell r="C155" t="str">
            <v>1000 Cft</v>
          </cell>
          <cell r="D155">
            <v>19433.75</v>
          </cell>
          <cell r="E155">
            <v>19433.75</v>
          </cell>
          <cell r="F155" t="str">
            <v>m3</v>
          </cell>
          <cell r="G155">
            <v>686.3</v>
          </cell>
          <cell r="H155">
            <v>686.3</v>
          </cell>
          <cell r="I155" t="str">
            <v>3.2.4 ,3.13</v>
          </cell>
          <cell r="J155" t="str">
            <v>a) Tools and plants required shallbe the liabilities of the contractor.</v>
          </cell>
          <cell r="L155">
            <v>677.74</v>
          </cell>
          <cell r="M155">
            <v>8.5599999999999454</v>
          </cell>
          <cell r="N155">
            <v>1.2630212175760535E-2</v>
          </cell>
        </row>
        <row r="156">
          <cell r="A156" t="str">
            <v>03-15-b</v>
          </cell>
          <cell r="B156" t="str">
            <v>Excavation in hard rock requiring blasting whereblasting prohibited, dispose &amp; dress within 25 m :Grade II</v>
          </cell>
          <cell r="C156" t="str">
            <v>1000 Cft</v>
          </cell>
          <cell r="D156">
            <v>24292.19</v>
          </cell>
          <cell r="E156">
            <v>24292.19</v>
          </cell>
          <cell r="F156" t="str">
            <v>m3</v>
          </cell>
          <cell r="G156">
            <v>857.87</v>
          </cell>
          <cell r="H156">
            <v>857.87</v>
          </cell>
          <cell r="I156" t="str">
            <v>3.2.4 ,3.13</v>
          </cell>
          <cell r="J156" t="str">
            <v>b) Reduce the rate by 8 % if theexcavated section is not dressed orlevelled to design section.</v>
          </cell>
          <cell r="L156">
            <v>847.17</v>
          </cell>
          <cell r="M156">
            <v>10.700000000000045</v>
          </cell>
          <cell r="N156">
            <v>1.263028671931259E-2</v>
          </cell>
        </row>
        <row r="157">
          <cell r="A157" t="str">
            <v>03-15-c</v>
          </cell>
          <cell r="B157" t="str">
            <v>Excavation in hard rock requiring blasting whereblasting prohibited, dispose &amp; dress within 25 m:Grade III</v>
          </cell>
          <cell r="C157" t="str">
            <v>1000 Cft</v>
          </cell>
          <cell r="D157">
            <v>30365.11</v>
          </cell>
          <cell r="E157">
            <v>30365.11</v>
          </cell>
          <cell r="F157" t="str">
            <v>m3</v>
          </cell>
          <cell r="G157">
            <v>1072.33</v>
          </cell>
          <cell r="H157">
            <v>1072.33</v>
          </cell>
          <cell r="I157" t="str">
            <v>3.2.4 ,3.13</v>
          </cell>
          <cell r="J157">
            <v>0</v>
          </cell>
          <cell r="L157">
            <v>1058.96</v>
          </cell>
          <cell r="M157">
            <v>13.369999999999891</v>
          </cell>
          <cell r="N157">
            <v>1.2625594923320891E-2</v>
          </cell>
        </row>
        <row r="158">
          <cell r="A158" t="str">
            <v>03-15-d</v>
          </cell>
          <cell r="B158" t="str">
            <v>Excavation in hard rock requiring blasting whereblasting prohibited, dispose &amp; dress within 25 m:Grade IV</v>
          </cell>
          <cell r="C158" t="str">
            <v>1000 Cft</v>
          </cell>
          <cell r="D158">
            <v>34919.730000000003</v>
          </cell>
          <cell r="E158">
            <v>34919.730000000003</v>
          </cell>
          <cell r="F158" t="str">
            <v>m3</v>
          </cell>
          <cell r="G158">
            <v>1233.18</v>
          </cell>
          <cell r="H158">
            <v>1233.18</v>
          </cell>
          <cell r="I158" t="str">
            <v>3.2.4 ,3.13</v>
          </cell>
          <cell r="J158">
            <v>0</v>
          </cell>
          <cell r="L158">
            <v>1217.8</v>
          </cell>
          <cell r="M158">
            <v>15.380000000000109</v>
          </cell>
          <cell r="N158">
            <v>1.2629331581540573E-2</v>
          </cell>
        </row>
        <row r="159">
          <cell r="A159" t="str">
            <v>03-15-e</v>
          </cell>
          <cell r="B159" t="str">
            <v>Excavation in hard rock requiring blasting whereblasting prohibited, dispose &amp; dress within 25 m:Grade V</v>
          </cell>
          <cell r="C159" t="str">
            <v>1000 Cft</v>
          </cell>
          <cell r="D159">
            <v>38411.620000000003</v>
          </cell>
          <cell r="E159">
            <v>38411.629999999997</v>
          </cell>
          <cell r="F159" t="str">
            <v>m3</v>
          </cell>
          <cell r="G159">
            <v>1356.49</v>
          </cell>
          <cell r="H159">
            <v>1356.5</v>
          </cell>
          <cell r="I159" t="str">
            <v>3.2.4 ,3.13</v>
          </cell>
          <cell r="J159">
            <v>0</v>
          </cell>
          <cell r="L159">
            <v>1339.58</v>
          </cell>
          <cell r="M159">
            <v>16.920000000000073</v>
          </cell>
          <cell r="N159">
            <v>1.2630824586810847E-2</v>
          </cell>
        </row>
        <row r="160">
          <cell r="A160" t="str">
            <v>03-15-f</v>
          </cell>
          <cell r="B160" t="str">
            <v>Excavation in hard rock requiring blasting whereblasting prohibited, dispose &amp; dress within 25 m:Grade VI</v>
          </cell>
          <cell r="C160" t="str">
            <v>1000 Cft</v>
          </cell>
          <cell r="D160">
            <v>42253.11</v>
          </cell>
          <cell r="E160">
            <v>42253.11</v>
          </cell>
          <cell r="F160" t="str">
            <v>m3</v>
          </cell>
          <cell r="G160">
            <v>1492.16</v>
          </cell>
          <cell r="H160">
            <v>1492.16</v>
          </cell>
          <cell r="I160" t="str">
            <v>3.2.4 ,3.13</v>
          </cell>
          <cell r="J160">
            <v>0</v>
          </cell>
          <cell r="L160">
            <v>1473.55</v>
          </cell>
          <cell r="M160">
            <v>18.610000000000127</v>
          </cell>
          <cell r="N160">
            <v>1.2629364459977692E-2</v>
          </cell>
        </row>
        <row r="161">
          <cell r="A161" t="str">
            <v>03-16-a</v>
          </cell>
          <cell r="B161" t="str">
            <v>Rehandling of earthwork Lead upto a single throwof kassi, shovel, phaorah</v>
          </cell>
          <cell r="C161" t="str">
            <v>1000 Cft</v>
          </cell>
          <cell r="D161">
            <v>2490</v>
          </cell>
          <cell r="E161">
            <v>2490</v>
          </cell>
          <cell r="F161" t="str">
            <v>m3</v>
          </cell>
          <cell r="G161">
            <v>87.93</v>
          </cell>
          <cell r="H161">
            <v>87.93</v>
          </cell>
          <cell r="I161" t="str">
            <v>3.2 , 3.13</v>
          </cell>
          <cell r="J161">
            <v>0</v>
          </cell>
          <cell r="L161">
            <v>82.44</v>
          </cell>
          <cell r="M161">
            <v>5.4900000000000091</v>
          </cell>
          <cell r="N161">
            <v>6.659388646288221E-2</v>
          </cell>
        </row>
        <row r="162">
          <cell r="A162" t="str">
            <v>03-16-b</v>
          </cell>
          <cell r="B162" t="str">
            <v>Rehandling of earthwork upto a lead of 25 m.</v>
          </cell>
          <cell r="C162" t="str">
            <v>1000 Cft</v>
          </cell>
          <cell r="D162">
            <v>3486</v>
          </cell>
          <cell r="E162">
            <v>3486</v>
          </cell>
          <cell r="F162" t="str">
            <v>m3</v>
          </cell>
          <cell r="G162">
            <v>123.11</v>
          </cell>
          <cell r="H162">
            <v>123.11</v>
          </cell>
          <cell r="I162" t="str">
            <v>3.2 , 3.13</v>
          </cell>
          <cell r="J162">
            <v>0</v>
          </cell>
          <cell r="L162">
            <v>115.41</v>
          </cell>
          <cell r="M162">
            <v>7.7000000000000028</v>
          </cell>
          <cell r="N162">
            <v>6.6718655229182938E-2</v>
          </cell>
        </row>
        <row r="163">
          <cell r="A163" t="str">
            <v>03-17</v>
          </cell>
          <cell r="B163" t="str">
            <v>Rehandling of gravel work or excavated rock, leadupto 25m.</v>
          </cell>
          <cell r="C163" t="str">
            <v>1000 Cft</v>
          </cell>
          <cell r="D163">
            <v>9960</v>
          </cell>
          <cell r="E163">
            <v>9960</v>
          </cell>
          <cell r="F163" t="str">
            <v>m3</v>
          </cell>
          <cell r="G163">
            <v>351.73</v>
          </cell>
          <cell r="H163">
            <v>351.73</v>
          </cell>
          <cell r="I163" t="str">
            <v>3.2 , 3.13</v>
          </cell>
          <cell r="J163">
            <v>0</v>
          </cell>
          <cell r="L163">
            <v>329.75</v>
          </cell>
          <cell r="M163">
            <v>21.980000000000018</v>
          </cell>
          <cell r="N163">
            <v>6.6656557998483759E-2</v>
          </cell>
        </row>
        <row r="164">
          <cell r="A164" t="str">
            <v>03-18-a</v>
          </cell>
          <cell r="B164" t="str">
            <v>Filling, watering and ramming earth under floorwith surplus earth from foundation, etc</v>
          </cell>
          <cell r="C164" t="str">
            <v>1000 Cft</v>
          </cell>
          <cell r="D164">
            <v>2980.03</v>
          </cell>
          <cell r="E164">
            <v>2980.03</v>
          </cell>
          <cell r="F164" t="str">
            <v>m3</v>
          </cell>
          <cell r="G164">
            <v>105.24</v>
          </cell>
          <cell r="H164">
            <v>105.24</v>
          </cell>
          <cell r="I164" t="str">
            <v>3.10 ,3.2.5</v>
          </cell>
          <cell r="J164">
            <v>0</v>
          </cell>
          <cell r="L164">
            <v>98.66</v>
          </cell>
          <cell r="M164">
            <v>6.5799999999999983</v>
          </cell>
          <cell r="N164">
            <v>6.6693695519967552E-2</v>
          </cell>
        </row>
        <row r="165">
          <cell r="A165" t="str">
            <v>03-18-b</v>
          </cell>
          <cell r="B165" t="str">
            <v>Selected Fill Material under Footings</v>
          </cell>
          <cell r="C165" t="str">
            <v>100 Cft</v>
          </cell>
          <cell r="D165">
            <v>1743</v>
          </cell>
          <cell r="E165">
            <v>6916.88</v>
          </cell>
          <cell r="F165" t="str">
            <v>m3</v>
          </cell>
          <cell r="G165">
            <v>615.54</v>
          </cell>
          <cell r="H165">
            <v>2442.67</v>
          </cell>
          <cell r="I165" t="str">
            <v>3.2.5</v>
          </cell>
          <cell r="J165">
            <v>0</v>
          </cell>
          <cell r="L165">
            <v>2340.56</v>
          </cell>
          <cell r="M165">
            <v>102.11000000000013</v>
          </cell>
          <cell r="N165">
            <v>4.3626311651912421E-2</v>
          </cell>
        </row>
        <row r="166">
          <cell r="A166" t="str">
            <v>03-18-c</v>
          </cell>
          <cell r="B166" t="str">
            <v>Provide and Fill River Bed Filter Material ForWidening Portion.</v>
          </cell>
          <cell r="C166" t="str">
            <v>100 Cft</v>
          </cell>
          <cell r="D166">
            <v>2925.75</v>
          </cell>
          <cell r="E166">
            <v>3754.38</v>
          </cell>
          <cell r="F166" t="str">
            <v>m3</v>
          </cell>
          <cell r="G166">
            <v>1033.22</v>
          </cell>
          <cell r="H166">
            <v>1325.85</v>
          </cell>
          <cell r="I166" t="str">
            <v>3.2.5</v>
          </cell>
          <cell r="J166">
            <v>0</v>
          </cell>
          <cell r="L166">
            <v>1179.72</v>
          </cell>
          <cell r="M166">
            <v>146.12999999999988</v>
          </cell>
          <cell r="N166">
            <v>0.1238683755467398</v>
          </cell>
        </row>
        <row r="167">
          <cell r="A167" t="str">
            <v>03-18-d</v>
          </cell>
          <cell r="B167" t="str">
            <v>Filling, watering and ramming earth under floorwith earth excavated from outside lead upto 30m</v>
          </cell>
          <cell r="C167" t="str">
            <v>1000 Cft</v>
          </cell>
          <cell r="D167">
            <v>2988</v>
          </cell>
          <cell r="E167">
            <v>12001.01</v>
          </cell>
          <cell r="F167" t="str">
            <v>m3</v>
          </cell>
          <cell r="G167">
            <v>105.52</v>
          </cell>
          <cell r="H167">
            <v>423.81</v>
          </cell>
          <cell r="I167" t="str">
            <v>3.10 ,3.2.5</v>
          </cell>
          <cell r="J167">
            <v>0</v>
          </cell>
          <cell r="L167">
            <v>98.93</v>
          </cell>
          <cell r="M167">
            <v>324.88</v>
          </cell>
          <cell r="N167">
            <v>3.2839381380774282</v>
          </cell>
        </row>
        <row r="168">
          <cell r="A168" t="str">
            <v>03-19-a</v>
          </cell>
          <cell r="B168" t="str">
            <v>Extra for every 15 m extra lead or part thereof forearthwork soft, ordinary, hard &amp; very hard</v>
          </cell>
          <cell r="C168" t="str">
            <v>1000 Cft</v>
          </cell>
          <cell r="D168">
            <v>169.32</v>
          </cell>
          <cell r="E168">
            <v>169.32</v>
          </cell>
          <cell r="F168" t="str">
            <v>m3</v>
          </cell>
          <cell r="G168">
            <v>5.98</v>
          </cell>
          <cell r="H168">
            <v>5.98</v>
          </cell>
          <cell r="I168">
            <v>0</v>
          </cell>
          <cell r="J168" t="str">
            <v>This rate shall be aplicable upto250m total distance, including thelead covered in the item of earthwork.</v>
          </cell>
          <cell r="L168">
            <v>5.61</v>
          </cell>
          <cell r="M168">
            <v>0.37000000000000011</v>
          </cell>
          <cell r="N168">
            <v>6.5953654188948316E-2</v>
          </cell>
        </row>
        <row r="169">
          <cell r="A169" t="str">
            <v>03-19-b</v>
          </cell>
          <cell r="B169" t="str">
            <v>Extra for every 15 m extra lead or part thereof forgravel, shingle or rock.</v>
          </cell>
          <cell r="C169" t="str">
            <v>1000 Cft</v>
          </cell>
          <cell r="D169">
            <v>197.21</v>
          </cell>
          <cell r="E169">
            <v>197.21</v>
          </cell>
          <cell r="F169" t="str">
            <v>m3</v>
          </cell>
          <cell r="G169">
            <v>6.96</v>
          </cell>
          <cell r="H169">
            <v>6.96</v>
          </cell>
          <cell r="I169">
            <v>0</v>
          </cell>
          <cell r="J169">
            <v>0</v>
          </cell>
          <cell r="L169">
            <v>6.53</v>
          </cell>
          <cell r="M169">
            <v>0.42999999999999972</v>
          </cell>
          <cell r="N169">
            <v>6.5849923430321547E-2</v>
          </cell>
        </row>
        <row r="170">
          <cell r="A170" t="str">
            <v>03-20-a</v>
          </cell>
          <cell r="B170" t="str">
            <v>Transportation of earth all types beyond 250 mand upto 500 m.</v>
          </cell>
          <cell r="C170" t="str">
            <v>1000 Cft</v>
          </cell>
          <cell r="D170">
            <v>7071.6</v>
          </cell>
          <cell r="E170">
            <v>7071.6</v>
          </cell>
          <cell r="F170" t="str">
            <v>m3</v>
          </cell>
          <cell r="G170">
            <v>249.73</v>
          </cell>
          <cell r="H170">
            <v>249.73</v>
          </cell>
          <cell r="I170">
            <v>1.5</v>
          </cell>
          <cell r="J170" t="str">
            <v>This rate will be paid in addition tothe rate of earth work, withoutdeducting the lead covered in theitem of earth work</v>
          </cell>
          <cell r="L170">
            <v>234.12</v>
          </cell>
          <cell r="M170">
            <v>15.609999999999985</v>
          </cell>
          <cell r="N170">
            <v>6.6675209294378882E-2</v>
          </cell>
        </row>
        <row r="171">
          <cell r="A171" t="str">
            <v>03-20-b</v>
          </cell>
          <cell r="B171" t="str">
            <v>Transportation of earth all types for every 100mextra lead beyond 500m upto 1.5 km.</v>
          </cell>
          <cell r="C171" t="str">
            <v>1000 Cft</v>
          </cell>
          <cell r="D171">
            <v>1095.5999999999999</v>
          </cell>
          <cell r="E171">
            <v>1095.5999999999999</v>
          </cell>
          <cell r="F171" t="str">
            <v>m3</v>
          </cell>
          <cell r="G171">
            <v>38.69</v>
          </cell>
          <cell r="H171">
            <v>38.69</v>
          </cell>
          <cell r="I171">
            <v>1.5</v>
          </cell>
          <cell r="J171">
            <v>0</v>
          </cell>
          <cell r="L171">
            <v>36.270000000000003</v>
          </cell>
          <cell r="M171">
            <v>2.4199999999999946</v>
          </cell>
          <cell r="N171">
            <v>6.6721808657292367E-2</v>
          </cell>
        </row>
        <row r="172">
          <cell r="A172" t="str">
            <v>03-20-c</v>
          </cell>
          <cell r="B172" t="str">
            <v>Transportation of earth all types for every 500mextra lead beyond 1.5 km. upto 8 km.</v>
          </cell>
          <cell r="C172" t="str">
            <v>1000 Cft</v>
          </cell>
          <cell r="D172">
            <v>996</v>
          </cell>
          <cell r="E172">
            <v>996</v>
          </cell>
          <cell r="F172" t="str">
            <v>m3</v>
          </cell>
          <cell r="G172">
            <v>35.17</v>
          </cell>
          <cell r="H172">
            <v>35.17</v>
          </cell>
          <cell r="I172">
            <v>1.5</v>
          </cell>
          <cell r="J172">
            <v>0</v>
          </cell>
          <cell r="L172">
            <v>32.979999999999997</v>
          </cell>
          <cell r="M172">
            <v>2.1900000000000048</v>
          </cell>
          <cell r="N172">
            <v>6.6403881140085053E-2</v>
          </cell>
        </row>
        <row r="173">
          <cell r="A173" t="str">
            <v>03-20-d</v>
          </cell>
          <cell r="B173" t="str">
            <v>Transportation of earth all types for every 1 kmextra lead or part thereof beyond 8 km.</v>
          </cell>
          <cell r="C173" t="str">
            <v>1000 Cft</v>
          </cell>
          <cell r="D173">
            <v>697.2</v>
          </cell>
          <cell r="E173">
            <v>697.2</v>
          </cell>
          <cell r="F173" t="str">
            <v>m3</v>
          </cell>
          <cell r="G173">
            <v>24.62</v>
          </cell>
          <cell r="H173">
            <v>24.62</v>
          </cell>
          <cell r="I173">
            <v>1.5</v>
          </cell>
          <cell r="J173">
            <v>0</v>
          </cell>
          <cell r="L173">
            <v>23.08</v>
          </cell>
          <cell r="M173">
            <v>1.5400000000000027</v>
          </cell>
          <cell r="N173">
            <v>6.6724436741767881E-2</v>
          </cell>
        </row>
        <row r="174">
          <cell r="A174" t="str">
            <v>03-21-a</v>
          </cell>
          <cell r="B174" t="str">
            <v>Dressing &amp; levelling earth to designed sectionsAshes, sand, silt or soft soil upto cut or fill 6inches</v>
          </cell>
          <cell r="C174" t="str">
            <v>1000 Cft</v>
          </cell>
          <cell r="D174">
            <v>318.72000000000003</v>
          </cell>
          <cell r="E174">
            <v>318.72000000000003</v>
          </cell>
          <cell r="F174" t="str">
            <v>m3</v>
          </cell>
          <cell r="G174">
            <v>11.26</v>
          </cell>
          <cell r="H174">
            <v>11.26</v>
          </cell>
          <cell r="I174">
            <v>3.1</v>
          </cell>
          <cell r="J174">
            <v>0</v>
          </cell>
          <cell r="L174">
            <v>10.55</v>
          </cell>
          <cell r="M174">
            <v>0.70999999999999908</v>
          </cell>
          <cell r="N174">
            <v>6.7298578199052037E-2</v>
          </cell>
        </row>
        <row r="175">
          <cell r="A175" t="str">
            <v>03-21-b</v>
          </cell>
          <cell r="B175" t="str">
            <v>Dressing &amp; levelling earth to designed sectionsOrdinary or hard soil  upto cut or fill 6 inches</v>
          </cell>
          <cell r="C175" t="str">
            <v>1000 Cft</v>
          </cell>
          <cell r="D175">
            <v>617.52</v>
          </cell>
          <cell r="E175">
            <v>617.52</v>
          </cell>
          <cell r="F175" t="str">
            <v>m3</v>
          </cell>
          <cell r="G175">
            <v>21.81</v>
          </cell>
          <cell r="H175">
            <v>21.81</v>
          </cell>
          <cell r="I175">
            <v>3.1</v>
          </cell>
          <cell r="J175">
            <v>0</v>
          </cell>
          <cell r="L175">
            <v>20.440000000000001</v>
          </cell>
          <cell r="M175">
            <v>1.3699999999999974</v>
          </cell>
          <cell r="N175">
            <v>6.7025440313111417E-2</v>
          </cell>
        </row>
        <row r="176">
          <cell r="A176" t="str">
            <v>03-21-c</v>
          </cell>
          <cell r="B176" t="str">
            <v>Dressing &amp; levelling earth to designed sectionGravel work or soft rock not requiring blastingupto cut or fill 6 inches</v>
          </cell>
          <cell r="C176" t="str">
            <v>1000 Cft</v>
          </cell>
          <cell r="D176">
            <v>1431.75</v>
          </cell>
          <cell r="E176">
            <v>1431.75</v>
          </cell>
          <cell r="F176" t="str">
            <v>m3</v>
          </cell>
          <cell r="G176">
            <v>50.56</v>
          </cell>
          <cell r="H176">
            <v>50.56</v>
          </cell>
          <cell r="I176">
            <v>3.1</v>
          </cell>
          <cell r="J176">
            <v>0</v>
          </cell>
          <cell r="L176">
            <v>49.46</v>
          </cell>
          <cell r="M176">
            <v>1.1000000000000014</v>
          </cell>
          <cell r="N176">
            <v>2.2240194096239414E-2</v>
          </cell>
        </row>
        <row r="177">
          <cell r="A177" t="str">
            <v>03-22</v>
          </cell>
          <cell r="B177" t="str">
            <v>Dowel dressing</v>
          </cell>
          <cell r="C177" t="str">
            <v>100 Rft</v>
          </cell>
          <cell r="D177">
            <v>348.6</v>
          </cell>
          <cell r="E177">
            <v>348.6</v>
          </cell>
          <cell r="F177" t="str">
            <v>m</v>
          </cell>
          <cell r="G177">
            <v>11.44</v>
          </cell>
          <cell r="H177">
            <v>11.44</v>
          </cell>
          <cell r="I177">
            <v>3.1</v>
          </cell>
          <cell r="J177" t="str">
            <v>This rate is in addition topavement for dressed earth work</v>
          </cell>
          <cell r="L177">
            <v>10.72</v>
          </cell>
          <cell r="M177">
            <v>0.71999999999999886</v>
          </cell>
          <cell r="N177">
            <v>6.7164179104477501E-2</v>
          </cell>
        </row>
        <row r="178">
          <cell r="A178" t="str">
            <v>03-23</v>
          </cell>
          <cell r="B178" t="str">
            <v>Dressing slopes of banks or ground surface</v>
          </cell>
          <cell r="C178" t="str">
            <v>1000 Sft</v>
          </cell>
          <cell r="D178">
            <v>1202.8699999999999</v>
          </cell>
          <cell r="E178">
            <v>1202.8699999999999</v>
          </cell>
          <cell r="F178" t="str">
            <v>m2</v>
          </cell>
          <cell r="G178">
            <v>12.94</v>
          </cell>
          <cell r="H178">
            <v>12.94</v>
          </cell>
          <cell r="I178">
            <v>3.5</v>
          </cell>
          <cell r="J178" t="str">
            <v>a) To be paid only whenexclusively dressing is done and noearh work is carried out inembankment or cutting.</v>
          </cell>
          <cell r="L178">
            <v>12.13</v>
          </cell>
          <cell r="M178">
            <v>0.80999999999999872</v>
          </cell>
          <cell r="N178">
            <v>6.6776586974443414E-2</v>
          </cell>
        </row>
        <row r="179">
          <cell r="A179" t="str">
            <v>03-24</v>
          </cell>
          <cell r="B179" t="str">
            <v>Dressing of earthwork (done by machinery orotherwise &amp; left undressed) to designed section</v>
          </cell>
          <cell r="C179" t="str">
            <v>1000 Sft</v>
          </cell>
          <cell r="D179">
            <v>1344.6</v>
          </cell>
          <cell r="E179">
            <v>1344.6</v>
          </cell>
          <cell r="F179" t="str">
            <v>m2</v>
          </cell>
          <cell r="G179">
            <v>14.47</v>
          </cell>
          <cell r="H179">
            <v>14.47</v>
          </cell>
          <cell r="I179">
            <v>3.1</v>
          </cell>
          <cell r="J179" t="str">
            <v>b) The surface area dressed is to betaken for measurement (ii) Theitem is aplicable where thedressing is done by the contractorother than the one who executedthe work</v>
          </cell>
          <cell r="L179">
            <v>13.56</v>
          </cell>
          <cell r="M179">
            <v>0.91000000000000014</v>
          </cell>
          <cell r="N179">
            <v>6.7109144542772864E-2</v>
          </cell>
        </row>
        <row r="180">
          <cell r="A180" t="str">
            <v>03-25-a</v>
          </cell>
          <cell r="B180" t="str">
            <v>Excavation in foundation of building, bridges etccomplete : in sand, ashes or loose soil</v>
          </cell>
          <cell r="C180" t="str">
            <v>1000 Cft</v>
          </cell>
          <cell r="D180">
            <v>1620.49</v>
          </cell>
          <cell r="E180">
            <v>5959.5</v>
          </cell>
          <cell r="F180" t="str">
            <v>m3</v>
          </cell>
          <cell r="G180">
            <v>57.23</v>
          </cell>
          <cell r="H180">
            <v>210.46</v>
          </cell>
          <cell r="I180" t="str">
            <v>3.2.2 ,3.2.4</v>
          </cell>
          <cell r="J180">
            <v>0</v>
          </cell>
          <cell r="L180">
            <v>181.34</v>
          </cell>
          <cell r="M180">
            <v>29.120000000000005</v>
          </cell>
          <cell r="N180">
            <v>0.160582331531929</v>
          </cell>
        </row>
        <row r="181">
          <cell r="A181" t="str">
            <v>03-25-b</v>
          </cell>
          <cell r="B181" t="str">
            <v>Excavation in foundation of building, bridges etccomplete : in ordinary soil</v>
          </cell>
          <cell r="C181" t="str">
            <v>1000 Cft</v>
          </cell>
          <cell r="D181">
            <v>2256.2399999999998</v>
          </cell>
          <cell r="E181">
            <v>8858.06</v>
          </cell>
          <cell r="F181" t="str">
            <v>m3</v>
          </cell>
          <cell r="G181">
            <v>79.680000000000007</v>
          </cell>
          <cell r="H181">
            <v>312.82</v>
          </cell>
          <cell r="I181" t="str">
            <v>3.2.2 ,3.2.4</v>
          </cell>
          <cell r="J181">
            <v>0</v>
          </cell>
          <cell r="L181">
            <v>268.98</v>
          </cell>
          <cell r="M181">
            <v>43.839999999999975</v>
          </cell>
          <cell r="N181">
            <v>0.16298609562049213</v>
          </cell>
        </row>
        <row r="182">
          <cell r="A182" t="str">
            <v>03-25-c</v>
          </cell>
          <cell r="B182" t="str">
            <v>Excavation in foundation of building, bridges etccomplete : in hard soil or soft murum</v>
          </cell>
          <cell r="C182" t="str">
            <v>1000 Cft</v>
          </cell>
          <cell r="D182">
            <v>2925.25</v>
          </cell>
          <cell r="E182">
            <v>10852.11</v>
          </cell>
          <cell r="F182" t="str">
            <v>m3</v>
          </cell>
          <cell r="G182">
            <v>103.3</v>
          </cell>
          <cell r="H182">
            <v>383.24</v>
          </cell>
          <cell r="I182" t="str">
            <v>3.2.2 ,3.2.4</v>
          </cell>
          <cell r="J182">
            <v>0</v>
          </cell>
          <cell r="L182">
            <v>330.13</v>
          </cell>
          <cell r="M182">
            <v>53.110000000000014</v>
          </cell>
          <cell r="N182">
            <v>0.16087601853815167</v>
          </cell>
        </row>
        <row r="183">
          <cell r="A183" t="str">
            <v>03-25-d</v>
          </cell>
          <cell r="B183" t="str">
            <v>Excavation in foundation of building, bridges etccomplete : in shingle/gravel</v>
          </cell>
          <cell r="C183" t="str">
            <v>1000 Cft</v>
          </cell>
          <cell r="D183">
            <v>3177.24</v>
          </cell>
          <cell r="E183">
            <v>11925.24</v>
          </cell>
          <cell r="F183" t="str">
            <v>m3</v>
          </cell>
          <cell r="G183">
            <v>112.2</v>
          </cell>
          <cell r="H183">
            <v>421.14</v>
          </cell>
          <cell r="I183" t="str">
            <v>3.2.2 ,3.2.4</v>
          </cell>
          <cell r="J183">
            <v>0</v>
          </cell>
          <cell r="L183">
            <v>362.63</v>
          </cell>
          <cell r="M183">
            <v>58.509999999999991</v>
          </cell>
          <cell r="N183">
            <v>0.16134903345007306</v>
          </cell>
        </row>
        <row r="184">
          <cell r="A184" t="str">
            <v>03-26</v>
          </cell>
          <cell r="B184" t="str">
            <v>Cutting hard rock such as granite, ballast, hardlime etc with chisels/hammers for small foundation</v>
          </cell>
          <cell r="C184" t="str">
            <v>1000 Cft</v>
          </cell>
          <cell r="D184">
            <v>59262</v>
          </cell>
          <cell r="E184">
            <v>79452.75</v>
          </cell>
          <cell r="F184" t="str">
            <v>m3</v>
          </cell>
          <cell r="G184">
            <v>2092.8200000000002</v>
          </cell>
          <cell r="H184">
            <v>2805.85</v>
          </cell>
          <cell r="I184" t="str">
            <v>3.2.4 ,3.13.1.3</v>
          </cell>
          <cell r="J184" t="str">
            <v>Tools and plants required shall bethe liability of the contractors.</v>
          </cell>
          <cell r="L184">
            <v>2790.46</v>
          </cell>
          <cell r="M184">
            <v>15.389999999999873</v>
          </cell>
          <cell r="N184">
            <v>5.5152197128788341E-3</v>
          </cell>
        </row>
        <row r="185">
          <cell r="A185" t="str">
            <v>03-27</v>
          </cell>
          <cell r="B185" t="str">
            <v>Extra for excavaton requiring shoring</v>
          </cell>
          <cell r="C185" t="str">
            <v>1000 Cft</v>
          </cell>
          <cell r="D185">
            <v>1462.88</v>
          </cell>
          <cell r="E185">
            <v>2191.88</v>
          </cell>
          <cell r="F185" t="str">
            <v>m3</v>
          </cell>
          <cell r="G185">
            <v>51.66</v>
          </cell>
          <cell r="H185">
            <v>77.41</v>
          </cell>
          <cell r="I185">
            <v>0</v>
          </cell>
          <cell r="J185" t="str">
            <v>Composite rate includes material,i.e plank, etc</v>
          </cell>
          <cell r="L185">
            <v>71.91</v>
          </cell>
          <cell r="M185">
            <v>5.5</v>
          </cell>
          <cell r="N185">
            <v>7.6484494507022674E-2</v>
          </cell>
        </row>
        <row r="186">
          <cell r="A186" t="str">
            <v>03-28-a</v>
          </cell>
          <cell r="B186" t="str">
            <v>Mixing &amp; moistening of earthwork to OMC inlayers for compaction etc complete</v>
          </cell>
          <cell r="C186" t="str">
            <v>1000 Cft</v>
          </cell>
          <cell r="D186">
            <v>932.26</v>
          </cell>
          <cell r="E186">
            <v>932.26</v>
          </cell>
          <cell r="F186" t="str">
            <v>m3</v>
          </cell>
          <cell r="G186">
            <v>32.92</v>
          </cell>
          <cell r="H186">
            <v>32.92</v>
          </cell>
          <cell r="I186" t="str">
            <v>3.10.2</v>
          </cell>
          <cell r="J186" t="str">
            <v>The rate does not include hirecharges of the Roller to besupplied by the Department orthrough other agencies.</v>
          </cell>
          <cell r="L186">
            <v>30.86</v>
          </cell>
          <cell r="M186">
            <v>2.0600000000000023</v>
          </cell>
          <cell r="N186">
            <v>6.6753078418665013E-2</v>
          </cell>
        </row>
        <row r="187">
          <cell r="A187" t="str">
            <v>03-28-b-01</v>
          </cell>
          <cell r="B187" t="str">
            <v>Compaction by rolling with animal driven roller orhand rammed : Soft or sandy soil</v>
          </cell>
          <cell r="C187" t="str">
            <v>1000 Cft</v>
          </cell>
          <cell r="D187">
            <v>1743</v>
          </cell>
          <cell r="E187">
            <v>1743</v>
          </cell>
          <cell r="F187" t="str">
            <v>m3</v>
          </cell>
          <cell r="G187">
            <v>61.55</v>
          </cell>
          <cell r="H187">
            <v>61.55</v>
          </cell>
          <cell r="I187" t="str">
            <v>3.10.2</v>
          </cell>
          <cell r="J187">
            <v>0</v>
          </cell>
          <cell r="L187">
            <v>47.26</v>
          </cell>
          <cell r="M187">
            <v>14.29</v>
          </cell>
          <cell r="N187">
            <v>0.30236986881083366</v>
          </cell>
        </row>
        <row r="188">
          <cell r="A188" t="str">
            <v>03-28-b-02</v>
          </cell>
          <cell r="B188" t="str">
            <v>Compaction by rolling with animal driven roller orhand rammed : Ordinary soil</v>
          </cell>
          <cell r="C188" t="str">
            <v>1000 Cft</v>
          </cell>
          <cell r="D188">
            <v>2054.25</v>
          </cell>
          <cell r="E188">
            <v>2054.25</v>
          </cell>
          <cell r="F188" t="str">
            <v>m3</v>
          </cell>
          <cell r="G188">
            <v>72.55</v>
          </cell>
          <cell r="H188">
            <v>72.55</v>
          </cell>
          <cell r="I188" t="str">
            <v>3.10.2</v>
          </cell>
          <cell r="J188">
            <v>0</v>
          </cell>
          <cell r="L188">
            <v>54.96</v>
          </cell>
          <cell r="M188">
            <v>17.589999999999996</v>
          </cell>
          <cell r="N188">
            <v>0.32005094614264912</v>
          </cell>
        </row>
        <row r="189">
          <cell r="A189" t="str">
            <v>03-28-b-03</v>
          </cell>
          <cell r="B189" t="str">
            <v>Compaction by rolling with animal driven roller orhand rammed : Hard soil</v>
          </cell>
          <cell r="C189" t="str">
            <v>1000 Cft</v>
          </cell>
          <cell r="D189">
            <v>2289.31</v>
          </cell>
          <cell r="E189">
            <v>2289.31</v>
          </cell>
          <cell r="F189" t="str">
            <v>m3</v>
          </cell>
          <cell r="G189">
            <v>80.849999999999994</v>
          </cell>
          <cell r="H189">
            <v>80.849999999999994</v>
          </cell>
          <cell r="I189" t="str">
            <v>3.10.2</v>
          </cell>
          <cell r="J189">
            <v>0</v>
          </cell>
          <cell r="L189">
            <v>62.74</v>
          </cell>
          <cell r="M189">
            <v>18.109999999999992</v>
          </cell>
          <cell r="N189">
            <v>0.28865157794070756</v>
          </cell>
        </row>
        <row r="190">
          <cell r="A190" t="str">
            <v>03-28-b-04</v>
          </cell>
          <cell r="B190" t="str">
            <v>Compaction by rolling with animal driven roller orhand rammed : Admixture of shingle</v>
          </cell>
          <cell r="C190" t="str">
            <v>1000 Cft</v>
          </cell>
          <cell r="D190">
            <v>2601.8000000000002</v>
          </cell>
          <cell r="E190">
            <v>2601.8000000000002</v>
          </cell>
          <cell r="F190" t="str">
            <v>m3</v>
          </cell>
          <cell r="G190">
            <v>91.88</v>
          </cell>
          <cell r="H190">
            <v>91.88</v>
          </cell>
          <cell r="I190" t="str">
            <v>3.10.2</v>
          </cell>
          <cell r="J190">
            <v>0</v>
          </cell>
          <cell r="L190">
            <v>70.47</v>
          </cell>
          <cell r="M190">
            <v>21.409999999999997</v>
          </cell>
          <cell r="N190">
            <v>0.30381722718887466</v>
          </cell>
        </row>
        <row r="191">
          <cell r="A191" t="str">
            <v>03-28-c</v>
          </cell>
          <cell r="B191" t="str">
            <v>Ramming earthwork (all types of soil)</v>
          </cell>
          <cell r="C191" t="str">
            <v>1000 Cft</v>
          </cell>
          <cell r="D191">
            <v>1494</v>
          </cell>
          <cell r="E191">
            <v>1494</v>
          </cell>
          <cell r="F191" t="str">
            <v>m3</v>
          </cell>
          <cell r="G191">
            <v>52.76</v>
          </cell>
          <cell r="H191">
            <v>52.76</v>
          </cell>
          <cell r="I191" t="str">
            <v>3.10.2</v>
          </cell>
          <cell r="J191">
            <v>0</v>
          </cell>
          <cell r="L191">
            <v>49.46</v>
          </cell>
          <cell r="M191">
            <v>3.2999999999999972</v>
          </cell>
          <cell r="N191">
            <v>6.6720582288718092E-2</v>
          </cell>
        </row>
        <row r="192">
          <cell r="A192" t="str">
            <v>03-28-d</v>
          </cell>
          <cell r="B192" t="str">
            <v>Ramming earthwork behind retaining wall</v>
          </cell>
          <cell r="C192" t="str">
            <v>1000 Cft</v>
          </cell>
          <cell r="D192">
            <v>1992</v>
          </cell>
          <cell r="E192">
            <v>1992</v>
          </cell>
          <cell r="F192" t="str">
            <v>m3</v>
          </cell>
          <cell r="G192">
            <v>70.349999999999994</v>
          </cell>
          <cell r="H192">
            <v>70.349999999999994</v>
          </cell>
          <cell r="I192" t="str">
            <v>3.10.2</v>
          </cell>
          <cell r="J192">
            <v>0</v>
          </cell>
          <cell r="L192">
            <v>65.95</v>
          </cell>
          <cell r="M192">
            <v>4.3999999999999915</v>
          </cell>
          <cell r="N192">
            <v>6.6717210007581365E-2</v>
          </cell>
        </row>
        <row r="193">
          <cell r="A193" t="str">
            <v>03-29-a</v>
          </cell>
          <cell r="B193" t="str">
            <v>Compaction of earth with power road roller 95%to 100% max. mod. AASHTO dry density</v>
          </cell>
          <cell r="C193" t="str">
            <v>1000 Cft</v>
          </cell>
          <cell r="D193">
            <v>4295.25</v>
          </cell>
          <cell r="E193">
            <v>8435.36</v>
          </cell>
          <cell r="F193" t="str">
            <v>m3</v>
          </cell>
          <cell r="G193">
            <v>151.69</v>
          </cell>
          <cell r="H193">
            <v>297.89</v>
          </cell>
          <cell r="I193" t="str">
            <v>3.9 , 3.3.3</v>
          </cell>
          <cell r="J193" t="str">
            <v>The rate alslo inlcude hire chargesof machinery, cost of fuel,lubricant, pay of driver and cleaneretc</v>
          </cell>
          <cell r="L193">
            <v>286.72000000000003</v>
          </cell>
          <cell r="M193">
            <v>11.169999999999959</v>
          </cell>
          <cell r="N193">
            <v>3.8957868303571279E-2</v>
          </cell>
        </row>
        <row r="194">
          <cell r="A194" t="str">
            <v>03-29-b</v>
          </cell>
          <cell r="B194" t="str">
            <v>Compaction of earth with power road roller 90%max. mod. AASHTO dry density</v>
          </cell>
          <cell r="C194" t="str">
            <v>1000 Cft</v>
          </cell>
          <cell r="D194">
            <v>3221.44</v>
          </cell>
          <cell r="E194">
            <v>6657.46</v>
          </cell>
          <cell r="F194" t="str">
            <v>m3</v>
          </cell>
          <cell r="G194">
            <v>113.76</v>
          </cell>
          <cell r="H194">
            <v>235.11</v>
          </cell>
          <cell r="I194" t="str">
            <v>3.9 , 3.3.3</v>
          </cell>
          <cell r="J194">
            <v>0</v>
          </cell>
          <cell r="L194">
            <v>226.7</v>
          </cell>
          <cell r="M194">
            <v>8.410000000000025</v>
          </cell>
          <cell r="N194">
            <v>3.7097485663873074E-2</v>
          </cell>
        </row>
        <row r="195">
          <cell r="A195" t="str">
            <v>03-29-c</v>
          </cell>
          <cell r="B195" t="str">
            <v>Compaction of earth with power road roller 85%max. mod. AASHTO dry density</v>
          </cell>
          <cell r="C195" t="str">
            <v>1000 Cft</v>
          </cell>
          <cell r="D195">
            <v>2739</v>
          </cell>
          <cell r="E195">
            <v>5462.84</v>
          </cell>
          <cell r="F195" t="str">
            <v>m3</v>
          </cell>
          <cell r="G195">
            <v>96.73</v>
          </cell>
          <cell r="H195">
            <v>192.92</v>
          </cell>
          <cell r="I195" t="str">
            <v>3.9 , 3.3.3</v>
          </cell>
          <cell r="J195">
            <v>0</v>
          </cell>
          <cell r="L195">
            <v>187.33</v>
          </cell>
          <cell r="M195">
            <v>5.589999999999975</v>
          </cell>
          <cell r="N195">
            <v>2.9840388619014439E-2</v>
          </cell>
        </row>
        <row r="196">
          <cell r="A196" t="str">
            <v>03-30</v>
          </cell>
          <cell r="B196" t="str">
            <v>Extra for wet earthwork</v>
          </cell>
          <cell r="C196" t="str">
            <v>1000 Cft</v>
          </cell>
          <cell r="D196">
            <v>3486</v>
          </cell>
          <cell r="E196">
            <v>3486</v>
          </cell>
          <cell r="F196" t="str">
            <v>m3</v>
          </cell>
          <cell r="G196">
            <v>123.11</v>
          </cell>
          <cell r="H196">
            <v>123.11</v>
          </cell>
          <cell r="I196">
            <v>0</v>
          </cell>
          <cell r="J196">
            <v>0</v>
          </cell>
          <cell r="L196">
            <v>115.41</v>
          </cell>
          <cell r="M196">
            <v>7.7000000000000028</v>
          </cell>
          <cell r="N196">
            <v>6.6718655229182938E-2</v>
          </cell>
        </row>
        <row r="197">
          <cell r="A197" t="str">
            <v>03-31</v>
          </cell>
          <cell r="B197" t="str">
            <v>Extra for slush or daldal including dewatering</v>
          </cell>
          <cell r="C197" t="str">
            <v>1000 Cft</v>
          </cell>
          <cell r="D197">
            <v>7977.96</v>
          </cell>
          <cell r="E197">
            <v>8721.1</v>
          </cell>
          <cell r="F197" t="str">
            <v>m3</v>
          </cell>
          <cell r="G197">
            <v>281.74</v>
          </cell>
          <cell r="H197">
            <v>307.98</v>
          </cell>
          <cell r="I197">
            <v>0</v>
          </cell>
          <cell r="J197">
            <v>0</v>
          </cell>
          <cell r="L197">
            <v>290.37</v>
          </cell>
          <cell r="M197">
            <v>17.610000000000014</v>
          </cell>
          <cell r="N197">
            <v>6.0646761029031972E-2</v>
          </cell>
        </row>
        <row r="198">
          <cell r="A198" t="str">
            <v>03-32</v>
          </cell>
          <cell r="B198" t="str">
            <v>Extra for puddling.</v>
          </cell>
          <cell r="C198" t="str">
            <v>1000 Cft</v>
          </cell>
          <cell r="D198">
            <v>6225</v>
          </cell>
          <cell r="E198">
            <v>6225</v>
          </cell>
          <cell r="F198" t="str">
            <v>m3</v>
          </cell>
          <cell r="G198">
            <v>219.83</v>
          </cell>
          <cell r="H198">
            <v>219.83</v>
          </cell>
          <cell r="I198">
            <v>0</v>
          </cell>
          <cell r="J198">
            <v>0</v>
          </cell>
          <cell r="L198">
            <v>206.09</v>
          </cell>
          <cell r="M198">
            <v>13.740000000000009</v>
          </cell>
          <cell r="N198">
            <v>6.6669901499344986E-2</v>
          </cell>
        </row>
        <row r="199">
          <cell r="A199" t="str">
            <v>03-33</v>
          </cell>
          <cell r="B199" t="str">
            <v>Earthwork on small rain water drains, along canalbanks,roads, drains, etc complete</v>
          </cell>
          <cell r="C199" t="str">
            <v>Rft</v>
          </cell>
          <cell r="D199">
            <v>84.56</v>
          </cell>
          <cell r="E199">
            <v>84.56</v>
          </cell>
          <cell r="F199" t="str">
            <v>m</v>
          </cell>
          <cell r="G199">
            <v>277.43</v>
          </cell>
          <cell r="H199">
            <v>277.43</v>
          </cell>
          <cell r="I199" t="str">
            <v>3.9.6</v>
          </cell>
          <cell r="J199">
            <v>0</v>
          </cell>
          <cell r="L199">
            <v>260.08999999999997</v>
          </cell>
          <cell r="M199">
            <v>17.340000000000032</v>
          </cell>
          <cell r="N199">
            <v>6.6669229881964068E-2</v>
          </cell>
        </row>
        <row r="200">
          <cell r="A200" t="str">
            <v>03-34-a</v>
          </cell>
          <cell r="B200" t="str">
            <v>Filling and Compacting Soil, Earth and Bouldersbehind retaining walls (Available material)</v>
          </cell>
          <cell r="C200" t="str">
            <v>1000 Cft</v>
          </cell>
          <cell r="D200">
            <v>8964</v>
          </cell>
          <cell r="E200">
            <v>8964</v>
          </cell>
          <cell r="F200" t="str">
            <v>m3</v>
          </cell>
          <cell r="G200">
            <v>316.56</v>
          </cell>
          <cell r="H200">
            <v>316.56</v>
          </cell>
          <cell r="I200" t="str">
            <v>16.8.13.2</v>
          </cell>
          <cell r="J200">
            <v>0</v>
          </cell>
          <cell r="L200">
            <v>296.77999999999997</v>
          </cell>
          <cell r="M200">
            <v>19.78000000000003</v>
          </cell>
          <cell r="N200">
            <v>6.6648696003773947E-2</v>
          </cell>
        </row>
        <row r="201">
          <cell r="A201" t="str">
            <v>03-34-b</v>
          </cell>
          <cell r="B201" t="str">
            <v>Filling and Compacting Soil, Earth and Bouldersbehind retaining walls by mechanical means(Available material)</v>
          </cell>
          <cell r="C201" t="str">
            <v>1000 Cft</v>
          </cell>
          <cell r="D201">
            <v>0</v>
          </cell>
          <cell r="E201">
            <v>10111.68</v>
          </cell>
          <cell r="F201" t="str">
            <v>m3</v>
          </cell>
          <cell r="G201">
            <v>0</v>
          </cell>
          <cell r="H201">
            <v>357.09</v>
          </cell>
          <cell r="I201" t="str">
            <v>16.8.13.2</v>
          </cell>
          <cell r="J201">
            <v>0</v>
          </cell>
          <cell r="L201">
            <v>328.54</v>
          </cell>
          <cell r="M201">
            <v>28.549999999999955</v>
          </cell>
          <cell r="N201">
            <v>8.6899616485054954E-2</v>
          </cell>
        </row>
        <row r="202">
          <cell r="A202" t="str">
            <v>03-35</v>
          </cell>
          <cell r="B202" t="str">
            <v>Supply and spreading stone aggregate size 3/4"</v>
          </cell>
          <cell r="C202" t="str">
            <v>100 Cft</v>
          </cell>
          <cell r="D202">
            <v>1992</v>
          </cell>
          <cell r="E202">
            <v>4903.46</v>
          </cell>
          <cell r="F202" t="str">
            <v>m3</v>
          </cell>
          <cell r="G202">
            <v>703.47</v>
          </cell>
          <cell r="H202">
            <v>1731.64</v>
          </cell>
          <cell r="I202" t="str">
            <v>16.8.13.2</v>
          </cell>
          <cell r="J202">
            <v>0</v>
          </cell>
          <cell r="L202">
            <v>1686.58</v>
          </cell>
          <cell r="M202">
            <v>45.060000000000173</v>
          </cell>
          <cell r="N202">
            <v>2.6716787819137056E-2</v>
          </cell>
        </row>
        <row r="203">
          <cell r="A203" t="str">
            <v>03-36</v>
          </cell>
          <cell r="B203" t="str">
            <v>P/L Stone soling under foundation includingconsolidation etc.</v>
          </cell>
          <cell r="C203" t="str">
            <v>100 Cft</v>
          </cell>
          <cell r="D203">
            <v>1938.91</v>
          </cell>
          <cell r="E203">
            <v>2145.4</v>
          </cell>
          <cell r="F203" t="str">
            <v>m3</v>
          </cell>
          <cell r="G203">
            <v>684.72</v>
          </cell>
          <cell r="H203">
            <v>757.64</v>
          </cell>
          <cell r="I203" t="str">
            <v>16.8.13.2</v>
          </cell>
          <cell r="J203">
            <v>0</v>
          </cell>
          <cell r="L203">
            <v>714.85</v>
          </cell>
          <cell r="M203">
            <v>42.789999999999964</v>
          </cell>
          <cell r="N203">
            <v>5.9858711617821865E-2</v>
          </cell>
        </row>
        <row r="204">
          <cell r="A204" t="str">
            <v>03-37</v>
          </cell>
          <cell r="B204" t="str">
            <v>Dag belling 75 mm deep.</v>
          </cell>
          <cell r="C204" t="str">
            <v>2500 Rft</v>
          </cell>
          <cell r="D204">
            <v>1394.4</v>
          </cell>
          <cell r="E204">
            <v>1394.4</v>
          </cell>
          <cell r="F204" t="str">
            <v>km</v>
          </cell>
          <cell r="G204">
            <v>1829.92</v>
          </cell>
          <cell r="H204">
            <v>1829.92</v>
          </cell>
          <cell r="I204" t="str">
            <v>3.9.1.8</v>
          </cell>
          <cell r="J204" t="str">
            <v>Dag belling for layout of borrowpit, to be done by contractor attheir own cost.</v>
          </cell>
          <cell r="L204">
            <v>1715.55</v>
          </cell>
          <cell r="M204">
            <v>114.37000000000012</v>
          </cell>
          <cell r="N204">
            <v>6.6666666666666735E-2</v>
          </cell>
        </row>
        <row r="205">
          <cell r="A205" t="str">
            <v>03-38</v>
          </cell>
          <cell r="B205" t="str">
            <v>Turfing slopes of banks or lawns with grass sodsincluding ploughing, laying, setting &amp; watering</v>
          </cell>
          <cell r="C205" t="str">
            <v>1000 Sft</v>
          </cell>
          <cell r="D205">
            <v>1992</v>
          </cell>
          <cell r="E205">
            <v>8067</v>
          </cell>
          <cell r="F205" t="str">
            <v>m2</v>
          </cell>
          <cell r="G205">
            <v>21.43</v>
          </cell>
          <cell r="H205">
            <v>86.8</v>
          </cell>
          <cell r="I205">
            <v>3.15</v>
          </cell>
          <cell r="J205">
            <v>0</v>
          </cell>
          <cell r="L205">
            <v>85.46</v>
          </cell>
          <cell r="M205">
            <v>1.3400000000000034</v>
          </cell>
          <cell r="N205">
            <v>1.5679850222326274E-2</v>
          </cell>
        </row>
        <row r="206">
          <cell r="A206" t="str">
            <v>03-39-a</v>
          </cell>
          <cell r="B206" t="str">
            <v>Berm cutting : Lead upto single throw of phaorahor shovel, without dressing</v>
          </cell>
          <cell r="C206" t="str">
            <v>1000 Cft</v>
          </cell>
          <cell r="D206">
            <v>4482</v>
          </cell>
          <cell r="E206">
            <v>4482</v>
          </cell>
          <cell r="F206" t="str">
            <v>m3</v>
          </cell>
          <cell r="G206">
            <v>158.28</v>
          </cell>
          <cell r="H206">
            <v>158.28</v>
          </cell>
          <cell r="I206" t="str">
            <v>16.2.6</v>
          </cell>
          <cell r="J206">
            <v>0</v>
          </cell>
          <cell r="L206">
            <v>148.38999999999999</v>
          </cell>
          <cell r="M206">
            <v>9.8900000000000148</v>
          </cell>
          <cell r="N206">
            <v>6.6648696003773947E-2</v>
          </cell>
        </row>
        <row r="207">
          <cell r="A207" t="str">
            <v>03-39-b</v>
          </cell>
          <cell r="B207" t="str">
            <v>Berm cutting : Upto 25 m lead (includingdressing)</v>
          </cell>
          <cell r="C207" t="str">
            <v>1000 Cft</v>
          </cell>
          <cell r="D207">
            <v>6972</v>
          </cell>
          <cell r="E207">
            <v>6972</v>
          </cell>
          <cell r="F207" t="str">
            <v>m3</v>
          </cell>
          <cell r="G207">
            <v>246.21</v>
          </cell>
          <cell r="H207">
            <v>246.21</v>
          </cell>
          <cell r="I207" t="str">
            <v>16.2.6</v>
          </cell>
          <cell r="J207">
            <v>0</v>
          </cell>
          <cell r="L207">
            <v>230.83</v>
          </cell>
          <cell r="M207">
            <v>15.379999999999995</v>
          </cell>
          <cell r="N207">
            <v>6.6629120998137129E-2</v>
          </cell>
        </row>
        <row r="208">
          <cell r="A208" t="str">
            <v>03-40-a</v>
          </cell>
          <cell r="B208" t="str">
            <v>Berm trimming both sides of channels Upto 1 mdepth</v>
          </cell>
          <cell r="C208" t="str">
            <v>Mile</v>
          </cell>
          <cell r="D208">
            <v>13944</v>
          </cell>
          <cell r="E208">
            <v>13944</v>
          </cell>
          <cell r="F208" t="str">
            <v>km</v>
          </cell>
          <cell r="G208">
            <v>8664.64</v>
          </cell>
          <cell r="H208">
            <v>8664.64</v>
          </cell>
          <cell r="I208" t="str">
            <v>16.2.6</v>
          </cell>
          <cell r="J208">
            <v>0</v>
          </cell>
          <cell r="L208">
            <v>8123.1</v>
          </cell>
          <cell r="M208">
            <v>541.53999999999905</v>
          </cell>
          <cell r="N208">
            <v>6.6666666666666541E-2</v>
          </cell>
        </row>
        <row r="209">
          <cell r="A209" t="str">
            <v>03-40-b</v>
          </cell>
          <cell r="B209" t="str">
            <v>Berm trimming both sides of channels Over 1m to1.5m depth</v>
          </cell>
          <cell r="C209" t="str">
            <v>Mile</v>
          </cell>
          <cell r="D209">
            <v>18426</v>
          </cell>
          <cell r="E209">
            <v>18426</v>
          </cell>
          <cell r="F209" t="str">
            <v>km</v>
          </cell>
          <cell r="G209">
            <v>11449.7</v>
          </cell>
          <cell r="H209">
            <v>11449.7</v>
          </cell>
          <cell r="I209" t="str">
            <v>16.2.6</v>
          </cell>
          <cell r="J209">
            <v>0</v>
          </cell>
          <cell r="L209">
            <v>10734.1</v>
          </cell>
          <cell r="M209">
            <v>715.60000000000036</v>
          </cell>
          <cell r="N209">
            <v>6.6666045593016685E-2</v>
          </cell>
        </row>
        <row r="210">
          <cell r="A210" t="str">
            <v>03-40-c</v>
          </cell>
          <cell r="B210" t="str">
            <v>Berm trimming both sides of channels Over 1.5mto 2.5m depth</v>
          </cell>
          <cell r="C210" t="str">
            <v>Mile</v>
          </cell>
          <cell r="D210">
            <v>29382</v>
          </cell>
          <cell r="E210">
            <v>29382</v>
          </cell>
          <cell r="F210" t="str">
            <v>km</v>
          </cell>
          <cell r="G210">
            <v>18257.63</v>
          </cell>
          <cell r="H210">
            <v>18257.63</v>
          </cell>
          <cell r="I210" t="str">
            <v>16.2.6</v>
          </cell>
          <cell r="J210">
            <v>0</v>
          </cell>
          <cell r="L210">
            <v>17116.53</v>
          </cell>
          <cell r="M210">
            <v>1141.1000000000022</v>
          </cell>
          <cell r="N210">
            <v>6.6666549820553714E-2</v>
          </cell>
        </row>
        <row r="211">
          <cell r="A211" t="str">
            <v>03-41</v>
          </cell>
          <cell r="B211" t="str">
            <v>Dressing Of Berm Without Extra Material</v>
          </cell>
          <cell r="C211" t="str">
            <v>1000 Cft</v>
          </cell>
          <cell r="D211">
            <v>31.37</v>
          </cell>
          <cell r="E211">
            <v>880.17</v>
          </cell>
          <cell r="F211" t="str">
            <v>m3</v>
          </cell>
          <cell r="G211">
            <v>1.1100000000000001</v>
          </cell>
          <cell r="H211">
            <v>31.08</v>
          </cell>
          <cell r="I211" t="str">
            <v>16.2.6.3</v>
          </cell>
          <cell r="J211">
            <v>0</v>
          </cell>
          <cell r="L211">
            <v>30.68</v>
          </cell>
          <cell r="M211">
            <v>0.39999999999999858</v>
          </cell>
          <cell r="N211">
            <v>1.3037809647979093E-2</v>
          </cell>
        </row>
        <row r="212">
          <cell r="A212" t="str">
            <v>03-42-a</v>
          </cell>
          <cell r="B212" t="str">
            <v>Ploughing and levelling borrow pits Upto 1mdepth</v>
          </cell>
          <cell r="C212" t="str">
            <v>Acre</v>
          </cell>
          <cell r="D212">
            <v>3921.75</v>
          </cell>
          <cell r="E212">
            <v>3921.75</v>
          </cell>
          <cell r="F212" t="str">
            <v>ha</v>
          </cell>
          <cell r="G212">
            <v>9690.75</v>
          </cell>
          <cell r="H212">
            <v>9690.75</v>
          </cell>
          <cell r="I212" t="str">
            <v>3.2.1.2</v>
          </cell>
          <cell r="J212" t="str">
            <v>Area ploughed bo be measured</v>
          </cell>
          <cell r="L212">
            <v>7806.44</v>
          </cell>
          <cell r="M212">
            <v>1884.3100000000004</v>
          </cell>
          <cell r="N212">
            <v>0.24137891279507695</v>
          </cell>
        </row>
        <row r="213">
          <cell r="A213" t="str">
            <v>03-42-b</v>
          </cell>
          <cell r="B213" t="str">
            <v>Ploughing and levelling borrow pits Exceeding 1mdepth</v>
          </cell>
          <cell r="C213" t="str">
            <v>Acre</v>
          </cell>
          <cell r="D213">
            <v>4482</v>
          </cell>
          <cell r="E213">
            <v>4482</v>
          </cell>
          <cell r="F213" t="str">
            <v>ha</v>
          </cell>
          <cell r="G213">
            <v>11075.14</v>
          </cell>
          <cell r="H213">
            <v>11075.14</v>
          </cell>
          <cell r="I213" t="str">
            <v>3.2.1.2</v>
          </cell>
          <cell r="J213">
            <v>0</v>
          </cell>
          <cell r="L213">
            <v>8921.64</v>
          </cell>
          <cell r="M213">
            <v>2153.5</v>
          </cell>
          <cell r="N213">
            <v>0.24137938764621752</v>
          </cell>
        </row>
        <row r="214">
          <cell r="A214" t="str">
            <v>03-43-a-01</v>
          </cell>
          <cell r="B214" t="str">
            <v>Making boundary or service roads complete inunploughed land : From 3 m to 6 m wide</v>
          </cell>
          <cell r="C214" t="str">
            <v>100 Rft</v>
          </cell>
          <cell r="D214">
            <v>1494</v>
          </cell>
          <cell r="E214">
            <v>1494</v>
          </cell>
          <cell r="F214" t="str">
            <v>m</v>
          </cell>
          <cell r="G214">
            <v>49.02</v>
          </cell>
          <cell r="H214">
            <v>49.02</v>
          </cell>
          <cell r="I214">
            <v>3.9</v>
          </cell>
          <cell r="J214">
            <v>0</v>
          </cell>
          <cell r="L214">
            <v>45.95</v>
          </cell>
          <cell r="M214">
            <v>3.0700000000000003</v>
          </cell>
          <cell r="N214">
            <v>6.6811751904243752E-2</v>
          </cell>
        </row>
        <row r="215">
          <cell r="A215" t="str">
            <v>03-43-a-02</v>
          </cell>
          <cell r="B215" t="str">
            <v>Making boundary or service roads complete inunploughed land : Over 6 m to 12 m wide</v>
          </cell>
          <cell r="C215" t="str">
            <v>100 Rft</v>
          </cell>
          <cell r="D215">
            <v>1992</v>
          </cell>
          <cell r="E215">
            <v>1992</v>
          </cell>
          <cell r="F215" t="str">
            <v>m</v>
          </cell>
          <cell r="G215">
            <v>65.349999999999994</v>
          </cell>
          <cell r="H215">
            <v>65.349999999999994</v>
          </cell>
          <cell r="I215">
            <v>3.9</v>
          </cell>
          <cell r="J215">
            <v>0</v>
          </cell>
          <cell r="L215">
            <v>61.27</v>
          </cell>
          <cell r="M215">
            <v>4.0799999999999912</v>
          </cell>
          <cell r="N215">
            <v>6.6590501060877938E-2</v>
          </cell>
        </row>
        <row r="216">
          <cell r="A216" t="str">
            <v>03-43-b-01</v>
          </cell>
          <cell r="B216" t="str">
            <v>Making boundary or service roads complete inploughed land : From 3 m to 6m wide</v>
          </cell>
          <cell r="C216" t="str">
            <v>100 Rft</v>
          </cell>
          <cell r="D216">
            <v>1511.93</v>
          </cell>
          <cell r="E216">
            <v>1511.93</v>
          </cell>
          <cell r="F216" t="str">
            <v>m</v>
          </cell>
          <cell r="G216">
            <v>49.6</v>
          </cell>
          <cell r="H216">
            <v>49.6</v>
          </cell>
          <cell r="I216">
            <v>3.9</v>
          </cell>
          <cell r="J216">
            <v>0</v>
          </cell>
          <cell r="L216">
            <v>46.5</v>
          </cell>
          <cell r="M216">
            <v>3.1000000000000014</v>
          </cell>
          <cell r="N216">
            <v>6.6666666666666693E-2</v>
          </cell>
        </row>
        <row r="217">
          <cell r="A217" t="str">
            <v>03-43-b-02</v>
          </cell>
          <cell r="B217" t="str">
            <v>Making boundary or service roads complete inploughed land : Over 6 m to 12 m wide</v>
          </cell>
          <cell r="C217" t="str">
            <v>100 Rft</v>
          </cell>
          <cell r="D217">
            <v>1992</v>
          </cell>
          <cell r="E217">
            <v>1992</v>
          </cell>
          <cell r="F217" t="str">
            <v>m</v>
          </cell>
          <cell r="G217">
            <v>65.349999999999994</v>
          </cell>
          <cell r="H217">
            <v>65.349999999999994</v>
          </cell>
          <cell r="I217">
            <v>3.9</v>
          </cell>
          <cell r="J217">
            <v>0</v>
          </cell>
          <cell r="L217">
            <v>61.27</v>
          </cell>
          <cell r="M217">
            <v>4.0799999999999912</v>
          </cell>
          <cell r="N217">
            <v>6.6590501060877938E-2</v>
          </cell>
        </row>
        <row r="218">
          <cell r="A218" t="str">
            <v>03-44-a</v>
          </cell>
          <cell r="B218" t="str">
            <v>Earthwork by boats, Digging and loading intoboats, upto 25m lead</v>
          </cell>
          <cell r="C218" t="str">
            <v>1000 Cft</v>
          </cell>
          <cell r="D218">
            <v>5976</v>
          </cell>
          <cell r="E218">
            <v>5976</v>
          </cell>
          <cell r="F218" t="str">
            <v>m3</v>
          </cell>
          <cell r="G218">
            <v>211.04</v>
          </cell>
          <cell r="H218">
            <v>211.04</v>
          </cell>
          <cell r="I218" t="str">
            <v>1.4 , 2.1</v>
          </cell>
          <cell r="J218" t="str">
            <v>For ordinary soil</v>
          </cell>
          <cell r="L218">
            <v>197.85</v>
          </cell>
          <cell r="M218">
            <v>13.189999999999998</v>
          </cell>
          <cell r="N218">
            <v>6.6666666666666652E-2</v>
          </cell>
        </row>
        <row r="219">
          <cell r="A219" t="str">
            <v>03-44-b</v>
          </cell>
          <cell r="B219" t="str">
            <v>Earthwork by boats, including hire of boatsCarriage by boats upto 250m.</v>
          </cell>
          <cell r="C219" t="str">
            <v>1000 Cft</v>
          </cell>
          <cell r="D219">
            <v>7843.5</v>
          </cell>
          <cell r="E219">
            <v>7843.5</v>
          </cell>
          <cell r="F219" t="str">
            <v>m3</v>
          </cell>
          <cell r="G219">
            <v>276.99</v>
          </cell>
          <cell r="H219">
            <v>276.99</v>
          </cell>
          <cell r="I219" t="str">
            <v>1.4 , 2.1</v>
          </cell>
          <cell r="J219">
            <v>0</v>
          </cell>
          <cell r="L219">
            <v>263.8</v>
          </cell>
          <cell r="M219">
            <v>13.189999999999998</v>
          </cell>
          <cell r="N219">
            <v>4.9999999999999989E-2</v>
          </cell>
        </row>
        <row r="220">
          <cell r="A220" t="str">
            <v>03-44-c</v>
          </cell>
          <cell r="B220" t="str">
            <v>Earthwork by boats, including hiring of boatsExtra for every additional 50m beyond 250m</v>
          </cell>
          <cell r="C220" t="str">
            <v>1000 Cft</v>
          </cell>
          <cell r="D220">
            <v>462.51</v>
          </cell>
          <cell r="E220">
            <v>462.51</v>
          </cell>
          <cell r="F220" t="str">
            <v>m3</v>
          </cell>
          <cell r="G220">
            <v>16.329999999999998</v>
          </cell>
          <cell r="H220">
            <v>16.329999999999998</v>
          </cell>
          <cell r="I220" t="str">
            <v>1.4 , 2.1</v>
          </cell>
          <cell r="J220">
            <v>0</v>
          </cell>
          <cell r="L220">
            <v>15.56</v>
          </cell>
          <cell r="M220">
            <v>0.7699999999999978</v>
          </cell>
          <cell r="N220">
            <v>4.9485861182519138E-2</v>
          </cell>
        </row>
        <row r="221">
          <cell r="A221" t="str">
            <v>03-44-d</v>
          </cell>
          <cell r="B221" t="str">
            <v>Earthwork by boats, Unloading earth from boats</v>
          </cell>
          <cell r="C221" t="str">
            <v>1000 Cft</v>
          </cell>
          <cell r="D221">
            <v>2784.82</v>
          </cell>
          <cell r="E221">
            <v>2784.82</v>
          </cell>
          <cell r="F221" t="str">
            <v>m3</v>
          </cell>
          <cell r="G221">
            <v>98.34</v>
          </cell>
          <cell r="H221">
            <v>98.34</v>
          </cell>
          <cell r="I221" t="str">
            <v>1.4 , 2.2</v>
          </cell>
          <cell r="J221">
            <v>0</v>
          </cell>
          <cell r="L221">
            <v>92.2</v>
          </cell>
          <cell r="M221">
            <v>6.1400000000000006</v>
          </cell>
          <cell r="N221">
            <v>6.6594360086767904E-2</v>
          </cell>
        </row>
        <row r="222">
          <cell r="A222" t="str">
            <v>03-45</v>
          </cell>
          <cell r="B222" t="str">
            <v>Unloading earth from BG trucks and clearing 1.5mfrom rail</v>
          </cell>
          <cell r="C222" t="str">
            <v>1000 Cft</v>
          </cell>
          <cell r="D222">
            <v>2988</v>
          </cell>
          <cell r="E222">
            <v>2988</v>
          </cell>
          <cell r="F222" t="str">
            <v>m3</v>
          </cell>
          <cell r="G222">
            <v>105.52</v>
          </cell>
          <cell r="H222">
            <v>105.52</v>
          </cell>
          <cell r="I222">
            <v>2.2000000000000002</v>
          </cell>
          <cell r="J222">
            <v>0</v>
          </cell>
          <cell r="L222">
            <v>98.93</v>
          </cell>
          <cell r="M222">
            <v>6.5899999999999892</v>
          </cell>
          <cell r="N222">
            <v>6.6612756494490943E-2</v>
          </cell>
        </row>
        <row r="223">
          <cell r="A223" t="str">
            <v>03-46</v>
          </cell>
          <cell r="B223" t="str">
            <v>Earthwork by tramway, digging and loading intrucks, upto 25m lead</v>
          </cell>
          <cell r="C223" t="str">
            <v>1000 Cft</v>
          </cell>
          <cell r="D223">
            <v>6972</v>
          </cell>
          <cell r="E223">
            <v>6972</v>
          </cell>
          <cell r="F223" t="str">
            <v>m3</v>
          </cell>
          <cell r="G223">
            <v>246.21</v>
          </cell>
          <cell r="H223">
            <v>246.21</v>
          </cell>
          <cell r="I223">
            <v>2.1</v>
          </cell>
          <cell r="J223">
            <v>0</v>
          </cell>
          <cell r="L223">
            <v>230.83</v>
          </cell>
          <cell r="M223">
            <v>15.379999999999995</v>
          </cell>
          <cell r="N223">
            <v>6.6629120998137129E-2</v>
          </cell>
        </row>
        <row r="224">
          <cell r="A224" t="str">
            <v>03-47</v>
          </cell>
          <cell r="B224" t="str">
            <v>Unloading earth from BG trucks and spreadingupto 5m from rail</v>
          </cell>
          <cell r="C224" t="str">
            <v>1000 Cft</v>
          </cell>
          <cell r="D224">
            <v>4482</v>
          </cell>
          <cell r="E224">
            <v>4482</v>
          </cell>
          <cell r="F224" t="str">
            <v>m3</v>
          </cell>
          <cell r="G224">
            <v>158.28</v>
          </cell>
          <cell r="H224">
            <v>158.28</v>
          </cell>
          <cell r="I224">
            <v>2.2000000000000002</v>
          </cell>
          <cell r="J224">
            <v>0</v>
          </cell>
          <cell r="L224">
            <v>148.38999999999999</v>
          </cell>
          <cell r="M224">
            <v>9.8900000000000148</v>
          </cell>
          <cell r="N224">
            <v>6.6648696003773947E-2</v>
          </cell>
        </row>
        <row r="225">
          <cell r="A225" t="str">
            <v>03-48</v>
          </cell>
          <cell r="B225" t="str">
            <v>Supplying clean and screened river or pit sandwithin 150m including removal of loose earth oroverburden.</v>
          </cell>
          <cell r="C225" t="str">
            <v>1000 Cft</v>
          </cell>
          <cell r="D225">
            <v>4296.72</v>
          </cell>
          <cell r="E225">
            <v>4296.72</v>
          </cell>
          <cell r="F225" t="str">
            <v>m3</v>
          </cell>
          <cell r="G225">
            <v>151.74</v>
          </cell>
          <cell r="H225">
            <v>151.74</v>
          </cell>
          <cell r="I225">
            <v>1</v>
          </cell>
          <cell r="J225" t="str">
            <v>The rate include a) Removal of topcrust of earth overburden. b)Royalty to the government or costto the private owner</v>
          </cell>
          <cell r="L225">
            <v>128.38999999999999</v>
          </cell>
          <cell r="M225">
            <v>23.350000000000023</v>
          </cell>
          <cell r="N225">
            <v>0.18186774670924546</v>
          </cell>
        </row>
        <row r="226">
          <cell r="A226" t="str">
            <v>03-49-a</v>
          </cell>
          <cell r="B226" t="str">
            <v>Excavation in open cut for sewers &amp; manholeexcept shingle, gravel &amp; rock : Upto 2m</v>
          </cell>
          <cell r="C226" t="str">
            <v>1000 Cft</v>
          </cell>
          <cell r="D226">
            <v>281.97000000000003</v>
          </cell>
          <cell r="E226">
            <v>10190.299999999999</v>
          </cell>
          <cell r="F226" t="str">
            <v>m3</v>
          </cell>
          <cell r="G226">
            <v>9.9600000000000009</v>
          </cell>
          <cell r="H226">
            <v>359.87</v>
          </cell>
          <cell r="I226" t="str">
            <v>3.9.6</v>
          </cell>
          <cell r="J226" t="str">
            <v>a) The rate does not include backfilling after laying of sewer, whichis payable seperately b) If thetimbering and shuttering is notactually done at site, the compositerate may be reduced by 5 %</v>
          </cell>
          <cell r="L226">
            <v>300.93</v>
          </cell>
          <cell r="M226">
            <v>58.94</v>
          </cell>
          <cell r="N226">
            <v>0.19585950220981621</v>
          </cell>
        </row>
        <row r="227">
          <cell r="A227" t="str">
            <v>03-49-b</v>
          </cell>
          <cell r="B227" t="str">
            <v>Excavation in open cut for sewers &amp; manholesexcept shingle, gravel &amp; rock : 2m to 5m</v>
          </cell>
          <cell r="C227" t="str">
            <v>1000 Cft</v>
          </cell>
          <cell r="D227">
            <v>360.55</v>
          </cell>
          <cell r="E227">
            <v>13190.95</v>
          </cell>
          <cell r="F227" t="str">
            <v>m3</v>
          </cell>
          <cell r="G227">
            <v>12.73</v>
          </cell>
          <cell r="H227">
            <v>465.83</v>
          </cell>
          <cell r="I227" t="str">
            <v>3.9.6</v>
          </cell>
          <cell r="J227">
            <v>0</v>
          </cell>
          <cell r="L227">
            <v>389.52</v>
          </cell>
          <cell r="M227">
            <v>76.31</v>
          </cell>
          <cell r="N227">
            <v>0.19590778393920724</v>
          </cell>
        </row>
        <row r="228">
          <cell r="A228" t="str">
            <v>03-49-c</v>
          </cell>
          <cell r="B228" t="str">
            <v>Excavation in open cut for sewers &amp; manholesexcept shingle, gravel &amp; rock : Below 5m depth</v>
          </cell>
          <cell r="C228" t="str">
            <v>1000 Cft</v>
          </cell>
          <cell r="D228">
            <v>373.5</v>
          </cell>
          <cell r="E228">
            <v>14370.3</v>
          </cell>
          <cell r="F228" t="str">
            <v>m3</v>
          </cell>
          <cell r="G228">
            <v>13.19</v>
          </cell>
          <cell r="H228">
            <v>507.48</v>
          </cell>
          <cell r="I228" t="str">
            <v>3.9.6</v>
          </cell>
          <cell r="J228">
            <v>0</v>
          </cell>
          <cell r="L228">
            <v>424.28</v>
          </cell>
          <cell r="M228">
            <v>83.200000000000045</v>
          </cell>
          <cell r="N228">
            <v>0.19609691713019717</v>
          </cell>
        </row>
        <row r="229">
          <cell r="A229" t="str">
            <v>03-50-a</v>
          </cell>
          <cell r="B229" t="str">
            <v>Trench Excavation in open cutting below waterlevel for sewers &amp; manholes : Upto 1.25m depth</v>
          </cell>
          <cell r="C229" t="str">
            <v>1000 Cft</v>
          </cell>
          <cell r="D229">
            <v>10707</v>
          </cell>
          <cell r="E229">
            <v>19698</v>
          </cell>
          <cell r="F229" t="str">
            <v>m3</v>
          </cell>
          <cell r="G229">
            <v>378.11</v>
          </cell>
          <cell r="H229">
            <v>695.63</v>
          </cell>
          <cell r="I229" t="str">
            <v>3.9.6</v>
          </cell>
          <cell r="J229" t="str">
            <v>The rate does not include backfilling after laying of sewer, whichis payable seperately.</v>
          </cell>
          <cell r="L229">
            <v>682.44</v>
          </cell>
          <cell r="M229">
            <v>13.189999999999941</v>
          </cell>
          <cell r="N229">
            <v>1.932770646503713E-2</v>
          </cell>
        </row>
        <row r="230">
          <cell r="A230" t="str">
            <v>03-50-b</v>
          </cell>
          <cell r="B230" t="str">
            <v>Trench Excavation in open cutting below waterlevel for sewers &amp; manholes : 1.25m to 2.5mdepth</v>
          </cell>
          <cell r="C230" t="str">
            <v>1000 Cft</v>
          </cell>
          <cell r="D230">
            <v>13881.75</v>
          </cell>
          <cell r="E230">
            <v>25788.75</v>
          </cell>
          <cell r="F230" t="str">
            <v>m3</v>
          </cell>
          <cell r="G230">
            <v>490.23</v>
          </cell>
          <cell r="H230">
            <v>910.72</v>
          </cell>
          <cell r="I230" t="str">
            <v>3.9.6</v>
          </cell>
          <cell r="J230">
            <v>0</v>
          </cell>
          <cell r="L230">
            <v>893.14</v>
          </cell>
          <cell r="M230">
            <v>17.580000000000041</v>
          </cell>
          <cell r="N230">
            <v>1.968336431018658E-2</v>
          </cell>
        </row>
        <row r="231">
          <cell r="A231" t="str">
            <v>03-50-c</v>
          </cell>
          <cell r="B231" t="str">
            <v>Trench Excavation in open cutting below waterlevel for sewers &amp; manholes : Exceeding 2.5mdepth</v>
          </cell>
          <cell r="C231" t="str">
            <v>1000 Cft</v>
          </cell>
          <cell r="D231">
            <v>19422</v>
          </cell>
          <cell r="E231">
            <v>33516</v>
          </cell>
          <cell r="F231" t="str">
            <v>m3</v>
          </cell>
          <cell r="G231">
            <v>685.88</v>
          </cell>
          <cell r="H231">
            <v>1183.6099999999999</v>
          </cell>
          <cell r="I231" t="str">
            <v>3.9.6</v>
          </cell>
          <cell r="J231">
            <v>0</v>
          </cell>
          <cell r="L231">
            <v>1161.6199999999999</v>
          </cell>
          <cell r="M231">
            <v>21.990000000000009</v>
          </cell>
          <cell r="N231">
            <v>1.8930459186308785E-2</v>
          </cell>
        </row>
        <row r="232">
          <cell r="A232" t="str">
            <v>03-51</v>
          </cell>
          <cell r="B232" t="str">
            <v>Excavation of trench in all kinds of soils exceptcutting in rock for pilelines upto 1.5m depth</v>
          </cell>
          <cell r="C232" t="str">
            <v>1000 Cft</v>
          </cell>
          <cell r="D232">
            <v>7071.6</v>
          </cell>
          <cell r="E232">
            <v>7071.6</v>
          </cell>
          <cell r="F232" t="str">
            <v>m3</v>
          </cell>
          <cell r="G232">
            <v>249.73</v>
          </cell>
          <cell r="H232">
            <v>249.73</v>
          </cell>
          <cell r="I232" t="str">
            <v>3.10.2.3</v>
          </cell>
          <cell r="J232" t="str">
            <v>The rate does not include backfilling after laying of pipe line,which is payable separately.</v>
          </cell>
          <cell r="L232">
            <v>234.12</v>
          </cell>
          <cell r="M232">
            <v>15.609999999999985</v>
          </cell>
          <cell r="N232">
            <v>6.6675209294378882E-2</v>
          </cell>
        </row>
        <row r="233">
          <cell r="A233" t="str">
            <v>03-52-a</v>
          </cell>
          <cell r="B233" t="str">
            <v>Uprooting stump and removing within 50 m upto 2m girth</v>
          </cell>
          <cell r="C233" t="str">
            <v>Each</v>
          </cell>
          <cell r="D233">
            <v>0</v>
          </cell>
          <cell r="E233">
            <v>622.92999999999995</v>
          </cell>
          <cell r="F233" t="str">
            <v>Each</v>
          </cell>
          <cell r="G233">
            <v>0</v>
          </cell>
          <cell r="H233">
            <v>622.92999999999995</v>
          </cell>
          <cell r="I233">
            <v>3.8</v>
          </cell>
          <cell r="J233">
            <v>0</v>
          </cell>
          <cell r="L233">
            <v>552.52</v>
          </cell>
          <cell r="M233">
            <v>70.409999999999968</v>
          </cell>
          <cell r="N233">
            <v>0.12743430102077746</v>
          </cell>
        </row>
        <row r="234">
          <cell r="A234" t="str">
            <v>03-52-b</v>
          </cell>
          <cell r="B234" t="str">
            <v>Uprooting stump and removing within 50 m above2 m girth</v>
          </cell>
          <cell r="C234" t="str">
            <v>Each</v>
          </cell>
          <cell r="D234">
            <v>0</v>
          </cell>
          <cell r="E234">
            <v>910.61</v>
          </cell>
          <cell r="F234" t="str">
            <v>Each</v>
          </cell>
          <cell r="G234">
            <v>0</v>
          </cell>
          <cell r="H234">
            <v>910.61</v>
          </cell>
          <cell r="I234">
            <v>3.8</v>
          </cell>
          <cell r="J234">
            <v>0</v>
          </cell>
          <cell r="L234">
            <v>814.31</v>
          </cell>
          <cell r="M234">
            <v>96.300000000000068</v>
          </cell>
          <cell r="N234">
            <v>0.118259630853115</v>
          </cell>
        </row>
        <row r="235">
          <cell r="A235" t="str">
            <v>03-52-c</v>
          </cell>
          <cell r="B235" t="str">
            <v>Uprooting stump and removing within 50 m upto 2m girth including sand filling and trinches</v>
          </cell>
          <cell r="C235" t="str">
            <v>Each</v>
          </cell>
          <cell r="D235">
            <v>99.6</v>
          </cell>
          <cell r="E235">
            <v>1653.61</v>
          </cell>
          <cell r="F235" t="str">
            <v>Each</v>
          </cell>
          <cell r="G235">
            <v>99.6</v>
          </cell>
          <cell r="H235">
            <v>1653.61</v>
          </cell>
          <cell r="I235">
            <v>3.8</v>
          </cell>
          <cell r="J235">
            <v>0</v>
          </cell>
          <cell r="L235">
            <v>1426.8</v>
          </cell>
          <cell r="M235">
            <v>226.80999999999995</v>
          </cell>
          <cell r="N235">
            <v>0.15896411550322395</v>
          </cell>
        </row>
        <row r="236">
          <cell r="A236" t="str">
            <v>03-52-d</v>
          </cell>
          <cell r="B236" t="str">
            <v>Uprooting stump and removing within 50 m above2 m girth including sand filling and trenches</v>
          </cell>
          <cell r="C236" t="str">
            <v>Each</v>
          </cell>
          <cell r="D236">
            <v>117.53</v>
          </cell>
          <cell r="E236">
            <v>3023.63</v>
          </cell>
          <cell r="F236" t="str">
            <v>Each</v>
          </cell>
          <cell r="G236">
            <v>117.53</v>
          </cell>
          <cell r="H236">
            <v>3023.63</v>
          </cell>
          <cell r="I236">
            <v>3.8</v>
          </cell>
          <cell r="J236">
            <v>0</v>
          </cell>
          <cell r="L236">
            <v>2598.13</v>
          </cell>
          <cell r="M236">
            <v>425.5</v>
          </cell>
          <cell r="N236">
            <v>0.16377163575340725</v>
          </cell>
        </row>
        <row r="237">
          <cell r="A237" t="str">
            <v>03-53-a</v>
          </cell>
          <cell r="B237" t="str">
            <v>Jungle clearance and removing within 50m LightJungle</v>
          </cell>
          <cell r="C237" t="str">
            <v>100 Sft</v>
          </cell>
          <cell r="D237">
            <v>49.8</v>
          </cell>
          <cell r="E237">
            <v>49.8</v>
          </cell>
          <cell r="F237" t="str">
            <v>m2</v>
          </cell>
          <cell r="G237">
            <v>5.36</v>
          </cell>
          <cell r="H237">
            <v>5.36</v>
          </cell>
          <cell r="I237" t="str">
            <v>3.7.1.3</v>
          </cell>
          <cell r="J237">
            <v>0</v>
          </cell>
          <cell r="L237">
            <v>5.0199999999999996</v>
          </cell>
          <cell r="M237">
            <v>0.34000000000000075</v>
          </cell>
          <cell r="N237">
            <v>6.7729083665338793E-2</v>
          </cell>
        </row>
        <row r="238">
          <cell r="A238" t="str">
            <v>03-53-b</v>
          </cell>
          <cell r="B238" t="str">
            <v>Jungle clearance and removing within 50m ThickJungle</v>
          </cell>
          <cell r="C238" t="str">
            <v>100 Sft</v>
          </cell>
          <cell r="D238">
            <v>99.6</v>
          </cell>
          <cell r="E238">
            <v>99.6</v>
          </cell>
          <cell r="F238" t="str">
            <v>m2</v>
          </cell>
          <cell r="G238">
            <v>10.72</v>
          </cell>
          <cell r="H238">
            <v>10.72</v>
          </cell>
          <cell r="I238">
            <v>1</v>
          </cell>
          <cell r="J238">
            <v>0</v>
          </cell>
          <cell r="L238">
            <v>10.050000000000001</v>
          </cell>
          <cell r="M238">
            <v>0.66999999999999993</v>
          </cell>
          <cell r="N238">
            <v>6.6666666666666652E-2</v>
          </cell>
        </row>
        <row r="239">
          <cell r="A239" t="str">
            <v>03-54</v>
          </cell>
          <cell r="B239" t="str">
            <v>Uprooting sarkanda growth &amp; disposal within 50m</v>
          </cell>
          <cell r="C239" t="str">
            <v>1000 Sft</v>
          </cell>
          <cell r="D239">
            <v>1294.8</v>
          </cell>
          <cell r="E239">
            <v>1294.8</v>
          </cell>
          <cell r="F239" t="str">
            <v>m2</v>
          </cell>
          <cell r="G239">
            <v>13.93</v>
          </cell>
          <cell r="H239">
            <v>13.93</v>
          </cell>
          <cell r="I239" t="str">
            <v>3.1.4</v>
          </cell>
          <cell r="J239">
            <v>0</v>
          </cell>
          <cell r="L239">
            <v>13.06</v>
          </cell>
          <cell r="M239">
            <v>0.86999999999999922</v>
          </cell>
          <cell r="N239">
            <v>6.6615620214395044E-2</v>
          </cell>
        </row>
        <row r="240">
          <cell r="A240" t="str">
            <v>03-55</v>
          </cell>
          <cell r="B240" t="str">
            <v>Stripping</v>
          </cell>
          <cell r="C240" t="str">
            <v>1000 Cft</v>
          </cell>
          <cell r="D240">
            <v>117.53</v>
          </cell>
          <cell r="E240">
            <v>5306.83</v>
          </cell>
          <cell r="F240" t="str">
            <v>m3</v>
          </cell>
          <cell r="G240">
            <v>4.1500000000000004</v>
          </cell>
          <cell r="H240">
            <v>187.41</v>
          </cell>
          <cell r="I240">
            <v>3.7</v>
          </cell>
          <cell r="J240">
            <v>0</v>
          </cell>
          <cell r="L240">
            <v>170.19</v>
          </cell>
          <cell r="M240">
            <v>17.22</v>
          </cell>
          <cell r="N240">
            <v>0.10118103296315882</v>
          </cell>
        </row>
        <row r="241">
          <cell r="A241" t="str">
            <v>03-56</v>
          </cell>
          <cell r="B241" t="str">
            <v>Ploughing 3 times</v>
          </cell>
          <cell r="C241" t="str">
            <v>ha</v>
          </cell>
          <cell r="D241">
            <v>10763.03</v>
          </cell>
          <cell r="E241">
            <v>10763.03</v>
          </cell>
          <cell r="F241" t="str">
            <v>ha</v>
          </cell>
          <cell r="G241">
            <v>10763.03</v>
          </cell>
          <cell r="H241">
            <v>10763.03</v>
          </cell>
          <cell r="I241">
            <v>3.7</v>
          </cell>
          <cell r="J241">
            <v>0</v>
          </cell>
          <cell r="L241">
            <v>7534.12</v>
          </cell>
          <cell r="M241">
            <v>3228.9100000000008</v>
          </cell>
          <cell r="N241">
            <v>0.42857161818500378</v>
          </cell>
        </row>
        <row r="242">
          <cell r="A242" t="str">
            <v>03-57</v>
          </cell>
          <cell r="B242" t="str">
            <v>Levelling, dressing and making lawns</v>
          </cell>
          <cell r="C242" t="str">
            <v>1000 Sft</v>
          </cell>
          <cell r="D242">
            <v>3932.21</v>
          </cell>
          <cell r="E242">
            <v>3932.21</v>
          </cell>
          <cell r="F242" t="str">
            <v>m2</v>
          </cell>
          <cell r="G242">
            <v>42.31</v>
          </cell>
          <cell r="H242">
            <v>42.31</v>
          </cell>
          <cell r="I242">
            <v>3.15</v>
          </cell>
          <cell r="J242">
            <v>0</v>
          </cell>
          <cell r="L242">
            <v>39.67</v>
          </cell>
          <cell r="M242">
            <v>2.6400000000000006</v>
          </cell>
          <cell r="N242">
            <v>6.6549029493319894E-2</v>
          </cell>
        </row>
        <row r="243">
          <cell r="A243" t="str">
            <v>03-58</v>
          </cell>
          <cell r="B243" t="str">
            <v>Turfing of lawn with Dacca Grass</v>
          </cell>
          <cell r="C243" t="str">
            <v>1000 Sft</v>
          </cell>
          <cell r="D243">
            <v>3354.03</v>
          </cell>
          <cell r="E243">
            <v>13074.03</v>
          </cell>
          <cell r="F243" t="str">
            <v>m2</v>
          </cell>
          <cell r="G243">
            <v>36.090000000000003</v>
          </cell>
          <cell r="H243">
            <v>140.68</v>
          </cell>
          <cell r="I243">
            <v>3.15</v>
          </cell>
          <cell r="J243">
            <v>0</v>
          </cell>
          <cell r="L243">
            <v>138.41999999999999</v>
          </cell>
          <cell r="M243">
            <v>2.2600000000000193</v>
          </cell>
          <cell r="N243">
            <v>1.6327120358329863E-2</v>
          </cell>
        </row>
        <row r="244">
          <cell r="A244" t="str">
            <v>03-59-a</v>
          </cell>
          <cell r="B244" t="str">
            <v>Excavation and Clearance of shingle, gravelincluding sand, soft soil and silt deposits inchannel bed upto 25m</v>
          </cell>
          <cell r="C244" t="str">
            <v>1000 Cft</v>
          </cell>
          <cell r="D244">
            <v>18924</v>
          </cell>
          <cell r="E244">
            <v>18924</v>
          </cell>
          <cell r="F244" t="str">
            <v>m3</v>
          </cell>
          <cell r="G244">
            <v>668.3</v>
          </cell>
          <cell r="H244">
            <v>668.3</v>
          </cell>
          <cell r="I244">
            <v>3.2</v>
          </cell>
          <cell r="J244">
            <v>0</v>
          </cell>
          <cell r="L244">
            <v>626.53</v>
          </cell>
          <cell r="M244">
            <v>41.769999999999982</v>
          </cell>
          <cell r="N244">
            <v>6.6668794790353189E-2</v>
          </cell>
        </row>
        <row r="245">
          <cell r="A245" t="str">
            <v>03-59-b</v>
          </cell>
          <cell r="B245" t="str">
            <v>Excavation and Clearance of shingle, gravelincluding sand, soft soil and silt deposits bymechanical means in channel bed upto 25m</v>
          </cell>
          <cell r="C245" t="str">
            <v>1000 Cft</v>
          </cell>
          <cell r="D245">
            <v>0</v>
          </cell>
          <cell r="E245">
            <v>6998.4</v>
          </cell>
          <cell r="F245" t="str">
            <v>m3</v>
          </cell>
          <cell r="G245">
            <v>0</v>
          </cell>
          <cell r="H245">
            <v>247.15</v>
          </cell>
          <cell r="I245">
            <v>3.2</v>
          </cell>
          <cell r="J245">
            <v>0</v>
          </cell>
          <cell r="L245">
            <v>205.96</v>
          </cell>
          <cell r="M245">
            <v>41.19</v>
          </cell>
          <cell r="N245">
            <v>0.19999028937657795</v>
          </cell>
        </row>
        <row r="246">
          <cell r="A246" t="str">
            <v>03-60</v>
          </cell>
          <cell r="B246" t="str">
            <v>Clearance of site  by cutting, removing all shrubs,trees, upto 6 inches (152 mm) girth, etc. and takingout their entire roots and filling the hollows withearth complete with dressing, consolidating andwatering the filling including stacking theserviceable materials and disposal of uselessmaterial as directed, lead to 10 chains, cost ofearth included.</v>
          </cell>
          <cell r="C246" t="str">
            <v>1000 Sft</v>
          </cell>
          <cell r="D246">
            <v>7709.04</v>
          </cell>
          <cell r="E246">
            <v>7709.04</v>
          </cell>
          <cell r="F246" t="str">
            <v>m2</v>
          </cell>
          <cell r="G246">
            <v>82.95</v>
          </cell>
          <cell r="H246">
            <v>82.95</v>
          </cell>
          <cell r="I246">
            <v>3.7</v>
          </cell>
          <cell r="J246">
            <v>0</v>
          </cell>
          <cell r="L246">
            <v>77.760000000000005</v>
          </cell>
          <cell r="M246">
            <v>5.1899999999999977</v>
          </cell>
          <cell r="N246">
            <v>6.674382716049379E-2</v>
          </cell>
        </row>
        <row r="247">
          <cell r="A247" t="str">
            <v>03-61-a</v>
          </cell>
          <cell r="B247" t="str">
            <v>Clearance of choked up syphon includingdewatering Upto 1.25m dia</v>
          </cell>
          <cell r="C247" t="str">
            <v>100 Ft</v>
          </cell>
          <cell r="D247">
            <v>9960</v>
          </cell>
          <cell r="E247">
            <v>21624</v>
          </cell>
          <cell r="F247" t="str">
            <v>m</v>
          </cell>
          <cell r="G247">
            <v>326.77</v>
          </cell>
          <cell r="H247">
            <v>709.45</v>
          </cell>
          <cell r="I247">
            <v>3.7</v>
          </cell>
          <cell r="J247">
            <v>0</v>
          </cell>
          <cell r="L247">
            <v>689.03</v>
          </cell>
          <cell r="M247">
            <v>20.420000000000073</v>
          </cell>
          <cell r="N247">
            <v>2.9635864911542419E-2</v>
          </cell>
        </row>
        <row r="248">
          <cell r="A248" t="str">
            <v>03-61-b</v>
          </cell>
          <cell r="B248" t="str">
            <v>Clearance of choked up syphon includingdewatering Exceeding 1.25m dia</v>
          </cell>
          <cell r="C248" t="str">
            <v>100 Ft</v>
          </cell>
          <cell r="D248">
            <v>15537.6</v>
          </cell>
          <cell r="E248">
            <v>33733.440000000002</v>
          </cell>
          <cell r="F248" t="str">
            <v>m</v>
          </cell>
          <cell r="G248">
            <v>509.76</v>
          </cell>
          <cell r="H248">
            <v>1106.74</v>
          </cell>
          <cell r="I248">
            <v>3.7</v>
          </cell>
          <cell r="J248">
            <v>0</v>
          </cell>
          <cell r="L248">
            <v>1074.8800000000001</v>
          </cell>
          <cell r="M248">
            <v>31.8599999999999</v>
          </cell>
          <cell r="N248">
            <v>2.9640518011312796E-2</v>
          </cell>
        </row>
        <row r="249">
          <cell r="A249" t="str">
            <v>03-62</v>
          </cell>
          <cell r="B249" t="str">
            <v>Clearing and Grubbing by mechanical means</v>
          </cell>
          <cell r="C249" t="str">
            <v>1000 Sft</v>
          </cell>
          <cell r="D249">
            <v>211.55</v>
          </cell>
          <cell r="E249">
            <v>1770.47</v>
          </cell>
          <cell r="F249" t="str">
            <v>m2</v>
          </cell>
          <cell r="G249">
            <v>2.2799999999999998</v>
          </cell>
          <cell r="H249">
            <v>19.05</v>
          </cell>
          <cell r="I249">
            <v>3.7</v>
          </cell>
          <cell r="J249">
            <v>0</v>
          </cell>
          <cell r="L249">
            <v>18.5</v>
          </cell>
          <cell r="M249">
            <v>0.55000000000000071</v>
          </cell>
          <cell r="N249">
            <v>2.972972972972977E-2</v>
          </cell>
        </row>
        <row r="250">
          <cell r="A250" t="str">
            <v>03-63</v>
          </cell>
          <cell r="B250" t="str">
            <v>Removal of Tree : Girth 150mm - 300mmincluding removal of stump &amp; backfilling withsand</v>
          </cell>
          <cell r="C250" t="str">
            <v>No</v>
          </cell>
          <cell r="D250">
            <v>66.73</v>
          </cell>
          <cell r="E250">
            <v>705.15</v>
          </cell>
          <cell r="F250" t="str">
            <v>No</v>
          </cell>
          <cell r="G250">
            <v>66.73</v>
          </cell>
          <cell r="H250">
            <v>705.15</v>
          </cell>
          <cell r="I250">
            <v>3.8</v>
          </cell>
          <cell r="J250">
            <v>0</v>
          </cell>
          <cell r="L250">
            <v>618.96</v>
          </cell>
          <cell r="M250">
            <v>86.189999999999941</v>
          </cell>
          <cell r="N250">
            <v>0.13924970918960827</v>
          </cell>
        </row>
        <row r="251">
          <cell r="A251" t="str">
            <v>03-64-a</v>
          </cell>
          <cell r="B251" t="str">
            <v>Removal of Tree : Girth 300mm - 600mmincluding removal of stump &amp; backfilling withsand</v>
          </cell>
          <cell r="C251" t="str">
            <v>No</v>
          </cell>
          <cell r="D251">
            <v>133.46</v>
          </cell>
          <cell r="E251">
            <v>1410.31</v>
          </cell>
          <cell r="F251" t="str">
            <v>No</v>
          </cell>
          <cell r="G251">
            <v>133.46</v>
          </cell>
          <cell r="H251">
            <v>1410.31</v>
          </cell>
          <cell r="I251">
            <v>3.8</v>
          </cell>
          <cell r="J251">
            <v>0</v>
          </cell>
          <cell r="L251">
            <v>1237.92</v>
          </cell>
          <cell r="M251">
            <v>172.38999999999987</v>
          </cell>
          <cell r="N251">
            <v>0.13925778725604229</v>
          </cell>
        </row>
        <row r="252">
          <cell r="A252" t="str">
            <v>03-64-b</v>
          </cell>
          <cell r="B252" t="str">
            <v>Removal of Tree : Girth over 600mm includingremoval of stump &amp; backfilling with sand</v>
          </cell>
          <cell r="C252" t="str">
            <v>No</v>
          </cell>
          <cell r="D252">
            <v>400.39</v>
          </cell>
          <cell r="E252">
            <v>3433.17</v>
          </cell>
          <cell r="F252" t="str">
            <v>No</v>
          </cell>
          <cell r="G252">
            <v>400.39</v>
          </cell>
          <cell r="H252">
            <v>3433.17</v>
          </cell>
          <cell r="I252">
            <v>3.8</v>
          </cell>
          <cell r="J252">
            <v>0</v>
          </cell>
          <cell r="L252">
            <v>3044.67</v>
          </cell>
          <cell r="M252">
            <v>388.5</v>
          </cell>
          <cell r="N252">
            <v>0.12760003547182452</v>
          </cell>
        </row>
        <row r="253">
          <cell r="A253" t="str">
            <v>03-65</v>
          </cell>
          <cell r="B253" t="str">
            <v>Compaction of Natural Ground</v>
          </cell>
          <cell r="C253" t="str">
            <v>1000 Sft</v>
          </cell>
          <cell r="D253">
            <v>767.92</v>
          </cell>
          <cell r="E253">
            <v>2591.81</v>
          </cell>
          <cell r="F253" t="str">
            <v>m2</v>
          </cell>
          <cell r="G253">
            <v>8.26</v>
          </cell>
          <cell r="H253">
            <v>27.89</v>
          </cell>
          <cell r="I253" t="str">
            <v>3.10 ,3.3.3</v>
          </cell>
          <cell r="J253">
            <v>0</v>
          </cell>
          <cell r="L253">
            <v>25.39</v>
          </cell>
          <cell r="M253">
            <v>2.5</v>
          </cell>
          <cell r="N253">
            <v>9.8463962189838522E-2</v>
          </cell>
        </row>
        <row r="254">
          <cell r="A254" t="str">
            <v>03-66-a</v>
          </cell>
          <cell r="B254" t="str">
            <v>Roadway Excavation in Surplus / UnsuitableCommon Material</v>
          </cell>
          <cell r="C254" t="str">
            <v>1000 Cft</v>
          </cell>
          <cell r="D254">
            <v>563.74</v>
          </cell>
          <cell r="E254">
            <v>12593.88</v>
          </cell>
          <cell r="F254" t="str">
            <v>m3</v>
          </cell>
          <cell r="G254">
            <v>19.91</v>
          </cell>
          <cell r="H254">
            <v>444.75</v>
          </cell>
          <cell r="I254" t="str">
            <v>3.9.4</v>
          </cell>
          <cell r="J254">
            <v>0</v>
          </cell>
          <cell r="L254">
            <v>409.87</v>
          </cell>
          <cell r="M254">
            <v>34.879999999999995</v>
          </cell>
          <cell r="N254">
            <v>8.510015370727303E-2</v>
          </cell>
        </row>
        <row r="255">
          <cell r="A255" t="str">
            <v>03-66-b</v>
          </cell>
          <cell r="B255" t="str">
            <v>Roadway Excavation in Surplus / Unsuitable Rock(Hard) Material requiring blasting.</v>
          </cell>
          <cell r="C255" t="str">
            <v>1000 Cft</v>
          </cell>
          <cell r="D255">
            <v>3825.57</v>
          </cell>
          <cell r="E255">
            <v>23182.880000000001</v>
          </cell>
          <cell r="F255" t="str">
            <v>m3</v>
          </cell>
          <cell r="G255">
            <v>135.1</v>
          </cell>
          <cell r="H255">
            <v>818.7</v>
          </cell>
          <cell r="I255" t="str">
            <v>3.9.4</v>
          </cell>
          <cell r="J255">
            <v>0</v>
          </cell>
          <cell r="L255">
            <v>792.15</v>
          </cell>
          <cell r="M255">
            <v>26.550000000000068</v>
          </cell>
          <cell r="N255">
            <v>3.3516379473584636E-2</v>
          </cell>
        </row>
        <row r="256">
          <cell r="A256" t="str">
            <v>03-66-c</v>
          </cell>
          <cell r="B256" t="str">
            <v>Roadway Excavation in Surplus / Unsuitable Rock(Medium) Material requiring blasting</v>
          </cell>
          <cell r="C256" t="str">
            <v>1000 Cft</v>
          </cell>
          <cell r="D256">
            <v>2891.82</v>
          </cell>
          <cell r="E256">
            <v>20186.060000000001</v>
          </cell>
          <cell r="F256" t="str">
            <v>m3</v>
          </cell>
          <cell r="G256">
            <v>102.12</v>
          </cell>
          <cell r="H256">
            <v>712.86</v>
          </cell>
          <cell r="I256" t="str">
            <v>3.9.4</v>
          </cell>
          <cell r="J256">
            <v>0</v>
          </cell>
          <cell r="L256">
            <v>698.46</v>
          </cell>
          <cell r="M256">
            <v>14.399999999999977</v>
          </cell>
          <cell r="N256">
            <v>2.0616785499527498E-2</v>
          </cell>
        </row>
        <row r="257">
          <cell r="A257" t="str">
            <v>03-66-d</v>
          </cell>
          <cell r="B257" t="str">
            <v>Roadway Excavation in Surplus / Unsuitable Rock(Soft) Material</v>
          </cell>
          <cell r="C257" t="str">
            <v>1000 Cft</v>
          </cell>
          <cell r="D257">
            <v>747</v>
          </cell>
          <cell r="E257">
            <v>11364.85</v>
          </cell>
          <cell r="F257" t="str">
            <v>m3</v>
          </cell>
          <cell r="G257">
            <v>26.38</v>
          </cell>
          <cell r="H257">
            <v>401.35</v>
          </cell>
          <cell r="I257" t="str">
            <v>3.9.6 ,3.13</v>
          </cell>
          <cell r="J257">
            <v>0</v>
          </cell>
          <cell r="L257">
            <v>371.12</v>
          </cell>
          <cell r="M257">
            <v>30.230000000000018</v>
          </cell>
          <cell r="N257">
            <v>8.1456132787238678E-2</v>
          </cell>
        </row>
        <row r="258">
          <cell r="A258" t="str">
            <v>03-67-a</v>
          </cell>
          <cell r="B258" t="str">
            <v>Structural Excavation in Common Material bymechanical means</v>
          </cell>
          <cell r="C258" t="str">
            <v>1000 Cft</v>
          </cell>
          <cell r="D258">
            <v>9306.6200000000008</v>
          </cell>
          <cell r="E258">
            <v>13771.17</v>
          </cell>
          <cell r="F258" t="str">
            <v>m3</v>
          </cell>
          <cell r="G258">
            <v>328.66</v>
          </cell>
          <cell r="H258">
            <v>486.32</v>
          </cell>
          <cell r="I258" t="str">
            <v>3.9.6</v>
          </cell>
          <cell r="J258">
            <v>0</v>
          </cell>
          <cell r="L258">
            <v>439.51</v>
          </cell>
          <cell r="M258">
            <v>46.81</v>
          </cell>
          <cell r="N258">
            <v>0.10650497144547337</v>
          </cell>
        </row>
        <row r="259">
          <cell r="A259" t="str">
            <v>03-67-a-i</v>
          </cell>
          <cell r="B259" t="str">
            <v>Structural Excavation In Common Material</v>
          </cell>
          <cell r="C259" t="str">
            <v>1000 Cft</v>
          </cell>
          <cell r="D259">
            <v>141.03</v>
          </cell>
          <cell r="E259">
            <v>9853.65</v>
          </cell>
          <cell r="F259" t="str">
            <v>m3</v>
          </cell>
          <cell r="G259">
            <v>4.9800000000000004</v>
          </cell>
          <cell r="H259">
            <v>347.98</v>
          </cell>
          <cell r="I259" t="str">
            <v>3.9.6</v>
          </cell>
          <cell r="J259">
            <v>0</v>
          </cell>
          <cell r="L259">
            <v>302.35000000000002</v>
          </cell>
          <cell r="M259">
            <v>45.629999999999995</v>
          </cell>
          <cell r="N259">
            <v>0.15091781048453776</v>
          </cell>
        </row>
        <row r="260">
          <cell r="A260" t="str">
            <v>03-67-a-ii</v>
          </cell>
          <cell r="B260" t="str">
            <v>Structural Excavation In Common Material BelowWater Level</v>
          </cell>
          <cell r="C260" t="str">
            <v>1000 Cft</v>
          </cell>
          <cell r="D260">
            <v>3642.98</v>
          </cell>
          <cell r="E260">
            <v>35932.129999999997</v>
          </cell>
          <cell r="F260" t="str">
            <v>m3</v>
          </cell>
          <cell r="G260">
            <v>128.65</v>
          </cell>
          <cell r="H260">
            <v>1268.93</v>
          </cell>
          <cell r="I260" t="str">
            <v>3.9.6</v>
          </cell>
          <cell r="J260">
            <v>0</v>
          </cell>
          <cell r="L260">
            <v>1176.8</v>
          </cell>
          <cell r="M260">
            <v>92.130000000000109</v>
          </cell>
          <cell r="N260">
            <v>7.8288579197824698E-2</v>
          </cell>
        </row>
        <row r="261">
          <cell r="A261" t="str">
            <v>03-67-b-i</v>
          </cell>
          <cell r="B261" t="str">
            <v>Structural Excavation In Hard Rock Material bymechanical means requiring blasting</v>
          </cell>
          <cell r="C261" t="str">
            <v>100 Cft</v>
          </cell>
          <cell r="D261">
            <v>2255.94</v>
          </cell>
          <cell r="E261">
            <v>6281.04</v>
          </cell>
          <cell r="F261" t="str">
            <v>m3</v>
          </cell>
          <cell r="G261">
            <v>796.68</v>
          </cell>
          <cell r="H261">
            <v>2218.13</v>
          </cell>
          <cell r="I261" t="str">
            <v>3.9.6 ,3.13</v>
          </cell>
          <cell r="J261">
            <v>0</v>
          </cell>
          <cell r="L261">
            <v>1988.41</v>
          </cell>
          <cell r="M261">
            <v>229.72000000000003</v>
          </cell>
          <cell r="N261">
            <v>0.11552949341433609</v>
          </cell>
        </row>
        <row r="262">
          <cell r="A262" t="str">
            <v>03-67-b-ii</v>
          </cell>
          <cell r="B262" t="str">
            <v>Structural Excavation In Medium Rock Material</v>
          </cell>
          <cell r="C262" t="str">
            <v>1000 Cft</v>
          </cell>
          <cell r="D262">
            <v>2820.37</v>
          </cell>
          <cell r="E262">
            <v>23411.86</v>
          </cell>
          <cell r="F262" t="str">
            <v>m3</v>
          </cell>
          <cell r="G262">
            <v>99.6</v>
          </cell>
          <cell r="H262">
            <v>826.78</v>
          </cell>
          <cell r="I262" t="str">
            <v>3.9.6 ,3.13</v>
          </cell>
          <cell r="J262">
            <v>0</v>
          </cell>
          <cell r="L262">
            <v>719.1</v>
          </cell>
          <cell r="M262">
            <v>107.67999999999995</v>
          </cell>
          <cell r="N262">
            <v>0.14974273397302176</v>
          </cell>
        </row>
        <row r="263">
          <cell r="A263" t="str">
            <v>03-67-b-iii</v>
          </cell>
          <cell r="B263" t="str">
            <v>Structural Excavation In Soft Rock Material</v>
          </cell>
          <cell r="C263" t="str">
            <v>1000 Cft</v>
          </cell>
          <cell r="D263">
            <v>1611.53</v>
          </cell>
          <cell r="E263">
            <v>15485.66</v>
          </cell>
          <cell r="F263" t="str">
            <v>m3</v>
          </cell>
          <cell r="G263">
            <v>56.91</v>
          </cell>
          <cell r="H263">
            <v>546.87</v>
          </cell>
          <cell r="I263" t="str">
            <v>3.9.6 ,3.13</v>
          </cell>
          <cell r="J263">
            <v>0</v>
          </cell>
          <cell r="L263">
            <v>478.58</v>
          </cell>
          <cell r="M263">
            <v>68.29000000000002</v>
          </cell>
          <cell r="N263">
            <v>0.14269296669313389</v>
          </cell>
        </row>
        <row r="264">
          <cell r="A264" t="str">
            <v>03-67-c</v>
          </cell>
          <cell r="B264" t="str">
            <v>Structural backfill using Common Materialavailable at site.</v>
          </cell>
          <cell r="C264" t="str">
            <v>1000 Cft</v>
          </cell>
          <cell r="D264">
            <v>7228.97</v>
          </cell>
          <cell r="E264">
            <v>11700.79</v>
          </cell>
          <cell r="F264" t="str">
            <v>m3</v>
          </cell>
          <cell r="G264">
            <v>255.29</v>
          </cell>
          <cell r="H264">
            <v>413.21</v>
          </cell>
          <cell r="I264" t="str">
            <v>3.9.6</v>
          </cell>
          <cell r="J264">
            <v>0</v>
          </cell>
          <cell r="L264">
            <v>397.25</v>
          </cell>
          <cell r="M264">
            <v>15.95999999999998</v>
          </cell>
          <cell r="N264">
            <v>4.0176211453744441E-2</v>
          </cell>
        </row>
        <row r="265">
          <cell r="A265" t="str">
            <v>03-67-d</v>
          </cell>
          <cell r="B265" t="str">
            <v>Structural Backfill using Granular Materialbrought from outside</v>
          </cell>
          <cell r="C265" t="str">
            <v>1000 Cft</v>
          </cell>
          <cell r="D265">
            <v>3525.84</v>
          </cell>
          <cell r="E265">
            <v>35375.61</v>
          </cell>
          <cell r="F265" t="str">
            <v>m3</v>
          </cell>
          <cell r="G265">
            <v>124.51</v>
          </cell>
          <cell r="H265">
            <v>1249.28</v>
          </cell>
          <cell r="I265" t="str">
            <v>3.9.6</v>
          </cell>
          <cell r="J265">
            <v>0</v>
          </cell>
          <cell r="L265">
            <v>1167.1300000000001</v>
          </cell>
          <cell r="M265">
            <v>82.149999999999864</v>
          </cell>
          <cell r="N265">
            <v>7.0386332285178044E-2</v>
          </cell>
        </row>
        <row r="266">
          <cell r="A266" t="str">
            <v>03-67-e</v>
          </cell>
          <cell r="B266" t="str">
            <v>Structural Backfill using Common Materialbrought from outside</v>
          </cell>
          <cell r="C266" t="str">
            <v>1000 Cft</v>
          </cell>
          <cell r="D266">
            <v>3525.84</v>
          </cell>
          <cell r="E266">
            <v>23792.66</v>
          </cell>
          <cell r="F266" t="str">
            <v>m3</v>
          </cell>
          <cell r="G266">
            <v>124.51</v>
          </cell>
          <cell r="H266">
            <v>840.23</v>
          </cell>
          <cell r="I266" t="str">
            <v>3.9.6</v>
          </cell>
          <cell r="J266">
            <v>0</v>
          </cell>
          <cell r="L266">
            <v>832.45</v>
          </cell>
          <cell r="M266">
            <v>7.7799999999999727</v>
          </cell>
          <cell r="N266">
            <v>9.3459066610606916E-3</v>
          </cell>
        </row>
        <row r="267">
          <cell r="A267" t="str">
            <v>03-68-a</v>
          </cell>
          <cell r="B267" t="str">
            <v>Granular Backfill</v>
          </cell>
          <cell r="C267" t="str">
            <v>1000 Cft</v>
          </cell>
          <cell r="D267">
            <v>2256.2399999999998</v>
          </cell>
          <cell r="E267">
            <v>47542</v>
          </cell>
          <cell r="F267" t="str">
            <v>m3</v>
          </cell>
          <cell r="G267">
            <v>79.680000000000007</v>
          </cell>
          <cell r="H267">
            <v>1678.93</v>
          </cell>
          <cell r="I267" t="str">
            <v>3.10.2</v>
          </cell>
          <cell r="J267">
            <v>0</v>
          </cell>
          <cell r="L267">
            <v>1509.59</v>
          </cell>
          <cell r="M267">
            <v>169.34000000000015</v>
          </cell>
          <cell r="N267">
            <v>0.11217615379010205</v>
          </cell>
        </row>
        <row r="268">
          <cell r="A268" t="str">
            <v>03-68-b</v>
          </cell>
          <cell r="B268" t="str">
            <v>Common Backfill</v>
          </cell>
          <cell r="C268" t="str">
            <v>1000 Cft</v>
          </cell>
          <cell r="D268">
            <v>2507.0300000000002</v>
          </cell>
          <cell r="E268">
            <v>6754.46</v>
          </cell>
          <cell r="F268" t="str">
            <v>m3</v>
          </cell>
          <cell r="G268">
            <v>88.54</v>
          </cell>
          <cell r="H268">
            <v>238.53</v>
          </cell>
          <cell r="I268" t="str">
            <v>3.10.2</v>
          </cell>
          <cell r="J268">
            <v>0</v>
          </cell>
          <cell r="L268">
            <v>233</v>
          </cell>
          <cell r="M268">
            <v>5.5300000000000011</v>
          </cell>
          <cell r="N268">
            <v>2.3733905579399146E-2</v>
          </cell>
        </row>
        <row r="269">
          <cell r="A269" t="str">
            <v>03-69</v>
          </cell>
          <cell r="B269" t="str">
            <v>Filter Layer Of Granular Material</v>
          </cell>
          <cell r="C269" t="str">
            <v>100 Cft</v>
          </cell>
          <cell r="D269">
            <v>427.28</v>
          </cell>
          <cell r="E269">
            <v>5251.8</v>
          </cell>
          <cell r="F269" t="str">
            <v>m3</v>
          </cell>
          <cell r="G269">
            <v>150.88999999999999</v>
          </cell>
          <cell r="H269">
            <v>1854.66</v>
          </cell>
          <cell r="I269" t="str">
            <v>3.10.2</v>
          </cell>
          <cell r="J269">
            <v>0</v>
          </cell>
          <cell r="L269">
            <v>1675.38</v>
          </cell>
          <cell r="M269">
            <v>179.27999999999997</v>
          </cell>
          <cell r="N269">
            <v>0.10700855925222932</v>
          </cell>
        </row>
        <row r="270">
          <cell r="A270" t="str">
            <v>03-70-a</v>
          </cell>
          <cell r="B270" t="str">
            <v>Formation of Embankment from RoadwayExcavation in Common Material includingcompaction Modified AASHTO 90% by powerroller.</v>
          </cell>
          <cell r="C270" t="str">
            <v>1000 Cft</v>
          </cell>
          <cell r="D270">
            <v>563.74</v>
          </cell>
          <cell r="E270">
            <v>14184.34</v>
          </cell>
          <cell r="F270" t="str">
            <v>m3</v>
          </cell>
          <cell r="G270">
            <v>19.91</v>
          </cell>
          <cell r="H270">
            <v>500.92</v>
          </cell>
          <cell r="I270" t="str">
            <v>3.9.7</v>
          </cell>
          <cell r="J270">
            <v>0</v>
          </cell>
          <cell r="L270">
            <v>464.37</v>
          </cell>
          <cell r="M270">
            <v>36.550000000000011</v>
          </cell>
          <cell r="N270">
            <v>7.8708788250748354E-2</v>
          </cell>
        </row>
        <row r="271">
          <cell r="A271" t="str">
            <v>03-70-b</v>
          </cell>
          <cell r="B271" t="str">
            <v>Formation of Embankment from RoadwayExcavation in Rock Material requiring blastingand  compaction Modified AASHTO 95% ofembankment by power roller.</v>
          </cell>
          <cell r="C271" t="str">
            <v>1000 Cft</v>
          </cell>
          <cell r="D271">
            <v>4759.32</v>
          </cell>
          <cell r="E271">
            <v>28442.61</v>
          </cell>
          <cell r="F271" t="str">
            <v>m3</v>
          </cell>
          <cell r="G271">
            <v>168.07</v>
          </cell>
          <cell r="H271">
            <v>1004.44</v>
          </cell>
          <cell r="I271" t="str">
            <v>3.9.7</v>
          </cell>
          <cell r="J271">
            <v>0</v>
          </cell>
          <cell r="L271">
            <v>967.82</v>
          </cell>
          <cell r="M271">
            <v>36.620000000000005</v>
          </cell>
          <cell r="N271">
            <v>3.7837614432435787E-2</v>
          </cell>
        </row>
        <row r="272">
          <cell r="A272" t="str">
            <v>03-70-c</v>
          </cell>
          <cell r="B272" t="str">
            <v>Formation of Embankment from BorrowExcavation in Common Material includingcompaction Modified AASHTO 90% by powerroller.</v>
          </cell>
          <cell r="C272" t="str">
            <v>1000 Cft</v>
          </cell>
          <cell r="D272">
            <v>564.73</v>
          </cell>
          <cell r="E272">
            <v>23582.84</v>
          </cell>
          <cell r="F272" t="str">
            <v>m3</v>
          </cell>
          <cell r="G272">
            <v>19.940000000000001</v>
          </cell>
          <cell r="H272">
            <v>832.82</v>
          </cell>
          <cell r="I272" t="str">
            <v>3.9.4</v>
          </cell>
          <cell r="J272">
            <v>0</v>
          </cell>
          <cell r="L272">
            <v>662.38</v>
          </cell>
          <cell r="M272">
            <v>170.44000000000005</v>
          </cell>
          <cell r="N272">
            <v>0.25731453244361252</v>
          </cell>
        </row>
        <row r="273">
          <cell r="A273" t="str">
            <v>03-70-d</v>
          </cell>
          <cell r="B273" t="str">
            <v>Formation of Embankment from RoadwayExcavation in granular  Material includingcompaction Modified AASHTO 90% by powerroller.</v>
          </cell>
          <cell r="C273" t="str">
            <v>1000 Cft</v>
          </cell>
          <cell r="D273">
            <v>996</v>
          </cell>
          <cell r="E273">
            <v>14616.61</v>
          </cell>
          <cell r="F273" t="str">
            <v>m3</v>
          </cell>
          <cell r="G273">
            <v>35.17</v>
          </cell>
          <cell r="H273">
            <v>516.17999999999995</v>
          </cell>
          <cell r="I273" t="str">
            <v>3.9.7</v>
          </cell>
          <cell r="J273">
            <v>0</v>
          </cell>
          <cell r="L273">
            <v>478.69</v>
          </cell>
          <cell r="M273">
            <v>37.489999999999952</v>
          </cell>
          <cell r="N273">
            <v>7.8317909294115085E-2</v>
          </cell>
        </row>
        <row r="274">
          <cell r="A274" t="str">
            <v>03-70-e</v>
          </cell>
          <cell r="B274" t="str">
            <v>Formation of Embankment from Roadwayexcavation in common Material</v>
          </cell>
          <cell r="C274" t="str">
            <v>1000 Cft</v>
          </cell>
          <cell r="D274">
            <v>125.4</v>
          </cell>
          <cell r="E274">
            <v>7980.42</v>
          </cell>
          <cell r="F274" t="str">
            <v>m3</v>
          </cell>
          <cell r="G274">
            <v>4.43</v>
          </cell>
          <cell r="H274">
            <v>281.83</v>
          </cell>
          <cell r="I274" t="str">
            <v>3.9.4</v>
          </cell>
          <cell r="J274">
            <v>0</v>
          </cell>
          <cell r="L274">
            <v>272.49</v>
          </cell>
          <cell r="M274">
            <v>9.339999999999975</v>
          </cell>
          <cell r="N274">
            <v>3.4276487210539747E-2</v>
          </cell>
        </row>
        <row r="275">
          <cell r="A275" t="str">
            <v>03-70-f</v>
          </cell>
          <cell r="B275" t="str">
            <v>Formation Of Embankment From RoadwayExcavation In Hard Rock Material</v>
          </cell>
          <cell r="C275" t="str">
            <v>1000 Cft</v>
          </cell>
          <cell r="D275">
            <v>752.08</v>
          </cell>
          <cell r="E275">
            <v>27388.05</v>
          </cell>
          <cell r="F275" t="str">
            <v>m3</v>
          </cell>
          <cell r="G275">
            <v>26.56</v>
          </cell>
          <cell r="H275">
            <v>967.2</v>
          </cell>
          <cell r="I275" t="str">
            <v>3.9.4</v>
          </cell>
          <cell r="J275">
            <v>0</v>
          </cell>
          <cell r="L275">
            <v>881</v>
          </cell>
          <cell r="M275">
            <v>86.200000000000045</v>
          </cell>
          <cell r="N275">
            <v>9.7843359818388251E-2</v>
          </cell>
        </row>
        <row r="276">
          <cell r="A276" t="str">
            <v>03-70-g</v>
          </cell>
          <cell r="B276" t="str">
            <v>Formation Of Embankment From RoadwayExcavation In Medium Rock Material</v>
          </cell>
          <cell r="C276" t="str">
            <v>1000 Cft</v>
          </cell>
          <cell r="D276">
            <v>747</v>
          </cell>
          <cell r="E276">
            <v>17132.439999999999</v>
          </cell>
          <cell r="F276" t="str">
            <v>m3</v>
          </cell>
          <cell r="G276">
            <v>26.38</v>
          </cell>
          <cell r="H276">
            <v>605.03</v>
          </cell>
          <cell r="I276" t="str">
            <v>3.9.4</v>
          </cell>
          <cell r="J276">
            <v>0</v>
          </cell>
          <cell r="L276">
            <v>573.03</v>
          </cell>
          <cell r="M276">
            <v>32</v>
          </cell>
          <cell r="N276">
            <v>5.5843498595186988E-2</v>
          </cell>
        </row>
        <row r="277">
          <cell r="A277" t="str">
            <v>03-70-h</v>
          </cell>
          <cell r="B277" t="str">
            <v>Formation Of Embankment From RoadwayExcavation In Soft Rock Material</v>
          </cell>
          <cell r="C277" t="str">
            <v>1000 Cft</v>
          </cell>
          <cell r="D277">
            <v>501.39</v>
          </cell>
          <cell r="E277">
            <v>16960.82</v>
          </cell>
          <cell r="F277" t="str">
            <v>m3</v>
          </cell>
          <cell r="G277">
            <v>17.71</v>
          </cell>
          <cell r="H277">
            <v>598.97</v>
          </cell>
          <cell r="I277" t="str">
            <v>3.9.4</v>
          </cell>
          <cell r="J277">
            <v>0</v>
          </cell>
          <cell r="L277">
            <v>567.39</v>
          </cell>
          <cell r="M277">
            <v>31.580000000000041</v>
          </cell>
          <cell r="N277">
            <v>5.5658365498158308E-2</v>
          </cell>
        </row>
        <row r="278">
          <cell r="A278" t="str">
            <v>03-70-i</v>
          </cell>
          <cell r="B278" t="str">
            <v>Formation Of Embankment From BorrowExcavation In Common Material</v>
          </cell>
          <cell r="C278" t="str">
            <v>1000 Cft</v>
          </cell>
          <cell r="D278">
            <v>250.69</v>
          </cell>
          <cell r="E278">
            <v>18834.25</v>
          </cell>
          <cell r="F278" t="str">
            <v>m3</v>
          </cell>
          <cell r="G278">
            <v>8.85</v>
          </cell>
          <cell r="H278">
            <v>665.13</v>
          </cell>
          <cell r="I278" t="str">
            <v>3.9.4</v>
          </cell>
          <cell r="J278">
            <v>0</v>
          </cell>
          <cell r="L278">
            <v>663.9</v>
          </cell>
          <cell r="M278">
            <v>1.2300000000000182</v>
          </cell>
          <cell r="N278">
            <v>1.8526886579304388E-3</v>
          </cell>
        </row>
        <row r="279">
          <cell r="A279" t="str">
            <v>03-70-j</v>
          </cell>
          <cell r="B279" t="str">
            <v>Formation Of Embankment From StructuralExcavation In Common Material</v>
          </cell>
          <cell r="C279" t="str">
            <v>1000 Cft</v>
          </cell>
          <cell r="D279">
            <v>125.4</v>
          </cell>
          <cell r="E279">
            <v>4568.0200000000004</v>
          </cell>
          <cell r="F279" t="str">
            <v>m3</v>
          </cell>
          <cell r="G279">
            <v>4.43</v>
          </cell>
          <cell r="H279">
            <v>161.32</v>
          </cell>
          <cell r="I279" t="str">
            <v>3.9.4</v>
          </cell>
          <cell r="J279">
            <v>0</v>
          </cell>
          <cell r="L279">
            <v>158.07</v>
          </cell>
          <cell r="M279">
            <v>3.25</v>
          </cell>
          <cell r="N279">
            <v>2.0560511165939141E-2</v>
          </cell>
        </row>
        <row r="280">
          <cell r="A280" t="str">
            <v>03-70-k</v>
          </cell>
          <cell r="B280" t="str">
            <v>Formation Of Embankment From StructuralExcavation In Any Type Of Rock Material  HardRock)</v>
          </cell>
          <cell r="C280" t="str">
            <v>1000 Cft</v>
          </cell>
          <cell r="D280">
            <v>609.85</v>
          </cell>
          <cell r="E280">
            <v>11503.93</v>
          </cell>
          <cell r="F280" t="str">
            <v>m3</v>
          </cell>
          <cell r="G280">
            <v>21.54</v>
          </cell>
          <cell r="H280">
            <v>406.26</v>
          </cell>
          <cell r="I280" t="str">
            <v>3.9.4</v>
          </cell>
          <cell r="J280">
            <v>0</v>
          </cell>
          <cell r="L280">
            <v>386.26</v>
          </cell>
          <cell r="M280">
            <v>20</v>
          </cell>
          <cell r="N280">
            <v>5.1778594728939059E-2</v>
          </cell>
        </row>
        <row r="281">
          <cell r="A281" t="str">
            <v>03-71-a</v>
          </cell>
          <cell r="B281" t="str">
            <v>Subgrade Preparation In Earth Cut ; Mod.AASHTO 95%</v>
          </cell>
          <cell r="C281" t="str">
            <v>1000 Sft</v>
          </cell>
          <cell r="D281">
            <v>127.59</v>
          </cell>
          <cell r="E281">
            <v>4861.95</v>
          </cell>
          <cell r="F281" t="str">
            <v>m2</v>
          </cell>
          <cell r="G281">
            <v>1.37</v>
          </cell>
          <cell r="H281">
            <v>52.31</v>
          </cell>
          <cell r="I281" t="str">
            <v>16.2.1.1.3</v>
          </cell>
          <cell r="J281">
            <v>0</v>
          </cell>
          <cell r="L281">
            <v>50.93</v>
          </cell>
          <cell r="M281">
            <v>1.3800000000000026</v>
          </cell>
          <cell r="N281">
            <v>2.7096014137050903E-2</v>
          </cell>
        </row>
        <row r="282">
          <cell r="A282" t="str">
            <v>03-71-b</v>
          </cell>
          <cell r="B282" t="str">
            <v>Subgrade Preparation in Rock Cut ; Mod.AASHTO 95%</v>
          </cell>
          <cell r="C282" t="str">
            <v>1000 Sft</v>
          </cell>
          <cell r="D282">
            <v>2304.7399999999998</v>
          </cell>
          <cell r="E282">
            <v>11746.44</v>
          </cell>
          <cell r="F282" t="str">
            <v>m2</v>
          </cell>
          <cell r="G282">
            <v>24.8</v>
          </cell>
          <cell r="H282">
            <v>126.39</v>
          </cell>
          <cell r="I282" t="str">
            <v>16.2.1.1.1.4</v>
          </cell>
          <cell r="J282">
            <v>0</v>
          </cell>
          <cell r="L282">
            <v>118.26</v>
          </cell>
          <cell r="M282">
            <v>8.1299999999999955</v>
          </cell>
          <cell r="N282">
            <v>6.8746829020801578E-2</v>
          </cell>
        </row>
        <row r="283">
          <cell r="A283" t="str">
            <v>03-71-c-i</v>
          </cell>
          <cell r="B283" t="str">
            <v>Subgrade Preparation on Existing Road ; Mod.AASHTO 95%</v>
          </cell>
          <cell r="C283" t="str">
            <v>1000 Sft</v>
          </cell>
          <cell r="D283">
            <v>1535.83</v>
          </cell>
          <cell r="E283">
            <v>6688.26</v>
          </cell>
          <cell r="F283" t="str">
            <v>m2</v>
          </cell>
          <cell r="G283">
            <v>16.53</v>
          </cell>
          <cell r="H283">
            <v>71.97</v>
          </cell>
          <cell r="I283" t="str">
            <v>16.2.1</v>
          </cell>
          <cell r="J283">
            <v>0</v>
          </cell>
          <cell r="L283">
            <v>66.849999999999994</v>
          </cell>
          <cell r="M283">
            <v>5.1200000000000045</v>
          </cell>
          <cell r="N283">
            <v>7.6589379207180328E-2</v>
          </cell>
        </row>
        <row r="284">
          <cell r="A284" t="str">
            <v>03-71-c-ii</v>
          </cell>
          <cell r="B284" t="str">
            <v>Subgrade Preparation in Existing Road WithoutAny Fill ; Mod. AASHTO 95%</v>
          </cell>
          <cell r="C284" t="str">
            <v>1000 Sft</v>
          </cell>
          <cell r="D284">
            <v>63.84</v>
          </cell>
          <cell r="E284">
            <v>3333.86</v>
          </cell>
          <cell r="F284" t="str">
            <v>m2</v>
          </cell>
          <cell r="G284">
            <v>0.69</v>
          </cell>
          <cell r="H284">
            <v>35.869999999999997</v>
          </cell>
          <cell r="I284" t="str">
            <v>16.2.1</v>
          </cell>
          <cell r="J284">
            <v>0</v>
          </cell>
          <cell r="L284">
            <v>34.72</v>
          </cell>
          <cell r="M284">
            <v>1.1499999999999986</v>
          </cell>
          <cell r="N284">
            <v>3.3122119815668163E-2</v>
          </cell>
        </row>
        <row r="285">
          <cell r="A285" t="str">
            <v>03-72-a</v>
          </cell>
          <cell r="B285" t="str">
            <v>Earthwork by mechanical means in drains andirrigation channels in DRY soil dressed todesigned section, grades profile/with excavatedmaterial, disposed off within 50 feet (15.2 m) leadand dressed as directed.</v>
          </cell>
          <cell r="C285" t="str">
            <v>1000 Cft</v>
          </cell>
          <cell r="D285">
            <v>249</v>
          </cell>
          <cell r="E285">
            <v>2260.17</v>
          </cell>
          <cell r="F285" t="str">
            <v>m3</v>
          </cell>
          <cell r="G285">
            <v>8.7899999999999991</v>
          </cell>
          <cell r="H285">
            <v>79.819999999999993</v>
          </cell>
          <cell r="I285" t="str">
            <v>3.6 , 3.12</v>
          </cell>
          <cell r="J285">
            <v>0</v>
          </cell>
          <cell r="L285">
            <v>67.430000000000007</v>
          </cell>
          <cell r="M285">
            <v>12.389999999999986</v>
          </cell>
          <cell r="N285">
            <v>0.18374610707400243</v>
          </cell>
        </row>
        <row r="286">
          <cell r="A286" t="str">
            <v>03-72-b</v>
          </cell>
          <cell r="B286" t="str">
            <v>Earthwork by mechanical means in drains andirrigation channels in DRY &amp; WET soil dressed todesigned section, grades profile/with excavatedmaterial, disposed off within 50 feet (15.2 m) leadand dressed as directed.</v>
          </cell>
          <cell r="C286" t="str">
            <v>1000 Cft</v>
          </cell>
          <cell r="D286">
            <v>249</v>
          </cell>
          <cell r="E286">
            <v>2411</v>
          </cell>
          <cell r="F286" t="str">
            <v>m3</v>
          </cell>
          <cell r="G286">
            <v>8.7899999999999991</v>
          </cell>
          <cell r="H286">
            <v>85.14</v>
          </cell>
          <cell r="I286" t="str">
            <v>3.6 , 3.12</v>
          </cell>
          <cell r="J286">
            <v>0</v>
          </cell>
          <cell r="L286">
            <v>71.87</v>
          </cell>
          <cell r="M286">
            <v>13.269999999999996</v>
          </cell>
          <cell r="N286">
            <v>0.18463893140392368</v>
          </cell>
        </row>
        <row r="287">
          <cell r="A287" t="str">
            <v>03-72-c</v>
          </cell>
          <cell r="B287" t="str">
            <v>Earthwork by mechanical means in drains andirrigation channels in WET &amp; SLUSH soil dressedto designed section, grades profile/with excavatedmaterial, disposed off within 50 feet (15.2 m) leadand dressed as directed.</v>
          </cell>
          <cell r="C287" t="str">
            <v>1000 Cft</v>
          </cell>
          <cell r="D287">
            <v>368.52</v>
          </cell>
          <cell r="E287">
            <v>2895.88</v>
          </cell>
          <cell r="F287" t="str">
            <v>m3</v>
          </cell>
          <cell r="G287">
            <v>13.01</v>
          </cell>
          <cell r="H287">
            <v>102.27</v>
          </cell>
          <cell r="I287" t="str">
            <v>3.6 , 3.12</v>
          </cell>
          <cell r="J287">
            <v>0</v>
          </cell>
          <cell r="L287">
            <v>86.58</v>
          </cell>
          <cell r="M287">
            <v>15.689999999999998</v>
          </cell>
          <cell r="N287">
            <v>0.18121968121968118</v>
          </cell>
        </row>
        <row r="288">
          <cell r="A288" t="str">
            <v>03-72-d</v>
          </cell>
          <cell r="B288" t="str">
            <v>Earthwork by mechanical means in drains andirrigation channels in SLUSH soil dressed todesigned section, grades profile/with excavatedmaterial, disposed off within 50 feet (15.2 m) leadand dressed as directed.</v>
          </cell>
          <cell r="C288" t="str">
            <v>1000 Cft</v>
          </cell>
          <cell r="D288">
            <v>368.52</v>
          </cell>
          <cell r="E288">
            <v>3274.96</v>
          </cell>
          <cell r="F288" t="str">
            <v>m3</v>
          </cell>
          <cell r="G288">
            <v>13.01</v>
          </cell>
          <cell r="H288">
            <v>115.65</v>
          </cell>
          <cell r="I288" t="str">
            <v>3.6 , 3.12</v>
          </cell>
          <cell r="J288">
            <v>0</v>
          </cell>
          <cell r="L288">
            <v>97.73</v>
          </cell>
          <cell r="M288">
            <v>17.920000000000002</v>
          </cell>
          <cell r="N288">
            <v>0.18336232477233194</v>
          </cell>
        </row>
        <row r="289">
          <cell r="A289" t="str">
            <v>03-72-e</v>
          </cell>
          <cell r="B289" t="str">
            <v>Earthwork by mechanical means in drains andirrigation channels in DRY &amp; WET to that ofSLUSH (1:2) soil dressed to designed section,grades profile/with excavated material, disposedoff within 50 feet (15.2 m) lead and dressed asdirected.</v>
          </cell>
          <cell r="C289" t="str">
            <v>1000 Cft</v>
          </cell>
          <cell r="D289">
            <v>498</v>
          </cell>
          <cell r="E289">
            <v>4657.8500000000004</v>
          </cell>
          <cell r="F289" t="str">
            <v>m3</v>
          </cell>
          <cell r="G289">
            <v>17.59</v>
          </cell>
          <cell r="H289">
            <v>164.49</v>
          </cell>
          <cell r="I289" t="str">
            <v>3.6 , 3.12</v>
          </cell>
          <cell r="J289">
            <v>0</v>
          </cell>
          <cell r="L289">
            <v>138.91</v>
          </cell>
          <cell r="M289">
            <v>25.580000000000013</v>
          </cell>
          <cell r="N289">
            <v>0.18414800950255569</v>
          </cell>
        </row>
        <row r="290">
          <cell r="A290" t="str">
            <v>03-72-f</v>
          </cell>
          <cell r="B290" t="str">
            <v>Earthwork by mechanical means in drains andirrigation channels in BORROW AREA soildressed to designed section, grades profile/withexcavated material, disposed off within 50 feet(15.2 m) lead and dressed as directed.</v>
          </cell>
          <cell r="C290" t="str">
            <v>1000 Cft</v>
          </cell>
          <cell r="D290">
            <v>249</v>
          </cell>
          <cell r="E290">
            <v>2593.5300000000002</v>
          </cell>
          <cell r="F290" t="str">
            <v>m3</v>
          </cell>
          <cell r="G290">
            <v>8.7899999999999991</v>
          </cell>
          <cell r="H290">
            <v>91.59</v>
          </cell>
          <cell r="I290" t="str">
            <v>3.6 , 3.12</v>
          </cell>
          <cell r="J290">
            <v>0</v>
          </cell>
          <cell r="L290">
            <v>77.239999999999995</v>
          </cell>
          <cell r="M290">
            <v>14.350000000000009</v>
          </cell>
          <cell r="N290">
            <v>0.18578456758156409</v>
          </cell>
        </row>
        <row r="291">
          <cell r="A291" t="str">
            <v>03-72-g</v>
          </cell>
          <cell r="B291" t="str">
            <v>Earthwork by mechanical means in drains andirrigation channels in UNDER WATER soildressed to designed section, grades profile/withexcavated material, disposed off within 50 feet(15.2 m) lead and dressed as directed.</v>
          </cell>
          <cell r="C291" t="str">
            <v>1000 Cft</v>
          </cell>
          <cell r="D291">
            <v>996</v>
          </cell>
          <cell r="E291">
            <v>4661.8100000000004</v>
          </cell>
          <cell r="F291" t="str">
            <v>m3</v>
          </cell>
          <cell r="G291">
            <v>35.17</v>
          </cell>
          <cell r="H291">
            <v>164.63</v>
          </cell>
          <cell r="I291" t="str">
            <v>3.6 , 3.12</v>
          </cell>
          <cell r="J291">
            <v>0</v>
          </cell>
          <cell r="L291">
            <v>140.85</v>
          </cell>
          <cell r="M291">
            <v>23.78</v>
          </cell>
          <cell r="N291">
            <v>0.16883209087681933</v>
          </cell>
        </row>
        <row r="292">
          <cell r="A292" t="str">
            <v>03-73</v>
          </cell>
          <cell r="B292" t="str">
            <v>Provide, place and compact impervious clay corein dam embankment of specified grading,permiability i/c leveling dressing and haulageobtaining 95% modified AASHTO dry density i/c1.5 KM lead</v>
          </cell>
          <cell r="C292" t="str">
            <v>100 Cft</v>
          </cell>
          <cell r="D292">
            <v>0</v>
          </cell>
          <cell r="E292">
            <v>1505.56</v>
          </cell>
          <cell r="F292" t="str">
            <v>m3</v>
          </cell>
          <cell r="G292">
            <v>0</v>
          </cell>
          <cell r="H292">
            <v>531.67999999999995</v>
          </cell>
          <cell r="I292">
            <v>3.3</v>
          </cell>
          <cell r="J292">
            <v>0</v>
          </cell>
          <cell r="L292">
            <v>443.07</v>
          </cell>
          <cell r="M292">
            <v>88.609999999999957</v>
          </cell>
          <cell r="N292">
            <v>0.1999909720811609</v>
          </cell>
        </row>
        <row r="293">
          <cell r="A293" t="str">
            <v>03-74</v>
          </cell>
          <cell r="B293" t="str">
            <v>Provide , Place &amp; compact shoulder material(sandy / silty gravel) in Dam Embankment, ofspecified grading, leveling/ dressing i/c haulage forobtaining of 95% modified AASHTHO drydensity.</v>
          </cell>
          <cell r="C293" t="str">
            <v>100 Cft</v>
          </cell>
          <cell r="D293">
            <v>0</v>
          </cell>
          <cell r="E293">
            <v>1281.03</v>
          </cell>
          <cell r="F293" t="str">
            <v>m3</v>
          </cell>
          <cell r="G293">
            <v>0</v>
          </cell>
          <cell r="H293">
            <v>452.39</v>
          </cell>
          <cell r="I293">
            <v>3.3</v>
          </cell>
          <cell r="J293">
            <v>0</v>
          </cell>
          <cell r="L293">
            <v>376.99</v>
          </cell>
          <cell r="M293">
            <v>75.399999999999977</v>
          </cell>
          <cell r="N293">
            <v>0.20000530518050871</v>
          </cell>
        </row>
        <row r="294">
          <cell r="A294" t="str">
            <v>03-75</v>
          </cell>
          <cell r="B294" t="str">
            <v>Provide , Place &amp; compact Fine Filter in chimneydrain vertical / horizantol on downstream of claycore</v>
          </cell>
          <cell r="C294" t="str">
            <v>100 Cft</v>
          </cell>
          <cell r="D294">
            <v>996</v>
          </cell>
          <cell r="E294">
            <v>5515.59</v>
          </cell>
          <cell r="F294" t="str">
            <v>m3</v>
          </cell>
          <cell r="G294">
            <v>351.73</v>
          </cell>
          <cell r="H294">
            <v>1947.81</v>
          </cell>
          <cell r="I294">
            <v>3.3</v>
          </cell>
          <cell r="J294">
            <v>0</v>
          </cell>
          <cell r="L294">
            <v>1689.38</v>
          </cell>
          <cell r="M294">
            <v>258.42999999999984</v>
          </cell>
          <cell r="N294">
            <v>0.15297328013827546</v>
          </cell>
        </row>
        <row r="295">
          <cell r="A295" t="str">
            <v>03-76</v>
          </cell>
          <cell r="B295" t="str">
            <v>Provide , Place &amp; compact Coarse Filter (wellgraded gravel) in chimney drain vertical /horizantol on downstream of fine filter i/c leveling,moistening etc</v>
          </cell>
          <cell r="C295" t="str">
            <v>100 Cft</v>
          </cell>
          <cell r="D295">
            <v>2739</v>
          </cell>
          <cell r="E295">
            <v>3685.71</v>
          </cell>
          <cell r="F295" t="str">
            <v>m3</v>
          </cell>
          <cell r="G295">
            <v>967.27</v>
          </cell>
          <cell r="H295">
            <v>1301.5999999999999</v>
          </cell>
          <cell r="I295">
            <v>3.3</v>
          </cell>
          <cell r="J295">
            <v>0</v>
          </cell>
          <cell r="L295">
            <v>1207.83</v>
          </cell>
          <cell r="M295">
            <v>93.769999999999982</v>
          </cell>
          <cell r="N295">
            <v>7.7635097654471227E-2</v>
          </cell>
        </row>
        <row r="296">
          <cell r="A296" t="str">
            <v>03-77</v>
          </cell>
          <cell r="B296" t="str">
            <v>Excavation for core trench of DamEmbankment/Spillway/Intake &amp; Outlet Structureand Irrigation System upto a minimum depth of 35ft in common soil including removing of excavatedmaterial by machinery in 1.5 KM radius</v>
          </cell>
          <cell r="C296" t="str">
            <v>100 Cft</v>
          </cell>
          <cell r="D296">
            <v>0</v>
          </cell>
          <cell r="E296">
            <v>833.12</v>
          </cell>
          <cell r="F296" t="str">
            <v>m3</v>
          </cell>
          <cell r="G296">
            <v>0</v>
          </cell>
          <cell r="H296">
            <v>294.20999999999998</v>
          </cell>
          <cell r="I296" t="str">
            <v>3.3 ,3.12.3</v>
          </cell>
          <cell r="J296">
            <v>0</v>
          </cell>
          <cell r="L296">
            <v>245.18</v>
          </cell>
          <cell r="M296">
            <v>49.029999999999973</v>
          </cell>
          <cell r="N296">
            <v>0.19997552818337536</v>
          </cell>
        </row>
        <row r="297">
          <cell r="A297" t="str">
            <v>03-78-a</v>
          </cell>
          <cell r="B297" t="str">
            <v>Excavation for core trench of DamEmbankment/Spillway/Intake &amp; Outlet Structureand Irrigation System upto a minimum depth of 35ft in shingle gravel including removing ofexcavated material by machinery in 1.5 KM radius</v>
          </cell>
          <cell r="C297" t="str">
            <v>100 Cft</v>
          </cell>
          <cell r="D297">
            <v>0</v>
          </cell>
          <cell r="E297">
            <v>855.15</v>
          </cell>
          <cell r="F297" t="str">
            <v>m3</v>
          </cell>
          <cell r="G297">
            <v>0</v>
          </cell>
          <cell r="H297">
            <v>301.99</v>
          </cell>
          <cell r="I297" t="str">
            <v>3.3 ,3.12.3</v>
          </cell>
          <cell r="J297">
            <v>0</v>
          </cell>
          <cell r="L297">
            <v>251.66</v>
          </cell>
          <cell r="M297">
            <v>50.330000000000013</v>
          </cell>
          <cell r="N297">
            <v>0.19999205276960985</v>
          </cell>
        </row>
        <row r="298">
          <cell r="A298" t="str">
            <v>03-78-b</v>
          </cell>
          <cell r="B298" t="str">
            <v>Excavation for core trench of DamEmbankment/Spillway/Intake &amp; Outlet Structureand Irrigation System upto design depth in SoftRock/Shale requiring 20% blasting i/c removing ofmaterial from outside of the structure area leadupto 1.5 KM</v>
          </cell>
          <cell r="C298" t="str">
            <v>100 Cft</v>
          </cell>
          <cell r="D298">
            <v>0</v>
          </cell>
          <cell r="E298">
            <v>1566.23</v>
          </cell>
          <cell r="F298" t="str">
            <v>m3</v>
          </cell>
          <cell r="G298">
            <v>0</v>
          </cell>
          <cell r="H298">
            <v>553.11</v>
          </cell>
          <cell r="I298" t="str">
            <v>3.3 ,3.12.3</v>
          </cell>
          <cell r="J298">
            <v>0</v>
          </cell>
          <cell r="L298">
            <v>469.91</v>
          </cell>
          <cell r="M298">
            <v>83.199999999999989</v>
          </cell>
          <cell r="N298">
            <v>0.17705518077929813</v>
          </cell>
        </row>
        <row r="299">
          <cell r="A299" t="str">
            <v>03-78-c</v>
          </cell>
          <cell r="B299" t="str">
            <v>Excavation for core trench of DamEmbankment/Spillway/Intake &amp; Outlet Structureand Irrigation System upto design depth inMedium Hard Rock requiring 50% blasting i/cremoving of material from outside of the structurearea lead upto 1.5 KM</v>
          </cell>
          <cell r="C299" t="str">
            <v>100 Cft</v>
          </cell>
          <cell r="D299">
            <v>0</v>
          </cell>
          <cell r="E299">
            <v>2317.73</v>
          </cell>
          <cell r="F299" t="str">
            <v>m3</v>
          </cell>
          <cell r="G299">
            <v>0</v>
          </cell>
          <cell r="H299">
            <v>818.5</v>
          </cell>
          <cell r="I299" t="str">
            <v>3.3 ,3.12.3</v>
          </cell>
          <cell r="J299">
            <v>0</v>
          </cell>
          <cell r="L299">
            <v>704.54</v>
          </cell>
          <cell r="M299">
            <v>113.96000000000004</v>
          </cell>
          <cell r="N299">
            <v>0.16175092968461696</v>
          </cell>
        </row>
        <row r="300">
          <cell r="A300" t="str">
            <v>03-78-d</v>
          </cell>
          <cell r="B300" t="str">
            <v>Excavation for core trench of DamEmbankment/Spillway/Intake &amp; Outlet Structureand Irrigation System upto design depth in HardRock requiring 75% blasting i/c removing ofmaterial from outside of the structure area leadupto 1.5 KM</v>
          </cell>
          <cell r="C300" t="str">
            <v>100 Cft</v>
          </cell>
          <cell r="D300">
            <v>0</v>
          </cell>
          <cell r="E300">
            <v>3332.08</v>
          </cell>
          <cell r="F300" t="str">
            <v>m3</v>
          </cell>
          <cell r="G300">
            <v>0</v>
          </cell>
          <cell r="H300">
            <v>1176.71</v>
          </cell>
          <cell r="I300" t="str">
            <v>3.3 ,3.12.3</v>
          </cell>
          <cell r="J300">
            <v>0</v>
          </cell>
          <cell r="L300">
            <v>1025.51</v>
          </cell>
          <cell r="M300">
            <v>151.20000000000005</v>
          </cell>
          <cell r="N300">
            <v>0.14743883531121105</v>
          </cell>
        </row>
        <row r="301">
          <cell r="A301" t="str">
            <v>04-01</v>
          </cell>
          <cell r="B301" t="str">
            <v>Dismantling dry stone masonry</v>
          </cell>
          <cell r="C301" t="str">
            <v>100 Cft</v>
          </cell>
          <cell r="D301">
            <v>846.6</v>
          </cell>
          <cell r="E301">
            <v>846.6</v>
          </cell>
          <cell r="F301" t="str">
            <v>m3</v>
          </cell>
          <cell r="G301">
            <v>298.97000000000003</v>
          </cell>
          <cell r="H301">
            <v>298.97000000000003</v>
          </cell>
          <cell r="I301">
            <v>4.0999999999999996</v>
          </cell>
          <cell r="J301">
            <v>0</v>
          </cell>
          <cell r="L301">
            <v>280.29000000000002</v>
          </cell>
          <cell r="M301">
            <v>18.680000000000007</v>
          </cell>
          <cell r="N301">
            <v>6.6645260266152931E-2</v>
          </cell>
        </row>
        <row r="302">
          <cell r="A302" t="str">
            <v>04-02</v>
          </cell>
          <cell r="B302" t="str">
            <v>Dismantling stone masonry in mud mortar</v>
          </cell>
          <cell r="C302" t="str">
            <v>100 Cft</v>
          </cell>
          <cell r="D302">
            <v>1245</v>
          </cell>
          <cell r="E302">
            <v>1245</v>
          </cell>
          <cell r="F302" t="str">
            <v>m3</v>
          </cell>
          <cell r="G302">
            <v>439.67</v>
          </cell>
          <cell r="H302">
            <v>439.67</v>
          </cell>
          <cell r="I302" t="str">
            <v>4.1 , 4.4.3</v>
          </cell>
          <cell r="J302">
            <v>0</v>
          </cell>
          <cell r="L302">
            <v>412.19</v>
          </cell>
          <cell r="M302">
            <v>27.480000000000018</v>
          </cell>
          <cell r="N302">
            <v>6.6668284043766263E-2</v>
          </cell>
        </row>
        <row r="303">
          <cell r="A303" t="str">
            <v>04-03</v>
          </cell>
          <cell r="B303" t="str">
            <v>Dismantling stone masonry in lime or cementmortar</v>
          </cell>
          <cell r="C303" t="str">
            <v>100 Cft</v>
          </cell>
          <cell r="D303">
            <v>2988</v>
          </cell>
          <cell r="E303">
            <v>2988</v>
          </cell>
          <cell r="F303" t="str">
            <v>m3</v>
          </cell>
          <cell r="G303">
            <v>1055.2</v>
          </cell>
          <cell r="H303">
            <v>1055.2</v>
          </cell>
          <cell r="I303" t="str">
            <v>4.1 , 4.4.3</v>
          </cell>
          <cell r="J303" t="str">
            <v>Add extra 13%, 32% and 51% onlabour rates only for 2nd, 3rd, 4thand subsequent floors respectively.</v>
          </cell>
          <cell r="L303">
            <v>989.25</v>
          </cell>
          <cell r="M303">
            <v>65.950000000000045</v>
          </cell>
          <cell r="N303">
            <v>6.6666666666666707E-2</v>
          </cell>
        </row>
        <row r="304">
          <cell r="A304" t="str">
            <v>04-04-a</v>
          </cell>
          <cell r="B304" t="str">
            <v>Dismantling dry stone or spawl pitching</v>
          </cell>
          <cell r="C304" t="str">
            <v>100 Cft</v>
          </cell>
          <cell r="D304">
            <v>1494</v>
          </cell>
          <cell r="E304">
            <v>1494</v>
          </cell>
          <cell r="F304" t="str">
            <v>m3</v>
          </cell>
          <cell r="G304">
            <v>527.6</v>
          </cell>
          <cell r="H304">
            <v>527.6</v>
          </cell>
          <cell r="I304">
            <v>4.0999999999999996</v>
          </cell>
          <cell r="J304">
            <v>0</v>
          </cell>
          <cell r="L304">
            <v>494.63</v>
          </cell>
          <cell r="M304">
            <v>32.970000000000027</v>
          </cell>
          <cell r="N304">
            <v>6.6655884196267973E-2</v>
          </cell>
        </row>
        <row r="305">
          <cell r="A305" t="str">
            <v>04-04-b</v>
          </cell>
          <cell r="B305" t="str">
            <v>Dismantling stone or spawl pitching (mudgrouted)</v>
          </cell>
          <cell r="C305" t="str">
            <v>100 Cft</v>
          </cell>
          <cell r="D305">
            <v>3238</v>
          </cell>
          <cell r="E305">
            <v>3238</v>
          </cell>
          <cell r="F305" t="str">
            <v>m3</v>
          </cell>
          <cell r="G305">
            <v>1143.49</v>
          </cell>
          <cell r="H305">
            <v>1143.49</v>
          </cell>
          <cell r="I305" t="str">
            <v>4.1 , 4.4.3</v>
          </cell>
          <cell r="J305">
            <v>0</v>
          </cell>
          <cell r="L305">
            <v>1072.02</v>
          </cell>
          <cell r="M305">
            <v>71.470000000000027</v>
          </cell>
          <cell r="N305">
            <v>6.6668532303501823E-2</v>
          </cell>
        </row>
        <row r="306">
          <cell r="A306" t="str">
            <v>04-05</v>
          </cell>
          <cell r="B306" t="str">
            <v>Dismantling stone or spawl pitching and apron insilted condition</v>
          </cell>
          <cell r="C306" t="str">
            <v>100 Cft</v>
          </cell>
          <cell r="D306">
            <v>2490</v>
          </cell>
          <cell r="E306">
            <v>2490</v>
          </cell>
          <cell r="F306" t="str">
            <v>m3</v>
          </cell>
          <cell r="G306">
            <v>879.34</v>
          </cell>
          <cell r="H306">
            <v>879.34</v>
          </cell>
          <cell r="I306">
            <v>4.0999999999999996</v>
          </cell>
          <cell r="J306">
            <v>0</v>
          </cell>
          <cell r="L306">
            <v>824.38</v>
          </cell>
          <cell r="M306">
            <v>54.960000000000036</v>
          </cell>
          <cell r="N306">
            <v>6.6668284043766263E-2</v>
          </cell>
        </row>
        <row r="307">
          <cell r="A307" t="str">
            <v>04-06</v>
          </cell>
          <cell r="B307" t="str">
            <v>Dismantling stone pitching, cement or limegrouted</v>
          </cell>
          <cell r="C307" t="str">
            <v>100 Cft</v>
          </cell>
          <cell r="D307">
            <v>3984</v>
          </cell>
          <cell r="E307">
            <v>3984</v>
          </cell>
          <cell r="F307" t="str">
            <v>m3</v>
          </cell>
          <cell r="G307">
            <v>1406.94</v>
          </cell>
          <cell r="H307">
            <v>1406.94</v>
          </cell>
          <cell r="I307">
            <v>4.0999999999999996</v>
          </cell>
          <cell r="J307">
            <v>0</v>
          </cell>
          <cell r="L307">
            <v>1319</v>
          </cell>
          <cell r="M307">
            <v>87.940000000000055</v>
          </cell>
          <cell r="N307">
            <v>6.6671721000758188E-2</v>
          </cell>
        </row>
        <row r="308">
          <cell r="A308" t="str">
            <v>04-07-a</v>
          </cell>
          <cell r="B308" t="str">
            <v>Dismantling stone in Wooden crates</v>
          </cell>
          <cell r="C308" t="str">
            <v>100 Cft</v>
          </cell>
          <cell r="D308">
            <v>1992</v>
          </cell>
          <cell r="E308">
            <v>1992</v>
          </cell>
          <cell r="F308" t="str">
            <v>m3</v>
          </cell>
          <cell r="G308">
            <v>703.47</v>
          </cell>
          <cell r="H308">
            <v>703.47</v>
          </cell>
          <cell r="I308">
            <v>4.0999999999999996</v>
          </cell>
          <cell r="J308">
            <v>0</v>
          </cell>
          <cell r="L308">
            <v>659.5</v>
          </cell>
          <cell r="M308">
            <v>43.970000000000027</v>
          </cell>
          <cell r="N308">
            <v>6.6671721000758188E-2</v>
          </cell>
        </row>
        <row r="309">
          <cell r="A309" t="str">
            <v>04-07-b</v>
          </cell>
          <cell r="B309" t="str">
            <v>Dismantling stone in Wire crates</v>
          </cell>
          <cell r="C309" t="str">
            <v>100 Cft</v>
          </cell>
          <cell r="D309">
            <v>2490</v>
          </cell>
          <cell r="E309">
            <v>2490</v>
          </cell>
          <cell r="F309" t="str">
            <v>m3</v>
          </cell>
          <cell r="G309">
            <v>879.34</v>
          </cell>
          <cell r="H309">
            <v>879.34</v>
          </cell>
          <cell r="I309">
            <v>4.0999999999999996</v>
          </cell>
          <cell r="J309">
            <v>0</v>
          </cell>
          <cell r="L309">
            <v>824.38</v>
          </cell>
          <cell r="M309">
            <v>54.960000000000036</v>
          </cell>
          <cell r="N309">
            <v>6.6668284043766263E-2</v>
          </cell>
        </row>
        <row r="310">
          <cell r="A310" t="str">
            <v>04-08</v>
          </cell>
          <cell r="B310" t="str">
            <v>Dismantling stone ware drain including baseconcrete</v>
          </cell>
          <cell r="C310" t="str">
            <v>100 Cft</v>
          </cell>
          <cell r="D310">
            <v>1774.13</v>
          </cell>
          <cell r="E310">
            <v>1774.13</v>
          </cell>
          <cell r="F310" t="str">
            <v>m3</v>
          </cell>
          <cell r="G310">
            <v>626.53</v>
          </cell>
          <cell r="H310">
            <v>626.53</v>
          </cell>
          <cell r="I310">
            <v>4.0999999999999996</v>
          </cell>
          <cell r="J310">
            <v>0</v>
          </cell>
          <cell r="L310">
            <v>626.53</v>
          </cell>
          <cell r="M310">
            <v>0</v>
          </cell>
          <cell r="N310">
            <v>0</v>
          </cell>
        </row>
        <row r="311">
          <cell r="A311" t="str">
            <v>04-09</v>
          </cell>
          <cell r="B311" t="str">
            <v>Dismantling mud/pise walling</v>
          </cell>
          <cell r="C311" t="str">
            <v>100 Cft</v>
          </cell>
          <cell r="D311">
            <v>498</v>
          </cell>
          <cell r="E311">
            <v>498</v>
          </cell>
          <cell r="F311" t="str">
            <v>m3</v>
          </cell>
          <cell r="G311">
            <v>175.87</v>
          </cell>
          <cell r="H311">
            <v>175.87</v>
          </cell>
          <cell r="I311" t="str">
            <v>4.1 , 4.4.3</v>
          </cell>
          <cell r="J311">
            <v>0</v>
          </cell>
          <cell r="L311">
            <v>164.88</v>
          </cell>
          <cell r="M311">
            <v>10.990000000000009</v>
          </cell>
          <cell r="N311">
            <v>6.6654536632702627E-2</v>
          </cell>
        </row>
        <row r="312">
          <cell r="A312" t="str">
            <v>04-10</v>
          </cell>
          <cell r="B312" t="str">
            <v>Dismantling sun dried brick masonry</v>
          </cell>
          <cell r="C312" t="str">
            <v>100 Cft</v>
          </cell>
          <cell r="D312">
            <v>1245</v>
          </cell>
          <cell r="E312">
            <v>1245</v>
          </cell>
          <cell r="F312" t="str">
            <v>m3</v>
          </cell>
          <cell r="G312">
            <v>439.67</v>
          </cell>
          <cell r="H312">
            <v>439.67</v>
          </cell>
          <cell r="I312" t="str">
            <v>4.1 , 4.4</v>
          </cell>
          <cell r="J312">
            <v>0</v>
          </cell>
          <cell r="L312">
            <v>412.19</v>
          </cell>
          <cell r="M312">
            <v>27.480000000000018</v>
          </cell>
          <cell r="N312">
            <v>6.6668284043766263E-2</v>
          </cell>
        </row>
        <row r="313">
          <cell r="A313" t="str">
            <v>04-11</v>
          </cell>
          <cell r="B313" t="str">
            <v>Dismantling dry brick masonry</v>
          </cell>
          <cell r="C313" t="str">
            <v>100 Cft</v>
          </cell>
          <cell r="D313">
            <v>846.6</v>
          </cell>
          <cell r="E313">
            <v>846.6</v>
          </cell>
          <cell r="F313" t="str">
            <v>m3</v>
          </cell>
          <cell r="G313">
            <v>298.97000000000003</v>
          </cell>
          <cell r="H313">
            <v>298.97000000000003</v>
          </cell>
          <cell r="I313" t="str">
            <v>4.1 , 4.4</v>
          </cell>
          <cell r="J313">
            <v>0</v>
          </cell>
          <cell r="L313">
            <v>280.29000000000002</v>
          </cell>
          <cell r="M313">
            <v>18.680000000000007</v>
          </cell>
          <cell r="N313">
            <v>6.6645260266152931E-2</v>
          </cell>
        </row>
        <row r="314">
          <cell r="A314" t="str">
            <v>04-12</v>
          </cell>
          <cell r="B314" t="str">
            <v>Dismantling brick work in mud mortar</v>
          </cell>
          <cell r="C314" t="str">
            <v>100 Cft</v>
          </cell>
          <cell r="D314">
            <v>1743</v>
          </cell>
          <cell r="E314">
            <v>1743</v>
          </cell>
          <cell r="F314" t="str">
            <v>m3</v>
          </cell>
          <cell r="G314">
            <v>615.54</v>
          </cell>
          <cell r="H314">
            <v>615.54</v>
          </cell>
          <cell r="I314" t="str">
            <v>4.1 , 4.4</v>
          </cell>
          <cell r="J314" t="str">
            <v>Add extra 13%, 32% and 51% onlabour rates only for 2nd, 3rd, 4thand subsequent floors respectivelyagainst item No 04-12, 04-13,04-14 and 04-15</v>
          </cell>
          <cell r="L314">
            <v>577.05999999999995</v>
          </cell>
          <cell r="M314">
            <v>38.480000000000018</v>
          </cell>
          <cell r="N314">
            <v>6.6682840605829588E-2</v>
          </cell>
        </row>
        <row r="315">
          <cell r="A315" t="str">
            <v>04-13</v>
          </cell>
          <cell r="B315" t="str">
            <v>Dismantling brick work in lime or cement mortar</v>
          </cell>
          <cell r="C315" t="str">
            <v>100 Cft</v>
          </cell>
          <cell r="D315">
            <v>4233</v>
          </cell>
          <cell r="E315">
            <v>4233</v>
          </cell>
          <cell r="F315" t="str">
            <v>m3</v>
          </cell>
          <cell r="G315">
            <v>1494.87</v>
          </cell>
          <cell r="H315">
            <v>1494.87</v>
          </cell>
          <cell r="I315" t="str">
            <v>4.1 , 4.4</v>
          </cell>
          <cell r="J315">
            <v>0</v>
          </cell>
          <cell r="L315">
            <v>1401.44</v>
          </cell>
          <cell r="M315">
            <v>93.429999999999836</v>
          </cell>
          <cell r="N315">
            <v>6.6667142367850096E-2</v>
          </cell>
        </row>
        <row r="316">
          <cell r="A316" t="str">
            <v>04-14</v>
          </cell>
          <cell r="B316" t="str">
            <v>Dismantling cement block masonry</v>
          </cell>
          <cell r="C316" t="str">
            <v>100 Cft</v>
          </cell>
          <cell r="D316">
            <v>3735</v>
          </cell>
          <cell r="E316">
            <v>3735</v>
          </cell>
          <cell r="F316" t="str">
            <v>m3</v>
          </cell>
          <cell r="G316">
            <v>1319</v>
          </cell>
          <cell r="H316">
            <v>1319</v>
          </cell>
          <cell r="I316" t="str">
            <v>4.1 , 4.4</v>
          </cell>
          <cell r="J316">
            <v>0</v>
          </cell>
          <cell r="L316">
            <v>1236.57</v>
          </cell>
          <cell r="M316">
            <v>82.430000000000064</v>
          </cell>
          <cell r="N316">
            <v>6.6660197158268486E-2</v>
          </cell>
        </row>
        <row r="317">
          <cell r="A317" t="str">
            <v>04-15</v>
          </cell>
          <cell r="B317" t="str">
            <v>Dismantling Dhajji walling</v>
          </cell>
          <cell r="C317" t="str">
            <v>100 Cft</v>
          </cell>
          <cell r="D317">
            <v>996</v>
          </cell>
          <cell r="E317">
            <v>996</v>
          </cell>
          <cell r="F317" t="str">
            <v>m3</v>
          </cell>
          <cell r="G317">
            <v>351.73</v>
          </cell>
          <cell r="H317">
            <v>351.73</v>
          </cell>
          <cell r="I317" t="str">
            <v>4.1 , 4.4</v>
          </cell>
          <cell r="J317">
            <v>0</v>
          </cell>
          <cell r="L317">
            <v>329.75</v>
          </cell>
          <cell r="M317">
            <v>21.980000000000018</v>
          </cell>
          <cell r="N317">
            <v>6.6656557998483759E-2</v>
          </cell>
        </row>
        <row r="318">
          <cell r="A318" t="str">
            <v>04-16</v>
          </cell>
          <cell r="B318" t="str">
            <v>Dismantling mud concrete</v>
          </cell>
          <cell r="C318" t="str">
            <v>100 Cft</v>
          </cell>
          <cell r="D318">
            <v>1992</v>
          </cell>
          <cell r="E318">
            <v>1992</v>
          </cell>
          <cell r="F318" t="str">
            <v>m3</v>
          </cell>
          <cell r="G318">
            <v>703.47</v>
          </cell>
          <cell r="H318">
            <v>703.47</v>
          </cell>
          <cell r="I318" t="str">
            <v>4.1 , 4.4</v>
          </cell>
          <cell r="J318">
            <v>0</v>
          </cell>
          <cell r="L318">
            <v>659.5</v>
          </cell>
          <cell r="M318">
            <v>43.970000000000027</v>
          </cell>
          <cell r="N318">
            <v>6.6671721000758188E-2</v>
          </cell>
        </row>
        <row r="319">
          <cell r="A319" t="str">
            <v>04-17</v>
          </cell>
          <cell r="B319" t="str">
            <v>Dismantling lime concrete</v>
          </cell>
          <cell r="C319" t="str">
            <v>100 Cft</v>
          </cell>
          <cell r="D319">
            <v>2739</v>
          </cell>
          <cell r="E319">
            <v>2739</v>
          </cell>
          <cell r="F319" t="str">
            <v>m3</v>
          </cell>
          <cell r="G319">
            <v>967.27</v>
          </cell>
          <cell r="H319">
            <v>967.27</v>
          </cell>
          <cell r="I319" t="str">
            <v>4.1 , 4.4</v>
          </cell>
          <cell r="J319" t="str">
            <v>Add extra 13%, 32% and 51% onlabour rates only for 2nd, 3rd, 4thand subsequent floors respectivelyagainst item No 04-17, 04-19,  and04-20</v>
          </cell>
          <cell r="L319">
            <v>906.82</v>
          </cell>
          <cell r="M319">
            <v>60.449999999999932</v>
          </cell>
          <cell r="N319">
            <v>6.6661520478154351E-2</v>
          </cell>
        </row>
        <row r="320">
          <cell r="A320" t="str">
            <v>04-18</v>
          </cell>
          <cell r="B320" t="str">
            <v>Dismantling lime or cement concrete, under water</v>
          </cell>
          <cell r="C320" t="str">
            <v>100 Cft</v>
          </cell>
          <cell r="D320">
            <v>10458</v>
          </cell>
          <cell r="E320">
            <v>10458</v>
          </cell>
          <cell r="F320" t="str">
            <v>m3</v>
          </cell>
          <cell r="G320">
            <v>3693.21</v>
          </cell>
          <cell r="H320">
            <v>3693.21</v>
          </cell>
          <cell r="I320" t="str">
            <v>4.1 , 4.4</v>
          </cell>
          <cell r="J320">
            <v>0</v>
          </cell>
          <cell r="L320">
            <v>3462.39</v>
          </cell>
          <cell r="M320">
            <v>230.82000000000016</v>
          </cell>
          <cell r="N320">
            <v>6.6664933759628509E-2</v>
          </cell>
        </row>
        <row r="321">
          <cell r="A321" t="str">
            <v>04-19-a</v>
          </cell>
          <cell r="B321" t="str">
            <v>Dismantling : Plain Cement Concrete 1:4:8</v>
          </cell>
          <cell r="C321" t="str">
            <v>100 Cft</v>
          </cell>
          <cell r="D321">
            <v>5478</v>
          </cell>
          <cell r="E321">
            <v>5478</v>
          </cell>
          <cell r="F321" t="str">
            <v>m3</v>
          </cell>
          <cell r="G321">
            <v>1934.54</v>
          </cell>
          <cell r="H321">
            <v>1934.54</v>
          </cell>
          <cell r="I321" t="str">
            <v>4.1 , 4.4</v>
          </cell>
          <cell r="J321">
            <v>0</v>
          </cell>
          <cell r="L321">
            <v>1813.63</v>
          </cell>
          <cell r="M321">
            <v>120.90999999999985</v>
          </cell>
          <cell r="N321">
            <v>6.6667401840507623E-2</v>
          </cell>
        </row>
        <row r="322">
          <cell r="A322" t="str">
            <v>04-19-b</v>
          </cell>
          <cell r="B322" t="str">
            <v>Dismantling : Plain Cement Concrete 1:3:6</v>
          </cell>
          <cell r="C322" t="str">
            <v>100 Cft</v>
          </cell>
          <cell r="D322">
            <v>8964</v>
          </cell>
          <cell r="E322">
            <v>8964</v>
          </cell>
          <cell r="F322" t="str">
            <v>m3</v>
          </cell>
          <cell r="G322">
            <v>3165.61</v>
          </cell>
          <cell r="H322">
            <v>3165.61</v>
          </cell>
          <cell r="I322" t="str">
            <v>4.1 , 4.4</v>
          </cell>
          <cell r="J322">
            <v>0</v>
          </cell>
          <cell r="L322">
            <v>2967.76</v>
          </cell>
          <cell r="M322">
            <v>197.84999999999991</v>
          </cell>
          <cell r="N322">
            <v>6.6666442030352824E-2</v>
          </cell>
        </row>
        <row r="323">
          <cell r="A323" t="str">
            <v>04-19-c</v>
          </cell>
          <cell r="B323" t="str">
            <v>Dismantling : Plain Cement Concrete 1:2:4</v>
          </cell>
          <cell r="C323" t="str">
            <v>100 Cft</v>
          </cell>
          <cell r="D323">
            <v>10956</v>
          </cell>
          <cell r="E323">
            <v>10956</v>
          </cell>
          <cell r="F323" t="str">
            <v>m3</v>
          </cell>
          <cell r="G323">
            <v>3869.08</v>
          </cell>
          <cell r="H323">
            <v>3869.08</v>
          </cell>
          <cell r="I323" t="str">
            <v>4.1 , 4.4</v>
          </cell>
          <cell r="J323">
            <v>0</v>
          </cell>
          <cell r="L323">
            <v>3627.26</v>
          </cell>
          <cell r="M323">
            <v>241.81999999999971</v>
          </cell>
          <cell r="N323">
            <v>6.6667401840507623E-2</v>
          </cell>
        </row>
        <row r="324">
          <cell r="A324" t="str">
            <v>04-19-d</v>
          </cell>
          <cell r="B324" t="str">
            <v>Dismantling : Cement Concrete with brickaggregate</v>
          </cell>
          <cell r="C324" t="str">
            <v>100 Cft</v>
          </cell>
          <cell r="D324">
            <v>2988</v>
          </cell>
          <cell r="E324">
            <v>2988</v>
          </cell>
          <cell r="F324" t="str">
            <v>m3</v>
          </cell>
          <cell r="G324">
            <v>1055.2</v>
          </cell>
          <cell r="H324">
            <v>1055.2</v>
          </cell>
          <cell r="I324" t="str">
            <v>4.1 , 4.4</v>
          </cell>
          <cell r="J324">
            <v>0</v>
          </cell>
          <cell r="L324">
            <v>989.25</v>
          </cell>
          <cell r="M324">
            <v>65.950000000000045</v>
          </cell>
          <cell r="N324">
            <v>6.6666666666666707E-2</v>
          </cell>
        </row>
        <row r="325">
          <cell r="A325" t="str">
            <v>04-19-e</v>
          </cell>
          <cell r="B325" t="str">
            <v>Dismantling : DPC of cement concrete 1.5" thickand clearing the site</v>
          </cell>
          <cell r="C325" t="str">
            <v>100 Sft</v>
          </cell>
          <cell r="D325">
            <v>1495</v>
          </cell>
          <cell r="E325">
            <v>1495</v>
          </cell>
          <cell r="F325" t="str">
            <v>m2</v>
          </cell>
          <cell r="G325">
            <v>160.86000000000001</v>
          </cell>
          <cell r="H325">
            <v>160.86000000000001</v>
          </cell>
          <cell r="I325" t="str">
            <v>4.1 , 4.4</v>
          </cell>
          <cell r="J325">
            <v>0</v>
          </cell>
          <cell r="L325">
            <v>150.81</v>
          </cell>
          <cell r="M325">
            <v>10.050000000000011</v>
          </cell>
          <cell r="N325">
            <v>6.6640143226576562E-2</v>
          </cell>
        </row>
        <row r="326">
          <cell r="A326" t="str">
            <v>04-20-a</v>
          </cell>
          <cell r="B326" t="str">
            <v>Dismantling RCC, separating reinforcement,cleaning &amp; straightening the same</v>
          </cell>
          <cell r="C326" t="str">
            <v>100 Cft</v>
          </cell>
          <cell r="D326">
            <v>17928</v>
          </cell>
          <cell r="E326">
            <v>17928</v>
          </cell>
          <cell r="F326" t="str">
            <v>m3</v>
          </cell>
          <cell r="G326">
            <v>6331.22</v>
          </cell>
          <cell r="H326">
            <v>6331.22</v>
          </cell>
          <cell r="I326" t="str">
            <v>4.1 , 4.4</v>
          </cell>
          <cell r="J326">
            <v>0</v>
          </cell>
          <cell r="L326">
            <v>5935.52</v>
          </cell>
          <cell r="M326">
            <v>395.69999999999982</v>
          </cell>
          <cell r="N326">
            <v>6.6666442030352824E-2</v>
          </cell>
        </row>
        <row r="327">
          <cell r="A327" t="str">
            <v>04-20-b-i</v>
          </cell>
          <cell r="B327" t="str">
            <v>Dismantling Of Structures And Obstructions</v>
          </cell>
          <cell r="C327" t="str">
            <v>100 Cft</v>
          </cell>
          <cell r="D327">
            <v>898.99</v>
          </cell>
          <cell r="E327">
            <v>5782.84</v>
          </cell>
          <cell r="F327" t="str">
            <v>m3</v>
          </cell>
          <cell r="G327">
            <v>317.48</v>
          </cell>
          <cell r="H327">
            <v>2042.19</v>
          </cell>
          <cell r="I327">
            <v>4.0999999999999996</v>
          </cell>
          <cell r="J327">
            <v>0</v>
          </cell>
          <cell r="L327">
            <v>1987.71</v>
          </cell>
          <cell r="M327">
            <v>54.480000000000018</v>
          </cell>
          <cell r="N327">
            <v>2.7408424770212967E-2</v>
          </cell>
        </row>
        <row r="328">
          <cell r="A328" t="str">
            <v>04-20-b-ii</v>
          </cell>
          <cell r="B328" t="str">
            <v>Demolition of existing damaged Bridge andplacing of useful materials</v>
          </cell>
          <cell r="C328" t="str">
            <v>100 Cft</v>
          </cell>
          <cell r="D328">
            <v>1181.55</v>
          </cell>
          <cell r="E328">
            <v>6065.4</v>
          </cell>
          <cell r="F328" t="str">
            <v>m3</v>
          </cell>
          <cell r="G328">
            <v>417.26</v>
          </cell>
          <cell r="H328">
            <v>2141.98</v>
          </cell>
          <cell r="I328" t="str">
            <v>4.1, 4.4 ,4.7</v>
          </cell>
          <cell r="J328">
            <v>0</v>
          </cell>
          <cell r="L328">
            <v>2081.2600000000002</v>
          </cell>
          <cell r="M328">
            <v>60.7199999999998</v>
          </cell>
          <cell r="N328">
            <v>2.9174634596350189E-2</v>
          </cell>
        </row>
        <row r="329">
          <cell r="A329" t="str">
            <v>04-21</v>
          </cell>
          <cell r="B329" t="str">
            <v>Dismantling sirki sarkanda or thached roofingsupported on battens or ballies</v>
          </cell>
          <cell r="C329" t="str">
            <v>100 Sft</v>
          </cell>
          <cell r="D329">
            <v>601.58000000000004</v>
          </cell>
          <cell r="E329">
            <v>601.58000000000004</v>
          </cell>
          <cell r="F329" t="str">
            <v>m2</v>
          </cell>
          <cell r="G329">
            <v>64.73</v>
          </cell>
          <cell r="H329">
            <v>64.73</v>
          </cell>
          <cell r="I329" t="str">
            <v>4.1 , 4.4</v>
          </cell>
          <cell r="J329">
            <v>0</v>
          </cell>
          <cell r="L329">
            <v>60.68</v>
          </cell>
          <cell r="M329">
            <v>4.0500000000000043</v>
          </cell>
          <cell r="N329">
            <v>6.6743572841133886E-2</v>
          </cell>
        </row>
        <row r="330">
          <cell r="A330" t="str">
            <v>04-22-a</v>
          </cell>
          <cell r="B330" t="str">
            <v>Dismantling 1st class tile roofing</v>
          </cell>
          <cell r="C330" t="str">
            <v>100 Sft</v>
          </cell>
          <cell r="D330">
            <v>1490.02</v>
          </cell>
          <cell r="E330">
            <v>1490.02</v>
          </cell>
          <cell r="F330" t="str">
            <v>m2</v>
          </cell>
          <cell r="G330">
            <v>160.33000000000001</v>
          </cell>
          <cell r="H330">
            <v>160.33000000000001</v>
          </cell>
          <cell r="I330">
            <v>4.0999999999999996</v>
          </cell>
          <cell r="J330" t="str">
            <v>Add extra 13%, 32% and 51% onlabour rates only for 2nd, 3rd, 4thand subsequent floors respectivelyagainst item No 04-22-a, 04-22-b,04-26, 04-27 and 04-30</v>
          </cell>
          <cell r="L330">
            <v>150.31</v>
          </cell>
          <cell r="M330">
            <v>10.02000000000001</v>
          </cell>
          <cell r="N330">
            <v>6.6662231388463902E-2</v>
          </cell>
        </row>
        <row r="331">
          <cell r="A331" t="str">
            <v>04-22-b</v>
          </cell>
          <cell r="B331" t="str">
            <v>Dismantling 2nd class tile roofing</v>
          </cell>
          <cell r="C331" t="str">
            <v>100 Sft</v>
          </cell>
          <cell r="D331">
            <v>1248.98</v>
          </cell>
          <cell r="E331">
            <v>1248.98</v>
          </cell>
          <cell r="F331" t="str">
            <v>m2</v>
          </cell>
          <cell r="G331">
            <v>134.38999999999999</v>
          </cell>
          <cell r="H331">
            <v>134.38999999999999</v>
          </cell>
          <cell r="I331">
            <v>4.0999999999999996</v>
          </cell>
          <cell r="J331">
            <v>0</v>
          </cell>
          <cell r="L331">
            <v>125.99</v>
          </cell>
          <cell r="M331">
            <v>8.3999999999999915</v>
          </cell>
          <cell r="N331">
            <v>6.6671958091911995E-2</v>
          </cell>
        </row>
        <row r="332">
          <cell r="A332" t="str">
            <v>04-23</v>
          </cell>
          <cell r="B332" t="str">
            <v>Dismantling from any height, asbestos sheets &amp;ridge coping</v>
          </cell>
          <cell r="C332" t="str">
            <v>100 Sft</v>
          </cell>
          <cell r="D332">
            <v>731.44</v>
          </cell>
          <cell r="E332">
            <v>731.44</v>
          </cell>
          <cell r="F332" t="str">
            <v>m2</v>
          </cell>
          <cell r="G332">
            <v>78.7</v>
          </cell>
          <cell r="H332">
            <v>78.7</v>
          </cell>
          <cell r="I332">
            <v>4.0999999999999996</v>
          </cell>
          <cell r="J332">
            <v>0</v>
          </cell>
          <cell r="L332">
            <v>75.349999999999994</v>
          </cell>
          <cell r="M332">
            <v>3.3500000000000085</v>
          </cell>
          <cell r="N332">
            <v>4.4459190444592019E-2</v>
          </cell>
        </row>
        <row r="333">
          <cell r="A333" t="str">
            <v>04-24</v>
          </cell>
          <cell r="B333" t="str">
            <v>Dismantling roof of wooden planks &amp; battens fromany height</v>
          </cell>
          <cell r="C333" t="str">
            <v>100 Sft</v>
          </cell>
          <cell r="D333">
            <v>771.9</v>
          </cell>
          <cell r="E333">
            <v>771.9</v>
          </cell>
          <cell r="F333" t="str">
            <v>m2</v>
          </cell>
          <cell r="G333">
            <v>83.06</v>
          </cell>
          <cell r="H333">
            <v>83.06</v>
          </cell>
          <cell r="I333" t="str">
            <v>4.1 , 4.4</v>
          </cell>
          <cell r="J333">
            <v>0</v>
          </cell>
          <cell r="L333">
            <v>72.34</v>
          </cell>
          <cell r="M333">
            <v>10.719999999999999</v>
          </cell>
          <cell r="N333">
            <v>0.14818910699474699</v>
          </cell>
        </row>
        <row r="334">
          <cell r="A334" t="str">
            <v>04-25</v>
          </cell>
          <cell r="B334" t="str">
            <v>Dismantling wooden ceiling above 20' height indifficult position including lifting along live wire</v>
          </cell>
          <cell r="C334" t="str">
            <v>100 Sft</v>
          </cell>
          <cell r="D334">
            <v>2915.29</v>
          </cell>
          <cell r="E334">
            <v>2915.29</v>
          </cell>
          <cell r="F334" t="str">
            <v>m2</v>
          </cell>
          <cell r="G334">
            <v>313.69</v>
          </cell>
          <cell r="H334">
            <v>313.69</v>
          </cell>
          <cell r="I334" t="str">
            <v>4.1 , 4.4</v>
          </cell>
          <cell r="J334">
            <v>0</v>
          </cell>
          <cell r="L334">
            <v>277.5</v>
          </cell>
          <cell r="M334">
            <v>36.19</v>
          </cell>
          <cell r="N334">
            <v>0.1304144144144144</v>
          </cell>
        </row>
        <row r="335">
          <cell r="A335" t="str">
            <v>04-26</v>
          </cell>
          <cell r="B335" t="str">
            <v>Dismantling jack arch roofing, including removingjoists</v>
          </cell>
          <cell r="C335" t="str">
            <v>100 Sft</v>
          </cell>
          <cell r="D335">
            <v>1992</v>
          </cell>
          <cell r="E335">
            <v>1992</v>
          </cell>
          <cell r="F335" t="str">
            <v>m2</v>
          </cell>
          <cell r="G335">
            <v>214.34</v>
          </cell>
          <cell r="H335">
            <v>214.34</v>
          </cell>
          <cell r="I335" t="str">
            <v>4.1 , 4.4</v>
          </cell>
          <cell r="J335">
            <v>0</v>
          </cell>
          <cell r="L335">
            <v>200.94</v>
          </cell>
          <cell r="M335">
            <v>13.400000000000006</v>
          </cell>
          <cell r="N335">
            <v>6.6686573106399943E-2</v>
          </cell>
        </row>
        <row r="336">
          <cell r="A336" t="str">
            <v>04-27</v>
          </cell>
          <cell r="B336" t="str">
            <v>Dismantling RB roof complete with mud and mudplaster including reinforcement complete</v>
          </cell>
          <cell r="C336" t="str">
            <v>100 Sft</v>
          </cell>
          <cell r="D336">
            <v>2490</v>
          </cell>
          <cell r="E336">
            <v>2490</v>
          </cell>
          <cell r="F336" t="str">
            <v>m2</v>
          </cell>
          <cell r="G336">
            <v>267.92</v>
          </cell>
          <cell r="H336">
            <v>267.92</v>
          </cell>
          <cell r="I336" t="str">
            <v>4.1 , 4.4</v>
          </cell>
          <cell r="J336">
            <v>0</v>
          </cell>
          <cell r="L336">
            <v>251.18</v>
          </cell>
          <cell r="M336">
            <v>16.740000000000009</v>
          </cell>
          <cell r="N336">
            <v>6.6645433553626912E-2</v>
          </cell>
        </row>
        <row r="337">
          <cell r="A337" t="str">
            <v>04-28-a</v>
          </cell>
          <cell r="B337" t="str">
            <v>Stripping and stacking: Slate or tiles from the trussroofing</v>
          </cell>
          <cell r="C337" t="str">
            <v>100 Sft</v>
          </cell>
          <cell r="D337">
            <v>1483.17</v>
          </cell>
          <cell r="E337">
            <v>1483.17</v>
          </cell>
          <cell r="F337" t="str">
            <v>m2</v>
          </cell>
          <cell r="G337">
            <v>159.59</v>
          </cell>
          <cell r="H337">
            <v>159.59</v>
          </cell>
          <cell r="I337" t="str">
            <v>4.1 , 4.4</v>
          </cell>
          <cell r="J337">
            <v>0</v>
          </cell>
          <cell r="L337">
            <v>159.59</v>
          </cell>
          <cell r="M337">
            <v>0</v>
          </cell>
          <cell r="N337">
            <v>0</v>
          </cell>
        </row>
        <row r="338">
          <cell r="A338" t="str">
            <v>04-28-b</v>
          </cell>
          <cell r="B338" t="str">
            <v>Stripping and stacking: GI sheet roofing</v>
          </cell>
          <cell r="C338" t="str">
            <v>100 Sft</v>
          </cell>
          <cell r="D338">
            <v>1108.05</v>
          </cell>
          <cell r="E338">
            <v>1108.05</v>
          </cell>
          <cell r="F338" t="str">
            <v>m2</v>
          </cell>
          <cell r="G338">
            <v>119.23</v>
          </cell>
          <cell r="H338">
            <v>119.23</v>
          </cell>
          <cell r="I338" t="str">
            <v>4.1 , 4.4</v>
          </cell>
          <cell r="J338">
            <v>0</v>
          </cell>
          <cell r="L338">
            <v>112.53</v>
          </cell>
          <cell r="M338">
            <v>6.7000000000000028</v>
          </cell>
          <cell r="N338">
            <v>5.9539678308006778E-2</v>
          </cell>
        </row>
        <row r="339">
          <cell r="A339" t="str">
            <v>04-29</v>
          </cell>
          <cell r="B339" t="str">
            <v>Extra for dismantling CI sheet roof above 20 ft. indificult position including lifting along live wire</v>
          </cell>
          <cell r="C339" t="str">
            <v>100 Sft</v>
          </cell>
          <cell r="D339">
            <v>1618.5</v>
          </cell>
          <cell r="E339">
            <v>1618.5</v>
          </cell>
          <cell r="F339" t="str">
            <v>m2</v>
          </cell>
          <cell r="G339">
            <v>174.15</v>
          </cell>
          <cell r="H339">
            <v>174.15</v>
          </cell>
          <cell r="I339">
            <v>0</v>
          </cell>
          <cell r="J339">
            <v>0</v>
          </cell>
          <cell r="L339">
            <v>172.48</v>
          </cell>
          <cell r="M339">
            <v>1.6700000000000159</v>
          </cell>
          <cell r="N339">
            <v>9.6822820037106676E-3</v>
          </cell>
        </row>
        <row r="340">
          <cell r="A340" t="str">
            <v>04-30</v>
          </cell>
          <cell r="B340" t="str">
            <v>Dismantling slates or tiles including battens,purlins and planking</v>
          </cell>
          <cell r="C340" t="str">
            <v>100 Sft</v>
          </cell>
          <cell r="D340">
            <v>1992</v>
          </cell>
          <cell r="E340">
            <v>1992</v>
          </cell>
          <cell r="F340" t="str">
            <v>m2</v>
          </cell>
          <cell r="G340">
            <v>214.34</v>
          </cell>
          <cell r="H340">
            <v>214.34</v>
          </cell>
          <cell r="I340" t="str">
            <v>4.1 , 4.4</v>
          </cell>
          <cell r="J340">
            <v>0</v>
          </cell>
          <cell r="L340">
            <v>200.94</v>
          </cell>
          <cell r="M340">
            <v>13.400000000000006</v>
          </cell>
          <cell r="N340">
            <v>6.6686573106399943E-2</v>
          </cell>
        </row>
        <row r="341">
          <cell r="A341" t="str">
            <v>04-31</v>
          </cell>
          <cell r="B341" t="str">
            <v>Dismantling brick or flagged flooring withoutconcrete foundation</v>
          </cell>
          <cell r="C341" t="str">
            <v>100 Sft</v>
          </cell>
          <cell r="D341">
            <v>846.6</v>
          </cell>
          <cell r="E341">
            <v>846.6</v>
          </cell>
          <cell r="F341" t="str">
            <v>m2</v>
          </cell>
          <cell r="G341">
            <v>91.09</v>
          </cell>
          <cell r="H341">
            <v>91.09</v>
          </cell>
          <cell r="I341">
            <v>4.0999999999999996</v>
          </cell>
          <cell r="J341" t="str">
            <v>Add extra 13%, 32% and 51% onlabour rates only for 2nd, 3rd, 4thand subsequent floors respectivelyagainst item No 04-31 and 04-32</v>
          </cell>
          <cell r="L341">
            <v>85.4</v>
          </cell>
          <cell r="M341">
            <v>5.6899999999999977</v>
          </cell>
          <cell r="N341">
            <v>6.6627634660421514E-2</v>
          </cell>
        </row>
        <row r="342">
          <cell r="A342" t="str">
            <v>04-32</v>
          </cell>
          <cell r="B342" t="str">
            <v>Dismantling plank or wooden block flooring etc</v>
          </cell>
          <cell r="C342" t="str">
            <v>100 Sft</v>
          </cell>
          <cell r="D342">
            <v>1245</v>
          </cell>
          <cell r="E342">
            <v>1245</v>
          </cell>
          <cell r="F342" t="str">
            <v>m2</v>
          </cell>
          <cell r="G342">
            <v>133.96</v>
          </cell>
          <cell r="H342">
            <v>133.96</v>
          </cell>
          <cell r="I342">
            <v>4.0999999999999996</v>
          </cell>
          <cell r="J342">
            <v>0</v>
          </cell>
          <cell r="L342">
            <v>125.59</v>
          </cell>
          <cell r="M342">
            <v>8.3700000000000045</v>
          </cell>
          <cell r="N342">
            <v>6.6645433553626912E-2</v>
          </cell>
        </row>
        <row r="343">
          <cell r="A343" t="str">
            <v>04-33-a</v>
          </cell>
          <cell r="B343" t="str">
            <v>Disjointing RCC pipes inside trench &amp; removingpipes &amp; stacking outside : 6" to 12" diameter</v>
          </cell>
          <cell r="C343" t="str">
            <v>100 Rft</v>
          </cell>
          <cell r="D343">
            <v>1245</v>
          </cell>
          <cell r="E343">
            <v>1245</v>
          </cell>
          <cell r="F343" t="str">
            <v>m</v>
          </cell>
          <cell r="G343">
            <v>40.85</v>
          </cell>
          <cell r="H343">
            <v>40.85</v>
          </cell>
          <cell r="I343" t="str">
            <v>4.1 , 4.4</v>
          </cell>
          <cell r="J343" t="str">
            <v>a) The rate does not include thecost of excavation and refilling oftrench, or the demoliation of anymasonry or brick work.</v>
          </cell>
          <cell r="L343">
            <v>38.29</v>
          </cell>
          <cell r="M343">
            <v>2.5600000000000023</v>
          </cell>
          <cell r="N343">
            <v>6.6858187516322859E-2</v>
          </cell>
        </row>
        <row r="344">
          <cell r="A344" t="str">
            <v>04-33-b</v>
          </cell>
          <cell r="B344" t="str">
            <v>Disjointing RCC pipes inside trench &amp; removingpipes &amp; stacking outside : 13" to 24" diameter</v>
          </cell>
          <cell r="C344" t="str">
            <v>100 Rft</v>
          </cell>
          <cell r="D344">
            <v>1730.05</v>
          </cell>
          <cell r="E344">
            <v>1730.05</v>
          </cell>
          <cell r="F344" t="str">
            <v>m</v>
          </cell>
          <cell r="G344">
            <v>56.76</v>
          </cell>
          <cell r="H344">
            <v>56.76</v>
          </cell>
          <cell r="I344">
            <v>4.0999999999999996</v>
          </cell>
          <cell r="J344" t="str">
            <v>b) Bends, elbows, sluice valves, etcshould not be paid for extra iffixed in the length of pipe line thatis being dismantled.</v>
          </cell>
          <cell r="L344">
            <v>53.21</v>
          </cell>
          <cell r="M344">
            <v>3.5499999999999972</v>
          </cell>
          <cell r="N344">
            <v>6.6716782559669174E-2</v>
          </cell>
        </row>
        <row r="345">
          <cell r="A345" t="str">
            <v>04-33-c</v>
          </cell>
          <cell r="B345" t="str">
            <v>Disjointing RCC pipes inside trench &amp; removingpipes &amp; stacking outside : 25" to 36" diameter</v>
          </cell>
          <cell r="C345" t="str">
            <v>100 Rft</v>
          </cell>
          <cell r="D345">
            <v>2246.98</v>
          </cell>
          <cell r="E345">
            <v>2246.98</v>
          </cell>
          <cell r="F345" t="str">
            <v>m</v>
          </cell>
          <cell r="G345">
            <v>73.72</v>
          </cell>
          <cell r="H345">
            <v>73.72</v>
          </cell>
          <cell r="I345">
            <v>4.0999999999999996</v>
          </cell>
          <cell r="J345">
            <v>0</v>
          </cell>
          <cell r="L345">
            <v>69.11</v>
          </cell>
          <cell r="M345">
            <v>4.6099999999999994</v>
          </cell>
          <cell r="N345">
            <v>6.6705252496020828E-2</v>
          </cell>
        </row>
        <row r="346">
          <cell r="A346" t="str">
            <v>04-33-d</v>
          </cell>
          <cell r="B346" t="str">
            <v>Disjointing RCC pipes inside trench &amp; removingpipes &amp; stacking outside : Over 36" diameter</v>
          </cell>
          <cell r="C346" t="str">
            <v>100 Rft</v>
          </cell>
          <cell r="D346">
            <v>1973.28</v>
          </cell>
          <cell r="E346">
            <v>1973.28</v>
          </cell>
          <cell r="F346" t="str">
            <v>m</v>
          </cell>
          <cell r="G346">
            <v>64.739999999999995</v>
          </cell>
          <cell r="H346">
            <v>64.739999999999995</v>
          </cell>
          <cell r="I346">
            <v>4.0999999999999996</v>
          </cell>
          <cell r="J346">
            <v>0</v>
          </cell>
          <cell r="L346">
            <v>60.69</v>
          </cell>
          <cell r="M346">
            <v>4.0499999999999972</v>
          </cell>
          <cell r="N346">
            <v>6.6732575383094364E-2</v>
          </cell>
        </row>
        <row r="347">
          <cell r="A347" t="str">
            <v>04-34-a</v>
          </cell>
          <cell r="B347" t="str">
            <v>Dismantling: Woden beams up to 12' in length</v>
          </cell>
          <cell r="C347" t="str">
            <v>Each</v>
          </cell>
          <cell r="D347">
            <v>249</v>
          </cell>
          <cell r="E347">
            <v>249</v>
          </cell>
          <cell r="F347" t="str">
            <v>Each</v>
          </cell>
          <cell r="G347">
            <v>249</v>
          </cell>
          <cell r="H347">
            <v>249</v>
          </cell>
          <cell r="I347">
            <v>4.0999999999999996</v>
          </cell>
          <cell r="J347">
            <v>0</v>
          </cell>
          <cell r="L347">
            <v>233.44</v>
          </cell>
          <cell r="M347">
            <v>15.560000000000002</v>
          </cell>
          <cell r="N347">
            <v>6.6655243317340657E-2</v>
          </cell>
        </row>
        <row r="348">
          <cell r="A348" t="str">
            <v>04-34-b</v>
          </cell>
          <cell r="B348" t="str">
            <v>Dismantling: Wooden beams from 12.1' to 23'length</v>
          </cell>
          <cell r="C348" t="str">
            <v>Each</v>
          </cell>
          <cell r="D348">
            <v>498</v>
          </cell>
          <cell r="E348">
            <v>498</v>
          </cell>
          <cell r="F348" t="str">
            <v>Each</v>
          </cell>
          <cell r="G348">
            <v>498</v>
          </cell>
          <cell r="H348">
            <v>498</v>
          </cell>
          <cell r="I348">
            <v>4.0999999999999996</v>
          </cell>
          <cell r="J348">
            <v>0</v>
          </cell>
          <cell r="L348">
            <v>466.88</v>
          </cell>
          <cell r="M348">
            <v>31.120000000000005</v>
          </cell>
          <cell r="N348">
            <v>6.6655243317340657E-2</v>
          </cell>
        </row>
        <row r="349">
          <cell r="A349" t="str">
            <v>04-34-c</v>
          </cell>
          <cell r="B349" t="str">
            <v>Dismantling: Wooden partiton Jaffry Work etc</v>
          </cell>
          <cell r="C349" t="str">
            <v>600 Sft</v>
          </cell>
          <cell r="D349">
            <v>3816.3</v>
          </cell>
          <cell r="E349">
            <v>3816.3</v>
          </cell>
          <cell r="F349" t="str">
            <v>m2</v>
          </cell>
          <cell r="G349">
            <v>68.44</v>
          </cell>
          <cell r="H349">
            <v>68.44</v>
          </cell>
          <cell r="I349">
            <v>4.0999999999999996</v>
          </cell>
          <cell r="J349">
            <v>0</v>
          </cell>
          <cell r="L349">
            <v>59.54</v>
          </cell>
          <cell r="M349">
            <v>8.8999999999999986</v>
          </cell>
          <cell r="N349">
            <v>0.14947934161907958</v>
          </cell>
        </row>
        <row r="350">
          <cell r="A350" t="str">
            <v>04-34-d</v>
          </cell>
          <cell r="B350" t="str">
            <v>Dismantling: Wooden trusses</v>
          </cell>
          <cell r="C350" t="str">
            <v>5 Cwt</v>
          </cell>
          <cell r="D350">
            <v>4450.88</v>
          </cell>
          <cell r="E350">
            <v>4450.88</v>
          </cell>
          <cell r="F350" t="str">
            <v>100 Kg</v>
          </cell>
          <cell r="G350">
            <v>1735.91</v>
          </cell>
          <cell r="H350">
            <v>1735.91</v>
          </cell>
          <cell r="I350">
            <v>4.0999999999999996</v>
          </cell>
          <cell r="J350">
            <v>0</v>
          </cell>
          <cell r="L350">
            <v>1602.38</v>
          </cell>
          <cell r="M350">
            <v>133.52999999999997</v>
          </cell>
          <cell r="N350">
            <v>8.3332293213844388E-2</v>
          </cell>
        </row>
        <row r="351">
          <cell r="A351" t="str">
            <v>04-34-e</v>
          </cell>
          <cell r="B351" t="str">
            <v>Dismantling: Wooden palisade fencing</v>
          </cell>
          <cell r="C351" t="str">
            <v>50 Rft</v>
          </cell>
          <cell r="D351">
            <v>2863.5</v>
          </cell>
          <cell r="E351">
            <v>2863.5</v>
          </cell>
          <cell r="F351" t="str">
            <v>m</v>
          </cell>
          <cell r="G351">
            <v>187.89</v>
          </cell>
          <cell r="H351">
            <v>187.89</v>
          </cell>
          <cell r="I351">
            <v>4.0999999999999996</v>
          </cell>
          <cell r="J351">
            <v>0</v>
          </cell>
          <cell r="L351">
            <v>159.30000000000001</v>
          </cell>
          <cell r="M351">
            <v>28.589999999999975</v>
          </cell>
          <cell r="N351">
            <v>0.17947269303201491</v>
          </cell>
        </row>
        <row r="352">
          <cell r="A352" t="str">
            <v>04-35</v>
          </cell>
          <cell r="B352" t="str">
            <v>Dismantling iron work of trusses, sheds, watertanks, etc excluding cutting of rivets</v>
          </cell>
          <cell r="C352" t="str">
            <v>5 Cwt</v>
          </cell>
          <cell r="D352">
            <v>4357.5</v>
          </cell>
          <cell r="E352">
            <v>4357.5</v>
          </cell>
          <cell r="F352" t="str">
            <v>100 Kg</v>
          </cell>
          <cell r="G352">
            <v>1699.49</v>
          </cell>
          <cell r="H352">
            <v>1699.49</v>
          </cell>
          <cell r="I352">
            <v>4.0999999999999996</v>
          </cell>
          <cell r="J352" t="str">
            <v>Add extra 13%, 32% and 51% onlabour rates only for 2nd, 3rd, 4thand subsequent floors respectivelyagainst item No 04-35 and 04-36</v>
          </cell>
          <cell r="L352">
            <v>1626.66</v>
          </cell>
          <cell r="M352">
            <v>72.829999999999927</v>
          </cell>
          <cell r="N352">
            <v>4.4772724478378961E-2</v>
          </cell>
        </row>
        <row r="353">
          <cell r="A353" t="str">
            <v>04-36</v>
          </cell>
          <cell r="B353" t="str">
            <v>Dismantling rolled steel beams or iron rails etc.</v>
          </cell>
          <cell r="C353" t="str">
            <v>12 Cwt</v>
          </cell>
          <cell r="D353">
            <v>4980</v>
          </cell>
          <cell r="E353">
            <v>4980</v>
          </cell>
          <cell r="F353" t="str">
            <v>100 Kg</v>
          </cell>
          <cell r="G353">
            <v>816.73</v>
          </cell>
          <cell r="H353">
            <v>816.73</v>
          </cell>
          <cell r="I353" t="str">
            <v>4.1, 4.4 ,4.7</v>
          </cell>
          <cell r="J353">
            <v>0</v>
          </cell>
          <cell r="L353">
            <v>765.68</v>
          </cell>
          <cell r="M353">
            <v>51.050000000000068</v>
          </cell>
          <cell r="N353">
            <v>6.6672761466931449E-2</v>
          </cell>
        </row>
        <row r="354">
          <cell r="A354" t="str">
            <v>04-37</v>
          </cell>
          <cell r="B354" t="str">
            <v>Dismantling iron latrine</v>
          </cell>
          <cell r="C354" t="str">
            <v>Each</v>
          </cell>
          <cell r="D354">
            <v>731.44</v>
          </cell>
          <cell r="E354">
            <v>731.44</v>
          </cell>
          <cell r="F354" t="str">
            <v>Each</v>
          </cell>
          <cell r="G354">
            <v>731.44</v>
          </cell>
          <cell r="H354">
            <v>731.44</v>
          </cell>
          <cell r="I354">
            <v>4.0999999999999996</v>
          </cell>
          <cell r="J354">
            <v>0</v>
          </cell>
          <cell r="L354">
            <v>700.31</v>
          </cell>
          <cell r="M354">
            <v>31.130000000000109</v>
          </cell>
          <cell r="N354">
            <v>4.4451742799617472E-2</v>
          </cell>
        </row>
        <row r="355">
          <cell r="A355" t="str">
            <v>04-38</v>
          </cell>
          <cell r="B355" t="str">
            <v>Dismantling tees, bends or sluice valves upto 12"i/d</v>
          </cell>
          <cell r="C355" t="str">
            <v>Each/25mm</v>
          </cell>
          <cell r="D355">
            <v>19.3</v>
          </cell>
          <cell r="E355">
            <v>19.3</v>
          </cell>
          <cell r="F355" t="str">
            <v>Ea/25mmD</v>
          </cell>
          <cell r="G355">
            <v>19.3</v>
          </cell>
          <cell r="H355">
            <v>19.3</v>
          </cell>
          <cell r="I355">
            <v>4.0999999999999996</v>
          </cell>
          <cell r="J355">
            <v>0</v>
          </cell>
          <cell r="L355">
            <v>18.670000000000002</v>
          </cell>
          <cell r="M355">
            <v>0.62999999999999901</v>
          </cell>
          <cell r="N355">
            <v>3.3743974290305248E-2</v>
          </cell>
        </row>
        <row r="356">
          <cell r="A356" t="str">
            <v>04-39-a</v>
          </cell>
          <cell r="B356" t="str">
            <v>Dismantling water column : BG</v>
          </cell>
          <cell r="C356" t="str">
            <v>Each</v>
          </cell>
          <cell r="D356">
            <v>13197</v>
          </cell>
          <cell r="E356">
            <v>13197</v>
          </cell>
          <cell r="F356" t="str">
            <v>Each</v>
          </cell>
          <cell r="G356">
            <v>13197</v>
          </cell>
          <cell r="H356">
            <v>13197</v>
          </cell>
          <cell r="I356">
            <v>4.0999999999999996</v>
          </cell>
          <cell r="J356">
            <v>0</v>
          </cell>
          <cell r="L356">
            <v>12263.25</v>
          </cell>
          <cell r="M356">
            <v>933.75</v>
          </cell>
          <cell r="N356">
            <v>7.6142131979695438E-2</v>
          </cell>
        </row>
        <row r="357">
          <cell r="A357" t="str">
            <v>04-39-b</v>
          </cell>
          <cell r="B357" t="str">
            <v>Dismantling water column : MG or NG</v>
          </cell>
          <cell r="C357" t="str">
            <v>Each</v>
          </cell>
          <cell r="D357">
            <v>8777.25</v>
          </cell>
          <cell r="E357">
            <v>8777.25</v>
          </cell>
          <cell r="F357" t="str">
            <v>Each</v>
          </cell>
          <cell r="G357">
            <v>8777.25</v>
          </cell>
          <cell r="H357">
            <v>8777.25</v>
          </cell>
          <cell r="I357">
            <v>4.0999999999999996</v>
          </cell>
          <cell r="J357">
            <v>0</v>
          </cell>
          <cell r="L357">
            <v>8217</v>
          </cell>
          <cell r="M357">
            <v>560.25</v>
          </cell>
          <cell r="N357">
            <v>6.8181818181818177E-2</v>
          </cell>
        </row>
        <row r="358">
          <cell r="A358" t="str">
            <v>04-40</v>
          </cell>
          <cell r="B358" t="str">
            <v>Dismantling all type of wire fencing, includingrolling wire into bundles and collecting material</v>
          </cell>
          <cell r="C358" t="str">
            <v>230 Rft</v>
          </cell>
          <cell r="D358">
            <v>1992</v>
          </cell>
          <cell r="E358">
            <v>1992</v>
          </cell>
          <cell r="F358" t="str">
            <v>m</v>
          </cell>
          <cell r="G358">
            <v>28.41</v>
          </cell>
          <cell r="H358">
            <v>28.41</v>
          </cell>
          <cell r="I358">
            <v>4.0999999999999996</v>
          </cell>
          <cell r="J358">
            <v>0</v>
          </cell>
          <cell r="L358">
            <v>26.64</v>
          </cell>
          <cell r="M358">
            <v>1.7699999999999996</v>
          </cell>
          <cell r="N358">
            <v>6.6441441441441429E-2</v>
          </cell>
        </row>
        <row r="359">
          <cell r="A359" t="str">
            <v>04-41</v>
          </cell>
          <cell r="B359" t="str">
            <v>Dismantling wire netting of tennis courts andframe work</v>
          </cell>
          <cell r="C359" t="str">
            <v>100 Sft</v>
          </cell>
          <cell r="D359">
            <v>398.4</v>
          </cell>
          <cell r="E359">
            <v>398.4</v>
          </cell>
          <cell r="F359" t="str">
            <v>m2</v>
          </cell>
          <cell r="G359">
            <v>42.87</v>
          </cell>
          <cell r="H359">
            <v>42.87</v>
          </cell>
          <cell r="I359">
            <v>4.0999999999999996</v>
          </cell>
          <cell r="J359">
            <v>0</v>
          </cell>
          <cell r="L359">
            <v>40.19</v>
          </cell>
          <cell r="M359">
            <v>2.6799999999999997</v>
          </cell>
          <cell r="N359">
            <v>6.6683254540930575E-2</v>
          </cell>
        </row>
        <row r="360">
          <cell r="A360" t="str">
            <v>04-42</v>
          </cell>
          <cell r="B360" t="str">
            <v>Dismantling cloth ceiling and supporting timber</v>
          </cell>
          <cell r="C360" t="str">
            <v>100 Sft</v>
          </cell>
          <cell r="D360">
            <v>747</v>
          </cell>
          <cell r="E360">
            <v>747</v>
          </cell>
          <cell r="F360" t="str">
            <v>m2</v>
          </cell>
          <cell r="G360">
            <v>80.38</v>
          </cell>
          <cell r="H360">
            <v>80.38</v>
          </cell>
          <cell r="I360">
            <v>4.0999999999999996</v>
          </cell>
          <cell r="J360">
            <v>0</v>
          </cell>
          <cell r="L360">
            <v>75.349999999999994</v>
          </cell>
          <cell r="M360">
            <v>5.0300000000000011</v>
          </cell>
          <cell r="N360">
            <v>6.6755142667551448E-2</v>
          </cell>
        </row>
        <row r="361">
          <cell r="A361" t="str">
            <v>04-43</v>
          </cell>
          <cell r="B361" t="str">
            <v>Dismantling and removing road metalling</v>
          </cell>
          <cell r="C361" t="str">
            <v>100 Cft</v>
          </cell>
          <cell r="D361">
            <v>1992</v>
          </cell>
          <cell r="E361">
            <v>1992</v>
          </cell>
          <cell r="F361" t="str">
            <v>m3</v>
          </cell>
          <cell r="G361">
            <v>703.47</v>
          </cell>
          <cell r="H361">
            <v>703.47</v>
          </cell>
          <cell r="I361" t="str">
            <v>3.9.3</v>
          </cell>
          <cell r="J361">
            <v>0</v>
          </cell>
          <cell r="L361">
            <v>659.5</v>
          </cell>
          <cell r="M361">
            <v>43.970000000000027</v>
          </cell>
          <cell r="N361">
            <v>6.6671721000758188E-2</v>
          </cell>
        </row>
        <row r="362">
          <cell r="A362" t="str">
            <v>04-44</v>
          </cell>
          <cell r="B362" t="str">
            <v>Dismantling &amp; removing road pavement etcincluding screening &amp; stacking of by-productsupto 50m.</v>
          </cell>
          <cell r="C362" t="str">
            <v>100 Sft</v>
          </cell>
          <cell r="D362">
            <v>13067.52</v>
          </cell>
          <cell r="E362">
            <v>13067.52</v>
          </cell>
          <cell r="F362" t="str">
            <v>m2</v>
          </cell>
          <cell r="G362">
            <v>1406.07</v>
          </cell>
          <cell r="H362">
            <v>1406.07</v>
          </cell>
          <cell r="I362" t="str">
            <v>3.9.2</v>
          </cell>
          <cell r="J362">
            <v>0</v>
          </cell>
          <cell r="L362">
            <v>1318.19</v>
          </cell>
          <cell r="M362">
            <v>87.879999999999882</v>
          </cell>
          <cell r="N362">
            <v>6.666717241065391E-2</v>
          </cell>
        </row>
        <row r="363">
          <cell r="A363" t="str">
            <v>04-45-a</v>
          </cell>
          <cell r="B363" t="str">
            <v>Scraping : White wash or colour wash</v>
          </cell>
          <cell r="C363" t="str">
            <v>100 Sft</v>
          </cell>
          <cell r="D363">
            <v>249</v>
          </cell>
          <cell r="E363">
            <v>249</v>
          </cell>
          <cell r="F363" t="str">
            <v>m2</v>
          </cell>
          <cell r="G363">
            <v>26.79</v>
          </cell>
          <cell r="H363">
            <v>26.79</v>
          </cell>
          <cell r="I363">
            <v>4.0999999999999996</v>
          </cell>
          <cell r="J363">
            <v>0</v>
          </cell>
          <cell r="L363">
            <v>25.12</v>
          </cell>
          <cell r="M363">
            <v>1.6699999999999982</v>
          </cell>
          <cell r="N363">
            <v>6.6480891719745153E-2</v>
          </cell>
        </row>
        <row r="364">
          <cell r="A364" t="str">
            <v>04-45-b</v>
          </cell>
          <cell r="B364" t="str">
            <v>Scraping : Ordinary distemper, oil bounddistemper or paint off wall</v>
          </cell>
          <cell r="C364" t="str">
            <v>100 Sft</v>
          </cell>
          <cell r="D364">
            <v>747</v>
          </cell>
          <cell r="E364">
            <v>747</v>
          </cell>
          <cell r="F364" t="str">
            <v>m2</v>
          </cell>
          <cell r="G364">
            <v>80.38</v>
          </cell>
          <cell r="H364">
            <v>80.38</v>
          </cell>
          <cell r="I364">
            <v>4.0999999999999996</v>
          </cell>
          <cell r="J364">
            <v>0</v>
          </cell>
          <cell r="L364">
            <v>75.349999999999994</v>
          </cell>
          <cell r="M364">
            <v>5.0300000000000011</v>
          </cell>
          <cell r="N364">
            <v>6.6755142667551448E-2</v>
          </cell>
        </row>
        <row r="365">
          <cell r="A365" t="str">
            <v>04-46</v>
          </cell>
          <cell r="B365" t="str">
            <v>Dismantling glazed or accoustics tiles etc</v>
          </cell>
          <cell r="C365" t="str">
            <v>100 Sft</v>
          </cell>
          <cell r="D365">
            <v>2863.5</v>
          </cell>
          <cell r="E365">
            <v>2863.5</v>
          </cell>
          <cell r="F365" t="str">
            <v>m2</v>
          </cell>
          <cell r="G365">
            <v>308.11</v>
          </cell>
          <cell r="H365">
            <v>308.11</v>
          </cell>
          <cell r="I365">
            <v>4.0999999999999996</v>
          </cell>
          <cell r="J365">
            <v>0</v>
          </cell>
          <cell r="L365">
            <v>267.92</v>
          </cell>
          <cell r="M365">
            <v>40.19</v>
          </cell>
          <cell r="N365">
            <v>0.15000746491489994</v>
          </cell>
        </row>
        <row r="366">
          <cell r="A366" t="str">
            <v>04-47</v>
          </cell>
          <cell r="B366" t="str">
            <v>Scraping boulders.</v>
          </cell>
          <cell r="C366" t="str">
            <v>100 Cft</v>
          </cell>
          <cell r="D366">
            <v>3385.4</v>
          </cell>
          <cell r="E366">
            <v>3385.4</v>
          </cell>
          <cell r="F366" t="str">
            <v>m3</v>
          </cell>
          <cell r="G366">
            <v>1195.55</v>
          </cell>
          <cell r="H366">
            <v>1195.55</v>
          </cell>
          <cell r="I366">
            <v>4.0999999999999996</v>
          </cell>
          <cell r="J366">
            <v>0</v>
          </cell>
          <cell r="L366">
            <v>1120.82</v>
          </cell>
          <cell r="M366">
            <v>74.730000000000018</v>
          </cell>
          <cell r="N366">
            <v>6.6674399100658463E-2</v>
          </cell>
        </row>
        <row r="367">
          <cell r="A367" t="str">
            <v>04-48</v>
          </cell>
          <cell r="B367" t="str">
            <v>Cleaning mortar of old stones to be used inmasonry</v>
          </cell>
          <cell r="C367" t="str">
            <v>100 Cft</v>
          </cell>
          <cell r="D367">
            <v>1743</v>
          </cell>
          <cell r="E367">
            <v>1743</v>
          </cell>
          <cell r="F367" t="str">
            <v>m3</v>
          </cell>
          <cell r="G367">
            <v>615.54</v>
          </cell>
          <cell r="H367">
            <v>615.54</v>
          </cell>
          <cell r="I367">
            <v>4.0999999999999996</v>
          </cell>
          <cell r="J367">
            <v>0</v>
          </cell>
          <cell r="L367">
            <v>577.05999999999995</v>
          </cell>
          <cell r="M367">
            <v>38.480000000000018</v>
          </cell>
          <cell r="N367">
            <v>6.6682840605829588E-2</v>
          </cell>
        </row>
        <row r="368">
          <cell r="A368" t="str">
            <v>04-49</v>
          </cell>
          <cell r="B368" t="str">
            <v>Dismantling light, fan and call bell point includingcasing, capping/strip open type complete</v>
          </cell>
          <cell r="C368" t="str">
            <v>Point</v>
          </cell>
          <cell r="D368">
            <v>93.38</v>
          </cell>
          <cell r="E368">
            <v>93.38</v>
          </cell>
          <cell r="F368" t="str">
            <v>Point</v>
          </cell>
          <cell r="G368">
            <v>93.38</v>
          </cell>
          <cell r="H368">
            <v>93.38</v>
          </cell>
          <cell r="I368" t="str">
            <v>4.1, 4.4 ,4.7</v>
          </cell>
          <cell r="J368">
            <v>0</v>
          </cell>
          <cell r="L368">
            <v>90.26</v>
          </cell>
          <cell r="M368">
            <v>3.1199999999999903</v>
          </cell>
          <cell r="N368">
            <v>3.4566807001994132E-2</v>
          </cell>
        </row>
        <row r="369">
          <cell r="A369" t="str">
            <v>04-50</v>
          </cell>
          <cell r="B369" t="str">
            <v>Dismantling plug point &amp; making good damagedsurface (building portion)</v>
          </cell>
          <cell r="C369" t="str">
            <v>Point</v>
          </cell>
          <cell r="D369">
            <v>78.430000000000007</v>
          </cell>
          <cell r="E369">
            <v>78.430000000000007</v>
          </cell>
          <cell r="F369" t="str">
            <v>Point</v>
          </cell>
          <cell r="G369">
            <v>78.430000000000007</v>
          </cell>
          <cell r="H369">
            <v>78.430000000000007</v>
          </cell>
          <cell r="I369">
            <v>4.0999999999999996</v>
          </cell>
          <cell r="J369">
            <v>0</v>
          </cell>
          <cell r="L369">
            <v>75.319999999999993</v>
          </cell>
          <cell r="M369">
            <v>3.1100000000000136</v>
          </cell>
          <cell r="N369">
            <v>4.1290493892724559E-2</v>
          </cell>
        </row>
        <row r="370">
          <cell r="A370" t="str">
            <v>04-51-a</v>
          </cell>
          <cell r="B370" t="str">
            <v>Dismantle GI/MS conduit/GI flexible/PVC pipesor conduit wiring of all sizes : On surface</v>
          </cell>
          <cell r="C370" t="str">
            <v>Rft</v>
          </cell>
          <cell r="D370">
            <v>18.079999999999998</v>
          </cell>
          <cell r="E370">
            <v>18.079999999999998</v>
          </cell>
          <cell r="F370" t="str">
            <v>m</v>
          </cell>
          <cell r="G370">
            <v>59.31</v>
          </cell>
          <cell r="H370">
            <v>59.31</v>
          </cell>
          <cell r="I370" t="str">
            <v>4.1 , 4.4</v>
          </cell>
          <cell r="J370">
            <v>0</v>
          </cell>
          <cell r="L370">
            <v>56.86</v>
          </cell>
          <cell r="M370">
            <v>2.4500000000000028</v>
          </cell>
          <cell r="N370">
            <v>4.3088287020752777E-2</v>
          </cell>
        </row>
        <row r="371">
          <cell r="A371" t="str">
            <v>04-51-b</v>
          </cell>
          <cell r="B371" t="str">
            <v>Dismantle GI/MS conduit/GI flexible/PVC pipesor conduit wiring of all sizes : Recessed in wall</v>
          </cell>
          <cell r="C371" t="str">
            <v>Rft</v>
          </cell>
          <cell r="D371">
            <v>29.62</v>
          </cell>
          <cell r="E371">
            <v>29.62</v>
          </cell>
          <cell r="F371" t="str">
            <v>m</v>
          </cell>
          <cell r="G371">
            <v>97.17</v>
          </cell>
          <cell r="H371">
            <v>97.17</v>
          </cell>
          <cell r="I371" t="str">
            <v>4.1 , 4.4</v>
          </cell>
          <cell r="J371">
            <v>0</v>
          </cell>
          <cell r="L371">
            <v>90.94</v>
          </cell>
          <cell r="M371">
            <v>6.230000000000004</v>
          </cell>
          <cell r="N371">
            <v>6.8506707719375462E-2</v>
          </cell>
        </row>
        <row r="372">
          <cell r="A372" t="str">
            <v>05-01</v>
          </cell>
          <cell r="B372" t="str">
            <v>Lime Sand Mortar 1 : 2 (one Lime: 2 Sand)</v>
          </cell>
          <cell r="C372" t="str">
            <v>100 Cft</v>
          </cell>
          <cell r="D372">
            <v>3579.38</v>
          </cell>
          <cell r="E372">
            <v>19588.5</v>
          </cell>
          <cell r="F372" t="str">
            <v>m3</v>
          </cell>
          <cell r="G372">
            <v>1264.05</v>
          </cell>
          <cell r="H372">
            <v>6917.62</v>
          </cell>
          <cell r="I372">
            <v>5.0999999999999996</v>
          </cell>
          <cell r="J372">
            <v>0</v>
          </cell>
          <cell r="L372">
            <v>6704.2</v>
          </cell>
          <cell r="M372">
            <v>213.42000000000007</v>
          </cell>
          <cell r="N372">
            <v>3.1833775842009499E-2</v>
          </cell>
        </row>
        <row r="373">
          <cell r="A373" t="str">
            <v>05-02</v>
          </cell>
          <cell r="B373" t="str">
            <v>Lime Sand Mortar 1 : 3 (one Lime: 3 Sand)</v>
          </cell>
          <cell r="C373" t="str">
            <v>100 Cft</v>
          </cell>
          <cell r="D373">
            <v>3579.38</v>
          </cell>
          <cell r="E373">
            <v>16810.349999999999</v>
          </cell>
          <cell r="F373" t="str">
            <v>m3</v>
          </cell>
          <cell r="G373">
            <v>1264.05</v>
          </cell>
          <cell r="H373">
            <v>5936.52</v>
          </cell>
          <cell r="I373">
            <v>5.0999999999999996</v>
          </cell>
          <cell r="J373">
            <v>0</v>
          </cell>
          <cell r="L373">
            <v>5699.87</v>
          </cell>
          <cell r="M373">
            <v>236.65000000000055</v>
          </cell>
          <cell r="N373">
            <v>4.1518490772596665E-2</v>
          </cell>
        </row>
        <row r="374">
          <cell r="A374" t="str">
            <v>05-03</v>
          </cell>
          <cell r="B374" t="str">
            <v>Lime Surkhi Mortar 1 : 1-1/2 (one Lime: 1-1/2Surkhi)</v>
          </cell>
          <cell r="C374" t="str">
            <v>100 Cft</v>
          </cell>
          <cell r="D374">
            <v>3579.38</v>
          </cell>
          <cell r="E374">
            <v>16644.09</v>
          </cell>
          <cell r="F374" t="str">
            <v>m3</v>
          </cell>
          <cell r="G374">
            <v>1264.05</v>
          </cell>
          <cell r="H374">
            <v>5877.81</v>
          </cell>
          <cell r="I374">
            <v>5.0999999999999996</v>
          </cell>
          <cell r="J374">
            <v>0</v>
          </cell>
          <cell r="L374">
            <v>5725.04</v>
          </cell>
          <cell r="M374">
            <v>152.77000000000044</v>
          </cell>
          <cell r="N374">
            <v>2.6684529715076302E-2</v>
          </cell>
        </row>
        <row r="375">
          <cell r="A375" t="str">
            <v>05-04</v>
          </cell>
          <cell r="B375" t="str">
            <v>Lime Surkhi Mortar 1 : 2 (one Lime: 2 Surkhi)</v>
          </cell>
          <cell r="C375" t="str">
            <v>100 Cft</v>
          </cell>
          <cell r="D375">
            <v>3579.38</v>
          </cell>
          <cell r="E375">
            <v>16802.03</v>
          </cell>
          <cell r="F375" t="str">
            <v>m3</v>
          </cell>
          <cell r="G375">
            <v>1264.05</v>
          </cell>
          <cell r="H375">
            <v>5933.59</v>
          </cell>
          <cell r="I375">
            <v>5.0999999999999996</v>
          </cell>
          <cell r="J375">
            <v>0</v>
          </cell>
          <cell r="L375">
            <v>5766.23</v>
          </cell>
          <cell r="M375">
            <v>167.36000000000058</v>
          </cell>
          <cell r="N375">
            <v>2.9024163101367895E-2</v>
          </cell>
        </row>
        <row r="376">
          <cell r="A376" t="str">
            <v>05-05</v>
          </cell>
          <cell r="B376" t="str">
            <v>Lime Surkhi Mortar 1 : 3 (one Lime: 3 Surkhi)</v>
          </cell>
          <cell r="C376" t="str">
            <v>100 Cft</v>
          </cell>
          <cell r="D376">
            <v>3579.38</v>
          </cell>
          <cell r="E376">
            <v>13874.39</v>
          </cell>
          <cell r="F376" t="str">
            <v>m3</v>
          </cell>
          <cell r="G376">
            <v>1264.05</v>
          </cell>
          <cell r="H376">
            <v>4899.7</v>
          </cell>
          <cell r="I376">
            <v>5.0999999999999996</v>
          </cell>
          <cell r="J376">
            <v>0</v>
          </cell>
          <cell r="L376">
            <v>4716.04</v>
          </cell>
          <cell r="M376">
            <v>183.65999999999985</v>
          </cell>
          <cell r="N376">
            <v>3.8943690045037754E-2</v>
          </cell>
        </row>
        <row r="377">
          <cell r="A377" t="str">
            <v>05-06</v>
          </cell>
          <cell r="B377" t="str">
            <v>Lime Sand And Surkhi Mortar 1 : 1 : 1 (one Lime:1 Sand And : 1 Surkhi)</v>
          </cell>
          <cell r="C377" t="str">
            <v>100 Cft</v>
          </cell>
          <cell r="D377">
            <v>3579.38</v>
          </cell>
          <cell r="E377">
            <v>17631.189999999999</v>
          </cell>
          <cell r="F377" t="str">
            <v>m3</v>
          </cell>
          <cell r="G377">
            <v>1264.05</v>
          </cell>
          <cell r="H377">
            <v>6226.4</v>
          </cell>
          <cell r="I377">
            <v>5.0999999999999996</v>
          </cell>
          <cell r="J377">
            <v>0</v>
          </cell>
          <cell r="L377">
            <v>6042.53</v>
          </cell>
          <cell r="M377">
            <v>183.86999999999989</v>
          </cell>
          <cell r="N377">
            <v>3.0429306929382213E-2</v>
          </cell>
        </row>
        <row r="378">
          <cell r="A378" t="str">
            <v>05-07</v>
          </cell>
          <cell r="B378" t="str">
            <v>Lime Sand And Surkhi Mortar 1 : 2 : 1 (one Lime:2 Sand And : 1 Surkhi)</v>
          </cell>
          <cell r="C378" t="str">
            <v>100 Cft</v>
          </cell>
          <cell r="D378">
            <v>3579.38</v>
          </cell>
          <cell r="E378">
            <v>13643.88</v>
          </cell>
          <cell r="F378" t="str">
            <v>m3</v>
          </cell>
          <cell r="G378">
            <v>1264.05</v>
          </cell>
          <cell r="H378">
            <v>4818.3</v>
          </cell>
          <cell r="I378">
            <v>5.0999999999999996</v>
          </cell>
          <cell r="J378">
            <v>0</v>
          </cell>
          <cell r="L378">
            <v>4609.1000000000004</v>
          </cell>
          <cell r="M378">
            <v>209.19999999999982</v>
          </cell>
          <cell r="N378">
            <v>4.5388470634180167E-2</v>
          </cell>
        </row>
        <row r="379">
          <cell r="A379" t="str">
            <v>05-08</v>
          </cell>
          <cell r="B379" t="str">
            <v>Lime, Cement And Sand Mortar 1 : 1 : 3 (oneLime: One Cement And : 3 Sand)</v>
          </cell>
          <cell r="C379" t="str">
            <v>100 Cft</v>
          </cell>
          <cell r="D379">
            <v>3579.38</v>
          </cell>
          <cell r="E379">
            <v>43134.5</v>
          </cell>
          <cell r="F379" t="str">
            <v>m3</v>
          </cell>
          <cell r="G379">
            <v>1264.05</v>
          </cell>
          <cell r="H379">
            <v>15232.82</v>
          </cell>
          <cell r="I379" t="str">
            <v>5.2.4</v>
          </cell>
          <cell r="J379">
            <v>0</v>
          </cell>
          <cell r="L379">
            <v>11447.43</v>
          </cell>
          <cell r="M379">
            <v>3785.3899999999994</v>
          </cell>
          <cell r="N379">
            <v>0.33067596831777957</v>
          </cell>
        </row>
        <row r="380">
          <cell r="A380" t="str">
            <v>05-09</v>
          </cell>
          <cell r="B380" t="str">
            <v>Lime, Cement And Sand Mortar 1 : 1 : 4 (oneLime: One Cement And : 4 Sand)</v>
          </cell>
          <cell r="C380" t="str">
            <v>100 Cft</v>
          </cell>
          <cell r="D380">
            <v>3579.38</v>
          </cell>
          <cell r="E380">
            <v>37398.82</v>
          </cell>
          <cell r="F380" t="str">
            <v>m3</v>
          </cell>
          <cell r="G380">
            <v>1264.05</v>
          </cell>
          <cell r="H380">
            <v>13207.28</v>
          </cell>
          <cell r="I380" t="str">
            <v>5.2.4</v>
          </cell>
          <cell r="J380">
            <v>0</v>
          </cell>
          <cell r="L380">
            <v>9999.85</v>
          </cell>
          <cell r="M380">
            <v>3207.4300000000003</v>
          </cell>
          <cell r="N380">
            <v>0.32074781121716828</v>
          </cell>
        </row>
        <row r="381">
          <cell r="A381" t="str">
            <v>05-10</v>
          </cell>
          <cell r="B381" t="str">
            <v>Lime, Cement And Sand Mortar 1 : 1 : 5 (oneLime: One Cement And : 5 Sand)</v>
          </cell>
          <cell r="C381" t="str">
            <v>100 Cft</v>
          </cell>
          <cell r="D381">
            <v>3579.38</v>
          </cell>
          <cell r="E381">
            <v>33327.67</v>
          </cell>
          <cell r="F381" t="str">
            <v>m3</v>
          </cell>
          <cell r="G381">
            <v>1264.05</v>
          </cell>
          <cell r="H381">
            <v>11769.57</v>
          </cell>
          <cell r="I381" t="str">
            <v>5.2.4</v>
          </cell>
          <cell r="J381">
            <v>0</v>
          </cell>
          <cell r="L381">
            <v>8972.6299999999992</v>
          </cell>
          <cell r="M381">
            <v>2796.9400000000005</v>
          </cell>
          <cell r="N381">
            <v>0.31171908347942584</v>
          </cell>
        </row>
        <row r="382">
          <cell r="A382" t="str">
            <v>05-11</v>
          </cell>
          <cell r="B382" t="str">
            <v>Lime, Cement And Sand Mortar 1 : 1 : 6 (oneLime: One Cement And : 6 Sand)</v>
          </cell>
          <cell r="C382" t="str">
            <v>100 Cft</v>
          </cell>
          <cell r="D382">
            <v>3579.38</v>
          </cell>
          <cell r="E382">
            <v>27057.66</v>
          </cell>
          <cell r="F382" t="str">
            <v>m3</v>
          </cell>
          <cell r="G382">
            <v>1264.05</v>
          </cell>
          <cell r="H382">
            <v>9555.33</v>
          </cell>
          <cell r="I382" t="str">
            <v>5.2.4</v>
          </cell>
          <cell r="J382">
            <v>0</v>
          </cell>
          <cell r="L382">
            <v>7442.56</v>
          </cell>
          <cell r="M382">
            <v>2112.7699999999995</v>
          </cell>
          <cell r="N382">
            <v>0.2838767843322727</v>
          </cell>
        </row>
        <row r="383">
          <cell r="A383" t="str">
            <v>05-12</v>
          </cell>
          <cell r="B383" t="str">
            <v>Lime, Cement And Sand Mortar 1 : 1 : 7 (oneLime: One Cement And : 7sand)</v>
          </cell>
          <cell r="C383" t="str">
            <v>100 Cft</v>
          </cell>
          <cell r="D383">
            <v>3579.38</v>
          </cell>
          <cell r="E383">
            <v>24590.05</v>
          </cell>
          <cell r="F383" t="str">
            <v>m3</v>
          </cell>
          <cell r="G383">
            <v>1264.05</v>
          </cell>
          <cell r="H383">
            <v>8683.9</v>
          </cell>
          <cell r="I383" t="str">
            <v>5.2.4</v>
          </cell>
          <cell r="J383">
            <v>0</v>
          </cell>
          <cell r="L383">
            <v>6806.26</v>
          </cell>
          <cell r="M383">
            <v>1877.6399999999994</v>
          </cell>
          <cell r="N383">
            <v>0.27586956713378558</v>
          </cell>
        </row>
        <row r="384">
          <cell r="A384" t="str">
            <v>05-13</v>
          </cell>
          <cell r="B384" t="str">
            <v>Lime, Cement And Sand Mortar 1 : 1 : 8 (oneLime: One Cement And : 8 Sand)</v>
          </cell>
          <cell r="C384" t="str">
            <v>100 Cft</v>
          </cell>
          <cell r="D384">
            <v>3579.38</v>
          </cell>
          <cell r="E384">
            <v>22443.23</v>
          </cell>
          <cell r="F384" t="str">
            <v>m3</v>
          </cell>
          <cell r="G384">
            <v>1264.05</v>
          </cell>
          <cell r="H384">
            <v>7925.76</v>
          </cell>
          <cell r="I384" t="str">
            <v>5.2.4</v>
          </cell>
          <cell r="J384">
            <v>0</v>
          </cell>
          <cell r="L384">
            <v>6250.47</v>
          </cell>
          <cell r="M384">
            <v>1675.29</v>
          </cell>
          <cell r="N384">
            <v>0.26802624442641909</v>
          </cell>
        </row>
        <row r="385">
          <cell r="A385" t="str">
            <v>05-14</v>
          </cell>
          <cell r="B385" t="str">
            <v>Lime, Cement And Sand Mortar 1 : 1 : 9 (oneLime: One Cement And : 9 Sand)</v>
          </cell>
          <cell r="C385" t="str">
            <v>100 Cft</v>
          </cell>
          <cell r="D385">
            <v>3579.38</v>
          </cell>
          <cell r="E385">
            <v>21096.44</v>
          </cell>
          <cell r="F385" t="str">
            <v>m3</v>
          </cell>
          <cell r="G385">
            <v>1264.05</v>
          </cell>
          <cell r="H385">
            <v>7450.14</v>
          </cell>
          <cell r="I385" t="str">
            <v>5.2.4</v>
          </cell>
          <cell r="J385">
            <v>0</v>
          </cell>
          <cell r="L385">
            <v>5904.95</v>
          </cell>
          <cell r="M385">
            <v>1545.1900000000005</v>
          </cell>
          <cell r="N385">
            <v>0.2616770675450259</v>
          </cell>
        </row>
        <row r="386">
          <cell r="A386" t="str">
            <v>05-15</v>
          </cell>
          <cell r="B386" t="str">
            <v>Lime, Cement And Sand Mortar 1 : 1 : 10 (oneLime: One Cement and : 10 Sand)</v>
          </cell>
          <cell r="C386" t="str">
            <v>100 Cft</v>
          </cell>
          <cell r="D386">
            <v>3579.38</v>
          </cell>
          <cell r="E386">
            <v>19701.689999999999</v>
          </cell>
          <cell r="F386" t="str">
            <v>m3</v>
          </cell>
          <cell r="G386">
            <v>1264.05</v>
          </cell>
          <cell r="H386">
            <v>6957.59</v>
          </cell>
          <cell r="I386" t="str">
            <v>5.2.4</v>
          </cell>
          <cell r="J386">
            <v>0</v>
          </cell>
          <cell r="L386">
            <v>5543.69</v>
          </cell>
          <cell r="M386">
            <v>1413.9000000000005</v>
          </cell>
          <cell r="N386">
            <v>0.25504672880337836</v>
          </cell>
        </row>
        <row r="387">
          <cell r="A387" t="str">
            <v>05-16</v>
          </cell>
          <cell r="B387" t="str">
            <v>Cement, Lime And Sand Mortar 1 : 2 : 6 (oneCement: 2 Lime And : 6 Sand)</v>
          </cell>
          <cell r="C387" t="str">
            <v>100 Cft</v>
          </cell>
          <cell r="D387">
            <v>3579.38</v>
          </cell>
          <cell r="E387">
            <v>28198.66</v>
          </cell>
          <cell r="F387" t="str">
            <v>m3</v>
          </cell>
          <cell r="G387">
            <v>1264.05</v>
          </cell>
          <cell r="H387">
            <v>9958.27</v>
          </cell>
          <cell r="I387" t="str">
            <v>5.2.4</v>
          </cell>
          <cell r="J387">
            <v>0</v>
          </cell>
          <cell r="L387">
            <v>7964.91</v>
          </cell>
          <cell r="M387">
            <v>1993.3600000000006</v>
          </cell>
          <cell r="N387">
            <v>0.25026773686080578</v>
          </cell>
        </row>
        <row r="388">
          <cell r="A388" t="str">
            <v>05-17</v>
          </cell>
          <cell r="B388" t="str">
            <v>Cement, Lime And Sand Mortar 1 : 2 : 9 (oneCement: 2 Lime And : 9 Sand)</v>
          </cell>
          <cell r="C388" t="str">
            <v>100 Cft</v>
          </cell>
          <cell r="D388">
            <v>3579.38</v>
          </cell>
          <cell r="E388">
            <v>23294.09</v>
          </cell>
          <cell r="F388" t="str">
            <v>m3</v>
          </cell>
          <cell r="G388">
            <v>1264.05</v>
          </cell>
          <cell r="H388">
            <v>8226.24</v>
          </cell>
          <cell r="I388" t="str">
            <v>5.2.4</v>
          </cell>
          <cell r="J388">
            <v>0</v>
          </cell>
          <cell r="L388">
            <v>6745.23</v>
          </cell>
          <cell r="M388">
            <v>1481.0100000000002</v>
          </cell>
          <cell r="N388">
            <v>0.21956404748244321</v>
          </cell>
        </row>
        <row r="389">
          <cell r="A389" t="str">
            <v>05-18</v>
          </cell>
          <cell r="B389" t="str">
            <v>Cement Sand Mortar 1 : 1 (one Cement: OneSand)</v>
          </cell>
          <cell r="C389" t="str">
            <v>100 Cft</v>
          </cell>
          <cell r="D389">
            <v>2863.5</v>
          </cell>
          <cell r="E389">
            <v>71829.72</v>
          </cell>
          <cell r="F389" t="str">
            <v>m3</v>
          </cell>
          <cell r="G389">
            <v>1011.24</v>
          </cell>
          <cell r="H389">
            <v>25366.45</v>
          </cell>
          <cell r="I389" t="str">
            <v>5.2.2</v>
          </cell>
          <cell r="J389">
            <v>0</v>
          </cell>
          <cell r="L389">
            <v>17172.759999999998</v>
          </cell>
          <cell r="M389">
            <v>8193.6900000000023</v>
          </cell>
          <cell r="N389">
            <v>0.47713297105415803</v>
          </cell>
        </row>
        <row r="390">
          <cell r="A390" t="str">
            <v>05-19</v>
          </cell>
          <cell r="B390" t="str">
            <v>Cement Sand Mortar 1 : 1-1/2 (one Cement: 1-1/2Sand)</v>
          </cell>
          <cell r="C390" t="str">
            <v>100 Cft</v>
          </cell>
          <cell r="D390">
            <v>2863.5</v>
          </cell>
          <cell r="E390">
            <v>59017.62</v>
          </cell>
          <cell r="F390" t="str">
            <v>m3</v>
          </cell>
          <cell r="G390">
            <v>1011.24</v>
          </cell>
          <cell r="H390">
            <v>20841.89</v>
          </cell>
          <cell r="I390" t="str">
            <v>5.2.2</v>
          </cell>
          <cell r="J390">
            <v>0</v>
          </cell>
          <cell r="L390">
            <v>14226.77</v>
          </cell>
          <cell r="M390">
            <v>6615.119999999999</v>
          </cell>
          <cell r="N390">
            <v>0.4649769413577361</v>
          </cell>
        </row>
        <row r="391">
          <cell r="A391" t="str">
            <v>05-20</v>
          </cell>
          <cell r="B391" t="str">
            <v>Cement Sand Mortar 1 : 2 (one Cement: 2 Sand)</v>
          </cell>
          <cell r="C391" t="str">
            <v>100 Cft</v>
          </cell>
          <cell r="D391">
            <v>2863.5</v>
          </cell>
          <cell r="E391">
            <v>50481.31</v>
          </cell>
          <cell r="F391" t="str">
            <v>m3</v>
          </cell>
          <cell r="G391">
            <v>1011.24</v>
          </cell>
          <cell r="H391">
            <v>17827.32</v>
          </cell>
          <cell r="I391" t="str">
            <v>5.2.2</v>
          </cell>
          <cell r="J391">
            <v>0</v>
          </cell>
          <cell r="L391">
            <v>12264.05</v>
          </cell>
          <cell r="M391">
            <v>5563.27</v>
          </cell>
          <cell r="N391">
            <v>0.45362421059927194</v>
          </cell>
        </row>
        <row r="392">
          <cell r="A392" t="str">
            <v>05-21</v>
          </cell>
          <cell r="B392" t="str">
            <v>Cement Sand Mortar 1 : 2-1/2 (one Cement: 2-1/2Sand)</v>
          </cell>
          <cell r="C392" t="str">
            <v>100 Cft</v>
          </cell>
          <cell r="D392">
            <v>2863.5</v>
          </cell>
          <cell r="E392">
            <v>44368.24</v>
          </cell>
          <cell r="F392" t="str">
            <v>m3</v>
          </cell>
          <cell r="G392">
            <v>1011.24</v>
          </cell>
          <cell r="H392">
            <v>15668.51</v>
          </cell>
          <cell r="I392" t="str">
            <v>5.2.2</v>
          </cell>
          <cell r="J392">
            <v>0</v>
          </cell>
          <cell r="L392">
            <v>10858.11</v>
          </cell>
          <cell r="M392">
            <v>4810.3999999999996</v>
          </cell>
          <cell r="N392">
            <v>0.44302369381043288</v>
          </cell>
        </row>
        <row r="393">
          <cell r="A393" t="str">
            <v>05-22</v>
          </cell>
          <cell r="B393" t="str">
            <v>Cement Sand Mortar 1 : 3 (one Cement: 3 Sand)</v>
          </cell>
          <cell r="C393" t="str">
            <v>100 Cft</v>
          </cell>
          <cell r="D393">
            <v>2863.5</v>
          </cell>
          <cell r="E393">
            <v>39795.11</v>
          </cell>
          <cell r="F393" t="str">
            <v>m3</v>
          </cell>
          <cell r="G393">
            <v>1011.24</v>
          </cell>
          <cell r="H393">
            <v>14053.52</v>
          </cell>
          <cell r="I393" t="str">
            <v>5.2.2</v>
          </cell>
          <cell r="J393">
            <v>0</v>
          </cell>
          <cell r="L393">
            <v>9806.24</v>
          </cell>
          <cell r="M393">
            <v>4247.2800000000007</v>
          </cell>
          <cell r="N393">
            <v>0.43312013575029784</v>
          </cell>
        </row>
        <row r="394">
          <cell r="A394" t="str">
            <v>05-23</v>
          </cell>
          <cell r="B394" t="str">
            <v>Cement Sand Mortar 1 : 4 (one Cement: 4 Sand)</v>
          </cell>
          <cell r="C394" t="str">
            <v>100 Cft</v>
          </cell>
          <cell r="D394">
            <v>2863.5</v>
          </cell>
          <cell r="E394">
            <v>33387.33</v>
          </cell>
          <cell r="F394" t="str">
            <v>m3</v>
          </cell>
          <cell r="G394">
            <v>1011.24</v>
          </cell>
          <cell r="H394">
            <v>11790.64</v>
          </cell>
          <cell r="I394" t="str">
            <v>5.2.2</v>
          </cell>
          <cell r="J394">
            <v>0</v>
          </cell>
          <cell r="L394">
            <v>8332.6299999999992</v>
          </cell>
          <cell r="M394">
            <v>3458.01</v>
          </cell>
          <cell r="N394">
            <v>0.41499622568144756</v>
          </cell>
        </row>
        <row r="395">
          <cell r="A395" t="str">
            <v>05-24</v>
          </cell>
          <cell r="B395" t="str">
            <v>Cement Sand Mortar 1 : 5 (one Cement: 5 Sand)</v>
          </cell>
          <cell r="C395" t="str">
            <v>100 Cft</v>
          </cell>
          <cell r="D395">
            <v>2863.5</v>
          </cell>
          <cell r="E395">
            <v>29112.79</v>
          </cell>
          <cell r="F395" t="str">
            <v>m3</v>
          </cell>
          <cell r="G395">
            <v>1011.24</v>
          </cell>
          <cell r="H395">
            <v>10281.09</v>
          </cell>
          <cell r="I395" t="str">
            <v>5.2.2</v>
          </cell>
          <cell r="J395">
            <v>0</v>
          </cell>
          <cell r="L395">
            <v>7349.79</v>
          </cell>
          <cell r="M395">
            <v>2931.3</v>
          </cell>
          <cell r="N395">
            <v>0.39882772160837249</v>
          </cell>
        </row>
        <row r="396">
          <cell r="A396" t="str">
            <v>05-25</v>
          </cell>
          <cell r="B396" t="str">
            <v>Cement Sand Mortar 1 : 6 (one Cement: 6 Sand)</v>
          </cell>
          <cell r="C396" t="str">
            <v>100 Cft</v>
          </cell>
          <cell r="D396">
            <v>2863.5</v>
          </cell>
          <cell r="E396">
            <v>26069.02</v>
          </cell>
          <cell r="F396" t="str">
            <v>m3</v>
          </cell>
          <cell r="G396">
            <v>1011.24</v>
          </cell>
          <cell r="H396">
            <v>9206.2000000000007</v>
          </cell>
          <cell r="I396" t="str">
            <v>5.2.2</v>
          </cell>
          <cell r="J396">
            <v>0</v>
          </cell>
          <cell r="L396">
            <v>6649.79</v>
          </cell>
          <cell r="M396">
            <v>2556.4100000000008</v>
          </cell>
          <cell r="N396">
            <v>0.38443469643402284</v>
          </cell>
        </row>
        <row r="397">
          <cell r="A397" t="str">
            <v>05-26</v>
          </cell>
          <cell r="B397" t="str">
            <v>Cement Sand Mortar 1 : 7 (one Cement: 7 Sand)</v>
          </cell>
          <cell r="C397" t="str">
            <v>100 Cft</v>
          </cell>
          <cell r="D397">
            <v>2863.5</v>
          </cell>
          <cell r="E397">
            <v>23777.39</v>
          </cell>
          <cell r="F397" t="str">
            <v>m3</v>
          </cell>
          <cell r="G397">
            <v>1011.24</v>
          </cell>
          <cell r="H397">
            <v>8396.91</v>
          </cell>
          <cell r="I397" t="str">
            <v>5.2.2</v>
          </cell>
          <cell r="J397">
            <v>0</v>
          </cell>
          <cell r="L397">
            <v>6122.83</v>
          </cell>
          <cell r="M397">
            <v>2274.08</v>
          </cell>
          <cell r="N397">
            <v>0.37140995258728399</v>
          </cell>
        </row>
        <row r="398">
          <cell r="A398" t="str">
            <v>05-27</v>
          </cell>
          <cell r="B398" t="str">
            <v>Cement Sand Mortar 1 : 8 (one Cement: 8 Sand)</v>
          </cell>
          <cell r="C398" t="str">
            <v>100 Cft</v>
          </cell>
          <cell r="D398">
            <v>2863.5</v>
          </cell>
          <cell r="E398">
            <v>22003.18</v>
          </cell>
          <cell r="F398" t="str">
            <v>m3</v>
          </cell>
          <cell r="G398">
            <v>1011.24</v>
          </cell>
          <cell r="H398">
            <v>7770.36</v>
          </cell>
          <cell r="I398" t="str">
            <v>5.2.2</v>
          </cell>
          <cell r="J398">
            <v>0</v>
          </cell>
          <cell r="L398">
            <v>5714.83</v>
          </cell>
          <cell r="M398">
            <v>2055.5299999999997</v>
          </cell>
          <cell r="N398">
            <v>0.3596834901475634</v>
          </cell>
        </row>
        <row r="399">
          <cell r="A399" t="str">
            <v>05-28</v>
          </cell>
          <cell r="B399" t="str">
            <v>Clay Mortar.</v>
          </cell>
          <cell r="C399" t="str">
            <v>100 Cft</v>
          </cell>
          <cell r="D399">
            <v>4980</v>
          </cell>
          <cell r="E399">
            <v>5040.75</v>
          </cell>
          <cell r="F399" t="str">
            <v>m3</v>
          </cell>
          <cell r="G399">
            <v>1758.67</v>
          </cell>
          <cell r="H399">
            <v>1780.13</v>
          </cell>
          <cell r="I399" t="str">
            <v>5.2.1</v>
          </cell>
          <cell r="J399">
            <v>0</v>
          </cell>
          <cell r="L399">
            <v>1752.65</v>
          </cell>
          <cell r="M399">
            <v>27.480000000000018</v>
          </cell>
          <cell r="N399">
            <v>1.567911448378171E-2</v>
          </cell>
        </row>
        <row r="400">
          <cell r="A400" t="str">
            <v>05-29</v>
          </cell>
          <cell r="B400" t="str">
            <v>Clay Mortar Mixed With Chipped Bhoosa OrStraw.</v>
          </cell>
          <cell r="C400" t="str">
            <v>100 Cft</v>
          </cell>
          <cell r="D400">
            <v>4980</v>
          </cell>
          <cell r="E400">
            <v>6660.66</v>
          </cell>
          <cell r="F400" t="str">
            <v>m3</v>
          </cell>
          <cell r="G400">
            <v>1758.67</v>
          </cell>
          <cell r="H400">
            <v>2352.19</v>
          </cell>
          <cell r="I400" t="str">
            <v>5.2.1</v>
          </cell>
          <cell r="J400">
            <v>0</v>
          </cell>
          <cell r="L400">
            <v>2324.71</v>
          </cell>
          <cell r="M400">
            <v>27.480000000000018</v>
          </cell>
          <cell r="N400">
            <v>1.18208292647255E-2</v>
          </cell>
        </row>
        <row r="401">
          <cell r="A401" t="str">
            <v>05-30</v>
          </cell>
          <cell r="B401" t="str">
            <v>Clay Mortar Mixed With Cow-dung 1 : 1 (1 Clay:1 Cow Dung).</v>
          </cell>
          <cell r="C401" t="str">
            <v>100 Cft</v>
          </cell>
          <cell r="D401">
            <v>2614.5</v>
          </cell>
          <cell r="E401">
            <v>4415.63</v>
          </cell>
          <cell r="F401" t="str">
            <v>m3</v>
          </cell>
          <cell r="G401">
            <v>923.3</v>
          </cell>
          <cell r="H401">
            <v>1559.37</v>
          </cell>
          <cell r="I401">
            <v>5.2</v>
          </cell>
          <cell r="J401">
            <v>0</v>
          </cell>
          <cell r="L401">
            <v>1542.88</v>
          </cell>
          <cell r="M401">
            <v>16.489999999999782</v>
          </cell>
          <cell r="N401">
            <v>1.0687804625116523E-2</v>
          </cell>
        </row>
        <row r="402">
          <cell r="A402" t="str">
            <v>05-31</v>
          </cell>
          <cell r="B402" t="str">
            <v>White Cement And Sand Mortar1 : 3 (1 WhiteCement 3 Sand)</v>
          </cell>
          <cell r="C402" t="str">
            <v>100 Cft</v>
          </cell>
          <cell r="D402">
            <v>2863.5</v>
          </cell>
          <cell r="E402">
            <v>47616.63</v>
          </cell>
          <cell r="F402" t="str">
            <v>m3</v>
          </cell>
          <cell r="G402">
            <v>1011.24</v>
          </cell>
          <cell r="H402">
            <v>16815.669999999998</v>
          </cell>
          <cell r="I402">
            <v>5.0999999999999996</v>
          </cell>
          <cell r="J402">
            <v>0</v>
          </cell>
          <cell r="L402">
            <v>16564.86</v>
          </cell>
          <cell r="M402">
            <v>250.80999999999767</v>
          </cell>
          <cell r="N402">
            <v>1.5141087820844707E-2</v>
          </cell>
        </row>
        <row r="403">
          <cell r="A403" t="str">
            <v>05-32</v>
          </cell>
          <cell r="B403" t="str">
            <v>Coloured Cement Mortar Made By Mixing WhiteCement And Pigment Of Approved Shade (1White Cement Mixed With Pigment Of ApprovedShade: 2 Sand)</v>
          </cell>
          <cell r="C403" t="str">
            <v>100 Cft</v>
          </cell>
          <cell r="D403">
            <v>2863.5</v>
          </cell>
          <cell r="E403">
            <v>106535.92</v>
          </cell>
          <cell r="F403" t="str">
            <v>m3</v>
          </cell>
          <cell r="G403">
            <v>1011.24</v>
          </cell>
          <cell r="H403">
            <v>37622.83</v>
          </cell>
          <cell r="I403" t="str">
            <v>5.2.2</v>
          </cell>
          <cell r="J403">
            <v>0</v>
          </cell>
          <cell r="L403">
            <v>37395.410000000003</v>
          </cell>
          <cell r="M403">
            <v>227.41999999999825</v>
          </cell>
          <cell r="N403">
            <v>6.0814950284004974E-3</v>
          </cell>
        </row>
        <row r="404">
          <cell r="A404" t="str">
            <v>05-33</v>
          </cell>
          <cell r="B404" t="str">
            <v>White Cement And Sand Mortar1 : 2 (1 WhiteCement 2 Sand)</v>
          </cell>
          <cell r="C404" t="str">
            <v>100 Cft</v>
          </cell>
          <cell r="D404">
            <v>2863.5</v>
          </cell>
          <cell r="E404">
            <v>62343.71</v>
          </cell>
          <cell r="F404" t="str">
            <v>m3</v>
          </cell>
          <cell r="G404">
            <v>1011.24</v>
          </cell>
          <cell r="H404">
            <v>22016.49</v>
          </cell>
          <cell r="I404" t="str">
            <v>5.2.2</v>
          </cell>
          <cell r="J404">
            <v>0</v>
          </cell>
          <cell r="L404">
            <v>21789.07</v>
          </cell>
          <cell r="M404">
            <v>227.42000000000189</v>
          </cell>
          <cell r="N404">
            <v>1.0437343126622747E-2</v>
          </cell>
        </row>
        <row r="405">
          <cell r="A405" t="str">
            <v>05-34</v>
          </cell>
          <cell r="B405" t="str">
            <v>Coloured Cement Mortar Made By Mixing GreyCement And Pigment Of Approved Shade (1 GreyCement Mixed With Pigment Of Approved Shade:2 Sand)</v>
          </cell>
          <cell r="C405" t="str">
            <v>100 Cft</v>
          </cell>
          <cell r="D405">
            <v>2863.5</v>
          </cell>
          <cell r="E405">
            <v>106535.92</v>
          </cell>
          <cell r="F405" t="str">
            <v>m3</v>
          </cell>
          <cell r="G405">
            <v>1011.24</v>
          </cell>
          <cell r="H405">
            <v>37622.83</v>
          </cell>
          <cell r="I405" t="str">
            <v>5.2.2</v>
          </cell>
          <cell r="J405">
            <v>0</v>
          </cell>
          <cell r="L405">
            <v>37395.410000000003</v>
          </cell>
          <cell r="M405">
            <v>227.41999999999825</v>
          </cell>
          <cell r="N405">
            <v>6.0814950284004974E-3</v>
          </cell>
        </row>
        <row r="406">
          <cell r="A406" t="str">
            <v>06-01</v>
          </cell>
          <cell r="B406" t="str">
            <v>Mud concrete in foundation using brick ballast orstone ballast 1.5" gauge to 2" guage</v>
          </cell>
          <cell r="C406" t="str">
            <v>100 Cft</v>
          </cell>
          <cell r="D406">
            <v>4475.7700000000004</v>
          </cell>
          <cell r="E406">
            <v>9649.65</v>
          </cell>
          <cell r="F406" t="str">
            <v>m3</v>
          </cell>
          <cell r="G406">
            <v>1580.61</v>
          </cell>
          <cell r="H406">
            <v>3407.75</v>
          </cell>
          <cell r="I406">
            <v>0</v>
          </cell>
          <cell r="J406" t="str">
            <v>TO BE DELETED</v>
          </cell>
          <cell r="L406">
            <v>3236.38</v>
          </cell>
          <cell r="M406">
            <v>171.36999999999989</v>
          </cell>
          <cell r="N406">
            <v>5.2951136763915205E-2</v>
          </cell>
        </row>
        <row r="407">
          <cell r="A407" t="str">
            <v>06-02</v>
          </cell>
          <cell r="B407" t="str">
            <v>Dry rammed shingle brick ballast or stone ballast1.5" to 2" guage</v>
          </cell>
          <cell r="C407" t="str">
            <v>100 Cft</v>
          </cell>
          <cell r="D407">
            <v>2988</v>
          </cell>
          <cell r="E407">
            <v>7799.4</v>
          </cell>
          <cell r="F407" t="str">
            <v>m3</v>
          </cell>
          <cell r="G407">
            <v>1055.2</v>
          </cell>
          <cell r="H407">
            <v>2754.33</v>
          </cell>
          <cell r="I407" t="str">
            <v>6.1.4.8</v>
          </cell>
          <cell r="J407">
            <v>0</v>
          </cell>
          <cell r="L407">
            <v>2688.38</v>
          </cell>
          <cell r="M407">
            <v>65.949999999999818</v>
          </cell>
          <cell r="N407">
            <v>2.4531502242986412E-2</v>
          </cell>
        </row>
        <row r="408">
          <cell r="A408" t="str">
            <v>06-03-a</v>
          </cell>
          <cell r="B408" t="str">
            <v>Cement Concrete (brick/stone ballast, 1.5" to2"/nullah shingle well graded and cleaned) infoundation &amp; plinth (Ratio 1:3:6)</v>
          </cell>
          <cell r="C408" t="str">
            <v>100 Cft</v>
          </cell>
          <cell r="D408">
            <v>5944.88</v>
          </cell>
          <cell r="E408">
            <v>27392.05</v>
          </cell>
          <cell r="F408" t="str">
            <v>m3</v>
          </cell>
          <cell r="G408">
            <v>2099.41</v>
          </cell>
          <cell r="H408">
            <v>9673.42</v>
          </cell>
          <cell r="I408" t="str">
            <v>6.1.4,6.2.1 , 6.3</v>
          </cell>
          <cell r="J408">
            <v>0</v>
          </cell>
          <cell r="L408">
            <v>7418.28</v>
          </cell>
          <cell r="M408">
            <v>2255.1400000000003</v>
          </cell>
          <cell r="N408">
            <v>0.30399769218740735</v>
          </cell>
        </row>
        <row r="409">
          <cell r="A409" t="str">
            <v>06-03-b</v>
          </cell>
          <cell r="B409" t="str">
            <v>Cement Concrete (brick/stone ballast, 1.5" to2"/nullah shingle well graded and cleaned) infoundation &amp; plinth (Ratio 1:4:8)</v>
          </cell>
          <cell r="C409" t="str">
            <v>100 Cft</v>
          </cell>
          <cell r="D409">
            <v>5944.88</v>
          </cell>
          <cell r="E409">
            <v>23433.59</v>
          </cell>
          <cell r="F409" t="str">
            <v>m3</v>
          </cell>
          <cell r="G409">
            <v>2099.41</v>
          </cell>
          <cell r="H409">
            <v>8275.5</v>
          </cell>
          <cell r="I409" t="str">
            <v>6.1.4, 6.3, 6.2</v>
          </cell>
          <cell r="J409">
            <v>0</v>
          </cell>
          <cell r="L409">
            <v>6633.94</v>
          </cell>
          <cell r="M409">
            <v>1641.5600000000004</v>
          </cell>
          <cell r="N409">
            <v>0.24744872579492738</v>
          </cell>
        </row>
        <row r="410">
          <cell r="A410" t="str">
            <v>06-03-c</v>
          </cell>
          <cell r="B410" t="str">
            <v>Cement Concrete (brick/stone ballast, 1.5" to2"/nullah shingle well graded and cleaned) infoundation &amp; plinth (Ratio 1:5:10)</v>
          </cell>
          <cell r="C410" t="str">
            <v>100 Cft</v>
          </cell>
          <cell r="D410">
            <v>5944.88</v>
          </cell>
          <cell r="E410">
            <v>21990.16</v>
          </cell>
          <cell r="F410" t="str">
            <v>m3</v>
          </cell>
          <cell r="G410">
            <v>2099.41</v>
          </cell>
          <cell r="H410">
            <v>7765.76</v>
          </cell>
          <cell r="I410" t="str">
            <v>6.1.4, 6.3, 6.2</v>
          </cell>
          <cell r="J410">
            <v>0</v>
          </cell>
          <cell r="L410">
            <v>6309.56</v>
          </cell>
          <cell r="M410">
            <v>1456.1999999999998</v>
          </cell>
          <cell r="N410">
            <v>0.23079263847241324</v>
          </cell>
        </row>
        <row r="411">
          <cell r="A411" t="str">
            <v>06-03-d</v>
          </cell>
          <cell r="B411" t="str">
            <v>Cement Concrete (brick/stone ballast, 1.5" to2"/nullah shingle well graded and cleaned) infoundation &amp; plinth (Ratio 1:6:12)</v>
          </cell>
          <cell r="C411" t="str">
            <v>100 Cft</v>
          </cell>
          <cell r="D411">
            <v>5944.88</v>
          </cell>
          <cell r="E411">
            <v>20496.93</v>
          </cell>
          <cell r="F411" t="str">
            <v>m3</v>
          </cell>
          <cell r="G411">
            <v>2099.41</v>
          </cell>
          <cell r="H411">
            <v>7238.43</v>
          </cell>
          <cell r="I411" t="str">
            <v>6.1.4, 6.3, 6.2</v>
          </cell>
          <cell r="J411">
            <v>0</v>
          </cell>
          <cell r="L411">
            <v>5965.44</v>
          </cell>
          <cell r="M411">
            <v>1272.9900000000007</v>
          </cell>
          <cell r="N411">
            <v>0.21339415030576131</v>
          </cell>
        </row>
        <row r="412">
          <cell r="A412" t="str">
            <v>06-03-e</v>
          </cell>
          <cell r="B412" t="str">
            <v>Cement Concrete (brick/stone ballast, 1.5" to2"/nullah shingle well graded and cleaned) infoundation &amp; plinth (Ratio 1:6:18)</v>
          </cell>
          <cell r="C412" t="str">
            <v>100 Cft</v>
          </cell>
          <cell r="D412">
            <v>5944.88</v>
          </cell>
          <cell r="E412">
            <v>18616.11</v>
          </cell>
          <cell r="F412" t="str">
            <v>m3</v>
          </cell>
          <cell r="G412">
            <v>2099.41</v>
          </cell>
          <cell r="H412">
            <v>6574.22</v>
          </cell>
          <cell r="I412" t="str">
            <v>6.3 , 6.2</v>
          </cell>
          <cell r="J412">
            <v>0</v>
          </cell>
          <cell r="L412">
            <v>5574.13</v>
          </cell>
          <cell r="M412">
            <v>1000.0900000000001</v>
          </cell>
          <cell r="N412">
            <v>0.17941633941081392</v>
          </cell>
        </row>
        <row r="413">
          <cell r="A413" t="str">
            <v>06-03-f</v>
          </cell>
          <cell r="B413" t="str">
            <v>Cement Concrete (brick/stone ballast, 1.5" to2"/nullah shingle well graded and cleaned) infoundation &amp; plinth (Ratio 1:7:20)</v>
          </cell>
          <cell r="C413" t="str">
            <v>100 Cft</v>
          </cell>
          <cell r="D413">
            <v>5944.88</v>
          </cell>
          <cell r="E413">
            <v>18009.82</v>
          </cell>
          <cell r="F413" t="str">
            <v>m3</v>
          </cell>
          <cell r="G413">
            <v>2099.41</v>
          </cell>
          <cell r="H413">
            <v>6360.11</v>
          </cell>
          <cell r="I413" t="str">
            <v>6.3 , 6.2</v>
          </cell>
          <cell r="J413">
            <v>0</v>
          </cell>
          <cell r="L413">
            <v>5432.96</v>
          </cell>
          <cell r="M413">
            <v>927.14999999999964</v>
          </cell>
          <cell r="N413">
            <v>0.17065283013311336</v>
          </cell>
        </row>
        <row r="414">
          <cell r="A414" t="str">
            <v>06-04-a</v>
          </cell>
          <cell r="B414" t="str">
            <v>Extra on Item 3 above, for sedimentation tank orfilter beds in PHE works (in bed)</v>
          </cell>
          <cell r="C414" t="str">
            <v>100 Cft</v>
          </cell>
          <cell r="D414">
            <v>996</v>
          </cell>
          <cell r="E414">
            <v>996</v>
          </cell>
          <cell r="F414" t="str">
            <v>m3</v>
          </cell>
          <cell r="G414">
            <v>351.73</v>
          </cell>
          <cell r="H414">
            <v>351.73</v>
          </cell>
          <cell r="I414">
            <v>0</v>
          </cell>
          <cell r="J414" t="str">
            <v>The stone ballast, crushed bajri,round shingle from nallah,or brickballast may be used according totheir comparative cheaper rates invarious areas of the province.</v>
          </cell>
          <cell r="L414">
            <v>329.75</v>
          </cell>
          <cell r="M414">
            <v>21.980000000000018</v>
          </cell>
          <cell r="N414">
            <v>6.6656557998483759E-2</v>
          </cell>
        </row>
        <row r="415">
          <cell r="A415" t="str">
            <v>06-04-b</v>
          </cell>
          <cell r="B415" t="str">
            <v>Extra on Item 3 above, for sedimentation tank orfilter beds in PHE works (On slope)</v>
          </cell>
          <cell r="C415" t="str">
            <v>100 Cft</v>
          </cell>
          <cell r="D415">
            <v>1394.4</v>
          </cell>
          <cell r="E415">
            <v>1394.4</v>
          </cell>
          <cell r="F415" t="str">
            <v>m3</v>
          </cell>
          <cell r="G415">
            <v>492.43</v>
          </cell>
          <cell r="H415">
            <v>492.43</v>
          </cell>
          <cell r="I415">
            <v>0</v>
          </cell>
          <cell r="J415">
            <v>0</v>
          </cell>
          <cell r="L415">
            <v>461.65</v>
          </cell>
          <cell r="M415">
            <v>30.78000000000003</v>
          </cell>
          <cell r="N415">
            <v>6.6673887143940277E-2</v>
          </cell>
        </row>
        <row r="416">
          <cell r="A416" t="str">
            <v>06-05-a</v>
          </cell>
          <cell r="B416" t="str">
            <v>Plain Cement Conrete including placing,compacting, finishing &amp; curing (Ratio 1:1:2)</v>
          </cell>
          <cell r="C416" t="str">
            <v>100 Cft</v>
          </cell>
          <cell r="D416">
            <v>5430.69</v>
          </cell>
          <cell r="E416">
            <v>52236.1</v>
          </cell>
          <cell r="F416" t="str">
            <v>m3</v>
          </cell>
          <cell r="G416">
            <v>1917.83</v>
          </cell>
          <cell r="H416">
            <v>18447.02</v>
          </cell>
          <cell r="I416" t="str">
            <v>6.1.3, 6.2,6.3, 6.6,6.11 ,6.10</v>
          </cell>
          <cell r="J416">
            <v>0</v>
          </cell>
          <cell r="L416">
            <v>13032.52</v>
          </cell>
          <cell r="M416">
            <v>5414.5</v>
          </cell>
          <cell r="N416">
            <v>0.41546070905703575</v>
          </cell>
        </row>
        <row r="417">
          <cell r="A417" t="str">
            <v>06-05-b</v>
          </cell>
          <cell r="B417" t="str">
            <v>Plain Cement Concrete including placing,compacting, finishing &amp; curing (Ratio 1:1.5:1.5)</v>
          </cell>
          <cell r="C417" t="str">
            <v>100 Cft</v>
          </cell>
          <cell r="D417">
            <v>5430.69</v>
          </cell>
          <cell r="E417">
            <v>51866.74</v>
          </cell>
          <cell r="F417" t="str">
            <v>m3</v>
          </cell>
          <cell r="G417">
            <v>1917.83</v>
          </cell>
          <cell r="H417">
            <v>18316.580000000002</v>
          </cell>
          <cell r="I417" t="str">
            <v>6.1.3, 6.2,6.3, 6.6,6.11 ,6.10</v>
          </cell>
          <cell r="J417">
            <v>0</v>
          </cell>
          <cell r="L417">
            <v>12963.75</v>
          </cell>
          <cell r="M417">
            <v>5352.8300000000017</v>
          </cell>
          <cell r="N417">
            <v>0.41290753061421287</v>
          </cell>
        </row>
        <row r="418">
          <cell r="A418" t="str">
            <v>06-05-c</v>
          </cell>
          <cell r="B418" t="str">
            <v>Plain Cement Concrete including placing,compacting, finishing &amp; curing (Ratio 1:1.5:3)</v>
          </cell>
          <cell r="C418" t="str">
            <v>100 Cft</v>
          </cell>
          <cell r="D418">
            <v>5430.69</v>
          </cell>
          <cell r="E418">
            <v>41962.720000000001</v>
          </cell>
          <cell r="F418" t="str">
            <v>m3</v>
          </cell>
          <cell r="G418">
            <v>1917.83</v>
          </cell>
          <cell r="H418">
            <v>14819.01</v>
          </cell>
          <cell r="I418" t="str">
            <v>6.1.3, 6.2,6.3, 6.6,6.11 ,6.10</v>
          </cell>
          <cell r="J418">
            <v>0</v>
          </cell>
          <cell r="L418">
            <v>10657.07</v>
          </cell>
          <cell r="M418">
            <v>4161.9400000000005</v>
          </cell>
          <cell r="N418">
            <v>0.39053323286794595</v>
          </cell>
        </row>
        <row r="419">
          <cell r="A419" t="str">
            <v>06-05-d</v>
          </cell>
          <cell r="B419" t="str">
            <v>Plain Cement Concrete including placing,compacting, finishing &amp; curing (Ratio 1:2:3)</v>
          </cell>
          <cell r="C419" t="str">
            <v>100 Cft</v>
          </cell>
          <cell r="D419">
            <v>5430.69</v>
          </cell>
          <cell r="E419">
            <v>39515.54</v>
          </cell>
          <cell r="F419" t="str">
            <v>m3</v>
          </cell>
          <cell r="G419">
            <v>1917.83</v>
          </cell>
          <cell r="H419">
            <v>13954.79</v>
          </cell>
          <cell r="I419" t="str">
            <v>6.1.3, 6.2,6.3, 6.6,6.11 ,6.10</v>
          </cell>
          <cell r="J419">
            <v>0</v>
          </cell>
          <cell r="L419">
            <v>10098.620000000001</v>
          </cell>
          <cell r="M419">
            <v>3856.17</v>
          </cell>
          <cell r="N419">
            <v>0.38185118362706982</v>
          </cell>
        </row>
        <row r="420">
          <cell r="A420" t="str">
            <v>06-05-e</v>
          </cell>
          <cell r="B420" t="str">
            <v>Plain Cement Concrete including placing,compacting, finishing &amp; curing (Ratio 1:3:3)</v>
          </cell>
          <cell r="C420" t="str">
            <v>100 Cft</v>
          </cell>
          <cell r="D420">
            <v>5430.69</v>
          </cell>
          <cell r="E420">
            <v>35670.089999999997</v>
          </cell>
          <cell r="F420" t="str">
            <v>m3</v>
          </cell>
          <cell r="G420">
            <v>1917.83</v>
          </cell>
          <cell r="H420">
            <v>12596.79</v>
          </cell>
          <cell r="I420" t="str">
            <v>6.1.3, 6.2,6.3, 6.6,6.11 ,6.10</v>
          </cell>
          <cell r="J420">
            <v>0</v>
          </cell>
          <cell r="L420">
            <v>9221.08</v>
          </cell>
          <cell r="M420">
            <v>3375.7100000000009</v>
          </cell>
          <cell r="N420">
            <v>0.36608618513232732</v>
          </cell>
        </row>
        <row r="421">
          <cell r="A421" t="str">
            <v>06-05-f</v>
          </cell>
          <cell r="B421" t="str">
            <v>Plain Cement Concrete including placing,compacting, finishing &amp; curing (Ratio 1:2:4)</v>
          </cell>
          <cell r="C421" t="str">
            <v>100 Cft</v>
          </cell>
          <cell r="D421">
            <v>5430.69</v>
          </cell>
          <cell r="E421">
            <v>36092.22</v>
          </cell>
          <cell r="F421" t="str">
            <v>m3</v>
          </cell>
          <cell r="G421">
            <v>1917.83</v>
          </cell>
          <cell r="H421">
            <v>12745.86</v>
          </cell>
          <cell r="I421" t="str">
            <v>6.1.3, 6.2,6.3, 6.6,6.11 ,6.10</v>
          </cell>
          <cell r="J421">
            <v>0</v>
          </cell>
          <cell r="L421">
            <v>9299.67</v>
          </cell>
          <cell r="M421">
            <v>3446.1900000000005</v>
          </cell>
          <cell r="N421">
            <v>0.37057121381726454</v>
          </cell>
        </row>
        <row r="422">
          <cell r="A422" t="str">
            <v>06-05-g</v>
          </cell>
          <cell r="B422" t="str">
            <v>Plain Cement Concrete including placing,compacting,finishing &amp; curing (Ratio 1:2:6)</v>
          </cell>
          <cell r="C422" t="str">
            <v>100 Cft</v>
          </cell>
          <cell r="D422">
            <v>5430.69</v>
          </cell>
          <cell r="E422">
            <v>31527.74</v>
          </cell>
          <cell r="F422" t="str">
            <v>m3</v>
          </cell>
          <cell r="G422">
            <v>1917.83</v>
          </cell>
          <cell r="H422">
            <v>11133.93</v>
          </cell>
          <cell r="I422" t="str">
            <v>6.1.3, 6.2,6.3, 6.6,6.11 ,6.10</v>
          </cell>
          <cell r="J422">
            <v>0</v>
          </cell>
          <cell r="L422">
            <v>8234.4</v>
          </cell>
          <cell r="M422">
            <v>2899.5300000000007</v>
          </cell>
          <cell r="N422">
            <v>0.35212401632177215</v>
          </cell>
        </row>
        <row r="423">
          <cell r="A423" t="str">
            <v>06-05-h</v>
          </cell>
          <cell r="B423" t="str">
            <v>Plain Cement Concrete including placing,compacting, finishing &amp; curing (Ratio 1:3:6)</v>
          </cell>
          <cell r="C423" t="str">
            <v>100 Cft</v>
          </cell>
          <cell r="D423">
            <v>5430.69</v>
          </cell>
          <cell r="E423">
            <v>29634.66</v>
          </cell>
          <cell r="F423" t="str">
            <v>m3</v>
          </cell>
          <cell r="G423">
            <v>1917.83</v>
          </cell>
          <cell r="H423">
            <v>10465.39</v>
          </cell>
          <cell r="I423" t="str">
            <v>6.1.3, 6.2,6.3, 6.6,6.11 ,6.10</v>
          </cell>
          <cell r="J423">
            <v>0</v>
          </cell>
          <cell r="L423">
            <v>7806.53</v>
          </cell>
          <cell r="M423">
            <v>2658.8599999999997</v>
          </cell>
          <cell r="N423">
            <v>0.34059434857740889</v>
          </cell>
        </row>
        <row r="424">
          <cell r="A424" t="str">
            <v>06-05-i</v>
          </cell>
          <cell r="B424" t="str">
            <v>Plain Cement Concrete including placing,compacting, finishing &amp; curing (Ratio 1:4:8)</v>
          </cell>
          <cell r="C424" t="str">
            <v>100 Cft</v>
          </cell>
          <cell r="D424">
            <v>5430.69</v>
          </cell>
          <cell r="E424">
            <v>26157.49</v>
          </cell>
          <cell r="F424" t="str">
            <v>m3</v>
          </cell>
          <cell r="G424">
            <v>1917.83</v>
          </cell>
          <cell r="H424">
            <v>9237.44</v>
          </cell>
          <cell r="I424" t="str">
            <v>6.1.3, 6.2,6.3, 6.6,6.11 ,6.10</v>
          </cell>
          <cell r="J424">
            <v>0</v>
          </cell>
          <cell r="L424">
            <v>7002.53</v>
          </cell>
          <cell r="M424">
            <v>2234.9100000000008</v>
          </cell>
          <cell r="N424">
            <v>0.31915750450194441</v>
          </cell>
        </row>
        <row r="425">
          <cell r="A425" t="str">
            <v>06-06</v>
          </cell>
          <cell r="B425" t="str">
            <v>Shotcrete (100 mm) thickness, grade B-25 as perspecifications</v>
          </cell>
          <cell r="C425" t="str">
            <v>100 Cft</v>
          </cell>
          <cell r="D425">
            <v>6737.17</v>
          </cell>
          <cell r="E425">
            <v>46720.44</v>
          </cell>
          <cell r="F425" t="str">
            <v>m3</v>
          </cell>
          <cell r="G425">
            <v>2379.21</v>
          </cell>
          <cell r="H425">
            <v>16499.18</v>
          </cell>
          <cell r="I425">
            <v>6.24</v>
          </cell>
          <cell r="J425">
            <v>0</v>
          </cell>
          <cell r="L425">
            <v>12801.51</v>
          </cell>
          <cell r="M425">
            <v>3697.67</v>
          </cell>
          <cell r="N425">
            <v>0.28884639390196937</v>
          </cell>
        </row>
        <row r="426">
          <cell r="A426" t="str">
            <v>06-07-a-01</v>
          </cell>
          <cell r="B426" t="str">
            <v>RCC in roof slab, beam, column &amp; other structuralmembers, insitu or precast. (1:1:2)</v>
          </cell>
          <cell r="C426" t="str">
            <v>100 Cft</v>
          </cell>
          <cell r="D426">
            <v>10831.5</v>
          </cell>
          <cell r="E426">
            <v>57639.21</v>
          </cell>
          <cell r="F426" t="str">
            <v>m3</v>
          </cell>
          <cell r="G426">
            <v>3825.11</v>
          </cell>
          <cell r="H426">
            <v>20355.11</v>
          </cell>
          <cell r="I426" t="str">
            <v>6.1.3, 6.2,6.3 , 6.19</v>
          </cell>
          <cell r="J426" t="str">
            <v>1) The rate include rendering floorsurface smooth, and the plasteringdone for making up all surfacesafter removing centering.(ExceptFormwork)</v>
          </cell>
          <cell r="L426">
            <v>14795.3</v>
          </cell>
          <cell r="M426">
            <v>5559.8100000000013</v>
          </cell>
          <cell r="N426">
            <v>0.37578217406879222</v>
          </cell>
        </row>
        <row r="427">
          <cell r="A427" t="str">
            <v>06-07-a-02</v>
          </cell>
          <cell r="B427" t="str">
            <v>RCC in roof slab, beam, column &amp; other structuralmembers, insitu or precast. (1:1.5:3)</v>
          </cell>
          <cell r="C427" t="str">
            <v>100 Cft</v>
          </cell>
          <cell r="D427">
            <v>10831.5</v>
          </cell>
          <cell r="E427">
            <v>47365.83</v>
          </cell>
          <cell r="F427" t="str">
            <v>m3</v>
          </cell>
          <cell r="G427">
            <v>3825.11</v>
          </cell>
          <cell r="H427">
            <v>16727.099999999999</v>
          </cell>
          <cell r="I427" t="str">
            <v>6.1.3, 6.2,6.3 , 6.19</v>
          </cell>
          <cell r="J427" t="str">
            <v>2) Plastering done after soffit ofR.C.C roof slab meant for humanhabitaion buildings shall be paidextra (Except Formwork)</v>
          </cell>
          <cell r="L427">
            <v>12419.85</v>
          </cell>
          <cell r="M427">
            <v>4307.2499999999982</v>
          </cell>
          <cell r="N427">
            <v>0.34680370535876021</v>
          </cell>
        </row>
        <row r="428">
          <cell r="A428" t="str">
            <v>06-07-a-03</v>
          </cell>
          <cell r="B428" t="str">
            <v>RCC in roof slab, beam, column &amp; other structuralmembers, insitu or precast. (1:2:4)</v>
          </cell>
          <cell r="C428" t="str">
            <v>100 Cft</v>
          </cell>
          <cell r="D428">
            <v>10831.5</v>
          </cell>
          <cell r="E428">
            <v>41495.33</v>
          </cell>
          <cell r="F428" t="str">
            <v>m3</v>
          </cell>
          <cell r="G428">
            <v>3825.11</v>
          </cell>
          <cell r="H428">
            <v>14653.95</v>
          </cell>
          <cell r="I428" t="str">
            <v>6.1.3, 6.2,6.3 , 6.19</v>
          </cell>
          <cell r="J428" t="str">
            <v>3) This item shall not be applicableto factory made units.(ExceptFormwork)</v>
          </cell>
          <cell r="L428">
            <v>11062.45</v>
          </cell>
          <cell r="M428">
            <v>3591.5</v>
          </cell>
          <cell r="N428">
            <v>0.32465683460716205</v>
          </cell>
        </row>
        <row r="429">
          <cell r="A429" t="str">
            <v>06-07-b-01</v>
          </cell>
          <cell r="B429" t="str">
            <v>RCC in raft foundation slab, base slab of column&amp; ret. wall etc, not including in 06-07-a-01 (1:1:2)</v>
          </cell>
          <cell r="C429" t="str">
            <v>100 Cft</v>
          </cell>
          <cell r="D429">
            <v>10831.5</v>
          </cell>
          <cell r="E429">
            <v>57639.21</v>
          </cell>
          <cell r="F429" t="str">
            <v>m3</v>
          </cell>
          <cell r="G429">
            <v>3825.11</v>
          </cell>
          <cell r="H429">
            <v>20355.11</v>
          </cell>
          <cell r="I429" t="str">
            <v>6.1.3, 6.2,6.3 , 6.19</v>
          </cell>
          <cell r="J429" t="str">
            <v>(Except Formwork)</v>
          </cell>
          <cell r="L429">
            <v>14795.3</v>
          </cell>
          <cell r="M429">
            <v>5559.8100000000013</v>
          </cell>
          <cell r="N429">
            <v>0.37578217406879222</v>
          </cell>
        </row>
        <row r="430">
          <cell r="A430" t="str">
            <v>06-07-b-02</v>
          </cell>
          <cell r="B430" t="str">
            <v>RCC in raft foundation slab, base slab of column&amp; ret.wall etc, not including in 06-07-a-02(1:1.5:3)</v>
          </cell>
          <cell r="C430" t="str">
            <v>100 Cft</v>
          </cell>
          <cell r="D430">
            <v>10831.5</v>
          </cell>
          <cell r="E430">
            <v>47363.53</v>
          </cell>
          <cell r="F430" t="str">
            <v>m3</v>
          </cell>
          <cell r="G430">
            <v>3825.11</v>
          </cell>
          <cell r="H430">
            <v>16726.29</v>
          </cell>
          <cell r="I430" t="str">
            <v>6.1.3, 6.2,6.3 , 6.19</v>
          </cell>
          <cell r="J430" t="str">
            <v>(Except Formwork)</v>
          </cell>
          <cell r="L430">
            <v>12419.04</v>
          </cell>
          <cell r="M430">
            <v>4307.25</v>
          </cell>
          <cell r="N430">
            <v>0.34682632474007652</v>
          </cell>
        </row>
        <row r="431">
          <cell r="A431" t="str">
            <v>06-07-b-03</v>
          </cell>
          <cell r="B431" t="str">
            <v>RCC in raft foundation slab, base slab of column&amp; ret. wall etc, not including in 06-07-a-03 (1:2:4)</v>
          </cell>
          <cell r="C431" t="str">
            <v>100 Cft</v>
          </cell>
          <cell r="D431">
            <v>10831.5</v>
          </cell>
          <cell r="E431">
            <v>41495.33</v>
          </cell>
          <cell r="F431" t="str">
            <v>m3</v>
          </cell>
          <cell r="G431">
            <v>3825.11</v>
          </cell>
          <cell r="H431">
            <v>14653.95</v>
          </cell>
          <cell r="I431" t="str">
            <v>6.1.3, 6.2,6.3 , 6.19</v>
          </cell>
          <cell r="J431" t="str">
            <v>(Except Formwork)</v>
          </cell>
          <cell r="L431">
            <v>11062.45</v>
          </cell>
          <cell r="M431">
            <v>3591.5</v>
          </cell>
          <cell r="N431">
            <v>0.32465683460716205</v>
          </cell>
        </row>
        <row r="432">
          <cell r="A432" t="str">
            <v>06-07-c-01</v>
          </cell>
          <cell r="B432" t="str">
            <v>RCC including Precast/Prestressed in slab, beam,column, lintel, girder, etc. (1:1:2)</v>
          </cell>
          <cell r="C432" t="str">
            <v>100 Cft</v>
          </cell>
          <cell r="D432">
            <v>10831.5</v>
          </cell>
          <cell r="E432">
            <v>57639.21</v>
          </cell>
          <cell r="F432" t="str">
            <v>m3</v>
          </cell>
          <cell r="G432">
            <v>3825.11</v>
          </cell>
          <cell r="H432">
            <v>20355.11</v>
          </cell>
          <cell r="I432" t="str">
            <v>6.1.3, 6.2,6.3, 6.6,6.12 ,6.17</v>
          </cell>
          <cell r="J432" t="str">
            <v>(Except Formwork)</v>
          </cell>
          <cell r="L432">
            <v>14795.3</v>
          </cell>
          <cell r="M432">
            <v>5559.8100000000013</v>
          </cell>
          <cell r="N432">
            <v>0.37578217406879222</v>
          </cell>
        </row>
        <row r="433">
          <cell r="A433" t="str">
            <v>06-07-c-02</v>
          </cell>
          <cell r="B433" t="str">
            <v>RCC including Precast/Prestressed in slab, beam.column, lintels, girder, etc. (1:1.5:3)</v>
          </cell>
          <cell r="C433" t="str">
            <v>100 Cft</v>
          </cell>
          <cell r="D433">
            <v>10831.5</v>
          </cell>
          <cell r="E433">
            <v>47365.83</v>
          </cell>
          <cell r="F433" t="str">
            <v>m3</v>
          </cell>
          <cell r="G433">
            <v>3825.11</v>
          </cell>
          <cell r="H433">
            <v>16727.099999999999</v>
          </cell>
          <cell r="I433" t="str">
            <v>6.1.3, 6.2,6.3, 6.6,6.12 ,6.17</v>
          </cell>
          <cell r="J433" t="str">
            <v>(Except Formwork)</v>
          </cell>
          <cell r="L433">
            <v>12419.85</v>
          </cell>
          <cell r="M433">
            <v>4307.2499999999982</v>
          </cell>
          <cell r="N433">
            <v>0.34680370535876021</v>
          </cell>
        </row>
        <row r="434">
          <cell r="A434" t="str">
            <v>06-07-c-03</v>
          </cell>
          <cell r="B434" t="str">
            <v>RCC including Precast/Prestressed slab, column,beam, lintel, girder etc. (1:2:4).</v>
          </cell>
          <cell r="C434" t="str">
            <v>100 Cft</v>
          </cell>
          <cell r="D434">
            <v>10831.5</v>
          </cell>
          <cell r="E434">
            <v>41495.33</v>
          </cell>
          <cell r="F434" t="str">
            <v>m3</v>
          </cell>
          <cell r="G434">
            <v>3825.11</v>
          </cell>
          <cell r="H434">
            <v>14653.95</v>
          </cell>
          <cell r="I434" t="str">
            <v>6.1.3, 6.2,6.3, 6.6,6.12 ,6.17</v>
          </cell>
          <cell r="J434" t="str">
            <v>(Except Formwork)</v>
          </cell>
          <cell r="L434">
            <v>11062.45</v>
          </cell>
          <cell r="M434">
            <v>3591.5</v>
          </cell>
          <cell r="N434">
            <v>0.32465683460716205</v>
          </cell>
        </row>
        <row r="435">
          <cell r="A435" t="str">
            <v>06-07-d-01</v>
          </cell>
          <cell r="B435" t="str">
            <v>Reinforced cement concrete work as in dams,spillways, weirs, barrages, cross drainage worksand other hydraulic structures using crushed stoneaggregate(screening &amp; washing) and coarse sandi/c costof all labour and material and finishing theexposed surface, cast in situ/precast excluding thecost of steel reinforcement and labour for bendingbinding also excludig cost of additives which haveto be paid separately. (1:1:2)</v>
          </cell>
          <cell r="C435" t="str">
            <v>100 Cft</v>
          </cell>
          <cell r="D435">
            <v>9773.25</v>
          </cell>
          <cell r="E435">
            <v>56580.959999999999</v>
          </cell>
          <cell r="F435" t="str">
            <v>m3</v>
          </cell>
          <cell r="G435">
            <v>3451.39</v>
          </cell>
          <cell r="H435">
            <v>19981.400000000001</v>
          </cell>
          <cell r="I435" t="str">
            <v>6.1.3, 6.2,6.3, 6.6,6.19, 6.23, 6.25</v>
          </cell>
          <cell r="J435">
            <v>0</v>
          </cell>
          <cell r="L435">
            <v>14410.59</v>
          </cell>
          <cell r="M435">
            <v>5570.8100000000013</v>
          </cell>
          <cell r="N435">
            <v>0.38657751001173452</v>
          </cell>
        </row>
        <row r="436">
          <cell r="A436" t="str">
            <v>06-07-d-02</v>
          </cell>
          <cell r="B436" t="str">
            <v>Reinforced cement concrete work as in dams,spillways, weirs, barrages, cross drainage worksand other hydraulic structures using crushed stoneaggregate(screening &amp; washing) and coarse sandi/c costof all labour and material and finishing theexposed surface, cast in situ/precast excluding thecost of steel reinforcement and labour for bendingbinding also excludig cost of additives which haveto be paid separately. (1:1.5:3)</v>
          </cell>
          <cell r="C436" t="str">
            <v>100 Cft</v>
          </cell>
          <cell r="D436">
            <v>9773.25</v>
          </cell>
          <cell r="E436">
            <v>46307.58</v>
          </cell>
          <cell r="F436" t="str">
            <v>m3</v>
          </cell>
          <cell r="G436">
            <v>3451.39</v>
          </cell>
          <cell r="H436">
            <v>16353.38</v>
          </cell>
          <cell r="I436" t="str">
            <v>6.1.3, 6.2,6.3, 6.6,6.19, 6.23, 6.25</v>
          </cell>
          <cell r="J436">
            <v>0</v>
          </cell>
          <cell r="L436">
            <v>12035.14</v>
          </cell>
          <cell r="M436">
            <v>4318.24</v>
          </cell>
          <cell r="N436">
            <v>0.35880263960369385</v>
          </cell>
        </row>
        <row r="437">
          <cell r="A437" t="str">
            <v>06-07-d-03</v>
          </cell>
          <cell r="B437" t="str">
            <v>Reinforced cement concrete work as in dams,spillways, weirs, barrages, cross drainage worksand other hydraulic structures using crushed stoneaggregate(screening &amp; washing) and coarse sandi/c costof all labour and material and finishing theexposed surface, cast in situ/precast excluding thecost of steel reinforcement and labour for bendingbinding also excludig cost of additives which haveto be paid separately. (1:2:4)</v>
          </cell>
          <cell r="C437" t="str">
            <v>100 Cft</v>
          </cell>
          <cell r="D437">
            <v>9773.25</v>
          </cell>
          <cell r="E437">
            <v>40437.08</v>
          </cell>
          <cell r="F437" t="str">
            <v>m3</v>
          </cell>
          <cell r="G437">
            <v>3451.39</v>
          </cell>
          <cell r="H437">
            <v>14280.23</v>
          </cell>
          <cell r="I437" t="str">
            <v>6.1.3, 6.2,6.3, 6.6,6.19, 6.23, 6.25</v>
          </cell>
          <cell r="J437">
            <v>0</v>
          </cell>
          <cell r="L437">
            <v>10677.74</v>
          </cell>
          <cell r="M437">
            <v>3602.49</v>
          </cell>
          <cell r="N437">
            <v>0.33738319157424695</v>
          </cell>
        </row>
        <row r="438">
          <cell r="A438" t="str">
            <v>06-07-d-04</v>
          </cell>
          <cell r="B438" t="str">
            <v>Reinforced Concrete Slope Protection 20 cmThick Excluding Reinforcement</v>
          </cell>
          <cell r="C438" t="str">
            <v>100 Cft</v>
          </cell>
          <cell r="D438">
            <v>8284.75</v>
          </cell>
          <cell r="E438">
            <v>46960.82</v>
          </cell>
          <cell r="F438" t="str">
            <v>m3</v>
          </cell>
          <cell r="G438">
            <v>2925.74</v>
          </cell>
          <cell r="H438">
            <v>16584.07</v>
          </cell>
          <cell r="I438" t="str">
            <v>6.1.3, 6.2,6.3, 6.6,6.19, 6.23, 6.25</v>
          </cell>
          <cell r="J438">
            <v>0</v>
          </cell>
          <cell r="L438">
            <v>12587.53</v>
          </cell>
          <cell r="M438">
            <v>3996.5399999999991</v>
          </cell>
          <cell r="N438">
            <v>0.31749993843112978</v>
          </cell>
        </row>
        <row r="439">
          <cell r="A439" t="str">
            <v>06-07-d-05</v>
          </cell>
          <cell r="B439" t="str">
            <v>Providing manhole size 24" x 18" (insidedimensions) as per approved design andspecifications complete for 4" to 12" dia pipesupto 4 ft. (1.2 m) depth with 16" dia.ConcreteCover fixed in 4" thick RCC 1:2:4 slab (with 5 lbsper Cu.ft. or 80 kg/Cu.m of steel), burnt brickmasonry walls 9" (225 mm) thick set in 1:3 cementsand mortar, 6" thick 1:3:6 cement concrete infoundation, 4" av. thickness 1:2:4 cement concretein benching and 1/2" (13mm) thick cement sandplaster in 1:3 to all inside wall surfaces, channelsand benching including making requisitenumber of main and branch channels butexcluding the cost of excavation, back filling anddisposal of excavated stuff.</v>
          </cell>
          <cell r="C439" t="str">
            <v>Each</v>
          </cell>
          <cell r="D439">
            <v>8358.43</v>
          </cell>
          <cell r="E439">
            <v>17529.77</v>
          </cell>
          <cell r="F439" t="str">
            <v>Each</v>
          </cell>
          <cell r="G439">
            <v>8358.43</v>
          </cell>
          <cell r="H439">
            <v>17529.77</v>
          </cell>
          <cell r="I439" t="str">
            <v>16.7.6</v>
          </cell>
          <cell r="J439">
            <v>0</v>
          </cell>
          <cell r="L439">
            <v>15542.29</v>
          </cell>
          <cell r="M439">
            <v>1987.4799999999996</v>
          </cell>
          <cell r="N439">
            <v>0.12787562193216054</v>
          </cell>
        </row>
        <row r="440">
          <cell r="A440" t="str">
            <v>06-07-e</v>
          </cell>
          <cell r="B440" t="str">
            <v>Add extra labour for RCC in 2nd &amp; subsequentstoreys</v>
          </cell>
          <cell r="C440" t="str">
            <v>100 Cft</v>
          </cell>
          <cell r="D440">
            <v>2988</v>
          </cell>
          <cell r="E440">
            <v>2988</v>
          </cell>
          <cell r="F440" t="str">
            <v>m3</v>
          </cell>
          <cell r="G440">
            <v>1055.2</v>
          </cell>
          <cell r="H440">
            <v>1055.2</v>
          </cell>
          <cell r="I440">
            <v>0</v>
          </cell>
          <cell r="J440">
            <v>0</v>
          </cell>
          <cell r="L440">
            <v>989.25</v>
          </cell>
          <cell r="M440">
            <v>65.950000000000045</v>
          </cell>
          <cell r="N440">
            <v>6.6666666666666707E-2</v>
          </cell>
        </row>
        <row r="441">
          <cell r="A441" t="str">
            <v>06-08-a</v>
          </cell>
          <cell r="B441" t="str">
            <v>Supply &amp; fabricate M.S. reinforcement for cementconcrete (Plain bars)</v>
          </cell>
          <cell r="C441" t="str">
            <v>100 Kg</v>
          </cell>
          <cell r="D441">
            <v>1164.06</v>
          </cell>
          <cell r="E441">
            <v>21869.040000000001</v>
          </cell>
          <cell r="F441" t="str">
            <v>Tonne</v>
          </cell>
          <cell r="G441">
            <v>11640.63</v>
          </cell>
          <cell r="H441">
            <v>218690.41</v>
          </cell>
          <cell r="I441">
            <v>6.19</v>
          </cell>
          <cell r="J441" t="str">
            <v>The rate includes wastage</v>
          </cell>
          <cell r="L441">
            <v>218384.09</v>
          </cell>
          <cell r="M441">
            <v>306.32000000000698</v>
          </cell>
          <cell r="N441">
            <v>1.4026662839770377E-3</v>
          </cell>
        </row>
        <row r="442">
          <cell r="A442" t="str">
            <v>06-08-b</v>
          </cell>
          <cell r="B442" t="str">
            <v>Supply &amp; fabricate M.S. reinforcement for cementconcrete (Hot rolled deformed bars Grade 60)</v>
          </cell>
          <cell r="C442" t="str">
            <v>100 Kg</v>
          </cell>
          <cell r="D442">
            <v>1164.06</v>
          </cell>
          <cell r="E442">
            <v>30374.04</v>
          </cell>
          <cell r="F442" t="str">
            <v>Tonne</v>
          </cell>
          <cell r="G442">
            <v>11640.63</v>
          </cell>
          <cell r="H442">
            <v>303740.40999999997</v>
          </cell>
          <cell r="I442">
            <v>6.19</v>
          </cell>
          <cell r="J442" t="str">
            <v>The rate includes wastage</v>
          </cell>
          <cell r="L442">
            <v>242684.09</v>
          </cell>
          <cell r="M442">
            <v>61056.319999999978</v>
          </cell>
          <cell r="N442">
            <v>0.25158765043064824</v>
          </cell>
        </row>
        <row r="443">
          <cell r="A443" t="str">
            <v>06-08-c</v>
          </cell>
          <cell r="B443" t="str">
            <v>Supply &amp; fabricate M.S. reinforcement for cementconcrete (Hot rolled deformed bars Grade 40)</v>
          </cell>
          <cell r="C443" t="str">
            <v>100 Kg</v>
          </cell>
          <cell r="D443">
            <v>1164.06</v>
          </cell>
          <cell r="E443">
            <v>29159.040000000001</v>
          </cell>
          <cell r="F443" t="str">
            <v>Tonne</v>
          </cell>
          <cell r="G443">
            <v>11640.63</v>
          </cell>
          <cell r="H443">
            <v>291590.40999999997</v>
          </cell>
          <cell r="I443">
            <v>6.19</v>
          </cell>
          <cell r="J443" t="str">
            <v>The rate includes wastage</v>
          </cell>
          <cell r="L443">
            <v>235394.09</v>
          </cell>
          <cell r="M443">
            <v>56196.319999999978</v>
          </cell>
          <cell r="N443">
            <v>0.23873292655733191</v>
          </cell>
        </row>
        <row r="444">
          <cell r="A444" t="str">
            <v>06-09</v>
          </cell>
          <cell r="B444" t="str">
            <v>Supplying &amp; fixing high tensile steel (Grade250K) wire in prestressing cables in precastgirders</v>
          </cell>
          <cell r="C444" t="str">
            <v>100 Kg</v>
          </cell>
          <cell r="D444">
            <v>2328.36</v>
          </cell>
          <cell r="E444">
            <v>31295.34</v>
          </cell>
          <cell r="F444" t="str">
            <v>Tonne</v>
          </cell>
          <cell r="G444">
            <v>23283.62</v>
          </cell>
          <cell r="H444">
            <v>312953.40999999997</v>
          </cell>
          <cell r="I444" t="str">
            <v>6.17.1</v>
          </cell>
          <cell r="J444" t="str">
            <v>The rate includes wastage &amp;allowance for stressing of cables.</v>
          </cell>
          <cell r="L444">
            <v>312340.69</v>
          </cell>
          <cell r="M444">
            <v>612.71999999997206</v>
          </cell>
          <cell r="N444">
            <v>1.9617040610365945E-3</v>
          </cell>
        </row>
        <row r="445">
          <cell r="A445" t="str">
            <v>06-10</v>
          </cell>
          <cell r="B445" t="str">
            <v>Deleted</v>
          </cell>
          <cell r="C445">
            <v>1</v>
          </cell>
          <cell r="D445">
            <v>8281.52</v>
          </cell>
          <cell r="E445">
            <v>0</v>
          </cell>
          <cell r="F445">
            <v>1</v>
          </cell>
          <cell r="G445">
            <v>8281.52</v>
          </cell>
          <cell r="H445">
            <v>0</v>
          </cell>
          <cell r="I445">
            <v>0</v>
          </cell>
          <cell r="J445" t="str">
            <v>Deleted</v>
          </cell>
          <cell r="L445">
            <v>0</v>
          </cell>
          <cell r="M445">
            <v>0</v>
          </cell>
          <cell r="N445" t="e">
            <v>#DIV/0!</v>
          </cell>
        </row>
        <row r="446">
          <cell r="A446" t="str">
            <v>06-11</v>
          </cell>
          <cell r="B446" t="str">
            <v>Precast cement concrete solid or face blocks 1:2:4,including cost of templates.</v>
          </cell>
          <cell r="C446" t="str">
            <v>100 Cft</v>
          </cell>
          <cell r="D446">
            <v>8652.75</v>
          </cell>
          <cell r="E446">
            <v>38573.519999999997</v>
          </cell>
          <cell r="F446" t="str">
            <v>m3</v>
          </cell>
          <cell r="G446">
            <v>3055.69</v>
          </cell>
          <cell r="H446">
            <v>13622.12</v>
          </cell>
          <cell r="I446" t="str">
            <v>6.12 ,6.21</v>
          </cell>
          <cell r="J446">
            <v>0</v>
          </cell>
          <cell r="L446">
            <v>9964.67</v>
          </cell>
          <cell r="M446">
            <v>3657.4500000000007</v>
          </cell>
          <cell r="N446">
            <v>0.36704175853289678</v>
          </cell>
        </row>
        <row r="447">
          <cell r="A447" t="str">
            <v>06-12</v>
          </cell>
          <cell r="B447" t="str">
            <v>Precast cem. concrete hollow blocks 1:2:4,including cost of templates &amp; constructing wallthereof</v>
          </cell>
          <cell r="C447" t="str">
            <v>100 Cft</v>
          </cell>
          <cell r="D447">
            <v>18799.5</v>
          </cell>
          <cell r="E447">
            <v>36239.46</v>
          </cell>
          <cell r="F447" t="str">
            <v>m3</v>
          </cell>
          <cell r="G447">
            <v>6638.99</v>
          </cell>
          <cell r="H447">
            <v>12797.86</v>
          </cell>
          <cell r="I447">
            <v>6.22</v>
          </cell>
          <cell r="J447">
            <v>0</v>
          </cell>
          <cell r="L447">
            <v>10155.040000000001</v>
          </cell>
          <cell r="M447">
            <v>2642.8199999999997</v>
          </cell>
          <cell r="N447">
            <v>0.26024712851943466</v>
          </cell>
        </row>
        <row r="448">
          <cell r="A448" t="str">
            <v>06-13</v>
          </cell>
          <cell r="B448" t="str">
            <v>Provide &amp; fix ornamental cement jali 1:2:4 2"thick without steel.</v>
          </cell>
          <cell r="C448" t="str">
            <v>100 Sft</v>
          </cell>
          <cell r="D448">
            <v>7656.75</v>
          </cell>
          <cell r="E448">
            <v>12916.91</v>
          </cell>
          <cell r="F448" t="str">
            <v>m2</v>
          </cell>
          <cell r="G448">
            <v>823.87</v>
          </cell>
          <cell r="H448">
            <v>1389.86</v>
          </cell>
          <cell r="I448">
            <v>6.12</v>
          </cell>
          <cell r="J448">
            <v>0</v>
          </cell>
          <cell r="L448">
            <v>1123.97</v>
          </cell>
          <cell r="M448">
            <v>265.88999999999987</v>
          </cell>
          <cell r="N448">
            <v>0.23656325346761911</v>
          </cell>
        </row>
        <row r="449">
          <cell r="A449" t="str">
            <v>06-14</v>
          </cell>
          <cell r="B449" t="str">
            <v>Providing, Making of arch design minaret inoctagonal shape of brick masonry, RCC workusing and making temporary matrix andomamental work complete in all respects</v>
          </cell>
          <cell r="C449" t="str">
            <v>Job</v>
          </cell>
          <cell r="D449">
            <v>10644.75</v>
          </cell>
          <cell r="E449">
            <v>42299.38</v>
          </cell>
          <cell r="F449" t="str">
            <v>Job</v>
          </cell>
          <cell r="G449">
            <v>10644.75</v>
          </cell>
          <cell r="H449">
            <v>42299.38</v>
          </cell>
          <cell r="I449" t="str">
            <v>6.3, 6.19 ,7.1</v>
          </cell>
          <cell r="J449">
            <v>0</v>
          </cell>
          <cell r="L449">
            <v>35534.449999999997</v>
          </cell>
          <cell r="M449">
            <v>6764.93</v>
          </cell>
          <cell r="N449">
            <v>0.19037666264709319</v>
          </cell>
        </row>
        <row r="450">
          <cell r="A450" t="str">
            <v>06-15</v>
          </cell>
          <cell r="B450" t="str">
            <v>P/F of cement concrete railing i/e cement concretePillars, (Goblet Design) 18" Height PCC/Brickbase and top of 12" width and 3/4" thick plasteringfinishing complete</v>
          </cell>
          <cell r="C450" t="str">
            <v>Job</v>
          </cell>
          <cell r="D450">
            <v>1282.3499999999999</v>
          </cell>
          <cell r="E450">
            <v>1582.05</v>
          </cell>
          <cell r="F450" t="str">
            <v>Job</v>
          </cell>
          <cell r="G450">
            <v>1282.3499999999999</v>
          </cell>
          <cell r="H450">
            <v>1582.05</v>
          </cell>
          <cell r="I450" t="str">
            <v>6.3, 7.2 ,11.1</v>
          </cell>
          <cell r="J450">
            <v>0</v>
          </cell>
          <cell r="L450">
            <v>1309.77</v>
          </cell>
          <cell r="M450">
            <v>272.27999999999997</v>
          </cell>
          <cell r="N450">
            <v>0.20788382693144597</v>
          </cell>
        </row>
        <row r="451">
          <cell r="A451" t="str">
            <v>06-16-a</v>
          </cell>
          <cell r="B451" t="str">
            <v>Extra labour for laying concrete (plain orreinforced) From 20' upto 40' height</v>
          </cell>
          <cell r="C451" t="str">
            <v>100 Cft</v>
          </cell>
          <cell r="D451">
            <v>3984</v>
          </cell>
          <cell r="E451">
            <v>3984</v>
          </cell>
          <cell r="F451" t="str">
            <v>m3</v>
          </cell>
          <cell r="G451">
            <v>1406.94</v>
          </cell>
          <cell r="H451">
            <v>1406.94</v>
          </cell>
          <cell r="I451">
            <v>0</v>
          </cell>
          <cell r="J451">
            <v>0</v>
          </cell>
          <cell r="L451">
            <v>1319</v>
          </cell>
          <cell r="M451">
            <v>87.940000000000055</v>
          </cell>
          <cell r="N451">
            <v>6.6671721000758188E-2</v>
          </cell>
        </row>
        <row r="452">
          <cell r="A452" t="str">
            <v>06-16-b</v>
          </cell>
          <cell r="B452" t="str">
            <v>Extra labour for laying concrete (plain orreinforced) For every extra 10' height and partthereof</v>
          </cell>
          <cell r="C452" t="str">
            <v>100 Cft</v>
          </cell>
          <cell r="D452">
            <v>995.9</v>
          </cell>
          <cell r="E452">
            <v>995.9</v>
          </cell>
          <cell r="F452" t="str">
            <v>m3</v>
          </cell>
          <cell r="G452">
            <v>351.7</v>
          </cell>
          <cell r="H452">
            <v>351.7</v>
          </cell>
          <cell r="I452">
            <v>0</v>
          </cell>
          <cell r="J452">
            <v>0</v>
          </cell>
          <cell r="L452">
            <v>329.72</v>
          </cell>
          <cell r="M452">
            <v>21.979999999999961</v>
          </cell>
          <cell r="N452">
            <v>6.6662622831493268E-2</v>
          </cell>
        </row>
        <row r="453">
          <cell r="A453" t="str">
            <v>06-17</v>
          </cell>
          <cell r="B453" t="str">
            <v>Extra labour for work of weirs, rails or bridges,syphons &amp; concreting in superstructure</v>
          </cell>
          <cell r="C453" t="str">
            <v>100 Cft</v>
          </cell>
          <cell r="D453">
            <v>996</v>
          </cell>
          <cell r="E453">
            <v>996</v>
          </cell>
          <cell r="F453" t="str">
            <v>m3</v>
          </cell>
          <cell r="G453">
            <v>351.73</v>
          </cell>
          <cell r="H453">
            <v>351.73</v>
          </cell>
          <cell r="I453">
            <v>0</v>
          </cell>
          <cell r="J453">
            <v>0</v>
          </cell>
          <cell r="L453">
            <v>329.75</v>
          </cell>
          <cell r="M453">
            <v>21.980000000000018</v>
          </cell>
          <cell r="N453">
            <v>6.6656557998483759E-2</v>
          </cell>
        </row>
        <row r="454">
          <cell r="A454" t="str">
            <v>06-18</v>
          </cell>
          <cell r="B454" t="str">
            <v>RCC spout, 2.5'x6"x5", including fixing inposition</v>
          </cell>
          <cell r="C454" t="str">
            <v>Each</v>
          </cell>
          <cell r="D454">
            <v>715.88</v>
          </cell>
          <cell r="E454">
            <v>1155.43</v>
          </cell>
          <cell r="F454" t="str">
            <v>Each</v>
          </cell>
          <cell r="G454">
            <v>715.88</v>
          </cell>
          <cell r="H454">
            <v>1155.43</v>
          </cell>
          <cell r="I454">
            <v>6.12</v>
          </cell>
          <cell r="J454">
            <v>0</v>
          </cell>
          <cell r="L454">
            <v>988.23</v>
          </cell>
          <cell r="M454">
            <v>167.20000000000005</v>
          </cell>
          <cell r="N454">
            <v>0.16919138257288288</v>
          </cell>
        </row>
        <row r="455">
          <cell r="A455" t="str">
            <v>06-19</v>
          </cell>
          <cell r="B455" t="str">
            <v>Extra labour for skipping concrete in wells</v>
          </cell>
          <cell r="C455" t="str">
            <v>100 Cft</v>
          </cell>
          <cell r="D455">
            <v>14317.5</v>
          </cell>
          <cell r="E455">
            <v>14317.5</v>
          </cell>
          <cell r="F455" t="str">
            <v>m3</v>
          </cell>
          <cell r="G455">
            <v>5056.18</v>
          </cell>
          <cell r="H455">
            <v>5056.18</v>
          </cell>
          <cell r="I455">
            <v>0</v>
          </cell>
          <cell r="J455">
            <v>0</v>
          </cell>
          <cell r="L455">
            <v>4671.47</v>
          </cell>
          <cell r="M455">
            <v>384.71000000000004</v>
          </cell>
          <cell r="N455">
            <v>8.2353092281444606E-2</v>
          </cell>
        </row>
        <row r="456">
          <cell r="A456" t="str">
            <v>06-20-a</v>
          </cell>
          <cell r="B456" t="str">
            <v>Nicking cement concrete surface.</v>
          </cell>
          <cell r="C456" t="str">
            <v>100 Sft</v>
          </cell>
          <cell r="D456">
            <v>933.75</v>
          </cell>
          <cell r="E456">
            <v>933.75</v>
          </cell>
          <cell r="F456" t="str">
            <v>m2</v>
          </cell>
          <cell r="G456">
            <v>100.47</v>
          </cell>
          <cell r="H456">
            <v>100.47</v>
          </cell>
          <cell r="I456">
            <v>6.11</v>
          </cell>
          <cell r="J456">
            <v>0</v>
          </cell>
          <cell r="L456">
            <v>83.73</v>
          </cell>
          <cell r="M456">
            <v>16.739999999999995</v>
          </cell>
          <cell r="N456">
            <v>0.19992834109638116</v>
          </cell>
        </row>
        <row r="457">
          <cell r="A457" t="str">
            <v>06-20-b</v>
          </cell>
          <cell r="B457" t="str">
            <v>Nicking lime concrete surface.</v>
          </cell>
          <cell r="C457" t="str">
            <v>100 Sft</v>
          </cell>
          <cell r="D457">
            <v>308.14</v>
          </cell>
          <cell r="E457">
            <v>308.14</v>
          </cell>
          <cell r="F457" t="str">
            <v>m2</v>
          </cell>
          <cell r="G457">
            <v>33.159999999999997</v>
          </cell>
          <cell r="H457">
            <v>33.159999999999997</v>
          </cell>
          <cell r="I457">
            <v>6.11</v>
          </cell>
          <cell r="J457">
            <v>0</v>
          </cell>
          <cell r="L457">
            <v>27.63</v>
          </cell>
          <cell r="M457">
            <v>5.5299999999999976</v>
          </cell>
          <cell r="N457">
            <v>0.20014477017734339</v>
          </cell>
        </row>
        <row r="458">
          <cell r="A458" t="str">
            <v>06-21-a</v>
          </cell>
          <cell r="B458" t="str">
            <v>Prepare, water and ramming surface for layingconcrete (for Headworks only) Horizontal floor</v>
          </cell>
          <cell r="C458" t="str">
            <v>100 Sft</v>
          </cell>
          <cell r="D458">
            <v>715.88</v>
          </cell>
          <cell r="E458">
            <v>715.88</v>
          </cell>
          <cell r="F458" t="str">
            <v>m2</v>
          </cell>
          <cell r="G458">
            <v>77.03</v>
          </cell>
          <cell r="H458">
            <v>77.03</v>
          </cell>
          <cell r="I458">
            <v>6.6</v>
          </cell>
          <cell r="J458">
            <v>0</v>
          </cell>
          <cell r="L458">
            <v>66.98</v>
          </cell>
          <cell r="M458">
            <v>10.049999999999997</v>
          </cell>
          <cell r="N458">
            <v>0.15004478948939978</v>
          </cell>
        </row>
        <row r="459">
          <cell r="A459" t="str">
            <v>06-21-b</v>
          </cell>
          <cell r="B459" t="str">
            <v>Prepare, water and ramming surface for layingconcrete (for Headworks only) Glacis and crest</v>
          </cell>
          <cell r="C459" t="str">
            <v>100 Sft</v>
          </cell>
          <cell r="D459">
            <v>1182.75</v>
          </cell>
          <cell r="E459">
            <v>1182.75</v>
          </cell>
          <cell r="F459" t="str">
            <v>m2</v>
          </cell>
          <cell r="G459">
            <v>127.26</v>
          </cell>
          <cell r="H459">
            <v>127.26</v>
          </cell>
          <cell r="I459">
            <v>6.6</v>
          </cell>
          <cell r="J459">
            <v>0</v>
          </cell>
          <cell r="L459">
            <v>108.84</v>
          </cell>
          <cell r="M459">
            <v>18.420000000000002</v>
          </cell>
          <cell r="N459">
            <v>0.16923925027563397</v>
          </cell>
        </row>
        <row r="460">
          <cell r="A460" t="str">
            <v>06-21-c</v>
          </cell>
          <cell r="B460" t="str">
            <v>Prepare, water and ramming surface for layingconcrete (for Headworks only) inverted filters</v>
          </cell>
          <cell r="C460" t="str">
            <v>100 Sft</v>
          </cell>
          <cell r="D460">
            <v>357.94</v>
          </cell>
          <cell r="E460">
            <v>357.94</v>
          </cell>
          <cell r="F460" t="str">
            <v>m2</v>
          </cell>
          <cell r="G460">
            <v>38.51</v>
          </cell>
          <cell r="H460">
            <v>38.51</v>
          </cell>
          <cell r="I460">
            <v>6.6</v>
          </cell>
          <cell r="J460">
            <v>0</v>
          </cell>
          <cell r="L460">
            <v>33.49</v>
          </cell>
          <cell r="M460">
            <v>5.019999999999996</v>
          </cell>
          <cell r="N460">
            <v>0.1498954911914003</v>
          </cell>
        </row>
        <row r="461">
          <cell r="A461" t="str">
            <v>06-22</v>
          </cell>
          <cell r="B461" t="str">
            <v>Providing and fixing 6" wide GI sheet 18 SWG.stopper to expansion joint.</v>
          </cell>
          <cell r="C461" t="str">
            <v>Rft</v>
          </cell>
          <cell r="D461">
            <v>12.3</v>
          </cell>
          <cell r="E461">
            <v>94.05</v>
          </cell>
          <cell r="F461" t="str">
            <v>m</v>
          </cell>
          <cell r="G461">
            <v>40.36</v>
          </cell>
          <cell r="H461">
            <v>308.57</v>
          </cell>
          <cell r="I461">
            <v>6.9</v>
          </cell>
          <cell r="J461">
            <v>0</v>
          </cell>
          <cell r="L461">
            <v>307.51</v>
          </cell>
          <cell r="M461">
            <v>1.0600000000000023</v>
          </cell>
          <cell r="N461">
            <v>3.4470423726057765E-3</v>
          </cell>
        </row>
        <row r="462">
          <cell r="A462" t="str">
            <v>06-23</v>
          </cell>
          <cell r="B462" t="str">
            <v>Fill expansion joints with bitumen, sand &amp; sawdust in Ratio 1:2:2</v>
          </cell>
          <cell r="C462" t="str">
            <v>Rft</v>
          </cell>
          <cell r="D462">
            <v>9.9600000000000009</v>
          </cell>
          <cell r="E462">
            <v>37.479999999999997</v>
          </cell>
          <cell r="F462" t="str">
            <v>m</v>
          </cell>
          <cell r="G462">
            <v>32.68</v>
          </cell>
          <cell r="H462">
            <v>122.97</v>
          </cell>
          <cell r="I462">
            <v>6.9</v>
          </cell>
          <cell r="J462">
            <v>0</v>
          </cell>
          <cell r="L462">
            <v>110.86</v>
          </cell>
          <cell r="M462">
            <v>12.11</v>
          </cell>
          <cell r="N462">
            <v>0.10923687533826447</v>
          </cell>
        </row>
        <row r="463">
          <cell r="A463" t="str">
            <v>06-24-a</v>
          </cell>
          <cell r="B463" t="str">
            <v>Filling expansion joints with bitumen</v>
          </cell>
          <cell r="C463" t="str">
            <v>Rft</v>
          </cell>
          <cell r="D463">
            <v>99.6</v>
          </cell>
          <cell r="E463">
            <v>140.61000000000001</v>
          </cell>
          <cell r="F463" t="str">
            <v>m</v>
          </cell>
          <cell r="G463">
            <v>326.77</v>
          </cell>
          <cell r="H463">
            <v>461.31</v>
          </cell>
          <cell r="I463">
            <v>6.9</v>
          </cell>
          <cell r="J463">
            <v>0</v>
          </cell>
          <cell r="L463">
            <v>435.9</v>
          </cell>
          <cell r="M463">
            <v>25.410000000000025</v>
          </cell>
          <cell r="N463">
            <v>5.8293186510667644E-2</v>
          </cell>
        </row>
        <row r="464">
          <cell r="A464" t="str">
            <v>06-24-b</v>
          </cell>
          <cell r="B464" t="str">
            <v>Laying Asphaltic Mixture in Expansion Joints</v>
          </cell>
          <cell r="C464" t="str">
            <v>Rft</v>
          </cell>
          <cell r="D464">
            <v>69.72</v>
          </cell>
          <cell r="E464">
            <v>113.76</v>
          </cell>
          <cell r="F464" t="str">
            <v>m</v>
          </cell>
          <cell r="G464">
            <v>228.74</v>
          </cell>
          <cell r="H464">
            <v>373.24</v>
          </cell>
          <cell r="I464">
            <v>6.9</v>
          </cell>
          <cell r="J464">
            <v>0</v>
          </cell>
          <cell r="L464">
            <v>328.05</v>
          </cell>
          <cell r="M464">
            <v>45.19</v>
          </cell>
          <cell r="N464">
            <v>0.13775339125133362</v>
          </cell>
        </row>
        <row r="465">
          <cell r="A465" t="str">
            <v>06-25-a</v>
          </cell>
          <cell r="B465" t="str">
            <v>Providing and fixing of  2" thick  ExtrudedPolystyrene at expansion joints and in roofinsulation.</v>
          </cell>
          <cell r="C465" t="str">
            <v>Sft</v>
          </cell>
          <cell r="D465">
            <v>18.989999999999998</v>
          </cell>
          <cell r="E465">
            <v>108.29</v>
          </cell>
          <cell r="F465" t="str">
            <v>m2</v>
          </cell>
          <cell r="G465">
            <v>204.29</v>
          </cell>
          <cell r="H465">
            <v>1165.19</v>
          </cell>
          <cell r="I465" t="str">
            <v>9.15.8</v>
          </cell>
          <cell r="J465">
            <v>0</v>
          </cell>
          <cell r="L465">
            <v>1136.72</v>
          </cell>
          <cell r="M465">
            <v>28.470000000000027</v>
          </cell>
          <cell r="N465">
            <v>2.5045745654162878E-2</v>
          </cell>
        </row>
        <row r="466">
          <cell r="A466" t="str">
            <v>06-25-b</v>
          </cell>
          <cell r="B466" t="str">
            <v>Providing and fixing 1.5'' x 3/4 '' Expansion Jointwith one component polyurethane fuel sealantincluding 40 mm Baker Rod and one coat ofprimer but without Aluminum or steel cover.</v>
          </cell>
          <cell r="C466" t="str">
            <v>Rft</v>
          </cell>
          <cell r="D466">
            <v>73.62</v>
          </cell>
          <cell r="E466">
            <v>401.67</v>
          </cell>
          <cell r="F466" t="str">
            <v>m</v>
          </cell>
          <cell r="G466">
            <v>241.53</v>
          </cell>
          <cell r="H466">
            <v>1317.8</v>
          </cell>
          <cell r="I466">
            <v>6.9</v>
          </cell>
          <cell r="J466">
            <v>0</v>
          </cell>
          <cell r="L466">
            <v>1290.52</v>
          </cell>
          <cell r="M466">
            <v>27.279999999999973</v>
          </cell>
          <cell r="N466">
            <v>2.1138765768837348E-2</v>
          </cell>
        </row>
        <row r="467">
          <cell r="A467" t="str">
            <v>06-25-c</v>
          </cell>
          <cell r="B467" t="str">
            <v>Providing and fixing 2'' x 1 '' Expansion Joint withone component polyurethane fuel sealant including50 mm Baker Rod and one coat of primer butwithout Aluminum or steel cover.</v>
          </cell>
          <cell r="C467" t="str">
            <v>Rft</v>
          </cell>
          <cell r="D467">
            <v>588.19000000000005</v>
          </cell>
          <cell r="E467">
            <v>1074.19</v>
          </cell>
          <cell r="F467" t="str">
            <v>m</v>
          </cell>
          <cell r="G467">
            <v>1929.75</v>
          </cell>
          <cell r="H467">
            <v>3524.24</v>
          </cell>
          <cell r="I467">
            <v>6.9</v>
          </cell>
          <cell r="J467">
            <v>0</v>
          </cell>
          <cell r="L467">
            <v>3306.36</v>
          </cell>
          <cell r="M467">
            <v>217.87999999999965</v>
          </cell>
          <cell r="N467">
            <v>6.5897240469882185E-2</v>
          </cell>
        </row>
        <row r="468">
          <cell r="A468" t="str">
            <v>06-25-d</v>
          </cell>
          <cell r="B468" t="str">
            <v>Providing and fixing 4.89 kg/sq.m aluminum sheetcovering of approved shape and design toexpansion joints of roof slabs with slotted holeswith wooden gutties and screws.</v>
          </cell>
          <cell r="C468" t="str">
            <v>Sft</v>
          </cell>
          <cell r="D468">
            <v>49.8</v>
          </cell>
          <cell r="E468">
            <v>200.34</v>
          </cell>
          <cell r="F468" t="str">
            <v>m2</v>
          </cell>
          <cell r="G468">
            <v>535.85</v>
          </cell>
          <cell r="H468">
            <v>2155.61</v>
          </cell>
          <cell r="I468">
            <v>6.9</v>
          </cell>
          <cell r="J468">
            <v>0</v>
          </cell>
          <cell r="L468">
            <v>2122.12</v>
          </cell>
          <cell r="M468">
            <v>33.490000000000236</v>
          </cell>
          <cell r="N468">
            <v>1.578138842289797E-2</v>
          </cell>
        </row>
        <row r="469">
          <cell r="A469" t="str">
            <v>06-25-e</v>
          </cell>
          <cell r="B469" t="str">
            <v>Providing and fixing 4.89 kg/sq.m. aluminumsheet covering of approved shape and design toexpansion joints in walls and columns includingproviding clamps and fixing with screws and rawalplugs or wooden gutties including making slottedholes.</v>
          </cell>
          <cell r="C469" t="str">
            <v>Sft</v>
          </cell>
          <cell r="D469">
            <v>203.27</v>
          </cell>
          <cell r="E469">
            <v>382.97</v>
          </cell>
          <cell r="F469" t="str">
            <v>m2</v>
          </cell>
          <cell r="G469">
            <v>2187.1999999999998</v>
          </cell>
          <cell r="H469">
            <v>4120.72</v>
          </cell>
          <cell r="I469">
            <v>6.9</v>
          </cell>
          <cell r="J469">
            <v>0</v>
          </cell>
          <cell r="L469">
            <v>3930.96</v>
          </cell>
          <cell r="M469">
            <v>189.76000000000022</v>
          </cell>
          <cell r="N469">
            <v>4.8273195351771631E-2</v>
          </cell>
        </row>
        <row r="470">
          <cell r="A470" t="str">
            <v>06-25-f</v>
          </cell>
          <cell r="B470" t="str">
            <v>Providing and applying polysulphide sealant ofcolour in expansion joint</v>
          </cell>
          <cell r="C470" t="str">
            <v>Rft</v>
          </cell>
          <cell r="D470">
            <v>79.239999999999995</v>
          </cell>
          <cell r="E470">
            <v>125.81</v>
          </cell>
          <cell r="F470" t="str">
            <v>m</v>
          </cell>
          <cell r="G470">
            <v>259.99</v>
          </cell>
          <cell r="H470">
            <v>412.76</v>
          </cell>
          <cell r="I470">
            <v>6.9</v>
          </cell>
          <cell r="J470">
            <v>0</v>
          </cell>
          <cell r="L470">
            <v>412.76</v>
          </cell>
          <cell r="M470">
            <v>0</v>
          </cell>
          <cell r="N470">
            <v>0</v>
          </cell>
        </row>
        <row r="471">
          <cell r="A471" t="str">
            <v>06-25-g</v>
          </cell>
          <cell r="B471" t="str">
            <v>Provide &amp; Fix Multiflex Expansion JointsComplete in all Respects</v>
          </cell>
          <cell r="C471" t="str">
            <v>Rft</v>
          </cell>
          <cell r="D471">
            <v>151.79</v>
          </cell>
          <cell r="E471">
            <v>966.48</v>
          </cell>
          <cell r="F471" t="str">
            <v>m</v>
          </cell>
          <cell r="G471">
            <v>498</v>
          </cell>
          <cell r="H471">
            <v>3170.88</v>
          </cell>
          <cell r="I471">
            <v>6.9</v>
          </cell>
          <cell r="J471">
            <v>0</v>
          </cell>
          <cell r="L471">
            <v>3139.76</v>
          </cell>
          <cell r="M471">
            <v>31.119999999999891</v>
          </cell>
          <cell r="N471">
            <v>9.9115855988992432E-3</v>
          </cell>
        </row>
        <row r="472">
          <cell r="A472" t="str">
            <v>06-25-h</v>
          </cell>
          <cell r="B472" t="str">
            <v>Providing and Fixing Expansion Joint with twoExtruded Aluminum Alloy Sections for 50 mmMovement of imported approved quality</v>
          </cell>
          <cell r="C472" t="str">
            <v>Rft</v>
          </cell>
          <cell r="D472">
            <v>483.83</v>
          </cell>
          <cell r="E472">
            <v>5875.67</v>
          </cell>
          <cell r="F472" t="str">
            <v>m</v>
          </cell>
          <cell r="G472">
            <v>1587.38</v>
          </cell>
          <cell r="H472">
            <v>19277.150000000001</v>
          </cell>
          <cell r="I472">
            <v>6.9</v>
          </cell>
          <cell r="J472">
            <v>0</v>
          </cell>
          <cell r="L472">
            <v>19214.900000000001</v>
          </cell>
          <cell r="M472">
            <v>62.25</v>
          </cell>
          <cell r="N472">
            <v>3.2396733784719146E-3</v>
          </cell>
        </row>
        <row r="473">
          <cell r="A473" t="str">
            <v>06-25-i</v>
          </cell>
          <cell r="B473" t="str">
            <v>Providing and Fixing Expansion Joint with CastAluminum Alloy Triangular Teeth for 110 mmMovement</v>
          </cell>
          <cell r="C473" t="str">
            <v>Rft</v>
          </cell>
          <cell r="D473">
            <v>483.83</v>
          </cell>
          <cell r="E473">
            <v>14034.02</v>
          </cell>
          <cell r="F473" t="str">
            <v>m</v>
          </cell>
          <cell r="G473">
            <v>1587.38</v>
          </cell>
          <cell r="H473">
            <v>46043.38</v>
          </cell>
          <cell r="I473">
            <v>6.9</v>
          </cell>
          <cell r="J473">
            <v>0</v>
          </cell>
          <cell r="L473">
            <v>45981.14</v>
          </cell>
          <cell r="M473">
            <v>62.239999999997963</v>
          </cell>
          <cell r="N473">
            <v>1.3535984536268122E-3</v>
          </cell>
        </row>
        <row r="474">
          <cell r="A474" t="str">
            <v>06-25-j</v>
          </cell>
          <cell r="B474" t="str">
            <v>Providing and fixing ribbed polyvinyle chloride(PVC) water stops 8" (203 mm) wide in vertical(Walls/Columns) or horizontal (Floors/Slabs)expansion joints including cutting and jointing etc.complete in all floors .</v>
          </cell>
          <cell r="C474" t="str">
            <v>Rft</v>
          </cell>
          <cell r="D474">
            <v>357.94</v>
          </cell>
          <cell r="E474">
            <v>456.52</v>
          </cell>
          <cell r="F474" t="str">
            <v>m</v>
          </cell>
          <cell r="G474">
            <v>1174.3399999999999</v>
          </cell>
          <cell r="H474">
            <v>1497.78</v>
          </cell>
          <cell r="I474">
            <v>6.9</v>
          </cell>
          <cell r="J474">
            <v>0</v>
          </cell>
          <cell r="L474">
            <v>1344.6</v>
          </cell>
          <cell r="M474">
            <v>153.18000000000006</v>
          </cell>
          <cell r="N474">
            <v>0.11392235609103084</v>
          </cell>
        </row>
        <row r="475">
          <cell r="A475" t="str">
            <v>06-25-k</v>
          </cell>
          <cell r="B475" t="str">
            <v>Providing and Fixing Steel Expansion Joints ofapproved better quality</v>
          </cell>
          <cell r="C475" t="str">
            <v>kg</v>
          </cell>
          <cell r="D475">
            <v>40.96</v>
          </cell>
          <cell r="E475">
            <v>61.45</v>
          </cell>
          <cell r="F475" t="str">
            <v>kg</v>
          </cell>
          <cell r="G475">
            <v>40.96</v>
          </cell>
          <cell r="H475">
            <v>61.45</v>
          </cell>
          <cell r="I475" t="str">
            <v>16.6.8</v>
          </cell>
          <cell r="J475">
            <v>0</v>
          </cell>
          <cell r="L475">
            <v>60.28</v>
          </cell>
          <cell r="M475">
            <v>1.1700000000000017</v>
          </cell>
          <cell r="N475">
            <v>1.9409422694094253E-2</v>
          </cell>
        </row>
        <row r="476">
          <cell r="A476" t="str">
            <v>06-25-l</v>
          </cell>
          <cell r="B476" t="str">
            <v>Providing and laying Steel or Metal BearingDevices</v>
          </cell>
          <cell r="C476" t="str">
            <v>kg</v>
          </cell>
          <cell r="D476">
            <v>171.19</v>
          </cell>
          <cell r="E476">
            <v>387.46</v>
          </cell>
          <cell r="F476" t="str">
            <v>kg</v>
          </cell>
          <cell r="G476">
            <v>171.19</v>
          </cell>
          <cell r="H476">
            <v>387.46</v>
          </cell>
          <cell r="I476" t="str">
            <v>16.6.8</v>
          </cell>
          <cell r="J476">
            <v>0</v>
          </cell>
          <cell r="L476">
            <v>387.46</v>
          </cell>
          <cell r="M476">
            <v>0</v>
          </cell>
          <cell r="N476">
            <v>0</v>
          </cell>
        </row>
        <row r="477">
          <cell r="A477" t="str">
            <v>06-25-m</v>
          </cell>
          <cell r="B477" t="str">
            <v>Providing and Fixing Neoprene Rubber JointFiller 12mm thick with Bitumastic Joint Seal</v>
          </cell>
          <cell r="C477" t="str">
            <v>Sft</v>
          </cell>
          <cell r="D477">
            <v>237.42</v>
          </cell>
          <cell r="E477">
            <v>358.35</v>
          </cell>
          <cell r="F477" t="str">
            <v>m2</v>
          </cell>
          <cell r="G477">
            <v>2554.66</v>
          </cell>
          <cell r="H477">
            <v>3855.85</v>
          </cell>
          <cell r="I477" t="str">
            <v>16.6.8.2.1</v>
          </cell>
          <cell r="J477">
            <v>0</v>
          </cell>
          <cell r="L477">
            <v>3499.85</v>
          </cell>
          <cell r="M477">
            <v>356</v>
          </cell>
          <cell r="N477">
            <v>0.10171864508478935</v>
          </cell>
        </row>
        <row r="478">
          <cell r="A478" t="str">
            <v>06-26-a-01</v>
          </cell>
          <cell r="B478" t="str">
            <v>Damp proof course of cem. conc. 1:2:4 includingbitumen coat, 1 layer polythene &amp; 1 coat bitumen(1.5" thick)</v>
          </cell>
          <cell r="C478" t="str">
            <v>100 Sft</v>
          </cell>
          <cell r="D478">
            <v>2297.02</v>
          </cell>
          <cell r="E478">
            <v>9900.8700000000008</v>
          </cell>
          <cell r="F478" t="str">
            <v>m2</v>
          </cell>
          <cell r="G478">
            <v>247.16</v>
          </cell>
          <cell r="H478">
            <v>1065.33</v>
          </cell>
          <cell r="I478" t="str">
            <v>6.20.1</v>
          </cell>
          <cell r="J478">
            <v>0</v>
          </cell>
          <cell r="L478">
            <v>909.53</v>
          </cell>
          <cell r="M478">
            <v>155.79999999999995</v>
          </cell>
          <cell r="N478">
            <v>0.17129726342176724</v>
          </cell>
        </row>
        <row r="479">
          <cell r="A479" t="str">
            <v>06-26-a-02</v>
          </cell>
          <cell r="B479" t="str">
            <v>Damp proof course of cem. conc. 1:2:4 includingbitumen coat, 1 layer polythene &amp; 1 coat bitumen(2" thick)</v>
          </cell>
          <cell r="C479" t="str">
            <v>100 Sft</v>
          </cell>
          <cell r="D479">
            <v>2297.02</v>
          </cell>
          <cell r="E479">
            <v>11081.4</v>
          </cell>
          <cell r="F479" t="str">
            <v>m2</v>
          </cell>
          <cell r="G479">
            <v>247.16</v>
          </cell>
          <cell r="H479">
            <v>1192.3599999999999</v>
          </cell>
          <cell r="I479" t="str">
            <v>6.20.1</v>
          </cell>
          <cell r="J479">
            <v>0</v>
          </cell>
          <cell r="L479">
            <v>996.72</v>
          </cell>
          <cell r="M479">
            <v>195.63999999999987</v>
          </cell>
          <cell r="N479">
            <v>0.19628381089975105</v>
          </cell>
        </row>
        <row r="480">
          <cell r="A480" t="str">
            <v>06-26-a-03</v>
          </cell>
          <cell r="B480" t="str">
            <v>Damp proof course of cem. conc. 1:2:4 includingbitumen coat, 1 layer polythene &amp; 1 coat bitumen(3" thick)</v>
          </cell>
          <cell r="C480" t="str">
            <v>100 Sft</v>
          </cell>
          <cell r="D480">
            <v>2427.75</v>
          </cell>
          <cell r="E480">
            <v>13766.99</v>
          </cell>
          <cell r="F480" t="str">
            <v>m2</v>
          </cell>
          <cell r="G480">
            <v>261.23</v>
          </cell>
          <cell r="H480">
            <v>1481.33</v>
          </cell>
          <cell r="I480" t="str">
            <v>6.20.1</v>
          </cell>
          <cell r="J480">
            <v>0</v>
          </cell>
          <cell r="L480">
            <v>1195.29</v>
          </cell>
          <cell r="M480">
            <v>286.03999999999996</v>
          </cell>
          <cell r="N480">
            <v>0.23930594249094359</v>
          </cell>
        </row>
        <row r="481">
          <cell r="A481" t="str">
            <v>06-26-b-01</v>
          </cell>
          <cell r="B481" t="str">
            <v>Damp proof course of cem. conc. 1:2:4 includingbitumen coat, 1 layer polythene &amp; 2 coats bitumen(1.5" thick)</v>
          </cell>
          <cell r="C481" t="str">
            <v>100 Sft</v>
          </cell>
          <cell r="D481">
            <v>2297.02</v>
          </cell>
          <cell r="E481">
            <v>10721</v>
          </cell>
          <cell r="F481" t="str">
            <v>m2</v>
          </cell>
          <cell r="G481">
            <v>247.16</v>
          </cell>
          <cell r="H481">
            <v>1153.58</v>
          </cell>
          <cell r="I481" t="str">
            <v>6.20.1</v>
          </cell>
          <cell r="J481">
            <v>0</v>
          </cell>
          <cell r="L481">
            <v>994.51</v>
          </cell>
          <cell r="M481">
            <v>159.06999999999994</v>
          </cell>
          <cell r="N481">
            <v>0.15994811515218543</v>
          </cell>
        </row>
        <row r="482">
          <cell r="A482" t="str">
            <v>06-26-b-02</v>
          </cell>
          <cell r="B482" t="str">
            <v>Damp proof course of cem. conc. 1:2:4 includingbitumen coat, 1 layer polythene &amp; 2 coats bitumen(2" thick)</v>
          </cell>
          <cell r="C482" t="str">
            <v>100 Sft</v>
          </cell>
          <cell r="D482">
            <v>2297.02</v>
          </cell>
          <cell r="E482">
            <v>11901.53</v>
          </cell>
          <cell r="F482" t="str">
            <v>m2</v>
          </cell>
          <cell r="G482">
            <v>247.16</v>
          </cell>
          <cell r="H482">
            <v>1280.5999999999999</v>
          </cell>
          <cell r="I482" t="str">
            <v>6.20.1</v>
          </cell>
          <cell r="J482">
            <v>0</v>
          </cell>
          <cell r="L482">
            <v>1081.7</v>
          </cell>
          <cell r="M482">
            <v>198.89999999999986</v>
          </cell>
          <cell r="N482">
            <v>0.18387723028566133</v>
          </cell>
        </row>
        <row r="483">
          <cell r="A483" t="str">
            <v>06-26-b-03</v>
          </cell>
          <cell r="B483" t="str">
            <v>Damp proof course of cem. conc. 1:2:4 includingbitumen coat, 1 layer polythene &amp; 2 coats bitumen(3" thick)</v>
          </cell>
          <cell r="C483" t="str">
            <v>100 Sft</v>
          </cell>
          <cell r="D483">
            <v>2421.59</v>
          </cell>
          <cell r="E483">
            <v>14580.96</v>
          </cell>
          <cell r="F483" t="str">
            <v>m2</v>
          </cell>
          <cell r="G483">
            <v>260.56</v>
          </cell>
          <cell r="H483">
            <v>1568.91</v>
          </cell>
          <cell r="I483" t="str">
            <v>6.20.1</v>
          </cell>
          <cell r="J483">
            <v>0</v>
          </cell>
          <cell r="L483">
            <v>1279.74</v>
          </cell>
          <cell r="M483">
            <v>289.17000000000007</v>
          </cell>
          <cell r="N483">
            <v>0.22595996061700038</v>
          </cell>
        </row>
        <row r="484">
          <cell r="A484" t="str">
            <v>06-27-a-01</v>
          </cell>
          <cell r="B484" t="str">
            <v>Damp proof course in c/s plaster, 1 layerpolythene, 1 coat bitumen Ratio 1:4 (0.5" thick)</v>
          </cell>
          <cell r="C484" t="str">
            <v>100 Sft</v>
          </cell>
          <cell r="D484">
            <v>2110.27</v>
          </cell>
          <cell r="E484">
            <v>7055.3</v>
          </cell>
          <cell r="F484" t="str">
            <v>m2</v>
          </cell>
          <cell r="G484">
            <v>227.07</v>
          </cell>
          <cell r="H484">
            <v>759.15</v>
          </cell>
          <cell r="I484" t="str">
            <v>6.20.2</v>
          </cell>
          <cell r="J484">
            <v>0</v>
          </cell>
          <cell r="L484">
            <v>698.07</v>
          </cell>
          <cell r="M484">
            <v>61.079999999999927</v>
          </cell>
          <cell r="N484">
            <v>8.7498388413769279E-2</v>
          </cell>
        </row>
        <row r="485">
          <cell r="A485" t="str">
            <v>06-27-a-02</v>
          </cell>
          <cell r="B485" t="str">
            <v>Damp proof course in c/s plaster, 1 layerpolythene, 1 coat bitumen Ratio 1:4 (0.75" thick)</v>
          </cell>
          <cell r="C485" t="str">
            <v>100 Sft</v>
          </cell>
          <cell r="D485">
            <v>2110.27</v>
          </cell>
          <cell r="E485">
            <v>7655.31</v>
          </cell>
          <cell r="F485" t="str">
            <v>m2</v>
          </cell>
          <cell r="G485">
            <v>227.07</v>
          </cell>
          <cell r="H485">
            <v>823.71</v>
          </cell>
          <cell r="I485" t="str">
            <v>6.20.2</v>
          </cell>
          <cell r="J485">
            <v>0</v>
          </cell>
          <cell r="L485">
            <v>742.1</v>
          </cell>
          <cell r="M485">
            <v>81.610000000000014</v>
          </cell>
          <cell r="N485">
            <v>0.10997170192696404</v>
          </cell>
        </row>
        <row r="486">
          <cell r="A486" t="str">
            <v>06-27-a-03</v>
          </cell>
          <cell r="B486" t="str">
            <v>Damp proof course in c/s plaster, 1 layerpolythene, 1 coat bitumen Ratio 1:3 (0.5" thick)</v>
          </cell>
          <cell r="C486" t="str">
            <v>100 Sft</v>
          </cell>
          <cell r="D486">
            <v>2110.27</v>
          </cell>
          <cell r="E486">
            <v>7240.68</v>
          </cell>
          <cell r="F486" t="str">
            <v>m2</v>
          </cell>
          <cell r="G486">
            <v>227.07</v>
          </cell>
          <cell r="H486">
            <v>779.1</v>
          </cell>
          <cell r="I486" t="str">
            <v>6.20.2</v>
          </cell>
          <cell r="J486">
            <v>0</v>
          </cell>
          <cell r="L486">
            <v>711.09</v>
          </cell>
          <cell r="M486">
            <v>68.009999999999991</v>
          </cell>
          <cell r="N486">
            <v>9.5641901868961723E-2</v>
          </cell>
        </row>
        <row r="487">
          <cell r="A487" t="str">
            <v>06-27-a-04</v>
          </cell>
          <cell r="B487" t="str">
            <v>Damp proof course in c/s plaster, 1 layerpolythene, 1 coat bitumen Ratio 1:3 (0.75" thick)</v>
          </cell>
          <cell r="C487" t="str">
            <v>100 Sft</v>
          </cell>
          <cell r="D487">
            <v>2110.27</v>
          </cell>
          <cell r="E487">
            <v>7871.66</v>
          </cell>
          <cell r="F487" t="str">
            <v>m2</v>
          </cell>
          <cell r="G487">
            <v>227.07</v>
          </cell>
          <cell r="H487">
            <v>846.99</v>
          </cell>
          <cell r="I487" t="str">
            <v>6.20.2</v>
          </cell>
          <cell r="J487">
            <v>0</v>
          </cell>
          <cell r="L487">
            <v>757.16</v>
          </cell>
          <cell r="M487">
            <v>89.830000000000041</v>
          </cell>
          <cell r="N487">
            <v>0.11864071002165995</v>
          </cell>
        </row>
        <row r="488">
          <cell r="A488" t="str">
            <v>06-27-a-05</v>
          </cell>
          <cell r="B488" t="str">
            <v>Damp proof course in c/s plaster, 1 layerpolythene, 1 coat bitumen Ratio 1:2 (0.5" thick)</v>
          </cell>
          <cell r="C488" t="str">
            <v>100 Sft</v>
          </cell>
          <cell r="D488">
            <v>2110.27</v>
          </cell>
          <cell r="E488">
            <v>7701.5</v>
          </cell>
          <cell r="F488" t="str">
            <v>m2</v>
          </cell>
          <cell r="G488">
            <v>227.07</v>
          </cell>
          <cell r="H488">
            <v>828.68</v>
          </cell>
          <cell r="I488" t="str">
            <v>6.20.2</v>
          </cell>
          <cell r="J488">
            <v>0</v>
          </cell>
          <cell r="L488">
            <v>743.52</v>
          </cell>
          <cell r="M488">
            <v>85.159999999999968</v>
          </cell>
          <cell r="N488">
            <v>0.11453625995265759</v>
          </cell>
        </row>
        <row r="489">
          <cell r="A489" t="str">
            <v>06-27-a-06</v>
          </cell>
          <cell r="B489" t="str">
            <v>Damp proof course in c/s plaster, 1 layerpolythene, 1 coat bitumen Ratio 1:2 (0.75" thick)</v>
          </cell>
          <cell r="C489" t="str">
            <v>100 Sft</v>
          </cell>
          <cell r="D489">
            <v>2110.27</v>
          </cell>
          <cell r="E489">
            <v>8563.58</v>
          </cell>
          <cell r="F489" t="str">
            <v>m2</v>
          </cell>
          <cell r="G489">
            <v>227.07</v>
          </cell>
          <cell r="H489">
            <v>921.44</v>
          </cell>
          <cell r="I489" t="str">
            <v>6.20.2</v>
          </cell>
          <cell r="J489">
            <v>0</v>
          </cell>
          <cell r="L489">
            <v>804.75</v>
          </cell>
          <cell r="M489">
            <v>116.69000000000005</v>
          </cell>
          <cell r="N489">
            <v>0.1450015532774154</v>
          </cell>
        </row>
        <row r="490">
          <cell r="A490" t="str">
            <v>06-27-b-01</v>
          </cell>
          <cell r="B490" t="str">
            <v>Damp proof course in c/s plaster, 1 layerpolythene, 2 coats bitumen Ratio 1:4 (0.5" thick)</v>
          </cell>
          <cell r="C490" t="str">
            <v>100 Sft</v>
          </cell>
          <cell r="D490">
            <v>2110.27</v>
          </cell>
          <cell r="E490">
            <v>7875.43</v>
          </cell>
          <cell r="F490" t="str">
            <v>m2</v>
          </cell>
          <cell r="G490">
            <v>227.07</v>
          </cell>
          <cell r="H490">
            <v>847.4</v>
          </cell>
          <cell r="I490" t="str">
            <v>6.20.2</v>
          </cell>
          <cell r="J490">
            <v>0</v>
          </cell>
          <cell r="L490">
            <v>783.05</v>
          </cell>
          <cell r="M490">
            <v>64.350000000000023</v>
          </cell>
          <cell r="N490">
            <v>8.2178660366515582E-2</v>
          </cell>
        </row>
        <row r="491">
          <cell r="A491" t="str">
            <v>06-27-b-02</v>
          </cell>
          <cell r="B491" t="str">
            <v>Damp proof course in c/s plaster, 1 layerpolythene, 2 coats bitumen Ratio 1:4 (0.75" thick)</v>
          </cell>
          <cell r="C491" t="str">
            <v>100 Sft</v>
          </cell>
          <cell r="D491">
            <v>2110.27</v>
          </cell>
          <cell r="E491">
            <v>8475.43</v>
          </cell>
          <cell r="F491" t="str">
            <v>m2</v>
          </cell>
          <cell r="G491">
            <v>227.07</v>
          </cell>
          <cell r="H491">
            <v>911.96</v>
          </cell>
          <cell r="I491" t="str">
            <v>6.20.2</v>
          </cell>
          <cell r="J491">
            <v>0</v>
          </cell>
          <cell r="L491">
            <v>827.07</v>
          </cell>
          <cell r="M491">
            <v>84.889999999999986</v>
          </cell>
          <cell r="N491">
            <v>0.10263943801612921</v>
          </cell>
        </row>
        <row r="492">
          <cell r="A492" t="str">
            <v>06-27-b-03</v>
          </cell>
          <cell r="B492" t="str">
            <v>Damp proof course in c/s plaster, 1 layerpolythene, 2 coats bitumen Ratio 1:3 (0.5" thick)</v>
          </cell>
          <cell r="C492" t="str">
            <v>100 Sft</v>
          </cell>
          <cell r="D492">
            <v>2110.27</v>
          </cell>
          <cell r="E492">
            <v>8060.8</v>
          </cell>
          <cell r="F492" t="str">
            <v>m2</v>
          </cell>
          <cell r="G492">
            <v>227.07</v>
          </cell>
          <cell r="H492">
            <v>867.34</v>
          </cell>
          <cell r="I492" t="str">
            <v>6.20.2</v>
          </cell>
          <cell r="J492">
            <v>0</v>
          </cell>
          <cell r="L492">
            <v>796.07</v>
          </cell>
          <cell r="M492">
            <v>71.269999999999982</v>
          </cell>
          <cell r="N492">
            <v>8.9527302875375248E-2</v>
          </cell>
        </row>
        <row r="493">
          <cell r="A493" t="str">
            <v>06-27-b-04</v>
          </cell>
          <cell r="B493" t="str">
            <v>Damp proof course in c/s plaster, 1 layerpolythene, 2 coats bitumen Ratio 1:3 (0.75" thick)</v>
          </cell>
          <cell r="C493" t="str">
            <v>100 Sft</v>
          </cell>
          <cell r="D493">
            <v>2110.27</v>
          </cell>
          <cell r="E493">
            <v>8691.7800000000007</v>
          </cell>
          <cell r="F493" t="str">
            <v>m2</v>
          </cell>
          <cell r="G493">
            <v>227.07</v>
          </cell>
          <cell r="H493">
            <v>935.24</v>
          </cell>
          <cell r="I493" t="str">
            <v>6.20.2</v>
          </cell>
          <cell r="J493">
            <v>0</v>
          </cell>
          <cell r="L493">
            <v>842.14</v>
          </cell>
          <cell r="M493">
            <v>93.100000000000023</v>
          </cell>
          <cell r="N493">
            <v>0.11055168974279814</v>
          </cell>
        </row>
        <row r="494">
          <cell r="A494" t="str">
            <v>06-27-b-05</v>
          </cell>
          <cell r="B494" t="str">
            <v>Damp proof course in c/s plaster, 1 layerpolythene, 2 coats bitumen Ratio 1:2 (0.5" thick)</v>
          </cell>
          <cell r="C494" t="str">
            <v>100 Sft</v>
          </cell>
          <cell r="D494">
            <v>2110.27</v>
          </cell>
          <cell r="E494">
            <v>8521.6200000000008</v>
          </cell>
          <cell r="F494" t="str">
            <v>m2</v>
          </cell>
          <cell r="G494">
            <v>227.07</v>
          </cell>
          <cell r="H494">
            <v>916.93</v>
          </cell>
          <cell r="I494" t="str">
            <v>6.20.2</v>
          </cell>
          <cell r="J494">
            <v>0</v>
          </cell>
          <cell r="L494">
            <v>828.5</v>
          </cell>
          <cell r="M494">
            <v>88.42999999999995</v>
          </cell>
          <cell r="N494">
            <v>0.10673506336753162</v>
          </cell>
        </row>
        <row r="495">
          <cell r="A495" t="str">
            <v>06-27-b-06</v>
          </cell>
          <cell r="B495" t="str">
            <v>Damp proof course in c/s plaster, 1 layerpolythene, 2 coats bitumen Ratio 1:2 (0.75" thick)</v>
          </cell>
          <cell r="C495" t="str">
            <v>100 Sft</v>
          </cell>
          <cell r="D495">
            <v>2110.27</v>
          </cell>
          <cell r="E495">
            <v>9459.98</v>
          </cell>
          <cell r="F495" t="str">
            <v>m2</v>
          </cell>
          <cell r="G495">
            <v>227.07</v>
          </cell>
          <cell r="H495">
            <v>1017.89</v>
          </cell>
          <cell r="I495" t="str">
            <v>6.20.2</v>
          </cell>
          <cell r="J495">
            <v>0</v>
          </cell>
          <cell r="L495">
            <v>896.63</v>
          </cell>
          <cell r="M495">
            <v>121.25999999999999</v>
          </cell>
          <cell r="N495">
            <v>0.13523973099271716</v>
          </cell>
        </row>
        <row r="496">
          <cell r="A496" t="str">
            <v>06-28</v>
          </cell>
          <cell r="B496" t="str">
            <v>Providing and laying polythene sheet 0.005" thick(0.05mm 500gauge) under cement concete.</v>
          </cell>
          <cell r="C496" t="str">
            <v>100 Sft</v>
          </cell>
          <cell r="D496">
            <v>31.17</v>
          </cell>
          <cell r="E496">
            <v>3289.56</v>
          </cell>
          <cell r="F496" t="str">
            <v>m2</v>
          </cell>
          <cell r="G496">
            <v>3.35</v>
          </cell>
          <cell r="H496">
            <v>353.96</v>
          </cell>
          <cell r="I496" t="str">
            <v>9.14.3.4</v>
          </cell>
          <cell r="J496">
            <v>0</v>
          </cell>
          <cell r="L496">
            <v>353.75</v>
          </cell>
          <cell r="M496">
            <v>0.20999999999997954</v>
          </cell>
          <cell r="N496">
            <v>5.9363957597167365E-4</v>
          </cell>
        </row>
        <row r="497">
          <cell r="A497" t="str">
            <v>06-29</v>
          </cell>
          <cell r="B497" t="str">
            <v>Type I Water Proofing Treatment behind wall</v>
          </cell>
          <cell r="C497" t="str">
            <v>Sft</v>
          </cell>
          <cell r="D497">
            <v>45.75</v>
          </cell>
          <cell r="E497">
            <v>171.46</v>
          </cell>
          <cell r="F497" t="str">
            <v>m2</v>
          </cell>
          <cell r="G497">
            <v>492.31</v>
          </cell>
          <cell r="H497">
            <v>1844.93</v>
          </cell>
          <cell r="I497" t="str">
            <v>9.14.6</v>
          </cell>
          <cell r="J497">
            <v>0</v>
          </cell>
          <cell r="L497">
            <v>1763.74</v>
          </cell>
          <cell r="M497">
            <v>81.190000000000055</v>
          </cell>
          <cell r="N497">
            <v>4.6032861986460623E-2</v>
          </cell>
        </row>
        <row r="498">
          <cell r="A498" t="str">
            <v>06-30-a-01</v>
          </cell>
          <cell r="B498" t="str">
            <v>V. Damp proof c/s plaster, 1 layer polythene 1 coatbitumen Ratio 1:4 (0.5" thick)</v>
          </cell>
          <cell r="C498" t="str">
            <v>100 Sft</v>
          </cell>
          <cell r="D498">
            <v>2110.27</v>
          </cell>
          <cell r="E498">
            <v>7055.3</v>
          </cell>
          <cell r="F498" t="str">
            <v>m2</v>
          </cell>
          <cell r="G498">
            <v>227.07</v>
          </cell>
          <cell r="H498">
            <v>759.15</v>
          </cell>
          <cell r="I498" t="str">
            <v>6.20.2</v>
          </cell>
          <cell r="J498">
            <v>0</v>
          </cell>
          <cell r="L498">
            <v>698.07</v>
          </cell>
          <cell r="M498">
            <v>61.079999999999927</v>
          </cell>
          <cell r="N498">
            <v>8.7498388413769279E-2</v>
          </cell>
        </row>
        <row r="499">
          <cell r="A499" t="str">
            <v>06-30-a-02</v>
          </cell>
          <cell r="B499" t="str">
            <v>V. Damp proof c/s plaster, 1 layer polythene 1 coatbitumen Ratio 1:4 (0.75" thick)</v>
          </cell>
          <cell r="C499" t="str">
            <v>100 Sft</v>
          </cell>
          <cell r="D499">
            <v>2110.27</v>
          </cell>
          <cell r="E499">
            <v>7655.31</v>
          </cell>
          <cell r="F499" t="str">
            <v>m2</v>
          </cell>
          <cell r="G499">
            <v>227.07</v>
          </cell>
          <cell r="H499">
            <v>823.71</v>
          </cell>
          <cell r="I499" t="str">
            <v>6.20.2</v>
          </cell>
          <cell r="J499">
            <v>0</v>
          </cell>
          <cell r="L499">
            <v>742.1</v>
          </cell>
          <cell r="M499">
            <v>81.610000000000014</v>
          </cell>
          <cell r="N499">
            <v>0.10997170192696404</v>
          </cell>
        </row>
        <row r="500">
          <cell r="A500" t="str">
            <v>06-30-a-03</v>
          </cell>
          <cell r="B500" t="str">
            <v>V. Damp proof c/s plaster, 1 layer polythene 1 coatbitumen Ratio 1:3 (0.5" thick)</v>
          </cell>
          <cell r="C500" t="str">
            <v>100 Sft</v>
          </cell>
          <cell r="D500">
            <v>2110.27</v>
          </cell>
          <cell r="E500">
            <v>7240.68</v>
          </cell>
          <cell r="F500" t="str">
            <v>m2</v>
          </cell>
          <cell r="G500">
            <v>227.07</v>
          </cell>
          <cell r="H500">
            <v>779.1</v>
          </cell>
          <cell r="I500" t="str">
            <v>6.20.2</v>
          </cell>
          <cell r="J500">
            <v>0</v>
          </cell>
          <cell r="L500">
            <v>711.09</v>
          </cell>
          <cell r="M500">
            <v>68.009999999999991</v>
          </cell>
          <cell r="N500">
            <v>9.5641901868961723E-2</v>
          </cell>
        </row>
        <row r="501">
          <cell r="A501" t="str">
            <v>06-30-a-04</v>
          </cell>
          <cell r="B501" t="str">
            <v>V. Damp proof c/s plaster, 1 layer polythene 1 coatbitumen Ratio 1:3 (0.75" thick)</v>
          </cell>
          <cell r="C501" t="str">
            <v>100 Sft</v>
          </cell>
          <cell r="D501">
            <v>2110.27</v>
          </cell>
          <cell r="E501">
            <v>7871.66</v>
          </cell>
          <cell r="F501" t="str">
            <v>m2</v>
          </cell>
          <cell r="G501">
            <v>227.07</v>
          </cell>
          <cell r="H501">
            <v>846.99</v>
          </cell>
          <cell r="I501" t="str">
            <v>6.20.2</v>
          </cell>
          <cell r="J501">
            <v>0</v>
          </cell>
          <cell r="L501">
            <v>757.16</v>
          </cell>
          <cell r="M501">
            <v>89.830000000000041</v>
          </cell>
          <cell r="N501">
            <v>0.11864071002165995</v>
          </cell>
        </row>
        <row r="502">
          <cell r="A502" t="str">
            <v>06-30-a-05</v>
          </cell>
          <cell r="B502" t="str">
            <v>V. Damp proof c/s plaster, 1 layer polythene 1 coatbitumen Ratio 1:2 (0.5" thick)</v>
          </cell>
          <cell r="C502" t="str">
            <v>100 Sft</v>
          </cell>
          <cell r="D502">
            <v>2110.27</v>
          </cell>
          <cell r="E502">
            <v>7701.5</v>
          </cell>
          <cell r="F502" t="str">
            <v>m2</v>
          </cell>
          <cell r="G502">
            <v>227.07</v>
          </cell>
          <cell r="H502">
            <v>828.68</v>
          </cell>
          <cell r="I502" t="str">
            <v>6.20.2</v>
          </cell>
          <cell r="J502">
            <v>0</v>
          </cell>
          <cell r="L502">
            <v>743.52</v>
          </cell>
          <cell r="M502">
            <v>85.159999999999968</v>
          </cell>
          <cell r="N502">
            <v>0.11453625995265759</v>
          </cell>
        </row>
        <row r="503">
          <cell r="A503" t="str">
            <v>06-30-a-06</v>
          </cell>
          <cell r="B503" t="str">
            <v>V. Damp proof c/s plaster, 1 layer polythene 1 coatbitumen Ratio 1:2 (0.75" thick)</v>
          </cell>
          <cell r="C503" t="str">
            <v>100 Sft</v>
          </cell>
          <cell r="D503">
            <v>2110.27</v>
          </cell>
          <cell r="E503">
            <v>8639.85</v>
          </cell>
          <cell r="F503" t="str">
            <v>m2</v>
          </cell>
          <cell r="G503">
            <v>227.07</v>
          </cell>
          <cell r="H503">
            <v>929.65</v>
          </cell>
          <cell r="I503" t="str">
            <v>6.20.2</v>
          </cell>
          <cell r="J503">
            <v>0</v>
          </cell>
          <cell r="L503">
            <v>811.65</v>
          </cell>
          <cell r="M503">
            <v>118</v>
          </cell>
          <cell r="N503">
            <v>0.14538286207108975</v>
          </cell>
        </row>
        <row r="504">
          <cell r="A504" t="str">
            <v>06-30-b-01</v>
          </cell>
          <cell r="B504" t="str">
            <v>V. Damp proof c/s plaster, 1 layer polythene 2coats bitumen Ratio 1:4 (0.5" thick)</v>
          </cell>
          <cell r="C504" t="str">
            <v>100 Sft</v>
          </cell>
          <cell r="D504">
            <v>2110.27</v>
          </cell>
          <cell r="E504">
            <v>7875.43</v>
          </cell>
          <cell r="F504" t="str">
            <v>m2</v>
          </cell>
          <cell r="G504">
            <v>227.07</v>
          </cell>
          <cell r="H504">
            <v>847.4</v>
          </cell>
          <cell r="I504" t="str">
            <v>6.20.2</v>
          </cell>
          <cell r="J504">
            <v>0</v>
          </cell>
          <cell r="L504">
            <v>783.05</v>
          </cell>
          <cell r="M504">
            <v>64.350000000000023</v>
          </cell>
          <cell r="N504">
            <v>8.2178660366515582E-2</v>
          </cell>
        </row>
        <row r="505">
          <cell r="A505" t="str">
            <v>06-30-b-02</v>
          </cell>
          <cell r="B505" t="str">
            <v>V. Damp proof c/s plaster, 1 layer polythene 2coats bitumen Ratio 1:4 (0.75" thick)</v>
          </cell>
          <cell r="C505" t="str">
            <v>100 Sft</v>
          </cell>
          <cell r="D505">
            <v>2110.27</v>
          </cell>
          <cell r="E505">
            <v>8475.43</v>
          </cell>
          <cell r="F505" t="str">
            <v>m2</v>
          </cell>
          <cell r="G505">
            <v>227.07</v>
          </cell>
          <cell r="H505">
            <v>911.96</v>
          </cell>
          <cell r="I505" t="str">
            <v>6.20.2</v>
          </cell>
          <cell r="J505">
            <v>0</v>
          </cell>
          <cell r="L505">
            <v>827.07</v>
          </cell>
          <cell r="M505">
            <v>84.889999999999986</v>
          </cell>
          <cell r="N505">
            <v>0.10263943801612921</v>
          </cell>
        </row>
        <row r="506">
          <cell r="A506" t="str">
            <v>06-30-b-03</v>
          </cell>
          <cell r="B506" t="str">
            <v>V. Damp proof c/s plaster, 1 layer polythene 2coats bitumen Ratio 1:3 (0.5" thick)</v>
          </cell>
          <cell r="C506" t="str">
            <v>100 Sft</v>
          </cell>
          <cell r="D506">
            <v>2110.27</v>
          </cell>
          <cell r="E506">
            <v>8060.8</v>
          </cell>
          <cell r="F506" t="str">
            <v>m2</v>
          </cell>
          <cell r="G506">
            <v>227.07</v>
          </cell>
          <cell r="H506">
            <v>867.34</v>
          </cell>
          <cell r="I506" t="str">
            <v>6.20.2</v>
          </cell>
          <cell r="J506">
            <v>0</v>
          </cell>
          <cell r="L506">
            <v>796.07</v>
          </cell>
          <cell r="M506">
            <v>71.269999999999982</v>
          </cell>
          <cell r="N506">
            <v>8.9527302875375248E-2</v>
          </cell>
        </row>
        <row r="507">
          <cell r="A507" t="str">
            <v>06-30-b-04</v>
          </cell>
          <cell r="B507" t="str">
            <v>V. Damp proof c/s plaster, 1 layer polythene 2coats bitumen Ratio 1:3 (0.75" thick)</v>
          </cell>
          <cell r="C507" t="str">
            <v>100 Sft</v>
          </cell>
          <cell r="D507">
            <v>2110.27</v>
          </cell>
          <cell r="E507">
            <v>8691.7800000000007</v>
          </cell>
          <cell r="F507" t="str">
            <v>m2</v>
          </cell>
          <cell r="G507">
            <v>227.07</v>
          </cell>
          <cell r="H507">
            <v>935.24</v>
          </cell>
          <cell r="I507" t="str">
            <v>6.20.2</v>
          </cell>
          <cell r="J507">
            <v>0</v>
          </cell>
          <cell r="L507">
            <v>842.14</v>
          </cell>
          <cell r="M507">
            <v>93.100000000000023</v>
          </cell>
          <cell r="N507">
            <v>0.11055168974279814</v>
          </cell>
        </row>
        <row r="508">
          <cell r="A508" t="str">
            <v>06-30-b-05</v>
          </cell>
          <cell r="B508" t="str">
            <v>V. Damp proof c/s plaster, 1 layer polythene 2coats bitumen Ratio 1:2 (0.5" thick)</v>
          </cell>
          <cell r="C508" t="str">
            <v>100 Sft</v>
          </cell>
          <cell r="D508">
            <v>2110.27</v>
          </cell>
          <cell r="E508">
            <v>8522.3799999999992</v>
          </cell>
          <cell r="F508" t="str">
            <v>m2</v>
          </cell>
          <cell r="G508">
            <v>227.07</v>
          </cell>
          <cell r="H508">
            <v>917.01</v>
          </cell>
          <cell r="I508" t="str">
            <v>6.20.2</v>
          </cell>
          <cell r="J508">
            <v>0</v>
          </cell>
          <cell r="L508">
            <v>828.57</v>
          </cell>
          <cell r="M508">
            <v>88.439999999999941</v>
          </cell>
          <cell r="N508">
            <v>0.10673811506571555</v>
          </cell>
        </row>
        <row r="509">
          <cell r="A509" t="str">
            <v>06-30-b-06</v>
          </cell>
          <cell r="B509" t="str">
            <v>V. Damp proof c/s plaster, 1 layer polythene 2coats bitumen Ratio 1:2 (0.75" thick)</v>
          </cell>
          <cell r="C509" t="str">
            <v>100 Sft</v>
          </cell>
          <cell r="D509">
            <v>2110.27</v>
          </cell>
          <cell r="E509">
            <v>9459.98</v>
          </cell>
          <cell r="F509" t="str">
            <v>m2</v>
          </cell>
          <cell r="G509">
            <v>227.07</v>
          </cell>
          <cell r="H509">
            <v>1017.89</v>
          </cell>
          <cell r="I509" t="str">
            <v>6.20.2</v>
          </cell>
          <cell r="J509">
            <v>0</v>
          </cell>
          <cell r="L509">
            <v>896.63</v>
          </cell>
          <cell r="M509">
            <v>121.25999999999999</v>
          </cell>
          <cell r="N509">
            <v>0.13523973099271716</v>
          </cell>
        </row>
        <row r="510">
          <cell r="A510" t="str">
            <v>06-31</v>
          </cell>
          <cell r="B510" t="str">
            <v>Grouting concrete between the grooves of gatesincluding shuttering</v>
          </cell>
          <cell r="C510" t="str">
            <v>100 Cft</v>
          </cell>
          <cell r="D510">
            <v>12574.5</v>
          </cell>
          <cell r="E510">
            <v>12574.5</v>
          </cell>
          <cell r="F510" t="str">
            <v>m3</v>
          </cell>
          <cell r="G510">
            <v>4440.6499999999996</v>
          </cell>
          <cell r="H510">
            <v>4440.6499999999996</v>
          </cell>
          <cell r="I510">
            <v>6.14</v>
          </cell>
          <cell r="J510">
            <v>0</v>
          </cell>
          <cell r="L510">
            <v>3946.02</v>
          </cell>
          <cell r="M510">
            <v>494.62999999999965</v>
          </cell>
          <cell r="N510">
            <v>0.12534908591441493</v>
          </cell>
        </row>
        <row r="511">
          <cell r="A511" t="str">
            <v>06-32</v>
          </cell>
          <cell r="B511" t="str">
            <v>Chisel dressing concrete surface on sides ofgrooves</v>
          </cell>
          <cell r="C511" t="str">
            <v>1000 Sft</v>
          </cell>
          <cell r="D511">
            <v>4668.75</v>
          </cell>
          <cell r="E511">
            <v>4668.75</v>
          </cell>
          <cell r="F511" t="str">
            <v>m2</v>
          </cell>
          <cell r="G511">
            <v>50.24</v>
          </cell>
          <cell r="H511">
            <v>50.24</v>
          </cell>
          <cell r="I511" t="str">
            <v>8.1.3.2.d</v>
          </cell>
          <cell r="J511">
            <v>0</v>
          </cell>
          <cell r="L511">
            <v>41.86</v>
          </cell>
          <cell r="M511">
            <v>8.3800000000000026</v>
          </cell>
          <cell r="N511">
            <v>0.20019111323459157</v>
          </cell>
        </row>
        <row r="512">
          <cell r="A512" t="str">
            <v>06-33</v>
          </cell>
          <cell r="B512" t="str">
            <v>Laying and ramming dry ballast or kankar</v>
          </cell>
          <cell r="C512" t="str">
            <v>100 Sft</v>
          </cell>
          <cell r="D512">
            <v>3237</v>
          </cell>
          <cell r="E512">
            <v>3237</v>
          </cell>
          <cell r="F512" t="str">
            <v>m2</v>
          </cell>
          <cell r="G512">
            <v>348.3</v>
          </cell>
          <cell r="H512">
            <v>348.3</v>
          </cell>
          <cell r="I512" t="str">
            <v>6.1.4.8</v>
          </cell>
          <cell r="J512">
            <v>0</v>
          </cell>
          <cell r="L512">
            <v>326.52999999999997</v>
          </cell>
          <cell r="M512">
            <v>21.770000000000039</v>
          </cell>
          <cell r="N512">
            <v>6.667075000765639E-2</v>
          </cell>
        </row>
        <row r="513">
          <cell r="A513" t="str">
            <v>06-34</v>
          </cell>
          <cell r="B513" t="str">
            <v>Hoisting &amp; placing in position RCC shelves</v>
          </cell>
          <cell r="C513" t="str">
            <v>100 No</v>
          </cell>
          <cell r="D513">
            <v>15207.67</v>
          </cell>
          <cell r="E513">
            <v>15207.67</v>
          </cell>
          <cell r="F513" t="str">
            <v>No</v>
          </cell>
          <cell r="G513">
            <v>152.08000000000001</v>
          </cell>
          <cell r="H513">
            <v>152.08000000000001</v>
          </cell>
          <cell r="I513" t="str">
            <v>6.1.3, 6.2,6.3 , 6.19</v>
          </cell>
          <cell r="J513">
            <v>0</v>
          </cell>
          <cell r="L513">
            <v>136.47999999999999</v>
          </cell>
          <cell r="M513">
            <v>15.600000000000023</v>
          </cell>
          <cell r="N513">
            <v>0.11430246189917954</v>
          </cell>
        </row>
        <row r="514">
          <cell r="A514" t="str">
            <v>06-35</v>
          </cell>
          <cell r="B514" t="str">
            <v>Benches Providing fixing 4 seated white orcoloured light shade marble mosaic benches (5-1/2ft. x 1-1/2 ft. x 1-3/4 ft.) (1676 mm x 533 mm x457 mm) without back in white cement includingcartage, loading and unloading etc. complete .</v>
          </cell>
          <cell r="C514" t="str">
            <v>No</v>
          </cell>
          <cell r="D514">
            <v>295.69</v>
          </cell>
          <cell r="E514">
            <v>7327.5</v>
          </cell>
          <cell r="F514" t="str">
            <v>No</v>
          </cell>
          <cell r="G514">
            <v>295.69</v>
          </cell>
          <cell r="H514">
            <v>7327.5</v>
          </cell>
          <cell r="I514" t="str">
            <v>10.9.3</v>
          </cell>
          <cell r="J514">
            <v>0</v>
          </cell>
          <cell r="L514">
            <v>7284.7</v>
          </cell>
          <cell r="M514">
            <v>42.800000000000182</v>
          </cell>
          <cell r="N514">
            <v>5.8753277417052429E-3</v>
          </cell>
        </row>
        <row r="515">
          <cell r="A515" t="str">
            <v>06-36-a</v>
          </cell>
          <cell r="B515" t="str">
            <v>Breaking brick ballast, screening &amp; stacking 2"ring</v>
          </cell>
          <cell r="C515" t="str">
            <v>100 Cft</v>
          </cell>
          <cell r="D515">
            <v>2490</v>
          </cell>
          <cell r="E515">
            <v>2490</v>
          </cell>
          <cell r="F515" t="str">
            <v>m3</v>
          </cell>
          <cell r="G515">
            <v>879.34</v>
          </cell>
          <cell r="H515">
            <v>879.34</v>
          </cell>
          <cell r="I515" t="str">
            <v>6.1.4.8</v>
          </cell>
          <cell r="J515">
            <v>0</v>
          </cell>
          <cell r="L515">
            <v>824.38</v>
          </cell>
          <cell r="M515">
            <v>54.960000000000036</v>
          </cell>
          <cell r="N515">
            <v>6.6668284043766263E-2</v>
          </cell>
        </row>
        <row r="516">
          <cell r="A516" t="str">
            <v>06-36-b</v>
          </cell>
          <cell r="B516" t="str">
            <v>Breaking brick ballast, screening &amp; stacking 1.5"ring</v>
          </cell>
          <cell r="C516" t="str">
            <v>100 Cft</v>
          </cell>
          <cell r="D516">
            <v>2788.8</v>
          </cell>
          <cell r="E516">
            <v>2788.8</v>
          </cell>
          <cell r="F516" t="str">
            <v>m3</v>
          </cell>
          <cell r="G516">
            <v>984.86</v>
          </cell>
          <cell r="H516">
            <v>984.86</v>
          </cell>
          <cell r="I516" t="str">
            <v>6.1.4.8</v>
          </cell>
          <cell r="J516">
            <v>0</v>
          </cell>
          <cell r="L516">
            <v>923.3</v>
          </cell>
          <cell r="M516">
            <v>61.560000000000059</v>
          </cell>
          <cell r="N516">
            <v>6.6673887143940277E-2</v>
          </cell>
        </row>
        <row r="517">
          <cell r="A517" t="str">
            <v>06-36-c</v>
          </cell>
          <cell r="B517" t="str">
            <v>Breaking brick ballast, screening &amp; stacking 1"ring</v>
          </cell>
          <cell r="C517" t="str">
            <v>100 Cft</v>
          </cell>
          <cell r="D517">
            <v>3237</v>
          </cell>
          <cell r="E517">
            <v>3237</v>
          </cell>
          <cell r="F517" t="str">
            <v>m3</v>
          </cell>
          <cell r="G517">
            <v>1143.1400000000001</v>
          </cell>
          <cell r="H517">
            <v>1143.1400000000001</v>
          </cell>
          <cell r="I517" t="str">
            <v>6.1.4.8</v>
          </cell>
          <cell r="J517">
            <v>0</v>
          </cell>
          <cell r="L517">
            <v>1071.69</v>
          </cell>
          <cell r="M517">
            <v>71.450000000000045</v>
          </cell>
          <cell r="N517">
            <v>6.6670399089288915E-2</v>
          </cell>
        </row>
        <row r="518">
          <cell r="A518" t="str">
            <v>06-36-d</v>
          </cell>
          <cell r="B518" t="str">
            <v>Breaking brick ballast, screening &amp; stacking.Jhama ballast 3/4" ring</v>
          </cell>
          <cell r="C518" t="str">
            <v>100 Cft</v>
          </cell>
          <cell r="D518">
            <v>3735</v>
          </cell>
          <cell r="E518">
            <v>3735</v>
          </cell>
          <cell r="F518" t="str">
            <v>m3</v>
          </cell>
          <cell r="G518">
            <v>1319</v>
          </cell>
          <cell r="H518">
            <v>1319</v>
          </cell>
          <cell r="I518" t="str">
            <v>6.1.4.8</v>
          </cell>
          <cell r="J518">
            <v>0</v>
          </cell>
          <cell r="L518">
            <v>1236.57</v>
          </cell>
          <cell r="M518">
            <v>82.430000000000064</v>
          </cell>
          <cell r="N518">
            <v>6.6660197158268486E-2</v>
          </cell>
        </row>
        <row r="519">
          <cell r="A519" t="str">
            <v>06-37</v>
          </cell>
          <cell r="B519" t="str">
            <v>Supply &amp; fix broken glasses on court yard walls,including 1:3:6 cement concrete coping</v>
          </cell>
          <cell r="C519" t="str">
            <v>100 Rft</v>
          </cell>
          <cell r="D519">
            <v>2925.75</v>
          </cell>
          <cell r="E519">
            <v>7197.43</v>
          </cell>
          <cell r="F519" t="str">
            <v>m</v>
          </cell>
          <cell r="G519">
            <v>95.99</v>
          </cell>
          <cell r="H519">
            <v>236.14</v>
          </cell>
          <cell r="I519" t="str">
            <v>6.1.3, 6.2,6.3, 6.6,6.10 , 7.7</v>
          </cell>
          <cell r="J519">
            <v>0</v>
          </cell>
          <cell r="L519">
            <v>217.53</v>
          </cell>
          <cell r="M519">
            <v>18.609999999999985</v>
          </cell>
          <cell r="N519">
            <v>8.5551418195191395E-2</v>
          </cell>
        </row>
        <row r="520">
          <cell r="A520" t="str">
            <v>06-38</v>
          </cell>
          <cell r="B520" t="str">
            <v>Crushing stone ballast by machine</v>
          </cell>
          <cell r="C520" t="str">
            <v>100 Cft</v>
          </cell>
          <cell r="D520">
            <v>2490</v>
          </cell>
          <cell r="E520">
            <v>2490</v>
          </cell>
          <cell r="F520" t="str">
            <v>m3</v>
          </cell>
          <cell r="G520">
            <v>879.34</v>
          </cell>
          <cell r="H520">
            <v>879.34</v>
          </cell>
          <cell r="I520" t="str">
            <v>6.1.4.8</v>
          </cell>
          <cell r="J520" t="str">
            <v>This does not include the chagesfor working of crushers , butmanual labour for charges of stoneto crusher within 100 m and alsostacking the product after crushingwithin 100 m.</v>
          </cell>
          <cell r="L520">
            <v>824.38</v>
          </cell>
          <cell r="M520">
            <v>54.960000000000036</v>
          </cell>
          <cell r="N520">
            <v>6.6668284043766263E-2</v>
          </cell>
        </row>
        <row r="521">
          <cell r="A521" t="str">
            <v>06-39-a</v>
          </cell>
          <cell r="B521" t="str">
            <v>Breaking stone ballast screened &amp; stacked 2" ring</v>
          </cell>
          <cell r="C521" t="str">
            <v>100 Cft</v>
          </cell>
          <cell r="D521">
            <v>2788.8</v>
          </cell>
          <cell r="E521">
            <v>2788.8</v>
          </cell>
          <cell r="F521" t="str">
            <v>m3</v>
          </cell>
          <cell r="G521">
            <v>984.86</v>
          </cell>
          <cell r="H521">
            <v>984.86</v>
          </cell>
          <cell r="I521" t="str">
            <v>6.1.4.8.1</v>
          </cell>
          <cell r="J521">
            <v>0</v>
          </cell>
          <cell r="L521">
            <v>923.3</v>
          </cell>
          <cell r="M521">
            <v>61.560000000000059</v>
          </cell>
          <cell r="N521">
            <v>6.6673887143940277E-2</v>
          </cell>
        </row>
        <row r="522">
          <cell r="A522" t="str">
            <v>06-39-b</v>
          </cell>
          <cell r="B522" t="str">
            <v>Breaking stone ballast screened &amp; stacked 1.5"ring</v>
          </cell>
          <cell r="C522" t="str">
            <v>100 Cft</v>
          </cell>
          <cell r="D522">
            <v>3237</v>
          </cell>
          <cell r="E522">
            <v>3237</v>
          </cell>
          <cell r="F522" t="str">
            <v>m3</v>
          </cell>
          <cell r="G522">
            <v>1143.1400000000001</v>
          </cell>
          <cell r="H522">
            <v>1143.1400000000001</v>
          </cell>
          <cell r="I522" t="str">
            <v>6.1.4.8.1</v>
          </cell>
          <cell r="J522">
            <v>0</v>
          </cell>
          <cell r="L522">
            <v>1071.69</v>
          </cell>
          <cell r="M522">
            <v>71.450000000000045</v>
          </cell>
          <cell r="N522">
            <v>6.6670399089288915E-2</v>
          </cell>
        </row>
        <row r="523">
          <cell r="A523" t="str">
            <v>06-39-c</v>
          </cell>
          <cell r="B523" t="str">
            <v>Breaking stone ballast screened &amp; stacked 1" ring</v>
          </cell>
          <cell r="C523" t="str">
            <v>100 Cft</v>
          </cell>
          <cell r="D523">
            <v>3735</v>
          </cell>
          <cell r="E523">
            <v>3735</v>
          </cell>
          <cell r="F523" t="str">
            <v>m3</v>
          </cell>
          <cell r="G523">
            <v>1319</v>
          </cell>
          <cell r="H523">
            <v>1319</v>
          </cell>
          <cell r="I523" t="str">
            <v>6.1.4.8.1</v>
          </cell>
          <cell r="J523">
            <v>0</v>
          </cell>
          <cell r="L523">
            <v>1236.57</v>
          </cell>
          <cell r="M523">
            <v>82.430000000000064</v>
          </cell>
          <cell r="N523">
            <v>6.6660197158268486E-2</v>
          </cell>
        </row>
        <row r="524">
          <cell r="A524" t="str">
            <v>06-39-d</v>
          </cell>
          <cell r="B524" t="str">
            <v>Breaking stone ballast screened &amp; stacked 0.5"ring</v>
          </cell>
          <cell r="C524" t="str">
            <v>100 Cft</v>
          </cell>
          <cell r="D524">
            <v>4980</v>
          </cell>
          <cell r="E524">
            <v>4980</v>
          </cell>
          <cell r="F524" t="str">
            <v>m3</v>
          </cell>
          <cell r="G524">
            <v>1758.67</v>
          </cell>
          <cell r="H524">
            <v>1758.67</v>
          </cell>
          <cell r="I524" t="str">
            <v>6.1.4.8.1</v>
          </cell>
          <cell r="J524">
            <v>0</v>
          </cell>
          <cell r="L524">
            <v>1648.76</v>
          </cell>
          <cell r="M524">
            <v>109.91000000000008</v>
          </cell>
          <cell r="N524">
            <v>6.6662218879642937E-2</v>
          </cell>
        </row>
        <row r="525">
          <cell r="A525" t="str">
            <v>06-39-e</v>
          </cell>
          <cell r="B525" t="str">
            <v>Breaking stone ballast screened &amp; stacked 1/8 to1/4" ring</v>
          </cell>
          <cell r="C525" t="str">
            <v>100 Cft</v>
          </cell>
          <cell r="D525">
            <v>8466</v>
          </cell>
          <cell r="E525">
            <v>8466</v>
          </cell>
          <cell r="F525" t="str">
            <v>m3</v>
          </cell>
          <cell r="G525">
            <v>2989.74</v>
          </cell>
          <cell r="H525">
            <v>2989.74</v>
          </cell>
          <cell r="I525" t="str">
            <v>6.1.4.8.1</v>
          </cell>
          <cell r="J525">
            <v>0</v>
          </cell>
          <cell r="L525">
            <v>2802.88</v>
          </cell>
          <cell r="M525">
            <v>186.85999999999967</v>
          </cell>
          <cell r="N525">
            <v>6.6667142367850096E-2</v>
          </cell>
        </row>
        <row r="526">
          <cell r="A526" t="str">
            <v>06-40</v>
          </cell>
          <cell r="B526" t="str">
            <v>Screening and stacking stone ballast, shingle orbajri etc</v>
          </cell>
          <cell r="C526" t="str">
            <v>100 Cft</v>
          </cell>
          <cell r="D526">
            <v>796.8</v>
          </cell>
          <cell r="E526">
            <v>796.8</v>
          </cell>
          <cell r="F526" t="str">
            <v>m3</v>
          </cell>
          <cell r="G526">
            <v>281.39</v>
          </cell>
          <cell r="H526">
            <v>281.39</v>
          </cell>
          <cell r="I526" t="str">
            <v>6.1.4.8.1</v>
          </cell>
          <cell r="J526">
            <v>0</v>
          </cell>
          <cell r="L526">
            <v>263.8</v>
          </cell>
          <cell r="M526">
            <v>17.589999999999975</v>
          </cell>
          <cell r="N526">
            <v>6.6679302501895271E-2</v>
          </cell>
        </row>
        <row r="527">
          <cell r="A527" t="str">
            <v>06-41</v>
          </cell>
          <cell r="B527" t="str">
            <v>Washing ballast, bajri or shingle</v>
          </cell>
          <cell r="C527" t="str">
            <v>100 Cft</v>
          </cell>
          <cell r="D527">
            <v>796.8</v>
          </cell>
          <cell r="E527">
            <v>796.8</v>
          </cell>
          <cell r="F527" t="str">
            <v>m3</v>
          </cell>
          <cell r="G527">
            <v>281.39</v>
          </cell>
          <cell r="H527">
            <v>281.39</v>
          </cell>
          <cell r="I527" t="str">
            <v>6.1.4.8.1</v>
          </cell>
          <cell r="J527">
            <v>0</v>
          </cell>
          <cell r="L527">
            <v>263.8</v>
          </cell>
          <cell r="M527">
            <v>17.589999999999975</v>
          </cell>
          <cell r="N527">
            <v>6.6679302501895271E-2</v>
          </cell>
        </row>
        <row r="528">
          <cell r="A528" t="str">
            <v>06-42</v>
          </cell>
          <cell r="B528" t="str">
            <v>Erecting and carting sun shades of precast RCC(upto 5"x 2.5")</v>
          </cell>
          <cell r="C528" t="str">
            <v>Each</v>
          </cell>
          <cell r="D528">
            <v>505.47</v>
          </cell>
          <cell r="E528">
            <v>1064.3699999999999</v>
          </cell>
          <cell r="F528" t="str">
            <v>Each</v>
          </cell>
          <cell r="G528">
            <v>505.47</v>
          </cell>
          <cell r="H528">
            <v>1064.3699999999999</v>
          </cell>
          <cell r="I528">
            <v>6.12</v>
          </cell>
          <cell r="J528">
            <v>0</v>
          </cell>
          <cell r="L528">
            <v>1013.33</v>
          </cell>
          <cell r="M528">
            <v>51.03999999999985</v>
          </cell>
          <cell r="N528">
            <v>5.0368586738772016E-2</v>
          </cell>
        </row>
        <row r="529">
          <cell r="A529" t="str">
            <v>06-43-a</v>
          </cell>
          <cell r="B529" t="str">
            <v>S/F of pre cast slab of size 2'-6'' x 1'-6'' x 3'' with3/8'' dia steel (Main &amp; distribution) @ 4'' c/ccomplete on drain.</v>
          </cell>
          <cell r="C529" t="str">
            <v>Each</v>
          </cell>
          <cell r="D529">
            <v>29.57</v>
          </cell>
          <cell r="E529">
            <v>331.37</v>
          </cell>
          <cell r="F529" t="str">
            <v>Each</v>
          </cell>
          <cell r="G529">
            <v>29.57</v>
          </cell>
          <cell r="H529">
            <v>331.37</v>
          </cell>
          <cell r="I529">
            <v>6.12</v>
          </cell>
          <cell r="J529">
            <v>0</v>
          </cell>
          <cell r="L529">
            <v>331.37</v>
          </cell>
          <cell r="M529">
            <v>0</v>
          </cell>
          <cell r="N529">
            <v>0</v>
          </cell>
        </row>
        <row r="530">
          <cell r="A530" t="str">
            <v>06-43-b</v>
          </cell>
          <cell r="B530" t="str">
            <v>S/F of pre cast slab of size 3' x 1'-6'' x 3'' with 3/8''dia steel (Main &amp; distribution) @ 4'' c/c completeon drain.</v>
          </cell>
          <cell r="C530" t="str">
            <v>Each</v>
          </cell>
          <cell r="D530">
            <v>37.020000000000003</v>
          </cell>
          <cell r="E530">
            <v>327.64999999999998</v>
          </cell>
          <cell r="F530" t="str">
            <v>Each</v>
          </cell>
          <cell r="G530">
            <v>37.020000000000003</v>
          </cell>
          <cell r="H530">
            <v>327.64999999999998</v>
          </cell>
          <cell r="I530">
            <v>6.12</v>
          </cell>
          <cell r="J530">
            <v>0</v>
          </cell>
          <cell r="L530">
            <v>327.64999999999998</v>
          </cell>
          <cell r="M530">
            <v>0</v>
          </cell>
          <cell r="N530">
            <v>0</v>
          </cell>
        </row>
        <row r="531">
          <cell r="A531" t="str">
            <v>06-43-c</v>
          </cell>
          <cell r="B531" t="str">
            <v>S/F of pre cast slab of size 3' x 2' x 3'' with 3/8'' diasteel (Main &amp; distribution) @ 4'' c/c complete ondrain.</v>
          </cell>
          <cell r="C531" t="str">
            <v>Each</v>
          </cell>
          <cell r="D531">
            <v>41.87</v>
          </cell>
          <cell r="E531">
            <v>516.92999999999995</v>
          </cell>
          <cell r="F531" t="str">
            <v>Each</v>
          </cell>
          <cell r="G531">
            <v>41.87</v>
          </cell>
          <cell r="H531">
            <v>516.92999999999995</v>
          </cell>
          <cell r="I531">
            <v>6.12</v>
          </cell>
          <cell r="J531">
            <v>0</v>
          </cell>
          <cell r="L531">
            <v>516.92999999999995</v>
          </cell>
          <cell r="M531">
            <v>0</v>
          </cell>
          <cell r="N531">
            <v>0</v>
          </cell>
        </row>
        <row r="532">
          <cell r="A532" t="str">
            <v>06-43-d</v>
          </cell>
          <cell r="B532" t="str">
            <v>S/F of pre cast slab of size 4' x 1'-6'' x 4''  withsteel of Main bars 1/2'' dia @ 3''c/c andDistribution bars  3/8'' dia @ 4'' c/c complete ondrain.</v>
          </cell>
          <cell r="C532" t="str">
            <v>Each</v>
          </cell>
          <cell r="D532">
            <v>46.84</v>
          </cell>
          <cell r="E532">
            <v>404.53</v>
          </cell>
          <cell r="F532" t="str">
            <v>Each</v>
          </cell>
          <cell r="G532">
            <v>46.84</v>
          </cell>
          <cell r="H532">
            <v>404.53</v>
          </cell>
          <cell r="I532">
            <v>6.12</v>
          </cell>
          <cell r="J532">
            <v>0</v>
          </cell>
          <cell r="L532">
            <v>404.53</v>
          </cell>
          <cell r="M532">
            <v>0</v>
          </cell>
          <cell r="N532">
            <v>0</v>
          </cell>
        </row>
        <row r="533">
          <cell r="A533" t="str">
            <v>06-43-e</v>
          </cell>
          <cell r="B533" t="str">
            <v>S/F of pre cast slab of size 5'-6'' x 1'-6'' x 4''  withsteel of Main bars 1/2'' dia @ 3''c/c andDistribution bars  3/8'' dia @ 4'' c/c  complete ondrain.</v>
          </cell>
          <cell r="C533" t="str">
            <v>Each</v>
          </cell>
          <cell r="D533">
            <v>49.32</v>
          </cell>
          <cell r="E533">
            <v>608.22</v>
          </cell>
          <cell r="F533" t="str">
            <v>Each</v>
          </cell>
          <cell r="G533">
            <v>49.32</v>
          </cell>
          <cell r="H533">
            <v>608.22</v>
          </cell>
          <cell r="I533">
            <v>6.12</v>
          </cell>
          <cell r="J533">
            <v>0</v>
          </cell>
          <cell r="L533">
            <v>608.22</v>
          </cell>
          <cell r="M533">
            <v>0</v>
          </cell>
          <cell r="N533">
            <v>0</v>
          </cell>
        </row>
        <row r="534">
          <cell r="A534" t="str">
            <v>06-43-f</v>
          </cell>
          <cell r="B534" t="str">
            <v>S/F of pre cast slab of size 6' x 1'-6'' x 4''  withsteel of Main bars 1/2'' dia @ 3''c/c andDistribution bars  3/8'' dia @ 4'' c/c   complete ondrain.</v>
          </cell>
          <cell r="C534" t="str">
            <v>Each</v>
          </cell>
          <cell r="D534">
            <v>51.8</v>
          </cell>
          <cell r="E534">
            <v>722.48</v>
          </cell>
          <cell r="F534" t="str">
            <v>Each</v>
          </cell>
          <cell r="G534">
            <v>51.8</v>
          </cell>
          <cell r="H534">
            <v>722.48</v>
          </cell>
          <cell r="I534">
            <v>6.12</v>
          </cell>
          <cell r="J534">
            <v>0</v>
          </cell>
          <cell r="L534">
            <v>722.48</v>
          </cell>
          <cell r="M534">
            <v>0</v>
          </cell>
          <cell r="N534">
            <v>0</v>
          </cell>
        </row>
        <row r="535">
          <cell r="A535" t="str">
            <v>06-43-g</v>
          </cell>
          <cell r="B535" t="str">
            <v>S/F of pre cast slab of size 7' x 1'-6'' x 4''  withsteel of Main bars 1/2'' dia @ 3''c/c andDistribution bars  3/8'' dia @ 4'' c/c  complete ondrain.</v>
          </cell>
          <cell r="C535" t="str">
            <v>Each</v>
          </cell>
          <cell r="D535">
            <v>54.17</v>
          </cell>
          <cell r="E535">
            <v>892.52</v>
          </cell>
          <cell r="F535" t="str">
            <v>Each</v>
          </cell>
          <cell r="G535">
            <v>54.17</v>
          </cell>
          <cell r="H535">
            <v>892.52</v>
          </cell>
          <cell r="I535">
            <v>6.12</v>
          </cell>
          <cell r="J535">
            <v>0</v>
          </cell>
          <cell r="L535">
            <v>892.52</v>
          </cell>
          <cell r="M535">
            <v>0</v>
          </cell>
          <cell r="N535">
            <v>0</v>
          </cell>
        </row>
        <row r="536">
          <cell r="A536" t="str">
            <v>06-44-a</v>
          </cell>
          <cell r="B536" t="str">
            <v>PCC 1:3:6 in mass concrete less formwork using50% boulders</v>
          </cell>
          <cell r="C536" t="str">
            <v>100 Cft</v>
          </cell>
          <cell r="D536">
            <v>6157.77</v>
          </cell>
          <cell r="E536">
            <v>20057.900000000001</v>
          </cell>
          <cell r="F536" t="str">
            <v>m3</v>
          </cell>
          <cell r="G536">
            <v>2174.6</v>
          </cell>
          <cell r="H536">
            <v>7083.39</v>
          </cell>
          <cell r="I536" t="str">
            <v>6.25, 6.11, 6.10</v>
          </cell>
          <cell r="J536">
            <v>0</v>
          </cell>
          <cell r="L536">
            <v>5340.52</v>
          </cell>
          <cell r="M536">
            <v>1742.87</v>
          </cell>
          <cell r="N536">
            <v>0.32634837057065602</v>
          </cell>
        </row>
        <row r="537">
          <cell r="A537" t="str">
            <v>06-44-b</v>
          </cell>
          <cell r="B537" t="str">
            <v>PCC 1:3:6 in mass concrete less formwork using40% boulders</v>
          </cell>
          <cell r="C537" t="str">
            <v>100 Cft</v>
          </cell>
          <cell r="D537">
            <v>6147.81</v>
          </cell>
          <cell r="E537">
            <v>22198.33</v>
          </cell>
          <cell r="F537" t="str">
            <v>m3</v>
          </cell>
          <cell r="G537">
            <v>2171.08</v>
          </cell>
          <cell r="H537">
            <v>7839.27</v>
          </cell>
          <cell r="I537" t="str">
            <v>6.25, 6.11, 6.10</v>
          </cell>
          <cell r="J537">
            <v>0</v>
          </cell>
          <cell r="L537">
            <v>5873.35</v>
          </cell>
          <cell r="M537">
            <v>1965.92</v>
          </cell>
          <cell r="N537">
            <v>0.33471868695037754</v>
          </cell>
        </row>
        <row r="538">
          <cell r="A538" t="str">
            <v>06-44-c</v>
          </cell>
          <cell r="B538" t="str">
            <v>PCC 1:3:6 in mass concrete less formwork using30% boulders</v>
          </cell>
          <cell r="C538" t="str">
            <v>100 Cft</v>
          </cell>
          <cell r="D538">
            <v>6147.81</v>
          </cell>
          <cell r="E538">
            <v>24376.74</v>
          </cell>
          <cell r="F538" t="str">
            <v>m3</v>
          </cell>
          <cell r="G538">
            <v>2171.08</v>
          </cell>
          <cell r="H538">
            <v>8608.57</v>
          </cell>
          <cell r="I538" t="str">
            <v>6.25, 6.11, 6.10</v>
          </cell>
          <cell r="J538">
            <v>0</v>
          </cell>
          <cell r="L538">
            <v>6416.07</v>
          </cell>
          <cell r="M538">
            <v>2192.5</v>
          </cell>
          <cell r="N538">
            <v>0.34172008721849984</v>
          </cell>
        </row>
        <row r="539">
          <cell r="A539" t="str">
            <v>06-45-a</v>
          </cell>
          <cell r="B539" t="str">
            <v>PCC 1:4:8 in mass concrete less formwork using50% boulders</v>
          </cell>
          <cell r="C539" t="str">
            <v>100 Cft</v>
          </cell>
          <cell r="D539">
            <v>6147.81</v>
          </cell>
          <cell r="E539">
            <v>17306.82</v>
          </cell>
          <cell r="F539" t="str">
            <v>m3</v>
          </cell>
          <cell r="G539">
            <v>2171.08</v>
          </cell>
          <cell r="H539">
            <v>6111.85</v>
          </cell>
          <cell r="I539" t="str">
            <v>6.25, 6.11, 6.10</v>
          </cell>
          <cell r="J539">
            <v>0</v>
          </cell>
          <cell r="L539">
            <v>4696.3999999999996</v>
          </cell>
          <cell r="M539">
            <v>1415.4500000000007</v>
          </cell>
          <cell r="N539">
            <v>0.30139042670982047</v>
          </cell>
        </row>
        <row r="540">
          <cell r="A540" t="str">
            <v>06-45-b</v>
          </cell>
          <cell r="B540" t="str">
            <v>PCC 1:4:8 in mass concrete less formwork using40% boulders</v>
          </cell>
          <cell r="C540" t="str">
            <v>100 Cft</v>
          </cell>
          <cell r="D540">
            <v>6147.81</v>
          </cell>
          <cell r="E540">
            <v>18918.97</v>
          </cell>
          <cell r="F540" t="str">
            <v>m3</v>
          </cell>
          <cell r="G540">
            <v>2171.08</v>
          </cell>
          <cell r="H540">
            <v>6681.18</v>
          </cell>
          <cell r="I540" t="str">
            <v>6.25, 6.11, 6.10</v>
          </cell>
          <cell r="J540">
            <v>0</v>
          </cell>
          <cell r="L540">
            <v>5106.6899999999996</v>
          </cell>
          <cell r="M540">
            <v>1574.4900000000007</v>
          </cell>
          <cell r="N540">
            <v>0.30831908731487534</v>
          </cell>
        </row>
        <row r="541">
          <cell r="A541" t="str">
            <v>06-45-c</v>
          </cell>
          <cell r="B541" t="str">
            <v>PCC 1:4:8 in mass concrete less formwork using30% boulders</v>
          </cell>
          <cell r="C541" t="str">
            <v>100 Cft</v>
          </cell>
          <cell r="D541">
            <v>6147.81</v>
          </cell>
          <cell r="E541">
            <v>20531.12</v>
          </cell>
          <cell r="F541" t="str">
            <v>m3</v>
          </cell>
          <cell r="G541">
            <v>2171.08</v>
          </cell>
          <cell r="H541">
            <v>7250.5</v>
          </cell>
          <cell r="I541" t="str">
            <v>6.25, 6.11, 6.10</v>
          </cell>
          <cell r="J541">
            <v>0</v>
          </cell>
          <cell r="L541">
            <v>5516.97</v>
          </cell>
          <cell r="M541">
            <v>1733.5299999999997</v>
          </cell>
          <cell r="N541">
            <v>0.31421776808646767</v>
          </cell>
        </row>
        <row r="542">
          <cell r="A542" t="str">
            <v>06-46-a</v>
          </cell>
          <cell r="B542" t="str">
            <v>Erection and removal of Form work with WoodSurface Finshing for RCC or Plain cementConcrete in any shape - Position / Horizontal</v>
          </cell>
          <cell r="C542" t="str">
            <v>100 Sft</v>
          </cell>
          <cell r="D542">
            <v>4295.25</v>
          </cell>
          <cell r="E542">
            <v>6360.75</v>
          </cell>
          <cell r="F542" t="str">
            <v>m2</v>
          </cell>
          <cell r="G542">
            <v>462.17</v>
          </cell>
          <cell r="H542">
            <v>684.42</v>
          </cell>
          <cell r="I542">
            <v>6.5</v>
          </cell>
          <cell r="J542">
            <v>0</v>
          </cell>
          <cell r="L542">
            <v>614.09</v>
          </cell>
          <cell r="M542">
            <v>70.329999999999927</v>
          </cell>
          <cell r="N542">
            <v>0.11452718656874387</v>
          </cell>
        </row>
        <row r="543">
          <cell r="A543" t="str">
            <v>06-46-b</v>
          </cell>
          <cell r="B543" t="str">
            <v>Erection and removal of Form work with WoodSurface Finshing for RCC or Plain cementConcrete in any shape - Position / Vertical</v>
          </cell>
          <cell r="C543" t="str">
            <v>100 Sft</v>
          </cell>
          <cell r="D543">
            <v>4295.25</v>
          </cell>
          <cell r="E543">
            <v>6603.75</v>
          </cell>
          <cell r="F543" t="str">
            <v>m2</v>
          </cell>
          <cell r="G543">
            <v>462.17</v>
          </cell>
          <cell r="H543">
            <v>710.56</v>
          </cell>
          <cell r="I543">
            <v>6.5</v>
          </cell>
          <cell r="J543">
            <v>0</v>
          </cell>
          <cell r="L543">
            <v>640.23</v>
          </cell>
          <cell r="M543">
            <v>70.329999999999927</v>
          </cell>
          <cell r="N543">
            <v>0.10985114724395909</v>
          </cell>
        </row>
        <row r="544">
          <cell r="A544" t="str">
            <v>06-47-a</v>
          </cell>
          <cell r="B544" t="str">
            <v>Erection and removal of Form work with SteelSurface Finshing for RCC or Plain Concrete in anyshape - Position / Horizontal</v>
          </cell>
          <cell r="C544" t="str">
            <v>100 Sft</v>
          </cell>
          <cell r="D544">
            <v>4295.25</v>
          </cell>
          <cell r="E544">
            <v>7940.25</v>
          </cell>
          <cell r="F544" t="str">
            <v>m2</v>
          </cell>
          <cell r="G544">
            <v>462.17</v>
          </cell>
          <cell r="H544">
            <v>854.37</v>
          </cell>
          <cell r="I544">
            <v>6.5</v>
          </cell>
          <cell r="J544">
            <v>0</v>
          </cell>
          <cell r="L544">
            <v>794.09</v>
          </cell>
          <cell r="M544">
            <v>60.279999999999973</v>
          </cell>
          <cell r="N544">
            <v>7.5910790968278116E-2</v>
          </cell>
        </row>
        <row r="545">
          <cell r="A545" t="str">
            <v>06-47-b</v>
          </cell>
          <cell r="B545" t="str">
            <v>Erection and removal of Form work with SteelSurface Finshing for RCC or Plain cementConcrete in any shape - Position / Vertical</v>
          </cell>
          <cell r="C545" t="str">
            <v>100 Sft</v>
          </cell>
          <cell r="D545">
            <v>4295.25</v>
          </cell>
          <cell r="E545">
            <v>8304.75</v>
          </cell>
          <cell r="F545" t="str">
            <v>m2</v>
          </cell>
          <cell r="G545">
            <v>462.17</v>
          </cell>
          <cell r="H545">
            <v>893.59</v>
          </cell>
          <cell r="I545">
            <v>6.5</v>
          </cell>
          <cell r="J545">
            <v>0</v>
          </cell>
          <cell r="L545">
            <v>833.31</v>
          </cell>
          <cell r="M545">
            <v>60.280000000000086</v>
          </cell>
          <cell r="N545">
            <v>7.2338025464713115E-2</v>
          </cell>
        </row>
        <row r="546">
          <cell r="A546" t="str">
            <v>06-47-c</v>
          </cell>
          <cell r="B546" t="str">
            <v>Erection and removal of Form work with Plywoodsheet finishing for RCC or Plain cement Concretein any shpae - Position / Horizontal</v>
          </cell>
          <cell r="C546" t="str">
            <v>100 Sft</v>
          </cell>
          <cell r="D546">
            <v>4092.94</v>
          </cell>
          <cell r="E546">
            <v>10167.94</v>
          </cell>
          <cell r="F546" t="str">
            <v>m2</v>
          </cell>
          <cell r="G546">
            <v>440.4</v>
          </cell>
          <cell r="H546">
            <v>1094.07</v>
          </cell>
          <cell r="I546">
            <v>6.5</v>
          </cell>
          <cell r="J546">
            <v>0</v>
          </cell>
          <cell r="L546">
            <v>1035.46</v>
          </cell>
          <cell r="M546">
            <v>58.6099999999999</v>
          </cell>
          <cell r="N546">
            <v>5.6602862495895447E-2</v>
          </cell>
        </row>
        <row r="547">
          <cell r="A547" t="str">
            <v>06-47-d</v>
          </cell>
          <cell r="B547" t="str">
            <v>Erection and removal of Form work with Plywoodsheet finishing for RCC or Plain cement Concretein any shape - Position / Vertical</v>
          </cell>
          <cell r="C547" t="str">
            <v>100 Sft</v>
          </cell>
          <cell r="D547">
            <v>4092.94</v>
          </cell>
          <cell r="E547">
            <v>10775.44</v>
          </cell>
          <cell r="F547" t="str">
            <v>m2</v>
          </cell>
          <cell r="G547">
            <v>440.4</v>
          </cell>
          <cell r="H547">
            <v>1159.44</v>
          </cell>
          <cell r="I547">
            <v>6.5</v>
          </cell>
          <cell r="J547">
            <v>0</v>
          </cell>
          <cell r="L547">
            <v>1100.83</v>
          </cell>
          <cell r="M547">
            <v>58.610000000000127</v>
          </cell>
          <cell r="N547">
            <v>5.3241644940635824E-2</v>
          </cell>
        </row>
        <row r="548">
          <cell r="A548" t="str">
            <v>06-47-e</v>
          </cell>
          <cell r="B548" t="str">
            <v>Add extra to the item codes 06-46 and 06-47-a tod for Erection and removal of Form work forornamental work in RCC or Plain cement concrete.</v>
          </cell>
          <cell r="C548" t="str">
            <v>100 Sft</v>
          </cell>
          <cell r="D548">
            <v>1431.75</v>
          </cell>
          <cell r="E548">
            <v>1431.75</v>
          </cell>
          <cell r="F548" t="str">
            <v>m2</v>
          </cell>
          <cell r="G548">
            <v>154.06</v>
          </cell>
          <cell r="H548">
            <v>154.06</v>
          </cell>
          <cell r="I548">
            <v>0</v>
          </cell>
          <cell r="J548">
            <v>0</v>
          </cell>
          <cell r="L548">
            <v>133.96</v>
          </cell>
          <cell r="M548">
            <v>20.099999999999994</v>
          </cell>
          <cell r="N548">
            <v>0.15004478948939978</v>
          </cell>
        </row>
        <row r="549">
          <cell r="A549" t="str">
            <v>06-48-a</v>
          </cell>
          <cell r="B549" t="str">
            <v>Class A1 concrete in reinforcement/nonreinforcement concrete structure with minimumcylinder compressive strength 3000 psi on 28 daysother than concrete in water and piles withconsistency range in slump 25-75 mm with watercement ratio 0.58</v>
          </cell>
          <cell r="C549" t="str">
            <v>100 Cft</v>
          </cell>
          <cell r="D549">
            <v>9773.25</v>
          </cell>
          <cell r="E549">
            <v>41612.959999999999</v>
          </cell>
          <cell r="F549" t="str">
            <v>m3</v>
          </cell>
          <cell r="G549">
            <v>3451.39</v>
          </cell>
          <cell r="H549">
            <v>14695.49</v>
          </cell>
          <cell r="I549" t="str">
            <v>6.1.3 , 6.3</v>
          </cell>
          <cell r="J549" t="str">
            <v>7% (Except Formwork)</v>
          </cell>
          <cell r="L549">
            <v>11374.73</v>
          </cell>
          <cell r="M549">
            <v>3320.76</v>
          </cell>
          <cell r="N549">
            <v>0.29194187466427779</v>
          </cell>
        </row>
        <row r="550">
          <cell r="A550" t="str">
            <v>06-48-b</v>
          </cell>
          <cell r="B550" t="str">
            <v>Class A2  cement concrete for concrete placeunder water with minimum cylinder compressivestrength 3500 psi on 28 days  with consistencyrange in slump 100-150 mm with water cementratio 0.58</v>
          </cell>
          <cell r="C550" t="str">
            <v>100 Cft</v>
          </cell>
          <cell r="D550">
            <v>9773.25</v>
          </cell>
          <cell r="E550">
            <v>45926.68</v>
          </cell>
          <cell r="F550" t="str">
            <v>m3</v>
          </cell>
          <cell r="G550">
            <v>3451.39</v>
          </cell>
          <cell r="H550">
            <v>16218.87</v>
          </cell>
          <cell r="I550" t="str">
            <v>6.1.3 , 6.3</v>
          </cell>
          <cell r="J550" t="str">
            <v>(Except Formwork)</v>
          </cell>
          <cell r="L550">
            <v>12449.31</v>
          </cell>
          <cell r="M550">
            <v>3769.5600000000013</v>
          </cell>
          <cell r="N550">
            <v>0.30279268489578953</v>
          </cell>
        </row>
        <row r="551">
          <cell r="A551" t="str">
            <v>06-48-c</v>
          </cell>
          <cell r="B551" t="str">
            <v>Class A3 cement concrete for concrete in pile withminimum cylinder compressive strenght 4000 psion 28 days other than concrete in water and pileswith consistency range in slump 100-150 mm withwater cement ratio 0.58</v>
          </cell>
          <cell r="C551" t="str">
            <v>100 Cft</v>
          </cell>
          <cell r="D551">
            <v>9773.25</v>
          </cell>
          <cell r="E551">
            <v>50047.45</v>
          </cell>
          <cell r="F551" t="str">
            <v>m3</v>
          </cell>
          <cell r="G551">
            <v>3451.39</v>
          </cell>
          <cell r="H551">
            <v>17674.11</v>
          </cell>
          <cell r="I551" t="str">
            <v>6.1.3 , 6.3</v>
          </cell>
          <cell r="J551" t="str">
            <v>(Except Formwork)</v>
          </cell>
          <cell r="L551">
            <v>13459.67</v>
          </cell>
          <cell r="M551">
            <v>4214.4400000000005</v>
          </cell>
          <cell r="N551">
            <v>0.3131161462353832</v>
          </cell>
        </row>
        <row r="552">
          <cell r="A552" t="str">
            <v>06-48-d</v>
          </cell>
          <cell r="B552" t="str">
            <v>Class B concrete for concrete in pile specifiedworks only with minimum cylinder compressivestrenght 2418 psi on 28 days and consistencyrange in slump 25-75 mm with water cement ratio0.65</v>
          </cell>
          <cell r="C552" t="str">
            <v>100 Cft</v>
          </cell>
          <cell r="D552">
            <v>9773.25</v>
          </cell>
          <cell r="E552">
            <v>33727.769999999997</v>
          </cell>
          <cell r="F552" t="str">
            <v>m3</v>
          </cell>
          <cell r="G552">
            <v>3451.39</v>
          </cell>
          <cell r="H552">
            <v>11910.86</v>
          </cell>
          <cell r="I552" t="str">
            <v>6.1.3 , 6.3</v>
          </cell>
          <cell r="J552" t="str">
            <v>(Except Formwork)</v>
          </cell>
          <cell r="L552">
            <v>9048.0300000000007</v>
          </cell>
          <cell r="M552">
            <v>2862.83</v>
          </cell>
          <cell r="N552">
            <v>0.31640368124332036</v>
          </cell>
        </row>
        <row r="553">
          <cell r="A553" t="str">
            <v>06-48-e</v>
          </cell>
          <cell r="B553" t="str">
            <v>Class C concrete for concrete for cribbing orotherwise specified in special provision withminimum cylinder compressive strength 3000 psion 28 days and consistency range in slump 25-75mm with water cement ratio 0.58</v>
          </cell>
          <cell r="C553" t="str">
            <v>100 Cft</v>
          </cell>
          <cell r="D553">
            <v>9773.25</v>
          </cell>
          <cell r="E553">
            <v>39596.589999999997</v>
          </cell>
          <cell r="F553" t="str">
            <v>m3</v>
          </cell>
          <cell r="G553">
            <v>3451.39</v>
          </cell>
          <cell r="H553">
            <v>13983.42</v>
          </cell>
          <cell r="I553" t="str">
            <v>6.1.3 , 6.3</v>
          </cell>
          <cell r="J553" t="str">
            <v>(Except Formwork)</v>
          </cell>
          <cell r="L553">
            <v>10876.34</v>
          </cell>
          <cell r="M553">
            <v>3107.08</v>
          </cell>
          <cell r="N553">
            <v>0.28567330554212167</v>
          </cell>
        </row>
        <row r="554">
          <cell r="A554" t="str">
            <v>06-48-f</v>
          </cell>
          <cell r="B554" t="str">
            <v>Class D1 concrete for concrete in pre-stressed &amp;post tensioned with  minimum cylindercompressive strength 4978.12 psi on 28 days andconsistency range in slump 50-100 mm with watercement ratio 0.40</v>
          </cell>
          <cell r="C554" t="str">
            <v>100 Cft</v>
          </cell>
          <cell r="D554">
            <v>9773.25</v>
          </cell>
          <cell r="E554">
            <v>56231.54</v>
          </cell>
          <cell r="F554" t="str">
            <v>m3</v>
          </cell>
          <cell r="G554">
            <v>3451.39</v>
          </cell>
          <cell r="H554">
            <v>19858</v>
          </cell>
          <cell r="I554" t="str">
            <v>6.1.3 , 6.3</v>
          </cell>
          <cell r="J554" t="str">
            <v>(Except Formwork)</v>
          </cell>
          <cell r="L554">
            <v>15076.84</v>
          </cell>
          <cell r="M554">
            <v>4781.16</v>
          </cell>
          <cell r="N554">
            <v>0.31711950249521781</v>
          </cell>
        </row>
        <row r="555">
          <cell r="A555" t="str">
            <v>06-48-g</v>
          </cell>
          <cell r="B555" t="str">
            <v>Class D2 concrete for concrete in pre-stressed &amp;post tensioned with  minimum cylindercompressive strength 6045 psi on 28 days andconsistency range in slump 50-100 mm with watercement ratio 0.40</v>
          </cell>
          <cell r="C555" t="str">
            <v>100 Cft</v>
          </cell>
          <cell r="D555">
            <v>9773.25</v>
          </cell>
          <cell r="E555">
            <v>60001.33</v>
          </cell>
          <cell r="F555" t="str">
            <v>m3</v>
          </cell>
          <cell r="G555">
            <v>3451.39</v>
          </cell>
          <cell r="H555">
            <v>21189.29</v>
          </cell>
          <cell r="I555" t="str">
            <v>6.1.3 , 6.3</v>
          </cell>
          <cell r="J555" t="str">
            <v>(Except Formwork)</v>
          </cell>
          <cell r="L555">
            <v>15962.91</v>
          </cell>
          <cell r="M555">
            <v>5226.380000000001</v>
          </cell>
          <cell r="N555">
            <v>0.32740772202562068</v>
          </cell>
        </row>
        <row r="556">
          <cell r="A556" t="str">
            <v>06-48-h</v>
          </cell>
          <cell r="B556" t="str">
            <v>Class D3 concrete for concrete in pre-stressed &amp;post tensioned with  minimum cylindercompressive strength 7112 psi on 28 days andconsistency range in slump 50-100 mm with watercement ratio 0.40</v>
          </cell>
          <cell r="C556" t="str">
            <v>100 Cft</v>
          </cell>
          <cell r="D556">
            <v>9773.25</v>
          </cell>
          <cell r="E556">
            <v>64689.94</v>
          </cell>
          <cell r="F556" t="str">
            <v>m3</v>
          </cell>
          <cell r="G556">
            <v>3451.39</v>
          </cell>
          <cell r="H556">
            <v>22845.06</v>
          </cell>
          <cell r="I556" t="str">
            <v>6.1.3 , 6.3</v>
          </cell>
          <cell r="J556" t="str">
            <v>(Except Formwork)</v>
          </cell>
          <cell r="L556">
            <v>17286.2</v>
          </cell>
          <cell r="M556">
            <v>5558.8600000000006</v>
          </cell>
          <cell r="N556">
            <v>0.32157790607536652</v>
          </cell>
        </row>
        <row r="557">
          <cell r="A557" t="str">
            <v>06-48-i</v>
          </cell>
          <cell r="B557" t="str">
            <v>Class Y concrete for concrete use as filler in steelgrid, Bridge floor, in then reinforced section etcwith  minimum cylinder compressive strength2575 psi on 28 days and consistency range inslump 50-100 mm with water cement ratio 0.58</v>
          </cell>
          <cell r="C557" t="str">
            <v>100 Cft</v>
          </cell>
          <cell r="D557">
            <v>9773.25</v>
          </cell>
          <cell r="E557">
            <v>44046.42</v>
          </cell>
          <cell r="F557" t="str">
            <v>m3</v>
          </cell>
          <cell r="G557">
            <v>3451.39</v>
          </cell>
          <cell r="H557">
            <v>15554.86</v>
          </cell>
          <cell r="I557" t="str">
            <v>6.1.3 , 6.3</v>
          </cell>
          <cell r="J557" t="str">
            <v>(Except Formwork)</v>
          </cell>
          <cell r="L557">
            <v>11381.01</v>
          </cell>
          <cell r="M557">
            <v>4173.8500000000004</v>
          </cell>
          <cell r="N557">
            <v>0.36673810145145291</v>
          </cell>
        </row>
        <row r="558">
          <cell r="A558" t="str">
            <v>06-48-j</v>
          </cell>
          <cell r="B558" t="str">
            <v>Lean concrete for use as thin layer under neathfootings with cylinder compressive strength of1423 psi on 28 days.</v>
          </cell>
          <cell r="C558" t="str">
            <v>100 Cft</v>
          </cell>
          <cell r="D558">
            <v>9773.25</v>
          </cell>
          <cell r="E558">
            <v>30892.66</v>
          </cell>
          <cell r="F558" t="str">
            <v>m3</v>
          </cell>
          <cell r="G558">
            <v>3451.39</v>
          </cell>
          <cell r="H558">
            <v>10909.65</v>
          </cell>
          <cell r="I558" t="str">
            <v>6.1.3</v>
          </cell>
          <cell r="J558">
            <v>0</v>
          </cell>
          <cell r="L558">
            <v>8425.76</v>
          </cell>
          <cell r="M558">
            <v>2483.8899999999994</v>
          </cell>
          <cell r="N558">
            <v>0.29479714589544437</v>
          </cell>
        </row>
        <row r="559">
          <cell r="A559" t="str">
            <v>06-49-a</v>
          </cell>
          <cell r="B559" t="str">
            <v>Concrete Class A1</v>
          </cell>
          <cell r="C559" t="str">
            <v>100 Cft</v>
          </cell>
          <cell r="D559">
            <v>8472.2199999999993</v>
          </cell>
          <cell r="E559">
            <v>43727.62</v>
          </cell>
          <cell r="F559" t="str">
            <v>m3</v>
          </cell>
          <cell r="G559">
            <v>2991.94</v>
          </cell>
          <cell r="H559">
            <v>15442.28</v>
          </cell>
          <cell r="I559" t="str">
            <v>6.1.3</v>
          </cell>
          <cell r="J559" t="str">
            <v>10% (Except Formwork)</v>
          </cell>
          <cell r="L559">
            <v>12321.66</v>
          </cell>
          <cell r="M559">
            <v>3120.6200000000008</v>
          </cell>
          <cell r="N559">
            <v>0.25326295320598041</v>
          </cell>
        </row>
        <row r="560">
          <cell r="A560" t="str">
            <v>06-49-b</v>
          </cell>
          <cell r="B560" t="str">
            <v>Concrete Class B</v>
          </cell>
          <cell r="C560" t="str">
            <v>100 Cft</v>
          </cell>
          <cell r="D560">
            <v>8472.2199999999993</v>
          </cell>
          <cell r="E560">
            <v>33684.83</v>
          </cell>
          <cell r="F560" t="str">
            <v>m3</v>
          </cell>
          <cell r="G560">
            <v>2991.94</v>
          </cell>
          <cell r="H560">
            <v>11895.7</v>
          </cell>
          <cell r="I560" t="str">
            <v>6.1.3</v>
          </cell>
          <cell r="J560" t="str">
            <v>(Except Formwork)</v>
          </cell>
          <cell r="L560">
            <v>9208.59</v>
          </cell>
          <cell r="M560">
            <v>2687.1100000000006</v>
          </cell>
          <cell r="N560">
            <v>0.2918047171173872</v>
          </cell>
        </row>
        <row r="561">
          <cell r="A561" t="str">
            <v>06-49-c</v>
          </cell>
          <cell r="B561" t="str">
            <v>Concrete Class C</v>
          </cell>
          <cell r="C561" t="str">
            <v>100 Cft</v>
          </cell>
          <cell r="D561">
            <v>8472.2199999999993</v>
          </cell>
          <cell r="E561">
            <v>41618.32</v>
          </cell>
          <cell r="F561" t="str">
            <v>m3</v>
          </cell>
          <cell r="G561">
            <v>2991.94</v>
          </cell>
          <cell r="H561">
            <v>14697.38</v>
          </cell>
          <cell r="I561" t="str">
            <v>6.1.3</v>
          </cell>
          <cell r="J561" t="str">
            <v>(Except Formwork)</v>
          </cell>
          <cell r="L561">
            <v>11792.69</v>
          </cell>
          <cell r="M561">
            <v>2904.6899999999987</v>
          </cell>
          <cell r="N561">
            <v>0.24631275815780782</v>
          </cell>
        </row>
        <row r="562">
          <cell r="A562" t="str">
            <v>06-49-d</v>
          </cell>
          <cell r="B562" t="str">
            <v>Concrete Class D1</v>
          </cell>
          <cell r="C562" t="str">
            <v>100 Cft</v>
          </cell>
          <cell r="D562">
            <v>8472.2199999999993</v>
          </cell>
          <cell r="E562">
            <v>62840.46</v>
          </cell>
          <cell r="F562" t="str">
            <v>m3</v>
          </cell>
          <cell r="G562">
            <v>2991.94</v>
          </cell>
          <cell r="H562">
            <v>22191.919999999998</v>
          </cell>
          <cell r="I562" t="str">
            <v>6.1.3</v>
          </cell>
          <cell r="J562" t="str">
            <v>(Except Formwork)</v>
          </cell>
          <cell r="L562">
            <v>17755.990000000002</v>
          </cell>
          <cell r="M562">
            <v>4435.9299999999967</v>
          </cell>
          <cell r="N562">
            <v>0.24982724139853629</v>
          </cell>
        </row>
        <row r="563">
          <cell r="A563" t="str">
            <v>06-49-e</v>
          </cell>
          <cell r="B563" t="str">
            <v>Concrete Class Y</v>
          </cell>
          <cell r="C563" t="str">
            <v>100 Cft</v>
          </cell>
          <cell r="D563">
            <v>8472.2199999999993</v>
          </cell>
          <cell r="E563">
            <v>46582.36</v>
          </cell>
          <cell r="F563" t="str">
            <v>m3</v>
          </cell>
          <cell r="G563">
            <v>2991.94</v>
          </cell>
          <cell r="H563">
            <v>16450.419999999998</v>
          </cell>
          <cell r="I563" t="str">
            <v>6.1.3</v>
          </cell>
          <cell r="J563" t="str">
            <v>(Except Formwork)</v>
          </cell>
          <cell r="L563">
            <v>12472.96</v>
          </cell>
          <cell r="M563">
            <v>3977.4599999999991</v>
          </cell>
          <cell r="N563">
            <v>0.31888661552670733</v>
          </cell>
        </row>
        <row r="564">
          <cell r="A564" t="str">
            <v>06-49-f</v>
          </cell>
          <cell r="B564" t="str">
            <v>Lean concrete</v>
          </cell>
          <cell r="C564" t="str">
            <v>100 Cft</v>
          </cell>
          <cell r="D564">
            <v>8472.2199999999993</v>
          </cell>
          <cell r="E564">
            <v>30478.35</v>
          </cell>
          <cell r="F564" t="str">
            <v>m3</v>
          </cell>
          <cell r="G564">
            <v>2991.94</v>
          </cell>
          <cell r="H564">
            <v>10763.34</v>
          </cell>
          <cell r="I564" t="str">
            <v>6.1.3</v>
          </cell>
          <cell r="J564" t="str">
            <v>(Except Formwork)</v>
          </cell>
          <cell r="L564">
            <v>8650.74</v>
          </cell>
          <cell r="M564">
            <v>2112.6000000000004</v>
          </cell>
          <cell r="N564">
            <v>0.24421032189153766</v>
          </cell>
        </row>
        <row r="565">
          <cell r="A565" t="str">
            <v>06-50-a</v>
          </cell>
          <cell r="B565" t="str">
            <v>Precast Concrete, Class A1</v>
          </cell>
          <cell r="C565" t="str">
            <v>100 Cft</v>
          </cell>
          <cell r="D565">
            <v>8472.2199999999993</v>
          </cell>
          <cell r="E565">
            <v>44683.47</v>
          </cell>
          <cell r="F565" t="str">
            <v>m3</v>
          </cell>
          <cell r="G565">
            <v>2991.94</v>
          </cell>
          <cell r="H565">
            <v>15779.83</v>
          </cell>
          <cell r="I565" t="str">
            <v>6.1.3 ,6.12</v>
          </cell>
          <cell r="J565">
            <v>0</v>
          </cell>
          <cell r="L565">
            <v>11614.59</v>
          </cell>
          <cell r="M565">
            <v>4165.24</v>
          </cell>
          <cell r="N565">
            <v>0.35862135469267531</v>
          </cell>
        </row>
        <row r="566">
          <cell r="A566" t="str">
            <v>06-50-b</v>
          </cell>
          <cell r="B566" t="str">
            <v>Providing &amp; Fixing of Precast Precast BoundaryWall Columns (6" x 6" x 10'), Horizontal PrecastPlanks (2" x 12" x 8'), Horizontal Coloured Strip(2" x 12" x 8') and Concrete Column Cap (9" x9"), Excavation, P.C.C (1:4:8), P.C.C (1:2:4) withback filling, complete in all respects.</v>
          </cell>
          <cell r="C566" t="str">
            <v>Rft</v>
          </cell>
          <cell r="D566">
            <v>71.38</v>
          </cell>
          <cell r="E566">
            <v>955.16</v>
          </cell>
          <cell r="F566" t="str">
            <v>m</v>
          </cell>
          <cell r="G566">
            <v>234.17</v>
          </cell>
          <cell r="H566">
            <v>3133.74</v>
          </cell>
          <cell r="I566" t="str">
            <v>6.1.3 ,6.12</v>
          </cell>
          <cell r="J566">
            <v>0</v>
          </cell>
          <cell r="L566">
            <v>3113.73</v>
          </cell>
          <cell r="M566">
            <v>20.009999999999764</v>
          </cell>
          <cell r="N566">
            <v>6.4263760827045898E-3</v>
          </cell>
        </row>
        <row r="567">
          <cell r="A567" t="str">
            <v>06-51-a</v>
          </cell>
          <cell r="B567" t="str">
            <v>Top Surface of Slab Panel having 2.5" thickconcrete (1:2:4)</v>
          </cell>
          <cell r="C567" t="str">
            <v>100 Sft</v>
          </cell>
          <cell r="D567">
            <v>1606.05</v>
          </cell>
          <cell r="E567">
            <v>10871.23</v>
          </cell>
          <cell r="F567" t="str">
            <v>m2</v>
          </cell>
          <cell r="G567">
            <v>172.81</v>
          </cell>
          <cell r="H567">
            <v>1169.74</v>
          </cell>
          <cell r="I567">
            <v>6.26</v>
          </cell>
          <cell r="J567">
            <v>0</v>
          </cell>
          <cell r="L567">
            <v>877.41</v>
          </cell>
          <cell r="M567">
            <v>292.33000000000004</v>
          </cell>
          <cell r="N567">
            <v>0.33317377280860722</v>
          </cell>
        </row>
        <row r="568">
          <cell r="A568" t="str">
            <v>06-51-b</v>
          </cell>
          <cell r="B568" t="str">
            <v>Joining of Wall and Slab Panels without mesh perrunning ft</v>
          </cell>
          <cell r="C568" t="str">
            <v>100 Rft</v>
          </cell>
          <cell r="D568">
            <v>2751.45</v>
          </cell>
          <cell r="E568">
            <v>3467.08</v>
          </cell>
          <cell r="F568" t="str">
            <v>m</v>
          </cell>
          <cell r="G568">
            <v>90.27</v>
          </cell>
          <cell r="H568">
            <v>113.75</v>
          </cell>
          <cell r="I568">
            <v>6.26</v>
          </cell>
          <cell r="J568">
            <v>0</v>
          </cell>
          <cell r="L568">
            <v>112.32</v>
          </cell>
          <cell r="M568">
            <v>1.4300000000000068</v>
          </cell>
          <cell r="N568">
            <v>1.2731481481481543E-2</v>
          </cell>
        </row>
        <row r="569">
          <cell r="A569" t="str">
            <v>06-51-c</v>
          </cell>
          <cell r="B569" t="str">
            <v>Plastering (1:3) of 1" thickness on single face ofSCIP upto 20' height</v>
          </cell>
          <cell r="C569" t="str">
            <v>100 Sft</v>
          </cell>
          <cell r="D569">
            <v>3486</v>
          </cell>
          <cell r="E569">
            <v>7356.42</v>
          </cell>
          <cell r="F569" t="str">
            <v>m2</v>
          </cell>
          <cell r="G569">
            <v>375.09</v>
          </cell>
          <cell r="H569">
            <v>791.55</v>
          </cell>
          <cell r="I569">
            <v>0</v>
          </cell>
          <cell r="J569">
            <v>0</v>
          </cell>
          <cell r="L569">
            <v>631.62</v>
          </cell>
          <cell r="M569">
            <v>159.92999999999995</v>
          </cell>
          <cell r="N569">
            <v>0.25320604160729543</v>
          </cell>
        </row>
        <row r="570">
          <cell r="A570" t="str">
            <v>06-51-d</v>
          </cell>
          <cell r="B570" t="str">
            <v>Dismantling SCIP (Structural Concrete InsulatedPanel)</v>
          </cell>
          <cell r="C570" t="str">
            <v>100 Sft</v>
          </cell>
          <cell r="D570">
            <v>2988</v>
          </cell>
          <cell r="E570">
            <v>2988</v>
          </cell>
          <cell r="F570" t="str">
            <v>m2</v>
          </cell>
          <cell r="G570">
            <v>321.51</v>
          </cell>
          <cell r="H570">
            <v>321.51</v>
          </cell>
          <cell r="I570">
            <v>6.26</v>
          </cell>
          <cell r="J570">
            <v>0</v>
          </cell>
          <cell r="L570">
            <v>301.41000000000003</v>
          </cell>
          <cell r="M570">
            <v>20.099999999999966</v>
          </cell>
          <cell r="N570">
            <v>6.6686573106399805E-2</v>
          </cell>
        </row>
        <row r="571">
          <cell r="A571" t="str">
            <v>06-51-e</v>
          </cell>
          <cell r="B571" t="str">
            <v>Shotcreting of 1" thickness on single side of SCIP(1:2:1)</v>
          </cell>
          <cell r="C571" t="str">
            <v>100 Sft</v>
          </cell>
          <cell r="D571">
            <v>2418.41</v>
          </cell>
          <cell r="E571">
            <v>13369.42</v>
          </cell>
          <cell r="F571" t="str">
            <v>m2</v>
          </cell>
          <cell r="G571">
            <v>260.22000000000003</v>
          </cell>
          <cell r="H571">
            <v>1438.55</v>
          </cell>
          <cell r="I571">
            <v>6.26</v>
          </cell>
          <cell r="J571">
            <v>0</v>
          </cell>
          <cell r="L571">
            <v>1295.06</v>
          </cell>
          <cell r="M571">
            <v>143.49</v>
          </cell>
          <cell r="N571">
            <v>0.11079795530709004</v>
          </cell>
        </row>
        <row r="572">
          <cell r="A572" t="str">
            <v>06-51-f</v>
          </cell>
          <cell r="B572" t="str">
            <v>Panel Erection Full Length without cutting</v>
          </cell>
          <cell r="C572" t="str">
            <v>100 Sft</v>
          </cell>
          <cell r="D572">
            <v>2091.6</v>
          </cell>
          <cell r="E572">
            <v>2322.4499999999998</v>
          </cell>
          <cell r="F572" t="str">
            <v>m2</v>
          </cell>
          <cell r="G572">
            <v>225.06</v>
          </cell>
          <cell r="H572">
            <v>249.9</v>
          </cell>
          <cell r="I572">
            <v>6.26</v>
          </cell>
          <cell r="J572">
            <v>0</v>
          </cell>
          <cell r="L572">
            <v>245.88</v>
          </cell>
          <cell r="M572">
            <v>4.0200000000000102</v>
          </cell>
          <cell r="N572">
            <v>1.6349438750610096E-2</v>
          </cell>
        </row>
        <row r="573">
          <cell r="A573" t="str">
            <v>06-51-g</v>
          </cell>
          <cell r="B573" t="str">
            <v>Panel Erection Full Length with Cutting</v>
          </cell>
          <cell r="C573" t="str">
            <v>100 Sft</v>
          </cell>
          <cell r="D573">
            <v>2739</v>
          </cell>
          <cell r="E573">
            <v>3085.27</v>
          </cell>
          <cell r="F573" t="str">
            <v>m2</v>
          </cell>
          <cell r="G573">
            <v>294.72000000000003</v>
          </cell>
          <cell r="H573">
            <v>331.98</v>
          </cell>
          <cell r="I573">
            <v>6.26</v>
          </cell>
          <cell r="J573">
            <v>0</v>
          </cell>
          <cell r="L573">
            <v>326.62</v>
          </cell>
          <cell r="M573">
            <v>5.3600000000000136</v>
          </cell>
          <cell r="N573">
            <v>1.6410507623538097E-2</v>
          </cell>
        </row>
        <row r="574">
          <cell r="A574" t="str">
            <v>07-01-a</v>
          </cell>
          <cell r="B574" t="str">
            <v>1st class brickwork in mud mortar in buildings infoundation and plinth</v>
          </cell>
          <cell r="C574" t="str">
            <v>100 Cft</v>
          </cell>
          <cell r="D574">
            <v>5898.81</v>
          </cell>
          <cell r="E574">
            <v>30025.69</v>
          </cell>
          <cell r="F574" t="str">
            <v>m3</v>
          </cell>
          <cell r="G574">
            <v>2083.15</v>
          </cell>
          <cell r="H574">
            <v>10603.48</v>
          </cell>
          <cell r="I574" t="str">
            <v>5.2.1, 7.2, 7.3.1</v>
          </cell>
          <cell r="J574">
            <v>0</v>
          </cell>
          <cell r="L574">
            <v>9622.32</v>
          </cell>
          <cell r="M574">
            <v>981.15999999999985</v>
          </cell>
          <cell r="N574">
            <v>0.1019670931750347</v>
          </cell>
        </row>
        <row r="575">
          <cell r="A575" t="str">
            <v>07-01-b</v>
          </cell>
          <cell r="B575" t="str">
            <v>1st class brickwork in mud mortar in buildings inground floor</v>
          </cell>
          <cell r="C575" t="str">
            <v>100 Cft</v>
          </cell>
          <cell r="D575">
            <v>7838.52</v>
          </cell>
          <cell r="E575">
            <v>32163.69</v>
          </cell>
          <cell r="F575" t="str">
            <v>m3</v>
          </cell>
          <cell r="G575">
            <v>2768.15</v>
          </cell>
          <cell r="H575">
            <v>11358.51</v>
          </cell>
          <cell r="I575" t="str">
            <v>5.2.1, 7.2, 7.3.1</v>
          </cell>
          <cell r="J575">
            <v>0</v>
          </cell>
          <cell r="L575">
            <v>10298.81</v>
          </cell>
          <cell r="M575">
            <v>1059.7000000000007</v>
          </cell>
          <cell r="N575">
            <v>0.1028953830588195</v>
          </cell>
        </row>
        <row r="576">
          <cell r="A576" t="str">
            <v>07-02-a</v>
          </cell>
          <cell r="B576" t="str">
            <v>Add extra on Item 07-01 for brickwork in Firstfloor</v>
          </cell>
          <cell r="C576" t="str">
            <v>100 Cft</v>
          </cell>
          <cell r="D576">
            <v>1462.88</v>
          </cell>
          <cell r="E576">
            <v>1512.45</v>
          </cell>
          <cell r="F576" t="str">
            <v>m3</v>
          </cell>
          <cell r="G576">
            <v>516.61</v>
          </cell>
          <cell r="H576">
            <v>534.12</v>
          </cell>
          <cell r="I576">
            <v>0</v>
          </cell>
          <cell r="J576">
            <v>0</v>
          </cell>
          <cell r="L576">
            <v>484.31</v>
          </cell>
          <cell r="M576">
            <v>49.81</v>
          </cell>
          <cell r="N576">
            <v>0.10284734983791374</v>
          </cell>
        </row>
        <row r="577">
          <cell r="A577" t="str">
            <v>07-02-b</v>
          </cell>
          <cell r="B577" t="str">
            <v>Add extra on Item 07-01 for brickwork in Secondfloor</v>
          </cell>
          <cell r="C577" t="str">
            <v>100 Cft</v>
          </cell>
          <cell r="D577">
            <v>3392.63</v>
          </cell>
          <cell r="E577">
            <v>3442.2</v>
          </cell>
          <cell r="F577" t="str">
            <v>m3</v>
          </cell>
          <cell r="G577">
            <v>1198.0999999999999</v>
          </cell>
          <cell r="H577">
            <v>1215.5999999999999</v>
          </cell>
          <cell r="I577">
            <v>0</v>
          </cell>
          <cell r="J577">
            <v>0</v>
          </cell>
          <cell r="L577">
            <v>1088.8499999999999</v>
          </cell>
          <cell r="M577">
            <v>126.75</v>
          </cell>
          <cell r="N577">
            <v>0.11640721862515499</v>
          </cell>
        </row>
        <row r="578">
          <cell r="A578" t="str">
            <v>07-02-c</v>
          </cell>
          <cell r="B578" t="str">
            <v>Add extra on Item 07-01 for brickwork in Thirdfloor</v>
          </cell>
          <cell r="C578" t="str">
            <v>100 Cft</v>
          </cell>
          <cell r="D578">
            <v>5322.38</v>
          </cell>
          <cell r="E578">
            <v>5371.95</v>
          </cell>
          <cell r="F578" t="str">
            <v>m3</v>
          </cell>
          <cell r="G578">
            <v>1879.58</v>
          </cell>
          <cell r="H578">
            <v>1897.09</v>
          </cell>
          <cell r="I578">
            <v>0</v>
          </cell>
          <cell r="J578">
            <v>0</v>
          </cell>
          <cell r="L578">
            <v>1693.4</v>
          </cell>
          <cell r="M578">
            <v>203.68999999999983</v>
          </cell>
          <cell r="N578">
            <v>0.12028463446321</v>
          </cell>
        </row>
        <row r="579">
          <cell r="A579" t="str">
            <v>07-02-d</v>
          </cell>
          <cell r="B579" t="str">
            <v>Add extra on Item 07-01 for brickwork in Fourth&amp; subsequent floors.</v>
          </cell>
          <cell r="C579" t="str">
            <v>100 Cft</v>
          </cell>
          <cell r="D579">
            <v>7252.13</v>
          </cell>
          <cell r="E579">
            <v>7301.7</v>
          </cell>
          <cell r="F579" t="str">
            <v>m3</v>
          </cell>
          <cell r="G579">
            <v>2561.0700000000002</v>
          </cell>
          <cell r="H579">
            <v>2578.5700000000002</v>
          </cell>
          <cell r="I579">
            <v>0</v>
          </cell>
          <cell r="J579">
            <v>0</v>
          </cell>
          <cell r="L579">
            <v>2297.94</v>
          </cell>
          <cell r="M579">
            <v>280.63000000000011</v>
          </cell>
          <cell r="N579">
            <v>0.12212242269162819</v>
          </cell>
        </row>
        <row r="580">
          <cell r="A580" t="str">
            <v>07-03-a</v>
          </cell>
          <cell r="B580" t="str">
            <v>1st class brick work in mud mortar other thanbuilding Upto 20 ft. height</v>
          </cell>
          <cell r="C580" t="str">
            <v>100 Cft</v>
          </cell>
          <cell r="D580">
            <v>8217</v>
          </cell>
          <cell r="E580">
            <v>32542.17</v>
          </cell>
          <cell r="F580" t="str">
            <v>m3</v>
          </cell>
          <cell r="G580">
            <v>2901.81</v>
          </cell>
          <cell r="H580">
            <v>11492.17</v>
          </cell>
          <cell r="I580" t="str">
            <v>5.2.1, 7.2, 7.3.1</v>
          </cell>
          <cell r="J580">
            <v>0</v>
          </cell>
          <cell r="L580">
            <v>10424.120000000001</v>
          </cell>
          <cell r="M580">
            <v>1068.0499999999993</v>
          </cell>
          <cell r="N580">
            <v>0.10245948818701235</v>
          </cell>
        </row>
        <row r="581">
          <cell r="A581" t="str">
            <v>07-03-b</v>
          </cell>
          <cell r="B581" t="str">
            <v>1st class brick work in mud mortar other thanbuilding Extra labour for each 5 ft. addl. height orpart</v>
          </cell>
          <cell r="C581" t="str">
            <v>100 Cft</v>
          </cell>
          <cell r="D581">
            <v>1462.88</v>
          </cell>
          <cell r="E581">
            <v>1512.45</v>
          </cell>
          <cell r="F581" t="str">
            <v>m3</v>
          </cell>
          <cell r="G581">
            <v>516.61</v>
          </cell>
          <cell r="H581">
            <v>534.12</v>
          </cell>
          <cell r="I581" t="str">
            <v>5.2.1, 7.2, 7.3.1</v>
          </cell>
          <cell r="J581">
            <v>0</v>
          </cell>
          <cell r="L581">
            <v>484.31</v>
          </cell>
          <cell r="M581">
            <v>49.81</v>
          </cell>
          <cell r="N581">
            <v>0.10284734983791374</v>
          </cell>
        </row>
        <row r="582">
          <cell r="A582" t="str">
            <v>07-04-a-01</v>
          </cell>
          <cell r="B582" t="str">
            <v>1st class brick work in foundation and plinth inCement, sand mortar 1:2</v>
          </cell>
          <cell r="C582" t="str">
            <v>100 Cft</v>
          </cell>
          <cell r="D582">
            <v>7798.68</v>
          </cell>
          <cell r="E582">
            <v>42413.48</v>
          </cell>
          <cell r="F582" t="str">
            <v>m3</v>
          </cell>
          <cell r="G582">
            <v>2754.08</v>
          </cell>
          <cell r="H582">
            <v>14978.19</v>
          </cell>
          <cell r="I582" t="str">
            <v>5.2.1, 7.2, 7.3.1</v>
          </cell>
          <cell r="J582">
            <v>0</v>
          </cell>
          <cell r="L582">
            <v>12686.66</v>
          </cell>
          <cell r="M582">
            <v>2291.5300000000007</v>
          </cell>
          <cell r="N582">
            <v>0.180625160601766</v>
          </cell>
        </row>
        <row r="583">
          <cell r="A583" t="str">
            <v>07-04-a-02</v>
          </cell>
          <cell r="B583" t="str">
            <v>1st class brick work in foundation and plinth inCement, sand mortar 1:3</v>
          </cell>
          <cell r="C583" t="str">
            <v>100 Cft</v>
          </cell>
          <cell r="D583">
            <v>7798.68</v>
          </cell>
          <cell r="E583">
            <v>39935.46</v>
          </cell>
          <cell r="F583" t="str">
            <v>m3</v>
          </cell>
          <cell r="G583">
            <v>2754.08</v>
          </cell>
          <cell r="H583">
            <v>14103.09</v>
          </cell>
          <cell r="I583" t="str">
            <v>7.1, 7.2 ,7.3</v>
          </cell>
          <cell r="J583">
            <v>0</v>
          </cell>
          <cell r="L583">
            <v>12115.12</v>
          </cell>
          <cell r="M583">
            <v>1987.9699999999993</v>
          </cell>
          <cell r="N583">
            <v>0.16408999663230733</v>
          </cell>
        </row>
        <row r="584">
          <cell r="A584" t="str">
            <v>07-04-a-03</v>
          </cell>
          <cell r="B584" t="str">
            <v>1st class brick work in foundation and plinth inCement, sand mortar 1:4</v>
          </cell>
          <cell r="C584" t="str">
            <v>100 Cft</v>
          </cell>
          <cell r="D584">
            <v>7798.68</v>
          </cell>
          <cell r="E584">
            <v>38448.65</v>
          </cell>
          <cell r="F584" t="str">
            <v>m3</v>
          </cell>
          <cell r="G584">
            <v>2754.08</v>
          </cell>
          <cell r="H584">
            <v>13578.03</v>
          </cell>
          <cell r="I584" t="str">
            <v>5.2.2, 7.2, 7.3.1</v>
          </cell>
          <cell r="J584">
            <v>0</v>
          </cell>
          <cell r="L584">
            <v>11772.2</v>
          </cell>
          <cell r="M584">
            <v>1805.83</v>
          </cell>
          <cell r="N584">
            <v>0.15339783557873632</v>
          </cell>
        </row>
        <row r="585">
          <cell r="A585" t="str">
            <v>07-04-a-04</v>
          </cell>
          <cell r="B585" t="str">
            <v>1st class brick work in foundation and plinth inCement, sand mortar 1:5</v>
          </cell>
          <cell r="C585" t="str">
            <v>100 Cft</v>
          </cell>
          <cell r="D585">
            <v>7798.68</v>
          </cell>
          <cell r="E585">
            <v>37381.160000000003</v>
          </cell>
          <cell r="F585" t="str">
            <v>m3</v>
          </cell>
          <cell r="G585">
            <v>2754.08</v>
          </cell>
          <cell r="H585">
            <v>13201.04</v>
          </cell>
          <cell r="I585" t="str">
            <v>5.2.2, 7.2, 7.3.1</v>
          </cell>
          <cell r="J585">
            <v>0</v>
          </cell>
          <cell r="L585">
            <v>11520.94</v>
          </cell>
          <cell r="M585">
            <v>1680.1000000000004</v>
          </cell>
          <cell r="N585">
            <v>0.14583011455662476</v>
          </cell>
        </row>
        <row r="586">
          <cell r="A586" t="str">
            <v>07-04-a-05</v>
          </cell>
          <cell r="B586" t="str">
            <v>1st class brick work in foundation and plinth inCement, sand mortar 1:6</v>
          </cell>
          <cell r="C586" t="str">
            <v>100 Cft</v>
          </cell>
          <cell r="D586">
            <v>7798.68</v>
          </cell>
          <cell r="E586">
            <v>36763.589999999997</v>
          </cell>
          <cell r="F586" t="str">
            <v>m3</v>
          </cell>
          <cell r="G586">
            <v>2754.08</v>
          </cell>
          <cell r="H586">
            <v>12982.95</v>
          </cell>
          <cell r="I586" t="str">
            <v>5.2.2, 7.2, 7.3.1</v>
          </cell>
          <cell r="J586">
            <v>0</v>
          </cell>
          <cell r="L586">
            <v>11383.56</v>
          </cell>
          <cell r="M586">
            <v>1599.3900000000012</v>
          </cell>
          <cell r="N586">
            <v>0.14049998418772347</v>
          </cell>
        </row>
        <row r="587">
          <cell r="A587" t="str">
            <v>07-04-a-06</v>
          </cell>
          <cell r="B587" t="str">
            <v>1st class brick work in foundation and plinth inCement, sand mortar 1:7</v>
          </cell>
          <cell r="C587" t="str">
            <v>100 Cft</v>
          </cell>
          <cell r="D587">
            <v>7798.68</v>
          </cell>
          <cell r="E587">
            <v>36227.96</v>
          </cell>
          <cell r="F587" t="str">
            <v>m3</v>
          </cell>
          <cell r="G587">
            <v>2754.08</v>
          </cell>
          <cell r="H587">
            <v>12793.79</v>
          </cell>
          <cell r="I587" t="str">
            <v>5.2.2, 7.2, 7.3.1</v>
          </cell>
          <cell r="J587">
            <v>0</v>
          </cell>
          <cell r="L587">
            <v>11260.65</v>
          </cell>
          <cell r="M587">
            <v>1533.1400000000012</v>
          </cell>
          <cell r="N587">
            <v>0.13615022223406298</v>
          </cell>
        </row>
        <row r="588">
          <cell r="A588" t="str">
            <v>07-04-a-07</v>
          </cell>
          <cell r="B588" t="str">
            <v>1st class brick work in foundation and plinth inCement, sand mortar 1:8</v>
          </cell>
          <cell r="C588" t="str">
            <v>100 Cft</v>
          </cell>
          <cell r="D588">
            <v>7798.68</v>
          </cell>
          <cell r="E588">
            <v>35796.97</v>
          </cell>
          <cell r="F588" t="str">
            <v>m3</v>
          </cell>
          <cell r="G588">
            <v>2754.08</v>
          </cell>
          <cell r="H588">
            <v>12641.59</v>
          </cell>
          <cell r="I588" t="str">
            <v>5.2.2, 7.2, 7.3.1</v>
          </cell>
          <cell r="J588">
            <v>0</v>
          </cell>
          <cell r="L588">
            <v>11160.6</v>
          </cell>
          <cell r="M588">
            <v>1480.9899999999998</v>
          </cell>
          <cell r="N588">
            <v>0.13269806282816335</v>
          </cell>
        </row>
        <row r="589">
          <cell r="A589" t="str">
            <v>07-04-b-01</v>
          </cell>
          <cell r="B589" t="str">
            <v>1st class brick work in foundation and plinth inLime, cement,sand mortar 1:1:6</v>
          </cell>
          <cell r="C589" t="str">
            <v>100 Cft</v>
          </cell>
          <cell r="D589">
            <v>7798.68</v>
          </cell>
          <cell r="E589">
            <v>37435.620000000003</v>
          </cell>
          <cell r="F589" t="str">
            <v>m3</v>
          </cell>
          <cell r="G589">
            <v>2754.08</v>
          </cell>
          <cell r="H589">
            <v>13220.28</v>
          </cell>
          <cell r="I589" t="str">
            <v>5.2.4, 7.2, 7.3.1</v>
          </cell>
          <cell r="J589">
            <v>0</v>
          </cell>
          <cell r="L589">
            <v>11661.6</v>
          </cell>
          <cell r="M589">
            <v>1558.6800000000003</v>
          </cell>
          <cell r="N589">
            <v>0.13365918913356659</v>
          </cell>
        </row>
        <row r="590">
          <cell r="A590" t="str">
            <v>07-04-b-02</v>
          </cell>
          <cell r="B590" t="str">
            <v>1st class brick work in foundation and plinth inLime, cement, sand mortar 1:1:7</v>
          </cell>
          <cell r="C590" t="str">
            <v>100 Cft</v>
          </cell>
          <cell r="D590">
            <v>7798.68</v>
          </cell>
          <cell r="E590">
            <v>36895.86</v>
          </cell>
          <cell r="F590" t="str">
            <v>m3</v>
          </cell>
          <cell r="G590">
            <v>2754.08</v>
          </cell>
          <cell r="H590">
            <v>13029.66</v>
          </cell>
          <cell r="I590" t="str">
            <v>5.2.4, 7.2, 7.3.1</v>
          </cell>
          <cell r="J590">
            <v>0</v>
          </cell>
          <cell r="L590">
            <v>11523.46</v>
          </cell>
          <cell r="M590">
            <v>1506.2000000000007</v>
          </cell>
          <cell r="N590">
            <v>0.13070727021224535</v>
          </cell>
        </row>
        <row r="591">
          <cell r="A591" t="str">
            <v>07-04-b-03</v>
          </cell>
          <cell r="B591" t="str">
            <v>1st class brick work in foundation and plinth inLime, cement, sand mortar 1:1:8</v>
          </cell>
          <cell r="C591" t="str">
            <v>100 Cft</v>
          </cell>
          <cell r="D591">
            <v>7798.68</v>
          </cell>
          <cell r="E591">
            <v>36481.85</v>
          </cell>
          <cell r="F591" t="str">
            <v>m3</v>
          </cell>
          <cell r="G591">
            <v>2754.08</v>
          </cell>
          <cell r="H591">
            <v>12883.46</v>
          </cell>
          <cell r="I591" t="str">
            <v>5.2.4, 7.2, 7.3.1</v>
          </cell>
          <cell r="J591">
            <v>0</v>
          </cell>
          <cell r="L591">
            <v>11420.21</v>
          </cell>
          <cell r="M591">
            <v>1463.25</v>
          </cell>
          <cell r="N591">
            <v>0.1281281167334051</v>
          </cell>
        </row>
        <row r="592">
          <cell r="A592" t="str">
            <v>07-04-b-04</v>
          </cell>
          <cell r="B592" t="str">
            <v>1st class brick work in foundation and plinth inLime, cement, sand mortar 1:1:9</v>
          </cell>
          <cell r="C592" t="str">
            <v>100 Cft</v>
          </cell>
          <cell r="D592">
            <v>7798.68</v>
          </cell>
          <cell r="E592">
            <v>36099.68</v>
          </cell>
          <cell r="F592" t="str">
            <v>m3</v>
          </cell>
          <cell r="G592">
            <v>2754.08</v>
          </cell>
          <cell r="H592">
            <v>12748.49</v>
          </cell>
          <cell r="I592" t="str">
            <v>5.2.4, 7.2, 7.3.1</v>
          </cell>
          <cell r="J592">
            <v>0</v>
          </cell>
          <cell r="L592">
            <v>11321.03</v>
          </cell>
          <cell r="M592">
            <v>1427.4599999999991</v>
          </cell>
          <cell r="N592">
            <v>0.12608923393012819</v>
          </cell>
        </row>
        <row r="593">
          <cell r="A593" t="str">
            <v>07-04-b-05</v>
          </cell>
          <cell r="B593" t="str">
            <v>1st class brick work in foundation and plinth inLime, cement, sand mortar 1:1:10</v>
          </cell>
          <cell r="C593" t="str">
            <v>100 Cft</v>
          </cell>
          <cell r="D593">
            <v>7798.68</v>
          </cell>
          <cell r="E593">
            <v>35826.800000000003</v>
          </cell>
          <cell r="F593" t="str">
            <v>m3</v>
          </cell>
          <cell r="G593">
            <v>2754.08</v>
          </cell>
          <cell r="H593">
            <v>12652.13</v>
          </cell>
          <cell r="I593" t="str">
            <v>5.2.4, 7.2, 7.3.1</v>
          </cell>
          <cell r="J593">
            <v>0</v>
          </cell>
          <cell r="L593">
            <v>11251.48</v>
          </cell>
          <cell r="M593">
            <v>1400.6499999999996</v>
          </cell>
          <cell r="N593">
            <v>0.12448584541766947</v>
          </cell>
        </row>
        <row r="594">
          <cell r="A594" t="str">
            <v>07-04-c</v>
          </cell>
          <cell r="B594" t="str">
            <v>1st class brick work in foundation and plinth inLime, sand mortar 1:2</v>
          </cell>
          <cell r="C594" t="str">
            <v>100 Cft</v>
          </cell>
          <cell r="D594">
            <v>7798.68</v>
          </cell>
          <cell r="E594">
            <v>35299.050000000003</v>
          </cell>
          <cell r="F594" t="str">
            <v>m3</v>
          </cell>
          <cell r="G594">
            <v>2754.08</v>
          </cell>
          <cell r="H594">
            <v>12465.75</v>
          </cell>
          <cell r="I594" t="str">
            <v>5.2.3, 7.2, 7.3.1</v>
          </cell>
          <cell r="J594">
            <v>0</v>
          </cell>
          <cell r="L594">
            <v>11402.8</v>
          </cell>
          <cell r="M594">
            <v>1062.9500000000007</v>
          </cell>
          <cell r="N594">
            <v>9.3218332339425475E-2</v>
          </cell>
        </row>
        <row r="595">
          <cell r="A595" t="str">
            <v>07-04-c-01</v>
          </cell>
          <cell r="B595" t="str">
            <v>1st class brick work in foundation and plinth inlime, sand, surkhi 1:1:1</v>
          </cell>
          <cell r="C595" t="str">
            <v>100 Cft</v>
          </cell>
          <cell r="D595">
            <v>7798.68</v>
          </cell>
          <cell r="E595">
            <v>34817.57</v>
          </cell>
          <cell r="F595" t="str">
            <v>m3</v>
          </cell>
          <cell r="G595">
            <v>2754.08</v>
          </cell>
          <cell r="H595">
            <v>12295.72</v>
          </cell>
          <cell r="I595" t="str">
            <v>5.2.3, 7.2, 7.3.1</v>
          </cell>
          <cell r="J595">
            <v>0</v>
          </cell>
          <cell r="L595">
            <v>11237.78</v>
          </cell>
          <cell r="M595">
            <v>1057.9399999999987</v>
          </cell>
          <cell r="N595">
            <v>9.4141369558756141E-2</v>
          </cell>
        </row>
        <row r="596">
          <cell r="A596" t="str">
            <v>07-04-c-02</v>
          </cell>
          <cell r="B596" t="str">
            <v>1st class brick work in foundation and plinth inlime, coarse cinder.</v>
          </cell>
          <cell r="C596" t="str">
            <v>100 Cft</v>
          </cell>
          <cell r="D596">
            <v>7798.68</v>
          </cell>
          <cell r="E596">
            <v>35540.32</v>
          </cell>
          <cell r="F596" t="str">
            <v>m3</v>
          </cell>
          <cell r="G596">
            <v>2754.08</v>
          </cell>
          <cell r="H596">
            <v>12550.96</v>
          </cell>
          <cell r="I596" t="str">
            <v>5.2.3, 7.2, 7.3.1</v>
          </cell>
          <cell r="J596">
            <v>0</v>
          </cell>
          <cell r="L596">
            <v>11538.06</v>
          </cell>
          <cell r="M596">
            <v>1012.8999999999996</v>
          </cell>
          <cell r="N596">
            <v>8.7787721679381078E-2</v>
          </cell>
        </row>
        <row r="597">
          <cell r="A597" t="str">
            <v>07-04-c-03</v>
          </cell>
          <cell r="B597" t="str">
            <v>1st class brick work in foundation and plinth inlime, surkhi mortar 2:3</v>
          </cell>
          <cell r="C597" t="str">
            <v>100 Cft</v>
          </cell>
          <cell r="D597">
            <v>7798.68</v>
          </cell>
          <cell r="E597">
            <v>35339.25</v>
          </cell>
          <cell r="F597" t="str">
            <v>m3</v>
          </cell>
          <cell r="G597">
            <v>2754.08</v>
          </cell>
          <cell r="H597">
            <v>12479.95</v>
          </cell>
          <cell r="I597" t="str">
            <v>5.2.3, 7.2, 7.3.1</v>
          </cell>
          <cell r="J597">
            <v>0</v>
          </cell>
          <cell r="L597">
            <v>11431.01</v>
          </cell>
          <cell r="M597">
            <v>1048.9400000000005</v>
          </cell>
          <cell r="N597">
            <v>9.1762670140258865E-2</v>
          </cell>
        </row>
        <row r="598">
          <cell r="A598" t="str">
            <v>07-04-c-04</v>
          </cell>
          <cell r="B598" t="str">
            <v>1st class brick work in foundation and plinth inlime, surkhi mortar 1:2</v>
          </cell>
          <cell r="C598" t="str">
            <v>100 Cft</v>
          </cell>
          <cell r="D598">
            <v>7798.68</v>
          </cell>
          <cell r="E598">
            <v>34767.199999999997</v>
          </cell>
          <cell r="F598" t="str">
            <v>m3</v>
          </cell>
          <cell r="G598">
            <v>2754.08</v>
          </cell>
          <cell r="H598">
            <v>12277.93</v>
          </cell>
          <cell r="I598" t="str">
            <v>5.2.3, 7.2, 7.3.1</v>
          </cell>
          <cell r="J598">
            <v>0</v>
          </cell>
          <cell r="L598">
            <v>11225</v>
          </cell>
          <cell r="M598">
            <v>1052.9300000000003</v>
          </cell>
          <cell r="N598">
            <v>9.3802227171492225E-2</v>
          </cell>
        </row>
        <row r="599">
          <cell r="A599" t="str">
            <v>07-04-c-05</v>
          </cell>
          <cell r="B599" t="str">
            <v>1st class brick work in foundation and plinth inlime, surkhi mortar 1:3</v>
          </cell>
          <cell r="C599" t="str">
            <v>100 Cft</v>
          </cell>
          <cell r="D599">
            <v>7798.68</v>
          </cell>
          <cell r="E599">
            <v>34047.360000000001</v>
          </cell>
          <cell r="F599" t="str">
            <v>m3</v>
          </cell>
          <cell r="G599">
            <v>2754.08</v>
          </cell>
          <cell r="H599">
            <v>12023.72</v>
          </cell>
          <cell r="I599" t="str">
            <v>5.2.3, 7.2, 7.3.1</v>
          </cell>
          <cell r="J599">
            <v>0</v>
          </cell>
          <cell r="L599">
            <v>10965.77</v>
          </cell>
          <cell r="M599">
            <v>1057.9499999999989</v>
          </cell>
          <cell r="N599">
            <v>9.6477493144576154E-2</v>
          </cell>
        </row>
        <row r="600">
          <cell r="A600" t="str">
            <v>07-05-a-01</v>
          </cell>
          <cell r="B600" t="str">
            <v>1st class brick work in ground floor Cement, sandmortar 1:2</v>
          </cell>
          <cell r="C600" t="str">
            <v>100 Cft</v>
          </cell>
          <cell r="D600">
            <v>10039.68</v>
          </cell>
          <cell r="E600">
            <v>44852.77</v>
          </cell>
          <cell r="F600" t="str">
            <v>m3</v>
          </cell>
          <cell r="G600">
            <v>3545.48</v>
          </cell>
          <cell r="H600">
            <v>15839.62</v>
          </cell>
          <cell r="I600" t="str">
            <v>5.2.3, 7.2, 7.3.1</v>
          </cell>
          <cell r="J600">
            <v>0</v>
          </cell>
          <cell r="L600">
            <v>13469.77</v>
          </cell>
          <cell r="M600">
            <v>2369.8500000000004</v>
          </cell>
          <cell r="N600">
            <v>0.17593841617191683</v>
          </cell>
        </row>
        <row r="601">
          <cell r="A601" t="str">
            <v>07-05-a-02</v>
          </cell>
          <cell r="B601" t="str">
            <v>1st class brick work in ground floor Cement, sandmortar 1:3</v>
          </cell>
          <cell r="C601" t="str">
            <v>100 Cft</v>
          </cell>
          <cell r="D601">
            <v>10039.68</v>
          </cell>
          <cell r="E601">
            <v>42374.75</v>
          </cell>
          <cell r="F601" t="str">
            <v>m3</v>
          </cell>
          <cell r="G601">
            <v>3545.48</v>
          </cell>
          <cell r="H601">
            <v>14964.52</v>
          </cell>
          <cell r="I601" t="str">
            <v>5.2.2, 7.2, 7.3.1</v>
          </cell>
          <cell r="J601">
            <v>0</v>
          </cell>
          <cell r="L601">
            <v>12898.24</v>
          </cell>
          <cell r="M601">
            <v>2066.2800000000007</v>
          </cell>
          <cell r="N601">
            <v>0.16019860073932574</v>
          </cell>
        </row>
        <row r="602">
          <cell r="A602" t="str">
            <v>07-05-a-03</v>
          </cell>
          <cell r="B602" t="str">
            <v>1st class brick work in ground floor Cement, sandmortar 1:4</v>
          </cell>
          <cell r="C602" t="str">
            <v>100 Cft</v>
          </cell>
          <cell r="D602">
            <v>10039.68</v>
          </cell>
          <cell r="E602">
            <v>40887.94</v>
          </cell>
          <cell r="F602" t="str">
            <v>m3</v>
          </cell>
          <cell r="G602">
            <v>3545.48</v>
          </cell>
          <cell r="H602">
            <v>14439.45</v>
          </cell>
          <cell r="I602" t="str">
            <v>5.2.2, 7.2, 7.3.1</v>
          </cell>
          <cell r="J602">
            <v>0</v>
          </cell>
          <cell r="L602">
            <v>12555.31</v>
          </cell>
          <cell r="M602">
            <v>1884.1400000000012</v>
          </cell>
          <cell r="N602">
            <v>0.15006718272985703</v>
          </cell>
        </row>
        <row r="603">
          <cell r="A603" t="str">
            <v>07-05-a-04</v>
          </cell>
          <cell r="B603" t="str">
            <v>1st class brick work in ground floor Cement, sandmortar 1:5</v>
          </cell>
          <cell r="C603" t="str">
            <v>100 Cft</v>
          </cell>
          <cell r="D603">
            <v>10039.68</v>
          </cell>
          <cell r="E603">
            <v>39896.730000000003</v>
          </cell>
          <cell r="F603" t="str">
            <v>m3</v>
          </cell>
          <cell r="G603">
            <v>3545.48</v>
          </cell>
          <cell r="H603">
            <v>14089.41</v>
          </cell>
          <cell r="I603" t="str">
            <v>5.2.2, 7.2, 7.3.1</v>
          </cell>
          <cell r="J603">
            <v>0</v>
          </cell>
          <cell r="L603">
            <v>12326.7</v>
          </cell>
          <cell r="M603">
            <v>1762.7099999999991</v>
          </cell>
          <cell r="N603">
            <v>0.14299934288982444</v>
          </cell>
        </row>
        <row r="604">
          <cell r="A604" t="str">
            <v>07-05-a-05</v>
          </cell>
          <cell r="B604" t="str">
            <v>1st class brick work in ground floor Cement, sandmortar 1:6</v>
          </cell>
          <cell r="C604" t="str">
            <v>100 Cft</v>
          </cell>
          <cell r="D604">
            <v>10039.68</v>
          </cell>
          <cell r="E604">
            <v>39202.879999999997</v>
          </cell>
          <cell r="F604" t="str">
            <v>m3</v>
          </cell>
          <cell r="G604">
            <v>3545.48</v>
          </cell>
          <cell r="H604">
            <v>13844.38</v>
          </cell>
          <cell r="I604" t="str">
            <v>5.2.2, 7.2, 7.3.1</v>
          </cell>
          <cell r="J604">
            <v>0</v>
          </cell>
          <cell r="L604">
            <v>12166.67</v>
          </cell>
          <cell r="M604">
            <v>1677.7099999999991</v>
          </cell>
          <cell r="N604">
            <v>0.13789393482357942</v>
          </cell>
        </row>
        <row r="605">
          <cell r="A605" t="str">
            <v>07-05-a-06</v>
          </cell>
          <cell r="B605" t="str">
            <v>1st class brick work in ground floor Cement, sandmortar 1:7</v>
          </cell>
          <cell r="C605" t="str">
            <v>100 Cft</v>
          </cell>
          <cell r="D605">
            <v>10039.68</v>
          </cell>
          <cell r="E605">
            <v>38667.25</v>
          </cell>
          <cell r="F605" t="str">
            <v>m3</v>
          </cell>
          <cell r="G605">
            <v>3545.48</v>
          </cell>
          <cell r="H605">
            <v>13655.22</v>
          </cell>
          <cell r="I605" t="str">
            <v>5.2.2, 7.2, 7.3.1</v>
          </cell>
          <cell r="J605">
            <v>0</v>
          </cell>
          <cell r="L605">
            <v>12043.76</v>
          </cell>
          <cell r="M605">
            <v>1611.4599999999991</v>
          </cell>
          <cell r="N605">
            <v>0.13380040784605465</v>
          </cell>
        </row>
        <row r="606">
          <cell r="A606" t="str">
            <v>07-05-a-07</v>
          </cell>
          <cell r="B606" t="str">
            <v>1st class brick work in ground floor Cement, sandmortar 1:8</v>
          </cell>
          <cell r="C606" t="str">
            <v>100 Cft</v>
          </cell>
          <cell r="D606">
            <v>10039.68</v>
          </cell>
          <cell r="E606">
            <v>38236.26</v>
          </cell>
          <cell r="F606" t="str">
            <v>m3</v>
          </cell>
          <cell r="G606">
            <v>3545.48</v>
          </cell>
          <cell r="H606">
            <v>13503.02</v>
          </cell>
          <cell r="I606" t="str">
            <v>5.2.2, 7.2, 7.3.1</v>
          </cell>
          <cell r="J606">
            <v>0</v>
          </cell>
          <cell r="L606">
            <v>11943.71</v>
          </cell>
          <cell r="M606">
            <v>1559.3100000000013</v>
          </cell>
          <cell r="N606">
            <v>0.13055491132989677</v>
          </cell>
        </row>
        <row r="607">
          <cell r="A607" t="str">
            <v>07-05-b-01</v>
          </cell>
          <cell r="B607" t="str">
            <v>1st class brick work in ground floor Lime, cement,sand mortar 1:1:6</v>
          </cell>
          <cell r="C607" t="str">
            <v>100 Cft</v>
          </cell>
          <cell r="D607">
            <v>10226.43</v>
          </cell>
          <cell r="E607">
            <v>40048.79</v>
          </cell>
          <cell r="F607" t="str">
            <v>m3</v>
          </cell>
          <cell r="G607">
            <v>3611.43</v>
          </cell>
          <cell r="H607">
            <v>14143.11</v>
          </cell>
          <cell r="I607" t="str">
            <v>5.2.4, 7.2, 7.3.1</v>
          </cell>
          <cell r="J607">
            <v>0</v>
          </cell>
          <cell r="L607">
            <v>12496.67</v>
          </cell>
          <cell r="M607">
            <v>1646.4400000000005</v>
          </cell>
          <cell r="N607">
            <v>0.13175029827946169</v>
          </cell>
        </row>
        <row r="608">
          <cell r="A608" t="str">
            <v>07-05-b-02</v>
          </cell>
          <cell r="B608" t="str">
            <v>1st class brick work in ground floor Lime, cement,sand mortar 1:1:7</v>
          </cell>
          <cell r="C608" t="str">
            <v>100 Cft</v>
          </cell>
          <cell r="D608">
            <v>10226.43</v>
          </cell>
          <cell r="E608">
            <v>39521.9</v>
          </cell>
          <cell r="F608" t="str">
            <v>m3</v>
          </cell>
          <cell r="G608">
            <v>3611.43</v>
          </cell>
          <cell r="H608">
            <v>13957.04</v>
          </cell>
          <cell r="I608" t="str">
            <v>5.2.4, 7.2, 7.3.1</v>
          </cell>
          <cell r="J608">
            <v>0</v>
          </cell>
          <cell r="L608">
            <v>12361.53</v>
          </cell>
          <cell r="M608">
            <v>1595.5100000000002</v>
          </cell>
          <cell r="N608">
            <v>0.12907059239430718</v>
          </cell>
        </row>
        <row r="609">
          <cell r="A609" t="str">
            <v>07-05-b-03</v>
          </cell>
          <cell r="B609" t="str">
            <v>1st class brick work in ground floor Lime, cement,sand mortar 1:1:8</v>
          </cell>
          <cell r="C609" t="str">
            <v>100 Cft</v>
          </cell>
          <cell r="D609">
            <v>10226.43</v>
          </cell>
          <cell r="E609">
            <v>39090.07</v>
          </cell>
          <cell r="F609" t="str">
            <v>m3</v>
          </cell>
          <cell r="G609">
            <v>3611.43</v>
          </cell>
          <cell r="H609">
            <v>13804.54</v>
          </cell>
          <cell r="I609" t="str">
            <v>5.2.4, 7.2, 7.3.1</v>
          </cell>
          <cell r="J609">
            <v>0</v>
          </cell>
          <cell r="L609">
            <v>12251.98</v>
          </cell>
          <cell r="M609">
            <v>1552.5600000000013</v>
          </cell>
          <cell r="N609">
            <v>0.12671910989080959</v>
          </cell>
        </row>
        <row r="610">
          <cell r="A610" t="str">
            <v>07-05-b-04</v>
          </cell>
          <cell r="B610" t="str">
            <v>1st class brick work in ground floor Lime, cement,sand mortar 1:1:9</v>
          </cell>
          <cell r="C610" t="str">
            <v>100 Cft</v>
          </cell>
          <cell r="D610">
            <v>10226.43</v>
          </cell>
          <cell r="E610">
            <v>38725.72</v>
          </cell>
          <cell r="F610" t="str">
            <v>m3</v>
          </cell>
          <cell r="G610">
            <v>3611.43</v>
          </cell>
          <cell r="H610">
            <v>13675.87</v>
          </cell>
          <cell r="I610" t="str">
            <v>5.2.4, 7.2, 7.3.1</v>
          </cell>
          <cell r="J610">
            <v>0</v>
          </cell>
          <cell r="L610">
            <v>12159.1</v>
          </cell>
          <cell r="M610">
            <v>1516.7700000000004</v>
          </cell>
          <cell r="N610">
            <v>0.12474360766833074</v>
          </cell>
        </row>
        <row r="611">
          <cell r="A611" t="str">
            <v>07-05-b-05</v>
          </cell>
          <cell r="B611" t="str">
            <v>1st class brick work in ground floor Lime, cement,sand mortar 1:1:10</v>
          </cell>
          <cell r="C611" t="str">
            <v>100 Cft</v>
          </cell>
          <cell r="D611">
            <v>10226.43</v>
          </cell>
          <cell r="E611">
            <v>38452.839999999997</v>
          </cell>
          <cell r="F611" t="str">
            <v>m3</v>
          </cell>
          <cell r="G611">
            <v>3611.43</v>
          </cell>
          <cell r="H611">
            <v>13579.5</v>
          </cell>
          <cell r="I611" t="str">
            <v>5.2.4, 7.2, 7.3.1</v>
          </cell>
          <cell r="J611">
            <v>0</v>
          </cell>
          <cell r="L611">
            <v>12089.55</v>
          </cell>
          <cell r="M611">
            <v>1489.9500000000007</v>
          </cell>
          <cell r="N611">
            <v>0.1232428006005187</v>
          </cell>
        </row>
        <row r="612">
          <cell r="A612" t="str">
            <v>07-05-c</v>
          </cell>
          <cell r="B612" t="str">
            <v>1st class brick work in ground floor Lime, sandmortar 1:2</v>
          </cell>
          <cell r="C612" t="str">
            <v>100 Cft</v>
          </cell>
          <cell r="D612">
            <v>10226.43</v>
          </cell>
          <cell r="E612">
            <v>37925.08</v>
          </cell>
          <cell r="F612" t="str">
            <v>m3</v>
          </cell>
          <cell r="G612">
            <v>3611.43</v>
          </cell>
          <cell r="H612">
            <v>13393.13</v>
          </cell>
          <cell r="I612" t="str">
            <v>5.2.3, 7.2, 7.3.1</v>
          </cell>
          <cell r="J612">
            <v>0</v>
          </cell>
          <cell r="L612">
            <v>12240.88</v>
          </cell>
          <cell r="M612">
            <v>1152.25</v>
          </cell>
          <cell r="N612">
            <v>9.4131304285312828E-2</v>
          </cell>
        </row>
        <row r="613">
          <cell r="A613" t="str">
            <v>07-05-c-01</v>
          </cell>
          <cell r="B613" t="str">
            <v>1st class brick work in foundation and plinth inlime, sand, surkhi 1:1:1.</v>
          </cell>
          <cell r="C613" t="str">
            <v>100 Cft</v>
          </cell>
          <cell r="D613">
            <v>7798.68</v>
          </cell>
          <cell r="E613">
            <v>34817.57</v>
          </cell>
          <cell r="F613" t="str">
            <v>m3</v>
          </cell>
          <cell r="G613">
            <v>2754.08</v>
          </cell>
          <cell r="H613">
            <v>12295.72</v>
          </cell>
          <cell r="I613" t="str">
            <v>5.2.3, 7.2, 7.3.1</v>
          </cell>
          <cell r="J613">
            <v>0</v>
          </cell>
          <cell r="L613">
            <v>11237.78</v>
          </cell>
          <cell r="M613">
            <v>1057.9399999999987</v>
          </cell>
          <cell r="N613">
            <v>9.4141369558756141E-2</v>
          </cell>
        </row>
        <row r="614">
          <cell r="A614" t="str">
            <v>07-05-c-02</v>
          </cell>
          <cell r="B614" t="str">
            <v>1st class brick work in Ground floor  lime, coarsecinder.</v>
          </cell>
          <cell r="C614" t="str">
            <v>100 Cft</v>
          </cell>
          <cell r="D614">
            <v>10226.43</v>
          </cell>
          <cell r="E614">
            <v>37968.07</v>
          </cell>
          <cell r="F614" t="str">
            <v>m3</v>
          </cell>
          <cell r="G614">
            <v>3611.43</v>
          </cell>
          <cell r="H614">
            <v>13408.31</v>
          </cell>
          <cell r="I614" t="str">
            <v>5.2.3, 7.2, 7.3.1</v>
          </cell>
          <cell r="J614">
            <v>0</v>
          </cell>
          <cell r="L614">
            <v>12307.48</v>
          </cell>
          <cell r="M614">
            <v>1100.83</v>
          </cell>
          <cell r="N614">
            <v>8.9443980408662041E-2</v>
          </cell>
        </row>
        <row r="615">
          <cell r="A615" t="str">
            <v>07-05-c-03</v>
          </cell>
          <cell r="B615" t="str">
            <v>1st class brick work in Ground floor  lime, surkhimortar 2:3</v>
          </cell>
          <cell r="C615" t="str">
            <v>100 Cft</v>
          </cell>
          <cell r="D615">
            <v>10226.43</v>
          </cell>
          <cell r="E615">
            <v>37767</v>
          </cell>
          <cell r="F615" t="str">
            <v>m3</v>
          </cell>
          <cell r="G615">
            <v>3611.43</v>
          </cell>
          <cell r="H615">
            <v>13337.3</v>
          </cell>
          <cell r="I615" t="str">
            <v>5.2.3, 7.2, 7.3.1</v>
          </cell>
          <cell r="J615">
            <v>0</v>
          </cell>
          <cell r="L615">
            <v>12200.43</v>
          </cell>
          <cell r="M615">
            <v>1136.869999999999</v>
          </cell>
          <cell r="N615">
            <v>9.3182781262627537E-2</v>
          </cell>
        </row>
        <row r="616">
          <cell r="A616" t="str">
            <v>07-05-c-04</v>
          </cell>
          <cell r="B616" t="str">
            <v>1st class brick work in Ground floor  lime, surkhimortar 1:2</v>
          </cell>
          <cell r="C616" t="str">
            <v>100 Cft</v>
          </cell>
          <cell r="D616">
            <v>10226.43</v>
          </cell>
          <cell r="E616">
            <v>37194.949999999997</v>
          </cell>
          <cell r="F616" t="str">
            <v>m3</v>
          </cell>
          <cell r="G616">
            <v>3611.43</v>
          </cell>
          <cell r="H616">
            <v>13135.29</v>
          </cell>
          <cell r="I616" t="str">
            <v>5.2.3, 7.2, 7.3.1</v>
          </cell>
          <cell r="J616">
            <v>0</v>
          </cell>
          <cell r="L616">
            <v>11994.42</v>
          </cell>
          <cell r="M616">
            <v>1140.8700000000008</v>
          </cell>
          <cell r="N616">
            <v>9.5116729279114853E-2</v>
          </cell>
        </row>
        <row r="617">
          <cell r="A617" t="str">
            <v>07-05-c-05</v>
          </cell>
          <cell r="B617" t="str">
            <v>1st class brick work in Ground floor  lime, surkhimortar 1:3</v>
          </cell>
          <cell r="C617" t="str">
            <v>100 Cft</v>
          </cell>
          <cell r="D617">
            <v>10226.43</v>
          </cell>
          <cell r="E617">
            <v>36475.11</v>
          </cell>
          <cell r="F617" t="str">
            <v>m3</v>
          </cell>
          <cell r="G617">
            <v>3611.43</v>
          </cell>
          <cell r="H617">
            <v>12881.08</v>
          </cell>
          <cell r="I617" t="str">
            <v>5.2.3, 7.2, 7.3.1</v>
          </cell>
          <cell r="J617">
            <v>0</v>
          </cell>
          <cell r="L617">
            <v>11735.2</v>
          </cell>
          <cell r="M617">
            <v>1145.8799999999992</v>
          </cell>
          <cell r="N617">
            <v>9.7644692889767459E-2</v>
          </cell>
        </row>
        <row r="618">
          <cell r="A618" t="str">
            <v>07-06-a</v>
          </cell>
          <cell r="B618" t="str">
            <v>Add extra on item No.07-05 for brick work in Firstfloor</v>
          </cell>
          <cell r="C618" t="str">
            <v>100 Cft</v>
          </cell>
          <cell r="D618">
            <v>1462.88</v>
          </cell>
          <cell r="E618">
            <v>1512.45</v>
          </cell>
          <cell r="F618" t="str">
            <v>m3</v>
          </cell>
          <cell r="G618">
            <v>516.61</v>
          </cell>
          <cell r="H618">
            <v>534.12</v>
          </cell>
          <cell r="I618">
            <v>0</v>
          </cell>
          <cell r="J618">
            <v>0</v>
          </cell>
          <cell r="L618">
            <v>484.31</v>
          </cell>
          <cell r="M618">
            <v>49.81</v>
          </cell>
          <cell r="N618">
            <v>0.10284734983791374</v>
          </cell>
        </row>
        <row r="619">
          <cell r="A619" t="str">
            <v>07-06-b</v>
          </cell>
          <cell r="B619" t="str">
            <v>Add extra on item No.07-05 for brick work in inSecond floor</v>
          </cell>
          <cell r="C619" t="str">
            <v>100 Cft</v>
          </cell>
          <cell r="D619">
            <v>3392.63</v>
          </cell>
          <cell r="E619">
            <v>3442.2</v>
          </cell>
          <cell r="F619" t="str">
            <v>m3</v>
          </cell>
          <cell r="G619">
            <v>1198.0999999999999</v>
          </cell>
          <cell r="H619">
            <v>1215.5999999999999</v>
          </cell>
          <cell r="I619">
            <v>0</v>
          </cell>
          <cell r="J619">
            <v>0</v>
          </cell>
          <cell r="L619">
            <v>1088.8499999999999</v>
          </cell>
          <cell r="M619">
            <v>126.75</v>
          </cell>
          <cell r="N619">
            <v>0.11640721862515499</v>
          </cell>
        </row>
        <row r="620">
          <cell r="A620" t="str">
            <v>07-06-c</v>
          </cell>
          <cell r="B620" t="str">
            <v>Add extra on item No.07-05 for brick work inThird floor</v>
          </cell>
          <cell r="C620" t="str">
            <v>100 Cft</v>
          </cell>
          <cell r="D620">
            <v>5322.38</v>
          </cell>
          <cell r="E620">
            <v>5371.95</v>
          </cell>
          <cell r="F620" t="str">
            <v>m3</v>
          </cell>
          <cell r="G620">
            <v>1879.58</v>
          </cell>
          <cell r="H620">
            <v>1897.09</v>
          </cell>
          <cell r="I620">
            <v>0</v>
          </cell>
          <cell r="J620">
            <v>0</v>
          </cell>
          <cell r="L620">
            <v>1693.4</v>
          </cell>
          <cell r="M620">
            <v>203.68999999999983</v>
          </cell>
          <cell r="N620">
            <v>0.12028463446321</v>
          </cell>
        </row>
        <row r="621">
          <cell r="A621" t="str">
            <v>07-06-d</v>
          </cell>
          <cell r="B621" t="str">
            <v>Add extra on item No.07-05 for brick work in inFourth &amp; subsequent floors.</v>
          </cell>
          <cell r="C621" t="str">
            <v>100 Cft</v>
          </cell>
          <cell r="D621">
            <v>8683.8799999999992</v>
          </cell>
          <cell r="E621">
            <v>8733.4500000000007</v>
          </cell>
          <cell r="F621" t="str">
            <v>m3</v>
          </cell>
          <cell r="G621">
            <v>3066.68</v>
          </cell>
          <cell r="H621">
            <v>3084.19</v>
          </cell>
          <cell r="I621">
            <v>0</v>
          </cell>
          <cell r="J621">
            <v>0</v>
          </cell>
          <cell r="L621">
            <v>2737.61</v>
          </cell>
          <cell r="M621">
            <v>346.57999999999993</v>
          </cell>
          <cell r="N621">
            <v>0.12659947910768879</v>
          </cell>
        </row>
        <row r="622">
          <cell r="A622" t="str">
            <v>07-07-a-01</v>
          </cell>
          <cell r="B622" t="str">
            <v>1st class brick work other than building upto 10 ft.height : Cement, sand mortar 1:2</v>
          </cell>
          <cell r="C622" t="str">
            <v>100 Cft</v>
          </cell>
          <cell r="D622">
            <v>9150.75</v>
          </cell>
          <cell r="E622">
            <v>43963.839999999997</v>
          </cell>
          <cell r="F622" t="str">
            <v>m3</v>
          </cell>
          <cell r="G622">
            <v>3231.56</v>
          </cell>
          <cell r="H622">
            <v>15525.7</v>
          </cell>
          <cell r="I622" t="str">
            <v>5.2.2, 7.2, 7.3.1</v>
          </cell>
          <cell r="J622">
            <v>0</v>
          </cell>
          <cell r="L622">
            <v>13168.6</v>
          </cell>
          <cell r="M622">
            <v>2357.1000000000004</v>
          </cell>
          <cell r="N622">
            <v>0.17899397050559668</v>
          </cell>
        </row>
        <row r="623">
          <cell r="A623" t="str">
            <v>07-07-a-02</v>
          </cell>
          <cell r="B623" t="str">
            <v>1st class brick work other than building upto 10 ft.height : Cement, sand mortar 1:3</v>
          </cell>
          <cell r="C623" t="str">
            <v>100 Cft</v>
          </cell>
          <cell r="D623">
            <v>9648.75</v>
          </cell>
          <cell r="E623">
            <v>41983.82</v>
          </cell>
          <cell r="F623" t="str">
            <v>m3</v>
          </cell>
          <cell r="G623">
            <v>3407.43</v>
          </cell>
          <cell r="H623">
            <v>14826.46</v>
          </cell>
          <cell r="I623" t="str">
            <v>5.2.2, 7.2, 7.3.1</v>
          </cell>
          <cell r="J623">
            <v>0</v>
          </cell>
          <cell r="L623">
            <v>12761.94</v>
          </cell>
          <cell r="M623">
            <v>2064.5199999999986</v>
          </cell>
          <cell r="N623">
            <v>0.1617716428693442</v>
          </cell>
        </row>
        <row r="624">
          <cell r="A624" t="str">
            <v>07-07-a-03</v>
          </cell>
          <cell r="B624" t="str">
            <v>1st class brick work other than building upto 10 ft.height : Cement, sand mortar 1:4</v>
          </cell>
          <cell r="C624" t="str">
            <v>100 Cft</v>
          </cell>
          <cell r="D624">
            <v>9150.75</v>
          </cell>
          <cell r="E624">
            <v>39999.01</v>
          </cell>
          <cell r="F624" t="str">
            <v>m3</v>
          </cell>
          <cell r="G624">
            <v>3231.56</v>
          </cell>
          <cell r="H624">
            <v>14125.53</v>
          </cell>
          <cell r="I624" t="str">
            <v>5.2.2, 7.2, 7.3.1</v>
          </cell>
          <cell r="J624">
            <v>0</v>
          </cell>
          <cell r="L624">
            <v>12254.14</v>
          </cell>
          <cell r="M624">
            <v>1871.3900000000012</v>
          </cell>
          <cell r="N624">
            <v>0.15271491920281646</v>
          </cell>
        </row>
        <row r="625">
          <cell r="A625" t="str">
            <v>07-07-a-04</v>
          </cell>
          <cell r="B625" t="str">
            <v>1st class brick work other than building upto 10 ft.height : Cement, sand mortar 1:5</v>
          </cell>
          <cell r="C625" t="str">
            <v>100 Cft</v>
          </cell>
          <cell r="D625">
            <v>9150.75</v>
          </cell>
          <cell r="E625">
            <v>39007.800000000003</v>
          </cell>
          <cell r="F625" t="str">
            <v>m3</v>
          </cell>
          <cell r="G625">
            <v>3231.56</v>
          </cell>
          <cell r="H625">
            <v>13775.49</v>
          </cell>
          <cell r="I625" t="str">
            <v>5.2.2, 7.2, 7.3.1</v>
          </cell>
          <cell r="J625">
            <v>0</v>
          </cell>
          <cell r="L625">
            <v>12025.52</v>
          </cell>
          <cell r="M625">
            <v>1749.9699999999993</v>
          </cell>
          <cell r="N625">
            <v>0.14552135791217338</v>
          </cell>
        </row>
        <row r="626">
          <cell r="A626" t="str">
            <v>07-07-a-05</v>
          </cell>
          <cell r="B626" t="str">
            <v>1st class brick work other than building upto 10 ft.height : Cement, sand mortar 1:6</v>
          </cell>
          <cell r="C626" t="str">
            <v>100 Cft</v>
          </cell>
          <cell r="D626">
            <v>9150.75</v>
          </cell>
          <cell r="E626">
            <v>38313.949999999997</v>
          </cell>
          <cell r="F626" t="str">
            <v>m3</v>
          </cell>
          <cell r="G626">
            <v>3231.56</v>
          </cell>
          <cell r="H626">
            <v>13530.46</v>
          </cell>
          <cell r="I626" t="str">
            <v>5.2.2, 7.2, 7.3.1</v>
          </cell>
          <cell r="J626">
            <v>0</v>
          </cell>
          <cell r="L626">
            <v>11865.5</v>
          </cell>
          <cell r="M626">
            <v>1664.9599999999991</v>
          </cell>
          <cell r="N626">
            <v>0.14031941342547716</v>
          </cell>
        </row>
        <row r="627">
          <cell r="A627" t="str">
            <v>07-07-a-06</v>
          </cell>
          <cell r="B627" t="str">
            <v>1st class brick work other than building upto 10 ft.height : Cement, sand mortar 1:7</v>
          </cell>
          <cell r="C627" t="str">
            <v>100 Cft</v>
          </cell>
          <cell r="D627">
            <v>9150.75</v>
          </cell>
          <cell r="E627">
            <v>37778.32</v>
          </cell>
          <cell r="F627" t="str">
            <v>m3</v>
          </cell>
          <cell r="G627">
            <v>3231.56</v>
          </cell>
          <cell r="H627">
            <v>13341.3</v>
          </cell>
          <cell r="I627" t="str">
            <v>5.2.2, 7.2, 7.3.1</v>
          </cell>
          <cell r="J627">
            <v>0</v>
          </cell>
          <cell r="L627">
            <v>11742.59</v>
          </cell>
          <cell r="M627">
            <v>1598.7099999999991</v>
          </cell>
          <cell r="N627">
            <v>0.13614628459309225</v>
          </cell>
        </row>
        <row r="628">
          <cell r="A628" t="str">
            <v>07-07-a-07</v>
          </cell>
          <cell r="B628" t="str">
            <v>1st class brick work other than building upto 10 ft.height : Cement, sand mortar 1:8</v>
          </cell>
          <cell r="C628" t="str">
            <v>100 Cft</v>
          </cell>
          <cell r="D628">
            <v>9150.75</v>
          </cell>
          <cell r="E628">
            <v>37347.33</v>
          </cell>
          <cell r="F628" t="str">
            <v>m3</v>
          </cell>
          <cell r="G628">
            <v>3231.56</v>
          </cell>
          <cell r="H628">
            <v>13189.1</v>
          </cell>
          <cell r="I628" t="str">
            <v>5.2.2, 7.2, 7.3.1</v>
          </cell>
          <cell r="J628">
            <v>0</v>
          </cell>
          <cell r="L628">
            <v>11642.54</v>
          </cell>
          <cell r="M628">
            <v>1546.5599999999995</v>
          </cell>
          <cell r="N628">
            <v>0.1328369926150135</v>
          </cell>
        </row>
        <row r="629">
          <cell r="A629" t="str">
            <v>07-07-b-01</v>
          </cell>
          <cell r="B629" t="str">
            <v>1st class brick work other than building upto 10 ft.height : Lime, cement, sand mortar 1:1:6</v>
          </cell>
          <cell r="C629" t="str">
            <v>100 Cft</v>
          </cell>
          <cell r="D629">
            <v>9150.75</v>
          </cell>
          <cell r="E629">
            <v>38985.980000000003</v>
          </cell>
          <cell r="F629" t="str">
            <v>m3</v>
          </cell>
          <cell r="G629">
            <v>3231.56</v>
          </cell>
          <cell r="H629">
            <v>13767.78</v>
          </cell>
          <cell r="I629" t="str">
            <v>5.2.4, 7.2, 7.3.1</v>
          </cell>
          <cell r="J629">
            <v>0</v>
          </cell>
          <cell r="L629">
            <v>12143.54</v>
          </cell>
          <cell r="M629">
            <v>1624.2399999999998</v>
          </cell>
          <cell r="N629">
            <v>0.13375341951358496</v>
          </cell>
        </row>
        <row r="630">
          <cell r="A630" t="str">
            <v>07-07-b-02</v>
          </cell>
          <cell r="B630" t="str">
            <v>1st class brick work other than building upto 10 ft.height : Lime, cement, sand mortar 1:1:7</v>
          </cell>
          <cell r="C630" t="str">
            <v>100 Cft</v>
          </cell>
          <cell r="D630">
            <v>9150.75</v>
          </cell>
          <cell r="E630">
            <v>38447.75</v>
          </cell>
          <cell r="F630" t="str">
            <v>m3</v>
          </cell>
          <cell r="G630">
            <v>3231.56</v>
          </cell>
          <cell r="H630">
            <v>13577.71</v>
          </cell>
          <cell r="I630" t="str">
            <v>5.2.4, 7.2, 7.3.1</v>
          </cell>
          <cell r="J630">
            <v>0</v>
          </cell>
          <cell r="L630">
            <v>12005.85</v>
          </cell>
          <cell r="M630">
            <v>1571.8599999999988</v>
          </cell>
          <cell r="N630">
            <v>0.13092450763586075</v>
          </cell>
        </row>
        <row r="631">
          <cell r="A631" t="str">
            <v>07-07-b-03</v>
          </cell>
          <cell r="B631" t="str">
            <v>1st class brick work other than building upto 10 ft.height : Lime, cement, sand mortar 1:1:8</v>
          </cell>
          <cell r="C631" t="str">
            <v>100 Cft</v>
          </cell>
          <cell r="D631">
            <v>9150.75</v>
          </cell>
          <cell r="E631">
            <v>38014.39</v>
          </cell>
          <cell r="F631" t="str">
            <v>m3</v>
          </cell>
          <cell r="G631">
            <v>3231.56</v>
          </cell>
          <cell r="H631">
            <v>13424.67</v>
          </cell>
          <cell r="I631" t="str">
            <v>5.2.4, 7.2, 7.3.1</v>
          </cell>
          <cell r="J631">
            <v>0</v>
          </cell>
          <cell r="L631">
            <v>11895.85</v>
          </cell>
          <cell r="M631">
            <v>1528.8199999999997</v>
          </cell>
          <cell r="N631">
            <v>0.12851708789199592</v>
          </cell>
        </row>
        <row r="632">
          <cell r="A632" t="str">
            <v>07-07-b-04</v>
          </cell>
          <cell r="B632" t="str">
            <v>1st class brick work other than building upto 10 ft.height : Lime, cement, sand mortar 1:1:9</v>
          </cell>
          <cell r="C632" t="str">
            <v>100 Cft</v>
          </cell>
          <cell r="D632">
            <v>9150.75</v>
          </cell>
          <cell r="E632">
            <v>37650.04</v>
          </cell>
          <cell r="F632" t="str">
            <v>m3</v>
          </cell>
          <cell r="G632">
            <v>3231.56</v>
          </cell>
          <cell r="H632">
            <v>13296</v>
          </cell>
          <cell r="I632" t="str">
            <v>5.2.4, 7.2, 7.3.1</v>
          </cell>
          <cell r="J632">
            <v>0</v>
          </cell>
          <cell r="L632">
            <v>11802.97</v>
          </cell>
          <cell r="M632">
            <v>1493.0300000000007</v>
          </cell>
          <cell r="N632">
            <v>0.1264961276695612</v>
          </cell>
        </row>
        <row r="633">
          <cell r="A633" t="str">
            <v>07-07-b-05</v>
          </cell>
          <cell r="B633" t="str">
            <v>1st class brick work other than building upto 10 ft.height : Lime, cement, sand mortar 1:1:10</v>
          </cell>
          <cell r="C633" t="str">
            <v>100 Cft</v>
          </cell>
          <cell r="D633">
            <v>9150.75</v>
          </cell>
          <cell r="E633">
            <v>37377.160000000003</v>
          </cell>
          <cell r="F633" t="str">
            <v>m3</v>
          </cell>
          <cell r="G633">
            <v>3231.56</v>
          </cell>
          <cell r="H633">
            <v>13199.63</v>
          </cell>
          <cell r="I633" t="str">
            <v>5.2.4, 7.2, 7.3.1</v>
          </cell>
          <cell r="J633">
            <v>0</v>
          </cell>
          <cell r="L633">
            <v>11733.42</v>
          </cell>
          <cell r="M633">
            <v>1466.2099999999991</v>
          </cell>
          <cell r="N633">
            <v>0.12496015654429818</v>
          </cell>
        </row>
        <row r="634">
          <cell r="A634" t="str">
            <v>07-07-c</v>
          </cell>
          <cell r="B634" t="str">
            <v>1st class brick work other than building upto 10 ft.height : Lime, sand mortar 1:2</v>
          </cell>
          <cell r="C634" t="str">
            <v>100 Cft</v>
          </cell>
          <cell r="D634">
            <v>9150.75</v>
          </cell>
          <cell r="E634">
            <v>36849.4</v>
          </cell>
          <cell r="F634" t="str">
            <v>m3</v>
          </cell>
          <cell r="G634">
            <v>3231.56</v>
          </cell>
          <cell r="H634">
            <v>13013.25</v>
          </cell>
          <cell r="I634" t="str">
            <v>5.2.4, 7.2, 7.3.1</v>
          </cell>
          <cell r="J634">
            <v>0</v>
          </cell>
          <cell r="L634">
            <v>11884.74</v>
          </cell>
          <cell r="M634">
            <v>1128.5100000000002</v>
          </cell>
          <cell r="N634">
            <v>9.4954538340763048E-2</v>
          </cell>
        </row>
        <row r="635">
          <cell r="A635" t="str">
            <v>07-07-c-01</v>
          </cell>
          <cell r="B635" t="str">
            <v>1st class brick work in other than building upto 10ft height in lime, sand, surkhi 1:1:1</v>
          </cell>
          <cell r="C635" t="str">
            <v>100 Cft</v>
          </cell>
          <cell r="D635">
            <v>9150.75</v>
          </cell>
          <cell r="E635">
            <v>36368.080000000002</v>
          </cell>
          <cell r="F635" t="str">
            <v>m3</v>
          </cell>
          <cell r="G635">
            <v>3231.56</v>
          </cell>
          <cell r="H635">
            <v>12843.28</v>
          </cell>
          <cell r="I635" t="str">
            <v>5.2.3, 7.2, 7.3.1</v>
          </cell>
          <cell r="J635">
            <v>0</v>
          </cell>
          <cell r="L635">
            <v>11719.75</v>
          </cell>
          <cell r="M635">
            <v>1123.5300000000007</v>
          </cell>
          <cell r="N635">
            <v>9.5866379402291063E-2</v>
          </cell>
        </row>
        <row r="636">
          <cell r="A636" t="str">
            <v>07-07-c-02</v>
          </cell>
          <cell r="B636" t="str">
            <v>1st class brick work in other than building upto 10ft height in lime, coarse cinder 1:1</v>
          </cell>
          <cell r="C636" t="str">
            <v>100 Cft</v>
          </cell>
          <cell r="D636">
            <v>9150.75</v>
          </cell>
          <cell r="E636">
            <v>37093.589999999997</v>
          </cell>
          <cell r="F636" t="str">
            <v>m3</v>
          </cell>
          <cell r="G636">
            <v>3231.56</v>
          </cell>
          <cell r="H636">
            <v>13099.49</v>
          </cell>
          <cell r="I636" t="str">
            <v>5.2.3, 7.2, 7.3.1</v>
          </cell>
          <cell r="J636">
            <v>0</v>
          </cell>
          <cell r="L636">
            <v>12021.03</v>
          </cell>
          <cell r="M636">
            <v>1078.4599999999991</v>
          </cell>
          <cell r="N636">
            <v>8.9714442106874293E-2</v>
          </cell>
        </row>
        <row r="637">
          <cell r="A637" t="str">
            <v>07-07-c-03</v>
          </cell>
          <cell r="B637" t="str">
            <v>1st class brick work in other than building upto 10ft height in lime, surkhi mortar 2:3</v>
          </cell>
          <cell r="C637" t="str">
            <v>100 Cft</v>
          </cell>
          <cell r="D637">
            <v>9150.75</v>
          </cell>
          <cell r="E637">
            <v>36889.61</v>
          </cell>
          <cell r="F637" t="str">
            <v>m3</v>
          </cell>
          <cell r="G637">
            <v>3231.56</v>
          </cell>
          <cell r="H637">
            <v>13027.46</v>
          </cell>
          <cell r="I637" t="str">
            <v>5.2.3, 7.2, 7.3.1</v>
          </cell>
          <cell r="J637">
            <v>0</v>
          </cell>
          <cell r="L637">
            <v>11912.95</v>
          </cell>
          <cell r="M637">
            <v>1114.5099999999984</v>
          </cell>
          <cell r="N637">
            <v>9.3554493219563439E-2</v>
          </cell>
        </row>
        <row r="638">
          <cell r="A638" t="str">
            <v>07-07-c-04</v>
          </cell>
          <cell r="B638" t="str">
            <v>1st class brick work in other than building upto 10ft height in lime, surkhi mortar 1:2</v>
          </cell>
          <cell r="C638" t="str">
            <v>100 Cft</v>
          </cell>
          <cell r="D638">
            <v>7656.75</v>
          </cell>
          <cell r="E638">
            <v>34823.56</v>
          </cell>
          <cell r="F638" t="str">
            <v>m3</v>
          </cell>
          <cell r="G638">
            <v>2703.96</v>
          </cell>
          <cell r="H638">
            <v>12297.84</v>
          </cell>
          <cell r="I638" t="str">
            <v>5.2.3, 7.2, 7.3.1</v>
          </cell>
          <cell r="J638">
            <v>0</v>
          </cell>
          <cell r="L638">
            <v>11212.31</v>
          </cell>
          <cell r="M638">
            <v>1085.5300000000007</v>
          </cell>
          <cell r="N638">
            <v>9.6815910369941666E-2</v>
          </cell>
        </row>
        <row r="639">
          <cell r="A639" t="str">
            <v>07-07-c-05</v>
          </cell>
          <cell r="B639" t="str">
            <v>1st class brick work in other than building upto 10ft height in lime, surkhi mortar 1:3</v>
          </cell>
          <cell r="C639" t="str">
            <v>100 Cft</v>
          </cell>
          <cell r="D639">
            <v>10226.43</v>
          </cell>
          <cell r="E639">
            <v>36673.4</v>
          </cell>
          <cell r="F639" t="str">
            <v>m3</v>
          </cell>
          <cell r="G639">
            <v>3611.43</v>
          </cell>
          <cell r="H639">
            <v>12951.1</v>
          </cell>
          <cell r="I639" t="str">
            <v>5.2.3, 7.2, 7.3.1</v>
          </cell>
          <cell r="J639">
            <v>0</v>
          </cell>
          <cell r="L639">
            <v>11803.84</v>
          </cell>
          <cell r="M639">
            <v>1147.2600000000002</v>
          </cell>
          <cell r="N639">
            <v>9.7193794561769742E-2</v>
          </cell>
        </row>
        <row r="640">
          <cell r="A640" t="str">
            <v>07-08</v>
          </cell>
          <cell r="B640" t="str">
            <v>Add extra on item No. 07-07 for every 10 ft.additional height, or part thereof</v>
          </cell>
          <cell r="C640" t="str">
            <v>100 Cft</v>
          </cell>
          <cell r="D640">
            <v>1462.88</v>
          </cell>
          <cell r="E640">
            <v>1502.53</v>
          </cell>
          <cell r="F640" t="str">
            <v>m3</v>
          </cell>
          <cell r="G640">
            <v>516.61</v>
          </cell>
          <cell r="H640">
            <v>530.62</v>
          </cell>
          <cell r="I640">
            <v>0</v>
          </cell>
          <cell r="J640">
            <v>0</v>
          </cell>
          <cell r="L640">
            <v>480.88</v>
          </cell>
          <cell r="M640">
            <v>49.740000000000009</v>
          </cell>
          <cell r="N640">
            <v>0.10343536849109967</v>
          </cell>
        </row>
        <row r="641">
          <cell r="A641" t="str">
            <v>07-09</v>
          </cell>
          <cell r="B641" t="str">
            <v>Extra labour for arch work in brick masonry,including labour for centring and decentring</v>
          </cell>
          <cell r="C641" t="str">
            <v>100 Cft</v>
          </cell>
          <cell r="D641">
            <v>3859.5</v>
          </cell>
          <cell r="E641">
            <v>3958.64</v>
          </cell>
          <cell r="F641" t="str">
            <v>m3</v>
          </cell>
          <cell r="G641">
            <v>1362.97</v>
          </cell>
          <cell r="H641">
            <v>1397.98</v>
          </cell>
          <cell r="I641">
            <v>0</v>
          </cell>
          <cell r="J641">
            <v>0</v>
          </cell>
          <cell r="L641">
            <v>1243.4100000000001</v>
          </cell>
          <cell r="M641">
            <v>154.56999999999994</v>
          </cell>
          <cell r="N641">
            <v>0.12431136954021596</v>
          </cell>
        </row>
        <row r="642">
          <cell r="A642" t="str">
            <v>07-10</v>
          </cell>
          <cell r="B642" t="str">
            <v>Extra for 1st class brick work in steining of wellsor any other circular masonry.</v>
          </cell>
          <cell r="C642" t="str">
            <v>100 Cft</v>
          </cell>
          <cell r="D642">
            <v>2334.38</v>
          </cell>
          <cell r="E642">
            <v>3543.3</v>
          </cell>
          <cell r="F642" t="str">
            <v>m3</v>
          </cell>
          <cell r="G642">
            <v>824.38</v>
          </cell>
          <cell r="H642">
            <v>1251.31</v>
          </cell>
          <cell r="I642">
            <v>0</v>
          </cell>
          <cell r="J642">
            <v>0</v>
          </cell>
          <cell r="L642">
            <v>1077.44</v>
          </cell>
          <cell r="M642">
            <v>173.86999999999989</v>
          </cell>
          <cell r="N642">
            <v>0.16137325512325501</v>
          </cell>
        </row>
        <row r="643">
          <cell r="A643" t="str">
            <v>07-11</v>
          </cell>
          <cell r="B643" t="str">
            <v>Extra labour for profile &amp; flared walls</v>
          </cell>
          <cell r="C643" t="str">
            <v>100 Cft</v>
          </cell>
          <cell r="D643">
            <v>2863.5</v>
          </cell>
          <cell r="E643">
            <v>2863.5</v>
          </cell>
          <cell r="F643" t="str">
            <v>m3</v>
          </cell>
          <cell r="G643">
            <v>1011.24</v>
          </cell>
          <cell r="H643">
            <v>1011.24</v>
          </cell>
          <cell r="I643">
            <v>0</v>
          </cell>
          <cell r="J643">
            <v>0</v>
          </cell>
          <cell r="L643">
            <v>879.34</v>
          </cell>
          <cell r="M643">
            <v>131.89999999999998</v>
          </cell>
          <cell r="N643">
            <v>0.1499988627834512</v>
          </cell>
        </row>
        <row r="644">
          <cell r="A644" t="str">
            <v>07-12-a</v>
          </cell>
          <cell r="B644" t="str">
            <v>Extra labour for 1st class brick work inpier/abutment From 10 ft.to 20 ft. height.</v>
          </cell>
          <cell r="C644" t="str">
            <v>100 Cft</v>
          </cell>
          <cell r="D644">
            <v>1929.75</v>
          </cell>
          <cell r="E644">
            <v>1929.75</v>
          </cell>
          <cell r="F644" t="str">
            <v>m3</v>
          </cell>
          <cell r="G644">
            <v>681.49</v>
          </cell>
          <cell r="H644">
            <v>681.49</v>
          </cell>
          <cell r="I644">
            <v>0</v>
          </cell>
          <cell r="J644">
            <v>0</v>
          </cell>
          <cell r="L644">
            <v>604.54</v>
          </cell>
          <cell r="M644">
            <v>76.950000000000045</v>
          </cell>
          <cell r="N644">
            <v>0.12728686273861126</v>
          </cell>
        </row>
        <row r="645">
          <cell r="A645" t="str">
            <v>07-12-b</v>
          </cell>
          <cell r="B645" t="str">
            <v>Extra labour for 1st class brick work inpier/abutment Exceeding 20 ft height.</v>
          </cell>
          <cell r="C645" t="str">
            <v>100 Cft</v>
          </cell>
          <cell r="D645">
            <v>3361.5</v>
          </cell>
          <cell r="E645">
            <v>3361.5</v>
          </cell>
          <cell r="F645" t="str">
            <v>m3</v>
          </cell>
          <cell r="G645">
            <v>1187.0999999999999</v>
          </cell>
          <cell r="H645">
            <v>1187.0999999999999</v>
          </cell>
          <cell r="I645">
            <v>0</v>
          </cell>
          <cell r="J645">
            <v>0</v>
          </cell>
          <cell r="L645">
            <v>1044.21</v>
          </cell>
          <cell r="M645">
            <v>142.88999999999987</v>
          </cell>
          <cell r="N645">
            <v>0.13684029074611417</v>
          </cell>
        </row>
        <row r="646">
          <cell r="A646" t="str">
            <v>07-13</v>
          </cell>
          <cell r="B646" t="str">
            <v>Extra for face work (half brick thick) using specialbricks instead of first class bricks.</v>
          </cell>
          <cell r="C646" t="str">
            <v>100 Sft</v>
          </cell>
          <cell r="D646">
            <v>1929.75</v>
          </cell>
          <cell r="E646">
            <v>1929.75</v>
          </cell>
          <cell r="F646" t="str">
            <v>m2</v>
          </cell>
          <cell r="G646">
            <v>207.64</v>
          </cell>
          <cell r="H646">
            <v>207.64</v>
          </cell>
          <cell r="I646">
            <v>0</v>
          </cell>
          <cell r="J646" t="str">
            <v>This item is to be executed only onthe written orders ofSuperintending Engineer.</v>
          </cell>
          <cell r="L646">
            <v>184.2</v>
          </cell>
          <cell r="M646">
            <v>23.439999999999998</v>
          </cell>
          <cell r="N646">
            <v>0.12725298588490772</v>
          </cell>
        </row>
        <row r="647">
          <cell r="A647" t="str">
            <v>07-14</v>
          </cell>
          <cell r="B647" t="str">
            <v>Reinforced brick work in lintel of openings, laid in1:3 cement mortar complete</v>
          </cell>
          <cell r="C647" t="str">
            <v>100 Cft</v>
          </cell>
          <cell r="D647">
            <v>25117.88</v>
          </cell>
          <cell r="E647">
            <v>58377.18</v>
          </cell>
          <cell r="F647" t="str">
            <v>m3</v>
          </cell>
          <cell r="G647">
            <v>8870.2999999999993</v>
          </cell>
          <cell r="H647">
            <v>20615.73</v>
          </cell>
          <cell r="I647" t="str">
            <v>5.2.2 ,7.2.2</v>
          </cell>
          <cell r="J647">
            <v>0</v>
          </cell>
          <cell r="L647">
            <v>17323.05</v>
          </cell>
          <cell r="M647">
            <v>3292.6800000000003</v>
          </cell>
          <cell r="N647">
            <v>0.19007507338488316</v>
          </cell>
        </row>
        <row r="648">
          <cell r="A648" t="str">
            <v>07-15-a</v>
          </cell>
          <cell r="B648" t="str">
            <v>Extra for dressing or chamfering bricks for Specialarchitectural bricks</v>
          </cell>
          <cell r="C648" t="str">
            <v>100 No</v>
          </cell>
          <cell r="D648">
            <v>6100.5</v>
          </cell>
          <cell r="E648">
            <v>6100.5</v>
          </cell>
          <cell r="F648" t="str">
            <v>100 No.</v>
          </cell>
          <cell r="G648">
            <v>6100.5</v>
          </cell>
          <cell r="H648">
            <v>6100.5</v>
          </cell>
          <cell r="I648">
            <v>0</v>
          </cell>
          <cell r="J648">
            <v>0</v>
          </cell>
          <cell r="L648">
            <v>5135.63</v>
          </cell>
          <cell r="M648">
            <v>964.86999999999989</v>
          </cell>
          <cell r="N648">
            <v>0.18787763137141886</v>
          </cell>
        </row>
        <row r="649">
          <cell r="A649" t="str">
            <v>07-15-b</v>
          </cell>
          <cell r="B649" t="str">
            <v>Extra for dressing or chamfering bricks for allother purposes.</v>
          </cell>
          <cell r="C649" t="str">
            <v>100 No</v>
          </cell>
          <cell r="D649">
            <v>4233</v>
          </cell>
          <cell r="E649">
            <v>4233</v>
          </cell>
          <cell r="F649" t="str">
            <v>100 No.</v>
          </cell>
          <cell r="G649">
            <v>4233</v>
          </cell>
          <cell r="H649">
            <v>4233</v>
          </cell>
          <cell r="I649">
            <v>0</v>
          </cell>
          <cell r="J649">
            <v>0</v>
          </cell>
          <cell r="L649">
            <v>3579.38</v>
          </cell>
          <cell r="M649">
            <v>653.61999999999989</v>
          </cell>
          <cell r="N649">
            <v>0.18260704367795536</v>
          </cell>
        </row>
        <row r="650">
          <cell r="A650" t="str">
            <v>07-16-a</v>
          </cell>
          <cell r="B650" t="str">
            <v>Perf. 1st class brick wall 1/2 brick thick in groundfloor : Mud mortar</v>
          </cell>
          <cell r="C650" t="str">
            <v>100 Sft</v>
          </cell>
          <cell r="D650">
            <v>3921.55</v>
          </cell>
          <cell r="E650">
            <v>10262.35</v>
          </cell>
          <cell r="F650" t="str">
            <v>m2</v>
          </cell>
          <cell r="G650">
            <v>421.96</v>
          </cell>
          <cell r="H650">
            <v>1104.23</v>
          </cell>
          <cell r="I650" t="str">
            <v>5.2.1 , 7.1</v>
          </cell>
          <cell r="J650">
            <v>0</v>
          </cell>
          <cell r="L650">
            <v>1053.49</v>
          </cell>
          <cell r="M650">
            <v>50.740000000000009</v>
          </cell>
          <cell r="N650">
            <v>4.8163722484314053E-2</v>
          </cell>
        </row>
        <row r="651">
          <cell r="A651" t="str">
            <v>07-16-b-01</v>
          </cell>
          <cell r="B651" t="str">
            <v>Perf. 1st class brick wall 1/2 brick thick in groundfloor : Cement, sand mortar 1:2</v>
          </cell>
          <cell r="C651" t="str">
            <v>100 Sft</v>
          </cell>
          <cell r="D651">
            <v>5119.1899999999996</v>
          </cell>
          <cell r="E651">
            <v>14278.5</v>
          </cell>
          <cell r="F651" t="str">
            <v>m2</v>
          </cell>
          <cell r="G651">
            <v>550.82000000000005</v>
          </cell>
          <cell r="H651">
            <v>1536.37</v>
          </cell>
          <cell r="I651" t="str">
            <v>5.2.2, 7.2, 7.3</v>
          </cell>
          <cell r="J651">
            <v>0</v>
          </cell>
          <cell r="L651">
            <v>1377.96</v>
          </cell>
          <cell r="M651">
            <v>158.40999999999985</v>
          </cell>
          <cell r="N651">
            <v>0.11495979563993139</v>
          </cell>
        </row>
        <row r="652">
          <cell r="A652" t="str">
            <v>07-16-b-02</v>
          </cell>
          <cell r="B652" t="str">
            <v>Perf. 1st class brick wall 1/2 brick thick in groundfloor : Cement, sand mortar 1:3</v>
          </cell>
          <cell r="C652" t="str">
            <v>100 Sft</v>
          </cell>
          <cell r="D652">
            <v>5119.1899999999996</v>
          </cell>
          <cell r="E652">
            <v>13658.04</v>
          </cell>
          <cell r="F652" t="str">
            <v>m2</v>
          </cell>
          <cell r="G652">
            <v>550.82000000000005</v>
          </cell>
          <cell r="H652">
            <v>1469.61</v>
          </cell>
          <cell r="I652" t="str">
            <v>5.2.2, 7.2, 7.3</v>
          </cell>
          <cell r="J652">
            <v>0</v>
          </cell>
          <cell r="L652">
            <v>1334.34</v>
          </cell>
          <cell r="M652">
            <v>135.26999999999998</v>
          </cell>
          <cell r="N652">
            <v>0.10137596114933224</v>
          </cell>
        </row>
        <row r="653">
          <cell r="A653" t="str">
            <v>07-16-b-03</v>
          </cell>
          <cell r="B653" t="str">
            <v>Perf. 1st class brick wall 1/2 brick thick in groundfloor : Cement, sand mortar 1:4</v>
          </cell>
          <cell r="C653" t="str">
            <v>100 Sft</v>
          </cell>
          <cell r="D653">
            <v>5119.1899999999996</v>
          </cell>
          <cell r="E653">
            <v>13287.29</v>
          </cell>
          <cell r="F653" t="str">
            <v>m2</v>
          </cell>
          <cell r="G653">
            <v>550.82000000000005</v>
          </cell>
          <cell r="H653">
            <v>1429.71</v>
          </cell>
          <cell r="I653" t="str">
            <v>5.2.2, 7.2, 7.3</v>
          </cell>
          <cell r="J653">
            <v>0</v>
          </cell>
          <cell r="L653">
            <v>1308.3</v>
          </cell>
          <cell r="M653">
            <v>121.41000000000008</v>
          </cell>
          <cell r="N653">
            <v>9.2799816555835885E-2</v>
          </cell>
        </row>
        <row r="654">
          <cell r="A654" t="str">
            <v>07-16-b-04</v>
          </cell>
          <cell r="B654" t="str">
            <v>Perf. 1st class brick wall 1/2 brick thick in groundfloor : Cement, sand mortar 1:5</v>
          </cell>
          <cell r="C654" t="str">
            <v>100 Sft</v>
          </cell>
          <cell r="D654">
            <v>5119.1899999999996</v>
          </cell>
          <cell r="E654">
            <v>13039.49</v>
          </cell>
          <cell r="F654" t="str">
            <v>m2</v>
          </cell>
          <cell r="G654">
            <v>550.82000000000005</v>
          </cell>
          <cell r="H654">
            <v>1403.05</v>
          </cell>
          <cell r="I654" t="str">
            <v>5.2.2, 7.2, 7.3</v>
          </cell>
          <cell r="J654">
            <v>0</v>
          </cell>
          <cell r="L654">
            <v>1290.8900000000001</v>
          </cell>
          <cell r="M654">
            <v>112.15999999999985</v>
          </cell>
          <cell r="N654">
            <v>8.6885791972979756E-2</v>
          </cell>
        </row>
        <row r="655">
          <cell r="A655" t="str">
            <v>07-16-b-05</v>
          </cell>
          <cell r="B655" t="str">
            <v>Perf. 1st class brick wall 1/2 brick thick in groundfloor : Cement, sand mortar 1:6</v>
          </cell>
          <cell r="C655" t="str">
            <v>100 Sft</v>
          </cell>
          <cell r="D655">
            <v>5119.1899999999996</v>
          </cell>
          <cell r="E655">
            <v>12865.07</v>
          </cell>
          <cell r="F655" t="str">
            <v>m2</v>
          </cell>
          <cell r="G655">
            <v>550.82000000000005</v>
          </cell>
          <cell r="H655">
            <v>1384.28</v>
          </cell>
          <cell r="I655" t="str">
            <v>5.2.2, 7.2, 7.3</v>
          </cell>
          <cell r="J655">
            <v>0</v>
          </cell>
          <cell r="L655">
            <v>1278.6099999999999</v>
          </cell>
          <cell r="M655">
            <v>105.67000000000007</v>
          </cell>
          <cell r="N655">
            <v>8.2644434190253538E-2</v>
          </cell>
        </row>
        <row r="656">
          <cell r="A656" t="str">
            <v>07-16-b-06</v>
          </cell>
          <cell r="B656" t="str">
            <v>Perf. 1st class brick wall 1/2 brick thick in groundfloor : Cement, sand mortar 1:7</v>
          </cell>
          <cell r="C656" t="str">
            <v>100 Sft</v>
          </cell>
          <cell r="D656">
            <v>5119.1899999999996</v>
          </cell>
          <cell r="E656">
            <v>12733.07</v>
          </cell>
          <cell r="F656" t="str">
            <v>m2</v>
          </cell>
          <cell r="G656">
            <v>550.82000000000005</v>
          </cell>
          <cell r="H656">
            <v>1370.08</v>
          </cell>
          <cell r="I656" t="str">
            <v>5.2.2, 7.2, 7.3</v>
          </cell>
          <cell r="J656">
            <v>0</v>
          </cell>
          <cell r="L656">
            <v>1269.42</v>
          </cell>
          <cell r="M656">
            <v>100.65999999999985</v>
          </cell>
          <cell r="N656">
            <v>7.9296056466732726E-2</v>
          </cell>
        </row>
        <row r="657">
          <cell r="A657" t="str">
            <v>07-16-b-07</v>
          </cell>
          <cell r="B657" t="str">
            <v>Perf. 1st class brick wall 1/2 brick thick in groundfloor : Cement, sand mortar 1:8</v>
          </cell>
          <cell r="C657" t="str">
            <v>100 Sft</v>
          </cell>
          <cell r="D657">
            <v>5119.1899999999996</v>
          </cell>
          <cell r="E657">
            <v>12630.9</v>
          </cell>
          <cell r="F657" t="str">
            <v>m2</v>
          </cell>
          <cell r="G657">
            <v>550.82000000000005</v>
          </cell>
          <cell r="H657">
            <v>1359.08</v>
          </cell>
          <cell r="I657" t="str">
            <v>5.2.2, 7.2, 7.3</v>
          </cell>
          <cell r="J657">
            <v>0</v>
          </cell>
          <cell r="L657">
            <v>1262.18</v>
          </cell>
          <cell r="M657">
            <v>96.899999999999864</v>
          </cell>
          <cell r="N657">
            <v>7.6771934272449147E-2</v>
          </cell>
        </row>
        <row r="658">
          <cell r="A658" t="str">
            <v>07-16-c-01</v>
          </cell>
          <cell r="B658" t="str">
            <v>Perf. 1st class brick wall 1/2 brick thick in groundfloor : Lime, cement, sand mortar 1:1:6</v>
          </cell>
          <cell r="C658" t="str">
            <v>100 Sft</v>
          </cell>
          <cell r="D658">
            <v>5119.1899999999996</v>
          </cell>
          <cell r="E658">
            <v>12683.09</v>
          </cell>
          <cell r="F658" t="str">
            <v>m2</v>
          </cell>
          <cell r="G658">
            <v>550.82000000000005</v>
          </cell>
          <cell r="H658">
            <v>1364.7</v>
          </cell>
          <cell r="I658" t="str">
            <v>5.2.4, 7.2, 7.3</v>
          </cell>
          <cell r="J658">
            <v>0</v>
          </cell>
          <cell r="L658">
            <v>1208.94</v>
          </cell>
          <cell r="M658">
            <v>155.76</v>
          </cell>
          <cell r="N658">
            <v>0.12884014094992305</v>
          </cell>
        </row>
        <row r="659">
          <cell r="A659" t="str">
            <v>07-16-c-02</v>
          </cell>
          <cell r="B659" t="str">
            <v>Perf. 1st class brick wall 1/2 brick thick in groundfloor : Lime, cement, sand mortar 1:1:7</v>
          </cell>
          <cell r="C659" t="str">
            <v>100 Sft</v>
          </cell>
          <cell r="D659">
            <v>5119.1899999999996</v>
          </cell>
          <cell r="E659">
            <v>12559.17</v>
          </cell>
          <cell r="F659" t="str">
            <v>m2</v>
          </cell>
          <cell r="G659">
            <v>550.82000000000005</v>
          </cell>
          <cell r="H659">
            <v>1351.37</v>
          </cell>
          <cell r="I659" t="str">
            <v>5.2.4, 7.2, 7.3</v>
          </cell>
          <cell r="J659">
            <v>0</v>
          </cell>
          <cell r="L659">
            <v>1199.75</v>
          </cell>
          <cell r="M659">
            <v>151.61999999999989</v>
          </cell>
          <cell r="N659">
            <v>0.12637632840175028</v>
          </cell>
        </row>
        <row r="660">
          <cell r="A660" t="str">
            <v>07-16-c-03</v>
          </cell>
          <cell r="B660" t="str">
            <v>Perf. 1st class brick wall 1/2 brick thick in groundfloor : Lime, cement, sand mortar 1:1:8</v>
          </cell>
          <cell r="C660" t="str">
            <v>100 Sft</v>
          </cell>
          <cell r="D660">
            <v>5119.1899999999996</v>
          </cell>
          <cell r="E660">
            <v>12446.73</v>
          </cell>
          <cell r="F660" t="str">
            <v>m2</v>
          </cell>
          <cell r="G660">
            <v>550.82000000000005</v>
          </cell>
          <cell r="H660">
            <v>1339.27</v>
          </cell>
          <cell r="I660" t="str">
            <v>5.2.4, 7.2, 7.3</v>
          </cell>
          <cell r="J660">
            <v>0</v>
          </cell>
          <cell r="L660">
            <v>1190.77</v>
          </cell>
          <cell r="M660">
            <v>148.5</v>
          </cell>
          <cell r="N660">
            <v>0.12470922176406862</v>
          </cell>
        </row>
        <row r="661">
          <cell r="A661" t="str">
            <v>07-16-c-04</v>
          </cell>
          <cell r="B661" t="str">
            <v>Perf. 1st class brick wall 1/2 brick thick in groundfloor : Lime, cement, sand mortar 1:1:9</v>
          </cell>
          <cell r="C661" t="str">
            <v>100 Sft</v>
          </cell>
          <cell r="D661">
            <v>5119.1899999999996</v>
          </cell>
          <cell r="E661">
            <v>12347.2</v>
          </cell>
          <cell r="F661" t="str">
            <v>m2</v>
          </cell>
          <cell r="G661">
            <v>550.82000000000005</v>
          </cell>
          <cell r="H661">
            <v>1328.56</v>
          </cell>
          <cell r="I661" t="str">
            <v>5.2.4, 7.2, 7.3</v>
          </cell>
          <cell r="J661">
            <v>0</v>
          </cell>
          <cell r="L661">
            <v>1182.82</v>
          </cell>
          <cell r="M661">
            <v>145.74</v>
          </cell>
          <cell r="N661">
            <v>0.12321401396662215</v>
          </cell>
        </row>
        <row r="662">
          <cell r="A662" t="str">
            <v>07-16-c-05</v>
          </cell>
          <cell r="B662" t="str">
            <v>Perf. 1st class brick wall 1/2 brick thick in groundfloor : Lime, cement, sand mortar 1:1:10</v>
          </cell>
          <cell r="C662" t="str">
            <v>100 Sft</v>
          </cell>
          <cell r="D662">
            <v>5119.1899999999996</v>
          </cell>
          <cell r="E662">
            <v>12289.14</v>
          </cell>
          <cell r="F662" t="str">
            <v>m2</v>
          </cell>
          <cell r="G662">
            <v>550.82000000000005</v>
          </cell>
          <cell r="H662">
            <v>1322.31</v>
          </cell>
          <cell r="I662" t="str">
            <v>5.2.4, 7.2, 7.3</v>
          </cell>
          <cell r="J662">
            <v>0</v>
          </cell>
          <cell r="L662">
            <v>1178.3499999999999</v>
          </cell>
          <cell r="M662">
            <v>143.96000000000004</v>
          </cell>
          <cell r="N662">
            <v>0.12217083209572711</v>
          </cell>
        </row>
        <row r="663">
          <cell r="A663" t="str">
            <v>07-16-d</v>
          </cell>
          <cell r="B663" t="str">
            <v>Perf. 1st class brick wall 1/2 brick thick in groundfloor : Lime, sand mortar 1:2</v>
          </cell>
          <cell r="C663" t="str">
            <v>100 Sft</v>
          </cell>
          <cell r="D663">
            <v>5119.1899999999996</v>
          </cell>
          <cell r="E663">
            <v>12140.95</v>
          </cell>
          <cell r="F663" t="str">
            <v>m2</v>
          </cell>
          <cell r="G663">
            <v>550.82000000000005</v>
          </cell>
          <cell r="H663">
            <v>1306.3699999999999</v>
          </cell>
          <cell r="I663" t="str">
            <v>5.2.3, 7.2, 7.3</v>
          </cell>
          <cell r="J663">
            <v>0</v>
          </cell>
          <cell r="L663">
            <v>1188.53</v>
          </cell>
          <cell r="M663">
            <v>117.83999999999992</v>
          </cell>
          <cell r="N663">
            <v>9.914768663811592E-2</v>
          </cell>
        </row>
        <row r="664">
          <cell r="A664" t="str">
            <v>07-17-a</v>
          </cell>
          <cell r="B664" t="str">
            <v>Add extra on item No. 07-16 for 1st class brickwork in First floor</v>
          </cell>
          <cell r="C664" t="str">
            <v>100 Sft</v>
          </cell>
          <cell r="D664">
            <v>731.44</v>
          </cell>
          <cell r="E664">
            <v>771.1</v>
          </cell>
          <cell r="F664" t="str">
            <v>m2</v>
          </cell>
          <cell r="G664">
            <v>78.7</v>
          </cell>
          <cell r="H664">
            <v>82.97</v>
          </cell>
          <cell r="I664">
            <v>0</v>
          </cell>
          <cell r="J664">
            <v>0</v>
          </cell>
          <cell r="L664">
            <v>75.349999999999994</v>
          </cell>
          <cell r="M664">
            <v>7.6200000000000045</v>
          </cell>
          <cell r="N664">
            <v>0.10112806901128076</v>
          </cell>
        </row>
        <row r="665">
          <cell r="A665" t="str">
            <v>07-17-b</v>
          </cell>
          <cell r="B665" t="str">
            <v>Add extra on item No. 07-16 for 1st class brickwork in Second floor</v>
          </cell>
          <cell r="C665" t="str">
            <v>100 Sft</v>
          </cell>
          <cell r="D665">
            <v>1696.31</v>
          </cell>
          <cell r="E665">
            <v>1735.97</v>
          </cell>
          <cell r="F665" t="str">
            <v>m2</v>
          </cell>
          <cell r="G665">
            <v>182.52</v>
          </cell>
          <cell r="H665">
            <v>186.79</v>
          </cell>
          <cell r="I665">
            <v>0</v>
          </cell>
          <cell r="J665">
            <v>0</v>
          </cell>
          <cell r="L665">
            <v>167.45</v>
          </cell>
          <cell r="M665">
            <v>19.340000000000003</v>
          </cell>
          <cell r="N665">
            <v>0.11549716333233805</v>
          </cell>
        </row>
        <row r="666">
          <cell r="A666" t="str">
            <v>07-17-c</v>
          </cell>
          <cell r="B666" t="str">
            <v>Add extra on item No. 07-16 for 1st class brickwork in Third floor</v>
          </cell>
          <cell r="C666" t="str">
            <v>100 Sft</v>
          </cell>
          <cell r="D666">
            <v>2661.19</v>
          </cell>
          <cell r="E666">
            <v>2710.76</v>
          </cell>
          <cell r="F666" t="str">
            <v>m2</v>
          </cell>
          <cell r="G666">
            <v>286.33999999999997</v>
          </cell>
          <cell r="H666">
            <v>291.68</v>
          </cell>
          <cell r="I666">
            <v>0</v>
          </cell>
          <cell r="J666">
            <v>0</v>
          </cell>
          <cell r="L666">
            <v>260.58999999999997</v>
          </cell>
          <cell r="M666">
            <v>31.090000000000032</v>
          </cell>
          <cell r="N666">
            <v>0.11930618980006921</v>
          </cell>
        </row>
        <row r="667">
          <cell r="A667" t="str">
            <v>07-17-d</v>
          </cell>
          <cell r="B667" t="str">
            <v>Add extra on item No. 07-16 for 1st class brickwork in Fourth &amp; subsequent floors.</v>
          </cell>
          <cell r="C667" t="str">
            <v>100 Sft</v>
          </cell>
          <cell r="D667">
            <v>4341.9399999999996</v>
          </cell>
          <cell r="E667">
            <v>4411.34</v>
          </cell>
          <cell r="F667" t="str">
            <v>m2</v>
          </cell>
          <cell r="G667">
            <v>467.19</v>
          </cell>
          <cell r="H667">
            <v>474.66</v>
          </cell>
          <cell r="I667">
            <v>0</v>
          </cell>
          <cell r="J667">
            <v>0</v>
          </cell>
          <cell r="L667">
            <v>421.77</v>
          </cell>
          <cell r="M667">
            <v>52.890000000000043</v>
          </cell>
          <cell r="N667">
            <v>0.1254000995803401</v>
          </cell>
        </row>
        <row r="668">
          <cell r="A668" t="str">
            <v>07-18-a</v>
          </cell>
          <cell r="B668" t="str">
            <v>Perf. 1st class brick wall 1 brick thick in groundfloor : Mud mortar</v>
          </cell>
          <cell r="C668" t="str">
            <v>100 Sft</v>
          </cell>
          <cell r="D668">
            <v>5882.58</v>
          </cell>
          <cell r="E668">
            <v>18144.3</v>
          </cell>
          <cell r="F668" t="str">
            <v>m2</v>
          </cell>
          <cell r="G668">
            <v>632.97</v>
          </cell>
          <cell r="H668">
            <v>1952.33</v>
          </cell>
          <cell r="I668">
            <v>7.19</v>
          </cell>
          <cell r="J668">
            <v>0</v>
          </cell>
          <cell r="L668">
            <v>1767.01</v>
          </cell>
          <cell r="M668">
            <v>185.31999999999994</v>
          </cell>
          <cell r="N668">
            <v>0.10487773130882108</v>
          </cell>
        </row>
        <row r="669">
          <cell r="A669" t="str">
            <v>07-18-b-01</v>
          </cell>
          <cell r="B669" t="str">
            <v>Perf. 1st class brick wall 1 brick thick in groundfloor : Cement, sand mortar 1:2</v>
          </cell>
          <cell r="C669" t="str">
            <v>100 Sft</v>
          </cell>
          <cell r="D669">
            <v>7554.66</v>
          </cell>
          <cell r="E669">
            <v>25060.35</v>
          </cell>
          <cell r="F669" t="str">
            <v>m2</v>
          </cell>
          <cell r="G669">
            <v>812.88</v>
          </cell>
          <cell r="H669">
            <v>2696.49</v>
          </cell>
          <cell r="I669" t="str">
            <v>5.2.2 , 7.2</v>
          </cell>
          <cell r="J669">
            <v>0</v>
          </cell>
          <cell r="L669">
            <v>2303.9699999999998</v>
          </cell>
          <cell r="M669">
            <v>392.52</v>
          </cell>
          <cell r="N669">
            <v>0.17036680165106316</v>
          </cell>
        </row>
        <row r="670">
          <cell r="A670" t="str">
            <v>07-18-b-02</v>
          </cell>
          <cell r="B670" t="str">
            <v>Perf. 1st class brick wall 1 brick thick in groundfloor : Cement, sand mortar 1:3</v>
          </cell>
          <cell r="C670" t="str">
            <v>100 Sft</v>
          </cell>
          <cell r="D670">
            <v>7554.66</v>
          </cell>
          <cell r="E670">
            <v>23821.34</v>
          </cell>
          <cell r="F670" t="str">
            <v>m2</v>
          </cell>
          <cell r="G670">
            <v>812.88</v>
          </cell>
          <cell r="H670">
            <v>2563.1799999999998</v>
          </cell>
          <cell r="I670" t="str">
            <v>5.2.2 , 7.2</v>
          </cell>
          <cell r="J670">
            <v>0</v>
          </cell>
          <cell r="L670">
            <v>2216.9</v>
          </cell>
          <cell r="M670">
            <v>346.27999999999975</v>
          </cell>
          <cell r="N670">
            <v>0.15620009923767411</v>
          </cell>
        </row>
        <row r="671">
          <cell r="A671" t="str">
            <v>07-18-b-03</v>
          </cell>
          <cell r="B671" t="str">
            <v>Perf. 1st class brick wall 1 brick thick in groundfloor : Cement, sand mortar 1:4</v>
          </cell>
          <cell r="C671" t="str">
            <v>100 Sft</v>
          </cell>
          <cell r="D671">
            <v>7554.66</v>
          </cell>
          <cell r="E671">
            <v>23077.93</v>
          </cell>
          <cell r="F671" t="str">
            <v>m2</v>
          </cell>
          <cell r="G671">
            <v>812.88</v>
          </cell>
          <cell r="H671">
            <v>2483.19</v>
          </cell>
          <cell r="I671" t="str">
            <v>5.2.2 , 7.2</v>
          </cell>
          <cell r="J671">
            <v>0</v>
          </cell>
          <cell r="L671">
            <v>2164.66</v>
          </cell>
          <cell r="M671">
            <v>318.5300000000002</v>
          </cell>
          <cell r="N671">
            <v>0.14715012981253417</v>
          </cell>
        </row>
        <row r="672">
          <cell r="A672" t="str">
            <v>07-18-b-04</v>
          </cell>
          <cell r="B672" t="str">
            <v>Perf. 1st class brick wall 1 brick thick in groundfloor : Cement, sand mortar 1:5</v>
          </cell>
          <cell r="C672" t="str">
            <v>100 Sft</v>
          </cell>
          <cell r="D672">
            <v>7554.66</v>
          </cell>
          <cell r="E672">
            <v>22582.33</v>
          </cell>
          <cell r="F672" t="str">
            <v>m2</v>
          </cell>
          <cell r="G672">
            <v>812.88</v>
          </cell>
          <cell r="H672">
            <v>2429.86</v>
          </cell>
          <cell r="I672" t="str">
            <v>5.2.2 , 7.2</v>
          </cell>
          <cell r="J672">
            <v>0</v>
          </cell>
          <cell r="L672">
            <v>2129.83</v>
          </cell>
          <cell r="M672">
            <v>300.0300000000002</v>
          </cell>
          <cell r="N672">
            <v>0.14087039810689125</v>
          </cell>
        </row>
        <row r="673">
          <cell r="A673" t="str">
            <v>07-18-b-05</v>
          </cell>
          <cell r="B673" t="str">
            <v>Perf. 1st class brick wall 1 brick thick in groundfloor : Cement, sand mortar 1:6</v>
          </cell>
          <cell r="C673" t="str">
            <v>100 Sft</v>
          </cell>
          <cell r="D673">
            <v>7554.66</v>
          </cell>
          <cell r="E673">
            <v>22233.5</v>
          </cell>
          <cell r="F673" t="str">
            <v>m2</v>
          </cell>
          <cell r="G673">
            <v>812.88</v>
          </cell>
          <cell r="H673">
            <v>2392.3200000000002</v>
          </cell>
          <cell r="I673" t="str">
            <v>5.2.2 , 7.2</v>
          </cell>
          <cell r="J673">
            <v>0</v>
          </cell>
          <cell r="L673">
            <v>2105.2800000000002</v>
          </cell>
          <cell r="M673">
            <v>287.03999999999996</v>
          </cell>
          <cell r="N673">
            <v>0.1363429092567259</v>
          </cell>
        </row>
        <row r="674">
          <cell r="A674" t="str">
            <v>07-18-b-06</v>
          </cell>
          <cell r="B674" t="str">
            <v>Perf. 1st class brick wall 1 brick thick in groundfloor : Cement, sand mortar 1:7</v>
          </cell>
          <cell r="C674" t="str">
            <v>100 Sft</v>
          </cell>
          <cell r="D674">
            <v>7554.66</v>
          </cell>
          <cell r="E674">
            <v>21963.01</v>
          </cell>
          <cell r="F674" t="str">
            <v>m2</v>
          </cell>
          <cell r="G674">
            <v>812.88</v>
          </cell>
          <cell r="H674">
            <v>2363.2199999999998</v>
          </cell>
          <cell r="I674" t="str">
            <v>5.2.2 , 7.2</v>
          </cell>
          <cell r="J674">
            <v>0</v>
          </cell>
          <cell r="L674">
            <v>2086.31</v>
          </cell>
          <cell r="M674">
            <v>276.90999999999985</v>
          </cell>
          <cell r="N674">
            <v>0.13272715943459978</v>
          </cell>
        </row>
        <row r="675">
          <cell r="A675" t="str">
            <v>07-18-b-07</v>
          </cell>
          <cell r="B675" t="str">
            <v>Perf. 1st class brick wall 1 brick thick in groundfloor : Cement, sand mortar 1:8</v>
          </cell>
          <cell r="C675" t="str">
            <v>100 Sft</v>
          </cell>
          <cell r="D675">
            <v>7554.66</v>
          </cell>
          <cell r="E675">
            <v>21752.29</v>
          </cell>
          <cell r="F675" t="str">
            <v>m2</v>
          </cell>
          <cell r="G675">
            <v>812.88</v>
          </cell>
          <cell r="H675">
            <v>2340.5500000000002</v>
          </cell>
          <cell r="I675" t="str">
            <v>5.2.2 , 7.2</v>
          </cell>
          <cell r="J675">
            <v>0</v>
          </cell>
          <cell r="L675">
            <v>2071.5</v>
          </cell>
          <cell r="M675">
            <v>269.05000000000018</v>
          </cell>
          <cell r="N675">
            <v>0.1298817282162685</v>
          </cell>
        </row>
        <row r="676">
          <cell r="A676" t="str">
            <v>07-18-c-01</v>
          </cell>
          <cell r="B676" t="str">
            <v>Perf. 1st class brick wall 1 brick thick in groundfloor : Lime, cement, sand mortar 1:1:6</v>
          </cell>
          <cell r="C676" t="str">
            <v>100 Sft</v>
          </cell>
          <cell r="D676">
            <v>7554.66</v>
          </cell>
          <cell r="E676">
            <v>22571.42</v>
          </cell>
          <cell r="F676" t="str">
            <v>m2</v>
          </cell>
          <cell r="G676">
            <v>812.88</v>
          </cell>
          <cell r="H676">
            <v>2428.6799999999998</v>
          </cell>
          <cell r="I676" t="str">
            <v>5.2.4 , 7.2</v>
          </cell>
          <cell r="J676">
            <v>0</v>
          </cell>
          <cell r="L676">
            <v>2147.81</v>
          </cell>
          <cell r="M676">
            <v>280.86999999999989</v>
          </cell>
          <cell r="N676">
            <v>0.13077041265288825</v>
          </cell>
        </row>
        <row r="677">
          <cell r="A677" t="str">
            <v>07-18-c-02</v>
          </cell>
          <cell r="B677" t="str">
            <v>Perf. 1st class brick wall 1 brick thick in groundfloor : Lime, cement, sand mortar 1:1:7</v>
          </cell>
          <cell r="C677" t="str">
            <v>100 Sft</v>
          </cell>
          <cell r="D677">
            <v>7554.66</v>
          </cell>
          <cell r="E677">
            <v>22295.87</v>
          </cell>
          <cell r="F677" t="str">
            <v>m2</v>
          </cell>
          <cell r="G677">
            <v>812.88</v>
          </cell>
          <cell r="H677">
            <v>2399.04</v>
          </cell>
          <cell r="I677" t="str">
            <v>5.2.4 , 7.2</v>
          </cell>
          <cell r="J677">
            <v>0</v>
          </cell>
          <cell r="L677">
            <v>2126.38</v>
          </cell>
          <cell r="M677">
            <v>272.65999999999985</v>
          </cell>
          <cell r="N677">
            <v>0.12822731590778688</v>
          </cell>
        </row>
        <row r="678">
          <cell r="A678" t="str">
            <v>07-18-c-03</v>
          </cell>
          <cell r="B678" t="str">
            <v>Perf. 1st class brick wall 1 brick thick in groundfloor : Lime, cement, sand mortar 1:1:8</v>
          </cell>
          <cell r="C678" t="str">
            <v>100 Sft</v>
          </cell>
          <cell r="D678">
            <v>7554.66</v>
          </cell>
          <cell r="E678">
            <v>22103.119999999999</v>
          </cell>
          <cell r="F678" t="str">
            <v>m2</v>
          </cell>
          <cell r="G678">
            <v>812.88</v>
          </cell>
          <cell r="H678">
            <v>2378.3000000000002</v>
          </cell>
          <cell r="I678" t="str">
            <v>5.2.4 , 7.2</v>
          </cell>
          <cell r="J678">
            <v>0</v>
          </cell>
          <cell r="L678">
            <v>2111.52</v>
          </cell>
          <cell r="M678">
            <v>266.7800000000002</v>
          </cell>
          <cell r="N678">
            <v>0.12634500265211801</v>
          </cell>
        </row>
        <row r="679">
          <cell r="A679" t="str">
            <v>07-18-c-04</v>
          </cell>
          <cell r="B679" t="str">
            <v>Perf. 1st class brick wall 1 brick thick in groundfloor : Lime, cement, sand mortar 1:1:9</v>
          </cell>
          <cell r="C679" t="str">
            <v>100 Sft</v>
          </cell>
          <cell r="D679">
            <v>7554.66</v>
          </cell>
          <cell r="E679">
            <v>21903.45</v>
          </cell>
          <cell r="F679" t="str">
            <v>m2</v>
          </cell>
          <cell r="G679">
            <v>812.88</v>
          </cell>
          <cell r="H679">
            <v>2356.81</v>
          </cell>
          <cell r="I679" t="str">
            <v>5.2.4 , 7.2</v>
          </cell>
          <cell r="J679">
            <v>0</v>
          </cell>
          <cell r="L679">
            <v>2095.92</v>
          </cell>
          <cell r="M679">
            <v>260.88999999999987</v>
          </cell>
          <cell r="N679">
            <v>0.12447517080804604</v>
          </cell>
        </row>
        <row r="680">
          <cell r="A680" t="str">
            <v>07-18-c-05</v>
          </cell>
          <cell r="B680" t="str">
            <v>Perf. 1st class brick wall 1 brick thick in groundfloor : Lime, cement, sand mortar 1:1:10</v>
          </cell>
          <cell r="C680" t="str">
            <v>100 Sft</v>
          </cell>
          <cell r="D680">
            <v>7554.66</v>
          </cell>
          <cell r="E680">
            <v>21770.28</v>
          </cell>
          <cell r="F680" t="str">
            <v>m2</v>
          </cell>
          <cell r="G680">
            <v>812.88</v>
          </cell>
          <cell r="H680">
            <v>2342.48</v>
          </cell>
          <cell r="I680" t="str">
            <v>5.2.4 , 7.2</v>
          </cell>
          <cell r="J680">
            <v>0</v>
          </cell>
          <cell r="L680">
            <v>2085.6799999999998</v>
          </cell>
          <cell r="M680">
            <v>256.80000000000018</v>
          </cell>
          <cell r="N680">
            <v>0.12312531164895871</v>
          </cell>
        </row>
        <row r="681">
          <cell r="A681" t="str">
            <v>07-18-d</v>
          </cell>
          <cell r="B681" t="str">
            <v>Perf. 1st class brick wall 1 brick thick in groundfloor : Lime, sand mortar 1:2</v>
          </cell>
          <cell r="C681" t="str">
            <v>100 Sft</v>
          </cell>
          <cell r="D681">
            <v>7554.66</v>
          </cell>
          <cell r="E681">
            <v>21434.7</v>
          </cell>
          <cell r="F681" t="str">
            <v>m2</v>
          </cell>
          <cell r="G681">
            <v>812.88</v>
          </cell>
          <cell r="H681">
            <v>2306.37</v>
          </cell>
          <cell r="I681" t="str">
            <v>5.2.4 , 7.2</v>
          </cell>
          <cell r="J681">
            <v>0</v>
          </cell>
          <cell r="L681">
            <v>2101.02</v>
          </cell>
          <cell r="M681">
            <v>205.34999999999991</v>
          </cell>
          <cell r="N681">
            <v>9.7738241425593245E-2</v>
          </cell>
        </row>
        <row r="682">
          <cell r="A682" t="str">
            <v>07-19-a</v>
          </cell>
          <cell r="B682" t="str">
            <v>Add extra on item No. 07-18 for perf. 1st classbrick work in First floor</v>
          </cell>
          <cell r="C682" t="str">
            <v>100 Sft</v>
          </cell>
          <cell r="D682">
            <v>1101.82</v>
          </cell>
          <cell r="E682">
            <v>1101.82</v>
          </cell>
          <cell r="F682" t="str">
            <v>m2</v>
          </cell>
          <cell r="G682">
            <v>118.56</v>
          </cell>
          <cell r="H682">
            <v>118.56</v>
          </cell>
          <cell r="I682">
            <v>0</v>
          </cell>
          <cell r="J682">
            <v>0</v>
          </cell>
          <cell r="L682">
            <v>107.17</v>
          </cell>
          <cell r="M682">
            <v>11.39</v>
          </cell>
          <cell r="N682">
            <v>0.10627974246524215</v>
          </cell>
        </row>
        <row r="683">
          <cell r="A683" t="str">
            <v>07-19-b</v>
          </cell>
          <cell r="B683" t="str">
            <v>Add extra on item No. 07-18 for perf. 1st classbrick work in Second floor</v>
          </cell>
          <cell r="C683" t="str">
            <v>100 Sft</v>
          </cell>
          <cell r="D683">
            <v>3392.63</v>
          </cell>
          <cell r="E683">
            <v>3392.63</v>
          </cell>
          <cell r="F683" t="str">
            <v>m2</v>
          </cell>
          <cell r="G683">
            <v>365.05</v>
          </cell>
          <cell r="H683">
            <v>365.05</v>
          </cell>
          <cell r="I683">
            <v>0</v>
          </cell>
          <cell r="J683">
            <v>0</v>
          </cell>
          <cell r="L683">
            <v>326.52999999999997</v>
          </cell>
          <cell r="M683">
            <v>38.520000000000039</v>
          </cell>
          <cell r="N683">
            <v>0.11796772118947736</v>
          </cell>
        </row>
        <row r="684">
          <cell r="A684" t="str">
            <v>07-19-c</v>
          </cell>
          <cell r="B684" t="str">
            <v>Add extra on item No. 07-18 for perf. 1st classbrick work in Third floor</v>
          </cell>
          <cell r="C684" t="str">
            <v>100 Sft</v>
          </cell>
          <cell r="D684">
            <v>6038.25</v>
          </cell>
          <cell r="E684">
            <v>6038.25</v>
          </cell>
          <cell r="F684" t="str">
            <v>m2</v>
          </cell>
          <cell r="G684">
            <v>649.72</v>
          </cell>
          <cell r="H684">
            <v>649.72</v>
          </cell>
          <cell r="I684">
            <v>0</v>
          </cell>
          <cell r="J684">
            <v>0</v>
          </cell>
          <cell r="L684">
            <v>577.71</v>
          </cell>
          <cell r="M684">
            <v>72.009999999999991</v>
          </cell>
          <cell r="N684">
            <v>0.12464731439649648</v>
          </cell>
        </row>
        <row r="685">
          <cell r="A685" t="str">
            <v>07-19-d</v>
          </cell>
          <cell r="B685" t="str">
            <v>Add extra on item No. 07-18 for perf. 1st classbrck work in Fourth &amp; subsequent floors</v>
          </cell>
          <cell r="C685" t="str">
            <v>100 Sft</v>
          </cell>
          <cell r="D685">
            <v>8683.8799999999992</v>
          </cell>
          <cell r="E685">
            <v>8683.8799999999992</v>
          </cell>
          <cell r="F685" t="str">
            <v>m2</v>
          </cell>
          <cell r="G685">
            <v>934.38</v>
          </cell>
          <cell r="H685">
            <v>934.38</v>
          </cell>
          <cell r="I685">
            <v>0</v>
          </cell>
          <cell r="J685">
            <v>0</v>
          </cell>
          <cell r="L685">
            <v>828.89</v>
          </cell>
          <cell r="M685">
            <v>105.49000000000001</v>
          </cell>
          <cell r="N685">
            <v>0.12726658543353161</v>
          </cell>
        </row>
        <row r="686">
          <cell r="A686" t="str">
            <v>07-20-a</v>
          </cell>
          <cell r="B686" t="str">
            <v>Fire brick masonry in fire-clay mortar Upto 20 ft.height including all charges</v>
          </cell>
          <cell r="C686" t="str">
            <v>100 Cft</v>
          </cell>
          <cell r="D686">
            <v>10084.5</v>
          </cell>
          <cell r="E686">
            <v>26080.65</v>
          </cell>
          <cell r="F686" t="str">
            <v>m3</v>
          </cell>
          <cell r="G686">
            <v>3561.31</v>
          </cell>
          <cell r="H686">
            <v>9210.2999999999993</v>
          </cell>
          <cell r="I686" t="str">
            <v>7.2 , 7.3.4</v>
          </cell>
          <cell r="J686">
            <v>0</v>
          </cell>
          <cell r="L686">
            <v>8780.94</v>
          </cell>
          <cell r="M686">
            <v>429.35999999999876</v>
          </cell>
          <cell r="N686">
            <v>4.8896815147353098E-2</v>
          </cell>
        </row>
        <row r="687">
          <cell r="A687" t="str">
            <v>07-20-b</v>
          </cell>
          <cell r="B687" t="str">
            <v>Fire brick masonry in fire-clay mortar. Extra forevery 5 ft. additional height, or part thereof</v>
          </cell>
          <cell r="C687" t="str">
            <v>100 Cft</v>
          </cell>
          <cell r="D687">
            <v>1462.88</v>
          </cell>
          <cell r="E687">
            <v>1562.02</v>
          </cell>
          <cell r="F687" t="str">
            <v>m3</v>
          </cell>
          <cell r="G687">
            <v>516.61</v>
          </cell>
          <cell r="H687">
            <v>551.62</v>
          </cell>
          <cell r="I687" t="str">
            <v>5, 7.2 ,7.3.4</v>
          </cell>
          <cell r="J687">
            <v>0</v>
          </cell>
          <cell r="L687">
            <v>501.47</v>
          </cell>
          <cell r="M687">
            <v>50.149999999999977</v>
          </cell>
          <cell r="N687">
            <v>0.10000598241170952</v>
          </cell>
        </row>
        <row r="688">
          <cell r="A688" t="str">
            <v>07-21-a</v>
          </cell>
          <cell r="B688" t="str">
            <v>1st class brick wall laid in 1:3 c/s mortar reinfd4.5" thick wall with hoop iron bonding 6" apart</v>
          </cell>
          <cell r="C688" t="str">
            <v>100 Sft</v>
          </cell>
          <cell r="D688">
            <v>3453.26</v>
          </cell>
          <cell r="E688">
            <v>16218.8</v>
          </cell>
          <cell r="F688" t="str">
            <v>m2</v>
          </cell>
          <cell r="G688">
            <v>371.57</v>
          </cell>
          <cell r="H688">
            <v>1745.14</v>
          </cell>
          <cell r="I688" t="str">
            <v>5.2.2,7.2.2 ,7.3.1</v>
          </cell>
          <cell r="J688">
            <v>0</v>
          </cell>
          <cell r="L688">
            <v>1496.75</v>
          </cell>
          <cell r="M688">
            <v>248.3900000000001</v>
          </cell>
          <cell r="N688">
            <v>0.16595289794554877</v>
          </cell>
        </row>
        <row r="689">
          <cell r="A689" t="str">
            <v>07-21-b</v>
          </cell>
          <cell r="B689" t="str">
            <v>1st class brick wall laid in 1:3 c/s mortar reinfd4.5" thick wall with hoop iron bonding 12" apart</v>
          </cell>
          <cell r="C689" t="str">
            <v>100 Sft</v>
          </cell>
          <cell r="D689">
            <v>3453.26</v>
          </cell>
          <cell r="E689">
            <v>16201.87</v>
          </cell>
          <cell r="F689" t="str">
            <v>m2</v>
          </cell>
          <cell r="G689">
            <v>371.57</v>
          </cell>
          <cell r="H689">
            <v>1743.32</v>
          </cell>
          <cell r="I689" t="str">
            <v>5.2.2,7.2.2 ,7.3.1</v>
          </cell>
          <cell r="J689">
            <v>0</v>
          </cell>
          <cell r="L689">
            <v>1494.93</v>
          </cell>
          <cell r="M689">
            <v>248.38999999999987</v>
          </cell>
          <cell r="N689">
            <v>0.16615493702046241</v>
          </cell>
        </row>
        <row r="690">
          <cell r="A690" t="str">
            <v>07-21-c</v>
          </cell>
          <cell r="B690" t="str">
            <v>1st class brick wall laid in 1:3 c/s mortar reinfd 3"thick</v>
          </cell>
          <cell r="C690" t="str">
            <v>100 Sft</v>
          </cell>
          <cell r="D690">
            <v>2687.58</v>
          </cell>
          <cell r="E690">
            <v>11393.16</v>
          </cell>
          <cell r="F690" t="str">
            <v>m2</v>
          </cell>
          <cell r="G690">
            <v>289.18</v>
          </cell>
          <cell r="H690">
            <v>1225.9000000000001</v>
          </cell>
          <cell r="I690" t="str">
            <v>5.2.2,7.2.2 ,7.3.1</v>
          </cell>
          <cell r="J690">
            <v>0</v>
          </cell>
          <cell r="L690">
            <v>1048.22</v>
          </cell>
          <cell r="M690">
            <v>177.68000000000006</v>
          </cell>
          <cell r="N690">
            <v>0.16950640132796557</v>
          </cell>
        </row>
        <row r="691">
          <cell r="A691" t="str">
            <v>07-21-d</v>
          </cell>
          <cell r="B691" t="str">
            <v>1st class brick wall laid in 1:3 c/s mortar reinfd 3"thick wall with hoop iron banding 12" apart</v>
          </cell>
          <cell r="C691" t="str">
            <v>100 Sft</v>
          </cell>
          <cell r="D691">
            <v>2732.77</v>
          </cell>
          <cell r="E691">
            <v>11421.42</v>
          </cell>
          <cell r="F691" t="str">
            <v>m2</v>
          </cell>
          <cell r="G691">
            <v>294.05</v>
          </cell>
          <cell r="H691">
            <v>1228.94</v>
          </cell>
          <cell r="I691" t="str">
            <v>5.2.2,7.2.2 ,7.3.1</v>
          </cell>
          <cell r="J691">
            <v>0</v>
          </cell>
          <cell r="L691">
            <v>1051.26</v>
          </cell>
          <cell r="M691">
            <v>177.68000000000006</v>
          </cell>
          <cell r="N691">
            <v>0.16901622814527334</v>
          </cell>
        </row>
        <row r="692">
          <cell r="A692" t="str">
            <v>07-22</v>
          </cell>
          <cell r="B692" t="str">
            <v>Ghilafi work (1.5 brick thick wall)</v>
          </cell>
          <cell r="C692" t="str">
            <v>100 Cft</v>
          </cell>
          <cell r="D692">
            <v>11142.75</v>
          </cell>
          <cell r="E692">
            <v>26843.07</v>
          </cell>
          <cell r="F692" t="str">
            <v>m3</v>
          </cell>
          <cell r="G692">
            <v>3935.03</v>
          </cell>
          <cell r="H692">
            <v>9479.5499999999993</v>
          </cell>
          <cell r="I692" t="str">
            <v>7.1, 7.2 ,7.15.2</v>
          </cell>
          <cell r="J692">
            <v>0</v>
          </cell>
          <cell r="L692">
            <v>8663.7199999999993</v>
          </cell>
          <cell r="M692">
            <v>815.82999999999993</v>
          </cell>
          <cell r="N692">
            <v>9.4166247293310495E-2</v>
          </cell>
        </row>
        <row r="693">
          <cell r="A693" t="str">
            <v>07-23-a</v>
          </cell>
          <cell r="B693" t="str">
            <v>Dry brick pitching</v>
          </cell>
          <cell r="C693" t="str">
            <v>100 Cft</v>
          </cell>
          <cell r="D693">
            <v>3859.5</v>
          </cell>
          <cell r="E693">
            <v>27927.77</v>
          </cell>
          <cell r="F693" t="str">
            <v>m3</v>
          </cell>
          <cell r="G693">
            <v>1362.97</v>
          </cell>
          <cell r="H693">
            <v>9862.61</v>
          </cell>
          <cell r="I693" t="str">
            <v>7.1 , 7.2</v>
          </cell>
          <cell r="J693">
            <v>0</v>
          </cell>
          <cell r="L693">
            <v>8962.4500000000007</v>
          </cell>
          <cell r="M693">
            <v>900.15999999999985</v>
          </cell>
          <cell r="N693">
            <v>0.1004368225206277</v>
          </cell>
        </row>
        <row r="694">
          <cell r="A694" t="str">
            <v>07-23-b</v>
          </cell>
          <cell r="B694" t="str">
            <v>Brick Paving (Single Course)</v>
          </cell>
          <cell r="C694" t="str">
            <v>100 Sft</v>
          </cell>
          <cell r="D694">
            <v>4140.75</v>
          </cell>
          <cell r="E694">
            <v>11228.17</v>
          </cell>
          <cell r="F694" t="str">
            <v>m2</v>
          </cell>
          <cell r="G694">
            <v>445.54</v>
          </cell>
          <cell r="H694">
            <v>1208.1500000000001</v>
          </cell>
          <cell r="I694" t="str">
            <v>16.3.19</v>
          </cell>
          <cell r="J694">
            <v>0</v>
          </cell>
          <cell r="L694">
            <v>1096.96</v>
          </cell>
          <cell r="M694">
            <v>111.19000000000005</v>
          </cell>
          <cell r="N694">
            <v>0.10136194574095687</v>
          </cell>
        </row>
        <row r="695">
          <cell r="A695" t="str">
            <v>07-23-c</v>
          </cell>
          <cell r="B695" t="str">
            <v>Brick Paving (Double Course)</v>
          </cell>
          <cell r="C695" t="str">
            <v>100 Sft</v>
          </cell>
          <cell r="D695">
            <v>7726.41</v>
          </cell>
          <cell r="E695">
            <v>20320.52</v>
          </cell>
          <cell r="F695" t="str">
            <v>m2</v>
          </cell>
          <cell r="G695">
            <v>831.36</v>
          </cell>
          <cell r="H695">
            <v>2186.4899999999998</v>
          </cell>
          <cell r="I695" t="str">
            <v>16.3.19</v>
          </cell>
          <cell r="J695">
            <v>0</v>
          </cell>
          <cell r="L695">
            <v>1983.39</v>
          </cell>
          <cell r="M695">
            <v>203.09999999999968</v>
          </cell>
          <cell r="N695">
            <v>0.10240043561780571</v>
          </cell>
        </row>
        <row r="696">
          <cell r="A696" t="str">
            <v>07-24</v>
          </cell>
          <cell r="B696" t="str">
            <v>Sun dried bricks in mud mortar</v>
          </cell>
          <cell r="C696" t="str">
            <v>100 Cft</v>
          </cell>
          <cell r="D696">
            <v>6536.25</v>
          </cell>
          <cell r="E696">
            <v>13761.29</v>
          </cell>
          <cell r="F696" t="str">
            <v>m3</v>
          </cell>
          <cell r="G696">
            <v>2308.2600000000002</v>
          </cell>
          <cell r="H696">
            <v>4859.76</v>
          </cell>
          <cell r="I696">
            <v>7.15</v>
          </cell>
          <cell r="J696">
            <v>0</v>
          </cell>
          <cell r="L696">
            <v>4567.8900000000003</v>
          </cell>
          <cell r="M696">
            <v>291.86999999999989</v>
          </cell>
          <cell r="N696">
            <v>6.3896022014540602E-2</v>
          </cell>
        </row>
        <row r="697">
          <cell r="A697" t="str">
            <v>07-25</v>
          </cell>
          <cell r="B697" t="str">
            <v>Pise wall (mud walling)</v>
          </cell>
          <cell r="C697" t="str">
            <v>100 Cft</v>
          </cell>
          <cell r="D697">
            <v>3174.75</v>
          </cell>
          <cell r="E697">
            <v>5285.7</v>
          </cell>
          <cell r="F697" t="str">
            <v>m3</v>
          </cell>
          <cell r="G697">
            <v>1121.1500000000001</v>
          </cell>
          <cell r="H697">
            <v>1866.63</v>
          </cell>
          <cell r="I697">
            <v>7.2</v>
          </cell>
          <cell r="J697">
            <v>0</v>
          </cell>
          <cell r="L697">
            <v>1657.18</v>
          </cell>
          <cell r="M697">
            <v>209.45000000000005</v>
          </cell>
          <cell r="N697">
            <v>0.12638940851325747</v>
          </cell>
        </row>
        <row r="698">
          <cell r="A698" t="str">
            <v>07-26-a</v>
          </cell>
          <cell r="B698" t="str">
            <v>Eave brick moulded in 1:3 c/s mortar 3" thick dripcourse cornice</v>
          </cell>
          <cell r="C698" t="str">
            <v>100 Rft</v>
          </cell>
          <cell r="D698">
            <v>5260.13</v>
          </cell>
          <cell r="E698">
            <v>12267.06</v>
          </cell>
          <cell r="F698" t="str">
            <v>m</v>
          </cell>
          <cell r="G698">
            <v>172.58</v>
          </cell>
          <cell r="H698">
            <v>402.46</v>
          </cell>
          <cell r="I698">
            <v>7.11</v>
          </cell>
          <cell r="J698">
            <v>0</v>
          </cell>
          <cell r="L698">
            <v>344.43</v>
          </cell>
          <cell r="M698">
            <v>58.029999999999973</v>
          </cell>
          <cell r="N698">
            <v>0.16848125889150181</v>
          </cell>
        </row>
        <row r="699">
          <cell r="A699" t="str">
            <v>07-26-b</v>
          </cell>
          <cell r="B699" t="str">
            <v>Eave brick moulded in 1:3 c/s mortar 4.5" thickdrip course cornice</v>
          </cell>
          <cell r="C699" t="str">
            <v>100 Rft</v>
          </cell>
          <cell r="D699">
            <v>5976</v>
          </cell>
          <cell r="E699">
            <v>15785.86</v>
          </cell>
          <cell r="F699" t="str">
            <v>m</v>
          </cell>
          <cell r="G699">
            <v>196.06</v>
          </cell>
          <cell r="H699">
            <v>517.91</v>
          </cell>
          <cell r="I699">
            <v>7.11</v>
          </cell>
          <cell r="J699">
            <v>0</v>
          </cell>
          <cell r="L699">
            <v>446.25</v>
          </cell>
          <cell r="M699">
            <v>71.659999999999968</v>
          </cell>
          <cell r="N699">
            <v>0.16058263305322121</v>
          </cell>
        </row>
        <row r="700">
          <cell r="A700" t="str">
            <v>07-26-c</v>
          </cell>
          <cell r="B700" t="str">
            <v>Eave brick moulded in 1:3 c/s mortar 4.5" thickeave brick with back brick</v>
          </cell>
          <cell r="C700" t="str">
            <v>100 Rft</v>
          </cell>
          <cell r="D700">
            <v>4980</v>
          </cell>
          <cell r="E700">
            <v>15206.99</v>
          </cell>
          <cell r="F700" t="str">
            <v>m</v>
          </cell>
          <cell r="G700">
            <v>163.38999999999999</v>
          </cell>
          <cell r="H700">
            <v>498.92</v>
          </cell>
          <cell r="I700">
            <v>7.11</v>
          </cell>
          <cell r="J700">
            <v>0</v>
          </cell>
          <cell r="L700">
            <v>436.43</v>
          </cell>
          <cell r="M700">
            <v>62.490000000000009</v>
          </cell>
          <cell r="N700">
            <v>0.14318447402790827</v>
          </cell>
        </row>
        <row r="701">
          <cell r="A701" t="str">
            <v>07-27-a</v>
          </cell>
          <cell r="B701" t="str">
            <v>Laying dressed or moulded brick cornices in c/smortar, plaster or paint (1 brick)</v>
          </cell>
          <cell r="C701" t="str">
            <v>100 Rft</v>
          </cell>
          <cell r="D701">
            <v>5976</v>
          </cell>
          <cell r="E701">
            <v>9572.34</v>
          </cell>
          <cell r="F701" t="str">
            <v>m</v>
          </cell>
          <cell r="G701">
            <v>196.06</v>
          </cell>
          <cell r="H701">
            <v>314.05</v>
          </cell>
          <cell r="I701">
            <v>7.9</v>
          </cell>
          <cell r="J701">
            <v>0</v>
          </cell>
          <cell r="L701">
            <v>261.25</v>
          </cell>
          <cell r="M701">
            <v>52.800000000000011</v>
          </cell>
          <cell r="N701">
            <v>0.20210526315789479</v>
          </cell>
        </row>
        <row r="702">
          <cell r="A702" t="str">
            <v>07-27-b</v>
          </cell>
          <cell r="B702" t="str">
            <v>Laying dressed or moulded brick cornices c/smortar, plaster or paint (2 brick)</v>
          </cell>
          <cell r="C702" t="str">
            <v>100 Rft</v>
          </cell>
          <cell r="D702">
            <v>8839.5</v>
          </cell>
          <cell r="E702">
            <v>19885.849999999999</v>
          </cell>
          <cell r="F702" t="str">
            <v>m</v>
          </cell>
          <cell r="G702">
            <v>290.01</v>
          </cell>
          <cell r="H702">
            <v>652.41999999999996</v>
          </cell>
          <cell r="I702">
            <v>7.9</v>
          </cell>
          <cell r="J702">
            <v>0</v>
          </cell>
          <cell r="L702">
            <v>528.91999999999996</v>
          </cell>
          <cell r="M702">
            <v>123.5</v>
          </cell>
          <cell r="N702">
            <v>0.23349466838085156</v>
          </cell>
        </row>
        <row r="703">
          <cell r="A703" t="str">
            <v>07-27-c</v>
          </cell>
          <cell r="B703" t="str">
            <v>Laying dressed or moulded brick cornices c/smortar, plaster or paint (3 brick)</v>
          </cell>
          <cell r="C703" t="str">
            <v>100 Rft</v>
          </cell>
          <cell r="D703">
            <v>11782.68</v>
          </cell>
          <cell r="E703">
            <v>30996.9</v>
          </cell>
          <cell r="F703" t="str">
            <v>m</v>
          </cell>
          <cell r="G703">
            <v>386.57</v>
          </cell>
          <cell r="H703">
            <v>1016.96</v>
          </cell>
          <cell r="I703">
            <v>7.9</v>
          </cell>
          <cell r="J703">
            <v>0</v>
          </cell>
          <cell r="L703">
            <v>825.1</v>
          </cell>
          <cell r="M703">
            <v>191.86</v>
          </cell>
          <cell r="N703">
            <v>0.23252939037692402</v>
          </cell>
        </row>
        <row r="704">
          <cell r="A704" t="str">
            <v>07-27-d</v>
          </cell>
          <cell r="B704" t="str">
            <v>Laying dressed or moulded brick cornices c/smortar, plaster or paint (4 brick)</v>
          </cell>
          <cell r="C704" t="str">
            <v>100 Rft</v>
          </cell>
          <cell r="D704">
            <v>14815.5</v>
          </cell>
          <cell r="E704">
            <v>42216.47</v>
          </cell>
          <cell r="F704" t="str">
            <v>m</v>
          </cell>
          <cell r="G704">
            <v>486.07</v>
          </cell>
          <cell r="H704">
            <v>1385.05</v>
          </cell>
          <cell r="I704">
            <v>7.9</v>
          </cell>
          <cell r="J704">
            <v>0</v>
          </cell>
          <cell r="L704">
            <v>1135.49</v>
          </cell>
          <cell r="M704">
            <v>249.55999999999995</v>
          </cell>
          <cell r="N704">
            <v>0.21978176822341011</v>
          </cell>
        </row>
        <row r="705">
          <cell r="A705" t="str">
            <v>07-28</v>
          </cell>
          <cell r="B705" t="str">
            <v>Cleaning bricks dismantled from kacha paccamasonry</v>
          </cell>
          <cell r="C705" t="str">
            <v>1000 No.</v>
          </cell>
          <cell r="D705">
            <v>996</v>
          </cell>
          <cell r="E705">
            <v>996</v>
          </cell>
          <cell r="F705" t="str">
            <v>1000 No.</v>
          </cell>
          <cell r="G705">
            <v>996</v>
          </cell>
          <cell r="H705">
            <v>996</v>
          </cell>
          <cell r="I705">
            <v>4.0999999999999996</v>
          </cell>
          <cell r="J705">
            <v>0</v>
          </cell>
          <cell r="L705">
            <v>933.75</v>
          </cell>
          <cell r="M705">
            <v>62.25</v>
          </cell>
          <cell r="N705">
            <v>6.6666666666666666E-2</v>
          </cell>
        </row>
        <row r="706">
          <cell r="A706" t="str">
            <v>07-29</v>
          </cell>
          <cell r="B706" t="str">
            <v>Scraping bricks dismantled from 1st class masonry</v>
          </cell>
          <cell r="C706" t="str">
            <v>1000 No.</v>
          </cell>
          <cell r="D706">
            <v>1867.5</v>
          </cell>
          <cell r="E706">
            <v>1867.5</v>
          </cell>
          <cell r="F706" t="str">
            <v>1000 No.</v>
          </cell>
          <cell r="G706">
            <v>1867.5</v>
          </cell>
          <cell r="H706">
            <v>1867.5</v>
          </cell>
          <cell r="I706">
            <v>4.0999999999999996</v>
          </cell>
          <cell r="J706">
            <v>0</v>
          </cell>
          <cell r="L706">
            <v>1556.25</v>
          </cell>
          <cell r="M706">
            <v>311.25</v>
          </cell>
          <cell r="N706">
            <v>0.2</v>
          </cell>
        </row>
        <row r="707">
          <cell r="A707" t="str">
            <v>07-30</v>
          </cell>
          <cell r="B707" t="str">
            <v>Supplying and filling sand under floor or pluggingin wells</v>
          </cell>
          <cell r="C707" t="str">
            <v>100 Cft</v>
          </cell>
          <cell r="D707">
            <v>305.77</v>
          </cell>
          <cell r="E707">
            <v>4448.92</v>
          </cell>
          <cell r="F707" t="str">
            <v>m3</v>
          </cell>
          <cell r="G707">
            <v>107.98</v>
          </cell>
          <cell r="H707">
            <v>1571.12</v>
          </cell>
          <cell r="I707">
            <v>3.1</v>
          </cell>
          <cell r="J707">
            <v>0</v>
          </cell>
          <cell r="L707">
            <v>1328.38</v>
          </cell>
          <cell r="M707">
            <v>242.73999999999978</v>
          </cell>
          <cell r="N707">
            <v>0.18273385627606539</v>
          </cell>
        </row>
        <row r="708">
          <cell r="A708" t="str">
            <v>07-31</v>
          </cell>
          <cell r="B708" t="str">
            <v>Provide &amp; lay 2" thick &amp; 15" projected tile band,laid in 1:2 c/s mortar</v>
          </cell>
          <cell r="C708" t="str">
            <v>100 Rft</v>
          </cell>
          <cell r="D708">
            <v>15002.25</v>
          </cell>
          <cell r="E708">
            <v>17087.310000000001</v>
          </cell>
          <cell r="F708" t="str">
            <v>m</v>
          </cell>
          <cell r="G708">
            <v>492.2</v>
          </cell>
          <cell r="H708">
            <v>560.61</v>
          </cell>
          <cell r="I708">
            <v>7.2</v>
          </cell>
          <cell r="J708">
            <v>0</v>
          </cell>
          <cell r="L708">
            <v>517.13</v>
          </cell>
          <cell r="M708">
            <v>43.480000000000018</v>
          </cell>
          <cell r="N708">
            <v>8.4079438439077253E-2</v>
          </cell>
        </row>
        <row r="709">
          <cell r="A709" t="str">
            <v>07-32-a</v>
          </cell>
          <cell r="B709" t="str">
            <v>First class brick tiles clad by laying tiles instretcher course, in cement sand mortar 1:3</v>
          </cell>
          <cell r="C709" t="str">
            <v>100 Sft</v>
          </cell>
          <cell r="D709">
            <v>3927.98</v>
          </cell>
          <cell r="E709">
            <v>11193.37</v>
          </cell>
          <cell r="F709" t="str">
            <v>m2</v>
          </cell>
          <cell r="G709">
            <v>422.65</v>
          </cell>
          <cell r="H709">
            <v>1204.4100000000001</v>
          </cell>
          <cell r="I709" t="str">
            <v>5.2.2, 7.7, 7.3.1</v>
          </cell>
          <cell r="J709" t="str">
            <v>This item is to be executed only onthe written orders ofSuperintending Engineer.</v>
          </cell>
          <cell r="L709">
            <v>1021.56</v>
          </cell>
          <cell r="M709">
            <v>182.85000000000014</v>
          </cell>
          <cell r="N709">
            <v>0.17899095500998488</v>
          </cell>
        </row>
        <row r="710">
          <cell r="A710" t="str">
            <v>07-32-b</v>
          </cell>
          <cell r="B710" t="str">
            <v>First class brick tiles clad by laying tiles instretcher course, in cement sand mortar 1:4</v>
          </cell>
          <cell r="C710" t="str">
            <v>100 Sft</v>
          </cell>
          <cell r="D710">
            <v>3927.98</v>
          </cell>
          <cell r="E710">
            <v>10735.76</v>
          </cell>
          <cell r="F710" t="str">
            <v>m2</v>
          </cell>
          <cell r="G710">
            <v>422.65</v>
          </cell>
          <cell r="H710">
            <v>1155.17</v>
          </cell>
          <cell r="I710" t="str">
            <v>5.2.2, 7.7, 7.3.1</v>
          </cell>
          <cell r="J710">
            <v>0</v>
          </cell>
          <cell r="L710">
            <v>992.67</v>
          </cell>
          <cell r="M710">
            <v>162.50000000000011</v>
          </cell>
          <cell r="N710">
            <v>0.16369992041665418</v>
          </cell>
        </row>
        <row r="711">
          <cell r="A711" t="str">
            <v>07-33</v>
          </cell>
          <cell r="B711" t="str">
            <v>Chamfering sides of head regulators and masonrywalls to increase width</v>
          </cell>
          <cell r="C711" t="str">
            <v>100 Sft</v>
          </cell>
          <cell r="D711">
            <v>11442.55</v>
          </cell>
          <cell r="E711">
            <v>11442.55</v>
          </cell>
          <cell r="F711" t="str">
            <v>m2</v>
          </cell>
          <cell r="G711">
            <v>1231.22</v>
          </cell>
          <cell r="H711">
            <v>1231.22</v>
          </cell>
          <cell r="I711" t="str">
            <v>24.3.6.24.1</v>
          </cell>
          <cell r="J711">
            <v>0</v>
          </cell>
          <cell r="L711">
            <v>1070.6199999999999</v>
          </cell>
          <cell r="M711">
            <v>160.60000000000014</v>
          </cell>
          <cell r="N711">
            <v>0.15000653826754606</v>
          </cell>
        </row>
        <row r="712">
          <cell r="A712" t="str">
            <v>07-34</v>
          </cell>
          <cell r="B712" t="str">
            <v>Extra labour for drains of bath rooms etc</v>
          </cell>
          <cell r="C712" t="str">
            <v>100 Rft</v>
          </cell>
          <cell r="D712">
            <v>8553.27</v>
          </cell>
          <cell r="E712">
            <v>8553.27</v>
          </cell>
          <cell r="F712" t="str">
            <v>m</v>
          </cell>
          <cell r="G712">
            <v>280.62</v>
          </cell>
          <cell r="H712">
            <v>280.62</v>
          </cell>
          <cell r="I712">
            <v>0</v>
          </cell>
          <cell r="J712" t="str">
            <v>Payable in addition to brickwork</v>
          </cell>
          <cell r="L712">
            <v>244.02</v>
          </cell>
          <cell r="M712">
            <v>36.599999999999994</v>
          </cell>
          <cell r="N712">
            <v>0.14998770592574376</v>
          </cell>
        </row>
        <row r="713">
          <cell r="A713" t="str">
            <v>07-35</v>
          </cell>
          <cell r="B713" t="str">
            <v>Maroo corners</v>
          </cell>
          <cell r="C713" t="str">
            <v>Each</v>
          </cell>
          <cell r="D713">
            <v>372.26</v>
          </cell>
          <cell r="E713">
            <v>372.26</v>
          </cell>
          <cell r="F713" t="str">
            <v>Each</v>
          </cell>
          <cell r="G713">
            <v>372.26</v>
          </cell>
          <cell r="H713">
            <v>372.26</v>
          </cell>
          <cell r="I713">
            <v>0</v>
          </cell>
          <cell r="J713" t="str">
            <v>Payable in addition to brickwork</v>
          </cell>
          <cell r="L713">
            <v>323.7</v>
          </cell>
          <cell r="M713">
            <v>48.56</v>
          </cell>
          <cell r="N713">
            <v>0.15001544640098857</v>
          </cell>
        </row>
        <row r="714">
          <cell r="A714" t="str">
            <v>07-36-a</v>
          </cell>
          <cell r="B714" t="str">
            <v>Masonry with Facing/Special Bricks in cementsand mortar 1:2 upto 10 ft. height (4-1/2'' thick)</v>
          </cell>
          <cell r="C714" t="str">
            <v>100Cft</v>
          </cell>
          <cell r="D714">
            <v>10475.43</v>
          </cell>
          <cell r="E714">
            <v>46776.59</v>
          </cell>
          <cell r="F714" t="str">
            <v>m3</v>
          </cell>
          <cell r="G714">
            <v>3699.37</v>
          </cell>
          <cell r="H714">
            <v>16519.009999999998</v>
          </cell>
          <cell r="I714" t="str">
            <v>7.1 , 7.2</v>
          </cell>
          <cell r="J714">
            <v>0</v>
          </cell>
          <cell r="L714">
            <v>14836.04</v>
          </cell>
          <cell r="M714">
            <v>1682.9699999999975</v>
          </cell>
          <cell r="N714">
            <v>0.11343795244553112</v>
          </cell>
        </row>
        <row r="715">
          <cell r="A715" t="str">
            <v>07-36-b</v>
          </cell>
          <cell r="B715" t="str">
            <v>Masonry using Facing/Special bricks in cementsand mortar 1:3 upto 10 ft. height (4-1/2'' thick)</v>
          </cell>
          <cell r="C715" t="str">
            <v>100Cft</v>
          </cell>
          <cell r="D715">
            <v>10226.43</v>
          </cell>
          <cell r="E715">
            <v>44049.95</v>
          </cell>
          <cell r="F715" t="str">
            <v>m3</v>
          </cell>
          <cell r="G715">
            <v>3611.43</v>
          </cell>
          <cell r="H715">
            <v>15556.11</v>
          </cell>
          <cell r="I715" t="str">
            <v>7.1 , 7.2</v>
          </cell>
          <cell r="J715">
            <v>0</v>
          </cell>
          <cell r="L715">
            <v>14182.18</v>
          </cell>
          <cell r="M715">
            <v>1373.9300000000003</v>
          </cell>
          <cell r="N715">
            <v>9.6877207876363169E-2</v>
          </cell>
        </row>
        <row r="716">
          <cell r="A716" t="str">
            <v>07-36-c</v>
          </cell>
          <cell r="B716" t="str">
            <v>Masonry using Facing/Special bricks in cementsand mortar 1:4 upto 10 ft. height (4-1/2'' thick)</v>
          </cell>
          <cell r="C716" t="str">
            <v>100Cft</v>
          </cell>
          <cell r="D716">
            <v>10226.43</v>
          </cell>
          <cell r="E716">
            <v>42562.76</v>
          </cell>
          <cell r="F716" t="str">
            <v>m3</v>
          </cell>
          <cell r="G716">
            <v>3611.43</v>
          </cell>
          <cell r="H716">
            <v>15030.91</v>
          </cell>
          <cell r="I716" t="str">
            <v>7.1 , 7.2</v>
          </cell>
          <cell r="J716">
            <v>0</v>
          </cell>
          <cell r="L716">
            <v>13839.15</v>
          </cell>
          <cell r="M716">
            <v>1191.7600000000002</v>
          </cell>
          <cell r="N716">
            <v>8.6115115451454768E-2</v>
          </cell>
        </row>
        <row r="717">
          <cell r="A717" t="str">
            <v>07-37</v>
          </cell>
          <cell r="B717" t="str">
            <v>Add extra on Item 07-38 for every 10 ft additionalheight or part thereof</v>
          </cell>
          <cell r="C717" t="str">
            <v>100Cft</v>
          </cell>
          <cell r="D717">
            <v>521.66</v>
          </cell>
          <cell r="E717">
            <v>534.54</v>
          </cell>
          <cell r="F717" t="str">
            <v>m3</v>
          </cell>
          <cell r="G717">
            <v>184.22</v>
          </cell>
          <cell r="H717">
            <v>188.77</v>
          </cell>
          <cell r="I717">
            <v>0</v>
          </cell>
          <cell r="J717">
            <v>0</v>
          </cell>
          <cell r="L717">
            <v>170.99</v>
          </cell>
          <cell r="M717">
            <v>17.78</v>
          </cell>
          <cell r="N717">
            <v>0.10398268904614305</v>
          </cell>
        </row>
        <row r="718">
          <cell r="A718" t="str">
            <v>07-38</v>
          </cell>
          <cell r="B718" t="str">
            <v>Masonry with /Special Bricks in 1:3 c/s mortar incircular core wall of Overhead Reservoir</v>
          </cell>
          <cell r="C718" t="str">
            <v>100Cft</v>
          </cell>
          <cell r="D718">
            <v>18158.32</v>
          </cell>
          <cell r="E718">
            <v>55511.43</v>
          </cell>
          <cell r="F718" t="str">
            <v>m3</v>
          </cell>
          <cell r="G718">
            <v>6412.56</v>
          </cell>
          <cell r="H718">
            <v>19603.7</v>
          </cell>
          <cell r="I718" t="str">
            <v>7.1 , 7.2</v>
          </cell>
          <cell r="J718">
            <v>0</v>
          </cell>
          <cell r="L718">
            <v>17870.09</v>
          </cell>
          <cell r="M718">
            <v>1733.6100000000006</v>
          </cell>
          <cell r="N718">
            <v>9.7011822548179694E-2</v>
          </cell>
        </row>
        <row r="719">
          <cell r="A719" t="str">
            <v>07-39-a</v>
          </cell>
          <cell r="B719" t="str">
            <v>Providing and Fixing Face Work with Brick Tiles(Gutka) of size 2'' x 2'' x 9'' on interior, exteriorwall with cement sand mortar 1:3 including tiesand scaffolding complete in all respects.</v>
          </cell>
          <cell r="C719" t="str">
            <v>100 Sft</v>
          </cell>
          <cell r="D719">
            <v>1929.75</v>
          </cell>
          <cell r="E719">
            <v>21077.86</v>
          </cell>
          <cell r="F719" t="str">
            <v>m2</v>
          </cell>
          <cell r="G719">
            <v>207.64</v>
          </cell>
          <cell r="H719">
            <v>2267.98</v>
          </cell>
          <cell r="I719" t="str">
            <v>7.1 , 7.2</v>
          </cell>
          <cell r="J719">
            <v>0</v>
          </cell>
          <cell r="L719">
            <v>2202.85</v>
          </cell>
          <cell r="M719">
            <v>65.130000000000109</v>
          </cell>
          <cell r="N719">
            <v>2.956624372971383E-2</v>
          </cell>
        </row>
        <row r="720">
          <cell r="A720" t="str">
            <v>07-39-b</v>
          </cell>
          <cell r="B720" t="str">
            <v>Providing and Fixing Face Work with Brick Tiles(Gutka) of size 3'' x 3'' x 9'' on interior, exteriorwall with cement sand mortar 1:3 including tiesand scaffolding complete in all respects.</v>
          </cell>
          <cell r="C720" t="str">
            <v>100 Sft</v>
          </cell>
          <cell r="D720">
            <v>1929.75</v>
          </cell>
          <cell r="E720">
            <v>19718.689999999999</v>
          </cell>
          <cell r="F720" t="str">
            <v>m2</v>
          </cell>
          <cell r="G720">
            <v>207.64</v>
          </cell>
          <cell r="H720">
            <v>2121.73</v>
          </cell>
          <cell r="I720" t="str">
            <v>7.1 , 7.2</v>
          </cell>
          <cell r="J720">
            <v>0</v>
          </cell>
          <cell r="L720">
            <v>2056.61</v>
          </cell>
          <cell r="M720">
            <v>65.119999999999891</v>
          </cell>
          <cell r="N720">
            <v>3.1663757348257514E-2</v>
          </cell>
        </row>
        <row r="721">
          <cell r="A721" t="str">
            <v>07-40-a</v>
          </cell>
          <cell r="B721" t="str">
            <v>Hollow Block Masonry in walls upto 20 feetheight in 1:2 cement sand mortar using HollowBlock 16"x8"x8" factory manufactured with 1.5"wall thickness and strenght of 1200 psi.</v>
          </cell>
          <cell r="C721" t="str">
            <v>100Cft</v>
          </cell>
          <cell r="D721">
            <v>5291.25</v>
          </cell>
          <cell r="E721">
            <v>20662.72</v>
          </cell>
          <cell r="F721" t="str">
            <v>m3</v>
          </cell>
          <cell r="G721">
            <v>1868.59</v>
          </cell>
          <cell r="H721">
            <v>7296.98</v>
          </cell>
          <cell r="I721">
            <v>6.22</v>
          </cell>
          <cell r="J721">
            <v>0</v>
          </cell>
          <cell r="L721">
            <v>6436.45</v>
          </cell>
          <cell r="M721">
            <v>860.52999999999975</v>
          </cell>
          <cell r="N721">
            <v>0.1336963698933418</v>
          </cell>
        </row>
        <row r="722">
          <cell r="A722" t="str">
            <v>07-40-b</v>
          </cell>
          <cell r="B722" t="str">
            <v>Hollow Block Masonry in walls upto 20 feetheight in 1:3 cement sand mortar using HollowBlock 16"x8"x8" factory manufactured with 1.5"wall thickness and strenght of 1200 psi.</v>
          </cell>
          <cell r="C722" t="str">
            <v>100Cft</v>
          </cell>
          <cell r="D722">
            <v>5291.25</v>
          </cell>
          <cell r="E722">
            <v>19433.25</v>
          </cell>
          <cell r="F722" t="str">
            <v>m3</v>
          </cell>
          <cell r="G722">
            <v>1868.59</v>
          </cell>
          <cell r="H722">
            <v>6862.79</v>
          </cell>
          <cell r="I722">
            <v>6.22</v>
          </cell>
          <cell r="J722">
            <v>0</v>
          </cell>
          <cell r="L722">
            <v>6153.52</v>
          </cell>
          <cell r="M722">
            <v>709.26999999999953</v>
          </cell>
          <cell r="N722">
            <v>0.11526248391164723</v>
          </cell>
        </row>
        <row r="723">
          <cell r="A723" t="str">
            <v>07-40-c</v>
          </cell>
          <cell r="B723" t="str">
            <v>Hollow Block Masonry in walls upto 20 feetheight in 1:4 cement sand mortar using HollowBlock 16"x8"x8" factory manufactured  with 1.5"wall thickness and strenght of 1200 psi.</v>
          </cell>
          <cell r="C723" t="str">
            <v>100Cft</v>
          </cell>
          <cell r="D723">
            <v>5291.25</v>
          </cell>
          <cell r="E723">
            <v>18680.310000000001</v>
          </cell>
          <cell r="F723" t="str">
            <v>m3</v>
          </cell>
          <cell r="G723">
            <v>1868.59</v>
          </cell>
          <cell r="H723">
            <v>6596.9</v>
          </cell>
          <cell r="I723">
            <v>6.22</v>
          </cell>
          <cell r="J723">
            <v>0</v>
          </cell>
          <cell r="L723">
            <v>5979.22</v>
          </cell>
          <cell r="M723">
            <v>617.67999999999938</v>
          </cell>
          <cell r="N723">
            <v>0.10330444439241228</v>
          </cell>
        </row>
        <row r="724">
          <cell r="A724" t="str">
            <v>07-40-d</v>
          </cell>
          <cell r="B724" t="str">
            <v>Hollow Block Masonry in walls upto 20 feetheight in 1:5 cement sand mortar using HollowBlock 16"x8"x8" factory manufactured with 1.5"wall thickness and strenght of 1200 psi.</v>
          </cell>
          <cell r="C724" t="str">
            <v>100Cft</v>
          </cell>
          <cell r="D724">
            <v>5291.25</v>
          </cell>
          <cell r="E724">
            <v>18184.7</v>
          </cell>
          <cell r="F724" t="str">
            <v>m3</v>
          </cell>
          <cell r="G724">
            <v>1868.59</v>
          </cell>
          <cell r="H724">
            <v>6421.87</v>
          </cell>
          <cell r="I724">
            <v>6.22</v>
          </cell>
          <cell r="J724">
            <v>0</v>
          </cell>
          <cell r="L724">
            <v>5864.92</v>
          </cell>
          <cell r="M724">
            <v>556.94999999999982</v>
          </cell>
          <cell r="N724">
            <v>9.4962932145706988E-2</v>
          </cell>
        </row>
        <row r="725">
          <cell r="A725" t="str">
            <v>07-40-e</v>
          </cell>
          <cell r="B725" t="str">
            <v>Hollow Block Masonry in walls upto 20 feetheight in 1:6cement sand mortar using HollowBlock 16"x8"x8" factory manufactured with 1.5"wall thickness and strenght of 1200 psi.</v>
          </cell>
          <cell r="C725" t="str">
            <v>100Cft</v>
          </cell>
          <cell r="D725">
            <v>5291.25</v>
          </cell>
          <cell r="E725">
            <v>17878.29</v>
          </cell>
          <cell r="F725" t="str">
            <v>m3</v>
          </cell>
          <cell r="G725">
            <v>1868.59</v>
          </cell>
          <cell r="H725">
            <v>6313.66</v>
          </cell>
          <cell r="I725">
            <v>6.22</v>
          </cell>
          <cell r="J725">
            <v>0</v>
          </cell>
          <cell r="L725">
            <v>5794.46</v>
          </cell>
          <cell r="M725">
            <v>519.19999999999982</v>
          </cell>
          <cell r="N725">
            <v>8.9602827528363266E-2</v>
          </cell>
        </row>
        <row r="726">
          <cell r="A726" t="str">
            <v>07-40-f</v>
          </cell>
          <cell r="B726" t="str">
            <v>Hollow Block Masonry in walls upto 20 feetheight in 1:7 cement sand mortar using HollowBlock 16"x8"x8" factory manufactured with 1.5"wall thickness and strenght of 1200 psi.</v>
          </cell>
          <cell r="C726" t="str">
            <v>100Cft</v>
          </cell>
          <cell r="D726">
            <v>5291.25</v>
          </cell>
          <cell r="E726">
            <v>17571.87</v>
          </cell>
          <cell r="F726" t="str">
            <v>m3</v>
          </cell>
          <cell r="G726">
            <v>1868.59</v>
          </cell>
          <cell r="H726">
            <v>6205.45</v>
          </cell>
          <cell r="I726">
            <v>6.22</v>
          </cell>
          <cell r="J726">
            <v>0</v>
          </cell>
          <cell r="L726">
            <v>5724.02</v>
          </cell>
          <cell r="M726">
            <v>481.42999999999938</v>
          </cell>
          <cell r="N726">
            <v>8.4106973770182378E-2</v>
          </cell>
        </row>
        <row r="727">
          <cell r="A727" t="str">
            <v>07-40-g</v>
          </cell>
          <cell r="B727" t="str">
            <v>Hollow Block Masonry in walls upto 20 feetheight in 1:8 cement sand mortar using HollowBlock 16"x8"x8" factory manufactured with 1.5"wall thickness and strenght of 1200 psi.</v>
          </cell>
          <cell r="C727" t="str">
            <v>100Cft</v>
          </cell>
          <cell r="D727">
            <v>5291.25</v>
          </cell>
          <cell r="E727">
            <v>17353.13</v>
          </cell>
          <cell r="F727" t="str">
            <v>m3</v>
          </cell>
          <cell r="G727">
            <v>1868.59</v>
          </cell>
          <cell r="H727">
            <v>6128.21</v>
          </cell>
          <cell r="I727">
            <v>6.22</v>
          </cell>
          <cell r="J727">
            <v>0</v>
          </cell>
          <cell r="L727">
            <v>5673.03</v>
          </cell>
          <cell r="M727">
            <v>455.18000000000029</v>
          </cell>
          <cell r="N727">
            <v>8.0235782289182378E-2</v>
          </cell>
        </row>
        <row r="728">
          <cell r="A728" t="str">
            <v>07-41-a</v>
          </cell>
          <cell r="B728" t="str">
            <v>Hollow Block Masonry in walls upto 20 feetheight in 1:2 cement sand mortar using HollowBlock 16"x8"x6" factory manufactured with 1.5"wall thickness and strenght of 1200 psi.</v>
          </cell>
          <cell r="C728" t="str">
            <v>100Cft</v>
          </cell>
          <cell r="D728">
            <v>6177.69</v>
          </cell>
          <cell r="E728">
            <v>24822.27</v>
          </cell>
          <cell r="F728" t="str">
            <v>m3</v>
          </cell>
          <cell r="G728">
            <v>2181.63</v>
          </cell>
          <cell r="H728">
            <v>8765.91</v>
          </cell>
          <cell r="I728">
            <v>6.22</v>
          </cell>
          <cell r="J728">
            <v>0</v>
          </cell>
          <cell r="L728">
            <v>7757.95</v>
          </cell>
          <cell r="M728">
            <v>1007.96</v>
          </cell>
          <cell r="N728">
            <v>0.12992607583188859</v>
          </cell>
        </row>
        <row r="729">
          <cell r="A729" t="str">
            <v>07-41-b</v>
          </cell>
          <cell r="B729" t="str">
            <v>Hollow Block Masonry in walls upto 20 feetheight in 1:3 cement sand mortar using HollowBlock 16"x8"x6" factory manufactured with 1.5"wall thickness and strenght of 1200 psi.</v>
          </cell>
          <cell r="C729" t="str">
            <v>100Cft</v>
          </cell>
          <cell r="D729">
            <v>6177.69</v>
          </cell>
          <cell r="E729">
            <v>23335.45</v>
          </cell>
          <cell r="F729" t="str">
            <v>m3</v>
          </cell>
          <cell r="G729">
            <v>2181.63</v>
          </cell>
          <cell r="H729">
            <v>8240.84</v>
          </cell>
          <cell r="I729">
            <v>6.22</v>
          </cell>
          <cell r="J729">
            <v>0</v>
          </cell>
          <cell r="L729">
            <v>7415.03</v>
          </cell>
          <cell r="M729">
            <v>825.8100000000004</v>
          </cell>
          <cell r="N729">
            <v>0.11136974496394492</v>
          </cell>
        </row>
        <row r="730">
          <cell r="A730" t="str">
            <v>07-41-c</v>
          </cell>
          <cell r="B730" t="str">
            <v>Hollow Block Masonry in walls upto 20 feetheight in 1:4 cement sand mortar using HollowBlock 16"x8"x6" factory manufactured with 1.5"wall thickness and strenght of 1200 psi.</v>
          </cell>
          <cell r="C730" t="str">
            <v>100Cft</v>
          </cell>
          <cell r="D730">
            <v>6177.69</v>
          </cell>
          <cell r="E730">
            <v>22443.360000000001</v>
          </cell>
          <cell r="F730" t="str">
            <v>m3</v>
          </cell>
          <cell r="G730">
            <v>2181.63</v>
          </cell>
          <cell r="H730">
            <v>7925.81</v>
          </cell>
          <cell r="I730">
            <v>6.22</v>
          </cell>
          <cell r="J730">
            <v>0</v>
          </cell>
          <cell r="L730">
            <v>7209.28</v>
          </cell>
          <cell r="M730">
            <v>716.53000000000065</v>
          </cell>
          <cell r="N730">
            <v>9.9389952949531804E-2</v>
          </cell>
        </row>
        <row r="731">
          <cell r="A731" t="str">
            <v>07-41-d</v>
          </cell>
          <cell r="B731" t="str">
            <v>Hollow Block Masonry in walls upto 20 feetheight in 1:5 cement sand mortar using HollowBlock 16"x8"x6" factory manufactured  with 1.5"wall thickness and strenght of 1200 psi.</v>
          </cell>
          <cell r="C731" t="str">
            <v>100Cft</v>
          </cell>
          <cell r="D731">
            <v>6177.69</v>
          </cell>
          <cell r="E731">
            <v>21848.639999999999</v>
          </cell>
          <cell r="F731" t="str">
            <v>m3</v>
          </cell>
          <cell r="G731">
            <v>2181.63</v>
          </cell>
          <cell r="H731">
            <v>7715.78</v>
          </cell>
          <cell r="I731">
            <v>6.22</v>
          </cell>
          <cell r="J731">
            <v>0</v>
          </cell>
          <cell r="L731">
            <v>7072.11</v>
          </cell>
          <cell r="M731">
            <v>643.67000000000007</v>
          </cell>
          <cell r="N731">
            <v>9.1015269841673851E-2</v>
          </cell>
        </row>
        <row r="732">
          <cell r="A732" t="str">
            <v>07-41-e</v>
          </cell>
          <cell r="B732" t="str">
            <v>Hollow Block Masonry in walls upto 20 feetheight in 1:6 cement sand mortar using HollowBlock 16"x8"x6" factory manufactured with 1.5"wall thickness and strenght of 1200 psi.</v>
          </cell>
          <cell r="C732" t="str">
            <v>100Cft</v>
          </cell>
          <cell r="D732">
            <v>6177.69</v>
          </cell>
          <cell r="E732">
            <v>21426.42</v>
          </cell>
          <cell r="F732" t="str">
            <v>m3</v>
          </cell>
          <cell r="G732">
            <v>2181.63</v>
          </cell>
          <cell r="H732">
            <v>7566.68</v>
          </cell>
          <cell r="I732">
            <v>6.22</v>
          </cell>
          <cell r="J732">
            <v>0</v>
          </cell>
          <cell r="L732">
            <v>6974.66</v>
          </cell>
          <cell r="M732">
            <v>592.02000000000044</v>
          </cell>
          <cell r="N732">
            <v>8.4881556950446399E-2</v>
          </cell>
        </row>
        <row r="733">
          <cell r="A733" t="str">
            <v>07-41-f</v>
          </cell>
          <cell r="B733" t="str">
            <v>Hollow Block Masonry in walls upto 20 feetheight in 1:7 cement sand mortar using HollowBlock 16"x8"x6" factory manufactured with 1.5"wall thickness and strenght of 1200 psi.</v>
          </cell>
          <cell r="C733" t="str">
            <v>100Cft</v>
          </cell>
          <cell r="D733">
            <v>6177.69</v>
          </cell>
          <cell r="E733">
            <v>21110.95</v>
          </cell>
          <cell r="F733" t="str">
            <v>m3</v>
          </cell>
          <cell r="G733">
            <v>2181.63</v>
          </cell>
          <cell r="H733">
            <v>7455.27</v>
          </cell>
          <cell r="I733">
            <v>6.22</v>
          </cell>
          <cell r="J733">
            <v>0</v>
          </cell>
          <cell r="L733">
            <v>6902.35</v>
          </cell>
          <cell r="M733">
            <v>552.92000000000007</v>
          </cell>
          <cell r="N733">
            <v>8.0106050837758166E-2</v>
          </cell>
        </row>
        <row r="734">
          <cell r="A734" t="str">
            <v>07-41-g</v>
          </cell>
          <cell r="B734" t="str">
            <v>Hollow Block Masonry in walls upto 20 feetheight in 1:8 cement sand mortar using HollowBlock 16"x8"x6" factory manufactured with 1.5"wall thickness and strenght of 1200 psi.</v>
          </cell>
          <cell r="C734" t="str">
            <v>100Cft</v>
          </cell>
          <cell r="D734">
            <v>6177.69</v>
          </cell>
          <cell r="E734">
            <v>20857.43</v>
          </cell>
          <cell r="F734" t="str">
            <v>m3</v>
          </cell>
          <cell r="G734">
            <v>2181.63</v>
          </cell>
          <cell r="H734">
            <v>7365.74</v>
          </cell>
          <cell r="I734">
            <v>6.22</v>
          </cell>
          <cell r="J734">
            <v>0</v>
          </cell>
          <cell r="L734">
            <v>6843.49</v>
          </cell>
          <cell r="M734">
            <v>522.25</v>
          </cell>
          <cell r="N734">
            <v>7.6313401495435806E-2</v>
          </cell>
        </row>
        <row r="735">
          <cell r="A735" t="str">
            <v>07-42-a</v>
          </cell>
          <cell r="B735" t="str">
            <v>Hollow Block Masonry in walls upto 20 feetheight in 1:2 cement sand mortar using HollowBlock 16"x8"x4" factory manufactured with 1.25"wall thickness and strenght of 1200 psi.</v>
          </cell>
          <cell r="C735" t="str">
            <v>100Cft</v>
          </cell>
          <cell r="D735">
            <v>7132.6</v>
          </cell>
          <cell r="E735">
            <v>35947.78</v>
          </cell>
          <cell r="F735" t="str">
            <v>m3</v>
          </cell>
          <cell r="G735">
            <v>2518.86</v>
          </cell>
          <cell r="H735">
            <v>12694.85</v>
          </cell>
          <cell r="I735">
            <v>6.22</v>
          </cell>
          <cell r="J735">
            <v>0</v>
          </cell>
          <cell r="L735">
            <v>11520.78</v>
          </cell>
          <cell r="M735">
            <v>1174.0699999999997</v>
          </cell>
          <cell r="N735">
            <v>0.10190889852943981</v>
          </cell>
        </row>
        <row r="736">
          <cell r="A736" t="str">
            <v>07-42-b</v>
          </cell>
          <cell r="B736" t="str">
            <v>Hollow Block Masonry in walls upto 20 feetheight in 1:3 cement sand mortar using HollowBlock 16"x8"x4" factory manufactured with 1.25"wall thickness and strenght of 1200 psi.</v>
          </cell>
          <cell r="C736" t="str">
            <v>100Cft</v>
          </cell>
          <cell r="D736">
            <v>7132.6</v>
          </cell>
          <cell r="E736">
            <v>34215.07</v>
          </cell>
          <cell r="F736" t="str">
            <v>m3</v>
          </cell>
          <cell r="G736">
            <v>2518.86</v>
          </cell>
          <cell r="H736">
            <v>12082.95</v>
          </cell>
          <cell r="I736">
            <v>6.22</v>
          </cell>
          <cell r="J736">
            <v>0</v>
          </cell>
          <cell r="L736">
            <v>11121.27</v>
          </cell>
          <cell r="M736">
            <v>961.68000000000029</v>
          </cell>
          <cell r="N736">
            <v>8.6472138523747757E-2</v>
          </cell>
        </row>
        <row r="737">
          <cell r="A737" t="str">
            <v>07-42-c</v>
          </cell>
          <cell r="B737" t="str">
            <v>Hollow Block Masonry in walls upto 20 feetheight in 1:4 cement sand mortar using HollowBlock 16"x8"x4" factory manufactured with 1.25"wall thickness and strenght of 1200 psi.</v>
          </cell>
          <cell r="C737" t="str">
            <v>100Cft</v>
          </cell>
          <cell r="D737">
            <v>7132.6</v>
          </cell>
          <cell r="E737">
            <v>33172.39</v>
          </cell>
          <cell r="F737" t="str">
            <v>m3</v>
          </cell>
          <cell r="G737">
            <v>2518.86</v>
          </cell>
          <cell r="H737">
            <v>11714.73</v>
          </cell>
          <cell r="I737">
            <v>6.22</v>
          </cell>
          <cell r="J737">
            <v>0</v>
          </cell>
          <cell r="L737">
            <v>10880.66</v>
          </cell>
          <cell r="M737">
            <v>834.06999999999971</v>
          </cell>
          <cell r="N737">
            <v>7.6656195488141315E-2</v>
          </cell>
        </row>
        <row r="738">
          <cell r="A738" t="str">
            <v>07-42-d</v>
          </cell>
          <cell r="B738" t="str">
            <v>Hollow Block Masonry in walls upto 20 feetheight in 1:5 cement sand mortar using HollowBlock 16"x8"x4" factory manufactured with 1.25"wall thickness and strenght of 1200 psi.</v>
          </cell>
          <cell r="C738" t="str">
            <v>100Cft</v>
          </cell>
          <cell r="D738">
            <v>7132.6</v>
          </cell>
          <cell r="E738">
            <v>32478.54</v>
          </cell>
          <cell r="F738" t="str">
            <v>m3</v>
          </cell>
          <cell r="G738">
            <v>2518.86</v>
          </cell>
          <cell r="H738">
            <v>11469.7</v>
          </cell>
          <cell r="I738">
            <v>6.22</v>
          </cell>
          <cell r="J738">
            <v>0</v>
          </cell>
          <cell r="L738">
            <v>10720.63</v>
          </cell>
          <cell r="M738">
            <v>749.07000000000153</v>
          </cell>
          <cell r="N738">
            <v>6.9871826562431641E-2</v>
          </cell>
        </row>
        <row r="739">
          <cell r="A739" t="str">
            <v>07-42-e</v>
          </cell>
          <cell r="B739" t="str">
            <v>Hollow Block Masonry in walls upto 20 feetheight in 1:6 cement sand mortar using HollowBlock 16"x8"x4" factory manufactured with 1.25"wall thickness and strenght of 1200 psi.</v>
          </cell>
          <cell r="C739" t="str">
            <v>100Cft</v>
          </cell>
          <cell r="D739">
            <v>7132.6</v>
          </cell>
          <cell r="E739">
            <v>31995.81</v>
          </cell>
          <cell r="F739" t="str">
            <v>m3</v>
          </cell>
          <cell r="G739">
            <v>2518.86</v>
          </cell>
          <cell r="H739">
            <v>11299.22</v>
          </cell>
          <cell r="I739">
            <v>6.22</v>
          </cell>
          <cell r="J739">
            <v>0</v>
          </cell>
          <cell r="L739">
            <v>10609.32</v>
          </cell>
          <cell r="M739">
            <v>689.89999999999964</v>
          </cell>
          <cell r="N739">
            <v>6.5027730335214667E-2</v>
          </cell>
        </row>
        <row r="740">
          <cell r="A740" t="str">
            <v>07-42-f</v>
          </cell>
          <cell r="B740" t="str">
            <v>Hollow Block Masonry in walls upto 20 feetheight in 1:7 cement sand mortar using HollowBlock 16"x8"x4" factory manufactured with 1.25"wall thickness and strenght of 1200 psi.</v>
          </cell>
          <cell r="C740" t="str">
            <v>100Cft</v>
          </cell>
          <cell r="D740">
            <v>7132.6</v>
          </cell>
          <cell r="E740">
            <v>31619.82</v>
          </cell>
          <cell r="F740" t="str">
            <v>m3</v>
          </cell>
          <cell r="G740">
            <v>2518.86</v>
          </cell>
          <cell r="H740">
            <v>11166.44</v>
          </cell>
          <cell r="I740">
            <v>6.22</v>
          </cell>
          <cell r="J740">
            <v>0</v>
          </cell>
          <cell r="L740">
            <v>10523.14</v>
          </cell>
          <cell r="M740">
            <v>643.30000000000109</v>
          </cell>
          <cell r="N740">
            <v>6.1131943507356276E-2</v>
          </cell>
        </row>
        <row r="741">
          <cell r="A741" t="str">
            <v>07-42-g</v>
          </cell>
          <cell r="B741" t="str">
            <v>Hollow Block Masonry in walls upto 20 feetheight in 1:8 cement sand mortar using HollowBlock 16"x8"x4" factory manufactured with 1.25"wall thickness and strenght of 1200 psi.</v>
          </cell>
          <cell r="C741" t="str">
            <v>100Cft</v>
          </cell>
          <cell r="D741">
            <v>7132.6</v>
          </cell>
          <cell r="E741">
            <v>31314.83</v>
          </cell>
          <cell r="F741" t="str">
            <v>m3</v>
          </cell>
          <cell r="G741">
            <v>2518.86</v>
          </cell>
          <cell r="H741">
            <v>11058.74</v>
          </cell>
          <cell r="I741">
            <v>6.22</v>
          </cell>
          <cell r="J741">
            <v>0</v>
          </cell>
          <cell r="L741">
            <v>10452.290000000001</v>
          </cell>
          <cell r="M741">
            <v>606.44999999999891</v>
          </cell>
          <cell r="N741">
            <v>5.8020778221805833E-2</v>
          </cell>
        </row>
        <row r="742">
          <cell r="A742" t="str">
            <v>07-43-a</v>
          </cell>
          <cell r="B742" t="str">
            <v>Solid Block Masonry in walls upto 20 feet heightin 1:2 cement sand mortar using 16"x8"x8"factory manufactured solid blocks with strength of2100 psi.</v>
          </cell>
          <cell r="C742" t="str">
            <v>100Cft</v>
          </cell>
          <cell r="D742">
            <v>5291.25</v>
          </cell>
          <cell r="E742">
            <v>23598.63</v>
          </cell>
          <cell r="F742" t="str">
            <v>m3</v>
          </cell>
          <cell r="G742">
            <v>1868.59</v>
          </cell>
          <cell r="H742">
            <v>8333.7900000000009</v>
          </cell>
          <cell r="I742">
            <v>6.21</v>
          </cell>
          <cell r="J742">
            <v>0</v>
          </cell>
          <cell r="L742">
            <v>7473.26</v>
          </cell>
          <cell r="M742">
            <v>860.53000000000065</v>
          </cell>
          <cell r="N742">
            <v>0.11514787388636293</v>
          </cell>
        </row>
        <row r="743">
          <cell r="A743" t="str">
            <v>07-43-b</v>
          </cell>
          <cell r="B743" t="str">
            <v>Solid Block Masonry in walls upto 20 feet heightin 1:3 cement sand mortar using 16"x8"x8"factory manufactured solid blocks with strength of2100 psi.</v>
          </cell>
          <cell r="C743" t="str">
            <v>100Cft</v>
          </cell>
          <cell r="D743">
            <v>5291.25</v>
          </cell>
          <cell r="E743">
            <v>22369.15</v>
          </cell>
          <cell r="F743" t="str">
            <v>m3</v>
          </cell>
          <cell r="G743">
            <v>1868.59</v>
          </cell>
          <cell r="H743">
            <v>7899.6</v>
          </cell>
          <cell r="I743">
            <v>6.21</v>
          </cell>
          <cell r="J743">
            <v>0</v>
          </cell>
          <cell r="L743">
            <v>7190.32</v>
          </cell>
          <cell r="M743">
            <v>709.28000000000065</v>
          </cell>
          <cell r="N743">
            <v>9.8643732128750966E-2</v>
          </cell>
        </row>
        <row r="744">
          <cell r="A744" t="str">
            <v>07-43-c</v>
          </cell>
          <cell r="B744" t="str">
            <v>Solid Block Masonry in walls upto 20 feet heightin 1:4 cement sand mortar using 16"x8"x8"factory manufactured solid blocks with strength of2100 psi.</v>
          </cell>
          <cell r="C744" t="str">
            <v>100Cft</v>
          </cell>
          <cell r="D744">
            <v>5291.25</v>
          </cell>
          <cell r="E744">
            <v>21616.21</v>
          </cell>
          <cell r="F744" t="str">
            <v>m3</v>
          </cell>
          <cell r="G744">
            <v>1868.59</v>
          </cell>
          <cell r="H744">
            <v>7633.7</v>
          </cell>
          <cell r="I744">
            <v>6.21</v>
          </cell>
          <cell r="J744">
            <v>0</v>
          </cell>
          <cell r="L744">
            <v>7016.03</v>
          </cell>
          <cell r="M744">
            <v>617.67000000000007</v>
          </cell>
          <cell r="N744">
            <v>8.8036966774657471E-2</v>
          </cell>
        </row>
        <row r="745">
          <cell r="A745" t="str">
            <v>07-43-d</v>
          </cell>
          <cell r="B745" t="str">
            <v>Solid Block Masonry in walls upto 20 feet heightin 1:5 cement sand mortar using 16"x8"x8"factory manufactured solid blocks with strength of2100 psi.</v>
          </cell>
          <cell r="C745" t="str">
            <v>100Cft</v>
          </cell>
          <cell r="D745">
            <v>5291.25</v>
          </cell>
          <cell r="E745">
            <v>21120.6</v>
          </cell>
          <cell r="F745" t="str">
            <v>m3</v>
          </cell>
          <cell r="G745">
            <v>1868.59</v>
          </cell>
          <cell r="H745">
            <v>7458.68</v>
          </cell>
          <cell r="I745">
            <v>6.21</v>
          </cell>
          <cell r="J745">
            <v>0</v>
          </cell>
          <cell r="L745">
            <v>6901.72</v>
          </cell>
          <cell r="M745">
            <v>556.96</v>
          </cell>
          <cell r="N745">
            <v>8.0698724375952657E-2</v>
          </cell>
        </row>
        <row r="746">
          <cell r="A746" t="str">
            <v>07-43-e</v>
          </cell>
          <cell r="B746" t="str">
            <v>Solid Block Masonry in walls upto 20 feet heightin 1:6 cement sand mortar using 16"x8"x8"factory manufactured solid blocks with strength of2100 psi.</v>
          </cell>
          <cell r="C746" t="str">
            <v>100Cft</v>
          </cell>
          <cell r="D746">
            <v>5291.25</v>
          </cell>
          <cell r="E746">
            <v>20814.189999999999</v>
          </cell>
          <cell r="F746" t="str">
            <v>m3</v>
          </cell>
          <cell r="G746">
            <v>1868.59</v>
          </cell>
          <cell r="H746">
            <v>7350.47</v>
          </cell>
          <cell r="I746">
            <v>6.21</v>
          </cell>
          <cell r="J746">
            <v>0</v>
          </cell>
          <cell r="L746">
            <v>6831.27</v>
          </cell>
          <cell r="M746">
            <v>519.19999999999982</v>
          </cell>
          <cell r="N746">
            <v>7.6003437135408178E-2</v>
          </cell>
        </row>
        <row r="747">
          <cell r="A747" t="str">
            <v>07-43-f</v>
          </cell>
          <cell r="B747" t="str">
            <v>Solid Block Masonry in walls upto 20 feet heightin 1:7 cement sand mortar using 16"x8"x8"factory manufactured solid blocks with strength of2100 psi.</v>
          </cell>
          <cell r="C747" t="str">
            <v>100Cft</v>
          </cell>
          <cell r="D747">
            <v>5291.25</v>
          </cell>
          <cell r="E747">
            <v>20507.77</v>
          </cell>
          <cell r="F747" t="str">
            <v>m3</v>
          </cell>
          <cell r="G747">
            <v>1868.59</v>
          </cell>
          <cell r="H747">
            <v>7242.26</v>
          </cell>
          <cell r="I747">
            <v>6.21</v>
          </cell>
          <cell r="J747">
            <v>0</v>
          </cell>
          <cell r="L747">
            <v>6760.82</v>
          </cell>
          <cell r="M747">
            <v>481.44000000000051</v>
          </cell>
          <cell r="N747">
            <v>7.1210296975810702E-2</v>
          </cell>
        </row>
        <row r="748">
          <cell r="A748" t="str">
            <v>07-43-g</v>
          </cell>
          <cell r="B748" t="str">
            <v>Solid Block Masonry in walls upto 20 feet heightin 1:8 cement sand mortar using 16"x8"x8"factory manufactured solid blocks with strength of2100 psi.</v>
          </cell>
          <cell r="C748" t="str">
            <v>100Cft</v>
          </cell>
          <cell r="D748">
            <v>5291.25</v>
          </cell>
          <cell r="E748">
            <v>20289.04</v>
          </cell>
          <cell r="F748" t="str">
            <v>m3</v>
          </cell>
          <cell r="G748">
            <v>1868.59</v>
          </cell>
          <cell r="H748">
            <v>7165.01</v>
          </cell>
          <cell r="I748">
            <v>6.21</v>
          </cell>
          <cell r="J748">
            <v>0</v>
          </cell>
          <cell r="L748">
            <v>6709.83</v>
          </cell>
          <cell r="M748">
            <v>455.18000000000029</v>
          </cell>
          <cell r="N748">
            <v>6.7837784265771306E-2</v>
          </cell>
        </row>
        <row r="749">
          <cell r="A749" t="str">
            <v>07-44-a</v>
          </cell>
          <cell r="B749" t="str">
            <v>Solid Block Masonry in walls upto 20 feet heightin 1:2 cement sand mortar using 16"x8"x6"factory manufactured solid blocks with strength of1900 psi.</v>
          </cell>
          <cell r="C749" t="str">
            <v>100Cft</v>
          </cell>
          <cell r="D749">
            <v>6177.69</v>
          </cell>
          <cell r="E749">
            <v>26351.53</v>
          </cell>
          <cell r="F749" t="str">
            <v>m3</v>
          </cell>
          <cell r="G749">
            <v>2181.63</v>
          </cell>
          <cell r="H749">
            <v>9305.9599999999991</v>
          </cell>
          <cell r="I749">
            <v>6.21</v>
          </cell>
          <cell r="J749">
            <v>0</v>
          </cell>
          <cell r="L749">
            <v>8298.01</v>
          </cell>
          <cell r="M749">
            <v>1007.9499999999989</v>
          </cell>
          <cell r="N749">
            <v>0.12146888229828584</v>
          </cell>
        </row>
        <row r="750">
          <cell r="A750" t="str">
            <v>07-44-b</v>
          </cell>
          <cell r="B750" t="str">
            <v>Solid Block Masonry in walls upto 20 feet heightin 1:3 cement sand mortar using 16"x8"x6"factory manufactured solid blocks with strength of1900 psi.</v>
          </cell>
          <cell r="C750" t="str">
            <v>100Cft</v>
          </cell>
          <cell r="D750">
            <v>6177.69</v>
          </cell>
          <cell r="E750">
            <v>24864.71</v>
          </cell>
          <cell r="F750" t="str">
            <v>m3</v>
          </cell>
          <cell r="G750">
            <v>2181.63</v>
          </cell>
          <cell r="H750">
            <v>8780.9</v>
          </cell>
          <cell r="I750">
            <v>6.21</v>
          </cell>
          <cell r="J750">
            <v>0</v>
          </cell>
          <cell r="L750">
            <v>7955.08</v>
          </cell>
          <cell r="M750">
            <v>825.81999999999971</v>
          </cell>
          <cell r="N750">
            <v>0.10381039537000253</v>
          </cell>
        </row>
        <row r="751">
          <cell r="A751" t="str">
            <v>07-44-c</v>
          </cell>
          <cell r="B751" t="str">
            <v>Solid Block Masonry in walls upto 20 feet heightin 1:4 cement sand mortar using 16"x8"x6"factory manufactured solid blocks with strength of1900 psi.</v>
          </cell>
          <cell r="C751" t="str">
            <v>100Cft</v>
          </cell>
          <cell r="D751">
            <v>6177.69</v>
          </cell>
          <cell r="E751">
            <v>23972.62</v>
          </cell>
          <cell r="F751" t="str">
            <v>m3</v>
          </cell>
          <cell r="G751">
            <v>2181.63</v>
          </cell>
          <cell r="H751">
            <v>8465.86</v>
          </cell>
          <cell r="I751">
            <v>6.21</v>
          </cell>
          <cell r="J751">
            <v>0</v>
          </cell>
          <cell r="L751">
            <v>7749.33</v>
          </cell>
          <cell r="M751">
            <v>716.53000000000065</v>
          </cell>
          <cell r="N751">
            <v>9.2463477487731288E-2</v>
          </cell>
        </row>
        <row r="752">
          <cell r="A752" t="str">
            <v>07-44-d</v>
          </cell>
          <cell r="B752" t="str">
            <v>Solid Block Masonry in walls upto 20 feet heightin 1:5 cement sand mortar using 16"x8"x6"factory manufactured solid blocks with strength of1900 psi.</v>
          </cell>
          <cell r="C752" t="str">
            <v>100Cft</v>
          </cell>
          <cell r="D752">
            <v>6177.69</v>
          </cell>
          <cell r="E752">
            <v>23377.9</v>
          </cell>
          <cell r="F752" t="str">
            <v>m3</v>
          </cell>
          <cell r="G752">
            <v>2181.63</v>
          </cell>
          <cell r="H752">
            <v>8255.83</v>
          </cell>
          <cell r="I752">
            <v>6.21</v>
          </cell>
          <cell r="J752">
            <v>0</v>
          </cell>
          <cell r="L752">
            <v>7612.16</v>
          </cell>
          <cell r="M752">
            <v>643.67000000000007</v>
          </cell>
          <cell r="N752">
            <v>8.4558128047755185E-2</v>
          </cell>
        </row>
        <row r="753">
          <cell r="A753" t="str">
            <v>07-44-e</v>
          </cell>
          <cell r="B753" t="str">
            <v>Solid Block Masonry in walls upto 20 feet heightin 1:6 cement sand mortar using 16"x8"x6"factory manufactured solid blocks with strength of1900 psi.</v>
          </cell>
          <cell r="C753" t="str">
            <v>100Cft</v>
          </cell>
          <cell r="D753">
            <v>6177.69</v>
          </cell>
          <cell r="E753">
            <v>22955.68</v>
          </cell>
          <cell r="F753" t="str">
            <v>m3</v>
          </cell>
          <cell r="G753">
            <v>2181.63</v>
          </cell>
          <cell r="H753">
            <v>8106.73</v>
          </cell>
          <cell r="I753">
            <v>6.21</v>
          </cell>
          <cell r="J753">
            <v>0</v>
          </cell>
          <cell r="L753">
            <v>7514.72</v>
          </cell>
          <cell r="M753">
            <v>592.00999999999931</v>
          </cell>
          <cell r="N753">
            <v>7.8780047693060989E-2</v>
          </cell>
        </row>
        <row r="754">
          <cell r="A754" t="str">
            <v>07-44-f</v>
          </cell>
          <cell r="B754" t="str">
            <v>Solid Block Masonry in walls upto 20 feet heightin 1:7 cement sand mortar using 16"x8"x6"factory manufactured solid blocks with strength of1900 psi.</v>
          </cell>
          <cell r="C754" t="str">
            <v>100Cft</v>
          </cell>
          <cell r="D754">
            <v>6177.69</v>
          </cell>
          <cell r="E754">
            <v>22640.21</v>
          </cell>
          <cell r="F754" t="str">
            <v>m3</v>
          </cell>
          <cell r="G754">
            <v>2181.63</v>
          </cell>
          <cell r="H754">
            <v>7995.32</v>
          </cell>
          <cell r="I754">
            <v>6.21</v>
          </cell>
          <cell r="J754">
            <v>0</v>
          </cell>
          <cell r="L754">
            <v>7442.4</v>
          </cell>
          <cell r="M754">
            <v>552.92000000000007</v>
          </cell>
          <cell r="N754">
            <v>7.429323874019135E-2</v>
          </cell>
        </row>
        <row r="755">
          <cell r="A755" t="str">
            <v>07-44-g</v>
          </cell>
          <cell r="B755" t="str">
            <v>Solid Block Masonry in walls upto 20 feet heightin 1:8 cement sand mortar using 16"x8"x6"factory manufactured solid blocks with strength of1900 psi.</v>
          </cell>
          <cell r="C755" t="str">
            <v>100Cft</v>
          </cell>
          <cell r="D755">
            <v>6177.69</v>
          </cell>
          <cell r="E755">
            <v>22386.69</v>
          </cell>
          <cell r="F755" t="str">
            <v>m3</v>
          </cell>
          <cell r="G755">
            <v>2181.63</v>
          </cell>
          <cell r="H755">
            <v>7905.79</v>
          </cell>
          <cell r="I755">
            <v>6.21</v>
          </cell>
          <cell r="J755">
            <v>0</v>
          </cell>
          <cell r="L755">
            <v>7383.55</v>
          </cell>
          <cell r="M755">
            <v>522.23999999999978</v>
          </cell>
          <cell r="N755">
            <v>7.0730204305516964E-2</v>
          </cell>
        </row>
        <row r="756">
          <cell r="A756" t="str">
            <v>07-45-a</v>
          </cell>
          <cell r="B756" t="str">
            <v>Solid Block Masonry in walls upto 20 feet heightin 1:2 cement sand mortar using 16"x8"x4"factory manufactured solid blocks with strength of1800 psi.</v>
          </cell>
          <cell r="C756" t="str">
            <v>100Cft</v>
          </cell>
          <cell r="D756">
            <v>7132.6</v>
          </cell>
          <cell r="E756">
            <v>32529.29</v>
          </cell>
          <cell r="F756" t="str">
            <v>m3</v>
          </cell>
          <cell r="G756">
            <v>2518.86</v>
          </cell>
          <cell r="H756">
            <v>11487.62</v>
          </cell>
          <cell r="I756">
            <v>6.21</v>
          </cell>
          <cell r="J756">
            <v>0</v>
          </cell>
          <cell r="L756">
            <v>10313.549999999999</v>
          </cell>
          <cell r="M756">
            <v>1174.0700000000015</v>
          </cell>
          <cell r="N756">
            <v>0.1138376213815807</v>
          </cell>
        </row>
        <row r="757">
          <cell r="A757" t="str">
            <v>07-45-b</v>
          </cell>
          <cell r="B757" t="str">
            <v>Solid Block Masonry in walls upto 20 feet heightin 1:3 cement sand mortar using 16"x8"x4"factory manufactured solid blocks with strength of1800 psi.</v>
          </cell>
          <cell r="C757" t="str">
            <v>100Cft</v>
          </cell>
          <cell r="D757">
            <v>7132.6</v>
          </cell>
          <cell r="E757">
            <v>30796.59</v>
          </cell>
          <cell r="F757" t="str">
            <v>m3</v>
          </cell>
          <cell r="G757">
            <v>2518.86</v>
          </cell>
          <cell r="H757">
            <v>10875.72</v>
          </cell>
          <cell r="I757">
            <v>6.21</v>
          </cell>
          <cell r="J757">
            <v>0</v>
          </cell>
          <cell r="L757">
            <v>9914.0400000000009</v>
          </cell>
          <cell r="M757">
            <v>961.67999999999847</v>
          </cell>
          <cell r="N757">
            <v>9.700182771100363E-2</v>
          </cell>
        </row>
        <row r="758">
          <cell r="A758" t="str">
            <v>07-45-c</v>
          </cell>
          <cell r="B758" t="str">
            <v>Solid Block Masonry in walls upto 20 feet heightin 1:4 cement sand mortar using 16"x8"x4"factory manufactured solid blocks with strength of1800 psi.</v>
          </cell>
          <cell r="C758" t="str">
            <v>100Cft</v>
          </cell>
          <cell r="D758">
            <v>7132.6</v>
          </cell>
          <cell r="E758">
            <v>29753.91</v>
          </cell>
          <cell r="F758" t="str">
            <v>m3</v>
          </cell>
          <cell r="G758">
            <v>2518.86</v>
          </cell>
          <cell r="H758">
            <v>10507.5</v>
          </cell>
          <cell r="I758">
            <v>6.21</v>
          </cell>
          <cell r="J758">
            <v>0</v>
          </cell>
          <cell r="L758">
            <v>9673.43</v>
          </cell>
          <cell r="M758">
            <v>834.06999999999971</v>
          </cell>
          <cell r="N758">
            <v>8.6222777236202641E-2</v>
          </cell>
        </row>
        <row r="759">
          <cell r="A759" t="str">
            <v>07-45-d</v>
          </cell>
          <cell r="B759" t="str">
            <v>Solid Block Masonry in walls upto 20 feet heightin 1:5 cement sand mortar using 16"x8"x4"factory manufactured solid blocks with strength of1800 psi.</v>
          </cell>
          <cell r="C759" t="str">
            <v>100Cft</v>
          </cell>
          <cell r="D759">
            <v>7132.6</v>
          </cell>
          <cell r="E759">
            <v>29060.06</v>
          </cell>
          <cell r="F759" t="str">
            <v>m3</v>
          </cell>
          <cell r="G759">
            <v>2518.86</v>
          </cell>
          <cell r="H759">
            <v>10262.469999999999</v>
          </cell>
          <cell r="I759">
            <v>6.21</v>
          </cell>
          <cell r="J759">
            <v>0</v>
          </cell>
          <cell r="L759">
            <v>9513.4</v>
          </cell>
          <cell r="M759">
            <v>749.06999999999971</v>
          </cell>
          <cell r="N759">
            <v>7.873841108331403E-2</v>
          </cell>
        </row>
        <row r="760">
          <cell r="A760" t="str">
            <v>07-45-e</v>
          </cell>
          <cell r="B760" t="str">
            <v>Solid Block Masonry in walls upto 20 feet heightin 1:6 cement sand mortar using 16"x8"x4"factory manufactured solid blocks with strength of1800 psi.</v>
          </cell>
          <cell r="C760" t="str">
            <v>100Cft</v>
          </cell>
          <cell r="D760">
            <v>7132.6</v>
          </cell>
          <cell r="E760">
            <v>28577.32</v>
          </cell>
          <cell r="F760" t="str">
            <v>m3</v>
          </cell>
          <cell r="G760">
            <v>2518.86</v>
          </cell>
          <cell r="H760">
            <v>10092</v>
          </cell>
          <cell r="I760">
            <v>6.21</v>
          </cell>
          <cell r="J760">
            <v>0</v>
          </cell>
          <cell r="L760">
            <v>9402.09</v>
          </cell>
          <cell r="M760">
            <v>689.90999999999985</v>
          </cell>
          <cell r="N760">
            <v>7.3378365873970564E-2</v>
          </cell>
        </row>
        <row r="761">
          <cell r="A761" t="str">
            <v>07-45-f</v>
          </cell>
          <cell r="B761" t="str">
            <v>Solid Block Masonry in walls upto 20 feet heightin 1:7 cement sand mortar using 16"x8"x4"factory manufactured solid blocks with strength of1800 psi.</v>
          </cell>
          <cell r="C761" t="str">
            <v>100Cft</v>
          </cell>
          <cell r="D761">
            <v>7132.6</v>
          </cell>
          <cell r="E761">
            <v>28201.34</v>
          </cell>
          <cell r="F761" t="str">
            <v>m3</v>
          </cell>
          <cell r="G761">
            <v>2518.86</v>
          </cell>
          <cell r="H761">
            <v>9959.2199999999993</v>
          </cell>
          <cell r="I761">
            <v>6.21</v>
          </cell>
          <cell r="J761">
            <v>0</v>
          </cell>
          <cell r="L761">
            <v>9315.91</v>
          </cell>
          <cell r="M761">
            <v>643.30999999999949</v>
          </cell>
          <cell r="N761">
            <v>6.9054982282997529E-2</v>
          </cell>
        </row>
        <row r="762">
          <cell r="A762" t="str">
            <v>07-45-g</v>
          </cell>
          <cell r="B762" t="str">
            <v>Solid Block Masonry in walls upto 20 feet heightin 1:8 cement sand mortar using 16"x8"x4"factory manufactured solid blocks with strength of1800 psi.</v>
          </cell>
          <cell r="C762" t="str">
            <v>100Cft</v>
          </cell>
          <cell r="D762">
            <v>7132.6</v>
          </cell>
          <cell r="E762">
            <v>27896.35</v>
          </cell>
          <cell r="F762" t="str">
            <v>m3</v>
          </cell>
          <cell r="G762">
            <v>2518.86</v>
          </cell>
          <cell r="H762">
            <v>9851.51</v>
          </cell>
          <cell r="I762">
            <v>6.21</v>
          </cell>
          <cell r="J762">
            <v>0</v>
          </cell>
          <cell r="L762">
            <v>9245.06</v>
          </cell>
          <cell r="M762">
            <v>606.45000000000073</v>
          </cell>
          <cell r="N762">
            <v>6.5597194609878229E-2</v>
          </cell>
        </row>
        <row r="763">
          <cell r="A763" t="str">
            <v>08-01-a</v>
          </cell>
          <cell r="B763" t="str">
            <v>Random rubble masonry in foundn. &amp; plinth Drymasonry.</v>
          </cell>
          <cell r="C763" t="str">
            <v>100 Cft</v>
          </cell>
          <cell r="D763">
            <v>6723</v>
          </cell>
          <cell r="E763">
            <v>11676.07</v>
          </cell>
          <cell r="F763" t="str">
            <v>m3</v>
          </cell>
          <cell r="G763">
            <v>2374.21</v>
          </cell>
          <cell r="H763">
            <v>4123.37</v>
          </cell>
          <cell r="I763">
            <v>8.1199999999999992</v>
          </cell>
          <cell r="J763">
            <v>0</v>
          </cell>
          <cell r="L763">
            <v>3678.57</v>
          </cell>
          <cell r="M763">
            <v>444.79999999999973</v>
          </cell>
          <cell r="N763">
            <v>0.12091655181225305</v>
          </cell>
        </row>
        <row r="764">
          <cell r="A764" t="str">
            <v>08-01-b</v>
          </cell>
          <cell r="B764" t="str">
            <v>Random rubble masonry in foundn. &amp; plinth inmud mortar</v>
          </cell>
          <cell r="C764" t="str">
            <v>100 Cft</v>
          </cell>
          <cell r="D764">
            <v>8403.75</v>
          </cell>
          <cell r="E764">
            <v>14012.92</v>
          </cell>
          <cell r="F764" t="str">
            <v>m3</v>
          </cell>
          <cell r="G764">
            <v>2967.76</v>
          </cell>
          <cell r="H764">
            <v>4948.62</v>
          </cell>
          <cell r="I764">
            <v>8.1199999999999992</v>
          </cell>
          <cell r="J764">
            <v>0</v>
          </cell>
          <cell r="L764">
            <v>4432.38</v>
          </cell>
          <cell r="M764">
            <v>516.23999999999978</v>
          </cell>
          <cell r="N764">
            <v>0.1164701582445548</v>
          </cell>
        </row>
        <row r="765">
          <cell r="A765" t="str">
            <v>08-01-c-01</v>
          </cell>
          <cell r="B765" t="str">
            <v>Random rubble masonry (Un coursed) in foundn.&amp; plinth in lime, sand mortar 1:2</v>
          </cell>
          <cell r="C765" t="str">
            <v>100 Cft</v>
          </cell>
          <cell r="D765">
            <v>12948</v>
          </cell>
          <cell r="E765">
            <v>22894.31</v>
          </cell>
          <cell r="F765" t="str">
            <v>m3</v>
          </cell>
          <cell r="G765">
            <v>4572.55</v>
          </cell>
          <cell r="H765">
            <v>8085.06</v>
          </cell>
          <cell r="I765" t="str">
            <v>5.2.3 ,8.12</v>
          </cell>
          <cell r="J765">
            <v>0</v>
          </cell>
          <cell r="L765">
            <v>7301.11</v>
          </cell>
          <cell r="M765">
            <v>783.95000000000073</v>
          </cell>
          <cell r="N765">
            <v>0.10737408421459213</v>
          </cell>
        </row>
        <row r="766">
          <cell r="A766" t="str">
            <v>08-01-c-02</v>
          </cell>
          <cell r="B766" t="str">
            <v>Random rubble masonry (Un coursed) in foundn.&amp; plinth in lime, sand mortar, Surkhi Ratio 1:1:1</v>
          </cell>
          <cell r="C766" t="str">
            <v>100 Cft</v>
          </cell>
          <cell r="D766">
            <v>12948</v>
          </cell>
          <cell r="E766">
            <v>22557.15</v>
          </cell>
          <cell r="F766" t="str">
            <v>m3</v>
          </cell>
          <cell r="G766">
            <v>4572.55</v>
          </cell>
          <cell r="H766">
            <v>7965.99</v>
          </cell>
          <cell r="I766" t="str">
            <v>5.2.3 ,8.12</v>
          </cell>
          <cell r="J766">
            <v>0</v>
          </cell>
          <cell r="L766">
            <v>7188.47</v>
          </cell>
          <cell r="M766">
            <v>777.51999999999953</v>
          </cell>
          <cell r="N766">
            <v>0.10816209847158012</v>
          </cell>
        </row>
        <row r="767">
          <cell r="A767" t="str">
            <v>08-01-c-03</v>
          </cell>
          <cell r="B767" t="str">
            <v>Random rubble masonry (Un coursed) in foundn.&amp; plinth in lime, Surkhi Ratio 1:2</v>
          </cell>
          <cell r="C767" t="str">
            <v>100 Cft</v>
          </cell>
          <cell r="D767">
            <v>12948</v>
          </cell>
          <cell r="E767">
            <v>22219.99</v>
          </cell>
          <cell r="F767" t="str">
            <v>m3</v>
          </cell>
          <cell r="G767">
            <v>4572.55</v>
          </cell>
          <cell r="H767">
            <v>7846.92</v>
          </cell>
          <cell r="I767" t="str">
            <v>5.2.3 ,8.12</v>
          </cell>
          <cell r="J767">
            <v>0</v>
          </cell>
          <cell r="L767">
            <v>7075.84</v>
          </cell>
          <cell r="M767">
            <v>771.07999999999993</v>
          </cell>
          <cell r="N767">
            <v>0.10897363422575976</v>
          </cell>
        </row>
        <row r="768">
          <cell r="A768" t="str">
            <v>08-01-d-01</v>
          </cell>
          <cell r="B768" t="str">
            <v>Random rubble masonry in foundn. &amp; plinth incement, sand mortar : Ratio 1:3</v>
          </cell>
          <cell r="C768" t="str">
            <v>100 Cft</v>
          </cell>
          <cell r="D768">
            <v>12948</v>
          </cell>
          <cell r="E768">
            <v>30654.01</v>
          </cell>
          <cell r="F768" t="str">
            <v>m3</v>
          </cell>
          <cell r="G768">
            <v>4572.55</v>
          </cell>
          <cell r="H768">
            <v>10825.37</v>
          </cell>
          <cell r="I768" t="str">
            <v>5.2.3 ,8.12</v>
          </cell>
          <cell r="J768">
            <v>0</v>
          </cell>
          <cell r="L768">
            <v>8643.18</v>
          </cell>
          <cell r="M768">
            <v>2182.1900000000005</v>
          </cell>
          <cell r="N768">
            <v>0.25247536207738358</v>
          </cell>
        </row>
        <row r="769">
          <cell r="A769" t="str">
            <v>08-01-d-02</v>
          </cell>
          <cell r="B769" t="str">
            <v>Random rubble masonry in foundn. &amp; plinth incement, sand mortar : Ratio 1:4</v>
          </cell>
          <cell r="C769" t="str">
            <v>100 Cft</v>
          </cell>
          <cell r="D769">
            <v>12948</v>
          </cell>
          <cell r="E769">
            <v>28442.41</v>
          </cell>
          <cell r="F769" t="str">
            <v>m3</v>
          </cell>
          <cell r="G769">
            <v>4572.55</v>
          </cell>
          <cell r="H769">
            <v>10044.35</v>
          </cell>
          <cell r="I769" t="str">
            <v>5.2.2 ,8.12</v>
          </cell>
          <cell r="J769">
            <v>0</v>
          </cell>
          <cell r="L769">
            <v>8135.37</v>
          </cell>
          <cell r="M769">
            <v>1908.9800000000005</v>
          </cell>
          <cell r="N769">
            <v>0.23465189659474622</v>
          </cell>
        </row>
        <row r="770">
          <cell r="A770" t="str">
            <v>08-01-d-03</v>
          </cell>
          <cell r="B770" t="str">
            <v>Random rubble masonry in foundn. &amp; plinth incement, sand mortar : Ratio 1:6</v>
          </cell>
          <cell r="C770" t="str">
            <v>100 Cft</v>
          </cell>
          <cell r="D770">
            <v>12948</v>
          </cell>
          <cell r="E770">
            <v>25911.16</v>
          </cell>
          <cell r="F770" t="str">
            <v>m3</v>
          </cell>
          <cell r="G770">
            <v>4572.55</v>
          </cell>
          <cell r="H770">
            <v>9150.4500000000007</v>
          </cell>
          <cell r="I770" t="str">
            <v>5.2.2 ,8.12</v>
          </cell>
          <cell r="J770">
            <v>0</v>
          </cell>
          <cell r="L770">
            <v>7554.15</v>
          </cell>
          <cell r="M770">
            <v>1596.3000000000011</v>
          </cell>
          <cell r="N770">
            <v>0.21131431067691284</v>
          </cell>
        </row>
        <row r="771">
          <cell r="A771" t="str">
            <v>08-01-d-04</v>
          </cell>
          <cell r="B771" t="str">
            <v>Random rubble masonry in foundn. &amp; plinth incement, sand mortar : Ratio 1:8</v>
          </cell>
          <cell r="C771" t="str">
            <v>100 Cft</v>
          </cell>
          <cell r="D771">
            <v>12948</v>
          </cell>
          <cell r="E771">
            <v>24510.67</v>
          </cell>
          <cell r="F771" t="str">
            <v>m3</v>
          </cell>
          <cell r="G771">
            <v>4572.55</v>
          </cell>
          <cell r="H771">
            <v>8655.8700000000008</v>
          </cell>
          <cell r="I771" t="str">
            <v>5.2.2 ,8.12</v>
          </cell>
          <cell r="J771">
            <v>0</v>
          </cell>
          <cell r="L771">
            <v>7232.6</v>
          </cell>
          <cell r="M771">
            <v>1423.2700000000004</v>
          </cell>
          <cell r="N771">
            <v>0.19678538838038884</v>
          </cell>
        </row>
        <row r="772">
          <cell r="A772" t="str">
            <v>08-02-a</v>
          </cell>
          <cell r="B772" t="str">
            <v>Coursed rubble masonry in foundn. &amp; plinth drymasonry.</v>
          </cell>
          <cell r="C772" t="str">
            <v>100 Cft</v>
          </cell>
          <cell r="D772">
            <v>8590.5</v>
          </cell>
          <cell r="E772">
            <v>13543.57</v>
          </cell>
          <cell r="F772" t="str">
            <v>m3</v>
          </cell>
          <cell r="G772">
            <v>3033.71</v>
          </cell>
          <cell r="H772">
            <v>4782.87</v>
          </cell>
          <cell r="I772">
            <v>8.1</v>
          </cell>
          <cell r="J772">
            <v>0</v>
          </cell>
          <cell r="L772">
            <v>4228.1499999999996</v>
          </cell>
          <cell r="M772">
            <v>554.72000000000025</v>
          </cell>
          <cell r="N772">
            <v>0.13119685914643528</v>
          </cell>
        </row>
        <row r="773">
          <cell r="A773" t="str">
            <v>08-02-b</v>
          </cell>
          <cell r="B773" t="str">
            <v>Coursed rubble masonry in foundn. &amp; plinth inmud mortar</v>
          </cell>
          <cell r="C773" t="str">
            <v>100 Cft</v>
          </cell>
          <cell r="D773">
            <v>11952</v>
          </cell>
          <cell r="E773">
            <v>17561.169999999998</v>
          </cell>
          <cell r="F773" t="str">
            <v>m3</v>
          </cell>
          <cell r="G773">
            <v>4220.8100000000004</v>
          </cell>
          <cell r="H773">
            <v>6201.67</v>
          </cell>
          <cell r="I773" t="str">
            <v>5.2.1 ,8.10</v>
          </cell>
          <cell r="J773">
            <v>0</v>
          </cell>
          <cell r="L773">
            <v>5504.06</v>
          </cell>
          <cell r="M773">
            <v>697.60999999999967</v>
          </cell>
          <cell r="N773">
            <v>0.12674462124322766</v>
          </cell>
        </row>
        <row r="774">
          <cell r="A774" t="str">
            <v>08-02-c-01</v>
          </cell>
          <cell r="B774" t="str">
            <v>Coursed rubble masonry (Hammer Dressed) infoundn. &amp; plinth in lime, sand mortar 1:2</v>
          </cell>
          <cell r="C774" t="str">
            <v>100 Cft</v>
          </cell>
          <cell r="D774">
            <v>14597.63</v>
          </cell>
          <cell r="E774">
            <v>23987.11</v>
          </cell>
          <cell r="F774" t="str">
            <v>m3</v>
          </cell>
          <cell r="G774">
            <v>5155.1099999999997</v>
          </cell>
          <cell r="H774">
            <v>8470.98</v>
          </cell>
          <cell r="I774" t="str">
            <v>5.2.3 ,8.10</v>
          </cell>
          <cell r="J774">
            <v>0</v>
          </cell>
          <cell r="L774">
            <v>7606.24</v>
          </cell>
          <cell r="M774">
            <v>864.73999999999978</v>
          </cell>
          <cell r="N774">
            <v>0.11368823492290538</v>
          </cell>
        </row>
        <row r="775">
          <cell r="A775" t="str">
            <v>08-02-c-02</v>
          </cell>
          <cell r="B775" t="str">
            <v>Coursed rubble masonry (Hammer Dressed)  infoundn. &amp; plinth in lime, sand mortar, SurkhiRatio 1:1:1</v>
          </cell>
          <cell r="C775" t="str">
            <v>100 Cft</v>
          </cell>
          <cell r="D775">
            <v>14597.63</v>
          </cell>
          <cell r="E775">
            <v>24394.79</v>
          </cell>
          <cell r="F775" t="str">
            <v>m3</v>
          </cell>
          <cell r="G775">
            <v>5155.1099999999997</v>
          </cell>
          <cell r="H775">
            <v>8614.9500000000007</v>
          </cell>
          <cell r="I775" t="str">
            <v>5.2.3 ,8.10</v>
          </cell>
          <cell r="J775">
            <v>0</v>
          </cell>
          <cell r="L775">
            <v>7733.22</v>
          </cell>
          <cell r="M775">
            <v>881.73000000000047</v>
          </cell>
          <cell r="N775">
            <v>0.11401848130532953</v>
          </cell>
        </row>
        <row r="776">
          <cell r="A776" t="str">
            <v>08-02-c-03</v>
          </cell>
          <cell r="B776" t="str">
            <v>Coursed rubble masonry (Hammer Dressed)  infoundn. &amp; plinth in lime, Surkhi Ratio 1:2</v>
          </cell>
          <cell r="C776" t="str">
            <v>100 Cft</v>
          </cell>
          <cell r="D776">
            <v>14597.63</v>
          </cell>
          <cell r="E776">
            <v>24095.31</v>
          </cell>
          <cell r="F776" t="str">
            <v>m3</v>
          </cell>
          <cell r="G776">
            <v>5155.1099999999997</v>
          </cell>
          <cell r="H776">
            <v>8509.19</v>
          </cell>
          <cell r="I776" t="str">
            <v>5.2.2 ,8.10</v>
          </cell>
          <cell r="J776">
            <v>0</v>
          </cell>
          <cell r="L776">
            <v>7633.17</v>
          </cell>
          <cell r="M776">
            <v>876.02000000000044</v>
          </cell>
          <cell r="N776">
            <v>0.11476490108303633</v>
          </cell>
        </row>
        <row r="777">
          <cell r="A777" t="str">
            <v>08-02-d-01</v>
          </cell>
          <cell r="B777" t="str">
            <v>Coursed rubble masonry (Hammer Dressed)  infoundn. &amp; plinth in cement,sand mortar : Ratio 1:3</v>
          </cell>
          <cell r="C777" t="str">
            <v>100 Cft</v>
          </cell>
          <cell r="D777">
            <v>14597.63</v>
          </cell>
          <cell r="E777">
            <v>31594.32</v>
          </cell>
          <cell r="F777" t="str">
            <v>m3</v>
          </cell>
          <cell r="G777">
            <v>5155.1099999999997</v>
          </cell>
          <cell r="H777">
            <v>11157.44</v>
          </cell>
          <cell r="I777" t="str">
            <v>5.2.2 ,8.10</v>
          </cell>
          <cell r="J777">
            <v>0</v>
          </cell>
          <cell r="L777">
            <v>9027.1</v>
          </cell>
          <cell r="M777">
            <v>2130.34</v>
          </cell>
          <cell r="N777">
            <v>0.23599384076835309</v>
          </cell>
        </row>
        <row r="778">
          <cell r="A778" t="str">
            <v>08-02-d-02</v>
          </cell>
          <cell r="B778" t="str">
            <v>Coursed rubble masonry (Hammer Dressed) infoundn. &amp; plinth in cement,sand mortar : Ratio 1:4</v>
          </cell>
          <cell r="C778" t="str">
            <v>100 Cft</v>
          </cell>
          <cell r="D778">
            <v>14597.63</v>
          </cell>
          <cell r="E778">
            <v>29628.45</v>
          </cell>
          <cell r="F778" t="str">
            <v>m3</v>
          </cell>
          <cell r="G778">
            <v>5155.1099999999997</v>
          </cell>
          <cell r="H778">
            <v>10463.200000000001</v>
          </cell>
          <cell r="I778" t="str">
            <v>5.2.2 ,8.10</v>
          </cell>
          <cell r="J778">
            <v>0</v>
          </cell>
          <cell r="L778">
            <v>8575.7199999999993</v>
          </cell>
          <cell r="M778">
            <v>1887.4800000000014</v>
          </cell>
          <cell r="N778">
            <v>0.22009580536677989</v>
          </cell>
        </row>
        <row r="779">
          <cell r="A779" t="str">
            <v>08-02-d-03</v>
          </cell>
          <cell r="B779" t="str">
            <v>Coursed rubble masonry (Hammer Dressed) infoundn. &amp; plinth in cement,sand mortar : Ratio 1:6</v>
          </cell>
          <cell r="C779" t="str">
            <v>100 Cft</v>
          </cell>
          <cell r="D779">
            <v>14597.63</v>
          </cell>
          <cell r="E779">
            <v>27369.16</v>
          </cell>
          <cell r="F779" t="str">
            <v>m3</v>
          </cell>
          <cell r="G779">
            <v>5155.1099999999997</v>
          </cell>
          <cell r="H779">
            <v>9665.34</v>
          </cell>
          <cell r="I779" t="str">
            <v>5.2.2 ,8.10</v>
          </cell>
          <cell r="J779">
            <v>0</v>
          </cell>
          <cell r="L779">
            <v>8056.24</v>
          </cell>
          <cell r="M779">
            <v>1609.1000000000004</v>
          </cell>
          <cell r="N779">
            <v>0.19973337437812186</v>
          </cell>
        </row>
        <row r="780">
          <cell r="A780" t="str">
            <v>08-02-d-04</v>
          </cell>
          <cell r="B780" t="str">
            <v>Coursed rubble masonry (Hammer Dressed)  infoundn. &amp; plinth in cement,sand mortar : Ratio 1:8</v>
          </cell>
          <cell r="C780" t="str">
            <v>100 Cft</v>
          </cell>
          <cell r="D780">
            <v>14597.63</v>
          </cell>
          <cell r="E780">
            <v>26140.91</v>
          </cell>
          <cell r="F780" t="str">
            <v>m3</v>
          </cell>
          <cell r="G780">
            <v>5155.1099999999997</v>
          </cell>
          <cell r="H780">
            <v>9231.58</v>
          </cell>
          <cell r="I780" t="str">
            <v>5.2.2 ,8.10</v>
          </cell>
          <cell r="J780">
            <v>0</v>
          </cell>
          <cell r="L780">
            <v>7775.06</v>
          </cell>
          <cell r="M780">
            <v>1456.5199999999995</v>
          </cell>
          <cell r="N780">
            <v>0.18733231640656142</v>
          </cell>
        </row>
        <row r="781">
          <cell r="A781" t="str">
            <v>08-03-a</v>
          </cell>
          <cell r="B781" t="str">
            <v>Random rubble masonry in ground floor Drymasonry.</v>
          </cell>
          <cell r="C781" t="str">
            <v>100 Cft</v>
          </cell>
          <cell r="D781">
            <v>7656.75</v>
          </cell>
          <cell r="E781">
            <v>12609.82</v>
          </cell>
          <cell r="F781" t="str">
            <v>m3</v>
          </cell>
          <cell r="G781">
            <v>2703.96</v>
          </cell>
          <cell r="H781">
            <v>4453.12</v>
          </cell>
          <cell r="I781">
            <v>8.1199999999999992</v>
          </cell>
          <cell r="J781">
            <v>0</v>
          </cell>
          <cell r="L781">
            <v>3953.36</v>
          </cell>
          <cell r="M781">
            <v>499.75999999999976</v>
          </cell>
          <cell r="N781">
            <v>0.12641398708946308</v>
          </cell>
        </row>
        <row r="782">
          <cell r="A782" t="str">
            <v>08-03-b</v>
          </cell>
          <cell r="B782" t="str">
            <v>Random rubble masonry in ground floor in mudmortar</v>
          </cell>
          <cell r="C782" t="str">
            <v>100 Cft</v>
          </cell>
          <cell r="D782">
            <v>10084.5</v>
          </cell>
          <cell r="E782">
            <v>15757.46</v>
          </cell>
          <cell r="F782" t="str">
            <v>m3</v>
          </cell>
          <cell r="G782">
            <v>3561.31</v>
          </cell>
          <cell r="H782">
            <v>5564.7</v>
          </cell>
          <cell r="I782" t="str">
            <v>5.2.1 ,8.12</v>
          </cell>
          <cell r="J782">
            <v>0</v>
          </cell>
          <cell r="L782">
            <v>4919.7299999999996</v>
          </cell>
          <cell r="M782">
            <v>644.97000000000025</v>
          </cell>
          <cell r="N782">
            <v>0.13109865785317493</v>
          </cell>
        </row>
        <row r="783">
          <cell r="A783" t="str">
            <v>08-03-c-01</v>
          </cell>
          <cell r="B783" t="str">
            <v>Random rubble masonry in ground floor in lime,sand mortar 1:2</v>
          </cell>
          <cell r="C783" t="str">
            <v>100 Cft</v>
          </cell>
          <cell r="D783">
            <v>14130.75</v>
          </cell>
          <cell r="E783">
            <v>24077.06</v>
          </cell>
          <cell r="F783" t="str">
            <v>m3</v>
          </cell>
          <cell r="G783">
            <v>4990.2299999999996</v>
          </cell>
          <cell r="H783">
            <v>8502.74</v>
          </cell>
          <cell r="I783" t="str">
            <v>5.2.3 ,8.12</v>
          </cell>
          <cell r="J783">
            <v>0</v>
          </cell>
          <cell r="L783">
            <v>7658.34</v>
          </cell>
          <cell r="M783">
            <v>844.39999999999964</v>
          </cell>
          <cell r="N783">
            <v>0.11025888116745922</v>
          </cell>
        </row>
        <row r="784">
          <cell r="A784" t="str">
            <v>08-03-c-02</v>
          </cell>
          <cell r="B784" t="str">
            <v>Random rubble masonry in ground floor in lime,sand mortar, Surkhi Ratio 1:1:1</v>
          </cell>
          <cell r="C784" t="str">
            <v>100 Cft</v>
          </cell>
          <cell r="D784">
            <v>14130.75</v>
          </cell>
          <cell r="E784">
            <v>23739.9</v>
          </cell>
          <cell r="F784" t="str">
            <v>m3</v>
          </cell>
          <cell r="G784">
            <v>4990.2299999999996</v>
          </cell>
          <cell r="H784">
            <v>8383.67</v>
          </cell>
          <cell r="I784" t="str">
            <v>5.2.3 ,8.12</v>
          </cell>
          <cell r="J784">
            <v>0</v>
          </cell>
          <cell r="L784">
            <v>7545.7</v>
          </cell>
          <cell r="M784">
            <v>837.97000000000025</v>
          </cell>
          <cell r="N784">
            <v>0.1110526525040752</v>
          </cell>
        </row>
        <row r="785">
          <cell r="A785" t="str">
            <v>08-03-c-03</v>
          </cell>
          <cell r="B785" t="str">
            <v>Random rubble masonry in ground floor in lime,Surkhi Ratio 1:2</v>
          </cell>
          <cell r="C785" t="str">
            <v>100 Cft</v>
          </cell>
          <cell r="D785">
            <v>14130.75</v>
          </cell>
          <cell r="E785">
            <v>23402.74</v>
          </cell>
          <cell r="F785" t="str">
            <v>m3</v>
          </cell>
          <cell r="G785">
            <v>4990.2299999999996</v>
          </cell>
          <cell r="H785">
            <v>8264.61</v>
          </cell>
          <cell r="I785" t="str">
            <v>5.2.3 ,8.12</v>
          </cell>
          <cell r="J785">
            <v>0</v>
          </cell>
          <cell r="L785">
            <v>7433.07</v>
          </cell>
          <cell r="M785">
            <v>831.54000000000087</v>
          </cell>
          <cell r="N785">
            <v>0.111870330832348</v>
          </cell>
        </row>
        <row r="786">
          <cell r="A786" t="str">
            <v>08-03-d-01</v>
          </cell>
          <cell r="B786" t="str">
            <v>Random rubble masonry in ground floor incement,sand mortar : Ratio 1:3</v>
          </cell>
          <cell r="C786" t="str">
            <v>100 Cft</v>
          </cell>
          <cell r="D786">
            <v>14130.75</v>
          </cell>
          <cell r="E786">
            <v>31836.76</v>
          </cell>
          <cell r="F786" t="str">
            <v>m3</v>
          </cell>
          <cell r="G786">
            <v>4990.2299999999996</v>
          </cell>
          <cell r="H786">
            <v>11243.06</v>
          </cell>
          <cell r="I786" t="str">
            <v>5.2.2 ,8.12</v>
          </cell>
          <cell r="J786">
            <v>0</v>
          </cell>
          <cell r="L786">
            <v>9000.41</v>
          </cell>
          <cell r="M786">
            <v>2242.6499999999996</v>
          </cell>
          <cell r="N786">
            <v>0.24917198216525688</v>
          </cell>
        </row>
        <row r="787">
          <cell r="A787" t="str">
            <v>08-03-d-02</v>
          </cell>
          <cell r="B787" t="str">
            <v>Random rubble masonry in ground floor incement,sand mortar : Ratio 1:4</v>
          </cell>
          <cell r="C787" t="str">
            <v>100 Cft</v>
          </cell>
          <cell r="D787">
            <v>14130.75</v>
          </cell>
          <cell r="E787">
            <v>29625.16</v>
          </cell>
          <cell r="F787" t="str">
            <v>m3</v>
          </cell>
          <cell r="G787">
            <v>4990.2299999999996</v>
          </cell>
          <cell r="H787">
            <v>10462.040000000001</v>
          </cell>
          <cell r="I787" t="str">
            <v>5.2.2 ,8.12</v>
          </cell>
          <cell r="J787">
            <v>0</v>
          </cell>
          <cell r="L787">
            <v>8492.6</v>
          </cell>
          <cell r="M787">
            <v>1969.4400000000005</v>
          </cell>
          <cell r="N787">
            <v>0.23190071356239556</v>
          </cell>
        </row>
        <row r="788">
          <cell r="A788" t="str">
            <v>08-03-d-03</v>
          </cell>
          <cell r="B788" t="str">
            <v>Random rubble masonry in ground floor incement,sand mortar : Ratio 1:6</v>
          </cell>
          <cell r="C788" t="str">
            <v>100 Cft</v>
          </cell>
          <cell r="D788">
            <v>14130.75</v>
          </cell>
          <cell r="E788">
            <v>27093.91</v>
          </cell>
          <cell r="F788" t="str">
            <v>m3</v>
          </cell>
          <cell r="G788">
            <v>4990.2299999999996</v>
          </cell>
          <cell r="H788">
            <v>9568.1299999999992</v>
          </cell>
          <cell r="I788" t="str">
            <v>5.2.2 ,8.12</v>
          </cell>
          <cell r="J788">
            <v>0</v>
          </cell>
          <cell r="L788">
            <v>7911.38</v>
          </cell>
          <cell r="M788">
            <v>1656.7499999999991</v>
          </cell>
          <cell r="N788">
            <v>0.20941352836041235</v>
          </cell>
        </row>
        <row r="789">
          <cell r="A789" t="str">
            <v>08-03-d-04</v>
          </cell>
          <cell r="B789" t="str">
            <v>Random rubble masonry in ground floor incement,sand mortar : Ratio 1:8</v>
          </cell>
          <cell r="C789" t="str">
            <v>100 Cft</v>
          </cell>
          <cell r="D789">
            <v>14130.75</v>
          </cell>
          <cell r="E789">
            <v>25693.42</v>
          </cell>
          <cell r="F789" t="str">
            <v>m3</v>
          </cell>
          <cell r="G789">
            <v>4990.2299999999996</v>
          </cell>
          <cell r="H789">
            <v>9073.5499999999993</v>
          </cell>
          <cell r="I789" t="str">
            <v>5.2.2 ,8.12</v>
          </cell>
          <cell r="J789">
            <v>0</v>
          </cell>
          <cell r="L789">
            <v>7589.83</v>
          </cell>
          <cell r="M789">
            <v>1483.7199999999993</v>
          </cell>
          <cell r="N789">
            <v>0.19548790947886835</v>
          </cell>
        </row>
        <row r="790">
          <cell r="A790" t="str">
            <v>08-04-a</v>
          </cell>
          <cell r="B790" t="str">
            <v>Stone Masonry Random Dry</v>
          </cell>
          <cell r="C790" t="str">
            <v>100 Cft</v>
          </cell>
          <cell r="D790">
            <v>3825.15</v>
          </cell>
          <cell r="E790">
            <v>7646.71</v>
          </cell>
          <cell r="F790" t="str">
            <v>m3</v>
          </cell>
          <cell r="G790">
            <v>1350.84</v>
          </cell>
          <cell r="H790">
            <v>2700.41</v>
          </cell>
          <cell r="I790">
            <v>8.1199999999999992</v>
          </cell>
          <cell r="J790">
            <v>0</v>
          </cell>
          <cell r="L790">
            <v>2406.1</v>
          </cell>
          <cell r="M790">
            <v>294.30999999999995</v>
          </cell>
          <cell r="N790">
            <v>0.12231827438593573</v>
          </cell>
        </row>
        <row r="791">
          <cell r="A791" t="str">
            <v>08-04-b</v>
          </cell>
          <cell r="B791" t="str">
            <v>Stone Masonry Random With Mortar Class-A</v>
          </cell>
          <cell r="C791" t="str">
            <v>100 Cft</v>
          </cell>
          <cell r="D791">
            <v>4653.62</v>
          </cell>
          <cell r="E791">
            <v>18989.599999999999</v>
          </cell>
          <cell r="F791" t="str">
            <v>m3</v>
          </cell>
          <cell r="G791">
            <v>1643.41</v>
          </cell>
          <cell r="H791">
            <v>6706.12</v>
          </cell>
          <cell r="I791" t="str">
            <v>5.2.3 ,8.12</v>
          </cell>
          <cell r="J791">
            <v>0</v>
          </cell>
          <cell r="L791">
            <v>5248.23</v>
          </cell>
          <cell r="M791">
            <v>1457.8900000000003</v>
          </cell>
          <cell r="N791">
            <v>0.27778698723188588</v>
          </cell>
        </row>
        <row r="792">
          <cell r="A792" t="str">
            <v>08-04-c</v>
          </cell>
          <cell r="B792" t="str">
            <v>Stone Masonry Dressed Uncoursed Dry</v>
          </cell>
          <cell r="C792" t="str">
            <v>100 Cft</v>
          </cell>
          <cell r="D792">
            <v>4653.62</v>
          </cell>
          <cell r="E792">
            <v>12242.11</v>
          </cell>
          <cell r="F792" t="str">
            <v>m3</v>
          </cell>
          <cell r="G792">
            <v>1643.41</v>
          </cell>
          <cell r="H792">
            <v>4323.26</v>
          </cell>
          <cell r="I792">
            <v>8.1199999999999992</v>
          </cell>
          <cell r="J792">
            <v>0</v>
          </cell>
          <cell r="L792">
            <v>3880.01</v>
          </cell>
          <cell r="M792">
            <v>443.25</v>
          </cell>
          <cell r="N792">
            <v>0.11423939629021575</v>
          </cell>
        </row>
        <row r="793">
          <cell r="A793" t="str">
            <v>08-04-d</v>
          </cell>
          <cell r="B793" t="str">
            <v>Stone Masonry Dressed Uncoursed With Mortar</v>
          </cell>
          <cell r="C793" t="str">
            <v>100 Cft</v>
          </cell>
          <cell r="D793">
            <v>3486.31</v>
          </cell>
          <cell r="E793">
            <v>14306.22</v>
          </cell>
          <cell r="F793" t="str">
            <v>m3</v>
          </cell>
          <cell r="G793">
            <v>1231.18</v>
          </cell>
          <cell r="H793">
            <v>5052.2</v>
          </cell>
          <cell r="I793" t="str">
            <v>5.2.3 ,8.12</v>
          </cell>
          <cell r="J793">
            <v>0</v>
          </cell>
          <cell r="L793">
            <v>4141.07</v>
          </cell>
          <cell r="M793">
            <v>911.13000000000011</v>
          </cell>
          <cell r="N793">
            <v>0.22002284433733316</v>
          </cell>
        </row>
        <row r="794">
          <cell r="A794" t="str">
            <v>08-04-e</v>
          </cell>
          <cell r="B794" t="str">
            <v>Roll Pointing</v>
          </cell>
          <cell r="C794" t="str">
            <v>100 Cft</v>
          </cell>
          <cell r="D794">
            <v>30627</v>
          </cell>
          <cell r="E794">
            <v>40692.44</v>
          </cell>
          <cell r="F794" t="str">
            <v>m3</v>
          </cell>
          <cell r="G794">
            <v>10815.83</v>
          </cell>
          <cell r="H794">
            <v>14370.41</v>
          </cell>
          <cell r="I794">
            <v>0</v>
          </cell>
          <cell r="J794">
            <v>0</v>
          </cell>
          <cell r="L794">
            <v>12079.2</v>
          </cell>
          <cell r="M794">
            <v>2291.2099999999991</v>
          </cell>
          <cell r="N794">
            <v>0.1896822637260745</v>
          </cell>
        </row>
        <row r="795">
          <cell r="A795" t="str">
            <v>08-04-f</v>
          </cell>
          <cell r="B795" t="str">
            <v>Stone Masonary Dressed Coursed With Mortar</v>
          </cell>
          <cell r="C795" t="str">
            <v>100 Cft</v>
          </cell>
          <cell r="D795">
            <v>4710.3999999999996</v>
          </cell>
          <cell r="E795">
            <v>15841.78</v>
          </cell>
          <cell r="F795" t="str">
            <v>m3</v>
          </cell>
          <cell r="G795">
            <v>1663.46</v>
          </cell>
          <cell r="H795">
            <v>5594.48</v>
          </cell>
          <cell r="I795" t="str">
            <v>5.2.2 ,8.10</v>
          </cell>
          <cell r="J795">
            <v>0</v>
          </cell>
          <cell r="L795">
            <v>4628.4399999999996</v>
          </cell>
          <cell r="M795">
            <v>966.04</v>
          </cell>
          <cell r="N795">
            <v>0.20871827224723666</v>
          </cell>
        </row>
        <row r="796">
          <cell r="A796" t="str">
            <v>08-05-a</v>
          </cell>
          <cell r="B796" t="str">
            <v>Coursed rubble masonry in ground floor Drymasonry.</v>
          </cell>
          <cell r="C796" t="str">
            <v>100 Cft</v>
          </cell>
          <cell r="D796">
            <v>10022.25</v>
          </cell>
          <cell r="E796">
            <v>14975.32</v>
          </cell>
          <cell r="F796" t="str">
            <v>m3</v>
          </cell>
          <cell r="G796">
            <v>3539.33</v>
          </cell>
          <cell r="H796">
            <v>5288.49</v>
          </cell>
          <cell r="I796">
            <v>8.1</v>
          </cell>
          <cell r="J796">
            <v>0</v>
          </cell>
          <cell r="L796">
            <v>4667.82</v>
          </cell>
          <cell r="M796">
            <v>620.67000000000007</v>
          </cell>
          <cell r="N796">
            <v>0.13296785223080584</v>
          </cell>
        </row>
        <row r="797">
          <cell r="A797" t="str">
            <v>08-05-b</v>
          </cell>
          <cell r="B797" t="str">
            <v>Coursed rubble masonry in ground floor in mudmortar</v>
          </cell>
          <cell r="C797" t="str">
            <v>100 Cft</v>
          </cell>
          <cell r="D797">
            <v>15749.25</v>
          </cell>
          <cell r="E797">
            <v>21422.21</v>
          </cell>
          <cell r="F797" t="str">
            <v>m3</v>
          </cell>
          <cell r="G797">
            <v>5561.8</v>
          </cell>
          <cell r="H797">
            <v>7565.19</v>
          </cell>
          <cell r="I797" t="str">
            <v>5.2.1 ,8.10</v>
          </cell>
          <cell r="J797">
            <v>0</v>
          </cell>
          <cell r="L797">
            <v>6623.44</v>
          </cell>
          <cell r="M797">
            <v>941.75</v>
          </cell>
          <cell r="N797">
            <v>0.14218442380394478</v>
          </cell>
        </row>
        <row r="798">
          <cell r="A798" t="str">
            <v>08-05-c-01</v>
          </cell>
          <cell r="B798" t="str">
            <v>Coursed rubble masonry in ground floor in lime,sand mortar 1:2</v>
          </cell>
          <cell r="C798" t="str">
            <v>100 Cft</v>
          </cell>
          <cell r="D798">
            <v>16496.25</v>
          </cell>
          <cell r="E798">
            <v>25881.97</v>
          </cell>
          <cell r="F798" t="str">
            <v>m3</v>
          </cell>
          <cell r="G798">
            <v>5825.6</v>
          </cell>
          <cell r="H798">
            <v>9140.14</v>
          </cell>
          <cell r="I798" t="str">
            <v>5.2.3 ,8.10</v>
          </cell>
          <cell r="J798">
            <v>0</v>
          </cell>
          <cell r="L798">
            <v>8182.18</v>
          </cell>
          <cell r="M798">
            <v>957.95999999999913</v>
          </cell>
          <cell r="N798">
            <v>0.11707882251429315</v>
          </cell>
        </row>
        <row r="799">
          <cell r="A799" t="str">
            <v>08-05-c-02</v>
          </cell>
          <cell r="B799" t="str">
            <v>Coursed rubble masonry in ground floor in lime,sand mortar, Surkhi Ratio 1:1:1</v>
          </cell>
          <cell r="C799" t="str">
            <v>100 Cft</v>
          </cell>
          <cell r="D799">
            <v>16496.25</v>
          </cell>
          <cell r="E799">
            <v>26293.41</v>
          </cell>
          <cell r="F799" t="str">
            <v>m3</v>
          </cell>
          <cell r="G799">
            <v>5825.6</v>
          </cell>
          <cell r="H799">
            <v>9285.44</v>
          </cell>
          <cell r="I799" t="str">
            <v>5.2.3 ,8.10</v>
          </cell>
          <cell r="J799">
            <v>0</v>
          </cell>
          <cell r="L799">
            <v>8310.2900000000009</v>
          </cell>
          <cell r="M799">
            <v>975.14999999999964</v>
          </cell>
          <cell r="N799">
            <v>0.117342475413012</v>
          </cell>
        </row>
        <row r="800">
          <cell r="A800" t="str">
            <v>08-05-c-03</v>
          </cell>
          <cell r="B800" t="str">
            <v>Coursed rubble masonry in ground floor in lime,Surkhi Ratio 1:2</v>
          </cell>
          <cell r="C800" t="str">
            <v>100 Cft</v>
          </cell>
          <cell r="D800">
            <v>16496.25</v>
          </cell>
          <cell r="E800">
            <v>25992.42</v>
          </cell>
          <cell r="F800" t="str">
            <v>m3</v>
          </cell>
          <cell r="G800">
            <v>5825.6</v>
          </cell>
          <cell r="H800">
            <v>9179.15</v>
          </cell>
          <cell r="I800" t="str">
            <v>5.2.3 ,8.10</v>
          </cell>
          <cell r="J800">
            <v>0</v>
          </cell>
          <cell r="L800">
            <v>8209.8700000000008</v>
          </cell>
          <cell r="M800">
            <v>969.27999999999884</v>
          </cell>
          <cell r="N800">
            <v>0.1180627707868698</v>
          </cell>
        </row>
        <row r="801">
          <cell r="A801" t="str">
            <v>08-05-d-01</v>
          </cell>
          <cell r="B801" t="str">
            <v>Coursed rubble masonry in ground floor incement,sand mortar : Ratio 1:3</v>
          </cell>
          <cell r="C801" t="str">
            <v>100 Cft</v>
          </cell>
          <cell r="D801">
            <v>16496.25</v>
          </cell>
          <cell r="E801">
            <v>33492.949999999997</v>
          </cell>
          <cell r="F801" t="str">
            <v>m3</v>
          </cell>
          <cell r="G801">
            <v>5825.6</v>
          </cell>
          <cell r="H801">
            <v>11827.93</v>
          </cell>
          <cell r="I801" t="str">
            <v>5.2.2 ,8.10</v>
          </cell>
          <cell r="J801">
            <v>0</v>
          </cell>
          <cell r="L801">
            <v>9604.17</v>
          </cell>
          <cell r="M801">
            <v>2223.7600000000002</v>
          </cell>
          <cell r="N801">
            <v>0.23154109100526127</v>
          </cell>
        </row>
        <row r="802">
          <cell r="A802" t="str">
            <v>08-05-d-02</v>
          </cell>
          <cell r="B802" t="str">
            <v>Coursed rubble masonry in ground floor incement,sand mortar : Ratio 1:4</v>
          </cell>
          <cell r="C802" t="str">
            <v>100 Cft</v>
          </cell>
          <cell r="D802">
            <v>16496.25</v>
          </cell>
          <cell r="E802">
            <v>31527.08</v>
          </cell>
          <cell r="F802" t="str">
            <v>m3</v>
          </cell>
          <cell r="G802">
            <v>5825.6</v>
          </cell>
          <cell r="H802">
            <v>11133.69</v>
          </cell>
          <cell r="I802" t="str">
            <v>5.2.2 ,8.10</v>
          </cell>
          <cell r="J802">
            <v>0</v>
          </cell>
          <cell r="L802">
            <v>9152.7800000000007</v>
          </cell>
          <cell r="M802">
            <v>1980.9099999999999</v>
          </cell>
          <cell r="N802">
            <v>0.21642714016943482</v>
          </cell>
        </row>
        <row r="803">
          <cell r="A803" t="str">
            <v>08-05-d-03</v>
          </cell>
          <cell r="B803" t="str">
            <v>Coursed rubble masonry in ground floor incement,sand mortar : Ratio 1:6</v>
          </cell>
          <cell r="C803" t="str">
            <v>100 Cft</v>
          </cell>
          <cell r="D803">
            <v>16496.25</v>
          </cell>
          <cell r="E803">
            <v>29275.32</v>
          </cell>
          <cell r="F803" t="str">
            <v>m3</v>
          </cell>
          <cell r="G803">
            <v>5825.6</v>
          </cell>
          <cell r="H803">
            <v>10338.49</v>
          </cell>
          <cell r="I803" t="str">
            <v>5.2.2 ,8.10</v>
          </cell>
          <cell r="J803">
            <v>0</v>
          </cell>
          <cell r="L803">
            <v>8635.5300000000007</v>
          </cell>
          <cell r="M803">
            <v>1702.9599999999991</v>
          </cell>
          <cell r="N803">
            <v>0.19720387746901452</v>
          </cell>
        </row>
        <row r="804">
          <cell r="A804" t="str">
            <v>08-05-d-04</v>
          </cell>
          <cell r="B804" t="str">
            <v>Coursed rubble masonry in ground floor incement,sand mortar : Ratio 1:8</v>
          </cell>
          <cell r="C804" t="str">
            <v>100 Cft</v>
          </cell>
          <cell r="D804">
            <v>16496.25</v>
          </cell>
          <cell r="E804">
            <v>28077.21</v>
          </cell>
          <cell r="F804" t="str">
            <v>m3</v>
          </cell>
          <cell r="G804">
            <v>5825.6</v>
          </cell>
          <cell r="H804">
            <v>9915.3799999999992</v>
          </cell>
          <cell r="I804" t="str">
            <v>5.2.2 ,8.10</v>
          </cell>
          <cell r="J804">
            <v>0</v>
          </cell>
          <cell r="L804">
            <v>8363.2800000000007</v>
          </cell>
          <cell r="M804">
            <v>1552.0999999999985</v>
          </cell>
          <cell r="N804">
            <v>0.18558508145129643</v>
          </cell>
        </row>
        <row r="805">
          <cell r="A805" t="str">
            <v>08-06-a-01</v>
          </cell>
          <cell r="B805" t="str">
            <v>Ashlar block masonry in ground floor in lime,sand mortar 1:2</v>
          </cell>
          <cell r="C805" t="str">
            <v>100 Cft</v>
          </cell>
          <cell r="D805">
            <v>45131.25</v>
          </cell>
          <cell r="E805">
            <v>55292.43</v>
          </cell>
          <cell r="F805" t="str">
            <v>m3</v>
          </cell>
          <cell r="G805">
            <v>15937.97</v>
          </cell>
          <cell r="H805">
            <v>19526.36</v>
          </cell>
          <cell r="I805" t="str">
            <v>5.2.3 , 8.3</v>
          </cell>
          <cell r="J805">
            <v>0</v>
          </cell>
          <cell r="L805">
            <v>17115.599999999999</v>
          </cell>
          <cell r="M805">
            <v>2410.760000000002</v>
          </cell>
          <cell r="N805">
            <v>0.14085162074364921</v>
          </cell>
        </row>
        <row r="806">
          <cell r="A806" t="str">
            <v>08-06-a-02</v>
          </cell>
          <cell r="B806" t="str">
            <v>Ashlar block masonry in ground floor in lime,sand mortar, Surkhi Ratio 1:1:1</v>
          </cell>
          <cell r="C806" t="str">
            <v>100 Cft</v>
          </cell>
          <cell r="D806">
            <v>45131.25</v>
          </cell>
          <cell r="E806">
            <v>55067.65</v>
          </cell>
          <cell r="F806" t="str">
            <v>m3</v>
          </cell>
          <cell r="G806">
            <v>15937.97</v>
          </cell>
          <cell r="H806">
            <v>19446.97</v>
          </cell>
          <cell r="I806" t="str">
            <v>5.2.3 , 8.3</v>
          </cell>
          <cell r="J806">
            <v>0</v>
          </cell>
          <cell r="L806">
            <v>17040.509999999998</v>
          </cell>
          <cell r="M806">
            <v>2406.4600000000028</v>
          </cell>
          <cell r="N806">
            <v>0.14121995175027055</v>
          </cell>
        </row>
        <row r="807">
          <cell r="A807" t="str">
            <v>08-06-a-03</v>
          </cell>
          <cell r="B807" t="str">
            <v>Ashlar block masonry in ground floor in lime,Surkhi Ratio 1:2</v>
          </cell>
          <cell r="C807" t="str">
            <v>100 Cft</v>
          </cell>
          <cell r="D807">
            <v>45131.25</v>
          </cell>
          <cell r="E807">
            <v>57349.39</v>
          </cell>
          <cell r="F807" t="str">
            <v>m3</v>
          </cell>
          <cell r="G807">
            <v>15937.97</v>
          </cell>
          <cell r="H807">
            <v>20252.77</v>
          </cell>
          <cell r="I807" t="str">
            <v>5.2.3 , 8.3</v>
          </cell>
          <cell r="J807">
            <v>0</v>
          </cell>
          <cell r="L807">
            <v>17850.59</v>
          </cell>
          <cell r="M807">
            <v>2402.1800000000003</v>
          </cell>
          <cell r="N807">
            <v>0.1345714623438217</v>
          </cell>
        </row>
        <row r="808">
          <cell r="A808" t="str">
            <v>08-06-b-01</v>
          </cell>
          <cell r="B808" t="str">
            <v>Ashlar block masonry in ground floor incement,sand mortar : Ratio 1:3</v>
          </cell>
          <cell r="C808" t="str">
            <v>100 Cft</v>
          </cell>
          <cell r="D808">
            <v>45131.25</v>
          </cell>
          <cell r="E808">
            <v>62972.08</v>
          </cell>
          <cell r="F808" t="str">
            <v>m3</v>
          </cell>
          <cell r="G808">
            <v>15937.97</v>
          </cell>
          <cell r="H808">
            <v>22238.400000000001</v>
          </cell>
          <cell r="I808" t="str">
            <v>5.2.2 , 8.3</v>
          </cell>
          <cell r="J808">
            <v>0</v>
          </cell>
          <cell r="L808">
            <v>18895.48</v>
          </cell>
          <cell r="M808">
            <v>3342.9200000000019</v>
          </cell>
          <cell r="N808">
            <v>0.17691638423580677</v>
          </cell>
        </row>
        <row r="809">
          <cell r="A809" t="str">
            <v>08-06-b-02</v>
          </cell>
          <cell r="B809" t="str">
            <v>Ashlar block masonry in ground floor incement,sand mortar : Ratio 1:4</v>
          </cell>
          <cell r="C809" t="str">
            <v>100 Cft</v>
          </cell>
          <cell r="D809">
            <v>45131.25</v>
          </cell>
          <cell r="E809">
            <v>61497.68</v>
          </cell>
          <cell r="F809" t="str">
            <v>m3</v>
          </cell>
          <cell r="G809">
            <v>15937.97</v>
          </cell>
          <cell r="H809">
            <v>21717.72</v>
          </cell>
          <cell r="I809" t="str">
            <v>5.2.2 , 8.3</v>
          </cell>
          <cell r="J809">
            <v>0</v>
          </cell>
          <cell r="L809">
            <v>18556.939999999999</v>
          </cell>
          <cell r="M809">
            <v>3160.7800000000025</v>
          </cell>
          <cell r="N809">
            <v>0.17032872876670413</v>
          </cell>
        </row>
        <row r="810">
          <cell r="A810" t="str">
            <v>08-06-b-03</v>
          </cell>
          <cell r="B810" t="str">
            <v>Ashlar block masonry in ground floor incement,sand mortar : Ratio 1:6</v>
          </cell>
          <cell r="C810" t="str">
            <v>100 Cft</v>
          </cell>
          <cell r="D810">
            <v>45131.25</v>
          </cell>
          <cell r="E810">
            <v>59826.69</v>
          </cell>
          <cell r="F810" t="str">
            <v>m3</v>
          </cell>
          <cell r="G810">
            <v>15937.97</v>
          </cell>
          <cell r="H810">
            <v>21127.62</v>
          </cell>
          <cell r="I810" t="str">
            <v>5.2.2 , 8.3</v>
          </cell>
          <cell r="J810">
            <v>0</v>
          </cell>
          <cell r="L810">
            <v>18173.259999999998</v>
          </cell>
          <cell r="M810">
            <v>2954.3600000000006</v>
          </cell>
          <cell r="N810">
            <v>0.16256631996680843</v>
          </cell>
        </row>
        <row r="811">
          <cell r="A811" t="str">
            <v>08-07-a-01</v>
          </cell>
          <cell r="B811" t="str">
            <v>Ashlar fine masonry in ground floor in lime, sandmortar 1:2</v>
          </cell>
          <cell r="C811" t="str">
            <v>100 Cft</v>
          </cell>
          <cell r="D811">
            <v>87305.63</v>
          </cell>
          <cell r="E811">
            <v>101351.24</v>
          </cell>
          <cell r="F811" t="str">
            <v>m3</v>
          </cell>
          <cell r="G811">
            <v>30831.72</v>
          </cell>
          <cell r="H811">
            <v>35791.870000000003</v>
          </cell>
          <cell r="I811" t="str">
            <v>5.2.2 , 8.3</v>
          </cell>
          <cell r="J811">
            <v>0</v>
          </cell>
          <cell r="L811">
            <v>30854.1</v>
          </cell>
          <cell r="M811">
            <v>4937.7700000000041</v>
          </cell>
          <cell r="N811">
            <v>0.1600361054122468</v>
          </cell>
        </row>
        <row r="812">
          <cell r="A812" t="str">
            <v>08-07-a-02</v>
          </cell>
          <cell r="B812" t="str">
            <v>Ashlar fine masonry in ground floor in lime, sandmortar, Surkhi Ratio 1:1:1</v>
          </cell>
          <cell r="C812" t="str">
            <v>100 Cft</v>
          </cell>
          <cell r="D812">
            <v>87305.63</v>
          </cell>
          <cell r="E812">
            <v>101238.85</v>
          </cell>
          <cell r="F812" t="str">
            <v>m3</v>
          </cell>
          <cell r="G812">
            <v>30831.72</v>
          </cell>
          <cell r="H812">
            <v>35752.21</v>
          </cell>
          <cell r="I812" t="str">
            <v>5.2.3 , 8.3</v>
          </cell>
          <cell r="J812">
            <v>0</v>
          </cell>
          <cell r="L812">
            <v>30816.55</v>
          </cell>
          <cell r="M812">
            <v>4935.66</v>
          </cell>
          <cell r="N812">
            <v>0.16016263988019425</v>
          </cell>
        </row>
        <row r="813">
          <cell r="A813" t="str">
            <v>08-07-a-03</v>
          </cell>
          <cell r="B813" t="str">
            <v>Ashlar fine masonry in ground floor in lime,Surkhi Ratio 1:2</v>
          </cell>
          <cell r="C813" t="str">
            <v>100 Cft</v>
          </cell>
          <cell r="D813">
            <v>87305.63</v>
          </cell>
          <cell r="E813">
            <v>101126.47</v>
          </cell>
          <cell r="F813" t="str">
            <v>m3</v>
          </cell>
          <cell r="G813">
            <v>30831.72</v>
          </cell>
          <cell r="H813">
            <v>35712.519999999997</v>
          </cell>
          <cell r="I813" t="str">
            <v>5.2.3 , 8.3</v>
          </cell>
          <cell r="J813">
            <v>0</v>
          </cell>
          <cell r="L813">
            <v>30779.01</v>
          </cell>
          <cell r="M813">
            <v>4933.5099999999984</v>
          </cell>
          <cell r="N813">
            <v>0.16028813142462991</v>
          </cell>
        </row>
        <row r="814">
          <cell r="A814" t="str">
            <v>08-07-b-01</v>
          </cell>
          <cell r="B814" t="str">
            <v>Ashlar fine masonry in ground floor incement,sand mortar : Ratio 1:3</v>
          </cell>
          <cell r="C814" t="str">
            <v>100 Cft</v>
          </cell>
          <cell r="D814">
            <v>87305.63</v>
          </cell>
          <cell r="E814">
            <v>103937.81</v>
          </cell>
          <cell r="F814" t="str">
            <v>m3</v>
          </cell>
          <cell r="G814">
            <v>30831.72</v>
          </cell>
          <cell r="H814">
            <v>36705.32</v>
          </cell>
          <cell r="I814" t="str">
            <v>5.2.2 , 8.3</v>
          </cell>
          <cell r="J814">
            <v>0</v>
          </cell>
          <cell r="L814">
            <v>31301.46</v>
          </cell>
          <cell r="M814">
            <v>5403.8600000000006</v>
          </cell>
          <cell r="N814">
            <v>0.17263923152466373</v>
          </cell>
        </row>
        <row r="815">
          <cell r="A815" t="str">
            <v>08-07-b-02</v>
          </cell>
          <cell r="B815" t="str">
            <v>Ashlar fine masonry in ground floor incement,sand mortar : Ratio 1:4</v>
          </cell>
          <cell r="C815" t="str">
            <v>100 Cft</v>
          </cell>
          <cell r="D815">
            <v>87305.63</v>
          </cell>
          <cell r="E815">
            <v>103200.61</v>
          </cell>
          <cell r="F815" t="str">
            <v>m3</v>
          </cell>
          <cell r="G815">
            <v>30831.72</v>
          </cell>
          <cell r="H815">
            <v>36444.980000000003</v>
          </cell>
          <cell r="I815" t="str">
            <v>5.2.2 , 8.3</v>
          </cell>
          <cell r="J815">
            <v>0</v>
          </cell>
          <cell r="L815">
            <v>31132.19</v>
          </cell>
          <cell r="M815">
            <v>5312.7900000000045</v>
          </cell>
          <cell r="N815">
            <v>0.17065262675063991</v>
          </cell>
        </row>
        <row r="816">
          <cell r="A816" t="str">
            <v>08-07-b-03</v>
          </cell>
          <cell r="B816" t="str">
            <v>Ashlar fine masonry in ground floor incement,sand mortar : Ratio 1:6</v>
          </cell>
          <cell r="C816" t="str">
            <v>100 Cft</v>
          </cell>
          <cell r="D816">
            <v>87305.63</v>
          </cell>
          <cell r="E816">
            <v>102377.49</v>
          </cell>
          <cell r="F816" t="str">
            <v>m3</v>
          </cell>
          <cell r="G816">
            <v>30831.72</v>
          </cell>
          <cell r="H816">
            <v>36154.31</v>
          </cell>
          <cell r="I816" t="str">
            <v>5.2.2 , 8.3</v>
          </cell>
          <cell r="J816">
            <v>0</v>
          </cell>
          <cell r="L816">
            <v>30943.200000000001</v>
          </cell>
          <cell r="M816">
            <v>5211.1099999999969</v>
          </cell>
          <cell r="N816">
            <v>0.1684088911295534</v>
          </cell>
        </row>
        <row r="817">
          <cell r="A817" t="str">
            <v>08-08-a</v>
          </cell>
          <cell r="B817" t="str">
            <v>Extra labour on items 08-03-a-01 to 08-06-b-03for work in First floor</v>
          </cell>
          <cell r="C817" t="str">
            <v>100 Cft</v>
          </cell>
          <cell r="D817">
            <v>2091.6</v>
          </cell>
          <cell r="E817">
            <v>2091.6</v>
          </cell>
          <cell r="F817" t="str">
            <v>m3</v>
          </cell>
          <cell r="G817">
            <v>738.64</v>
          </cell>
          <cell r="H817">
            <v>738.64</v>
          </cell>
          <cell r="I817">
            <v>0</v>
          </cell>
          <cell r="J817">
            <v>0</v>
          </cell>
          <cell r="L817">
            <v>665</v>
          </cell>
          <cell r="M817">
            <v>73.639999999999986</v>
          </cell>
          <cell r="N817">
            <v>0.11073684210526313</v>
          </cell>
        </row>
        <row r="818">
          <cell r="A818" t="str">
            <v>08-08-b</v>
          </cell>
          <cell r="B818" t="str">
            <v>Extra labour on items 08-03-a-01 to 08-06-b-03for work in Second floor</v>
          </cell>
          <cell r="C818" t="str">
            <v>100 Cft</v>
          </cell>
          <cell r="D818">
            <v>4830.6000000000004</v>
          </cell>
          <cell r="E818">
            <v>4830.6000000000004</v>
          </cell>
          <cell r="F818" t="str">
            <v>m3</v>
          </cell>
          <cell r="G818">
            <v>1705.91</v>
          </cell>
          <cell r="H818">
            <v>1705.91</v>
          </cell>
          <cell r="I818">
            <v>0</v>
          </cell>
          <cell r="J818">
            <v>0</v>
          </cell>
          <cell r="L818">
            <v>1516.85</v>
          </cell>
          <cell r="M818">
            <v>189.06000000000017</v>
          </cell>
          <cell r="N818">
            <v>0.12463987869598192</v>
          </cell>
        </row>
        <row r="819">
          <cell r="A819" t="str">
            <v>08-08-c</v>
          </cell>
          <cell r="B819" t="str">
            <v>Extra labour on items 08-03-a-01 to 08-06-b-03for work in Third floor</v>
          </cell>
          <cell r="C819" t="str">
            <v>100 Cft</v>
          </cell>
          <cell r="D819">
            <v>7619.4</v>
          </cell>
          <cell r="E819">
            <v>7619.4</v>
          </cell>
          <cell r="F819" t="str">
            <v>m3</v>
          </cell>
          <cell r="G819">
            <v>2690.77</v>
          </cell>
          <cell r="H819">
            <v>2690.77</v>
          </cell>
          <cell r="I819">
            <v>0</v>
          </cell>
          <cell r="J819">
            <v>0</v>
          </cell>
          <cell r="L819">
            <v>2385.1999999999998</v>
          </cell>
          <cell r="M819">
            <v>305.57000000000016</v>
          </cell>
          <cell r="N819">
            <v>0.12811085024316626</v>
          </cell>
        </row>
        <row r="820">
          <cell r="A820" t="str">
            <v>08-08-d</v>
          </cell>
          <cell r="B820" t="str">
            <v>Extra labour on items 08-03-a-01 to 08-06-b-03for work in Fourth &amp; subsequent floors</v>
          </cell>
          <cell r="C820" t="str">
            <v>100 Cft</v>
          </cell>
          <cell r="D820">
            <v>12113.85</v>
          </cell>
          <cell r="E820">
            <v>12113.85</v>
          </cell>
          <cell r="F820" t="str">
            <v>m3</v>
          </cell>
          <cell r="G820">
            <v>4277.97</v>
          </cell>
          <cell r="H820">
            <v>4277.97</v>
          </cell>
          <cell r="I820">
            <v>0</v>
          </cell>
          <cell r="J820">
            <v>0</v>
          </cell>
          <cell r="L820">
            <v>3770.16</v>
          </cell>
          <cell r="M820">
            <v>507.8100000000004</v>
          </cell>
          <cell r="N820">
            <v>0.13469189636514112</v>
          </cell>
        </row>
        <row r="821">
          <cell r="A821" t="str">
            <v>08-09</v>
          </cell>
          <cell r="B821" t="str">
            <v>Extra labour on items 08-03-a-01 to 08-06-b-03for every 5' additional height, other than building</v>
          </cell>
          <cell r="C821" t="str">
            <v>100 Cft</v>
          </cell>
          <cell r="D821">
            <v>1929.75</v>
          </cell>
          <cell r="E821">
            <v>1929.75</v>
          </cell>
          <cell r="F821" t="str">
            <v>m3</v>
          </cell>
          <cell r="G821">
            <v>681.49</v>
          </cell>
          <cell r="H821">
            <v>681.49</v>
          </cell>
          <cell r="I821">
            <v>0</v>
          </cell>
          <cell r="J821">
            <v>0</v>
          </cell>
          <cell r="L821">
            <v>604.54</v>
          </cell>
          <cell r="M821">
            <v>76.950000000000045</v>
          </cell>
          <cell r="N821">
            <v>0.12728686273861126</v>
          </cell>
        </row>
        <row r="822">
          <cell r="A822" t="str">
            <v>08-10</v>
          </cell>
          <cell r="B822" t="str">
            <v>Extra labour for arch work in stone masonryincluding centring &amp; decentring etc.</v>
          </cell>
          <cell r="C822" t="str">
            <v>100 Cft</v>
          </cell>
          <cell r="D822">
            <v>5727</v>
          </cell>
          <cell r="E822">
            <v>5727</v>
          </cell>
          <cell r="F822" t="str">
            <v>m3</v>
          </cell>
          <cell r="G822">
            <v>2022.47</v>
          </cell>
          <cell r="H822">
            <v>2022.47</v>
          </cell>
          <cell r="I822">
            <v>0</v>
          </cell>
          <cell r="J822">
            <v>0</v>
          </cell>
          <cell r="L822">
            <v>1758.67</v>
          </cell>
          <cell r="M822">
            <v>263.79999999999995</v>
          </cell>
          <cell r="N822">
            <v>0.14999971569424619</v>
          </cell>
        </row>
        <row r="823">
          <cell r="A823" t="str">
            <v>08-11-a</v>
          </cell>
          <cell r="B823" t="str">
            <v>Extra labour for coping &amp; caps etc</v>
          </cell>
          <cell r="C823" t="str">
            <v>100 Cft</v>
          </cell>
          <cell r="D823">
            <v>33615</v>
          </cell>
          <cell r="E823">
            <v>33615</v>
          </cell>
          <cell r="F823" t="str">
            <v>m3</v>
          </cell>
          <cell r="G823">
            <v>11871.04</v>
          </cell>
          <cell r="H823">
            <v>11871.04</v>
          </cell>
          <cell r="I823">
            <v>0</v>
          </cell>
          <cell r="J823">
            <v>0</v>
          </cell>
          <cell r="L823">
            <v>9892.5300000000007</v>
          </cell>
          <cell r="M823">
            <v>1978.5100000000002</v>
          </cell>
          <cell r="N823">
            <v>0.20000040434550112</v>
          </cell>
        </row>
        <row r="824">
          <cell r="A824" t="str">
            <v>08-11-b</v>
          </cell>
          <cell r="B824" t="str">
            <v>Extra labour for cornice &amp; string course</v>
          </cell>
          <cell r="C824" t="str">
            <v>100 Cft</v>
          </cell>
          <cell r="D824">
            <v>33615</v>
          </cell>
          <cell r="E824">
            <v>33615</v>
          </cell>
          <cell r="F824" t="str">
            <v>m3</v>
          </cell>
          <cell r="G824">
            <v>11871.04</v>
          </cell>
          <cell r="H824">
            <v>11871.04</v>
          </cell>
          <cell r="I824">
            <v>0</v>
          </cell>
          <cell r="J824">
            <v>0</v>
          </cell>
          <cell r="L824">
            <v>9892.5300000000007</v>
          </cell>
          <cell r="M824">
            <v>1978.5100000000002</v>
          </cell>
          <cell r="N824">
            <v>0.20000040434550112</v>
          </cell>
        </row>
        <row r="825">
          <cell r="A825" t="str">
            <v>08-12-a</v>
          </cell>
          <cell r="B825" t="str">
            <v>Dressing stones : Hammer dressed</v>
          </cell>
          <cell r="C825" t="str">
            <v>100 Sft</v>
          </cell>
          <cell r="D825">
            <v>11827.5</v>
          </cell>
          <cell r="E825">
            <v>11827.5</v>
          </cell>
          <cell r="F825" t="str">
            <v>m2</v>
          </cell>
          <cell r="G825">
            <v>1272.6400000000001</v>
          </cell>
          <cell r="H825">
            <v>1272.6400000000001</v>
          </cell>
          <cell r="I825" t="str">
            <v>8.2.6</v>
          </cell>
          <cell r="J825" t="str">
            <v>a) This rate of dressing shall bepaid only when supply ofundressed stone is made</v>
          </cell>
          <cell r="L825">
            <v>1088.44</v>
          </cell>
          <cell r="M825">
            <v>184.20000000000005</v>
          </cell>
          <cell r="N825">
            <v>0.16923303075961932</v>
          </cell>
        </row>
        <row r="826">
          <cell r="A826" t="str">
            <v>08-12-b</v>
          </cell>
          <cell r="B826" t="str">
            <v>Dressing stones : Rough tooled dressed</v>
          </cell>
          <cell r="C826" t="str">
            <v>100 Sft</v>
          </cell>
          <cell r="D826">
            <v>22659</v>
          </cell>
          <cell r="E826">
            <v>22659</v>
          </cell>
          <cell r="F826" t="str">
            <v>m2</v>
          </cell>
          <cell r="G826">
            <v>2438.11</v>
          </cell>
          <cell r="H826">
            <v>2438.11</v>
          </cell>
          <cell r="I826" t="str">
            <v>8.2.5</v>
          </cell>
          <cell r="J826" t="str">
            <v>b) In case of masonry, dressing isalready included and this rate shallnot be added thereto</v>
          </cell>
          <cell r="L826">
            <v>2076.41</v>
          </cell>
          <cell r="M826">
            <v>361.70000000000027</v>
          </cell>
          <cell r="N826">
            <v>0.17419488443997105</v>
          </cell>
        </row>
        <row r="827">
          <cell r="A827" t="str">
            <v>08-12-c</v>
          </cell>
          <cell r="B827" t="str">
            <v>Dressing stones : Chisel dressed</v>
          </cell>
          <cell r="C827" t="str">
            <v>100 Sft</v>
          </cell>
          <cell r="D827">
            <v>27390</v>
          </cell>
          <cell r="E827">
            <v>27390</v>
          </cell>
          <cell r="F827" t="str">
            <v>m2</v>
          </cell>
          <cell r="G827">
            <v>2947.16</v>
          </cell>
          <cell r="H827">
            <v>2947.16</v>
          </cell>
          <cell r="I827" t="str">
            <v>8.2.4</v>
          </cell>
          <cell r="J827" t="str">
            <v>c) Only dressed surface of stoneshall be measured</v>
          </cell>
          <cell r="L827">
            <v>2511.79</v>
          </cell>
          <cell r="M827">
            <v>435.36999999999989</v>
          </cell>
          <cell r="N827">
            <v>0.17333057301764873</v>
          </cell>
        </row>
        <row r="828">
          <cell r="A828" t="str">
            <v>08-12-d</v>
          </cell>
          <cell r="B828" t="str">
            <v>Dressing stones : Fine dressed</v>
          </cell>
          <cell r="C828" t="str">
            <v>100 Sft</v>
          </cell>
          <cell r="D828">
            <v>58639.5</v>
          </cell>
          <cell r="E828">
            <v>58639.5</v>
          </cell>
          <cell r="F828" t="str">
            <v>m2</v>
          </cell>
          <cell r="G828">
            <v>6309.61</v>
          </cell>
          <cell r="H828">
            <v>6309.61</v>
          </cell>
          <cell r="I828" t="str">
            <v>8.2.3</v>
          </cell>
          <cell r="J828">
            <v>0</v>
          </cell>
          <cell r="L828">
            <v>5338.39</v>
          </cell>
          <cell r="M828">
            <v>971.21999999999935</v>
          </cell>
          <cell r="N828">
            <v>0.18193125642749955</v>
          </cell>
        </row>
        <row r="829">
          <cell r="A829" t="str">
            <v>08-13</v>
          </cell>
          <cell r="B829" t="str">
            <v>Dhajji walling 5"x5" thick deodar framing withstone laid in 1:6 c/s mortar &amp; 1:4 c/s plaster</v>
          </cell>
          <cell r="C829" t="str">
            <v>100 Sft</v>
          </cell>
          <cell r="D829">
            <v>17840.849999999999</v>
          </cell>
          <cell r="E829">
            <v>182454.92</v>
          </cell>
          <cell r="F829" t="str">
            <v>m2</v>
          </cell>
          <cell r="G829">
            <v>1919.68</v>
          </cell>
          <cell r="H829">
            <v>19632.150000000001</v>
          </cell>
          <cell r="I829" t="str">
            <v>5.2.2 ,8.15</v>
          </cell>
          <cell r="J829">
            <v>0</v>
          </cell>
          <cell r="L829">
            <v>13452.23</v>
          </cell>
          <cell r="M829">
            <v>6179.9200000000019</v>
          </cell>
          <cell r="N829">
            <v>0.45939743819426238</v>
          </cell>
        </row>
        <row r="830">
          <cell r="A830" t="str">
            <v>08-14</v>
          </cell>
          <cell r="B830" t="str">
            <v>Provide &amp; fix stone blocks from 2 cft. to 6 cft.each, including lift upto 20 ft.</v>
          </cell>
          <cell r="C830" t="str">
            <v>100 Cft</v>
          </cell>
          <cell r="D830">
            <v>63868.5</v>
          </cell>
          <cell r="E830">
            <v>68679.899999999994</v>
          </cell>
          <cell r="F830" t="str">
            <v>m3</v>
          </cell>
          <cell r="G830">
            <v>22554.97</v>
          </cell>
          <cell r="H830">
            <v>24254.1</v>
          </cell>
          <cell r="I830" t="str">
            <v>8.1.7</v>
          </cell>
          <cell r="J830">
            <v>0</v>
          </cell>
          <cell r="L830">
            <v>21659.48</v>
          </cell>
          <cell r="M830">
            <v>2594.619999999999</v>
          </cell>
          <cell r="N830">
            <v>0.11979142620229105</v>
          </cell>
        </row>
        <row r="831">
          <cell r="A831" t="str">
            <v>08-15</v>
          </cell>
          <cell r="B831" t="str">
            <v>Providing and fixing stone blocks, under 2 cft.each, including lift upto 20 ft.</v>
          </cell>
          <cell r="C831" t="str">
            <v>100 Cft</v>
          </cell>
          <cell r="D831">
            <v>31623</v>
          </cell>
          <cell r="E831">
            <v>36434.400000000001</v>
          </cell>
          <cell r="F831" t="str">
            <v>m3</v>
          </cell>
          <cell r="G831">
            <v>11167.57</v>
          </cell>
          <cell r="H831">
            <v>12866.7</v>
          </cell>
          <cell r="I831" t="str">
            <v>8.1.7</v>
          </cell>
          <cell r="J831">
            <v>0</v>
          </cell>
          <cell r="L831">
            <v>11327.28</v>
          </cell>
          <cell r="M831">
            <v>1539.42</v>
          </cell>
          <cell r="N831">
            <v>0.13590376506981375</v>
          </cell>
        </row>
        <row r="832">
          <cell r="A832" t="str">
            <v>08-16</v>
          </cell>
          <cell r="B832" t="str">
            <v>Provide &amp; lay stone/boulder dry hand packed asfilling behind retaining walls or in pitching</v>
          </cell>
          <cell r="C832" t="str">
            <v>100 Cft</v>
          </cell>
          <cell r="D832">
            <v>2178.75</v>
          </cell>
          <cell r="E832">
            <v>7591.58</v>
          </cell>
          <cell r="F832" t="str">
            <v>m3</v>
          </cell>
          <cell r="G832">
            <v>769.42</v>
          </cell>
          <cell r="H832">
            <v>2680.94</v>
          </cell>
          <cell r="I832" t="str">
            <v>8.16 ,16.7.10</v>
          </cell>
          <cell r="J832">
            <v>0</v>
          </cell>
          <cell r="L832">
            <v>2485.1799999999998</v>
          </cell>
          <cell r="M832">
            <v>195.76000000000022</v>
          </cell>
          <cell r="N832">
            <v>7.8770954216596079E-2</v>
          </cell>
        </row>
        <row r="833">
          <cell r="A833" t="str">
            <v>08-17</v>
          </cell>
          <cell r="B833" t="str">
            <v>Provide and laying Dry Stone Pitching complete inall respect</v>
          </cell>
          <cell r="C833" t="str">
            <v>100 Sft</v>
          </cell>
          <cell r="D833">
            <v>5349.45</v>
          </cell>
          <cell r="E833">
            <v>8470.7000000000007</v>
          </cell>
          <cell r="F833" t="str">
            <v>m2</v>
          </cell>
          <cell r="G833">
            <v>575.6</v>
          </cell>
          <cell r="H833">
            <v>911.45</v>
          </cell>
          <cell r="I833" t="str">
            <v>8.17.3</v>
          </cell>
          <cell r="J833">
            <v>0</v>
          </cell>
          <cell r="L833">
            <v>808.69</v>
          </cell>
          <cell r="M833">
            <v>102.75999999999999</v>
          </cell>
          <cell r="N833">
            <v>0.12706970532589743</v>
          </cell>
        </row>
        <row r="834">
          <cell r="A834" t="str">
            <v>08-18</v>
          </cell>
          <cell r="B834" t="str">
            <v>Provide and laying Grouted Stone Pitching WithBitumen Joints complete in all respect</v>
          </cell>
          <cell r="C834" t="str">
            <v>100 Sft</v>
          </cell>
          <cell r="D834">
            <v>4687.08</v>
          </cell>
          <cell r="E834">
            <v>14014.12</v>
          </cell>
          <cell r="F834" t="str">
            <v>m2</v>
          </cell>
          <cell r="G834">
            <v>504.33</v>
          </cell>
          <cell r="H834">
            <v>1507.92</v>
          </cell>
          <cell r="I834" t="str">
            <v>8.17.4</v>
          </cell>
          <cell r="J834">
            <v>0</v>
          </cell>
          <cell r="L834">
            <v>1797.35</v>
          </cell>
          <cell r="M834">
            <v>-289.42999999999984</v>
          </cell>
          <cell r="N834">
            <v>-0.16103151862464174</v>
          </cell>
        </row>
        <row r="835">
          <cell r="A835" t="str">
            <v>09-01</v>
          </cell>
          <cell r="B835" t="str">
            <v>First class tile roofing including earth, mud plaster,gobri leeping, cement plaster etc complete</v>
          </cell>
          <cell r="C835" t="str">
            <v>100 Sft</v>
          </cell>
          <cell r="D835">
            <v>14037.38</v>
          </cell>
          <cell r="E835">
            <v>27129</v>
          </cell>
          <cell r="F835" t="str">
            <v>m2</v>
          </cell>
          <cell r="G835">
            <v>1510.42</v>
          </cell>
          <cell r="H835">
            <v>2919.08</v>
          </cell>
          <cell r="I835">
            <v>9.1999999999999993</v>
          </cell>
          <cell r="J835" t="str">
            <v>Add extra 13%, 32% and 51% onlabour rates only are 6%, 15% and23% on composite rates for 2nd,3rd, 4th and subsequent floorsrespectively.</v>
          </cell>
          <cell r="L835">
            <v>2624.01</v>
          </cell>
          <cell r="M835">
            <v>295.06999999999971</v>
          </cell>
          <cell r="N835">
            <v>0.11245002877275607</v>
          </cell>
        </row>
        <row r="836">
          <cell r="A836" t="str">
            <v>09-02</v>
          </cell>
          <cell r="B836" t="str">
            <v>Second class tile roofing consisting of 4" earth and1" mud plaster with gobri leeping etc</v>
          </cell>
          <cell r="C836" t="str">
            <v>100 Sft</v>
          </cell>
          <cell r="D836">
            <v>10644.75</v>
          </cell>
          <cell r="E836">
            <v>22835.68</v>
          </cell>
          <cell r="F836" t="str">
            <v>m2</v>
          </cell>
          <cell r="G836">
            <v>1145.3800000000001</v>
          </cell>
          <cell r="H836">
            <v>2457.12</v>
          </cell>
          <cell r="I836">
            <v>9.3000000000000007</v>
          </cell>
          <cell r="J836" t="str">
            <v>ditto</v>
          </cell>
          <cell r="L836">
            <v>2239.31</v>
          </cell>
          <cell r="M836">
            <v>217.80999999999995</v>
          </cell>
          <cell r="N836">
            <v>9.7266568719828847E-2</v>
          </cell>
        </row>
        <row r="837">
          <cell r="A837" t="str">
            <v>09-03</v>
          </cell>
          <cell r="B837" t="str">
            <v>Provide &amp; laying of Kaprail tile 6"X9" on roof topincluding cost of weathershield complete:</v>
          </cell>
          <cell r="C837" t="str">
            <v>100 sft</v>
          </cell>
          <cell r="D837">
            <v>4132.1499999999996</v>
          </cell>
          <cell r="E837">
            <v>11505.79</v>
          </cell>
          <cell r="F837" t="str">
            <v>m2</v>
          </cell>
          <cell r="G837">
            <v>444.62</v>
          </cell>
          <cell r="H837">
            <v>1238.02</v>
          </cell>
          <cell r="I837" t="str">
            <v>9.1.4.7</v>
          </cell>
          <cell r="J837">
            <v>0</v>
          </cell>
          <cell r="L837">
            <v>1091.31</v>
          </cell>
          <cell r="M837">
            <v>146.71000000000004</v>
          </cell>
          <cell r="N837">
            <v>0.13443476189167153</v>
          </cell>
        </row>
        <row r="838">
          <cell r="A838" t="str">
            <v>09-04</v>
          </cell>
          <cell r="B838" t="str">
            <v>Covering mud roof with coal tar and fine sand</v>
          </cell>
          <cell r="C838" t="str">
            <v>100 Sft</v>
          </cell>
          <cell r="D838">
            <v>473.1</v>
          </cell>
          <cell r="E838">
            <v>1822.23</v>
          </cell>
          <cell r="F838" t="str">
            <v>m2</v>
          </cell>
          <cell r="G838">
            <v>50.91</v>
          </cell>
          <cell r="H838">
            <v>196.07</v>
          </cell>
          <cell r="I838">
            <v>9.14</v>
          </cell>
          <cell r="J838" t="str">
            <v>ditto</v>
          </cell>
          <cell r="L838">
            <v>186.55</v>
          </cell>
          <cell r="M838">
            <v>9.5199999999999818</v>
          </cell>
          <cell r="N838">
            <v>5.1031894934333862E-2</v>
          </cell>
        </row>
        <row r="839">
          <cell r="A839" t="str">
            <v>09-05-a</v>
          </cell>
          <cell r="B839" t="str">
            <v>Filling spaces in between wooden battens overbeams, filled with deodar wood pieces</v>
          </cell>
          <cell r="C839" t="str">
            <v>100 Sft</v>
          </cell>
          <cell r="D839">
            <v>1431.75</v>
          </cell>
          <cell r="E839">
            <v>7759</v>
          </cell>
          <cell r="F839" t="str">
            <v>m2</v>
          </cell>
          <cell r="G839">
            <v>154.06</v>
          </cell>
          <cell r="H839">
            <v>834.87</v>
          </cell>
          <cell r="I839" t="str">
            <v>9.2.4</v>
          </cell>
          <cell r="J839" t="str">
            <v>ditto</v>
          </cell>
          <cell r="L839">
            <v>581.94000000000005</v>
          </cell>
          <cell r="M839">
            <v>252.92999999999995</v>
          </cell>
          <cell r="N839">
            <v>0.43463243633364251</v>
          </cell>
        </row>
        <row r="840">
          <cell r="A840" t="str">
            <v>09-05-b</v>
          </cell>
          <cell r="B840" t="str">
            <v>Filling spaces in between RCC battens, filled withPCC block 1:3:6</v>
          </cell>
          <cell r="C840" t="str">
            <v>100 Sft</v>
          </cell>
          <cell r="D840">
            <v>2050.27</v>
          </cell>
          <cell r="E840">
            <v>2926.48</v>
          </cell>
          <cell r="F840" t="str">
            <v>m2</v>
          </cell>
          <cell r="G840">
            <v>220.61</v>
          </cell>
          <cell r="H840">
            <v>314.89</v>
          </cell>
          <cell r="I840" t="str">
            <v>9.2.4</v>
          </cell>
          <cell r="J840">
            <v>0</v>
          </cell>
          <cell r="L840">
            <v>261.63</v>
          </cell>
          <cell r="M840">
            <v>53.259999999999991</v>
          </cell>
          <cell r="N840">
            <v>0.20356992699613954</v>
          </cell>
        </row>
        <row r="841">
          <cell r="A841" t="str">
            <v>09-05-c</v>
          </cell>
          <cell r="B841" t="str">
            <v>Filling spaces in between spacers filled with bricks</v>
          </cell>
          <cell r="C841" t="str">
            <v>100 Sft</v>
          </cell>
          <cell r="D841">
            <v>586.4</v>
          </cell>
          <cell r="E841">
            <v>1656.38</v>
          </cell>
          <cell r="F841" t="str">
            <v>m2</v>
          </cell>
          <cell r="G841">
            <v>63.1</v>
          </cell>
          <cell r="H841">
            <v>178.23</v>
          </cell>
          <cell r="I841" t="str">
            <v>9.2.4</v>
          </cell>
          <cell r="J841">
            <v>0</v>
          </cell>
          <cell r="L841">
            <v>153.51</v>
          </cell>
          <cell r="M841">
            <v>24.72</v>
          </cell>
          <cell r="N841">
            <v>0.16103185460230604</v>
          </cell>
        </row>
        <row r="842">
          <cell r="A842" t="str">
            <v>09-06</v>
          </cell>
          <cell r="B842" t="str">
            <v>Single layer of tiles 12"x6"x2" laid over 4" earthand 1" mud plaster on top of RC roof slab</v>
          </cell>
          <cell r="C842" t="str">
            <v>100 Sft</v>
          </cell>
          <cell r="D842">
            <v>4326.38</v>
          </cell>
          <cell r="E842">
            <v>15093.75</v>
          </cell>
          <cell r="F842" t="str">
            <v>m2</v>
          </cell>
          <cell r="G842">
            <v>465.52</v>
          </cell>
          <cell r="H842">
            <v>1624.09</v>
          </cell>
          <cell r="I842" t="str">
            <v>9.15.3</v>
          </cell>
          <cell r="J842" t="str">
            <v>Add extra 13%, 32% and 51% onlabour rates only are 6%, 15% and23% on composite rates for 2nd,3rd, 4th and subsequent floorsrespectively.</v>
          </cell>
          <cell r="L842">
            <v>1511.43</v>
          </cell>
          <cell r="M842">
            <v>112.65999999999985</v>
          </cell>
          <cell r="N842">
            <v>7.4538681910508497E-2</v>
          </cell>
        </row>
        <row r="843">
          <cell r="A843" t="str">
            <v>09-07-a</v>
          </cell>
          <cell r="B843" t="str">
            <v>Jack arch roof 4.5" thick laid in 1:5 c/s mortar a)cement concrete in haunches 1:6:12</v>
          </cell>
          <cell r="C843" t="str">
            <v>100 Sft</v>
          </cell>
          <cell r="D843">
            <v>15438</v>
          </cell>
          <cell r="E843">
            <v>37978.449999999997</v>
          </cell>
          <cell r="F843" t="str">
            <v>m2</v>
          </cell>
          <cell r="G843">
            <v>1661.13</v>
          </cell>
          <cell r="H843">
            <v>4086.48</v>
          </cell>
          <cell r="I843">
            <v>9.5</v>
          </cell>
          <cell r="J843" t="str">
            <v>a) For steel part and its erectionetc. Item No 25-10 and 25-14 bereffered b) Add extra 13%, 32%and 51% on labour rates only or6%, 15% and 23% on compositerates for 2nd, 3rd, 4th andsubsequent floors respectively.</v>
          </cell>
          <cell r="L843">
            <v>3476.03</v>
          </cell>
          <cell r="M843">
            <v>610.44999999999982</v>
          </cell>
          <cell r="N843">
            <v>0.17561701136066138</v>
          </cell>
        </row>
        <row r="844">
          <cell r="A844" t="str">
            <v>09-07-b</v>
          </cell>
          <cell r="B844" t="str">
            <v>Jack arch roof 4.5" thick laid in 1:5 c/s mortar b)cement concrete in haunches 1:3:6</v>
          </cell>
          <cell r="C844" t="str">
            <v>100 Sft</v>
          </cell>
          <cell r="D844">
            <v>15438</v>
          </cell>
          <cell r="E844">
            <v>40818.1</v>
          </cell>
          <cell r="F844" t="str">
            <v>m2</v>
          </cell>
          <cell r="G844">
            <v>1661.13</v>
          </cell>
          <cell r="H844">
            <v>4392.03</v>
          </cell>
          <cell r="I844">
            <v>9.5</v>
          </cell>
          <cell r="J844">
            <v>0</v>
          </cell>
          <cell r="L844">
            <v>3678.11</v>
          </cell>
          <cell r="M844">
            <v>713.91999999999962</v>
          </cell>
          <cell r="N844">
            <v>0.19409968706754274</v>
          </cell>
        </row>
        <row r="845">
          <cell r="A845" t="str">
            <v>09-08-a</v>
          </cell>
          <cell r="B845" t="str">
            <v>Jack arch roofing 4.5"thick laid in 1:5 c/s mortarcomplete. Cement concrete in haunches 1:6:12</v>
          </cell>
          <cell r="C845" t="str">
            <v>100 Sft</v>
          </cell>
          <cell r="D845">
            <v>12543.38</v>
          </cell>
          <cell r="E845">
            <v>34927.019999999997</v>
          </cell>
          <cell r="F845" t="str">
            <v>m2</v>
          </cell>
          <cell r="G845">
            <v>1349.67</v>
          </cell>
          <cell r="H845">
            <v>3758.15</v>
          </cell>
          <cell r="I845">
            <v>9.5</v>
          </cell>
          <cell r="J845" t="str">
            <v>a) For steel part and its erectionetc. Item No 25-10 and 25-14 bereffered b) Add extra 13%, 32%and 51% on labour rates only or6%, 15% and 23% on compositerates for 2nd, 3rd, 4th andsubsequent floors respectively.</v>
          </cell>
          <cell r="L845">
            <v>3172.17</v>
          </cell>
          <cell r="M845">
            <v>585.98</v>
          </cell>
          <cell r="N845">
            <v>0.18472528269291999</v>
          </cell>
        </row>
        <row r="846">
          <cell r="A846" t="str">
            <v>09-08-b</v>
          </cell>
          <cell r="B846" t="str">
            <v>Jack arch roofing 4.5"thick laid in 1:5 cementmortar, including complete. Cement concrete inhaunches 1:3:6</v>
          </cell>
          <cell r="C846" t="str">
            <v>100 Sft</v>
          </cell>
          <cell r="D846">
            <v>12543.38</v>
          </cell>
          <cell r="E846">
            <v>37562.76</v>
          </cell>
          <cell r="F846" t="str">
            <v>m2</v>
          </cell>
          <cell r="G846">
            <v>1349.67</v>
          </cell>
          <cell r="H846">
            <v>4041.75</v>
          </cell>
          <cell r="I846">
            <v>9.5</v>
          </cell>
          <cell r="J846">
            <v>0</v>
          </cell>
          <cell r="L846">
            <v>3357.34</v>
          </cell>
          <cell r="M846">
            <v>684.40999999999985</v>
          </cell>
          <cell r="N846">
            <v>0.20385483746060865</v>
          </cell>
        </row>
        <row r="847">
          <cell r="A847" t="str">
            <v>09-09</v>
          </cell>
          <cell r="B847" t="str">
            <v>Extra for vaulted jack arch roofing</v>
          </cell>
          <cell r="C847" t="str">
            <v>100 Sft</v>
          </cell>
          <cell r="D847">
            <v>3735</v>
          </cell>
          <cell r="E847">
            <v>3735</v>
          </cell>
          <cell r="F847" t="str">
            <v>m2</v>
          </cell>
          <cell r="G847">
            <v>401.89</v>
          </cell>
          <cell r="H847">
            <v>401.89</v>
          </cell>
          <cell r="I847">
            <v>9.5</v>
          </cell>
          <cell r="J847" t="str">
            <v>ditto</v>
          </cell>
          <cell r="L847">
            <v>328.21</v>
          </cell>
          <cell r="M847">
            <v>73.680000000000007</v>
          </cell>
          <cell r="N847">
            <v>0.22449041772036199</v>
          </cell>
        </row>
        <row r="848">
          <cell r="A848" t="str">
            <v>09-10</v>
          </cell>
          <cell r="B848" t="str">
            <v>Jack arch roofing of shingle &amp; cement concrete1:3:6, 4.5" at crown &amp; 1/2" cem. plaster complete</v>
          </cell>
          <cell r="C848" t="str">
            <v>100 Sft</v>
          </cell>
          <cell r="D848">
            <v>12761.25</v>
          </cell>
          <cell r="E848">
            <v>23486.05</v>
          </cell>
          <cell r="F848" t="str">
            <v>m2</v>
          </cell>
          <cell r="G848">
            <v>1373.11</v>
          </cell>
          <cell r="H848">
            <v>2527.1</v>
          </cell>
          <cell r="I848">
            <v>9.5</v>
          </cell>
          <cell r="J848">
            <v>0</v>
          </cell>
          <cell r="L848">
            <v>2028.14</v>
          </cell>
          <cell r="M848">
            <v>498.95999999999981</v>
          </cell>
          <cell r="N848">
            <v>0.2460185194315973</v>
          </cell>
        </row>
        <row r="849">
          <cell r="A849" t="str">
            <v>09-11-a</v>
          </cell>
          <cell r="B849" t="str">
            <v>Earth filling over roof including watering,ramming etc 3" thick earth filling and 1" mudplaster</v>
          </cell>
          <cell r="C849" t="str">
            <v>100 Sft</v>
          </cell>
          <cell r="D849">
            <v>1339.62</v>
          </cell>
          <cell r="E849">
            <v>2374.16</v>
          </cell>
          <cell r="F849" t="str">
            <v>m2</v>
          </cell>
          <cell r="G849">
            <v>144.13999999999999</v>
          </cell>
          <cell r="H849">
            <v>255.46</v>
          </cell>
          <cell r="I849" t="str">
            <v>9.15.4</v>
          </cell>
          <cell r="J849" t="str">
            <v>Add extra 13%, 32% and 51% onlabour rates only are 6%, 15% and23% on composite rates forsubsequent floors respectively.</v>
          </cell>
          <cell r="L849">
            <v>226.39</v>
          </cell>
          <cell r="M849">
            <v>29.070000000000022</v>
          </cell>
          <cell r="N849">
            <v>0.12840673174610195</v>
          </cell>
        </row>
        <row r="850">
          <cell r="A850" t="str">
            <v>09-11-b</v>
          </cell>
          <cell r="B850" t="str">
            <v>Earth filling over roof including watering,ramming etc 4" thick earth filling and 1" mudplaster</v>
          </cell>
          <cell r="C850" t="str">
            <v>100 Sft</v>
          </cell>
          <cell r="D850">
            <v>1399.38</v>
          </cell>
          <cell r="E850">
            <v>2593.89</v>
          </cell>
          <cell r="F850" t="str">
            <v>m2</v>
          </cell>
          <cell r="G850">
            <v>150.57</v>
          </cell>
          <cell r="H850">
            <v>279.10000000000002</v>
          </cell>
          <cell r="I850" t="str">
            <v>9.15.3</v>
          </cell>
          <cell r="J850">
            <v>0</v>
          </cell>
          <cell r="L850">
            <v>245.75</v>
          </cell>
          <cell r="M850">
            <v>33.350000000000023</v>
          </cell>
          <cell r="N850">
            <v>0.13570701932858606</v>
          </cell>
        </row>
        <row r="851">
          <cell r="A851" t="str">
            <v>09-12</v>
          </cell>
          <cell r="B851" t="str">
            <v>1/8" thick gobri leeping on roofs or floors</v>
          </cell>
          <cell r="C851" t="str">
            <v>100 Sft</v>
          </cell>
          <cell r="D851">
            <v>283.86</v>
          </cell>
          <cell r="E851">
            <v>303.35000000000002</v>
          </cell>
          <cell r="F851" t="str">
            <v>m2</v>
          </cell>
          <cell r="G851">
            <v>30.54</v>
          </cell>
          <cell r="H851">
            <v>32.64</v>
          </cell>
          <cell r="I851">
            <v>9.14</v>
          </cell>
          <cell r="J851" t="str">
            <v>ditto</v>
          </cell>
          <cell r="L851">
            <v>28.12</v>
          </cell>
          <cell r="M851">
            <v>4.5199999999999996</v>
          </cell>
          <cell r="N851">
            <v>0.1607396870554765</v>
          </cell>
        </row>
        <row r="852">
          <cell r="A852" t="str">
            <v>09-13</v>
          </cell>
          <cell r="B852" t="str">
            <v>2 coats of bitumen laid hot using 34 lbs. for %sftover roof &amp; blinded with sand at 1 cft per % sft</v>
          </cell>
          <cell r="C852" t="str">
            <v>100 Sft</v>
          </cell>
          <cell r="D852">
            <v>996</v>
          </cell>
          <cell r="E852">
            <v>3671.24</v>
          </cell>
          <cell r="F852" t="str">
            <v>m2</v>
          </cell>
          <cell r="G852">
            <v>107.17</v>
          </cell>
          <cell r="H852">
            <v>395.02</v>
          </cell>
          <cell r="I852" t="str">
            <v>9.14.3</v>
          </cell>
          <cell r="J852">
            <v>0</v>
          </cell>
          <cell r="L852">
            <v>377.57</v>
          </cell>
          <cell r="M852">
            <v>17.449999999999989</v>
          </cell>
          <cell r="N852">
            <v>4.6216595598167196E-2</v>
          </cell>
        </row>
        <row r="853">
          <cell r="A853" t="str">
            <v>09-14-a</v>
          </cell>
          <cell r="B853" t="str">
            <v>Supply &amp; fix corrugated GI sheet with GI bolts,nuts, limpet etc. complete : 20 BWG</v>
          </cell>
          <cell r="C853" t="str">
            <v>100 Sft</v>
          </cell>
          <cell r="D853">
            <v>2365.5</v>
          </cell>
          <cell r="E853">
            <v>22864.98</v>
          </cell>
          <cell r="F853" t="str">
            <v>m2</v>
          </cell>
          <cell r="G853">
            <v>254.53</v>
          </cell>
          <cell r="H853">
            <v>2460.27</v>
          </cell>
          <cell r="I853">
            <v>9.8000000000000007</v>
          </cell>
          <cell r="J853" t="str">
            <v>Add extra 13%, 32% and 51% onlabour rates only are 6%, 15% and23% on composite rates for 2nd,3rd, 4th and subsequent floorsrespectively.</v>
          </cell>
          <cell r="L853">
            <v>2453.5700000000002</v>
          </cell>
          <cell r="M853">
            <v>6.6999999999998181</v>
          </cell>
          <cell r="N853">
            <v>2.7307148359328724E-3</v>
          </cell>
        </row>
        <row r="854">
          <cell r="A854" t="str">
            <v>09-14-b</v>
          </cell>
          <cell r="B854" t="str">
            <v>Supply &amp; fix corrugated GI sheet with GI bolts,nuts, limpet etc. complete : 22 BWG</v>
          </cell>
          <cell r="C854" t="str">
            <v>100 Sft</v>
          </cell>
          <cell r="D854">
            <v>2365.5</v>
          </cell>
          <cell r="E854">
            <v>20190.04</v>
          </cell>
          <cell r="F854" t="str">
            <v>m2</v>
          </cell>
          <cell r="G854">
            <v>254.53</v>
          </cell>
          <cell r="H854">
            <v>2172.4499999999998</v>
          </cell>
          <cell r="I854">
            <v>9.8000000000000007</v>
          </cell>
          <cell r="J854">
            <v>0</v>
          </cell>
          <cell r="L854">
            <v>2165.75</v>
          </cell>
          <cell r="M854">
            <v>6.6999999999998181</v>
          </cell>
          <cell r="N854">
            <v>3.0936165300703305E-3</v>
          </cell>
        </row>
        <row r="855">
          <cell r="A855" t="str">
            <v>09-14-c</v>
          </cell>
          <cell r="B855" t="str">
            <v>Supply &amp; fix corrugated GI sheet with GI bolts,nuts, limpet etc. complete : 24 BWG</v>
          </cell>
          <cell r="C855" t="str">
            <v>100 Sft</v>
          </cell>
          <cell r="D855">
            <v>2365.5</v>
          </cell>
          <cell r="E855">
            <v>17180.72</v>
          </cell>
          <cell r="F855" t="str">
            <v>m2</v>
          </cell>
          <cell r="G855">
            <v>254.53</v>
          </cell>
          <cell r="H855">
            <v>1848.65</v>
          </cell>
          <cell r="I855">
            <v>9.8000000000000007</v>
          </cell>
          <cell r="J855">
            <v>0</v>
          </cell>
          <cell r="L855">
            <v>1841.95</v>
          </cell>
          <cell r="M855">
            <v>6.7000000000000455</v>
          </cell>
          <cell r="N855">
            <v>3.6374494421672929E-3</v>
          </cell>
        </row>
        <row r="856">
          <cell r="A856" t="str">
            <v>09-15</v>
          </cell>
          <cell r="B856" t="str">
            <v>Khassi parnalas in c/s mortar 1:2, 12" outsidewidth finished smooth with a floating coat</v>
          </cell>
          <cell r="C856" t="str">
            <v>Rft</v>
          </cell>
          <cell r="D856">
            <v>167.25</v>
          </cell>
          <cell r="E856">
            <v>224.61</v>
          </cell>
          <cell r="F856" t="str">
            <v>m</v>
          </cell>
          <cell r="G856">
            <v>548.73</v>
          </cell>
          <cell r="H856">
            <v>736.91</v>
          </cell>
          <cell r="I856" t="str">
            <v>9.11.2.2</v>
          </cell>
          <cell r="J856" t="str">
            <v>ditto</v>
          </cell>
          <cell r="L856">
            <v>604.35</v>
          </cell>
          <cell r="M856">
            <v>132.55999999999995</v>
          </cell>
          <cell r="N856">
            <v>0.21934309588814419</v>
          </cell>
        </row>
        <row r="857">
          <cell r="A857" t="str">
            <v>09-16</v>
          </cell>
          <cell r="B857" t="str">
            <v>Khuras on roof 2'x2'x6"</v>
          </cell>
          <cell r="C857" t="str">
            <v>Each</v>
          </cell>
          <cell r="D857">
            <v>622.5</v>
          </cell>
          <cell r="E857">
            <v>1156.29</v>
          </cell>
          <cell r="F857" t="str">
            <v>Each</v>
          </cell>
          <cell r="G857">
            <v>622.5</v>
          </cell>
          <cell r="H857">
            <v>1156.29</v>
          </cell>
          <cell r="I857" t="str">
            <v>9.11.1</v>
          </cell>
          <cell r="J857" t="str">
            <v>ditto</v>
          </cell>
          <cell r="L857">
            <v>910.89</v>
          </cell>
          <cell r="M857">
            <v>245.39999999999998</v>
          </cell>
          <cell r="N857">
            <v>0.26940684385600894</v>
          </cell>
        </row>
        <row r="858">
          <cell r="A858" t="str">
            <v>09-17</v>
          </cell>
          <cell r="B858" t="str">
            <v>Bottom khuras of brick masonry in c/s mortar1:6,4'x2'x4.5" over 3" cem. concrete 1:4:8</v>
          </cell>
          <cell r="C858" t="str">
            <v>Each</v>
          </cell>
          <cell r="D858">
            <v>622.5</v>
          </cell>
          <cell r="E858">
            <v>1982.69</v>
          </cell>
          <cell r="F858" t="str">
            <v>Each</v>
          </cell>
          <cell r="G858">
            <v>622.5</v>
          </cell>
          <cell r="H858">
            <v>1982.69</v>
          </cell>
          <cell r="I858" t="str">
            <v>9.11.1</v>
          </cell>
          <cell r="J858" t="str">
            <v>ditto</v>
          </cell>
          <cell r="L858">
            <v>1668.93</v>
          </cell>
          <cell r="M858">
            <v>313.76</v>
          </cell>
          <cell r="N858">
            <v>0.18800069505611378</v>
          </cell>
        </row>
        <row r="859">
          <cell r="A859" t="str">
            <v>09-18-a</v>
          </cell>
          <cell r="B859" t="str">
            <v>Plain GI sheets 22 SWG rain water down pipe a)4" diameter down pipe</v>
          </cell>
          <cell r="C859" t="str">
            <v>Rft</v>
          </cell>
          <cell r="D859">
            <v>127.21</v>
          </cell>
          <cell r="E859">
            <v>304.57</v>
          </cell>
          <cell r="F859" t="str">
            <v>m</v>
          </cell>
          <cell r="G859">
            <v>417.35</v>
          </cell>
          <cell r="H859">
            <v>999.26</v>
          </cell>
          <cell r="I859">
            <v>9.1199999999999992</v>
          </cell>
          <cell r="J859" t="str">
            <v>ditto</v>
          </cell>
          <cell r="L859">
            <v>961.88</v>
          </cell>
          <cell r="M859">
            <v>37.379999999999995</v>
          </cell>
          <cell r="N859">
            <v>3.8861396431987355E-2</v>
          </cell>
        </row>
        <row r="860">
          <cell r="A860" t="str">
            <v>09-18-b</v>
          </cell>
          <cell r="B860" t="str">
            <v>Plain GI sheets 22 SWG rain water down pipe b)5" diameter down pipe</v>
          </cell>
          <cell r="C860" t="str">
            <v>Rft</v>
          </cell>
          <cell r="D860">
            <v>127.21</v>
          </cell>
          <cell r="E860">
            <v>334.65</v>
          </cell>
          <cell r="F860" t="str">
            <v>m</v>
          </cell>
          <cell r="G860">
            <v>417.35</v>
          </cell>
          <cell r="H860">
            <v>1097.93</v>
          </cell>
          <cell r="I860">
            <v>9.1199999999999992</v>
          </cell>
          <cell r="J860">
            <v>0</v>
          </cell>
          <cell r="L860">
            <v>1060.56</v>
          </cell>
          <cell r="M860">
            <v>37.370000000000118</v>
          </cell>
          <cell r="N860">
            <v>3.5236101682130309E-2</v>
          </cell>
        </row>
        <row r="861">
          <cell r="A861" t="str">
            <v>09-19</v>
          </cell>
          <cell r="B861" t="str">
            <v>Plain galvanized iron sheet flashing, 22 guage</v>
          </cell>
          <cell r="C861" t="str">
            <v>100 Sft</v>
          </cell>
          <cell r="D861">
            <v>4482</v>
          </cell>
          <cell r="E861">
            <v>13035.4</v>
          </cell>
          <cell r="F861" t="str">
            <v>m2</v>
          </cell>
          <cell r="G861">
            <v>482.26</v>
          </cell>
          <cell r="H861">
            <v>1402.61</v>
          </cell>
          <cell r="I861">
            <v>9.1199999999999992</v>
          </cell>
          <cell r="J861" t="str">
            <v>ditto</v>
          </cell>
          <cell r="L861">
            <v>1360.75</v>
          </cell>
          <cell r="M861">
            <v>41.8599999999999</v>
          </cell>
          <cell r="N861">
            <v>3.0762447179863973E-2</v>
          </cell>
        </row>
        <row r="862">
          <cell r="A862" t="str">
            <v>09-20-a</v>
          </cell>
          <cell r="B862" t="str">
            <v>Cast iron rain water down pipe fixed in positionexcluding heads &amp; shoes : 4" dia</v>
          </cell>
          <cell r="C862" t="str">
            <v>Rft</v>
          </cell>
          <cell r="D862">
            <v>97.07</v>
          </cell>
          <cell r="E862">
            <v>695.19</v>
          </cell>
          <cell r="F862" t="str">
            <v>m</v>
          </cell>
          <cell r="G862">
            <v>318.48</v>
          </cell>
          <cell r="H862">
            <v>2280.8200000000002</v>
          </cell>
          <cell r="I862">
            <v>9.17</v>
          </cell>
          <cell r="J862" t="str">
            <v>ditto</v>
          </cell>
          <cell r="L862">
            <v>2187.56</v>
          </cell>
          <cell r="M862">
            <v>93.260000000000218</v>
          </cell>
          <cell r="N862">
            <v>4.263197352301204E-2</v>
          </cell>
        </row>
        <row r="863">
          <cell r="A863" t="str">
            <v>09-20-b</v>
          </cell>
          <cell r="B863" t="str">
            <v>Cast iron rain water down pipe fixed in positionexcluding heads &amp; shoes : 3" dia</v>
          </cell>
          <cell r="C863" t="str">
            <v>Rft</v>
          </cell>
          <cell r="D863">
            <v>97.07</v>
          </cell>
          <cell r="E863">
            <v>553.20000000000005</v>
          </cell>
          <cell r="F863" t="str">
            <v>m</v>
          </cell>
          <cell r="G863">
            <v>318.48</v>
          </cell>
          <cell r="H863">
            <v>1814.96</v>
          </cell>
          <cell r="I863">
            <v>9.17</v>
          </cell>
          <cell r="J863">
            <v>0</v>
          </cell>
          <cell r="L863">
            <v>1721.69</v>
          </cell>
          <cell r="M863">
            <v>93.269999999999982</v>
          </cell>
          <cell r="N863">
            <v>5.417351555738837E-2</v>
          </cell>
        </row>
        <row r="864">
          <cell r="A864" t="str">
            <v>09-21</v>
          </cell>
          <cell r="B864" t="str">
            <v>Heads for cast iron rain water down pipe fixed inplace including cost of clamp holdfast and painting</v>
          </cell>
          <cell r="C864" t="str">
            <v>Each</v>
          </cell>
          <cell r="D864">
            <v>341.75</v>
          </cell>
          <cell r="E864">
            <v>1969.87</v>
          </cell>
          <cell r="F864" t="str">
            <v>Each</v>
          </cell>
          <cell r="G864">
            <v>341.75</v>
          </cell>
          <cell r="H864">
            <v>1969.87</v>
          </cell>
          <cell r="I864">
            <v>9.17</v>
          </cell>
          <cell r="J864" t="str">
            <v>ditto</v>
          </cell>
          <cell r="L864">
            <v>1668.37</v>
          </cell>
          <cell r="M864">
            <v>301.5</v>
          </cell>
          <cell r="N864">
            <v>0.18071530895424878</v>
          </cell>
        </row>
        <row r="865">
          <cell r="A865" t="str">
            <v>09-22</v>
          </cell>
          <cell r="B865" t="str">
            <v>Shoes, bends or offsets for cast iron ran waterdown pipe, including fixing &amp; painting</v>
          </cell>
          <cell r="C865" t="str">
            <v>Each</v>
          </cell>
          <cell r="D865">
            <v>208.54</v>
          </cell>
          <cell r="E865">
            <v>1276.55</v>
          </cell>
          <cell r="F865" t="str">
            <v>Each</v>
          </cell>
          <cell r="G865">
            <v>208.54</v>
          </cell>
          <cell r="H865">
            <v>1276.56</v>
          </cell>
          <cell r="I865">
            <v>9.17</v>
          </cell>
          <cell r="J865" t="str">
            <v>ditto</v>
          </cell>
          <cell r="L865">
            <v>1174.4000000000001</v>
          </cell>
          <cell r="M865">
            <v>102.15999999999985</v>
          </cell>
          <cell r="N865">
            <v>8.6989100817438561E-2</v>
          </cell>
        </row>
        <row r="866">
          <cell r="A866" t="str">
            <v>09-23</v>
          </cell>
          <cell r="B866" t="str">
            <v>Plain GI sheet spouts fixed in position, includingpaint</v>
          </cell>
          <cell r="C866" t="str">
            <v>Each</v>
          </cell>
          <cell r="D866">
            <v>423.3</v>
          </cell>
          <cell r="E866">
            <v>787.59</v>
          </cell>
          <cell r="F866" t="str">
            <v>Each</v>
          </cell>
          <cell r="G866">
            <v>423.3</v>
          </cell>
          <cell r="H866">
            <v>787.59</v>
          </cell>
          <cell r="I866" t="str">
            <v>9.11.3</v>
          </cell>
          <cell r="J866" t="str">
            <v>ditto</v>
          </cell>
          <cell r="L866">
            <v>666.47</v>
          </cell>
          <cell r="M866">
            <v>121.12</v>
          </cell>
          <cell r="N866">
            <v>0.18173361141536754</v>
          </cell>
        </row>
        <row r="867">
          <cell r="A867" t="str">
            <v>09-24-a</v>
          </cell>
          <cell r="B867" t="str">
            <v>Laying 1/2" thick deodar wood ceiling complete,including sawing, planing &amp; fixing</v>
          </cell>
          <cell r="C867" t="str">
            <v>100 Sft</v>
          </cell>
          <cell r="D867">
            <v>2863.5</v>
          </cell>
          <cell r="E867">
            <v>51833.47</v>
          </cell>
          <cell r="F867" t="str">
            <v>m2</v>
          </cell>
          <cell r="G867">
            <v>308.11</v>
          </cell>
          <cell r="H867">
            <v>5577.28</v>
          </cell>
          <cell r="I867">
            <v>9.19</v>
          </cell>
          <cell r="J867">
            <v>0</v>
          </cell>
          <cell r="L867">
            <v>3763.59</v>
          </cell>
          <cell r="M867">
            <v>1813.6899999999996</v>
          </cell>
          <cell r="N867">
            <v>0.48190424568032103</v>
          </cell>
        </row>
        <row r="868">
          <cell r="A868" t="str">
            <v>09-24-b</v>
          </cell>
          <cell r="B868" t="str">
            <v>Laying 1/2" thick biar wood ceiling complete,including sawing, planing &amp; fixing</v>
          </cell>
          <cell r="C868" t="str">
            <v>100 Sft</v>
          </cell>
          <cell r="D868">
            <v>2863.5</v>
          </cell>
          <cell r="E868">
            <v>25710.97</v>
          </cell>
          <cell r="F868" t="str">
            <v>m2</v>
          </cell>
          <cell r="G868">
            <v>308.11</v>
          </cell>
          <cell r="H868">
            <v>2766.5</v>
          </cell>
          <cell r="I868">
            <v>9.19</v>
          </cell>
          <cell r="J868">
            <v>0</v>
          </cell>
          <cell r="L868">
            <v>2717.72</v>
          </cell>
          <cell r="M868">
            <v>48.7800000000002</v>
          </cell>
          <cell r="N868">
            <v>1.7948868904817349E-2</v>
          </cell>
        </row>
        <row r="869">
          <cell r="A869" t="str">
            <v>09-24-c</v>
          </cell>
          <cell r="B869" t="str">
            <v>Laying 1/2" thick partal wood ceiling complete,including sawing, planing &amp; fixing</v>
          </cell>
          <cell r="C869" t="str">
            <v>100 Sft</v>
          </cell>
          <cell r="D869">
            <v>2863.5</v>
          </cell>
          <cell r="E869">
            <v>17813.47</v>
          </cell>
          <cell r="F869" t="str">
            <v>m2</v>
          </cell>
          <cell r="G869">
            <v>308.11</v>
          </cell>
          <cell r="H869">
            <v>1916.73</v>
          </cell>
          <cell r="I869">
            <v>9.19</v>
          </cell>
          <cell r="J869">
            <v>0</v>
          </cell>
          <cell r="L869">
            <v>1671.85</v>
          </cell>
          <cell r="M869">
            <v>244.88000000000011</v>
          </cell>
          <cell r="N869">
            <v>0.14647247061638313</v>
          </cell>
        </row>
        <row r="870">
          <cell r="A870" t="str">
            <v>09-25-a</v>
          </cell>
          <cell r="B870" t="str">
            <v>Flat sheet roof with GI plain sheets, includingbatten rolls, screws, clips etc : 22 BWG</v>
          </cell>
          <cell r="C870" t="str">
            <v>100 Sft</v>
          </cell>
          <cell r="D870">
            <v>6427.31</v>
          </cell>
          <cell r="E870">
            <v>27109.71</v>
          </cell>
          <cell r="F870" t="str">
            <v>m2</v>
          </cell>
          <cell r="G870">
            <v>691.58</v>
          </cell>
          <cell r="H870">
            <v>2917</v>
          </cell>
          <cell r="I870">
            <v>9.6999999999999993</v>
          </cell>
          <cell r="J870">
            <v>0</v>
          </cell>
          <cell r="L870">
            <v>2624.48</v>
          </cell>
          <cell r="M870">
            <v>292.52</v>
          </cell>
          <cell r="N870">
            <v>0.11145826982868987</v>
          </cell>
        </row>
        <row r="871">
          <cell r="A871" t="str">
            <v>09-25-b</v>
          </cell>
          <cell r="B871" t="str">
            <v>Flat sheet roof with GI plain sheets, includingbatten rolls, screws, clips etc : 24 BWG</v>
          </cell>
          <cell r="C871" t="str">
            <v>100 Sft</v>
          </cell>
          <cell r="D871">
            <v>6427.31</v>
          </cell>
          <cell r="E871">
            <v>25212.720000000001</v>
          </cell>
          <cell r="F871" t="str">
            <v>m2</v>
          </cell>
          <cell r="G871">
            <v>691.58</v>
          </cell>
          <cell r="H871">
            <v>2712.89</v>
          </cell>
          <cell r="I871">
            <v>9.6999999999999993</v>
          </cell>
          <cell r="J871">
            <v>0</v>
          </cell>
          <cell r="L871">
            <v>2420.23</v>
          </cell>
          <cell r="M871">
            <v>292.65999999999985</v>
          </cell>
          <cell r="N871">
            <v>0.12092239167351858</v>
          </cell>
        </row>
        <row r="872">
          <cell r="A872" t="str">
            <v>09-26</v>
          </cell>
          <cell r="B872" t="str">
            <v>Asbestos cement corrugated sheet roofingincluding overlaps, GI hooks, bolts, nuts etc</v>
          </cell>
          <cell r="C872" t="str">
            <v>100 Sft</v>
          </cell>
          <cell r="D872">
            <v>3859.5</v>
          </cell>
          <cell r="E872">
            <v>13391.42</v>
          </cell>
          <cell r="F872" t="str">
            <v>m2</v>
          </cell>
          <cell r="G872">
            <v>415.28</v>
          </cell>
          <cell r="H872">
            <v>1440.92</v>
          </cell>
          <cell r="I872">
            <v>9.9</v>
          </cell>
          <cell r="J872">
            <v>0</v>
          </cell>
          <cell r="L872">
            <v>1387.33</v>
          </cell>
          <cell r="M872">
            <v>53.590000000000146</v>
          </cell>
          <cell r="N872">
            <v>3.8628156242566762E-2</v>
          </cell>
        </row>
        <row r="873">
          <cell r="A873" t="str">
            <v>09-27</v>
          </cell>
          <cell r="B873" t="str">
            <v>Extra labour for erection of GI sheets, flat sheet orasbestos sheet roofing above 20' height</v>
          </cell>
          <cell r="C873" t="str">
            <v>100 Sft</v>
          </cell>
          <cell r="D873">
            <v>628.72</v>
          </cell>
          <cell r="E873">
            <v>628.72</v>
          </cell>
          <cell r="F873" t="str">
            <v>m2</v>
          </cell>
          <cell r="G873">
            <v>67.650000000000006</v>
          </cell>
          <cell r="H873">
            <v>67.650000000000006</v>
          </cell>
          <cell r="I873">
            <v>0</v>
          </cell>
          <cell r="J873" t="str">
            <v>`</v>
          </cell>
          <cell r="L873">
            <v>64.3</v>
          </cell>
          <cell r="M873">
            <v>3.3500000000000085</v>
          </cell>
          <cell r="N873">
            <v>5.209953343701413E-2</v>
          </cell>
        </row>
        <row r="874">
          <cell r="A874" t="str">
            <v>09-28</v>
          </cell>
          <cell r="B874" t="str">
            <v>Fixing asbestos cement sheet ridges and valleys1/4" thick</v>
          </cell>
          <cell r="C874" t="str">
            <v>100 Rft</v>
          </cell>
          <cell r="D874">
            <v>4793.25</v>
          </cell>
          <cell r="E874">
            <v>9932.2099999999991</v>
          </cell>
          <cell r="F874" t="str">
            <v>m</v>
          </cell>
          <cell r="G874">
            <v>157.26</v>
          </cell>
          <cell r="H874">
            <v>325.86</v>
          </cell>
          <cell r="I874">
            <v>9.9</v>
          </cell>
          <cell r="J874">
            <v>0</v>
          </cell>
          <cell r="L874">
            <v>303.39</v>
          </cell>
          <cell r="M874">
            <v>22.470000000000027</v>
          </cell>
          <cell r="N874">
            <v>7.4063087115593881E-2</v>
          </cell>
        </row>
        <row r="875">
          <cell r="A875" t="str">
            <v>09-29-a</v>
          </cell>
          <cell r="B875" t="str">
            <v>Plain GI sheet ridging including fixture complete6" lap &amp; 18" overall of 22 gauge GI sheet ridging</v>
          </cell>
          <cell r="C875" t="str">
            <v>Rft</v>
          </cell>
          <cell r="D875">
            <v>159.47999999999999</v>
          </cell>
          <cell r="E875">
            <v>1145.96</v>
          </cell>
          <cell r="F875" t="str">
            <v>m</v>
          </cell>
          <cell r="G875">
            <v>523.24</v>
          </cell>
          <cell r="H875">
            <v>3759.72</v>
          </cell>
          <cell r="I875">
            <v>9.6999999999999993</v>
          </cell>
          <cell r="J875">
            <v>0</v>
          </cell>
          <cell r="L875">
            <v>2859.63</v>
          </cell>
          <cell r="M875">
            <v>900.08999999999969</v>
          </cell>
          <cell r="N875">
            <v>0.31475750359312205</v>
          </cell>
        </row>
        <row r="876">
          <cell r="A876" t="str">
            <v>09-29-b</v>
          </cell>
          <cell r="B876" t="str">
            <v>Plain GI sheet ridging including fixture complete9" lap &amp; 24" overall, of 24 gauge GI sheet ridging</v>
          </cell>
          <cell r="C876" t="str">
            <v>Rft</v>
          </cell>
          <cell r="D876">
            <v>159.47999999999999</v>
          </cell>
          <cell r="E876">
            <v>1089.06</v>
          </cell>
          <cell r="F876" t="str">
            <v>m</v>
          </cell>
          <cell r="G876">
            <v>523.24</v>
          </cell>
          <cell r="H876">
            <v>3573.04</v>
          </cell>
          <cell r="I876">
            <v>9.6999999999999993</v>
          </cell>
          <cell r="J876">
            <v>0</v>
          </cell>
          <cell r="L876">
            <v>2769.81</v>
          </cell>
          <cell r="M876">
            <v>803.23</v>
          </cell>
          <cell r="N876">
            <v>0.28999462056964198</v>
          </cell>
        </row>
        <row r="877">
          <cell r="A877" t="str">
            <v>09-29-c</v>
          </cell>
          <cell r="B877" t="str">
            <v>Plain GI sheet ridging including fixture complete12" lap &amp; 30 overall, of 22 gauge GI sheet ridging</v>
          </cell>
          <cell r="C877" t="str">
            <v>Rft</v>
          </cell>
          <cell r="D877">
            <v>159.47999999999999</v>
          </cell>
          <cell r="E877">
            <v>1224.1500000000001</v>
          </cell>
          <cell r="F877" t="str">
            <v>m</v>
          </cell>
          <cell r="G877">
            <v>523.24</v>
          </cell>
          <cell r="H877">
            <v>4016.25</v>
          </cell>
          <cell r="I877">
            <v>9.6999999999999993</v>
          </cell>
          <cell r="J877">
            <v>0</v>
          </cell>
          <cell r="L877">
            <v>3155.98</v>
          </cell>
          <cell r="M877">
            <v>860.27</v>
          </cell>
          <cell r="N877">
            <v>0.27258411016546363</v>
          </cell>
        </row>
        <row r="878">
          <cell r="A878" t="str">
            <v>09-30</v>
          </cell>
          <cell r="B878" t="str">
            <v>Plain 22 gauge GI sheet gutter semi circular 8"diameter</v>
          </cell>
          <cell r="C878" t="str">
            <v>Rft</v>
          </cell>
          <cell r="D878">
            <v>72.150000000000006</v>
          </cell>
          <cell r="E878">
            <v>240.42</v>
          </cell>
          <cell r="F878" t="str">
            <v>m</v>
          </cell>
          <cell r="G878">
            <v>236.71</v>
          </cell>
          <cell r="H878">
            <v>788.77</v>
          </cell>
          <cell r="I878">
            <v>9.1199999999999992</v>
          </cell>
          <cell r="J878">
            <v>0</v>
          </cell>
          <cell r="L878">
            <v>782.55</v>
          </cell>
          <cell r="M878">
            <v>6.2200000000000273</v>
          </cell>
          <cell r="N878">
            <v>7.9483739058207499E-3</v>
          </cell>
        </row>
        <row r="879">
          <cell r="A879" t="str">
            <v>09-31</v>
          </cell>
          <cell r="B879" t="str">
            <v>Fixing water spouse or parnala.</v>
          </cell>
          <cell r="C879" t="str">
            <v>Each</v>
          </cell>
          <cell r="D879">
            <v>572.70000000000005</v>
          </cell>
          <cell r="E879">
            <v>572.70000000000005</v>
          </cell>
          <cell r="F879" t="str">
            <v>Each</v>
          </cell>
          <cell r="G879">
            <v>572.70000000000005</v>
          </cell>
          <cell r="H879">
            <v>572.70000000000005</v>
          </cell>
          <cell r="I879">
            <v>9.11</v>
          </cell>
          <cell r="J879">
            <v>0</v>
          </cell>
          <cell r="L879">
            <v>498</v>
          </cell>
          <cell r="M879">
            <v>74.700000000000045</v>
          </cell>
          <cell r="N879">
            <v>0.15000000000000008</v>
          </cell>
        </row>
        <row r="880">
          <cell r="A880" t="str">
            <v>09-32</v>
          </cell>
          <cell r="B880" t="str">
            <v>Making masonry ventilators in c/s mortar 1:4</v>
          </cell>
          <cell r="C880" t="str">
            <v>Each</v>
          </cell>
          <cell r="D880">
            <v>2863.5</v>
          </cell>
          <cell r="E880">
            <v>4001.97</v>
          </cell>
          <cell r="F880" t="str">
            <v>Each</v>
          </cell>
          <cell r="G880">
            <v>2863.5</v>
          </cell>
          <cell r="H880">
            <v>4001.97</v>
          </cell>
          <cell r="I880" t="str">
            <v>16.6.11</v>
          </cell>
          <cell r="J880">
            <v>0</v>
          </cell>
          <cell r="L880">
            <v>3467.27</v>
          </cell>
          <cell r="M880">
            <v>534.69999999999982</v>
          </cell>
          <cell r="N880">
            <v>0.15421354552717262</v>
          </cell>
        </row>
        <row r="881">
          <cell r="A881" t="str">
            <v>09-33</v>
          </cell>
          <cell r="B881" t="str">
            <v>Making drip course 2"x1/2" under RCC slab edgesin outer opening, in c/s mortar 1:2</v>
          </cell>
          <cell r="C881" t="str">
            <v>Rft</v>
          </cell>
          <cell r="D881">
            <v>24.6</v>
          </cell>
          <cell r="E881">
            <v>27.34</v>
          </cell>
          <cell r="F881" t="str">
            <v>m</v>
          </cell>
          <cell r="G881">
            <v>80.709999999999994</v>
          </cell>
          <cell r="H881">
            <v>89.7</v>
          </cell>
          <cell r="I881">
            <v>7.12</v>
          </cell>
          <cell r="J881">
            <v>0</v>
          </cell>
          <cell r="L881">
            <v>78.44</v>
          </cell>
          <cell r="M881">
            <v>11.260000000000005</v>
          </cell>
          <cell r="N881">
            <v>0.1435492095869455</v>
          </cell>
        </row>
        <row r="882">
          <cell r="A882" t="str">
            <v>09-34</v>
          </cell>
          <cell r="B882" t="str">
            <v>Supply and laying of twin GI sheet 20 SWGpainted with bitumen &amp; polythene fim complete</v>
          </cell>
          <cell r="C882" t="str">
            <v>100 Sft</v>
          </cell>
          <cell r="D882">
            <v>6017.71</v>
          </cell>
          <cell r="E882">
            <v>31440.92</v>
          </cell>
          <cell r="F882" t="str">
            <v>m2</v>
          </cell>
          <cell r="G882">
            <v>647.51</v>
          </cell>
          <cell r="H882">
            <v>3383.04</v>
          </cell>
          <cell r="I882">
            <v>9.1199999999999992</v>
          </cell>
          <cell r="J882">
            <v>0</v>
          </cell>
          <cell r="L882">
            <v>3342.05</v>
          </cell>
          <cell r="M882">
            <v>40.989999999999782</v>
          </cell>
          <cell r="N882">
            <v>1.2264927215331841E-2</v>
          </cell>
        </row>
        <row r="883">
          <cell r="A883" t="str">
            <v>09-35-a</v>
          </cell>
          <cell r="B883" t="str">
            <v>Provide &amp; lay roof insulation complete withThermopore sheet 1/2" thick</v>
          </cell>
          <cell r="C883" t="str">
            <v>Sft</v>
          </cell>
          <cell r="D883">
            <v>45.75</v>
          </cell>
          <cell r="E883">
            <v>174.42</v>
          </cell>
          <cell r="F883" t="str">
            <v>m2</v>
          </cell>
          <cell r="G883">
            <v>492.31</v>
          </cell>
          <cell r="H883">
            <v>1876.81</v>
          </cell>
          <cell r="I883">
            <v>9.15</v>
          </cell>
          <cell r="J883">
            <v>0</v>
          </cell>
          <cell r="L883">
            <v>1795.61</v>
          </cell>
          <cell r="M883">
            <v>81.200000000000045</v>
          </cell>
          <cell r="N883">
            <v>4.5221401083754297E-2</v>
          </cell>
        </row>
        <row r="884">
          <cell r="A884" t="str">
            <v>09-35-b</v>
          </cell>
          <cell r="B884" t="str">
            <v>Provide &amp; lay roof insulation complete withThermopore sheet 3/4" thick</v>
          </cell>
          <cell r="C884" t="str">
            <v>Sft</v>
          </cell>
          <cell r="D884">
            <v>45.75</v>
          </cell>
          <cell r="E884">
            <v>174.1</v>
          </cell>
          <cell r="F884" t="str">
            <v>m2</v>
          </cell>
          <cell r="G884">
            <v>492.31</v>
          </cell>
          <cell r="H884">
            <v>1873.36</v>
          </cell>
          <cell r="I884">
            <v>9.15</v>
          </cell>
          <cell r="J884">
            <v>0</v>
          </cell>
          <cell r="L884">
            <v>1792.94</v>
          </cell>
          <cell r="M884">
            <v>80.419999999999845</v>
          </cell>
          <cell r="N884">
            <v>4.4853703972246611E-2</v>
          </cell>
        </row>
        <row r="885">
          <cell r="A885" t="str">
            <v>09-35-c</v>
          </cell>
          <cell r="B885" t="str">
            <v>Provide &amp; lay roof insulation complete withThermopore sheet 1" thick</v>
          </cell>
          <cell r="C885" t="str">
            <v>Sft</v>
          </cell>
          <cell r="D885">
            <v>45.44</v>
          </cell>
          <cell r="E885">
            <v>176.22</v>
          </cell>
          <cell r="F885" t="str">
            <v>m2</v>
          </cell>
          <cell r="G885">
            <v>488.96</v>
          </cell>
          <cell r="H885">
            <v>1896.16</v>
          </cell>
          <cell r="I885">
            <v>9.15</v>
          </cell>
          <cell r="J885">
            <v>0</v>
          </cell>
          <cell r="L885">
            <v>1810.72</v>
          </cell>
          <cell r="M885">
            <v>85.440000000000055</v>
          </cell>
          <cell r="N885">
            <v>4.7185649907219254E-2</v>
          </cell>
        </row>
        <row r="886">
          <cell r="A886" t="str">
            <v>09-36</v>
          </cell>
          <cell r="B886" t="str">
            <v>Providing and fixing AC rain water down pipe 4"dia, with shoe, tee, bend &amp; clamp etc</v>
          </cell>
          <cell r="C886" t="str">
            <v>Rft</v>
          </cell>
          <cell r="D886">
            <v>56.65</v>
          </cell>
          <cell r="E886">
            <v>436.55</v>
          </cell>
          <cell r="F886" t="str">
            <v>m</v>
          </cell>
          <cell r="G886">
            <v>185.85</v>
          </cell>
          <cell r="H886">
            <v>1432.24</v>
          </cell>
          <cell r="I886">
            <v>9.1199999999999992</v>
          </cell>
          <cell r="J886">
            <v>0</v>
          </cell>
          <cell r="L886">
            <v>1396</v>
          </cell>
          <cell r="M886">
            <v>36.240000000000009</v>
          </cell>
          <cell r="N886">
            <v>2.5959885386819492E-2</v>
          </cell>
        </row>
        <row r="887">
          <cell r="A887" t="str">
            <v>09-37-a</v>
          </cell>
          <cell r="B887" t="str">
            <v>Making jharries in existing brick masonry Forslabs upto 6" thick</v>
          </cell>
          <cell r="C887" t="str">
            <v>Rft</v>
          </cell>
          <cell r="D887">
            <v>73.27</v>
          </cell>
          <cell r="E887">
            <v>77.39</v>
          </cell>
          <cell r="F887" t="str">
            <v>m</v>
          </cell>
          <cell r="G887">
            <v>240.4</v>
          </cell>
          <cell r="H887">
            <v>253.89</v>
          </cell>
          <cell r="I887">
            <v>0</v>
          </cell>
          <cell r="J887" t="str">
            <v>Rate shall be increased by 1.5times for stone masonry or PCCand 2 times for RCC</v>
          </cell>
          <cell r="L887">
            <v>226.67</v>
          </cell>
          <cell r="M887">
            <v>27.22</v>
          </cell>
          <cell r="N887">
            <v>0.1200864693166277</v>
          </cell>
        </row>
        <row r="888">
          <cell r="A888" t="str">
            <v>09-37-b</v>
          </cell>
          <cell r="B888" t="str">
            <v>Making jharries in existing brick masonry Forslabs exceeding 6" to 12" thick</v>
          </cell>
          <cell r="C888" t="str">
            <v>Rft</v>
          </cell>
          <cell r="D888">
            <v>95.45</v>
          </cell>
          <cell r="E888">
            <v>102.89</v>
          </cell>
          <cell r="F888" t="str">
            <v>m</v>
          </cell>
          <cell r="G888">
            <v>313.17</v>
          </cell>
          <cell r="H888">
            <v>337.56</v>
          </cell>
          <cell r="I888">
            <v>0</v>
          </cell>
          <cell r="J888">
            <v>0</v>
          </cell>
          <cell r="L888">
            <v>297.17</v>
          </cell>
          <cell r="M888">
            <v>40.389999999999986</v>
          </cell>
          <cell r="N888">
            <v>0.13591546926001946</v>
          </cell>
        </row>
        <row r="889">
          <cell r="A889" t="str">
            <v>09-38-a</v>
          </cell>
          <cell r="B889" t="str">
            <v>Making recess in existing brick masonry a) upto1.0' height of girder or beam</v>
          </cell>
          <cell r="C889" t="str">
            <v>Each</v>
          </cell>
          <cell r="D889">
            <v>423.24</v>
          </cell>
          <cell r="E889">
            <v>436.82</v>
          </cell>
          <cell r="F889" t="str">
            <v>Each</v>
          </cell>
          <cell r="G889">
            <v>423.24</v>
          </cell>
          <cell r="H889">
            <v>436.82</v>
          </cell>
          <cell r="I889">
            <v>0</v>
          </cell>
          <cell r="J889" t="str">
            <v>ditto</v>
          </cell>
          <cell r="L889">
            <v>397.21</v>
          </cell>
          <cell r="M889">
            <v>39.610000000000014</v>
          </cell>
          <cell r="N889">
            <v>9.9720550842123848E-2</v>
          </cell>
        </row>
        <row r="890">
          <cell r="A890" t="str">
            <v>09-38-b</v>
          </cell>
          <cell r="B890" t="str">
            <v>Making recess in existing brick masonry b) forevery 6" additional height or part thereof</v>
          </cell>
          <cell r="C890" t="str">
            <v>Each</v>
          </cell>
          <cell r="D890">
            <v>208.54</v>
          </cell>
          <cell r="E890">
            <v>214.5</v>
          </cell>
          <cell r="F890" t="str">
            <v>Each</v>
          </cell>
          <cell r="G890">
            <v>208.54</v>
          </cell>
          <cell r="H890">
            <v>214.5</v>
          </cell>
          <cell r="I890">
            <v>0</v>
          </cell>
          <cell r="J890">
            <v>0</v>
          </cell>
          <cell r="L890">
            <v>195.49</v>
          </cell>
          <cell r="M890">
            <v>19.009999999999991</v>
          </cell>
          <cell r="N890">
            <v>9.7242825719985632E-2</v>
          </cell>
        </row>
        <row r="891">
          <cell r="A891" t="str">
            <v>09-39</v>
          </cell>
          <cell r="B891" t="str">
            <v>Hoisting  RS  Beams &amp; wooden beams andplacing in position</v>
          </cell>
          <cell r="C891" t="str">
            <v>Each</v>
          </cell>
          <cell r="D891">
            <v>971.1</v>
          </cell>
          <cell r="E891">
            <v>971.1</v>
          </cell>
          <cell r="F891" t="str">
            <v>Each</v>
          </cell>
          <cell r="G891">
            <v>971.1</v>
          </cell>
          <cell r="H891">
            <v>971.1</v>
          </cell>
          <cell r="I891" t="str">
            <v>9.2.4</v>
          </cell>
          <cell r="J891">
            <v>0</v>
          </cell>
          <cell r="L891">
            <v>871.5</v>
          </cell>
          <cell r="M891">
            <v>99.600000000000023</v>
          </cell>
          <cell r="N891">
            <v>0.11428571428571431</v>
          </cell>
        </row>
        <row r="892">
          <cell r="A892" t="str">
            <v>09-40</v>
          </cell>
          <cell r="B892" t="str">
            <v>Hoisting and placing in position sahl ballies, overroof</v>
          </cell>
          <cell r="C892" t="str">
            <v>Each</v>
          </cell>
          <cell r="D892">
            <v>82.18</v>
          </cell>
          <cell r="E892">
            <v>82.18</v>
          </cell>
          <cell r="F892" t="str">
            <v>Each</v>
          </cell>
          <cell r="G892">
            <v>82.18</v>
          </cell>
          <cell r="H892">
            <v>82.18</v>
          </cell>
          <cell r="I892" t="str">
            <v>9.2.4</v>
          </cell>
          <cell r="J892">
            <v>0</v>
          </cell>
          <cell r="L892">
            <v>71.459999999999994</v>
          </cell>
          <cell r="M892">
            <v>10.720000000000013</v>
          </cell>
          <cell r="N892">
            <v>0.15001399384270941</v>
          </cell>
        </row>
        <row r="893">
          <cell r="A893" t="str">
            <v>09-41-a</v>
          </cell>
          <cell r="B893" t="str">
            <v>Hoist precast  RCC/pre-stressed conc. battens a)From 5' to 6' long</v>
          </cell>
          <cell r="C893" t="str">
            <v>Each</v>
          </cell>
          <cell r="D893">
            <v>73.95</v>
          </cell>
          <cell r="E893">
            <v>73.95</v>
          </cell>
          <cell r="F893" t="str">
            <v>Each</v>
          </cell>
          <cell r="G893">
            <v>73.95</v>
          </cell>
          <cell r="H893">
            <v>73.95</v>
          </cell>
          <cell r="I893" t="str">
            <v>9.2.4</v>
          </cell>
          <cell r="J893">
            <v>0</v>
          </cell>
          <cell r="L893">
            <v>66.61</v>
          </cell>
          <cell r="M893">
            <v>7.3400000000000034</v>
          </cell>
          <cell r="N893">
            <v>0.11019366461492273</v>
          </cell>
        </row>
        <row r="894">
          <cell r="A894" t="str">
            <v>09-41-b</v>
          </cell>
          <cell r="B894" t="str">
            <v>Hoist precast  RCC/pre-stressed conc. battens b)Over 6' to 7' long</v>
          </cell>
          <cell r="C894" t="str">
            <v>Each</v>
          </cell>
          <cell r="D894">
            <v>97.11</v>
          </cell>
          <cell r="E894">
            <v>97.11</v>
          </cell>
          <cell r="F894" t="str">
            <v>Each</v>
          </cell>
          <cell r="G894">
            <v>97.11</v>
          </cell>
          <cell r="H894">
            <v>97.11</v>
          </cell>
          <cell r="I894" t="str">
            <v>9.2.4</v>
          </cell>
          <cell r="J894">
            <v>0</v>
          </cell>
          <cell r="L894">
            <v>87.15</v>
          </cell>
          <cell r="M894">
            <v>9.9599999999999937</v>
          </cell>
          <cell r="N894">
            <v>0.11428571428571421</v>
          </cell>
        </row>
        <row r="895">
          <cell r="A895" t="str">
            <v>09-41-c</v>
          </cell>
          <cell r="B895" t="str">
            <v>Hoist precast  RCC/pre-stressed conc. battens c)Over 7' to 8' long</v>
          </cell>
          <cell r="C895" t="str">
            <v>Each</v>
          </cell>
          <cell r="D895">
            <v>121.39</v>
          </cell>
          <cell r="E895">
            <v>121.39</v>
          </cell>
          <cell r="F895" t="str">
            <v>Each</v>
          </cell>
          <cell r="G895">
            <v>121.39</v>
          </cell>
          <cell r="H895">
            <v>121.39</v>
          </cell>
          <cell r="I895" t="str">
            <v>9.2.4</v>
          </cell>
          <cell r="J895">
            <v>0</v>
          </cell>
          <cell r="L895">
            <v>108.94</v>
          </cell>
          <cell r="M895">
            <v>12.450000000000003</v>
          </cell>
          <cell r="N895">
            <v>0.11428309161006062</v>
          </cell>
        </row>
        <row r="896">
          <cell r="A896" t="str">
            <v>09-41-d</v>
          </cell>
          <cell r="B896" t="str">
            <v>Hoist precast  RCC/pre-stressed conc. battens d)Over 8' to 9' long</v>
          </cell>
          <cell r="C896" t="str">
            <v>Each</v>
          </cell>
          <cell r="D896">
            <v>161.22999999999999</v>
          </cell>
          <cell r="E896">
            <v>161.22999999999999</v>
          </cell>
          <cell r="F896" t="str">
            <v>Each</v>
          </cell>
          <cell r="G896">
            <v>161.22999999999999</v>
          </cell>
          <cell r="H896">
            <v>161.22999999999999</v>
          </cell>
          <cell r="I896" t="str">
            <v>9.2.4</v>
          </cell>
          <cell r="J896">
            <v>0</v>
          </cell>
          <cell r="L896">
            <v>144.72999999999999</v>
          </cell>
          <cell r="M896">
            <v>16.5</v>
          </cell>
          <cell r="N896">
            <v>0.11400538934567817</v>
          </cell>
        </row>
        <row r="897">
          <cell r="A897" t="str">
            <v>09-41-e</v>
          </cell>
          <cell r="B897" t="str">
            <v>Hoist precast  RCC/pre-stressed conc. battens e)Exceeding 9' length</v>
          </cell>
          <cell r="C897" t="str">
            <v>Each</v>
          </cell>
          <cell r="D897">
            <v>194.22</v>
          </cell>
          <cell r="E897">
            <v>194.22</v>
          </cell>
          <cell r="F897" t="str">
            <v>Each</v>
          </cell>
          <cell r="G897">
            <v>194.22</v>
          </cell>
          <cell r="H897">
            <v>194.22</v>
          </cell>
          <cell r="I897" t="str">
            <v>9.2.4</v>
          </cell>
          <cell r="J897">
            <v>0</v>
          </cell>
          <cell r="L897">
            <v>174.3</v>
          </cell>
          <cell r="M897">
            <v>19.919999999999987</v>
          </cell>
          <cell r="N897">
            <v>0.11428571428571421</v>
          </cell>
        </row>
        <row r="898">
          <cell r="A898" t="str">
            <v>09-42-a</v>
          </cell>
          <cell r="B898" t="str">
            <v>Hoisting and placing in position RCC troughsUpto 10' in length</v>
          </cell>
          <cell r="C898" t="str">
            <v>Each</v>
          </cell>
          <cell r="D898">
            <v>194.22</v>
          </cell>
          <cell r="E898">
            <v>194.22</v>
          </cell>
          <cell r="F898" t="str">
            <v>Each</v>
          </cell>
          <cell r="G898">
            <v>194.22</v>
          </cell>
          <cell r="H898">
            <v>194.22</v>
          </cell>
          <cell r="I898" t="str">
            <v>9.2.4</v>
          </cell>
          <cell r="J898" t="str">
            <v>Applicable only to roof troughs(inverted tees and trough) forheights of first  storey only</v>
          </cell>
          <cell r="L898">
            <v>174.3</v>
          </cell>
          <cell r="M898">
            <v>19.919999999999987</v>
          </cell>
          <cell r="N898">
            <v>0.11428571428571421</v>
          </cell>
        </row>
        <row r="899">
          <cell r="A899" t="str">
            <v>09-42-b</v>
          </cell>
          <cell r="B899" t="str">
            <v>Hoisting and placing in position RCC troughsUpto 11' in length</v>
          </cell>
          <cell r="C899" t="str">
            <v>Each</v>
          </cell>
          <cell r="D899">
            <v>242.78</v>
          </cell>
          <cell r="E899">
            <v>242.78</v>
          </cell>
          <cell r="F899" t="str">
            <v>Each</v>
          </cell>
          <cell r="G899">
            <v>242.77</v>
          </cell>
          <cell r="H899">
            <v>242.77</v>
          </cell>
          <cell r="I899" t="str">
            <v>9.2.4</v>
          </cell>
          <cell r="J899">
            <v>0</v>
          </cell>
          <cell r="L899">
            <v>217.88</v>
          </cell>
          <cell r="M899">
            <v>24.890000000000015</v>
          </cell>
          <cell r="N899">
            <v>0.11423719478612088</v>
          </cell>
        </row>
        <row r="900">
          <cell r="A900" t="str">
            <v>09-42-c</v>
          </cell>
          <cell r="B900" t="str">
            <v>Hoisting and placing in position RCC troughsUpto 12' in length</v>
          </cell>
          <cell r="C900" t="str">
            <v>Each</v>
          </cell>
          <cell r="D900">
            <v>322.45</v>
          </cell>
          <cell r="E900">
            <v>322.45</v>
          </cell>
          <cell r="F900" t="str">
            <v>Each</v>
          </cell>
          <cell r="G900">
            <v>322.45</v>
          </cell>
          <cell r="H900">
            <v>322.45</v>
          </cell>
          <cell r="I900" t="str">
            <v>9.2.4</v>
          </cell>
          <cell r="J900">
            <v>0</v>
          </cell>
          <cell r="L900">
            <v>289.45999999999998</v>
          </cell>
          <cell r="M900">
            <v>32.990000000000009</v>
          </cell>
          <cell r="N900">
            <v>0.1139708422579977</v>
          </cell>
        </row>
        <row r="901">
          <cell r="A901" t="str">
            <v>09-42-d</v>
          </cell>
          <cell r="B901" t="str">
            <v>Hoisting and placing in position RCC troughsUpto 13' in length</v>
          </cell>
          <cell r="C901" t="str">
            <v>Each</v>
          </cell>
          <cell r="D901">
            <v>371.01</v>
          </cell>
          <cell r="E901">
            <v>371.01</v>
          </cell>
          <cell r="F901" t="str">
            <v>Each</v>
          </cell>
          <cell r="G901">
            <v>371.01</v>
          </cell>
          <cell r="H901">
            <v>371.01</v>
          </cell>
          <cell r="I901" t="str">
            <v>9.2.4</v>
          </cell>
          <cell r="J901">
            <v>0</v>
          </cell>
          <cell r="L901">
            <v>333.04</v>
          </cell>
          <cell r="M901">
            <v>37.96999999999997</v>
          </cell>
          <cell r="N901">
            <v>0.11401032908959875</v>
          </cell>
        </row>
        <row r="902">
          <cell r="A902" t="str">
            <v>09-42-e</v>
          </cell>
          <cell r="B902" t="str">
            <v>Hoisting and placing in position RCC troughsUpto 14' in length</v>
          </cell>
          <cell r="C902" t="str">
            <v>Each</v>
          </cell>
          <cell r="D902">
            <v>404</v>
          </cell>
          <cell r="E902">
            <v>404</v>
          </cell>
          <cell r="F902" t="str">
            <v>Each</v>
          </cell>
          <cell r="G902">
            <v>404</v>
          </cell>
          <cell r="H902">
            <v>404</v>
          </cell>
          <cell r="I902" t="str">
            <v>9.2.4</v>
          </cell>
          <cell r="J902">
            <v>0</v>
          </cell>
          <cell r="L902">
            <v>362.61</v>
          </cell>
          <cell r="M902">
            <v>41.389999999999986</v>
          </cell>
          <cell r="N902">
            <v>0.11414467334050353</v>
          </cell>
        </row>
        <row r="903">
          <cell r="A903" t="str">
            <v>09-42-f</v>
          </cell>
          <cell r="B903" t="str">
            <v>Hoisting and placing in position RCC troughsUpto 15' in length</v>
          </cell>
          <cell r="C903" t="str">
            <v>Each</v>
          </cell>
          <cell r="D903">
            <v>436.99</v>
          </cell>
          <cell r="E903">
            <v>437</v>
          </cell>
          <cell r="F903" t="str">
            <v>Each</v>
          </cell>
          <cell r="G903">
            <v>436.99</v>
          </cell>
          <cell r="H903">
            <v>436.99</v>
          </cell>
          <cell r="I903" t="str">
            <v>9.2.4</v>
          </cell>
          <cell r="J903">
            <v>0</v>
          </cell>
          <cell r="L903">
            <v>392.17</v>
          </cell>
          <cell r="M903">
            <v>44.819999999999993</v>
          </cell>
          <cell r="N903">
            <v>0.11428717137975876</v>
          </cell>
        </row>
        <row r="904">
          <cell r="A904" t="str">
            <v>09-42-g</v>
          </cell>
          <cell r="B904" t="str">
            <v>Hoisting and placing in position RCC troughsUpto 16' in length</v>
          </cell>
          <cell r="C904" t="str">
            <v>Each</v>
          </cell>
          <cell r="D904">
            <v>485.55</v>
          </cell>
          <cell r="E904">
            <v>485.55</v>
          </cell>
          <cell r="F904" t="str">
            <v>Each</v>
          </cell>
          <cell r="G904">
            <v>485.55</v>
          </cell>
          <cell r="H904">
            <v>485.55</v>
          </cell>
          <cell r="I904" t="str">
            <v>9.2.4</v>
          </cell>
          <cell r="J904">
            <v>0</v>
          </cell>
          <cell r="L904">
            <v>435.75</v>
          </cell>
          <cell r="M904">
            <v>49.800000000000011</v>
          </cell>
          <cell r="N904">
            <v>0.11428571428571431</v>
          </cell>
        </row>
        <row r="905">
          <cell r="A905" t="str">
            <v>09-42-h</v>
          </cell>
          <cell r="B905" t="str">
            <v>Hoisting and placing in position RCC troughsUpto 17' in length</v>
          </cell>
          <cell r="C905" t="str">
            <v>Each</v>
          </cell>
          <cell r="D905">
            <v>534.1</v>
          </cell>
          <cell r="E905">
            <v>534.1</v>
          </cell>
          <cell r="F905" t="str">
            <v>Each</v>
          </cell>
          <cell r="G905">
            <v>534.1</v>
          </cell>
          <cell r="H905">
            <v>534.1</v>
          </cell>
          <cell r="I905" t="str">
            <v>9.2.4</v>
          </cell>
          <cell r="J905">
            <v>0</v>
          </cell>
          <cell r="L905">
            <v>479.33</v>
          </cell>
          <cell r="M905">
            <v>54.770000000000039</v>
          </cell>
          <cell r="N905">
            <v>0.11426365969165302</v>
          </cell>
        </row>
        <row r="906">
          <cell r="A906" t="str">
            <v>09-42-i</v>
          </cell>
          <cell r="B906" t="str">
            <v>Hoisting and placing in position RCC troughsUpto 18' in length</v>
          </cell>
          <cell r="C906" t="str">
            <v>Each</v>
          </cell>
          <cell r="D906">
            <v>693.34</v>
          </cell>
          <cell r="E906">
            <v>693.34</v>
          </cell>
          <cell r="F906" t="str">
            <v>Each</v>
          </cell>
          <cell r="G906">
            <v>693.34</v>
          </cell>
          <cell r="H906">
            <v>693.34</v>
          </cell>
          <cell r="I906" t="str">
            <v>9.2.4</v>
          </cell>
          <cell r="J906">
            <v>0</v>
          </cell>
          <cell r="L906">
            <v>622.19000000000005</v>
          </cell>
          <cell r="M906">
            <v>71.149999999999977</v>
          </cell>
          <cell r="N906">
            <v>0.11435413619633869</v>
          </cell>
        </row>
        <row r="907">
          <cell r="A907" t="str">
            <v>09-42-j</v>
          </cell>
          <cell r="B907" t="str">
            <v>Hoisting and placing in position RCC troughsUpto 19' in length</v>
          </cell>
          <cell r="C907" t="str">
            <v>Each</v>
          </cell>
          <cell r="D907">
            <v>744.88</v>
          </cell>
          <cell r="E907">
            <v>744.88</v>
          </cell>
          <cell r="F907" t="str">
            <v>Each</v>
          </cell>
          <cell r="G907">
            <v>744.88</v>
          </cell>
          <cell r="H907">
            <v>744.88</v>
          </cell>
          <cell r="I907" t="str">
            <v>9.2.4</v>
          </cell>
          <cell r="J907">
            <v>0</v>
          </cell>
          <cell r="L907">
            <v>668.57</v>
          </cell>
          <cell r="M907">
            <v>76.309999999999945</v>
          </cell>
          <cell r="N907">
            <v>0.11413913277592465</v>
          </cell>
        </row>
        <row r="908">
          <cell r="A908" t="str">
            <v>09-42-k</v>
          </cell>
          <cell r="B908" t="str">
            <v>Hoisting and placing in position RCC troughsUpto 20' in length</v>
          </cell>
          <cell r="C908" t="str">
            <v>Each</v>
          </cell>
          <cell r="D908">
            <v>808.01</v>
          </cell>
          <cell r="E908">
            <v>808.01</v>
          </cell>
          <cell r="F908" t="str">
            <v>Each</v>
          </cell>
          <cell r="G908">
            <v>808.01</v>
          </cell>
          <cell r="H908">
            <v>808.01</v>
          </cell>
          <cell r="I908" t="str">
            <v>9.2.4</v>
          </cell>
          <cell r="J908">
            <v>0</v>
          </cell>
          <cell r="L908">
            <v>725.21</v>
          </cell>
          <cell r="M908">
            <v>82.799999999999955</v>
          </cell>
          <cell r="N908">
            <v>0.11417382551261007</v>
          </cell>
        </row>
        <row r="909">
          <cell r="A909" t="str">
            <v>09-43-a</v>
          </cell>
          <cell r="B909" t="str">
            <v>Hoist &amp; place in position RCC inverted battensUpto 10' span</v>
          </cell>
          <cell r="C909" t="str">
            <v>Each</v>
          </cell>
          <cell r="D909">
            <v>146.29</v>
          </cell>
          <cell r="E909">
            <v>146.29</v>
          </cell>
          <cell r="F909" t="str">
            <v>Each</v>
          </cell>
          <cell r="G909">
            <v>146.29</v>
          </cell>
          <cell r="H909">
            <v>146.29</v>
          </cell>
          <cell r="I909" t="str">
            <v>9.2.4</v>
          </cell>
          <cell r="J909">
            <v>0</v>
          </cell>
          <cell r="L909">
            <v>132.28</v>
          </cell>
          <cell r="M909">
            <v>14.009999999999991</v>
          </cell>
          <cell r="N909">
            <v>0.10591170244934979</v>
          </cell>
        </row>
        <row r="910">
          <cell r="A910" t="str">
            <v>09-43-b</v>
          </cell>
          <cell r="B910" t="str">
            <v>Hoist &amp; place in position RCC inverted battensUpto 12' span</v>
          </cell>
          <cell r="C910" t="str">
            <v>Each</v>
          </cell>
          <cell r="D910">
            <v>312.49</v>
          </cell>
          <cell r="E910">
            <v>312.49</v>
          </cell>
          <cell r="F910" t="str">
            <v>Each</v>
          </cell>
          <cell r="G910">
            <v>312.49</v>
          </cell>
          <cell r="H910">
            <v>312.49</v>
          </cell>
          <cell r="I910" t="str">
            <v>9.2.4</v>
          </cell>
          <cell r="J910">
            <v>0</v>
          </cell>
          <cell r="L910">
            <v>283.24</v>
          </cell>
          <cell r="M910">
            <v>29.25</v>
          </cell>
          <cell r="N910">
            <v>0.10326931224403332</v>
          </cell>
        </row>
        <row r="911">
          <cell r="A911" t="str">
            <v>09-43-c</v>
          </cell>
          <cell r="B911" t="str">
            <v>Hoist &amp; place in position RCC inverted battensUpto 13' span</v>
          </cell>
          <cell r="C911" t="str">
            <v>Each</v>
          </cell>
          <cell r="D911">
            <v>376.99</v>
          </cell>
          <cell r="E911">
            <v>376.99</v>
          </cell>
          <cell r="F911" t="str">
            <v>Each</v>
          </cell>
          <cell r="G911">
            <v>376.99</v>
          </cell>
          <cell r="H911">
            <v>376.99</v>
          </cell>
          <cell r="I911" t="str">
            <v>9.2.4</v>
          </cell>
          <cell r="J911">
            <v>0</v>
          </cell>
          <cell r="L911">
            <v>341.75</v>
          </cell>
          <cell r="M911">
            <v>35.240000000000009</v>
          </cell>
          <cell r="N911">
            <v>0.10311631309436725</v>
          </cell>
        </row>
        <row r="912">
          <cell r="A912" t="str">
            <v>09-43-d</v>
          </cell>
          <cell r="B912" t="str">
            <v>Hoist &amp; place in position RCC inverted battensUpto 14' span</v>
          </cell>
          <cell r="C912" t="str">
            <v>Each</v>
          </cell>
          <cell r="D912">
            <v>483.68</v>
          </cell>
          <cell r="E912">
            <v>483.68</v>
          </cell>
          <cell r="F912" t="str">
            <v>Each</v>
          </cell>
          <cell r="G912">
            <v>483.68</v>
          </cell>
          <cell r="H912">
            <v>483.68</v>
          </cell>
          <cell r="I912" t="str">
            <v>9.2.4</v>
          </cell>
          <cell r="J912">
            <v>0</v>
          </cell>
          <cell r="L912">
            <v>437.31</v>
          </cell>
          <cell r="M912">
            <v>46.370000000000005</v>
          </cell>
          <cell r="N912">
            <v>0.10603462074958268</v>
          </cell>
        </row>
        <row r="913">
          <cell r="A913" t="str">
            <v>09-43-e</v>
          </cell>
          <cell r="B913" t="str">
            <v>Hoist &amp; place in position RCC inverted battensUpto 15' span</v>
          </cell>
          <cell r="C913" t="str">
            <v>Each</v>
          </cell>
          <cell r="D913">
            <v>529.62</v>
          </cell>
          <cell r="E913">
            <v>529.62</v>
          </cell>
          <cell r="F913" t="str">
            <v>Each</v>
          </cell>
          <cell r="G913">
            <v>529.62</v>
          </cell>
          <cell r="H913">
            <v>529.62</v>
          </cell>
          <cell r="I913" t="str">
            <v>9.2.4</v>
          </cell>
          <cell r="J913">
            <v>0</v>
          </cell>
          <cell r="L913">
            <v>479.01</v>
          </cell>
          <cell r="M913">
            <v>50.610000000000014</v>
          </cell>
          <cell r="N913">
            <v>0.10565541429197724</v>
          </cell>
        </row>
        <row r="914">
          <cell r="A914" t="str">
            <v>09-43-f</v>
          </cell>
          <cell r="B914" t="str">
            <v>Hoist &amp; place in position RCC inverted battensUpto 16' span</v>
          </cell>
          <cell r="C914" t="str">
            <v>Each</v>
          </cell>
          <cell r="D914">
            <v>585.15</v>
          </cell>
          <cell r="E914">
            <v>585.15</v>
          </cell>
          <cell r="F914" t="str">
            <v>Each</v>
          </cell>
          <cell r="G914">
            <v>585.15</v>
          </cell>
          <cell r="H914">
            <v>585.15</v>
          </cell>
          <cell r="I914" t="str">
            <v>9.2.4</v>
          </cell>
          <cell r="J914">
            <v>0</v>
          </cell>
          <cell r="L914">
            <v>529.13</v>
          </cell>
          <cell r="M914">
            <v>56.019999999999982</v>
          </cell>
          <cell r="N914">
            <v>0.10587190293500649</v>
          </cell>
        </row>
        <row r="915">
          <cell r="A915" t="str">
            <v>09-43-g</v>
          </cell>
          <cell r="B915" t="str">
            <v>Hoist &amp; place in position RCC inverted battensUpto 18' span</v>
          </cell>
          <cell r="C915" t="str">
            <v>Each</v>
          </cell>
          <cell r="D915">
            <v>731.44</v>
          </cell>
          <cell r="E915">
            <v>731.44</v>
          </cell>
          <cell r="F915" t="str">
            <v>Each</v>
          </cell>
          <cell r="G915">
            <v>731.44</v>
          </cell>
          <cell r="H915">
            <v>731.44</v>
          </cell>
          <cell r="I915" t="str">
            <v>9.2.4</v>
          </cell>
          <cell r="J915">
            <v>0</v>
          </cell>
          <cell r="L915">
            <v>661.41</v>
          </cell>
          <cell r="M915">
            <v>70.030000000000086</v>
          </cell>
          <cell r="N915">
            <v>0.10587986271752785</v>
          </cell>
        </row>
        <row r="916">
          <cell r="A916" t="str">
            <v>09-43-h</v>
          </cell>
          <cell r="B916" t="str">
            <v>Hoist &amp; place in position RCC inverted battensUpto 20' span</v>
          </cell>
          <cell r="C916" t="str">
            <v>Each</v>
          </cell>
          <cell r="D916">
            <v>1170.3</v>
          </cell>
          <cell r="E916">
            <v>1170.3</v>
          </cell>
          <cell r="F916" t="str">
            <v>Each</v>
          </cell>
          <cell r="G916">
            <v>1170.3</v>
          </cell>
          <cell r="H916">
            <v>1170.3</v>
          </cell>
          <cell r="I916" t="str">
            <v>9.2.4</v>
          </cell>
          <cell r="J916">
            <v>0</v>
          </cell>
          <cell r="L916">
            <v>1058.25</v>
          </cell>
          <cell r="M916">
            <v>112.04999999999995</v>
          </cell>
          <cell r="N916">
            <v>0.10588235294117643</v>
          </cell>
        </row>
        <row r="917">
          <cell r="A917" t="str">
            <v>09-44</v>
          </cell>
          <cell r="B917" t="str">
            <v>RCC spout including fixing in position, with topand bottom khuras</v>
          </cell>
          <cell r="C917" t="str">
            <v>Each</v>
          </cell>
          <cell r="D917">
            <v>761.69</v>
          </cell>
          <cell r="E917">
            <v>1283</v>
          </cell>
          <cell r="F917" t="str">
            <v>Each</v>
          </cell>
          <cell r="G917">
            <v>761.69</v>
          </cell>
          <cell r="H917">
            <v>1283</v>
          </cell>
          <cell r="I917">
            <v>9.11</v>
          </cell>
          <cell r="J917">
            <v>0</v>
          </cell>
          <cell r="L917">
            <v>1066.6400000000001</v>
          </cell>
          <cell r="M917">
            <v>216.3599999999999</v>
          </cell>
          <cell r="N917">
            <v>0.2028425710642765</v>
          </cell>
        </row>
        <row r="918">
          <cell r="A918" t="str">
            <v>09-45</v>
          </cell>
          <cell r="B918" t="str">
            <v>P/F Burnt Brick Tile Roofing over Tee Iron andSteel Girder, in 1:6 c/s mortar (12' max span)</v>
          </cell>
          <cell r="C918" t="str">
            <v>100 Sft</v>
          </cell>
          <cell r="D918">
            <v>9301.52</v>
          </cell>
          <cell r="E918">
            <v>74447.73</v>
          </cell>
          <cell r="F918" t="str">
            <v>m2</v>
          </cell>
          <cell r="G918">
            <v>1000.84</v>
          </cell>
          <cell r="H918">
            <v>8010.58</v>
          </cell>
          <cell r="I918">
            <v>9.3000000000000007</v>
          </cell>
          <cell r="J918">
            <v>0</v>
          </cell>
          <cell r="L918">
            <v>7519.37</v>
          </cell>
          <cell r="M918">
            <v>491.21000000000004</v>
          </cell>
          <cell r="N918">
            <v>6.532595150923548E-2</v>
          </cell>
        </row>
        <row r="919">
          <cell r="A919" t="str">
            <v>09-46</v>
          </cell>
          <cell r="B919" t="str">
            <v>Providing and Laying  Prestressed Roof ofSlab/Girder, 2" thick PCC 1:2:4 with chickenmesh, polythene, mud, tar</v>
          </cell>
          <cell r="C919" t="str">
            <v>Sft</v>
          </cell>
          <cell r="D919">
            <v>82.52</v>
          </cell>
          <cell r="E919">
            <v>363.14</v>
          </cell>
          <cell r="F919" t="str">
            <v>m2</v>
          </cell>
          <cell r="G919">
            <v>887.9</v>
          </cell>
          <cell r="H919">
            <v>3907.39</v>
          </cell>
          <cell r="I919" t="str">
            <v>6.17 ,9.15</v>
          </cell>
          <cell r="J919">
            <v>0</v>
          </cell>
          <cell r="L919">
            <v>3553.8</v>
          </cell>
          <cell r="M919">
            <v>353.58999999999969</v>
          </cell>
          <cell r="N919">
            <v>9.9496313804941103E-2</v>
          </cell>
        </row>
        <row r="920">
          <cell r="A920" t="str">
            <v>10-01</v>
          </cell>
          <cell r="B920" t="str">
            <v>Laying murum flooring complete as per specs</v>
          </cell>
          <cell r="C920" t="str">
            <v>100 Sft</v>
          </cell>
          <cell r="D920">
            <v>4419.75</v>
          </cell>
          <cell r="E920">
            <v>10064.030000000001</v>
          </cell>
          <cell r="F920" t="str">
            <v>m2</v>
          </cell>
          <cell r="G920">
            <v>475.57</v>
          </cell>
          <cell r="H920">
            <v>1082.8900000000001</v>
          </cell>
          <cell r="I920">
            <v>10.18</v>
          </cell>
          <cell r="J920">
            <v>0</v>
          </cell>
          <cell r="L920">
            <v>1042.7</v>
          </cell>
          <cell r="M920">
            <v>40.190000000000055</v>
          </cell>
          <cell r="N920">
            <v>3.8544164189124437E-2</v>
          </cell>
        </row>
        <row r="921">
          <cell r="A921" t="str">
            <v>10-02</v>
          </cell>
          <cell r="B921" t="str">
            <v>Earth flooring 6" thick consolidated layer ofmoistened earth, including ramming</v>
          </cell>
          <cell r="C921" t="str">
            <v>100 Sft</v>
          </cell>
          <cell r="D921">
            <v>1478.44</v>
          </cell>
          <cell r="E921">
            <v>2499.04</v>
          </cell>
          <cell r="F921" t="str">
            <v>m2</v>
          </cell>
          <cell r="G921">
            <v>159.08000000000001</v>
          </cell>
          <cell r="H921">
            <v>268.89999999999998</v>
          </cell>
          <cell r="I921">
            <v>10.199999999999999</v>
          </cell>
          <cell r="J921">
            <v>0</v>
          </cell>
          <cell r="L921">
            <v>256.33999999999997</v>
          </cell>
          <cell r="M921">
            <v>12.560000000000002</v>
          </cell>
          <cell r="N921">
            <v>4.8997425294530716E-2</v>
          </cell>
        </row>
        <row r="922">
          <cell r="A922" t="str">
            <v>10-03-a</v>
          </cell>
          <cell r="B922" t="str">
            <v>Provide, lay, water &amp; ram 4" thick clean coarsesand under floor / brick paving, complete</v>
          </cell>
          <cell r="C922" t="str">
            <v>100 Sft</v>
          </cell>
          <cell r="D922">
            <v>5830.96</v>
          </cell>
          <cell r="E922">
            <v>7499.52</v>
          </cell>
          <cell r="F922" t="str">
            <v>m2</v>
          </cell>
          <cell r="G922">
            <v>627.41</v>
          </cell>
          <cell r="H922">
            <v>806.95</v>
          </cell>
          <cell r="I922" t="str">
            <v>10.4.3</v>
          </cell>
          <cell r="J922">
            <v>0</v>
          </cell>
          <cell r="L922">
            <v>728.46</v>
          </cell>
          <cell r="M922">
            <v>78.490000000000009</v>
          </cell>
          <cell r="N922">
            <v>0.10774785163221043</v>
          </cell>
        </row>
        <row r="923">
          <cell r="A923" t="str">
            <v>10-03-b</v>
          </cell>
          <cell r="B923" t="str">
            <v>Provide, lay, water &amp; ram brick ballast 1.5" to 2"guage mixed with 25% sand for floor foundations</v>
          </cell>
          <cell r="C923" t="str">
            <v>100 Cft</v>
          </cell>
          <cell r="D923">
            <v>5028.5600000000004</v>
          </cell>
          <cell r="E923">
            <v>12652.68</v>
          </cell>
          <cell r="F923" t="str">
            <v>m3</v>
          </cell>
          <cell r="G923">
            <v>1775.82</v>
          </cell>
          <cell r="H923">
            <v>4468.26</v>
          </cell>
          <cell r="I923" t="str">
            <v>10.4.3</v>
          </cell>
          <cell r="J923">
            <v>0</v>
          </cell>
          <cell r="L923">
            <v>4235.8999999999996</v>
          </cell>
          <cell r="M923">
            <v>232.36000000000058</v>
          </cell>
          <cell r="N923">
            <v>5.4854930475223829E-2</v>
          </cell>
        </row>
        <row r="924">
          <cell r="A924" t="str">
            <v>10-04</v>
          </cell>
          <cell r="B924" t="str">
            <v>Mud floor of 6" thick consolidated layer of moistearth &amp; finished off with 1" mud plaster</v>
          </cell>
          <cell r="C924" t="str">
            <v>100 Sft</v>
          </cell>
          <cell r="D924">
            <v>2894.63</v>
          </cell>
          <cell r="E924">
            <v>4384.97</v>
          </cell>
          <cell r="F924" t="str">
            <v>m2</v>
          </cell>
          <cell r="G924">
            <v>311.45999999999998</v>
          </cell>
          <cell r="H924">
            <v>471.82</v>
          </cell>
          <cell r="I924">
            <v>10.3</v>
          </cell>
          <cell r="J924">
            <v>0</v>
          </cell>
          <cell r="L924">
            <v>454.98</v>
          </cell>
          <cell r="M924">
            <v>16.839999999999975</v>
          </cell>
          <cell r="N924">
            <v>3.7012615939162108E-2</v>
          </cell>
        </row>
        <row r="925">
          <cell r="A925" t="str">
            <v>10-05</v>
          </cell>
          <cell r="B925" t="str">
            <v>Dry brick paving laid flat,sand grouted, includingprep. Of bed, by 1/2" thick mud plaster</v>
          </cell>
          <cell r="C925" t="str">
            <v>100 Sft</v>
          </cell>
          <cell r="D925">
            <v>2013.41</v>
          </cell>
          <cell r="E925">
            <v>8337.73</v>
          </cell>
          <cell r="F925" t="str">
            <v>m2</v>
          </cell>
          <cell r="G925">
            <v>216.64</v>
          </cell>
          <cell r="H925">
            <v>897.14</v>
          </cell>
          <cell r="I925">
            <v>10.130000000000001</v>
          </cell>
          <cell r="J925">
            <v>0</v>
          </cell>
          <cell r="L925">
            <v>812.07</v>
          </cell>
          <cell r="M925">
            <v>85.069999999999936</v>
          </cell>
          <cell r="N925">
            <v>0.1047569790781582</v>
          </cell>
        </row>
        <row r="926">
          <cell r="A926" t="str">
            <v>10-06</v>
          </cell>
          <cell r="B926" t="str">
            <v>Dry brick on edge paving, sand grouted, includingprep. Of bed, by 1/2" thick mud plaster</v>
          </cell>
          <cell r="C926" t="str">
            <v>100 Sft</v>
          </cell>
          <cell r="D926">
            <v>2898.86</v>
          </cell>
          <cell r="E926">
            <v>12282.4</v>
          </cell>
          <cell r="F926" t="str">
            <v>m2</v>
          </cell>
          <cell r="G926">
            <v>311.92</v>
          </cell>
          <cell r="H926">
            <v>1321.59</v>
          </cell>
          <cell r="I926">
            <v>10.130000000000001</v>
          </cell>
          <cell r="J926">
            <v>0</v>
          </cell>
          <cell r="L926">
            <v>1198.79</v>
          </cell>
          <cell r="M926">
            <v>122.79999999999995</v>
          </cell>
          <cell r="N926">
            <v>0.10243662359545871</v>
          </cell>
        </row>
        <row r="927">
          <cell r="A927" t="str">
            <v>10-07</v>
          </cell>
          <cell r="B927" t="str">
            <v>Grouting 4.5" dry brick work with cement sandmortar 1:5</v>
          </cell>
          <cell r="C927" t="str">
            <v>100 Sft</v>
          </cell>
          <cell r="D927">
            <v>1929.75</v>
          </cell>
          <cell r="E927">
            <v>3008.41</v>
          </cell>
          <cell r="F927" t="str">
            <v>m2</v>
          </cell>
          <cell r="G927">
            <v>207.64</v>
          </cell>
          <cell r="H927">
            <v>323.70999999999998</v>
          </cell>
          <cell r="I927">
            <v>10.130000000000001</v>
          </cell>
          <cell r="J927">
            <v>0</v>
          </cell>
          <cell r="L927">
            <v>263.85000000000002</v>
          </cell>
          <cell r="M927">
            <v>59.859999999999957</v>
          </cell>
          <cell r="N927">
            <v>0.22687132840629126</v>
          </cell>
        </row>
        <row r="928">
          <cell r="A928" t="str">
            <v>10-08</v>
          </cell>
          <cell r="B928" t="str">
            <v>Flat brick flooring laid in 1:6 c/s mortar over a bedof 3/4" thick cement mortar 1:6</v>
          </cell>
          <cell r="C928" t="str">
            <v>100 Sft</v>
          </cell>
          <cell r="D928">
            <v>2714.1</v>
          </cell>
          <cell r="E928">
            <v>10819.36</v>
          </cell>
          <cell r="F928" t="str">
            <v>m2</v>
          </cell>
          <cell r="G928">
            <v>292.04000000000002</v>
          </cell>
          <cell r="H928">
            <v>1164.1600000000001</v>
          </cell>
          <cell r="I928">
            <v>10.5</v>
          </cell>
          <cell r="J928">
            <v>0</v>
          </cell>
          <cell r="L928">
            <v>1009.13</v>
          </cell>
          <cell r="M928">
            <v>155.03000000000009</v>
          </cell>
          <cell r="N928">
            <v>0.1536273820023189</v>
          </cell>
        </row>
        <row r="929">
          <cell r="A929" t="str">
            <v>10-09</v>
          </cell>
          <cell r="B929" t="str">
            <v>Brick on edge flooring, laid in 1:6 c/s mortar, overa bed of 3/4" thick cement mortar 1:6</v>
          </cell>
          <cell r="C929" t="str">
            <v>100 Sft</v>
          </cell>
          <cell r="D929">
            <v>4357.5</v>
          </cell>
          <cell r="E929">
            <v>16044.58</v>
          </cell>
          <cell r="F929" t="str">
            <v>m2</v>
          </cell>
          <cell r="G929">
            <v>468.87</v>
          </cell>
          <cell r="H929">
            <v>1726.4</v>
          </cell>
          <cell r="I929">
            <v>10.5</v>
          </cell>
          <cell r="J929">
            <v>0</v>
          </cell>
          <cell r="L929">
            <v>1505.72</v>
          </cell>
          <cell r="M929">
            <v>220.68000000000006</v>
          </cell>
          <cell r="N929">
            <v>0.14656111362006219</v>
          </cell>
        </row>
        <row r="930">
          <cell r="A930" t="str">
            <v>10-10</v>
          </cell>
          <cell r="B930" t="str">
            <v>Brick tiles (12"x6"x2") laid in 1:6 c/s mortar, overa bed of 3/4" thick c/s mortar 1:6</v>
          </cell>
          <cell r="C930" t="str">
            <v>100 Sft</v>
          </cell>
          <cell r="D930">
            <v>3392.63</v>
          </cell>
          <cell r="E930">
            <v>8439.74</v>
          </cell>
          <cell r="F930" t="str">
            <v>m2</v>
          </cell>
          <cell r="G930">
            <v>365.05</v>
          </cell>
          <cell r="H930">
            <v>908.12</v>
          </cell>
          <cell r="I930">
            <v>10.5</v>
          </cell>
          <cell r="J930">
            <v>0</v>
          </cell>
          <cell r="L930">
            <v>811.66</v>
          </cell>
          <cell r="M930">
            <v>96.460000000000036</v>
          </cell>
          <cell r="N930">
            <v>0.11884286523913959</v>
          </cell>
        </row>
        <row r="931">
          <cell r="A931" t="str">
            <v>10-11</v>
          </cell>
          <cell r="B931" t="str">
            <v>Brick tiles (12"x6"x1.5") laid in 1:6 c/s mortar,over a bed of 3/4" thick c/s mortar 1:6 complete inall respect</v>
          </cell>
          <cell r="C931" t="str">
            <v>100 Sft</v>
          </cell>
          <cell r="D931">
            <v>3392.63</v>
          </cell>
          <cell r="E931">
            <v>8184.58</v>
          </cell>
          <cell r="F931" t="str">
            <v>m2</v>
          </cell>
          <cell r="G931">
            <v>365.05</v>
          </cell>
          <cell r="H931">
            <v>880.66</v>
          </cell>
          <cell r="I931">
            <v>10.5</v>
          </cell>
          <cell r="J931">
            <v>0</v>
          </cell>
          <cell r="L931">
            <v>784.21</v>
          </cell>
          <cell r="M931">
            <v>96.449999999999932</v>
          </cell>
          <cell r="N931">
            <v>0.12299001542954047</v>
          </cell>
        </row>
        <row r="932">
          <cell r="A932" t="str">
            <v>10-12</v>
          </cell>
          <cell r="B932" t="str">
            <v>Brick tiles (9"x4.5"x1.5") laid flat in 1:3 c/s mortarover a bed of 3/4" thick cement mortar 1:6</v>
          </cell>
          <cell r="C932" t="str">
            <v>100 Sft</v>
          </cell>
          <cell r="D932">
            <v>3859.5</v>
          </cell>
          <cell r="E932">
            <v>10588.17</v>
          </cell>
          <cell r="F932" t="str">
            <v>m2</v>
          </cell>
          <cell r="G932">
            <v>415.28</v>
          </cell>
          <cell r="H932">
            <v>1139.29</v>
          </cell>
          <cell r="I932">
            <v>10.5</v>
          </cell>
          <cell r="J932">
            <v>0</v>
          </cell>
          <cell r="L932">
            <v>1017.73</v>
          </cell>
          <cell r="M932">
            <v>121.55999999999995</v>
          </cell>
          <cell r="N932">
            <v>0.11944228822968758</v>
          </cell>
        </row>
        <row r="933">
          <cell r="A933" t="str">
            <v>10-13</v>
          </cell>
          <cell r="B933" t="str">
            <v>Cement concrete tiles laid in 1:2 c/s mortar over3/4" thick bed of c/s mortar 1:2 : 18" x 12" x 1"</v>
          </cell>
          <cell r="C933" t="str">
            <v>100sft</v>
          </cell>
          <cell r="D933">
            <v>3143.63</v>
          </cell>
          <cell r="E933">
            <v>18164.669999999998</v>
          </cell>
          <cell r="F933" t="str">
            <v>m2</v>
          </cell>
          <cell r="G933">
            <v>338.25</v>
          </cell>
          <cell r="H933">
            <v>1954.52</v>
          </cell>
          <cell r="I933">
            <v>10.5</v>
          </cell>
          <cell r="J933">
            <v>0</v>
          </cell>
          <cell r="L933">
            <v>1843</v>
          </cell>
          <cell r="M933">
            <v>111.51999999999998</v>
          </cell>
          <cell r="N933">
            <v>6.0510037981551808E-2</v>
          </cell>
        </row>
        <row r="934">
          <cell r="A934" t="str">
            <v>10-14-a</v>
          </cell>
          <cell r="B934" t="str">
            <v>Cement tiles (8"x8"x3/4") laid flat in 1:2 c/smortar, over 3/4" thick bed of c/s mortar 1:2</v>
          </cell>
          <cell r="C934" t="str">
            <v>100sft</v>
          </cell>
          <cell r="D934">
            <v>5121.93</v>
          </cell>
          <cell r="E934">
            <v>14476.21</v>
          </cell>
          <cell r="F934" t="str">
            <v>m2</v>
          </cell>
          <cell r="G934">
            <v>551.12</v>
          </cell>
          <cell r="H934">
            <v>1557.64</v>
          </cell>
          <cell r="I934">
            <v>10.5</v>
          </cell>
          <cell r="J934">
            <v>0</v>
          </cell>
          <cell r="L934">
            <v>1362.97</v>
          </cell>
          <cell r="M934">
            <v>194.67000000000007</v>
          </cell>
          <cell r="N934">
            <v>0.14282779518257926</v>
          </cell>
        </row>
        <row r="935">
          <cell r="A935" t="str">
            <v>10-14-b</v>
          </cell>
          <cell r="B935" t="str">
            <v>Cement concrete tiles laid in 1:2 c/s mortar over3/4" thick bed of c/s mortar 1:2 : 12" x 12" x 1"</v>
          </cell>
          <cell r="C935" t="str">
            <v>100sft</v>
          </cell>
          <cell r="D935">
            <v>3690.18</v>
          </cell>
          <cell r="E935">
            <v>10830.13</v>
          </cell>
          <cell r="F935" t="str">
            <v>m2</v>
          </cell>
          <cell r="G935">
            <v>397.06</v>
          </cell>
          <cell r="H935">
            <v>1165.32</v>
          </cell>
          <cell r="I935">
            <v>10.5</v>
          </cell>
          <cell r="J935">
            <v>0</v>
          </cell>
          <cell r="L935">
            <v>990.75</v>
          </cell>
          <cell r="M935">
            <v>174.56999999999994</v>
          </cell>
          <cell r="N935">
            <v>0.17619984859954574</v>
          </cell>
        </row>
        <row r="936">
          <cell r="A936" t="str">
            <v>10-14-c</v>
          </cell>
          <cell r="B936" t="str">
            <v>Cement concrete tiles laid in 1:2 c/s mortar over3/4" thick bed of c/s mortar 1:2 : 9" x 9" x 3/4"</v>
          </cell>
          <cell r="C936" t="str">
            <v>100sft</v>
          </cell>
          <cell r="D936">
            <v>5121.93</v>
          </cell>
          <cell r="E936">
            <v>12640.11</v>
          </cell>
          <cell r="F936" t="str">
            <v>m2</v>
          </cell>
          <cell r="G936">
            <v>551.12</v>
          </cell>
          <cell r="H936">
            <v>1360.08</v>
          </cell>
          <cell r="I936">
            <v>10.5</v>
          </cell>
          <cell r="J936">
            <v>0</v>
          </cell>
          <cell r="L936">
            <v>1165.4100000000001</v>
          </cell>
          <cell r="M936">
            <v>194.66999999999985</v>
          </cell>
          <cell r="N936">
            <v>0.16703992586300087</v>
          </cell>
        </row>
        <row r="937">
          <cell r="A937" t="str">
            <v>10-14-d</v>
          </cell>
          <cell r="B937" t="str">
            <v>Cement concrete tiles laid in 1:2 c/s mortar over3/4" thick bed of c/s mortar 1:2 : 6" x 6" x 3/4"</v>
          </cell>
          <cell r="C937" t="str">
            <v>100sft</v>
          </cell>
          <cell r="D937">
            <v>5121.93</v>
          </cell>
          <cell r="E937">
            <v>16563.740000000002</v>
          </cell>
          <cell r="F937" t="str">
            <v>m2</v>
          </cell>
          <cell r="G937">
            <v>551.12</v>
          </cell>
          <cell r="H937">
            <v>1782.26</v>
          </cell>
          <cell r="I937">
            <v>10.5</v>
          </cell>
          <cell r="J937">
            <v>0</v>
          </cell>
          <cell r="L937">
            <v>1587.59</v>
          </cell>
          <cell r="M937">
            <v>194.67000000000007</v>
          </cell>
          <cell r="N937">
            <v>0.12261981997870992</v>
          </cell>
        </row>
        <row r="938">
          <cell r="A938" t="str">
            <v>10-14-e</v>
          </cell>
          <cell r="B938" t="str">
            <v>Coloured cement tile (8"x8"x3/4") of dark shadelaid flat in 1:2 c/s mortar over 3/4" mortar bed</v>
          </cell>
          <cell r="C938" t="str">
            <v>100 Sft</v>
          </cell>
          <cell r="D938">
            <v>5121.93</v>
          </cell>
          <cell r="E938">
            <v>14476.21</v>
          </cell>
          <cell r="F938" t="str">
            <v>m2</v>
          </cell>
          <cell r="G938">
            <v>551.12</v>
          </cell>
          <cell r="H938">
            <v>1557.64</v>
          </cell>
          <cell r="I938">
            <v>10.5</v>
          </cell>
          <cell r="J938">
            <v>0</v>
          </cell>
          <cell r="L938">
            <v>1362.97</v>
          </cell>
          <cell r="M938">
            <v>194.67000000000007</v>
          </cell>
          <cell r="N938">
            <v>0.14282779518257926</v>
          </cell>
        </row>
        <row r="939">
          <cell r="A939" t="str">
            <v>10-15-a</v>
          </cell>
          <cell r="B939" t="str">
            <v>Provide &amp; lay topping of concrete 1:2:4, includingsurface finishing &amp; dividing in panels : 1" thick</v>
          </cell>
          <cell r="C939" t="str">
            <v>100 Sft</v>
          </cell>
          <cell r="D939">
            <v>2465.1</v>
          </cell>
          <cell r="E939">
            <v>6476.35</v>
          </cell>
          <cell r="F939" t="str">
            <v>m2</v>
          </cell>
          <cell r="G939">
            <v>265.24</v>
          </cell>
          <cell r="H939">
            <v>696.86</v>
          </cell>
          <cell r="I939" t="str">
            <v>10.4 ,10.10</v>
          </cell>
          <cell r="J939" t="str">
            <v>If glass strips are used forpaneling, it shall be paid extra asper item No. 10-47</v>
          </cell>
          <cell r="L939">
            <v>562.53</v>
          </cell>
          <cell r="M939">
            <v>134.33000000000004</v>
          </cell>
          <cell r="N939">
            <v>0.2387961530940573</v>
          </cell>
        </row>
        <row r="940">
          <cell r="A940" t="str">
            <v>10-15-b</v>
          </cell>
          <cell r="B940" t="str">
            <v>Provide &amp; lay topping of concrete 1:2:4, includingsurface finishing &amp; dividing in panels: 1.5" thick</v>
          </cell>
          <cell r="C940" t="str">
            <v>100 Sft</v>
          </cell>
          <cell r="D940">
            <v>3012.9</v>
          </cell>
          <cell r="E940">
            <v>8522.6299999999992</v>
          </cell>
          <cell r="F940" t="str">
            <v>m2</v>
          </cell>
          <cell r="G940">
            <v>324.19</v>
          </cell>
          <cell r="H940">
            <v>917.03</v>
          </cell>
          <cell r="I940" t="str">
            <v>10.4 ,10.10</v>
          </cell>
          <cell r="J940">
            <v>0</v>
          </cell>
          <cell r="L940">
            <v>735.86</v>
          </cell>
          <cell r="M940">
            <v>181.16999999999996</v>
          </cell>
          <cell r="N940">
            <v>0.24620172315386074</v>
          </cell>
        </row>
        <row r="941">
          <cell r="A941" t="str">
            <v>10-15-c</v>
          </cell>
          <cell r="B941" t="str">
            <v>Provide &amp; lay topping of concrete 1:2:4, includingsurface finishing &amp; dividing in panels : 1.75" thick</v>
          </cell>
          <cell r="C941" t="str">
            <v>100 Sft</v>
          </cell>
          <cell r="D941">
            <v>3012.9</v>
          </cell>
          <cell r="E941">
            <v>9364.84</v>
          </cell>
          <cell r="F941" t="str">
            <v>m2</v>
          </cell>
          <cell r="G941">
            <v>324.19</v>
          </cell>
          <cell r="H941">
            <v>1007.66</v>
          </cell>
          <cell r="I941" t="str">
            <v>10.4 ,10.10</v>
          </cell>
          <cell r="J941">
            <v>0</v>
          </cell>
          <cell r="L941">
            <v>806.17</v>
          </cell>
          <cell r="M941">
            <v>201.49</v>
          </cell>
          <cell r="N941">
            <v>0.2499348772591389</v>
          </cell>
        </row>
        <row r="942">
          <cell r="A942" t="str">
            <v>10-15-d</v>
          </cell>
          <cell r="B942" t="str">
            <v>Provide &amp; lay topping of concrete 1:2:4, includingsurface finishing &amp; dividing in panels : 2" thick</v>
          </cell>
          <cell r="C942" t="str">
            <v>100 Sft</v>
          </cell>
          <cell r="D942">
            <v>3510.9</v>
          </cell>
          <cell r="E942">
            <v>10032.08</v>
          </cell>
          <cell r="F942" t="str">
            <v>m2</v>
          </cell>
          <cell r="G942">
            <v>377.77</v>
          </cell>
          <cell r="H942">
            <v>1079.45</v>
          </cell>
          <cell r="I942" t="str">
            <v>10.4 ,10.10</v>
          </cell>
          <cell r="J942">
            <v>0</v>
          </cell>
          <cell r="L942">
            <v>851.4</v>
          </cell>
          <cell r="M942">
            <v>228.05000000000007</v>
          </cell>
          <cell r="N942">
            <v>0.2678529480855063</v>
          </cell>
        </row>
        <row r="943">
          <cell r="A943" t="str">
            <v>10-15-e</v>
          </cell>
          <cell r="B943" t="str">
            <v>Provide &amp; lay topping of concrete 1:2:4, includingsurface finishing &amp; dividing in panels: 2.25" thick</v>
          </cell>
          <cell r="C943" t="str">
            <v>100 Sft</v>
          </cell>
          <cell r="D943">
            <v>3660.3</v>
          </cell>
          <cell r="E943">
            <v>10630.27</v>
          </cell>
          <cell r="F943" t="str">
            <v>m2</v>
          </cell>
          <cell r="G943">
            <v>393.85</v>
          </cell>
          <cell r="H943">
            <v>1143.82</v>
          </cell>
          <cell r="I943" t="str">
            <v>10.4 ,10.10</v>
          </cell>
          <cell r="J943">
            <v>0</v>
          </cell>
          <cell r="L943">
            <v>899.96</v>
          </cell>
          <cell r="M943">
            <v>243.8599999999999</v>
          </cell>
          <cell r="N943">
            <v>0.27096759855993585</v>
          </cell>
        </row>
        <row r="944">
          <cell r="A944" t="str">
            <v>10-15-f</v>
          </cell>
          <cell r="B944" t="str">
            <v>Provide &amp; lay topping of concrete 1:2:4, includingsurface finishing &amp; dividing in panels: 2.5" thick</v>
          </cell>
          <cell r="C944" t="str">
            <v>100 Sft</v>
          </cell>
          <cell r="D944">
            <v>4108.5</v>
          </cell>
          <cell r="E944">
            <v>12440.46</v>
          </cell>
          <cell r="F944" t="str">
            <v>m2</v>
          </cell>
          <cell r="G944">
            <v>442.07</v>
          </cell>
          <cell r="H944">
            <v>1338.59</v>
          </cell>
          <cell r="I944" t="str">
            <v>10.4.3</v>
          </cell>
          <cell r="J944">
            <v>0</v>
          </cell>
          <cell r="L944">
            <v>1064.55</v>
          </cell>
          <cell r="M944">
            <v>274.03999999999996</v>
          </cell>
          <cell r="N944">
            <v>0.25742332440937482</v>
          </cell>
        </row>
        <row r="945">
          <cell r="A945" t="str">
            <v>10-15-g</v>
          </cell>
          <cell r="B945" t="str">
            <v>Provide &amp; lay topping of concrete 1:2:4, includingsurface finishing &amp; dividing in panels: 2.75" thick</v>
          </cell>
          <cell r="C945" t="str">
            <v>100 Sft</v>
          </cell>
          <cell r="D945">
            <v>4108.5</v>
          </cell>
          <cell r="E945">
            <v>12995.58</v>
          </cell>
          <cell r="F945" t="str">
            <v>m2</v>
          </cell>
          <cell r="G945">
            <v>442.07</v>
          </cell>
          <cell r="H945">
            <v>1398.32</v>
          </cell>
          <cell r="I945" t="str">
            <v>10.4 ,10.10</v>
          </cell>
          <cell r="J945">
            <v>0</v>
          </cell>
          <cell r="L945">
            <v>1106.1199999999999</v>
          </cell>
          <cell r="M945">
            <v>292.20000000000005</v>
          </cell>
          <cell r="N945">
            <v>0.26416663653129868</v>
          </cell>
        </row>
        <row r="946">
          <cell r="A946" t="str">
            <v>10-15-h</v>
          </cell>
          <cell r="B946" t="str">
            <v>Provide &amp; lay topping of concrete 1:2:4, includingsurface finishing &amp; dividing in panels : 3" thick</v>
          </cell>
          <cell r="C946" t="str">
            <v>100 Sft</v>
          </cell>
          <cell r="D946">
            <v>5510.12</v>
          </cell>
          <cell r="E946">
            <v>15147.8</v>
          </cell>
          <cell r="F946" t="str">
            <v>m2</v>
          </cell>
          <cell r="G946">
            <v>592.89</v>
          </cell>
          <cell r="H946">
            <v>1629.9</v>
          </cell>
          <cell r="I946" t="str">
            <v>10.4 ,10.10</v>
          </cell>
          <cell r="J946">
            <v>0</v>
          </cell>
          <cell r="L946">
            <v>1285.6600000000001</v>
          </cell>
          <cell r="M946">
            <v>344.24</v>
          </cell>
          <cell r="N946">
            <v>0.26775352737115565</v>
          </cell>
        </row>
        <row r="947">
          <cell r="A947" t="str">
            <v>10-16-a</v>
          </cell>
          <cell r="B947" t="str">
            <v>Provide &amp; laying conglomerate floor (two coatwork) with top layer of 1/2" thick wearing surfaceof one part of cement 2 parts of stone chipspassing 3/16" sieve over bottom layer of cementconcrete (1:3:6) including surface finishing &amp;dividing in panels: 1.5" thick</v>
          </cell>
          <cell r="C947" t="str">
            <v>100 Sft</v>
          </cell>
          <cell r="D947">
            <v>4556.7</v>
          </cell>
          <cell r="E947">
            <v>10206.36</v>
          </cell>
          <cell r="F947" t="str">
            <v>m2</v>
          </cell>
          <cell r="G947">
            <v>490.3</v>
          </cell>
          <cell r="H947">
            <v>1098.2</v>
          </cell>
          <cell r="I947">
            <v>10.11</v>
          </cell>
          <cell r="J947" t="str">
            <v>ditto</v>
          </cell>
          <cell r="L947">
            <v>908.94</v>
          </cell>
          <cell r="M947">
            <v>189.26</v>
          </cell>
          <cell r="N947">
            <v>0.20822056461372584</v>
          </cell>
        </row>
        <row r="948">
          <cell r="A948" t="str">
            <v>10-16-b</v>
          </cell>
          <cell r="B948" t="str">
            <v>Provide &amp; laying conglomerate floor  (two coatwork) with top layer of 1/2" thick wearing surfaceof one part of cement 2 parts of stone chipspassing 3/16" sieve over bottom layer of cementconcrete (1:3:6) including surface finishing &amp;dividing in panels: 1.75" thick</v>
          </cell>
          <cell r="C948" t="str">
            <v>100 Sft</v>
          </cell>
          <cell r="D948">
            <v>4556.7</v>
          </cell>
          <cell r="E948">
            <v>10903.51</v>
          </cell>
          <cell r="F948" t="str">
            <v>m2</v>
          </cell>
          <cell r="G948">
            <v>490.3</v>
          </cell>
          <cell r="H948">
            <v>1173.22</v>
          </cell>
          <cell r="I948">
            <v>10.11</v>
          </cell>
          <cell r="J948">
            <v>0</v>
          </cell>
          <cell r="L948">
            <v>967.94</v>
          </cell>
          <cell r="M948">
            <v>205.27999999999997</v>
          </cell>
          <cell r="N948">
            <v>0.21207926111122585</v>
          </cell>
        </row>
        <row r="949">
          <cell r="A949" t="str">
            <v>10-16-c</v>
          </cell>
          <cell r="B949" t="str">
            <v>Provide &amp; laying conglomerate floor  (two coatwork) with top layer of 1/2" thick wearing surfaceof one part of cement 2 parts of stone chipspassing 3/16" sieve over bottom layer of cementconcrete (1:3:6) including surface finishing &amp;dividing in panels : 2" thick</v>
          </cell>
          <cell r="C949" t="str">
            <v>100 Sft</v>
          </cell>
          <cell r="D949">
            <v>5478</v>
          </cell>
          <cell r="E949">
            <v>11821.41</v>
          </cell>
          <cell r="F949" t="str">
            <v>m2</v>
          </cell>
          <cell r="G949">
            <v>589.42999999999995</v>
          </cell>
          <cell r="H949">
            <v>1271.98</v>
          </cell>
          <cell r="I949">
            <v>10.11</v>
          </cell>
          <cell r="J949">
            <v>0</v>
          </cell>
          <cell r="L949">
            <v>1040.6199999999999</v>
          </cell>
          <cell r="M949">
            <v>231.36000000000013</v>
          </cell>
          <cell r="N949">
            <v>0.22232899617535715</v>
          </cell>
        </row>
        <row r="950">
          <cell r="A950" t="str">
            <v>10-17</v>
          </cell>
          <cell r="B950" t="str">
            <v>Add extra in cement concrete floor topping iffinished with pigment and polishing</v>
          </cell>
          <cell r="C950" t="str">
            <v>100 Sft</v>
          </cell>
          <cell r="D950">
            <v>1431.75</v>
          </cell>
          <cell r="E950">
            <v>2602.4</v>
          </cell>
          <cell r="F950" t="str">
            <v>m2</v>
          </cell>
          <cell r="G950">
            <v>154.06</v>
          </cell>
          <cell r="H950">
            <v>280.02</v>
          </cell>
          <cell r="I950">
            <v>0</v>
          </cell>
          <cell r="J950">
            <v>0</v>
          </cell>
          <cell r="L950">
            <v>235.92</v>
          </cell>
          <cell r="M950">
            <v>44.099999999999994</v>
          </cell>
          <cell r="N950">
            <v>0.18692777212614445</v>
          </cell>
        </row>
        <row r="951">
          <cell r="A951" t="str">
            <v>10-18</v>
          </cell>
          <cell r="B951" t="str">
            <v>Extra labour for each storey above ground formosaic, conglomerate, tiles, stone &amp; wood floor</v>
          </cell>
          <cell r="C951" t="str">
            <v>100 Sft</v>
          </cell>
          <cell r="D951">
            <v>1185.24</v>
          </cell>
          <cell r="E951">
            <v>1185.24</v>
          </cell>
          <cell r="F951" t="str">
            <v>m2</v>
          </cell>
          <cell r="G951">
            <v>127.53</v>
          </cell>
          <cell r="H951">
            <v>127.53</v>
          </cell>
          <cell r="I951">
            <v>0</v>
          </cell>
          <cell r="J951" t="str">
            <v>Applicable to item No 10-08 to10-16, 10-19 to 10-25 and 10-28to 10-33 and 27-64, 27-65</v>
          </cell>
          <cell r="L951">
            <v>119.56</v>
          </cell>
          <cell r="M951">
            <v>7.9699999999999989</v>
          </cell>
          <cell r="N951">
            <v>6.6661090665774497E-2</v>
          </cell>
        </row>
        <row r="952">
          <cell r="A952" t="str">
            <v>10-19-a</v>
          </cell>
          <cell r="B952" t="str">
            <v>Flag stone flooring in lime mortar 1:2, over 3/4"bedding : 2" thick</v>
          </cell>
          <cell r="C952" t="str">
            <v>100 Sft</v>
          </cell>
          <cell r="D952">
            <v>8020.04</v>
          </cell>
          <cell r="E952">
            <v>12434.06</v>
          </cell>
          <cell r="F952" t="str">
            <v>m2</v>
          </cell>
          <cell r="G952">
            <v>862.96</v>
          </cell>
          <cell r="H952">
            <v>1337.9</v>
          </cell>
          <cell r="I952">
            <v>10.6</v>
          </cell>
          <cell r="J952">
            <v>0</v>
          </cell>
          <cell r="L952">
            <v>1146.1500000000001</v>
          </cell>
          <cell r="M952">
            <v>191.75</v>
          </cell>
          <cell r="N952">
            <v>0.16729921912489637</v>
          </cell>
        </row>
        <row r="953">
          <cell r="A953" t="str">
            <v>10-19-b</v>
          </cell>
          <cell r="B953" t="str">
            <v>Flag stone flooring in lime mortar 1:2, over 3/4"bedding : 3" thick</v>
          </cell>
          <cell r="C953" t="str">
            <v>100 Sft</v>
          </cell>
          <cell r="D953">
            <v>8019.04</v>
          </cell>
          <cell r="E953">
            <v>13645.61</v>
          </cell>
          <cell r="F953" t="str">
            <v>m2</v>
          </cell>
          <cell r="G953">
            <v>862.85</v>
          </cell>
          <cell r="H953">
            <v>1468.27</v>
          </cell>
          <cell r="I953">
            <v>10.6</v>
          </cell>
          <cell r="J953">
            <v>0</v>
          </cell>
          <cell r="L953">
            <v>1251.32</v>
          </cell>
          <cell r="M953">
            <v>216.95000000000005</v>
          </cell>
          <cell r="N953">
            <v>0.17337691397883839</v>
          </cell>
        </row>
        <row r="954">
          <cell r="A954" t="str">
            <v>10-20-a</v>
          </cell>
          <cell r="B954" t="str">
            <v>Asphalt floor, remelting, setting out &amp; finish : 1"thick topping</v>
          </cell>
          <cell r="C954" t="str">
            <v>100 Sft</v>
          </cell>
          <cell r="D954">
            <v>2925.75</v>
          </cell>
          <cell r="E954">
            <v>17170.41</v>
          </cell>
          <cell r="F954" t="str">
            <v>m2</v>
          </cell>
          <cell r="G954">
            <v>314.81</v>
          </cell>
          <cell r="H954">
            <v>1847.54</v>
          </cell>
          <cell r="I954">
            <v>10.17</v>
          </cell>
          <cell r="J954">
            <v>0</v>
          </cell>
          <cell r="L954">
            <v>1762.77</v>
          </cell>
          <cell r="M954">
            <v>84.769999999999982</v>
          </cell>
          <cell r="N954">
            <v>4.8089087061840161E-2</v>
          </cell>
        </row>
        <row r="955">
          <cell r="A955" t="str">
            <v>10-20-b</v>
          </cell>
          <cell r="B955" t="str">
            <v>Asphalt floor, remelting, setting out &amp; finish : 1/2"thick topping</v>
          </cell>
          <cell r="C955" t="str">
            <v>100 Sft</v>
          </cell>
          <cell r="D955">
            <v>2521.13</v>
          </cell>
          <cell r="E955">
            <v>9643.4599999999991</v>
          </cell>
          <cell r="F955" t="str">
            <v>m2</v>
          </cell>
          <cell r="G955">
            <v>271.27</v>
          </cell>
          <cell r="H955">
            <v>1037.6400000000001</v>
          </cell>
          <cell r="I955">
            <v>10.17</v>
          </cell>
          <cell r="J955">
            <v>0</v>
          </cell>
          <cell r="L955">
            <v>981.02</v>
          </cell>
          <cell r="M955">
            <v>56.620000000000118</v>
          </cell>
          <cell r="N955">
            <v>5.7715439032843492E-2</v>
          </cell>
        </row>
        <row r="956">
          <cell r="A956" t="str">
            <v>10-20-c</v>
          </cell>
          <cell r="B956" t="str">
            <v>Asphalt floor, remelting, setting out &amp; finish : 1/4"thick topping</v>
          </cell>
          <cell r="C956" t="str">
            <v>100 Sft</v>
          </cell>
          <cell r="D956">
            <v>1761.68</v>
          </cell>
          <cell r="E956">
            <v>5328.67</v>
          </cell>
          <cell r="F956" t="str">
            <v>m2</v>
          </cell>
          <cell r="G956">
            <v>189.56</v>
          </cell>
          <cell r="H956">
            <v>573.37</v>
          </cell>
          <cell r="I956">
            <v>10.17</v>
          </cell>
          <cell r="J956">
            <v>0</v>
          </cell>
          <cell r="L956">
            <v>537.91999999999996</v>
          </cell>
          <cell r="M956">
            <v>35.450000000000045</v>
          </cell>
          <cell r="N956">
            <v>6.5901992861392117E-2</v>
          </cell>
        </row>
        <row r="957">
          <cell r="A957" t="str">
            <v>10-21-a</v>
          </cell>
          <cell r="B957" t="str">
            <v>1.375" thick mosaic flooring, including rubbingand polishing complete : Using grey cement</v>
          </cell>
          <cell r="C957" t="str">
            <v>100 Sft</v>
          </cell>
          <cell r="D957">
            <v>11703</v>
          </cell>
          <cell r="E957">
            <v>20579.71</v>
          </cell>
          <cell r="F957" t="str">
            <v>m2</v>
          </cell>
          <cell r="G957">
            <v>1259.24</v>
          </cell>
          <cell r="H957">
            <v>2214.38</v>
          </cell>
          <cell r="I957">
            <v>10.119999999999999</v>
          </cell>
          <cell r="J957" t="str">
            <v>If glass strips are used forpaneling, it shall be paid extra asper item No. 10-47</v>
          </cell>
          <cell r="L957">
            <v>1913.09</v>
          </cell>
          <cell r="M957">
            <v>301.29000000000019</v>
          </cell>
          <cell r="N957">
            <v>0.15748867016188481</v>
          </cell>
        </row>
        <row r="958">
          <cell r="A958" t="str">
            <v>10-21-b</v>
          </cell>
          <cell r="B958" t="str">
            <v>1.375" thick mosaic flooring, including rubbingand polishing complete : Using white cement</v>
          </cell>
          <cell r="C958" t="str">
            <v>100 Sft</v>
          </cell>
          <cell r="D958">
            <v>11703</v>
          </cell>
          <cell r="E958">
            <v>20743.13</v>
          </cell>
          <cell r="F958" t="str">
            <v>m2</v>
          </cell>
          <cell r="G958">
            <v>1259.24</v>
          </cell>
          <cell r="H958">
            <v>2231.96</v>
          </cell>
          <cell r="I958">
            <v>10.119999999999999</v>
          </cell>
          <cell r="J958">
            <v>0</v>
          </cell>
          <cell r="L958">
            <v>2002.92</v>
          </cell>
          <cell r="M958">
            <v>229.03999999999996</v>
          </cell>
          <cell r="N958">
            <v>0.11435304455494975</v>
          </cell>
        </row>
        <row r="959">
          <cell r="A959" t="str">
            <v>10-22-a</v>
          </cell>
          <cell r="B959" t="str">
            <v>1.5" thick mosaic flooring, including rubbing &amp;polishing complete : Using grey cement</v>
          </cell>
          <cell r="C959" t="str">
            <v>100 Sft</v>
          </cell>
          <cell r="D959">
            <v>12001.8</v>
          </cell>
          <cell r="E959">
            <v>21382.27</v>
          </cell>
          <cell r="F959" t="str">
            <v>m2</v>
          </cell>
          <cell r="G959">
            <v>1291.3900000000001</v>
          </cell>
          <cell r="H959">
            <v>2300.73</v>
          </cell>
          <cell r="I959">
            <v>10.119999999999999</v>
          </cell>
          <cell r="J959">
            <v>0</v>
          </cell>
          <cell r="L959">
            <v>1985.25</v>
          </cell>
          <cell r="M959">
            <v>315.48</v>
          </cell>
          <cell r="N959">
            <v>0.15891197582168493</v>
          </cell>
        </row>
        <row r="960">
          <cell r="A960" t="str">
            <v>10-22-b</v>
          </cell>
          <cell r="B960" t="str">
            <v>1.5" thick mosaic flooring, including rubbing &amp;polishing complete : Using white cement</v>
          </cell>
          <cell r="C960" t="str">
            <v>100 Sft</v>
          </cell>
          <cell r="D960">
            <v>12001.8</v>
          </cell>
          <cell r="E960">
            <v>21573.03</v>
          </cell>
          <cell r="F960" t="str">
            <v>m2</v>
          </cell>
          <cell r="G960">
            <v>1291.3900000000001</v>
          </cell>
          <cell r="H960">
            <v>2321.2600000000002</v>
          </cell>
          <cell r="I960">
            <v>10.119999999999999</v>
          </cell>
          <cell r="J960">
            <v>0</v>
          </cell>
          <cell r="L960">
            <v>2090.4899999999998</v>
          </cell>
          <cell r="M960">
            <v>230.77000000000044</v>
          </cell>
          <cell r="N960">
            <v>0.11039038694277441</v>
          </cell>
        </row>
        <row r="961">
          <cell r="A961" t="str">
            <v>10-23</v>
          </cell>
          <cell r="B961" t="str">
            <v>Laying floor of mosaic marble chips tiles ofapproved shade including finishing complete</v>
          </cell>
          <cell r="C961" t="str">
            <v>100 Sft</v>
          </cell>
          <cell r="D961">
            <v>6374.4</v>
          </cell>
          <cell r="E961">
            <v>28689.759999999998</v>
          </cell>
          <cell r="F961" t="str">
            <v>m2</v>
          </cell>
          <cell r="G961">
            <v>685.89</v>
          </cell>
          <cell r="H961">
            <v>3087.02</v>
          </cell>
          <cell r="I961">
            <v>10.9</v>
          </cell>
          <cell r="J961">
            <v>0</v>
          </cell>
          <cell r="L961">
            <v>2868.85</v>
          </cell>
          <cell r="M961">
            <v>218.17000000000007</v>
          </cell>
          <cell r="N961">
            <v>7.6047893755337534E-2</v>
          </cell>
        </row>
        <row r="962">
          <cell r="A962" t="str">
            <v>10-24</v>
          </cell>
          <cell r="B962" t="str">
            <v>Lay floor of white glazed tile of size 6'' x 6'' x 1/4"in white cement 1:2 over 3/4" thick cement mortar1:2</v>
          </cell>
          <cell r="C962" t="str">
            <v>100 Sft</v>
          </cell>
          <cell r="D962">
            <v>5129.3999999999996</v>
          </cell>
          <cell r="E962">
            <v>21029.13</v>
          </cell>
          <cell r="F962" t="str">
            <v>m2</v>
          </cell>
          <cell r="G962">
            <v>551.91999999999996</v>
          </cell>
          <cell r="H962">
            <v>2262.73</v>
          </cell>
          <cell r="I962">
            <v>10.8</v>
          </cell>
          <cell r="J962">
            <v>0</v>
          </cell>
          <cell r="L962">
            <v>2096.1799999999998</v>
          </cell>
          <cell r="M962">
            <v>166.55000000000018</v>
          </cell>
          <cell r="N962">
            <v>7.945405451821895E-2</v>
          </cell>
        </row>
        <row r="963">
          <cell r="A963" t="str">
            <v>10-25</v>
          </cell>
          <cell r="B963" t="str">
            <v>Lay floor of approved coloured glazed tiles 6'' x 6''x 1/4" laid in white cement &amp; pigment complete</v>
          </cell>
          <cell r="C963" t="str">
            <v>100 Sft</v>
          </cell>
          <cell r="D963">
            <v>5901.3</v>
          </cell>
          <cell r="E963">
            <v>21860.84</v>
          </cell>
          <cell r="F963" t="str">
            <v>m2</v>
          </cell>
          <cell r="G963">
            <v>634.98</v>
          </cell>
          <cell r="H963">
            <v>2352.23</v>
          </cell>
          <cell r="I963">
            <v>10.8</v>
          </cell>
          <cell r="J963">
            <v>0</v>
          </cell>
          <cell r="L963">
            <v>2176.29</v>
          </cell>
          <cell r="M963">
            <v>175.94000000000005</v>
          </cell>
          <cell r="N963">
            <v>8.0844005164752888E-2</v>
          </cell>
        </row>
        <row r="964">
          <cell r="A964" t="str">
            <v>10-26-a-i</v>
          </cell>
          <cell r="B964" t="str">
            <v>Provide &amp; lay marble fine dressed stone flooringon surface in white cement complete: 3/8" thick 12x 12 Super Sunny White Marble</v>
          </cell>
          <cell r="C964" t="str">
            <v>100 Sft</v>
          </cell>
          <cell r="D964">
            <v>4855.5</v>
          </cell>
          <cell r="E964">
            <v>17038</v>
          </cell>
          <cell r="F964" t="str">
            <v>m2</v>
          </cell>
          <cell r="G964">
            <v>522.45000000000005</v>
          </cell>
          <cell r="H964">
            <v>1833.29</v>
          </cell>
          <cell r="I964">
            <v>10.7</v>
          </cell>
          <cell r="J964">
            <v>0</v>
          </cell>
          <cell r="L964">
            <v>1602.15</v>
          </cell>
          <cell r="M964">
            <v>231.13999999999987</v>
          </cell>
          <cell r="N964">
            <v>0.14426863901632173</v>
          </cell>
        </row>
        <row r="965">
          <cell r="A965" t="str">
            <v>10-26-a-ii</v>
          </cell>
          <cell r="B965" t="str">
            <v>Provide &amp; lay marble fine dressed stone flooringon surface in white cement complete: 3/8" thick 12x 12 Sunny White Marble</v>
          </cell>
          <cell r="C965" t="str">
            <v>100 Sft</v>
          </cell>
          <cell r="D965">
            <v>4855.5</v>
          </cell>
          <cell r="E965">
            <v>17050.759999999998</v>
          </cell>
          <cell r="F965" t="str">
            <v>m2</v>
          </cell>
          <cell r="G965">
            <v>522.45000000000005</v>
          </cell>
          <cell r="H965">
            <v>1834.66</v>
          </cell>
          <cell r="I965">
            <v>10.7</v>
          </cell>
          <cell r="J965">
            <v>0</v>
          </cell>
          <cell r="L965">
            <v>1602.15</v>
          </cell>
          <cell r="M965">
            <v>232.51</v>
          </cell>
          <cell r="N965">
            <v>0.14512373997440936</v>
          </cell>
        </row>
        <row r="966">
          <cell r="A966" t="str">
            <v>10-26-a-iii</v>
          </cell>
          <cell r="B966" t="str">
            <v>Provide &amp; lay marble fine dressed stone flooringon surface in white cement complete: 3/8" thick 12x 12 Sunny Grey Marble</v>
          </cell>
          <cell r="C966" t="str">
            <v>100 Sft</v>
          </cell>
          <cell r="D966">
            <v>4855.5</v>
          </cell>
          <cell r="E966">
            <v>15393.56</v>
          </cell>
          <cell r="F966" t="str">
            <v>m2</v>
          </cell>
          <cell r="G966">
            <v>522.45000000000005</v>
          </cell>
          <cell r="H966">
            <v>1656.35</v>
          </cell>
          <cell r="I966">
            <v>10.7</v>
          </cell>
          <cell r="J966">
            <v>0</v>
          </cell>
          <cell r="L966">
            <v>1437.42</v>
          </cell>
          <cell r="M966">
            <v>218.92999999999984</v>
          </cell>
          <cell r="N966">
            <v>0.15230760668419796</v>
          </cell>
        </row>
        <row r="967">
          <cell r="A967" t="str">
            <v>10-26-a-iv</v>
          </cell>
          <cell r="B967" t="str">
            <v>Provide &amp; lay marble fine dressed stone flooringon surface in white cement complete: 3/8" thick 12x 12 Sunny Black Marble</v>
          </cell>
          <cell r="C967" t="str">
            <v>100 Sft</v>
          </cell>
          <cell r="D967">
            <v>4855.5</v>
          </cell>
          <cell r="E967">
            <v>15428</v>
          </cell>
          <cell r="F967" t="str">
            <v>m2</v>
          </cell>
          <cell r="G967">
            <v>522.45000000000005</v>
          </cell>
          <cell r="H967">
            <v>1660.05</v>
          </cell>
          <cell r="I967">
            <v>10.7</v>
          </cell>
          <cell r="J967">
            <v>0</v>
          </cell>
          <cell r="L967">
            <v>1437.42</v>
          </cell>
          <cell r="M967">
            <v>222.62999999999988</v>
          </cell>
          <cell r="N967">
            <v>0.15488166297950487</v>
          </cell>
        </row>
        <row r="968">
          <cell r="A968" t="str">
            <v>10-26-b-i</v>
          </cell>
          <cell r="B968" t="str">
            <v>Provide &amp; lay marble fine dressed stone flooringon surface in white cement complete: 0.5" thick 12x 12 Super Sunny White Marble</v>
          </cell>
          <cell r="C968" t="str">
            <v>100 Sft</v>
          </cell>
          <cell r="D968">
            <v>4855.5</v>
          </cell>
          <cell r="E968">
            <v>19137.89</v>
          </cell>
          <cell r="F968" t="str">
            <v>m2</v>
          </cell>
          <cell r="G968">
            <v>522.45000000000005</v>
          </cell>
          <cell r="H968">
            <v>2059.2399999999998</v>
          </cell>
          <cell r="I968">
            <v>10.7</v>
          </cell>
          <cell r="J968">
            <v>0</v>
          </cell>
          <cell r="L968">
            <v>1808.05</v>
          </cell>
          <cell r="M968">
            <v>251.18999999999983</v>
          </cell>
          <cell r="N968">
            <v>0.13892868006968825</v>
          </cell>
        </row>
        <row r="969">
          <cell r="A969" t="str">
            <v>10-26-b-ii</v>
          </cell>
          <cell r="B969" t="str">
            <v>Provide &amp; lay marble fine dressed stone flooringon surface in white cement complete: 0.5" thick 12x 12 Sunny White Marble</v>
          </cell>
          <cell r="C969" t="str">
            <v>100 Sft</v>
          </cell>
          <cell r="D969">
            <v>4855.5</v>
          </cell>
          <cell r="E969">
            <v>17441.14</v>
          </cell>
          <cell r="F969" t="str">
            <v>m2</v>
          </cell>
          <cell r="G969">
            <v>522.45000000000005</v>
          </cell>
          <cell r="H969">
            <v>1876.67</v>
          </cell>
          <cell r="I969">
            <v>10.7</v>
          </cell>
          <cell r="J969">
            <v>0</v>
          </cell>
          <cell r="L969">
            <v>1643.33</v>
          </cell>
          <cell r="M969">
            <v>233.34000000000015</v>
          </cell>
          <cell r="N969">
            <v>0.1419921744263174</v>
          </cell>
        </row>
        <row r="970">
          <cell r="A970" t="str">
            <v>10-26-b-iii</v>
          </cell>
          <cell r="B970" t="str">
            <v>Provide &amp; lay marble fine dressed stone flooringon surface in white cement complete: 0.5" thick 12x 12 Sunny Grey Marble</v>
          </cell>
          <cell r="C970" t="str">
            <v>100 Sft</v>
          </cell>
          <cell r="D970">
            <v>4855.5</v>
          </cell>
          <cell r="E970">
            <v>16652.72</v>
          </cell>
          <cell r="F970" t="str">
            <v>m2</v>
          </cell>
          <cell r="G970">
            <v>522.45000000000005</v>
          </cell>
          <cell r="H970">
            <v>1791.83</v>
          </cell>
          <cell r="I970">
            <v>10.7</v>
          </cell>
          <cell r="J970">
            <v>0</v>
          </cell>
          <cell r="L970">
            <v>1560.97</v>
          </cell>
          <cell r="M970">
            <v>230.8599999999999</v>
          </cell>
          <cell r="N970">
            <v>0.14789521899844321</v>
          </cell>
        </row>
        <row r="971">
          <cell r="A971" t="str">
            <v>10-26-b-iv</v>
          </cell>
          <cell r="B971" t="str">
            <v>Provide &amp; lay marble fine dressed stone flooringon surface in white cement complete: 0.5" thick 12x 12 Sunny Black Marble</v>
          </cell>
          <cell r="C971" t="str">
            <v>100 Sft</v>
          </cell>
          <cell r="D971">
            <v>4855.5</v>
          </cell>
          <cell r="E971">
            <v>20454.46</v>
          </cell>
          <cell r="F971" t="str">
            <v>m2</v>
          </cell>
          <cell r="G971">
            <v>522.45000000000005</v>
          </cell>
          <cell r="H971">
            <v>2200.9</v>
          </cell>
          <cell r="I971">
            <v>10.7</v>
          </cell>
          <cell r="J971">
            <v>0</v>
          </cell>
          <cell r="L971">
            <v>1945.32</v>
          </cell>
          <cell r="M971">
            <v>255.58000000000015</v>
          </cell>
          <cell r="N971">
            <v>0.13138198342689128</v>
          </cell>
        </row>
        <row r="972">
          <cell r="A972" t="str">
            <v>10-26-c-i</v>
          </cell>
          <cell r="B972" t="str">
            <v>Provide &amp; lay marble fine dressed stone flooringon surface in white cement complete: 3/4" thick 12x 12 Super Sunny White Marble</v>
          </cell>
          <cell r="C972" t="str">
            <v>100 Sft</v>
          </cell>
          <cell r="D972">
            <v>4855.5</v>
          </cell>
          <cell r="E972">
            <v>21431.68</v>
          </cell>
          <cell r="F972" t="str">
            <v>m2</v>
          </cell>
          <cell r="G972">
            <v>522.45000000000005</v>
          </cell>
          <cell r="H972">
            <v>2306.0500000000002</v>
          </cell>
          <cell r="I972">
            <v>10.7</v>
          </cell>
          <cell r="J972">
            <v>0</v>
          </cell>
          <cell r="L972">
            <v>2041.41</v>
          </cell>
          <cell r="M972">
            <v>264.6400000000001</v>
          </cell>
          <cell r="N972">
            <v>0.12963588891991323</v>
          </cell>
        </row>
        <row r="973">
          <cell r="A973" t="str">
            <v>10-26-c-ii</v>
          </cell>
          <cell r="B973" t="str">
            <v>Provide &amp; lay marble fine dressed stone flooringon surface in white cement complete: 3/4" thick 12x 12 Sunny White Marble</v>
          </cell>
          <cell r="C973" t="str">
            <v>100 Sft</v>
          </cell>
          <cell r="D973">
            <v>4855.5</v>
          </cell>
          <cell r="E973">
            <v>20034.740000000002</v>
          </cell>
          <cell r="F973" t="str">
            <v>m2</v>
          </cell>
          <cell r="G973">
            <v>522.45000000000005</v>
          </cell>
          <cell r="H973">
            <v>2155.7399999999998</v>
          </cell>
          <cell r="I973">
            <v>10.7</v>
          </cell>
          <cell r="J973">
            <v>0</v>
          </cell>
          <cell r="L973">
            <v>1904.14</v>
          </cell>
          <cell r="M973">
            <v>251.59999999999968</v>
          </cell>
          <cell r="N973">
            <v>0.13213314147069</v>
          </cell>
        </row>
        <row r="974">
          <cell r="A974" t="str">
            <v>10-26-c-iii</v>
          </cell>
          <cell r="B974" t="str">
            <v>Provide &amp; lay marble fine dressed stone flooringon surface in white cement complete: 3/4" thick 12x 12 Sunny Grey Marble</v>
          </cell>
          <cell r="C974" t="str">
            <v>100 Sft</v>
          </cell>
          <cell r="D974">
            <v>4855.5</v>
          </cell>
          <cell r="E974">
            <v>18038.189999999999</v>
          </cell>
          <cell r="F974" t="str">
            <v>m2</v>
          </cell>
          <cell r="G974">
            <v>522.45000000000005</v>
          </cell>
          <cell r="H974">
            <v>1940.91</v>
          </cell>
          <cell r="I974">
            <v>10.7</v>
          </cell>
          <cell r="J974">
            <v>0</v>
          </cell>
          <cell r="L974">
            <v>1698.24</v>
          </cell>
          <cell r="M974">
            <v>242.67000000000007</v>
          </cell>
          <cell r="N974">
            <v>0.14289499717354442</v>
          </cell>
        </row>
        <row r="975">
          <cell r="A975" t="str">
            <v>10-26-c-iv</v>
          </cell>
          <cell r="B975" t="str">
            <v>Provide &amp; lay marble fine dressed stone flooringon surface in white cement complete: 3/4" thick 12x 12 Sunny Black Marble</v>
          </cell>
          <cell r="C975" t="str">
            <v>100 Sft</v>
          </cell>
          <cell r="D975">
            <v>4855.5</v>
          </cell>
          <cell r="E975">
            <v>22491.83</v>
          </cell>
          <cell r="F975" t="str">
            <v>m2</v>
          </cell>
          <cell r="G975">
            <v>522.45000000000005</v>
          </cell>
          <cell r="H975">
            <v>2420.12</v>
          </cell>
          <cell r="I975">
            <v>10.7</v>
          </cell>
          <cell r="J975">
            <v>0</v>
          </cell>
          <cell r="L975">
            <v>2151.23</v>
          </cell>
          <cell r="M975">
            <v>268.88999999999987</v>
          </cell>
          <cell r="N975">
            <v>0.12499360830780525</v>
          </cell>
        </row>
        <row r="976">
          <cell r="A976" t="str">
            <v>10-26-d-i</v>
          </cell>
          <cell r="B976" t="str">
            <v>Provide &amp; lay marble fine dressed stone flooringon surface in white cement complete: 0.875" thick12 x 12 Super Sunny White Marble</v>
          </cell>
          <cell r="C976" t="str">
            <v>100 Sft</v>
          </cell>
          <cell r="D976">
            <v>4855.5</v>
          </cell>
          <cell r="E976">
            <v>23701.24</v>
          </cell>
          <cell r="F976" t="str">
            <v>m2</v>
          </cell>
          <cell r="G976">
            <v>522.45000000000005</v>
          </cell>
          <cell r="H976">
            <v>2550.25</v>
          </cell>
          <cell r="I976">
            <v>10.7</v>
          </cell>
          <cell r="J976">
            <v>0</v>
          </cell>
          <cell r="L976">
            <v>2266.54</v>
          </cell>
          <cell r="M976">
            <v>283.71000000000004</v>
          </cell>
          <cell r="N976">
            <v>0.12517317144193355</v>
          </cell>
        </row>
        <row r="977">
          <cell r="A977" t="str">
            <v>10-26-d-ii</v>
          </cell>
          <cell r="B977" t="str">
            <v>Provide &amp; lay marble fine dressed stone flooringon surface in white cement complete: 0.875" thick12 x 12 Sunny White Marble</v>
          </cell>
          <cell r="C977" t="str">
            <v>100 Sft</v>
          </cell>
          <cell r="D977">
            <v>4855.5</v>
          </cell>
          <cell r="E977">
            <v>22010.880000000001</v>
          </cell>
          <cell r="F977" t="str">
            <v>m2</v>
          </cell>
          <cell r="G977">
            <v>522.45000000000005</v>
          </cell>
          <cell r="H977">
            <v>2368.37</v>
          </cell>
          <cell r="I977">
            <v>10.7</v>
          </cell>
          <cell r="J977">
            <v>0</v>
          </cell>
          <cell r="L977">
            <v>2101.81</v>
          </cell>
          <cell r="M977">
            <v>266.55999999999995</v>
          </cell>
          <cell r="N977">
            <v>0.12682402310389615</v>
          </cell>
        </row>
        <row r="978">
          <cell r="A978" t="str">
            <v>10-26-d-iii</v>
          </cell>
          <cell r="B978" t="str">
            <v>Provide &amp; lay marble fine dressed stone flooringon surface in white cement complete: 0.875" thick12 x 12 Sunny Grey Marble</v>
          </cell>
          <cell r="C978" t="str">
            <v>100 Sft</v>
          </cell>
          <cell r="D978">
            <v>4855.5</v>
          </cell>
          <cell r="E978">
            <v>19569.09</v>
          </cell>
          <cell r="F978" t="str">
            <v>m2</v>
          </cell>
          <cell r="G978">
            <v>522.45000000000005</v>
          </cell>
          <cell r="H978">
            <v>2105.63</v>
          </cell>
          <cell r="I978">
            <v>10.7</v>
          </cell>
          <cell r="J978">
            <v>0</v>
          </cell>
          <cell r="L978">
            <v>1854.73</v>
          </cell>
          <cell r="M978">
            <v>250.90000000000009</v>
          </cell>
          <cell r="N978">
            <v>0.13527575442247664</v>
          </cell>
        </row>
        <row r="979">
          <cell r="A979" t="str">
            <v>10-26-d-iv</v>
          </cell>
          <cell r="B979" t="str">
            <v>Provide &amp; lay marble fine dressed stone flooringon surface in white cement complete: 0.875" thick12 x 12 Sunny Black Marble</v>
          </cell>
          <cell r="C979" t="str">
            <v>100 Sft</v>
          </cell>
          <cell r="D979">
            <v>4855.5</v>
          </cell>
          <cell r="E979">
            <v>23856.880000000001</v>
          </cell>
          <cell r="F979" t="str">
            <v>m2</v>
          </cell>
          <cell r="G979">
            <v>522.45000000000005</v>
          </cell>
          <cell r="H979">
            <v>2567</v>
          </cell>
          <cell r="I979">
            <v>10.7</v>
          </cell>
          <cell r="J979">
            <v>0</v>
          </cell>
          <cell r="L979">
            <v>2288.5</v>
          </cell>
          <cell r="M979">
            <v>278.5</v>
          </cell>
          <cell r="N979">
            <v>0.12169543369019008</v>
          </cell>
        </row>
        <row r="980">
          <cell r="A980" t="str">
            <v>10-26-e</v>
          </cell>
          <cell r="B980" t="str">
            <v>Providing and Laying  marble fine dressed stone4-5 feet and 12" wide 1" thick for stairs steps</v>
          </cell>
          <cell r="C980" t="str">
            <v>100 Sft</v>
          </cell>
          <cell r="D980">
            <v>4357.5</v>
          </cell>
          <cell r="E980">
            <v>17556.830000000002</v>
          </cell>
          <cell r="F980" t="str">
            <v>m2</v>
          </cell>
          <cell r="G980">
            <v>468.87</v>
          </cell>
          <cell r="H980">
            <v>1889.11</v>
          </cell>
          <cell r="I980">
            <v>10.7</v>
          </cell>
          <cell r="J980">
            <v>0</v>
          </cell>
          <cell r="L980">
            <v>1706.64</v>
          </cell>
          <cell r="M980">
            <v>182.4699999999998</v>
          </cell>
          <cell r="N980">
            <v>0.10691768621384697</v>
          </cell>
        </row>
        <row r="981">
          <cell r="A981" t="str">
            <v>10-26-f</v>
          </cell>
          <cell r="B981" t="str">
            <v>Providing and Laying  marble fine dressed stone7x1.5 feet and 1" thick for stairs steps.</v>
          </cell>
          <cell r="C981" t="str">
            <v>100 Sft</v>
          </cell>
          <cell r="D981">
            <v>4357.5</v>
          </cell>
          <cell r="E981">
            <v>17556.830000000002</v>
          </cell>
          <cell r="F981" t="str">
            <v>m2</v>
          </cell>
          <cell r="G981">
            <v>468.87</v>
          </cell>
          <cell r="H981">
            <v>1889.11</v>
          </cell>
          <cell r="I981">
            <v>10.7</v>
          </cell>
          <cell r="J981">
            <v>0</v>
          </cell>
          <cell r="L981">
            <v>1706.64</v>
          </cell>
          <cell r="M981">
            <v>182.4699999999998</v>
          </cell>
          <cell r="N981">
            <v>0.10691768621384697</v>
          </cell>
        </row>
        <row r="982">
          <cell r="A982" t="str">
            <v>10-26-g</v>
          </cell>
          <cell r="B982" t="str">
            <v>Providing and fixing glazed tile colour printedborder 2" wide</v>
          </cell>
          <cell r="C982" t="str">
            <v>100 Rft</v>
          </cell>
          <cell r="D982">
            <v>1064.47</v>
          </cell>
          <cell r="E982">
            <v>17885.849999999999</v>
          </cell>
          <cell r="F982" t="str">
            <v>m</v>
          </cell>
          <cell r="G982">
            <v>34.92</v>
          </cell>
          <cell r="H982">
            <v>586.80999999999995</v>
          </cell>
          <cell r="I982">
            <v>10.8</v>
          </cell>
          <cell r="J982">
            <v>0</v>
          </cell>
          <cell r="L982">
            <v>579.89</v>
          </cell>
          <cell r="M982">
            <v>6.9199999999999591</v>
          </cell>
          <cell r="N982">
            <v>1.1933297694390246E-2</v>
          </cell>
        </row>
        <row r="983">
          <cell r="A983" t="str">
            <v>10-26-h</v>
          </cell>
          <cell r="B983" t="str">
            <v>Providing and fixing glazed tile colour printedborder 3" wide</v>
          </cell>
          <cell r="C983" t="str">
            <v>100 Rft</v>
          </cell>
          <cell r="D983">
            <v>1064.47</v>
          </cell>
          <cell r="E983">
            <v>18470.66</v>
          </cell>
          <cell r="F983" t="str">
            <v>m</v>
          </cell>
          <cell r="G983">
            <v>34.92</v>
          </cell>
          <cell r="H983">
            <v>605.99</v>
          </cell>
          <cell r="I983">
            <v>10.8</v>
          </cell>
          <cell r="J983">
            <v>0</v>
          </cell>
          <cell r="L983">
            <v>595.92999999999995</v>
          </cell>
          <cell r="M983">
            <v>10.060000000000059</v>
          </cell>
          <cell r="N983">
            <v>1.6881177319483933E-2</v>
          </cell>
        </row>
        <row r="984">
          <cell r="A984" t="str">
            <v>10-26-i</v>
          </cell>
          <cell r="B984" t="str">
            <v>Providing and fixing glazed tile colour printedborder 4" wide</v>
          </cell>
          <cell r="C984" t="str">
            <v>100 Rft</v>
          </cell>
          <cell r="D984">
            <v>1064.47</v>
          </cell>
          <cell r="E984">
            <v>18470.66</v>
          </cell>
          <cell r="F984" t="str">
            <v>m</v>
          </cell>
          <cell r="G984">
            <v>34.92</v>
          </cell>
          <cell r="H984">
            <v>605.99</v>
          </cell>
          <cell r="I984">
            <v>10.8</v>
          </cell>
          <cell r="J984">
            <v>0</v>
          </cell>
          <cell r="L984">
            <v>595.92999999999995</v>
          </cell>
          <cell r="M984">
            <v>10.060000000000059</v>
          </cell>
          <cell r="N984">
            <v>1.6881177319483933E-2</v>
          </cell>
        </row>
        <row r="985">
          <cell r="A985" t="str">
            <v>10-27</v>
          </cell>
          <cell r="B985" t="str">
            <v>Cleaning and washing mosaic or marble floor withcaustic soda mixture</v>
          </cell>
          <cell r="C985" t="str">
            <v>100 Sft</v>
          </cell>
          <cell r="D985">
            <v>391.55</v>
          </cell>
          <cell r="E985">
            <v>2119.14</v>
          </cell>
          <cell r="F985" t="str">
            <v>m2</v>
          </cell>
          <cell r="G985">
            <v>42.13</v>
          </cell>
          <cell r="H985">
            <v>228.02</v>
          </cell>
          <cell r="I985" t="str">
            <v>10.7.3.9 ,10.12.3.10</v>
          </cell>
          <cell r="J985">
            <v>0</v>
          </cell>
          <cell r="L985">
            <v>226.8</v>
          </cell>
          <cell r="M985">
            <v>1.2199999999999989</v>
          </cell>
          <cell r="N985">
            <v>5.3791887125220405E-3</v>
          </cell>
        </row>
        <row r="986">
          <cell r="A986" t="str">
            <v>10-28</v>
          </cell>
          <cell r="B986" t="str">
            <v>Shisham wood boarding or strip flooring 3/4"thick including 2 coats of bitumen laid hotcomplete</v>
          </cell>
          <cell r="C986" t="str">
            <v>100 Sft</v>
          </cell>
          <cell r="D986">
            <v>23655</v>
          </cell>
          <cell r="E986">
            <v>114256.18</v>
          </cell>
          <cell r="F986" t="str">
            <v>m2</v>
          </cell>
          <cell r="G986">
            <v>2545.2800000000002</v>
          </cell>
          <cell r="H986">
            <v>12293.97</v>
          </cell>
          <cell r="I986">
            <v>10.14</v>
          </cell>
          <cell r="J986">
            <v>0</v>
          </cell>
          <cell r="L986">
            <v>9774.6299999999992</v>
          </cell>
          <cell r="M986">
            <v>2519.34</v>
          </cell>
          <cell r="N986">
            <v>0.25774274831886224</v>
          </cell>
        </row>
        <row r="987">
          <cell r="A987" t="str">
            <v>10-28-a</v>
          </cell>
          <cell r="B987" t="str">
            <v>Shisham wood boarding or strip flooring 3/4"thick including 2 coats of bitumen laid hotcomplete</v>
          </cell>
          <cell r="C987" t="str">
            <v>100 Sft</v>
          </cell>
          <cell r="D987">
            <v>17181</v>
          </cell>
          <cell r="E987">
            <v>86225.41</v>
          </cell>
          <cell r="F987" t="str">
            <v>m2</v>
          </cell>
          <cell r="G987">
            <v>1848.68</v>
          </cell>
          <cell r="H987">
            <v>9277.85</v>
          </cell>
          <cell r="I987">
            <v>10.14</v>
          </cell>
          <cell r="J987">
            <v>0</v>
          </cell>
          <cell r="L987">
            <v>7924.77</v>
          </cell>
          <cell r="M987">
            <v>1353.08</v>
          </cell>
          <cell r="N987">
            <v>0.17074060193545049</v>
          </cell>
        </row>
        <row r="988">
          <cell r="A988" t="str">
            <v>10-28-b</v>
          </cell>
          <cell r="B988" t="str">
            <v>Teak wood boarding or strip flooring 3/4" thickincluding 2 coats of bitumen laid hot complete</v>
          </cell>
          <cell r="C988" t="str">
            <v>100 Sft</v>
          </cell>
          <cell r="D988">
            <v>17181</v>
          </cell>
          <cell r="E988">
            <v>121302.46</v>
          </cell>
          <cell r="F988" t="str">
            <v>m2</v>
          </cell>
          <cell r="G988">
            <v>1848.68</v>
          </cell>
          <cell r="H988">
            <v>13052.15</v>
          </cell>
          <cell r="I988">
            <v>10.14</v>
          </cell>
          <cell r="J988">
            <v>0</v>
          </cell>
          <cell r="L988">
            <v>9528.8799999999992</v>
          </cell>
          <cell r="M988">
            <v>3523.2700000000004</v>
          </cell>
          <cell r="N988">
            <v>0.36974649696501588</v>
          </cell>
        </row>
        <row r="989">
          <cell r="A989" t="str">
            <v>10-28-c</v>
          </cell>
          <cell r="B989" t="str">
            <v>Biar wood boarding or strip flooring 3/4" thickincluding 2 coats of bitumen laid hot complete</v>
          </cell>
          <cell r="C989" t="str">
            <v>100 Sft</v>
          </cell>
          <cell r="D989">
            <v>17181</v>
          </cell>
          <cell r="E989">
            <v>81609.88</v>
          </cell>
          <cell r="F989" t="str">
            <v>m2</v>
          </cell>
          <cell r="G989">
            <v>1848.68</v>
          </cell>
          <cell r="H989">
            <v>8781.2199999999993</v>
          </cell>
          <cell r="I989">
            <v>10.14</v>
          </cell>
          <cell r="J989">
            <v>0</v>
          </cell>
          <cell r="L989">
            <v>8487.19</v>
          </cell>
          <cell r="M989">
            <v>294.02999999999884</v>
          </cell>
          <cell r="N989">
            <v>3.4643975214411225E-2</v>
          </cell>
        </row>
        <row r="990">
          <cell r="A990" t="str">
            <v>10-28-d</v>
          </cell>
          <cell r="B990" t="str">
            <v>Partal wood boarding or strip flooring 3/4" thickincluding 2 coats of bitumen laid hot complete</v>
          </cell>
          <cell r="C990" t="str">
            <v>100 Sft</v>
          </cell>
          <cell r="D990">
            <v>17181</v>
          </cell>
          <cell r="E990">
            <v>60634.11</v>
          </cell>
          <cell r="F990" t="str">
            <v>m2</v>
          </cell>
          <cell r="G990">
            <v>1848.68</v>
          </cell>
          <cell r="H990">
            <v>6524.23</v>
          </cell>
          <cell r="I990">
            <v>10.14</v>
          </cell>
          <cell r="J990">
            <v>0</v>
          </cell>
          <cell r="L990">
            <v>5709.36</v>
          </cell>
          <cell r="M990">
            <v>814.86999999999989</v>
          </cell>
          <cell r="N990">
            <v>0.14272527919066233</v>
          </cell>
        </row>
        <row r="991">
          <cell r="A991" t="str">
            <v>10-29</v>
          </cell>
          <cell r="B991" t="str">
            <v>Deodar wood boarding or strip flooring 3/4" thickincluding 2 coats of bitumen laid hot complete</v>
          </cell>
          <cell r="C991" t="str">
            <v>100 Sft</v>
          </cell>
          <cell r="D991">
            <v>17181</v>
          </cell>
          <cell r="E991">
            <v>150991.23000000001</v>
          </cell>
          <cell r="F991" t="str">
            <v>m2</v>
          </cell>
          <cell r="G991">
            <v>1848.68</v>
          </cell>
          <cell r="H991">
            <v>16246.65</v>
          </cell>
          <cell r="I991">
            <v>10.14</v>
          </cell>
          <cell r="J991">
            <v>0</v>
          </cell>
          <cell r="L991">
            <v>11265.03</v>
          </cell>
          <cell r="M991">
            <v>4981.619999999999</v>
          </cell>
          <cell r="N991">
            <v>0.4422198609324608</v>
          </cell>
        </row>
        <row r="992">
          <cell r="A992" t="str">
            <v>10-30</v>
          </cell>
          <cell r="B992" t="str">
            <v>Teak wood boarding or strip flooring 1/2" thickincluding 2 coats of bitumen laid hot complete</v>
          </cell>
          <cell r="C992" t="str">
            <v>100 Sft</v>
          </cell>
          <cell r="D992">
            <v>23655</v>
          </cell>
          <cell r="E992">
            <v>98673.69</v>
          </cell>
          <cell r="F992" t="str">
            <v>m2</v>
          </cell>
          <cell r="G992">
            <v>2545.2800000000002</v>
          </cell>
          <cell r="H992">
            <v>10617.29</v>
          </cell>
          <cell r="I992">
            <v>10.14</v>
          </cell>
          <cell r="J992">
            <v>0</v>
          </cell>
          <cell r="L992">
            <v>7729.85</v>
          </cell>
          <cell r="M992">
            <v>2887.4400000000005</v>
          </cell>
          <cell r="N992">
            <v>0.37354411793243081</v>
          </cell>
        </row>
        <row r="993">
          <cell r="A993" t="str">
            <v>10-30-a</v>
          </cell>
          <cell r="B993" t="str">
            <v>Teak wood boarding or strip flooring 1/2" thickincluding 2 coats of bitumen laid hot complete</v>
          </cell>
          <cell r="C993" t="str">
            <v>100 Sft</v>
          </cell>
          <cell r="D993">
            <v>17181</v>
          </cell>
          <cell r="E993">
            <v>85527.03</v>
          </cell>
          <cell r="F993" t="str">
            <v>m2</v>
          </cell>
          <cell r="G993">
            <v>1848.68</v>
          </cell>
          <cell r="H993">
            <v>9202.7099999999991</v>
          </cell>
          <cell r="I993">
            <v>10.14</v>
          </cell>
          <cell r="J993">
            <v>0</v>
          </cell>
          <cell r="L993">
            <v>6841.77</v>
          </cell>
          <cell r="M993">
            <v>2360.9399999999987</v>
          </cell>
          <cell r="N993">
            <v>0.3450773703296075</v>
          </cell>
        </row>
        <row r="994">
          <cell r="A994" t="str">
            <v>10-30-b</v>
          </cell>
          <cell r="B994" t="str">
            <v>Deodar wood boarding or strip flooring 1/2" thickincluding 2 coats of bitumen laid hot complete</v>
          </cell>
          <cell r="C994" t="str">
            <v>100 sft</v>
          </cell>
          <cell r="D994">
            <v>17181</v>
          </cell>
          <cell r="E994">
            <v>104529.63</v>
          </cell>
          <cell r="F994" t="str">
            <v>m2</v>
          </cell>
          <cell r="G994">
            <v>1848.68</v>
          </cell>
          <cell r="H994">
            <v>11247.38</v>
          </cell>
          <cell r="I994">
            <v>10.14</v>
          </cell>
          <cell r="J994">
            <v>0</v>
          </cell>
          <cell r="L994">
            <v>7953.01</v>
          </cell>
          <cell r="M994">
            <v>3294.369999999999</v>
          </cell>
          <cell r="N994">
            <v>0.4142293295242932</v>
          </cell>
        </row>
        <row r="995">
          <cell r="A995" t="str">
            <v>10-30-c</v>
          </cell>
          <cell r="B995" t="str">
            <v>Biar wood boarding or strip flooring 1/2" thickincluding 2 coats of bitumen laid hot complete</v>
          </cell>
          <cell r="C995" t="str">
            <v>100 Sft</v>
          </cell>
          <cell r="D995">
            <v>17181</v>
          </cell>
          <cell r="E995">
            <v>60121.38</v>
          </cell>
          <cell r="F995" t="str">
            <v>m2</v>
          </cell>
          <cell r="G995">
            <v>1848.68</v>
          </cell>
          <cell r="H995">
            <v>6469.06</v>
          </cell>
          <cell r="I995">
            <v>10.14</v>
          </cell>
          <cell r="J995">
            <v>0</v>
          </cell>
          <cell r="L995">
            <v>6175.03</v>
          </cell>
          <cell r="M995">
            <v>294.03000000000065</v>
          </cell>
          <cell r="N995">
            <v>4.7615962999370154E-2</v>
          </cell>
        </row>
        <row r="996">
          <cell r="A996" t="str">
            <v>10-30-d</v>
          </cell>
          <cell r="B996" t="str">
            <v>Partal wood boarding or strip flooring 1/2" thickincluding 2 coats of bitumen laid hot complete</v>
          </cell>
          <cell r="C996" t="str">
            <v>100 Sft</v>
          </cell>
          <cell r="D996">
            <v>17181</v>
          </cell>
          <cell r="E996">
            <v>46695.63</v>
          </cell>
          <cell r="F996" t="str">
            <v>m2</v>
          </cell>
          <cell r="G996">
            <v>1848.68</v>
          </cell>
          <cell r="H996">
            <v>5024.45</v>
          </cell>
          <cell r="I996">
            <v>10.14</v>
          </cell>
          <cell r="J996">
            <v>0</v>
          </cell>
          <cell r="L996">
            <v>4397.05</v>
          </cell>
          <cell r="M996">
            <v>627.39999999999964</v>
          </cell>
          <cell r="N996">
            <v>0.14268657395299111</v>
          </cell>
        </row>
        <row r="997">
          <cell r="A997" t="str">
            <v>10-30-e</v>
          </cell>
          <cell r="B997" t="str">
            <v>Sheesham wood boarding or strip flooring 1/2"thick including 2 coats of bitumen laid hotcomplete</v>
          </cell>
          <cell r="C997" t="str">
            <v>100 Sft</v>
          </cell>
          <cell r="D997">
            <v>17181</v>
          </cell>
          <cell r="E997">
            <v>62806.53</v>
          </cell>
          <cell r="F997" t="str">
            <v>m2</v>
          </cell>
          <cell r="G997">
            <v>1848.68</v>
          </cell>
          <cell r="H997">
            <v>6757.98</v>
          </cell>
          <cell r="I997">
            <v>10.14</v>
          </cell>
          <cell r="J997">
            <v>0</v>
          </cell>
          <cell r="L997">
            <v>5786.1</v>
          </cell>
          <cell r="M997">
            <v>971.8799999999992</v>
          </cell>
          <cell r="N997">
            <v>0.16796806138849987</v>
          </cell>
        </row>
        <row r="998">
          <cell r="A998" t="str">
            <v>10-31</v>
          </cell>
          <cell r="B998" t="str">
            <v>Shisham wood block flooring 1" thick out torequired size, fixed on a layer of bitumen base</v>
          </cell>
          <cell r="C998" t="str">
            <v>100 Sft</v>
          </cell>
          <cell r="D998">
            <v>17181</v>
          </cell>
          <cell r="E998">
            <v>104580.96</v>
          </cell>
          <cell r="F998" t="str">
            <v>m2</v>
          </cell>
          <cell r="G998">
            <v>1848.68</v>
          </cell>
          <cell r="H998">
            <v>11252.92</v>
          </cell>
          <cell r="I998">
            <v>10.14</v>
          </cell>
          <cell r="J998">
            <v>0</v>
          </cell>
          <cell r="L998">
            <v>9613.69</v>
          </cell>
          <cell r="M998">
            <v>1639.2299999999996</v>
          </cell>
          <cell r="N998">
            <v>0.17050997067723211</v>
          </cell>
        </row>
        <row r="999">
          <cell r="A999" t="str">
            <v>10-32</v>
          </cell>
          <cell r="B999" t="str">
            <v>Teak wood block 1" thick cut to required size,fixed on a layer of asphalt bitumen laid on base</v>
          </cell>
          <cell r="C999" t="str">
            <v>100 Sft</v>
          </cell>
          <cell r="D999">
            <v>23655</v>
          </cell>
          <cell r="E999">
            <v>118951.02</v>
          </cell>
          <cell r="F999" t="str">
            <v>m2</v>
          </cell>
          <cell r="G999">
            <v>2545.2800000000002</v>
          </cell>
          <cell r="H999">
            <v>12799.13</v>
          </cell>
          <cell r="I999">
            <v>10.14</v>
          </cell>
          <cell r="J999">
            <v>0</v>
          </cell>
          <cell r="L999">
            <v>9468.25</v>
          </cell>
          <cell r="M999">
            <v>3330.8799999999992</v>
          </cell>
          <cell r="N999">
            <v>0.35179468222744426</v>
          </cell>
        </row>
        <row r="1000">
          <cell r="A1000" t="str">
            <v>10-33-a</v>
          </cell>
          <cell r="B1000" t="str">
            <v>Laying wooden paving of hard wood on edge incoal tar &amp; asphalt : Shisham wood</v>
          </cell>
          <cell r="C1000" t="str">
            <v>100 Sft</v>
          </cell>
          <cell r="D1000">
            <v>6723</v>
          </cell>
          <cell r="E1000">
            <v>61471.73</v>
          </cell>
          <cell r="F1000" t="str">
            <v>m2</v>
          </cell>
          <cell r="G1000">
            <v>723.39</v>
          </cell>
          <cell r="H1000">
            <v>6614.36</v>
          </cell>
          <cell r="I1000">
            <v>10.14</v>
          </cell>
          <cell r="J1000">
            <v>0</v>
          </cell>
          <cell r="L1000">
            <v>5646.84</v>
          </cell>
          <cell r="M1000">
            <v>967.51999999999953</v>
          </cell>
          <cell r="N1000">
            <v>0.17133830602602509</v>
          </cell>
        </row>
        <row r="1001">
          <cell r="A1001" t="str">
            <v>10-33-b</v>
          </cell>
          <cell r="B1001" t="str">
            <v>Laying wooden paving of hard wood on edge incoal tar &amp; asphalt : Kikar wood</v>
          </cell>
          <cell r="C1001" t="str">
            <v>100 Sft</v>
          </cell>
          <cell r="D1001">
            <v>6723</v>
          </cell>
          <cell r="E1001">
            <v>38062.57</v>
          </cell>
          <cell r="F1001" t="str">
            <v>m2</v>
          </cell>
          <cell r="G1001">
            <v>723.39</v>
          </cell>
          <cell r="H1001">
            <v>4095.53</v>
          </cell>
          <cell r="I1001">
            <v>10.14</v>
          </cell>
          <cell r="J1001">
            <v>0</v>
          </cell>
          <cell r="L1001">
            <v>3219.69</v>
          </cell>
          <cell r="M1001">
            <v>875.84000000000015</v>
          </cell>
          <cell r="N1001">
            <v>0.27202618885669122</v>
          </cell>
        </row>
        <row r="1002">
          <cell r="A1002" t="str">
            <v>10-34-a</v>
          </cell>
          <cell r="B1002" t="str">
            <v>Tile skirting laid in 1:2 c/s mortar over 3/4" thickcement mortar 1:2 complete : Cement tiles</v>
          </cell>
          <cell r="C1002" t="str">
            <v>100 Sft</v>
          </cell>
          <cell r="D1002">
            <v>5619.93</v>
          </cell>
          <cell r="E1002">
            <v>14957.33</v>
          </cell>
          <cell r="F1002" t="str">
            <v>m2</v>
          </cell>
          <cell r="G1002">
            <v>604.70000000000005</v>
          </cell>
          <cell r="H1002">
            <v>1609.41</v>
          </cell>
          <cell r="I1002">
            <v>10.210000000000001</v>
          </cell>
          <cell r="J1002">
            <v>0</v>
          </cell>
          <cell r="L1002">
            <v>1419.17</v>
          </cell>
          <cell r="M1002">
            <v>190.24</v>
          </cell>
          <cell r="N1002">
            <v>0.13405018426263238</v>
          </cell>
        </row>
        <row r="1003">
          <cell r="A1003" t="str">
            <v>10-34-b</v>
          </cell>
          <cell r="B1003" t="str">
            <v>Tile skirting laid in 1:2 c/s mortar over 3/4" thickcement mortar 1:2 complete : Mosaic tiles</v>
          </cell>
          <cell r="C1003" t="str">
            <v>100 Sft</v>
          </cell>
          <cell r="D1003">
            <v>4188.18</v>
          </cell>
          <cell r="E1003">
            <v>24406.33</v>
          </cell>
          <cell r="F1003" t="str">
            <v>m2</v>
          </cell>
          <cell r="G1003">
            <v>450.65</v>
          </cell>
          <cell r="H1003">
            <v>2626.12</v>
          </cell>
          <cell r="I1003">
            <v>10.210000000000001</v>
          </cell>
          <cell r="J1003">
            <v>0</v>
          </cell>
          <cell r="L1003">
            <v>2455.98</v>
          </cell>
          <cell r="M1003">
            <v>170.13999999999987</v>
          </cell>
          <cell r="N1003">
            <v>6.9275808434922051E-2</v>
          </cell>
        </row>
        <row r="1004">
          <cell r="A1004" t="str">
            <v>10-35-a</v>
          </cell>
          <cell r="B1004" t="str">
            <v>Provide grey cement skirting 3/8" thick complete1:2 cement, sand mortar</v>
          </cell>
          <cell r="C1004" t="str">
            <v>100 Sft</v>
          </cell>
          <cell r="D1004">
            <v>6491.43</v>
          </cell>
          <cell r="E1004">
            <v>8222.74</v>
          </cell>
          <cell r="F1004" t="str">
            <v>m2</v>
          </cell>
          <cell r="G1004">
            <v>698.48</v>
          </cell>
          <cell r="H1004">
            <v>884.77</v>
          </cell>
          <cell r="I1004">
            <v>10.210000000000001</v>
          </cell>
          <cell r="J1004">
            <v>0</v>
          </cell>
          <cell r="L1004">
            <v>727.08</v>
          </cell>
          <cell r="M1004">
            <v>157.68999999999994</v>
          </cell>
          <cell r="N1004">
            <v>0.21688122352423383</v>
          </cell>
        </row>
        <row r="1005">
          <cell r="A1005" t="str">
            <v>10-35-b</v>
          </cell>
          <cell r="B1005" t="str">
            <v>Provide grey cement skirting 3/8" thick complete1:3 cement, sand mortar</v>
          </cell>
          <cell r="C1005" t="str">
            <v>100 Sft</v>
          </cell>
          <cell r="D1005">
            <v>6491.43</v>
          </cell>
          <cell r="E1005">
            <v>7928.29</v>
          </cell>
          <cell r="F1005" t="str">
            <v>m2</v>
          </cell>
          <cell r="G1005">
            <v>698.48</v>
          </cell>
          <cell r="H1005">
            <v>853.08</v>
          </cell>
          <cell r="I1005">
            <v>10.210000000000001</v>
          </cell>
          <cell r="J1005">
            <v>0</v>
          </cell>
          <cell r="L1005">
            <v>706.74</v>
          </cell>
          <cell r="M1005">
            <v>146.34000000000003</v>
          </cell>
          <cell r="N1005">
            <v>0.20706341794719421</v>
          </cell>
        </row>
        <row r="1006">
          <cell r="A1006" t="str">
            <v>10-35-c</v>
          </cell>
          <cell r="B1006" t="str">
            <v>Provide grey cement skirting 3/8" thick completeExtra if skirting or dado is finished with pigment</v>
          </cell>
          <cell r="C1006" t="str">
            <v>100 Sft</v>
          </cell>
          <cell r="D1006">
            <v>591.38</v>
          </cell>
          <cell r="E1006">
            <v>635.74</v>
          </cell>
          <cell r="F1006" t="str">
            <v>m2</v>
          </cell>
          <cell r="G1006">
            <v>63.63</v>
          </cell>
          <cell r="H1006">
            <v>68.41</v>
          </cell>
          <cell r="I1006">
            <v>10.210000000000001</v>
          </cell>
          <cell r="J1006">
            <v>0</v>
          </cell>
          <cell r="L1006">
            <v>68.41</v>
          </cell>
          <cell r="M1006">
            <v>0</v>
          </cell>
          <cell r="N1006">
            <v>0</v>
          </cell>
        </row>
        <row r="1007">
          <cell r="A1007" t="str">
            <v>10-36-a</v>
          </cell>
          <cell r="B1007" t="str">
            <v>Providing and fixing of Corian of any size on Topsof Approved Design in any colour, shade andpattern.</v>
          </cell>
          <cell r="C1007" t="str">
            <v>Sft</v>
          </cell>
          <cell r="D1007">
            <v>294.92</v>
          </cell>
          <cell r="E1007">
            <v>1084.67</v>
          </cell>
          <cell r="F1007" t="str">
            <v>m2</v>
          </cell>
          <cell r="G1007">
            <v>3173.29</v>
          </cell>
          <cell r="H1007">
            <v>11671.01</v>
          </cell>
          <cell r="I1007">
            <v>10.7</v>
          </cell>
          <cell r="J1007">
            <v>0</v>
          </cell>
          <cell r="L1007">
            <v>11162.89</v>
          </cell>
          <cell r="M1007">
            <v>508.1200000000008</v>
          </cell>
          <cell r="N1007">
            <v>4.5518678406756746E-2</v>
          </cell>
        </row>
        <row r="1008">
          <cell r="A1008" t="str">
            <v>10-36-b</v>
          </cell>
          <cell r="B1008" t="str">
            <v>Providing and fixing of Textured Corian of anysize on Tops of Approved Design in any colour,shade and pattern.</v>
          </cell>
          <cell r="C1008" t="str">
            <v>Sft</v>
          </cell>
          <cell r="D1008">
            <v>294.92</v>
          </cell>
          <cell r="E1008">
            <v>1449.17</v>
          </cell>
          <cell r="F1008" t="str">
            <v>m2</v>
          </cell>
          <cell r="G1008">
            <v>3173.29</v>
          </cell>
          <cell r="H1008">
            <v>15593.03</v>
          </cell>
          <cell r="I1008">
            <v>10.7</v>
          </cell>
          <cell r="J1008">
            <v>0</v>
          </cell>
          <cell r="L1008">
            <v>15084.91</v>
          </cell>
          <cell r="M1008">
            <v>508.1200000000008</v>
          </cell>
          <cell r="N1008">
            <v>3.3683992811359219E-2</v>
          </cell>
        </row>
        <row r="1009">
          <cell r="A1009" t="str">
            <v>10-37</v>
          </cell>
          <cell r="B1009" t="str">
            <v>Providing and Fixing of Marble Vanity for WashHand Basin of Imported approved quality</v>
          </cell>
          <cell r="C1009" t="str">
            <v>100Sft</v>
          </cell>
          <cell r="D1009">
            <v>2689.2</v>
          </cell>
          <cell r="E1009">
            <v>21540.29</v>
          </cell>
          <cell r="F1009" t="str">
            <v>m2</v>
          </cell>
          <cell r="G1009">
            <v>289.36</v>
          </cell>
          <cell r="H1009">
            <v>2317.7399999999998</v>
          </cell>
          <cell r="I1009">
            <v>10.7</v>
          </cell>
          <cell r="J1009" t="str">
            <v>Deleted</v>
          </cell>
          <cell r="L1009">
            <v>2119.42</v>
          </cell>
          <cell r="M1009">
            <v>198.31999999999971</v>
          </cell>
          <cell r="N1009">
            <v>9.3572769908748479E-2</v>
          </cell>
        </row>
        <row r="1010">
          <cell r="A1010" t="str">
            <v>10-38-a</v>
          </cell>
          <cell r="B1010" t="str">
            <v>Providing and Laying 1" Thick Super WhiteMarble Slab Exceeding 12"x12" size Kitchen Topin White Cement including all labour for Grindingand Polishing.</v>
          </cell>
          <cell r="C1010" t="str">
            <v>Sft</v>
          </cell>
          <cell r="D1010">
            <v>48.97</v>
          </cell>
          <cell r="E1010">
            <v>725.66</v>
          </cell>
          <cell r="F1010" t="str">
            <v>m2</v>
          </cell>
          <cell r="G1010">
            <v>526.87</v>
          </cell>
          <cell r="H1010">
            <v>7808.1</v>
          </cell>
          <cell r="I1010">
            <v>10.7</v>
          </cell>
          <cell r="J1010">
            <v>0</v>
          </cell>
          <cell r="L1010">
            <v>7366.31</v>
          </cell>
          <cell r="M1010">
            <v>441.78999999999996</v>
          </cell>
          <cell r="N1010">
            <v>5.997439695044058E-2</v>
          </cell>
        </row>
        <row r="1011">
          <cell r="A1011" t="str">
            <v>10-38-b</v>
          </cell>
          <cell r="B1011" t="str">
            <v>Providing and Laying 1" Thick Badal Marble SlabExceeding 12"x12" size Kitchen Top in WhiteCement including all labour for Grinding andPolishing.</v>
          </cell>
          <cell r="C1011" t="str">
            <v>Sft</v>
          </cell>
          <cell r="D1011">
            <v>48.97</v>
          </cell>
          <cell r="E1011">
            <v>528.65</v>
          </cell>
          <cell r="F1011" t="str">
            <v>m2</v>
          </cell>
          <cell r="G1011">
            <v>526.87</v>
          </cell>
          <cell r="H1011">
            <v>5688.3</v>
          </cell>
          <cell r="I1011">
            <v>10.7</v>
          </cell>
          <cell r="J1011">
            <v>0</v>
          </cell>
          <cell r="L1011">
            <v>5375.88</v>
          </cell>
          <cell r="M1011">
            <v>312.42000000000007</v>
          </cell>
          <cell r="N1011">
            <v>5.8115136498582569E-2</v>
          </cell>
        </row>
        <row r="1012">
          <cell r="A1012" t="str">
            <v>10-39-a</v>
          </cell>
          <cell r="B1012" t="str">
            <v>Glazed tile 1/4" thick dado jointed in white cementcomplete : Ceramic Tile - 6"x6" white</v>
          </cell>
          <cell r="C1012" t="str">
            <v>100 Sft</v>
          </cell>
          <cell r="D1012">
            <v>10146.75</v>
          </cell>
          <cell r="E1012">
            <v>16478.36</v>
          </cell>
          <cell r="F1012" t="str">
            <v>m2</v>
          </cell>
          <cell r="G1012">
            <v>1091.79</v>
          </cell>
          <cell r="H1012">
            <v>1773.07</v>
          </cell>
          <cell r="I1012">
            <v>10.8</v>
          </cell>
          <cell r="J1012">
            <v>0</v>
          </cell>
          <cell r="L1012">
            <v>1545.57</v>
          </cell>
          <cell r="M1012">
            <v>227.5</v>
          </cell>
          <cell r="N1012">
            <v>0.14719488602910255</v>
          </cell>
        </row>
        <row r="1013">
          <cell r="A1013" t="str">
            <v>10-39-b</v>
          </cell>
          <cell r="B1013" t="str">
            <v>Glazed tile 1/4" thick dado jointed in white cementcomplete : Coloured Ceramic Tile - 6"x6"</v>
          </cell>
          <cell r="C1013" t="str">
            <v>100 Sft</v>
          </cell>
          <cell r="D1013">
            <v>10146.75</v>
          </cell>
          <cell r="E1013">
            <v>16427.330000000002</v>
          </cell>
          <cell r="F1013" t="str">
            <v>m2</v>
          </cell>
          <cell r="G1013">
            <v>1091.79</v>
          </cell>
          <cell r="H1013">
            <v>1767.58</v>
          </cell>
          <cell r="I1013">
            <v>10.8</v>
          </cell>
          <cell r="J1013">
            <v>0</v>
          </cell>
          <cell r="L1013">
            <v>1541.96</v>
          </cell>
          <cell r="M1013">
            <v>225.61999999999989</v>
          </cell>
          <cell r="N1013">
            <v>0.14632026771122461</v>
          </cell>
        </row>
        <row r="1014">
          <cell r="A1014" t="str">
            <v>10-39-c</v>
          </cell>
          <cell r="B1014" t="str">
            <v>Glazed tile 1/4" thick dado jointed in white cementcomplete : Printed Ceramic Tile - 6"x6"</v>
          </cell>
          <cell r="C1014" t="str">
            <v>100 Sft</v>
          </cell>
          <cell r="D1014">
            <v>9213</v>
          </cell>
          <cell r="E1014">
            <v>15544.61</v>
          </cell>
          <cell r="F1014" t="str">
            <v>m2</v>
          </cell>
          <cell r="G1014">
            <v>991.32</v>
          </cell>
          <cell r="H1014">
            <v>1672.6</v>
          </cell>
          <cell r="I1014">
            <v>10.8</v>
          </cell>
          <cell r="J1014">
            <v>0</v>
          </cell>
          <cell r="L1014">
            <v>1461.84</v>
          </cell>
          <cell r="M1014">
            <v>210.76</v>
          </cell>
          <cell r="N1014">
            <v>0.14417446505773546</v>
          </cell>
        </row>
        <row r="1015">
          <cell r="A1015" t="str">
            <v>10-40</v>
          </cell>
          <cell r="B1015" t="str">
            <v>Glazed tile dado 1/4" thick in pigment over 1:2 c/smortar 3/4" thick including finishing completeCeramic Tile - 6"x6" white</v>
          </cell>
          <cell r="C1015" t="str">
            <v>100 Rft</v>
          </cell>
          <cell r="D1015">
            <v>9213</v>
          </cell>
          <cell r="E1015">
            <v>15653.35</v>
          </cell>
          <cell r="F1015" t="str">
            <v>m2</v>
          </cell>
          <cell r="G1015">
            <v>991.32</v>
          </cell>
          <cell r="H1015">
            <v>1684.3</v>
          </cell>
          <cell r="I1015">
            <v>10.8</v>
          </cell>
          <cell r="J1015">
            <v>0</v>
          </cell>
          <cell r="L1015">
            <v>1473.54</v>
          </cell>
          <cell r="M1015">
            <v>210.76</v>
          </cell>
          <cell r="N1015">
            <v>0.1430297107645534</v>
          </cell>
        </row>
        <row r="1016">
          <cell r="A1016" t="str">
            <v>10-41-a-01</v>
          </cell>
          <cell r="B1016" t="str">
            <v>Mosaic dado or skirting complete as per specsUsing grey cement : 3/8" thick</v>
          </cell>
          <cell r="C1016" t="str">
            <v>100 Sft</v>
          </cell>
          <cell r="D1016">
            <v>7221</v>
          </cell>
          <cell r="E1016">
            <v>12915.83</v>
          </cell>
          <cell r="F1016" t="str">
            <v>m2</v>
          </cell>
          <cell r="G1016">
            <v>776.98</v>
          </cell>
          <cell r="H1016">
            <v>1389.74</v>
          </cell>
          <cell r="I1016" t="str">
            <v>10.12.3.11</v>
          </cell>
          <cell r="J1016">
            <v>0</v>
          </cell>
          <cell r="L1016">
            <v>1179.73</v>
          </cell>
          <cell r="M1016">
            <v>210.01</v>
          </cell>
          <cell r="N1016">
            <v>0.17801530858755815</v>
          </cell>
        </row>
        <row r="1017">
          <cell r="A1017" t="str">
            <v>10-41-a-02</v>
          </cell>
          <cell r="B1017" t="str">
            <v>Mosaic dado or skirting complete as per specsUsing grey cement : 1/2" thick</v>
          </cell>
          <cell r="C1017" t="str">
            <v>100 Sft</v>
          </cell>
          <cell r="D1017">
            <v>7221</v>
          </cell>
          <cell r="E1017">
            <v>13959.61</v>
          </cell>
          <cell r="F1017" t="str">
            <v>m2</v>
          </cell>
          <cell r="G1017">
            <v>776.98</v>
          </cell>
          <cell r="H1017">
            <v>1502.05</v>
          </cell>
          <cell r="I1017" t="str">
            <v>10.12.3.11</v>
          </cell>
          <cell r="J1017">
            <v>0</v>
          </cell>
          <cell r="L1017">
            <v>1259.4100000000001</v>
          </cell>
          <cell r="M1017">
            <v>242.63999999999987</v>
          </cell>
          <cell r="N1017">
            <v>0.19266164315036394</v>
          </cell>
        </row>
        <row r="1018">
          <cell r="A1018" t="str">
            <v>10-41-b-01</v>
          </cell>
          <cell r="B1018" t="str">
            <v>Mosaic dado or skirting complete as per specsUsing white cement : 3/8" thick including grindingand polishing</v>
          </cell>
          <cell r="C1018" t="str">
            <v>100 Sft</v>
          </cell>
          <cell r="D1018">
            <v>7221</v>
          </cell>
          <cell r="E1018">
            <v>12757.27</v>
          </cell>
          <cell r="F1018" t="str">
            <v>m2</v>
          </cell>
          <cell r="G1018">
            <v>776.98</v>
          </cell>
          <cell r="H1018">
            <v>1372.68</v>
          </cell>
          <cell r="I1018" t="str">
            <v>10.12.3.11</v>
          </cell>
          <cell r="J1018">
            <v>0</v>
          </cell>
          <cell r="L1018">
            <v>1231.29</v>
          </cell>
          <cell r="M1018">
            <v>141.3900000000001</v>
          </cell>
          <cell r="N1018">
            <v>0.11483078722315629</v>
          </cell>
        </row>
        <row r="1019">
          <cell r="A1019" t="str">
            <v>10-41-b-02</v>
          </cell>
          <cell r="B1019" t="str">
            <v>Mosaic dado or skirting complete as per specsUsing white cement : 1/2" thick including grindingand polishing</v>
          </cell>
          <cell r="C1019" t="str">
            <v>100 Sft</v>
          </cell>
          <cell r="D1019">
            <v>7221</v>
          </cell>
          <cell r="E1019">
            <v>13890.96</v>
          </cell>
          <cell r="F1019" t="str">
            <v>m2</v>
          </cell>
          <cell r="G1019">
            <v>776.98</v>
          </cell>
          <cell r="H1019">
            <v>1494.67</v>
          </cell>
          <cell r="I1019" t="str">
            <v>10.12.3.11</v>
          </cell>
          <cell r="J1019">
            <v>0</v>
          </cell>
          <cell r="L1019">
            <v>1351.53</v>
          </cell>
          <cell r="M1019">
            <v>143.1400000000001</v>
          </cell>
          <cell r="N1019">
            <v>0.10590959875104519</v>
          </cell>
        </row>
        <row r="1020">
          <cell r="A1020" t="str">
            <v>10-42</v>
          </cell>
          <cell r="B1020" t="str">
            <v>Providing and fixing on walls1/4"(6mm approx.)thick of imported first grade ceramic tiles of size24 in x 24 in white on walls, over 1/2" (13mm)thick base of cement mortar 1:3 setting of tiles inslurry of grey cement over mortar base includingfilling the joint with white cement and washing thetile, curing and cleaning etc. complete.</v>
          </cell>
          <cell r="C1020" t="str">
            <v>100 Sft</v>
          </cell>
          <cell r="D1020">
            <v>2476.3000000000002</v>
          </cell>
          <cell r="E1020">
            <v>25376.25</v>
          </cell>
          <cell r="F1020" t="str">
            <v>m2</v>
          </cell>
          <cell r="G1020">
            <v>266.45</v>
          </cell>
          <cell r="H1020">
            <v>2730.48</v>
          </cell>
          <cell r="I1020">
            <v>10.8</v>
          </cell>
          <cell r="J1020" t="str">
            <v>Deleted</v>
          </cell>
          <cell r="L1020">
            <v>2645.45</v>
          </cell>
          <cell r="M1020">
            <v>85.0300000000002</v>
          </cell>
          <cell r="N1020">
            <v>3.2141979625394626E-2</v>
          </cell>
        </row>
        <row r="1021">
          <cell r="A1021" t="str">
            <v>10-43</v>
          </cell>
          <cell r="B1021" t="str">
            <v>Providing and Fixing of glazed tiles skirting etccomplete imported approved quality (20"×20")</v>
          </cell>
          <cell r="C1021" t="str">
            <v>100 Sft</v>
          </cell>
          <cell r="D1021">
            <v>2619.48</v>
          </cell>
          <cell r="E1021">
            <v>21013.9</v>
          </cell>
          <cell r="F1021" t="str">
            <v>m2</v>
          </cell>
          <cell r="G1021">
            <v>281.86</v>
          </cell>
          <cell r="H1021">
            <v>2261.1</v>
          </cell>
          <cell r="I1021">
            <v>10.210000000000001</v>
          </cell>
          <cell r="J1021" t="str">
            <v>Deleted</v>
          </cell>
          <cell r="L1021">
            <v>2174.0500000000002</v>
          </cell>
          <cell r="M1021">
            <v>87.049999999999727</v>
          </cell>
          <cell r="N1021">
            <v>4.0040477449920529E-2</v>
          </cell>
        </row>
        <row r="1022">
          <cell r="A1022" t="str">
            <v>10-44</v>
          </cell>
          <cell r="B1022" t="str">
            <v>Providing and laying 1/2" thick marble in dado /skirting with matching colour mortar in joints setover 1/2" thick rough cast 1:4 cement sand plaster.</v>
          </cell>
          <cell r="C1022" t="str">
            <v>100 Sft</v>
          </cell>
          <cell r="D1022">
            <v>5291.25</v>
          </cell>
          <cell r="E1022">
            <v>14853.91</v>
          </cell>
          <cell r="F1022" t="str">
            <v>m2</v>
          </cell>
          <cell r="G1022">
            <v>569.34</v>
          </cell>
          <cell r="H1022">
            <v>1598.28</v>
          </cell>
          <cell r="I1022">
            <v>10.7</v>
          </cell>
          <cell r="J1022">
            <v>0</v>
          </cell>
          <cell r="L1022">
            <v>1431.81</v>
          </cell>
          <cell r="M1022">
            <v>166.47000000000003</v>
          </cell>
          <cell r="N1022">
            <v>0.11626542627862638</v>
          </cell>
        </row>
        <row r="1023">
          <cell r="A1023" t="str">
            <v>10-45-a-i</v>
          </cell>
          <cell r="B1023" t="str">
            <v>Provide &amp; lay marble fine dressed stone dado orskirting in white cement complete: 3/8" thick 12 x12 Super Sunny White Marble</v>
          </cell>
          <cell r="C1023" t="str">
            <v>100 Sft</v>
          </cell>
          <cell r="D1023">
            <v>4855.5</v>
          </cell>
          <cell r="E1023">
            <v>19137.89</v>
          </cell>
          <cell r="F1023" t="str">
            <v>m2</v>
          </cell>
          <cell r="G1023">
            <v>522.45000000000005</v>
          </cell>
          <cell r="H1023">
            <v>2059.2399999999998</v>
          </cell>
          <cell r="I1023">
            <v>10.210000000000001</v>
          </cell>
          <cell r="J1023">
            <v>0</v>
          </cell>
          <cell r="L1023">
            <v>1808.05</v>
          </cell>
          <cell r="M1023">
            <v>251.18999999999983</v>
          </cell>
          <cell r="N1023">
            <v>0.13892868006968825</v>
          </cell>
        </row>
        <row r="1024">
          <cell r="A1024" t="str">
            <v>10-45-a-ii</v>
          </cell>
          <cell r="B1024" t="str">
            <v>Provide &amp; lay marble fine dressed stone dado orskirting in white cement complete: 3/8" thick 12 x12 Sunny White Marble</v>
          </cell>
          <cell r="C1024" t="str">
            <v>100 Sft</v>
          </cell>
          <cell r="D1024">
            <v>4855.5</v>
          </cell>
          <cell r="E1024">
            <v>17441.14</v>
          </cell>
          <cell r="F1024" t="str">
            <v>m2</v>
          </cell>
          <cell r="G1024">
            <v>522.45000000000005</v>
          </cell>
          <cell r="H1024">
            <v>1876.67</v>
          </cell>
          <cell r="I1024">
            <v>10.210000000000001</v>
          </cell>
          <cell r="J1024">
            <v>0</v>
          </cell>
          <cell r="L1024">
            <v>1643.33</v>
          </cell>
          <cell r="M1024">
            <v>233.34000000000015</v>
          </cell>
          <cell r="N1024">
            <v>0.1419921744263174</v>
          </cell>
        </row>
        <row r="1025">
          <cell r="A1025" t="str">
            <v>10-45-a-iii</v>
          </cell>
          <cell r="B1025" t="str">
            <v>Provide &amp; lay marble fine dressed stone dado orskirting in white cement complete: 3/8" thick 12 x12 Sunny Grey Marble</v>
          </cell>
          <cell r="C1025" t="str">
            <v>100 Sft</v>
          </cell>
          <cell r="D1025">
            <v>4855.5</v>
          </cell>
          <cell r="E1025">
            <v>16652.72</v>
          </cell>
          <cell r="F1025" t="str">
            <v>m2</v>
          </cell>
          <cell r="G1025">
            <v>522.45000000000005</v>
          </cell>
          <cell r="H1025">
            <v>1791.83</v>
          </cell>
          <cell r="I1025">
            <v>10.210000000000001</v>
          </cell>
          <cell r="J1025">
            <v>0</v>
          </cell>
          <cell r="L1025">
            <v>1560.97</v>
          </cell>
          <cell r="M1025">
            <v>230.8599999999999</v>
          </cell>
          <cell r="N1025">
            <v>0.14789521899844321</v>
          </cell>
        </row>
        <row r="1026">
          <cell r="A1026" t="str">
            <v>10-45-a-iv</v>
          </cell>
          <cell r="B1026" t="str">
            <v>Provide &amp; lay marble fine dressed stone dado orskirting in white cement complete: 3/8" thick 12 x12 Sunny Black Marble</v>
          </cell>
          <cell r="C1026" t="str">
            <v>100 Sft</v>
          </cell>
          <cell r="D1026">
            <v>4855.5</v>
          </cell>
          <cell r="E1026">
            <v>20454.46</v>
          </cell>
          <cell r="F1026" t="str">
            <v>m2</v>
          </cell>
          <cell r="G1026">
            <v>522.45000000000005</v>
          </cell>
          <cell r="H1026">
            <v>2200.9</v>
          </cell>
          <cell r="I1026">
            <v>10.210000000000001</v>
          </cell>
          <cell r="J1026">
            <v>0</v>
          </cell>
          <cell r="L1026">
            <v>1945.32</v>
          </cell>
          <cell r="M1026">
            <v>255.58000000000015</v>
          </cell>
          <cell r="N1026">
            <v>0.13138198342689128</v>
          </cell>
        </row>
        <row r="1027">
          <cell r="A1027" t="str">
            <v>10-45-b-i</v>
          </cell>
          <cell r="B1027" t="str">
            <v>Provide &amp; lay marble fine dressed stone dado orskirting in white cement complete: 0.5" thick 12 x12 Super Sunny White Marble</v>
          </cell>
          <cell r="C1027" t="str">
            <v>100 Sft</v>
          </cell>
          <cell r="D1027">
            <v>4855.5</v>
          </cell>
          <cell r="E1027">
            <v>17038</v>
          </cell>
          <cell r="F1027" t="str">
            <v>m2</v>
          </cell>
          <cell r="G1027">
            <v>522.45000000000005</v>
          </cell>
          <cell r="H1027">
            <v>1833.29</v>
          </cell>
          <cell r="I1027">
            <v>10.210000000000001</v>
          </cell>
          <cell r="J1027">
            <v>0</v>
          </cell>
          <cell r="L1027">
            <v>1602.15</v>
          </cell>
          <cell r="M1027">
            <v>231.13999999999987</v>
          </cell>
          <cell r="N1027">
            <v>0.14426863901632173</v>
          </cell>
        </row>
        <row r="1028">
          <cell r="A1028" t="str">
            <v>10-45-b-ii</v>
          </cell>
          <cell r="B1028" t="str">
            <v>Provide &amp; lay marble fine dressed stone dado orskirting in white cement complete: 0.5" thick 12 x12 Sunny White Marble</v>
          </cell>
          <cell r="C1028" t="str">
            <v>100 Sft</v>
          </cell>
          <cell r="D1028">
            <v>4855.5</v>
          </cell>
          <cell r="E1028">
            <v>17050.759999999998</v>
          </cell>
          <cell r="F1028" t="str">
            <v>m2</v>
          </cell>
          <cell r="G1028">
            <v>522.45000000000005</v>
          </cell>
          <cell r="H1028">
            <v>1834.66</v>
          </cell>
          <cell r="I1028">
            <v>10.210000000000001</v>
          </cell>
          <cell r="J1028">
            <v>0</v>
          </cell>
          <cell r="L1028">
            <v>1602.15</v>
          </cell>
          <cell r="M1028">
            <v>232.51</v>
          </cell>
          <cell r="N1028">
            <v>0.14512373997440936</v>
          </cell>
        </row>
        <row r="1029">
          <cell r="A1029" t="str">
            <v>10-45-b-iii</v>
          </cell>
          <cell r="B1029" t="str">
            <v>Provide &amp; lay marble fine dressed stone dado orskirting in white cement complete: 0.5" thick 12 x12 Sunny Grey Marble</v>
          </cell>
          <cell r="C1029" t="str">
            <v>100 Sft</v>
          </cell>
          <cell r="D1029">
            <v>4855.5</v>
          </cell>
          <cell r="E1029">
            <v>15393.56</v>
          </cell>
          <cell r="F1029" t="str">
            <v>m2</v>
          </cell>
          <cell r="G1029">
            <v>522.45000000000005</v>
          </cell>
          <cell r="H1029">
            <v>1656.35</v>
          </cell>
          <cell r="I1029">
            <v>10.210000000000001</v>
          </cell>
          <cell r="J1029">
            <v>0</v>
          </cell>
          <cell r="L1029">
            <v>1437.42</v>
          </cell>
          <cell r="M1029">
            <v>218.92999999999984</v>
          </cell>
          <cell r="N1029">
            <v>0.15230760668419796</v>
          </cell>
        </row>
        <row r="1030">
          <cell r="A1030" t="str">
            <v>10-45-b-iv</v>
          </cell>
          <cell r="B1030" t="str">
            <v>Provide &amp; lay marble fine dressed stone dado orskirting in white cement complete: 0.5" thick 12 x12 Sunny Black Marble</v>
          </cell>
          <cell r="C1030" t="str">
            <v>100 Sft</v>
          </cell>
          <cell r="D1030">
            <v>4855.5</v>
          </cell>
          <cell r="E1030">
            <v>15428</v>
          </cell>
          <cell r="F1030" t="str">
            <v>m2</v>
          </cell>
          <cell r="G1030">
            <v>522.45000000000005</v>
          </cell>
          <cell r="H1030">
            <v>1660.05</v>
          </cell>
          <cell r="I1030">
            <v>10.210000000000001</v>
          </cell>
          <cell r="J1030">
            <v>0</v>
          </cell>
          <cell r="L1030">
            <v>1437.42</v>
          </cell>
          <cell r="M1030">
            <v>222.62999999999988</v>
          </cell>
          <cell r="N1030">
            <v>0.15488166297950487</v>
          </cell>
        </row>
        <row r="1031">
          <cell r="A1031" t="str">
            <v>10-45-c-i</v>
          </cell>
          <cell r="B1031" t="str">
            <v>Provide &amp; lay marble fine dressed stone dado orskirting in white cement complete: 3/4" thick 12 x12 Super Sunny White Marble</v>
          </cell>
          <cell r="C1031" t="str">
            <v>100 Sft</v>
          </cell>
          <cell r="D1031">
            <v>4855.5</v>
          </cell>
          <cell r="E1031">
            <v>21431.68</v>
          </cell>
          <cell r="F1031" t="str">
            <v>m2</v>
          </cell>
          <cell r="G1031">
            <v>522.45000000000005</v>
          </cell>
          <cell r="H1031">
            <v>2306.0500000000002</v>
          </cell>
          <cell r="I1031">
            <v>10.210000000000001</v>
          </cell>
          <cell r="J1031">
            <v>0</v>
          </cell>
          <cell r="L1031">
            <v>2041.41</v>
          </cell>
          <cell r="M1031">
            <v>264.6400000000001</v>
          </cell>
          <cell r="N1031">
            <v>0.12963588891991323</v>
          </cell>
        </row>
        <row r="1032">
          <cell r="A1032" t="str">
            <v>10-45-c-ii</v>
          </cell>
          <cell r="B1032" t="str">
            <v>Provide &amp; lay marble fine dressed stone dado orskirting in white cement complete: 3/4" thick 12 x12 Sunny White Marble</v>
          </cell>
          <cell r="C1032" t="str">
            <v>100 Sft</v>
          </cell>
          <cell r="D1032">
            <v>4855.5</v>
          </cell>
          <cell r="E1032">
            <v>20034.740000000002</v>
          </cell>
          <cell r="F1032" t="str">
            <v>m2</v>
          </cell>
          <cell r="G1032">
            <v>522.45000000000005</v>
          </cell>
          <cell r="H1032">
            <v>2155.7399999999998</v>
          </cell>
          <cell r="I1032">
            <v>10.210000000000001</v>
          </cell>
          <cell r="J1032">
            <v>0</v>
          </cell>
          <cell r="L1032">
            <v>1904.14</v>
          </cell>
          <cell r="M1032">
            <v>251.59999999999968</v>
          </cell>
          <cell r="N1032">
            <v>0.13213314147069</v>
          </cell>
        </row>
        <row r="1033">
          <cell r="A1033" t="str">
            <v>10-45-c-iii</v>
          </cell>
          <cell r="B1033" t="str">
            <v>Provide &amp; lay marble fine dressed stone dado orskirting in white cement complete: 3/4" thick 12 x12 Sunny Grey Marble</v>
          </cell>
          <cell r="C1033" t="str">
            <v>100 Sft</v>
          </cell>
          <cell r="D1033">
            <v>4855.5</v>
          </cell>
          <cell r="E1033">
            <v>18038.189999999999</v>
          </cell>
          <cell r="F1033" t="str">
            <v>m2</v>
          </cell>
          <cell r="G1033">
            <v>522.45000000000005</v>
          </cell>
          <cell r="H1033">
            <v>1940.91</v>
          </cell>
          <cell r="I1033">
            <v>10.210000000000001</v>
          </cell>
          <cell r="J1033">
            <v>0</v>
          </cell>
          <cell r="L1033">
            <v>1698.24</v>
          </cell>
          <cell r="M1033">
            <v>242.67000000000007</v>
          </cell>
          <cell r="N1033">
            <v>0.14289499717354442</v>
          </cell>
        </row>
        <row r="1034">
          <cell r="A1034" t="str">
            <v>10-45-c-iv</v>
          </cell>
          <cell r="B1034" t="str">
            <v>Provide &amp; lay marble fine dressed stone dado orskirting in white cement complete: 3/4" thick 12 x12 Sunny Black Marble</v>
          </cell>
          <cell r="C1034" t="str">
            <v>100 Sft</v>
          </cell>
          <cell r="D1034">
            <v>4855.5</v>
          </cell>
          <cell r="E1034">
            <v>22491.83</v>
          </cell>
          <cell r="F1034" t="str">
            <v>m2</v>
          </cell>
          <cell r="G1034">
            <v>522.45000000000005</v>
          </cell>
          <cell r="H1034">
            <v>2420.12</v>
          </cell>
          <cell r="I1034">
            <v>10.210000000000001</v>
          </cell>
          <cell r="J1034">
            <v>0</v>
          </cell>
          <cell r="L1034">
            <v>2151.23</v>
          </cell>
          <cell r="M1034">
            <v>268.88999999999987</v>
          </cell>
          <cell r="N1034">
            <v>0.12499360830780525</v>
          </cell>
        </row>
        <row r="1035">
          <cell r="A1035" t="str">
            <v>10-45-d-i</v>
          </cell>
          <cell r="B1035" t="str">
            <v>Provide &amp; lay marble fine dressed stone dado orskirting in white cement complete: 0.875" thick 12x 12 Super Sunny White Marble</v>
          </cell>
          <cell r="C1035" t="str">
            <v>100 Sft</v>
          </cell>
          <cell r="D1035">
            <v>4855.5</v>
          </cell>
          <cell r="E1035">
            <v>23701.24</v>
          </cell>
          <cell r="F1035" t="str">
            <v>m2</v>
          </cell>
          <cell r="G1035">
            <v>522.45000000000005</v>
          </cell>
          <cell r="H1035">
            <v>2550.25</v>
          </cell>
          <cell r="I1035">
            <v>10.210000000000001</v>
          </cell>
          <cell r="J1035">
            <v>0</v>
          </cell>
          <cell r="L1035">
            <v>2266.54</v>
          </cell>
          <cell r="M1035">
            <v>283.71000000000004</v>
          </cell>
          <cell r="N1035">
            <v>0.12517317144193355</v>
          </cell>
        </row>
        <row r="1036">
          <cell r="A1036" t="str">
            <v>10-45-d-ii</v>
          </cell>
          <cell r="B1036" t="str">
            <v>Provide &amp; lay marble fine dressed stone dado orskirting in white cement complete: 0.875" thick 12x 12 Sunny White Marble</v>
          </cell>
          <cell r="C1036" t="str">
            <v>100 Sft</v>
          </cell>
          <cell r="D1036">
            <v>4855.5</v>
          </cell>
          <cell r="E1036">
            <v>22010.880000000001</v>
          </cell>
          <cell r="F1036" t="str">
            <v>m2</v>
          </cell>
          <cell r="G1036">
            <v>522.45000000000005</v>
          </cell>
          <cell r="H1036">
            <v>2368.37</v>
          </cell>
          <cell r="I1036">
            <v>10.210000000000001</v>
          </cell>
          <cell r="J1036">
            <v>0</v>
          </cell>
          <cell r="L1036">
            <v>2101.81</v>
          </cell>
          <cell r="M1036">
            <v>266.55999999999995</v>
          </cell>
          <cell r="N1036">
            <v>0.12682402310389615</v>
          </cell>
        </row>
        <row r="1037">
          <cell r="A1037" t="str">
            <v>10-45-d-iii</v>
          </cell>
          <cell r="B1037" t="str">
            <v>Provide &amp; lay marble fine dressed stone dado orskirting in white cement complete: 0.875" thick 12x 12 Sunny Grey Marble</v>
          </cell>
          <cell r="C1037" t="str">
            <v>100 Sft</v>
          </cell>
          <cell r="D1037">
            <v>4855.5</v>
          </cell>
          <cell r="E1037">
            <v>19569.09</v>
          </cell>
          <cell r="F1037" t="str">
            <v>m2</v>
          </cell>
          <cell r="G1037">
            <v>522.45000000000005</v>
          </cell>
          <cell r="H1037">
            <v>2105.63</v>
          </cell>
          <cell r="I1037">
            <v>10.210000000000001</v>
          </cell>
          <cell r="J1037">
            <v>0</v>
          </cell>
          <cell r="L1037">
            <v>1854.73</v>
          </cell>
          <cell r="M1037">
            <v>250.90000000000009</v>
          </cell>
          <cell r="N1037">
            <v>0.13527575442247664</v>
          </cell>
        </row>
        <row r="1038">
          <cell r="A1038" t="str">
            <v>10-45-d-iv</v>
          </cell>
          <cell r="B1038" t="str">
            <v>Provide &amp; lay marble fine dressed stone dado orskirting in white cement complete: 0.875" thick 12x 12 Sunny Black Marble</v>
          </cell>
          <cell r="C1038" t="str">
            <v>100 Sft</v>
          </cell>
          <cell r="D1038">
            <v>4855.5</v>
          </cell>
          <cell r="E1038">
            <v>23856.880000000001</v>
          </cell>
          <cell r="F1038" t="str">
            <v>m2</v>
          </cell>
          <cell r="G1038">
            <v>522.45000000000005</v>
          </cell>
          <cell r="H1038">
            <v>2567</v>
          </cell>
          <cell r="I1038">
            <v>10.210000000000001</v>
          </cell>
          <cell r="J1038">
            <v>0</v>
          </cell>
          <cell r="L1038">
            <v>2288.5</v>
          </cell>
          <cell r="M1038">
            <v>278.5</v>
          </cell>
          <cell r="N1038">
            <v>0.12169543369019008</v>
          </cell>
        </row>
        <row r="1039">
          <cell r="A1039" t="str">
            <v>10-46</v>
          </cell>
          <cell r="B1039" t="str">
            <v>Rubber flooring, consisting of 12"x12"x1/8"rubber tiles laid on firm foundation</v>
          </cell>
          <cell r="C1039" t="str">
            <v>100 Sft</v>
          </cell>
          <cell r="D1039">
            <v>3361.5</v>
          </cell>
          <cell r="E1039">
            <v>11546.54</v>
          </cell>
          <cell r="F1039" t="str">
            <v>m2</v>
          </cell>
          <cell r="G1039">
            <v>361.7</v>
          </cell>
          <cell r="H1039">
            <v>1242.4100000000001</v>
          </cell>
          <cell r="I1039">
            <v>10.15</v>
          </cell>
          <cell r="J1039" t="str">
            <v>The cost of base for rubber floor isnot included in the rate and ispayable separately</v>
          </cell>
          <cell r="L1039">
            <v>1198.6099999999999</v>
          </cell>
          <cell r="M1039">
            <v>43.800000000000182</v>
          </cell>
          <cell r="N1039">
            <v>3.654232819682815E-2</v>
          </cell>
        </row>
        <row r="1040">
          <cell r="A1040" t="str">
            <v>10-47-a</v>
          </cell>
          <cell r="B1040" t="str">
            <v>Provide &amp; fix glass strip 1.5" wide for dividing thefloors into panels : 5mm thick</v>
          </cell>
          <cell r="C1040" t="str">
            <v>100 Rft</v>
          </cell>
          <cell r="D1040">
            <v>1431.75</v>
          </cell>
          <cell r="E1040">
            <v>2618.5500000000002</v>
          </cell>
          <cell r="F1040" t="str">
            <v>m</v>
          </cell>
          <cell r="G1040">
            <v>46.97</v>
          </cell>
          <cell r="H1040">
            <v>85.91</v>
          </cell>
          <cell r="I1040" t="str">
            <v>10.10.3.2</v>
          </cell>
          <cell r="J1040">
            <v>0</v>
          </cell>
          <cell r="L1040">
            <v>79.78</v>
          </cell>
          <cell r="M1040">
            <v>6.1299999999999955</v>
          </cell>
          <cell r="N1040">
            <v>7.6836299824517368E-2</v>
          </cell>
        </row>
        <row r="1041">
          <cell r="A1041" t="str">
            <v>10-47-b</v>
          </cell>
          <cell r="B1041" t="str">
            <v>Provide &amp; fix glass strip 1.5" wide for dividing thefloors into panels : 3mm thick</v>
          </cell>
          <cell r="C1041" t="str">
            <v>100 Rft</v>
          </cell>
          <cell r="D1041">
            <v>1431.75</v>
          </cell>
          <cell r="E1041">
            <v>2452.65</v>
          </cell>
          <cell r="F1041" t="str">
            <v>m</v>
          </cell>
          <cell r="G1041">
            <v>46.97</v>
          </cell>
          <cell r="H1041">
            <v>80.47</v>
          </cell>
          <cell r="I1041" t="str">
            <v>10.10.3.2</v>
          </cell>
          <cell r="J1041">
            <v>0</v>
          </cell>
          <cell r="L1041">
            <v>74.34</v>
          </cell>
          <cell r="M1041">
            <v>6.1299999999999955</v>
          </cell>
          <cell r="N1041">
            <v>8.2458972289480695E-2</v>
          </cell>
        </row>
        <row r="1042">
          <cell r="A1042" t="str">
            <v>10-47-c</v>
          </cell>
          <cell r="B1042" t="str">
            <v>Providing and Fixing marble strip 1.5 inch wide3/8 inch thick for dividing the floor into panels</v>
          </cell>
          <cell r="C1042" t="str">
            <v>100 Rft</v>
          </cell>
          <cell r="D1042">
            <v>1431.75</v>
          </cell>
          <cell r="E1042">
            <v>3071</v>
          </cell>
          <cell r="F1042" t="str">
            <v>m</v>
          </cell>
          <cell r="G1042">
            <v>46.97</v>
          </cell>
          <cell r="H1042">
            <v>100.75</v>
          </cell>
          <cell r="I1042" t="str">
            <v>10.10.3.2</v>
          </cell>
          <cell r="J1042">
            <v>0</v>
          </cell>
          <cell r="L1042">
            <v>91.11</v>
          </cell>
          <cell r="M1042">
            <v>9.64</v>
          </cell>
          <cell r="N1042">
            <v>0.10580616836790693</v>
          </cell>
        </row>
        <row r="1043">
          <cell r="A1043" t="str">
            <v>10-47-d</v>
          </cell>
          <cell r="B1043" t="str">
            <v>Providing and Fixing marble strip 2" wide and3/8" thick for dividing the floor into panels</v>
          </cell>
          <cell r="C1043" t="str">
            <v>100 Rft</v>
          </cell>
          <cell r="D1043">
            <v>1867.5</v>
          </cell>
          <cell r="E1043">
            <v>3237.2</v>
          </cell>
          <cell r="F1043" t="str">
            <v>m</v>
          </cell>
          <cell r="G1043">
            <v>61.27</v>
          </cell>
          <cell r="H1043">
            <v>106.21</v>
          </cell>
          <cell r="I1043" t="str">
            <v>10.10.3.2</v>
          </cell>
          <cell r="J1043">
            <v>0</v>
          </cell>
          <cell r="L1043">
            <v>95.49</v>
          </cell>
          <cell r="M1043">
            <v>10.719999999999999</v>
          </cell>
          <cell r="N1043">
            <v>0.11226306419520368</v>
          </cell>
        </row>
        <row r="1044">
          <cell r="A1044" t="str">
            <v>10-48</v>
          </cell>
          <cell r="B1044" t="str">
            <v>Providing and Fixing Vinyl Tiles or Vinyl Sheetflooring over firm foundation</v>
          </cell>
          <cell r="C1044" t="str">
            <v>100 Sft</v>
          </cell>
          <cell r="D1044">
            <v>2583.38</v>
          </cell>
          <cell r="E1044">
            <v>9397.2800000000007</v>
          </cell>
          <cell r="F1044" t="str">
            <v>m2</v>
          </cell>
          <cell r="G1044">
            <v>277.97000000000003</v>
          </cell>
          <cell r="H1044">
            <v>1011.15</v>
          </cell>
          <cell r="I1044">
            <v>10.19</v>
          </cell>
          <cell r="J1044">
            <v>0</v>
          </cell>
          <cell r="L1044">
            <v>1004.61</v>
          </cell>
          <cell r="M1044">
            <v>6.5399999999999636</v>
          </cell>
          <cell r="N1044">
            <v>6.5099889509361479E-3</v>
          </cell>
        </row>
        <row r="1045">
          <cell r="A1045" t="str">
            <v>10-49-i</v>
          </cell>
          <cell r="B1045" t="str">
            <v>Providing and Fixing Precast Concrete 5000 psiTUFF Tiles 60mm thick over bed of 2" thick sand</v>
          </cell>
          <cell r="C1045" t="str">
            <v>100 Sft</v>
          </cell>
          <cell r="D1045">
            <v>1431.75</v>
          </cell>
          <cell r="E1045">
            <v>8670.7199999999993</v>
          </cell>
          <cell r="F1045" t="str">
            <v>m2</v>
          </cell>
          <cell r="G1045">
            <v>154.06</v>
          </cell>
          <cell r="H1045">
            <v>932.97</v>
          </cell>
          <cell r="I1045">
            <v>0</v>
          </cell>
          <cell r="J1045">
            <v>0</v>
          </cell>
          <cell r="L1045">
            <v>796.52</v>
          </cell>
          <cell r="M1045">
            <v>136.45000000000005</v>
          </cell>
          <cell r="N1045">
            <v>0.17130768844473465</v>
          </cell>
        </row>
        <row r="1046">
          <cell r="A1046" t="str">
            <v>10-49-a</v>
          </cell>
          <cell r="B1046" t="str">
            <v>Providing and Fixing Precast Concrete 7000 psiTUFF Tiles 50mm thick over bed of 2" thick sand&amp; 4" thick brick ballast/stone ballast complete.</v>
          </cell>
          <cell r="C1046" t="str">
            <v>100 Sft</v>
          </cell>
          <cell r="D1046">
            <v>2863.5</v>
          </cell>
          <cell r="E1046">
            <v>10141.84</v>
          </cell>
          <cell r="F1046" t="str">
            <v>m2</v>
          </cell>
          <cell r="G1046">
            <v>308.11</v>
          </cell>
          <cell r="H1046">
            <v>1091.26</v>
          </cell>
          <cell r="I1046" t="str">
            <v>6.12 ,10.5</v>
          </cell>
          <cell r="J1046">
            <v>0</v>
          </cell>
          <cell r="L1046">
            <v>956.94</v>
          </cell>
          <cell r="M1046">
            <v>134.31999999999994</v>
          </cell>
          <cell r="N1046">
            <v>0.14036407716262245</v>
          </cell>
        </row>
        <row r="1047">
          <cell r="A1047" t="str">
            <v>10-49-b</v>
          </cell>
          <cell r="B1047" t="str">
            <v>Providing and Fixing Precast Concrete 7000 psiTUFF Tiles 50mm thick over bed of 2" thick sand</v>
          </cell>
          <cell r="C1047" t="str">
            <v>100 Sft</v>
          </cell>
          <cell r="D1047">
            <v>944.96</v>
          </cell>
          <cell r="E1047">
            <v>7965.23</v>
          </cell>
          <cell r="F1047" t="str">
            <v>m2</v>
          </cell>
          <cell r="G1047">
            <v>101.68</v>
          </cell>
          <cell r="H1047">
            <v>857.06</v>
          </cell>
          <cell r="I1047" t="str">
            <v>6.12 ,10.5</v>
          </cell>
          <cell r="J1047">
            <v>0</v>
          </cell>
          <cell r="L1047">
            <v>811.11</v>
          </cell>
          <cell r="M1047">
            <v>45.949999999999932</v>
          </cell>
          <cell r="N1047">
            <v>5.6650762535291062E-2</v>
          </cell>
        </row>
        <row r="1048">
          <cell r="A1048" t="str">
            <v>10-49-c</v>
          </cell>
          <cell r="B1048" t="str">
            <v>Providing and Fixing Precast Concrete 7000 psiTUFF Tiles 60mm thick over bed of 2" thick sand</v>
          </cell>
          <cell r="C1048" t="str">
            <v>100 Sft</v>
          </cell>
          <cell r="D1048">
            <v>1431.75</v>
          </cell>
          <cell r="E1048">
            <v>9424.02</v>
          </cell>
          <cell r="F1048" t="str">
            <v>m2</v>
          </cell>
          <cell r="G1048">
            <v>154.06</v>
          </cell>
          <cell r="H1048">
            <v>1014.02</v>
          </cell>
          <cell r="I1048">
            <v>0</v>
          </cell>
          <cell r="J1048">
            <v>0</v>
          </cell>
          <cell r="L1048">
            <v>911.57</v>
          </cell>
          <cell r="M1048">
            <v>102.44999999999993</v>
          </cell>
          <cell r="N1048">
            <v>0.11238851651546225</v>
          </cell>
        </row>
        <row r="1049">
          <cell r="A1049" t="str">
            <v>10-49-d</v>
          </cell>
          <cell r="B1049" t="str">
            <v>Providing and Fixing Precast Concrete 7000 psiTUFF Tiles 80mm thick over bed of 2" thick sand</v>
          </cell>
          <cell r="C1049" t="str">
            <v>100 Sft</v>
          </cell>
          <cell r="D1049">
            <v>1431.75</v>
          </cell>
          <cell r="E1049">
            <v>10918.47</v>
          </cell>
          <cell r="F1049" t="str">
            <v>m2</v>
          </cell>
          <cell r="G1049">
            <v>154.06</v>
          </cell>
          <cell r="H1049">
            <v>1174.83</v>
          </cell>
          <cell r="I1049">
            <v>0</v>
          </cell>
          <cell r="J1049">
            <v>0</v>
          </cell>
          <cell r="L1049">
            <v>1025.31</v>
          </cell>
          <cell r="M1049">
            <v>149.51999999999998</v>
          </cell>
          <cell r="N1049">
            <v>0.14582906633115836</v>
          </cell>
        </row>
        <row r="1050">
          <cell r="A1050" t="str">
            <v>10-49-e</v>
          </cell>
          <cell r="B1050" t="str">
            <v>Providing and Fixing Precast Concrete 7000 psiTUFF Tiles 90mm thick over bed of 2" thick sand</v>
          </cell>
          <cell r="C1050" t="str">
            <v>100 Sft</v>
          </cell>
          <cell r="D1050">
            <v>1718.1</v>
          </cell>
          <cell r="E1050">
            <v>11933.82</v>
          </cell>
          <cell r="F1050" t="str">
            <v>m2</v>
          </cell>
          <cell r="G1050">
            <v>184.87</v>
          </cell>
          <cell r="H1050">
            <v>1284.08</v>
          </cell>
          <cell r="I1050">
            <v>0</v>
          </cell>
          <cell r="J1050">
            <v>0</v>
          </cell>
          <cell r="L1050">
            <v>1084.78</v>
          </cell>
          <cell r="M1050">
            <v>199.29999999999995</v>
          </cell>
          <cell r="N1050">
            <v>0.18372388871476239</v>
          </cell>
        </row>
        <row r="1051">
          <cell r="A1051" t="str">
            <v>10-49-f</v>
          </cell>
          <cell r="B1051" t="str">
            <v>Providing and Fixing Precast Concrete 3000 psiTUFF Tiles 50mm thick over bed of 2" thick sand</v>
          </cell>
          <cell r="C1051" t="str">
            <v>100 Sft</v>
          </cell>
          <cell r="D1051">
            <v>944.96</v>
          </cell>
          <cell r="E1051">
            <v>5875.42</v>
          </cell>
          <cell r="F1051" t="str">
            <v>m2</v>
          </cell>
          <cell r="G1051">
            <v>101.68</v>
          </cell>
          <cell r="H1051">
            <v>632.20000000000005</v>
          </cell>
          <cell r="I1051">
            <v>0</v>
          </cell>
          <cell r="J1051">
            <v>0</v>
          </cell>
          <cell r="L1051">
            <v>554.87</v>
          </cell>
          <cell r="M1051">
            <v>77.330000000000041</v>
          </cell>
          <cell r="N1051">
            <v>0.13936597761637867</v>
          </cell>
        </row>
        <row r="1052">
          <cell r="A1052" t="str">
            <v>10-49-g</v>
          </cell>
          <cell r="B1052" t="str">
            <v>Providing and Fixing Precast Concrete 3000 psiTUFF Tiles 60mm thick over bed of 2" thick sand</v>
          </cell>
          <cell r="C1052" t="str">
            <v>100 Sft</v>
          </cell>
          <cell r="D1052">
            <v>933.75</v>
          </cell>
          <cell r="E1052">
            <v>6957.72</v>
          </cell>
          <cell r="F1052" t="str">
            <v>m2</v>
          </cell>
          <cell r="G1052">
            <v>100.47</v>
          </cell>
          <cell r="H1052">
            <v>748.65</v>
          </cell>
          <cell r="I1052">
            <v>0</v>
          </cell>
          <cell r="J1052">
            <v>0</v>
          </cell>
          <cell r="L1052">
            <v>667.85</v>
          </cell>
          <cell r="M1052">
            <v>80.799999999999955</v>
          </cell>
          <cell r="N1052">
            <v>0.12098525117915693</v>
          </cell>
        </row>
        <row r="1053">
          <cell r="A1053" t="str">
            <v>10-49-h</v>
          </cell>
          <cell r="B1053" t="str">
            <v>Providing and Fixing Precast Concrete 5000 psiTUFF Tiles 50mm thick over bed of 2" thick sand</v>
          </cell>
          <cell r="C1053" t="str">
            <v>100 Sft</v>
          </cell>
          <cell r="D1053">
            <v>944.96</v>
          </cell>
          <cell r="E1053">
            <v>6847.42</v>
          </cell>
          <cell r="F1053" t="str">
            <v>m2</v>
          </cell>
          <cell r="G1053">
            <v>101.68</v>
          </cell>
          <cell r="H1053">
            <v>736.78</v>
          </cell>
          <cell r="I1053">
            <v>0</v>
          </cell>
          <cell r="J1053">
            <v>0</v>
          </cell>
          <cell r="L1053">
            <v>607.16999999999996</v>
          </cell>
          <cell r="M1053">
            <v>129.61000000000001</v>
          </cell>
          <cell r="N1053">
            <v>0.21346575094289907</v>
          </cell>
        </row>
        <row r="1054">
          <cell r="A1054" t="str">
            <v>10-50-a</v>
          </cell>
          <cell r="B1054" t="str">
            <v>Providing and Fixing Ceramic Floor Tiles ofapproved quality of Size : 12" x 12"</v>
          </cell>
          <cell r="C1054" t="str">
            <v>100 Sft</v>
          </cell>
          <cell r="D1054">
            <v>3281.82</v>
          </cell>
          <cell r="E1054">
            <v>21130.78</v>
          </cell>
          <cell r="F1054" t="str">
            <v>m2</v>
          </cell>
          <cell r="G1054">
            <v>353.12</v>
          </cell>
          <cell r="H1054">
            <v>2273.67</v>
          </cell>
          <cell r="I1054">
            <v>10.8</v>
          </cell>
          <cell r="J1054">
            <v>0</v>
          </cell>
          <cell r="L1054">
            <v>2184.7600000000002</v>
          </cell>
          <cell r="M1054">
            <v>88.909999999999854</v>
          </cell>
          <cell r="N1054">
            <v>4.0695545506142482E-2</v>
          </cell>
        </row>
        <row r="1055">
          <cell r="A1055" t="str">
            <v>10-50-b</v>
          </cell>
          <cell r="B1055" t="str">
            <v>Providing and Fixing Ceramic Floor Tiles ofapproved quality of Size 20" x 20"</v>
          </cell>
          <cell r="C1055" t="str">
            <v>100 Sft</v>
          </cell>
          <cell r="D1055">
            <v>2619.48</v>
          </cell>
          <cell r="E1055">
            <v>22388.14</v>
          </cell>
          <cell r="F1055" t="str">
            <v>m2</v>
          </cell>
          <cell r="G1055">
            <v>281.86</v>
          </cell>
          <cell r="H1055">
            <v>2408.96</v>
          </cell>
          <cell r="I1055">
            <v>10.8</v>
          </cell>
          <cell r="J1055">
            <v>0</v>
          </cell>
          <cell r="L1055">
            <v>2328.69</v>
          </cell>
          <cell r="M1055">
            <v>80.269999999999982</v>
          </cell>
          <cell r="N1055">
            <v>3.4470023919027426E-2</v>
          </cell>
        </row>
        <row r="1056">
          <cell r="A1056" t="str">
            <v>10-51</v>
          </cell>
          <cell r="B1056" t="str">
            <v>Providing and Fixing of Ceramic Tiles 12"×24" ofImported Approved Quality with jointing andfinishing</v>
          </cell>
          <cell r="C1056" t="str">
            <v>100 Sft</v>
          </cell>
          <cell r="D1056">
            <v>3748.7</v>
          </cell>
          <cell r="E1056">
            <v>21524.75</v>
          </cell>
          <cell r="F1056" t="str">
            <v>m2</v>
          </cell>
          <cell r="G1056">
            <v>403.36</v>
          </cell>
          <cell r="H1056">
            <v>2316.06</v>
          </cell>
          <cell r="I1056">
            <v>10.8</v>
          </cell>
          <cell r="J1056" t="str">
            <v>Deleted</v>
          </cell>
          <cell r="L1056">
            <v>2218.7800000000002</v>
          </cell>
          <cell r="M1056">
            <v>97.279999999999745</v>
          </cell>
          <cell r="N1056">
            <v>4.3843914223131511E-2</v>
          </cell>
        </row>
        <row r="1057">
          <cell r="A1057" t="str">
            <v>10-52</v>
          </cell>
          <cell r="B1057" t="str">
            <v>Providing and Fixing of Fancy design bath roomtile  of size 12'' x 12'' in cement sand mortar 1 : 2with finishing of joints in white cement /Readymade filler complete in all respect</v>
          </cell>
          <cell r="C1057" t="str">
            <v>100 Sft</v>
          </cell>
          <cell r="D1057">
            <v>3281.82</v>
          </cell>
          <cell r="E1057">
            <v>16442.09</v>
          </cell>
          <cell r="F1057" t="str">
            <v>m2</v>
          </cell>
          <cell r="G1057">
            <v>353.12</v>
          </cell>
          <cell r="H1057">
            <v>1769.17</v>
          </cell>
          <cell r="I1057">
            <v>10.8</v>
          </cell>
          <cell r="J1057">
            <v>0</v>
          </cell>
          <cell r="L1057">
            <v>1590.79</v>
          </cell>
          <cell r="M1057">
            <v>178.38000000000011</v>
          </cell>
          <cell r="N1057">
            <v>0.11213296538198009</v>
          </cell>
        </row>
        <row r="1058">
          <cell r="A1058" t="str">
            <v>10-53</v>
          </cell>
          <cell r="B1058" t="str">
            <v>Providing and Fixing of Spanish Tiles border 12"long apprti colour best quality</v>
          </cell>
          <cell r="C1058" t="str">
            <v>Rft</v>
          </cell>
          <cell r="D1058">
            <v>15.62</v>
          </cell>
          <cell r="E1058">
            <v>248.44</v>
          </cell>
          <cell r="F1058" t="str">
            <v>m</v>
          </cell>
          <cell r="G1058">
            <v>51.26</v>
          </cell>
          <cell r="H1058">
            <v>815.1</v>
          </cell>
          <cell r="I1058">
            <v>10.8</v>
          </cell>
          <cell r="J1058" t="str">
            <v>Deleted</v>
          </cell>
          <cell r="L1058">
            <v>802.73</v>
          </cell>
          <cell r="M1058">
            <v>12.370000000000005</v>
          </cell>
          <cell r="N1058">
            <v>1.5409913669602487E-2</v>
          </cell>
        </row>
        <row r="1059">
          <cell r="A1059" t="str">
            <v>10-54</v>
          </cell>
          <cell r="B1059" t="str">
            <v>Providing and Fixing of Glazed tiles Plain/ PrintedBorder (Spanish) of Fancy design</v>
          </cell>
          <cell r="C1059" t="str">
            <v>Rft</v>
          </cell>
          <cell r="D1059">
            <v>15.62</v>
          </cell>
          <cell r="E1059">
            <v>284.89</v>
          </cell>
          <cell r="F1059" t="str">
            <v>m</v>
          </cell>
          <cell r="G1059">
            <v>51.26</v>
          </cell>
          <cell r="H1059">
            <v>934.69</v>
          </cell>
          <cell r="I1059">
            <v>10.8</v>
          </cell>
          <cell r="J1059" t="str">
            <v>Deleted</v>
          </cell>
          <cell r="L1059">
            <v>922.32</v>
          </cell>
          <cell r="M1059">
            <v>12.370000000000005</v>
          </cell>
          <cell r="N1059">
            <v>1.3411831034781859E-2</v>
          </cell>
        </row>
        <row r="1060">
          <cell r="A1060" t="str">
            <v>10-55-a</v>
          </cell>
          <cell r="B1060" t="str">
            <v>Providing and Fixing of Spanish Floor Tile WaterTouch 20" x 20"</v>
          </cell>
          <cell r="C1060" t="str">
            <v>100 Sft</v>
          </cell>
          <cell r="D1060">
            <v>2619.48</v>
          </cell>
          <cell r="E1060">
            <v>33739.5</v>
          </cell>
          <cell r="F1060" t="str">
            <v>m2</v>
          </cell>
          <cell r="G1060">
            <v>281.86</v>
          </cell>
          <cell r="H1060">
            <v>3630.37</v>
          </cell>
          <cell r="I1060">
            <v>10.8</v>
          </cell>
          <cell r="J1060" t="str">
            <v>Deleted</v>
          </cell>
          <cell r="L1060">
            <v>3543.32</v>
          </cell>
          <cell r="M1060">
            <v>87.049999999999727</v>
          </cell>
          <cell r="N1060">
            <v>2.4567354910084251E-2</v>
          </cell>
        </row>
        <row r="1061">
          <cell r="A1061" t="str">
            <v>10-55-b</v>
          </cell>
          <cell r="B1061" t="str">
            <v>Providing and Fixing of Spanish Floor Tile WaterTouch 24" x 24"</v>
          </cell>
          <cell r="C1061" t="str">
            <v>100 Sft</v>
          </cell>
          <cell r="D1061">
            <v>2476.3000000000002</v>
          </cell>
          <cell r="E1061">
            <v>37614.94</v>
          </cell>
          <cell r="F1061" t="str">
            <v>m2</v>
          </cell>
          <cell r="G1061">
            <v>266.45</v>
          </cell>
          <cell r="H1061">
            <v>4047.37</v>
          </cell>
          <cell r="I1061">
            <v>10.8</v>
          </cell>
          <cell r="J1061" t="str">
            <v>Deleted</v>
          </cell>
          <cell r="L1061">
            <v>3962.33</v>
          </cell>
          <cell r="M1061">
            <v>85.039999999999964</v>
          </cell>
          <cell r="N1061">
            <v>2.146211951049003E-2</v>
          </cell>
        </row>
        <row r="1062">
          <cell r="A1062" t="str">
            <v>10-55-c</v>
          </cell>
          <cell r="B1062" t="str">
            <v>Providing and Fixing of Spanish Floor Tile WaterTouch 21" x 21"</v>
          </cell>
          <cell r="C1062" t="str">
            <v>100 Sft</v>
          </cell>
          <cell r="D1062">
            <v>2619.48</v>
          </cell>
          <cell r="E1062">
            <v>33739.5</v>
          </cell>
          <cell r="F1062" t="str">
            <v>m2</v>
          </cell>
          <cell r="G1062">
            <v>281.86</v>
          </cell>
          <cell r="H1062">
            <v>3630.37</v>
          </cell>
          <cell r="I1062">
            <v>10.8</v>
          </cell>
          <cell r="J1062" t="str">
            <v>Deleted</v>
          </cell>
          <cell r="L1062">
            <v>3543.32</v>
          </cell>
          <cell r="M1062">
            <v>87.049999999999727</v>
          </cell>
          <cell r="N1062">
            <v>2.4567354910084251E-2</v>
          </cell>
        </row>
        <row r="1063">
          <cell r="A1063" t="str">
            <v>10-55-d</v>
          </cell>
          <cell r="B1063" t="str">
            <v>Providing and Fixing of Spanish bathrooms Tile8" x 20"</v>
          </cell>
          <cell r="C1063" t="str">
            <v>100 Sft</v>
          </cell>
          <cell r="D1063">
            <v>3748.7</v>
          </cell>
          <cell r="E1063">
            <v>32189.65</v>
          </cell>
          <cell r="F1063" t="str">
            <v>m2</v>
          </cell>
          <cell r="G1063">
            <v>403.36</v>
          </cell>
          <cell r="H1063">
            <v>3463.61</v>
          </cell>
          <cell r="I1063">
            <v>10.8</v>
          </cell>
          <cell r="J1063" t="str">
            <v>Deleted</v>
          </cell>
          <cell r="L1063">
            <v>3359.55</v>
          </cell>
          <cell r="M1063">
            <v>104.05999999999995</v>
          </cell>
          <cell r="N1063">
            <v>3.0974386450566278E-2</v>
          </cell>
        </row>
        <row r="1064">
          <cell r="A1064" t="str">
            <v>10-55-e</v>
          </cell>
          <cell r="B1064" t="str">
            <v>Providing and Fixing of Spanish bathrooms Tile10" x 20"</v>
          </cell>
          <cell r="C1064" t="str">
            <v>100 Sft</v>
          </cell>
          <cell r="D1064">
            <v>3748.7</v>
          </cell>
          <cell r="E1064">
            <v>32189.65</v>
          </cell>
          <cell r="F1064" t="str">
            <v>m2</v>
          </cell>
          <cell r="G1064">
            <v>403.36</v>
          </cell>
          <cell r="H1064">
            <v>3463.61</v>
          </cell>
          <cell r="I1064">
            <v>10.8</v>
          </cell>
          <cell r="J1064" t="str">
            <v>Deleted</v>
          </cell>
          <cell r="L1064">
            <v>3359.55</v>
          </cell>
          <cell r="M1064">
            <v>104.05999999999995</v>
          </cell>
          <cell r="N1064">
            <v>3.0974386450566278E-2</v>
          </cell>
        </row>
        <row r="1065">
          <cell r="A1065" t="str">
            <v>10-55-f</v>
          </cell>
          <cell r="B1065" t="str">
            <v>Providing and Fixing of Spanish bathrooms Tile10" x 30"</v>
          </cell>
          <cell r="C1065" t="str">
            <v>100 Sft</v>
          </cell>
          <cell r="D1065">
            <v>3659.05</v>
          </cell>
          <cell r="E1065">
            <v>34779.08</v>
          </cell>
          <cell r="F1065" t="str">
            <v>m2</v>
          </cell>
          <cell r="G1065">
            <v>393.71</v>
          </cell>
          <cell r="H1065">
            <v>3742.23</v>
          </cell>
          <cell r="I1065">
            <v>10.8</v>
          </cell>
          <cell r="J1065" t="str">
            <v>Deleted</v>
          </cell>
          <cell r="L1065">
            <v>3638.77</v>
          </cell>
          <cell r="M1065">
            <v>103.46000000000004</v>
          </cell>
          <cell r="N1065">
            <v>2.8432684670919028E-2</v>
          </cell>
        </row>
        <row r="1066">
          <cell r="A1066" t="str">
            <v>10-55-g</v>
          </cell>
          <cell r="B1066" t="str">
            <v>Providing and Fixing of Porcelain Floor Tile 24" x24" of approved quality</v>
          </cell>
          <cell r="C1066" t="str">
            <v>100 Sft</v>
          </cell>
          <cell r="D1066">
            <v>2476.3000000000002</v>
          </cell>
          <cell r="E1066">
            <v>33471.31</v>
          </cell>
          <cell r="F1066" t="str">
            <v>m2</v>
          </cell>
          <cell r="G1066">
            <v>266.45</v>
          </cell>
          <cell r="H1066">
            <v>3601.51</v>
          </cell>
          <cell r="I1066">
            <v>10.220000000000001</v>
          </cell>
          <cell r="J1066">
            <v>0</v>
          </cell>
          <cell r="L1066">
            <v>3229.44</v>
          </cell>
          <cell r="M1066">
            <v>372.07000000000016</v>
          </cell>
          <cell r="N1066">
            <v>0.11521192528735637</v>
          </cell>
        </row>
        <row r="1067">
          <cell r="A1067" t="str">
            <v>10-55-h</v>
          </cell>
          <cell r="B1067" t="str">
            <v>Providing and Fixing of Porcelain Floor Tile 16" x16" of approved quality</v>
          </cell>
          <cell r="C1067" t="str">
            <v>100 Sft</v>
          </cell>
          <cell r="D1067">
            <v>3281.82</v>
          </cell>
          <cell r="E1067">
            <v>27244.89</v>
          </cell>
          <cell r="F1067" t="str">
            <v>m2</v>
          </cell>
          <cell r="G1067">
            <v>353.12</v>
          </cell>
          <cell r="H1067">
            <v>2931.55</v>
          </cell>
          <cell r="I1067">
            <v>10.220000000000001</v>
          </cell>
          <cell r="J1067">
            <v>0</v>
          </cell>
          <cell r="L1067">
            <v>2617.6</v>
          </cell>
          <cell r="M1067">
            <v>313.95000000000027</v>
          </cell>
          <cell r="N1067">
            <v>0.11993811124694387</v>
          </cell>
        </row>
        <row r="1068">
          <cell r="A1068" t="str">
            <v>10-55-i</v>
          </cell>
          <cell r="B1068" t="str">
            <v>Providing and Fixing of Porcelain Floor Tile 12" x12" of approved quality</v>
          </cell>
          <cell r="C1068" t="str">
            <v>100 Sft</v>
          </cell>
          <cell r="D1068">
            <v>3281.82</v>
          </cell>
          <cell r="E1068">
            <v>23175.25</v>
          </cell>
          <cell r="F1068" t="str">
            <v>m2</v>
          </cell>
          <cell r="G1068">
            <v>353.12</v>
          </cell>
          <cell r="H1068">
            <v>2493.66</v>
          </cell>
          <cell r="I1068">
            <v>10.220000000000001</v>
          </cell>
          <cell r="J1068">
            <v>0</v>
          </cell>
          <cell r="L1068">
            <v>2219.52</v>
          </cell>
          <cell r="M1068">
            <v>274.13999999999987</v>
          </cell>
          <cell r="N1068">
            <v>0.12351319204152243</v>
          </cell>
        </row>
        <row r="1069">
          <cell r="A1069" t="str">
            <v>10-55-j</v>
          </cell>
          <cell r="B1069" t="str">
            <v>Providing and Fixing of Bath Room Tiles 12"x18"of approved quality</v>
          </cell>
          <cell r="C1069" t="str">
            <v>100 Sft</v>
          </cell>
          <cell r="D1069">
            <v>3748.7</v>
          </cell>
          <cell r="E1069">
            <v>21048.52</v>
          </cell>
          <cell r="F1069" t="str">
            <v>m2</v>
          </cell>
          <cell r="G1069">
            <v>403.36</v>
          </cell>
          <cell r="H1069">
            <v>2264.8200000000002</v>
          </cell>
          <cell r="I1069">
            <v>10.8</v>
          </cell>
          <cell r="J1069">
            <v>0</v>
          </cell>
          <cell r="L1069">
            <v>2007.71</v>
          </cell>
          <cell r="M1069">
            <v>257.11000000000013</v>
          </cell>
          <cell r="N1069">
            <v>0.12806132359753158</v>
          </cell>
        </row>
        <row r="1070">
          <cell r="A1070" t="str">
            <v>10-55-k</v>
          </cell>
          <cell r="B1070" t="str">
            <v>Providing and Fixing of Bath Room Tiles Border12" x 3" of approved quality</v>
          </cell>
          <cell r="C1070" t="str">
            <v>100 Rft</v>
          </cell>
          <cell r="D1070">
            <v>7594.5</v>
          </cell>
          <cell r="E1070">
            <v>30134.2</v>
          </cell>
          <cell r="F1070" t="str">
            <v>m</v>
          </cell>
          <cell r="G1070">
            <v>249.16</v>
          </cell>
          <cell r="H1070">
            <v>988.65</v>
          </cell>
          <cell r="I1070">
            <v>10.8</v>
          </cell>
          <cell r="J1070">
            <v>0</v>
          </cell>
          <cell r="L1070">
            <v>937.87</v>
          </cell>
          <cell r="M1070">
            <v>50.779999999999973</v>
          </cell>
          <cell r="N1070">
            <v>5.4143964515337914E-2</v>
          </cell>
        </row>
        <row r="1071">
          <cell r="A1071" t="str">
            <v>10-55-l</v>
          </cell>
          <cell r="B1071" t="str">
            <v>Providing and Fixing of Bathroom tiles 10" x 20"of imported approved quality</v>
          </cell>
          <cell r="C1071" t="str">
            <v>100 Sft</v>
          </cell>
          <cell r="D1071">
            <v>3655.32</v>
          </cell>
          <cell r="E1071">
            <v>29417.200000000001</v>
          </cell>
          <cell r="F1071" t="str">
            <v>m2</v>
          </cell>
          <cell r="G1071">
            <v>393.31</v>
          </cell>
          <cell r="H1071">
            <v>3165.29</v>
          </cell>
          <cell r="I1071">
            <v>10.8</v>
          </cell>
          <cell r="J1071" t="str">
            <v>Deleted</v>
          </cell>
          <cell r="L1071">
            <v>3062.91</v>
          </cell>
          <cell r="M1071">
            <v>102.38000000000011</v>
          </cell>
          <cell r="N1071">
            <v>3.3425729126876115E-2</v>
          </cell>
        </row>
        <row r="1072">
          <cell r="A1072" t="str">
            <v>10-55-m</v>
          </cell>
          <cell r="B1072" t="str">
            <v>Providing and Fixing of Bathrooms tile Border 12"x 3" of imported approved quality</v>
          </cell>
          <cell r="C1072" t="str">
            <v>100 Rft</v>
          </cell>
          <cell r="D1072">
            <v>7594.5</v>
          </cell>
          <cell r="E1072">
            <v>28380.95</v>
          </cell>
          <cell r="F1072" t="str">
            <v>m</v>
          </cell>
          <cell r="G1072">
            <v>249.16</v>
          </cell>
          <cell r="H1072">
            <v>931.13</v>
          </cell>
          <cell r="I1072">
            <v>10.8</v>
          </cell>
          <cell r="J1072" t="str">
            <v>Deleted</v>
          </cell>
          <cell r="L1072">
            <v>880.35</v>
          </cell>
          <cell r="M1072">
            <v>50.779999999999973</v>
          </cell>
          <cell r="N1072">
            <v>5.7681603907536745E-2</v>
          </cell>
        </row>
        <row r="1073">
          <cell r="A1073" t="str">
            <v>10-55-n</v>
          </cell>
          <cell r="B1073" t="str">
            <v>Providing and Fixing of Floor Tiles 24" x 24" ofimported approved quality (Mat Flushed)</v>
          </cell>
          <cell r="C1073" t="str">
            <v>100 Sft</v>
          </cell>
          <cell r="D1073">
            <v>2476.3000000000002</v>
          </cell>
          <cell r="E1073">
            <v>32193.01</v>
          </cell>
          <cell r="F1073" t="str">
            <v>m2</v>
          </cell>
          <cell r="G1073">
            <v>266.45</v>
          </cell>
          <cell r="H1073">
            <v>3463.97</v>
          </cell>
          <cell r="I1073">
            <v>10.220000000000001</v>
          </cell>
          <cell r="J1073" t="str">
            <v>Deleted</v>
          </cell>
          <cell r="L1073">
            <v>3378.93</v>
          </cell>
          <cell r="M1073">
            <v>85.039999999999964</v>
          </cell>
          <cell r="N1073">
            <v>2.516773061294551E-2</v>
          </cell>
        </row>
        <row r="1074">
          <cell r="A1074" t="str">
            <v>10-55-o</v>
          </cell>
          <cell r="B1074" t="str">
            <v>Providing and Fixing of Floor Tiles 24" x 24" ofimported approved quality (Polished)</v>
          </cell>
          <cell r="C1074" t="str">
            <v>100 Sft</v>
          </cell>
          <cell r="D1074">
            <v>2476.3000000000002</v>
          </cell>
          <cell r="E1074">
            <v>23549.8</v>
          </cell>
          <cell r="F1074" t="str">
            <v>m2</v>
          </cell>
          <cell r="G1074">
            <v>266.45</v>
          </cell>
          <cell r="H1074">
            <v>2533.96</v>
          </cell>
          <cell r="I1074">
            <v>10.220000000000001</v>
          </cell>
          <cell r="J1074" t="str">
            <v>Deleted</v>
          </cell>
          <cell r="L1074">
            <v>2448.92</v>
          </cell>
          <cell r="M1074">
            <v>85.039999999999964</v>
          </cell>
          <cell r="N1074">
            <v>3.47255116541169E-2</v>
          </cell>
        </row>
        <row r="1075">
          <cell r="A1075" t="str">
            <v>10-55-p</v>
          </cell>
          <cell r="B1075" t="str">
            <v>Providing and Fixing of Ceramic Tile 16"x16"</v>
          </cell>
          <cell r="C1075" t="str">
            <v>100 Sft</v>
          </cell>
          <cell r="D1075">
            <v>3659.05</v>
          </cell>
          <cell r="E1075">
            <v>21080.75</v>
          </cell>
          <cell r="F1075" t="str">
            <v>m2</v>
          </cell>
          <cell r="G1075">
            <v>393.71</v>
          </cell>
          <cell r="H1075">
            <v>2268.29</v>
          </cell>
          <cell r="I1075">
            <v>10.8</v>
          </cell>
          <cell r="J1075">
            <v>0</v>
          </cell>
          <cell r="L1075">
            <v>2109.41</v>
          </cell>
          <cell r="M1075">
            <v>158.88000000000011</v>
          </cell>
          <cell r="N1075">
            <v>7.5319639140802461E-2</v>
          </cell>
        </row>
        <row r="1076">
          <cell r="A1076" t="str">
            <v>10-55-q</v>
          </cell>
          <cell r="B1076" t="str">
            <v>Providing and Fixing of Ceramic Tile 8"x12"White</v>
          </cell>
          <cell r="C1076" t="str">
            <v>100 Sft</v>
          </cell>
          <cell r="D1076">
            <v>3690.18</v>
          </cell>
          <cell r="E1076">
            <v>16119.02</v>
          </cell>
          <cell r="F1076" t="str">
            <v>m2</v>
          </cell>
          <cell r="G1076">
            <v>397.06</v>
          </cell>
          <cell r="H1076">
            <v>1734.41</v>
          </cell>
          <cell r="I1076">
            <v>10.8</v>
          </cell>
          <cell r="J1076">
            <v>0</v>
          </cell>
          <cell r="L1076">
            <v>1642.75</v>
          </cell>
          <cell r="M1076">
            <v>91.660000000000082</v>
          </cell>
          <cell r="N1076">
            <v>5.5796682392329981E-2</v>
          </cell>
        </row>
        <row r="1077">
          <cell r="A1077" t="str">
            <v>10-56</v>
          </cell>
          <cell r="B1077" t="str">
            <v>Burnt brick (1st class) pavement on edge groutedwith sand including preparation of bed</v>
          </cell>
          <cell r="C1077" t="str">
            <v>100 Sft</v>
          </cell>
          <cell r="D1077">
            <v>4357.5</v>
          </cell>
          <cell r="E1077">
            <v>14010.06</v>
          </cell>
          <cell r="F1077" t="str">
            <v>m2</v>
          </cell>
          <cell r="G1077">
            <v>468.87</v>
          </cell>
          <cell r="H1077">
            <v>1507.48</v>
          </cell>
          <cell r="I1077">
            <v>10.5</v>
          </cell>
          <cell r="J1077">
            <v>0</v>
          </cell>
          <cell r="L1077">
            <v>1363.08</v>
          </cell>
          <cell r="M1077">
            <v>144.40000000000009</v>
          </cell>
          <cell r="N1077">
            <v>0.10593655544795617</v>
          </cell>
        </row>
        <row r="1078">
          <cell r="A1078" t="str">
            <v>10-57-a</v>
          </cell>
          <cell r="B1078" t="str">
            <v>Dry Rip Rap Class A</v>
          </cell>
          <cell r="C1078" t="str">
            <v>100 Cft</v>
          </cell>
          <cell r="D1078">
            <v>1900.18</v>
          </cell>
          <cell r="E1078">
            <v>4982.6899999999996</v>
          </cell>
          <cell r="F1078" t="str">
            <v>m3</v>
          </cell>
          <cell r="G1078">
            <v>671.04</v>
          </cell>
          <cell r="H1078">
            <v>1759.62</v>
          </cell>
          <cell r="I1078" t="str">
            <v>16.7.9</v>
          </cell>
          <cell r="J1078">
            <v>0</v>
          </cell>
          <cell r="L1078">
            <v>1570.09</v>
          </cell>
          <cell r="M1078">
            <v>189.52999999999997</v>
          </cell>
          <cell r="N1078">
            <v>0.12071282537943684</v>
          </cell>
        </row>
        <row r="1079">
          <cell r="A1079" t="str">
            <v>10-57-b</v>
          </cell>
          <cell r="B1079" t="str">
            <v>Rip Rap, Class B</v>
          </cell>
          <cell r="C1079" t="str">
            <v>100 Cft</v>
          </cell>
          <cell r="D1079">
            <v>5414.28</v>
          </cell>
          <cell r="E1079">
            <v>11835.69</v>
          </cell>
          <cell r="F1079" t="str">
            <v>m3</v>
          </cell>
          <cell r="G1079">
            <v>1912.04</v>
          </cell>
          <cell r="H1079">
            <v>4179.74</v>
          </cell>
          <cell r="I1079" t="str">
            <v>16.7.9</v>
          </cell>
          <cell r="J1079">
            <v>0</v>
          </cell>
          <cell r="L1079">
            <v>3756.84</v>
          </cell>
          <cell r="M1079">
            <v>422.89999999999964</v>
          </cell>
          <cell r="N1079">
            <v>0.11256800928439849</v>
          </cell>
        </row>
        <row r="1080">
          <cell r="A1080" t="str">
            <v>10-57-c</v>
          </cell>
          <cell r="B1080" t="str">
            <v>Rip Rap, Class C</v>
          </cell>
          <cell r="C1080" t="str">
            <v>100 Cft</v>
          </cell>
          <cell r="D1080">
            <v>5286.99</v>
          </cell>
          <cell r="E1080">
            <v>11446.56</v>
          </cell>
          <cell r="F1080" t="str">
            <v>m3</v>
          </cell>
          <cell r="G1080">
            <v>1867.09</v>
          </cell>
          <cell r="H1080">
            <v>4042.32</v>
          </cell>
          <cell r="I1080" t="str">
            <v>16.7.9</v>
          </cell>
          <cell r="J1080">
            <v>0</v>
          </cell>
          <cell r="L1080">
            <v>3630.63</v>
          </cell>
          <cell r="M1080">
            <v>411.69000000000005</v>
          </cell>
          <cell r="N1080">
            <v>0.11339354326934996</v>
          </cell>
        </row>
        <row r="1081">
          <cell r="A1081" t="str">
            <v>10-57-d</v>
          </cell>
          <cell r="B1081" t="str">
            <v>Rip Rap, Class D</v>
          </cell>
          <cell r="C1081" t="str">
            <v>100 Cft</v>
          </cell>
          <cell r="D1081">
            <v>5176.6400000000003</v>
          </cell>
          <cell r="E1081">
            <v>11225.16</v>
          </cell>
          <cell r="F1081" t="str">
            <v>m3</v>
          </cell>
          <cell r="G1081">
            <v>1828.11</v>
          </cell>
          <cell r="H1081">
            <v>3964.13</v>
          </cell>
          <cell r="I1081" t="str">
            <v>16.7.9</v>
          </cell>
          <cell r="J1081">
            <v>0</v>
          </cell>
          <cell r="L1081">
            <v>3558.45</v>
          </cell>
          <cell r="M1081">
            <v>405.68000000000029</v>
          </cell>
          <cell r="N1081">
            <v>0.11400469305456036</v>
          </cell>
        </row>
        <row r="1082">
          <cell r="A1082" t="str">
            <v>10-57-e</v>
          </cell>
          <cell r="B1082" t="str">
            <v>Grouted Rip Rap, Class A</v>
          </cell>
          <cell r="C1082" t="str">
            <v>100 Cft</v>
          </cell>
          <cell r="D1082">
            <v>6698.32</v>
          </cell>
          <cell r="E1082">
            <v>24218.89</v>
          </cell>
          <cell r="F1082" t="str">
            <v>m3</v>
          </cell>
          <cell r="G1082">
            <v>2365.4899999999998</v>
          </cell>
          <cell r="H1082">
            <v>8552.83</v>
          </cell>
          <cell r="I1082" t="str">
            <v>16.7.9</v>
          </cell>
          <cell r="J1082">
            <v>0</v>
          </cell>
          <cell r="L1082">
            <v>7194.47</v>
          </cell>
          <cell r="M1082">
            <v>1358.3599999999997</v>
          </cell>
          <cell r="N1082">
            <v>0.18880612470411295</v>
          </cell>
        </row>
        <row r="1083">
          <cell r="A1083" t="str">
            <v>10-57-f</v>
          </cell>
          <cell r="B1083" t="str">
            <v>Grouted Rip Rap, Class B</v>
          </cell>
          <cell r="C1083" t="str">
            <v>100 Cft</v>
          </cell>
          <cell r="D1083">
            <v>4456.1000000000004</v>
          </cell>
          <cell r="E1083">
            <v>20326.09</v>
          </cell>
          <cell r="F1083" t="str">
            <v>m3</v>
          </cell>
          <cell r="G1083">
            <v>1573.66</v>
          </cell>
          <cell r="H1083">
            <v>7178.1</v>
          </cell>
          <cell r="I1083" t="str">
            <v>16.7.9</v>
          </cell>
          <cell r="J1083">
            <v>0</v>
          </cell>
          <cell r="L1083">
            <v>6001.76</v>
          </cell>
          <cell r="M1083">
            <v>1176.3400000000001</v>
          </cell>
          <cell r="N1083">
            <v>0.19599917357575114</v>
          </cell>
        </row>
        <row r="1084">
          <cell r="A1084" t="str">
            <v>10-57-g</v>
          </cell>
          <cell r="B1084" t="str">
            <v>Grouted Rip Rap, Class C</v>
          </cell>
          <cell r="C1084" t="str">
            <v>100 Cft</v>
          </cell>
          <cell r="D1084">
            <v>4959.1099999999997</v>
          </cell>
          <cell r="E1084">
            <v>20864.59</v>
          </cell>
          <cell r="F1084" t="str">
            <v>m3</v>
          </cell>
          <cell r="G1084">
            <v>1751.29</v>
          </cell>
          <cell r="H1084">
            <v>7368.27</v>
          </cell>
          <cell r="I1084" t="str">
            <v>16.7.9</v>
          </cell>
          <cell r="J1084">
            <v>0</v>
          </cell>
          <cell r="L1084">
            <v>6057.4</v>
          </cell>
          <cell r="M1084">
            <v>1310.8700000000008</v>
          </cell>
          <cell r="N1084">
            <v>0.21640802984778962</v>
          </cell>
        </row>
        <row r="1085">
          <cell r="A1085" t="str">
            <v>10-57-h</v>
          </cell>
          <cell r="B1085" t="str">
            <v>Grouted Rip Rap, Class D</v>
          </cell>
          <cell r="C1085" t="str">
            <v>100 Cft</v>
          </cell>
          <cell r="D1085">
            <v>4959.1099999999997</v>
          </cell>
          <cell r="E1085">
            <v>22290.29</v>
          </cell>
          <cell r="F1085" t="str">
            <v>m3</v>
          </cell>
          <cell r="G1085">
            <v>1751.29</v>
          </cell>
          <cell r="H1085">
            <v>7871.75</v>
          </cell>
          <cell r="I1085" t="str">
            <v>16.7.9</v>
          </cell>
          <cell r="J1085">
            <v>0</v>
          </cell>
          <cell r="L1085">
            <v>6450.21</v>
          </cell>
          <cell r="M1085">
            <v>1421.54</v>
          </cell>
          <cell r="N1085">
            <v>0.22038662307118681</v>
          </cell>
        </row>
        <row r="1086">
          <cell r="A1086" t="str">
            <v>10-58-a</v>
          </cell>
          <cell r="B1086" t="str">
            <v>Porcelain tile floor of size 12'' x 12'' x 1/4'' laidcement 1:2 or 3/4" thick cement mortar 1:2 ofapproved quality</v>
          </cell>
          <cell r="C1086" t="str">
            <v>100 Sft</v>
          </cell>
          <cell r="D1086">
            <v>3361.5</v>
          </cell>
          <cell r="E1086">
            <v>23934.12</v>
          </cell>
          <cell r="F1086" t="str">
            <v>m2</v>
          </cell>
          <cell r="G1086">
            <v>361.7</v>
          </cell>
          <cell r="H1086">
            <v>2575.31</v>
          </cell>
          <cell r="I1086">
            <v>10.220000000000001</v>
          </cell>
          <cell r="J1086">
            <v>0</v>
          </cell>
          <cell r="L1086">
            <v>2254.88</v>
          </cell>
          <cell r="M1086">
            <v>320.42999999999984</v>
          </cell>
          <cell r="N1086">
            <v>0.14210512311076412</v>
          </cell>
        </row>
        <row r="1087">
          <cell r="A1087" t="str">
            <v>10-58-b</v>
          </cell>
          <cell r="B1087" t="str">
            <v>Porcelain tile floor of size 12'x24'x1/4" laidcement 1:2 over 3/4" thick cement mortar 1:2 ofimported approved quality</v>
          </cell>
          <cell r="C1087" t="str">
            <v>100 Sft</v>
          </cell>
          <cell r="D1087">
            <v>3281.82</v>
          </cell>
          <cell r="E1087">
            <v>19183.38</v>
          </cell>
          <cell r="F1087" t="str">
            <v>m2</v>
          </cell>
          <cell r="G1087">
            <v>353.12</v>
          </cell>
          <cell r="H1087">
            <v>2064.13</v>
          </cell>
          <cell r="I1087">
            <v>10.220000000000001</v>
          </cell>
          <cell r="J1087" t="str">
            <v>Deleted</v>
          </cell>
          <cell r="L1087">
            <v>1914.19</v>
          </cell>
          <cell r="M1087">
            <v>149.94000000000005</v>
          </cell>
          <cell r="N1087">
            <v>7.8330782210752362E-2</v>
          </cell>
        </row>
        <row r="1088">
          <cell r="A1088" t="str">
            <v>10-58-c</v>
          </cell>
          <cell r="B1088" t="str">
            <v>Providing and Fixing of porcelain full body tiles20" × 20" × 3/8 of approved colour of shade, jointusing spacers in white cement with pigment laidon base of CM 1:2 etc complete in all respects</v>
          </cell>
          <cell r="C1088" t="str">
            <v>100 Sft</v>
          </cell>
          <cell r="D1088">
            <v>2709.12</v>
          </cell>
          <cell r="E1088">
            <v>26895.279999999999</v>
          </cell>
          <cell r="F1088" t="str">
            <v>m2</v>
          </cell>
          <cell r="G1088">
            <v>291.5</v>
          </cell>
          <cell r="H1088">
            <v>2893.93</v>
          </cell>
          <cell r="I1088">
            <v>10.220000000000001</v>
          </cell>
          <cell r="J1088">
            <v>0</v>
          </cell>
          <cell r="L1088">
            <v>2730.14</v>
          </cell>
          <cell r="M1088">
            <v>163.78999999999996</v>
          </cell>
          <cell r="N1088">
            <v>5.9993260418879604E-2</v>
          </cell>
        </row>
        <row r="1089">
          <cell r="A1089" t="str">
            <v>10-58-d</v>
          </cell>
          <cell r="B1089" t="str">
            <v>Providng and fixing of Porcelain Tiles (24" x  48")on  the  facade  with  the  help  of  mechanicalclamp  Including  all  fittings  as required completein all respects</v>
          </cell>
          <cell r="C1089" t="str">
            <v>100 Sft</v>
          </cell>
          <cell r="D1089">
            <v>4215.57</v>
          </cell>
          <cell r="E1089">
            <v>34146.49</v>
          </cell>
          <cell r="F1089" t="str">
            <v>m2</v>
          </cell>
          <cell r="G1089">
            <v>453.6</v>
          </cell>
          <cell r="H1089">
            <v>3674.16</v>
          </cell>
          <cell r="I1089">
            <v>10.220000000000001</v>
          </cell>
          <cell r="J1089">
            <v>0</v>
          </cell>
          <cell r="L1089">
            <v>3568.5</v>
          </cell>
          <cell r="M1089">
            <v>105.65999999999985</v>
          </cell>
          <cell r="N1089">
            <v>2.960907944514498E-2</v>
          </cell>
        </row>
        <row r="1090">
          <cell r="A1090" t="str">
            <v>10-59-a</v>
          </cell>
          <cell r="B1090" t="str">
            <v>Granite tile floor 1/4" thick laid cement 1:2 or 3/4"thick cement mortar 1:2 (Imported approvedquality) 24"x24"</v>
          </cell>
          <cell r="C1090" t="str">
            <v>100 Sft</v>
          </cell>
          <cell r="D1090">
            <v>3361.5</v>
          </cell>
          <cell r="E1090">
            <v>14265.15</v>
          </cell>
          <cell r="F1090" t="str">
            <v>m2</v>
          </cell>
          <cell r="G1090">
            <v>361.7</v>
          </cell>
          <cell r="H1090">
            <v>1534.93</v>
          </cell>
          <cell r="I1090">
            <v>10.7</v>
          </cell>
          <cell r="J1090" t="str">
            <v>Deleted</v>
          </cell>
          <cell r="L1090">
            <v>1384.45</v>
          </cell>
          <cell r="M1090">
            <v>150.48000000000002</v>
          </cell>
          <cell r="N1090">
            <v>0.10869298277294233</v>
          </cell>
        </row>
        <row r="1091">
          <cell r="A1091" t="str">
            <v>10-59-b</v>
          </cell>
          <cell r="B1091" t="str">
            <v>Granite tile floor 1/4" thick laid cement 1:2 or 3/4"thick cement mortar 1:2 (Imported approvedquality) 16"x16"</v>
          </cell>
          <cell r="C1091" t="str">
            <v>100 Sft</v>
          </cell>
          <cell r="D1091">
            <v>3859.5</v>
          </cell>
          <cell r="E1091">
            <v>21928.75</v>
          </cell>
          <cell r="F1091" t="str">
            <v>m2</v>
          </cell>
          <cell r="G1091">
            <v>415.28</v>
          </cell>
          <cell r="H1091">
            <v>2359.5300000000002</v>
          </cell>
          <cell r="I1091">
            <v>10.7</v>
          </cell>
          <cell r="J1091" t="str">
            <v>Deleted</v>
          </cell>
          <cell r="L1091">
            <v>2205.71</v>
          </cell>
          <cell r="M1091">
            <v>153.82000000000016</v>
          </cell>
          <cell r="N1091">
            <v>6.9737182131830638E-2</v>
          </cell>
        </row>
        <row r="1092">
          <cell r="A1092" t="str">
            <v>10-59-c</v>
          </cell>
          <cell r="B1092" t="str">
            <v>Deleted</v>
          </cell>
          <cell r="C1092">
            <v>0</v>
          </cell>
          <cell r="D1092">
            <v>1245</v>
          </cell>
          <cell r="E1092">
            <v>0</v>
          </cell>
          <cell r="F1092">
            <v>0</v>
          </cell>
          <cell r="G1092">
            <v>1245</v>
          </cell>
          <cell r="H1092">
            <v>0</v>
          </cell>
          <cell r="I1092">
            <v>0</v>
          </cell>
          <cell r="J1092">
            <v>0</v>
          </cell>
          <cell r="L1092">
            <v>0</v>
          </cell>
          <cell r="M1092">
            <v>0</v>
          </cell>
          <cell r="N1092" t="e">
            <v>#DIV/0!</v>
          </cell>
        </row>
        <row r="1093">
          <cell r="A1093" t="str">
            <v>10-60-a</v>
          </cell>
          <cell r="B1093" t="str">
            <v>Providing and laying 3/4"(19mm) thick GraniteBlack polished tiles of approved quality of anysize on floor over 3/8" thick base cement sandmortar 1:3 including setting the tiles with portlandcement slurry over cement sand jointing andwashing the tiles with cement slurry of matchingcolor including grinding, rubbing, polishing &amp;mortar cost.</v>
          </cell>
          <cell r="C1093" t="str">
            <v>Sft</v>
          </cell>
          <cell r="D1093">
            <v>82.17</v>
          </cell>
          <cell r="E1093">
            <v>803.5</v>
          </cell>
          <cell r="F1093" t="str">
            <v>m2</v>
          </cell>
          <cell r="G1093">
            <v>884.15</v>
          </cell>
          <cell r="H1093">
            <v>8645.68</v>
          </cell>
          <cell r="I1093">
            <v>10.23</v>
          </cell>
          <cell r="J1093">
            <v>0</v>
          </cell>
          <cell r="L1093">
            <v>8486.66</v>
          </cell>
          <cell r="M1093">
            <v>159.02000000000044</v>
          </cell>
          <cell r="N1093">
            <v>1.8737642370496809E-2</v>
          </cell>
        </row>
        <row r="1094">
          <cell r="A1094" t="str">
            <v>10-60-b</v>
          </cell>
          <cell r="B1094" t="str">
            <v>Providing and laying 3/4"(19mm) thick GraniteBlack polished tiles of imported approved qualityof any size on floor over 3/8" thick base cementsand mortar 1:3 including setting the tiles withportland cement slurry over cement sand jointingand washing the tiles with cement slurry ofmatching color including grinding, rubbing,polishing &amp; mortar cost.</v>
          </cell>
          <cell r="C1094" t="str">
            <v>Sft</v>
          </cell>
          <cell r="D1094">
            <v>82.17</v>
          </cell>
          <cell r="E1094">
            <v>978.28</v>
          </cell>
          <cell r="F1094" t="str">
            <v>m2</v>
          </cell>
          <cell r="G1094">
            <v>884.15</v>
          </cell>
          <cell r="H1094">
            <v>10526.29</v>
          </cell>
          <cell r="I1094">
            <v>10.23</v>
          </cell>
          <cell r="J1094" t="str">
            <v>Deleted</v>
          </cell>
          <cell r="L1094">
            <v>10367.27</v>
          </cell>
          <cell r="M1094">
            <v>159.02000000000044</v>
          </cell>
          <cell r="N1094">
            <v>1.5338657139246922E-2</v>
          </cell>
        </row>
        <row r="1095">
          <cell r="A1095" t="str">
            <v>10-60-c</v>
          </cell>
          <cell r="B1095" t="str">
            <v>Providing and laying 3/4"(19mm) thick GraniteRed Rubi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5" t="str">
            <v>Sft</v>
          </cell>
          <cell r="D1095">
            <v>82.17</v>
          </cell>
          <cell r="E1095">
            <v>978.28</v>
          </cell>
          <cell r="F1095" t="str">
            <v>m2</v>
          </cell>
          <cell r="G1095">
            <v>884.15</v>
          </cell>
          <cell r="H1095">
            <v>10526.29</v>
          </cell>
          <cell r="I1095">
            <v>10.23</v>
          </cell>
          <cell r="J1095" t="str">
            <v>Deleted</v>
          </cell>
          <cell r="L1095">
            <v>10367.27</v>
          </cell>
          <cell r="M1095">
            <v>159.02000000000044</v>
          </cell>
          <cell r="N1095">
            <v>1.5338657139246922E-2</v>
          </cell>
        </row>
        <row r="1096">
          <cell r="A1096" t="str">
            <v>10-60-d</v>
          </cell>
          <cell r="B1096" t="str">
            <v>Providing and laying 3/4"(19mm) thick GraniteRed Chilli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6" t="str">
            <v>Sft</v>
          </cell>
          <cell r="D1096">
            <v>82.17</v>
          </cell>
          <cell r="E1096">
            <v>978.28</v>
          </cell>
          <cell r="F1096" t="str">
            <v>m2</v>
          </cell>
          <cell r="G1096">
            <v>884.15</v>
          </cell>
          <cell r="H1096">
            <v>10526.29</v>
          </cell>
          <cell r="I1096">
            <v>10.23</v>
          </cell>
          <cell r="J1096" t="str">
            <v>Deleted</v>
          </cell>
          <cell r="L1096">
            <v>10367.27</v>
          </cell>
          <cell r="M1096">
            <v>159.02000000000044</v>
          </cell>
          <cell r="N1096">
            <v>1.5338657139246922E-2</v>
          </cell>
        </row>
        <row r="1097">
          <cell r="A1097" t="str">
            <v>10-60-e</v>
          </cell>
          <cell r="B1097" t="str">
            <v>Providing and laying 3/4"(19mm) thick GraniteGalaxy Black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7" t="str">
            <v>Sft</v>
          </cell>
          <cell r="D1097">
            <v>82.17</v>
          </cell>
          <cell r="E1097">
            <v>1058.6500000000001</v>
          </cell>
          <cell r="F1097" t="str">
            <v>m2</v>
          </cell>
          <cell r="G1097">
            <v>884.15</v>
          </cell>
          <cell r="H1097">
            <v>11391.1</v>
          </cell>
          <cell r="I1097">
            <v>10.23</v>
          </cell>
          <cell r="J1097" t="str">
            <v>Deleted</v>
          </cell>
          <cell r="L1097">
            <v>11232.07</v>
          </cell>
          <cell r="M1097">
            <v>159.03000000000065</v>
          </cell>
          <cell r="N1097">
            <v>1.415856560723007E-2</v>
          </cell>
        </row>
        <row r="1098">
          <cell r="A1098" t="str">
            <v>10-60-f</v>
          </cell>
          <cell r="B1098" t="str">
            <v>Providing and laying 3/4"(19mm) thick GraniteBaltic Brown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8" t="str">
            <v>Sft</v>
          </cell>
          <cell r="D1098">
            <v>82.17</v>
          </cell>
          <cell r="E1098">
            <v>1154.33</v>
          </cell>
          <cell r="F1098" t="str">
            <v>m2</v>
          </cell>
          <cell r="G1098">
            <v>884.15</v>
          </cell>
          <cell r="H1098">
            <v>12420.62</v>
          </cell>
          <cell r="I1098">
            <v>10.23</v>
          </cell>
          <cell r="J1098" t="str">
            <v>Deleted</v>
          </cell>
          <cell r="L1098">
            <v>12261.61</v>
          </cell>
          <cell r="M1098">
            <v>159.01000000000022</v>
          </cell>
          <cell r="N1098">
            <v>1.296811756368048E-2</v>
          </cell>
        </row>
        <row r="1099">
          <cell r="A1099" t="str">
            <v>10-60-g</v>
          </cell>
          <cell r="B1099" t="str">
            <v>Providing and laying 3/4"(19mm) thick GraniteCamel Brown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099" t="str">
            <v>Sft</v>
          </cell>
          <cell r="D1099">
            <v>82.17</v>
          </cell>
          <cell r="E1099">
            <v>978.28</v>
          </cell>
          <cell r="F1099" t="str">
            <v>m2</v>
          </cell>
          <cell r="G1099">
            <v>884.15</v>
          </cell>
          <cell r="H1099">
            <v>10526.29</v>
          </cell>
          <cell r="I1099">
            <v>10.23</v>
          </cell>
          <cell r="J1099" t="str">
            <v>Deleted</v>
          </cell>
          <cell r="L1099">
            <v>10367.27</v>
          </cell>
          <cell r="M1099">
            <v>159.02000000000044</v>
          </cell>
          <cell r="N1099">
            <v>1.5338657139246922E-2</v>
          </cell>
        </row>
        <row r="1100">
          <cell r="A1100" t="str">
            <v>10-60-h</v>
          </cell>
          <cell r="B1100" t="str">
            <v>Providing and laying 3/4"(19mm) thick GraniteRaw-Silk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100" t="str">
            <v>Sft</v>
          </cell>
          <cell r="D1100">
            <v>82.17</v>
          </cell>
          <cell r="E1100">
            <v>978.28</v>
          </cell>
          <cell r="F1100" t="str">
            <v>m2</v>
          </cell>
          <cell r="G1100">
            <v>884.15</v>
          </cell>
          <cell r="H1100">
            <v>10526.29</v>
          </cell>
          <cell r="I1100">
            <v>10.23</v>
          </cell>
          <cell r="J1100" t="str">
            <v>Deleted</v>
          </cell>
          <cell r="L1100">
            <v>10367.27</v>
          </cell>
          <cell r="M1100">
            <v>159.02000000000044</v>
          </cell>
          <cell r="N1100">
            <v>1.5338657139246922E-2</v>
          </cell>
        </row>
        <row r="1101">
          <cell r="A1101" t="str">
            <v>10-60-i</v>
          </cell>
          <cell r="B1101" t="str">
            <v>Providing and laying 3/4"(19mm) thick GraniteBlue Per polished tiles of imported approvedquality of any size on floor over 3/8" thick basecement sand mortar 1:3 including setting the tileswith portland cement slurry over cement sandjointing and washing the tiles with cement slurryof matching color including grinding, rubbing,polishing &amp; mortar cost.</v>
          </cell>
          <cell r="C1101" t="str">
            <v>Sft</v>
          </cell>
          <cell r="D1101">
            <v>82.17</v>
          </cell>
          <cell r="E1101">
            <v>1377.59</v>
          </cell>
          <cell r="F1101" t="str">
            <v>m2</v>
          </cell>
          <cell r="G1101">
            <v>884.15</v>
          </cell>
          <cell r="H1101">
            <v>14822.86</v>
          </cell>
          <cell r="I1101">
            <v>10.23</v>
          </cell>
          <cell r="J1101" t="str">
            <v>Deleted</v>
          </cell>
          <cell r="L1101">
            <v>14663.85</v>
          </cell>
          <cell r="M1101">
            <v>159.01000000000022</v>
          </cell>
          <cell r="N1101">
            <v>1.0843673387275526E-2</v>
          </cell>
        </row>
        <row r="1102">
          <cell r="A1102" t="str">
            <v>10-61-a</v>
          </cell>
          <cell r="B1102" t="str">
            <v>Providing and Laying  marble fine dressed stoneflooring on surface in white cement completeusing  green marble 12"x12"x3/4" thick</v>
          </cell>
          <cell r="C1102" t="str">
            <v>100 Sft</v>
          </cell>
          <cell r="D1102">
            <v>3859.5</v>
          </cell>
          <cell r="E1102">
            <v>63908.45</v>
          </cell>
          <cell r="F1102" t="str">
            <v>m2</v>
          </cell>
          <cell r="G1102">
            <v>415.28</v>
          </cell>
          <cell r="H1102">
            <v>6876.55</v>
          </cell>
          <cell r="I1102">
            <v>10.7</v>
          </cell>
          <cell r="J1102">
            <v>0</v>
          </cell>
          <cell r="L1102">
            <v>6280</v>
          </cell>
          <cell r="M1102">
            <v>596.55000000000018</v>
          </cell>
          <cell r="N1102">
            <v>9.4992038216560534E-2</v>
          </cell>
        </row>
        <row r="1103">
          <cell r="A1103" t="str">
            <v>10-61-b</v>
          </cell>
          <cell r="B1103" t="str">
            <v>Providing and Laying  marble fine dressed stoneflooring on surface in white cement completeusing Trevera marble 12"x12"x3/4" thick</v>
          </cell>
          <cell r="C1103" t="str">
            <v>100 Sft</v>
          </cell>
          <cell r="D1103">
            <v>3859.5</v>
          </cell>
          <cell r="E1103">
            <v>19537.86</v>
          </cell>
          <cell r="F1103" t="str">
            <v>m2</v>
          </cell>
          <cell r="G1103">
            <v>415.28</v>
          </cell>
          <cell r="H1103">
            <v>2102.27</v>
          </cell>
          <cell r="I1103">
            <v>10.7</v>
          </cell>
          <cell r="J1103">
            <v>0</v>
          </cell>
          <cell r="L1103">
            <v>2580.23</v>
          </cell>
          <cell r="M1103">
            <v>-477.96000000000004</v>
          </cell>
          <cell r="N1103">
            <v>-0.18523930037244743</v>
          </cell>
        </row>
        <row r="1104">
          <cell r="A1104" t="str">
            <v>10-61-c</v>
          </cell>
          <cell r="B1104" t="str">
            <v>Providing and Laying  marble fine dressed stoneflooring on surface in white cement completeusing Botecina marble 12"x12"x3/4" thick</v>
          </cell>
          <cell r="C1104" t="str">
            <v>100 Sft</v>
          </cell>
          <cell r="D1104">
            <v>9711</v>
          </cell>
          <cell r="E1104">
            <v>28426.86</v>
          </cell>
          <cell r="F1104" t="str">
            <v>m2</v>
          </cell>
          <cell r="G1104">
            <v>1044.9000000000001</v>
          </cell>
          <cell r="H1104">
            <v>3058.73</v>
          </cell>
          <cell r="I1104">
            <v>10.7</v>
          </cell>
          <cell r="J1104">
            <v>0</v>
          </cell>
          <cell r="L1104">
            <v>2216.13</v>
          </cell>
          <cell r="M1104">
            <v>842.59999999999991</v>
          </cell>
          <cell r="N1104">
            <v>0.38021235216345606</v>
          </cell>
        </row>
        <row r="1105">
          <cell r="A1105" t="str">
            <v>10-61-d</v>
          </cell>
          <cell r="B1105" t="str">
            <v>Providing and Laying  marble fine dressed stoneflooring on surface in white cement completeusing Veroona/Lasbela marble 12"x12"x3/4" thick</v>
          </cell>
          <cell r="C1105" t="str">
            <v>100 Sft</v>
          </cell>
          <cell r="D1105">
            <v>9711</v>
          </cell>
          <cell r="E1105">
            <v>28074.51</v>
          </cell>
          <cell r="F1105" t="str">
            <v>m2</v>
          </cell>
          <cell r="G1105">
            <v>1044.9000000000001</v>
          </cell>
          <cell r="H1105">
            <v>3020.82</v>
          </cell>
          <cell r="I1105">
            <v>10.7</v>
          </cell>
          <cell r="J1105">
            <v>0</v>
          </cell>
          <cell r="L1105">
            <v>2692</v>
          </cell>
          <cell r="M1105">
            <v>328.82000000000016</v>
          </cell>
          <cell r="N1105">
            <v>0.12214710252600303</v>
          </cell>
        </row>
        <row r="1106">
          <cell r="A1106" t="str">
            <v>10-61-e</v>
          </cell>
          <cell r="B1106" t="str">
            <v>Provide &amp; lay  marble fine dressed stone flooringon surface with matching colour mortar in jointscomplete: 3/4" thick  including machine grinding,rubbing, finishing, polishing etc. complete in allrespects.</v>
          </cell>
          <cell r="C1106" t="str">
            <v>100 Sft</v>
          </cell>
          <cell r="D1106">
            <v>5291.25</v>
          </cell>
          <cell r="E1106">
            <v>16392.099999999999</v>
          </cell>
          <cell r="F1106" t="str">
            <v>m2</v>
          </cell>
          <cell r="G1106">
            <v>569.34</v>
          </cell>
          <cell r="H1106">
            <v>1763.79</v>
          </cell>
          <cell r="I1106">
            <v>10.7</v>
          </cell>
          <cell r="J1106">
            <v>0</v>
          </cell>
          <cell r="L1106">
            <v>1580.32</v>
          </cell>
          <cell r="M1106">
            <v>183.47000000000003</v>
          </cell>
          <cell r="N1106">
            <v>0.11609673990077961</v>
          </cell>
        </row>
        <row r="1107">
          <cell r="A1107" t="str">
            <v>10-62</v>
          </cell>
          <cell r="B1107" t="str">
            <v>Providing and Fixing of architecture designflooring including 1" thick flate gravel stone slabswith river fine pebble stones in cement sandmortar (1:2) complete in all respects</v>
          </cell>
          <cell r="C1107" t="str">
            <v>100 Sft</v>
          </cell>
          <cell r="D1107">
            <v>7594.5</v>
          </cell>
          <cell r="E1107">
            <v>12481.46</v>
          </cell>
          <cell r="F1107" t="str">
            <v>m2</v>
          </cell>
          <cell r="G1107">
            <v>817.17</v>
          </cell>
          <cell r="H1107">
            <v>1343.01</v>
          </cell>
          <cell r="I1107">
            <v>10.6</v>
          </cell>
          <cell r="J1107">
            <v>0</v>
          </cell>
          <cell r="L1107">
            <v>1176.45</v>
          </cell>
          <cell r="M1107">
            <v>166.55999999999995</v>
          </cell>
          <cell r="N1107">
            <v>0.14157847762335835</v>
          </cell>
        </row>
        <row r="1108">
          <cell r="A1108" t="str">
            <v>10-63</v>
          </cell>
          <cell r="B1108" t="str">
            <v>Providing and Fixing of 1/2" thick flat Gravelstone tiles in cement sand mortar with finishing ofjoints in cement sand complete</v>
          </cell>
          <cell r="C1108" t="str">
            <v>100 Sft</v>
          </cell>
          <cell r="D1108">
            <v>3859.5</v>
          </cell>
          <cell r="E1108">
            <v>31632.2</v>
          </cell>
          <cell r="F1108" t="str">
            <v>m2</v>
          </cell>
          <cell r="G1108">
            <v>415.28</v>
          </cell>
          <cell r="H1108">
            <v>3403.62</v>
          </cell>
          <cell r="I1108">
            <v>10.6</v>
          </cell>
          <cell r="J1108">
            <v>0</v>
          </cell>
          <cell r="L1108">
            <v>3304.05</v>
          </cell>
          <cell r="M1108">
            <v>99.569999999999709</v>
          </cell>
          <cell r="N1108">
            <v>3.0135742497843464E-2</v>
          </cell>
        </row>
        <row r="1109">
          <cell r="A1109" t="str">
            <v>10-64</v>
          </cell>
          <cell r="B1109" t="str">
            <v>Chemical polishing of marble floor/Dado</v>
          </cell>
          <cell r="C1109" t="str">
            <v>100 Sft</v>
          </cell>
          <cell r="D1109">
            <v>498</v>
          </cell>
          <cell r="E1109">
            <v>3013.05</v>
          </cell>
          <cell r="F1109" t="str">
            <v>m2</v>
          </cell>
          <cell r="G1109">
            <v>53.58</v>
          </cell>
          <cell r="H1109">
            <v>324.2</v>
          </cell>
          <cell r="I1109" t="str">
            <v>10.7.3.9</v>
          </cell>
          <cell r="J1109">
            <v>0</v>
          </cell>
          <cell r="L1109">
            <v>311.7</v>
          </cell>
          <cell r="M1109">
            <v>12.5</v>
          </cell>
          <cell r="N1109">
            <v>4.010266281681104E-2</v>
          </cell>
        </row>
        <row r="1110">
          <cell r="A1110" t="str">
            <v>10-65</v>
          </cell>
          <cell r="B1110" t="str">
            <v>Replaced coloured glass panes of sizes upto 4 mmthickness with iron, nails and putty includingremoving broken ones if required in all floors.</v>
          </cell>
          <cell r="C1110" t="str">
            <v>Sft</v>
          </cell>
          <cell r="D1110">
            <v>54.03</v>
          </cell>
          <cell r="E1110">
            <v>287.07</v>
          </cell>
          <cell r="F1110" t="str">
            <v>m2</v>
          </cell>
          <cell r="G1110">
            <v>581.4</v>
          </cell>
          <cell r="H1110">
            <v>3088.87</v>
          </cell>
          <cell r="I1110">
            <v>0</v>
          </cell>
          <cell r="J1110">
            <v>0</v>
          </cell>
          <cell r="L1110">
            <v>3070.12</v>
          </cell>
          <cell r="M1110">
            <v>18.75</v>
          </cell>
          <cell r="N1110">
            <v>6.1072531366852109E-3</v>
          </cell>
        </row>
        <row r="1111">
          <cell r="A1111" t="str">
            <v>10-66</v>
          </cell>
          <cell r="B1111" t="str">
            <v>Providing and Fixing of glass panes 8mmimported</v>
          </cell>
          <cell r="C1111" t="str">
            <v>Sft</v>
          </cell>
          <cell r="D1111">
            <v>57.89</v>
          </cell>
          <cell r="E1111">
            <v>254.72</v>
          </cell>
          <cell r="F1111" t="str">
            <v>m2</v>
          </cell>
          <cell r="G1111">
            <v>622.91999999999996</v>
          </cell>
          <cell r="H1111">
            <v>2740.81</v>
          </cell>
          <cell r="I1111">
            <v>0</v>
          </cell>
          <cell r="J1111" t="str">
            <v>Deleted</v>
          </cell>
          <cell r="L1111">
            <v>2720.72</v>
          </cell>
          <cell r="M1111">
            <v>20.090000000000146</v>
          </cell>
          <cell r="N1111">
            <v>7.3840748037284788E-3</v>
          </cell>
        </row>
        <row r="1112">
          <cell r="A1112" t="str">
            <v>10-67</v>
          </cell>
          <cell r="B1112" t="str">
            <v>Providing and Fixing of Porcelain Floor Tile 12" x12" of approved quality</v>
          </cell>
          <cell r="C1112" t="str">
            <v>100 Sft</v>
          </cell>
          <cell r="D1112">
            <v>3281.82</v>
          </cell>
          <cell r="E1112">
            <v>22002.84</v>
          </cell>
          <cell r="F1112" t="str">
            <v>m2</v>
          </cell>
          <cell r="G1112">
            <v>353.12</v>
          </cell>
          <cell r="H1112">
            <v>2367.5100000000002</v>
          </cell>
          <cell r="I1112">
            <v>10.220000000000001</v>
          </cell>
          <cell r="J1112">
            <v>0</v>
          </cell>
          <cell r="L1112">
            <v>2146.0500000000002</v>
          </cell>
          <cell r="M1112">
            <v>221.46000000000004</v>
          </cell>
          <cell r="N1112">
            <v>0.10319424058153352</v>
          </cell>
        </row>
        <row r="1113">
          <cell r="A1113" t="str">
            <v>11-01-a</v>
          </cell>
          <cell r="B1113" t="str">
            <v>Mud plaster on walls (excluding gobri leeping)upto 20' height : 1/2" thick</v>
          </cell>
          <cell r="C1113" t="str">
            <v>100 Sft</v>
          </cell>
          <cell r="D1113">
            <v>865.28</v>
          </cell>
          <cell r="E1113">
            <v>1092.6300000000001</v>
          </cell>
          <cell r="F1113" t="str">
            <v>m2</v>
          </cell>
          <cell r="G1113">
            <v>93.1</v>
          </cell>
          <cell r="H1113">
            <v>117.57</v>
          </cell>
          <cell r="I1113" t="str">
            <v>11.1.10</v>
          </cell>
          <cell r="J1113">
            <v>0</v>
          </cell>
          <cell r="L1113">
            <v>105.9</v>
          </cell>
          <cell r="M1113">
            <v>11.669999999999987</v>
          </cell>
          <cell r="N1113">
            <v>0.11019830028328599</v>
          </cell>
        </row>
        <row r="1114">
          <cell r="A1114" t="str">
            <v>11-01-b</v>
          </cell>
          <cell r="B1114" t="str">
            <v>Mud plaster on walls (excluding gobri leeping)upto 20' height : 1" thick</v>
          </cell>
          <cell r="C1114" t="str">
            <v>100 Sft</v>
          </cell>
          <cell r="D1114">
            <v>1190.22</v>
          </cell>
          <cell r="E1114">
            <v>1648.18</v>
          </cell>
          <cell r="F1114" t="str">
            <v>m2</v>
          </cell>
          <cell r="G1114">
            <v>128.07</v>
          </cell>
          <cell r="H1114">
            <v>177.34</v>
          </cell>
          <cell r="I1114" t="str">
            <v>11.1.10</v>
          </cell>
          <cell r="J1114">
            <v>0</v>
          </cell>
          <cell r="L1114">
            <v>160.5</v>
          </cell>
          <cell r="M1114">
            <v>16.840000000000003</v>
          </cell>
          <cell r="N1114">
            <v>0.10492211838006232</v>
          </cell>
        </row>
        <row r="1115">
          <cell r="A1115" t="str">
            <v>11-02-a</v>
          </cell>
          <cell r="B1115" t="str">
            <v>Mud plaster on floor / roof (excluding gobrileeping) upto 20' height : 1/2" thick</v>
          </cell>
          <cell r="C1115" t="str">
            <v>100 Sft</v>
          </cell>
          <cell r="D1115">
            <v>778.13</v>
          </cell>
          <cell r="E1115">
            <v>1005.4</v>
          </cell>
          <cell r="F1115" t="str">
            <v>m2</v>
          </cell>
          <cell r="G1115">
            <v>83.73</v>
          </cell>
          <cell r="H1115">
            <v>108.18</v>
          </cell>
          <cell r="I1115" t="str">
            <v>11.1.10</v>
          </cell>
          <cell r="J1115" t="str">
            <v>Add extra 13%, 32% and 51%above the labour rates only or 6%,15% and 23% on composite ratesfor 2nd, 3rd, 4th and subsequentfloors respectively.</v>
          </cell>
          <cell r="L1115">
            <v>97.52</v>
          </cell>
          <cell r="M1115">
            <v>10.660000000000011</v>
          </cell>
          <cell r="N1115">
            <v>0.10931091058244474</v>
          </cell>
        </row>
        <row r="1116">
          <cell r="A1116" t="str">
            <v>11-02-b</v>
          </cell>
          <cell r="B1116" t="str">
            <v>Mud plaster on floor / roof (excluding gobrileeping) upto 20' height : 1" thick</v>
          </cell>
          <cell r="C1116" t="str">
            <v>100 Sft</v>
          </cell>
          <cell r="D1116">
            <v>1564.47</v>
          </cell>
          <cell r="E1116">
            <v>2022.43</v>
          </cell>
          <cell r="F1116" t="str">
            <v>m2</v>
          </cell>
          <cell r="G1116">
            <v>168.34</v>
          </cell>
          <cell r="H1116">
            <v>217.61</v>
          </cell>
          <cell r="I1116" t="str">
            <v>11.1.10</v>
          </cell>
          <cell r="J1116">
            <v>0</v>
          </cell>
          <cell r="L1116">
            <v>197.21</v>
          </cell>
          <cell r="M1116">
            <v>20.400000000000006</v>
          </cell>
          <cell r="N1116">
            <v>0.10344303027229859</v>
          </cell>
        </row>
        <row r="1117">
          <cell r="A1117" t="str">
            <v>11-03-a</v>
          </cell>
          <cell r="B1117" t="str">
            <v>Cement lime plaster 1:7:12 (c/l/s) upto 20' height1/4" thick</v>
          </cell>
          <cell r="C1117" t="str">
            <v>100 Sft</v>
          </cell>
          <cell r="D1117">
            <v>2645.63</v>
          </cell>
          <cell r="E1117">
            <v>3034.86</v>
          </cell>
          <cell r="F1117" t="str">
            <v>m2</v>
          </cell>
          <cell r="G1117">
            <v>284.67</v>
          </cell>
          <cell r="H1117">
            <v>326.55</v>
          </cell>
          <cell r="I1117" t="str">
            <v>11.1.5</v>
          </cell>
          <cell r="J1117">
            <v>0</v>
          </cell>
          <cell r="L1117">
            <v>287.44</v>
          </cell>
          <cell r="M1117">
            <v>39.110000000000014</v>
          </cell>
          <cell r="N1117">
            <v>0.13606317840244925</v>
          </cell>
        </row>
        <row r="1118">
          <cell r="A1118" t="str">
            <v>11-03-b</v>
          </cell>
          <cell r="B1118" t="str">
            <v>Cement lime plaster 1:7:12 (c/l/s) upto 20' height1/2" thick</v>
          </cell>
          <cell r="C1118" t="str">
            <v>100 Sft</v>
          </cell>
          <cell r="D1118">
            <v>2645.63</v>
          </cell>
          <cell r="E1118">
            <v>3430.47</v>
          </cell>
          <cell r="F1118" t="str">
            <v>m2</v>
          </cell>
          <cell r="G1118">
            <v>284.67</v>
          </cell>
          <cell r="H1118">
            <v>369.12</v>
          </cell>
          <cell r="I1118" t="str">
            <v>11.1.5</v>
          </cell>
          <cell r="J1118">
            <v>0</v>
          </cell>
          <cell r="L1118">
            <v>324.29000000000002</v>
          </cell>
          <cell r="M1118">
            <v>44.829999999999984</v>
          </cell>
          <cell r="N1118">
            <v>0.13824046378241692</v>
          </cell>
        </row>
        <row r="1119">
          <cell r="A1119" t="str">
            <v>11-04-a</v>
          </cell>
          <cell r="B1119" t="str">
            <v>Cement Neru plaster 1:2 (c/s) upto 20' height 1/4"thick</v>
          </cell>
          <cell r="C1119" t="str">
            <v>100 Sft</v>
          </cell>
          <cell r="D1119">
            <v>2645.63</v>
          </cell>
          <cell r="E1119">
            <v>3807.74</v>
          </cell>
          <cell r="F1119" t="str">
            <v>m2</v>
          </cell>
          <cell r="G1119">
            <v>284.67</v>
          </cell>
          <cell r="H1119">
            <v>409.71</v>
          </cell>
          <cell r="I1119">
            <v>11.4</v>
          </cell>
          <cell r="J1119">
            <v>0</v>
          </cell>
          <cell r="L1119">
            <v>346.44</v>
          </cell>
          <cell r="M1119">
            <v>63.269999999999982</v>
          </cell>
          <cell r="N1119">
            <v>0.18262902667128503</v>
          </cell>
        </row>
        <row r="1120">
          <cell r="A1120" t="str">
            <v>11-04-b</v>
          </cell>
          <cell r="B1120" t="str">
            <v>Cement Neru plaster 1:2 (c/s) upto 20' height 1/2"thick</v>
          </cell>
          <cell r="C1120" t="str">
            <v>100 Sft</v>
          </cell>
          <cell r="D1120">
            <v>2645.63</v>
          </cell>
          <cell r="E1120">
            <v>4614.97</v>
          </cell>
          <cell r="F1120" t="str">
            <v>m2</v>
          </cell>
          <cell r="G1120">
            <v>284.67</v>
          </cell>
          <cell r="H1120">
            <v>496.57</v>
          </cell>
          <cell r="I1120">
            <v>11.4</v>
          </cell>
          <cell r="J1120">
            <v>0</v>
          </cell>
          <cell r="L1120">
            <v>416.91</v>
          </cell>
          <cell r="M1120">
            <v>79.659999999999968</v>
          </cell>
          <cell r="N1120">
            <v>0.19107241371039305</v>
          </cell>
        </row>
        <row r="1121">
          <cell r="A1121" t="str">
            <v>11-05</v>
          </cell>
          <cell r="B1121" t="str">
            <v>2" stucco cement plaster 1:2:4 (c/s/shingle) upto20' height</v>
          </cell>
          <cell r="C1121" t="str">
            <v>100 Sft</v>
          </cell>
          <cell r="D1121">
            <v>6150.3</v>
          </cell>
          <cell r="E1121">
            <v>11171.07</v>
          </cell>
          <cell r="F1121" t="str">
            <v>m2</v>
          </cell>
          <cell r="G1121">
            <v>661.77</v>
          </cell>
          <cell r="H1121">
            <v>1202.01</v>
          </cell>
          <cell r="I1121">
            <v>11.1</v>
          </cell>
          <cell r="J1121">
            <v>0</v>
          </cell>
          <cell r="L1121">
            <v>968.67</v>
          </cell>
          <cell r="M1121">
            <v>233.34000000000003</v>
          </cell>
          <cell r="N1121">
            <v>0.24088698937718733</v>
          </cell>
        </row>
        <row r="1122">
          <cell r="A1122" t="str">
            <v>11-06-a</v>
          </cell>
          <cell r="B1122" t="str">
            <v>Provide/lay machine sprayed plaster 1/2" thickusing cement &amp; zero guage chips : Ratio 1:1</v>
          </cell>
          <cell r="C1122" t="str">
            <v>100 Sft</v>
          </cell>
          <cell r="D1122">
            <v>2344.58</v>
          </cell>
          <cell r="E1122">
            <v>6819.97</v>
          </cell>
          <cell r="F1122" t="str">
            <v>m2</v>
          </cell>
          <cell r="G1122">
            <v>252.28</v>
          </cell>
          <cell r="H1122">
            <v>733.83</v>
          </cell>
          <cell r="I1122" t="str">
            <v>11.1.13</v>
          </cell>
          <cell r="J1122">
            <v>0</v>
          </cell>
          <cell r="L1122">
            <v>617.14</v>
          </cell>
          <cell r="M1122">
            <v>116.69000000000005</v>
          </cell>
          <cell r="N1122">
            <v>0.18908189389765703</v>
          </cell>
        </row>
        <row r="1123">
          <cell r="A1123" t="str">
            <v>11-06-b</v>
          </cell>
          <cell r="B1123" t="str">
            <v>Provide/lay machine sprayed plaster 1/2" thickusing cement &amp; zero guage chips : Ratio 1:1.5</v>
          </cell>
          <cell r="C1123" t="str">
            <v>100 Sft</v>
          </cell>
          <cell r="D1123">
            <v>2344.58</v>
          </cell>
          <cell r="E1123">
            <v>6374.13</v>
          </cell>
          <cell r="F1123" t="str">
            <v>m2</v>
          </cell>
          <cell r="G1123">
            <v>252.28</v>
          </cell>
          <cell r="H1123">
            <v>685.86</v>
          </cell>
          <cell r="I1123" t="str">
            <v>11.1.13</v>
          </cell>
          <cell r="J1123">
            <v>0</v>
          </cell>
          <cell r="L1123">
            <v>585.58000000000004</v>
          </cell>
          <cell r="M1123">
            <v>100.27999999999997</v>
          </cell>
          <cell r="N1123">
            <v>0.17124901806755691</v>
          </cell>
        </row>
        <row r="1124">
          <cell r="A1124" t="str">
            <v>11-06-c</v>
          </cell>
          <cell r="B1124" t="str">
            <v>Provide/lay machine sprayed plaster 1/2" thickusing cement &amp; zero guage chips : Ratio 1:2</v>
          </cell>
          <cell r="C1124" t="str">
            <v>100 Sft</v>
          </cell>
          <cell r="D1124">
            <v>2344.58</v>
          </cell>
          <cell r="E1124">
            <v>6117.37</v>
          </cell>
          <cell r="F1124" t="str">
            <v>m2</v>
          </cell>
          <cell r="G1124">
            <v>252.28</v>
          </cell>
          <cell r="H1124">
            <v>658.23</v>
          </cell>
          <cell r="I1124" t="str">
            <v>11.1.13</v>
          </cell>
          <cell r="J1124">
            <v>0</v>
          </cell>
          <cell r="L1124">
            <v>567.36</v>
          </cell>
          <cell r="M1124">
            <v>90.87</v>
          </cell>
          <cell r="N1124">
            <v>0.16016285956006768</v>
          </cell>
        </row>
        <row r="1125">
          <cell r="A1125" t="str">
            <v>11-07-a</v>
          </cell>
          <cell r="B1125" t="str">
            <v>Cement plaster 1:2, upto 20' height 3/8" thick</v>
          </cell>
          <cell r="C1125" t="str">
            <v>100 Sft</v>
          </cell>
          <cell r="D1125">
            <v>2645.63</v>
          </cell>
          <cell r="E1125">
            <v>4044.77</v>
          </cell>
          <cell r="F1125" t="str">
            <v>m2</v>
          </cell>
          <cell r="G1125">
            <v>284.67</v>
          </cell>
          <cell r="H1125">
            <v>435.22</v>
          </cell>
          <cell r="I1125" t="str">
            <v>11.1.3</v>
          </cell>
          <cell r="J1125" t="str">
            <v>The rate be allowed only onwritten orders of SuperintendingEngineer</v>
          </cell>
          <cell r="L1125">
            <v>353.7</v>
          </cell>
          <cell r="M1125">
            <v>81.520000000000039</v>
          </cell>
          <cell r="N1125">
            <v>0.23047780605032525</v>
          </cell>
        </row>
        <row r="1126">
          <cell r="A1126" t="str">
            <v>11-07-b</v>
          </cell>
          <cell r="B1126" t="str">
            <v>Cement plaster 1:2, upto 20' height 1/2" thick</v>
          </cell>
          <cell r="C1126" t="str">
            <v>100 Sft</v>
          </cell>
          <cell r="D1126">
            <v>2645.63</v>
          </cell>
          <cell r="E1126">
            <v>4430.5</v>
          </cell>
          <cell r="F1126" t="str">
            <v>m2</v>
          </cell>
          <cell r="G1126">
            <v>284.67</v>
          </cell>
          <cell r="H1126">
            <v>476.72</v>
          </cell>
          <cell r="I1126" t="str">
            <v>11.1.3</v>
          </cell>
          <cell r="J1126">
            <v>0</v>
          </cell>
          <cell r="L1126">
            <v>381.33</v>
          </cell>
          <cell r="M1126">
            <v>95.390000000000043</v>
          </cell>
          <cell r="N1126">
            <v>0.25015078803136404</v>
          </cell>
        </row>
        <row r="1127">
          <cell r="A1127" t="str">
            <v>11-07-c</v>
          </cell>
          <cell r="B1127" t="str">
            <v>Cement plaster 1:2, upto 20' height 3/4" thick</v>
          </cell>
          <cell r="C1127" t="str">
            <v>100 Sft</v>
          </cell>
          <cell r="D1127">
            <v>3361.5</v>
          </cell>
          <cell r="E1127">
            <v>6096.45</v>
          </cell>
          <cell r="F1127" t="str">
            <v>m2</v>
          </cell>
          <cell r="G1127">
            <v>361.7</v>
          </cell>
          <cell r="H1127">
            <v>655.98</v>
          </cell>
          <cell r="I1127" t="str">
            <v>11.1.3</v>
          </cell>
          <cell r="J1127">
            <v>0</v>
          </cell>
          <cell r="L1127">
            <v>517.25</v>
          </cell>
          <cell r="M1127">
            <v>138.73000000000002</v>
          </cell>
          <cell r="N1127">
            <v>0.26820686321894638</v>
          </cell>
        </row>
        <row r="1128">
          <cell r="A1128" t="str">
            <v>11-08-a</v>
          </cell>
          <cell r="B1128" t="str">
            <v>Cement plaster 1:3 upto 20' height 3/8" thick</v>
          </cell>
          <cell r="C1128" t="str">
            <v>100 Sft</v>
          </cell>
          <cell r="D1128">
            <v>2645.63</v>
          </cell>
          <cell r="E1128">
            <v>3646.05</v>
          </cell>
          <cell r="F1128" t="str">
            <v>m2</v>
          </cell>
          <cell r="G1128">
            <v>284.67</v>
          </cell>
          <cell r="H1128">
            <v>392.32</v>
          </cell>
          <cell r="I1128" t="str">
            <v>11.1.3</v>
          </cell>
          <cell r="J1128" t="str">
            <v>ditto</v>
          </cell>
          <cell r="L1128">
            <v>325.38</v>
          </cell>
          <cell r="M1128">
            <v>66.94</v>
          </cell>
          <cell r="N1128">
            <v>0.20572868645890957</v>
          </cell>
        </row>
        <row r="1129">
          <cell r="A1129" t="str">
            <v>11-08-b</v>
          </cell>
          <cell r="B1129" t="str">
            <v>Cement plaster 1:3 upto 20' height 1/2" thick</v>
          </cell>
          <cell r="C1129" t="str">
            <v>100 Sft</v>
          </cell>
          <cell r="D1129">
            <v>2645.63</v>
          </cell>
          <cell r="E1129">
            <v>3954.14</v>
          </cell>
          <cell r="F1129" t="str">
            <v>m2</v>
          </cell>
          <cell r="G1129">
            <v>284.67</v>
          </cell>
          <cell r="H1129">
            <v>425.47</v>
          </cell>
          <cell r="I1129" t="str">
            <v>11.1.3</v>
          </cell>
          <cell r="J1129">
            <v>0</v>
          </cell>
          <cell r="L1129">
            <v>347.75</v>
          </cell>
          <cell r="M1129">
            <v>77.720000000000027</v>
          </cell>
          <cell r="N1129">
            <v>0.2234938892882819</v>
          </cell>
        </row>
        <row r="1130">
          <cell r="A1130" t="str">
            <v>11-08-c</v>
          </cell>
          <cell r="B1130" t="str">
            <v>Cement plaster 1:3 upto 20' height 3/4" thick</v>
          </cell>
          <cell r="C1130" t="str">
            <v>100 Sft</v>
          </cell>
          <cell r="D1130">
            <v>3361.5</v>
          </cell>
          <cell r="E1130">
            <v>5324.16</v>
          </cell>
          <cell r="F1130" t="str">
            <v>m2</v>
          </cell>
          <cell r="G1130">
            <v>361.7</v>
          </cell>
          <cell r="H1130">
            <v>572.88</v>
          </cell>
          <cell r="I1130" t="str">
            <v>11.1.3</v>
          </cell>
          <cell r="J1130">
            <v>0</v>
          </cell>
          <cell r="L1130">
            <v>462.65</v>
          </cell>
          <cell r="M1130">
            <v>110.23000000000002</v>
          </cell>
          <cell r="N1130">
            <v>0.23825786231492493</v>
          </cell>
        </row>
        <row r="1131">
          <cell r="A1131" t="str">
            <v>11-09-a</v>
          </cell>
          <cell r="B1131" t="str">
            <v>Cement plaster 1:4 upto 20' height 3/8" thick</v>
          </cell>
          <cell r="C1131" t="str">
            <v>100 Sft</v>
          </cell>
          <cell r="D1131">
            <v>2645.63</v>
          </cell>
          <cell r="E1131">
            <v>3542.68</v>
          </cell>
          <cell r="F1131" t="str">
            <v>m2</v>
          </cell>
          <cell r="G1131">
            <v>284.67</v>
          </cell>
          <cell r="H1131">
            <v>381.19</v>
          </cell>
          <cell r="I1131" t="str">
            <v>11.1.3</v>
          </cell>
          <cell r="J1131">
            <v>0</v>
          </cell>
          <cell r="L1131">
            <v>318.27999999999997</v>
          </cell>
          <cell r="M1131">
            <v>62.910000000000025</v>
          </cell>
          <cell r="N1131">
            <v>0.19765615181601115</v>
          </cell>
        </row>
        <row r="1132">
          <cell r="A1132" t="str">
            <v>11-09-b</v>
          </cell>
          <cell r="B1132" t="str">
            <v>Cement plaster 1:4 upto 20' height 1/2" thick</v>
          </cell>
          <cell r="C1132" t="str">
            <v>100 Sft</v>
          </cell>
          <cell r="D1132">
            <v>2645.63</v>
          </cell>
          <cell r="E1132">
            <v>3773.34</v>
          </cell>
          <cell r="F1132" t="str">
            <v>m2</v>
          </cell>
          <cell r="G1132">
            <v>284.67</v>
          </cell>
          <cell r="H1132">
            <v>406.01</v>
          </cell>
          <cell r="I1132" t="str">
            <v>11.1.3</v>
          </cell>
          <cell r="J1132">
            <v>0</v>
          </cell>
          <cell r="L1132">
            <v>335.14</v>
          </cell>
          <cell r="M1132">
            <v>70.87</v>
          </cell>
          <cell r="N1132">
            <v>0.21146386584710869</v>
          </cell>
        </row>
        <row r="1133">
          <cell r="A1133" t="str">
            <v>11-09-c</v>
          </cell>
          <cell r="B1133" t="str">
            <v>Cement plaster 1:4 upto 20' height 3/4" thick</v>
          </cell>
          <cell r="C1133" t="str">
            <v>100 Sft</v>
          </cell>
          <cell r="D1133">
            <v>3361.5</v>
          </cell>
          <cell r="E1133">
            <v>5104.76</v>
          </cell>
          <cell r="F1133" t="str">
            <v>m2</v>
          </cell>
          <cell r="G1133">
            <v>361.7</v>
          </cell>
          <cell r="H1133">
            <v>549.27</v>
          </cell>
          <cell r="I1133" t="str">
            <v>11.1.3</v>
          </cell>
          <cell r="J1133">
            <v>0</v>
          </cell>
          <cell r="L1133">
            <v>447.3</v>
          </cell>
          <cell r="M1133">
            <v>101.96999999999997</v>
          </cell>
          <cell r="N1133">
            <v>0.2279678068410462</v>
          </cell>
        </row>
        <row r="1134">
          <cell r="A1134" t="str">
            <v>11-10-a</v>
          </cell>
          <cell r="B1134" t="str">
            <v>Cement plaster 3/8" thick under soffit of RCC roofslabs only upto 20' height : (1:2)</v>
          </cell>
          <cell r="C1134" t="str">
            <v>100 Sft</v>
          </cell>
          <cell r="D1134">
            <v>2490</v>
          </cell>
          <cell r="E1134">
            <v>4118.08</v>
          </cell>
          <cell r="F1134" t="str">
            <v>m2</v>
          </cell>
          <cell r="G1134">
            <v>267.92</v>
          </cell>
          <cell r="H1134">
            <v>443.11</v>
          </cell>
          <cell r="I1134" t="str">
            <v>11.1.3</v>
          </cell>
          <cell r="J1134" t="str">
            <v>i) This item shall be applicable tobuilding meant for humanhabitation only, such as buildinglike residence, offices, educationalinstitutions and hospitals etc. Itshall no admissible on godowns,bins, agricultural, poultry etc.</v>
          </cell>
          <cell r="L1134">
            <v>353.16</v>
          </cell>
          <cell r="M1134">
            <v>89.949999999999989</v>
          </cell>
          <cell r="N1134">
            <v>0.25470041907350771</v>
          </cell>
        </row>
        <row r="1135">
          <cell r="A1135" t="str">
            <v>11-10-b</v>
          </cell>
          <cell r="B1135" t="str">
            <v>Cement plaster 3/8" thick under soffit of RCC roofslabs only upto 20' height : (1:3)</v>
          </cell>
          <cell r="C1135" t="str">
            <v>100 Sft</v>
          </cell>
          <cell r="D1135">
            <v>2490</v>
          </cell>
          <cell r="E1135">
            <v>3732.08</v>
          </cell>
          <cell r="F1135" t="str">
            <v>m2</v>
          </cell>
          <cell r="G1135">
            <v>267.92</v>
          </cell>
          <cell r="H1135">
            <v>401.57</v>
          </cell>
          <cell r="I1135" t="str">
            <v>11.1.3</v>
          </cell>
          <cell r="J1135" t="str">
            <v>ii) The thickness of the plaster willnot be more than 3/8" thick.</v>
          </cell>
          <cell r="L1135">
            <v>325.74</v>
          </cell>
          <cell r="M1135">
            <v>75.829999999999984</v>
          </cell>
          <cell r="N1135">
            <v>0.23279302511205249</v>
          </cell>
        </row>
        <row r="1136">
          <cell r="A1136" t="str">
            <v>11-10-c</v>
          </cell>
          <cell r="B1136" t="str">
            <v>Cement plaster 3/8" thick under soffit of RCC roofslabs only upto 20' height : (1:4)</v>
          </cell>
          <cell r="C1136" t="str">
            <v>100 Sft</v>
          </cell>
          <cell r="D1136">
            <v>2490</v>
          </cell>
          <cell r="E1136">
            <v>3633.44</v>
          </cell>
          <cell r="F1136" t="str">
            <v>m2</v>
          </cell>
          <cell r="G1136">
            <v>267.92</v>
          </cell>
          <cell r="H1136">
            <v>390.96</v>
          </cell>
          <cell r="I1136" t="str">
            <v>11.1.3</v>
          </cell>
          <cell r="J1136">
            <v>0</v>
          </cell>
          <cell r="L1136">
            <v>319.07</v>
          </cell>
          <cell r="M1136">
            <v>71.889999999999986</v>
          </cell>
          <cell r="N1136">
            <v>0.22531106026890646</v>
          </cell>
        </row>
        <row r="1137">
          <cell r="A1137" t="str">
            <v>11-11-a</v>
          </cell>
          <cell r="B1137" t="str">
            <v>Cement plaster 1:5, upto 20' height 3/8" thick</v>
          </cell>
          <cell r="C1137" t="str">
            <v>100 Sft</v>
          </cell>
          <cell r="D1137">
            <v>2645.63</v>
          </cell>
          <cell r="E1137">
            <v>3452.62</v>
          </cell>
          <cell r="F1137" t="str">
            <v>m2</v>
          </cell>
          <cell r="G1137">
            <v>284.67</v>
          </cell>
          <cell r="H1137">
            <v>371.5</v>
          </cell>
          <cell r="I1137" t="str">
            <v>11.1.3</v>
          </cell>
          <cell r="J1137">
            <v>0</v>
          </cell>
          <cell r="L1137">
            <v>311.88</v>
          </cell>
          <cell r="M1137">
            <v>59.620000000000005</v>
          </cell>
          <cell r="N1137">
            <v>0.19116326792356036</v>
          </cell>
        </row>
        <row r="1138">
          <cell r="A1138" t="str">
            <v>11-11-b</v>
          </cell>
          <cell r="B1138" t="str">
            <v>Cement plaster 1:5, upto 20' height 1/2" thick</v>
          </cell>
          <cell r="C1138" t="str">
            <v>100 Sft</v>
          </cell>
          <cell r="D1138">
            <v>2645.63</v>
          </cell>
          <cell r="E1138">
            <v>3696.24</v>
          </cell>
          <cell r="F1138" t="str">
            <v>m2</v>
          </cell>
          <cell r="G1138">
            <v>284.67</v>
          </cell>
          <cell r="H1138">
            <v>397.72</v>
          </cell>
          <cell r="I1138" t="str">
            <v>11.1.3</v>
          </cell>
          <cell r="J1138">
            <v>0</v>
          </cell>
          <cell r="L1138">
            <v>329.92</v>
          </cell>
          <cell r="M1138">
            <v>67.800000000000011</v>
          </cell>
          <cell r="N1138">
            <v>0.20550436469447142</v>
          </cell>
        </row>
        <row r="1139">
          <cell r="A1139" t="str">
            <v>11-11-c</v>
          </cell>
          <cell r="B1139" t="str">
            <v>Cement Plaster 1:5, upto 20' height 3/4" thick</v>
          </cell>
          <cell r="C1139" t="str">
            <v>100 Sft</v>
          </cell>
          <cell r="D1139">
            <v>3361.5</v>
          </cell>
          <cell r="E1139">
            <v>4937.21</v>
          </cell>
          <cell r="F1139" t="str">
            <v>m2</v>
          </cell>
          <cell r="G1139">
            <v>361.7</v>
          </cell>
          <cell r="H1139">
            <v>531.24</v>
          </cell>
          <cell r="I1139" t="str">
            <v>11.1.3</v>
          </cell>
          <cell r="J1139">
            <v>0</v>
          </cell>
          <cell r="L1139">
            <v>435.65</v>
          </cell>
          <cell r="M1139">
            <v>95.590000000000032</v>
          </cell>
          <cell r="N1139">
            <v>0.21941925857913472</v>
          </cell>
        </row>
        <row r="1140">
          <cell r="A1140" t="str">
            <v>11-12-a</v>
          </cell>
          <cell r="B1140" t="str">
            <v>Cement plaster 1:6, upto 20' height 3/8" thick</v>
          </cell>
          <cell r="C1140" t="str">
            <v>100 Sft</v>
          </cell>
          <cell r="D1140">
            <v>2645.63</v>
          </cell>
          <cell r="E1140">
            <v>3323.95</v>
          </cell>
          <cell r="F1140" t="str">
            <v>m2</v>
          </cell>
          <cell r="G1140">
            <v>284.67</v>
          </cell>
          <cell r="H1140">
            <v>357.66</v>
          </cell>
          <cell r="I1140" t="str">
            <v>11.1.3</v>
          </cell>
          <cell r="J1140">
            <v>0</v>
          </cell>
          <cell r="L1140">
            <v>302.75</v>
          </cell>
          <cell r="M1140">
            <v>54.910000000000025</v>
          </cell>
          <cell r="N1140">
            <v>0.18137076796036342</v>
          </cell>
        </row>
        <row r="1141">
          <cell r="A1141" t="str">
            <v>11-12-b</v>
          </cell>
          <cell r="B1141" t="str">
            <v>Cement plaster 1:6, upto 20' height 1/2" thick</v>
          </cell>
          <cell r="C1141" t="str">
            <v>100 Sft</v>
          </cell>
          <cell r="D1141">
            <v>2645.63</v>
          </cell>
          <cell r="E1141">
            <v>3528.97</v>
          </cell>
          <cell r="F1141" t="str">
            <v>m2</v>
          </cell>
          <cell r="G1141">
            <v>284.67</v>
          </cell>
          <cell r="H1141">
            <v>379.72</v>
          </cell>
          <cell r="I1141" t="str">
            <v>11.1.3</v>
          </cell>
          <cell r="J1141">
            <v>0</v>
          </cell>
          <cell r="L1141">
            <v>318.04000000000002</v>
          </cell>
          <cell r="M1141">
            <v>61.680000000000007</v>
          </cell>
          <cell r="N1141">
            <v>0.1939378694503836</v>
          </cell>
        </row>
        <row r="1142">
          <cell r="A1142" t="str">
            <v>11-12-c</v>
          </cell>
          <cell r="B1142" t="str">
            <v>Cement plaster 1:6, upto 20' height 3/4" thick</v>
          </cell>
          <cell r="C1142" t="str">
            <v>100 Sft</v>
          </cell>
          <cell r="D1142">
            <v>3361.5</v>
          </cell>
          <cell r="E1142">
            <v>4667.01</v>
          </cell>
          <cell r="F1142" t="str">
            <v>m2</v>
          </cell>
          <cell r="G1142">
            <v>361.7</v>
          </cell>
          <cell r="H1142">
            <v>502.17</v>
          </cell>
          <cell r="I1142" t="str">
            <v>11.1.3</v>
          </cell>
          <cell r="J1142">
            <v>0</v>
          </cell>
          <cell r="L1142">
            <v>416.46</v>
          </cell>
          <cell r="M1142">
            <v>85.710000000000036</v>
          </cell>
          <cell r="N1142">
            <v>0.20580607981558863</v>
          </cell>
        </row>
        <row r="1143">
          <cell r="A1143" t="str">
            <v>11-13</v>
          </cell>
          <cell r="B1143" t="str">
            <v>Applying floating coat of cement 1/32" thick</v>
          </cell>
          <cell r="C1143" t="str">
            <v>100 Sft</v>
          </cell>
          <cell r="D1143">
            <v>1749.22</v>
          </cell>
          <cell r="E1143">
            <v>2276.77</v>
          </cell>
          <cell r="F1143" t="str">
            <v>m2</v>
          </cell>
          <cell r="G1143">
            <v>188.22</v>
          </cell>
          <cell r="H1143">
            <v>244.98</v>
          </cell>
          <cell r="I1143" t="str">
            <v>11.1.3</v>
          </cell>
          <cell r="J1143">
            <v>0</v>
          </cell>
          <cell r="L1143">
            <v>198.22</v>
          </cell>
          <cell r="M1143">
            <v>46.759999999999991</v>
          </cell>
          <cell r="N1143">
            <v>0.23589950559983852</v>
          </cell>
        </row>
        <row r="1144">
          <cell r="A1144" t="str">
            <v>11-14</v>
          </cell>
          <cell r="B1144" t="str">
            <v>Lime pointing flush upto 20' height, includingracking joints in lime sand mortar 1:2</v>
          </cell>
          <cell r="C1144" t="str">
            <v>100 Sft</v>
          </cell>
          <cell r="D1144">
            <v>1543.8</v>
          </cell>
          <cell r="E1144">
            <v>1834.65</v>
          </cell>
          <cell r="F1144" t="str">
            <v>m2</v>
          </cell>
          <cell r="G1144">
            <v>166.11</v>
          </cell>
          <cell r="H1144">
            <v>197.41</v>
          </cell>
          <cell r="I1144">
            <v>11.2</v>
          </cell>
          <cell r="J1144">
            <v>0</v>
          </cell>
          <cell r="L1144">
            <v>177.48</v>
          </cell>
          <cell r="M1144">
            <v>19.930000000000007</v>
          </cell>
          <cell r="N1144">
            <v>0.11229434302456619</v>
          </cell>
        </row>
        <row r="1145">
          <cell r="A1145" t="str">
            <v>11-15</v>
          </cell>
          <cell r="B1145" t="str">
            <v>Lime pointing struck joints on walls, upto 20'height including racking joints, in lime sandmortar 1:2</v>
          </cell>
          <cell r="C1145" t="str">
            <v>100 Sft</v>
          </cell>
          <cell r="D1145">
            <v>3112.5</v>
          </cell>
          <cell r="E1145">
            <v>3403.35</v>
          </cell>
          <cell r="F1145" t="str">
            <v>m2</v>
          </cell>
          <cell r="G1145">
            <v>334.9</v>
          </cell>
          <cell r="H1145">
            <v>366.2</v>
          </cell>
          <cell r="I1145">
            <v>11.2</v>
          </cell>
          <cell r="J1145">
            <v>0</v>
          </cell>
          <cell r="L1145">
            <v>323.16000000000003</v>
          </cell>
          <cell r="M1145">
            <v>43.039999999999964</v>
          </cell>
          <cell r="N1145">
            <v>0.13318480009902203</v>
          </cell>
        </row>
        <row r="1146">
          <cell r="A1146" t="str">
            <v>11-16-a</v>
          </cell>
          <cell r="B1146" t="str">
            <v>Cement pointing flush, upto 20' height Ratio 1:2</v>
          </cell>
          <cell r="C1146" t="str">
            <v>100 Sft</v>
          </cell>
          <cell r="D1146">
            <v>2645.63</v>
          </cell>
          <cell r="E1146">
            <v>3647.45</v>
          </cell>
          <cell r="F1146" t="str">
            <v>m2</v>
          </cell>
          <cell r="G1146">
            <v>284.67</v>
          </cell>
          <cell r="H1146">
            <v>392.47</v>
          </cell>
          <cell r="I1146">
            <v>11.2</v>
          </cell>
          <cell r="J1146">
            <v>0</v>
          </cell>
          <cell r="L1146">
            <v>323.55</v>
          </cell>
          <cell r="M1146">
            <v>68.920000000000016</v>
          </cell>
          <cell r="N1146">
            <v>0.2130118992427755</v>
          </cell>
        </row>
        <row r="1147">
          <cell r="A1147" t="str">
            <v>11-16-b</v>
          </cell>
          <cell r="B1147" t="str">
            <v>Cement pointing flush, upto 20' height Ratio 1:3</v>
          </cell>
          <cell r="C1147" t="str">
            <v>100 Sft</v>
          </cell>
          <cell r="D1147">
            <v>2645.63</v>
          </cell>
          <cell r="E1147">
            <v>3428.44</v>
          </cell>
          <cell r="F1147" t="str">
            <v>m2</v>
          </cell>
          <cell r="G1147">
            <v>284.67</v>
          </cell>
          <cell r="H1147">
            <v>368.9</v>
          </cell>
          <cell r="I1147">
            <v>11.2</v>
          </cell>
          <cell r="J1147">
            <v>0</v>
          </cell>
          <cell r="L1147">
            <v>308.24</v>
          </cell>
          <cell r="M1147">
            <v>60.659999999999968</v>
          </cell>
          <cell r="N1147">
            <v>0.19679470542434455</v>
          </cell>
        </row>
        <row r="1148">
          <cell r="A1148" t="str">
            <v>11-17</v>
          </cell>
          <cell r="B1148" t="str">
            <v>Cement pointing 1:2 flush, on floor</v>
          </cell>
          <cell r="C1148" t="str">
            <v>100 Sft</v>
          </cell>
          <cell r="D1148">
            <v>1929.75</v>
          </cell>
          <cell r="E1148">
            <v>2931.58</v>
          </cell>
          <cell r="F1148" t="str">
            <v>m2</v>
          </cell>
          <cell r="G1148">
            <v>207.64</v>
          </cell>
          <cell r="H1148">
            <v>315.44</v>
          </cell>
          <cell r="I1148">
            <v>11.2</v>
          </cell>
          <cell r="J1148">
            <v>0</v>
          </cell>
          <cell r="L1148">
            <v>256.57</v>
          </cell>
          <cell r="M1148">
            <v>58.870000000000005</v>
          </cell>
          <cell r="N1148">
            <v>0.22945005261721949</v>
          </cell>
        </row>
        <row r="1149">
          <cell r="A1149" t="str">
            <v>11-18-a</v>
          </cell>
          <cell r="B1149" t="str">
            <v>Cement pointing struck joints, on walls, upto 20'height : Ratio 1:2</v>
          </cell>
          <cell r="C1149" t="str">
            <v>100 Sft</v>
          </cell>
          <cell r="D1149">
            <v>3112.5</v>
          </cell>
          <cell r="E1149">
            <v>4114.33</v>
          </cell>
          <cell r="F1149" t="str">
            <v>m2</v>
          </cell>
          <cell r="G1149">
            <v>334.9</v>
          </cell>
          <cell r="H1149">
            <v>442.7</v>
          </cell>
          <cell r="I1149">
            <v>11.2</v>
          </cell>
          <cell r="J1149">
            <v>0</v>
          </cell>
          <cell r="L1149">
            <v>365.41</v>
          </cell>
          <cell r="M1149">
            <v>77.289999999999964</v>
          </cell>
          <cell r="N1149">
            <v>0.211515831531704</v>
          </cell>
        </row>
        <row r="1150">
          <cell r="A1150" t="str">
            <v>11-18-b</v>
          </cell>
          <cell r="B1150" t="str">
            <v>Cement pointing struck joints, on walls, upto 20'height : Ratio 1:3</v>
          </cell>
          <cell r="C1150" t="str">
            <v>100 Sft</v>
          </cell>
          <cell r="D1150">
            <v>3112.5</v>
          </cell>
          <cell r="E1150">
            <v>3895.31</v>
          </cell>
          <cell r="F1150" t="str">
            <v>m2</v>
          </cell>
          <cell r="G1150">
            <v>334.9</v>
          </cell>
          <cell r="H1150">
            <v>419.14</v>
          </cell>
          <cell r="I1150">
            <v>11.2</v>
          </cell>
          <cell r="J1150">
            <v>0</v>
          </cell>
          <cell r="L1150">
            <v>350.1</v>
          </cell>
          <cell r="M1150">
            <v>69.039999999999964</v>
          </cell>
          <cell r="N1150">
            <v>0.19720079977149374</v>
          </cell>
        </row>
        <row r="1151">
          <cell r="A1151" t="str">
            <v>11-19-a</v>
          </cell>
          <cell r="B1151" t="str">
            <v>Pointing flush on stone work, upto 20' height inlime sand mortar 1:2 (lime, sand)</v>
          </cell>
          <cell r="C1151" t="str">
            <v>100 Sft</v>
          </cell>
          <cell r="D1151">
            <v>2614.5</v>
          </cell>
          <cell r="E1151">
            <v>2983.73</v>
          </cell>
          <cell r="F1151" t="str">
            <v>m2</v>
          </cell>
          <cell r="G1151">
            <v>281.32</v>
          </cell>
          <cell r="H1151">
            <v>321.05</v>
          </cell>
          <cell r="I1151">
            <v>11.2</v>
          </cell>
          <cell r="J1151">
            <v>0</v>
          </cell>
          <cell r="L1151">
            <v>281.25</v>
          </cell>
          <cell r="M1151">
            <v>39.800000000000011</v>
          </cell>
          <cell r="N1151">
            <v>0.14151111111111114</v>
          </cell>
        </row>
        <row r="1152">
          <cell r="A1152" t="str">
            <v>11-19-b</v>
          </cell>
          <cell r="B1152" t="str">
            <v>Pointing flush on stone work, upto 20' height incement sand mortar 1:3</v>
          </cell>
          <cell r="C1152" t="str">
            <v>100 Sft</v>
          </cell>
          <cell r="D1152">
            <v>2614.5</v>
          </cell>
          <cell r="E1152">
            <v>3398.45</v>
          </cell>
          <cell r="F1152" t="str">
            <v>m2</v>
          </cell>
          <cell r="G1152">
            <v>281.32</v>
          </cell>
          <cell r="H1152">
            <v>365.67</v>
          </cell>
          <cell r="I1152">
            <v>11.2</v>
          </cell>
          <cell r="J1152">
            <v>0</v>
          </cell>
          <cell r="L1152">
            <v>299.97000000000003</v>
          </cell>
          <cell r="M1152">
            <v>65.699999999999989</v>
          </cell>
          <cell r="N1152">
            <v>0.21902190219021897</v>
          </cell>
        </row>
        <row r="1153">
          <cell r="A1153" t="str">
            <v>11-19-c-01</v>
          </cell>
          <cell r="B1153" t="str">
            <v>Pointing flush on stone work, upto 20' height Onstone work raised : in lime sand mortar 1:2</v>
          </cell>
          <cell r="C1153" t="str">
            <v>100 Sft</v>
          </cell>
          <cell r="D1153">
            <v>4980</v>
          </cell>
          <cell r="E1153">
            <v>5349.23</v>
          </cell>
          <cell r="F1153" t="str">
            <v>m2</v>
          </cell>
          <cell r="G1153">
            <v>535.85</v>
          </cell>
          <cell r="H1153">
            <v>575.58000000000004</v>
          </cell>
          <cell r="I1153">
            <v>11.2</v>
          </cell>
          <cell r="J1153">
            <v>0</v>
          </cell>
          <cell r="L1153">
            <v>498.94</v>
          </cell>
          <cell r="M1153">
            <v>76.640000000000043</v>
          </cell>
          <cell r="N1153">
            <v>0.15360564396520632</v>
          </cell>
        </row>
        <row r="1154">
          <cell r="A1154" t="str">
            <v>11-19-c-02</v>
          </cell>
          <cell r="B1154" t="str">
            <v>Pointing flush on stone work, upto 20' height Onstone work raised : in c/s mortar 1:3</v>
          </cell>
          <cell r="C1154" t="str">
            <v>100 Sft</v>
          </cell>
          <cell r="D1154">
            <v>4980</v>
          </cell>
          <cell r="E1154">
            <v>5762.81</v>
          </cell>
          <cell r="F1154" t="str">
            <v>m2</v>
          </cell>
          <cell r="G1154">
            <v>535.85</v>
          </cell>
          <cell r="H1154">
            <v>620.08000000000004</v>
          </cell>
          <cell r="I1154">
            <v>11.2</v>
          </cell>
          <cell r="J1154">
            <v>0</v>
          </cell>
          <cell r="L1154">
            <v>517.54999999999995</v>
          </cell>
          <cell r="M1154">
            <v>102.53000000000009</v>
          </cell>
          <cell r="N1154">
            <v>0.19810646314365779</v>
          </cell>
        </row>
        <row r="1155">
          <cell r="A1155" t="str">
            <v>11-20-a</v>
          </cell>
          <cell r="B1155" t="str">
            <v>Priming coat of chalk under distemper</v>
          </cell>
          <cell r="C1155" t="str">
            <v>100 Sft</v>
          </cell>
          <cell r="D1155">
            <v>286.35000000000002</v>
          </cell>
          <cell r="E1155">
            <v>324.27999999999997</v>
          </cell>
          <cell r="F1155" t="str">
            <v>m2</v>
          </cell>
          <cell r="G1155">
            <v>30.81</v>
          </cell>
          <cell r="H1155">
            <v>34.89</v>
          </cell>
          <cell r="I1155">
            <v>11.8</v>
          </cell>
          <cell r="J1155">
            <v>0</v>
          </cell>
          <cell r="L1155">
            <v>30.87</v>
          </cell>
          <cell r="M1155">
            <v>4.0199999999999996</v>
          </cell>
          <cell r="N1155">
            <v>0.13022351797862</v>
          </cell>
        </row>
        <row r="1156">
          <cell r="A1156" t="str">
            <v>11-20-b</v>
          </cell>
          <cell r="B1156" t="str">
            <v>Providing and applying wall putty of 2mmthickness over plastered surface to prepare thesurface even and smooth complete.</v>
          </cell>
          <cell r="C1156" t="str">
            <v>100 Sft</v>
          </cell>
          <cell r="D1156">
            <v>286.35000000000002</v>
          </cell>
          <cell r="E1156">
            <v>671.36</v>
          </cell>
          <cell r="F1156" t="str">
            <v>m2</v>
          </cell>
          <cell r="G1156">
            <v>30.81</v>
          </cell>
          <cell r="H1156">
            <v>72.239999999999995</v>
          </cell>
          <cell r="I1156">
            <v>13.12</v>
          </cell>
          <cell r="J1156">
            <v>0</v>
          </cell>
          <cell r="L1156">
            <v>67.430000000000007</v>
          </cell>
          <cell r="M1156">
            <v>4.8099999999999881</v>
          </cell>
          <cell r="N1156">
            <v>7.1333234465371306E-2</v>
          </cell>
        </row>
        <row r="1157">
          <cell r="A1157" t="str">
            <v>11-21-a-01</v>
          </cell>
          <cell r="B1157" t="str">
            <v>Distempering New surface : One coat</v>
          </cell>
          <cell r="C1157" t="str">
            <v>100 Sft</v>
          </cell>
          <cell r="D1157">
            <v>622.5</v>
          </cell>
          <cell r="E1157">
            <v>964.28</v>
          </cell>
          <cell r="F1157" t="str">
            <v>m2</v>
          </cell>
          <cell r="G1157">
            <v>66.98</v>
          </cell>
          <cell r="H1157">
            <v>103.76</v>
          </cell>
          <cell r="I1157">
            <v>11.8</v>
          </cell>
          <cell r="J1157">
            <v>0</v>
          </cell>
          <cell r="L1157">
            <v>101.26</v>
          </cell>
          <cell r="M1157">
            <v>2.5</v>
          </cell>
          <cell r="N1157">
            <v>2.4688919612877738E-2</v>
          </cell>
        </row>
        <row r="1158">
          <cell r="A1158" t="str">
            <v>11-21-a-02</v>
          </cell>
          <cell r="B1158" t="str">
            <v>Distempering New surface : Two coats</v>
          </cell>
          <cell r="C1158" t="str">
            <v>100 Sft</v>
          </cell>
          <cell r="D1158">
            <v>926.28</v>
          </cell>
          <cell r="E1158">
            <v>1343.54</v>
          </cell>
          <cell r="F1158" t="str">
            <v>m2</v>
          </cell>
          <cell r="G1158">
            <v>99.67</v>
          </cell>
          <cell r="H1158">
            <v>144.56</v>
          </cell>
          <cell r="I1158">
            <v>11.8</v>
          </cell>
          <cell r="J1158">
            <v>0</v>
          </cell>
          <cell r="L1158">
            <v>140.97</v>
          </cell>
          <cell r="M1158">
            <v>3.5900000000000034</v>
          </cell>
          <cell r="N1158">
            <v>2.5466411293182972E-2</v>
          </cell>
        </row>
        <row r="1159">
          <cell r="A1159" t="str">
            <v>11-21-a-03</v>
          </cell>
          <cell r="B1159" t="str">
            <v>Distempering New surface : Three coats</v>
          </cell>
          <cell r="C1159" t="str">
            <v>100 Sft</v>
          </cell>
          <cell r="D1159">
            <v>1045.8</v>
          </cell>
          <cell r="E1159">
            <v>1514.04</v>
          </cell>
          <cell r="F1159" t="str">
            <v>m2</v>
          </cell>
          <cell r="G1159">
            <v>112.53</v>
          </cell>
          <cell r="H1159">
            <v>162.91</v>
          </cell>
          <cell r="I1159">
            <v>11.8</v>
          </cell>
          <cell r="J1159">
            <v>0</v>
          </cell>
          <cell r="L1159">
            <v>158.78</v>
          </cell>
          <cell r="M1159">
            <v>4.1299999999999955</v>
          </cell>
          <cell r="N1159">
            <v>2.6010832598564022E-2</v>
          </cell>
        </row>
        <row r="1160">
          <cell r="A1160" t="str">
            <v>11-21-b-01</v>
          </cell>
          <cell r="B1160" t="str">
            <v>Distempering Old surface : One coat</v>
          </cell>
          <cell r="C1160" t="str">
            <v>100 Sft</v>
          </cell>
          <cell r="D1160">
            <v>174.3</v>
          </cell>
          <cell r="E1160">
            <v>394.09</v>
          </cell>
          <cell r="F1160" t="str">
            <v>m2</v>
          </cell>
          <cell r="G1160">
            <v>18.75</v>
          </cell>
          <cell r="H1160">
            <v>42.4</v>
          </cell>
          <cell r="I1160">
            <v>11.8</v>
          </cell>
          <cell r="J1160">
            <v>0</v>
          </cell>
          <cell r="L1160">
            <v>41.36</v>
          </cell>
          <cell r="M1160">
            <v>1.0399999999999991</v>
          </cell>
          <cell r="N1160">
            <v>2.5145067698259166E-2</v>
          </cell>
        </row>
        <row r="1161">
          <cell r="A1161" t="str">
            <v>11-21-b-02</v>
          </cell>
          <cell r="B1161" t="str">
            <v>Distempering Old surface : Two coats</v>
          </cell>
          <cell r="C1161" t="str">
            <v>100 Sft</v>
          </cell>
          <cell r="D1161">
            <v>249</v>
          </cell>
          <cell r="E1161">
            <v>530.03</v>
          </cell>
          <cell r="F1161" t="str">
            <v>m2</v>
          </cell>
          <cell r="G1161">
            <v>26.79</v>
          </cell>
          <cell r="H1161">
            <v>57.03</v>
          </cell>
          <cell r="I1161">
            <v>11.8</v>
          </cell>
          <cell r="J1161">
            <v>0</v>
          </cell>
          <cell r="L1161">
            <v>55.6</v>
          </cell>
          <cell r="M1161">
            <v>1.4299999999999997</v>
          </cell>
          <cell r="N1161">
            <v>2.5719424460431649E-2</v>
          </cell>
        </row>
        <row r="1162">
          <cell r="A1162" t="str">
            <v>11-22-a-01</v>
          </cell>
          <cell r="B1162" t="str">
            <v>Colour washing: New surface : One coat</v>
          </cell>
          <cell r="C1162" t="str">
            <v>100 Sft</v>
          </cell>
          <cell r="D1162">
            <v>177.41</v>
          </cell>
          <cell r="E1162">
            <v>261.42</v>
          </cell>
          <cell r="F1162" t="str">
            <v>m2</v>
          </cell>
          <cell r="G1162">
            <v>19.09</v>
          </cell>
          <cell r="H1162">
            <v>28.13</v>
          </cell>
          <cell r="I1162">
            <v>11.5</v>
          </cell>
          <cell r="J1162">
            <v>0</v>
          </cell>
          <cell r="L1162">
            <v>28.13</v>
          </cell>
          <cell r="M1162">
            <v>0</v>
          </cell>
          <cell r="N1162">
            <v>0</v>
          </cell>
        </row>
        <row r="1163">
          <cell r="A1163" t="str">
            <v>11-22-a-02</v>
          </cell>
          <cell r="B1163" t="str">
            <v>Colour washing: New surface : Two coats</v>
          </cell>
          <cell r="C1163" t="str">
            <v>100 Sft</v>
          </cell>
          <cell r="D1163">
            <v>445.09</v>
          </cell>
          <cell r="E1163">
            <v>581.37</v>
          </cell>
          <cell r="F1163" t="str">
            <v>m2</v>
          </cell>
          <cell r="G1163">
            <v>47.89</v>
          </cell>
          <cell r="H1163">
            <v>62.55</v>
          </cell>
          <cell r="I1163">
            <v>11.5</v>
          </cell>
          <cell r="J1163">
            <v>0</v>
          </cell>
          <cell r="L1163">
            <v>61.55</v>
          </cell>
          <cell r="M1163">
            <v>1</v>
          </cell>
          <cell r="N1163">
            <v>1.6246953696181968E-2</v>
          </cell>
        </row>
        <row r="1164">
          <cell r="A1164" t="str">
            <v>11-22-b-01</v>
          </cell>
          <cell r="B1164" t="str">
            <v>Colour washing: Old surface : One coat</v>
          </cell>
          <cell r="C1164" t="str">
            <v>100 Sft</v>
          </cell>
          <cell r="D1164">
            <v>143.11000000000001</v>
          </cell>
          <cell r="E1164">
            <v>204.31</v>
          </cell>
          <cell r="F1164" t="str">
            <v>m2</v>
          </cell>
          <cell r="G1164">
            <v>15.4</v>
          </cell>
          <cell r="H1164">
            <v>21.98</v>
          </cell>
          <cell r="I1164">
            <v>11.5</v>
          </cell>
          <cell r="J1164">
            <v>0</v>
          </cell>
          <cell r="L1164">
            <v>21.98</v>
          </cell>
          <cell r="M1164">
            <v>0</v>
          </cell>
          <cell r="N1164">
            <v>0</v>
          </cell>
        </row>
        <row r="1165">
          <cell r="A1165" t="str">
            <v>11-22-b-02</v>
          </cell>
          <cell r="B1165" t="str">
            <v>Colour washing: Old surface : Two coats</v>
          </cell>
          <cell r="C1165" t="str">
            <v>100 Sft</v>
          </cell>
          <cell r="D1165">
            <v>346.3</v>
          </cell>
          <cell r="E1165">
            <v>841.42</v>
          </cell>
          <cell r="F1165" t="str">
            <v>m2</v>
          </cell>
          <cell r="G1165">
            <v>37.26</v>
          </cell>
          <cell r="H1165">
            <v>90.54</v>
          </cell>
          <cell r="I1165">
            <v>11.5</v>
          </cell>
          <cell r="J1165">
            <v>0</v>
          </cell>
          <cell r="L1165">
            <v>89.17</v>
          </cell>
          <cell r="M1165">
            <v>1.3700000000000045</v>
          </cell>
          <cell r="N1165">
            <v>1.5363911629471845E-2</v>
          </cell>
        </row>
        <row r="1166">
          <cell r="A1166" t="str">
            <v>11-23-a-01</v>
          </cell>
          <cell r="B1166" t="str">
            <v>White washing: New surface : One coat</v>
          </cell>
          <cell r="C1166" t="str">
            <v>100 Sft</v>
          </cell>
          <cell r="D1166">
            <v>143.11000000000001</v>
          </cell>
          <cell r="E1166">
            <v>181.26</v>
          </cell>
          <cell r="F1166" t="str">
            <v>m2</v>
          </cell>
          <cell r="G1166">
            <v>15.4</v>
          </cell>
          <cell r="H1166">
            <v>19.5</v>
          </cell>
          <cell r="I1166">
            <v>11.3</v>
          </cell>
          <cell r="J1166">
            <v>0</v>
          </cell>
          <cell r="L1166">
            <v>19.5</v>
          </cell>
          <cell r="M1166">
            <v>0</v>
          </cell>
          <cell r="N1166">
            <v>0</v>
          </cell>
        </row>
        <row r="1167">
          <cell r="A1167" t="str">
            <v>11-23-a-02</v>
          </cell>
          <cell r="B1167" t="str">
            <v>White washing: New surface : Two coats</v>
          </cell>
          <cell r="C1167" t="str">
            <v>100 Sft</v>
          </cell>
          <cell r="D1167">
            <v>346.3</v>
          </cell>
          <cell r="E1167">
            <v>402.04</v>
          </cell>
          <cell r="F1167" t="str">
            <v>m2</v>
          </cell>
          <cell r="G1167">
            <v>37.26</v>
          </cell>
          <cell r="H1167">
            <v>43.26</v>
          </cell>
          <cell r="I1167">
            <v>11.3</v>
          </cell>
          <cell r="J1167">
            <v>0</v>
          </cell>
          <cell r="L1167">
            <v>41.89</v>
          </cell>
          <cell r="M1167">
            <v>1.3699999999999974</v>
          </cell>
          <cell r="N1167">
            <v>3.2704702793029304E-2</v>
          </cell>
        </row>
        <row r="1168">
          <cell r="A1168" t="str">
            <v>11-23-a-03</v>
          </cell>
          <cell r="B1168" t="str">
            <v>White washing: New surface : Three coats</v>
          </cell>
          <cell r="C1168" t="str">
            <v>100 Sft</v>
          </cell>
          <cell r="D1168">
            <v>438.92</v>
          </cell>
          <cell r="E1168">
            <v>522.58000000000004</v>
          </cell>
          <cell r="F1168" t="str">
            <v>m2</v>
          </cell>
          <cell r="G1168">
            <v>47.23</v>
          </cell>
          <cell r="H1168">
            <v>56.23</v>
          </cell>
          <cell r="I1168">
            <v>11.3</v>
          </cell>
          <cell r="J1168">
            <v>0</v>
          </cell>
          <cell r="L1168">
            <v>54.24</v>
          </cell>
          <cell r="M1168">
            <v>1.9899999999999949</v>
          </cell>
          <cell r="N1168">
            <v>3.6688790560471883E-2</v>
          </cell>
        </row>
        <row r="1169">
          <cell r="A1169" t="str">
            <v>11-23-b-01</v>
          </cell>
          <cell r="B1169" t="str">
            <v>White washing: Old surface : One coat</v>
          </cell>
          <cell r="C1169" t="str">
            <v>100 Sft</v>
          </cell>
          <cell r="D1169">
            <v>201.07</v>
          </cell>
          <cell r="E1169">
            <v>249.21</v>
          </cell>
          <cell r="F1169" t="str">
            <v>m2</v>
          </cell>
          <cell r="G1169">
            <v>21.63</v>
          </cell>
          <cell r="H1169">
            <v>26.82</v>
          </cell>
          <cell r="I1169">
            <v>11.3</v>
          </cell>
          <cell r="J1169">
            <v>0</v>
          </cell>
          <cell r="L1169">
            <v>26.82</v>
          </cell>
          <cell r="M1169">
            <v>0</v>
          </cell>
          <cell r="N1169">
            <v>0</v>
          </cell>
        </row>
        <row r="1170">
          <cell r="A1170" t="str">
            <v>11-23-b-02</v>
          </cell>
          <cell r="B1170" t="str">
            <v>White washing: Old surface : Two coats</v>
          </cell>
          <cell r="C1170" t="str">
            <v>100 Sft</v>
          </cell>
          <cell r="D1170">
            <v>340.51</v>
          </cell>
          <cell r="E1170">
            <v>373.91</v>
          </cell>
          <cell r="F1170" t="str">
            <v>m2</v>
          </cell>
          <cell r="G1170">
            <v>36.64</v>
          </cell>
          <cell r="H1170">
            <v>40.229999999999997</v>
          </cell>
          <cell r="I1170">
            <v>11.3</v>
          </cell>
          <cell r="J1170">
            <v>0</v>
          </cell>
          <cell r="L1170">
            <v>39.29</v>
          </cell>
          <cell r="M1170">
            <v>0.93999999999999773</v>
          </cell>
          <cell r="N1170">
            <v>2.3924662764062046E-2</v>
          </cell>
        </row>
        <row r="1171">
          <cell r="A1171" t="str">
            <v>11-24-a</v>
          </cell>
          <cell r="B1171" t="str">
            <v>Gobri leeping: On walls</v>
          </cell>
          <cell r="C1171" t="str">
            <v>100 Sft</v>
          </cell>
          <cell r="D1171">
            <v>283.86</v>
          </cell>
          <cell r="E1171">
            <v>291.31</v>
          </cell>
          <cell r="F1171" t="str">
            <v>m2</v>
          </cell>
          <cell r="G1171">
            <v>30.54</v>
          </cell>
          <cell r="H1171">
            <v>31.35</v>
          </cell>
          <cell r="I1171" t="str">
            <v>9.2.10 ,10.3.3</v>
          </cell>
          <cell r="J1171">
            <v>0</v>
          </cell>
          <cell r="L1171">
            <v>26.83</v>
          </cell>
          <cell r="M1171">
            <v>4.5200000000000031</v>
          </cell>
          <cell r="N1171">
            <v>0.16846813268729047</v>
          </cell>
        </row>
        <row r="1172">
          <cell r="A1172" t="str">
            <v>11-24-b</v>
          </cell>
          <cell r="B1172" t="str">
            <v>Gobri leeping: Over roofs</v>
          </cell>
          <cell r="C1172" t="str">
            <v>100 Sft</v>
          </cell>
          <cell r="D1172">
            <v>283.86</v>
          </cell>
          <cell r="E1172">
            <v>300.25</v>
          </cell>
          <cell r="F1172" t="str">
            <v>m2</v>
          </cell>
          <cell r="G1172">
            <v>30.54</v>
          </cell>
          <cell r="H1172">
            <v>32.31</v>
          </cell>
          <cell r="I1172" t="str">
            <v>9.2.10 ,10.3.3</v>
          </cell>
          <cell r="J1172">
            <v>0</v>
          </cell>
          <cell r="L1172">
            <v>27.67</v>
          </cell>
          <cell r="M1172">
            <v>4.6400000000000006</v>
          </cell>
          <cell r="N1172">
            <v>0.16769063968196604</v>
          </cell>
        </row>
        <row r="1173">
          <cell r="A1173" t="str">
            <v>11-25</v>
          </cell>
          <cell r="B1173" t="str">
            <v>Striking joints of burnt brick in lime or cementmortar</v>
          </cell>
          <cell r="C1173" t="str">
            <v>100 Sft</v>
          </cell>
          <cell r="D1173">
            <v>653.63</v>
          </cell>
          <cell r="E1173">
            <v>653.63</v>
          </cell>
          <cell r="F1173" t="str">
            <v>m2</v>
          </cell>
          <cell r="G1173">
            <v>70.33</v>
          </cell>
          <cell r="H1173">
            <v>70.33</v>
          </cell>
          <cell r="I1173" t="str">
            <v>7.1.14</v>
          </cell>
          <cell r="J1173" t="str">
            <v>Payable with fresh masonry whenthe face of the work is not to beplastered/pointed.</v>
          </cell>
          <cell r="L1173">
            <v>58.61</v>
          </cell>
          <cell r="M1173">
            <v>11.719999999999999</v>
          </cell>
          <cell r="N1173">
            <v>0.19996587613035316</v>
          </cell>
        </row>
        <row r="1174">
          <cell r="A1174" t="str">
            <v>11-26</v>
          </cell>
          <cell r="B1174" t="str">
            <v>Extra for lime, mud or cement plaster &amp; pointingfrom 20' &amp; above for each additional 10' height</v>
          </cell>
          <cell r="C1174" t="str">
            <v>100 Sft</v>
          </cell>
          <cell r="D1174">
            <v>473.1</v>
          </cell>
          <cell r="E1174">
            <v>473.1</v>
          </cell>
          <cell r="F1174" t="str">
            <v>m2</v>
          </cell>
          <cell r="G1174">
            <v>50.91</v>
          </cell>
          <cell r="H1174">
            <v>50.91</v>
          </cell>
          <cell r="I1174">
            <v>0</v>
          </cell>
          <cell r="J1174">
            <v>0</v>
          </cell>
          <cell r="L1174">
            <v>45.21</v>
          </cell>
          <cell r="M1174">
            <v>5.6999999999999957</v>
          </cell>
          <cell r="N1174">
            <v>0.12607830126078293</v>
          </cell>
        </row>
        <row r="1175">
          <cell r="A1175" t="str">
            <v>11-27</v>
          </cell>
          <cell r="B1175" t="str">
            <v>Caulking joints of sleeper wall, with sand andcoaltar</v>
          </cell>
          <cell r="C1175" t="str">
            <v>100 Sft</v>
          </cell>
          <cell r="D1175">
            <v>1089.3800000000001</v>
          </cell>
          <cell r="E1175">
            <v>2027.17</v>
          </cell>
          <cell r="F1175" t="str">
            <v>m2</v>
          </cell>
          <cell r="G1175">
            <v>117.22</v>
          </cell>
          <cell r="H1175">
            <v>218.12</v>
          </cell>
          <cell r="I1175">
            <v>9.1300000000000008</v>
          </cell>
          <cell r="J1175">
            <v>0</v>
          </cell>
          <cell r="L1175">
            <v>209.22</v>
          </cell>
          <cell r="M1175">
            <v>8.9000000000000057</v>
          </cell>
          <cell r="N1175">
            <v>4.2538954210878527E-2</v>
          </cell>
        </row>
        <row r="1176">
          <cell r="A1176" t="str">
            <v>11-28</v>
          </cell>
          <cell r="B1176" t="str">
            <v>Caulking joints of sleepers, with mud and choppedstraw</v>
          </cell>
          <cell r="C1176" t="str">
            <v>100 Sft</v>
          </cell>
          <cell r="D1176">
            <v>1089.3800000000001</v>
          </cell>
          <cell r="E1176">
            <v>1200.44</v>
          </cell>
          <cell r="F1176" t="str">
            <v>m2</v>
          </cell>
          <cell r="G1176">
            <v>117.22</v>
          </cell>
          <cell r="H1176">
            <v>129.16999999999999</v>
          </cell>
          <cell r="I1176">
            <v>9.1300000000000008</v>
          </cell>
          <cell r="J1176">
            <v>0</v>
          </cell>
          <cell r="L1176">
            <v>125.25</v>
          </cell>
          <cell r="M1176">
            <v>3.9199999999999875</v>
          </cell>
          <cell r="N1176">
            <v>3.129740518962066E-2</v>
          </cell>
        </row>
        <row r="1177">
          <cell r="A1177" t="str">
            <v>11-29</v>
          </cell>
          <cell r="B1177" t="str">
            <v>Extra cost of labour &amp; material for red oxidepigment in cement pointing to match bricks</v>
          </cell>
          <cell r="C1177" t="str">
            <v>100 Sft</v>
          </cell>
          <cell r="D1177">
            <v>177.41</v>
          </cell>
          <cell r="E1177">
            <v>367.68</v>
          </cell>
          <cell r="F1177" t="str">
            <v>m2</v>
          </cell>
          <cell r="G1177">
            <v>19.09</v>
          </cell>
          <cell r="H1177">
            <v>39.56</v>
          </cell>
          <cell r="I1177">
            <v>0</v>
          </cell>
          <cell r="J1177">
            <v>0</v>
          </cell>
          <cell r="L1177">
            <v>39.56</v>
          </cell>
          <cell r="M1177">
            <v>0</v>
          </cell>
          <cell r="N1177">
            <v>0</v>
          </cell>
        </row>
        <row r="1178">
          <cell r="A1178" t="str">
            <v>11-30-a</v>
          </cell>
          <cell r="B1178" t="str">
            <v>Provide grooved c/s plaster 1:3 over existingplastered &amp; roughened surface 3/8" thick</v>
          </cell>
          <cell r="C1178" t="str">
            <v>100 Sft</v>
          </cell>
          <cell r="D1178">
            <v>2353.0500000000002</v>
          </cell>
          <cell r="E1178">
            <v>3368.15</v>
          </cell>
          <cell r="F1178" t="str">
            <v>m2</v>
          </cell>
          <cell r="G1178">
            <v>253.19</v>
          </cell>
          <cell r="H1178">
            <v>362.41</v>
          </cell>
          <cell r="I1178" t="str">
            <v>11.1.3</v>
          </cell>
          <cell r="J1178">
            <v>0</v>
          </cell>
          <cell r="L1178">
            <v>297.02999999999997</v>
          </cell>
          <cell r="M1178">
            <v>65.380000000000052</v>
          </cell>
          <cell r="N1178">
            <v>0.2201124465542203</v>
          </cell>
        </row>
        <row r="1179">
          <cell r="A1179" t="str">
            <v>11-30-b</v>
          </cell>
          <cell r="B1179" t="str">
            <v>Provide grooved c/s plaster 1:3 over existingplastered &amp; roughened surface 1/2" thick</v>
          </cell>
          <cell r="C1179" t="str">
            <v>100 Sft</v>
          </cell>
          <cell r="D1179">
            <v>2353.0500000000002</v>
          </cell>
          <cell r="E1179">
            <v>3625.02</v>
          </cell>
          <cell r="F1179" t="str">
            <v>m2</v>
          </cell>
          <cell r="G1179">
            <v>253.19</v>
          </cell>
          <cell r="H1179">
            <v>390.05</v>
          </cell>
          <cell r="I1179" t="str">
            <v>11.1.3</v>
          </cell>
          <cell r="J1179">
            <v>0</v>
          </cell>
          <cell r="L1179">
            <v>316.02</v>
          </cell>
          <cell r="M1179">
            <v>74.03000000000003</v>
          </cell>
          <cell r="N1179">
            <v>0.23425732548572886</v>
          </cell>
        </row>
        <row r="1180">
          <cell r="A1180" t="str">
            <v>11-30-c</v>
          </cell>
          <cell r="B1180" t="str">
            <v>Providing ornamental plaster 3/4" thick with (1:3)cement sand mortar on walls, columns chajja andslabs finished smooth including all charges forLabour and Material.</v>
          </cell>
          <cell r="C1180" t="str">
            <v>100 Sft</v>
          </cell>
          <cell r="D1180">
            <v>17103.189999999999</v>
          </cell>
          <cell r="E1180">
            <v>20448.89</v>
          </cell>
          <cell r="F1180" t="str">
            <v>m2</v>
          </cell>
          <cell r="G1180">
            <v>1840.3</v>
          </cell>
          <cell r="H1180">
            <v>2200.3000000000002</v>
          </cell>
          <cell r="I1180" t="str">
            <v>11.1.6</v>
          </cell>
          <cell r="J1180">
            <v>0</v>
          </cell>
          <cell r="L1180">
            <v>1824.88</v>
          </cell>
          <cell r="M1180">
            <v>375.42000000000007</v>
          </cell>
          <cell r="N1180">
            <v>0.2057231160405068</v>
          </cell>
        </row>
        <row r="1181">
          <cell r="A1181" t="str">
            <v>11-30-d</v>
          </cell>
          <cell r="B1181" t="str">
            <v>Extra labour for Design plaster including cost ofscaffolding up to any height complete in allrespects.</v>
          </cell>
          <cell r="C1181" t="str">
            <v>100 Sft</v>
          </cell>
          <cell r="D1181">
            <v>473.1</v>
          </cell>
          <cell r="E1181">
            <v>511.37</v>
          </cell>
          <cell r="F1181" t="str">
            <v>m2</v>
          </cell>
          <cell r="G1181">
            <v>50.91</v>
          </cell>
          <cell r="H1181">
            <v>55.02</v>
          </cell>
          <cell r="I1181" t="str">
            <v>11.1.7</v>
          </cell>
          <cell r="J1181">
            <v>0</v>
          </cell>
          <cell r="L1181">
            <v>49.13</v>
          </cell>
          <cell r="M1181">
            <v>5.8900000000000006</v>
          </cell>
          <cell r="N1181">
            <v>0.1198860166904132</v>
          </cell>
        </row>
        <row r="1182">
          <cell r="A1182" t="str">
            <v>11-30-e</v>
          </cell>
          <cell r="B1182" t="str">
            <v>Providing ornamental moulding of approveddesign in column with base/top and nosing andshade of lintle or pediments in cement mortar(1:3)1-1/8" thick(1 feet under coat x 1/8" finish layer)including all charges for curing/finishing complete</v>
          </cell>
          <cell r="C1182" t="str">
            <v>100 Sft</v>
          </cell>
          <cell r="D1182">
            <v>15329.06</v>
          </cell>
          <cell r="E1182">
            <v>21022.66</v>
          </cell>
          <cell r="F1182" t="str">
            <v>m2</v>
          </cell>
          <cell r="G1182">
            <v>1649.41</v>
          </cell>
          <cell r="H1182">
            <v>2262.04</v>
          </cell>
          <cell r="I1182" t="str">
            <v>11.1.6</v>
          </cell>
          <cell r="J1182">
            <v>0</v>
          </cell>
          <cell r="L1182">
            <v>1844.24</v>
          </cell>
          <cell r="M1182">
            <v>417.79999999999995</v>
          </cell>
          <cell r="N1182">
            <v>0.22654318309981344</v>
          </cell>
        </row>
        <row r="1183">
          <cell r="A1183" t="str">
            <v>11-31</v>
          </cell>
          <cell r="B1183" t="str">
            <v>Provide &amp; fix expanded metal edge bead forcorners, with nails on both sides of edges</v>
          </cell>
          <cell r="C1183" t="str">
            <v>Rft</v>
          </cell>
          <cell r="D1183">
            <v>18.260000000000002</v>
          </cell>
          <cell r="E1183">
            <v>41.74</v>
          </cell>
          <cell r="F1183" t="str">
            <v>m</v>
          </cell>
          <cell r="G1183">
            <v>59.9</v>
          </cell>
          <cell r="H1183">
            <v>136.94</v>
          </cell>
          <cell r="I1183" t="str">
            <v>11.1.7</v>
          </cell>
          <cell r="J1183">
            <v>0</v>
          </cell>
          <cell r="L1183">
            <v>134.16999999999999</v>
          </cell>
          <cell r="M1183">
            <v>2.7700000000000102</v>
          </cell>
          <cell r="N1183">
            <v>2.0645449802489457E-2</v>
          </cell>
        </row>
        <row r="1184">
          <cell r="A1184" t="str">
            <v>11-32</v>
          </cell>
          <cell r="B1184" t="str">
            <v>Extra labour for white washing, priming etc. from20' height &amp; above for every extra 10' height</v>
          </cell>
          <cell r="C1184" t="str">
            <v>m3 / coat</v>
          </cell>
          <cell r="D1184">
            <v>18.920000000000002</v>
          </cell>
          <cell r="E1184">
            <v>18.920000000000002</v>
          </cell>
          <cell r="F1184" t="str">
            <v>m3 / coat</v>
          </cell>
          <cell r="G1184">
            <v>18.920000000000002</v>
          </cell>
          <cell r="H1184">
            <v>18.920000000000002</v>
          </cell>
          <cell r="I1184">
            <v>0</v>
          </cell>
          <cell r="J1184" t="str">
            <v>The will be taken from the floor,roof or ground underneath as thecase may be, on the side towardswhich the work is to be done</v>
          </cell>
          <cell r="L1184">
            <v>18.920000000000002</v>
          </cell>
          <cell r="M1184">
            <v>0</v>
          </cell>
          <cell r="N1184">
            <v>0</v>
          </cell>
        </row>
        <row r="1185">
          <cell r="A1185" t="str">
            <v>11-33</v>
          </cell>
          <cell r="B1185" t="str">
            <v>Providing and fixing of clad stones over 1/2" c/smortar 1:1 incl curing etc.</v>
          </cell>
          <cell r="C1185" t="str">
            <v>100 Sft</v>
          </cell>
          <cell r="D1185">
            <v>2427.75</v>
          </cell>
          <cell r="E1185">
            <v>11860.83</v>
          </cell>
          <cell r="F1185" t="str">
            <v>m2</v>
          </cell>
          <cell r="G1185">
            <v>261.23</v>
          </cell>
          <cell r="H1185">
            <v>1276.23</v>
          </cell>
          <cell r="I1185" t="str">
            <v>12.16.4</v>
          </cell>
          <cell r="J1185">
            <v>0</v>
          </cell>
          <cell r="L1185">
            <v>1793.31</v>
          </cell>
          <cell r="M1185">
            <v>-517.07999999999993</v>
          </cell>
          <cell r="N1185">
            <v>-0.28833832410458871</v>
          </cell>
        </row>
        <row r="1186">
          <cell r="A1186" t="str">
            <v>11-34</v>
          </cell>
          <cell r="B1186" t="str">
            <v>Supply &amp; apply acrylic wall coating 2mm thick ofapproved quality over plastered surface</v>
          </cell>
          <cell r="C1186" t="str">
            <v>100 Sft</v>
          </cell>
          <cell r="D1186">
            <v>4482</v>
          </cell>
          <cell r="E1186">
            <v>13413.03</v>
          </cell>
          <cell r="F1186" t="str">
            <v>m2</v>
          </cell>
          <cell r="G1186">
            <v>482.26</v>
          </cell>
          <cell r="H1186">
            <v>1443.24</v>
          </cell>
          <cell r="I1186" t="str">
            <v>13.12.2</v>
          </cell>
          <cell r="J1186" t="str">
            <v>The rate of plastering over walls isnot included in this rate and is tobe paid separately.</v>
          </cell>
          <cell r="L1186">
            <v>1273.77</v>
          </cell>
          <cell r="M1186">
            <v>169.47000000000003</v>
          </cell>
          <cell r="N1186">
            <v>0.1330459973150569</v>
          </cell>
        </row>
        <row r="1187">
          <cell r="A1187" t="str">
            <v>11-35</v>
          </cell>
          <cell r="B1187" t="str">
            <v>Providing and laying of Wall Paper (Imported) ofapproved quality, shade and color including allother fitting requirements complete in all respects.</v>
          </cell>
          <cell r="C1187" t="str">
            <v>100 Sft</v>
          </cell>
          <cell r="D1187">
            <v>591.38</v>
          </cell>
          <cell r="E1187">
            <v>12577.54</v>
          </cell>
          <cell r="F1187" t="str">
            <v>m2</v>
          </cell>
          <cell r="G1187">
            <v>63.63</v>
          </cell>
          <cell r="H1187">
            <v>1353.34</v>
          </cell>
          <cell r="I1187">
            <v>11.9</v>
          </cell>
          <cell r="J1187">
            <v>0</v>
          </cell>
          <cell r="L1187">
            <v>1352.41</v>
          </cell>
          <cell r="M1187">
            <v>0.92999999999983629</v>
          </cell>
          <cell r="N1187">
            <v>6.8766128614831023E-4</v>
          </cell>
        </row>
        <row r="1188">
          <cell r="A1188" t="str">
            <v>11-36</v>
          </cell>
          <cell r="B1188" t="str">
            <v>P/F Ceramic Exterior Finish Tiles over 1/2"cement sand mortar 1:1 including curing complete</v>
          </cell>
          <cell r="C1188" t="str">
            <v>100 Sft</v>
          </cell>
          <cell r="D1188">
            <v>8341.5</v>
          </cell>
          <cell r="E1188">
            <v>26322.78</v>
          </cell>
          <cell r="F1188" t="str">
            <v>m2</v>
          </cell>
          <cell r="G1188">
            <v>897.55</v>
          </cell>
          <cell r="H1188">
            <v>2832.33</v>
          </cell>
          <cell r="I1188" t="str">
            <v>12.16.3</v>
          </cell>
          <cell r="J1188">
            <v>0</v>
          </cell>
          <cell r="L1188">
            <v>2666.74</v>
          </cell>
          <cell r="M1188">
            <v>165.59000000000015</v>
          </cell>
          <cell r="N1188">
            <v>6.2094542400084059E-2</v>
          </cell>
        </row>
        <row r="1189">
          <cell r="A1189" t="str">
            <v>11-37-a</v>
          </cell>
          <cell r="B1189" t="str">
            <v>Providing and fixing Chakwal tiles red colour in1:3 cement mortar complete.</v>
          </cell>
          <cell r="C1189" t="str">
            <v>100 Sft</v>
          </cell>
          <cell r="D1189">
            <v>6660.75</v>
          </cell>
          <cell r="E1189">
            <v>15247.7</v>
          </cell>
          <cell r="F1189" t="str">
            <v>m2</v>
          </cell>
          <cell r="G1189">
            <v>716.7</v>
          </cell>
          <cell r="H1189">
            <v>1640.65</v>
          </cell>
          <cell r="I1189">
            <v>10.8</v>
          </cell>
          <cell r="J1189">
            <v>0</v>
          </cell>
          <cell r="L1189">
            <v>1469.67</v>
          </cell>
          <cell r="M1189">
            <v>170.98000000000002</v>
          </cell>
          <cell r="N1189">
            <v>0.11633904209788593</v>
          </cell>
        </row>
        <row r="1190">
          <cell r="A1190" t="str">
            <v>11-37-b</v>
          </cell>
          <cell r="B1190" t="str">
            <v>Providing and fixing Chakwal tiles white colour in1:3 cement mortar complete.</v>
          </cell>
          <cell r="C1190" t="str">
            <v>100 Sft</v>
          </cell>
          <cell r="D1190">
            <v>6660.75</v>
          </cell>
          <cell r="E1190">
            <v>17920.7</v>
          </cell>
          <cell r="F1190" t="str">
            <v>m2</v>
          </cell>
          <cell r="G1190">
            <v>716.7</v>
          </cell>
          <cell r="H1190">
            <v>1928.27</v>
          </cell>
          <cell r="I1190">
            <v>10.8</v>
          </cell>
          <cell r="J1190">
            <v>0</v>
          </cell>
          <cell r="L1190">
            <v>1757.28</v>
          </cell>
          <cell r="M1190">
            <v>170.99</v>
          </cell>
          <cell r="N1190">
            <v>9.7303787671856518E-2</v>
          </cell>
        </row>
        <row r="1191">
          <cell r="A1191" t="str">
            <v>12-01-a</v>
          </cell>
          <cell r="B1191" t="str">
            <v>Plain wood work sawn, wrought, planed &amp; fixedin position, including nails &amp; screws : Deodarwood</v>
          </cell>
          <cell r="C1191" t="str">
            <v>Cft</v>
          </cell>
          <cell r="D1191">
            <v>1274.6300000000001</v>
          </cell>
          <cell r="E1191">
            <v>12505.99</v>
          </cell>
          <cell r="F1191" t="str">
            <v>m3</v>
          </cell>
          <cell r="G1191">
            <v>45013.21</v>
          </cell>
          <cell r="H1191">
            <v>441645.28</v>
          </cell>
          <cell r="I1191">
            <v>12.1</v>
          </cell>
          <cell r="J1191">
            <v>0</v>
          </cell>
          <cell r="L1191">
            <v>300724.81</v>
          </cell>
          <cell r="M1191">
            <v>140920.47000000003</v>
          </cell>
          <cell r="N1191">
            <v>0.46860274015968295</v>
          </cell>
        </row>
        <row r="1192">
          <cell r="A1192" t="str">
            <v>12-01-b</v>
          </cell>
          <cell r="B1192" t="str">
            <v>Plain wood work sawn, wrought, planed &amp; fixedin position, including nails &amp; screws : Shishamwood</v>
          </cell>
          <cell r="C1192" t="str">
            <v>Cft</v>
          </cell>
          <cell r="D1192">
            <v>1794.17</v>
          </cell>
          <cell r="E1192">
            <v>7621.21</v>
          </cell>
          <cell r="F1192" t="str">
            <v>m3</v>
          </cell>
          <cell r="G1192">
            <v>63360.54</v>
          </cell>
          <cell r="H1192">
            <v>269140.56</v>
          </cell>
          <cell r="I1192">
            <v>12.1</v>
          </cell>
          <cell r="J1192">
            <v>0</v>
          </cell>
          <cell r="L1192">
            <v>226471.52</v>
          </cell>
          <cell r="M1192">
            <v>42669.040000000008</v>
          </cell>
          <cell r="N1192">
            <v>0.1884079728877168</v>
          </cell>
        </row>
        <row r="1193">
          <cell r="A1193" t="str">
            <v>12-02-a</v>
          </cell>
          <cell r="B1193" t="str">
            <v>Plain woodwork for regulation karries or needlesetc. complete as per specs : Deodar wood</v>
          </cell>
          <cell r="C1193" t="str">
            <v>Cft</v>
          </cell>
          <cell r="D1193">
            <v>957.16</v>
          </cell>
          <cell r="E1193">
            <v>12135.16</v>
          </cell>
          <cell r="F1193" t="str">
            <v>m3</v>
          </cell>
          <cell r="G1193">
            <v>33801.68</v>
          </cell>
          <cell r="H1193">
            <v>428549.53</v>
          </cell>
          <cell r="I1193">
            <v>12.1</v>
          </cell>
          <cell r="J1193">
            <v>0</v>
          </cell>
          <cell r="L1193">
            <v>289944.88</v>
          </cell>
          <cell r="M1193">
            <v>138604.65000000002</v>
          </cell>
          <cell r="N1193">
            <v>0.478037929140187</v>
          </cell>
        </row>
        <row r="1194">
          <cell r="A1194" t="str">
            <v>12-02-b</v>
          </cell>
          <cell r="B1194" t="str">
            <v>Plain woodwork for regulation karries or needlesetc. complete as per specs : Shisham wood</v>
          </cell>
          <cell r="C1194" t="str">
            <v>Cft</v>
          </cell>
          <cell r="D1194">
            <v>1489.14</v>
          </cell>
          <cell r="E1194">
            <v>7262.82</v>
          </cell>
          <cell r="F1194" t="str">
            <v>m3</v>
          </cell>
          <cell r="G1194">
            <v>52588.67</v>
          </cell>
          <cell r="H1194">
            <v>256484.48000000001</v>
          </cell>
          <cell r="I1194">
            <v>12.1</v>
          </cell>
          <cell r="J1194">
            <v>0</v>
          </cell>
          <cell r="L1194">
            <v>215994.95</v>
          </cell>
          <cell r="M1194">
            <v>40489.53</v>
          </cell>
          <cell r="N1194">
            <v>0.18745591042753545</v>
          </cell>
        </row>
        <row r="1195">
          <cell r="A1195" t="str">
            <v>12-03-a</v>
          </cell>
          <cell r="B1195" t="str">
            <v>1st class teak wood wrought joinery in doors &amp;windows, panelled or glazed complete : 2" thick</v>
          </cell>
          <cell r="C1195" t="str">
            <v>Sft</v>
          </cell>
          <cell r="D1195">
            <v>471.36</v>
          </cell>
          <cell r="E1195">
            <v>2281.8200000000002</v>
          </cell>
          <cell r="F1195" t="str">
            <v>m2</v>
          </cell>
          <cell r="G1195">
            <v>5071.8</v>
          </cell>
          <cell r="H1195">
            <v>24552.33</v>
          </cell>
          <cell r="I1195">
            <v>12.14</v>
          </cell>
          <cell r="J1195">
            <v>0</v>
          </cell>
          <cell r="L1195">
            <v>17849.04</v>
          </cell>
          <cell r="M1195">
            <v>6703.2900000000009</v>
          </cell>
          <cell r="N1195">
            <v>0.3755546516787458</v>
          </cell>
        </row>
        <row r="1196">
          <cell r="A1196" t="str">
            <v>12-03-b</v>
          </cell>
          <cell r="B1196" t="str">
            <v>1st class teak wood wrought joinery in doors &amp;windows, panelled or glazed complete : 1.75"thick</v>
          </cell>
          <cell r="C1196" t="str">
            <v>Sft</v>
          </cell>
          <cell r="D1196">
            <v>469.09</v>
          </cell>
          <cell r="E1196">
            <v>2146.33</v>
          </cell>
          <cell r="F1196" t="str">
            <v>m2</v>
          </cell>
          <cell r="G1196">
            <v>5047.42</v>
          </cell>
          <cell r="H1196">
            <v>23094.48</v>
          </cell>
          <cell r="I1196">
            <v>12.14</v>
          </cell>
          <cell r="J1196">
            <v>0</v>
          </cell>
          <cell r="L1196">
            <v>16828.32</v>
          </cell>
          <cell r="M1196">
            <v>6266.16</v>
          </cell>
          <cell r="N1196">
            <v>0.37235802504349808</v>
          </cell>
        </row>
        <row r="1197">
          <cell r="A1197" t="str">
            <v>12-03-c</v>
          </cell>
          <cell r="B1197" t="str">
            <v>1st class teak wood wrought joinery in doors &amp;windows, panelled or glazed complete : 1.5" thick</v>
          </cell>
          <cell r="C1197" t="str">
            <v>Sft</v>
          </cell>
          <cell r="D1197">
            <v>435.76</v>
          </cell>
          <cell r="E1197">
            <v>1979.03</v>
          </cell>
          <cell r="F1197" t="str">
            <v>m2</v>
          </cell>
          <cell r="G1197">
            <v>4688.8</v>
          </cell>
          <cell r="H1197">
            <v>21294.34</v>
          </cell>
          <cell r="I1197">
            <v>12.14</v>
          </cell>
          <cell r="J1197">
            <v>0</v>
          </cell>
          <cell r="L1197">
            <v>15526.46</v>
          </cell>
          <cell r="M1197">
            <v>5767.880000000001</v>
          </cell>
          <cell r="N1197">
            <v>0.3714871258483905</v>
          </cell>
        </row>
        <row r="1198">
          <cell r="A1198" t="str">
            <v>12-04-a-01</v>
          </cell>
          <cell r="B1198" t="str">
            <v>1st class teak wood wrought joinery Teak woodframe 1.75" thick with wire guaze withospring/hinge</v>
          </cell>
          <cell r="C1198" t="str">
            <v>Sft</v>
          </cell>
          <cell r="D1198">
            <v>288.58999999999997</v>
          </cell>
          <cell r="E1198">
            <v>1265.55</v>
          </cell>
          <cell r="F1198" t="str">
            <v>m2</v>
          </cell>
          <cell r="G1198">
            <v>3105.24</v>
          </cell>
          <cell r="H1198">
            <v>13617.34</v>
          </cell>
          <cell r="I1198">
            <v>12.14</v>
          </cell>
          <cell r="J1198" t="str">
            <v>a) This also includes the cost ofwoods required for extra thicknessof chowkats.</v>
          </cell>
          <cell r="L1198">
            <v>10266.24</v>
          </cell>
          <cell r="M1198">
            <v>3351.1000000000004</v>
          </cell>
          <cell r="N1198">
            <v>0.32641940963780319</v>
          </cell>
        </row>
        <row r="1199">
          <cell r="A1199" t="str">
            <v>12-04-a-02</v>
          </cell>
          <cell r="B1199" t="str">
            <v>1st class teak wood wrought joinery Teak woodframe 1.75" thick with wire guaze withospring/hinge</v>
          </cell>
          <cell r="C1199" t="str">
            <v>Sft</v>
          </cell>
          <cell r="D1199">
            <v>288.58999999999997</v>
          </cell>
          <cell r="E1199">
            <v>1287.8399999999999</v>
          </cell>
          <cell r="F1199" t="str">
            <v>m2</v>
          </cell>
          <cell r="G1199">
            <v>3105.24</v>
          </cell>
          <cell r="H1199">
            <v>13857.2</v>
          </cell>
          <cell r="I1199">
            <v>12.14</v>
          </cell>
          <cell r="J1199">
            <v>0</v>
          </cell>
          <cell r="L1199">
            <v>10501.39</v>
          </cell>
          <cell r="M1199">
            <v>3355.8100000000013</v>
          </cell>
          <cell r="N1199">
            <v>0.31955864890266922</v>
          </cell>
        </row>
        <row r="1200">
          <cell r="A1200" t="str">
            <v>12-04-b-01</v>
          </cell>
          <cell r="B1200" t="str">
            <v>1st Class Teak Wood Wrought Joinery : TeakWood framing 1.5" thick with wire guaze withosprings</v>
          </cell>
          <cell r="C1200" t="str">
            <v>Sft</v>
          </cell>
          <cell r="D1200">
            <v>285.73</v>
          </cell>
          <cell r="E1200">
            <v>1123.49</v>
          </cell>
          <cell r="F1200" t="str">
            <v>m2</v>
          </cell>
          <cell r="G1200">
            <v>3074.43</v>
          </cell>
          <cell r="H1200">
            <v>12088.73</v>
          </cell>
          <cell r="I1200" t="str">
            <v>12.11 ,12.14</v>
          </cell>
          <cell r="J1200">
            <v>0</v>
          </cell>
          <cell r="L1200">
            <v>9194.6</v>
          </cell>
          <cell r="M1200">
            <v>2894.1299999999992</v>
          </cell>
          <cell r="N1200">
            <v>0.31476410066778315</v>
          </cell>
        </row>
        <row r="1201">
          <cell r="A1201" t="str">
            <v>12-04-b-02</v>
          </cell>
          <cell r="B1201" t="str">
            <v>1st Class Teak Wood wrought joinery : TeakWood framing 1.5" thick with wire guaze withsprings</v>
          </cell>
          <cell r="C1201" t="str">
            <v>Sft</v>
          </cell>
          <cell r="D1201">
            <v>285.73</v>
          </cell>
          <cell r="E1201">
            <v>1147.6300000000001</v>
          </cell>
          <cell r="F1201" t="str">
            <v>m2</v>
          </cell>
          <cell r="G1201">
            <v>3074.43</v>
          </cell>
          <cell r="H1201">
            <v>12348.47</v>
          </cell>
          <cell r="I1201" t="str">
            <v>12.11 ,12.14</v>
          </cell>
          <cell r="J1201">
            <v>0</v>
          </cell>
          <cell r="L1201">
            <v>9449.64</v>
          </cell>
          <cell r="M1201">
            <v>2898.83</v>
          </cell>
          <cell r="N1201">
            <v>0.30676618368530445</v>
          </cell>
        </row>
        <row r="1202">
          <cell r="A1202" t="str">
            <v>12-04-c</v>
          </cell>
          <cell r="B1202" t="str">
            <v>1st class teak wood wrought joinery GI wire guaze22 SWG, fixed to chowkat</v>
          </cell>
          <cell r="C1202" t="str">
            <v>Sft</v>
          </cell>
          <cell r="D1202">
            <v>99.79</v>
          </cell>
          <cell r="E1202">
            <v>460.45</v>
          </cell>
          <cell r="F1202" t="str">
            <v>m2</v>
          </cell>
          <cell r="G1202">
            <v>1073.71</v>
          </cell>
          <cell r="H1202">
            <v>4954.47</v>
          </cell>
          <cell r="I1202" t="str">
            <v>12.11 ,12.14</v>
          </cell>
          <cell r="J1202">
            <v>0</v>
          </cell>
          <cell r="L1202">
            <v>4191.3599999999997</v>
          </cell>
          <cell r="M1202">
            <v>763.11000000000058</v>
          </cell>
          <cell r="N1202">
            <v>0.18206739578561629</v>
          </cell>
        </row>
        <row r="1203">
          <cell r="A1203" t="str">
            <v>12-04-d</v>
          </cell>
          <cell r="B1203" t="str">
            <v>1st class teak wood wrought joinery GI wire guaze22 SWG, fixed on teak wood frame</v>
          </cell>
          <cell r="C1203" t="str">
            <v>Sft</v>
          </cell>
          <cell r="D1203">
            <v>160.97999999999999</v>
          </cell>
          <cell r="E1203">
            <v>949.07</v>
          </cell>
          <cell r="F1203" t="str">
            <v>m2</v>
          </cell>
          <cell r="G1203">
            <v>1732.13</v>
          </cell>
          <cell r="H1203">
            <v>10212.040000000001</v>
          </cell>
          <cell r="I1203" t="str">
            <v>12.11 ,12.14</v>
          </cell>
          <cell r="J1203">
            <v>0</v>
          </cell>
          <cell r="L1203">
            <v>7941.04</v>
          </cell>
          <cell r="M1203">
            <v>2271.0000000000009</v>
          </cell>
          <cell r="N1203">
            <v>0.28598269244330726</v>
          </cell>
        </row>
        <row r="1204">
          <cell r="A1204" t="str">
            <v>12-05-a</v>
          </cell>
          <cell r="B1204" t="str">
            <v>P/F of 1-3/4" thick teak wood joinery readymadebrazillian door fully painted both sides facingcomplete in all respects</v>
          </cell>
          <cell r="C1204" t="str">
            <v>Sft</v>
          </cell>
          <cell r="D1204">
            <v>160.6</v>
          </cell>
          <cell r="E1204">
            <v>1098.53</v>
          </cell>
          <cell r="F1204" t="str">
            <v>m2</v>
          </cell>
          <cell r="G1204">
            <v>1728.11</v>
          </cell>
          <cell r="H1204">
            <v>11820.19</v>
          </cell>
          <cell r="I1204" t="str">
            <v>12.3 ,12.14</v>
          </cell>
          <cell r="J1204">
            <v>0</v>
          </cell>
          <cell r="L1204">
            <v>9230.2099999999991</v>
          </cell>
          <cell r="M1204">
            <v>2589.9800000000014</v>
          </cell>
          <cell r="N1204">
            <v>0.28059816623890482</v>
          </cell>
        </row>
        <row r="1205">
          <cell r="A1205" t="str">
            <v>12-05-b</v>
          </cell>
          <cell r="B1205" t="str">
            <v>P/F of 1-1/2'' thick teak wood joinery readymadebrazillian door fully painted both sides facingcomplete in all respects</v>
          </cell>
          <cell r="C1205" t="str">
            <v>Sft</v>
          </cell>
          <cell r="D1205">
            <v>160.6</v>
          </cell>
          <cell r="E1205">
            <v>1017.7</v>
          </cell>
          <cell r="F1205" t="str">
            <v>m2</v>
          </cell>
          <cell r="G1205">
            <v>1728.11</v>
          </cell>
          <cell r="H1205">
            <v>10950.45</v>
          </cell>
          <cell r="I1205" t="str">
            <v>12.3 ,12.14</v>
          </cell>
          <cell r="J1205">
            <v>0</v>
          </cell>
          <cell r="L1205">
            <v>8623.08</v>
          </cell>
          <cell r="M1205">
            <v>2327.3700000000008</v>
          </cell>
          <cell r="N1205">
            <v>0.26990008210523397</v>
          </cell>
        </row>
        <row r="1206">
          <cell r="A1206" t="str">
            <v>12-06</v>
          </cell>
          <cell r="B1206" t="str">
            <v>Provide &amp; fix exp. metal 1/2"-3/4" mesh, 16 guagefixed to chowkat, with 1" teak wood cover strips</v>
          </cell>
          <cell r="C1206" t="str">
            <v>Sft</v>
          </cell>
          <cell r="D1206">
            <v>98.59</v>
          </cell>
          <cell r="E1206">
            <v>381.65</v>
          </cell>
          <cell r="F1206" t="str">
            <v>m2</v>
          </cell>
          <cell r="G1206">
            <v>1060.8499999999999</v>
          </cell>
          <cell r="H1206">
            <v>4106.53</v>
          </cell>
          <cell r="I1206" t="str">
            <v>12.2.1.21</v>
          </cell>
          <cell r="J1206">
            <v>0</v>
          </cell>
          <cell r="L1206">
            <v>3316.29</v>
          </cell>
          <cell r="M1206">
            <v>790.23999999999978</v>
          </cell>
          <cell r="N1206">
            <v>0.23829037870632538</v>
          </cell>
        </row>
        <row r="1207">
          <cell r="A1207" t="str">
            <v>12-07</v>
          </cell>
          <cell r="B1207" t="str">
            <v>Provide &amp; fix expanded metal 1/2" to 3/4", 16guage fixed to chowkat with 1" teak wood covermoulding</v>
          </cell>
          <cell r="C1207" t="str">
            <v>Sft</v>
          </cell>
          <cell r="D1207">
            <v>98.59</v>
          </cell>
          <cell r="E1207">
            <v>381.65</v>
          </cell>
          <cell r="F1207" t="str">
            <v>m2</v>
          </cell>
          <cell r="G1207">
            <v>1060.8499999999999</v>
          </cell>
          <cell r="H1207">
            <v>4106.53</v>
          </cell>
          <cell r="I1207" t="str">
            <v>12.2.1.21</v>
          </cell>
          <cell r="J1207">
            <v>0</v>
          </cell>
          <cell r="L1207">
            <v>3316.29</v>
          </cell>
          <cell r="M1207">
            <v>790.23999999999978</v>
          </cell>
          <cell r="N1207">
            <v>0.23829037870632538</v>
          </cell>
        </row>
        <row r="1208">
          <cell r="A1208" t="str">
            <v>12-08-a</v>
          </cell>
          <cell r="B1208" t="str">
            <v>First class deodar wood wrought joinery in doorsand windows etc. complete : 2" thick</v>
          </cell>
          <cell r="C1208" t="str">
            <v>Sft</v>
          </cell>
          <cell r="D1208">
            <v>286.35000000000002</v>
          </cell>
          <cell r="E1208">
            <v>2823.99</v>
          </cell>
          <cell r="F1208" t="str">
            <v>m2</v>
          </cell>
          <cell r="G1208">
            <v>3081.13</v>
          </cell>
          <cell r="H1208">
            <v>30386.13</v>
          </cell>
          <cell r="I1208">
            <v>12.14</v>
          </cell>
          <cell r="J1208">
            <v>0</v>
          </cell>
          <cell r="L1208">
            <v>20864.5</v>
          </cell>
          <cell r="M1208">
            <v>9521.630000000001</v>
          </cell>
          <cell r="N1208">
            <v>0.45635553212394264</v>
          </cell>
        </row>
        <row r="1209">
          <cell r="A1209" t="str">
            <v>12-08-b</v>
          </cell>
          <cell r="B1209" t="str">
            <v>First class deodar wood wrought joinery in doorsand windows etc. complete : 1-3/4" thick</v>
          </cell>
          <cell r="C1209" t="str">
            <v>Sft</v>
          </cell>
          <cell r="D1209">
            <v>250.87</v>
          </cell>
          <cell r="E1209">
            <v>2441.5</v>
          </cell>
          <cell r="F1209" t="str">
            <v>m2</v>
          </cell>
          <cell r="G1209">
            <v>2699.33</v>
          </cell>
          <cell r="H1209">
            <v>26270.58</v>
          </cell>
          <cell r="I1209">
            <v>12.14</v>
          </cell>
          <cell r="J1209">
            <v>0</v>
          </cell>
          <cell r="L1209">
            <v>18085.45</v>
          </cell>
          <cell r="M1209">
            <v>8185.130000000001</v>
          </cell>
          <cell r="N1209">
            <v>0.45258094213856997</v>
          </cell>
        </row>
        <row r="1210">
          <cell r="A1210" t="str">
            <v>12-08-c</v>
          </cell>
          <cell r="B1210" t="str">
            <v>First class deodar wood wrought joinery in doorsand windows etc. complete : 1.5" thick</v>
          </cell>
          <cell r="C1210" t="str">
            <v>Sft</v>
          </cell>
          <cell r="D1210">
            <v>232.19</v>
          </cell>
          <cell r="E1210">
            <v>2342.96</v>
          </cell>
          <cell r="F1210" t="str">
            <v>m2</v>
          </cell>
          <cell r="G1210">
            <v>2498.39</v>
          </cell>
          <cell r="H1210">
            <v>25210.22</v>
          </cell>
          <cell r="I1210">
            <v>12.14</v>
          </cell>
          <cell r="J1210">
            <v>0</v>
          </cell>
          <cell r="L1210">
            <v>17378.04</v>
          </cell>
          <cell r="M1210">
            <v>7832.18</v>
          </cell>
          <cell r="N1210">
            <v>0.45069409438578806</v>
          </cell>
        </row>
        <row r="1211">
          <cell r="A1211" t="str">
            <v>12-10-a</v>
          </cell>
          <cell r="B1211" t="str">
            <v>Deodar wood framed, braced &amp; battened doors &amp;windows : 2.25" thick, 1.25" battens &amp; 1" planks</v>
          </cell>
          <cell r="C1211" t="str">
            <v>Sft</v>
          </cell>
          <cell r="D1211">
            <v>334.41</v>
          </cell>
          <cell r="E1211">
            <v>2851.23</v>
          </cell>
          <cell r="F1211" t="str">
            <v>m2</v>
          </cell>
          <cell r="G1211">
            <v>3598.22</v>
          </cell>
          <cell r="H1211">
            <v>30679.25</v>
          </cell>
          <cell r="I1211">
            <v>12.4</v>
          </cell>
          <cell r="J1211">
            <v>0</v>
          </cell>
          <cell r="L1211">
            <v>21069.94</v>
          </cell>
          <cell r="M1211">
            <v>9609.3100000000013</v>
          </cell>
          <cell r="N1211">
            <v>0.4560672692945496</v>
          </cell>
        </row>
        <row r="1212">
          <cell r="A1212" t="str">
            <v>12-10-b</v>
          </cell>
          <cell r="B1212" t="str">
            <v>Deodar wood framed, braced &amp; battened doors &amp;windows : 1.75" thick, 1" battens &amp; 3/4" planks</v>
          </cell>
          <cell r="C1212" t="str">
            <v>Sft</v>
          </cell>
          <cell r="D1212">
            <v>256.58999999999997</v>
          </cell>
          <cell r="E1212">
            <v>2330.35</v>
          </cell>
          <cell r="F1212" t="str">
            <v>m2</v>
          </cell>
          <cell r="G1212">
            <v>2760.96</v>
          </cell>
          <cell r="H1212">
            <v>25074.57</v>
          </cell>
          <cell r="I1212">
            <v>12.4</v>
          </cell>
          <cell r="J1212">
            <v>0</v>
          </cell>
          <cell r="L1212">
            <v>17222.240000000002</v>
          </cell>
          <cell r="M1212">
            <v>7852.3299999999981</v>
          </cell>
          <cell r="N1212">
            <v>0.45594127128642947</v>
          </cell>
        </row>
        <row r="1213">
          <cell r="A1213" t="str">
            <v>12-11</v>
          </cell>
          <cell r="B1213" t="str">
            <v>1" thick battened door and windows fitted inposition, complete with iron fittings</v>
          </cell>
          <cell r="C1213" t="str">
            <v>Sft</v>
          </cell>
          <cell r="D1213">
            <v>194.1</v>
          </cell>
          <cell r="E1213">
            <v>1742.83</v>
          </cell>
          <cell r="F1213" t="str">
            <v>m2</v>
          </cell>
          <cell r="G1213">
            <v>2088.4699999999998</v>
          </cell>
          <cell r="H1213">
            <v>18752.830000000002</v>
          </cell>
          <cell r="I1213">
            <v>12.4</v>
          </cell>
          <cell r="J1213">
            <v>0</v>
          </cell>
          <cell r="L1213">
            <v>12825.71</v>
          </cell>
          <cell r="M1213">
            <v>5927.1200000000026</v>
          </cell>
          <cell r="N1213">
            <v>0.46212802254222207</v>
          </cell>
        </row>
        <row r="1214">
          <cell r="A1214" t="str">
            <v>12-12</v>
          </cell>
          <cell r="B1214" t="str">
            <v>Deodar wood battened ledged &amp; braced doors &amp;windows 2.25" thick complete</v>
          </cell>
          <cell r="C1214" t="str">
            <v>Sft</v>
          </cell>
          <cell r="D1214">
            <v>289.08999999999997</v>
          </cell>
          <cell r="E1214">
            <v>2884.73</v>
          </cell>
          <cell r="F1214" t="str">
            <v>m2</v>
          </cell>
          <cell r="G1214">
            <v>3110.6</v>
          </cell>
          <cell r="H1214">
            <v>31039.74</v>
          </cell>
          <cell r="I1214">
            <v>12.4</v>
          </cell>
          <cell r="J1214">
            <v>0</v>
          </cell>
          <cell r="L1214">
            <v>21118.94</v>
          </cell>
          <cell r="M1214">
            <v>9920.8000000000029</v>
          </cell>
          <cell r="N1214">
            <v>0.46975842537551615</v>
          </cell>
        </row>
        <row r="1215">
          <cell r="A1215" t="str">
            <v>12-13-a</v>
          </cell>
          <cell r="B1215" t="str">
            <v>Deodar wood doors framed with braces &amp; 22SWG GI sheet facing on one side complete</v>
          </cell>
          <cell r="C1215" t="str">
            <v>Sft</v>
          </cell>
          <cell r="D1215">
            <v>125.46</v>
          </cell>
          <cell r="E1215">
            <v>1298.97</v>
          </cell>
          <cell r="F1215" t="str">
            <v>m2</v>
          </cell>
          <cell r="G1215">
            <v>1349.93</v>
          </cell>
          <cell r="H1215">
            <v>13976.94</v>
          </cell>
          <cell r="I1215">
            <v>12.4</v>
          </cell>
          <cell r="J1215">
            <v>0</v>
          </cell>
          <cell r="L1215">
            <v>9879.11</v>
          </cell>
          <cell r="M1215">
            <v>4097.83</v>
          </cell>
          <cell r="N1215">
            <v>0.41479748681814455</v>
          </cell>
        </row>
        <row r="1216">
          <cell r="A1216" t="str">
            <v>12-13-b</v>
          </cell>
          <cell r="B1216" t="str">
            <v>Deodar wood doors framed with braces &amp; 22SWG GI sheet facing on both sides complete</v>
          </cell>
          <cell r="C1216" t="str">
            <v>Sft</v>
          </cell>
          <cell r="D1216">
            <v>125.46</v>
          </cell>
          <cell r="E1216">
            <v>1394.38</v>
          </cell>
          <cell r="F1216" t="str">
            <v>m2</v>
          </cell>
          <cell r="G1216">
            <v>1349.93</v>
          </cell>
          <cell r="H1216">
            <v>15003.54</v>
          </cell>
          <cell r="I1216">
            <v>12.4</v>
          </cell>
          <cell r="J1216">
            <v>0</v>
          </cell>
          <cell r="L1216">
            <v>10905.71</v>
          </cell>
          <cell r="M1216">
            <v>4097.8300000000017</v>
          </cell>
          <cell r="N1216">
            <v>0.37575086812321273</v>
          </cell>
        </row>
        <row r="1217">
          <cell r="A1217" t="str">
            <v>12-14-a</v>
          </cell>
          <cell r="B1217" t="str">
            <v>Partal wood doors framed with braces &amp; 22 SWGGI sheet facing on one side complete</v>
          </cell>
          <cell r="C1217" t="str">
            <v>Sft</v>
          </cell>
          <cell r="D1217">
            <v>125.46</v>
          </cell>
          <cell r="E1217">
            <v>554.61</v>
          </cell>
          <cell r="F1217" t="str">
            <v>m2</v>
          </cell>
          <cell r="G1217">
            <v>1349.93</v>
          </cell>
          <cell r="H1217">
            <v>5967.65</v>
          </cell>
          <cell r="I1217">
            <v>12.4</v>
          </cell>
          <cell r="J1217">
            <v>0</v>
          </cell>
          <cell r="L1217">
            <v>5302.37</v>
          </cell>
          <cell r="M1217">
            <v>665.27999999999975</v>
          </cell>
          <cell r="N1217">
            <v>0.12546842261102106</v>
          </cell>
        </row>
        <row r="1218">
          <cell r="A1218" t="str">
            <v>12-14-b</v>
          </cell>
          <cell r="B1218" t="str">
            <v>Partal wood doors framed with braces &amp; 22 SWGGI sheet facing on both sides complete</v>
          </cell>
          <cell r="C1218" t="str">
            <v>Sft</v>
          </cell>
          <cell r="D1218">
            <v>125.46</v>
          </cell>
          <cell r="E1218">
            <v>651.75</v>
          </cell>
          <cell r="F1218" t="str">
            <v>m2</v>
          </cell>
          <cell r="G1218">
            <v>1349.93</v>
          </cell>
          <cell r="H1218">
            <v>7012.82</v>
          </cell>
          <cell r="I1218">
            <v>12.4</v>
          </cell>
          <cell r="J1218">
            <v>0</v>
          </cell>
          <cell r="L1218">
            <v>6347.54</v>
          </cell>
          <cell r="M1218">
            <v>665.27999999999975</v>
          </cell>
          <cell r="N1218">
            <v>0.10480910715017153</v>
          </cell>
        </row>
        <row r="1219">
          <cell r="A1219" t="str">
            <v>12-15</v>
          </cell>
          <cell r="B1219" t="str">
            <v>Supply &amp; fixing of First class deodar woodshutters 2'' thick fully glazed with 5mm glass ofapproved quality and approved brass hinges, towerbolts, deodar wood beading complete in all respect</v>
          </cell>
          <cell r="C1219" t="str">
            <v>Sft</v>
          </cell>
          <cell r="D1219">
            <v>186.33</v>
          </cell>
          <cell r="E1219">
            <v>1229.6500000000001</v>
          </cell>
          <cell r="F1219" t="str">
            <v>m2</v>
          </cell>
          <cell r="G1219">
            <v>2004.94</v>
          </cell>
          <cell r="H1219">
            <v>13231.08</v>
          </cell>
          <cell r="I1219">
            <v>12.12</v>
          </cell>
          <cell r="J1219">
            <v>0</v>
          </cell>
          <cell r="L1219">
            <v>9174.52</v>
          </cell>
          <cell r="M1219">
            <v>4056.5599999999995</v>
          </cell>
          <cell r="N1219">
            <v>0.44215501192432949</v>
          </cell>
        </row>
        <row r="1220">
          <cell r="A1220" t="str">
            <v>12-16</v>
          </cell>
          <cell r="B1220" t="str">
            <v>Provding and fixing of Duca engineered door 2"thick made of partal soft wood, MDF and solidmohagany wood including chowkat, architrave, allrequired fittings i.e. hinges, handles, locks boltsand including mohagany polish complete in allrespects.</v>
          </cell>
          <cell r="C1220" t="str">
            <v>SFT</v>
          </cell>
          <cell r="D1220">
            <v>94.62</v>
          </cell>
          <cell r="E1220">
            <v>1905.66</v>
          </cell>
          <cell r="F1220" t="str">
            <v>m2</v>
          </cell>
          <cell r="G1220">
            <v>1018.11</v>
          </cell>
          <cell r="H1220">
            <v>20504.849999999999</v>
          </cell>
          <cell r="I1220" t="str">
            <v>12.1 ,12.2</v>
          </cell>
          <cell r="J1220">
            <v>0</v>
          </cell>
          <cell r="L1220">
            <v>9664.39</v>
          </cell>
          <cell r="M1220">
            <v>10840.46</v>
          </cell>
          <cell r="N1220">
            <v>1.1216910741391852</v>
          </cell>
        </row>
        <row r="1221">
          <cell r="A1221" t="str">
            <v>12-17-a-01</v>
          </cell>
          <cell r="B1221" t="str">
            <v>First class deodar wood wrought joinery workDeodar wood frame 1-3/4" thick with wire guazewithout springs</v>
          </cell>
          <cell r="C1221" t="str">
            <v>Sft</v>
          </cell>
          <cell r="D1221">
            <v>130.54</v>
          </cell>
          <cell r="E1221">
            <v>1104.97</v>
          </cell>
          <cell r="F1221" t="str">
            <v>m2</v>
          </cell>
          <cell r="G1221">
            <v>1404.59</v>
          </cell>
          <cell r="H1221">
            <v>11889.48</v>
          </cell>
          <cell r="I1221">
            <v>12.14</v>
          </cell>
          <cell r="J1221">
            <v>0</v>
          </cell>
          <cell r="L1221">
            <v>8523.26</v>
          </cell>
          <cell r="M1221">
            <v>3366.2199999999993</v>
          </cell>
          <cell r="N1221">
            <v>0.39494512662995135</v>
          </cell>
        </row>
        <row r="1222">
          <cell r="A1222" t="str">
            <v>12-17-a-02</v>
          </cell>
          <cell r="B1222" t="str">
            <v>First class deodar wood wrought joinery workDeodar wood frame 13/4" thick with wire guazewith springs</v>
          </cell>
          <cell r="C1222" t="str">
            <v>Sft</v>
          </cell>
          <cell r="D1222">
            <v>131.24</v>
          </cell>
          <cell r="E1222">
            <v>1125.3</v>
          </cell>
          <cell r="F1222" t="str">
            <v>m2</v>
          </cell>
          <cell r="G1222">
            <v>1412.09</v>
          </cell>
          <cell r="H1222">
            <v>12108.22</v>
          </cell>
          <cell r="I1222">
            <v>12.14</v>
          </cell>
          <cell r="J1222">
            <v>0</v>
          </cell>
          <cell r="L1222">
            <v>8741.5300000000007</v>
          </cell>
          <cell r="M1222">
            <v>3366.6899999999987</v>
          </cell>
          <cell r="N1222">
            <v>0.3851373844166866</v>
          </cell>
        </row>
        <row r="1223">
          <cell r="A1223" t="str">
            <v>12-17-b-01</v>
          </cell>
          <cell r="B1223" t="str">
            <v>First class deodar wood wrought joinery workDeodar wood frame 1.5" thick with wire guazewithout springs</v>
          </cell>
          <cell r="C1223" t="str">
            <v>Sft</v>
          </cell>
          <cell r="D1223">
            <v>131.24</v>
          </cell>
          <cell r="E1223">
            <v>1034.71</v>
          </cell>
          <cell r="F1223" t="str">
            <v>m2</v>
          </cell>
          <cell r="G1223">
            <v>1412.09</v>
          </cell>
          <cell r="H1223">
            <v>11133.5</v>
          </cell>
          <cell r="I1223">
            <v>12.14</v>
          </cell>
          <cell r="J1223">
            <v>0</v>
          </cell>
          <cell r="L1223">
            <v>8024.48</v>
          </cell>
          <cell r="M1223">
            <v>3109.0200000000004</v>
          </cell>
          <cell r="N1223">
            <v>0.38744192770123431</v>
          </cell>
        </row>
        <row r="1224">
          <cell r="A1224" t="str">
            <v>12-17-b-02</v>
          </cell>
          <cell r="B1224" t="str">
            <v>First class deodar wood wrought joinery workDeodar wood frame 1" thick with wire guaze withsprings</v>
          </cell>
          <cell r="C1224" t="str">
            <v>Sft</v>
          </cell>
          <cell r="D1224">
            <v>107.19</v>
          </cell>
          <cell r="E1224">
            <v>1066.1500000000001</v>
          </cell>
          <cell r="F1224" t="str">
            <v>m2</v>
          </cell>
          <cell r="G1224">
            <v>1153.4100000000001</v>
          </cell>
          <cell r="H1224">
            <v>11471.73</v>
          </cell>
          <cell r="I1224">
            <v>12.14</v>
          </cell>
          <cell r="J1224">
            <v>0</v>
          </cell>
          <cell r="L1224">
            <v>8459.64</v>
          </cell>
          <cell r="M1224">
            <v>3012.09</v>
          </cell>
          <cell r="N1224">
            <v>0.35605415833297877</v>
          </cell>
        </row>
        <row r="1225">
          <cell r="A1225" t="str">
            <v>12-17-c</v>
          </cell>
          <cell r="B1225" t="str">
            <v>First class deodar wood wrought joinery work GIwire guaze fixed to chowkat with 3/4" strip</v>
          </cell>
          <cell r="C1225" t="str">
            <v>Sft</v>
          </cell>
          <cell r="D1225">
            <v>147.59</v>
          </cell>
          <cell r="E1225">
            <v>1007.16</v>
          </cell>
          <cell r="F1225" t="str">
            <v>m2</v>
          </cell>
          <cell r="G1225">
            <v>1588.12</v>
          </cell>
          <cell r="H1225">
            <v>10837.05</v>
          </cell>
          <cell r="I1225" t="str">
            <v>12.11 ,12.14</v>
          </cell>
          <cell r="J1225">
            <v>0</v>
          </cell>
          <cell r="L1225">
            <v>8092.25</v>
          </cell>
          <cell r="M1225">
            <v>2744.7999999999993</v>
          </cell>
          <cell r="N1225">
            <v>0.33918872995767546</v>
          </cell>
        </row>
        <row r="1226">
          <cell r="A1226" t="str">
            <v>12-17-d</v>
          </cell>
          <cell r="B1226" t="str">
            <v>First class deodar wood wrought joinery work GIwire guaze fixed to chowkat with 1/2" strip</v>
          </cell>
          <cell r="C1226" t="str">
            <v>Sft</v>
          </cell>
          <cell r="D1226">
            <v>98.59</v>
          </cell>
          <cell r="E1226">
            <v>462.46</v>
          </cell>
          <cell r="F1226" t="str">
            <v>m2</v>
          </cell>
          <cell r="G1226">
            <v>1060.8499999999999</v>
          </cell>
          <cell r="H1226">
            <v>4976.04</v>
          </cell>
          <cell r="I1226" t="str">
            <v>12.11 ,12.14</v>
          </cell>
          <cell r="J1226">
            <v>0</v>
          </cell>
          <cell r="L1226">
            <v>4058.81</v>
          </cell>
          <cell r="M1226">
            <v>917.23</v>
          </cell>
          <cell r="N1226">
            <v>0.225984956181738</v>
          </cell>
        </row>
        <row r="1227">
          <cell r="A1227" t="str">
            <v>12-18</v>
          </cell>
          <cell r="B1227" t="str">
            <v>Making and fixing trellis doors &amp; windows ofdeodar wood complete.</v>
          </cell>
          <cell r="C1227" t="str">
            <v>Sft</v>
          </cell>
          <cell r="D1227">
            <v>210.94</v>
          </cell>
          <cell r="E1227">
            <v>1480.36</v>
          </cell>
          <cell r="F1227" t="str">
            <v>m2</v>
          </cell>
          <cell r="G1227">
            <v>2269.7199999999998</v>
          </cell>
          <cell r="H1227">
            <v>15928.67</v>
          </cell>
          <cell r="I1227">
            <v>12.29</v>
          </cell>
          <cell r="J1227">
            <v>0</v>
          </cell>
          <cell r="L1227">
            <v>11018.82</v>
          </cell>
          <cell r="M1227">
            <v>4909.8500000000004</v>
          </cell>
          <cell r="N1227">
            <v>0.44558764005583179</v>
          </cell>
        </row>
        <row r="1228">
          <cell r="A1228" t="str">
            <v>12-19-a</v>
          </cell>
          <cell r="B1228" t="str">
            <v>Provide &amp; fix MS chowkat of doors, windows etcMS angle iron 1.5"x1.5"x1/4" welded with MS flat</v>
          </cell>
          <cell r="C1228" t="str">
            <v>Rft</v>
          </cell>
          <cell r="D1228">
            <v>133.26</v>
          </cell>
          <cell r="E1228">
            <v>401.37</v>
          </cell>
          <cell r="F1228" t="str">
            <v>m</v>
          </cell>
          <cell r="G1228">
            <v>437.22</v>
          </cell>
          <cell r="H1228">
            <v>1316.82</v>
          </cell>
          <cell r="I1228" t="str">
            <v>12.2 ,25.5</v>
          </cell>
          <cell r="J1228">
            <v>0</v>
          </cell>
          <cell r="L1228">
            <v>1311.96</v>
          </cell>
          <cell r="M1228">
            <v>4.8599999999999</v>
          </cell>
          <cell r="N1228">
            <v>3.7043812311350192E-3</v>
          </cell>
        </row>
        <row r="1229">
          <cell r="A1229" t="str">
            <v>12-19-b</v>
          </cell>
          <cell r="B1229" t="str">
            <v>Provide &amp; fix MS chowkat of doors, windows etcMS tee iron 1.5"x 1.5"x 1/4" welded with MS flat</v>
          </cell>
          <cell r="C1229" t="str">
            <v>Rft</v>
          </cell>
          <cell r="D1229">
            <v>133.26</v>
          </cell>
          <cell r="E1229">
            <v>325.27</v>
          </cell>
          <cell r="F1229" t="str">
            <v>m</v>
          </cell>
          <cell r="G1229">
            <v>437.22</v>
          </cell>
          <cell r="H1229">
            <v>1067.17</v>
          </cell>
          <cell r="I1229" t="str">
            <v>12.2 ,25.5</v>
          </cell>
          <cell r="J1229">
            <v>0</v>
          </cell>
          <cell r="L1229">
            <v>1062.31</v>
          </cell>
          <cell r="M1229">
            <v>4.8600000000001273</v>
          </cell>
          <cell r="N1229">
            <v>4.5749357532171662E-3</v>
          </cell>
        </row>
        <row r="1230">
          <cell r="A1230" t="str">
            <v>12-20</v>
          </cell>
          <cell r="B1230" t="str">
            <v>Extra for providing &amp; fixing iron double springhinges with brass fittings including finger plate etc</v>
          </cell>
          <cell r="C1230" t="str">
            <v>Sft</v>
          </cell>
          <cell r="D1230">
            <v>68.150000000000006</v>
          </cell>
          <cell r="E1230">
            <v>239.87</v>
          </cell>
          <cell r="F1230" t="str">
            <v>m2</v>
          </cell>
          <cell r="G1230">
            <v>733.31</v>
          </cell>
          <cell r="H1230">
            <v>2581.0500000000002</v>
          </cell>
          <cell r="I1230">
            <v>0</v>
          </cell>
          <cell r="J1230">
            <v>0</v>
          </cell>
          <cell r="L1230">
            <v>2465.23</v>
          </cell>
          <cell r="M1230">
            <v>115.82000000000016</v>
          </cell>
          <cell r="N1230">
            <v>4.6981417555360012E-2</v>
          </cell>
        </row>
        <row r="1231">
          <cell r="A1231" t="str">
            <v>12-21-a</v>
          </cell>
          <cell r="B1231" t="str">
            <v>P/F brass spring hinges to wire gauzed door.</v>
          </cell>
          <cell r="C1231" t="str">
            <v>Each</v>
          </cell>
          <cell r="D1231">
            <v>143.18</v>
          </cell>
          <cell r="E1231">
            <v>410.72</v>
          </cell>
          <cell r="F1231" t="str">
            <v>Each</v>
          </cell>
          <cell r="G1231">
            <v>143.18</v>
          </cell>
          <cell r="H1231">
            <v>410.72</v>
          </cell>
          <cell r="I1231" t="str">
            <v>12.8.2.2 ,12.19.6</v>
          </cell>
          <cell r="J1231">
            <v>0</v>
          </cell>
          <cell r="L1231">
            <v>388.93</v>
          </cell>
          <cell r="M1231">
            <v>21.79000000000002</v>
          </cell>
          <cell r="N1231">
            <v>5.6025505875093258E-2</v>
          </cell>
        </row>
        <row r="1232">
          <cell r="A1232" t="str">
            <v>12-21-b</v>
          </cell>
          <cell r="B1232" t="str">
            <v>P/F hydraulic Door Closer (Best Quality)</v>
          </cell>
          <cell r="C1232" t="str">
            <v>Each</v>
          </cell>
          <cell r="D1232">
            <v>432.64</v>
          </cell>
          <cell r="E1232">
            <v>2764.83</v>
          </cell>
          <cell r="F1232" t="str">
            <v>Each</v>
          </cell>
          <cell r="G1232">
            <v>432.64</v>
          </cell>
          <cell r="H1232">
            <v>2764.83</v>
          </cell>
          <cell r="I1232">
            <v>12.17</v>
          </cell>
          <cell r="J1232">
            <v>0</v>
          </cell>
          <cell r="L1232">
            <v>1560.79</v>
          </cell>
          <cell r="M1232">
            <v>1204.04</v>
          </cell>
          <cell r="N1232">
            <v>0.77142985283093812</v>
          </cell>
        </row>
        <row r="1233">
          <cell r="A1233" t="str">
            <v>12-22-a-01</v>
          </cell>
          <cell r="B1233" t="str">
            <v>Providing and fixing sliding bolt to doors Ironsliding bolts : 10" long</v>
          </cell>
          <cell r="C1233" t="str">
            <v>Each</v>
          </cell>
          <cell r="D1233">
            <v>141.93</v>
          </cell>
          <cell r="E1233">
            <v>313.79000000000002</v>
          </cell>
          <cell r="F1233" t="str">
            <v>Each</v>
          </cell>
          <cell r="G1233">
            <v>141.93</v>
          </cell>
          <cell r="H1233">
            <v>313.79000000000002</v>
          </cell>
          <cell r="I1233" t="str">
            <v>12.19.9</v>
          </cell>
          <cell r="J1233">
            <v>0</v>
          </cell>
          <cell r="L1233">
            <v>289.49</v>
          </cell>
          <cell r="M1233">
            <v>24.300000000000011</v>
          </cell>
          <cell r="N1233">
            <v>8.3940723341048087E-2</v>
          </cell>
        </row>
        <row r="1234">
          <cell r="A1234" t="str">
            <v>12-22-a-02</v>
          </cell>
          <cell r="B1234" t="str">
            <v>Providing and fixing sliding bolt to doors Ironsliding bolts : 12" long</v>
          </cell>
          <cell r="C1234" t="str">
            <v>Each</v>
          </cell>
          <cell r="D1234">
            <v>141.93</v>
          </cell>
          <cell r="E1234">
            <v>568.16</v>
          </cell>
          <cell r="F1234" t="str">
            <v>Each</v>
          </cell>
          <cell r="G1234">
            <v>141.93</v>
          </cell>
          <cell r="H1234">
            <v>568.16</v>
          </cell>
          <cell r="I1234" t="str">
            <v>12.19.9</v>
          </cell>
          <cell r="J1234">
            <v>0</v>
          </cell>
          <cell r="L1234">
            <v>543.86</v>
          </cell>
          <cell r="M1234">
            <v>24.299999999999955</v>
          </cell>
          <cell r="N1234">
            <v>4.4680616335086153E-2</v>
          </cell>
        </row>
        <row r="1235">
          <cell r="A1235" t="str">
            <v>12-22-b-01</v>
          </cell>
          <cell r="B1235" t="str">
            <v>Providing and fixing sliding bolt to doors CPsliding bolts : 10" long</v>
          </cell>
          <cell r="C1235" t="str">
            <v>Each</v>
          </cell>
          <cell r="D1235">
            <v>141.93</v>
          </cell>
          <cell r="E1235">
            <v>500.17</v>
          </cell>
          <cell r="F1235" t="str">
            <v>Each</v>
          </cell>
          <cell r="G1235">
            <v>141.93</v>
          </cell>
          <cell r="H1235">
            <v>500.17</v>
          </cell>
          <cell r="I1235" t="str">
            <v>12.19.9</v>
          </cell>
          <cell r="J1235">
            <v>0</v>
          </cell>
          <cell r="L1235">
            <v>475.87</v>
          </cell>
          <cell r="M1235">
            <v>24.300000000000011</v>
          </cell>
          <cell r="N1235">
            <v>5.1064366318532395E-2</v>
          </cell>
        </row>
        <row r="1236">
          <cell r="A1236" t="str">
            <v>12-22-b-02</v>
          </cell>
          <cell r="B1236" t="str">
            <v>Providing and fixing sliding bolt to doors CPsliding bolts : 12" long</v>
          </cell>
          <cell r="C1236" t="str">
            <v>Each</v>
          </cell>
          <cell r="D1236">
            <v>141.93</v>
          </cell>
          <cell r="E1236">
            <v>569.42999999999995</v>
          </cell>
          <cell r="F1236" t="str">
            <v>Each</v>
          </cell>
          <cell r="G1236">
            <v>141.93</v>
          </cell>
          <cell r="H1236">
            <v>569.42999999999995</v>
          </cell>
          <cell r="I1236" t="str">
            <v>12.19.9</v>
          </cell>
          <cell r="J1236">
            <v>0</v>
          </cell>
          <cell r="L1236">
            <v>545.13</v>
          </cell>
          <cell r="M1236">
            <v>24.299999999999955</v>
          </cell>
          <cell r="N1236">
            <v>4.4576523031203484E-2</v>
          </cell>
        </row>
        <row r="1237">
          <cell r="A1237" t="str">
            <v>12-22-c-01</v>
          </cell>
          <cell r="B1237" t="str">
            <v>Providing and fixing sliding bolt to doors Brasssliding bolts : 10" long</v>
          </cell>
          <cell r="C1237" t="str">
            <v>Each</v>
          </cell>
          <cell r="D1237">
            <v>141.93</v>
          </cell>
          <cell r="E1237">
            <v>1965.46</v>
          </cell>
          <cell r="F1237" t="str">
            <v>Each</v>
          </cell>
          <cell r="G1237">
            <v>141.93</v>
          </cell>
          <cell r="H1237">
            <v>1965.46</v>
          </cell>
          <cell r="I1237" t="str">
            <v>12.19.9</v>
          </cell>
          <cell r="J1237">
            <v>0</v>
          </cell>
          <cell r="L1237">
            <v>1479.46</v>
          </cell>
          <cell r="M1237">
            <v>486</v>
          </cell>
          <cell r="N1237">
            <v>0.32849823584280752</v>
          </cell>
        </row>
        <row r="1238">
          <cell r="A1238" t="str">
            <v>12-22-c-02</v>
          </cell>
          <cell r="B1238" t="str">
            <v>Providing and fixing sliding bolt to doors Brasssliding bolts : 12" long</v>
          </cell>
          <cell r="C1238" t="str">
            <v>Each</v>
          </cell>
          <cell r="D1238">
            <v>141.93</v>
          </cell>
          <cell r="E1238">
            <v>2208.46</v>
          </cell>
          <cell r="F1238" t="str">
            <v>Each</v>
          </cell>
          <cell r="G1238">
            <v>141.93</v>
          </cell>
          <cell r="H1238">
            <v>2208.46</v>
          </cell>
          <cell r="I1238" t="str">
            <v>12.19.9</v>
          </cell>
          <cell r="J1238">
            <v>0</v>
          </cell>
          <cell r="L1238">
            <v>1625.26</v>
          </cell>
          <cell r="M1238">
            <v>583.20000000000005</v>
          </cell>
          <cell r="N1238">
            <v>0.35883489410925024</v>
          </cell>
        </row>
        <row r="1239">
          <cell r="A1239" t="str">
            <v>12-23-a</v>
          </cell>
          <cell r="B1239" t="str">
            <v>Extra for brass fittings to doors &amp; windowsDeodar panelled, panelled+glazed or fully glazed</v>
          </cell>
          <cell r="C1239" t="str">
            <v>Sft</v>
          </cell>
          <cell r="D1239">
            <v>2.86</v>
          </cell>
          <cell r="E1239">
            <v>16.399999999999999</v>
          </cell>
          <cell r="F1239" t="str">
            <v>m2</v>
          </cell>
          <cell r="G1239">
            <v>30.81</v>
          </cell>
          <cell r="H1239">
            <v>176.45</v>
          </cell>
          <cell r="I1239">
            <v>0</v>
          </cell>
          <cell r="J1239">
            <v>0</v>
          </cell>
          <cell r="L1239">
            <v>171.76</v>
          </cell>
          <cell r="M1239">
            <v>4.6899999999999977</v>
          </cell>
          <cell r="N1239">
            <v>2.7305542617605951E-2</v>
          </cell>
        </row>
        <row r="1240">
          <cell r="A1240" t="str">
            <v>12-23-b</v>
          </cell>
          <cell r="B1240" t="str">
            <v>Extra for brass fittings to doors &amp; windowsDeodar wood wire guazed shutters</v>
          </cell>
          <cell r="C1240" t="str">
            <v>Sft</v>
          </cell>
          <cell r="D1240">
            <v>3.44</v>
          </cell>
          <cell r="E1240">
            <v>16.829999999999998</v>
          </cell>
          <cell r="F1240" t="str">
            <v>m2</v>
          </cell>
          <cell r="G1240">
            <v>36.97</v>
          </cell>
          <cell r="H1240">
            <v>181.07</v>
          </cell>
          <cell r="I1240">
            <v>0</v>
          </cell>
          <cell r="J1240">
            <v>0</v>
          </cell>
          <cell r="L1240">
            <v>175.44</v>
          </cell>
          <cell r="M1240">
            <v>5.6299999999999955</v>
          </cell>
          <cell r="N1240">
            <v>3.2090743274053785E-2</v>
          </cell>
        </row>
        <row r="1241">
          <cell r="A1241" t="str">
            <v>12-24-a-01</v>
          </cell>
          <cell r="B1241" t="str">
            <v>Extra for providing/fixing approved quality Rimlocks : Imported</v>
          </cell>
          <cell r="C1241" t="str">
            <v>Each</v>
          </cell>
          <cell r="D1241">
            <v>622.5</v>
          </cell>
          <cell r="E1241">
            <v>2214.15</v>
          </cell>
          <cell r="F1241" t="str">
            <v>Each</v>
          </cell>
          <cell r="G1241">
            <v>622.5</v>
          </cell>
          <cell r="H1241">
            <v>2214.15</v>
          </cell>
          <cell r="I1241">
            <v>0</v>
          </cell>
          <cell r="J1241">
            <v>0</v>
          </cell>
          <cell r="L1241">
            <v>2123.89</v>
          </cell>
          <cell r="M1241">
            <v>90.260000000000218</v>
          </cell>
          <cell r="N1241">
            <v>4.2497492808008054E-2</v>
          </cell>
        </row>
        <row r="1242">
          <cell r="A1242" t="str">
            <v>12-24-a-02</v>
          </cell>
          <cell r="B1242" t="str">
            <v>Extra for providing/fixing approved quality Rimlocks : Local</v>
          </cell>
          <cell r="C1242" t="str">
            <v>Each</v>
          </cell>
          <cell r="D1242">
            <v>622.5</v>
          </cell>
          <cell r="E1242">
            <v>1460.85</v>
          </cell>
          <cell r="F1242" t="str">
            <v>Each</v>
          </cell>
          <cell r="G1242">
            <v>622.5</v>
          </cell>
          <cell r="H1242">
            <v>1460.85</v>
          </cell>
          <cell r="I1242">
            <v>0</v>
          </cell>
          <cell r="J1242">
            <v>0</v>
          </cell>
          <cell r="L1242">
            <v>1370.59</v>
          </cell>
          <cell r="M1242">
            <v>90.259999999999991</v>
          </cell>
          <cell r="N1242">
            <v>6.5854850830664169E-2</v>
          </cell>
        </row>
        <row r="1243">
          <cell r="A1243" t="str">
            <v>12-24-b-01</v>
          </cell>
          <cell r="B1243" t="str">
            <v>Extra for providing/fixing approved quality Rimlocks : Imported</v>
          </cell>
          <cell r="C1243" t="str">
            <v>Each</v>
          </cell>
          <cell r="D1243">
            <v>434.51</v>
          </cell>
          <cell r="E1243">
            <v>993.4</v>
          </cell>
          <cell r="F1243" t="str">
            <v>Each</v>
          </cell>
          <cell r="G1243">
            <v>434.51</v>
          </cell>
          <cell r="H1243">
            <v>993.41</v>
          </cell>
          <cell r="I1243">
            <v>0</v>
          </cell>
          <cell r="J1243">
            <v>0</v>
          </cell>
          <cell r="L1243">
            <v>923.62</v>
          </cell>
          <cell r="M1243">
            <v>69.789999999999964</v>
          </cell>
          <cell r="N1243">
            <v>7.55613780559104E-2</v>
          </cell>
        </row>
        <row r="1244">
          <cell r="A1244" t="str">
            <v>12-24-b-02</v>
          </cell>
          <cell r="B1244" t="str">
            <v>Extra for providing/fixing approved quality Rimlocks : Local</v>
          </cell>
          <cell r="C1244" t="str">
            <v>Each</v>
          </cell>
          <cell r="D1244">
            <v>434.51</v>
          </cell>
          <cell r="E1244">
            <v>724.89</v>
          </cell>
          <cell r="F1244" t="str">
            <v>Each</v>
          </cell>
          <cell r="G1244">
            <v>434.51</v>
          </cell>
          <cell r="H1244">
            <v>724.89</v>
          </cell>
          <cell r="I1244">
            <v>0</v>
          </cell>
          <cell r="J1244">
            <v>0</v>
          </cell>
          <cell r="L1244">
            <v>655.11</v>
          </cell>
          <cell r="M1244">
            <v>69.779999999999973</v>
          </cell>
          <cell r="N1244">
            <v>0.10651646288409576</v>
          </cell>
        </row>
        <row r="1245">
          <cell r="A1245" t="str">
            <v>12-25-a</v>
          </cell>
          <cell r="B1245" t="str">
            <v>Provide &amp; fix exp. metal 1/2"-3/4"mesh 16 gaugeFixed to chowkat with 1" deodar wood strip etc</v>
          </cell>
          <cell r="C1245" t="str">
            <v>Sft</v>
          </cell>
          <cell r="D1245">
            <v>49.2</v>
          </cell>
          <cell r="E1245">
            <v>594.76</v>
          </cell>
          <cell r="F1245" t="str">
            <v>m2</v>
          </cell>
          <cell r="G1245">
            <v>529.41999999999996</v>
          </cell>
          <cell r="H1245">
            <v>6399.59</v>
          </cell>
          <cell r="I1245" t="str">
            <v>12.2.1.21</v>
          </cell>
          <cell r="J1245">
            <v>0</v>
          </cell>
          <cell r="L1245">
            <v>4684.67</v>
          </cell>
          <cell r="M1245">
            <v>1714.92</v>
          </cell>
          <cell r="N1245">
            <v>0.36607060902902444</v>
          </cell>
        </row>
        <row r="1246">
          <cell r="A1246" t="str">
            <v>12-25-b</v>
          </cell>
          <cell r="B1246" t="str">
            <v>Provide &amp; fix exp. metal 1/2"-3/4"mesh 16 gaugeFixed with 1" cover mould &amp; screws includingframe</v>
          </cell>
          <cell r="C1246" t="str">
            <v>Sft</v>
          </cell>
          <cell r="D1246">
            <v>42.84</v>
          </cell>
          <cell r="E1246">
            <v>1192.58</v>
          </cell>
          <cell r="F1246" t="str">
            <v>m2</v>
          </cell>
          <cell r="G1246">
            <v>460.96</v>
          </cell>
          <cell r="H1246">
            <v>12832.18</v>
          </cell>
          <cell r="I1246" t="str">
            <v>12.2.1.21</v>
          </cell>
          <cell r="J1246">
            <v>0</v>
          </cell>
          <cell r="L1246">
            <v>9078.6200000000008</v>
          </cell>
          <cell r="M1246">
            <v>3753.5599999999995</v>
          </cell>
          <cell r="N1246">
            <v>0.41345050238912956</v>
          </cell>
        </row>
        <row r="1247">
          <cell r="A1247" t="str">
            <v>12-26-a</v>
          </cell>
          <cell r="B1247" t="str">
            <v>Provide &amp; fix deodar wood almirah 9"-12" depthincluding boxing with back, shelves, shutters etc</v>
          </cell>
          <cell r="C1247" t="str">
            <v>Sft</v>
          </cell>
          <cell r="D1247">
            <v>344.74</v>
          </cell>
          <cell r="E1247">
            <v>3448.18</v>
          </cell>
          <cell r="F1247" t="str">
            <v>m2</v>
          </cell>
          <cell r="G1247">
            <v>3709.41</v>
          </cell>
          <cell r="H1247">
            <v>37102.43</v>
          </cell>
          <cell r="I1247" t="str">
            <v>12.1.2,12.1.3 ,12.25</v>
          </cell>
          <cell r="J1247">
            <v>0</v>
          </cell>
          <cell r="L1247">
            <v>25316.58</v>
          </cell>
          <cell r="M1247">
            <v>11785.849999999999</v>
          </cell>
          <cell r="N1247">
            <v>0.46553878920454489</v>
          </cell>
        </row>
        <row r="1248">
          <cell r="A1248" t="str">
            <v>12-26-b</v>
          </cell>
          <cell r="B1248" t="str">
            <v>Provide &amp; fix deodar wood almirah 9"-12" depthWith shelves, shutters etc witho boxing &amp; back</v>
          </cell>
          <cell r="C1248" t="str">
            <v>Sft</v>
          </cell>
          <cell r="D1248">
            <v>249.5</v>
          </cell>
          <cell r="E1248">
            <v>1912.23</v>
          </cell>
          <cell r="F1248" t="str">
            <v>m2</v>
          </cell>
          <cell r="G1248">
            <v>2684.6</v>
          </cell>
          <cell r="H1248">
            <v>20575.599999999999</v>
          </cell>
          <cell r="I1248" t="str">
            <v>12.1.2,12.1.3 ,12.25</v>
          </cell>
          <cell r="J1248">
            <v>0</v>
          </cell>
          <cell r="L1248">
            <v>14853.45</v>
          </cell>
          <cell r="M1248">
            <v>5722.1499999999978</v>
          </cell>
          <cell r="N1248">
            <v>0.38524046601967876</v>
          </cell>
        </row>
        <row r="1249">
          <cell r="A1249" t="str">
            <v>12-27-a</v>
          </cell>
          <cell r="B1249" t="str">
            <v>Provide &amp; fix wooden box type wardrobe 22" deepPartal wood boxing &amp; deodar wood shelves etc</v>
          </cell>
          <cell r="C1249" t="str">
            <v>Sft</v>
          </cell>
          <cell r="D1249">
            <v>364.19</v>
          </cell>
          <cell r="E1249">
            <v>2143.21</v>
          </cell>
          <cell r="F1249" t="str">
            <v>m2</v>
          </cell>
          <cell r="G1249">
            <v>3918.66</v>
          </cell>
          <cell r="H1249">
            <v>23060.94</v>
          </cell>
          <cell r="I1249" t="str">
            <v>12.1.2,12.1.3 ,12.25</v>
          </cell>
          <cell r="J1249">
            <v>0</v>
          </cell>
          <cell r="L1249">
            <v>17689.099999999999</v>
          </cell>
          <cell r="M1249">
            <v>5371.84</v>
          </cell>
          <cell r="N1249">
            <v>0.30368079777942353</v>
          </cell>
        </row>
        <row r="1250">
          <cell r="A1250" t="str">
            <v>12-27-b</v>
          </cell>
          <cell r="B1250" t="str">
            <v>Provide &amp; fix wooden box type wardrobe 22" deepDeodar wood boxing &amp; deodar shelves etc</v>
          </cell>
          <cell r="C1250" t="str">
            <v>Sft</v>
          </cell>
          <cell r="D1250">
            <v>329.92</v>
          </cell>
          <cell r="E1250">
            <v>3179.81</v>
          </cell>
          <cell r="F1250" t="str">
            <v>m2</v>
          </cell>
          <cell r="G1250">
            <v>3549.99</v>
          </cell>
          <cell r="H1250">
            <v>34214.75</v>
          </cell>
          <cell r="I1250" t="str">
            <v>12.1.2,12.1.3 ,12.25</v>
          </cell>
          <cell r="J1250">
            <v>0</v>
          </cell>
          <cell r="L1250">
            <v>23937.83</v>
          </cell>
          <cell r="M1250">
            <v>10276.919999999998</v>
          </cell>
          <cell r="N1250">
            <v>0.42931711019754076</v>
          </cell>
        </row>
        <row r="1251">
          <cell r="A1251" t="str">
            <v>12-28-a</v>
          </cell>
          <cell r="B1251" t="str">
            <v>Providing and fixing wooden box type wardrobe24" (600 mm) deep including 3/4" (19mm) thickboxing and shelves hanger rods, hardboard 3/16"(5mm) thick back drawers, brass fitting, lockingarrangement, handles, internal bolts, shoe rodsincluding painting. (UV Medium Density FibreHigh Gloss Board 3/4" (19mm) thick Shutters andshelves and back with 3/4" thick laminated veneerboard)</v>
          </cell>
          <cell r="C1251" t="str">
            <v>Sft</v>
          </cell>
          <cell r="D1251">
            <v>126.79</v>
          </cell>
          <cell r="E1251">
            <v>1590.98</v>
          </cell>
          <cell r="F1251" t="str">
            <v>m2</v>
          </cell>
          <cell r="G1251">
            <v>1364.27</v>
          </cell>
          <cell r="H1251">
            <v>17118.95</v>
          </cell>
          <cell r="I1251" t="str">
            <v>12.1.2,12.1.3 ,12.25</v>
          </cell>
          <cell r="J1251">
            <v>0</v>
          </cell>
          <cell r="L1251">
            <v>8794.0300000000007</v>
          </cell>
          <cell r="M1251">
            <v>8324.92</v>
          </cell>
          <cell r="N1251">
            <v>0.94665585630251425</v>
          </cell>
        </row>
        <row r="1252">
          <cell r="A1252" t="str">
            <v>12-28-b</v>
          </cell>
          <cell r="B1252" t="str">
            <v>Providing and fixing wooden box type wardrobe24" (600 mm) deep including 3/4" (19mm) thickboxing and shelves hanger rods, hardboard 3/16"(5mm) thick back drawers, brass fitting, lockingarrangement, handles, internal bolts, shoe rodsincluding painting. (PVC Board 3/4" (19mm) HighGloss laminated thick Shutters and shelves andback with 3/4" thick plain laminated board)</v>
          </cell>
          <cell r="C1252" t="str">
            <v>Sft</v>
          </cell>
          <cell r="D1252">
            <v>126.79</v>
          </cell>
          <cell r="E1252">
            <v>1080.69</v>
          </cell>
          <cell r="F1252" t="str">
            <v>m2</v>
          </cell>
          <cell r="G1252">
            <v>1364.27</v>
          </cell>
          <cell r="H1252">
            <v>11628.22</v>
          </cell>
          <cell r="I1252" t="str">
            <v>12.1.2,12.1.3 ,12.25</v>
          </cell>
          <cell r="J1252">
            <v>0</v>
          </cell>
          <cell r="L1252">
            <v>10596.26</v>
          </cell>
          <cell r="M1252">
            <v>1031.9599999999991</v>
          </cell>
          <cell r="N1252">
            <v>9.7389078788176126E-2</v>
          </cell>
        </row>
        <row r="1253">
          <cell r="A1253" t="str">
            <v>12-29-a</v>
          </cell>
          <cell r="B1253" t="str">
            <v>Provide &amp; fix chowkat for doors, windows &amp; CSwindows, including holdfast etc : Teak wood 2"thick</v>
          </cell>
          <cell r="C1253" t="str">
            <v>Sft</v>
          </cell>
          <cell r="D1253">
            <v>64.52</v>
          </cell>
          <cell r="E1253">
            <v>655.87</v>
          </cell>
          <cell r="F1253" t="str">
            <v>m2</v>
          </cell>
          <cell r="G1253">
            <v>694.19</v>
          </cell>
          <cell r="H1253">
            <v>7057.17</v>
          </cell>
          <cell r="I1253" t="str">
            <v>12.2.1.5</v>
          </cell>
          <cell r="J1253">
            <v>0</v>
          </cell>
          <cell r="L1253">
            <v>5144.3599999999997</v>
          </cell>
          <cell r="M1253">
            <v>1912.8100000000004</v>
          </cell>
          <cell r="N1253">
            <v>0.37182662177608111</v>
          </cell>
        </row>
        <row r="1254">
          <cell r="A1254" t="str">
            <v>12-29-b</v>
          </cell>
          <cell r="B1254" t="str">
            <v>Provide &amp; fix chowkat for doors, windows &amp; CSwindows, including holdfast etc : Shisham wood2" thick</v>
          </cell>
          <cell r="C1254" t="str">
            <v>Sft</v>
          </cell>
          <cell r="D1254">
            <v>47.56</v>
          </cell>
          <cell r="E1254">
            <v>450.74</v>
          </cell>
          <cell r="F1254" t="str">
            <v>m2</v>
          </cell>
          <cell r="G1254">
            <v>511.73</v>
          </cell>
          <cell r="H1254">
            <v>4849.91</v>
          </cell>
          <cell r="I1254" t="str">
            <v>12.2.1.5</v>
          </cell>
          <cell r="J1254">
            <v>0</v>
          </cell>
          <cell r="L1254">
            <v>4161.18</v>
          </cell>
          <cell r="M1254">
            <v>688.72999999999956</v>
          </cell>
          <cell r="N1254">
            <v>0.16551314771290823</v>
          </cell>
        </row>
        <row r="1255">
          <cell r="A1255" t="str">
            <v>12-29-c</v>
          </cell>
          <cell r="B1255" t="str">
            <v>Provide &amp; fix chowkat for doors, windows &amp; CSwindows, including holdfast etc : Deodar wood 2"thick</v>
          </cell>
          <cell r="C1255" t="str">
            <v>Sft</v>
          </cell>
          <cell r="D1255">
            <v>42.29</v>
          </cell>
          <cell r="E1255">
            <v>818.52</v>
          </cell>
          <cell r="F1255" t="str">
            <v>m2</v>
          </cell>
          <cell r="G1255">
            <v>455.07</v>
          </cell>
          <cell r="H1255">
            <v>8807.2999999999993</v>
          </cell>
          <cell r="I1255" t="str">
            <v>12.2.1.5</v>
          </cell>
          <cell r="J1255">
            <v>0</v>
          </cell>
          <cell r="L1255">
            <v>6045.81</v>
          </cell>
          <cell r="M1255">
            <v>2761.4899999999989</v>
          </cell>
          <cell r="N1255">
            <v>0.45676096337794253</v>
          </cell>
        </row>
        <row r="1256">
          <cell r="A1256" t="str">
            <v>12-30-a</v>
          </cell>
          <cell r="B1256" t="str">
            <v>Make &amp; fix deodar planking in eave boards etcplaned on both sides complete : 1" thick</v>
          </cell>
          <cell r="C1256" t="str">
            <v>100 Sft</v>
          </cell>
          <cell r="D1256">
            <v>9195.57</v>
          </cell>
          <cell r="E1256">
            <v>104363.27</v>
          </cell>
          <cell r="F1256" t="str">
            <v>m2</v>
          </cell>
          <cell r="G1256">
            <v>989.44</v>
          </cell>
          <cell r="H1256">
            <v>11229.49</v>
          </cell>
          <cell r="I1256">
            <v>12.14</v>
          </cell>
          <cell r="J1256">
            <v>0</v>
          </cell>
          <cell r="L1256">
            <v>7694.54</v>
          </cell>
          <cell r="M1256">
            <v>3534.95</v>
          </cell>
          <cell r="N1256">
            <v>0.45941017916600602</v>
          </cell>
        </row>
        <row r="1257">
          <cell r="A1257" t="str">
            <v>12-30-b</v>
          </cell>
          <cell r="B1257" t="str">
            <v>Make &amp; fix deodar planking in eave boards etcplaned on both sides complete : 3/4" thick</v>
          </cell>
          <cell r="C1257" t="str">
            <v>100 Sft</v>
          </cell>
          <cell r="D1257">
            <v>9195.57</v>
          </cell>
          <cell r="E1257">
            <v>82180.28</v>
          </cell>
          <cell r="F1257" t="str">
            <v>m2</v>
          </cell>
          <cell r="G1257">
            <v>989.44</v>
          </cell>
          <cell r="H1257">
            <v>8842.6</v>
          </cell>
          <cell r="I1257">
            <v>12.14</v>
          </cell>
          <cell r="J1257">
            <v>0</v>
          </cell>
          <cell r="L1257">
            <v>6113.23</v>
          </cell>
          <cell r="M1257">
            <v>2729.3700000000008</v>
          </cell>
          <cell r="N1257">
            <v>0.44646937870814629</v>
          </cell>
        </row>
        <row r="1258">
          <cell r="A1258" t="str">
            <v>12-30-c</v>
          </cell>
          <cell r="B1258" t="str">
            <v>Make &amp; fix deodar planking in eave boards etcplaned on both sides complete : 1/2" thick</v>
          </cell>
          <cell r="C1258" t="str">
            <v>100 Sft</v>
          </cell>
          <cell r="D1258">
            <v>9195.57</v>
          </cell>
          <cell r="E1258">
            <v>56667.22</v>
          </cell>
          <cell r="F1258" t="str">
            <v>m2</v>
          </cell>
          <cell r="G1258">
            <v>989.44</v>
          </cell>
          <cell r="H1258">
            <v>6097.39</v>
          </cell>
          <cell r="I1258">
            <v>12.14</v>
          </cell>
          <cell r="J1258">
            <v>0</v>
          </cell>
          <cell r="L1258">
            <v>4294.53</v>
          </cell>
          <cell r="M1258">
            <v>1802.8600000000006</v>
          </cell>
          <cell r="N1258">
            <v>0.41980379692306274</v>
          </cell>
        </row>
        <row r="1259">
          <cell r="A1259" t="str">
            <v>12-31-a</v>
          </cell>
          <cell r="B1259" t="str">
            <v>Make &amp; fix deodar wood shelves, incl brackets 1"thick</v>
          </cell>
          <cell r="C1259" t="str">
            <v>100 Sft</v>
          </cell>
          <cell r="D1259">
            <v>9195.57</v>
          </cell>
          <cell r="E1259">
            <v>104154.28</v>
          </cell>
          <cell r="F1259" t="str">
            <v>m2</v>
          </cell>
          <cell r="G1259">
            <v>989.44</v>
          </cell>
          <cell r="H1259">
            <v>11207</v>
          </cell>
          <cell r="I1259" t="str">
            <v>12.1 ,12.14</v>
          </cell>
          <cell r="J1259">
            <v>0</v>
          </cell>
          <cell r="L1259">
            <v>7672.06</v>
          </cell>
          <cell r="M1259">
            <v>3534.9399999999996</v>
          </cell>
          <cell r="N1259">
            <v>0.46075499930918157</v>
          </cell>
        </row>
        <row r="1260">
          <cell r="A1260" t="str">
            <v>12-31-b</v>
          </cell>
          <cell r="B1260" t="str">
            <v>Make &amp; fix deodar wood shelves, incl brackets1.5" thick</v>
          </cell>
          <cell r="C1260" t="str">
            <v>100 Sft</v>
          </cell>
          <cell r="D1260">
            <v>9195.57</v>
          </cell>
          <cell r="E1260">
            <v>148934.32999999999</v>
          </cell>
          <cell r="F1260" t="str">
            <v>m2</v>
          </cell>
          <cell r="G1260">
            <v>989.44</v>
          </cell>
          <cell r="H1260">
            <v>16025.33</v>
          </cell>
          <cell r="I1260" t="str">
            <v>12.1 ,12.14</v>
          </cell>
          <cell r="J1260">
            <v>0</v>
          </cell>
          <cell r="L1260">
            <v>10864.2</v>
          </cell>
          <cell r="M1260">
            <v>5161.1299999999992</v>
          </cell>
          <cell r="N1260">
            <v>0.47505844885035242</v>
          </cell>
        </row>
        <row r="1261">
          <cell r="A1261" t="str">
            <v>12-31-c</v>
          </cell>
          <cell r="B1261" t="str">
            <v>Make &amp; fix deodar wood shelves, incl brackets 2"thick</v>
          </cell>
          <cell r="C1261" t="str">
            <v>100 Sft</v>
          </cell>
          <cell r="D1261">
            <v>9195.57</v>
          </cell>
          <cell r="E1261">
            <v>196494.28</v>
          </cell>
          <cell r="F1261" t="str">
            <v>m2</v>
          </cell>
          <cell r="G1261">
            <v>989.44</v>
          </cell>
          <cell r="H1261">
            <v>21142.79</v>
          </cell>
          <cell r="I1261" t="str">
            <v>12.1 ,12.14</v>
          </cell>
          <cell r="J1261">
            <v>0</v>
          </cell>
          <cell r="L1261">
            <v>14254.51</v>
          </cell>
          <cell r="M1261">
            <v>6888.2800000000007</v>
          </cell>
          <cell r="N1261">
            <v>0.48323513049554145</v>
          </cell>
        </row>
        <row r="1262">
          <cell r="A1262" t="str">
            <v>12-32-a</v>
          </cell>
          <cell r="B1262" t="str">
            <v>Providing and fixing First class Teak wood railingof approved design and sections in stair cases,balcony or parapet with deodar wood balusters ofapproved design and sections fixed into stringers,steps or walls, minimum height 2'-9" having handrail with turning, bend posts, newal posts fixedwith flat iron and screws including cutting holes instringers walls steps and making good as requiredbut including cost of polishing, stringers, steps andflat iron.</v>
          </cell>
          <cell r="C1262" t="str">
            <v>Rft</v>
          </cell>
          <cell r="D1262">
            <v>375.99</v>
          </cell>
          <cell r="E1262">
            <v>1842.28</v>
          </cell>
          <cell r="F1262" t="str">
            <v>m</v>
          </cell>
          <cell r="G1262">
            <v>1233.56</v>
          </cell>
          <cell r="H1262">
            <v>6044.23</v>
          </cell>
          <cell r="I1262">
            <v>12.28</v>
          </cell>
          <cell r="J1262">
            <v>0</v>
          </cell>
          <cell r="L1262">
            <v>4593.32</v>
          </cell>
          <cell r="M1262">
            <v>1450.9099999999999</v>
          </cell>
          <cell r="N1262">
            <v>0.31587392125956826</v>
          </cell>
        </row>
        <row r="1263">
          <cell r="A1263" t="str">
            <v>12-32-b</v>
          </cell>
          <cell r="B1263" t="str">
            <v>Providing and fixing First class Shisham woodrailing of approved design and sections in staircases, balcony or parapet with deodar woodbalusters of approved design and sections fixedinto stringers, steps or walls, minimum height 2'-9"having hand rail with turning, bend posts, newalposts fixed with flat iron and screws includingcutting holes in stringers walls steps and makinggood as required but including cost of polishing,stringers, steps and flat iron.</v>
          </cell>
          <cell r="C1263" t="str">
            <v>Rft</v>
          </cell>
          <cell r="D1263">
            <v>375.99</v>
          </cell>
          <cell r="E1263">
            <v>1377.18</v>
          </cell>
          <cell r="F1263" t="str">
            <v>m</v>
          </cell>
          <cell r="G1263">
            <v>1233.56</v>
          </cell>
          <cell r="H1263">
            <v>4518.3</v>
          </cell>
          <cell r="I1263">
            <v>12.28</v>
          </cell>
          <cell r="J1263">
            <v>0</v>
          </cell>
          <cell r="L1263">
            <v>3934.39</v>
          </cell>
          <cell r="M1263">
            <v>583.91000000000031</v>
          </cell>
          <cell r="N1263">
            <v>0.14841182495888824</v>
          </cell>
        </row>
        <row r="1264">
          <cell r="A1264" t="str">
            <v>12-33-a</v>
          </cell>
          <cell r="B1264" t="str">
            <v>Providing and fixing First class Deodar woodrailing of approved design and sections in staircases, balcony or parapet with deodar woodbalusters of approved design and sections fixedinto stringers, steps or walls, minimum height 2'-9"having hand rail with turning, bend posts, newalposts fixed with flat iron and screws includingcutting holes in stringers walls steps and makinggood as required but including cost of polishing,stringers, steps and flat iron.</v>
          </cell>
          <cell r="C1264" t="str">
            <v>Rft</v>
          </cell>
          <cell r="D1264">
            <v>375.99</v>
          </cell>
          <cell r="E1264">
            <v>2231.27</v>
          </cell>
          <cell r="F1264" t="str">
            <v>m</v>
          </cell>
          <cell r="G1264">
            <v>1233.56</v>
          </cell>
          <cell r="H1264">
            <v>7320.45</v>
          </cell>
          <cell r="I1264">
            <v>12.28</v>
          </cell>
          <cell r="J1264">
            <v>0</v>
          </cell>
          <cell r="L1264">
            <v>5286.92</v>
          </cell>
          <cell r="M1264">
            <v>2033.5299999999997</v>
          </cell>
          <cell r="N1264">
            <v>0.38463415372277238</v>
          </cell>
        </row>
        <row r="1265">
          <cell r="A1265" t="str">
            <v>12-33-b</v>
          </cell>
          <cell r="B1265" t="str">
            <v>Providing and fixing First class Biar wood railingof approved design and sections in stair cases,balcony or parapet with deodar wood balusters ofapproved design and sections fixed into stringers,steps or walls, minimum height 2'-9" having handrail with turning, bend posts, newal posts fixedwith flat iron and screws including cutting holes instringers walls steps and making good as requiredbut including cost of polishing, stringers, steps andflat iron.</v>
          </cell>
          <cell r="C1265" t="str">
            <v>Rft</v>
          </cell>
          <cell r="D1265">
            <v>375.99</v>
          </cell>
          <cell r="E1265">
            <v>1322.21</v>
          </cell>
          <cell r="F1265" t="str">
            <v>m</v>
          </cell>
          <cell r="G1265">
            <v>1233.56</v>
          </cell>
          <cell r="H1265">
            <v>4337.96</v>
          </cell>
          <cell r="I1265">
            <v>12.28</v>
          </cell>
          <cell r="J1265">
            <v>0</v>
          </cell>
          <cell r="L1265">
            <v>4177.16</v>
          </cell>
          <cell r="M1265">
            <v>160.80000000000018</v>
          </cell>
          <cell r="N1265">
            <v>3.849505405586575E-2</v>
          </cell>
        </row>
        <row r="1266">
          <cell r="A1266" t="str">
            <v>12-33-c</v>
          </cell>
          <cell r="B1266" t="str">
            <v>Providing and fixing First class Partal woodrailing of approved design and sections in staircases, balcony or parapet with deodar woodbalusters of approved design and sections fixedinto stringers, steps or walls, minimum height 2'-9"having hand rail with turning, bend posts, newalposts fixed with flat iron and screws includingcutting holes in stringers walls steps and makinggood as required but including cost of polishing,stringers, steps and flat iron.</v>
          </cell>
          <cell r="C1266" t="str">
            <v>Rft</v>
          </cell>
          <cell r="D1266">
            <v>375.99</v>
          </cell>
          <cell r="E1266">
            <v>1047.3800000000001</v>
          </cell>
          <cell r="F1266" t="str">
            <v>m</v>
          </cell>
          <cell r="G1266">
            <v>1233.56</v>
          </cell>
          <cell r="H1266">
            <v>3436.28</v>
          </cell>
          <cell r="I1266">
            <v>12.28</v>
          </cell>
          <cell r="J1266">
            <v>0</v>
          </cell>
          <cell r="L1266">
            <v>3067.39</v>
          </cell>
          <cell r="M1266">
            <v>368.89000000000033</v>
          </cell>
          <cell r="N1266">
            <v>0.12026185128073064</v>
          </cell>
        </row>
        <row r="1267">
          <cell r="A1267" t="str">
            <v>12-34-a</v>
          </cell>
          <cell r="B1267" t="str">
            <v>Providing and fixing 1/2" (13mm) thick First classShisham wood panelling in framework 3"x1.5"(75mmx38mm) of same wood on walls, jambs,skirting, cornice, chair rails and archivolt fixed onframed Shisham wood backing with rawl plugs orscrews but excluding the cost of polishing asrequired.</v>
          </cell>
          <cell r="C1267" t="str">
            <v>100 Sft</v>
          </cell>
          <cell r="D1267">
            <v>17928</v>
          </cell>
          <cell r="E1267">
            <v>46713.63</v>
          </cell>
          <cell r="F1267" t="str">
            <v>m2</v>
          </cell>
          <cell r="G1267">
            <v>1929.05</v>
          </cell>
          <cell r="H1267">
            <v>5026.3900000000003</v>
          </cell>
          <cell r="I1267">
            <v>12.14</v>
          </cell>
          <cell r="J1267">
            <v>0</v>
          </cell>
          <cell r="L1267">
            <v>4223.63</v>
          </cell>
          <cell r="M1267">
            <v>802.76000000000022</v>
          </cell>
          <cell r="N1267">
            <v>0.19006399708307786</v>
          </cell>
        </row>
        <row r="1268">
          <cell r="A1268" t="str">
            <v>12-34-b</v>
          </cell>
          <cell r="B1268" t="str">
            <v>Providing and fixing 1/2" (13mm) thick First classDeodar wood panelling in framework 3"x1.5"(75mmx38mm) of same wood on walls, jambs,skirting, cornice, chair rails and archivolt fixed onframed deodar wood backing with rawl plugs orscrews but excluding the cost of polishing asrequired.</v>
          </cell>
          <cell r="C1268" t="str">
            <v>100 Sft</v>
          </cell>
          <cell r="D1268">
            <v>17928</v>
          </cell>
          <cell r="E1268">
            <v>75085.34</v>
          </cell>
          <cell r="F1268" t="str">
            <v>m2</v>
          </cell>
          <cell r="G1268">
            <v>1929.05</v>
          </cell>
          <cell r="H1268">
            <v>8079.18</v>
          </cell>
          <cell r="I1268">
            <v>12.14</v>
          </cell>
          <cell r="J1268">
            <v>0</v>
          </cell>
          <cell r="L1268">
            <v>5697.13</v>
          </cell>
          <cell r="M1268">
            <v>2382.0500000000002</v>
          </cell>
          <cell r="N1268">
            <v>0.41811403285513937</v>
          </cell>
        </row>
        <row r="1269">
          <cell r="A1269" t="str">
            <v>12-35</v>
          </cell>
          <cell r="B1269" t="str">
            <v>Deodar wood dado or picture rail 3"x1.5" as perapproved design, including moulding etc.complete</v>
          </cell>
          <cell r="C1269" t="str">
            <v>Rft</v>
          </cell>
          <cell r="D1269">
            <v>162.6</v>
          </cell>
          <cell r="E1269">
            <v>947.08</v>
          </cell>
          <cell r="F1269" t="str">
            <v>m</v>
          </cell>
          <cell r="G1269">
            <v>533.45000000000005</v>
          </cell>
          <cell r="H1269">
            <v>3107.22</v>
          </cell>
          <cell r="I1269">
            <v>12.14</v>
          </cell>
          <cell r="J1269">
            <v>0</v>
          </cell>
          <cell r="L1269">
            <v>2341.54</v>
          </cell>
          <cell r="M1269">
            <v>765.67999999999984</v>
          </cell>
          <cell r="N1269">
            <v>0.32699847109167463</v>
          </cell>
        </row>
        <row r="1270">
          <cell r="A1270" t="str">
            <v>12-35-a</v>
          </cell>
          <cell r="B1270" t="str">
            <v>Deodar wood dado or picture rail 3"x1.5" ,including moulding as per approved design andpolishing etc. complete</v>
          </cell>
          <cell r="C1270" t="str">
            <v>Rft</v>
          </cell>
          <cell r="D1270">
            <v>162.6</v>
          </cell>
          <cell r="E1270">
            <v>720.73</v>
          </cell>
          <cell r="F1270" t="str">
            <v>m</v>
          </cell>
          <cell r="G1270">
            <v>533.45000000000005</v>
          </cell>
          <cell r="H1270">
            <v>2364.6</v>
          </cell>
          <cell r="I1270">
            <v>12.14</v>
          </cell>
          <cell r="J1270">
            <v>0</v>
          </cell>
          <cell r="L1270">
            <v>1814.17</v>
          </cell>
          <cell r="M1270">
            <v>550.42999999999984</v>
          </cell>
          <cell r="N1270">
            <v>0.30340596526235125</v>
          </cell>
        </row>
        <row r="1271">
          <cell r="A1271" t="str">
            <v>12-35-b</v>
          </cell>
          <cell r="B1271" t="str">
            <v>Biar wood dado or picture rail 3"x1.5"  includingmoulding  as per approved design and polishingetc. complete</v>
          </cell>
          <cell r="C1271" t="str">
            <v>Rft</v>
          </cell>
          <cell r="D1271">
            <v>162.6</v>
          </cell>
          <cell r="E1271">
            <v>488.24</v>
          </cell>
          <cell r="F1271" t="str">
            <v>m</v>
          </cell>
          <cell r="G1271">
            <v>533.45000000000005</v>
          </cell>
          <cell r="H1271">
            <v>1601.83</v>
          </cell>
          <cell r="I1271">
            <v>12.14</v>
          </cell>
          <cell r="J1271">
            <v>0</v>
          </cell>
          <cell r="L1271">
            <v>1530.35</v>
          </cell>
          <cell r="M1271">
            <v>71.480000000000018</v>
          </cell>
          <cell r="N1271">
            <v>4.6708269350148671E-2</v>
          </cell>
        </row>
        <row r="1272">
          <cell r="A1272" t="str">
            <v>12-35-c</v>
          </cell>
          <cell r="B1272" t="str">
            <v>Partal wood dado or picture rail 3"x1.5"  includingmoulding as per approved design and polishingetc. complete</v>
          </cell>
          <cell r="C1272" t="str">
            <v>Rft</v>
          </cell>
          <cell r="D1272">
            <v>162.6</v>
          </cell>
          <cell r="E1272">
            <v>417.95</v>
          </cell>
          <cell r="F1272" t="str">
            <v>m</v>
          </cell>
          <cell r="G1272">
            <v>533.45000000000005</v>
          </cell>
          <cell r="H1272">
            <v>1371.23</v>
          </cell>
          <cell r="I1272">
            <v>12.14</v>
          </cell>
          <cell r="J1272">
            <v>0</v>
          </cell>
          <cell r="L1272">
            <v>1246.53</v>
          </cell>
          <cell r="M1272">
            <v>124.70000000000005</v>
          </cell>
          <cell r="N1272">
            <v>0.10003770466815885</v>
          </cell>
        </row>
        <row r="1273">
          <cell r="A1273" t="str">
            <v>12-35-d</v>
          </cell>
          <cell r="B1273" t="str">
            <v>Deodar wood dado or picture rail 3"x1.5",including moulding as per approved designwithout  polishing</v>
          </cell>
          <cell r="C1273" t="str">
            <v>Rft</v>
          </cell>
          <cell r="D1273">
            <v>85.9</v>
          </cell>
          <cell r="E1273">
            <v>539.34</v>
          </cell>
          <cell r="F1273" t="str">
            <v>m</v>
          </cell>
          <cell r="G1273">
            <v>281.83999999999997</v>
          </cell>
          <cell r="H1273">
            <v>1769.5</v>
          </cell>
          <cell r="I1273">
            <v>12.14</v>
          </cell>
          <cell r="J1273">
            <v>0</v>
          </cell>
          <cell r="L1273">
            <v>1247.67</v>
          </cell>
          <cell r="M1273">
            <v>521.82999999999993</v>
          </cell>
          <cell r="N1273">
            <v>0.41824360608173627</v>
          </cell>
        </row>
        <row r="1274">
          <cell r="A1274" t="str">
            <v>12-35-e</v>
          </cell>
          <cell r="B1274" t="str">
            <v>Biar wood dado or picture rail 3"x1.5", includingmoulding as per approved design withoutpolishing</v>
          </cell>
          <cell r="C1274" t="str">
            <v>Rft</v>
          </cell>
          <cell r="D1274">
            <v>85.9</v>
          </cell>
          <cell r="E1274">
            <v>306.85000000000002</v>
          </cell>
          <cell r="F1274" t="str">
            <v>m</v>
          </cell>
          <cell r="G1274">
            <v>281.83999999999997</v>
          </cell>
          <cell r="H1274">
            <v>1006.73</v>
          </cell>
          <cell r="I1274">
            <v>12.14</v>
          </cell>
          <cell r="J1274">
            <v>0</v>
          </cell>
          <cell r="L1274">
            <v>963.85</v>
          </cell>
          <cell r="M1274">
            <v>42.879999999999995</v>
          </cell>
          <cell r="N1274">
            <v>4.448825024640763E-2</v>
          </cell>
        </row>
        <row r="1275">
          <cell r="A1275" t="str">
            <v>12-35-f</v>
          </cell>
          <cell r="B1275" t="str">
            <v>Partal wood dado or picture rail 3"x1.5", includingmoulding as per approved design withoutpolishing</v>
          </cell>
          <cell r="C1275" t="str">
            <v>Rft</v>
          </cell>
          <cell r="D1275">
            <v>85.9</v>
          </cell>
          <cell r="E1275">
            <v>236.57</v>
          </cell>
          <cell r="F1275" t="str">
            <v>m</v>
          </cell>
          <cell r="G1275">
            <v>281.83999999999997</v>
          </cell>
          <cell r="H1275">
            <v>776.13</v>
          </cell>
          <cell r="I1275">
            <v>12.14</v>
          </cell>
          <cell r="J1275">
            <v>0</v>
          </cell>
          <cell r="L1275">
            <v>680.03</v>
          </cell>
          <cell r="M1275">
            <v>96.100000000000023</v>
          </cell>
          <cell r="N1275">
            <v>0.14131729482522834</v>
          </cell>
        </row>
        <row r="1276">
          <cell r="A1276" t="str">
            <v>12-36-a</v>
          </cell>
          <cell r="B1276" t="str">
            <v>Sawing wood by hand : Soft wood (deodar, kail orchir)</v>
          </cell>
          <cell r="C1276" t="str">
            <v>100 Sft</v>
          </cell>
          <cell r="D1276">
            <v>2988</v>
          </cell>
          <cell r="E1276">
            <v>2988</v>
          </cell>
          <cell r="F1276" t="str">
            <v>m2</v>
          </cell>
          <cell r="G1276">
            <v>321.51</v>
          </cell>
          <cell r="H1276">
            <v>321.51</v>
          </cell>
          <cell r="I1276" t="str">
            <v>4.6.2 ,12.1.3.10</v>
          </cell>
          <cell r="J1276">
            <v>0</v>
          </cell>
          <cell r="L1276">
            <v>311.45999999999998</v>
          </cell>
          <cell r="M1276">
            <v>10.050000000000011</v>
          </cell>
          <cell r="N1276">
            <v>3.2267385860142592E-2</v>
          </cell>
        </row>
        <row r="1277">
          <cell r="A1277" t="str">
            <v>12-36-b</v>
          </cell>
          <cell r="B1277" t="str">
            <v>Sawing wood by hand : Hard wood (shisham,kikar, teak or sahl)</v>
          </cell>
          <cell r="C1277" t="str">
            <v>100 Sft</v>
          </cell>
          <cell r="D1277">
            <v>5976</v>
          </cell>
          <cell r="E1277">
            <v>5976</v>
          </cell>
          <cell r="F1277" t="str">
            <v>m2</v>
          </cell>
          <cell r="G1277">
            <v>643.02</v>
          </cell>
          <cell r="H1277">
            <v>643.02</v>
          </cell>
          <cell r="I1277" t="str">
            <v>4.6.2 ,12.1.3.10</v>
          </cell>
          <cell r="J1277">
            <v>0</v>
          </cell>
          <cell r="L1277">
            <v>622.91999999999996</v>
          </cell>
          <cell r="M1277">
            <v>20.100000000000023</v>
          </cell>
          <cell r="N1277">
            <v>3.2267385860142592E-2</v>
          </cell>
        </row>
        <row r="1278">
          <cell r="A1278" t="str">
            <v>12-37-a</v>
          </cell>
          <cell r="B1278" t="str">
            <v>Sawing wood by machine : Soft Wood</v>
          </cell>
          <cell r="C1278" t="str">
            <v>100 Sft</v>
          </cell>
          <cell r="D1278">
            <v>1643.4</v>
          </cell>
          <cell r="E1278">
            <v>1643.4</v>
          </cell>
          <cell r="F1278" t="str">
            <v>m2</v>
          </cell>
          <cell r="G1278">
            <v>176.83</v>
          </cell>
          <cell r="H1278">
            <v>176.83</v>
          </cell>
          <cell r="I1278" t="str">
            <v>4.6.2 ,12.1.3.10</v>
          </cell>
          <cell r="J1278">
            <v>0</v>
          </cell>
          <cell r="L1278">
            <v>170.13</v>
          </cell>
          <cell r="M1278">
            <v>6.7000000000000171</v>
          </cell>
          <cell r="N1278">
            <v>3.9381649326985346E-2</v>
          </cell>
        </row>
        <row r="1279">
          <cell r="A1279" t="str">
            <v>12-37-b</v>
          </cell>
          <cell r="B1279" t="str">
            <v>Sawing wood by machine : Hard Wood</v>
          </cell>
          <cell r="C1279" t="str">
            <v>100 Sft</v>
          </cell>
          <cell r="D1279">
            <v>2686.21</v>
          </cell>
          <cell r="E1279">
            <v>2686.21</v>
          </cell>
          <cell r="F1279" t="str">
            <v>m2</v>
          </cell>
          <cell r="G1279">
            <v>289.04000000000002</v>
          </cell>
          <cell r="H1279">
            <v>289.04000000000002</v>
          </cell>
          <cell r="I1279" t="str">
            <v>4.6.2 ,12.1.3.10</v>
          </cell>
          <cell r="J1279">
            <v>0</v>
          </cell>
          <cell r="L1279">
            <v>275.64</v>
          </cell>
          <cell r="M1279">
            <v>13.400000000000034</v>
          </cell>
          <cell r="N1279">
            <v>4.8614134378174557E-2</v>
          </cell>
        </row>
        <row r="1280">
          <cell r="A1280" t="str">
            <v>12-38</v>
          </cell>
          <cell r="B1280" t="str">
            <v>Making and fixing sun-shade of deodar woodincluding fixing brackets</v>
          </cell>
          <cell r="C1280" t="str">
            <v>100 Sft</v>
          </cell>
          <cell r="D1280">
            <v>11095.44</v>
          </cell>
          <cell r="E1280">
            <v>126622.39999999999</v>
          </cell>
          <cell r="F1280" t="str">
            <v>m2</v>
          </cell>
          <cell r="G1280">
            <v>1193.8699999999999</v>
          </cell>
          <cell r="H1280">
            <v>13624.57</v>
          </cell>
          <cell r="I1280">
            <v>12.14</v>
          </cell>
          <cell r="J1280">
            <v>0</v>
          </cell>
          <cell r="L1280">
            <v>9208.2099999999991</v>
          </cell>
          <cell r="M1280">
            <v>4416.3600000000006</v>
          </cell>
          <cell r="N1280">
            <v>0.4796111296332296</v>
          </cell>
        </row>
        <row r="1281">
          <cell r="A1281" t="str">
            <v>12-39</v>
          </cell>
          <cell r="B1281" t="str">
            <v>Making and fixing 1" thick kail or chir woodennotice board with frame</v>
          </cell>
          <cell r="C1281" t="str">
            <v>Sft</v>
          </cell>
          <cell r="D1281">
            <v>127.24</v>
          </cell>
          <cell r="E1281">
            <v>529.11</v>
          </cell>
          <cell r="F1281" t="str">
            <v>m2</v>
          </cell>
          <cell r="G1281">
            <v>1369.09</v>
          </cell>
          <cell r="H1281">
            <v>5693.25</v>
          </cell>
          <cell r="I1281">
            <v>12.1</v>
          </cell>
          <cell r="J1281">
            <v>0</v>
          </cell>
          <cell r="L1281">
            <v>4607.7299999999996</v>
          </cell>
          <cell r="M1281">
            <v>1085.5200000000004</v>
          </cell>
          <cell r="N1281">
            <v>0.23558672057607555</v>
          </cell>
        </row>
        <row r="1282">
          <cell r="A1282" t="str">
            <v>12-40</v>
          </cell>
          <cell r="B1282" t="str">
            <v>Wooden stair-cases complete 2'-3'  wide frame1.5" thick planks of deodar wood including handrails</v>
          </cell>
          <cell r="C1282" t="str">
            <v>Rft</v>
          </cell>
          <cell r="D1282">
            <v>507.26</v>
          </cell>
          <cell r="E1282">
            <v>7367.64</v>
          </cell>
          <cell r="F1282" t="str">
            <v>m</v>
          </cell>
          <cell r="G1282">
            <v>1664.25</v>
          </cell>
          <cell r="H1282">
            <v>24172.05</v>
          </cell>
          <cell r="I1282">
            <v>12.2</v>
          </cell>
          <cell r="J1282">
            <v>0</v>
          </cell>
          <cell r="L1282">
            <v>16427.86</v>
          </cell>
          <cell r="M1282">
            <v>7744.1899999999987</v>
          </cell>
          <cell r="N1282">
            <v>0.47140589218559192</v>
          </cell>
        </row>
        <row r="1283">
          <cell r="A1283" t="str">
            <v>12-41-a-01</v>
          </cell>
          <cell r="B1283" t="str">
            <v>Providing and fixing partition includingframework : Sheet on one side of frame : Hardboard</v>
          </cell>
          <cell r="C1283" t="str">
            <v>100 Sft</v>
          </cell>
          <cell r="D1283">
            <v>2237.25</v>
          </cell>
          <cell r="E1283">
            <v>14898.4</v>
          </cell>
          <cell r="F1283" t="str">
            <v>m2</v>
          </cell>
          <cell r="G1283">
            <v>240.73</v>
          </cell>
          <cell r="H1283">
            <v>1603.07</v>
          </cell>
          <cell r="I1283">
            <v>12.1</v>
          </cell>
          <cell r="J1283">
            <v>0</v>
          </cell>
          <cell r="L1283">
            <v>1429.04</v>
          </cell>
          <cell r="M1283">
            <v>174.02999999999997</v>
          </cell>
          <cell r="N1283">
            <v>0.1217810558136931</v>
          </cell>
        </row>
        <row r="1284">
          <cell r="A1284" t="str">
            <v>12-41-a-02</v>
          </cell>
          <cell r="B1284" t="str">
            <v>Providing and fixing partition includingframework : Sheet on one side of frame : Ply wood1/4" thick</v>
          </cell>
          <cell r="C1284" t="str">
            <v>100 Sft</v>
          </cell>
          <cell r="D1284">
            <v>2237.25</v>
          </cell>
          <cell r="E1284">
            <v>16489.62</v>
          </cell>
          <cell r="F1284" t="str">
            <v>m2</v>
          </cell>
          <cell r="G1284">
            <v>240.73</v>
          </cell>
          <cell r="H1284">
            <v>1774.28</v>
          </cell>
          <cell r="I1284">
            <v>12.1</v>
          </cell>
          <cell r="J1284">
            <v>0</v>
          </cell>
          <cell r="L1284">
            <v>1599.75</v>
          </cell>
          <cell r="M1284">
            <v>174.52999999999997</v>
          </cell>
          <cell r="N1284">
            <v>0.10909829660884511</v>
          </cell>
        </row>
        <row r="1285">
          <cell r="A1285" t="str">
            <v>12-41-a-03</v>
          </cell>
          <cell r="B1285" t="str">
            <v>Providing and fixing partition includingframework : Sheet on one side of frame : Masonite5/16''</v>
          </cell>
          <cell r="C1285" t="str">
            <v>100 Sft</v>
          </cell>
          <cell r="D1285">
            <v>2237.25</v>
          </cell>
          <cell r="E1285">
            <v>33841.01</v>
          </cell>
          <cell r="F1285" t="str">
            <v>m2</v>
          </cell>
          <cell r="G1285">
            <v>240.73</v>
          </cell>
          <cell r="H1285">
            <v>3641.29</v>
          </cell>
          <cell r="I1285">
            <v>12.1</v>
          </cell>
          <cell r="J1285">
            <v>0</v>
          </cell>
          <cell r="L1285">
            <v>3465.91</v>
          </cell>
          <cell r="M1285">
            <v>175.38000000000011</v>
          </cell>
          <cell r="N1285">
            <v>5.0601429350444795E-2</v>
          </cell>
        </row>
        <row r="1286">
          <cell r="A1286" t="str">
            <v>12-41-b-01</v>
          </cell>
          <cell r="B1286" t="str">
            <v>Providing and fixing partition includingframework : Sheets on both sides of frame : Hardboard 5/16''</v>
          </cell>
          <cell r="C1286" t="str">
            <v>100 Sft</v>
          </cell>
          <cell r="D1286">
            <v>2691.69</v>
          </cell>
          <cell r="E1286">
            <v>17644.759999999998</v>
          </cell>
          <cell r="F1286" t="str">
            <v>m2</v>
          </cell>
          <cell r="G1286">
            <v>289.63</v>
          </cell>
          <cell r="H1286">
            <v>1898.58</v>
          </cell>
          <cell r="I1286">
            <v>12.1</v>
          </cell>
          <cell r="J1286">
            <v>0</v>
          </cell>
          <cell r="L1286">
            <v>1717.03</v>
          </cell>
          <cell r="M1286">
            <v>181.54999999999995</v>
          </cell>
          <cell r="N1286">
            <v>0.10573490270991186</v>
          </cell>
        </row>
        <row r="1287">
          <cell r="A1287" t="str">
            <v>12-41-b-02</v>
          </cell>
          <cell r="B1287" t="str">
            <v>Providing and fixing partition includingframework : Sheets on both sides of frame : Plywood 1/4"</v>
          </cell>
          <cell r="C1287" t="str">
            <v>100 Sft</v>
          </cell>
          <cell r="D1287">
            <v>2691.69</v>
          </cell>
          <cell r="E1287">
            <v>20630.009999999998</v>
          </cell>
          <cell r="F1287" t="str">
            <v>m2</v>
          </cell>
          <cell r="G1287">
            <v>289.63</v>
          </cell>
          <cell r="H1287">
            <v>2219.79</v>
          </cell>
          <cell r="I1287">
            <v>12.1</v>
          </cell>
          <cell r="J1287">
            <v>0</v>
          </cell>
          <cell r="L1287">
            <v>2038.24</v>
          </cell>
          <cell r="M1287">
            <v>181.54999999999995</v>
          </cell>
          <cell r="N1287">
            <v>8.9071944422639118E-2</v>
          </cell>
        </row>
        <row r="1288">
          <cell r="A1288" t="str">
            <v>12-41-b-03</v>
          </cell>
          <cell r="B1288" t="str">
            <v>Providing and fixing partition includingframework : Sheets on both sides of frame :Masonite 5/16''</v>
          </cell>
          <cell r="C1288" t="str">
            <v>100 Sft</v>
          </cell>
          <cell r="D1288">
            <v>2691.69</v>
          </cell>
          <cell r="E1288">
            <v>54074.81</v>
          </cell>
          <cell r="F1288" t="str">
            <v>m2</v>
          </cell>
          <cell r="G1288">
            <v>289.63</v>
          </cell>
          <cell r="H1288">
            <v>5818.45</v>
          </cell>
          <cell r="I1288">
            <v>12.1</v>
          </cell>
          <cell r="J1288">
            <v>0</v>
          </cell>
          <cell r="L1288">
            <v>5637.16</v>
          </cell>
          <cell r="M1288">
            <v>181.28999999999996</v>
          </cell>
          <cell r="N1288">
            <v>3.215981096864378E-2</v>
          </cell>
        </row>
        <row r="1289">
          <cell r="A1289" t="str">
            <v>12-42-a</v>
          </cell>
          <cell r="B1289" t="str">
            <v>Providing and fixing ceiling, including frame work: Hard board 5/16''</v>
          </cell>
          <cell r="C1289" t="str">
            <v>100 Sft</v>
          </cell>
          <cell r="D1289">
            <v>4472.79</v>
          </cell>
          <cell r="E1289">
            <v>18311.5</v>
          </cell>
          <cell r="F1289" t="str">
            <v>m2</v>
          </cell>
          <cell r="G1289">
            <v>481.27</v>
          </cell>
          <cell r="H1289">
            <v>1970.32</v>
          </cell>
          <cell r="I1289" t="str">
            <v>12.1 ,9.22</v>
          </cell>
          <cell r="J1289">
            <v>0</v>
          </cell>
          <cell r="L1289">
            <v>1742.08</v>
          </cell>
          <cell r="M1289">
            <v>228.24</v>
          </cell>
          <cell r="N1289">
            <v>0.13101579720793535</v>
          </cell>
        </row>
        <row r="1290">
          <cell r="A1290" t="str">
            <v>12-42-b</v>
          </cell>
          <cell r="B1290" t="str">
            <v>Providing and fixing ceiling, including frame work: Chip Board 1/2''</v>
          </cell>
          <cell r="C1290" t="str">
            <v>100 Sft</v>
          </cell>
          <cell r="D1290">
            <v>4472.79</v>
          </cell>
          <cell r="E1290">
            <v>21344.79</v>
          </cell>
          <cell r="F1290" t="str">
            <v>m2</v>
          </cell>
          <cell r="G1290">
            <v>481.27</v>
          </cell>
          <cell r="H1290">
            <v>2296.6999999999998</v>
          </cell>
          <cell r="I1290">
            <v>9.19</v>
          </cell>
          <cell r="J1290">
            <v>0</v>
          </cell>
          <cell r="L1290">
            <v>2068.59</v>
          </cell>
          <cell r="M1290">
            <v>228.10999999999967</v>
          </cell>
          <cell r="N1290">
            <v>0.11027318124906321</v>
          </cell>
        </row>
        <row r="1291">
          <cell r="A1291" t="str">
            <v>12-42-c</v>
          </cell>
          <cell r="B1291" t="str">
            <v>Providing and fixing ceiling, including frame work: Ply wood 1/4" thick</v>
          </cell>
          <cell r="C1291" t="str">
            <v>100 Sft</v>
          </cell>
          <cell r="D1291">
            <v>4472.79</v>
          </cell>
          <cell r="E1291">
            <v>19674.16</v>
          </cell>
          <cell r="F1291" t="str">
            <v>m2</v>
          </cell>
          <cell r="G1291">
            <v>481.27</v>
          </cell>
          <cell r="H1291">
            <v>2116.94</v>
          </cell>
          <cell r="I1291">
            <v>9.19</v>
          </cell>
          <cell r="J1291">
            <v>0</v>
          </cell>
          <cell r="L1291">
            <v>1888.83</v>
          </cell>
          <cell r="M1291">
            <v>228.11000000000013</v>
          </cell>
          <cell r="N1291">
            <v>0.12076788276340387</v>
          </cell>
        </row>
        <row r="1292">
          <cell r="A1292" t="str">
            <v>12-42-d</v>
          </cell>
          <cell r="B1292" t="str">
            <v>Providing and fixing ceiling, including frame work: Masonite 5/16''</v>
          </cell>
          <cell r="C1292" t="str">
            <v>100 Sft</v>
          </cell>
          <cell r="D1292">
            <v>4472.79</v>
          </cell>
          <cell r="E1292">
            <v>35604.07</v>
          </cell>
          <cell r="F1292" t="str">
            <v>m2</v>
          </cell>
          <cell r="G1292">
            <v>481.27</v>
          </cell>
          <cell r="H1292">
            <v>3831</v>
          </cell>
          <cell r="I1292">
            <v>9.2200000000000006</v>
          </cell>
          <cell r="J1292">
            <v>0</v>
          </cell>
          <cell r="L1292">
            <v>3603.06</v>
          </cell>
          <cell r="M1292">
            <v>227.94000000000005</v>
          </cell>
          <cell r="N1292">
            <v>6.3262893207440357E-2</v>
          </cell>
        </row>
        <row r="1293">
          <cell r="A1293" t="str">
            <v>12-43-a-01</v>
          </cell>
          <cell r="B1293" t="str">
            <v>Provide &amp; fix, thermorpore false ceiling completeDeodar wood frame panelling : 3/4" thick</v>
          </cell>
          <cell r="C1293" t="str">
            <v>100 Sft</v>
          </cell>
          <cell r="D1293">
            <v>3585.72</v>
          </cell>
          <cell r="E1293">
            <v>26392.97</v>
          </cell>
          <cell r="F1293" t="str">
            <v>m2</v>
          </cell>
          <cell r="G1293">
            <v>385.82</v>
          </cell>
          <cell r="H1293">
            <v>2839.88</v>
          </cell>
          <cell r="I1293" t="str">
            <v>12.1 ,9.20</v>
          </cell>
          <cell r="J1293">
            <v>0</v>
          </cell>
          <cell r="L1293">
            <v>2018.44</v>
          </cell>
          <cell r="M1293">
            <v>821.44</v>
          </cell>
          <cell r="N1293">
            <v>0.4069677572778978</v>
          </cell>
        </row>
        <row r="1294">
          <cell r="A1294" t="str">
            <v>12-43-a-02</v>
          </cell>
          <cell r="B1294" t="str">
            <v>Provide &amp; fix, thermorpore false ceiling completeDeodar wood frame panelling : 1" thick</v>
          </cell>
          <cell r="C1294" t="str">
            <v>100 Sft</v>
          </cell>
          <cell r="D1294">
            <v>3585.72</v>
          </cell>
          <cell r="E1294">
            <v>26648.12</v>
          </cell>
          <cell r="F1294" t="str">
            <v>m2</v>
          </cell>
          <cell r="G1294">
            <v>385.82</v>
          </cell>
          <cell r="H1294">
            <v>2867.34</v>
          </cell>
          <cell r="I1294">
            <v>9.1999999999999993</v>
          </cell>
          <cell r="J1294">
            <v>0</v>
          </cell>
          <cell r="L1294">
            <v>2045.9</v>
          </cell>
          <cell r="M1294">
            <v>821.44</v>
          </cell>
          <cell r="N1294">
            <v>0.40150544992423876</v>
          </cell>
        </row>
        <row r="1295">
          <cell r="A1295" t="str">
            <v>12-43-b-01</v>
          </cell>
          <cell r="B1295" t="str">
            <v>Provide &amp; fix, thermorpore false ceiling completePartal wood frame panelling : 3/4" thick</v>
          </cell>
          <cell r="C1295" t="str">
            <v>100 Sft</v>
          </cell>
          <cell r="D1295">
            <v>3585.72</v>
          </cell>
          <cell r="E1295">
            <v>11934.47</v>
          </cell>
          <cell r="F1295" t="str">
            <v>m2</v>
          </cell>
          <cell r="G1295">
            <v>385.82</v>
          </cell>
          <cell r="H1295">
            <v>1284.1500000000001</v>
          </cell>
          <cell r="I1295">
            <v>9.1999999999999993</v>
          </cell>
          <cell r="J1295">
            <v>0</v>
          </cell>
          <cell r="L1295">
            <v>1129.45</v>
          </cell>
          <cell r="M1295">
            <v>154.70000000000005</v>
          </cell>
          <cell r="N1295">
            <v>0.13696932135110013</v>
          </cell>
        </row>
        <row r="1296">
          <cell r="A1296" t="str">
            <v>12-43-b-02</v>
          </cell>
          <cell r="B1296" t="str">
            <v>Provide &amp; fix, thermorpore false ceiling completePartal wood frame panelling : 1" thick</v>
          </cell>
          <cell r="C1296" t="str">
            <v>100 Sft</v>
          </cell>
          <cell r="D1296">
            <v>3585.72</v>
          </cell>
          <cell r="E1296">
            <v>12189.62</v>
          </cell>
          <cell r="F1296" t="str">
            <v>m2</v>
          </cell>
          <cell r="G1296">
            <v>385.82</v>
          </cell>
          <cell r="H1296">
            <v>1311.6</v>
          </cell>
          <cell r="I1296">
            <v>9.1999999999999993</v>
          </cell>
          <cell r="J1296">
            <v>0</v>
          </cell>
          <cell r="L1296">
            <v>1156.9100000000001</v>
          </cell>
          <cell r="M1296">
            <v>154.68999999999983</v>
          </cell>
          <cell r="N1296">
            <v>0.13370962304760078</v>
          </cell>
        </row>
        <row r="1297">
          <cell r="A1297" t="str">
            <v>12-44-a</v>
          </cell>
          <cell r="B1297" t="str">
            <v>Providing and fixing 1/2" thick Medium DensityFibreboard (Lasani) ceiling of required shape fixedwith screws and nails perforated in corners ifrequired but excluding the cost of frame in groundfloor upto 14 ft high including guffing.</v>
          </cell>
          <cell r="C1297" t="str">
            <v>Sft</v>
          </cell>
          <cell r="D1297">
            <v>19.760000000000002</v>
          </cell>
          <cell r="E1297">
            <v>125.33</v>
          </cell>
          <cell r="F1297" t="str">
            <v>m2</v>
          </cell>
          <cell r="G1297">
            <v>212.6</v>
          </cell>
          <cell r="H1297">
            <v>1348.58</v>
          </cell>
          <cell r="I1297">
            <v>9.19</v>
          </cell>
          <cell r="J1297">
            <v>0</v>
          </cell>
          <cell r="L1297">
            <v>1316.17</v>
          </cell>
          <cell r="M1297">
            <v>32.409999999999854</v>
          </cell>
          <cell r="N1297">
            <v>2.4624478600788539E-2</v>
          </cell>
        </row>
        <row r="1298">
          <cell r="A1298" t="str">
            <v>12-44-b</v>
          </cell>
          <cell r="B1298" t="str">
            <v>Providing and fixing 3/4'' thick Medium DensityFibreboard (Lasani) ceiling of required shape fixedwith screws and nails perforated in corners ifrequired but excluding the cost of frame in groundfloor upto 14 ft high including guffing.</v>
          </cell>
          <cell r="C1298" t="str">
            <v>Sft</v>
          </cell>
          <cell r="D1298">
            <v>19.760000000000002</v>
          </cell>
          <cell r="E1298">
            <v>143.56</v>
          </cell>
          <cell r="F1298" t="str">
            <v>m2</v>
          </cell>
          <cell r="G1298">
            <v>212.6</v>
          </cell>
          <cell r="H1298">
            <v>1544.68</v>
          </cell>
          <cell r="I1298">
            <v>9.19</v>
          </cell>
          <cell r="J1298">
            <v>0</v>
          </cell>
          <cell r="L1298">
            <v>1512.27</v>
          </cell>
          <cell r="M1298">
            <v>32.410000000000082</v>
          </cell>
          <cell r="N1298">
            <v>2.1431358156942928E-2</v>
          </cell>
        </row>
        <row r="1299">
          <cell r="A1299" t="str">
            <v>12-44-c</v>
          </cell>
          <cell r="B1299" t="str">
            <v>Providing and fixing 3/8'' thick Medium DensityFibreboard (Lasani) ceiling of required shape fixedwith screws and nails perforated in corners ifrequired but excluding the cost of frame in groundfloor upto 14 ft high including guffing.</v>
          </cell>
          <cell r="C1299" t="str">
            <v>Sft</v>
          </cell>
          <cell r="D1299">
            <v>19.760000000000002</v>
          </cell>
          <cell r="E1299">
            <v>113.18</v>
          </cell>
          <cell r="F1299" t="str">
            <v>m2</v>
          </cell>
          <cell r="G1299">
            <v>212.6</v>
          </cell>
          <cell r="H1299">
            <v>1217.8499999999999</v>
          </cell>
          <cell r="I1299">
            <v>9.19</v>
          </cell>
          <cell r="J1299">
            <v>0</v>
          </cell>
          <cell r="L1299">
            <v>1185.44</v>
          </cell>
          <cell r="M1299">
            <v>32.409999999999854</v>
          </cell>
          <cell r="N1299">
            <v>2.7340059387231622E-2</v>
          </cell>
        </row>
        <row r="1300">
          <cell r="A1300" t="str">
            <v>12-45</v>
          </cell>
          <cell r="B1300" t="str">
            <v>P/F of plaster of paris tile of size 2' x 2' x 1'' falseceiling with finishing of joints along withAluminum L and T sections and Hanging wires</v>
          </cell>
          <cell r="C1300" t="str">
            <v>100 Sft</v>
          </cell>
          <cell r="D1300">
            <v>3859.5</v>
          </cell>
          <cell r="E1300">
            <v>16316.8</v>
          </cell>
          <cell r="F1300" t="str">
            <v>m2</v>
          </cell>
          <cell r="G1300">
            <v>415.28</v>
          </cell>
          <cell r="H1300">
            <v>1755.69</v>
          </cell>
          <cell r="I1300">
            <v>9.2100000000000009</v>
          </cell>
          <cell r="J1300">
            <v>0</v>
          </cell>
          <cell r="L1300">
            <v>1708.8</v>
          </cell>
          <cell r="M1300">
            <v>46.8900000000001</v>
          </cell>
          <cell r="N1300">
            <v>2.7440308988764105E-2</v>
          </cell>
        </row>
        <row r="1301">
          <cell r="A1301" t="str">
            <v>12-46-a</v>
          </cell>
          <cell r="B1301" t="str">
            <v>P/F of plaster of paris Gola (Comer) 8" widthornamental design with finishing of jointscomplete</v>
          </cell>
          <cell r="C1301" t="str">
            <v>Rft</v>
          </cell>
          <cell r="D1301">
            <v>68.19</v>
          </cell>
          <cell r="E1301">
            <v>74.760000000000005</v>
          </cell>
          <cell r="F1301" t="str">
            <v>m</v>
          </cell>
          <cell r="G1301">
            <v>223.74</v>
          </cell>
          <cell r="H1301">
            <v>245.26</v>
          </cell>
          <cell r="I1301">
            <v>9.2100000000000009</v>
          </cell>
          <cell r="J1301">
            <v>0</v>
          </cell>
          <cell r="L1301">
            <v>238.87</v>
          </cell>
          <cell r="M1301">
            <v>6.3899999999999864</v>
          </cell>
          <cell r="N1301">
            <v>2.6750952400887453E-2</v>
          </cell>
        </row>
        <row r="1302">
          <cell r="A1302" t="str">
            <v>12-46-b</v>
          </cell>
          <cell r="B1302" t="str">
            <v>P/F of plaster Gola (Comer) 2" width ornamentaldesign with finishing of joints complete</v>
          </cell>
          <cell r="C1302" t="str">
            <v>Rft</v>
          </cell>
          <cell r="D1302">
            <v>89.63</v>
          </cell>
          <cell r="E1302">
            <v>171.82</v>
          </cell>
          <cell r="F1302" t="str">
            <v>m</v>
          </cell>
          <cell r="G1302">
            <v>294.05</v>
          </cell>
          <cell r="H1302">
            <v>563.72</v>
          </cell>
          <cell r="I1302">
            <v>9.2100000000000009</v>
          </cell>
          <cell r="J1302">
            <v>0</v>
          </cell>
          <cell r="L1302">
            <v>436.27</v>
          </cell>
          <cell r="M1302">
            <v>127.45000000000005</v>
          </cell>
          <cell r="N1302">
            <v>0.29213560409837958</v>
          </cell>
        </row>
        <row r="1303">
          <cell r="A1303" t="str">
            <v>12-47</v>
          </cell>
          <cell r="B1303" t="str">
            <v>Supply and Fixing accoustic mineral fibre tileceiling fixed with aluminium tee hung by GI wirefixed in roof</v>
          </cell>
          <cell r="C1303" t="str">
            <v>100 Sft</v>
          </cell>
          <cell r="D1303">
            <v>4980</v>
          </cell>
          <cell r="E1303">
            <v>23842.880000000001</v>
          </cell>
          <cell r="F1303" t="str">
            <v>m2</v>
          </cell>
          <cell r="G1303">
            <v>535.85</v>
          </cell>
          <cell r="H1303">
            <v>2565.4899999999998</v>
          </cell>
          <cell r="I1303">
            <v>9.19</v>
          </cell>
          <cell r="J1303">
            <v>0</v>
          </cell>
          <cell r="L1303">
            <v>2424.5100000000002</v>
          </cell>
          <cell r="M1303">
            <v>140.97999999999956</v>
          </cell>
          <cell r="N1303">
            <v>5.8147831933050204E-2</v>
          </cell>
        </row>
        <row r="1304">
          <cell r="A1304" t="str">
            <v>12-48-a</v>
          </cell>
          <cell r="B1304" t="str">
            <v>Fixing Door including chowkats</v>
          </cell>
          <cell r="C1304" t="str">
            <v>Each</v>
          </cell>
          <cell r="D1304">
            <v>423.8</v>
          </cell>
          <cell r="E1304">
            <v>423.8</v>
          </cell>
          <cell r="F1304" t="str">
            <v>Each</v>
          </cell>
          <cell r="G1304">
            <v>423.8</v>
          </cell>
          <cell r="H1304">
            <v>423.8</v>
          </cell>
          <cell r="I1304">
            <v>12.2</v>
          </cell>
          <cell r="J1304">
            <v>0</v>
          </cell>
          <cell r="L1304">
            <v>359.31</v>
          </cell>
          <cell r="M1304">
            <v>64.490000000000009</v>
          </cell>
          <cell r="N1304">
            <v>0.17948289777629348</v>
          </cell>
        </row>
        <row r="1305">
          <cell r="A1305" t="str">
            <v>12-48-b</v>
          </cell>
          <cell r="B1305" t="str">
            <v>Fixing Windows including chowkats</v>
          </cell>
          <cell r="C1305" t="str">
            <v>Each</v>
          </cell>
          <cell r="D1305">
            <v>423.8</v>
          </cell>
          <cell r="E1305">
            <v>423.8</v>
          </cell>
          <cell r="F1305" t="str">
            <v>Each</v>
          </cell>
          <cell r="G1305">
            <v>423.8</v>
          </cell>
          <cell r="H1305">
            <v>423.8</v>
          </cell>
          <cell r="I1305">
            <v>12.2</v>
          </cell>
          <cell r="J1305">
            <v>0</v>
          </cell>
          <cell r="L1305">
            <v>359.31</v>
          </cell>
          <cell r="M1305">
            <v>64.490000000000009</v>
          </cell>
          <cell r="N1305">
            <v>0.17948289777629348</v>
          </cell>
        </row>
        <row r="1306">
          <cell r="A1306" t="str">
            <v>12-49-a</v>
          </cell>
          <cell r="B1306" t="str">
            <v>First class deodar wood wrought joinery in doorsand windows etc. panelled or panelled or glazed orfully glazed fixed in position including chowkhat,holdfast, hinges, tower bolt rubber stop cleats/G Iclamp, handles and chord with hooks etc. complete(excluding sliding bolts or lock) : 2" (50mm)thick.</v>
          </cell>
          <cell r="C1306" t="str">
            <v>Sft</v>
          </cell>
          <cell r="D1306">
            <v>251.24</v>
          </cell>
          <cell r="E1306">
            <v>2290.11</v>
          </cell>
          <cell r="F1306" t="str">
            <v>m2</v>
          </cell>
          <cell r="G1306">
            <v>2703.35</v>
          </cell>
          <cell r="H1306">
            <v>24641.54</v>
          </cell>
          <cell r="I1306">
            <v>12.14</v>
          </cell>
          <cell r="J1306">
            <v>0</v>
          </cell>
          <cell r="L1306">
            <v>17333.75</v>
          </cell>
          <cell r="M1306">
            <v>7307.7900000000009</v>
          </cell>
          <cell r="N1306">
            <v>0.42159313478041399</v>
          </cell>
        </row>
        <row r="1307">
          <cell r="A1307" t="str">
            <v>12-49-b</v>
          </cell>
          <cell r="B1307" t="str">
            <v>First class deodar wood wrought joinery in doorsand windows etc. panelled or panelled or glazed orfully glazed fixed in position including chowkhat,holdfast, hinges, tower bolt rubber stop cleats/G Iclamp, handles and chord with hooks etc. complete(excluding sliding bolts or lock) : 1¾" (45mm)thick.</v>
          </cell>
          <cell r="C1307" t="str">
            <v>Sft</v>
          </cell>
          <cell r="D1307">
            <v>251.24</v>
          </cell>
          <cell r="E1307">
            <v>2156.94</v>
          </cell>
          <cell r="F1307" t="str">
            <v>m2</v>
          </cell>
          <cell r="G1307">
            <v>2703.35</v>
          </cell>
          <cell r="H1307">
            <v>23208.7</v>
          </cell>
          <cell r="I1307">
            <v>12.14</v>
          </cell>
          <cell r="J1307">
            <v>0</v>
          </cell>
          <cell r="L1307">
            <v>16384.490000000002</v>
          </cell>
          <cell r="M1307">
            <v>6824.2099999999991</v>
          </cell>
          <cell r="N1307">
            <v>0.41650426714533062</v>
          </cell>
        </row>
        <row r="1308">
          <cell r="A1308" t="str">
            <v>12-49-c</v>
          </cell>
          <cell r="B1308" t="str">
            <v>First class deodar wood wrought joinery in doorsand windows etc. panelled or panelled or glazed orfully glazed fixed in position including chowkhat,holdfast, hinges, tower bolt rubber stop cleats/G Iclamp, handles and chord with hooks etc. complete(excluding sliding bolts or lock) : 1½" (40mm)thick.</v>
          </cell>
          <cell r="C1308" t="str">
            <v>Sft</v>
          </cell>
          <cell r="D1308">
            <v>251.24</v>
          </cell>
          <cell r="E1308">
            <v>2063.63</v>
          </cell>
          <cell r="F1308" t="str">
            <v>m2</v>
          </cell>
          <cell r="G1308">
            <v>2703.35</v>
          </cell>
          <cell r="H1308">
            <v>22204.66</v>
          </cell>
          <cell r="I1308">
            <v>12.14</v>
          </cell>
          <cell r="J1308">
            <v>0</v>
          </cell>
          <cell r="L1308">
            <v>15719.32</v>
          </cell>
          <cell r="M1308">
            <v>6485.34</v>
          </cell>
          <cell r="N1308">
            <v>0.41257128170938695</v>
          </cell>
        </row>
        <row r="1309">
          <cell r="A1309" t="str">
            <v>12-50-a</v>
          </cell>
          <cell r="B1309" t="str">
            <v>Glazing with panes (16-18 oz) including cost ofputty</v>
          </cell>
          <cell r="C1309" t="str">
            <v>Sft</v>
          </cell>
          <cell r="D1309">
            <v>34.54</v>
          </cell>
          <cell r="E1309">
            <v>171.99</v>
          </cell>
          <cell r="F1309" t="str">
            <v>m2</v>
          </cell>
          <cell r="G1309">
            <v>371.68</v>
          </cell>
          <cell r="H1309">
            <v>1850.61</v>
          </cell>
          <cell r="I1309">
            <v>12.12</v>
          </cell>
          <cell r="J1309">
            <v>0</v>
          </cell>
          <cell r="L1309">
            <v>1838.62</v>
          </cell>
          <cell r="M1309">
            <v>11.990000000000009</v>
          </cell>
          <cell r="N1309">
            <v>6.5211952442592869E-3</v>
          </cell>
        </row>
        <row r="1310">
          <cell r="A1310" t="str">
            <v>12-50-b</v>
          </cell>
          <cell r="B1310" t="str">
            <v>Glazing with panes (16-18 oz) using deodarwooden fillets &amp; putty</v>
          </cell>
          <cell r="C1310" t="str">
            <v>Sft</v>
          </cell>
          <cell r="D1310">
            <v>50.14</v>
          </cell>
          <cell r="E1310">
            <v>249.8</v>
          </cell>
          <cell r="F1310" t="str">
            <v>m2</v>
          </cell>
          <cell r="G1310">
            <v>539.53</v>
          </cell>
          <cell r="H1310">
            <v>2687.82</v>
          </cell>
          <cell r="I1310">
            <v>12.12</v>
          </cell>
          <cell r="J1310">
            <v>0</v>
          </cell>
          <cell r="L1310">
            <v>2389.9699999999998</v>
          </cell>
          <cell r="M1310">
            <v>297.85000000000036</v>
          </cell>
          <cell r="N1310">
            <v>0.12462499529282811</v>
          </cell>
        </row>
        <row r="1311">
          <cell r="A1311" t="str">
            <v>12-50-c</v>
          </cell>
          <cell r="B1311" t="str">
            <v>Glazing with panes (24-26 oz) using putty &amp;deodar wooden fillets</v>
          </cell>
          <cell r="C1311" t="str">
            <v>Sft</v>
          </cell>
          <cell r="D1311">
            <v>50.14</v>
          </cell>
          <cell r="E1311">
            <v>249.8</v>
          </cell>
          <cell r="F1311" t="str">
            <v>m2</v>
          </cell>
          <cell r="G1311">
            <v>539.53</v>
          </cell>
          <cell r="H1311">
            <v>2687.82</v>
          </cell>
          <cell r="I1311">
            <v>12.12</v>
          </cell>
          <cell r="J1311">
            <v>0</v>
          </cell>
          <cell r="L1311">
            <v>2389.9699999999998</v>
          </cell>
          <cell r="M1311">
            <v>297.85000000000036</v>
          </cell>
          <cell r="N1311">
            <v>0.12462499529282811</v>
          </cell>
        </row>
        <row r="1312">
          <cell r="A1312" t="str">
            <v>12-51-a</v>
          </cell>
          <cell r="B1312" t="str">
            <v>Cutting to required size &amp; fixing glass panes withputty.</v>
          </cell>
          <cell r="C1312" t="str">
            <v>100 Sft</v>
          </cell>
          <cell r="D1312">
            <v>2391.65</v>
          </cell>
          <cell r="E1312">
            <v>2625.08</v>
          </cell>
          <cell r="F1312" t="str">
            <v>m2</v>
          </cell>
          <cell r="G1312">
            <v>257.33999999999997</v>
          </cell>
          <cell r="H1312">
            <v>282.45999999999998</v>
          </cell>
          <cell r="I1312">
            <v>12.12</v>
          </cell>
          <cell r="J1312">
            <v>0</v>
          </cell>
          <cell r="L1312">
            <v>274.82</v>
          </cell>
          <cell r="M1312">
            <v>7.6399999999999864</v>
          </cell>
          <cell r="N1312">
            <v>2.7800014554981392E-2</v>
          </cell>
        </row>
        <row r="1313">
          <cell r="A1313" t="str">
            <v>12-51-b</v>
          </cell>
          <cell r="B1313" t="str">
            <v>Cutting to required size &amp; fixing glass panes Usingdeodar wood fillets &amp; putty</v>
          </cell>
          <cell r="C1313" t="str">
            <v>Sft</v>
          </cell>
          <cell r="D1313">
            <v>44.5</v>
          </cell>
          <cell r="E1313">
            <v>110.4</v>
          </cell>
          <cell r="F1313" t="str">
            <v>m2</v>
          </cell>
          <cell r="G1313">
            <v>478.78</v>
          </cell>
          <cell r="H1313">
            <v>1187.9100000000001</v>
          </cell>
          <cell r="I1313">
            <v>12.12</v>
          </cell>
          <cell r="J1313">
            <v>0</v>
          </cell>
          <cell r="L1313">
            <v>935.05</v>
          </cell>
          <cell r="M1313">
            <v>252.86000000000013</v>
          </cell>
          <cell r="N1313">
            <v>0.27042404149510735</v>
          </cell>
        </row>
        <row r="1314">
          <cell r="A1314" t="str">
            <v>12-52-a</v>
          </cell>
          <cell r="B1314" t="str">
            <v>Glazing with plate glass 6 mm thick including costof deodar wood fillet &amp; putty : Upto 0.75 m2</v>
          </cell>
          <cell r="C1314" t="str">
            <v>Sft</v>
          </cell>
          <cell r="D1314">
            <v>65.94</v>
          </cell>
          <cell r="E1314">
            <v>252.04</v>
          </cell>
          <cell r="F1314" t="str">
            <v>m2</v>
          </cell>
          <cell r="G1314">
            <v>709.46</v>
          </cell>
          <cell r="H1314">
            <v>2711.95</v>
          </cell>
          <cell r="I1314">
            <v>12.12</v>
          </cell>
          <cell r="J1314">
            <v>0</v>
          </cell>
          <cell r="L1314">
            <v>2452.11</v>
          </cell>
          <cell r="M1314">
            <v>259.83999999999969</v>
          </cell>
          <cell r="N1314">
            <v>0.10596588244409903</v>
          </cell>
        </row>
        <row r="1315">
          <cell r="A1315" t="str">
            <v>12-52-b</v>
          </cell>
          <cell r="B1315" t="str">
            <v>Glazing with plate glass 6 mm thick including costof deodar wood fillet &amp; putty :  0.75m2 to 2.25 m2</v>
          </cell>
          <cell r="C1315" t="str">
            <v>Sft</v>
          </cell>
          <cell r="D1315">
            <v>65.94</v>
          </cell>
          <cell r="E1315">
            <v>251.14</v>
          </cell>
          <cell r="F1315" t="str">
            <v>m2</v>
          </cell>
          <cell r="G1315">
            <v>709.46</v>
          </cell>
          <cell r="H1315">
            <v>2702.25</v>
          </cell>
          <cell r="I1315">
            <v>12.12</v>
          </cell>
          <cell r="J1315">
            <v>0</v>
          </cell>
          <cell r="L1315">
            <v>2442.4</v>
          </cell>
          <cell r="M1315">
            <v>259.84999999999991</v>
          </cell>
          <cell r="N1315">
            <v>0.10639125450376674</v>
          </cell>
        </row>
        <row r="1316">
          <cell r="A1316" t="str">
            <v>12-53-a</v>
          </cell>
          <cell r="B1316" t="str">
            <v>Providing and Fixing of 4 Way Structural Glazingin Aluminum Section of Thickness 2mm, Brackets,Anchor Bolts, Hardware, Silicon, Gasket. 6mmClear Low E Glass Tempered + 12mm Air Gap +5mm Clear Glass Tempered. As per U-Value: 1.8SC: 0.62 LT: 65%</v>
          </cell>
          <cell r="C1316" t="str">
            <v>Sft</v>
          </cell>
          <cell r="D1316">
            <v>12.14</v>
          </cell>
          <cell r="E1316">
            <v>1227.1400000000001</v>
          </cell>
          <cell r="F1316" t="str">
            <v>m2</v>
          </cell>
          <cell r="G1316">
            <v>130.61000000000001</v>
          </cell>
          <cell r="H1316">
            <v>13204.02</v>
          </cell>
          <cell r="I1316">
            <v>12.12</v>
          </cell>
          <cell r="J1316">
            <v>0</v>
          </cell>
          <cell r="L1316">
            <v>13204.02</v>
          </cell>
          <cell r="M1316">
            <v>0</v>
          </cell>
          <cell r="N1316">
            <v>0</v>
          </cell>
        </row>
        <row r="1317">
          <cell r="A1317" t="str">
            <v>12-53-b</v>
          </cell>
          <cell r="B1317" t="str">
            <v>Providing and Fixing of Tempered Glass withAluminium of Thickness 2mm, SS Spider (Grade202), M.S Plates with Powder Coating, FloorHinge (GCC), Patch Fitting, Handle, Local,Silicone. 6mm Clear Low E Glass Tempered +12mm Air Gap + 5mm Clear Glass GhaniTempered. (U-Value: 1.8, SC: 0.62, LT: 65%)</v>
          </cell>
          <cell r="C1317" t="str">
            <v>Sft</v>
          </cell>
          <cell r="D1317">
            <v>12.14</v>
          </cell>
          <cell r="E1317">
            <v>1628.09</v>
          </cell>
          <cell r="F1317" t="str">
            <v>m2</v>
          </cell>
          <cell r="G1317">
            <v>130.61000000000001</v>
          </cell>
          <cell r="H1317">
            <v>17518.240000000002</v>
          </cell>
          <cell r="I1317">
            <v>12.12</v>
          </cell>
          <cell r="J1317">
            <v>0</v>
          </cell>
          <cell r="L1317">
            <v>17518.240000000002</v>
          </cell>
          <cell r="M1317">
            <v>0</v>
          </cell>
          <cell r="N1317">
            <v>0</v>
          </cell>
        </row>
        <row r="1318">
          <cell r="A1318" t="str">
            <v>12-53-c</v>
          </cell>
          <cell r="B1318" t="str">
            <v>Providing and Fixing of Tempered Glass withAluminium of Thickness 2mm, SS Spider (Grade202), M.S Plates with Powder Coating, FloorHinge (GCC), Patch Fitting, Handle, Local,Silicone. 6mm Clear Low E Glass Tempered +12mm Air Gap + 5mm Clear Glass GhaniTempered. (U-Value: 1.8 SC: 0.62 LT: 65%)</v>
          </cell>
          <cell r="C1318" t="str">
            <v>Sft</v>
          </cell>
          <cell r="D1318">
            <v>18.940000000000001</v>
          </cell>
          <cell r="E1318">
            <v>2114.5700000000002</v>
          </cell>
          <cell r="F1318" t="str">
            <v>m2</v>
          </cell>
          <cell r="G1318">
            <v>203.76</v>
          </cell>
          <cell r="H1318">
            <v>22752.75</v>
          </cell>
          <cell r="I1318">
            <v>12.12</v>
          </cell>
          <cell r="J1318">
            <v>0</v>
          </cell>
          <cell r="L1318">
            <v>22752.75</v>
          </cell>
          <cell r="M1318">
            <v>0</v>
          </cell>
          <cell r="N1318">
            <v>0</v>
          </cell>
        </row>
        <row r="1319">
          <cell r="A1319" t="str">
            <v>12-54-a</v>
          </cell>
          <cell r="B1319" t="str">
            <v>1.5" thick deodar doors &amp; windows, chowkat ofMS angle iron 1.5"x1.5"x1/4" welded with MS flat</v>
          </cell>
          <cell r="C1319" t="str">
            <v>Sft</v>
          </cell>
          <cell r="D1319">
            <v>11.42</v>
          </cell>
          <cell r="E1319">
            <v>1359.3</v>
          </cell>
          <cell r="F1319" t="str">
            <v>m2</v>
          </cell>
          <cell r="G1319">
            <v>122.84</v>
          </cell>
          <cell r="H1319">
            <v>14626.01</v>
          </cell>
          <cell r="I1319" t="str">
            <v>12.2 ,25.5</v>
          </cell>
          <cell r="J1319">
            <v>0</v>
          </cell>
          <cell r="L1319">
            <v>10920.86</v>
          </cell>
          <cell r="M1319">
            <v>3705.1499999999996</v>
          </cell>
          <cell r="N1319">
            <v>0.33927273126841656</v>
          </cell>
        </row>
        <row r="1320">
          <cell r="A1320" t="str">
            <v>12-54-b</v>
          </cell>
          <cell r="B1320" t="str">
            <v>1.5" thick deodar doors &amp; windows, chowkat ofMS tee iron 1.5"x 1.5"x 1/4" welded with MS flat</v>
          </cell>
          <cell r="C1320" t="str">
            <v>Sft</v>
          </cell>
          <cell r="D1320">
            <v>11.42</v>
          </cell>
          <cell r="E1320">
            <v>1277.05</v>
          </cell>
          <cell r="F1320" t="str">
            <v>m2</v>
          </cell>
          <cell r="G1320">
            <v>122.84</v>
          </cell>
          <cell r="H1320">
            <v>13741.03</v>
          </cell>
          <cell r="I1320" t="str">
            <v>12.2 ,25.5</v>
          </cell>
          <cell r="J1320">
            <v>0</v>
          </cell>
          <cell r="L1320">
            <v>10035.870000000001</v>
          </cell>
          <cell r="M1320">
            <v>3705.16</v>
          </cell>
          <cell r="N1320">
            <v>0.3691917093386024</v>
          </cell>
        </row>
        <row r="1321">
          <cell r="A1321" t="str">
            <v>12-55-a</v>
          </cell>
          <cell r="B1321" t="str">
            <v>1.5" thick hollow flush door/window, chowkat ofMS angle iron 1.5"x1.5"x1/4" welded with MS flat</v>
          </cell>
          <cell r="C1321" t="str">
            <v>Sft</v>
          </cell>
          <cell r="D1321">
            <v>203.26</v>
          </cell>
          <cell r="E1321">
            <v>1597.57</v>
          </cell>
          <cell r="F1321" t="str">
            <v>m2</v>
          </cell>
          <cell r="G1321">
            <v>2187.13</v>
          </cell>
          <cell r="H1321">
            <v>17189.82</v>
          </cell>
          <cell r="I1321">
            <v>12.2</v>
          </cell>
          <cell r="J1321">
            <v>0</v>
          </cell>
          <cell r="L1321">
            <v>13636.4</v>
          </cell>
          <cell r="M1321">
            <v>3553.42</v>
          </cell>
          <cell r="N1321">
            <v>0.26058343844416415</v>
          </cell>
        </row>
        <row r="1322">
          <cell r="A1322" t="str">
            <v>12-55-b</v>
          </cell>
          <cell r="B1322" t="str">
            <v>1.5" thick hollow flush door/window, chowkat ofMS tee iron 1.5"x 1.5"x 1/4" welded with MS flat</v>
          </cell>
          <cell r="C1322" t="str">
            <v>Sft</v>
          </cell>
          <cell r="D1322">
            <v>202.89</v>
          </cell>
          <cell r="E1322">
            <v>1521.1</v>
          </cell>
          <cell r="F1322" t="str">
            <v>m2</v>
          </cell>
          <cell r="G1322">
            <v>2183.11</v>
          </cell>
          <cell r="H1322">
            <v>16367.04</v>
          </cell>
          <cell r="I1322">
            <v>12.2</v>
          </cell>
          <cell r="J1322">
            <v>0</v>
          </cell>
          <cell r="L1322">
            <v>12813.76</v>
          </cell>
          <cell r="M1322">
            <v>3553.2800000000007</v>
          </cell>
          <cell r="N1322">
            <v>0.27730190045700875</v>
          </cell>
        </row>
        <row r="1323">
          <cell r="A1323" t="str">
            <v>12-56-a</v>
          </cell>
          <cell r="B1323" t="str">
            <v>Providing and fixing 1.5" (38mm) thick pressedveneered door shutters fully flushed with Firstclass wood veneering on all faces and sides fixedover deodar wood cavited core and frame work ofnot less than 4" (100mm) wide strips all roundwith approved brass hinges, tower bolts asrequired.</v>
          </cell>
          <cell r="C1323" t="str">
            <v>Sft</v>
          </cell>
          <cell r="D1323">
            <v>96.64</v>
          </cell>
          <cell r="E1323">
            <v>915.37</v>
          </cell>
          <cell r="F1323" t="str">
            <v>m2</v>
          </cell>
          <cell r="G1323">
            <v>1039.8800000000001</v>
          </cell>
          <cell r="H1323">
            <v>9849.41</v>
          </cell>
          <cell r="I1323">
            <v>12.3</v>
          </cell>
          <cell r="J1323">
            <v>0</v>
          </cell>
          <cell r="L1323">
            <v>7577.01</v>
          </cell>
          <cell r="M1323">
            <v>2272.3999999999996</v>
          </cell>
          <cell r="N1323">
            <v>0.2999072193384989</v>
          </cell>
        </row>
        <row r="1324">
          <cell r="A1324" t="str">
            <v>12-56-b</v>
          </cell>
          <cell r="B1324" t="str">
            <v>Providing and fixing 1.5" (38 mm) thick pressedveneered door shutters fully flushed with Firstclass wood veneering on all faces and sides fixedover partal wood cavited core and frame work ofnot less than 4" (100mm) wide strips all roundwith approved iron hinges, tower bolts as required.</v>
          </cell>
          <cell r="C1324" t="str">
            <v>Sft</v>
          </cell>
          <cell r="D1324">
            <v>96.64</v>
          </cell>
          <cell r="E1324">
            <v>413.88</v>
          </cell>
          <cell r="F1324" t="str">
            <v>m2</v>
          </cell>
          <cell r="G1324">
            <v>1039.8800000000001</v>
          </cell>
          <cell r="H1324">
            <v>4453.3900000000003</v>
          </cell>
          <cell r="I1324">
            <v>12.2</v>
          </cell>
          <cell r="J1324">
            <v>0</v>
          </cell>
          <cell r="L1324">
            <v>4024.97</v>
          </cell>
          <cell r="M1324">
            <v>428.42000000000053</v>
          </cell>
          <cell r="N1324">
            <v>0.10644054489847143</v>
          </cell>
        </row>
        <row r="1325">
          <cell r="A1325" t="str">
            <v>12-56-c</v>
          </cell>
          <cell r="B1325" t="str">
            <v>Providing and fixing of Teak wood joinery(factory made) complete in all respects includingchowkat and frame and fittings complete in allrespects.</v>
          </cell>
          <cell r="C1325" t="str">
            <v>Sft</v>
          </cell>
          <cell r="D1325">
            <v>471.36</v>
          </cell>
          <cell r="E1325">
            <v>2293.4499999999998</v>
          </cell>
          <cell r="F1325" t="str">
            <v>m2</v>
          </cell>
          <cell r="G1325">
            <v>5071.8</v>
          </cell>
          <cell r="H1325">
            <v>24677.52</v>
          </cell>
          <cell r="I1325">
            <v>12.14</v>
          </cell>
          <cell r="J1325">
            <v>0</v>
          </cell>
          <cell r="L1325">
            <v>17964.88</v>
          </cell>
          <cell r="M1325">
            <v>6712.6399999999994</v>
          </cell>
          <cell r="N1325">
            <v>0.37365348390860387</v>
          </cell>
        </row>
        <row r="1326">
          <cell r="A1326" t="str">
            <v>12-57-a</v>
          </cell>
          <cell r="B1326" t="str">
            <v>Providing and fixing single leaf steel door withframe fully panelled with M.S sheet 16 gauge(1.59mm) painted with two coats of red oxidepaint with brass fitting of approved makeincluding cost of fabrication, iron lugs, cuttingholes and making good the damages to walls.</v>
          </cell>
          <cell r="C1326" t="str">
            <v>Sft</v>
          </cell>
          <cell r="D1326">
            <v>187.95</v>
          </cell>
          <cell r="E1326">
            <v>780.57</v>
          </cell>
          <cell r="F1326" t="str">
            <v>m2</v>
          </cell>
          <cell r="G1326">
            <v>2022.36</v>
          </cell>
          <cell r="H1326">
            <v>8398.9699999999993</v>
          </cell>
          <cell r="I1326">
            <v>25.5</v>
          </cell>
          <cell r="J1326">
            <v>0</v>
          </cell>
          <cell r="L1326">
            <v>8253.5499999999993</v>
          </cell>
          <cell r="M1326">
            <v>145.42000000000007</v>
          </cell>
          <cell r="N1326">
            <v>1.7619085120947967E-2</v>
          </cell>
        </row>
        <row r="1327">
          <cell r="A1327" t="str">
            <v>12-57-b</v>
          </cell>
          <cell r="B1327" t="str">
            <v>Providing and fixing double leaf steel door withframe fully panelled with M.S sheet 16 gauge(1.59mm) painted with two coats of red oxidepaint with brass fitting of approved makeincluding cost of fabrication, iron lugs, cuttingholes and making good the damages to walls.</v>
          </cell>
          <cell r="C1327" t="str">
            <v>Sft</v>
          </cell>
          <cell r="D1327">
            <v>185.58</v>
          </cell>
          <cell r="E1327">
            <v>772.55</v>
          </cell>
          <cell r="F1327" t="str">
            <v>m2</v>
          </cell>
          <cell r="G1327">
            <v>1996.84</v>
          </cell>
          <cell r="H1327">
            <v>8312.6</v>
          </cell>
          <cell r="I1327">
            <v>25.5</v>
          </cell>
          <cell r="J1327">
            <v>0</v>
          </cell>
          <cell r="L1327">
            <v>8181.35</v>
          </cell>
          <cell r="M1327">
            <v>131.25</v>
          </cell>
          <cell r="N1327">
            <v>1.6042584659011042E-2</v>
          </cell>
        </row>
        <row r="1328">
          <cell r="A1328" t="str">
            <v>12-58</v>
          </cell>
          <cell r="B1328" t="str">
            <v>24 SWG aluminium kick plate 4" high, on bottomrail of flush doors of commercial ply</v>
          </cell>
          <cell r="C1328" t="str">
            <v>Rft</v>
          </cell>
          <cell r="D1328">
            <v>77.23</v>
          </cell>
          <cell r="E1328">
            <v>108.48</v>
          </cell>
          <cell r="F1328" t="str">
            <v>m</v>
          </cell>
          <cell r="G1328">
            <v>253.37</v>
          </cell>
          <cell r="H1328">
            <v>355.91</v>
          </cell>
          <cell r="I1328" t="str">
            <v>12.19.19</v>
          </cell>
          <cell r="J1328">
            <v>0</v>
          </cell>
          <cell r="L1328">
            <v>321.49</v>
          </cell>
          <cell r="M1328">
            <v>34.420000000000016</v>
          </cell>
          <cell r="N1328">
            <v>0.10706398332763077</v>
          </cell>
        </row>
        <row r="1329">
          <cell r="A1329" t="str">
            <v>12-59</v>
          </cell>
          <cell r="B1329" t="str">
            <v>Providing and Fixing of Aluminium Cladding ofapproved color &amp; design including all necessaryfittings, angles, tees etc. complete in all respects</v>
          </cell>
          <cell r="C1329" t="str">
            <v>Sft</v>
          </cell>
          <cell r="D1329">
            <v>4482</v>
          </cell>
          <cell r="E1329">
            <v>5206.17</v>
          </cell>
          <cell r="F1329" t="str">
            <v>m2</v>
          </cell>
          <cell r="G1329">
            <v>48226.32</v>
          </cell>
          <cell r="H1329">
            <v>56018.44</v>
          </cell>
          <cell r="I1329">
            <v>12.15</v>
          </cell>
          <cell r="J1329">
            <v>0</v>
          </cell>
          <cell r="L1329">
            <v>55013.73</v>
          </cell>
          <cell r="M1329">
            <v>1004.7099999999991</v>
          </cell>
          <cell r="N1329">
            <v>1.8262895462641763E-2</v>
          </cell>
        </row>
        <row r="1330">
          <cell r="A1330" t="str">
            <v>12-59-a</v>
          </cell>
          <cell r="B1330" t="str">
            <v>Providing and Fixing of Aluminium Cladding ofapproved color &amp; design including all necessaryfittings, angles, tees etc. complete in all respects</v>
          </cell>
          <cell r="C1330" t="str">
            <v>Sft</v>
          </cell>
          <cell r="D1330">
            <v>0</v>
          </cell>
          <cell r="E1330">
            <v>4871.67</v>
          </cell>
          <cell r="F1330" t="str">
            <v>m2</v>
          </cell>
          <cell r="G1330">
            <v>0</v>
          </cell>
          <cell r="H1330">
            <v>52419.14</v>
          </cell>
          <cell r="I1330">
            <v>12.15</v>
          </cell>
          <cell r="J1330">
            <v>0</v>
          </cell>
          <cell r="L1330">
            <v>52419.14</v>
          </cell>
          <cell r="M1330">
            <v>0</v>
          </cell>
          <cell r="N1330">
            <v>0</v>
          </cell>
        </row>
        <row r="1331">
          <cell r="A1331" t="str">
            <v>12-59-b</v>
          </cell>
          <cell r="B1331" t="str">
            <v>Providing     and     fixing     of     AluminiumCladding including   all   necessary   fittings,scaffolding  sft etc complete   in  all  respects.</v>
          </cell>
          <cell r="C1331" t="str">
            <v>sft</v>
          </cell>
          <cell r="D1331">
            <v>0</v>
          </cell>
          <cell r="E1331">
            <v>4871.67</v>
          </cell>
          <cell r="F1331" t="str">
            <v>m2</v>
          </cell>
          <cell r="G1331">
            <v>0</v>
          </cell>
          <cell r="H1331">
            <v>52419.14</v>
          </cell>
          <cell r="I1331">
            <v>12.15</v>
          </cell>
          <cell r="J1331">
            <v>0</v>
          </cell>
          <cell r="L1331">
            <v>52419.14</v>
          </cell>
          <cell r="M1331">
            <v>0</v>
          </cell>
          <cell r="N1331">
            <v>0</v>
          </cell>
        </row>
        <row r="1332">
          <cell r="A1332" t="str">
            <v>12-60</v>
          </cell>
          <cell r="B1332" t="str">
            <v>Curtain railing to doors &amp; windows comprisingrailing of approved quality including paint</v>
          </cell>
          <cell r="C1332" t="str">
            <v>Rft</v>
          </cell>
          <cell r="D1332">
            <v>49.26</v>
          </cell>
          <cell r="E1332">
            <v>347.03</v>
          </cell>
          <cell r="F1332" t="str">
            <v>m</v>
          </cell>
          <cell r="G1332">
            <v>161.63</v>
          </cell>
          <cell r="H1332">
            <v>1138.54</v>
          </cell>
          <cell r="I1332" t="str">
            <v>12.19.26</v>
          </cell>
          <cell r="J1332">
            <v>0</v>
          </cell>
          <cell r="L1332">
            <v>896.09</v>
          </cell>
          <cell r="M1332">
            <v>242.44999999999993</v>
          </cell>
          <cell r="N1332">
            <v>0.27056434063542717</v>
          </cell>
        </row>
        <row r="1333">
          <cell r="A1333" t="str">
            <v>12-61</v>
          </cell>
          <cell r="B1333" t="str">
            <v>MS flat 1/2"x1/8" grill in windows of approveddesign</v>
          </cell>
          <cell r="C1333" t="str">
            <v>Sft</v>
          </cell>
          <cell r="D1333">
            <v>79.260000000000005</v>
          </cell>
          <cell r="E1333">
            <v>304.73</v>
          </cell>
          <cell r="F1333" t="str">
            <v>m2</v>
          </cell>
          <cell r="G1333">
            <v>852.8</v>
          </cell>
          <cell r="H1333">
            <v>3278.91</v>
          </cell>
          <cell r="I1333" t="str">
            <v>12.2.1.20</v>
          </cell>
          <cell r="J1333">
            <v>0</v>
          </cell>
          <cell r="L1333">
            <v>3143.92</v>
          </cell>
          <cell r="M1333">
            <v>134.98999999999978</v>
          </cell>
          <cell r="N1333">
            <v>4.293684317667109E-2</v>
          </cell>
        </row>
        <row r="1334">
          <cell r="A1334" t="str">
            <v>12-62</v>
          </cell>
          <cell r="B1334" t="str">
            <v>Provide &amp; fix GI wire gauze 22 SWG, 12x12 meshper sq. in, fixed to steel window complete</v>
          </cell>
          <cell r="C1334" t="str">
            <v>Sft</v>
          </cell>
          <cell r="D1334">
            <v>83.73</v>
          </cell>
          <cell r="E1334">
            <v>298.27999999999997</v>
          </cell>
          <cell r="F1334" t="str">
            <v>m2</v>
          </cell>
          <cell r="G1334">
            <v>900.89</v>
          </cell>
          <cell r="H1334">
            <v>3209.54</v>
          </cell>
          <cell r="I1334">
            <v>12.11</v>
          </cell>
          <cell r="J1334">
            <v>0</v>
          </cell>
          <cell r="L1334">
            <v>3090.41</v>
          </cell>
          <cell r="M1334">
            <v>119.13000000000011</v>
          </cell>
          <cell r="N1334">
            <v>3.8548283237499266E-2</v>
          </cell>
        </row>
        <row r="1335">
          <cell r="A1335" t="str">
            <v>12-63-a</v>
          </cell>
          <cell r="B1335" t="str">
            <v>Hollow flush door 2" thick including iron mongeryexcluding chowkat &amp; lock : Teak veneered</v>
          </cell>
          <cell r="C1335" t="str">
            <v>Sft</v>
          </cell>
          <cell r="D1335">
            <v>57.68</v>
          </cell>
          <cell r="E1335">
            <v>1264.8599999999999</v>
          </cell>
          <cell r="F1335" t="str">
            <v>m2</v>
          </cell>
          <cell r="G1335">
            <v>620.65</v>
          </cell>
          <cell r="H1335">
            <v>13609.88</v>
          </cell>
          <cell r="I1335">
            <v>12.2</v>
          </cell>
          <cell r="J1335">
            <v>0</v>
          </cell>
          <cell r="L1335">
            <v>10589.32</v>
          </cell>
          <cell r="M1335">
            <v>3020.5599999999995</v>
          </cell>
          <cell r="N1335">
            <v>0.28524588925445632</v>
          </cell>
        </row>
        <row r="1336">
          <cell r="A1336" t="str">
            <v>12-63-b</v>
          </cell>
          <cell r="B1336" t="str">
            <v>Hollow flush door 2" thick including iron mongeryexcluding chowkat &amp; lock : Shisham veneered</v>
          </cell>
          <cell r="C1336" t="str">
            <v>Sft</v>
          </cell>
          <cell r="D1336">
            <v>57.68</v>
          </cell>
          <cell r="E1336">
            <v>1208.97</v>
          </cell>
          <cell r="F1336" t="str">
            <v>m2</v>
          </cell>
          <cell r="G1336">
            <v>620.65</v>
          </cell>
          <cell r="H1336">
            <v>13008.51</v>
          </cell>
          <cell r="I1336">
            <v>12.2</v>
          </cell>
          <cell r="J1336">
            <v>0</v>
          </cell>
          <cell r="L1336">
            <v>9987.94</v>
          </cell>
          <cell r="M1336">
            <v>3020.5699999999997</v>
          </cell>
          <cell r="N1336">
            <v>0.30242172059503758</v>
          </cell>
        </row>
        <row r="1337">
          <cell r="A1337" t="str">
            <v>12-63-c</v>
          </cell>
          <cell r="B1337" t="str">
            <v>Hollow flush door 2" thick including iron mongeryexcluding chowkat &amp; lock : Deodar veneered</v>
          </cell>
          <cell r="C1337" t="str">
            <v>Sft</v>
          </cell>
          <cell r="D1337">
            <v>57.56</v>
          </cell>
          <cell r="E1337">
            <v>1301.2</v>
          </cell>
          <cell r="F1337" t="str">
            <v>m2</v>
          </cell>
          <cell r="G1337">
            <v>619.37</v>
          </cell>
          <cell r="H1337">
            <v>14000.9</v>
          </cell>
          <cell r="I1337">
            <v>12.2</v>
          </cell>
          <cell r="J1337">
            <v>0</v>
          </cell>
          <cell r="L1337">
            <v>10980.34</v>
          </cell>
          <cell r="M1337">
            <v>3020.5599999999995</v>
          </cell>
          <cell r="N1337">
            <v>0.27508802095381374</v>
          </cell>
        </row>
        <row r="1338">
          <cell r="A1338" t="str">
            <v>12-63-d</v>
          </cell>
          <cell r="B1338" t="str">
            <v>Hollow flush door 2" thick including iron mongeryexcluding chowkat &amp; lock : Commercial veneered</v>
          </cell>
          <cell r="C1338" t="str">
            <v>Sft</v>
          </cell>
          <cell r="D1338">
            <v>57.68</v>
          </cell>
          <cell r="E1338">
            <v>1187.1099999999999</v>
          </cell>
          <cell r="F1338" t="str">
            <v>m2</v>
          </cell>
          <cell r="G1338">
            <v>620.65</v>
          </cell>
          <cell r="H1338">
            <v>12773.28</v>
          </cell>
          <cell r="I1338">
            <v>12.2</v>
          </cell>
          <cell r="J1338">
            <v>0</v>
          </cell>
          <cell r="L1338">
            <v>9752.7099999999991</v>
          </cell>
          <cell r="M1338">
            <v>3020.5700000000015</v>
          </cell>
          <cell r="N1338">
            <v>0.30971596612633839</v>
          </cell>
        </row>
        <row r="1339">
          <cell r="A1339" t="str">
            <v>12-64-a-01</v>
          </cell>
          <cell r="B1339" t="str">
            <v>Supply and Fixing aluminium door/window, FixedGlazing Economy model (1.20 mm gauge) 3"section</v>
          </cell>
          <cell r="C1339" t="str">
            <v>Sft</v>
          </cell>
          <cell r="D1339">
            <v>75.900000000000006</v>
          </cell>
          <cell r="E1339">
            <v>946.95</v>
          </cell>
          <cell r="F1339" t="str">
            <v>m2</v>
          </cell>
          <cell r="G1339">
            <v>816.63</v>
          </cell>
          <cell r="H1339">
            <v>10189.209999999999</v>
          </cell>
          <cell r="I1339">
            <v>0</v>
          </cell>
          <cell r="J1339">
            <v>0</v>
          </cell>
          <cell r="L1339">
            <v>8059.3</v>
          </cell>
          <cell r="M1339">
            <v>2129.9099999999989</v>
          </cell>
          <cell r="N1339">
            <v>0.26427977615921966</v>
          </cell>
        </row>
        <row r="1340">
          <cell r="A1340" t="str">
            <v>12-64-a-02</v>
          </cell>
          <cell r="B1340" t="str">
            <v>Supply and Fixing aluminium door/window, FixedGlazing Economy model (1.20 mm gauge) 4"section</v>
          </cell>
          <cell r="C1340" t="str">
            <v>Sft</v>
          </cell>
          <cell r="D1340">
            <v>75.900000000000006</v>
          </cell>
          <cell r="E1340">
            <v>972.36</v>
          </cell>
          <cell r="F1340" t="str">
            <v>m2</v>
          </cell>
          <cell r="G1340">
            <v>816.63</v>
          </cell>
          <cell r="H1340">
            <v>10462.58</v>
          </cell>
          <cell r="I1340">
            <v>0</v>
          </cell>
          <cell r="J1340">
            <v>0</v>
          </cell>
          <cell r="L1340">
            <v>8281.5400000000009</v>
          </cell>
          <cell r="M1340">
            <v>2181.0399999999991</v>
          </cell>
          <cell r="N1340">
            <v>0.26336164529785511</v>
          </cell>
        </row>
        <row r="1341">
          <cell r="A1341" t="str">
            <v>12-64-a-03</v>
          </cell>
          <cell r="B1341" t="str">
            <v>Supply and Fixing aluminium door/window, FixedGlazing Economy model (1.60 mm gauge) 3"section</v>
          </cell>
          <cell r="C1341" t="str">
            <v>Sft</v>
          </cell>
          <cell r="D1341">
            <v>75.900000000000006</v>
          </cell>
          <cell r="E1341">
            <v>1097.8900000000001</v>
          </cell>
          <cell r="F1341" t="str">
            <v>m2</v>
          </cell>
          <cell r="G1341">
            <v>816.63</v>
          </cell>
          <cell r="H1341">
            <v>11813.32</v>
          </cell>
          <cell r="I1341">
            <v>0</v>
          </cell>
          <cell r="J1341">
            <v>0</v>
          </cell>
          <cell r="L1341">
            <v>9379.7099999999991</v>
          </cell>
          <cell r="M1341">
            <v>2433.6100000000006</v>
          </cell>
          <cell r="N1341">
            <v>0.25945471661703834</v>
          </cell>
        </row>
        <row r="1342">
          <cell r="A1342" t="str">
            <v>12-64-a-04</v>
          </cell>
          <cell r="B1342" t="str">
            <v>Supply and Fixing aluminium door/window, FixedGlazing Economy model (1.60 mm gauge) 4"section</v>
          </cell>
          <cell r="C1342" t="str">
            <v>Sft</v>
          </cell>
          <cell r="D1342">
            <v>75.900000000000006</v>
          </cell>
          <cell r="E1342">
            <v>1121.8</v>
          </cell>
          <cell r="F1342" t="str">
            <v>m2</v>
          </cell>
          <cell r="G1342">
            <v>816.63</v>
          </cell>
          <cell r="H1342">
            <v>12070.61</v>
          </cell>
          <cell r="I1342">
            <v>0</v>
          </cell>
          <cell r="J1342">
            <v>0</v>
          </cell>
          <cell r="L1342">
            <v>9588.8799999999992</v>
          </cell>
          <cell r="M1342">
            <v>2481.7300000000014</v>
          </cell>
          <cell r="N1342">
            <v>0.25881333377829335</v>
          </cell>
        </row>
        <row r="1343">
          <cell r="A1343" t="str">
            <v>12-64-a-05</v>
          </cell>
          <cell r="B1343" t="str">
            <v>Supply and Fixing aluminium door/window,FixedGlazing Premium model (2.00 mm gauge) 3"section</v>
          </cell>
          <cell r="C1343" t="str">
            <v>Sft</v>
          </cell>
          <cell r="D1343">
            <v>75.900000000000006</v>
          </cell>
          <cell r="E1343">
            <v>1320.57</v>
          </cell>
          <cell r="F1343" t="str">
            <v>m2</v>
          </cell>
          <cell r="G1343">
            <v>816.63</v>
          </cell>
          <cell r="H1343">
            <v>14209.28</v>
          </cell>
          <cell r="I1343">
            <v>0</v>
          </cell>
          <cell r="J1343">
            <v>0</v>
          </cell>
          <cell r="L1343">
            <v>11327.64</v>
          </cell>
          <cell r="M1343">
            <v>2881.6400000000012</v>
          </cell>
          <cell r="N1343">
            <v>0.25439014657951714</v>
          </cell>
        </row>
        <row r="1344">
          <cell r="A1344" t="str">
            <v>12-64-a-06</v>
          </cell>
          <cell r="B1344" t="str">
            <v>Supply and Fixing aluminium door/window,FixedGlazing Premium model (2.00 mm gauge) 4"section</v>
          </cell>
          <cell r="C1344" t="str">
            <v>Sft</v>
          </cell>
          <cell r="D1344">
            <v>75.900000000000006</v>
          </cell>
          <cell r="E1344">
            <v>1345.97</v>
          </cell>
          <cell r="F1344" t="str">
            <v>m2</v>
          </cell>
          <cell r="G1344">
            <v>816.63</v>
          </cell>
          <cell r="H1344">
            <v>14482.65</v>
          </cell>
          <cell r="I1344">
            <v>0</v>
          </cell>
          <cell r="J1344">
            <v>0</v>
          </cell>
          <cell r="L1344">
            <v>11549.89</v>
          </cell>
          <cell r="M1344">
            <v>2932.76</v>
          </cell>
          <cell r="N1344">
            <v>0.25392103301416724</v>
          </cell>
        </row>
        <row r="1345">
          <cell r="A1345" t="str">
            <v>12-64-a-07</v>
          </cell>
          <cell r="B1345" t="str">
            <v>Supply and Fixing aluminium door/window,FixedGlazing  Economy model (1.20 mm gauge)Bronz/Black 3" section</v>
          </cell>
          <cell r="C1345" t="str">
            <v>Sft</v>
          </cell>
          <cell r="D1345">
            <v>75.900000000000006</v>
          </cell>
          <cell r="E1345">
            <v>958.91</v>
          </cell>
          <cell r="F1345" t="str">
            <v>m2</v>
          </cell>
          <cell r="G1345">
            <v>816.63</v>
          </cell>
          <cell r="H1345">
            <v>10317.86</v>
          </cell>
          <cell r="I1345">
            <v>0</v>
          </cell>
          <cell r="J1345">
            <v>0</v>
          </cell>
          <cell r="L1345">
            <v>8163.88</v>
          </cell>
          <cell r="M1345">
            <v>2153.9800000000005</v>
          </cell>
          <cell r="N1345">
            <v>0.26384268264599681</v>
          </cell>
        </row>
        <row r="1346">
          <cell r="A1346" t="str">
            <v>12-64-a-08</v>
          </cell>
          <cell r="B1346" t="str">
            <v>Supply and Fixing aluminium door/window,FixedGlazing Economy model (1.20 mm gauge)Bronz/Black 4" section</v>
          </cell>
          <cell r="C1346" t="str">
            <v>Sft</v>
          </cell>
          <cell r="D1346">
            <v>75.900000000000006</v>
          </cell>
          <cell r="E1346">
            <v>984.31</v>
          </cell>
          <cell r="F1346" t="str">
            <v>m2</v>
          </cell>
          <cell r="G1346">
            <v>816.63</v>
          </cell>
          <cell r="H1346">
            <v>10591.22</v>
          </cell>
          <cell r="I1346">
            <v>0</v>
          </cell>
          <cell r="J1346">
            <v>0</v>
          </cell>
          <cell r="L1346">
            <v>8386.1299999999992</v>
          </cell>
          <cell r="M1346">
            <v>2205.09</v>
          </cell>
          <cell r="N1346">
            <v>0.26294488637786445</v>
          </cell>
        </row>
        <row r="1347">
          <cell r="A1347" t="str">
            <v>12-64-a-09</v>
          </cell>
          <cell r="B1347" t="str">
            <v>Supply and Fixing aluminium door/window,FixedGlazing Deluxe model (1.60 mm gauge)Bronz/Black 3" section</v>
          </cell>
          <cell r="C1347" t="str">
            <v>Sft</v>
          </cell>
          <cell r="D1347">
            <v>75.900000000000006</v>
          </cell>
          <cell r="E1347">
            <v>1109.8499999999999</v>
          </cell>
          <cell r="F1347" t="str">
            <v>m2</v>
          </cell>
          <cell r="G1347">
            <v>816.63</v>
          </cell>
          <cell r="H1347">
            <v>11941.96</v>
          </cell>
          <cell r="I1347">
            <v>0</v>
          </cell>
          <cell r="J1347">
            <v>0</v>
          </cell>
          <cell r="L1347">
            <v>9484.2999999999993</v>
          </cell>
          <cell r="M1347">
            <v>2457.66</v>
          </cell>
          <cell r="N1347">
            <v>0.25912929789230621</v>
          </cell>
        </row>
        <row r="1348">
          <cell r="A1348" t="str">
            <v>12-64-a-10</v>
          </cell>
          <cell r="B1348" t="str">
            <v>Supply and Fixing aluminium door/window,FixedGlazing Deluxe model (1.60 mm gauge)Bronz/Black 4" section</v>
          </cell>
          <cell r="C1348" t="str">
            <v>Sft</v>
          </cell>
          <cell r="D1348">
            <v>75.900000000000006</v>
          </cell>
          <cell r="E1348">
            <v>1133.76</v>
          </cell>
          <cell r="F1348" t="str">
            <v>m2</v>
          </cell>
          <cell r="G1348">
            <v>816.63</v>
          </cell>
          <cell r="H1348">
            <v>12199.25</v>
          </cell>
          <cell r="I1348">
            <v>0</v>
          </cell>
          <cell r="J1348">
            <v>0</v>
          </cell>
          <cell r="L1348">
            <v>9693.4699999999993</v>
          </cell>
          <cell r="M1348">
            <v>2505.7800000000007</v>
          </cell>
          <cell r="N1348">
            <v>0.25850185743598536</v>
          </cell>
        </row>
        <row r="1349">
          <cell r="A1349" t="str">
            <v>12-64-a-11</v>
          </cell>
          <cell r="B1349" t="str">
            <v>Supply and Fixing aluminium door/window,FixedGlazing Premium model (2.00 mm gauge)Bronz/Black 3" section</v>
          </cell>
          <cell r="C1349" t="str">
            <v>Sft</v>
          </cell>
          <cell r="D1349">
            <v>75.900000000000006</v>
          </cell>
          <cell r="E1349">
            <v>1334.02</v>
          </cell>
          <cell r="F1349" t="str">
            <v>m2</v>
          </cell>
          <cell r="G1349">
            <v>816.63</v>
          </cell>
          <cell r="H1349">
            <v>14354.01</v>
          </cell>
          <cell r="I1349">
            <v>0</v>
          </cell>
          <cell r="J1349">
            <v>0</v>
          </cell>
          <cell r="L1349">
            <v>11445.3</v>
          </cell>
          <cell r="M1349">
            <v>2908.7100000000009</v>
          </cell>
          <cell r="N1349">
            <v>0.25414012738853514</v>
          </cell>
        </row>
        <row r="1350">
          <cell r="A1350" t="str">
            <v>12-64-a-12</v>
          </cell>
          <cell r="B1350" t="str">
            <v>Supply and Fixing aluminium door/window,FixedGlazing Premium model (2.00 mm gauge)Bronz/Black 4" section</v>
          </cell>
          <cell r="C1350" t="str">
            <v>Sft</v>
          </cell>
          <cell r="D1350">
            <v>75.900000000000006</v>
          </cell>
          <cell r="E1350">
            <v>1357.93</v>
          </cell>
          <cell r="F1350" t="str">
            <v>m2</v>
          </cell>
          <cell r="G1350">
            <v>816.63</v>
          </cell>
          <cell r="H1350">
            <v>14611.29</v>
          </cell>
          <cell r="I1350">
            <v>0</v>
          </cell>
          <cell r="J1350">
            <v>0</v>
          </cell>
          <cell r="L1350">
            <v>11654.48</v>
          </cell>
          <cell r="M1350">
            <v>2956.8100000000013</v>
          </cell>
          <cell r="N1350">
            <v>0.25370587104701381</v>
          </cell>
        </row>
        <row r="1351">
          <cell r="A1351" t="str">
            <v>12-64-b-01</v>
          </cell>
          <cell r="B1351" t="str">
            <v>Supply and Fixing aluminium door/window,FixedArch Economy model (1.20 mm gauge) 3" section</v>
          </cell>
          <cell r="C1351" t="str">
            <v>Sft</v>
          </cell>
          <cell r="D1351">
            <v>75.900000000000006</v>
          </cell>
          <cell r="E1351">
            <v>964.89</v>
          </cell>
          <cell r="F1351" t="str">
            <v>m2</v>
          </cell>
          <cell r="G1351">
            <v>816.63</v>
          </cell>
          <cell r="H1351">
            <v>10382.18</v>
          </cell>
          <cell r="I1351">
            <v>0</v>
          </cell>
          <cell r="J1351">
            <v>0</v>
          </cell>
          <cell r="L1351">
            <v>8216.18</v>
          </cell>
          <cell r="M1351">
            <v>2166</v>
          </cell>
          <cell r="N1351">
            <v>0.26362616203637212</v>
          </cell>
        </row>
        <row r="1352">
          <cell r="A1352" t="str">
            <v>12-64-b-02</v>
          </cell>
          <cell r="B1352" t="str">
            <v>Supply and Fixing aluminium door/window,FixedArch Economy model (1.20 mm gauge) 4" section</v>
          </cell>
          <cell r="C1352" t="str">
            <v>Sft</v>
          </cell>
          <cell r="D1352">
            <v>75.900000000000006</v>
          </cell>
          <cell r="E1352">
            <v>988.8</v>
          </cell>
          <cell r="F1352" t="str">
            <v>m2</v>
          </cell>
          <cell r="G1352">
            <v>816.63</v>
          </cell>
          <cell r="H1352">
            <v>10639.46</v>
          </cell>
          <cell r="I1352">
            <v>0</v>
          </cell>
          <cell r="J1352">
            <v>0</v>
          </cell>
          <cell r="L1352">
            <v>8425.35</v>
          </cell>
          <cell r="M1352">
            <v>2214.1099999999988</v>
          </cell>
          <cell r="N1352">
            <v>0.26279145673473492</v>
          </cell>
        </row>
        <row r="1353">
          <cell r="A1353" t="str">
            <v>12-64-b-03</v>
          </cell>
          <cell r="B1353" t="str">
            <v>Supply and Fixing aluminium door/window,FixedArch Deluxe model (1.60 mm gauge) 3" section</v>
          </cell>
          <cell r="C1353" t="str">
            <v>Sft</v>
          </cell>
          <cell r="D1353">
            <v>75.900000000000006</v>
          </cell>
          <cell r="E1353">
            <v>1114.33</v>
          </cell>
          <cell r="F1353" t="str">
            <v>m2</v>
          </cell>
          <cell r="G1353">
            <v>816.63</v>
          </cell>
          <cell r="H1353">
            <v>11990.2</v>
          </cell>
          <cell r="I1353">
            <v>0</v>
          </cell>
          <cell r="J1353">
            <v>0</v>
          </cell>
          <cell r="L1353">
            <v>9523.52</v>
          </cell>
          <cell r="M1353">
            <v>2466.6800000000003</v>
          </cell>
          <cell r="N1353">
            <v>0.25900927388192602</v>
          </cell>
        </row>
        <row r="1354">
          <cell r="A1354" t="str">
            <v>12-64-b-04</v>
          </cell>
          <cell r="B1354" t="str">
            <v>Supply and Fixing aluminium door/window,FixedArch Deluxe model (1.60 mm gauge) 4" section</v>
          </cell>
          <cell r="C1354" t="str">
            <v>Sft</v>
          </cell>
          <cell r="D1354">
            <v>75.900000000000006</v>
          </cell>
          <cell r="E1354">
            <v>1139.74</v>
          </cell>
          <cell r="F1354" t="str">
            <v>m2</v>
          </cell>
          <cell r="G1354">
            <v>816.63</v>
          </cell>
          <cell r="H1354">
            <v>12263.57</v>
          </cell>
          <cell r="I1354">
            <v>0</v>
          </cell>
          <cell r="J1354">
            <v>0</v>
          </cell>
          <cell r="L1354">
            <v>9745.76</v>
          </cell>
          <cell r="M1354">
            <v>2517.8099999999995</v>
          </cell>
          <cell r="N1354">
            <v>0.25834927188849299</v>
          </cell>
        </row>
        <row r="1355">
          <cell r="A1355" t="str">
            <v>12-64-b-05</v>
          </cell>
          <cell r="B1355" t="str">
            <v>Supply and Fixing aluminium door/window,FixedArch Premium model (2.00 mm gauge) 3" section</v>
          </cell>
          <cell r="C1355" t="str">
            <v>Sft</v>
          </cell>
          <cell r="D1355">
            <v>75.900000000000006</v>
          </cell>
          <cell r="E1355">
            <v>1338.5</v>
          </cell>
          <cell r="F1355" t="str">
            <v>m2</v>
          </cell>
          <cell r="G1355">
            <v>816.63</v>
          </cell>
          <cell r="H1355">
            <v>14402.25</v>
          </cell>
          <cell r="I1355">
            <v>0</v>
          </cell>
          <cell r="J1355">
            <v>0</v>
          </cell>
          <cell r="L1355">
            <v>11484.52</v>
          </cell>
          <cell r="M1355">
            <v>2917.7299999999996</v>
          </cell>
          <cell r="N1355">
            <v>0.25405763584372698</v>
          </cell>
        </row>
        <row r="1356">
          <cell r="A1356" t="str">
            <v>12-64-b-06</v>
          </cell>
          <cell r="B1356" t="str">
            <v>Supply and Fixing aluminium door/window,FixedArch Premium model (2.00 mm gauge) 4" section</v>
          </cell>
          <cell r="C1356" t="str">
            <v>Sft</v>
          </cell>
          <cell r="D1356">
            <v>75.900000000000006</v>
          </cell>
          <cell r="E1356">
            <v>1362.41</v>
          </cell>
          <cell r="F1356" t="str">
            <v>m2</v>
          </cell>
          <cell r="G1356">
            <v>816.63</v>
          </cell>
          <cell r="H1356">
            <v>14659.53</v>
          </cell>
          <cell r="I1356">
            <v>0</v>
          </cell>
          <cell r="J1356">
            <v>0</v>
          </cell>
          <cell r="L1356">
            <v>11693.7</v>
          </cell>
          <cell r="M1356">
            <v>2965.83</v>
          </cell>
          <cell r="N1356">
            <v>0.25362631160368404</v>
          </cell>
        </row>
        <row r="1357">
          <cell r="A1357" t="str">
            <v>12-64-b-07</v>
          </cell>
          <cell r="B1357" t="str">
            <v>Supply and Fixing aluminium door/window,FixedArch Economy model (1.20 mm gauge)Bronz/Black  3" section</v>
          </cell>
          <cell r="C1357" t="str">
            <v>Sft</v>
          </cell>
          <cell r="D1357">
            <v>75.900000000000006</v>
          </cell>
          <cell r="E1357">
            <v>972.36</v>
          </cell>
          <cell r="F1357" t="str">
            <v>m2</v>
          </cell>
          <cell r="G1357">
            <v>816.63</v>
          </cell>
          <cell r="H1357">
            <v>10462.58</v>
          </cell>
          <cell r="I1357">
            <v>0</v>
          </cell>
          <cell r="J1357">
            <v>0</v>
          </cell>
          <cell r="L1357">
            <v>8281.5400000000009</v>
          </cell>
          <cell r="M1357">
            <v>2181.0399999999991</v>
          </cell>
          <cell r="N1357">
            <v>0.26336164529785511</v>
          </cell>
        </row>
        <row r="1358">
          <cell r="A1358" t="str">
            <v>12-64-b-08</v>
          </cell>
          <cell r="B1358" t="str">
            <v>Supply and Fixing aluminium door/window,FixedArch Economy model (1.20 mm gauge)Bronz/Black 4" section</v>
          </cell>
          <cell r="C1358" t="str">
            <v>Sft</v>
          </cell>
          <cell r="D1358">
            <v>75.900000000000006</v>
          </cell>
          <cell r="E1358">
            <v>996.27</v>
          </cell>
          <cell r="F1358" t="str">
            <v>m2</v>
          </cell>
          <cell r="G1358">
            <v>816.63</v>
          </cell>
          <cell r="H1358">
            <v>10719.86</v>
          </cell>
          <cell r="I1358">
            <v>0</v>
          </cell>
          <cell r="J1358">
            <v>0</v>
          </cell>
          <cell r="L1358">
            <v>8490.7199999999993</v>
          </cell>
          <cell r="M1358">
            <v>2229.1400000000012</v>
          </cell>
          <cell r="N1358">
            <v>0.26253839485932895</v>
          </cell>
        </row>
        <row r="1359">
          <cell r="A1359" t="str">
            <v>12-64-b-09</v>
          </cell>
          <cell r="B1359" t="str">
            <v>Supply and Fixing aluminium door/window,FixedArch Deluxe model (1.60 mm gauge) Bronz/Black3" section</v>
          </cell>
          <cell r="C1359" t="str">
            <v>Sft</v>
          </cell>
          <cell r="D1359">
            <v>75.900000000000006</v>
          </cell>
          <cell r="E1359">
            <v>1121.8</v>
          </cell>
          <cell r="F1359" t="str">
            <v>m2</v>
          </cell>
          <cell r="G1359">
            <v>816.63</v>
          </cell>
          <cell r="H1359">
            <v>12070.61</v>
          </cell>
          <cell r="I1359">
            <v>0</v>
          </cell>
          <cell r="J1359">
            <v>0</v>
          </cell>
          <cell r="L1359">
            <v>9588.8799999999992</v>
          </cell>
          <cell r="M1359">
            <v>2481.7300000000014</v>
          </cell>
          <cell r="N1359">
            <v>0.25881333377829335</v>
          </cell>
        </row>
        <row r="1360">
          <cell r="A1360" t="str">
            <v>12-64-b-10</v>
          </cell>
          <cell r="B1360" t="str">
            <v>Supply and Fixing aluminium door/window,FixedArch Deluxe model (1.60 mm gauge) Bronz/Black4" section</v>
          </cell>
          <cell r="C1360" t="str">
            <v>Sft</v>
          </cell>
          <cell r="D1360">
            <v>75.900000000000006</v>
          </cell>
          <cell r="E1360">
            <v>1147.21</v>
          </cell>
          <cell r="F1360" t="str">
            <v>m2</v>
          </cell>
          <cell r="G1360">
            <v>816.63</v>
          </cell>
          <cell r="H1360">
            <v>12343.97</v>
          </cell>
          <cell r="I1360">
            <v>0</v>
          </cell>
          <cell r="J1360">
            <v>0</v>
          </cell>
          <cell r="L1360">
            <v>9811.1299999999992</v>
          </cell>
          <cell r="M1360">
            <v>2532.84</v>
          </cell>
          <cell r="N1360">
            <v>0.25815986537738267</v>
          </cell>
        </row>
        <row r="1361">
          <cell r="A1361" t="str">
            <v>12-64-b-11</v>
          </cell>
          <cell r="B1361" t="str">
            <v>Supply and Fixing aluminium door/window,FixedArch Premium model (2.00 mm gauge)Bronz/Black 3" section</v>
          </cell>
          <cell r="C1361" t="str">
            <v>Sft</v>
          </cell>
          <cell r="D1361">
            <v>75.900000000000006</v>
          </cell>
          <cell r="E1361">
            <v>1345.97</v>
          </cell>
          <cell r="F1361" t="str">
            <v>m2</v>
          </cell>
          <cell r="G1361">
            <v>816.63</v>
          </cell>
          <cell r="H1361">
            <v>14482.65</v>
          </cell>
          <cell r="I1361">
            <v>0</v>
          </cell>
          <cell r="J1361">
            <v>0</v>
          </cell>
          <cell r="L1361">
            <v>11549.89</v>
          </cell>
          <cell r="M1361">
            <v>2932.76</v>
          </cell>
          <cell r="N1361">
            <v>0.25392103301416724</v>
          </cell>
        </row>
        <row r="1362">
          <cell r="A1362" t="str">
            <v>12-64-b-12</v>
          </cell>
          <cell r="B1362" t="str">
            <v>Supply and Fixing aluminium door/window,FixedArch Premium model (2.00 mm gauge)Bronz/Black 4" section</v>
          </cell>
          <cell r="C1362" t="str">
            <v>Sft</v>
          </cell>
          <cell r="D1362">
            <v>75.900000000000006</v>
          </cell>
          <cell r="E1362">
            <v>1369.88</v>
          </cell>
          <cell r="F1362" t="str">
            <v>m2</v>
          </cell>
          <cell r="G1362">
            <v>816.63</v>
          </cell>
          <cell r="H1362">
            <v>14739.93</v>
          </cell>
          <cell r="I1362">
            <v>0</v>
          </cell>
          <cell r="J1362">
            <v>0</v>
          </cell>
          <cell r="L1362">
            <v>11759.07</v>
          </cell>
          <cell r="M1362">
            <v>2980.8600000000006</v>
          </cell>
          <cell r="N1362">
            <v>0.25349453655773801</v>
          </cell>
        </row>
        <row r="1363">
          <cell r="A1363" t="str">
            <v>12-64-c-01</v>
          </cell>
          <cell r="B1363" t="str">
            <v>Supply and Fixing aluminium door/window,FlyScreen Shutter Economy model (1.20 mm gauge)2" section</v>
          </cell>
          <cell r="C1363" t="str">
            <v>Sft</v>
          </cell>
          <cell r="D1363">
            <v>24.95</v>
          </cell>
          <cell r="E1363">
            <v>331.8</v>
          </cell>
          <cell r="F1363" t="str">
            <v>m2</v>
          </cell>
          <cell r="G1363">
            <v>268.45999999999998</v>
          </cell>
          <cell r="H1363">
            <v>3570.15</v>
          </cell>
          <cell r="I1363">
            <v>0</v>
          </cell>
          <cell r="J1363">
            <v>0</v>
          </cell>
          <cell r="L1363">
            <v>3406.08</v>
          </cell>
          <cell r="M1363">
            <v>164.07000000000016</v>
          </cell>
          <cell r="N1363">
            <v>4.8169743517474682E-2</v>
          </cell>
        </row>
        <row r="1364">
          <cell r="A1364" t="str">
            <v>12-64-c-02</v>
          </cell>
          <cell r="B1364" t="str">
            <v>Supply and Fixing aluminium door/window,FlyScreen Shutter Economy model (1.20 mm gauge)3" section</v>
          </cell>
          <cell r="C1364" t="str">
            <v>Sft</v>
          </cell>
          <cell r="D1364">
            <v>24.95</v>
          </cell>
          <cell r="E1364">
            <v>352.26</v>
          </cell>
          <cell r="F1364" t="str">
            <v>m2</v>
          </cell>
          <cell r="G1364">
            <v>268.45999999999998</v>
          </cell>
          <cell r="H1364">
            <v>3790.3</v>
          </cell>
          <cell r="I1364">
            <v>0</v>
          </cell>
          <cell r="J1364">
            <v>0</v>
          </cell>
          <cell r="L1364">
            <v>3615.25</v>
          </cell>
          <cell r="M1364">
            <v>175.05000000000018</v>
          </cell>
          <cell r="N1364">
            <v>4.8419887974552295E-2</v>
          </cell>
        </row>
        <row r="1365">
          <cell r="A1365" t="str">
            <v>12-64-c-03</v>
          </cell>
          <cell r="B1365" t="str">
            <v>Supply and Fixing aluminium door/window,FlyScreen Shutter Deluxe model (1.60 mm gauge) 2"section</v>
          </cell>
          <cell r="C1365" t="str">
            <v>Sft</v>
          </cell>
          <cell r="D1365">
            <v>24.95</v>
          </cell>
          <cell r="E1365">
            <v>344.59</v>
          </cell>
          <cell r="F1365" t="str">
            <v>m2</v>
          </cell>
          <cell r="G1365">
            <v>268.45999999999998</v>
          </cell>
          <cell r="H1365">
            <v>3707.81</v>
          </cell>
          <cell r="I1365">
            <v>0</v>
          </cell>
          <cell r="J1365">
            <v>0</v>
          </cell>
          <cell r="L1365">
            <v>3536.81</v>
          </cell>
          <cell r="M1365">
            <v>171</v>
          </cell>
          <cell r="N1365">
            <v>4.8348653164857598E-2</v>
          </cell>
        </row>
        <row r="1366">
          <cell r="A1366" t="str">
            <v>12-64-c-04</v>
          </cell>
          <cell r="B1366" t="str">
            <v>Supply and Fixing aluminium door/window,FlyScreen Shutter Deluxe model (1.60 mm gauge) 3"section</v>
          </cell>
          <cell r="C1366" t="str">
            <v>Sft</v>
          </cell>
          <cell r="D1366">
            <v>24.95</v>
          </cell>
          <cell r="E1366">
            <v>365.04</v>
          </cell>
          <cell r="F1366" t="str">
            <v>m2</v>
          </cell>
          <cell r="G1366">
            <v>268.45999999999998</v>
          </cell>
          <cell r="H1366">
            <v>3927.84</v>
          </cell>
          <cell r="I1366">
            <v>0</v>
          </cell>
          <cell r="J1366">
            <v>0</v>
          </cell>
          <cell r="L1366">
            <v>3745.98</v>
          </cell>
          <cell r="M1366">
            <v>181.86000000000013</v>
          </cell>
          <cell r="N1366">
            <v>4.8548043502634856E-2</v>
          </cell>
        </row>
        <row r="1367">
          <cell r="A1367" t="str">
            <v>12-64-c-05</v>
          </cell>
          <cell r="B1367" t="str">
            <v>Supply and Fixing aluminium door/window,FlyScreen Shutter Premium model (2.00 mm gauge)2" section</v>
          </cell>
          <cell r="C1367" t="str">
            <v>Sft</v>
          </cell>
          <cell r="D1367">
            <v>24.95</v>
          </cell>
          <cell r="E1367">
            <v>357.37</v>
          </cell>
          <cell r="F1367" t="str">
            <v>m2</v>
          </cell>
          <cell r="G1367">
            <v>268.45999999999998</v>
          </cell>
          <cell r="H1367">
            <v>3845.34</v>
          </cell>
          <cell r="I1367">
            <v>0</v>
          </cell>
          <cell r="J1367">
            <v>0</v>
          </cell>
          <cell r="L1367">
            <v>3667.54</v>
          </cell>
          <cell r="M1367">
            <v>177.80000000000018</v>
          </cell>
          <cell r="N1367">
            <v>4.8479362188278842E-2</v>
          </cell>
        </row>
        <row r="1368">
          <cell r="A1368" t="str">
            <v>12-64-c-06</v>
          </cell>
          <cell r="B1368" t="str">
            <v>Supply and Fixing aluminium door/window,FlyScreen Shutter Premium model (2.00 mm gauge)3" section</v>
          </cell>
          <cell r="C1368" t="str">
            <v>Sft</v>
          </cell>
          <cell r="D1368">
            <v>24.95</v>
          </cell>
          <cell r="E1368">
            <v>379.11</v>
          </cell>
          <cell r="F1368" t="str">
            <v>m2</v>
          </cell>
          <cell r="G1368">
            <v>268.45999999999998</v>
          </cell>
          <cell r="H1368">
            <v>4079.22</v>
          </cell>
          <cell r="I1368">
            <v>0</v>
          </cell>
          <cell r="J1368">
            <v>0</v>
          </cell>
          <cell r="L1368">
            <v>3889.79</v>
          </cell>
          <cell r="M1368">
            <v>189.42999999999984</v>
          </cell>
          <cell r="N1368">
            <v>4.8699287108044352E-2</v>
          </cell>
        </row>
        <row r="1369">
          <cell r="A1369" t="str">
            <v>12-64-c-07</v>
          </cell>
          <cell r="B1369" t="str">
            <v>Supply and Fixing aluminium door/window,FlyScreen Shutter Economy model (1.20 mm gauge)Bronz/Black 2" section</v>
          </cell>
          <cell r="C1369" t="str">
            <v>Sft</v>
          </cell>
          <cell r="D1369">
            <v>24.95</v>
          </cell>
          <cell r="E1369">
            <v>339.48</v>
          </cell>
          <cell r="F1369" t="str">
            <v>m2</v>
          </cell>
          <cell r="G1369">
            <v>268.45999999999998</v>
          </cell>
          <cell r="H1369">
            <v>3652.77</v>
          </cell>
          <cell r="I1369">
            <v>0</v>
          </cell>
          <cell r="J1369">
            <v>0</v>
          </cell>
          <cell r="L1369">
            <v>3484.52</v>
          </cell>
          <cell r="M1369">
            <v>168.25</v>
          </cell>
          <cell r="N1369">
            <v>4.8284986167391776E-2</v>
          </cell>
        </row>
        <row r="1370">
          <cell r="A1370" t="str">
            <v>12-64-c-08</v>
          </cell>
          <cell r="B1370" t="str">
            <v>Supply and Fixing aluminium door/window,FlyScreen Shutter Economy model (1.20 mm gauge)Bronz/Black 3" section</v>
          </cell>
          <cell r="C1370" t="str">
            <v>Sft</v>
          </cell>
          <cell r="D1370">
            <v>24.95</v>
          </cell>
          <cell r="E1370">
            <v>359.94</v>
          </cell>
          <cell r="F1370" t="str">
            <v>m2</v>
          </cell>
          <cell r="G1370">
            <v>268.45999999999998</v>
          </cell>
          <cell r="H1370">
            <v>3872.93</v>
          </cell>
          <cell r="I1370">
            <v>0</v>
          </cell>
          <cell r="J1370">
            <v>0</v>
          </cell>
          <cell r="L1370">
            <v>3693.69</v>
          </cell>
          <cell r="M1370">
            <v>179.23999999999978</v>
          </cell>
          <cell r="N1370">
            <v>4.8525999745511882E-2</v>
          </cell>
        </row>
        <row r="1371">
          <cell r="A1371" t="str">
            <v>12-64-c-09</v>
          </cell>
          <cell r="B1371" t="str">
            <v>Supply and Fixing aluminium door/window,FlyScreen Shutter Deluxe model (1.60 mm gauge)Bronz/Black 2" section</v>
          </cell>
          <cell r="C1371" t="str">
            <v>Sft</v>
          </cell>
          <cell r="D1371">
            <v>24.95</v>
          </cell>
          <cell r="E1371">
            <v>352.26</v>
          </cell>
          <cell r="F1371" t="str">
            <v>m2</v>
          </cell>
          <cell r="G1371">
            <v>268.45999999999998</v>
          </cell>
          <cell r="H1371">
            <v>3790.3</v>
          </cell>
          <cell r="I1371">
            <v>0</v>
          </cell>
          <cell r="J1371">
            <v>0</v>
          </cell>
          <cell r="L1371">
            <v>3615.25</v>
          </cell>
          <cell r="M1371">
            <v>175.05000000000018</v>
          </cell>
          <cell r="N1371">
            <v>4.8419887974552295E-2</v>
          </cell>
        </row>
        <row r="1372">
          <cell r="A1372" t="str">
            <v>12-64-c-10</v>
          </cell>
          <cell r="B1372" t="str">
            <v>Supply and Fixing aluminium door/window,FlyScreen Shutter Deluxe model (1.60 mm gauge)Bronz/Black 3" section</v>
          </cell>
          <cell r="C1372" t="str">
            <v>Sft</v>
          </cell>
          <cell r="D1372">
            <v>24.95</v>
          </cell>
          <cell r="E1372">
            <v>373.99</v>
          </cell>
          <cell r="F1372" t="str">
            <v>m2</v>
          </cell>
          <cell r="G1372">
            <v>268.45999999999998</v>
          </cell>
          <cell r="H1372">
            <v>4024.19</v>
          </cell>
          <cell r="I1372">
            <v>0</v>
          </cell>
          <cell r="J1372">
            <v>0</v>
          </cell>
          <cell r="L1372">
            <v>3837.5</v>
          </cell>
          <cell r="M1372">
            <v>186.69000000000005</v>
          </cell>
          <cell r="N1372">
            <v>4.8648859934853433E-2</v>
          </cell>
        </row>
        <row r="1373">
          <cell r="A1373" t="str">
            <v>12-64-c-11</v>
          </cell>
          <cell r="B1373" t="str">
            <v>Supply and Fixing aluminium door/window,FlyScreen Shutter Premium model (2.00 mm gauge)Bronz/Black 2" section</v>
          </cell>
          <cell r="C1373" t="str">
            <v>Sft</v>
          </cell>
          <cell r="D1373">
            <v>24.95</v>
          </cell>
          <cell r="E1373">
            <v>365.04</v>
          </cell>
          <cell r="F1373" t="str">
            <v>m2</v>
          </cell>
          <cell r="G1373">
            <v>268.45999999999998</v>
          </cell>
          <cell r="H1373">
            <v>3927.84</v>
          </cell>
          <cell r="I1373">
            <v>0</v>
          </cell>
          <cell r="J1373">
            <v>0</v>
          </cell>
          <cell r="L1373">
            <v>3745.98</v>
          </cell>
          <cell r="M1373">
            <v>181.86000000000013</v>
          </cell>
          <cell r="N1373">
            <v>4.8548043502634856E-2</v>
          </cell>
        </row>
        <row r="1374">
          <cell r="A1374" t="str">
            <v>12-64-c-12</v>
          </cell>
          <cell r="B1374" t="str">
            <v>Supply and Fixing aluminium door/window,FlyScreen Shutter Premium model (2.00 mm gauge)Bronz/Black 3" section</v>
          </cell>
          <cell r="C1374" t="str">
            <v>Sft</v>
          </cell>
          <cell r="D1374">
            <v>24.95</v>
          </cell>
          <cell r="E1374">
            <v>388.06</v>
          </cell>
          <cell r="F1374" t="str">
            <v>m2</v>
          </cell>
          <cell r="G1374">
            <v>268.45999999999998</v>
          </cell>
          <cell r="H1374">
            <v>4175.58</v>
          </cell>
          <cell r="I1374">
            <v>0</v>
          </cell>
          <cell r="J1374">
            <v>0</v>
          </cell>
          <cell r="L1374">
            <v>3981.31</v>
          </cell>
          <cell r="M1374">
            <v>194.26999999999998</v>
          </cell>
          <cell r="N1374">
            <v>4.8795496959543466E-2</v>
          </cell>
        </row>
        <row r="1375">
          <cell r="A1375" t="str">
            <v>12-64-d-01</v>
          </cell>
          <cell r="B1375" t="str">
            <v>Supply and Fixing aluminium door/window, FlyScreen shutter with separate outer frame Economymodel (1.20 mm gauge) 2" section</v>
          </cell>
          <cell r="C1375" t="str">
            <v>Sft</v>
          </cell>
          <cell r="D1375">
            <v>24.95</v>
          </cell>
          <cell r="E1375">
            <v>565.78</v>
          </cell>
          <cell r="F1375" t="str">
            <v>m2</v>
          </cell>
          <cell r="G1375">
            <v>268.45999999999998</v>
          </cell>
          <cell r="H1375">
            <v>6087.82</v>
          </cell>
          <cell r="I1375">
            <v>0</v>
          </cell>
          <cell r="J1375">
            <v>0</v>
          </cell>
          <cell r="L1375">
            <v>5798.51</v>
          </cell>
          <cell r="M1375">
            <v>289.30999999999949</v>
          </cell>
          <cell r="N1375">
            <v>4.9893852041300174E-2</v>
          </cell>
        </row>
        <row r="1376">
          <cell r="A1376" t="str">
            <v>12-64-d-02</v>
          </cell>
          <cell r="B1376" t="str">
            <v>Supply and Fixing aluminium door/window, FlyScreen shutter with separate outer frame Economymodel (1.20 mm gauge) 3" section</v>
          </cell>
          <cell r="C1376" t="str">
            <v>Sft</v>
          </cell>
          <cell r="D1376">
            <v>24.95</v>
          </cell>
          <cell r="E1376">
            <v>591.35</v>
          </cell>
          <cell r="F1376" t="str">
            <v>m2</v>
          </cell>
          <cell r="G1376">
            <v>268.45999999999998</v>
          </cell>
          <cell r="H1376">
            <v>6362.89</v>
          </cell>
          <cell r="I1376">
            <v>0</v>
          </cell>
          <cell r="J1376">
            <v>0</v>
          </cell>
          <cell r="L1376">
            <v>6059.98</v>
          </cell>
          <cell r="M1376">
            <v>302.91000000000076</v>
          </cell>
          <cell r="N1376">
            <v>4.9985313482882911E-2</v>
          </cell>
        </row>
        <row r="1377">
          <cell r="A1377" t="str">
            <v>12-64-d-03</v>
          </cell>
          <cell r="B1377" t="str">
            <v>Supply and Fixing aluminium door/window, FlyScreen shutter with separate outer frame Deluxemodel (1.60 mm gauge) 2" section</v>
          </cell>
          <cell r="C1377" t="str">
            <v>Sft</v>
          </cell>
          <cell r="D1377">
            <v>24.95</v>
          </cell>
          <cell r="E1377">
            <v>583.67999999999995</v>
          </cell>
          <cell r="F1377" t="str">
            <v>m2</v>
          </cell>
          <cell r="G1377">
            <v>268.45999999999998</v>
          </cell>
          <cell r="H1377">
            <v>6280.39</v>
          </cell>
          <cell r="I1377">
            <v>0</v>
          </cell>
          <cell r="J1377">
            <v>0</v>
          </cell>
          <cell r="L1377">
            <v>5981.54</v>
          </cell>
          <cell r="M1377">
            <v>298.85000000000036</v>
          </cell>
          <cell r="N1377">
            <v>4.9962049906880232E-2</v>
          </cell>
        </row>
        <row r="1378">
          <cell r="A1378" t="str">
            <v>12-64-d-04</v>
          </cell>
          <cell r="B1378" t="str">
            <v>Supply and Fixing aluminium door/window, FlyScreen shutter with separate outer frame Deluxemodel (1.60 mm gauge) 3" section</v>
          </cell>
          <cell r="C1378" t="str">
            <v>Sft</v>
          </cell>
          <cell r="D1378">
            <v>24.95</v>
          </cell>
          <cell r="E1378">
            <v>609.26</v>
          </cell>
          <cell r="F1378" t="str">
            <v>m2</v>
          </cell>
          <cell r="G1378">
            <v>268.45999999999998</v>
          </cell>
          <cell r="H1378">
            <v>6555.59</v>
          </cell>
          <cell r="I1378">
            <v>0</v>
          </cell>
          <cell r="J1378">
            <v>0</v>
          </cell>
          <cell r="L1378">
            <v>6243</v>
          </cell>
          <cell r="M1378">
            <v>312.59000000000015</v>
          </cell>
          <cell r="N1378">
            <v>5.0070478936408799E-2</v>
          </cell>
        </row>
        <row r="1379">
          <cell r="A1379" t="str">
            <v>12-64-d-05</v>
          </cell>
          <cell r="B1379" t="str">
            <v>Supply and Fixing aluminium door/window, FlyScreen shutter with separate outer frame Premiummodel (2.00 mm gauge) 2" section</v>
          </cell>
          <cell r="C1379" t="str">
            <v>Sft</v>
          </cell>
          <cell r="D1379">
            <v>24.95</v>
          </cell>
          <cell r="E1379">
            <v>600.29999999999995</v>
          </cell>
          <cell r="F1379" t="str">
            <v>m2</v>
          </cell>
          <cell r="G1379">
            <v>268.45999999999998</v>
          </cell>
          <cell r="H1379">
            <v>6459.24</v>
          </cell>
          <cell r="I1379">
            <v>0</v>
          </cell>
          <cell r="J1379">
            <v>0</v>
          </cell>
          <cell r="L1379">
            <v>6151.49</v>
          </cell>
          <cell r="M1379">
            <v>307.75</v>
          </cell>
          <cell r="N1379">
            <v>5.0028529673298669E-2</v>
          </cell>
        </row>
        <row r="1380">
          <cell r="A1380" t="str">
            <v>12-64-d-06</v>
          </cell>
          <cell r="B1380" t="str">
            <v>Supply and Fixing aluminium door/window, FlyScreen shutter with separate outer frame Premiummodel (2.00 mm gauge) 3" section</v>
          </cell>
          <cell r="C1380" t="str">
            <v>Sft</v>
          </cell>
          <cell r="D1380">
            <v>24.95</v>
          </cell>
          <cell r="E1380">
            <v>627.15</v>
          </cell>
          <cell r="F1380" t="str">
            <v>m2</v>
          </cell>
          <cell r="G1380">
            <v>268.45999999999998</v>
          </cell>
          <cell r="H1380">
            <v>6748.16</v>
          </cell>
          <cell r="I1380">
            <v>0</v>
          </cell>
          <cell r="J1380">
            <v>0</v>
          </cell>
          <cell r="L1380">
            <v>6426.03</v>
          </cell>
          <cell r="M1380">
            <v>322.13000000000011</v>
          </cell>
          <cell r="N1380">
            <v>5.0128928747609353E-2</v>
          </cell>
        </row>
        <row r="1381">
          <cell r="A1381" t="str">
            <v>12-64-d-07</v>
          </cell>
          <cell r="B1381" t="str">
            <v>Supply and Fixing aluminium door/window, FlyScreen shutter with separate outer frame Economymodel (1.2 mm gauge) Bronz/Black 2" section</v>
          </cell>
          <cell r="C1381" t="str">
            <v>Sft</v>
          </cell>
          <cell r="D1381">
            <v>24.95</v>
          </cell>
          <cell r="E1381">
            <v>577.29</v>
          </cell>
          <cell r="F1381" t="str">
            <v>m2</v>
          </cell>
          <cell r="G1381">
            <v>268.45999999999998</v>
          </cell>
          <cell r="H1381">
            <v>6211.63</v>
          </cell>
          <cell r="I1381">
            <v>0</v>
          </cell>
          <cell r="J1381">
            <v>0</v>
          </cell>
          <cell r="L1381">
            <v>5916.17</v>
          </cell>
          <cell r="M1381">
            <v>295.46000000000004</v>
          </cell>
          <cell r="N1381">
            <v>4.9941093646734297E-2</v>
          </cell>
        </row>
        <row r="1382">
          <cell r="A1382" t="str">
            <v>12-64-d-08</v>
          </cell>
          <cell r="B1382" t="str">
            <v>Supply and Fixing aluminium door/window, FlyScreen shutter with separate outer frame Economymodel (1.2 mm gauge) Bronz/Black 3" section</v>
          </cell>
          <cell r="C1382" t="str">
            <v>Sft</v>
          </cell>
          <cell r="D1382">
            <v>24.95</v>
          </cell>
          <cell r="E1382">
            <v>602.85</v>
          </cell>
          <cell r="F1382" t="str">
            <v>m2</v>
          </cell>
          <cell r="G1382">
            <v>268.45999999999998</v>
          </cell>
          <cell r="H1382">
            <v>6486.69</v>
          </cell>
          <cell r="I1382">
            <v>0</v>
          </cell>
          <cell r="J1382">
            <v>0</v>
          </cell>
          <cell r="L1382">
            <v>6177.64</v>
          </cell>
          <cell r="M1382">
            <v>309.04999999999927</v>
          </cell>
          <cell r="N1382">
            <v>5.002719485110807E-2</v>
          </cell>
        </row>
        <row r="1383">
          <cell r="A1383" t="str">
            <v>12-64-d-09</v>
          </cell>
          <cell r="B1383" t="str">
            <v>Supply and Fixing aluminium door/window, FlyScreen shutter with separate outer frame Deluxemodel (1.60 mm gauge) Bronz/Black 2" section</v>
          </cell>
          <cell r="C1383" t="str">
            <v>Sft</v>
          </cell>
          <cell r="D1383">
            <v>24.95</v>
          </cell>
          <cell r="E1383">
            <v>592.63</v>
          </cell>
          <cell r="F1383" t="str">
            <v>m2</v>
          </cell>
          <cell r="G1383">
            <v>268.45999999999998</v>
          </cell>
          <cell r="H1383">
            <v>6376.75</v>
          </cell>
          <cell r="I1383">
            <v>0</v>
          </cell>
          <cell r="J1383">
            <v>0</v>
          </cell>
          <cell r="L1383">
            <v>6073.05</v>
          </cell>
          <cell r="M1383">
            <v>303.69999999999982</v>
          </cell>
          <cell r="N1383">
            <v>5.0007821440627001E-2</v>
          </cell>
        </row>
        <row r="1384">
          <cell r="A1384" t="str">
            <v>12-64-d-10</v>
          </cell>
          <cell r="B1384" t="str">
            <v>Supply and Fixing aluminium door/window, FlyScreen shutter with separate outer frame Deluxemodel (1.60 mm gauge) Bronz/Black 3" section</v>
          </cell>
          <cell r="C1384" t="str">
            <v>Sft</v>
          </cell>
          <cell r="D1384">
            <v>24.95</v>
          </cell>
          <cell r="E1384">
            <v>620.76</v>
          </cell>
          <cell r="F1384" t="str">
            <v>m2</v>
          </cell>
          <cell r="G1384">
            <v>268.45999999999998</v>
          </cell>
          <cell r="H1384">
            <v>6679.39</v>
          </cell>
          <cell r="I1384">
            <v>0</v>
          </cell>
          <cell r="J1384">
            <v>0</v>
          </cell>
          <cell r="L1384">
            <v>6360.66</v>
          </cell>
          <cell r="M1384">
            <v>318.73000000000047</v>
          </cell>
          <cell r="N1384">
            <v>5.0109579823477517E-2</v>
          </cell>
        </row>
        <row r="1385">
          <cell r="A1385" t="str">
            <v>12-64-d-11</v>
          </cell>
          <cell r="B1385" t="str">
            <v>Supply and Fixing aluminium door/window, FlyScreen shutter with separate outer frame Premiummodel (2.00 mm gauge) Bronz/Black 2" section</v>
          </cell>
          <cell r="C1385" t="str">
            <v>Sft</v>
          </cell>
          <cell r="D1385">
            <v>24.95</v>
          </cell>
          <cell r="E1385">
            <v>609.26</v>
          </cell>
          <cell r="F1385" t="str">
            <v>m2</v>
          </cell>
          <cell r="G1385">
            <v>268.45999999999998</v>
          </cell>
          <cell r="H1385">
            <v>6555.59</v>
          </cell>
          <cell r="I1385">
            <v>0</v>
          </cell>
          <cell r="J1385">
            <v>0</v>
          </cell>
          <cell r="L1385">
            <v>6243</v>
          </cell>
          <cell r="M1385">
            <v>312.59000000000015</v>
          </cell>
          <cell r="N1385">
            <v>5.0070478936408799E-2</v>
          </cell>
        </row>
        <row r="1386">
          <cell r="A1386" t="str">
            <v>12-64-d-12</v>
          </cell>
          <cell r="B1386" t="str">
            <v>Supply and Fixing aluminium door/window, FlyScreen shutter with separate outer frame Premiummodel (2.00 mm gauge) Bronz/Black 3" section</v>
          </cell>
          <cell r="C1386" t="str">
            <v>Sft</v>
          </cell>
          <cell r="D1386">
            <v>24.95</v>
          </cell>
          <cell r="E1386">
            <v>638.66</v>
          </cell>
          <cell r="F1386" t="str">
            <v>m2</v>
          </cell>
          <cell r="G1386">
            <v>268.45999999999998</v>
          </cell>
          <cell r="H1386">
            <v>6871.96</v>
          </cell>
          <cell r="I1386">
            <v>0</v>
          </cell>
          <cell r="J1386">
            <v>0</v>
          </cell>
          <cell r="L1386">
            <v>6543.69</v>
          </cell>
          <cell r="M1386">
            <v>328.27000000000044</v>
          </cell>
          <cell r="N1386">
            <v>5.0165884997608455E-2</v>
          </cell>
        </row>
        <row r="1387">
          <cell r="A1387" t="str">
            <v>12-64-e-01</v>
          </cell>
          <cell r="B1387" t="str">
            <v>Supply and Fixing aluminium door/window, FixedLouver in frame Economy model (1.20 mm gauge)2" section</v>
          </cell>
          <cell r="C1387" t="str">
            <v>Sft</v>
          </cell>
          <cell r="D1387">
            <v>37.35</v>
          </cell>
          <cell r="E1387">
            <v>660.58</v>
          </cell>
          <cell r="F1387" t="str">
            <v>m2</v>
          </cell>
          <cell r="G1387">
            <v>401.89</v>
          </cell>
          <cell r="H1387">
            <v>7107.89</v>
          </cell>
          <cell r="I1387">
            <v>0</v>
          </cell>
          <cell r="J1387">
            <v>0</v>
          </cell>
          <cell r="L1387">
            <v>6467.94</v>
          </cell>
          <cell r="M1387">
            <v>639.95000000000073</v>
          </cell>
          <cell r="N1387">
            <v>9.8941857840363509E-2</v>
          </cell>
        </row>
        <row r="1388">
          <cell r="A1388" t="str">
            <v>12-64-e-02</v>
          </cell>
          <cell r="B1388" t="str">
            <v>Supply and Fixing aluminium door/window, FixedLouver in frame Economy model (1.20 mm gauge)3" section</v>
          </cell>
          <cell r="C1388" t="str">
            <v>Sft</v>
          </cell>
          <cell r="D1388">
            <v>37.35</v>
          </cell>
          <cell r="E1388">
            <v>739.84</v>
          </cell>
          <cell r="F1388" t="str">
            <v>m2</v>
          </cell>
          <cell r="G1388">
            <v>401.89</v>
          </cell>
          <cell r="H1388">
            <v>7960.66</v>
          </cell>
          <cell r="I1388">
            <v>0</v>
          </cell>
          <cell r="J1388">
            <v>0</v>
          </cell>
          <cell r="L1388">
            <v>7239.27</v>
          </cell>
          <cell r="M1388">
            <v>721.38999999999942</v>
          </cell>
          <cell r="N1388">
            <v>9.9649550299961101E-2</v>
          </cell>
        </row>
        <row r="1389">
          <cell r="A1389" t="str">
            <v>12-64-e-03</v>
          </cell>
          <cell r="B1389" t="str">
            <v>Supply and Fixing aluminium door/window, FixedLouver in frame Deluxe model (1.60 mm gauge)2" section</v>
          </cell>
          <cell r="C1389" t="str">
            <v>Sft</v>
          </cell>
          <cell r="D1389">
            <v>37.35</v>
          </cell>
          <cell r="E1389">
            <v>686.11</v>
          </cell>
          <cell r="F1389" t="str">
            <v>m2</v>
          </cell>
          <cell r="G1389">
            <v>401.89</v>
          </cell>
          <cell r="H1389">
            <v>7382.56</v>
          </cell>
          <cell r="I1389">
            <v>0</v>
          </cell>
          <cell r="J1389">
            <v>0</v>
          </cell>
          <cell r="L1389">
            <v>6716.34</v>
          </cell>
          <cell r="M1389">
            <v>666.22000000000025</v>
          </cell>
          <cell r="N1389">
            <v>9.9193906204867566E-2</v>
          </cell>
        </row>
        <row r="1390">
          <cell r="A1390" t="str">
            <v>12-64-e-04</v>
          </cell>
          <cell r="B1390" t="str">
            <v>Supply and Fixing aluminium door/window, FixedLouver in frame Deluxe model (1.60 mm gauge)3" section</v>
          </cell>
          <cell r="C1390" t="str">
            <v>Sft</v>
          </cell>
          <cell r="D1390">
            <v>37.35</v>
          </cell>
          <cell r="E1390">
            <v>770.72</v>
          </cell>
          <cell r="F1390" t="str">
            <v>m2</v>
          </cell>
          <cell r="G1390">
            <v>401.89</v>
          </cell>
          <cell r="H1390">
            <v>8292.99</v>
          </cell>
          <cell r="I1390">
            <v>0</v>
          </cell>
          <cell r="J1390">
            <v>0</v>
          </cell>
          <cell r="L1390">
            <v>7539.96</v>
          </cell>
          <cell r="M1390">
            <v>753.02999999999975</v>
          </cell>
          <cell r="N1390">
            <v>9.9871882609456786E-2</v>
          </cell>
        </row>
        <row r="1391">
          <cell r="A1391" t="str">
            <v>12-64-e-05</v>
          </cell>
          <cell r="B1391" t="str">
            <v>Supply and Fixing aluminium door/window, FixedLouver in frame Premium model (2.00 mm gauge)2" section</v>
          </cell>
          <cell r="C1391" t="str">
            <v>Sft</v>
          </cell>
          <cell r="D1391">
            <v>37.35</v>
          </cell>
          <cell r="E1391">
            <v>710.29</v>
          </cell>
          <cell r="F1391" t="str">
            <v>m2</v>
          </cell>
          <cell r="G1391">
            <v>401.89</v>
          </cell>
          <cell r="H1391">
            <v>7642.72</v>
          </cell>
          <cell r="I1391">
            <v>0</v>
          </cell>
          <cell r="J1391">
            <v>0</v>
          </cell>
          <cell r="L1391">
            <v>6951.66</v>
          </cell>
          <cell r="M1391">
            <v>691.0600000000004</v>
          </cell>
          <cell r="N1391">
            <v>9.940934970927813E-2</v>
          </cell>
        </row>
        <row r="1392">
          <cell r="A1392" t="str">
            <v>12-64-e-06</v>
          </cell>
          <cell r="B1392" t="str">
            <v>Supply and Fixing aluminium door/window, FixedLouver in frame Premium model (2.00 mm gauge)3" section</v>
          </cell>
          <cell r="C1392" t="str">
            <v>Sft</v>
          </cell>
          <cell r="D1392">
            <v>37.35</v>
          </cell>
          <cell r="E1392">
            <v>797.59</v>
          </cell>
          <cell r="F1392" t="str">
            <v>m2</v>
          </cell>
          <cell r="G1392">
            <v>401.89</v>
          </cell>
          <cell r="H1392">
            <v>8582.0400000000009</v>
          </cell>
          <cell r="I1392">
            <v>0</v>
          </cell>
          <cell r="J1392">
            <v>0</v>
          </cell>
          <cell r="L1392">
            <v>7801.43</v>
          </cell>
          <cell r="M1392">
            <v>780.61000000000058</v>
          </cell>
          <cell r="N1392">
            <v>0.10005986082038813</v>
          </cell>
        </row>
        <row r="1393">
          <cell r="A1393" t="str">
            <v>12-64-e-07</v>
          </cell>
          <cell r="B1393" t="str">
            <v>Supply and Fixing aluminium door/window, FixedLouver in frame Economy model (1.20 mm gauge)Bronz/Black 2" section</v>
          </cell>
          <cell r="C1393" t="str">
            <v>Sft</v>
          </cell>
          <cell r="D1393">
            <v>37.35</v>
          </cell>
          <cell r="E1393">
            <v>675.36</v>
          </cell>
          <cell r="F1393" t="str">
            <v>m2</v>
          </cell>
          <cell r="G1393">
            <v>401.89</v>
          </cell>
          <cell r="H1393">
            <v>7266.86</v>
          </cell>
          <cell r="I1393">
            <v>0</v>
          </cell>
          <cell r="J1393">
            <v>0</v>
          </cell>
          <cell r="L1393">
            <v>6611.75</v>
          </cell>
          <cell r="M1393">
            <v>655.10999999999967</v>
          </cell>
          <cell r="N1393">
            <v>9.9082693689265269E-2</v>
          </cell>
        </row>
        <row r="1394">
          <cell r="A1394" t="str">
            <v>12-64-e-08</v>
          </cell>
          <cell r="B1394" t="str">
            <v>Supply and Fixing aluminium door/window, FixedLouver in frame Economy model (1.20 mm gauge)Bronz/Black 3" section</v>
          </cell>
          <cell r="C1394" t="str">
            <v>Sft</v>
          </cell>
          <cell r="D1394">
            <v>37.35</v>
          </cell>
          <cell r="E1394">
            <v>868.77</v>
          </cell>
          <cell r="F1394" t="str">
            <v>m2</v>
          </cell>
          <cell r="G1394">
            <v>401.89</v>
          </cell>
          <cell r="H1394">
            <v>9348.01</v>
          </cell>
          <cell r="I1394">
            <v>0</v>
          </cell>
          <cell r="J1394">
            <v>0</v>
          </cell>
          <cell r="L1394">
            <v>8494.32</v>
          </cell>
          <cell r="M1394">
            <v>853.69000000000051</v>
          </cell>
          <cell r="N1394">
            <v>0.1005012761468841</v>
          </cell>
        </row>
        <row r="1395">
          <cell r="A1395" t="str">
            <v>12-64-e-09</v>
          </cell>
          <cell r="B1395" t="str">
            <v>Supply and Fixing aluminium door/window, FixedLouver in frame Deluxe model (1.60 mm gauge)Bronz/Black 2" section</v>
          </cell>
          <cell r="C1395" t="str">
            <v>Sft</v>
          </cell>
          <cell r="D1395">
            <v>37.35</v>
          </cell>
          <cell r="E1395">
            <v>702.22</v>
          </cell>
          <cell r="F1395" t="str">
            <v>m2</v>
          </cell>
          <cell r="G1395">
            <v>401.89</v>
          </cell>
          <cell r="H1395">
            <v>7555.91</v>
          </cell>
          <cell r="I1395">
            <v>0</v>
          </cell>
          <cell r="J1395">
            <v>0</v>
          </cell>
          <cell r="L1395">
            <v>6873.22</v>
          </cell>
          <cell r="M1395">
            <v>682.6899999999996</v>
          </cell>
          <cell r="N1395">
            <v>9.9326080061455851E-2</v>
          </cell>
        </row>
        <row r="1396">
          <cell r="A1396" t="str">
            <v>12-64-e-10</v>
          </cell>
          <cell r="B1396" t="str">
            <v>Supply and Fixing aluminium door/window, FixedLouver in frame Deluxe model (1.60 mm gauge)Bronz/Black 3" section</v>
          </cell>
          <cell r="C1396" t="str">
            <v>Sft</v>
          </cell>
          <cell r="D1396">
            <v>37.35</v>
          </cell>
          <cell r="E1396">
            <v>786.85</v>
          </cell>
          <cell r="F1396" t="str">
            <v>m2</v>
          </cell>
          <cell r="G1396">
            <v>401.89</v>
          </cell>
          <cell r="H1396">
            <v>8466.4699999999993</v>
          </cell>
          <cell r="I1396">
            <v>0</v>
          </cell>
          <cell r="J1396">
            <v>0</v>
          </cell>
          <cell r="L1396">
            <v>7696.84</v>
          </cell>
          <cell r="M1396">
            <v>769.6299999999992</v>
          </cell>
          <cell r="N1396">
            <v>9.9992984133748283E-2</v>
          </cell>
        </row>
        <row r="1397">
          <cell r="A1397" t="str">
            <v>12-64-e-11</v>
          </cell>
          <cell r="B1397" t="str">
            <v>Supply and Fixing aluminium door/window, FixedLouver in frame Premium model (2.00 mm gauge)Bronz/Black 2" section</v>
          </cell>
          <cell r="C1397" t="str">
            <v>Sft</v>
          </cell>
          <cell r="D1397">
            <v>37.35</v>
          </cell>
          <cell r="E1397">
            <v>727.75</v>
          </cell>
          <cell r="F1397" t="str">
            <v>m2</v>
          </cell>
          <cell r="G1397">
            <v>401.89</v>
          </cell>
          <cell r="H1397">
            <v>7830.58</v>
          </cell>
          <cell r="I1397">
            <v>0</v>
          </cell>
          <cell r="J1397">
            <v>0</v>
          </cell>
          <cell r="L1397">
            <v>7121.61</v>
          </cell>
          <cell r="M1397">
            <v>708.97000000000025</v>
          </cell>
          <cell r="N1397">
            <v>9.9551927162537732E-2</v>
          </cell>
        </row>
        <row r="1398">
          <cell r="A1398" t="str">
            <v>12-64-e-12</v>
          </cell>
          <cell r="B1398" t="str">
            <v>Supply and Fixing aluminium door/window, FixedLouver in frame Premium model (2.00 mm gauge)Bronz/Black 3" section</v>
          </cell>
          <cell r="C1398" t="str">
            <v>Sft</v>
          </cell>
          <cell r="D1398">
            <v>37.35</v>
          </cell>
          <cell r="E1398">
            <v>816.4</v>
          </cell>
          <cell r="F1398" t="str">
            <v>m2</v>
          </cell>
          <cell r="G1398">
            <v>401.89</v>
          </cell>
          <cell r="H1398">
            <v>8784.42</v>
          </cell>
          <cell r="I1398">
            <v>0</v>
          </cell>
          <cell r="J1398">
            <v>0</v>
          </cell>
          <cell r="L1398">
            <v>7984.46</v>
          </cell>
          <cell r="M1398">
            <v>799.96</v>
          </cell>
          <cell r="N1398">
            <v>0.10018961833361305</v>
          </cell>
        </row>
        <row r="1399">
          <cell r="A1399" t="str">
            <v>12-64-f-01</v>
          </cell>
          <cell r="B1399" t="str">
            <v>Supply and Fixing aluminium door/window, FixedLouver in Door frame Economy model (1.20 mmgauge) 3" section</v>
          </cell>
          <cell r="C1399" t="str">
            <v>Sft</v>
          </cell>
          <cell r="D1399">
            <v>88.44</v>
          </cell>
          <cell r="E1399">
            <v>1201.8699999999999</v>
          </cell>
          <cell r="F1399" t="str">
            <v>m2</v>
          </cell>
          <cell r="G1399">
            <v>951.67</v>
          </cell>
          <cell r="H1399">
            <v>12932.13</v>
          </cell>
          <cell r="I1399">
            <v>0</v>
          </cell>
          <cell r="J1399">
            <v>0</v>
          </cell>
          <cell r="L1399">
            <v>11214.29</v>
          </cell>
          <cell r="M1399">
            <v>1717.8399999999983</v>
          </cell>
          <cell r="N1399">
            <v>0.15318312617205354</v>
          </cell>
        </row>
        <row r="1400">
          <cell r="A1400" t="str">
            <v>12-64-f-02</v>
          </cell>
          <cell r="B1400" t="str">
            <v>Supply and Fixing aluminium door/window, FixedLouver in Door frame Economy model (1.20 mmgauge) 4" section</v>
          </cell>
          <cell r="C1400" t="str">
            <v>Sft</v>
          </cell>
          <cell r="D1400">
            <v>88.44</v>
          </cell>
          <cell r="E1400">
            <v>1261.8399999999999</v>
          </cell>
          <cell r="F1400" t="str">
            <v>m2</v>
          </cell>
          <cell r="G1400">
            <v>951.67</v>
          </cell>
          <cell r="H1400">
            <v>13577.43</v>
          </cell>
          <cell r="I1400">
            <v>0</v>
          </cell>
          <cell r="J1400">
            <v>0</v>
          </cell>
          <cell r="L1400">
            <v>11802.59</v>
          </cell>
          <cell r="M1400">
            <v>1774.8400000000001</v>
          </cell>
          <cell r="N1400">
            <v>0.15037716297863435</v>
          </cell>
        </row>
        <row r="1401">
          <cell r="A1401" t="str">
            <v>12-64-f-03</v>
          </cell>
          <cell r="B1401" t="str">
            <v>Supply and Fixing aluminium door/window, FixedLouver in Door frame Deluxe model (1.60 mmgauge) 3" section</v>
          </cell>
          <cell r="C1401" t="str">
            <v>Sft</v>
          </cell>
          <cell r="D1401">
            <v>88.44</v>
          </cell>
          <cell r="E1401">
            <v>1227.19</v>
          </cell>
          <cell r="F1401" t="str">
            <v>m2</v>
          </cell>
          <cell r="G1401">
            <v>951.67</v>
          </cell>
          <cell r="H1401">
            <v>13204.58</v>
          </cell>
          <cell r="I1401">
            <v>0</v>
          </cell>
          <cell r="J1401">
            <v>0</v>
          </cell>
          <cell r="L1401">
            <v>11462.68</v>
          </cell>
          <cell r="M1401">
            <v>1741.8999999999996</v>
          </cell>
          <cell r="N1401">
            <v>0.15196271727030675</v>
          </cell>
        </row>
        <row r="1402">
          <cell r="A1402" t="str">
            <v>12-64-f-04</v>
          </cell>
          <cell r="B1402" t="str">
            <v>Supply and Fixing aluminium door/window, FixedLouver in Door frame Deluxe model (1.60 mmgauge) 4" section</v>
          </cell>
          <cell r="C1402" t="str">
            <v>Sft</v>
          </cell>
          <cell r="D1402">
            <v>88.44</v>
          </cell>
          <cell r="E1402">
            <v>1289.82</v>
          </cell>
          <cell r="F1402" t="str">
            <v>m2</v>
          </cell>
          <cell r="G1402">
            <v>951.67</v>
          </cell>
          <cell r="H1402">
            <v>13878.52</v>
          </cell>
          <cell r="I1402">
            <v>0</v>
          </cell>
          <cell r="J1402">
            <v>0</v>
          </cell>
          <cell r="L1402">
            <v>12077.13</v>
          </cell>
          <cell r="M1402">
            <v>1801.3900000000012</v>
          </cell>
          <cell r="N1402">
            <v>0.14915712590656899</v>
          </cell>
        </row>
        <row r="1403">
          <cell r="A1403" t="str">
            <v>12-64-f-05</v>
          </cell>
          <cell r="B1403" t="str">
            <v>Supply and Fixing aluminium door/window, FixedLouver in Door frame Premium model (2.00 mmgauge) 3" section</v>
          </cell>
          <cell r="C1403" t="str">
            <v>Sft</v>
          </cell>
          <cell r="D1403">
            <v>88.44</v>
          </cell>
          <cell r="E1403">
            <v>1252.51</v>
          </cell>
          <cell r="F1403" t="str">
            <v>m2</v>
          </cell>
          <cell r="G1403">
            <v>951.67</v>
          </cell>
          <cell r="H1403">
            <v>13477.03</v>
          </cell>
          <cell r="I1403">
            <v>0</v>
          </cell>
          <cell r="J1403">
            <v>0</v>
          </cell>
          <cell r="L1403">
            <v>11711.08</v>
          </cell>
          <cell r="M1403">
            <v>1765.9500000000007</v>
          </cell>
          <cell r="N1403">
            <v>0.15079309508602118</v>
          </cell>
        </row>
        <row r="1404">
          <cell r="A1404" t="str">
            <v>12-64-f-06</v>
          </cell>
          <cell r="B1404" t="str">
            <v>Supply and Fixing aluminium door/window, FixedLouver in Door frame Premium model (2.00 mmgauge) 4" section</v>
          </cell>
          <cell r="C1404" t="str">
            <v>Sft</v>
          </cell>
          <cell r="D1404">
            <v>88.44</v>
          </cell>
          <cell r="E1404">
            <v>1317.81</v>
          </cell>
          <cell r="F1404" t="str">
            <v>m2</v>
          </cell>
          <cell r="G1404">
            <v>951.67</v>
          </cell>
          <cell r="H1404">
            <v>14179.59</v>
          </cell>
          <cell r="I1404">
            <v>0</v>
          </cell>
          <cell r="J1404">
            <v>0</v>
          </cell>
          <cell r="L1404">
            <v>12351.67</v>
          </cell>
          <cell r="M1404">
            <v>1827.92</v>
          </cell>
          <cell r="N1404">
            <v>0.14798970503583728</v>
          </cell>
        </row>
        <row r="1405">
          <cell r="A1405" t="str">
            <v>12-64-f-07</v>
          </cell>
          <cell r="B1405" t="str">
            <v>Supply and Fixing aluminium door/window, FixedLouver in Door frame Economy model (1.20 mmgauge) Bronze/Black 3" section</v>
          </cell>
          <cell r="C1405" t="str">
            <v>Sft</v>
          </cell>
          <cell r="D1405">
            <v>88.44</v>
          </cell>
          <cell r="E1405">
            <v>1220.53</v>
          </cell>
          <cell r="F1405" t="str">
            <v>m2</v>
          </cell>
          <cell r="G1405">
            <v>951.67</v>
          </cell>
          <cell r="H1405">
            <v>13132.94</v>
          </cell>
          <cell r="I1405">
            <v>0</v>
          </cell>
          <cell r="J1405">
            <v>0</v>
          </cell>
          <cell r="L1405">
            <v>11397.31</v>
          </cell>
          <cell r="M1405">
            <v>1735.630000000001</v>
          </cell>
          <cell r="N1405">
            <v>0.15228417933705418</v>
          </cell>
        </row>
        <row r="1406">
          <cell r="A1406" t="str">
            <v>12-64-f-08</v>
          </cell>
          <cell r="B1406" t="str">
            <v>Supply and Fixing aluminium door/window, FixedLouver in Door frame Economy model (1.20 mmgauge) Bronze/Black 4" section</v>
          </cell>
          <cell r="C1406" t="str">
            <v>Sft</v>
          </cell>
          <cell r="D1406">
            <v>88.44</v>
          </cell>
          <cell r="E1406">
            <v>1283.1500000000001</v>
          </cell>
          <cell r="F1406" t="str">
            <v>m2</v>
          </cell>
          <cell r="G1406">
            <v>951.67</v>
          </cell>
          <cell r="H1406">
            <v>13806.74</v>
          </cell>
          <cell r="I1406">
            <v>0</v>
          </cell>
          <cell r="J1406">
            <v>0</v>
          </cell>
          <cell r="L1406">
            <v>12011.76</v>
          </cell>
          <cell r="M1406">
            <v>1794.9799999999996</v>
          </cell>
          <cell r="N1406">
            <v>0.14943522015091873</v>
          </cell>
        </row>
        <row r="1407">
          <cell r="A1407" t="str">
            <v>12-64-f-09</v>
          </cell>
          <cell r="B1407" t="str">
            <v>Supply and Fixing aluminium door/window, FixedLouver in Door frame Deluxe model (1.60 mmgauge) Bronze/Black 3" section</v>
          </cell>
          <cell r="C1407" t="str">
            <v>Sft</v>
          </cell>
          <cell r="D1407">
            <v>88.44</v>
          </cell>
          <cell r="E1407">
            <v>1247.18</v>
          </cell>
          <cell r="F1407" t="str">
            <v>m2</v>
          </cell>
          <cell r="G1407">
            <v>951.67</v>
          </cell>
          <cell r="H1407">
            <v>13419.64</v>
          </cell>
          <cell r="I1407">
            <v>0</v>
          </cell>
          <cell r="J1407">
            <v>0</v>
          </cell>
          <cell r="L1407">
            <v>11658.78</v>
          </cell>
          <cell r="M1407">
            <v>1760.8599999999988</v>
          </cell>
          <cell r="N1407">
            <v>0.15103295542072143</v>
          </cell>
        </row>
        <row r="1408">
          <cell r="A1408" t="str">
            <v>12-64-f-10</v>
          </cell>
          <cell r="B1408" t="str">
            <v>Supply and Fixing aluminium door/window, FixedLouver in Door frame Deluxe model (1.60 mmgauge) Bronze/Black 4" section</v>
          </cell>
          <cell r="C1408" t="str">
            <v>Sft</v>
          </cell>
          <cell r="D1408">
            <v>88.44</v>
          </cell>
          <cell r="E1408">
            <v>1312.47</v>
          </cell>
          <cell r="F1408" t="str">
            <v>m2</v>
          </cell>
          <cell r="G1408">
            <v>951.67</v>
          </cell>
          <cell r="H1408">
            <v>14122.2</v>
          </cell>
          <cell r="I1408">
            <v>0</v>
          </cell>
          <cell r="J1408">
            <v>0</v>
          </cell>
          <cell r="L1408">
            <v>12299.38</v>
          </cell>
          <cell r="M1408">
            <v>1822.8200000000015</v>
          </cell>
          <cell r="N1408">
            <v>0.14820421842401826</v>
          </cell>
        </row>
        <row r="1409">
          <cell r="A1409" t="str">
            <v>12-64-f-11</v>
          </cell>
          <cell r="B1409" t="str">
            <v>Supply and Fixing aluminium door/window, FixedLouver in Door frame Premium model (2.00 mmgauge) Bronze/Black 3" section</v>
          </cell>
          <cell r="C1409" t="str">
            <v>Sft</v>
          </cell>
          <cell r="D1409">
            <v>88.44</v>
          </cell>
          <cell r="E1409">
            <v>1272.5</v>
          </cell>
          <cell r="F1409" t="str">
            <v>m2</v>
          </cell>
          <cell r="G1409">
            <v>951.67</v>
          </cell>
          <cell r="H1409">
            <v>13692.09</v>
          </cell>
          <cell r="I1409">
            <v>0</v>
          </cell>
          <cell r="J1409">
            <v>0</v>
          </cell>
          <cell r="L1409">
            <v>11907.18</v>
          </cell>
          <cell r="M1409">
            <v>1784.9099999999999</v>
          </cell>
          <cell r="N1409">
            <v>0.14990199190740375</v>
          </cell>
        </row>
        <row r="1410">
          <cell r="A1410" t="str">
            <v>12-64-f-12</v>
          </cell>
          <cell r="B1410" t="str">
            <v>Supply and Fixing aluminium door/window, FixedLouver in Door frame Premium model (2.00 mmgauge) Bronze/Black 4" section</v>
          </cell>
          <cell r="C1410" t="str">
            <v>Sft</v>
          </cell>
          <cell r="D1410">
            <v>88.44</v>
          </cell>
          <cell r="E1410">
            <v>1340.45</v>
          </cell>
          <cell r="F1410" t="str">
            <v>m2</v>
          </cell>
          <cell r="G1410">
            <v>951.67</v>
          </cell>
          <cell r="H1410">
            <v>14423.29</v>
          </cell>
          <cell r="I1410">
            <v>0</v>
          </cell>
          <cell r="J1410">
            <v>0</v>
          </cell>
          <cell r="L1410">
            <v>12573.92</v>
          </cell>
          <cell r="M1410">
            <v>1849.3700000000008</v>
          </cell>
          <cell r="N1410">
            <v>0.14707982872485278</v>
          </cell>
        </row>
        <row r="1411">
          <cell r="A1411" t="str">
            <v>12-65-a-01</v>
          </cell>
          <cell r="B1411" t="str">
            <v>Supply and Fixing aluminium door/window,Sliding Window Economy model (1.20 mm gauge)3" section</v>
          </cell>
          <cell r="C1411" t="str">
            <v>Sft</v>
          </cell>
          <cell r="D1411">
            <v>75.900000000000006</v>
          </cell>
          <cell r="E1411">
            <v>988.8</v>
          </cell>
          <cell r="F1411" t="str">
            <v>m2</v>
          </cell>
          <cell r="G1411">
            <v>816.63</v>
          </cell>
          <cell r="H1411">
            <v>10639.46</v>
          </cell>
          <cell r="I1411">
            <v>0</v>
          </cell>
          <cell r="J1411">
            <v>0</v>
          </cell>
          <cell r="L1411">
            <v>8425.35</v>
          </cell>
          <cell r="M1411">
            <v>2214.1099999999988</v>
          </cell>
          <cell r="N1411">
            <v>0.26279145673473492</v>
          </cell>
        </row>
        <row r="1412">
          <cell r="A1412" t="str">
            <v>12-65-a-02</v>
          </cell>
          <cell r="B1412" t="str">
            <v>Supply and Fixing aluminium door/window,Sliding Window Economy model (1.20 mm gauge)4" section</v>
          </cell>
          <cell r="C1412" t="str">
            <v>Sft</v>
          </cell>
          <cell r="D1412">
            <v>75.900000000000006</v>
          </cell>
          <cell r="E1412">
            <v>1033.6300000000001</v>
          </cell>
          <cell r="F1412" t="str">
            <v>m2</v>
          </cell>
          <cell r="G1412">
            <v>816.63</v>
          </cell>
          <cell r="H1412">
            <v>11121.87</v>
          </cell>
          <cell r="I1412">
            <v>0</v>
          </cell>
          <cell r="J1412">
            <v>0</v>
          </cell>
          <cell r="L1412">
            <v>8817.5499999999993</v>
          </cell>
          <cell r="M1412">
            <v>2304.3200000000015</v>
          </cell>
          <cell r="N1412">
            <v>0.26133336357605025</v>
          </cell>
        </row>
        <row r="1413">
          <cell r="A1413" t="str">
            <v>12-65-a-03</v>
          </cell>
          <cell r="B1413" t="str">
            <v>Supply and Fixing aluminium door/window,Sliding Window Deluxe model (1.60 mm gauge)3" section</v>
          </cell>
          <cell r="C1413" t="str">
            <v>Sft</v>
          </cell>
          <cell r="D1413">
            <v>75.900000000000006</v>
          </cell>
          <cell r="E1413">
            <v>1029.1500000000001</v>
          </cell>
          <cell r="F1413" t="str">
            <v>m2</v>
          </cell>
          <cell r="G1413">
            <v>816.63</v>
          </cell>
          <cell r="H1413">
            <v>11073.63</v>
          </cell>
          <cell r="I1413">
            <v>0</v>
          </cell>
          <cell r="J1413">
            <v>0</v>
          </cell>
          <cell r="L1413">
            <v>8778.33</v>
          </cell>
          <cell r="M1413">
            <v>2295.2999999999993</v>
          </cell>
          <cell r="N1413">
            <v>0.26147342376055577</v>
          </cell>
        </row>
        <row r="1414">
          <cell r="A1414" t="str">
            <v>12-65-a-04</v>
          </cell>
          <cell r="B1414" t="str">
            <v>Supply and Fixing aluminium door/window,Sliding Window Deluxe model (1.60 mm gauge)4" section</v>
          </cell>
          <cell r="C1414" t="str">
            <v>Sft</v>
          </cell>
          <cell r="D1414">
            <v>75.900000000000006</v>
          </cell>
          <cell r="E1414">
            <v>1076.97</v>
          </cell>
          <cell r="F1414" t="str">
            <v>m2</v>
          </cell>
          <cell r="G1414">
            <v>816.63</v>
          </cell>
          <cell r="H1414">
            <v>11588.2</v>
          </cell>
          <cell r="I1414">
            <v>0</v>
          </cell>
          <cell r="J1414">
            <v>0</v>
          </cell>
          <cell r="L1414">
            <v>9196.68</v>
          </cell>
          <cell r="M1414">
            <v>2391.5200000000004</v>
          </cell>
          <cell r="N1414">
            <v>0.26004166721034117</v>
          </cell>
        </row>
        <row r="1415">
          <cell r="A1415" t="str">
            <v>12-65-a-05</v>
          </cell>
          <cell r="B1415" t="str">
            <v>Supply and Fixing aluminium door/window,Sliding Window Premium model (2.00 mm gauge)3" section</v>
          </cell>
          <cell r="C1415" t="str">
            <v>Sft</v>
          </cell>
          <cell r="D1415">
            <v>75.900000000000006</v>
          </cell>
          <cell r="E1415">
            <v>1069.5</v>
          </cell>
          <cell r="F1415" t="str">
            <v>m2</v>
          </cell>
          <cell r="G1415">
            <v>816.63</v>
          </cell>
          <cell r="H1415">
            <v>11507.8</v>
          </cell>
          <cell r="I1415">
            <v>0</v>
          </cell>
          <cell r="J1415">
            <v>0</v>
          </cell>
          <cell r="L1415">
            <v>9131.31</v>
          </cell>
          <cell r="M1415">
            <v>2376.4899999999998</v>
          </cell>
          <cell r="N1415">
            <v>0.26025729057495584</v>
          </cell>
        </row>
        <row r="1416">
          <cell r="A1416" t="str">
            <v>12-65-a-06</v>
          </cell>
          <cell r="B1416" t="str">
            <v>Supply and Fixing aluminium door/window,Sliding Window Premium model (2.00 mm gauge)4" section</v>
          </cell>
          <cell r="C1416" t="str">
            <v>Sft</v>
          </cell>
          <cell r="D1416">
            <v>75.900000000000006</v>
          </cell>
          <cell r="E1416">
            <v>1120.31</v>
          </cell>
          <cell r="F1416" t="str">
            <v>m2</v>
          </cell>
          <cell r="G1416">
            <v>816.63</v>
          </cell>
          <cell r="H1416">
            <v>12054.52</v>
          </cell>
          <cell r="I1416">
            <v>0</v>
          </cell>
          <cell r="J1416">
            <v>0</v>
          </cell>
          <cell r="L1416">
            <v>9575.81</v>
          </cell>
          <cell r="M1416">
            <v>2478.7100000000009</v>
          </cell>
          <cell r="N1416">
            <v>0.25885120945382178</v>
          </cell>
        </row>
        <row r="1417">
          <cell r="A1417" t="str">
            <v>12-65-a-07</v>
          </cell>
          <cell r="B1417" t="str">
            <v>Supply and Fixing aluminium door/window,Sliding Window Economy model (1.20 mm gauge)Bronz/Black 3" section</v>
          </cell>
          <cell r="C1417" t="str">
            <v>Sft</v>
          </cell>
          <cell r="D1417">
            <v>75.900000000000006</v>
          </cell>
          <cell r="E1417">
            <v>1005.24</v>
          </cell>
          <cell r="F1417" t="str">
            <v>m2</v>
          </cell>
          <cell r="G1417">
            <v>816.63</v>
          </cell>
          <cell r="H1417">
            <v>10816.35</v>
          </cell>
          <cell r="I1417">
            <v>0</v>
          </cell>
          <cell r="J1417">
            <v>0</v>
          </cell>
          <cell r="L1417">
            <v>8569.16</v>
          </cell>
          <cell r="M1417">
            <v>2247.1900000000005</v>
          </cell>
          <cell r="N1417">
            <v>0.26224157326972547</v>
          </cell>
        </row>
        <row r="1418">
          <cell r="A1418" t="str">
            <v>12-65-a-08</v>
          </cell>
          <cell r="B1418" t="str">
            <v>Supply and Fixing aluminium door/window,Sliding Window Economy model (1.20 mm gauge)Bronz/Black 4" section</v>
          </cell>
          <cell r="C1418" t="str">
            <v>Sft</v>
          </cell>
          <cell r="D1418">
            <v>75.900000000000006</v>
          </cell>
          <cell r="E1418">
            <v>1051.56</v>
          </cell>
          <cell r="F1418" t="str">
            <v>m2</v>
          </cell>
          <cell r="G1418">
            <v>816.63</v>
          </cell>
          <cell r="H1418">
            <v>11314.84</v>
          </cell>
          <cell r="I1418">
            <v>0</v>
          </cell>
          <cell r="J1418">
            <v>0</v>
          </cell>
          <cell r="L1418">
            <v>8974.43</v>
          </cell>
          <cell r="M1418">
            <v>2340.41</v>
          </cell>
          <cell r="N1418">
            <v>0.26078647891843826</v>
          </cell>
        </row>
        <row r="1419">
          <cell r="A1419" t="str">
            <v>12-65-a-09</v>
          </cell>
          <cell r="B1419" t="str">
            <v>Supply and Fixing aluminium door/window,Sliding Window Deluxe model (1.60 mm gauge)Bronz/Black 3" section</v>
          </cell>
          <cell r="C1419" t="str">
            <v>Sft</v>
          </cell>
          <cell r="D1419">
            <v>75.900000000000006</v>
          </cell>
          <cell r="E1419">
            <v>1047.08</v>
          </cell>
          <cell r="F1419" t="str">
            <v>m2</v>
          </cell>
          <cell r="G1419">
            <v>816.63</v>
          </cell>
          <cell r="H1419">
            <v>11266.59</v>
          </cell>
          <cell r="I1419">
            <v>0</v>
          </cell>
          <cell r="J1419">
            <v>0</v>
          </cell>
          <cell r="L1419">
            <v>8935.2099999999991</v>
          </cell>
          <cell r="M1419">
            <v>2331.380000000001</v>
          </cell>
          <cell r="N1419">
            <v>0.26092056034497246</v>
          </cell>
        </row>
        <row r="1420">
          <cell r="A1420" t="str">
            <v>12-65-a-10</v>
          </cell>
          <cell r="B1420" t="str">
            <v>Supply and Fixing aluminium door/window,Sliding Window Deluxe model (1.60 mm gauge)Bronz/Black 4" section</v>
          </cell>
          <cell r="C1420" t="str">
            <v>Sft</v>
          </cell>
          <cell r="D1420">
            <v>75.900000000000006</v>
          </cell>
          <cell r="E1420">
            <v>1096.4000000000001</v>
          </cell>
          <cell r="F1420" t="str">
            <v>m2</v>
          </cell>
          <cell r="G1420">
            <v>816.63</v>
          </cell>
          <cell r="H1420">
            <v>11797.24</v>
          </cell>
          <cell r="I1420">
            <v>0</v>
          </cell>
          <cell r="J1420">
            <v>0</v>
          </cell>
          <cell r="L1420">
            <v>9366.64</v>
          </cell>
          <cell r="M1420">
            <v>2430.6000000000004</v>
          </cell>
          <cell r="N1420">
            <v>0.25949540069864974</v>
          </cell>
        </row>
        <row r="1421">
          <cell r="A1421" t="str">
            <v>12-65-a-11</v>
          </cell>
          <cell r="B1421" t="str">
            <v>Supply and Fixing aluminium door/window,Sliding Window Premium model (2.00 mm gauge)Bronz/Black 3" section</v>
          </cell>
          <cell r="C1421" t="str">
            <v>Sft</v>
          </cell>
          <cell r="D1421">
            <v>75.900000000000006</v>
          </cell>
          <cell r="E1421">
            <v>1088.93</v>
          </cell>
          <cell r="F1421" t="str">
            <v>m2</v>
          </cell>
          <cell r="G1421">
            <v>816.63</v>
          </cell>
          <cell r="H1421">
            <v>11716.84</v>
          </cell>
          <cell r="I1421">
            <v>0</v>
          </cell>
          <cell r="J1421">
            <v>0</v>
          </cell>
          <cell r="L1421">
            <v>9301.27</v>
          </cell>
          <cell r="M1421">
            <v>2415.5699999999997</v>
          </cell>
          <cell r="N1421">
            <v>0.25970324482570656</v>
          </cell>
        </row>
        <row r="1422">
          <cell r="A1422" t="str">
            <v>12-65-a-12</v>
          </cell>
          <cell r="B1422" t="str">
            <v>Supply and Fixing aluminium door/window,Sliding Window Premium model (2.00 mm gauge)Bronz/Black 4" section</v>
          </cell>
          <cell r="C1422" t="str">
            <v>Sft</v>
          </cell>
          <cell r="D1422">
            <v>75.900000000000006</v>
          </cell>
          <cell r="E1422">
            <v>1141.23</v>
          </cell>
          <cell r="F1422" t="str">
            <v>m2</v>
          </cell>
          <cell r="G1422">
            <v>816.63</v>
          </cell>
          <cell r="H1422">
            <v>12279.66</v>
          </cell>
          <cell r="I1422">
            <v>0</v>
          </cell>
          <cell r="J1422">
            <v>0</v>
          </cell>
          <cell r="L1422">
            <v>9758.84</v>
          </cell>
          <cell r="M1422">
            <v>2520.8199999999997</v>
          </cell>
          <cell r="N1422">
            <v>0.25831143865459416</v>
          </cell>
        </row>
        <row r="1423">
          <cell r="A1423" t="str">
            <v>12-65-b-01</v>
          </cell>
          <cell r="B1423" t="str">
            <v>Supply and Fixing aluminium door/window,Hinged Window Economy model (1.20 mmgauge) 3" section</v>
          </cell>
          <cell r="C1423" t="str">
            <v>Sft</v>
          </cell>
          <cell r="D1423">
            <v>75.900000000000006</v>
          </cell>
          <cell r="E1423">
            <v>1000.75</v>
          </cell>
          <cell r="F1423" t="str">
            <v>m2</v>
          </cell>
          <cell r="G1423">
            <v>816.63</v>
          </cell>
          <cell r="H1423">
            <v>10768.1</v>
          </cell>
          <cell r="I1423">
            <v>0</v>
          </cell>
          <cell r="J1423">
            <v>0</v>
          </cell>
          <cell r="L1423">
            <v>8529.94</v>
          </cell>
          <cell r="M1423">
            <v>2238.16</v>
          </cell>
          <cell r="N1423">
            <v>0.26238871551265303</v>
          </cell>
        </row>
        <row r="1424">
          <cell r="A1424" t="str">
            <v>12-65-b-02</v>
          </cell>
          <cell r="B1424" t="str">
            <v>Supply and Fixing aluminium door/window,Hinged Window Economy model (1.20 mmgauge) 4" section</v>
          </cell>
          <cell r="C1424" t="str">
            <v>Sft</v>
          </cell>
          <cell r="D1424">
            <v>75.900000000000006</v>
          </cell>
          <cell r="E1424">
            <v>1047.08</v>
          </cell>
          <cell r="F1424" t="str">
            <v>m2</v>
          </cell>
          <cell r="G1424">
            <v>816.63</v>
          </cell>
          <cell r="H1424">
            <v>11266.59</v>
          </cell>
          <cell r="I1424">
            <v>0</v>
          </cell>
          <cell r="J1424">
            <v>0</v>
          </cell>
          <cell r="L1424">
            <v>8935.2099999999991</v>
          </cell>
          <cell r="M1424">
            <v>2331.380000000001</v>
          </cell>
          <cell r="N1424">
            <v>0.26092056034497246</v>
          </cell>
        </row>
        <row r="1425">
          <cell r="A1425" t="str">
            <v>12-65-b-03</v>
          </cell>
          <cell r="B1425" t="str">
            <v>Supply and Fixing aluminium door/window,Hinged Window Deluxe model (1.60 mm gauge)2.5" section</v>
          </cell>
          <cell r="C1425" t="str">
            <v>Sft</v>
          </cell>
          <cell r="D1425">
            <v>75.900000000000006</v>
          </cell>
          <cell r="E1425">
            <v>1030.6400000000001</v>
          </cell>
          <cell r="F1425" t="str">
            <v>m2</v>
          </cell>
          <cell r="G1425">
            <v>816.63</v>
          </cell>
          <cell r="H1425">
            <v>11089.71</v>
          </cell>
          <cell r="I1425">
            <v>0</v>
          </cell>
          <cell r="J1425">
            <v>0</v>
          </cell>
          <cell r="L1425">
            <v>8791.41</v>
          </cell>
          <cell r="M1425">
            <v>2298.2999999999993</v>
          </cell>
          <cell r="N1425">
            <v>0.26142564162062731</v>
          </cell>
        </row>
        <row r="1426">
          <cell r="A1426" t="str">
            <v>12-65-b-04</v>
          </cell>
          <cell r="B1426" t="str">
            <v>Supply and Fixing aluminium door/window,Hinged Window Deluxe model (1.60 mm gauge)4" section</v>
          </cell>
          <cell r="C1426" t="str">
            <v>Sft</v>
          </cell>
          <cell r="D1426">
            <v>75.900000000000006</v>
          </cell>
          <cell r="E1426">
            <v>1078.46</v>
          </cell>
          <cell r="F1426" t="str">
            <v>m2</v>
          </cell>
          <cell r="G1426">
            <v>816.63</v>
          </cell>
          <cell r="H1426">
            <v>11604.28</v>
          </cell>
          <cell r="I1426">
            <v>0</v>
          </cell>
          <cell r="J1426">
            <v>0</v>
          </cell>
          <cell r="L1426">
            <v>9209.75</v>
          </cell>
          <cell r="M1426">
            <v>2394.5300000000007</v>
          </cell>
          <cell r="N1426">
            <v>0.25999945709709826</v>
          </cell>
        </row>
        <row r="1427">
          <cell r="A1427" t="str">
            <v>12-65-b-05</v>
          </cell>
          <cell r="B1427" t="str">
            <v>Supply and Fixing aluminium door/window,Hinged Window Premium model (2.00 mm gauge)3" section</v>
          </cell>
          <cell r="C1427" t="str">
            <v>Sft</v>
          </cell>
          <cell r="D1427">
            <v>75.900000000000006</v>
          </cell>
          <cell r="E1427">
            <v>1060.53</v>
          </cell>
          <cell r="F1427" t="str">
            <v>m2</v>
          </cell>
          <cell r="G1427">
            <v>816.63</v>
          </cell>
          <cell r="H1427">
            <v>11411.31</v>
          </cell>
          <cell r="I1427">
            <v>0</v>
          </cell>
          <cell r="J1427">
            <v>0</v>
          </cell>
          <cell r="L1427">
            <v>9052.8700000000008</v>
          </cell>
          <cell r="M1427">
            <v>2358.4399999999987</v>
          </cell>
          <cell r="N1427">
            <v>0.26051848750727652</v>
          </cell>
        </row>
        <row r="1428">
          <cell r="A1428" t="str">
            <v>12-65-b-06</v>
          </cell>
          <cell r="B1428" t="str">
            <v>Supply and Fixing aluminium door/window,Hinged Window Premium model (2.00 mm gauge)4" section</v>
          </cell>
          <cell r="C1428" t="str">
            <v>Sft</v>
          </cell>
          <cell r="D1428">
            <v>75.900000000000006</v>
          </cell>
          <cell r="E1428">
            <v>1109.8499999999999</v>
          </cell>
          <cell r="F1428" t="str">
            <v>m2</v>
          </cell>
          <cell r="G1428">
            <v>816.63</v>
          </cell>
          <cell r="H1428">
            <v>11941.96</v>
          </cell>
          <cell r="I1428">
            <v>0</v>
          </cell>
          <cell r="J1428">
            <v>0</v>
          </cell>
          <cell r="L1428">
            <v>9484.2999999999993</v>
          </cell>
          <cell r="M1428">
            <v>2457.66</v>
          </cell>
          <cell r="N1428">
            <v>0.25912929789230621</v>
          </cell>
        </row>
        <row r="1429">
          <cell r="A1429" t="str">
            <v>12-65-b-07</v>
          </cell>
          <cell r="B1429" t="str">
            <v>Supply and Fixing aluminium door/window,Hinged Window Economy model (1.20 mmgauge) Bronz/Black 3" section</v>
          </cell>
          <cell r="C1429" t="str">
            <v>Sft</v>
          </cell>
          <cell r="D1429">
            <v>75.900000000000006</v>
          </cell>
          <cell r="E1429">
            <v>1018.69</v>
          </cell>
          <cell r="F1429" t="str">
            <v>m2</v>
          </cell>
          <cell r="G1429">
            <v>816.63</v>
          </cell>
          <cell r="H1429">
            <v>10961.07</v>
          </cell>
          <cell r="I1429">
            <v>0</v>
          </cell>
          <cell r="J1429">
            <v>0</v>
          </cell>
          <cell r="L1429">
            <v>8686.82</v>
          </cell>
          <cell r="M1429">
            <v>2274.25</v>
          </cell>
          <cell r="N1429">
            <v>0.26180466499823873</v>
          </cell>
        </row>
        <row r="1430">
          <cell r="A1430" t="str">
            <v>12-65-b-08</v>
          </cell>
          <cell r="B1430" t="str">
            <v>Supply and Fixing aluminium door/window,Hinged Window Economy model (1.20 mmgauge) Bronz/Black 4" section</v>
          </cell>
          <cell r="C1430" t="str">
            <v>Sft</v>
          </cell>
          <cell r="D1430">
            <v>75.900000000000006</v>
          </cell>
          <cell r="E1430">
            <v>1065.01</v>
          </cell>
          <cell r="F1430" t="str">
            <v>m2</v>
          </cell>
          <cell r="G1430">
            <v>816.63</v>
          </cell>
          <cell r="H1430">
            <v>11459.56</v>
          </cell>
          <cell r="I1430">
            <v>0</v>
          </cell>
          <cell r="J1430">
            <v>0</v>
          </cell>
          <cell r="L1430">
            <v>9092.09</v>
          </cell>
          <cell r="M1430">
            <v>2367.4699999999993</v>
          </cell>
          <cell r="N1430">
            <v>0.26038787561495752</v>
          </cell>
        </row>
        <row r="1431">
          <cell r="A1431" t="str">
            <v>12-65-b-09</v>
          </cell>
          <cell r="B1431" t="str">
            <v>Supply and Fixing aluminium door/window,Hinged Window Deluxe model (1.60 mm gauge)Bronz/Black 3" section</v>
          </cell>
          <cell r="C1431" t="str">
            <v>Sft</v>
          </cell>
          <cell r="D1431">
            <v>75.900000000000006</v>
          </cell>
          <cell r="E1431">
            <v>1048.58</v>
          </cell>
          <cell r="F1431" t="str">
            <v>m2</v>
          </cell>
          <cell r="G1431">
            <v>816.63</v>
          </cell>
          <cell r="H1431">
            <v>11282.68</v>
          </cell>
          <cell r="I1431">
            <v>0</v>
          </cell>
          <cell r="J1431">
            <v>0</v>
          </cell>
          <cell r="L1431">
            <v>8948.2900000000009</v>
          </cell>
          <cell r="M1431">
            <v>2334.3899999999994</v>
          </cell>
          <cell r="N1431">
            <v>0.26087554158392262</v>
          </cell>
        </row>
        <row r="1432">
          <cell r="A1432" t="str">
            <v>12-65-b-10</v>
          </cell>
          <cell r="B1432" t="str">
            <v>Supply and Fixing aluminium door/window,Hinged Window Deluxe model (1.60 mm gauge)Bronz/Black 4" section</v>
          </cell>
          <cell r="C1432" t="str">
            <v>Sft</v>
          </cell>
          <cell r="D1432">
            <v>75.900000000000006</v>
          </cell>
          <cell r="E1432">
            <v>1097.8900000000001</v>
          </cell>
          <cell r="F1432" t="str">
            <v>m2</v>
          </cell>
          <cell r="G1432">
            <v>816.63</v>
          </cell>
          <cell r="H1432">
            <v>11813.32</v>
          </cell>
          <cell r="I1432">
            <v>0</v>
          </cell>
          <cell r="J1432">
            <v>0</v>
          </cell>
          <cell r="L1432">
            <v>9379.7099999999991</v>
          </cell>
          <cell r="M1432">
            <v>2433.6100000000006</v>
          </cell>
          <cell r="N1432">
            <v>0.25945471661703834</v>
          </cell>
        </row>
        <row r="1433">
          <cell r="A1433" t="str">
            <v>12-65-b-11</v>
          </cell>
          <cell r="B1433" t="str">
            <v>Supply and Fixing aluminium door/window,Hinged WindowPremium model (2.00 mm gauge)Bronz/Black 3" section</v>
          </cell>
          <cell r="C1433" t="str">
            <v>Sft</v>
          </cell>
          <cell r="D1433">
            <v>75.900000000000006</v>
          </cell>
          <cell r="E1433">
            <v>1079.96</v>
          </cell>
          <cell r="F1433" t="str">
            <v>m2</v>
          </cell>
          <cell r="G1433">
            <v>816.63</v>
          </cell>
          <cell r="H1433">
            <v>11620.36</v>
          </cell>
          <cell r="I1433">
            <v>0</v>
          </cell>
          <cell r="J1433">
            <v>0</v>
          </cell>
          <cell r="L1433">
            <v>9222.83</v>
          </cell>
          <cell r="M1433">
            <v>2397.5300000000007</v>
          </cell>
          <cell r="N1433">
            <v>0.25995600049008827</v>
          </cell>
        </row>
        <row r="1434">
          <cell r="A1434" t="str">
            <v>12-65-b-12</v>
          </cell>
          <cell r="B1434" t="str">
            <v>Supply and Fixing aluminium door/window,Hinged WindowPremium model (2.00 mm gauge)Bronz/Black 4" section</v>
          </cell>
          <cell r="C1434" t="str">
            <v>Sft</v>
          </cell>
          <cell r="D1434">
            <v>75.900000000000006</v>
          </cell>
          <cell r="E1434">
            <v>1130.77</v>
          </cell>
          <cell r="F1434" t="str">
            <v>m2</v>
          </cell>
          <cell r="G1434">
            <v>816.63</v>
          </cell>
          <cell r="H1434">
            <v>12167.08</v>
          </cell>
          <cell r="I1434">
            <v>0</v>
          </cell>
          <cell r="J1434">
            <v>0</v>
          </cell>
          <cell r="L1434">
            <v>9667.32</v>
          </cell>
          <cell r="M1434">
            <v>2499.7600000000002</v>
          </cell>
          <cell r="N1434">
            <v>0.25857838573668818</v>
          </cell>
        </row>
        <row r="1435">
          <cell r="A1435" t="str">
            <v>12-65-c-01</v>
          </cell>
          <cell r="B1435" t="str">
            <v>Supply and Fixing aluminium door/window,Hinged Door Economy model (1.20 mm gauge) 3"section</v>
          </cell>
          <cell r="C1435" t="str">
            <v>Sft</v>
          </cell>
          <cell r="D1435">
            <v>75.900000000000006</v>
          </cell>
          <cell r="E1435">
            <v>1006.73</v>
          </cell>
          <cell r="F1435" t="str">
            <v>m2</v>
          </cell>
          <cell r="G1435">
            <v>816.63</v>
          </cell>
          <cell r="H1435">
            <v>10832.43</v>
          </cell>
          <cell r="I1435">
            <v>0</v>
          </cell>
          <cell r="J1435">
            <v>0</v>
          </cell>
          <cell r="L1435">
            <v>8582.23</v>
          </cell>
          <cell r="M1435">
            <v>2250.2000000000007</v>
          </cell>
          <cell r="N1435">
            <v>0.26219292654706305</v>
          </cell>
        </row>
        <row r="1436">
          <cell r="A1436" t="str">
            <v>12-65-c-02</v>
          </cell>
          <cell r="B1436" t="str">
            <v>Supply and Fixing aluminium door/window,Hinged Door Economy model (1.20 mm gauge) 4"section</v>
          </cell>
          <cell r="C1436" t="str">
            <v>Sft</v>
          </cell>
          <cell r="D1436">
            <v>75.900000000000006</v>
          </cell>
          <cell r="E1436">
            <v>1053.06</v>
          </cell>
          <cell r="F1436" t="str">
            <v>m2</v>
          </cell>
          <cell r="G1436">
            <v>816.63</v>
          </cell>
          <cell r="H1436">
            <v>11330.92</v>
          </cell>
          <cell r="I1436">
            <v>0</v>
          </cell>
          <cell r="J1436">
            <v>0</v>
          </cell>
          <cell r="L1436">
            <v>8987.51</v>
          </cell>
          <cell r="M1436">
            <v>2343.41</v>
          </cell>
          <cell r="N1436">
            <v>0.26074073909236262</v>
          </cell>
        </row>
        <row r="1437">
          <cell r="A1437" t="str">
            <v>12-65-c-03</v>
          </cell>
          <cell r="B1437" t="str">
            <v>Supply and Fixing aluminium door/window,Hinged Door Deluxe model (1.60 mm gauge) 3"section</v>
          </cell>
          <cell r="C1437" t="str">
            <v>Sft</v>
          </cell>
          <cell r="D1437">
            <v>75.900000000000006</v>
          </cell>
          <cell r="E1437">
            <v>1036.6199999999999</v>
          </cell>
          <cell r="F1437" t="str">
            <v>m2</v>
          </cell>
          <cell r="G1437">
            <v>816.63</v>
          </cell>
          <cell r="H1437">
            <v>11154.03</v>
          </cell>
          <cell r="I1437">
            <v>0</v>
          </cell>
          <cell r="J1437">
            <v>0</v>
          </cell>
          <cell r="L1437">
            <v>8843.7000000000007</v>
          </cell>
          <cell r="M1437">
            <v>2310.33</v>
          </cell>
          <cell r="N1437">
            <v>0.26124020489161776</v>
          </cell>
        </row>
        <row r="1438">
          <cell r="A1438" t="str">
            <v>12-65-c-04</v>
          </cell>
          <cell r="B1438" t="str">
            <v>Supply and Fixing aluminium door/window,Hinged Door Deluxe model (1.60 mm gauge) 4"section</v>
          </cell>
          <cell r="C1438" t="str">
            <v>Sft</v>
          </cell>
          <cell r="D1438">
            <v>75.900000000000006</v>
          </cell>
          <cell r="E1438">
            <v>1084.44</v>
          </cell>
          <cell r="F1438" t="str">
            <v>m2</v>
          </cell>
          <cell r="G1438">
            <v>816.63</v>
          </cell>
          <cell r="H1438">
            <v>11668.6</v>
          </cell>
          <cell r="I1438">
            <v>0</v>
          </cell>
          <cell r="J1438">
            <v>0</v>
          </cell>
          <cell r="L1438">
            <v>9262.0499999999993</v>
          </cell>
          <cell r="M1438">
            <v>2406.5500000000011</v>
          </cell>
          <cell r="N1438">
            <v>0.25982908751302369</v>
          </cell>
        </row>
        <row r="1439">
          <cell r="A1439" t="str">
            <v>12-65-c-05</v>
          </cell>
          <cell r="B1439" t="str">
            <v>Supply and Fixing aluminium door/window,Hinged Door Premium model (2.00 mm gauge) 3"section</v>
          </cell>
          <cell r="C1439" t="str">
            <v>Sft</v>
          </cell>
          <cell r="D1439">
            <v>75.900000000000006</v>
          </cell>
          <cell r="E1439">
            <v>1066.51</v>
          </cell>
          <cell r="F1439" t="str">
            <v>m2</v>
          </cell>
          <cell r="G1439">
            <v>816.63</v>
          </cell>
          <cell r="H1439">
            <v>11475.64</v>
          </cell>
          <cell r="I1439">
            <v>0</v>
          </cell>
          <cell r="J1439">
            <v>0</v>
          </cell>
          <cell r="L1439">
            <v>9105.17</v>
          </cell>
          <cell r="M1439">
            <v>2370.4699999999993</v>
          </cell>
          <cell r="N1439">
            <v>0.26034329946612739</v>
          </cell>
        </row>
        <row r="1440">
          <cell r="A1440" t="str">
            <v>12-65-c-06</v>
          </cell>
          <cell r="B1440" t="str">
            <v>Supply and Fixing aluminium door/window,Hinged Door Premium model (2.00 mm gauge) 4"section</v>
          </cell>
          <cell r="C1440" t="str">
            <v>Sft</v>
          </cell>
          <cell r="D1440">
            <v>75.900000000000006</v>
          </cell>
          <cell r="E1440">
            <v>1117.32</v>
          </cell>
          <cell r="F1440" t="str">
            <v>m2</v>
          </cell>
          <cell r="G1440">
            <v>816.63</v>
          </cell>
          <cell r="H1440">
            <v>12022.36</v>
          </cell>
          <cell r="I1440">
            <v>0</v>
          </cell>
          <cell r="J1440">
            <v>0</v>
          </cell>
          <cell r="L1440">
            <v>9549.66</v>
          </cell>
          <cell r="M1440">
            <v>2472.7000000000007</v>
          </cell>
          <cell r="N1440">
            <v>0.25893068444321587</v>
          </cell>
        </row>
        <row r="1441">
          <cell r="A1441" t="str">
            <v>12-65-c-07</v>
          </cell>
          <cell r="B1441" t="str">
            <v>Supply and Fixing aluminium door/window,Hinged Door Economy model (1.20 mm gauge)Bronz/Black 3" section</v>
          </cell>
          <cell r="C1441" t="str">
            <v>Sft</v>
          </cell>
          <cell r="D1441">
            <v>75.900000000000006</v>
          </cell>
          <cell r="E1441">
            <v>1024.6600000000001</v>
          </cell>
          <cell r="F1441" t="str">
            <v>m2</v>
          </cell>
          <cell r="G1441">
            <v>816.63</v>
          </cell>
          <cell r="H1441">
            <v>11025.38</v>
          </cell>
          <cell r="I1441">
            <v>0</v>
          </cell>
          <cell r="J1441">
            <v>0</v>
          </cell>
          <cell r="L1441">
            <v>8739.11</v>
          </cell>
          <cell r="M1441">
            <v>2286.2699999999986</v>
          </cell>
          <cell r="N1441">
            <v>0.26161359680791274</v>
          </cell>
        </row>
        <row r="1442">
          <cell r="A1442" t="str">
            <v>12-65-c-08</v>
          </cell>
          <cell r="B1442" t="str">
            <v>Supply and Fixing aluminium door/window,Hinged Door Economy model (1.20 mm gauge)Bronz/Black 4" section</v>
          </cell>
          <cell r="C1442" t="str">
            <v>Sft</v>
          </cell>
          <cell r="D1442">
            <v>75.900000000000006</v>
          </cell>
          <cell r="E1442">
            <v>1072.49</v>
          </cell>
          <cell r="F1442" t="str">
            <v>m2</v>
          </cell>
          <cell r="G1442">
            <v>816.63</v>
          </cell>
          <cell r="H1442">
            <v>11539.96</v>
          </cell>
          <cell r="I1442">
            <v>0</v>
          </cell>
          <cell r="J1442">
            <v>0</v>
          </cell>
          <cell r="L1442">
            <v>9157.4599999999991</v>
          </cell>
          <cell r="M1442">
            <v>2382.5</v>
          </cell>
          <cell r="N1442">
            <v>0.26017039659468894</v>
          </cell>
        </row>
        <row r="1443">
          <cell r="A1443" t="str">
            <v>12-65-c-09</v>
          </cell>
          <cell r="B1443" t="str">
            <v>Supply and Fixing aluminium door/window,Hinged Door Deluxe model (1.60 mm gauge)Bronz/Black 3" section</v>
          </cell>
          <cell r="C1443" t="str">
            <v>Sft</v>
          </cell>
          <cell r="D1443">
            <v>75.900000000000006</v>
          </cell>
          <cell r="E1443">
            <v>1056.05</v>
          </cell>
          <cell r="F1443" t="str">
            <v>m2</v>
          </cell>
          <cell r="G1443">
            <v>816.63</v>
          </cell>
          <cell r="H1443">
            <v>11363.08</v>
          </cell>
          <cell r="I1443">
            <v>0</v>
          </cell>
          <cell r="J1443">
            <v>0</v>
          </cell>
          <cell r="L1443">
            <v>9013.65</v>
          </cell>
          <cell r="M1443">
            <v>2349.4300000000003</v>
          </cell>
          <cell r="N1443">
            <v>0.26065245488786454</v>
          </cell>
        </row>
        <row r="1444">
          <cell r="A1444" t="str">
            <v>12-65-c-10</v>
          </cell>
          <cell r="B1444" t="str">
            <v>Supply and Fixing aluminium door/window,Hinged Door Deluxe model (1.60 mm gauge)Bronz/Black 4" section</v>
          </cell>
          <cell r="C1444" t="str">
            <v>Sft</v>
          </cell>
          <cell r="D1444">
            <v>75.900000000000006</v>
          </cell>
          <cell r="E1444">
            <v>1105.3599999999999</v>
          </cell>
          <cell r="F1444" t="str">
            <v>m2</v>
          </cell>
          <cell r="G1444">
            <v>816.63</v>
          </cell>
          <cell r="H1444">
            <v>11893.73</v>
          </cell>
          <cell r="I1444">
            <v>0</v>
          </cell>
          <cell r="J1444">
            <v>0</v>
          </cell>
          <cell r="L1444">
            <v>9445.08</v>
          </cell>
          <cell r="M1444">
            <v>2448.6499999999996</v>
          </cell>
          <cell r="N1444">
            <v>0.25925137743671833</v>
          </cell>
        </row>
        <row r="1445">
          <cell r="A1445" t="str">
            <v>12-65-c-11</v>
          </cell>
          <cell r="B1445" t="str">
            <v>Supply and Fixing aluminium door/window,Hinged Door Premium model (2.00 mm gauge)Bronz/Black 3" section</v>
          </cell>
          <cell r="C1445" t="str">
            <v>Sft</v>
          </cell>
          <cell r="D1445">
            <v>75.900000000000006</v>
          </cell>
          <cell r="E1445">
            <v>1085.94</v>
          </cell>
          <cell r="F1445" t="str">
            <v>m2</v>
          </cell>
          <cell r="G1445">
            <v>816.63</v>
          </cell>
          <cell r="H1445">
            <v>11684.68</v>
          </cell>
          <cell r="I1445">
            <v>0</v>
          </cell>
          <cell r="J1445">
            <v>0</v>
          </cell>
          <cell r="L1445">
            <v>9275.1200000000008</v>
          </cell>
          <cell r="M1445">
            <v>2409.5599999999995</v>
          </cell>
          <cell r="N1445">
            <v>0.25978747444776989</v>
          </cell>
        </row>
        <row r="1446">
          <cell r="A1446" t="str">
            <v>12-65-c-12</v>
          </cell>
          <cell r="B1446" t="str">
            <v>Supply and Fixing aluminium door/window,Hinged Door Premium model (2.00 mm gauge)Bronz/Black 4" section</v>
          </cell>
          <cell r="C1446" t="str">
            <v>Sft</v>
          </cell>
          <cell r="D1446">
            <v>75.900000000000006</v>
          </cell>
          <cell r="E1446">
            <v>1138.24</v>
          </cell>
          <cell r="F1446" t="str">
            <v>m2</v>
          </cell>
          <cell r="G1446">
            <v>816.63</v>
          </cell>
          <cell r="H1446">
            <v>12247.5</v>
          </cell>
          <cell r="I1446">
            <v>0</v>
          </cell>
          <cell r="J1446">
            <v>0</v>
          </cell>
          <cell r="L1446">
            <v>9732.69</v>
          </cell>
          <cell r="M1446">
            <v>2514.8099999999995</v>
          </cell>
          <cell r="N1446">
            <v>0.25838796879382775</v>
          </cell>
        </row>
        <row r="1447">
          <cell r="A1447" t="str">
            <v>12-65-d-01</v>
          </cell>
          <cell r="B1447" t="str">
            <v>Supply and Fixing aluminium door/window,Sliding Door Economy model (1.20 mm gauge) 3"section</v>
          </cell>
          <cell r="C1447" t="str">
            <v>Sft</v>
          </cell>
          <cell r="D1447">
            <v>75.900000000000006</v>
          </cell>
          <cell r="E1447">
            <v>1066.51</v>
          </cell>
          <cell r="F1447" t="str">
            <v>m2</v>
          </cell>
          <cell r="G1447">
            <v>816.63</v>
          </cell>
          <cell r="H1447">
            <v>11475.64</v>
          </cell>
          <cell r="I1447">
            <v>0</v>
          </cell>
          <cell r="J1447">
            <v>0</v>
          </cell>
          <cell r="L1447">
            <v>9105.17</v>
          </cell>
          <cell r="M1447">
            <v>2370.4699999999993</v>
          </cell>
          <cell r="N1447">
            <v>0.26034329946612739</v>
          </cell>
        </row>
        <row r="1448">
          <cell r="A1448" t="str">
            <v>12-65-d-02</v>
          </cell>
          <cell r="B1448" t="str">
            <v>Supply and Fixing aluminium door/window,Sliding Door Economy model (1.20 mm gauge) 4"section</v>
          </cell>
          <cell r="C1448" t="str">
            <v>Sft</v>
          </cell>
          <cell r="D1448">
            <v>75.900000000000006</v>
          </cell>
          <cell r="E1448">
            <v>1117.32</v>
          </cell>
          <cell r="F1448" t="str">
            <v>m2</v>
          </cell>
          <cell r="G1448">
            <v>816.63</v>
          </cell>
          <cell r="H1448">
            <v>12022.36</v>
          </cell>
          <cell r="I1448">
            <v>0</v>
          </cell>
          <cell r="J1448">
            <v>0</v>
          </cell>
          <cell r="L1448">
            <v>9549.66</v>
          </cell>
          <cell r="M1448">
            <v>2472.7000000000007</v>
          </cell>
          <cell r="N1448">
            <v>0.25893068444321587</v>
          </cell>
        </row>
        <row r="1449">
          <cell r="A1449" t="str">
            <v>12-65-d-03</v>
          </cell>
          <cell r="B1449" t="str">
            <v>Supply and Fixing aluminium door/window,Sliding Door Deluxe model (1.60 mm gauge) 3"section</v>
          </cell>
          <cell r="C1449" t="str">
            <v>Sft</v>
          </cell>
          <cell r="D1449">
            <v>75.900000000000006</v>
          </cell>
          <cell r="E1449">
            <v>1099.3900000000001</v>
          </cell>
          <cell r="F1449" t="str">
            <v>m2</v>
          </cell>
          <cell r="G1449">
            <v>816.63</v>
          </cell>
          <cell r="H1449">
            <v>11829.4</v>
          </cell>
          <cell r="I1449">
            <v>0</v>
          </cell>
          <cell r="J1449">
            <v>0</v>
          </cell>
          <cell r="L1449">
            <v>9392.7800000000007</v>
          </cell>
          <cell r="M1449">
            <v>2436.619999999999</v>
          </cell>
          <cell r="N1449">
            <v>0.25941414575876354</v>
          </cell>
        </row>
        <row r="1450">
          <cell r="A1450" t="str">
            <v>12-65-d-04</v>
          </cell>
          <cell r="B1450" t="str">
            <v>Supply and Fixing aluminium door/window,Sliding Door Deluxe model (1.60 mm gauge) 4"section</v>
          </cell>
          <cell r="C1450" t="str">
            <v>Sft</v>
          </cell>
          <cell r="D1450">
            <v>75.900000000000006</v>
          </cell>
          <cell r="E1450">
            <v>1151.69</v>
          </cell>
          <cell r="F1450" t="str">
            <v>m2</v>
          </cell>
          <cell r="G1450">
            <v>816.63</v>
          </cell>
          <cell r="H1450">
            <v>12392.22</v>
          </cell>
          <cell r="I1450">
            <v>0</v>
          </cell>
          <cell r="J1450">
            <v>0</v>
          </cell>
          <cell r="L1450">
            <v>9850.35</v>
          </cell>
          <cell r="M1450">
            <v>2541.869999999999</v>
          </cell>
          <cell r="N1450">
            <v>0.25804869877720071</v>
          </cell>
        </row>
        <row r="1451">
          <cell r="A1451" t="str">
            <v>12-65-d-05</v>
          </cell>
          <cell r="B1451" t="str">
            <v>Supply and Fixing aluminium door/window,Sliding Door Premium model (2.00 mm gauge) 3"section</v>
          </cell>
          <cell r="C1451" t="str">
            <v>Sft</v>
          </cell>
          <cell r="D1451">
            <v>75.900000000000006</v>
          </cell>
          <cell r="E1451">
            <v>1132.26</v>
          </cell>
          <cell r="F1451" t="str">
            <v>m2</v>
          </cell>
          <cell r="G1451">
            <v>816.63</v>
          </cell>
          <cell r="H1451">
            <v>12183.17</v>
          </cell>
          <cell r="I1451">
            <v>0</v>
          </cell>
          <cell r="J1451">
            <v>0</v>
          </cell>
          <cell r="L1451">
            <v>9680.4</v>
          </cell>
          <cell r="M1451">
            <v>2502.7700000000004</v>
          </cell>
          <cell r="N1451">
            <v>0.25853993636626593</v>
          </cell>
        </row>
        <row r="1452">
          <cell r="A1452" t="str">
            <v>12-65-d-06</v>
          </cell>
          <cell r="B1452" t="str">
            <v>Supply and Fixing aluminium door/window,Sliding Door Premium model (2.00 mm gauge) 4"section</v>
          </cell>
          <cell r="C1452" t="str">
            <v>Sft</v>
          </cell>
          <cell r="D1452">
            <v>75.900000000000006</v>
          </cell>
          <cell r="E1452">
            <v>1187.56</v>
          </cell>
          <cell r="F1452" t="str">
            <v>m2</v>
          </cell>
          <cell r="G1452">
            <v>816.63</v>
          </cell>
          <cell r="H1452">
            <v>12778.13</v>
          </cell>
          <cell r="I1452">
            <v>0</v>
          </cell>
          <cell r="J1452">
            <v>0</v>
          </cell>
          <cell r="L1452">
            <v>10164.11</v>
          </cell>
          <cell r="M1452">
            <v>2614.0199999999986</v>
          </cell>
          <cell r="N1452">
            <v>0.25718139610846386</v>
          </cell>
        </row>
        <row r="1453">
          <cell r="A1453" t="str">
            <v>12-65-d-07</v>
          </cell>
          <cell r="B1453" t="str">
            <v>Supply and Fixing aluminium door/window,Sliding Door Economy model (1.20 mm gauge)Bronz/Black 3" section</v>
          </cell>
          <cell r="C1453" t="str">
            <v>Sft</v>
          </cell>
          <cell r="D1453">
            <v>75.900000000000006</v>
          </cell>
          <cell r="E1453">
            <v>1085.94</v>
          </cell>
          <cell r="F1453" t="str">
            <v>m2</v>
          </cell>
          <cell r="G1453">
            <v>816.63</v>
          </cell>
          <cell r="H1453">
            <v>11684.68</v>
          </cell>
          <cell r="I1453">
            <v>0</v>
          </cell>
          <cell r="J1453">
            <v>0</v>
          </cell>
          <cell r="L1453">
            <v>9275.1200000000008</v>
          </cell>
          <cell r="M1453">
            <v>2409.5599999999995</v>
          </cell>
          <cell r="N1453">
            <v>0.25978747444776989</v>
          </cell>
        </row>
        <row r="1454">
          <cell r="A1454" t="str">
            <v>12-65-d-08</v>
          </cell>
          <cell r="B1454" t="str">
            <v>Supply and Fixing aluminium door/window,Sliding Door Economy model (1.20 mm gauge)Bronz/Black 4" section</v>
          </cell>
          <cell r="C1454" t="str">
            <v>Sft</v>
          </cell>
          <cell r="D1454">
            <v>75.900000000000006</v>
          </cell>
          <cell r="E1454">
            <v>1172.6099999999999</v>
          </cell>
          <cell r="F1454" t="str">
            <v>m2</v>
          </cell>
          <cell r="G1454">
            <v>816.63</v>
          </cell>
          <cell r="H1454">
            <v>12617.34</v>
          </cell>
          <cell r="I1454">
            <v>0</v>
          </cell>
          <cell r="J1454">
            <v>0</v>
          </cell>
          <cell r="L1454">
            <v>10033.379999999999</v>
          </cell>
          <cell r="M1454">
            <v>2583.9600000000009</v>
          </cell>
          <cell r="N1454">
            <v>0.25753634368478034</v>
          </cell>
        </row>
        <row r="1455">
          <cell r="A1455" t="str">
            <v>12-65-d-09</v>
          </cell>
          <cell r="B1455" t="str">
            <v>Supply and Fixing aluminium door/window,Sliding Door Deluxe model (1.60 mm gauge)Bronz/Black 3" section</v>
          </cell>
          <cell r="C1455" t="str">
            <v>Sft</v>
          </cell>
          <cell r="D1455">
            <v>75.900000000000006</v>
          </cell>
          <cell r="E1455">
            <v>1153.19</v>
          </cell>
          <cell r="F1455" t="str">
            <v>m2</v>
          </cell>
          <cell r="G1455">
            <v>816.63</v>
          </cell>
          <cell r="H1455">
            <v>12408.29</v>
          </cell>
          <cell r="I1455">
            <v>0</v>
          </cell>
          <cell r="J1455">
            <v>0</v>
          </cell>
          <cell r="L1455">
            <v>9863.42</v>
          </cell>
          <cell r="M1455">
            <v>2544.8700000000008</v>
          </cell>
          <cell r="N1455">
            <v>0.25801091305044305</v>
          </cell>
        </row>
        <row r="1456">
          <cell r="A1456" t="str">
            <v>12-65-d-10</v>
          </cell>
          <cell r="B1456" t="str">
            <v>Supply and Fixing aluminium door/window,Sliding Door Deluxe model (1.60 mm gauge)Bronz/Black 4" section</v>
          </cell>
          <cell r="C1456" t="str">
            <v>Sft</v>
          </cell>
          <cell r="D1456">
            <v>75.900000000000006</v>
          </cell>
          <cell r="E1456">
            <v>1209.98</v>
          </cell>
          <cell r="F1456" t="str">
            <v>m2</v>
          </cell>
          <cell r="G1456">
            <v>816.63</v>
          </cell>
          <cell r="H1456">
            <v>13019.34</v>
          </cell>
          <cell r="I1456">
            <v>0</v>
          </cell>
          <cell r="J1456">
            <v>0</v>
          </cell>
          <cell r="L1456">
            <v>10360.209999999999</v>
          </cell>
          <cell r="M1456">
            <v>2659.130000000001</v>
          </cell>
          <cell r="N1456">
            <v>0.25666757720162053</v>
          </cell>
        </row>
        <row r="1457">
          <cell r="A1457" t="str">
            <v>12-65-d-11</v>
          </cell>
          <cell r="B1457" t="str">
            <v>Supply and Fixing aluminium door/window,Sliding Door Premium model (2.00 mm gauge)Bronz/Black 3" section</v>
          </cell>
          <cell r="C1457" t="str">
            <v>Sft</v>
          </cell>
          <cell r="D1457">
            <v>75.900000000000006</v>
          </cell>
          <cell r="E1457">
            <v>1189.05</v>
          </cell>
          <cell r="F1457" t="str">
            <v>m2</v>
          </cell>
          <cell r="G1457">
            <v>816.63</v>
          </cell>
          <cell r="H1457">
            <v>12794.22</v>
          </cell>
          <cell r="I1457">
            <v>0</v>
          </cell>
          <cell r="J1457">
            <v>0</v>
          </cell>
          <cell r="L1457">
            <v>10177.19</v>
          </cell>
          <cell r="M1457">
            <v>2617.0299999999988</v>
          </cell>
          <cell r="N1457">
            <v>0.25714661905693015</v>
          </cell>
        </row>
        <row r="1458">
          <cell r="A1458" t="str">
            <v>12-65-d-12</v>
          </cell>
          <cell r="B1458" t="str">
            <v>Supply and Fixing aluminium door/window,Sliding Door Premium model (2.00 mm gauge)Bronz/Black 4" section</v>
          </cell>
          <cell r="C1458" t="str">
            <v>Sft</v>
          </cell>
          <cell r="D1458">
            <v>75.900000000000006</v>
          </cell>
          <cell r="E1458">
            <v>1248.83</v>
          </cell>
          <cell r="F1458" t="str">
            <v>m2</v>
          </cell>
          <cell r="G1458">
            <v>816.63</v>
          </cell>
          <cell r="H1458">
            <v>13437.43</v>
          </cell>
          <cell r="I1458">
            <v>0</v>
          </cell>
          <cell r="J1458">
            <v>0</v>
          </cell>
          <cell r="L1458">
            <v>10700.12</v>
          </cell>
          <cell r="M1458">
            <v>2737.3099999999995</v>
          </cell>
          <cell r="N1458">
            <v>0.25582049547107877</v>
          </cell>
        </row>
        <row r="1459">
          <cell r="A1459" t="str">
            <v>12-65-e-01</v>
          </cell>
          <cell r="B1459" t="str">
            <v>Supply and Fixing aluminium door/window,Swing Door Single Action Deluxe model (1.60mm gauge) 3.5" section</v>
          </cell>
          <cell r="C1459" t="str">
            <v>Sft</v>
          </cell>
          <cell r="D1459">
            <v>75.900000000000006</v>
          </cell>
          <cell r="E1459">
            <v>1163.3699999999999</v>
          </cell>
          <cell r="F1459" t="str">
            <v>m2</v>
          </cell>
          <cell r="G1459">
            <v>816.63</v>
          </cell>
          <cell r="H1459">
            <v>12517.92</v>
          </cell>
          <cell r="I1459">
            <v>0</v>
          </cell>
          <cell r="J1459">
            <v>0</v>
          </cell>
          <cell r="L1459">
            <v>10093.32</v>
          </cell>
          <cell r="M1459">
            <v>2424.6000000000004</v>
          </cell>
          <cell r="N1459">
            <v>0.2402182829832008</v>
          </cell>
        </row>
        <row r="1460">
          <cell r="A1460" t="str">
            <v>12-65-e-02</v>
          </cell>
          <cell r="B1460" t="str">
            <v>Supply and Fixing aluminium door/window,Swing Door Single Action Deluxe model (1.60mm gauge) 4" section</v>
          </cell>
          <cell r="C1460" t="str">
            <v>Sft</v>
          </cell>
          <cell r="D1460">
            <v>75.900000000000006</v>
          </cell>
          <cell r="E1460">
            <v>1188.78</v>
          </cell>
          <cell r="F1460" t="str">
            <v>m2</v>
          </cell>
          <cell r="G1460">
            <v>816.63</v>
          </cell>
          <cell r="H1460">
            <v>12791.28</v>
          </cell>
          <cell r="I1460">
            <v>0</v>
          </cell>
          <cell r="J1460">
            <v>0</v>
          </cell>
          <cell r="L1460">
            <v>10315.57</v>
          </cell>
          <cell r="M1460">
            <v>2475.7100000000009</v>
          </cell>
          <cell r="N1460">
            <v>0.23999740198554234</v>
          </cell>
        </row>
        <row r="1461">
          <cell r="A1461" t="str">
            <v>12-65-e-03</v>
          </cell>
          <cell r="B1461" t="str">
            <v>Supply and Fixing aluminium door/window,Swing Door Single Action Premium model (2.00mm gauge) 3.5" section</v>
          </cell>
          <cell r="C1461" t="str">
            <v>Sft</v>
          </cell>
          <cell r="D1461">
            <v>75.900000000000006</v>
          </cell>
          <cell r="E1461">
            <v>1196.25</v>
          </cell>
          <cell r="F1461" t="str">
            <v>m2</v>
          </cell>
          <cell r="G1461">
            <v>816.63</v>
          </cell>
          <cell r="H1461">
            <v>12871.68</v>
          </cell>
          <cell r="I1461">
            <v>0</v>
          </cell>
          <cell r="J1461">
            <v>0</v>
          </cell>
          <cell r="L1461">
            <v>10380.94</v>
          </cell>
          <cell r="M1461">
            <v>2490.7399999999998</v>
          </cell>
          <cell r="N1461">
            <v>0.23993395588453451</v>
          </cell>
        </row>
        <row r="1462">
          <cell r="A1462" t="str">
            <v>12-65-e-04</v>
          </cell>
          <cell r="B1462" t="str">
            <v>Supply and Fixing aluminium door/window,Swing Door Single Action Premium model (2.00mm gauge) 4" section</v>
          </cell>
          <cell r="C1462" t="str">
            <v>Sft</v>
          </cell>
          <cell r="D1462">
            <v>75.900000000000006</v>
          </cell>
          <cell r="E1462">
            <v>1221.6600000000001</v>
          </cell>
          <cell r="F1462" t="str">
            <v>m2</v>
          </cell>
          <cell r="G1462">
            <v>816.63</v>
          </cell>
          <cell r="H1462">
            <v>13145.04</v>
          </cell>
          <cell r="I1462">
            <v>0</v>
          </cell>
          <cell r="J1462">
            <v>0</v>
          </cell>
          <cell r="L1462">
            <v>10603.18</v>
          </cell>
          <cell r="M1462">
            <v>2541.8600000000006</v>
          </cell>
          <cell r="N1462">
            <v>0.23972619534894254</v>
          </cell>
        </row>
        <row r="1463">
          <cell r="A1463" t="str">
            <v>12-65-e-05</v>
          </cell>
          <cell r="B1463" t="str">
            <v>Supply and Fixing aluminium door/window,Swing Door Single Action Deluxe model (2.00mm gauge) Bronz/Black 3.5" section</v>
          </cell>
          <cell r="C1463" t="str">
            <v>Sft</v>
          </cell>
          <cell r="D1463">
            <v>75.900000000000006</v>
          </cell>
          <cell r="E1463">
            <v>1163.3699999999999</v>
          </cell>
          <cell r="F1463" t="str">
            <v>m2</v>
          </cell>
          <cell r="G1463">
            <v>816.63</v>
          </cell>
          <cell r="H1463">
            <v>12517.92</v>
          </cell>
          <cell r="I1463">
            <v>0</v>
          </cell>
          <cell r="J1463">
            <v>0</v>
          </cell>
          <cell r="L1463">
            <v>10093.32</v>
          </cell>
          <cell r="M1463">
            <v>2424.6000000000004</v>
          </cell>
          <cell r="N1463">
            <v>0.2402182829832008</v>
          </cell>
        </row>
        <row r="1464">
          <cell r="A1464" t="str">
            <v>12-65-e-06</v>
          </cell>
          <cell r="B1464" t="str">
            <v>Supply and Fixing aluminium door/window,Swing Door Single Action Deluxe model (1.60mm gauge) Bronz/Black 4" section</v>
          </cell>
          <cell r="C1464" t="str">
            <v>Sft</v>
          </cell>
          <cell r="D1464">
            <v>75.900000000000006</v>
          </cell>
          <cell r="E1464">
            <v>1188.78</v>
          </cell>
          <cell r="F1464" t="str">
            <v>m2</v>
          </cell>
          <cell r="G1464">
            <v>816.63</v>
          </cell>
          <cell r="H1464">
            <v>12791.28</v>
          </cell>
          <cell r="I1464">
            <v>0</v>
          </cell>
          <cell r="J1464">
            <v>0</v>
          </cell>
          <cell r="L1464">
            <v>10315.57</v>
          </cell>
          <cell r="M1464">
            <v>2475.7100000000009</v>
          </cell>
          <cell r="N1464">
            <v>0.23999740198554234</v>
          </cell>
        </row>
        <row r="1465">
          <cell r="A1465" t="str">
            <v>12-65-e-07</v>
          </cell>
          <cell r="B1465" t="str">
            <v>Supply and Fixing aluminium door/window,Swing Door Single Action Premium model (2.00mm gauge) Bronz/Black 3.5" section</v>
          </cell>
          <cell r="C1465" t="str">
            <v>Sft</v>
          </cell>
          <cell r="D1465">
            <v>75.900000000000006</v>
          </cell>
          <cell r="E1465">
            <v>1196.25</v>
          </cell>
          <cell r="F1465" t="str">
            <v>m2</v>
          </cell>
          <cell r="G1465">
            <v>816.63</v>
          </cell>
          <cell r="H1465">
            <v>12871.68</v>
          </cell>
          <cell r="I1465">
            <v>0</v>
          </cell>
          <cell r="J1465">
            <v>0</v>
          </cell>
          <cell r="L1465">
            <v>10380.94</v>
          </cell>
          <cell r="M1465">
            <v>2490.7399999999998</v>
          </cell>
          <cell r="N1465">
            <v>0.23993395588453451</v>
          </cell>
        </row>
        <row r="1466">
          <cell r="A1466" t="str">
            <v>12-65-e-08</v>
          </cell>
          <cell r="B1466" t="str">
            <v>Supply and Fixing aluminium door/window,Swing Door Single Action Premium model (2.00mm gauge) Bronz/Black 4" section</v>
          </cell>
          <cell r="C1466" t="str">
            <v>Sft</v>
          </cell>
          <cell r="D1466">
            <v>75.900000000000006</v>
          </cell>
          <cell r="E1466">
            <v>1221.6600000000001</v>
          </cell>
          <cell r="F1466" t="str">
            <v>m2</v>
          </cell>
          <cell r="G1466">
            <v>816.63</v>
          </cell>
          <cell r="H1466">
            <v>13145.04</v>
          </cell>
          <cell r="I1466">
            <v>0</v>
          </cell>
          <cell r="J1466">
            <v>0</v>
          </cell>
          <cell r="L1466">
            <v>10603.18</v>
          </cell>
          <cell r="M1466">
            <v>2541.8600000000006</v>
          </cell>
          <cell r="N1466">
            <v>0.23972619534894254</v>
          </cell>
        </row>
        <row r="1467">
          <cell r="A1467" t="str">
            <v>12-65-e-09</v>
          </cell>
          <cell r="B1467" t="str">
            <v>Supply and Fixing aluminium door/window,Swing Door Double Action Deluxe model (1.60mm gauge) 3.5" section</v>
          </cell>
          <cell r="C1467" t="str">
            <v>Sft</v>
          </cell>
          <cell r="D1467">
            <v>75.900000000000006</v>
          </cell>
          <cell r="E1467">
            <v>1183.42</v>
          </cell>
          <cell r="F1467" t="str">
            <v>m2</v>
          </cell>
          <cell r="G1467">
            <v>816.63</v>
          </cell>
          <cell r="H1467">
            <v>12733.62</v>
          </cell>
          <cell r="I1467">
            <v>0</v>
          </cell>
          <cell r="J1467">
            <v>0</v>
          </cell>
          <cell r="L1467">
            <v>10309.030000000001</v>
          </cell>
          <cell r="M1467">
            <v>2424.59</v>
          </cell>
          <cell r="N1467">
            <v>0.23519089574867857</v>
          </cell>
        </row>
        <row r="1468">
          <cell r="A1468" t="str">
            <v>12-65-e-10</v>
          </cell>
          <cell r="B1468" t="str">
            <v>Supply and Fixing aluminium door/window,Swing Door Double Action Deluxe model (1.60mm gauge) 4" section</v>
          </cell>
          <cell r="C1468" t="str">
            <v>Sft</v>
          </cell>
          <cell r="D1468">
            <v>75.900000000000006</v>
          </cell>
          <cell r="E1468">
            <v>1208.83</v>
          </cell>
          <cell r="F1468" t="str">
            <v>m2</v>
          </cell>
          <cell r="G1468">
            <v>816.63</v>
          </cell>
          <cell r="H1468">
            <v>13006.99</v>
          </cell>
          <cell r="I1468">
            <v>0</v>
          </cell>
          <cell r="J1468">
            <v>0</v>
          </cell>
          <cell r="L1468">
            <v>10531.28</v>
          </cell>
          <cell r="M1468">
            <v>2475.7099999999991</v>
          </cell>
          <cell r="N1468">
            <v>0.23508158552426667</v>
          </cell>
        </row>
        <row r="1469">
          <cell r="A1469" t="str">
            <v>12-65-e-11</v>
          </cell>
          <cell r="B1469" t="str">
            <v>Supply and Fixing aluminium door/window,Swing Door Double Action Premium model (2.00mm gauge) 3.5" section</v>
          </cell>
          <cell r="C1469" t="str">
            <v>Sft</v>
          </cell>
          <cell r="D1469">
            <v>75.900000000000006</v>
          </cell>
          <cell r="E1469">
            <v>1216.3</v>
          </cell>
          <cell r="F1469" t="str">
            <v>m2</v>
          </cell>
          <cell r="G1469">
            <v>816.63</v>
          </cell>
          <cell r="H1469">
            <v>13087.39</v>
          </cell>
          <cell r="I1469">
            <v>0</v>
          </cell>
          <cell r="J1469">
            <v>0</v>
          </cell>
          <cell r="L1469">
            <v>10596.65</v>
          </cell>
          <cell r="M1469">
            <v>2490.7399999999998</v>
          </cell>
          <cell r="N1469">
            <v>0.23504975629090324</v>
          </cell>
        </row>
        <row r="1470">
          <cell r="A1470" t="str">
            <v>12-65-e-12</v>
          </cell>
          <cell r="B1470" t="str">
            <v>Supply and Fixing aluminium door/window,Swing Door Double Action Premium model (2.00mm gauge) 4" section</v>
          </cell>
          <cell r="C1470" t="str">
            <v>Sft</v>
          </cell>
          <cell r="D1470">
            <v>75.900000000000006</v>
          </cell>
          <cell r="E1470">
            <v>1241.71</v>
          </cell>
          <cell r="F1470" t="str">
            <v>m2</v>
          </cell>
          <cell r="G1470">
            <v>816.63</v>
          </cell>
          <cell r="H1470">
            <v>13360.76</v>
          </cell>
          <cell r="I1470">
            <v>0</v>
          </cell>
          <cell r="J1470">
            <v>0</v>
          </cell>
          <cell r="L1470">
            <v>10818.89</v>
          </cell>
          <cell r="M1470">
            <v>2541.8700000000008</v>
          </cell>
          <cell r="N1470">
            <v>0.23494739293957151</v>
          </cell>
        </row>
        <row r="1471">
          <cell r="A1471" t="str">
            <v>12-65-e-13</v>
          </cell>
          <cell r="B1471" t="str">
            <v>Supply and Fixing aluminium door/window,Swing Door Double Action Deluxe model (2.00mm gauge) Bronz/Black 3.5" section</v>
          </cell>
          <cell r="C1471" t="str">
            <v>Sft</v>
          </cell>
          <cell r="D1471">
            <v>75.900000000000006</v>
          </cell>
          <cell r="E1471">
            <v>1183.42</v>
          </cell>
          <cell r="F1471" t="str">
            <v>m2</v>
          </cell>
          <cell r="G1471">
            <v>816.63</v>
          </cell>
          <cell r="H1471">
            <v>12733.62</v>
          </cell>
          <cell r="I1471">
            <v>0</v>
          </cell>
          <cell r="J1471">
            <v>0</v>
          </cell>
          <cell r="L1471">
            <v>10309.030000000001</v>
          </cell>
          <cell r="M1471">
            <v>2424.59</v>
          </cell>
          <cell r="N1471">
            <v>0.23519089574867857</v>
          </cell>
        </row>
        <row r="1472">
          <cell r="A1472" t="str">
            <v>12-65-e-14</v>
          </cell>
          <cell r="B1472" t="str">
            <v>Supply and Fixing aluminium door/window,Swing Door Double ActionDeluxe model (1.60mm gauge) Bronz/Black 4" section</v>
          </cell>
          <cell r="C1472" t="str">
            <v>Sft</v>
          </cell>
          <cell r="D1472">
            <v>75.900000000000006</v>
          </cell>
          <cell r="E1472">
            <v>1208.83</v>
          </cell>
          <cell r="F1472" t="str">
            <v>m2</v>
          </cell>
          <cell r="G1472">
            <v>816.63</v>
          </cell>
          <cell r="H1472">
            <v>13006.99</v>
          </cell>
          <cell r="I1472">
            <v>0</v>
          </cell>
          <cell r="J1472">
            <v>0</v>
          </cell>
          <cell r="L1472">
            <v>10531.28</v>
          </cell>
          <cell r="M1472">
            <v>2475.7099999999991</v>
          </cell>
          <cell r="N1472">
            <v>0.23508158552426667</v>
          </cell>
        </row>
        <row r="1473">
          <cell r="A1473" t="str">
            <v>12-65-e-15</v>
          </cell>
          <cell r="B1473" t="str">
            <v>Supply and Fixing aluminium door/window,Swing Door Double Action Premium model (2.00mm gauge) Bronz/Black 3.5" section</v>
          </cell>
          <cell r="C1473" t="str">
            <v>Sft</v>
          </cell>
          <cell r="D1473">
            <v>75.900000000000006</v>
          </cell>
          <cell r="E1473">
            <v>1216.3</v>
          </cell>
          <cell r="F1473" t="str">
            <v>m2</v>
          </cell>
          <cell r="G1473">
            <v>816.63</v>
          </cell>
          <cell r="H1473">
            <v>13087.39</v>
          </cell>
          <cell r="I1473">
            <v>0</v>
          </cell>
          <cell r="J1473">
            <v>0</v>
          </cell>
          <cell r="L1473">
            <v>10596.65</v>
          </cell>
          <cell r="M1473">
            <v>2490.7399999999998</v>
          </cell>
          <cell r="N1473">
            <v>0.23504975629090324</v>
          </cell>
        </row>
        <row r="1474">
          <cell r="A1474" t="str">
            <v>12-65-e-16</v>
          </cell>
          <cell r="B1474" t="str">
            <v>Supply and Fixing aluminium door/window,Swing Door Double Action Premium model (2.00mm gauge) Bronz/Black 4" section</v>
          </cell>
          <cell r="C1474" t="str">
            <v>Sft</v>
          </cell>
          <cell r="D1474">
            <v>75.900000000000006</v>
          </cell>
          <cell r="E1474">
            <v>1241.71</v>
          </cell>
          <cell r="F1474" t="str">
            <v>m2</v>
          </cell>
          <cell r="G1474">
            <v>816.63</v>
          </cell>
          <cell r="H1474">
            <v>13360.76</v>
          </cell>
          <cell r="I1474">
            <v>0</v>
          </cell>
          <cell r="J1474">
            <v>0</v>
          </cell>
          <cell r="L1474">
            <v>10818.89</v>
          </cell>
          <cell r="M1474">
            <v>2541.8700000000008</v>
          </cell>
          <cell r="N1474">
            <v>0.23494739293957151</v>
          </cell>
        </row>
        <row r="1475">
          <cell r="A1475" t="str">
            <v>12-65-f-01</v>
          </cell>
          <cell r="B1475" t="str">
            <v>Supply and Fixing aluminium door/window, Otheritems Aluminium Short Handle</v>
          </cell>
          <cell r="C1475" t="str">
            <v>each</v>
          </cell>
          <cell r="D1475">
            <v>49.75</v>
          </cell>
          <cell r="E1475">
            <v>711.93</v>
          </cell>
          <cell r="F1475" t="str">
            <v>each</v>
          </cell>
          <cell r="G1475">
            <v>49.75</v>
          </cell>
          <cell r="H1475">
            <v>711.93</v>
          </cell>
          <cell r="I1475">
            <v>0</v>
          </cell>
          <cell r="J1475">
            <v>0</v>
          </cell>
          <cell r="L1475">
            <v>711.93</v>
          </cell>
          <cell r="M1475">
            <v>0</v>
          </cell>
          <cell r="N1475">
            <v>0</v>
          </cell>
        </row>
        <row r="1476">
          <cell r="A1476" t="str">
            <v>12-65-f-02</v>
          </cell>
          <cell r="B1476" t="str">
            <v>Supply and Fixing aluminium door/window, Otheritems Aluminium Long Handle</v>
          </cell>
          <cell r="C1476" t="str">
            <v>each</v>
          </cell>
          <cell r="D1476">
            <v>49.75</v>
          </cell>
          <cell r="E1476">
            <v>1076.43</v>
          </cell>
          <cell r="F1476" t="str">
            <v>each</v>
          </cell>
          <cell r="G1476">
            <v>49.75</v>
          </cell>
          <cell r="H1476">
            <v>1076.43</v>
          </cell>
          <cell r="I1476">
            <v>0</v>
          </cell>
          <cell r="J1476">
            <v>0</v>
          </cell>
          <cell r="L1476">
            <v>1076.43</v>
          </cell>
          <cell r="M1476">
            <v>0</v>
          </cell>
          <cell r="N1476">
            <v>0</v>
          </cell>
        </row>
        <row r="1477">
          <cell r="A1477" t="str">
            <v>12-65-f-03</v>
          </cell>
          <cell r="B1477" t="str">
            <v>Supply and Fixing aluminium door/window, Otheritems Lock for Aluminium</v>
          </cell>
          <cell r="C1477" t="str">
            <v>each</v>
          </cell>
          <cell r="D1477">
            <v>62.3</v>
          </cell>
          <cell r="E1477">
            <v>724.47</v>
          </cell>
          <cell r="F1477" t="str">
            <v>Each</v>
          </cell>
          <cell r="G1477">
            <v>62.3</v>
          </cell>
          <cell r="H1477">
            <v>724.47</v>
          </cell>
          <cell r="I1477">
            <v>0</v>
          </cell>
          <cell r="J1477">
            <v>0</v>
          </cell>
          <cell r="L1477">
            <v>724.47</v>
          </cell>
          <cell r="M1477">
            <v>0</v>
          </cell>
          <cell r="N1477">
            <v>0</v>
          </cell>
        </row>
        <row r="1478">
          <cell r="A1478" t="str">
            <v>12-65-f-04</v>
          </cell>
          <cell r="B1478" t="str">
            <v>Supply and Fixing aluminium door/window, Otheritems Hydraulic Door Closer Single Action</v>
          </cell>
          <cell r="C1478" t="str">
            <v>each</v>
          </cell>
          <cell r="D1478">
            <v>186.75</v>
          </cell>
          <cell r="E1478">
            <v>2518.94</v>
          </cell>
          <cell r="F1478" t="str">
            <v>Each</v>
          </cell>
          <cell r="G1478">
            <v>186.75</v>
          </cell>
          <cell r="H1478">
            <v>2518.94</v>
          </cell>
          <cell r="I1478">
            <v>0</v>
          </cell>
          <cell r="J1478">
            <v>0</v>
          </cell>
          <cell r="L1478">
            <v>2518.94</v>
          </cell>
          <cell r="M1478">
            <v>0</v>
          </cell>
          <cell r="N1478">
            <v>0</v>
          </cell>
        </row>
        <row r="1479">
          <cell r="A1479" t="str">
            <v>12-65-f-05</v>
          </cell>
          <cell r="B1479" t="str">
            <v>Supply and Fixing aluminium door/window, Otheritems Hydraulic Door Closer Double Action</v>
          </cell>
          <cell r="C1479" t="str">
            <v>each</v>
          </cell>
          <cell r="D1479">
            <v>186.75</v>
          </cell>
          <cell r="E1479">
            <v>3187.19</v>
          </cell>
          <cell r="F1479" t="str">
            <v>Each</v>
          </cell>
          <cell r="G1479">
            <v>186.75</v>
          </cell>
          <cell r="H1479">
            <v>3187.19</v>
          </cell>
          <cell r="I1479">
            <v>0</v>
          </cell>
          <cell r="J1479">
            <v>0</v>
          </cell>
          <cell r="L1479">
            <v>3187.19</v>
          </cell>
          <cell r="M1479">
            <v>0</v>
          </cell>
          <cell r="N1479">
            <v>0</v>
          </cell>
        </row>
        <row r="1480">
          <cell r="A1480" t="str">
            <v>12-66</v>
          </cell>
          <cell r="B1480" t="str">
            <v>Supply and Fixing of double glazed aluminium(color as approved) Premium model (Gauge 2 mm)4" sect. Sliding window, including all necessaryfittngs and fly screen shutters complete.</v>
          </cell>
          <cell r="C1480" t="str">
            <v>Sft</v>
          </cell>
          <cell r="D1480">
            <v>775.01</v>
          </cell>
          <cell r="E1480">
            <v>1653.46</v>
          </cell>
          <cell r="F1480" t="str">
            <v>m2</v>
          </cell>
          <cell r="G1480">
            <v>8339.1299999999992</v>
          </cell>
          <cell r="H1480">
            <v>17791.21</v>
          </cell>
          <cell r="I1480" t="str">
            <v>12.12 ,12.26</v>
          </cell>
          <cell r="J1480">
            <v>0</v>
          </cell>
          <cell r="L1480">
            <v>16876.060000000001</v>
          </cell>
          <cell r="M1480">
            <v>915.14999999999782</v>
          </cell>
          <cell r="N1480">
            <v>5.4227704807875636E-2</v>
          </cell>
        </row>
        <row r="1481">
          <cell r="A1481" t="str">
            <v>12-67-a</v>
          </cell>
          <cell r="B1481" t="str">
            <v>Wall Panelling over 0.5" thick chipboard &amp; woodframe (2"x0.75") 2'x2' grid : Sheesham Ply</v>
          </cell>
          <cell r="C1481" t="str">
            <v>Sft</v>
          </cell>
          <cell r="D1481">
            <v>151.99</v>
          </cell>
          <cell r="E1481">
            <v>313.41000000000003</v>
          </cell>
          <cell r="F1481" t="str">
            <v>m2</v>
          </cell>
          <cell r="G1481">
            <v>1635.41</v>
          </cell>
          <cell r="H1481">
            <v>3372.32</v>
          </cell>
          <cell r="I1481" t="str">
            <v>12.23.3</v>
          </cell>
          <cell r="J1481">
            <v>0</v>
          </cell>
          <cell r="L1481">
            <v>3044.47</v>
          </cell>
          <cell r="M1481">
            <v>327.85000000000036</v>
          </cell>
          <cell r="N1481">
            <v>0.10768705226197019</v>
          </cell>
        </row>
        <row r="1482">
          <cell r="A1482" t="str">
            <v>12-67-b</v>
          </cell>
          <cell r="B1482" t="str">
            <v>Wall Panelling over 0.5" thick chipboard &amp; woodframe (2"x0.75") 2'x2'grid : Lamination Sheet</v>
          </cell>
          <cell r="C1482" t="str">
            <v>Sft</v>
          </cell>
          <cell r="D1482">
            <v>115.04</v>
          </cell>
          <cell r="E1482">
            <v>275.35000000000002</v>
          </cell>
          <cell r="F1482" t="str">
            <v>m2</v>
          </cell>
          <cell r="G1482">
            <v>1237.81</v>
          </cell>
          <cell r="H1482">
            <v>2962.78</v>
          </cell>
          <cell r="I1482" t="str">
            <v>12.23.3</v>
          </cell>
          <cell r="J1482">
            <v>0</v>
          </cell>
          <cell r="L1482">
            <v>2715.28</v>
          </cell>
          <cell r="M1482">
            <v>247.5</v>
          </cell>
          <cell r="N1482">
            <v>9.1150820541527941E-2</v>
          </cell>
        </row>
        <row r="1483">
          <cell r="A1483" t="str">
            <v>12-67-c</v>
          </cell>
          <cell r="B1483" t="str">
            <v>Wall Panelling over 0.5" thick chipboard &amp; woodframe (2"x0.75") 2'x2' grid : Commercial Ply</v>
          </cell>
          <cell r="C1483" t="str">
            <v>Sft</v>
          </cell>
          <cell r="D1483">
            <v>151.88999999999999</v>
          </cell>
          <cell r="E1483">
            <v>289.11</v>
          </cell>
          <cell r="F1483" t="str">
            <v>m2</v>
          </cell>
          <cell r="G1483">
            <v>1634.34</v>
          </cell>
          <cell r="H1483">
            <v>3110.85</v>
          </cell>
          <cell r="I1483" t="str">
            <v>12.23.3</v>
          </cell>
          <cell r="J1483">
            <v>0</v>
          </cell>
          <cell r="L1483">
            <v>2783.04</v>
          </cell>
          <cell r="M1483">
            <v>327.80999999999995</v>
          </cell>
          <cell r="N1483">
            <v>0.11778846153846152</v>
          </cell>
        </row>
        <row r="1484">
          <cell r="A1484" t="str">
            <v>12-68</v>
          </cell>
          <cell r="B1484" t="str">
            <v>Providing and fixing PVC wall Panelling 9'' wideand 10 ft long including all accessories ofapproved design in any color, shade and pattern inground floor.</v>
          </cell>
          <cell r="C1484" t="str">
            <v>Sft</v>
          </cell>
          <cell r="D1484">
            <v>70.77</v>
          </cell>
          <cell r="E1484">
            <v>137.96</v>
          </cell>
          <cell r="F1484" t="str">
            <v>m2</v>
          </cell>
          <cell r="G1484">
            <v>761.44</v>
          </cell>
          <cell r="H1484">
            <v>1484.5</v>
          </cell>
          <cell r="I1484" t="str">
            <v>12.23.3</v>
          </cell>
          <cell r="J1484">
            <v>0</v>
          </cell>
          <cell r="L1484">
            <v>1391.15</v>
          </cell>
          <cell r="M1484">
            <v>93.349999999999909</v>
          </cell>
          <cell r="N1484">
            <v>6.7102756712072678E-2</v>
          </cell>
        </row>
        <row r="1485">
          <cell r="A1485" t="str">
            <v>12-69-a</v>
          </cell>
          <cell r="B1485" t="str">
            <v>Providing and fixing with sunken iron screws overexisting base of iron or wood First class deodarwood moulding as hand rails, studs, lathe etc. ofapproved design 4 to 6 sq.inch in cross section asrequired.</v>
          </cell>
          <cell r="C1485" t="str">
            <v>Rft</v>
          </cell>
          <cell r="D1485">
            <v>139.63</v>
          </cell>
          <cell r="E1485">
            <v>623.36</v>
          </cell>
          <cell r="F1485" t="str">
            <v>m</v>
          </cell>
          <cell r="G1485">
            <v>458.09</v>
          </cell>
          <cell r="H1485">
            <v>2045.15</v>
          </cell>
          <cell r="I1485" t="str">
            <v>12.23.3</v>
          </cell>
          <cell r="J1485">
            <v>0</v>
          </cell>
          <cell r="L1485">
            <v>1476.85</v>
          </cell>
          <cell r="M1485">
            <v>568.30000000000018</v>
          </cell>
          <cell r="N1485">
            <v>0.38480549818871262</v>
          </cell>
        </row>
        <row r="1486">
          <cell r="A1486" t="str">
            <v>12-69-b</v>
          </cell>
          <cell r="B1486" t="str">
            <v>Providing and fixing with sunken iron screws overexisting base of iron or wood First class shishamwood moulding as hand rails, studs, lathe etc. ofapproved design 4 to 6 sq.inch in cross section asrequired.</v>
          </cell>
          <cell r="C1486" t="str">
            <v>Rft</v>
          </cell>
          <cell r="D1486">
            <v>139.63</v>
          </cell>
          <cell r="E1486">
            <v>398.55</v>
          </cell>
          <cell r="F1486" t="str">
            <v>m</v>
          </cell>
          <cell r="G1486">
            <v>458.09</v>
          </cell>
          <cell r="H1486">
            <v>1307.57</v>
          </cell>
          <cell r="I1486" t="str">
            <v>12.23.4</v>
          </cell>
          <cell r="J1486">
            <v>0</v>
          </cell>
          <cell r="L1486">
            <v>1120.8499999999999</v>
          </cell>
          <cell r="M1486">
            <v>186.72000000000003</v>
          </cell>
          <cell r="N1486">
            <v>0.16658785742962934</v>
          </cell>
        </row>
        <row r="1487">
          <cell r="A1487" t="str">
            <v>12-70-a</v>
          </cell>
          <cell r="B1487" t="str">
            <v>Supply and Fixing MS Sheet 16 guage(10'' x 2'')box type chowkats including fixing in positionwith all charges for Hold fast, Hinges and Paintingetc</v>
          </cell>
          <cell r="C1487" t="str">
            <v>Rft</v>
          </cell>
          <cell r="D1487">
            <v>89.08</v>
          </cell>
          <cell r="E1487">
            <v>393.31</v>
          </cell>
          <cell r="F1487" t="str">
            <v>m</v>
          </cell>
          <cell r="G1487">
            <v>292.26</v>
          </cell>
          <cell r="H1487">
            <v>1290.4000000000001</v>
          </cell>
          <cell r="I1487">
            <v>25.5</v>
          </cell>
          <cell r="J1487">
            <v>0</v>
          </cell>
          <cell r="L1487">
            <v>1204.0999999999999</v>
          </cell>
          <cell r="M1487">
            <v>86.300000000000182</v>
          </cell>
          <cell r="N1487">
            <v>7.1671788057470473E-2</v>
          </cell>
        </row>
        <row r="1488">
          <cell r="A1488" t="str">
            <v>12-70-b</v>
          </cell>
          <cell r="B1488" t="str">
            <v>Wood plastic composite door patio door leapdelux (laker coated)</v>
          </cell>
          <cell r="C1488" t="str">
            <v>Rft</v>
          </cell>
          <cell r="D1488">
            <v>136.30000000000001</v>
          </cell>
          <cell r="E1488">
            <v>736.46</v>
          </cell>
          <cell r="F1488" t="str">
            <v>m</v>
          </cell>
          <cell r="G1488">
            <v>447.19</v>
          </cell>
          <cell r="H1488">
            <v>2416.1999999999998</v>
          </cell>
          <cell r="I1488" t="str">
            <v>12.2 ,12.24</v>
          </cell>
          <cell r="J1488">
            <v>0</v>
          </cell>
          <cell r="L1488">
            <v>2348.15</v>
          </cell>
          <cell r="M1488">
            <v>68.049999999999727</v>
          </cell>
          <cell r="N1488">
            <v>2.8980261056576338E-2</v>
          </cell>
        </row>
        <row r="1489">
          <cell r="A1489" t="str">
            <v>12-70-c</v>
          </cell>
          <cell r="B1489" t="str">
            <v>Wood plastic composite door patio door leappremium grade ( UV coated )</v>
          </cell>
          <cell r="C1489" t="str">
            <v>Rft</v>
          </cell>
          <cell r="D1489">
            <v>136.30000000000001</v>
          </cell>
          <cell r="E1489">
            <v>738.53</v>
          </cell>
          <cell r="F1489" t="str">
            <v>m</v>
          </cell>
          <cell r="G1489">
            <v>447.19</v>
          </cell>
          <cell r="H1489">
            <v>2423</v>
          </cell>
          <cell r="I1489" t="str">
            <v>12.2 ,12.24</v>
          </cell>
          <cell r="J1489">
            <v>0</v>
          </cell>
          <cell r="L1489">
            <v>2354.9499999999998</v>
          </cell>
          <cell r="M1489">
            <v>68.050000000000182</v>
          </cell>
          <cell r="N1489">
            <v>2.8896579545213352E-2</v>
          </cell>
        </row>
        <row r="1490">
          <cell r="A1490" t="str">
            <v>12-70-d</v>
          </cell>
          <cell r="B1490" t="str">
            <v>Wood plastic composite door patio door withframe and beading deluxe grade (laker coated)</v>
          </cell>
          <cell r="C1490" t="str">
            <v>Sft</v>
          </cell>
          <cell r="D1490">
            <v>117.98</v>
          </cell>
          <cell r="E1490">
            <v>1087.5899999999999</v>
          </cell>
          <cell r="F1490" t="str">
            <v>m2</v>
          </cell>
          <cell r="G1490">
            <v>1269.42</v>
          </cell>
          <cell r="H1490">
            <v>11702.51</v>
          </cell>
          <cell r="I1490" t="str">
            <v>12.2 ,12.24</v>
          </cell>
          <cell r="J1490">
            <v>0</v>
          </cell>
          <cell r="L1490">
            <v>11509.34</v>
          </cell>
          <cell r="M1490">
            <v>193.17000000000007</v>
          </cell>
          <cell r="N1490">
            <v>1.6783759972335516E-2</v>
          </cell>
        </row>
        <row r="1491">
          <cell r="A1491" t="str">
            <v>12-70-e</v>
          </cell>
          <cell r="B1491" t="str">
            <v>Wood plastic composite patio door with frame andbeading premium grade(UV coated)</v>
          </cell>
          <cell r="C1491" t="str">
            <v>Sft</v>
          </cell>
          <cell r="D1491">
            <v>117.98</v>
          </cell>
          <cell r="E1491">
            <v>1087.5899999999999</v>
          </cell>
          <cell r="F1491" t="str">
            <v>m2</v>
          </cell>
          <cell r="G1491">
            <v>1269.42</v>
          </cell>
          <cell r="H1491">
            <v>11702.51</v>
          </cell>
          <cell r="I1491" t="str">
            <v>12.2 ,12.24</v>
          </cell>
          <cell r="J1491">
            <v>0</v>
          </cell>
          <cell r="L1491">
            <v>11509.34</v>
          </cell>
          <cell r="M1491">
            <v>193.17000000000007</v>
          </cell>
          <cell r="N1491">
            <v>1.6783759972335516E-2</v>
          </cell>
        </row>
        <row r="1492">
          <cell r="A1492" t="str">
            <v>12-71-a</v>
          </cell>
          <cell r="B1492" t="str">
            <v>Wood plastic composite door Leaf only  bukhara,flush or steppe type</v>
          </cell>
          <cell r="C1492" t="str">
            <v>Sft</v>
          </cell>
          <cell r="D1492">
            <v>117.98</v>
          </cell>
          <cell r="E1492">
            <v>1478.27</v>
          </cell>
          <cell r="F1492" t="str">
            <v>m2</v>
          </cell>
          <cell r="G1492">
            <v>1269.42</v>
          </cell>
          <cell r="H1492">
            <v>15906.24</v>
          </cell>
          <cell r="I1492" t="str">
            <v>12.2 ,12.24</v>
          </cell>
          <cell r="J1492">
            <v>0</v>
          </cell>
          <cell r="L1492">
            <v>15713.06</v>
          </cell>
          <cell r="M1492">
            <v>193.18000000000029</v>
          </cell>
          <cell r="N1492">
            <v>1.229423167734358E-2</v>
          </cell>
        </row>
        <row r="1493">
          <cell r="A1493" t="str">
            <v>12-71-b</v>
          </cell>
          <cell r="B1493" t="str">
            <v>Wood plastic composite door Leaf rock type singleside</v>
          </cell>
          <cell r="C1493" t="str">
            <v>Sft</v>
          </cell>
          <cell r="D1493">
            <v>117.98</v>
          </cell>
          <cell r="E1493">
            <v>1478.27</v>
          </cell>
          <cell r="F1493" t="str">
            <v>m2</v>
          </cell>
          <cell r="G1493">
            <v>1269.42</v>
          </cell>
          <cell r="H1493">
            <v>15906.24</v>
          </cell>
          <cell r="I1493" t="str">
            <v>12.2 ,12.24</v>
          </cell>
          <cell r="J1493">
            <v>0</v>
          </cell>
          <cell r="L1493">
            <v>15713.06</v>
          </cell>
          <cell r="M1493">
            <v>193.18000000000029</v>
          </cell>
          <cell r="N1493">
            <v>1.229423167734358E-2</v>
          </cell>
        </row>
        <row r="1494">
          <cell r="A1494" t="str">
            <v>12-71-c</v>
          </cell>
          <cell r="B1494" t="str">
            <v>Wood plastic composite door rock type single typewith frame and beading</v>
          </cell>
          <cell r="C1494" t="str">
            <v>Sft</v>
          </cell>
          <cell r="D1494">
            <v>117.98</v>
          </cell>
          <cell r="E1494">
            <v>1478.27</v>
          </cell>
          <cell r="F1494" t="str">
            <v>m2</v>
          </cell>
          <cell r="G1494">
            <v>1269.42</v>
          </cell>
          <cell r="H1494">
            <v>15906.24</v>
          </cell>
          <cell r="I1494" t="str">
            <v>12.2 ,12.24</v>
          </cell>
          <cell r="J1494">
            <v>0</v>
          </cell>
          <cell r="L1494">
            <v>15713.06</v>
          </cell>
          <cell r="M1494">
            <v>193.18000000000029</v>
          </cell>
          <cell r="N1494">
            <v>1.229423167734358E-2</v>
          </cell>
        </row>
        <row r="1495">
          <cell r="A1495" t="str">
            <v>12-72-a</v>
          </cell>
          <cell r="B1495" t="str">
            <v>Wood plastic composite door image type singleside with frame and beading</v>
          </cell>
          <cell r="C1495" t="str">
            <v>Sft</v>
          </cell>
          <cell r="D1495">
            <v>60.13</v>
          </cell>
          <cell r="E1495">
            <v>988.88</v>
          </cell>
          <cell r="F1495" t="str">
            <v>m2</v>
          </cell>
          <cell r="G1495">
            <v>647.04</v>
          </cell>
          <cell r="H1495">
            <v>10640.4</v>
          </cell>
          <cell r="I1495" t="str">
            <v>12.2 ,12.24</v>
          </cell>
          <cell r="J1495">
            <v>0</v>
          </cell>
          <cell r="L1495">
            <v>10541.93</v>
          </cell>
          <cell r="M1495">
            <v>98.469999999999345</v>
          </cell>
          <cell r="N1495">
            <v>9.3407943327264882E-3</v>
          </cell>
        </row>
        <row r="1496">
          <cell r="A1496" t="str">
            <v>12-72-b</v>
          </cell>
          <cell r="B1496" t="str">
            <v>Wood plastic composite door carving type singleside with frame and beading</v>
          </cell>
          <cell r="C1496" t="str">
            <v>Sft</v>
          </cell>
          <cell r="D1496">
            <v>60.13</v>
          </cell>
          <cell r="E1496">
            <v>1007.43</v>
          </cell>
          <cell r="F1496" t="str">
            <v>m2</v>
          </cell>
          <cell r="G1496">
            <v>647.04</v>
          </cell>
          <cell r="H1496">
            <v>10839.89</v>
          </cell>
          <cell r="I1496" t="str">
            <v>12.2 ,12.24</v>
          </cell>
          <cell r="J1496">
            <v>0</v>
          </cell>
          <cell r="L1496">
            <v>10741.43</v>
          </cell>
          <cell r="M1496">
            <v>98.459999999999127</v>
          </cell>
          <cell r="N1496">
            <v>9.1663772886849439E-3</v>
          </cell>
        </row>
        <row r="1497">
          <cell r="A1497" t="str">
            <v>12-73-a</v>
          </cell>
          <cell r="B1497" t="str">
            <v>Providing and fixing First class deodar woodprojected beading upto one sq.inch.(6.5sq.cm.)wide in section, designed, fixed around the panelsof doors, windows of any description.</v>
          </cell>
          <cell r="C1497" t="str">
            <v>100 Rft</v>
          </cell>
          <cell r="D1497">
            <v>3299.25</v>
          </cell>
          <cell r="E1497">
            <v>7217.74</v>
          </cell>
          <cell r="F1497" t="str">
            <v>m</v>
          </cell>
          <cell r="G1497">
            <v>108.24</v>
          </cell>
          <cell r="H1497">
            <v>236.8</v>
          </cell>
          <cell r="I1497">
            <v>12.14</v>
          </cell>
          <cell r="J1497">
            <v>0</v>
          </cell>
          <cell r="L1497">
            <v>175.2</v>
          </cell>
          <cell r="M1497">
            <v>61.600000000000023</v>
          </cell>
          <cell r="N1497">
            <v>0.35159817351598188</v>
          </cell>
        </row>
        <row r="1498">
          <cell r="A1498" t="str">
            <v>12-73-b</v>
          </cell>
          <cell r="B1498" t="str">
            <v>Providing and fixing First class teak woodprojected beading upto one sq.inch.(6.5sq.cm.)wide in section, designed, fixed around the panelsof doors, windows of any description.</v>
          </cell>
          <cell r="C1498" t="str">
            <v>100 Rft</v>
          </cell>
          <cell r="D1498">
            <v>3299.25</v>
          </cell>
          <cell r="E1498">
            <v>6343.62</v>
          </cell>
          <cell r="F1498" t="str">
            <v>m</v>
          </cell>
          <cell r="G1498">
            <v>108.24</v>
          </cell>
          <cell r="H1498">
            <v>208.12</v>
          </cell>
          <cell r="I1498">
            <v>12.14</v>
          </cell>
          <cell r="J1498">
            <v>0</v>
          </cell>
          <cell r="L1498">
            <v>159.62</v>
          </cell>
          <cell r="M1498">
            <v>48.5</v>
          </cell>
          <cell r="N1498">
            <v>0.30384663575992982</v>
          </cell>
        </row>
        <row r="1499">
          <cell r="A1499" t="str">
            <v>12-73-c</v>
          </cell>
          <cell r="B1499" t="str">
            <v>Providing and fixing First class shisham woodprojected beading upto one sq.inch.(6.5sq.cm.)wide in section, designed, fixed around the panelsof doors, windows of any description.</v>
          </cell>
          <cell r="C1499" t="str">
            <v>100 Rft</v>
          </cell>
          <cell r="D1499">
            <v>3299.25</v>
          </cell>
          <cell r="E1499">
            <v>5298.48</v>
          </cell>
          <cell r="F1499" t="str">
            <v>m</v>
          </cell>
          <cell r="G1499">
            <v>108.24</v>
          </cell>
          <cell r="H1499">
            <v>173.83</v>
          </cell>
          <cell r="I1499">
            <v>12.14</v>
          </cell>
          <cell r="J1499">
            <v>0</v>
          </cell>
          <cell r="L1499">
            <v>144.81</v>
          </cell>
          <cell r="M1499">
            <v>29.02000000000001</v>
          </cell>
          <cell r="N1499">
            <v>0.20040052482563367</v>
          </cell>
        </row>
        <row r="1500">
          <cell r="A1500" t="str">
            <v>12-74-a</v>
          </cell>
          <cell r="B1500" t="str">
            <v>Composite windows deluxe grade (lacquer coated)</v>
          </cell>
          <cell r="C1500" t="str">
            <v>Sft</v>
          </cell>
          <cell r="D1500">
            <v>51.83</v>
          </cell>
          <cell r="E1500">
            <v>953.77</v>
          </cell>
          <cell r="F1500" t="str">
            <v>m2</v>
          </cell>
          <cell r="G1500">
            <v>557.67999999999995</v>
          </cell>
          <cell r="H1500">
            <v>10262.56</v>
          </cell>
          <cell r="I1500" t="str">
            <v>12.2 ,12.24</v>
          </cell>
          <cell r="J1500">
            <v>0</v>
          </cell>
          <cell r="L1500">
            <v>10177.69</v>
          </cell>
          <cell r="M1500">
            <v>84.869999999998981</v>
          </cell>
          <cell r="N1500">
            <v>8.3388273763495419E-3</v>
          </cell>
        </row>
        <row r="1501">
          <cell r="A1501" t="str">
            <v>12-74-b</v>
          </cell>
          <cell r="B1501" t="str">
            <v>Composite windows premium grade (UV coated)</v>
          </cell>
          <cell r="C1501" t="str">
            <v>Sft</v>
          </cell>
          <cell r="D1501">
            <v>51.54</v>
          </cell>
          <cell r="E1501">
            <v>955.52</v>
          </cell>
          <cell r="F1501" t="str">
            <v>m2</v>
          </cell>
          <cell r="G1501">
            <v>554.6</v>
          </cell>
          <cell r="H1501">
            <v>10281.450000000001</v>
          </cell>
          <cell r="I1501" t="str">
            <v>12.2 ,12.24</v>
          </cell>
          <cell r="J1501">
            <v>0</v>
          </cell>
          <cell r="L1501">
            <v>10197.049999999999</v>
          </cell>
          <cell r="M1501">
            <v>84.400000000001455</v>
          </cell>
          <cell r="N1501">
            <v>8.2769036142807447E-3</v>
          </cell>
        </row>
        <row r="1502">
          <cell r="A1502" t="str">
            <v>12-75-a</v>
          </cell>
          <cell r="B1502" t="str">
            <v>Wood Plastic Fly Screen Delux Grade</v>
          </cell>
          <cell r="C1502" t="str">
            <v>Sft</v>
          </cell>
          <cell r="D1502">
            <v>74.7</v>
          </cell>
          <cell r="E1502">
            <v>518.16999999999996</v>
          </cell>
          <cell r="F1502" t="str">
            <v>m2</v>
          </cell>
          <cell r="G1502">
            <v>803.77</v>
          </cell>
          <cell r="H1502">
            <v>5575.56</v>
          </cell>
          <cell r="I1502" t="str">
            <v>12.2 ,12.24</v>
          </cell>
          <cell r="J1502">
            <v>0</v>
          </cell>
          <cell r="L1502">
            <v>5414.81</v>
          </cell>
          <cell r="M1502">
            <v>160.75</v>
          </cell>
          <cell r="N1502">
            <v>2.9687098900977132E-2</v>
          </cell>
        </row>
        <row r="1503">
          <cell r="A1503" t="str">
            <v>12-75-b</v>
          </cell>
          <cell r="B1503" t="str">
            <v>Wood Plastic Screen Premium  Grade</v>
          </cell>
          <cell r="C1503" t="str">
            <v>Sft</v>
          </cell>
          <cell r="D1503">
            <v>74.7</v>
          </cell>
          <cell r="E1503">
            <v>572.85</v>
          </cell>
          <cell r="F1503" t="str">
            <v>m2</v>
          </cell>
          <cell r="G1503">
            <v>803.77</v>
          </cell>
          <cell r="H1503">
            <v>6163.87</v>
          </cell>
          <cell r="I1503" t="str">
            <v>12.2 ,12.24</v>
          </cell>
          <cell r="J1503">
            <v>0</v>
          </cell>
          <cell r="L1503">
            <v>6003.11</v>
          </cell>
          <cell r="M1503">
            <v>160.76000000000022</v>
          </cell>
          <cell r="N1503">
            <v>2.6779452650376259E-2</v>
          </cell>
        </row>
        <row r="1504">
          <cell r="A1504" t="str">
            <v>12-75-c</v>
          </cell>
          <cell r="B1504" t="str">
            <v>Wood Plastic Screen Door Frame Only</v>
          </cell>
          <cell r="C1504" t="str">
            <v>Rft</v>
          </cell>
          <cell r="D1504">
            <v>112.05</v>
          </cell>
          <cell r="E1504">
            <v>622.35</v>
          </cell>
          <cell r="F1504" t="str">
            <v>m</v>
          </cell>
          <cell r="G1504">
            <v>367.62</v>
          </cell>
          <cell r="H1504">
            <v>2041.83</v>
          </cell>
          <cell r="I1504" t="str">
            <v>12.2 ,12.24</v>
          </cell>
          <cell r="J1504">
            <v>0</v>
          </cell>
          <cell r="L1504">
            <v>1968.31</v>
          </cell>
          <cell r="M1504">
            <v>73.519999999999982</v>
          </cell>
          <cell r="N1504">
            <v>3.7351839903267264E-2</v>
          </cell>
        </row>
        <row r="1505">
          <cell r="A1505" t="str">
            <v>12-75-d</v>
          </cell>
          <cell r="B1505" t="str">
            <v>Wood Plastic Screen Beading Smaller</v>
          </cell>
          <cell r="C1505" t="str">
            <v>Rft</v>
          </cell>
          <cell r="D1505">
            <v>112.05</v>
          </cell>
          <cell r="E1505">
            <v>178.88</v>
          </cell>
          <cell r="F1505" t="str">
            <v>m</v>
          </cell>
          <cell r="G1505">
            <v>367.62</v>
          </cell>
          <cell r="H1505">
            <v>586.86</v>
          </cell>
          <cell r="I1505" t="str">
            <v>12.2 ,12.24</v>
          </cell>
          <cell r="J1505">
            <v>0</v>
          </cell>
          <cell r="L1505">
            <v>513.34</v>
          </cell>
          <cell r="M1505">
            <v>73.519999999999982</v>
          </cell>
          <cell r="N1505">
            <v>0.14321891923481508</v>
          </cell>
        </row>
        <row r="1506">
          <cell r="A1506" t="str">
            <v>12-75-e</v>
          </cell>
          <cell r="B1506" t="str">
            <v>Wood Plastic Screen Beading larger</v>
          </cell>
          <cell r="C1506" t="str">
            <v>Rft</v>
          </cell>
          <cell r="D1506">
            <v>112.05</v>
          </cell>
          <cell r="E1506">
            <v>187.38</v>
          </cell>
          <cell r="F1506" t="str">
            <v>m</v>
          </cell>
          <cell r="G1506">
            <v>367.62</v>
          </cell>
          <cell r="H1506">
            <v>614.76</v>
          </cell>
          <cell r="I1506" t="str">
            <v>12.2 ,12.24</v>
          </cell>
          <cell r="J1506">
            <v>0</v>
          </cell>
          <cell r="L1506">
            <v>541.24</v>
          </cell>
          <cell r="M1506">
            <v>73.519999999999982</v>
          </cell>
          <cell r="N1506">
            <v>0.13583622792107011</v>
          </cell>
        </row>
        <row r="1507">
          <cell r="A1507" t="str">
            <v>12-76-a</v>
          </cell>
          <cell r="B1507" t="str">
            <v>Providing and fixing of Plastic propylene Seating"Chairs" without legs , Complete in all respects.</v>
          </cell>
          <cell r="C1507" t="str">
            <v>Each</v>
          </cell>
          <cell r="D1507">
            <v>35.479999999999997</v>
          </cell>
          <cell r="E1507">
            <v>776.63</v>
          </cell>
          <cell r="F1507" t="str">
            <v>Each</v>
          </cell>
          <cell r="G1507">
            <v>35.479999999999997</v>
          </cell>
          <cell r="H1507">
            <v>776.63</v>
          </cell>
          <cell r="I1507">
            <v>12.31</v>
          </cell>
          <cell r="J1507">
            <v>0</v>
          </cell>
          <cell r="L1507">
            <v>776.63</v>
          </cell>
          <cell r="M1507">
            <v>0</v>
          </cell>
          <cell r="N1507">
            <v>0</v>
          </cell>
        </row>
        <row r="1508">
          <cell r="A1508" t="str">
            <v>12-76-b</v>
          </cell>
          <cell r="B1508" t="str">
            <v>Providing and fixing Pre-Fabricated double wallwith insulation building structure,including alltypes of doors, windows, roof and all othernecssary/required fittings as required complete inall respects</v>
          </cell>
          <cell r="C1508" t="str">
            <v>100 Sft</v>
          </cell>
          <cell r="D1508">
            <v>11665.65</v>
          </cell>
          <cell r="E1508">
            <v>91009.27</v>
          </cell>
          <cell r="F1508" t="str">
            <v>m2</v>
          </cell>
          <cell r="G1508">
            <v>1255.22</v>
          </cell>
          <cell r="H1508">
            <v>9792.6</v>
          </cell>
          <cell r="I1508">
            <v>12.32</v>
          </cell>
          <cell r="J1508">
            <v>0</v>
          </cell>
          <cell r="L1508">
            <v>9493.4</v>
          </cell>
          <cell r="M1508">
            <v>299.20000000000073</v>
          </cell>
          <cell r="N1508">
            <v>3.1516632607917157E-2</v>
          </cell>
        </row>
        <row r="1509">
          <cell r="A1509" t="str">
            <v>12-76-c</v>
          </cell>
          <cell r="B1509" t="str">
            <v>Providing &amp; Fixing of Glass Block Masonry Workhaving size 8"x8"x3" including white cement etc,Complete in all respects.</v>
          </cell>
          <cell r="C1509" t="str">
            <v>Sft</v>
          </cell>
          <cell r="D1509">
            <v>33.299999999999997</v>
          </cell>
          <cell r="E1509">
            <v>1596.4</v>
          </cell>
          <cell r="F1509" t="str">
            <v>m2</v>
          </cell>
          <cell r="G1509">
            <v>358.35</v>
          </cell>
          <cell r="H1509">
            <v>17177.28</v>
          </cell>
          <cell r="I1509">
            <v>12.3</v>
          </cell>
          <cell r="J1509">
            <v>0</v>
          </cell>
          <cell r="L1509">
            <v>17170.580000000002</v>
          </cell>
          <cell r="M1509">
            <v>6.6999999999970896</v>
          </cell>
          <cell r="N1509">
            <v>3.9020231116229556E-4</v>
          </cell>
        </row>
        <row r="1510">
          <cell r="A1510" t="str">
            <v>12-77</v>
          </cell>
          <cell r="B1510" t="str">
            <v>Making of Kitchen Cabinet 8'x3' make up fromVeneer board (MEDIUM DENSITY) Laminatedon both sides, and hanging on wall, i/c allhardwares</v>
          </cell>
          <cell r="C1510" t="str">
            <v>Cft</v>
          </cell>
          <cell r="D1510">
            <v>51.79</v>
          </cell>
          <cell r="E1510">
            <v>325.25</v>
          </cell>
          <cell r="F1510" t="str">
            <v>m3</v>
          </cell>
          <cell r="G1510">
            <v>1829.02</v>
          </cell>
          <cell r="H1510">
            <v>11486.05</v>
          </cell>
          <cell r="I1510">
            <v>12.25</v>
          </cell>
          <cell r="J1510">
            <v>0</v>
          </cell>
          <cell r="L1510">
            <v>11172.38</v>
          </cell>
          <cell r="M1510">
            <v>313.67000000000007</v>
          </cell>
          <cell r="N1510">
            <v>2.8075486154248253E-2</v>
          </cell>
        </row>
        <row r="1511">
          <cell r="A1511" t="str">
            <v>12-78-a</v>
          </cell>
          <cell r="B1511" t="str">
            <v>Kitchen Floor Cabinet as per approvedDesign/Specification..</v>
          </cell>
          <cell r="C1511" t="str">
            <v>Sft</v>
          </cell>
          <cell r="D1511">
            <v>357.94</v>
          </cell>
          <cell r="E1511">
            <v>1088.03</v>
          </cell>
          <cell r="F1511" t="str">
            <v>m2</v>
          </cell>
          <cell r="G1511">
            <v>3851.41</v>
          </cell>
          <cell r="H1511">
            <v>11707.21</v>
          </cell>
          <cell r="I1511">
            <v>12.25</v>
          </cell>
          <cell r="J1511">
            <v>0</v>
          </cell>
          <cell r="L1511">
            <v>10632.27</v>
          </cell>
          <cell r="M1511">
            <v>1074.9399999999987</v>
          </cell>
          <cell r="N1511">
            <v>0.10110164621477809</v>
          </cell>
        </row>
        <row r="1512">
          <cell r="A1512" t="str">
            <v>12-78-b</v>
          </cell>
          <cell r="B1512" t="str">
            <v>Kitchen Wall Cabinet as per approvedDesign/Specification.</v>
          </cell>
          <cell r="C1512" t="str">
            <v>Sft</v>
          </cell>
          <cell r="D1512">
            <v>286.35000000000002</v>
          </cell>
          <cell r="E1512">
            <v>889.74</v>
          </cell>
          <cell r="F1512" t="str">
            <v>m2</v>
          </cell>
          <cell r="G1512">
            <v>3081.13</v>
          </cell>
          <cell r="H1512">
            <v>9573.64</v>
          </cell>
          <cell r="I1512">
            <v>12.25</v>
          </cell>
          <cell r="J1512">
            <v>0</v>
          </cell>
          <cell r="L1512">
            <v>9080.98</v>
          </cell>
          <cell r="M1512">
            <v>492.65999999999985</v>
          </cell>
          <cell r="N1512">
            <v>5.4251853874802046E-2</v>
          </cell>
        </row>
        <row r="1513">
          <cell r="A1513" t="str">
            <v>12-78-c</v>
          </cell>
          <cell r="B1513" t="str">
            <v>Providing and Fixing Sink Cabinet as perapproved Design/Specification.</v>
          </cell>
          <cell r="C1513" t="str">
            <v>Each</v>
          </cell>
          <cell r="D1513">
            <v>4295.25</v>
          </cell>
          <cell r="E1513">
            <v>15322.59</v>
          </cell>
          <cell r="F1513" t="str">
            <v>Each</v>
          </cell>
          <cell r="G1513">
            <v>4295.25</v>
          </cell>
          <cell r="H1513">
            <v>15322.59</v>
          </cell>
          <cell r="I1513">
            <v>12.25</v>
          </cell>
          <cell r="J1513">
            <v>0</v>
          </cell>
          <cell r="L1513">
            <v>14122.21</v>
          </cell>
          <cell r="M1513">
            <v>1200.380000000001</v>
          </cell>
          <cell r="N1513">
            <v>8.4999444137992639E-2</v>
          </cell>
        </row>
        <row r="1514">
          <cell r="A1514" t="str">
            <v>12-79</v>
          </cell>
          <cell r="B1514" t="str">
            <v>Supply and fixing UPVC Flush doors with 60mmwide frame 2-2.5mm wall thickness inclusive of allaccessories and galvanized iron support in anyavailable Plain colour</v>
          </cell>
          <cell r="C1514" t="str">
            <v>Sft</v>
          </cell>
          <cell r="D1514">
            <v>283.86</v>
          </cell>
          <cell r="E1514">
            <v>1161.33</v>
          </cell>
          <cell r="F1514" t="str">
            <v>m2</v>
          </cell>
          <cell r="G1514">
            <v>3054.33</v>
          </cell>
          <cell r="H1514">
            <v>12495.94</v>
          </cell>
          <cell r="I1514">
            <v>12.24</v>
          </cell>
          <cell r="J1514">
            <v>0</v>
          </cell>
          <cell r="L1514">
            <v>10653.56</v>
          </cell>
          <cell r="M1514">
            <v>1842.380000000001</v>
          </cell>
          <cell r="N1514">
            <v>0.17293561964263598</v>
          </cell>
        </row>
        <row r="1515">
          <cell r="A1515" t="str">
            <v>12-80</v>
          </cell>
          <cell r="B1515" t="str">
            <v>Supply and fixing UPVC Fancy doors with 60mmwide frame 2-2.5mm wall thickness inclusive of allaccessories and galvanized iron support in anyavailable Plain colour</v>
          </cell>
          <cell r="C1515" t="str">
            <v>Sft</v>
          </cell>
          <cell r="D1515">
            <v>339.89</v>
          </cell>
          <cell r="E1515">
            <v>1403.19</v>
          </cell>
          <cell r="F1515" t="str">
            <v>m2</v>
          </cell>
          <cell r="G1515">
            <v>3657.16</v>
          </cell>
          <cell r="H1515">
            <v>15098.35</v>
          </cell>
          <cell r="I1515">
            <v>12.24</v>
          </cell>
          <cell r="J1515">
            <v>0</v>
          </cell>
          <cell r="L1515">
            <v>12874.59</v>
          </cell>
          <cell r="M1515">
            <v>2223.7600000000002</v>
          </cell>
          <cell r="N1515">
            <v>0.172724723661103</v>
          </cell>
        </row>
        <row r="1516">
          <cell r="A1516" t="str">
            <v>12-81</v>
          </cell>
          <cell r="B1516" t="str">
            <v>Supply and fixing UPVC Fancy doors with 60mmwide frame 2-2.5mm wall thickness inclusive of allaccessories and galvanized iron support in anyavailable Plain colour</v>
          </cell>
          <cell r="C1516" t="str">
            <v>Sft</v>
          </cell>
          <cell r="D1516">
            <v>339.89</v>
          </cell>
          <cell r="E1516">
            <v>1429.74</v>
          </cell>
          <cell r="F1516" t="str">
            <v>m2</v>
          </cell>
          <cell r="G1516">
            <v>3657.16</v>
          </cell>
          <cell r="H1516">
            <v>15384</v>
          </cell>
          <cell r="I1516">
            <v>12.24</v>
          </cell>
          <cell r="J1516">
            <v>0</v>
          </cell>
          <cell r="L1516">
            <v>13122.98</v>
          </cell>
          <cell r="M1516">
            <v>2261.0200000000004</v>
          </cell>
          <cell r="N1516">
            <v>0.17229470745211839</v>
          </cell>
        </row>
        <row r="1517">
          <cell r="A1517" t="str">
            <v>12-82</v>
          </cell>
          <cell r="B1517" t="str">
            <v>Supply and fixing UPVC Partially glazed doorswith 60mm wide frame 2-2.5mm wall thicknessinclusive of all accessories and galvanized ironsupport in any available Plain colour</v>
          </cell>
          <cell r="C1517" t="str">
            <v>Sft</v>
          </cell>
          <cell r="D1517">
            <v>332.42</v>
          </cell>
          <cell r="E1517">
            <v>1345.42</v>
          </cell>
          <cell r="F1517" t="str">
            <v>m2</v>
          </cell>
          <cell r="G1517">
            <v>3576.79</v>
          </cell>
          <cell r="H1517">
            <v>14476.73</v>
          </cell>
          <cell r="I1517">
            <v>12.24</v>
          </cell>
          <cell r="J1517">
            <v>0</v>
          </cell>
          <cell r="L1517">
            <v>12339.64</v>
          </cell>
          <cell r="M1517">
            <v>2137.09</v>
          </cell>
          <cell r="N1517">
            <v>0.17318900713473004</v>
          </cell>
        </row>
        <row r="1518">
          <cell r="A1518" t="str">
            <v>12-83</v>
          </cell>
          <cell r="B1518" t="str">
            <v>Supply and fixing UPVC Full glazed doors with60mm wide frame 2-2.5mm wall thicknessinclusive of all accessories and galvanized ironsupport in any available Plain colour</v>
          </cell>
          <cell r="C1518" t="str">
            <v>Sft</v>
          </cell>
          <cell r="D1518">
            <v>332.42</v>
          </cell>
          <cell r="E1518">
            <v>1279.75</v>
          </cell>
          <cell r="F1518" t="str">
            <v>m2</v>
          </cell>
          <cell r="G1518">
            <v>3576.79</v>
          </cell>
          <cell r="H1518">
            <v>13770.11</v>
          </cell>
          <cell r="I1518">
            <v>12.24</v>
          </cell>
          <cell r="J1518">
            <v>0</v>
          </cell>
          <cell r="L1518">
            <v>11725.19</v>
          </cell>
          <cell r="M1518">
            <v>2044.92</v>
          </cell>
          <cell r="N1518">
            <v>0.17440399686486957</v>
          </cell>
        </row>
        <row r="1519">
          <cell r="A1519" t="str">
            <v>12-84</v>
          </cell>
          <cell r="B1519" t="str">
            <v>Providing &amp; fixing uPVC white color full bodydoors with UPVC frame and chowkat including,locks and all hardware fittings, etc. complete in allrespects</v>
          </cell>
          <cell r="C1519" t="str">
            <v>Sft</v>
          </cell>
          <cell r="D1519">
            <v>283.86</v>
          </cell>
          <cell r="E1519">
            <v>1136.18</v>
          </cell>
          <cell r="F1519" t="str">
            <v>m2</v>
          </cell>
          <cell r="G1519">
            <v>3054.33</v>
          </cell>
          <cell r="H1519">
            <v>12225.32</v>
          </cell>
          <cell r="I1519">
            <v>12.24</v>
          </cell>
          <cell r="J1519">
            <v>0</v>
          </cell>
          <cell r="L1519">
            <v>10418.24</v>
          </cell>
          <cell r="M1519">
            <v>1807.08</v>
          </cell>
          <cell r="N1519">
            <v>0.17345348158614124</v>
          </cell>
        </row>
        <row r="1520">
          <cell r="A1520" t="str">
            <v>12-85</v>
          </cell>
          <cell r="B1520" t="str">
            <v>Supply and fixing UPVC full glazed slidingwindows with 80mm wide frame 2-2.2mm wallthicknesses inclusive of all accessories andgalvanized iron support in any available plaincolour I/c fly screen shutter without glass pan.</v>
          </cell>
          <cell r="C1520" t="str">
            <v>Sft</v>
          </cell>
          <cell r="D1520">
            <v>197.96</v>
          </cell>
          <cell r="E1520">
            <v>1048.8800000000001</v>
          </cell>
          <cell r="F1520" t="str">
            <v>m2</v>
          </cell>
          <cell r="G1520">
            <v>2130</v>
          </cell>
          <cell r="H1520">
            <v>11285.95</v>
          </cell>
          <cell r="I1520">
            <v>12.24</v>
          </cell>
          <cell r="J1520">
            <v>0</v>
          </cell>
          <cell r="L1520">
            <v>9665.7000000000007</v>
          </cell>
          <cell r="M1520">
            <v>1620.25</v>
          </cell>
          <cell r="N1520">
            <v>0.16762883184870209</v>
          </cell>
        </row>
        <row r="1521">
          <cell r="A1521" t="str">
            <v>12-86</v>
          </cell>
          <cell r="B1521" t="str">
            <v>Supply and fixing UPVC full glazed slidingwindows with 80mm wide frame 2-2.2mm wallthicknesses inclusive of all accessories andgalvanized iron support in any available plaincolour without fly screen  shutter and withoutglazing.</v>
          </cell>
          <cell r="C1521" t="str">
            <v>Sft</v>
          </cell>
          <cell r="D1521">
            <v>197.96</v>
          </cell>
          <cell r="E1521">
            <v>1048.8800000000001</v>
          </cell>
          <cell r="F1521" t="str">
            <v>m2</v>
          </cell>
          <cell r="G1521">
            <v>2130</v>
          </cell>
          <cell r="H1521">
            <v>11285.95</v>
          </cell>
          <cell r="I1521">
            <v>12.24</v>
          </cell>
          <cell r="J1521">
            <v>0</v>
          </cell>
          <cell r="L1521">
            <v>9665.7000000000007</v>
          </cell>
          <cell r="M1521">
            <v>1620.25</v>
          </cell>
          <cell r="N1521">
            <v>0.16762883184870209</v>
          </cell>
        </row>
        <row r="1522">
          <cell r="A1522" t="str">
            <v>12-87</v>
          </cell>
          <cell r="B1522" t="str">
            <v>Supply and fixing UPVC full glazed openablewindows with 60mm wide frame 2-2.2mm wallthicknesses inclusive of all accessories andgalvanized iron support in any available plaincolour without glass pans.</v>
          </cell>
          <cell r="C1522" t="str">
            <v>Sft</v>
          </cell>
          <cell r="D1522">
            <v>257.70999999999998</v>
          </cell>
          <cell r="E1522">
            <v>1315.43</v>
          </cell>
          <cell r="F1522" t="str">
            <v>m2</v>
          </cell>
          <cell r="G1522">
            <v>2773.01</v>
          </cell>
          <cell r="H1522">
            <v>14154.06</v>
          </cell>
          <cell r="I1522">
            <v>12.24</v>
          </cell>
          <cell r="J1522">
            <v>0</v>
          </cell>
          <cell r="L1522">
            <v>12114.97</v>
          </cell>
          <cell r="M1522">
            <v>2039.0900000000001</v>
          </cell>
          <cell r="N1522">
            <v>0.16831160126686243</v>
          </cell>
        </row>
        <row r="1523">
          <cell r="A1523" t="str">
            <v>12-88</v>
          </cell>
          <cell r="B1523" t="str">
            <v>Supply and fixing UPVC full glazed Fixedwindows with 80mm wide frame 2-2.2mm wallthicknesses inclusive of all accessories andgalvanized iron support in any available plaincolour  without glass pans.</v>
          </cell>
          <cell r="C1523" t="str">
            <v>Sft</v>
          </cell>
          <cell r="D1523">
            <v>160.6</v>
          </cell>
          <cell r="E1523">
            <v>954.24</v>
          </cell>
          <cell r="F1523" t="str">
            <v>m2</v>
          </cell>
          <cell r="G1523">
            <v>1728.11</v>
          </cell>
          <cell r="H1523">
            <v>10267.65</v>
          </cell>
          <cell r="I1523">
            <v>12.24</v>
          </cell>
          <cell r="J1523">
            <v>0</v>
          </cell>
          <cell r="L1523">
            <v>8808.18</v>
          </cell>
          <cell r="M1523">
            <v>1459.4699999999993</v>
          </cell>
          <cell r="N1523">
            <v>0.16569484274844512</v>
          </cell>
        </row>
        <row r="1524">
          <cell r="A1524" t="str">
            <v>12-89</v>
          </cell>
          <cell r="B1524" t="str">
            <v>Supply and fixing UPVC full glazed slidingwindows with 80mm wide frame 2-2.2mm wallthicknesses inclusive of all accessories andgalvanized iron support in wooden texture I/c flyscreen shutter without glass pan.</v>
          </cell>
          <cell r="C1524" t="str">
            <v>Sft</v>
          </cell>
          <cell r="D1524">
            <v>201.69</v>
          </cell>
          <cell r="E1524">
            <v>1052.6199999999999</v>
          </cell>
          <cell r="F1524" t="str">
            <v>m2</v>
          </cell>
          <cell r="G1524">
            <v>2170.1799999999998</v>
          </cell>
          <cell r="H1524">
            <v>11326.14</v>
          </cell>
          <cell r="I1524" t="str">
            <v>12.12 ,12.24</v>
          </cell>
          <cell r="J1524">
            <v>0</v>
          </cell>
          <cell r="L1524">
            <v>9697.85</v>
          </cell>
          <cell r="M1524">
            <v>1628.2899999999991</v>
          </cell>
          <cell r="N1524">
            <v>0.16790216388168502</v>
          </cell>
        </row>
        <row r="1525">
          <cell r="A1525" t="str">
            <v>12-90</v>
          </cell>
          <cell r="B1525" t="str">
            <v>Supply and fixing UPVC full glazed slidingwindows with 80mm wide frame 2-2.2mm wallthicknesses inclusive of all accessories andgalvanized iron support in wooden texture withoutfly screen shutter without glazing.</v>
          </cell>
          <cell r="C1525" t="str">
            <v>Sft</v>
          </cell>
          <cell r="D1525">
            <v>201.69</v>
          </cell>
          <cell r="E1525">
            <v>1052.6199999999999</v>
          </cell>
          <cell r="F1525" t="str">
            <v>m2</v>
          </cell>
          <cell r="G1525">
            <v>2170.1799999999998</v>
          </cell>
          <cell r="H1525">
            <v>11326.14</v>
          </cell>
          <cell r="I1525" t="str">
            <v>12.12 ,12.24</v>
          </cell>
          <cell r="J1525">
            <v>0</v>
          </cell>
          <cell r="L1525">
            <v>9697.85</v>
          </cell>
          <cell r="M1525">
            <v>1628.2899999999991</v>
          </cell>
          <cell r="N1525">
            <v>0.16790216388168502</v>
          </cell>
        </row>
        <row r="1526">
          <cell r="A1526" t="str">
            <v>12-91</v>
          </cell>
          <cell r="B1526" t="str">
            <v>Supply and fixing UPVC full glazed openablewindows with 60mm wide frame 2-2.2mm wallthicknesses inclusive of all accessories andgalvanized iron support in wooden texture withoutglass panes</v>
          </cell>
          <cell r="C1526" t="str">
            <v>Sft</v>
          </cell>
          <cell r="D1526">
            <v>257.70999999999998</v>
          </cell>
          <cell r="E1526">
            <v>1315.43</v>
          </cell>
          <cell r="F1526" t="str">
            <v>m2</v>
          </cell>
          <cell r="G1526">
            <v>2773.01</v>
          </cell>
          <cell r="H1526">
            <v>14154.06</v>
          </cell>
          <cell r="I1526" t="str">
            <v>12.12 ,12.24</v>
          </cell>
          <cell r="J1526">
            <v>0</v>
          </cell>
          <cell r="L1526">
            <v>12114.97</v>
          </cell>
          <cell r="M1526">
            <v>2039.0900000000001</v>
          </cell>
          <cell r="N1526">
            <v>0.16831160126686243</v>
          </cell>
        </row>
        <row r="1527">
          <cell r="A1527" t="str">
            <v>12-92</v>
          </cell>
          <cell r="B1527" t="str">
            <v>Supply and fixing UPVC full glazed fixedwindows with 80mm wide frame 2-2.2mm wallthicknesses inclusive of all accessories andgalvanized iron support in wooden texture withoutglass panes</v>
          </cell>
          <cell r="C1527" t="str">
            <v>Sft</v>
          </cell>
          <cell r="D1527">
            <v>160.6</v>
          </cell>
          <cell r="E1527">
            <v>1229.5</v>
          </cell>
          <cell r="F1527" t="str">
            <v>m2</v>
          </cell>
          <cell r="G1527">
            <v>1728.11</v>
          </cell>
          <cell r="H1527">
            <v>13229.43</v>
          </cell>
          <cell r="I1527" t="str">
            <v>12.12 ,12.24</v>
          </cell>
          <cell r="J1527">
            <v>0</v>
          </cell>
          <cell r="L1527">
            <v>11383.64</v>
          </cell>
          <cell r="M1527">
            <v>1845.7900000000009</v>
          </cell>
          <cell r="N1527">
            <v>0.16214409450755654</v>
          </cell>
        </row>
        <row r="1528">
          <cell r="A1528" t="str">
            <v>12-93</v>
          </cell>
          <cell r="B1528" t="str">
            <v>Supply and Fixing of UPVC Windows (color asapproved) Premium quality Sliding window,including all necessary fittngs and fly screenshutters complete.</v>
          </cell>
          <cell r="C1528" t="str">
            <v>Sft</v>
          </cell>
          <cell r="D1528">
            <v>205.43</v>
          </cell>
          <cell r="E1528">
            <v>1057.75</v>
          </cell>
          <cell r="F1528" t="str">
            <v>m2</v>
          </cell>
          <cell r="G1528">
            <v>2210.37</v>
          </cell>
          <cell r="H1528">
            <v>11381.37</v>
          </cell>
          <cell r="I1528">
            <v>12.24</v>
          </cell>
          <cell r="J1528">
            <v>0</v>
          </cell>
          <cell r="L1528">
            <v>9743.07</v>
          </cell>
          <cell r="M1528">
            <v>1638.3000000000011</v>
          </cell>
          <cell r="N1528">
            <v>0.16815028527969123</v>
          </cell>
        </row>
        <row r="1529">
          <cell r="A1529" t="str">
            <v>12-94</v>
          </cell>
          <cell r="B1529" t="str">
            <v>Supply and fixing UPVC full glazed fixed lowerswindows with 80mm wide frame 2-2.2mm wallthicknesses  inclusive of all accessories andgalvanized iron support in any available plaincolours without glass panes</v>
          </cell>
          <cell r="C1529" t="str">
            <v>Sft</v>
          </cell>
          <cell r="D1529">
            <v>345.49</v>
          </cell>
          <cell r="E1529">
            <v>1397.62</v>
          </cell>
          <cell r="F1529" t="str">
            <v>m2</v>
          </cell>
          <cell r="G1529">
            <v>3717.45</v>
          </cell>
          <cell r="H1529">
            <v>15038.36</v>
          </cell>
          <cell r="I1529" t="str">
            <v>12.12 ,12.24</v>
          </cell>
          <cell r="J1529">
            <v>0</v>
          </cell>
          <cell r="L1529">
            <v>12818.23</v>
          </cell>
          <cell r="M1529">
            <v>2220.130000000001</v>
          </cell>
          <cell r="N1529">
            <v>0.17320098016652855</v>
          </cell>
        </row>
        <row r="1530">
          <cell r="A1530" t="str">
            <v>13-01</v>
          </cell>
          <cell r="B1530" t="str">
            <v>Oiling woodwork with boiled linseed oil</v>
          </cell>
          <cell r="C1530" t="str">
            <v>100 Sft</v>
          </cell>
          <cell r="D1530">
            <v>236.55</v>
          </cell>
          <cell r="E1530">
            <v>459.57</v>
          </cell>
          <cell r="F1530" t="str">
            <v>m2</v>
          </cell>
          <cell r="G1530">
            <v>25.45</v>
          </cell>
          <cell r="H1530">
            <v>49.45</v>
          </cell>
          <cell r="I1530">
            <v>13.7</v>
          </cell>
          <cell r="J1530">
            <v>0</v>
          </cell>
          <cell r="L1530">
            <v>47.82</v>
          </cell>
          <cell r="M1530">
            <v>1.6300000000000026</v>
          </cell>
          <cell r="N1530">
            <v>3.4086156419908038E-2</v>
          </cell>
        </row>
        <row r="1531">
          <cell r="A1531" t="str">
            <v>13-02-a-01</v>
          </cell>
          <cell r="B1531" t="str">
            <v>Painting old corrugated surfaces, pent roofing etc.with oil paint : First coat</v>
          </cell>
          <cell r="C1531" t="str">
            <v>100 Sft</v>
          </cell>
          <cell r="D1531">
            <v>821.7</v>
          </cell>
          <cell r="E1531">
            <v>1739.88</v>
          </cell>
          <cell r="F1531" t="str">
            <v>m2</v>
          </cell>
          <cell r="G1531">
            <v>88.41</v>
          </cell>
          <cell r="H1531">
            <v>187.21</v>
          </cell>
          <cell r="I1531" t="str">
            <v>13.1.8 ,13.9</v>
          </cell>
          <cell r="J1531">
            <v>0</v>
          </cell>
          <cell r="L1531">
            <v>154.19</v>
          </cell>
          <cell r="M1531">
            <v>33.02000000000001</v>
          </cell>
          <cell r="N1531">
            <v>0.21415137168428569</v>
          </cell>
        </row>
        <row r="1532">
          <cell r="A1532" t="str">
            <v>13-02-a-02</v>
          </cell>
          <cell r="B1532" t="str">
            <v>Painting old corrugated surfaces, pent roofing etc.with oil paint : Each subsequent coat</v>
          </cell>
          <cell r="C1532" t="str">
            <v>100 Sft</v>
          </cell>
          <cell r="D1532">
            <v>622.5</v>
          </cell>
          <cell r="E1532">
            <v>1327.37</v>
          </cell>
          <cell r="F1532" t="str">
            <v>m2</v>
          </cell>
          <cell r="G1532">
            <v>66.98</v>
          </cell>
          <cell r="H1532">
            <v>142.83000000000001</v>
          </cell>
          <cell r="I1532" t="str">
            <v>13.1.8 ,13.9</v>
          </cell>
          <cell r="J1532">
            <v>0</v>
          </cell>
          <cell r="L1532">
            <v>117.47</v>
          </cell>
          <cell r="M1532">
            <v>25.360000000000014</v>
          </cell>
          <cell r="N1532">
            <v>0.21588490678471112</v>
          </cell>
        </row>
        <row r="1533">
          <cell r="A1533" t="str">
            <v>13-02-b-01</v>
          </cell>
          <cell r="B1533" t="str">
            <v>Painting old surfaces : Sashes, fanlights, doors orwindows : First coat</v>
          </cell>
          <cell r="C1533" t="str">
            <v>100 Sft</v>
          </cell>
          <cell r="D1533">
            <v>498</v>
          </cell>
          <cell r="E1533">
            <v>979.87</v>
          </cell>
          <cell r="F1533" t="str">
            <v>m2</v>
          </cell>
          <cell r="G1533">
            <v>53.58</v>
          </cell>
          <cell r="H1533">
            <v>105.43</v>
          </cell>
          <cell r="I1533" t="str">
            <v>13.1, 13.2, 13.9</v>
          </cell>
          <cell r="J1533">
            <v>0</v>
          </cell>
          <cell r="L1533">
            <v>87.87</v>
          </cell>
          <cell r="M1533">
            <v>17.560000000000002</v>
          </cell>
          <cell r="N1533">
            <v>0.19984067372254469</v>
          </cell>
        </row>
        <row r="1534">
          <cell r="A1534" t="str">
            <v>13-02-b-02</v>
          </cell>
          <cell r="B1534" t="str">
            <v>Painting old surfaces : Sashes, fanlights, doors orwindows : Each subsequent coat</v>
          </cell>
          <cell r="C1534" t="str">
            <v>100 Sft</v>
          </cell>
          <cell r="D1534">
            <v>423.3</v>
          </cell>
          <cell r="E1534">
            <v>798.52</v>
          </cell>
          <cell r="F1534" t="str">
            <v>m2</v>
          </cell>
          <cell r="G1534">
            <v>45.55</v>
          </cell>
          <cell r="H1534">
            <v>85.92</v>
          </cell>
          <cell r="I1534" t="str">
            <v>13.1, 13.2, 13.9</v>
          </cell>
          <cell r="J1534">
            <v>0</v>
          </cell>
          <cell r="L1534">
            <v>72.12</v>
          </cell>
          <cell r="M1534">
            <v>13.799999999999997</v>
          </cell>
          <cell r="N1534">
            <v>0.19134775374376034</v>
          </cell>
        </row>
        <row r="1535">
          <cell r="A1535" t="str">
            <v>13-02-c-01</v>
          </cell>
          <cell r="B1535" t="str">
            <v>Painting old surfaces : Doors / windows any typeFirst coat</v>
          </cell>
          <cell r="C1535" t="str">
            <v>100 Sft</v>
          </cell>
          <cell r="D1535">
            <v>821.7</v>
          </cell>
          <cell r="E1535">
            <v>1739.88</v>
          </cell>
          <cell r="F1535" t="str">
            <v>m2</v>
          </cell>
          <cell r="G1535">
            <v>88.41</v>
          </cell>
          <cell r="H1535">
            <v>187.21</v>
          </cell>
          <cell r="I1535" t="str">
            <v>13.1, 13.2, 13.9</v>
          </cell>
          <cell r="J1535">
            <v>0</v>
          </cell>
          <cell r="L1535">
            <v>154.19</v>
          </cell>
          <cell r="M1535">
            <v>33.02000000000001</v>
          </cell>
          <cell r="N1535">
            <v>0.21415137168428569</v>
          </cell>
        </row>
        <row r="1536">
          <cell r="A1536" t="str">
            <v>13-02-c-02</v>
          </cell>
          <cell r="B1536" t="str">
            <v>Painting old surfaces : Doors / windows any typeEach subsequent coat</v>
          </cell>
          <cell r="C1536" t="str">
            <v>100 Sft</v>
          </cell>
          <cell r="D1536">
            <v>622.5</v>
          </cell>
          <cell r="E1536">
            <v>1327.37</v>
          </cell>
          <cell r="F1536" t="str">
            <v>m2</v>
          </cell>
          <cell r="G1536">
            <v>66.98</v>
          </cell>
          <cell r="H1536">
            <v>142.83000000000001</v>
          </cell>
          <cell r="I1536" t="str">
            <v>13.1, 13.2, 13.9</v>
          </cell>
          <cell r="J1536">
            <v>0</v>
          </cell>
          <cell r="L1536">
            <v>117.47</v>
          </cell>
          <cell r="M1536">
            <v>25.360000000000014</v>
          </cell>
          <cell r="N1536">
            <v>0.21588490678471112</v>
          </cell>
        </row>
        <row r="1537">
          <cell r="A1537" t="str">
            <v>13-02-d-01</v>
          </cell>
          <cell r="B1537" t="str">
            <v>Painting old surfaces : Guard bars, gratings, railing&amp; similar open work : First coat</v>
          </cell>
          <cell r="C1537" t="str">
            <v>100 Sft</v>
          </cell>
          <cell r="D1537">
            <v>498</v>
          </cell>
          <cell r="E1537">
            <v>979.87</v>
          </cell>
          <cell r="F1537" t="str">
            <v>m2</v>
          </cell>
          <cell r="G1537">
            <v>53.58</v>
          </cell>
          <cell r="H1537">
            <v>105.43</v>
          </cell>
          <cell r="I1537" t="str">
            <v>13.1, 13.2, 13.9</v>
          </cell>
          <cell r="J1537">
            <v>0</v>
          </cell>
          <cell r="L1537">
            <v>87.87</v>
          </cell>
          <cell r="M1537">
            <v>17.560000000000002</v>
          </cell>
          <cell r="N1537">
            <v>0.19984067372254469</v>
          </cell>
        </row>
        <row r="1538">
          <cell r="A1538" t="str">
            <v>13-02-d-02</v>
          </cell>
          <cell r="B1538" t="str">
            <v>Painting old surfaces : Guard bars, gratings, railing&amp; similar work : Each subsequent coat</v>
          </cell>
          <cell r="C1538" t="str">
            <v>100 Sft</v>
          </cell>
          <cell r="D1538">
            <v>423.3</v>
          </cell>
          <cell r="E1538">
            <v>798.52</v>
          </cell>
          <cell r="F1538" t="str">
            <v>m2</v>
          </cell>
          <cell r="G1538">
            <v>45.55</v>
          </cell>
          <cell r="H1538">
            <v>85.92</v>
          </cell>
          <cell r="I1538" t="str">
            <v>13.1, 13.2, 13.9</v>
          </cell>
          <cell r="J1538">
            <v>0</v>
          </cell>
          <cell r="L1538">
            <v>72.12</v>
          </cell>
          <cell r="M1538">
            <v>13.799999999999997</v>
          </cell>
          <cell r="N1538">
            <v>0.19134775374376034</v>
          </cell>
        </row>
        <row r="1539">
          <cell r="A1539" t="str">
            <v>13-02-e-01</v>
          </cell>
          <cell r="B1539" t="str">
            <v>Painting old surfaces : Fillets, framing, skirtingpipes, etc. less than 6" girth : First coat</v>
          </cell>
          <cell r="C1539" t="str">
            <v>100 Rft</v>
          </cell>
          <cell r="D1539">
            <v>423.3</v>
          </cell>
          <cell r="E1539">
            <v>883.3</v>
          </cell>
          <cell r="F1539" t="str">
            <v>m</v>
          </cell>
          <cell r="G1539">
            <v>13.89</v>
          </cell>
          <cell r="H1539">
            <v>28.98</v>
          </cell>
          <cell r="I1539" t="str">
            <v>13.1, 13.2, 13.9</v>
          </cell>
          <cell r="J1539">
            <v>0</v>
          </cell>
          <cell r="L1539">
            <v>23.92</v>
          </cell>
          <cell r="M1539">
            <v>5.0599999999999987</v>
          </cell>
          <cell r="N1539">
            <v>0.21153846153846148</v>
          </cell>
        </row>
        <row r="1540">
          <cell r="A1540" t="str">
            <v>13-02-e-02</v>
          </cell>
          <cell r="B1540" t="str">
            <v>Painting old surfaces : Fillets, framing, skirtingpipes, etc. less than 6" girth : Each subseq. Coat</v>
          </cell>
          <cell r="C1540" t="str">
            <v>100 Rft</v>
          </cell>
          <cell r="D1540">
            <v>298.8</v>
          </cell>
          <cell r="E1540">
            <v>652.15</v>
          </cell>
          <cell r="F1540" t="str">
            <v>m</v>
          </cell>
          <cell r="G1540">
            <v>9.8000000000000007</v>
          </cell>
          <cell r="H1540">
            <v>21.4</v>
          </cell>
          <cell r="I1540" t="str">
            <v>13.1, 13.2, 13.9</v>
          </cell>
          <cell r="J1540">
            <v>0</v>
          </cell>
          <cell r="L1540">
            <v>17.53</v>
          </cell>
          <cell r="M1540">
            <v>3.8699999999999974</v>
          </cell>
          <cell r="N1540">
            <v>0.22076440387906429</v>
          </cell>
        </row>
        <row r="1541">
          <cell r="A1541" t="str">
            <v>13-02-f-01</v>
          </cell>
          <cell r="B1541" t="str">
            <v>Painting old surfaces : Small detached articles Notexceeding 1 sft : First coat</v>
          </cell>
          <cell r="C1541" t="str">
            <v>100 No.</v>
          </cell>
          <cell r="D1541">
            <v>1743</v>
          </cell>
          <cell r="E1541">
            <v>3533.79</v>
          </cell>
          <cell r="F1541" t="str">
            <v>100 No.</v>
          </cell>
          <cell r="G1541">
            <v>1743</v>
          </cell>
          <cell r="H1541">
            <v>3533.79</v>
          </cell>
          <cell r="I1541" t="str">
            <v>13.1, 13.2, 13.9</v>
          </cell>
          <cell r="J1541">
            <v>0</v>
          </cell>
          <cell r="L1541">
            <v>2960.66</v>
          </cell>
          <cell r="M1541">
            <v>573.13000000000011</v>
          </cell>
          <cell r="N1541">
            <v>0.19358183648240598</v>
          </cell>
        </row>
        <row r="1542">
          <cell r="A1542" t="str">
            <v>13-02-f-02</v>
          </cell>
          <cell r="B1542" t="str">
            <v>Painting old surfaces : Small detached articles Notexceeding 1 sft : Each subsequent coat</v>
          </cell>
          <cell r="C1542" t="str">
            <v>100 No.</v>
          </cell>
          <cell r="D1542">
            <v>1369.5</v>
          </cell>
          <cell r="E1542">
            <v>2500.98</v>
          </cell>
          <cell r="F1542" t="str">
            <v>100 No.</v>
          </cell>
          <cell r="G1542">
            <v>1369.5</v>
          </cell>
          <cell r="H1542">
            <v>2500.98</v>
          </cell>
          <cell r="I1542" t="str">
            <v>13.1, 13.2, 13.9</v>
          </cell>
          <cell r="J1542">
            <v>0</v>
          </cell>
          <cell r="L1542">
            <v>2132.75</v>
          </cell>
          <cell r="M1542">
            <v>368.23</v>
          </cell>
          <cell r="N1542">
            <v>0.1726550228578127</v>
          </cell>
        </row>
        <row r="1543">
          <cell r="A1543" t="str">
            <v>13-02-g-01</v>
          </cell>
          <cell r="B1543" t="str">
            <v>Painting old surfaces : Small detached articles1sft-3sft area : First coat</v>
          </cell>
          <cell r="C1543" t="str">
            <v>100 No.</v>
          </cell>
          <cell r="D1543">
            <v>3486</v>
          </cell>
          <cell r="E1543">
            <v>6952.4</v>
          </cell>
          <cell r="F1543" t="str">
            <v>100 No.</v>
          </cell>
          <cell r="G1543">
            <v>3486</v>
          </cell>
          <cell r="H1543">
            <v>6952.4</v>
          </cell>
          <cell r="I1543" t="str">
            <v>13.1, 13.2, 13.9</v>
          </cell>
          <cell r="J1543">
            <v>0</v>
          </cell>
          <cell r="L1543">
            <v>5842.35</v>
          </cell>
          <cell r="M1543">
            <v>1110.0499999999993</v>
          </cell>
          <cell r="N1543">
            <v>0.19000059907400263</v>
          </cell>
        </row>
        <row r="1544">
          <cell r="A1544" t="str">
            <v>13-02-g-02</v>
          </cell>
          <cell r="B1544" t="str">
            <v>Painting old surfaces : Small detached articles1sft-3sft area : Each subsequent coat</v>
          </cell>
          <cell r="C1544" t="str">
            <v>100 No.</v>
          </cell>
          <cell r="D1544">
            <v>1992</v>
          </cell>
          <cell r="E1544">
            <v>4004.04</v>
          </cell>
          <cell r="F1544" t="str">
            <v>100 No.</v>
          </cell>
          <cell r="G1544">
            <v>1992</v>
          </cell>
          <cell r="H1544">
            <v>4004.04</v>
          </cell>
          <cell r="I1544" t="str">
            <v>13.1, 13.2, 13.9</v>
          </cell>
          <cell r="J1544">
            <v>0</v>
          </cell>
          <cell r="L1544">
            <v>3345.98</v>
          </cell>
          <cell r="M1544">
            <v>658.06</v>
          </cell>
          <cell r="N1544">
            <v>0.196671827088028</v>
          </cell>
        </row>
        <row r="1545">
          <cell r="A1545" t="str">
            <v>13-03-a-01</v>
          </cell>
          <cell r="B1545" t="str">
            <v>Prepare &amp; Paint new corrugated surface, pentroofing etc : Priming coat</v>
          </cell>
          <cell r="C1545" t="str">
            <v>100 Sft</v>
          </cell>
          <cell r="D1545">
            <v>866.52</v>
          </cell>
          <cell r="E1545">
            <v>2221</v>
          </cell>
          <cell r="F1545" t="str">
            <v>m2</v>
          </cell>
          <cell r="G1545">
            <v>93.24</v>
          </cell>
          <cell r="H1545">
            <v>238.98</v>
          </cell>
          <cell r="I1545" t="str">
            <v>13.1.8 ,13.9</v>
          </cell>
          <cell r="J1545">
            <v>0</v>
          </cell>
          <cell r="L1545">
            <v>192.77</v>
          </cell>
          <cell r="M1545">
            <v>46.20999999999998</v>
          </cell>
          <cell r="N1545">
            <v>0.23971572340094402</v>
          </cell>
        </row>
        <row r="1546">
          <cell r="A1546" t="str">
            <v>13-03-a-02</v>
          </cell>
          <cell r="B1546" t="str">
            <v>Prepare &amp; Paint new corrugated surface, pentroofing etc : Each subsequent coat of paint</v>
          </cell>
          <cell r="C1546" t="str">
            <v>100 Sft</v>
          </cell>
          <cell r="D1546">
            <v>453.18</v>
          </cell>
          <cell r="E1546">
            <v>1594.36</v>
          </cell>
          <cell r="F1546" t="str">
            <v>m2</v>
          </cell>
          <cell r="G1546">
            <v>48.76</v>
          </cell>
          <cell r="H1546">
            <v>171.55</v>
          </cell>
          <cell r="I1546" t="str">
            <v>13.1.8 ,13.9</v>
          </cell>
          <cell r="J1546">
            <v>0</v>
          </cell>
          <cell r="L1546">
            <v>132.75</v>
          </cell>
          <cell r="M1546">
            <v>38.800000000000011</v>
          </cell>
          <cell r="N1546">
            <v>0.29227871939736355</v>
          </cell>
        </row>
        <row r="1547">
          <cell r="A1547" t="str">
            <v>13-03-b-01</v>
          </cell>
          <cell r="B1547" t="str">
            <v>Prepare &amp; Paint new surface, sashes, doors &amp;windows etc : Priming coat</v>
          </cell>
          <cell r="C1547" t="str">
            <v>100 Sft</v>
          </cell>
          <cell r="D1547">
            <v>542.82000000000005</v>
          </cell>
          <cell r="E1547">
            <v>1354.34</v>
          </cell>
          <cell r="F1547" t="str">
            <v>m2</v>
          </cell>
          <cell r="G1547">
            <v>58.41</v>
          </cell>
          <cell r="H1547">
            <v>145.72999999999999</v>
          </cell>
          <cell r="I1547" t="str">
            <v>13.1, 13.2, 13.9</v>
          </cell>
          <cell r="J1547">
            <v>0</v>
          </cell>
          <cell r="L1547">
            <v>117.34</v>
          </cell>
          <cell r="M1547">
            <v>28.389999999999986</v>
          </cell>
          <cell r="N1547">
            <v>0.24194648031361843</v>
          </cell>
        </row>
        <row r="1548">
          <cell r="A1548" t="str">
            <v>13-03-b-02</v>
          </cell>
          <cell r="B1548" t="str">
            <v>Prepare &amp; Paint new surface, sashes, doors &amp;windows etc : Each subsequent coat of paint</v>
          </cell>
          <cell r="C1548" t="str">
            <v>100 Sft</v>
          </cell>
          <cell r="D1548">
            <v>298.8</v>
          </cell>
          <cell r="E1548">
            <v>955.19</v>
          </cell>
          <cell r="F1548" t="str">
            <v>m2</v>
          </cell>
          <cell r="G1548">
            <v>32.15</v>
          </cell>
          <cell r="H1548">
            <v>102.78</v>
          </cell>
          <cell r="I1548" t="str">
            <v>13.1, 13.2, 13.9</v>
          </cell>
          <cell r="J1548">
            <v>0</v>
          </cell>
          <cell r="L1548">
            <v>79.91</v>
          </cell>
          <cell r="M1548">
            <v>22.870000000000005</v>
          </cell>
          <cell r="N1548">
            <v>0.28619697159304225</v>
          </cell>
        </row>
        <row r="1549">
          <cell r="A1549" t="str">
            <v>13-03-c-01</v>
          </cell>
          <cell r="B1549" t="str">
            <v>Prepare &amp; Paint new surface, doors &amp; windowsPriming coat</v>
          </cell>
          <cell r="C1549" t="str">
            <v>100 Sft</v>
          </cell>
          <cell r="D1549">
            <v>866.52</v>
          </cell>
          <cell r="E1549">
            <v>2221</v>
          </cell>
          <cell r="F1549" t="str">
            <v>m2</v>
          </cell>
          <cell r="G1549">
            <v>93.24</v>
          </cell>
          <cell r="H1549">
            <v>238.98</v>
          </cell>
          <cell r="I1549" t="str">
            <v>13.1, 13.2, 13.9</v>
          </cell>
          <cell r="J1549">
            <v>0</v>
          </cell>
          <cell r="L1549">
            <v>192.77</v>
          </cell>
          <cell r="M1549">
            <v>46.20999999999998</v>
          </cell>
          <cell r="N1549">
            <v>0.23971572340094402</v>
          </cell>
        </row>
        <row r="1550">
          <cell r="A1550" t="str">
            <v>13-03-c-02</v>
          </cell>
          <cell r="B1550" t="str">
            <v>Prepare &amp; Paint new surface, doors &amp; windowsEach subsequent coat of paint</v>
          </cell>
          <cell r="C1550" t="str">
            <v>100 Sft</v>
          </cell>
          <cell r="D1550">
            <v>453.18</v>
          </cell>
          <cell r="E1550">
            <v>1594.36</v>
          </cell>
          <cell r="F1550" t="str">
            <v>m2</v>
          </cell>
          <cell r="G1550">
            <v>48.76</v>
          </cell>
          <cell r="H1550">
            <v>171.55</v>
          </cell>
          <cell r="I1550" t="str">
            <v>13.1, 13.2, 13.9</v>
          </cell>
          <cell r="J1550">
            <v>0</v>
          </cell>
          <cell r="L1550">
            <v>132.75</v>
          </cell>
          <cell r="M1550">
            <v>38.800000000000011</v>
          </cell>
          <cell r="N1550">
            <v>0.29227871939736355</v>
          </cell>
        </row>
        <row r="1551">
          <cell r="A1551" t="str">
            <v>13-03-d-01</v>
          </cell>
          <cell r="B1551" t="str">
            <v>Prepare &amp; Paint new surfaces of guard bars, railing&amp; similar open work : Priming coat</v>
          </cell>
          <cell r="C1551" t="str">
            <v>100 Sft</v>
          </cell>
          <cell r="D1551">
            <v>542.82000000000005</v>
          </cell>
          <cell r="E1551">
            <v>1327.01</v>
          </cell>
          <cell r="F1551" t="str">
            <v>m2</v>
          </cell>
          <cell r="G1551">
            <v>58.41</v>
          </cell>
          <cell r="H1551">
            <v>142.79</v>
          </cell>
          <cell r="I1551" t="str">
            <v>13.1, 13.2, 13.9</v>
          </cell>
          <cell r="J1551">
            <v>0</v>
          </cell>
          <cell r="L1551">
            <v>115.38</v>
          </cell>
          <cell r="M1551">
            <v>27.409999999999997</v>
          </cell>
          <cell r="N1551">
            <v>0.23756283584676718</v>
          </cell>
        </row>
        <row r="1552">
          <cell r="A1552" t="str">
            <v>13-03-d-02</v>
          </cell>
          <cell r="B1552" t="str">
            <v>Prepare &amp; Paint new surfaces of guard bars, railing&amp; similar work : Each subsequent coat</v>
          </cell>
          <cell r="C1552" t="str">
            <v>100 Sft</v>
          </cell>
          <cell r="D1552">
            <v>298.8</v>
          </cell>
          <cell r="E1552">
            <v>927.85</v>
          </cell>
          <cell r="F1552" t="str">
            <v>m2</v>
          </cell>
          <cell r="G1552">
            <v>32.15</v>
          </cell>
          <cell r="H1552">
            <v>99.84</v>
          </cell>
          <cell r="I1552" t="str">
            <v>13.1, 13.2, 13.9</v>
          </cell>
          <cell r="J1552">
            <v>0</v>
          </cell>
          <cell r="L1552">
            <v>77.95</v>
          </cell>
          <cell r="M1552">
            <v>21.89</v>
          </cell>
          <cell r="N1552">
            <v>0.28082103912764594</v>
          </cell>
        </row>
        <row r="1553">
          <cell r="A1553" t="str">
            <v>13-03-e-01</v>
          </cell>
          <cell r="B1553" t="str">
            <v>Prepare &amp; Paint new surface of fillets, framing,skirtings etc : Priming coat</v>
          </cell>
          <cell r="C1553" t="str">
            <v>100 Rft</v>
          </cell>
          <cell r="D1553">
            <v>448.2</v>
          </cell>
          <cell r="E1553">
            <v>1080.9000000000001</v>
          </cell>
          <cell r="F1553" t="str">
            <v>m</v>
          </cell>
          <cell r="G1553">
            <v>14.7</v>
          </cell>
          <cell r="H1553">
            <v>35.46</v>
          </cell>
          <cell r="I1553" t="str">
            <v>13.1, 13.2, 13.9</v>
          </cell>
          <cell r="J1553">
            <v>0</v>
          </cell>
          <cell r="L1553">
            <v>28.63</v>
          </cell>
          <cell r="M1553">
            <v>6.8300000000000018</v>
          </cell>
          <cell r="N1553">
            <v>0.23856095005239267</v>
          </cell>
        </row>
        <row r="1554">
          <cell r="A1554" t="str">
            <v>13-03-e-02</v>
          </cell>
          <cell r="B1554" t="str">
            <v>Prepare &amp; Paint new surface of fillets, framing,skirtings etc : Each subsequent coat of paint</v>
          </cell>
          <cell r="C1554" t="str">
            <v>100 Rft</v>
          </cell>
          <cell r="D1554">
            <v>224.1</v>
          </cell>
          <cell r="E1554">
            <v>730.76</v>
          </cell>
          <cell r="F1554" t="str">
            <v>m</v>
          </cell>
          <cell r="G1554">
            <v>7.35</v>
          </cell>
          <cell r="H1554">
            <v>23.97</v>
          </cell>
          <cell r="I1554" t="str">
            <v>13.1, 13.2, 13.9</v>
          </cell>
          <cell r="J1554">
            <v>0</v>
          </cell>
          <cell r="L1554">
            <v>18.61</v>
          </cell>
          <cell r="M1554">
            <v>5.3599999999999994</v>
          </cell>
          <cell r="N1554">
            <v>0.28801719505642126</v>
          </cell>
        </row>
        <row r="1555">
          <cell r="A1555" t="str">
            <v>13-03-f-01</v>
          </cell>
          <cell r="B1555" t="str">
            <v>Prepare &amp; Paint new surface of small detachedarticles upto 1 sft : Priming coat</v>
          </cell>
          <cell r="C1555" t="str">
            <v>100 No.</v>
          </cell>
          <cell r="D1555">
            <v>1867.5</v>
          </cell>
          <cell r="E1555">
            <v>4600.5200000000004</v>
          </cell>
          <cell r="F1555" t="str">
            <v>100 No.</v>
          </cell>
          <cell r="G1555">
            <v>1867.5</v>
          </cell>
          <cell r="H1555">
            <v>4600.5200000000004</v>
          </cell>
          <cell r="I1555" t="str">
            <v>13.1, 13.2, 13.9</v>
          </cell>
          <cell r="J1555">
            <v>0</v>
          </cell>
          <cell r="L1555">
            <v>3704.06</v>
          </cell>
          <cell r="M1555">
            <v>896.46000000000049</v>
          </cell>
          <cell r="N1555">
            <v>0.2420209175877282</v>
          </cell>
        </row>
        <row r="1556">
          <cell r="A1556" t="str">
            <v>13-03-f-02</v>
          </cell>
          <cell r="B1556" t="str">
            <v>Prepare &amp; Paint new surface of small detachedarticles upto 1 sft : Each subsequent coat</v>
          </cell>
          <cell r="C1556" t="str">
            <v>100 No.</v>
          </cell>
          <cell r="D1556">
            <v>926.28</v>
          </cell>
          <cell r="E1556">
            <v>3126.04</v>
          </cell>
          <cell r="F1556" t="str">
            <v>100 No.</v>
          </cell>
          <cell r="G1556">
            <v>926.28</v>
          </cell>
          <cell r="H1556">
            <v>3126.04</v>
          </cell>
          <cell r="I1556" t="str">
            <v>13.1, 13.2, 13.9</v>
          </cell>
          <cell r="J1556">
            <v>0</v>
          </cell>
          <cell r="L1556">
            <v>2421.4499999999998</v>
          </cell>
          <cell r="M1556">
            <v>704.59000000000015</v>
          </cell>
          <cell r="N1556">
            <v>0.29097854591257311</v>
          </cell>
        </row>
        <row r="1557">
          <cell r="A1557" t="str">
            <v>13-03-g-01</v>
          </cell>
          <cell r="B1557" t="str">
            <v>Prepare &amp; paint surf. of small detached articles1sft - 3sft area : Priming coat</v>
          </cell>
          <cell r="C1557" t="str">
            <v>100 No.</v>
          </cell>
          <cell r="D1557">
            <v>3610.5</v>
          </cell>
          <cell r="E1557">
            <v>8891.74</v>
          </cell>
          <cell r="F1557" t="str">
            <v>100 No.</v>
          </cell>
          <cell r="G1557">
            <v>3610.5</v>
          </cell>
          <cell r="H1557">
            <v>8891.74</v>
          </cell>
          <cell r="I1557" t="str">
            <v>13.1, 13.2, 13.9</v>
          </cell>
          <cell r="J1557">
            <v>0</v>
          </cell>
          <cell r="L1557">
            <v>7187.17</v>
          </cell>
          <cell r="M1557">
            <v>1704.5699999999997</v>
          </cell>
          <cell r="N1557">
            <v>0.23716845434294717</v>
          </cell>
        </row>
        <row r="1558">
          <cell r="A1558" t="str">
            <v>13-03-g-02</v>
          </cell>
          <cell r="B1558" t="str">
            <v>Prepare &amp; paint surf. of small detached articles 1sft - 3 sft area : Subsequent coat of paint</v>
          </cell>
          <cell r="C1558" t="str">
            <v>100 No.</v>
          </cell>
          <cell r="D1558">
            <v>1618.5</v>
          </cell>
          <cell r="E1558">
            <v>5542.34</v>
          </cell>
          <cell r="F1558" t="str">
            <v>100 No.</v>
          </cell>
          <cell r="G1558">
            <v>1618.5</v>
          </cell>
          <cell r="H1558">
            <v>5542.34</v>
          </cell>
          <cell r="I1558" t="str">
            <v>13.1, 13.2, 13.9</v>
          </cell>
          <cell r="J1558">
            <v>0</v>
          </cell>
          <cell r="L1558">
            <v>4290.75</v>
          </cell>
          <cell r="M1558">
            <v>1251.5900000000001</v>
          </cell>
          <cell r="N1558">
            <v>0.29169492512963935</v>
          </cell>
        </row>
        <row r="1559">
          <cell r="A1559" t="str">
            <v>13-03-h</v>
          </cell>
          <cell r="B1559" t="str">
            <v>Extra for knotting &amp; stopping to prime coat onnew surface of wood</v>
          </cell>
          <cell r="C1559" t="str">
            <v>100 Sft</v>
          </cell>
          <cell r="D1559">
            <v>89.64</v>
          </cell>
          <cell r="E1559">
            <v>324.82</v>
          </cell>
          <cell r="F1559" t="str">
            <v>m2</v>
          </cell>
          <cell r="G1559">
            <v>9.65</v>
          </cell>
          <cell r="H1559">
            <v>34.950000000000003</v>
          </cell>
          <cell r="I1559" t="str">
            <v>13.1.6</v>
          </cell>
          <cell r="J1559">
            <v>0</v>
          </cell>
          <cell r="L1559">
            <v>27.03</v>
          </cell>
          <cell r="M1559">
            <v>7.9200000000000017</v>
          </cell>
          <cell r="N1559">
            <v>0.29300776914539406</v>
          </cell>
        </row>
        <row r="1560">
          <cell r="A1560" t="str">
            <v>13-03-i</v>
          </cell>
          <cell r="B1560" t="str">
            <v>Providing and applying 3 coats of approved typeof Plastic emulsion paint to Plastic surface as permanufucture specification.</v>
          </cell>
          <cell r="C1560" t="str">
            <v>100 Sft</v>
          </cell>
          <cell r="D1560">
            <v>2490</v>
          </cell>
          <cell r="E1560">
            <v>4843.58</v>
          </cell>
          <cell r="F1560" t="str">
            <v>m2</v>
          </cell>
          <cell r="G1560">
            <v>267.92</v>
          </cell>
          <cell r="H1560">
            <v>521.16999999999996</v>
          </cell>
          <cell r="I1560">
            <v>11.7</v>
          </cell>
          <cell r="J1560">
            <v>0</v>
          </cell>
          <cell r="L1560">
            <v>509.57</v>
          </cell>
          <cell r="M1560">
            <v>11.599999999999966</v>
          </cell>
          <cell r="N1560">
            <v>2.2764291461428197E-2</v>
          </cell>
        </row>
        <row r="1561">
          <cell r="A1561" t="str">
            <v>13-04-a</v>
          </cell>
          <cell r="B1561" t="str">
            <v>Khanki mixture, applied hot to barrage gates Firstcoat</v>
          </cell>
          <cell r="C1561" t="str">
            <v>2000 Sft</v>
          </cell>
          <cell r="D1561">
            <v>12450</v>
          </cell>
          <cell r="E1561">
            <v>23252.36</v>
          </cell>
          <cell r="F1561" t="str">
            <v>m2</v>
          </cell>
          <cell r="G1561">
            <v>66.98</v>
          </cell>
          <cell r="H1561">
            <v>125.1</v>
          </cell>
          <cell r="I1561">
            <v>13.1</v>
          </cell>
          <cell r="J1561">
            <v>0</v>
          </cell>
          <cell r="L1561">
            <v>120.55</v>
          </cell>
          <cell r="M1561">
            <v>4.5499999999999972</v>
          </cell>
          <cell r="N1561">
            <v>3.7743674823724573E-2</v>
          </cell>
        </row>
        <row r="1562">
          <cell r="A1562" t="str">
            <v>13-04-b</v>
          </cell>
          <cell r="B1562" t="str">
            <v>Khanki mixture, applied hot to barrage gatesSecond coat</v>
          </cell>
          <cell r="C1562" t="str">
            <v>2000 Sft</v>
          </cell>
          <cell r="D1562">
            <v>9760.7999999999993</v>
          </cell>
          <cell r="E1562">
            <v>17140.490000000002</v>
          </cell>
          <cell r="F1562" t="str">
            <v>m2</v>
          </cell>
          <cell r="G1562">
            <v>52.51</v>
          </cell>
          <cell r="H1562">
            <v>92.22</v>
          </cell>
          <cell r="I1562">
            <v>13.1</v>
          </cell>
          <cell r="J1562">
            <v>0</v>
          </cell>
          <cell r="L1562">
            <v>88.14</v>
          </cell>
          <cell r="M1562">
            <v>4.0799999999999983</v>
          </cell>
          <cell r="N1562">
            <v>4.6289993192648038E-2</v>
          </cell>
        </row>
        <row r="1563">
          <cell r="A1563" t="str">
            <v>13-05-a</v>
          </cell>
          <cell r="B1563" t="str">
            <v>French polishing complete: On new work</v>
          </cell>
          <cell r="C1563" t="str">
            <v>100 Sft</v>
          </cell>
          <cell r="D1563">
            <v>7719</v>
          </cell>
          <cell r="E1563">
            <v>9115.9500000000007</v>
          </cell>
          <cell r="F1563" t="str">
            <v>m2</v>
          </cell>
          <cell r="G1563">
            <v>830.56</v>
          </cell>
          <cell r="H1563">
            <v>980.88</v>
          </cell>
          <cell r="I1563">
            <v>13.5</v>
          </cell>
          <cell r="J1563">
            <v>0</v>
          </cell>
          <cell r="L1563">
            <v>973.39</v>
          </cell>
          <cell r="M1563">
            <v>7.4900000000000091</v>
          </cell>
          <cell r="N1563">
            <v>7.6947574969950475E-3</v>
          </cell>
        </row>
        <row r="1564">
          <cell r="A1564" t="str">
            <v>13-05-b</v>
          </cell>
          <cell r="B1564" t="str">
            <v>French polishing complete: On old work</v>
          </cell>
          <cell r="C1564" t="str">
            <v>100 Sft</v>
          </cell>
          <cell r="D1564">
            <v>3984</v>
          </cell>
          <cell r="E1564">
            <v>4696.46</v>
          </cell>
          <cell r="F1564" t="str">
            <v>m2</v>
          </cell>
          <cell r="G1564">
            <v>428.68</v>
          </cell>
          <cell r="H1564">
            <v>505.34</v>
          </cell>
          <cell r="I1564">
            <v>13.5</v>
          </cell>
          <cell r="J1564">
            <v>0</v>
          </cell>
          <cell r="L1564">
            <v>497.86</v>
          </cell>
          <cell r="M1564">
            <v>7.4799999999999613</v>
          </cell>
          <cell r="N1564">
            <v>1.5024304021210704E-2</v>
          </cell>
        </row>
        <row r="1565">
          <cell r="A1565" t="str">
            <v>13-06</v>
          </cell>
          <cell r="B1565" t="str">
            <v>Applying lacquer polish to wood work of any type</v>
          </cell>
          <cell r="C1565" t="str">
            <v>100 Sft</v>
          </cell>
          <cell r="D1565">
            <v>5229</v>
          </cell>
          <cell r="E1565">
            <v>9780.2000000000007</v>
          </cell>
          <cell r="F1565" t="str">
            <v>m2</v>
          </cell>
          <cell r="G1565">
            <v>562.64</v>
          </cell>
          <cell r="H1565">
            <v>1052.3499999999999</v>
          </cell>
          <cell r="I1565">
            <v>13.1</v>
          </cell>
          <cell r="J1565">
            <v>0</v>
          </cell>
          <cell r="L1565">
            <v>1027.05</v>
          </cell>
          <cell r="M1565">
            <v>25.299999999999955</v>
          </cell>
          <cell r="N1565">
            <v>2.4633659510247752E-2</v>
          </cell>
        </row>
        <row r="1566">
          <cell r="A1566" t="str">
            <v>13-07-a</v>
          </cell>
          <cell r="B1566" t="str">
            <v>Varnishing wood work, including cleaning &amp;preparing surface : First coat</v>
          </cell>
          <cell r="C1566" t="str">
            <v>100 Sft</v>
          </cell>
          <cell r="D1566">
            <v>498</v>
          </cell>
          <cell r="E1566">
            <v>1164.6300000000001</v>
          </cell>
          <cell r="F1566" t="str">
            <v>m2</v>
          </cell>
          <cell r="G1566">
            <v>53.58</v>
          </cell>
          <cell r="H1566">
            <v>125.31</v>
          </cell>
          <cell r="I1566">
            <v>13.4</v>
          </cell>
          <cell r="J1566">
            <v>0</v>
          </cell>
          <cell r="L1566">
            <v>123.19</v>
          </cell>
          <cell r="M1566">
            <v>2.1200000000000045</v>
          </cell>
          <cell r="N1566">
            <v>1.720918905755341E-2</v>
          </cell>
        </row>
        <row r="1567">
          <cell r="A1567" t="str">
            <v>13-07-b</v>
          </cell>
          <cell r="B1567" t="str">
            <v>Varnishing wood work, including cleaning &amp;preparing surface : Second coat</v>
          </cell>
          <cell r="C1567" t="str">
            <v>100 Sft</v>
          </cell>
          <cell r="D1567">
            <v>249</v>
          </cell>
          <cell r="E1567">
            <v>752.29</v>
          </cell>
          <cell r="F1567" t="str">
            <v>m2</v>
          </cell>
          <cell r="G1567">
            <v>26.79</v>
          </cell>
          <cell r="H1567">
            <v>80.95</v>
          </cell>
          <cell r="I1567">
            <v>13.4</v>
          </cell>
          <cell r="J1567">
            <v>0</v>
          </cell>
          <cell r="L1567">
            <v>79.489999999999995</v>
          </cell>
          <cell r="M1567">
            <v>1.460000000000008</v>
          </cell>
          <cell r="N1567">
            <v>1.8367090200025263E-2</v>
          </cell>
        </row>
        <row r="1568">
          <cell r="A1568" t="str">
            <v>13-07-c</v>
          </cell>
          <cell r="B1568" t="str">
            <v>Varnishing wood work, including cleaning &amp;preparing surface : Third coat</v>
          </cell>
          <cell r="C1568" t="str">
            <v>100 Sft</v>
          </cell>
          <cell r="D1568">
            <v>249</v>
          </cell>
          <cell r="E1568">
            <v>657.73</v>
          </cell>
          <cell r="F1568" t="str">
            <v>m2</v>
          </cell>
          <cell r="G1568">
            <v>26.79</v>
          </cell>
          <cell r="H1568">
            <v>70.77</v>
          </cell>
          <cell r="I1568">
            <v>13.4</v>
          </cell>
          <cell r="J1568">
            <v>0</v>
          </cell>
          <cell r="L1568">
            <v>69.319999999999993</v>
          </cell>
          <cell r="M1568">
            <v>1.4500000000000028</v>
          </cell>
          <cell r="N1568">
            <v>2.0917484131563805E-2</v>
          </cell>
        </row>
        <row r="1569">
          <cell r="A1569" t="str">
            <v>13-08-a</v>
          </cell>
          <cell r="B1569" t="str">
            <v>Bitumen coating to plastered / cement concretesurface : 20 Ibs. per 100 sft.</v>
          </cell>
          <cell r="C1569" t="str">
            <v>100 Sft</v>
          </cell>
          <cell r="D1569">
            <v>478.08</v>
          </cell>
          <cell r="E1569">
            <v>2136.9</v>
          </cell>
          <cell r="F1569" t="str">
            <v>m2</v>
          </cell>
          <cell r="G1569">
            <v>51.44</v>
          </cell>
          <cell r="H1569">
            <v>229.93</v>
          </cell>
          <cell r="I1569">
            <v>13.1</v>
          </cell>
          <cell r="J1569">
            <v>0</v>
          </cell>
          <cell r="L1569">
            <v>219.18</v>
          </cell>
          <cell r="M1569">
            <v>10.75</v>
          </cell>
          <cell r="N1569">
            <v>4.9046445843598865E-2</v>
          </cell>
        </row>
        <row r="1570">
          <cell r="A1570" t="str">
            <v>13-08-b</v>
          </cell>
          <cell r="B1570" t="str">
            <v>Bitumen coating to plastered / cement concretesurface : 14 Ibs. per 100 sft.</v>
          </cell>
          <cell r="C1570" t="str">
            <v>100 Sft</v>
          </cell>
          <cell r="D1570">
            <v>1215.1199999999999</v>
          </cell>
          <cell r="E1570">
            <v>2098.17</v>
          </cell>
          <cell r="F1570" t="str">
            <v>m2</v>
          </cell>
          <cell r="G1570">
            <v>130.75</v>
          </cell>
          <cell r="H1570">
            <v>225.76</v>
          </cell>
          <cell r="I1570">
            <v>13.1</v>
          </cell>
          <cell r="J1570">
            <v>0</v>
          </cell>
          <cell r="L1570">
            <v>218.04</v>
          </cell>
          <cell r="M1570">
            <v>7.7199999999999989</v>
          </cell>
          <cell r="N1570">
            <v>3.5406347459181794E-2</v>
          </cell>
        </row>
        <row r="1571">
          <cell r="A1571" t="str">
            <v>13-08-c</v>
          </cell>
          <cell r="B1571" t="str">
            <v>Bitumen coating to plastered / cement concretesurface : 10 Ibs. per 100 sft.</v>
          </cell>
          <cell r="C1571" t="str">
            <v>100 Sft</v>
          </cell>
          <cell r="D1571">
            <v>860.54</v>
          </cell>
          <cell r="E1571">
            <v>1740.23</v>
          </cell>
          <cell r="F1571" t="str">
            <v>m2</v>
          </cell>
          <cell r="G1571">
            <v>92.59</v>
          </cell>
          <cell r="H1571">
            <v>187.25</v>
          </cell>
          <cell r="I1571">
            <v>13.1</v>
          </cell>
          <cell r="J1571">
            <v>0</v>
          </cell>
          <cell r="L1571">
            <v>179.9</v>
          </cell>
          <cell r="M1571">
            <v>7.3499999999999943</v>
          </cell>
          <cell r="N1571">
            <v>4.0856031128404635E-2</v>
          </cell>
        </row>
        <row r="1572">
          <cell r="A1572" t="str">
            <v>13-09</v>
          </cell>
          <cell r="B1572" t="str">
            <v>Writing letters or figures</v>
          </cell>
          <cell r="C1572" t="str">
            <v>Each</v>
          </cell>
          <cell r="D1572">
            <v>15.94</v>
          </cell>
          <cell r="E1572">
            <v>19.079999999999998</v>
          </cell>
          <cell r="F1572" t="str">
            <v>Each</v>
          </cell>
          <cell r="G1572">
            <v>15.94</v>
          </cell>
          <cell r="H1572">
            <v>19.079999999999998</v>
          </cell>
          <cell r="I1572" t="str">
            <v>13.1.8 ,13.13</v>
          </cell>
          <cell r="J1572">
            <v>0</v>
          </cell>
          <cell r="L1572">
            <v>17.48</v>
          </cell>
          <cell r="M1572">
            <v>1.5999999999999979</v>
          </cell>
          <cell r="N1572">
            <v>9.1533180778031908E-2</v>
          </cell>
        </row>
        <row r="1573">
          <cell r="A1573" t="str">
            <v>13-10-a</v>
          </cell>
          <cell r="B1573" t="str">
            <v>Coaltar paint applied hot: First coat</v>
          </cell>
          <cell r="C1573" t="str">
            <v>100 Sft</v>
          </cell>
          <cell r="D1573">
            <v>390.31</v>
          </cell>
          <cell r="E1573">
            <v>2226.4899999999998</v>
          </cell>
          <cell r="F1573" t="str">
            <v>m2</v>
          </cell>
          <cell r="G1573">
            <v>42</v>
          </cell>
          <cell r="H1573">
            <v>239.57</v>
          </cell>
          <cell r="I1573">
            <v>13.8</v>
          </cell>
          <cell r="J1573">
            <v>0</v>
          </cell>
          <cell r="L1573">
            <v>236.96</v>
          </cell>
          <cell r="M1573">
            <v>2.6099999999999852</v>
          </cell>
          <cell r="N1573">
            <v>1.1014517218095819E-2</v>
          </cell>
        </row>
        <row r="1574">
          <cell r="A1574" t="str">
            <v>13-10-b</v>
          </cell>
          <cell r="B1574" t="str">
            <v>Coaltar paint applied hot: Second coat</v>
          </cell>
          <cell r="C1574" t="str">
            <v>100 Sft</v>
          </cell>
          <cell r="D1574">
            <v>236.55</v>
          </cell>
          <cell r="E1574">
            <v>1150.95</v>
          </cell>
          <cell r="F1574" t="str">
            <v>m2</v>
          </cell>
          <cell r="G1574">
            <v>25.45</v>
          </cell>
          <cell r="H1574">
            <v>123.84</v>
          </cell>
          <cell r="I1574">
            <v>13.8</v>
          </cell>
          <cell r="J1574">
            <v>0</v>
          </cell>
          <cell r="L1574">
            <v>118.29</v>
          </cell>
          <cell r="M1574">
            <v>5.5499999999999972</v>
          </cell>
          <cell r="N1574">
            <v>4.6918589906162794E-2</v>
          </cell>
        </row>
        <row r="1575">
          <cell r="A1575" t="str">
            <v>13-11-a</v>
          </cell>
          <cell r="B1575" t="str">
            <v>Solignum paint applied hot: First coat</v>
          </cell>
          <cell r="C1575" t="str">
            <v>100 Sft</v>
          </cell>
          <cell r="D1575">
            <v>493.02</v>
          </cell>
          <cell r="E1575">
            <v>1168.8</v>
          </cell>
          <cell r="F1575" t="str">
            <v>m2</v>
          </cell>
          <cell r="G1575">
            <v>53.05</v>
          </cell>
          <cell r="H1575">
            <v>125.76</v>
          </cell>
          <cell r="I1575">
            <v>13.8</v>
          </cell>
          <cell r="J1575">
            <v>0</v>
          </cell>
          <cell r="L1575">
            <v>124.13</v>
          </cell>
          <cell r="M1575">
            <v>1.6300000000000097</v>
          </cell>
          <cell r="N1575">
            <v>1.3131394505760169E-2</v>
          </cell>
        </row>
        <row r="1576">
          <cell r="A1576" t="str">
            <v>13-11-b</v>
          </cell>
          <cell r="B1576" t="str">
            <v>Solignum paint applied hot: Second coat</v>
          </cell>
          <cell r="C1576" t="str">
            <v>100 Sft</v>
          </cell>
          <cell r="D1576">
            <v>749.99</v>
          </cell>
          <cell r="E1576">
            <v>1855.15</v>
          </cell>
          <cell r="F1576" t="str">
            <v>m2</v>
          </cell>
          <cell r="G1576">
            <v>80.7</v>
          </cell>
          <cell r="H1576">
            <v>199.61</v>
          </cell>
          <cell r="I1576">
            <v>13.8</v>
          </cell>
          <cell r="J1576">
            <v>0</v>
          </cell>
          <cell r="L1576">
            <v>197.98</v>
          </cell>
          <cell r="M1576">
            <v>1.6300000000000239</v>
          </cell>
          <cell r="N1576">
            <v>8.2331548641278104E-3</v>
          </cell>
        </row>
        <row r="1577">
          <cell r="A1577" t="str">
            <v>13-12-a</v>
          </cell>
          <cell r="B1577" t="str">
            <v>Creosote paint applied hot: First coat</v>
          </cell>
          <cell r="C1577" t="str">
            <v>100 Sft</v>
          </cell>
          <cell r="D1577">
            <v>493.02</v>
          </cell>
          <cell r="E1577">
            <v>1058.24</v>
          </cell>
          <cell r="F1577" t="str">
            <v>m2</v>
          </cell>
          <cell r="G1577">
            <v>53.05</v>
          </cell>
          <cell r="H1577">
            <v>113.87</v>
          </cell>
          <cell r="I1577">
            <v>13.8</v>
          </cell>
          <cell r="J1577">
            <v>0</v>
          </cell>
          <cell r="L1577">
            <v>112.23</v>
          </cell>
          <cell r="M1577">
            <v>1.6400000000000006</v>
          </cell>
          <cell r="N1577">
            <v>1.4612848614452468E-2</v>
          </cell>
        </row>
        <row r="1578">
          <cell r="A1578" t="str">
            <v>13-12-b</v>
          </cell>
          <cell r="B1578" t="str">
            <v>Creosote paint applied hot: Second coat</v>
          </cell>
          <cell r="C1578" t="str">
            <v>100 Sft</v>
          </cell>
          <cell r="D1578">
            <v>373.5</v>
          </cell>
          <cell r="E1578">
            <v>835.99</v>
          </cell>
          <cell r="F1578" t="str">
            <v>m2</v>
          </cell>
          <cell r="G1578">
            <v>40.19</v>
          </cell>
          <cell r="H1578">
            <v>89.95</v>
          </cell>
          <cell r="I1578">
            <v>13.8</v>
          </cell>
          <cell r="J1578">
            <v>0</v>
          </cell>
          <cell r="L1578">
            <v>89.14</v>
          </cell>
          <cell r="M1578">
            <v>0.81000000000000227</v>
          </cell>
          <cell r="N1578">
            <v>9.0868297060803481E-3</v>
          </cell>
        </row>
        <row r="1579">
          <cell r="A1579" t="str">
            <v>13-13</v>
          </cell>
          <cell r="B1579" t="str">
            <v>Painting distance marks with white ground andblack letterin on both faces</v>
          </cell>
          <cell r="C1579" t="str">
            <v>Each</v>
          </cell>
          <cell r="D1579">
            <v>67.23</v>
          </cell>
          <cell r="E1579">
            <v>299.64</v>
          </cell>
          <cell r="F1579" t="str">
            <v>Each</v>
          </cell>
          <cell r="G1579">
            <v>67.23</v>
          </cell>
          <cell r="H1579">
            <v>299.64</v>
          </cell>
          <cell r="I1579" t="str">
            <v>13.1.8 ,13.13</v>
          </cell>
          <cell r="J1579">
            <v>0</v>
          </cell>
          <cell r="L1579">
            <v>227.31</v>
          </cell>
          <cell r="M1579">
            <v>72.329999999999984</v>
          </cell>
          <cell r="N1579">
            <v>0.31819981523030216</v>
          </cell>
        </row>
        <row r="1580">
          <cell r="A1580" t="str">
            <v>13-14</v>
          </cell>
          <cell r="B1580" t="str">
            <v>Painting two feet wide gauges, reading to 1/10th ofa foot.</v>
          </cell>
          <cell r="C1580" t="str">
            <v>100 Rft</v>
          </cell>
          <cell r="D1580">
            <v>2490</v>
          </cell>
          <cell r="E1580">
            <v>3094.22</v>
          </cell>
          <cell r="F1580" t="str">
            <v>m</v>
          </cell>
          <cell r="G1580">
            <v>81.69</v>
          </cell>
          <cell r="H1580">
            <v>101.52</v>
          </cell>
          <cell r="I1580" t="str">
            <v>13.1.7</v>
          </cell>
          <cell r="J1580">
            <v>0</v>
          </cell>
          <cell r="L1580">
            <v>93.19</v>
          </cell>
          <cell r="M1580">
            <v>8.3299999999999983</v>
          </cell>
          <cell r="N1580">
            <v>8.9387273312587168E-2</v>
          </cell>
        </row>
        <row r="1581">
          <cell r="A1581" t="str">
            <v>13-15</v>
          </cell>
          <cell r="B1581" t="str">
            <v>Painting sounding rods and other guages, readingto 1/10th of a foot</v>
          </cell>
          <cell r="C1581" t="str">
            <v>100 Rft</v>
          </cell>
          <cell r="D1581">
            <v>9.9600000000000009</v>
          </cell>
          <cell r="E1581">
            <v>259.3</v>
          </cell>
          <cell r="F1581" t="str">
            <v>m</v>
          </cell>
          <cell r="G1581">
            <v>0.33</v>
          </cell>
          <cell r="H1581">
            <v>8.51</v>
          </cell>
          <cell r="I1581">
            <v>13.9</v>
          </cell>
          <cell r="J1581">
            <v>0</v>
          </cell>
          <cell r="L1581">
            <v>5.84</v>
          </cell>
          <cell r="M1581">
            <v>2.67</v>
          </cell>
          <cell r="N1581">
            <v>0.4571917808219178</v>
          </cell>
        </row>
        <row r="1582">
          <cell r="A1582" t="str">
            <v>13-16</v>
          </cell>
          <cell r="B1582" t="str">
            <v>Painting levelling staves</v>
          </cell>
          <cell r="C1582" t="str">
            <v>100 Rft</v>
          </cell>
          <cell r="D1582">
            <v>23837.27</v>
          </cell>
          <cell r="E1582">
            <v>25428.31</v>
          </cell>
          <cell r="F1582" t="str">
            <v>m</v>
          </cell>
          <cell r="G1582">
            <v>782.06</v>
          </cell>
          <cell r="H1582">
            <v>834.26</v>
          </cell>
          <cell r="I1582" t="str">
            <v>13.1.8 ,13.13</v>
          </cell>
          <cell r="J1582">
            <v>0</v>
          </cell>
          <cell r="L1582">
            <v>805.48</v>
          </cell>
          <cell r="M1582">
            <v>28.779999999999973</v>
          </cell>
          <cell r="N1582">
            <v>3.5730247802552483E-2</v>
          </cell>
        </row>
        <row r="1583">
          <cell r="A1583" t="str">
            <v>13-17-a</v>
          </cell>
          <cell r="B1583" t="str">
            <v>Painting &amp; lettering (2 coats) on both sides withsyn. enamel paint : Mile/km posts</v>
          </cell>
          <cell r="C1583" t="str">
            <v>Each</v>
          </cell>
          <cell r="D1583">
            <v>622.5</v>
          </cell>
          <cell r="E1583">
            <v>936.15</v>
          </cell>
          <cell r="F1583" t="str">
            <v>Each</v>
          </cell>
          <cell r="G1583">
            <v>622.5</v>
          </cell>
          <cell r="H1583">
            <v>936.15</v>
          </cell>
          <cell r="I1583" t="str">
            <v>13.1.8 ,13.13</v>
          </cell>
          <cell r="J1583" t="str">
            <v>The ratio in the rate of 1st coat to2nd coat is 60 % to 40 % in thelabour as well as composite rate</v>
          </cell>
          <cell r="L1583">
            <v>822.6</v>
          </cell>
          <cell r="M1583">
            <v>113.54999999999995</v>
          </cell>
          <cell r="N1583">
            <v>0.13803792851932889</v>
          </cell>
        </row>
        <row r="1584">
          <cell r="A1584" t="str">
            <v>13-17-b</v>
          </cell>
          <cell r="B1584" t="str">
            <v>Painting &amp; lettering (2 coats) on both sides withsyn. enamel paint : Furlong or 1/10 km posts</v>
          </cell>
          <cell r="C1584" t="str">
            <v>Each</v>
          </cell>
          <cell r="D1584">
            <v>77.94</v>
          </cell>
          <cell r="E1584">
            <v>117.18</v>
          </cell>
          <cell r="F1584" t="str">
            <v>Each</v>
          </cell>
          <cell r="G1584">
            <v>77.94</v>
          </cell>
          <cell r="H1584">
            <v>117.18</v>
          </cell>
          <cell r="I1584" t="str">
            <v>13.1.8 ,13.13</v>
          </cell>
          <cell r="J1584">
            <v>0</v>
          </cell>
          <cell r="L1584">
            <v>102.97</v>
          </cell>
          <cell r="M1584">
            <v>14.210000000000008</v>
          </cell>
          <cell r="N1584">
            <v>0.13800135961930668</v>
          </cell>
        </row>
        <row r="1585">
          <cell r="A1585" t="str">
            <v>13-17-c</v>
          </cell>
          <cell r="B1585" t="str">
            <v>Painting &amp; lettering (2 coats) on both sides withsyn. enamel paint : Sign posts</v>
          </cell>
          <cell r="C1585" t="str">
            <v>Each</v>
          </cell>
          <cell r="D1585">
            <v>821.7</v>
          </cell>
          <cell r="E1585">
            <v>1135.3499999999999</v>
          </cell>
          <cell r="F1585" t="str">
            <v>Each</v>
          </cell>
          <cell r="G1585">
            <v>821.7</v>
          </cell>
          <cell r="H1585">
            <v>1135.3499999999999</v>
          </cell>
          <cell r="I1585" t="str">
            <v>13.1.8 ,13.13</v>
          </cell>
          <cell r="J1585">
            <v>0</v>
          </cell>
          <cell r="L1585">
            <v>1016.82</v>
          </cell>
          <cell r="M1585">
            <v>118.52999999999986</v>
          </cell>
          <cell r="N1585">
            <v>0.11656930430164616</v>
          </cell>
        </row>
        <row r="1586">
          <cell r="A1586" t="str">
            <v>13-18</v>
          </cell>
          <cell r="B1586" t="str">
            <v>Preparing surface &amp; applying Texture Paintingcomplete</v>
          </cell>
          <cell r="C1586" t="str">
            <v>100 Sft</v>
          </cell>
          <cell r="D1586">
            <v>976.08</v>
          </cell>
          <cell r="E1586">
            <v>2204.4899999999998</v>
          </cell>
          <cell r="F1586" t="str">
            <v>m2</v>
          </cell>
          <cell r="G1586">
            <v>105.03</v>
          </cell>
          <cell r="H1586">
            <v>237.2</v>
          </cell>
          <cell r="I1586" t="str">
            <v>13.1.8 ,13.13</v>
          </cell>
          <cell r="J1586">
            <v>0</v>
          </cell>
          <cell r="L1586">
            <v>195.74</v>
          </cell>
          <cell r="M1586">
            <v>41.45999999999998</v>
          </cell>
          <cell r="N1586">
            <v>0.21181158679881465</v>
          </cell>
        </row>
        <row r="1587">
          <cell r="A1587" t="str">
            <v>13-19</v>
          </cell>
          <cell r="B1587" t="str">
            <v>Paint on Concrete work (Kerb stone, Barrier)</v>
          </cell>
          <cell r="C1587" t="str">
            <v>Sft</v>
          </cell>
          <cell r="D1587">
            <v>62.3</v>
          </cell>
          <cell r="E1587">
            <v>83.51</v>
          </cell>
          <cell r="F1587" t="str">
            <v>m2</v>
          </cell>
          <cell r="G1587">
            <v>670.35</v>
          </cell>
          <cell r="H1587">
            <v>898.61</v>
          </cell>
          <cell r="I1587">
            <v>13.12</v>
          </cell>
          <cell r="J1587">
            <v>0</v>
          </cell>
          <cell r="L1587">
            <v>827.23</v>
          </cell>
          <cell r="M1587">
            <v>71.38</v>
          </cell>
          <cell r="N1587">
            <v>8.6287973115094951E-2</v>
          </cell>
        </row>
        <row r="1588">
          <cell r="A1588" t="str">
            <v>13-20</v>
          </cell>
          <cell r="B1588" t="str">
            <v>Painting to clay flower posts/vase of various sizesof required colour</v>
          </cell>
          <cell r="C1588" t="str">
            <v>Each</v>
          </cell>
          <cell r="D1588">
            <v>46.76</v>
          </cell>
          <cell r="E1588">
            <v>422.93</v>
          </cell>
          <cell r="F1588" t="str">
            <v>Each</v>
          </cell>
          <cell r="G1588">
            <v>46.76</v>
          </cell>
          <cell r="H1588">
            <v>422.93</v>
          </cell>
          <cell r="I1588" t="str">
            <v>13.1.5</v>
          </cell>
          <cell r="J1588">
            <v>0</v>
          </cell>
          <cell r="L1588">
            <v>301.91000000000003</v>
          </cell>
          <cell r="M1588">
            <v>121.01999999999998</v>
          </cell>
          <cell r="N1588">
            <v>0.40084793481501102</v>
          </cell>
        </row>
        <row r="1589">
          <cell r="A1589" t="str">
            <v>13-21</v>
          </cell>
          <cell r="B1589" t="str">
            <v>Painting letters with shade</v>
          </cell>
          <cell r="C1589" t="str">
            <v>letter</v>
          </cell>
          <cell r="D1589">
            <v>39.840000000000003</v>
          </cell>
          <cell r="E1589">
            <v>41.96</v>
          </cell>
          <cell r="F1589" t="str">
            <v>letter</v>
          </cell>
          <cell r="G1589">
            <v>39.840000000000003</v>
          </cell>
          <cell r="H1589">
            <v>41.96</v>
          </cell>
          <cell r="I1589" t="str">
            <v>13.1.8 ,13.13</v>
          </cell>
          <cell r="J1589">
            <v>0</v>
          </cell>
          <cell r="L1589">
            <v>40.299999999999997</v>
          </cell>
          <cell r="M1589">
            <v>1.6600000000000037</v>
          </cell>
          <cell r="N1589">
            <v>4.1191066997518705E-2</v>
          </cell>
        </row>
        <row r="1590">
          <cell r="A1590" t="str">
            <v>13-22-a</v>
          </cell>
          <cell r="B1590" t="str">
            <v>Preparing surface and painting with emulsion paint: First coat</v>
          </cell>
          <cell r="C1590" t="str">
            <v>100 Sft</v>
          </cell>
          <cell r="D1590">
            <v>442.22</v>
          </cell>
          <cell r="E1590">
            <v>1384.38</v>
          </cell>
          <cell r="F1590" t="str">
            <v>m2</v>
          </cell>
          <cell r="G1590">
            <v>47.58</v>
          </cell>
          <cell r="H1590">
            <v>148.96</v>
          </cell>
          <cell r="I1590">
            <v>11.6</v>
          </cell>
          <cell r="J1590">
            <v>0</v>
          </cell>
          <cell r="L1590">
            <v>124.12</v>
          </cell>
          <cell r="M1590">
            <v>24.840000000000003</v>
          </cell>
          <cell r="N1590">
            <v>0.20012890750886242</v>
          </cell>
        </row>
        <row r="1591">
          <cell r="A1591" t="str">
            <v>13-22-b</v>
          </cell>
          <cell r="B1591" t="str">
            <v>Preparing surface and painting with emulsion paint: 2nd &amp; each subsequent coat.</v>
          </cell>
          <cell r="C1591" t="str">
            <v>100 Sft</v>
          </cell>
          <cell r="D1591">
            <v>338.64</v>
          </cell>
          <cell r="E1591">
            <v>871.09</v>
          </cell>
          <cell r="F1591" t="str">
            <v>m2</v>
          </cell>
          <cell r="G1591">
            <v>36.44</v>
          </cell>
          <cell r="H1591">
            <v>93.73</v>
          </cell>
          <cell r="I1591" t="str">
            <v>11.6 ,13.1.5</v>
          </cell>
          <cell r="J1591">
            <v>0</v>
          </cell>
          <cell r="L1591">
            <v>75.63</v>
          </cell>
          <cell r="M1591">
            <v>18.100000000000009</v>
          </cell>
          <cell r="N1591">
            <v>0.23932301996562225</v>
          </cell>
        </row>
        <row r="1592">
          <cell r="A1592" t="str">
            <v>13-23</v>
          </cell>
          <cell r="B1592" t="str">
            <v>Pavement Marking using Reflective ChlorinatedRubber Paint with Glass Beads as per specification</v>
          </cell>
          <cell r="C1592" t="str">
            <v>100 Sft</v>
          </cell>
          <cell r="D1592">
            <v>1743</v>
          </cell>
          <cell r="E1592">
            <v>2300.0700000000002</v>
          </cell>
          <cell r="F1592" t="str">
            <v>m2</v>
          </cell>
          <cell r="G1592">
            <v>187.55</v>
          </cell>
          <cell r="H1592">
            <v>247.49</v>
          </cell>
          <cell r="I1592" t="str">
            <v>16.8.8</v>
          </cell>
          <cell r="J1592">
            <v>0</v>
          </cell>
          <cell r="L1592">
            <v>240.79</v>
          </cell>
          <cell r="M1592">
            <v>6.7000000000000171</v>
          </cell>
          <cell r="N1592">
            <v>2.7825075792184132E-2</v>
          </cell>
        </row>
        <row r="1593">
          <cell r="A1593" t="str">
            <v>13-24</v>
          </cell>
          <cell r="B1593" t="str">
            <v>Extra labour for painting, varnishing etc from 20'height &amp; above, for every additional 10'</v>
          </cell>
          <cell r="C1593" t="str">
            <v>100 Sft/coat</v>
          </cell>
          <cell r="D1593">
            <v>127.49</v>
          </cell>
          <cell r="E1593">
            <v>127.49</v>
          </cell>
          <cell r="F1593" t="str">
            <v>m2</v>
          </cell>
          <cell r="G1593">
            <v>13.72</v>
          </cell>
          <cell r="H1593">
            <v>13.72</v>
          </cell>
          <cell r="I1593">
            <v>0</v>
          </cell>
          <cell r="J1593" t="str">
            <v>The height will be taken from thefloor, road or ground underneath,as the case may be, on sidetowards which the work is to bedone.</v>
          </cell>
          <cell r="L1593">
            <v>12.86</v>
          </cell>
          <cell r="M1593">
            <v>0.86000000000000121</v>
          </cell>
          <cell r="N1593">
            <v>6.6874027993779256E-2</v>
          </cell>
        </row>
        <row r="1594">
          <cell r="A1594" t="str">
            <v>13-25-a</v>
          </cell>
          <cell r="B1594" t="str">
            <v>Preparing surface &amp; painting with snowcem /weathershield paint : First coat</v>
          </cell>
          <cell r="C1594" t="str">
            <v>100 Sft/coat</v>
          </cell>
          <cell r="D1594">
            <v>1245</v>
          </cell>
          <cell r="E1594">
            <v>2261.96</v>
          </cell>
          <cell r="F1594" t="str">
            <v>m2</v>
          </cell>
          <cell r="G1594">
            <v>133.96</v>
          </cell>
          <cell r="H1594">
            <v>243.39</v>
          </cell>
          <cell r="I1594" t="str">
            <v>13.1.5 ,13.14</v>
          </cell>
          <cell r="J1594">
            <v>0</v>
          </cell>
          <cell r="L1594">
            <v>238.73</v>
          </cell>
          <cell r="M1594">
            <v>4.6599999999999966</v>
          </cell>
          <cell r="N1594">
            <v>1.9519959787207292E-2</v>
          </cell>
        </row>
        <row r="1595">
          <cell r="A1595" t="str">
            <v>13-25-b</v>
          </cell>
          <cell r="B1595" t="str">
            <v>Preparing surface &amp; painting with snowcem /weathershield paint : 2nd &amp; subsequent coats</v>
          </cell>
          <cell r="C1595" t="str">
            <v>100 Sft/coat</v>
          </cell>
          <cell r="D1595">
            <v>622.5</v>
          </cell>
          <cell r="E1595">
            <v>1160.1400000000001</v>
          </cell>
          <cell r="F1595" t="str">
            <v>m2</v>
          </cell>
          <cell r="G1595">
            <v>66.98</v>
          </cell>
          <cell r="H1595">
            <v>124.83</v>
          </cell>
          <cell r="I1595" t="str">
            <v>13.1.5 ,13.14</v>
          </cell>
          <cell r="J1595">
            <v>0</v>
          </cell>
          <cell r="L1595">
            <v>122.18</v>
          </cell>
          <cell r="M1595">
            <v>2.6499999999999915</v>
          </cell>
          <cell r="N1595">
            <v>2.168931085284E-2</v>
          </cell>
        </row>
        <row r="1596">
          <cell r="A1596" t="str">
            <v>14-01-a</v>
          </cell>
          <cell r="B1596" t="str">
            <v>Providing and Fixing glazed earthen ware WCEuropean type of approved size excluding cost ofseat &amp; cover, complete in all respects: White</v>
          </cell>
          <cell r="C1596" t="str">
            <v>Each</v>
          </cell>
          <cell r="D1596">
            <v>669.19</v>
          </cell>
          <cell r="E1596">
            <v>11415.02</v>
          </cell>
          <cell r="F1596" t="str">
            <v>Each</v>
          </cell>
          <cell r="G1596">
            <v>669.19</v>
          </cell>
          <cell r="H1596">
            <v>11415.02</v>
          </cell>
          <cell r="I1596" t="str">
            <v>14.4,14.5,14.6,14.7.1 ,14.8</v>
          </cell>
          <cell r="J1596" t="str">
            <v>The rates of saintary ware are forbest quality</v>
          </cell>
          <cell r="L1596">
            <v>10601.28</v>
          </cell>
          <cell r="M1596">
            <v>813.73999999999978</v>
          </cell>
          <cell r="N1596">
            <v>7.6758655558574029E-2</v>
          </cell>
        </row>
        <row r="1597">
          <cell r="A1597" t="str">
            <v>14-01-b</v>
          </cell>
          <cell r="B1597" t="str">
            <v>Providing and Fixing glazed earthen ware WCEuropean type of approved make/size excludingcost of seat &amp; cover, complete in all respects:Coloured</v>
          </cell>
          <cell r="C1597" t="str">
            <v>Each</v>
          </cell>
          <cell r="D1597">
            <v>669.19</v>
          </cell>
          <cell r="E1597">
            <v>10807.52</v>
          </cell>
          <cell r="F1597" t="str">
            <v>Each</v>
          </cell>
          <cell r="G1597">
            <v>669.19</v>
          </cell>
          <cell r="H1597">
            <v>10807.52</v>
          </cell>
          <cell r="I1597" t="str">
            <v>14.4 ,14.6,14.7.1 ,14.8</v>
          </cell>
          <cell r="J1597">
            <v>0</v>
          </cell>
          <cell r="L1597">
            <v>10722.78</v>
          </cell>
          <cell r="M1597">
            <v>84.739999999999782</v>
          </cell>
          <cell r="N1597">
            <v>7.9028013257755707E-3</v>
          </cell>
        </row>
        <row r="1598">
          <cell r="A1598" t="str">
            <v>14-02-a</v>
          </cell>
          <cell r="B1598" t="str">
            <v>Providing and Fixing Double Seat &amp; Cover only :Bakelite</v>
          </cell>
          <cell r="C1598" t="str">
            <v>Each</v>
          </cell>
          <cell r="D1598">
            <v>14.94</v>
          </cell>
          <cell r="E1598">
            <v>695.34</v>
          </cell>
          <cell r="F1598" t="str">
            <v>Each</v>
          </cell>
          <cell r="G1598">
            <v>14.94</v>
          </cell>
          <cell r="H1598">
            <v>695.34</v>
          </cell>
          <cell r="I1598" t="str">
            <v>14.4 ,14.6,14.7.2 ,14.8</v>
          </cell>
          <cell r="J1598">
            <v>0</v>
          </cell>
          <cell r="L1598">
            <v>695.34</v>
          </cell>
          <cell r="M1598">
            <v>0</v>
          </cell>
          <cell r="N1598">
            <v>0</v>
          </cell>
        </row>
        <row r="1599">
          <cell r="A1599" t="str">
            <v>14-02-b</v>
          </cell>
          <cell r="B1599" t="str">
            <v>Providing and Fixing double seat &amp; cover only :Plastic</v>
          </cell>
          <cell r="C1599" t="str">
            <v>Each</v>
          </cell>
          <cell r="D1599">
            <v>14.94</v>
          </cell>
          <cell r="E1599">
            <v>921.33</v>
          </cell>
          <cell r="F1599" t="str">
            <v>Each</v>
          </cell>
          <cell r="G1599">
            <v>14.94</v>
          </cell>
          <cell r="H1599">
            <v>921.33</v>
          </cell>
          <cell r="I1599" t="str">
            <v>14.4 ,14.6,14.7.2 ,14.8</v>
          </cell>
          <cell r="J1599">
            <v>0</v>
          </cell>
          <cell r="L1599">
            <v>921.33</v>
          </cell>
          <cell r="M1599">
            <v>0</v>
          </cell>
          <cell r="N1599">
            <v>0</v>
          </cell>
        </row>
        <row r="1600">
          <cell r="A1600" t="str">
            <v>14-03-a</v>
          </cell>
          <cell r="B1600" t="str">
            <v>Providing and fitting glazed earthenware watercloset (WC), squatter type (orisa pattern)combined with foot rest. complete in all respects :White</v>
          </cell>
          <cell r="C1600" t="str">
            <v>Each</v>
          </cell>
          <cell r="D1600">
            <v>527.26</v>
          </cell>
          <cell r="E1600">
            <v>3713.81</v>
          </cell>
          <cell r="F1600" t="str">
            <v>Each</v>
          </cell>
          <cell r="G1600">
            <v>527.26</v>
          </cell>
          <cell r="H1600">
            <v>3713.81</v>
          </cell>
          <cell r="I1600" t="str">
            <v>14.4 ,14.6,14.7.1 ,14.8</v>
          </cell>
          <cell r="J1600">
            <v>0</v>
          </cell>
          <cell r="L1600">
            <v>2489.7399999999998</v>
          </cell>
          <cell r="M1600">
            <v>1224.0700000000002</v>
          </cell>
          <cell r="N1600">
            <v>0.49164571401029838</v>
          </cell>
        </row>
        <row r="1601">
          <cell r="A1601" t="str">
            <v>14-03-b</v>
          </cell>
          <cell r="B1601" t="str">
            <v>Providing and Fixing glazed earthen ware WCsquatting type with built-in foot rests complete inall respects : Coloured</v>
          </cell>
          <cell r="C1601" t="str">
            <v>Each</v>
          </cell>
          <cell r="D1601">
            <v>527.26</v>
          </cell>
          <cell r="E1601">
            <v>3774.56</v>
          </cell>
          <cell r="F1601" t="str">
            <v>Each</v>
          </cell>
          <cell r="G1601">
            <v>527.26</v>
          </cell>
          <cell r="H1601">
            <v>3774.56</v>
          </cell>
          <cell r="I1601" t="str">
            <v>14.4 ,14.6,14.7.1 ,14.8</v>
          </cell>
          <cell r="J1601">
            <v>0</v>
          </cell>
          <cell r="L1601">
            <v>2550.4899999999998</v>
          </cell>
          <cell r="M1601">
            <v>1224.0700000000002</v>
          </cell>
          <cell r="N1601">
            <v>0.47993522813263345</v>
          </cell>
        </row>
        <row r="1602">
          <cell r="A1602" t="str">
            <v>14-04</v>
          </cell>
          <cell r="B1602" t="str">
            <v>Providing and Fixing white glazed earthernwareWC squatting type with separate foot rests,complete in all respects</v>
          </cell>
          <cell r="C1602" t="str">
            <v>Each</v>
          </cell>
          <cell r="D1602">
            <v>625.61</v>
          </cell>
          <cell r="E1602">
            <v>2038.27</v>
          </cell>
          <cell r="F1602" t="str">
            <v>Each</v>
          </cell>
          <cell r="G1602">
            <v>625.61</v>
          </cell>
          <cell r="H1602">
            <v>2038.27</v>
          </cell>
          <cell r="I1602" t="str">
            <v>14.4 ,14.6,14.7.1 ,14.8</v>
          </cell>
          <cell r="J1602">
            <v>0</v>
          </cell>
          <cell r="L1602">
            <v>2029.19</v>
          </cell>
          <cell r="M1602">
            <v>9.0799999999999272</v>
          </cell>
          <cell r="N1602">
            <v>4.4746918721262803E-3</v>
          </cell>
        </row>
        <row r="1603">
          <cell r="A1603" t="str">
            <v>14-05-a-01</v>
          </cell>
          <cell r="B1603" t="str">
            <v>Providing and Fixing glazed earthen ware washhand basin (WHB) complete size 56x40 cm(22"x16"), including bracket set, waste coupling,complete in all respects: White with pedestal (BestQuality)</v>
          </cell>
          <cell r="C1603" t="str">
            <v>Each</v>
          </cell>
          <cell r="D1603">
            <v>669.19</v>
          </cell>
          <cell r="E1603">
            <v>9136.16</v>
          </cell>
          <cell r="F1603" t="str">
            <v>Each</v>
          </cell>
          <cell r="G1603">
            <v>669.19</v>
          </cell>
          <cell r="H1603">
            <v>9136.16</v>
          </cell>
          <cell r="I1603" t="str">
            <v>14.4 ,14.6,14.7.4 ,14.8</v>
          </cell>
          <cell r="J1603">
            <v>0</v>
          </cell>
          <cell r="L1603">
            <v>9136.16</v>
          </cell>
          <cell r="M1603">
            <v>0</v>
          </cell>
          <cell r="N1603">
            <v>0</v>
          </cell>
        </row>
        <row r="1604">
          <cell r="A1604" t="str">
            <v>14-05-a-02</v>
          </cell>
          <cell r="B1604" t="str">
            <v>Providing and Fixing glazed earthen ware washhand basin (WHB) complete size 56x40 cm(22"x16"), including bracket set, waste coupling,complete in all respects: Colour with pedestal(Best Quality)</v>
          </cell>
          <cell r="C1604" t="str">
            <v>Each</v>
          </cell>
          <cell r="D1604">
            <v>669.19</v>
          </cell>
          <cell r="E1604">
            <v>8797.2900000000009</v>
          </cell>
          <cell r="F1604" t="str">
            <v>Each</v>
          </cell>
          <cell r="G1604">
            <v>669.19</v>
          </cell>
          <cell r="H1604">
            <v>8797.2900000000009</v>
          </cell>
          <cell r="I1604" t="str">
            <v>14.4 ,14.6,14.7.4,14.7.5 ,14.8</v>
          </cell>
          <cell r="J1604">
            <v>0</v>
          </cell>
          <cell r="L1604">
            <v>8797.2900000000009</v>
          </cell>
          <cell r="M1604">
            <v>0</v>
          </cell>
          <cell r="N1604">
            <v>0</v>
          </cell>
        </row>
        <row r="1605">
          <cell r="A1605" t="str">
            <v>14-05-a-03</v>
          </cell>
          <cell r="B1605" t="str">
            <v>Providing and Fixing glazed earthen ware washhand basin (WHB) complete size 56x40 cm(22"x16"), including bracket set, waste coupling,complete in all respects: White without pedestal(Best Quality)</v>
          </cell>
          <cell r="C1605" t="str">
            <v>Each</v>
          </cell>
          <cell r="D1605">
            <v>669.19</v>
          </cell>
          <cell r="E1605">
            <v>6516.62</v>
          </cell>
          <cell r="F1605" t="str">
            <v>Each</v>
          </cell>
          <cell r="G1605">
            <v>669.19</v>
          </cell>
          <cell r="H1605">
            <v>6516.62</v>
          </cell>
          <cell r="I1605" t="str">
            <v>14.4 ,14.6,14.7.4,14.7.5 ,14.8</v>
          </cell>
          <cell r="J1605">
            <v>0</v>
          </cell>
          <cell r="L1605">
            <v>6516.62</v>
          </cell>
          <cell r="M1605">
            <v>0</v>
          </cell>
          <cell r="N1605">
            <v>0</v>
          </cell>
        </row>
        <row r="1606">
          <cell r="A1606" t="str">
            <v>14-05-a-04</v>
          </cell>
          <cell r="B1606" t="str">
            <v>Providing and Fixing glazed earthen ware washhand basin (WHB) complete size 56x40 cm(22"x16"), including bracket set, waste coupling,complete in all respects: Coloured withoutpedestal. (Best Quality)</v>
          </cell>
          <cell r="C1606" t="str">
            <v>Each</v>
          </cell>
          <cell r="D1606">
            <v>803.03</v>
          </cell>
          <cell r="E1606">
            <v>6407.46</v>
          </cell>
          <cell r="F1606" t="str">
            <v>Each</v>
          </cell>
          <cell r="G1606">
            <v>803.03</v>
          </cell>
          <cell r="H1606">
            <v>6407.46</v>
          </cell>
          <cell r="I1606" t="str">
            <v>14.4 ,14.6,14.7.4,14.7.5 ,14.8</v>
          </cell>
          <cell r="J1606">
            <v>0</v>
          </cell>
          <cell r="L1606">
            <v>6407.46</v>
          </cell>
          <cell r="M1606">
            <v>0</v>
          </cell>
          <cell r="N1606">
            <v>0</v>
          </cell>
        </row>
        <row r="1607">
          <cell r="A1607" t="str">
            <v>14-05-a-05</v>
          </cell>
          <cell r="B1607" t="str">
            <v>Providing and Fixing glazed earthen ware washhand basin (WHB) complete size 56x40 cm(22"x16"), including bracket set, waste coupling,complete in all respects: White with pedestal(Normal Quality)</v>
          </cell>
          <cell r="C1607" t="str">
            <v>Each</v>
          </cell>
          <cell r="D1607">
            <v>669.19</v>
          </cell>
          <cell r="E1607">
            <v>4135.22</v>
          </cell>
          <cell r="F1607" t="str">
            <v>Each</v>
          </cell>
          <cell r="G1607">
            <v>669.19</v>
          </cell>
          <cell r="H1607">
            <v>4135.22</v>
          </cell>
          <cell r="I1607" t="str">
            <v>14.4 ,14.6,14.7.4 ,14.8</v>
          </cell>
          <cell r="J1607">
            <v>0</v>
          </cell>
          <cell r="L1607">
            <v>4135.22</v>
          </cell>
          <cell r="M1607">
            <v>0</v>
          </cell>
          <cell r="N1607">
            <v>0</v>
          </cell>
        </row>
        <row r="1608">
          <cell r="A1608" t="str">
            <v>14-05-a-06</v>
          </cell>
          <cell r="B1608" t="str">
            <v>Providing and Fixing glazed earthen ware washhand basin (WHB) complete size 56x40 cm(22"x16"), including bracket set, waste coupling,complete in all respects: Colour with pedestal(Normal Quality)</v>
          </cell>
          <cell r="C1608" t="str">
            <v>Each</v>
          </cell>
          <cell r="D1608">
            <v>669.19</v>
          </cell>
          <cell r="E1608">
            <v>4256.72</v>
          </cell>
          <cell r="F1608" t="str">
            <v>Each</v>
          </cell>
          <cell r="G1608">
            <v>669.19</v>
          </cell>
          <cell r="H1608">
            <v>4256.72</v>
          </cell>
          <cell r="I1608" t="str">
            <v>14.4 ,14.6,14.7.4,14.7.5 ,14.8</v>
          </cell>
          <cell r="J1608">
            <v>0</v>
          </cell>
          <cell r="L1608">
            <v>4256.72</v>
          </cell>
          <cell r="M1608">
            <v>0</v>
          </cell>
          <cell r="N1608">
            <v>0</v>
          </cell>
        </row>
        <row r="1609">
          <cell r="A1609" t="str">
            <v>14-05-a-07</v>
          </cell>
          <cell r="B1609" t="str">
            <v>Providing and Fixing glazed earthen ware washhand basin (WHB) complete size 56x40 cm(22"x16"), including bracket set, waste coupling,complete in all respects: White without pedestal(Normal Quality)</v>
          </cell>
          <cell r="C1609" t="str">
            <v>Each</v>
          </cell>
          <cell r="D1609">
            <v>669.19</v>
          </cell>
          <cell r="E1609">
            <v>3527.72</v>
          </cell>
          <cell r="F1609" t="str">
            <v>Each</v>
          </cell>
          <cell r="G1609">
            <v>669.19</v>
          </cell>
          <cell r="H1609">
            <v>3527.72</v>
          </cell>
          <cell r="I1609" t="str">
            <v>14.4 ,14.6,14.7.4,14.7.5 ,14.8</v>
          </cell>
          <cell r="J1609">
            <v>0</v>
          </cell>
          <cell r="L1609">
            <v>3527.72</v>
          </cell>
          <cell r="M1609">
            <v>0</v>
          </cell>
          <cell r="N1609">
            <v>0</v>
          </cell>
        </row>
        <row r="1610">
          <cell r="A1610" t="str">
            <v>14-05-a-08</v>
          </cell>
          <cell r="B1610" t="str">
            <v>Providing and Fixing glazed earthen ware washhand basin (WHB) complete size 56x40 cm(22"x16"), including bracket set, waste coupling,complete in all respects: Coloured withoutpedestal. (Normal Quality)</v>
          </cell>
          <cell r="C1610" t="str">
            <v>Each</v>
          </cell>
          <cell r="D1610">
            <v>803.03</v>
          </cell>
          <cell r="E1610">
            <v>3540.06</v>
          </cell>
          <cell r="F1610" t="str">
            <v>Each</v>
          </cell>
          <cell r="G1610">
            <v>803.03</v>
          </cell>
          <cell r="H1610">
            <v>3540.05</v>
          </cell>
          <cell r="I1610" t="str">
            <v>14.4 ,14.6,14.7.4,14.7.5 ,14.8</v>
          </cell>
          <cell r="J1610">
            <v>0</v>
          </cell>
          <cell r="L1610">
            <v>3540.05</v>
          </cell>
          <cell r="M1610">
            <v>0</v>
          </cell>
          <cell r="N1610">
            <v>0</v>
          </cell>
        </row>
        <row r="1611">
          <cell r="A1611" t="str">
            <v>14-05-b-01</v>
          </cell>
          <cell r="B1611" t="str">
            <v>Providing and Fixing glazed earthen ware washhand basin (WHB) complete size 63x45 cm(25"x18"), including bracket set, waste coupling,complete in all respects: White with pedestal-(Normal Quality)</v>
          </cell>
          <cell r="C1611" t="str">
            <v>Each</v>
          </cell>
          <cell r="D1611">
            <v>803.03</v>
          </cell>
          <cell r="E1611">
            <v>5474.34</v>
          </cell>
          <cell r="F1611" t="str">
            <v>Each</v>
          </cell>
          <cell r="G1611">
            <v>803.03</v>
          </cell>
          <cell r="H1611">
            <v>5474.33</v>
          </cell>
          <cell r="I1611" t="str">
            <v>14.4 ,14.6,14.7.4,14.7.5 ,14.8</v>
          </cell>
          <cell r="J1611">
            <v>0</v>
          </cell>
          <cell r="L1611">
            <v>5474.33</v>
          </cell>
          <cell r="M1611">
            <v>0</v>
          </cell>
          <cell r="N1611">
            <v>0</v>
          </cell>
        </row>
        <row r="1612">
          <cell r="A1612" t="str">
            <v>14-05-b-02</v>
          </cell>
          <cell r="B1612" t="str">
            <v>Providing and Fixing glazed earthen ware washhand basin (WHB) complete size 63x45 cm(25"x18"), including bracket set, waste coupling,complete in all respects: Coloured with pedestal -(Best Quality)</v>
          </cell>
          <cell r="C1612" t="str">
            <v>Each</v>
          </cell>
          <cell r="D1612">
            <v>803.03</v>
          </cell>
          <cell r="E1612">
            <v>10176.99</v>
          </cell>
          <cell r="F1612" t="str">
            <v>Each</v>
          </cell>
          <cell r="G1612">
            <v>803.03</v>
          </cell>
          <cell r="H1612">
            <v>10176.99</v>
          </cell>
          <cell r="I1612" t="str">
            <v>14.4 ,14.6,14.7.4,14.7.5 ,14.8</v>
          </cell>
          <cell r="J1612">
            <v>0</v>
          </cell>
          <cell r="L1612">
            <v>10176.99</v>
          </cell>
          <cell r="M1612">
            <v>0</v>
          </cell>
          <cell r="N1612">
            <v>0</v>
          </cell>
        </row>
        <row r="1613">
          <cell r="A1613" t="str">
            <v>14-05-b-03</v>
          </cell>
          <cell r="B1613" t="str">
            <v>Providing and Fixing glazed earthen ware washhand basin (WHB) complete size 63x45 cm(25"x18"), including bracket set, waste coupling,complete in all respects: White without pedestal.(Normal Quality)</v>
          </cell>
          <cell r="C1613" t="str">
            <v>Each</v>
          </cell>
          <cell r="D1613">
            <v>803.03</v>
          </cell>
          <cell r="E1613">
            <v>5077.03</v>
          </cell>
          <cell r="F1613" t="str">
            <v>Each</v>
          </cell>
          <cell r="G1613">
            <v>803.03</v>
          </cell>
          <cell r="H1613">
            <v>5077.03</v>
          </cell>
          <cell r="I1613" t="str">
            <v>14.4 ,14.6,14.7.4,14.7.5 ,14.8</v>
          </cell>
          <cell r="J1613">
            <v>0</v>
          </cell>
          <cell r="L1613">
            <v>5077.03</v>
          </cell>
          <cell r="M1613">
            <v>0</v>
          </cell>
          <cell r="N1613">
            <v>0</v>
          </cell>
        </row>
        <row r="1614">
          <cell r="A1614" t="str">
            <v>14-05-b-04</v>
          </cell>
          <cell r="B1614" t="str">
            <v>Providing and Fixing glazed earthen ware washhand basin (WHB) complete size 63x45 cm(25"x18"), including bracket set, waste coupling,complete in all respects: Coloured withoutpedestal. (Best Quality)</v>
          </cell>
          <cell r="C1614" t="str">
            <v>Each</v>
          </cell>
          <cell r="D1614">
            <v>803.03</v>
          </cell>
          <cell r="E1614">
            <v>6285.96</v>
          </cell>
          <cell r="F1614" t="str">
            <v>Each</v>
          </cell>
          <cell r="G1614">
            <v>803.03</v>
          </cell>
          <cell r="H1614">
            <v>6285.96</v>
          </cell>
          <cell r="I1614" t="str">
            <v>14.4 ,14.6,14.7.4,14.7.5 ,14.8</v>
          </cell>
          <cell r="J1614">
            <v>0</v>
          </cell>
          <cell r="L1614">
            <v>6285.96</v>
          </cell>
          <cell r="M1614">
            <v>0</v>
          </cell>
          <cell r="N1614">
            <v>0</v>
          </cell>
        </row>
        <row r="1615">
          <cell r="A1615" t="str">
            <v>14-06-a</v>
          </cell>
          <cell r="B1615" t="str">
            <v>Providing and Fixing stainless steel sink withdrain board size (120 x 60 cm) 48"x24", includingset of brackets, waste pipe etc - (Best Quality)</v>
          </cell>
          <cell r="C1615" t="str">
            <v>Each</v>
          </cell>
          <cell r="D1615">
            <v>996</v>
          </cell>
          <cell r="E1615">
            <v>6595.5</v>
          </cell>
          <cell r="F1615" t="str">
            <v>Each</v>
          </cell>
          <cell r="G1615">
            <v>996</v>
          </cell>
          <cell r="H1615">
            <v>6595.5</v>
          </cell>
          <cell r="I1615" t="str">
            <v>14.4 ,14.6,14.7.16,14.7.5 ,14.8</v>
          </cell>
          <cell r="J1615">
            <v>0</v>
          </cell>
          <cell r="L1615">
            <v>6551.52</v>
          </cell>
          <cell r="M1615">
            <v>43.979999999999563</v>
          </cell>
          <cell r="N1615">
            <v>6.7129460033701436E-3</v>
          </cell>
        </row>
        <row r="1616">
          <cell r="A1616" t="str">
            <v>14-06-b</v>
          </cell>
          <cell r="B1616" t="str">
            <v>Providing and fixing stainless steel sink with drainboard size (90x45 cm) 36"x18" including set ofbrackets, waste pipe etc (Best Quality)</v>
          </cell>
          <cell r="C1616" t="str">
            <v>Each</v>
          </cell>
          <cell r="D1616">
            <v>996</v>
          </cell>
          <cell r="E1616">
            <v>5669.59</v>
          </cell>
          <cell r="F1616" t="str">
            <v>Each</v>
          </cell>
          <cell r="G1616">
            <v>996</v>
          </cell>
          <cell r="H1616">
            <v>5669.6</v>
          </cell>
          <cell r="I1616" t="str">
            <v>14.4 ,14.6,14.7.16,14.7.5 ,14.8</v>
          </cell>
          <cell r="J1616">
            <v>0</v>
          </cell>
          <cell r="L1616">
            <v>5635.62</v>
          </cell>
          <cell r="M1616">
            <v>33.980000000000473</v>
          </cell>
          <cell r="N1616">
            <v>6.029505183103274E-3</v>
          </cell>
        </row>
        <row r="1617">
          <cell r="A1617" t="str">
            <v>14-06-c</v>
          </cell>
          <cell r="B1617" t="str">
            <v>Providing and fixing stainless steel sink with drainboard size (120x45 cm) 48"x18" including set ofbrackets, waste pipe etc (Best Quality)</v>
          </cell>
          <cell r="C1617" t="str">
            <v>Each</v>
          </cell>
          <cell r="D1617">
            <v>996</v>
          </cell>
          <cell r="E1617">
            <v>6221.2</v>
          </cell>
          <cell r="F1617" t="str">
            <v>Each</v>
          </cell>
          <cell r="G1617">
            <v>996</v>
          </cell>
          <cell r="H1617">
            <v>6221.21</v>
          </cell>
          <cell r="I1617" t="str">
            <v>14.4 ,14.6,14.7.16,14.7.5 ,14.8</v>
          </cell>
          <cell r="J1617">
            <v>0</v>
          </cell>
          <cell r="L1617">
            <v>6187.23</v>
          </cell>
          <cell r="M1617">
            <v>33.980000000000473</v>
          </cell>
          <cell r="N1617">
            <v>5.491956820742154E-3</v>
          </cell>
        </row>
        <row r="1618">
          <cell r="A1618" t="str">
            <v>14-06-d</v>
          </cell>
          <cell r="B1618" t="str">
            <v>Providing and fixing stainless steel sink with drainboard size(152x 50 cm) 60"x20" including set ofbrackets, waste pipe etc (Best Quality)</v>
          </cell>
          <cell r="C1618" t="str">
            <v>Each</v>
          </cell>
          <cell r="D1618">
            <v>996</v>
          </cell>
          <cell r="E1618">
            <v>10272.01</v>
          </cell>
          <cell r="F1618" t="str">
            <v>Each</v>
          </cell>
          <cell r="G1618">
            <v>996</v>
          </cell>
          <cell r="H1618">
            <v>10272.01</v>
          </cell>
          <cell r="I1618" t="str">
            <v>14.4 ,14.6,14.7.16,14.7.5 ,14.8</v>
          </cell>
          <cell r="J1618">
            <v>0</v>
          </cell>
          <cell r="L1618">
            <v>10238.040000000001</v>
          </cell>
          <cell r="M1618">
            <v>33.969999999999345</v>
          </cell>
          <cell r="N1618">
            <v>3.3180179018639645E-3</v>
          </cell>
        </row>
        <row r="1619">
          <cell r="A1619" t="str">
            <v>14-06-e</v>
          </cell>
          <cell r="B1619" t="str">
            <v>Providing and fixing stainless steel sink with drainboard size (182x 50 cm) 20"x72" including set ofbrackets, waste pipe etc (Best Quality)</v>
          </cell>
          <cell r="C1619" t="str">
            <v>Each</v>
          </cell>
          <cell r="D1619">
            <v>996</v>
          </cell>
          <cell r="E1619">
            <v>13873.27</v>
          </cell>
          <cell r="F1619" t="str">
            <v>Each</v>
          </cell>
          <cell r="G1619">
            <v>996</v>
          </cell>
          <cell r="H1619">
            <v>13873.27</v>
          </cell>
          <cell r="I1619" t="str">
            <v>14.4 ,14.6,14.7.16,14.7.5 ,14.8</v>
          </cell>
          <cell r="J1619">
            <v>0</v>
          </cell>
          <cell r="L1619">
            <v>13839.3</v>
          </cell>
          <cell r="M1619">
            <v>33.970000000001164</v>
          </cell>
          <cell r="N1619">
            <v>2.4546039178282983E-3</v>
          </cell>
        </row>
        <row r="1620">
          <cell r="A1620" t="str">
            <v>14-07</v>
          </cell>
          <cell r="B1620" t="str">
            <v>Providing and Fixing terrazzo concrete sink (60x45 cm) 24"x18", with drain board of mosaic,including bracket set, waste pipe and wastecoupling.</v>
          </cell>
          <cell r="C1620" t="str">
            <v>Each</v>
          </cell>
          <cell r="D1620">
            <v>1344.6</v>
          </cell>
          <cell r="E1620">
            <v>9120.7099999999991</v>
          </cell>
          <cell r="F1620" t="str">
            <v>Each</v>
          </cell>
          <cell r="G1620">
            <v>1344.6</v>
          </cell>
          <cell r="H1620">
            <v>9120.7099999999991</v>
          </cell>
          <cell r="I1620" t="str">
            <v>14.4 ,14.6,14.7.16,14.7.5 ,14.8</v>
          </cell>
          <cell r="J1620">
            <v>0</v>
          </cell>
          <cell r="L1620">
            <v>9043.19</v>
          </cell>
          <cell r="M1620">
            <v>77.519999999998618</v>
          </cell>
          <cell r="N1620">
            <v>8.5721963156804859E-3</v>
          </cell>
        </row>
        <row r="1621">
          <cell r="A1621" t="str">
            <v>14-08-a</v>
          </cell>
          <cell r="B1621" t="str">
            <v>Providing and Fixing glazed earthen ware sink(60x 45 cm) 24"x15" including set of bracket set,waste pipe and waste coupling.</v>
          </cell>
          <cell r="C1621" t="str">
            <v>Each</v>
          </cell>
          <cell r="D1621">
            <v>996</v>
          </cell>
          <cell r="E1621">
            <v>3554.28</v>
          </cell>
          <cell r="F1621" t="str">
            <v>Each</v>
          </cell>
          <cell r="G1621">
            <v>996</v>
          </cell>
          <cell r="H1621">
            <v>3554.28</v>
          </cell>
          <cell r="I1621" t="str">
            <v>14.4 ,14.6,14.7.16,14.7.5 ,14.8</v>
          </cell>
          <cell r="J1621">
            <v>0</v>
          </cell>
          <cell r="L1621">
            <v>3505.41</v>
          </cell>
          <cell r="M1621">
            <v>48.870000000000346</v>
          </cell>
          <cell r="N1621">
            <v>1.3941307864130115E-2</v>
          </cell>
        </row>
        <row r="1622">
          <cell r="A1622" t="str">
            <v>14-08-b</v>
          </cell>
          <cell r="B1622" t="str">
            <v>Providing and Fixing glazed earthen ware sink25"x18"  including set of bracket set, waste pipeand waste coupling.</v>
          </cell>
          <cell r="C1622" t="str">
            <v>Each</v>
          </cell>
          <cell r="D1622">
            <v>996</v>
          </cell>
          <cell r="E1622">
            <v>3469.23</v>
          </cell>
          <cell r="F1622" t="str">
            <v>Each</v>
          </cell>
          <cell r="G1622">
            <v>996</v>
          </cell>
          <cell r="H1622">
            <v>3469.23</v>
          </cell>
          <cell r="I1622" t="str">
            <v>14.4 ,14.6,14.7.16,14.7.5 ,14.8</v>
          </cell>
          <cell r="J1622">
            <v>0</v>
          </cell>
          <cell r="L1622">
            <v>3420.36</v>
          </cell>
          <cell r="M1622">
            <v>48.869999999999891</v>
          </cell>
          <cell r="N1622">
            <v>1.4287969687401293E-2</v>
          </cell>
        </row>
        <row r="1623">
          <cell r="A1623" t="str">
            <v>14-09</v>
          </cell>
          <cell r="B1623" t="str">
            <v>Providing and Fixing white glazed earthernwareflat back urinal complete in all respects</v>
          </cell>
          <cell r="C1623" t="str">
            <v>Each</v>
          </cell>
          <cell r="D1623">
            <v>595.27</v>
          </cell>
          <cell r="E1623">
            <v>2652.26</v>
          </cell>
          <cell r="F1623" t="str">
            <v>Each</v>
          </cell>
          <cell r="G1623">
            <v>595.27</v>
          </cell>
          <cell r="H1623">
            <v>2652.26</v>
          </cell>
          <cell r="I1623" t="str">
            <v>14.4 ,14.6,14.7.15 ,14.8</v>
          </cell>
          <cell r="J1623">
            <v>0</v>
          </cell>
          <cell r="L1623">
            <v>2652.26</v>
          </cell>
          <cell r="M1623">
            <v>0</v>
          </cell>
          <cell r="N1623">
            <v>0</v>
          </cell>
        </row>
        <row r="1624">
          <cell r="A1624" t="str">
            <v>14-10-a</v>
          </cell>
          <cell r="B1624" t="str">
            <v>Providing and Fixing glazed earthen ware lowdown flushing cistern 3 gallons (13.63 Liters)capacity including bracket set, copper  connection,etc. complete in all respects: White</v>
          </cell>
          <cell r="C1624" t="str">
            <v>Each</v>
          </cell>
          <cell r="D1624">
            <v>1070.7</v>
          </cell>
          <cell r="E1624">
            <v>4237.1099999999997</v>
          </cell>
          <cell r="F1624" t="str">
            <v>Each</v>
          </cell>
          <cell r="G1624">
            <v>1070.7</v>
          </cell>
          <cell r="H1624">
            <v>4237.1099999999997</v>
          </cell>
          <cell r="I1624" t="str">
            <v>14.4 ,14.6,14.7.3,14.7.5 ,14.8</v>
          </cell>
          <cell r="J1624">
            <v>0</v>
          </cell>
          <cell r="L1624">
            <v>3310.67</v>
          </cell>
          <cell r="M1624">
            <v>926.4399999999996</v>
          </cell>
          <cell r="N1624">
            <v>0.27983459541422118</v>
          </cell>
        </row>
        <row r="1625">
          <cell r="A1625" t="str">
            <v>14-10-b</v>
          </cell>
          <cell r="B1625" t="str">
            <v>Providing and Fixing glazed earthen ware lowdown flushing cistern 3 gallons (13.63 Liters)capacity including bracket set, copper  connection,etc. complete in all respects: Coloured</v>
          </cell>
          <cell r="C1625" t="str">
            <v>Each</v>
          </cell>
          <cell r="D1625">
            <v>1070.7</v>
          </cell>
          <cell r="E1625">
            <v>4237.1099999999997</v>
          </cell>
          <cell r="F1625" t="str">
            <v>Each</v>
          </cell>
          <cell r="G1625">
            <v>1070.7</v>
          </cell>
          <cell r="H1625">
            <v>4237.1099999999997</v>
          </cell>
          <cell r="I1625" t="str">
            <v>14.4 ,14.6,14.7.3,14.7.5 ,14.8</v>
          </cell>
          <cell r="J1625">
            <v>0</v>
          </cell>
          <cell r="L1625">
            <v>4018.41</v>
          </cell>
          <cell r="M1625">
            <v>218.69999999999982</v>
          </cell>
          <cell r="N1625">
            <v>5.4424511187260591E-2</v>
          </cell>
        </row>
        <row r="1626">
          <cell r="A1626" t="str">
            <v>14-10-c</v>
          </cell>
          <cell r="B1626" t="str">
            <v>Providing and Fixing Plastic low down flushingcistern 3 gallons (13.63 Liters) capacity includingbracket set, copper  connection, etc. complete inall respects: White (Best Quality)</v>
          </cell>
          <cell r="C1626" t="str">
            <v>Each</v>
          </cell>
          <cell r="D1626">
            <v>1070.7</v>
          </cell>
          <cell r="E1626">
            <v>4540.8599999999997</v>
          </cell>
          <cell r="F1626" t="str">
            <v>Each</v>
          </cell>
          <cell r="G1626">
            <v>1070.7</v>
          </cell>
          <cell r="H1626">
            <v>4540.8599999999997</v>
          </cell>
          <cell r="I1626" t="str">
            <v>14.4 ,14.6,14.7.3,14.7.5 ,14.8</v>
          </cell>
          <cell r="J1626">
            <v>0</v>
          </cell>
          <cell r="L1626">
            <v>4540.8599999999997</v>
          </cell>
          <cell r="M1626">
            <v>0</v>
          </cell>
          <cell r="N1626">
            <v>0</v>
          </cell>
        </row>
        <row r="1627">
          <cell r="A1627" t="str">
            <v>14-11</v>
          </cell>
          <cell r="B1627" t="str">
            <v>Providing and Fixing white enamelled cast iron(CI) low down flushing cistern 3 gallons (13.63liters) capacity including bracket set, copperconnection etc. complete in all respects.</v>
          </cell>
          <cell r="C1627" t="str">
            <v>Each</v>
          </cell>
          <cell r="D1627">
            <v>1070.7</v>
          </cell>
          <cell r="E1627">
            <v>4783.8599999999997</v>
          </cell>
          <cell r="F1627" t="str">
            <v>Each</v>
          </cell>
          <cell r="G1627">
            <v>1070.7</v>
          </cell>
          <cell r="H1627">
            <v>4783.8599999999997</v>
          </cell>
          <cell r="I1627" t="str">
            <v>14.4 ,14.6,14.7.3,14.7.5 ,14.8</v>
          </cell>
          <cell r="J1627">
            <v>0</v>
          </cell>
          <cell r="L1627">
            <v>4783.8599999999997</v>
          </cell>
          <cell r="M1627">
            <v>0</v>
          </cell>
          <cell r="N1627">
            <v>0</v>
          </cell>
        </row>
        <row r="1628">
          <cell r="A1628" t="str">
            <v>14-12-a</v>
          </cell>
          <cell r="B1628" t="str">
            <v>Providing and Fixing cast iron (CI) high levelflushing cistern 3 gallons (13.63 liters) capacityincluding bracket set, copper connection etc.complete in all respects.</v>
          </cell>
          <cell r="C1628" t="str">
            <v>Each</v>
          </cell>
          <cell r="D1628">
            <v>1070.7</v>
          </cell>
          <cell r="E1628">
            <v>3837.25</v>
          </cell>
          <cell r="F1628" t="str">
            <v>Each</v>
          </cell>
          <cell r="G1628">
            <v>1070.7</v>
          </cell>
          <cell r="H1628">
            <v>3837.25</v>
          </cell>
          <cell r="I1628" t="str">
            <v>14.4 ,14.6,14.7.3,14.7.5 ,14.8</v>
          </cell>
          <cell r="J1628">
            <v>0</v>
          </cell>
          <cell r="L1628">
            <v>3837.25</v>
          </cell>
          <cell r="M1628">
            <v>0</v>
          </cell>
          <cell r="N1628">
            <v>0</v>
          </cell>
        </row>
        <row r="1629">
          <cell r="A1629" t="str">
            <v>14-12-b</v>
          </cell>
          <cell r="B1629" t="str">
            <v>Providing and Fixing cast iron (CI) high levelflushing cistern 1 gallons (4.55 liters) capacityincluding bracket set, copper connection etc.complete in all respects.</v>
          </cell>
          <cell r="C1629" t="str">
            <v>Each</v>
          </cell>
          <cell r="D1629">
            <v>1070.7</v>
          </cell>
          <cell r="E1629">
            <v>2998.91</v>
          </cell>
          <cell r="F1629" t="str">
            <v>Each</v>
          </cell>
          <cell r="G1629">
            <v>1070.7</v>
          </cell>
          <cell r="H1629">
            <v>2998.91</v>
          </cell>
          <cell r="I1629" t="str">
            <v>14.4 ,14.6,14.7.3,14.7.5 ,14.8</v>
          </cell>
          <cell r="J1629">
            <v>0</v>
          </cell>
          <cell r="L1629">
            <v>2998.91</v>
          </cell>
          <cell r="M1629">
            <v>0</v>
          </cell>
          <cell r="N1629">
            <v>0</v>
          </cell>
        </row>
        <row r="1630">
          <cell r="A1630" t="str">
            <v>14-13</v>
          </cell>
          <cell r="B1630" t="str">
            <v>Providing and fixing choricum plated soap dishcomplete.</v>
          </cell>
          <cell r="C1630" t="str">
            <v>Each</v>
          </cell>
          <cell r="D1630">
            <v>104.58</v>
          </cell>
          <cell r="E1630">
            <v>829.33</v>
          </cell>
          <cell r="F1630" t="str">
            <v>Each</v>
          </cell>
          <cell r="G1630">
            <v>104.58</v>
          </cell>
          <cell r="H1630">
            <v>829.33</v>
          </cell>
          <cell r="I1630" t="str">
            <v>14.4 ,14.6,14.7.6 ,14.8</v>
          </cell>
          <cell r="J1630">
            <v>0</v>
          </cell>
          <cell r="L1630">
            <v>829.33</v>
          </cell>
          <cell r="M1630">
            <v>0</v>
          </cell>
          <cell r="N1630">
            <v>0</v>
          </cell>
        </row>
        <row r="1631">
          <cell r="A1631" t="str">
            <v>14-14-a</v>
          </cell>
          <cell r="B1631" t="str">
            <v>Providing and Fixing glazed earthenware soapdish complete: White</v>
          </cell>
          <cell r="C1631" t="str">
            <v>Each</v>
          </cell>
          <cell r="D1631">
            <v>104.58</v>
          </cell>
          <cell r="E1631">
            <v>512.21</v>
          </cell>
          <cell r="F1631" t="str">
            <v>Each</v>
          </cell>
          <cell r="G1631">
            <v>104.58</v>
          </cell>
          <cell r="H1631">
            <v>512.21</v>
          </cell>
          <cell r="I1631" t="str">
            <v>14.4 ,14.6,14.7.6 ,14.8</v>
          </cell>
          <cell r="J1631">
            <v>0</v>
          </cell>
          <cell r="L1631">
            <v>512.21</v>
          </cell>
          <cell r="M1631">
            <v>0</v>
          </cell>
          <cell r="N1631">
            <v>0</v>
          </cell>
        </row>
        <row r="1632">
          <cell r="A1632" t="str">
            <v>14-14-b</v>
          </cell>
          <cell r="B1632" t="str">
            <v>Providing and fixing glazed earthenware soap dishcomplete: Coloured</v>
          </cell>
          <cell r="C1632" t="str">
            <v>Each</v>
          </cell>
          <cell r="D1632">
            <v>104.58</v>
          </cell>
          <cell r="E1632">
            <v>523.15</v>
          </cell>
          <cell r="F1632" t="str">
            <v>Each</v>
          </cell>
          <cell r="G1632">
            <v>104.58</v>
          </cell>
          <cell r="H1632">
            <v>523.15</v>
          </cell>
          <cell r="I1632" t="str">
            <v>14.4 ,14.6,14.7.6 ,14.8</v>
          </cell>
          <cell r="J1632">
            <v>0</v>
          </cell>
          <cell r="L1632">
            <v>523.15</v>
          </cell>
          <cell r="M1632">
            <v>0</v>
          </cell>
          <cell r="N1632">
            <v>0</v>
          </cell>
        </row>
        <row r="1633">
          <cell r="A1633" t="str">
            <v>14-15</v>
          </cell>
          <cell r="B1633" t="str">
            <v>Providing and Fixing CP (chromium plated) toiletpaper holder complete</v>
          </cell>
          <cell r="C1633" t="str">
            <v>Each</v>
          </cell>
          <cell r="D1633">
            <v>104.58</v>
          </cell>
          <cell r="E1633">
            <v>802.84</v>
          </cell>
          <cell r="F1633" t="str">
            <v>Each</v>
          </cell>
          <cell r="G1633">
            <v>104.58</v>
          </cell>
          <cell r="H1633">
            <v>802.84</v>
          </cell>
          <cell r="I1633" t="str">
            <v>14.4 ,14.6,14.7.7 ,14.8</v>
          </cell>
          <cell r="J1633">
            <v>0</v>
          </cell>
          <cell r="L1633">
            <v>802.84</v>
          </cell>
          <cell r="M1633">
            <v>0</v>
          </cell>
          <cell r="N1633">
            <v>0</v>
          </cell>
        </row>
        <row r="1634">
          <cell r="A1634" t="str">
            <v>14-16-a</v>
          </cell>
          <cell r="B1634" t="str">
            <v>Providing and Fixing chromium plated (CP) towelrail complete:60 cm (24") long and 2 cm (3/4") dia</v>
          </cell>
          <cell r="C1634" t="str">
            <v>Each</v>
          </cell>
          <cell r="D1634">
            <v>104.58</v>
          </cell>
          <cell r="E1634">
            <v>1267.94</v>
          </cell>
          <cell r="F1634" t="str">
            <v>Each</v>
          </cell>
          <cell r="G1634">
            <v>104.58</v>
          </cell>
          <cell r="H1634">
            <v>1267.94</v>
          </cell>
          <cell r="I1634" t="str">
            <v>14.4 ,14.6,14.7.8 ,14.8</v>
          </cell>
          <cell r="J1634">
            <v>0</v>
          </cell>
          <cell r="L1634">
            <v>1025.19</v>
          </cell>
          <cell r="M1634">
            <v>242.75</v>
          </cell>
          <cell r="N1634">
            <v>0.23678537636925837</v>
          </cell>
        </row>
        <row r="1635">
          <cell r="A1635" t="str">
            <v>14-16-b</v>
          </cell>
          <cell r="B1635" t="str">
            <v>Providing and fixing chromium plated (CP) towelrail complete:50 cm (20") long and 1.5 cm (1/2") dia</v>
          </cell>
          <cell r="C1635" t="str">
            <v>Each</v>
          </cell>
          <cell r="D1635">
            <v>104.58</v>
          </cell>
          <cell r="E1635">
            <v>505.24</v>
          </cell>
          <cell r="F1635" t="str">
            <v>Each</v>
          </cell>
          <cell r="G1635">
            <v>104.58</v>
          </cell>
          <cell r="H1635">
            <v>505.24</v>
          </cell>
          <cell r="I1635" t="str">
            <v>14.4 ,14.6,14.7.8 ,14.8</v>
          </cell>
          <cell r="J1635">
            <v>0</v>
          </cell>
          <cell r="L1635">
            <v>505.24</v>
          </cell>
          <cell r="M1635">
            <v>0</v>
          </cell>
          <cell r="N1635">
            <v>0</v>
          </cell>
        </row>
        <row r="1636">
          <cell r="A1636" t="str">
            <v>14-17-a</v>
          </cell>
          <cell r="B1636" t="str">
            <v>Providing and fixing best quality looking glass 5mm thick neatly fitted on masonry wall etc. as perinstruction of Engineer In-charge complete. Mirror60 x 45 cm (24"x18") size</v>
          </cell>
          <cell r="C1636" t="str">
            <v>Each</v>
          </cell>
          <cell r="D1636">
            <v>334.59</v>
          </cell>
          <cell r="E1636">
            <v>2529.4899999999998</v>
          </cell>
          <cell r="F1636" t="str">
            <v>Each</v>
          </cell>
          <cell r="G1636">
            <v>334.59</v>
          </cell>
          <cell r="H1636">
            <v>2529.4899999999998</v>
          </cell>
          <cell r="I1636" t="str">
            <v>14.4 ,14.6,14.7.9 ,14.8</v>
          </cell>
          <cell r="J1636">
            <v>0</v>
          </cell>
          <cell r="L1636">
            <v>2529.4899999999998</v>
          </cell>
          <cell r="M1636">
            <v>0</v>
          </cell>
          <cell r="N1636">
            <v>0</v>
          </cell>
        </row>
        <row r="1637">
          <cell r="A1637" t="str">
            <v>14-17-b</v>
          </cell>
          <cell r="B1637" t="str">
            <v>Providing and fixing best quality looking glass 5mm thick neatly fitted with bracket as perinstruction of Engineer In-charge complete</v>
          </cell>
          <cell r="C1637" t="str">
            <v>Sft</v>
          </cell>
          <cell r="D1637">
            <v>66.92</v>
          </cell>
          <cell r="E1637">
            <v>803.82</v>
          </cell>
          <cell r="F1637" t="str">
            <v>m2</v>
          </cell>
          <cell r="G1637">
            <v>720.05</v>
          </cell>
          <cell r="H1637">
            <v>8649.06</v>
          </cell>
          <cell r="I1637" t="str">
            <v>14.4 ,14.6,14.7.9 ,14.8</v>
          </cell>
          <cell r="J1637">
            <v>0</v>
          </cell>
          <cell r="L1637">
            <v>8649.06</v>
          </cell>
          <cell r="M1637">
            <v>0</v>
          </cell>
          <cell r="N1637">
            <v>0</v>
          </cell>
        </row>
        <row r="1638">
          <cell r="A1638" t="str">
            <v>14-17-c</v>
          </cell>
          <cell r="B1638" t="str">
            <v>Providing and fixing 30" x 24" (750mm x 600mm)looking mirror of Imported  glass complete withplastic frame of standared size &amp; c.p screws</v>
          </cell>
          <cell r="C1638" t="str">
            <v>Each</v>
          </cell>
          <cell r="D1638">
            <v>267.67</v>
          </cell>
          <cell r="E1638">
            <v>3920.57</v>
          </cell>
          <cell r="F1638" t="str">
            <v>Each</v>
          </cell>
          <cell r="G1638">
            <v>267.67</v>
          </cell>
          <cell r="H1638">
            <v>3920.57</v>
          </cell>
          <cell r="I1638" t="str">
            <v>14.4 ,14.6,14.7.9 ,14.8</v>
          </cell>
          <cell r="J1638">
            <v>0</v>
          </cell>
          <cell r="L1638">
            <v>3920.57</v>
          </cell>
          <cell r="M1638">
            <v>0</v>
          </cell>
          <cell r="N1638">
            <v>0</v>
          </cell>
        </row>
        <row r="1639">
          <cell r="A1639" t="str">
            <v>14-17-d</v>
          </cell>
          <cell r="B1639" t="str">
            <v>Providing and fixing 22" x 16" looking mirror ofImported  glass complete with Aluminum frame ofstandared size &amp; c.p screws.</v>
          </cell>
          <cell r="C1639" t="str">
            <v>Each</v>
          </cell>
          <cell r="D1639">
            <v>267.67</v>
          </cell>
          <cell r="E1639">
            <v>2460.75</v>
          </cell>
          <cell r="F1639" t="str">
            <v>Each</v>
          </cell>
          <cell r="G1639">
            <v>267.67</v>
          </cell>
          <cell r="H1639">
            <v>2460.75</v>
          </cell>
          <cell r="I1639" t="str">
            <v>14.4 ,14.6,14.7.9 ,14.8</v>
          </cell>
          <cell r="J1639">
            <v>0</v>
          </cell>
          <cell r="L1639">
            <v>2460.75</v>
          </cell>
          <cell r="M1639">
            <v>0</v>
          </cell>
          <cell r="N1639">
            <v>0</v>
          </cell>
        </row>
        <row r="1640">
          <cell r="A1640" t="str">
            <v>14-18-a</v>
          </cell>
          <cell r="B1640" t="str">
            <v>Providing and fixing best quality 5mm glass shelf(60 x 13) cm 24"x5" complete: With chromiumplated brackets &amp; railing</v>
          </cell>
          <cell r="C1640" t="str">
            <v>Each</v>
          </cell>
          <cell r="D1640">
            <v>119.52</v>
          </cell>
          <cell r="E1640">
            <v>1184.03</v>
          </cell>
          <cell r="F1640" t="str">
            <v>Each</v>
          </cell>
          <cell r="G1640">
            <v>119.52</v>
          </cell>
          <cell r="H1640">
            <v>1184.03</v>
          </cell>
          <cell r="I1640" t="str">
            <v>14.4 ,14.6,14.7.11 ,14.8</v>
          </cell>
          <cell r="J1640">
            <v>0</v>
          </cell>
          <cell r="L1640">
            <v>1184.03</v>
          </cell>
          <cell r="M1640">
            <v>0</v>
          </cell>
          <cell r="N1640">
            <v>0</v>
          </cell>
        </row>
        <row r="1641">
          <cell r="A1641" t="str">
            <v>14-18-b</v>
          </cell>
          <cell r="B1641" t="str">
            <v>Providing and fixing best quality 5mm glass shelf(60 x 13) cm 24"x5" complete: Without chromiumplated brackets &amp; railing</v>
          </cell>
          <cell r="C1641" t="str">
            <v>Each</v>
          </cell>
          <cell r="D1641">
            <v>44.82</v>
          </cell>
          <cell r="E1641">
            <v>663.67</v>
          </cell>
          <cell r="F1641" t="str">
            <v>Each</v>
          </cell>
          <cell r="G1641">
            <v>44.82</v>
          </cell>
          <cell r="H1641">
            <v>663.67</v>
          </cell>
          <cell r="I1641" t="str">
            <v>14.4 ,14.6,14.7.11 ,14.8</v>
          </cell>
          <cell r="J1641">
            <v>0</v>
          </cell>
          <cell r="L1641">
            <v>663.67</v>
          </cell>
          <cell r="M1641">
            <v>0</v>
          </cell>
          <cell r="N1641">
            <v>0</v>
          </cell>
        </row>
        <row r="1642">
          <cell r="A1642" t="str">
            <v>14-19-a</v>
          </cell>
          <cell r="B1642" t="str">
            <v>Providing and fixing glazed earthenware shelf(60x13 cm) 24"x5" without chorium plated (CP)brackets &amp; railing : White</v>
          </cell>
          <cell r="C1642" t="str">
            <v>Each</v>
          </cell>
          <cell r="D1642">
            <v>119.52</v>
          </cell>
          <cell r="E1642">
            <v>920.62</v>
          </cell>
          <cell r="F1642" t="str">
            <v>Each</v>
          </cell>
          <cell r="G1642">
            <v>119.52</v>
          </cell>
          <cell r="H1642">
            <v>920.62</v>
          </cell>
          <cell r="I1642" t="str">
            <v>14.4 ,14.6,14.7.11 ,14.8</v>
          </cell>
          <cell r="J1642">
            <v>0</v>
          </cell>
          <cell r="L1642">
            <v>920.62</v>
          </cell>
          <cell r="M1642">
            <v>0</v>
          </cell>
          <cell r="N1642">
            <v>0</v>
          </cell>
        </row>
        <row r="1643">
          <cell r="A1643" t="str">
            <v>14-19-b</v>
          </cell>
          <cell r="B1643" t="str">
            <v>Providing and fixing glazed earthenware shelf(60x13 cm) 24"x5" with chorium plated (CP)brackets &amp; railing : Coloured</v>
          </cell>
          <cell r="C1643" t="str">
            <v>Each</v>
          </cell>
          <cell r="D1643">
            <v>119.52</v>
          </cell>
          <cell r="E1643">
            <v>1132.03</v>
          </cell>
          <cell r="F1643" t="str">
            <v>Each</v>
          </cell>
          <cell r="G1643">
            <v>119.52</v>
          </cell>
          <cell r="H1643">
            <v>1132.03</v>
          </cell>
          <cell r="I1643" t="str">
            <v>14.4 ,14.6,14.7.11 ,14.8</v>
          </cell>
          <cell r="J1643">
            <v>0</v>
          </cell>
          <cell r="L1643">
            <v>1132.03</v>
          </cell>
          <cell r="M1643">
            <v>0</v>
          </cell>
          <cell r="N1643">
            <v>0</v>
          </cell>
        </row>
        <row r="1644">
          <cell r="A1644" t="str">
            <v>14-20-a</v>
          </cell>
          <cell r="B1644" t="str">
            <v>Providing and fixing plastic soap dish complete.</v>
          </cell>
          <cell r="C1644" t="str">
            <v>Each</v>
          </cell>
          <cell r="D1644">
            <v>104.58</v>
          </cell>
          <cell r="E1644">
            <v>464.83</v>
          </cell>
          <cell r="F1644" t="str">
            <v>Each</v>
          </cell>
          <cell r="G1644">
            <v>104.58</v>
          </cell>
          <cell r="H1644">
            <v>464.83</v>
          </cell>
          <cell r="I1644" t="str">
            <v>14.4 ,14.6,14.7.6 ,14.8</v>
          </cell>
          <cell r="J1644">
            <v>0</v>
          </cell>
          <cell r="L1644">
            <v>464.83</v>
          </cell>
          <cell r="M1644">
            <v>0</v>
          </cell>
          <cell r="N1644">
            <v>0</v>
          </cell>
        </row>
        <row r="1645">
          <cell r="A1645" t="str">
            <v>14-20-b</v>
          </cell>
          <cell r="B1645" t="str">
            <v>Providing and fixing superior quality plastic toiletpaper holder.</v>
          </cell>
          <cell r="C1645" t="str">
            <v>Each</v>
          </cell>
          <cell r="D1645">
            <v>104.58</v>
          </cell>
          <cell r="E1645">
            <v>466.04</v>
          </cell>
          <cell r="F1645" t="str">
            <v>Each</v>
          </cell>
          <cell r="G1645">
            <v>104.58</v>
          </cell>
          <cell r="H1645">
            <v>466.04</v>
          </cell>
          <cell r="I1645" t="str">
            <v>14.4 ,14.6,14.7.7 ,14.8</v>
          </cell>
          <cell r="J1645">
            <v>0</v>
          </cell>
          <cell r="L1645">
            <v>466.04</v>
          </cell>
          <cell r="M1645">
            <v>0</v>
          </cell>
          <cell r="N1645">
            <v>0</v>
          </cell>
        </row>
        <row r="1646">
          <cell r="A1646" t="str">
            <v>14-20-c</v>
          </cell>
          <cell r="B1646" t="str">
            <v>Providing and fixing superior quality plastic towelrail.</v>
          </cell>
          <cell r="C1646" t="str">
            <v>Each</v>
          </cell>
          <cell r="D1646">
            <v>104.58</v>
          </cell>
          <cell r="E1646">
            <v>475.76</v>
          </cell>
          <cell r="F1646" t="str">
            <v>Each</v>
          </cell>
          <cell r="G1646">
            <v>104.58</v>
          </cell>
          <cell r="H1646">
            <v>475.76</v>
          </cell>
          <cell r="I1646" t="str">
            <v>14.4 ,14.6,14.7.8 ,14.8</v>
          </cell>
          <cell r="J1646">
            <v>0</v>
          </cell>
          <cell r="L1646">
            <v>475.76</v>
          </cell>
          <cell r="M1646">
            <v>0</v>
          </cell>
          <cell r="N1646">
            <v>0</v>
          </cell>
        </row>
        <row r="1647">
          <cell r="A1647" t="str">
            <v>14-20-d</v>
          </cell>
          <cell r="B1647" t="str">
            <v>Providing and Fixing superior quality plastic shelf60 x 13 cm (24"x5") with bracket</v>
          </cell>
          <cell r="C1647" t="str">
            <v>Each</v>
          </cell>
          <cell r="D1647">
            <v>104.58</v>
          </cell>
          <cell r="E1647">
            <v>859.7</v>
          </cell>
          <cell r="F1647" t="str">
            <v>Each</v>
          </cell>
          <cell r="G1647">
            <v>104.58</v>
          </cell>
          <cell r="H1647">
            <v>859.7</v>
          </cell>
          <cell r="I1647" t="str">
            <v>14.4 ,14.6,14.7.9 ,14.8</v>
          </cell>
          <cell r="J1647">
            <v>0</v>
          </cell>
          <cell r="L1647">
            <v>859.7</v>
          </cell>
          <cell r="M1647">
            <v>0</v>
          </cell>
          <cell r="N1647">
            <v>0</v>
          </cell>
        </row>
        <row r="1648">
          <cell r="A1648" t="str">
            <v>14-21-a</v>
          </cell>
          <cell r="B1648" t="str">
            <v>Providing and fixing chromium plated (CP)pillar-cock, heavy duty of approved quality : 2 cm(3/4")</v>
          </cell>
          <cell r="C1648" t="str">
            <v>Each</v>
          </cell>
          <cell r="D1648">
            <v>104.58</v>
          </cell>
          <cell r="E1648">
            <v>1565.01</v>
          </cell>
          <cell r="F1648" t="str">
            <v>Each</v>
          </cell>
          <cell r="G1648">
            <v>104.58</v>
          </cell>
          <cell r="H1648">
            <v>1565.01</v>
          </cell>
          <cell r="I1648" t="str">
            <v>14.4 ,14.6,14.7.18 ,14.8</v>
          </cell>
          <cell r="J1648">
            <v>0</v>
          </cell>
          <cell r="L1648">
            <v>1565.01</v>
          </cell>
          <cell r="M1648">
            <v>0</v>
          </cell>
          <cell r="N1648">
            <v>0</v>
          </cell>
        </row>
        <row r="1649">
          <cell r="A1649" t="str">
            <v>14-21-b</v>
          </cell>
          <cell r="B1649" t="str">
            <v>Providing and fixing chromium plated (CP)pillar-cock, heavy duty of approved quality : 1.5cm (1/2")</v>
          </cell>
          <cell r="C1649" t="str">
            <v>Each</v>
          </cell>
          <cell r="D1649">
            <v>104.58</v>
          </cell>
          <cell r="E1649">
            <v>1241.82</v>
          </cell>
          <cell r="F1649" t="str">
            <v>Each</v>
          </cell>
          <cell r="G1649">
            <v>104.58</v>
          </cell>
          <cell r="H1649">
            <v>1241.82</v>
          </cell>
          <cell r="I1649" t="str">
            <v>14.4 ,14.6,14.7.18 ,14.8</v>
          </cell>
          <cell r="J1649">
            <v>0</v>
          </cell>
          <cell r="L1649">
            <v>1241.82</v>
          </cell>
          <cell r="M1649">
            <v>0</v>
          </cell>
          <cell r="N1649">
            <v>0</v>
          </cell>
        </row>
        <row r="1650">
          <cell r="A1650" t="str">
            <v>14-21-c</v>
          </cell>
          <cell r="B1650" t="str">
            <v>Providing and fixing chromium plated (CP) doublebib cock, heavy duty of approved quality : 1.5 cm(1/2")</v>
          </cell>
          <cell r="C1650" t="str">
            <v>Each</v>
          </cell>
          <cell r="D1650">
            <v>104.58</v>
          </cell>
          <cell r="E1650">
            <v>930.78</v>
          </cell>
          <cell r="F1650" t="str">
            <v>Each</v>
          </cell>
          <cell r="G1650">
            <v>104.58</v>
          </cell>
          <cell r="H1650">
            <v>930.78</v>
          </cell>
          <cell r="I1650" t="str">
            <v>14.4 ,14.6,14.7.18 ,14.8</v>
          </cell>
          <cell r="J1650">
            <v>0</v>
          </cell>
          <cell r="L1650">
            <v>930.78</v>
          </cell>
          <cell r="M1650">
            <v>0</v>
          </cell>
          <cell r="N1650">
            <v>0</v>
          </cell>
        </row>
        <row r="1651">
          <cell r="A1651" t="str">
            <v>14-22-a</v>
          </cell>
          <cell r="B1651" t="str">
            <v>Providing and fixing chromium plated CPstop-cock, heavy type :2 cm (3/4")</v>
          </cell>
          <cell r="C1651" t="str">
            <v>Each</v>
          </cell>
          <cell r="D1651">
            <v>104.58</v>
          </cell>
          <cell r="E1651">
            <v>913.77</v>
          </cell>
          <cell r="F1651" t="str">
            <v>Each</v>
          </cell>
          <cell r="G1651">
            <v>104.58</v>
          </cell>
          <cell r="H1651">
            <v>913.77</v>
          </cell>
          <cell r="I1651" t="str">
            <v>14.4 ,14.6,14.7.18 ,14.8</v>
          </cell>
          <cell r="J1651">
            <v>0</v>
          </cell>
          <cell r="L1651">
            <v>913.77</v>
          </cell>
          <cell r="M1651">
            <v>0</v>
          </cell>
          <cell r="N1651">
            <v>0</v>
          </cell>
        </row>
        <row r="1652">
          <cell r="A1652" t="str">
            <v>14-22-b</v>
          </cell>
          <cell r="B1652" t="str">
            <v>Providing and fixing chromium plated CPstop-cock, heavy type :1.5 cm (1/2")</v>
          </cell>
          <cell r="C1652" t="str">
            <v>Each</v>
          </cell>
          <cell r="D1652">
            <v>104.58</v>
          </cell>
          <cell r="E1652">
            <v>665.91</v>
          </cell>
          <cell r="F1652" t="str">
            <v>Each</v>
          </cell>
          <cell r="G1652">
            <v>104.58</v>
          </cell>
          <cell r="H1652">
            <v>665.91</v>
          </cell>
          <cell r="I1652" t="str">
            <v>14.4 ,14.6,14.7.18 ,14.8</v>
          </cell>
          <cell r="J1652">
            <v>0</v>
          </cell>
          <cell r="L1652">
            <v>665.91</v>
          </cell>
          <cell r="M1652">
            <v>0</v>
          </cell>
          <cell r="N1652">
            <v>0</v>
          </cell>
        </row>
        <row r="1653">
          <cell r="A1653" t="str">
            <v>14-23</v>
          </cell>
          <cell r="B1653" t="str">
            <v>Providing and fixing underground stop-cock 1.5cm (1/2") with chormium plated (CP) cover ofapproved quality.</v>
          </cell>
          <cell r="C1653" t="str">
            <v>Each</v>
          </cell>
          <cell r="D1653">
            <v>199.2</v>
          </cell>
          <cell r="E1653">
            <v>760.53</v>
          </cell>
          <cell r="F1653" t="str">
            <v>Each</v>
          </cell>
          <cell r="G1653">
            <v>199.2</v>
          </cell>
          <cell r="H1653">
            <v>760.53</v>
          </cell>
          <cell r="I1653" t="str">
            <v>14.4 ,14.6,14.7.18 ,14.8</v>
          </cell>
          <cell r="J1653">
            <v>0</v>
          </cell>
          <cell r="L1653">
            <v>755.55</v>
          </cell>
          <cell r="M1653">
            <v>4.9800000000000182</v>
          </cell>
          <cell r="N1653">
            <v>6.5912249354774912E-3</v>
          </cell>
        </row>
        <row r="1654">
          <cell r="A1654" t="str">
            <v>14-24-a</v>
          </cell>
          <cell r="B1654" t="str">
            <v>Providing and fixing chromium plated (CP)bib-cock heavy duty of approved quality : 2 cm3/4"</v>
          </cell>
          <cell r="C1654" t="str">
            <v>Each</v>
          </cell>
          <cell r="D1654">
            <v>104.58</v>
          </cell>
          <cell r="E1654">
            <v>1565.01</v>
          </cell>
          <cell r="F1654" t="str">
            <v>Each</v>
          </cell>
          <cell r="G1654">
            <v>104.58</v>
          </cell>
          <cell r="H1654">
            <v>1565.01</v>
          </cell>
          <cell r="I1654" t="str">
            <v>14.4 ,14.6,14.7.18 ,14.8</v>
          </cell>
          <cell r="J1654">
            <v>0</v>
          </cell>
          <cell r="L1654">
            <v>1565.01</v>
          </cell>
          <cell r="M1654">
            <v>0</v>
          </cell>
          <cell r="N1654">
            <v>0</v>
          </cell>
        </row>
        <row r="1655">
          <cell r="A1655" t="str">
            <v>14-24-b</v>
          </cell>
          <cell r="B1655" t="str">
            <v>Providing and fixing chromium plated (CP)bib-cock heavy duty of approved quality : 1.5 cm1/2"</v>
          </cell>
          <cell r="C1655" t="str">
            <v>Each</v>
          </cell>
          <cell r="D1655">
            <v>104.58</v>
          </cell>
          <cell r="E1655">
            <v>1241.82</v>
          </cell>
          <cell r="F1655" t="str">
            <v>Each</v>
          </cell>
          <cell r="G1655">
            <v>104.58</v>
          </cell>
          <cell r="H1655">
            <v>1241.82</v>
          </cell>
          <cell r="I1655" t="str">
            <v>14.4 ,14.6,14.7.18 ,14.8</v>
          </cell>
          <cell r="J1655">
            <v>0</v>
          </cell>
          <cell r="L1655">
            <v>1241.82</v>
          </cell>
          <cell r="M1655">
            <v>0</v>
          </cell>
          <cell r="N1655">
            <v>0</v>
          </cell>
        </row>
        <row r="1656">
          <cell r="A1656" t="str">
            <v>14-25-a</v>
          </cell>
          <cell r="B1656" t="str">
            <v>Providing and fixing chromium plated (CP) teestop cock 1.5 cm (1/2") of approved quality</v>
          </cell>
          <cell r="C1656" t="str">
            <v>Each</v>
          </cell>
          <cell r="D1656">
            <v>104.58</v>
          </cell>
          <cell r="E1656">
            <v>936.61</v>
          </cell>
          <cell r="F1656" t="str">
            <v>Each</v>
          </cell>
          <cell r="G1656">
            <v>104.58</v>
          </cell>
          <cell r="H1656">
            <v>936.61</v>
          </cell>
          <cell r="I1656" t="str">
            <v>14.4 ,14.6,14.7.18 ,14.8</v>
          </cell>
          <cell r="J1656">
            <v>0</v>
          </cell>
          <cell r="L1656">
            <v>936.61</v>
          </cell>
          <cell r="M1656">
            <v>0</v>
          </cell>
          <cell r="N1656">
            <v>0</v>
          </cell>
        </row>
        <row r="1657">
          <cell r="A1657" t="str">
            <v>14-25-b</v>
          </cell>
          <cell r="B1657" t="str">
            <v>Providing and fixing chromium plated (CP) teestop cock 2 cm (3/4") of approved quality</v>
          </cell>
          <cell r="C1657" t="str">
            <v>Each</v>
          </cell>
          <cell r="D1657">
            <v>104.58</v>
          </cell>
          <cell r="E1657">
            <v>1075.3599999999999</v>
          </cell>
          <cell r="F1657" t="str">
            <v>Each</v>
          </cell>
          <cell r="G1657">
            <v>104.58</v>
          </cell>
          <cell r="H1657">
            <v>1075.3599999999999</v>
          </cell>
          <cell r="I1657" t="str">
            <v>14.4 ,14.6,14.7.18 ,14.8</v>
          </cell>
          <cell r="J1657">
            <v>0</v>
          </cell>
          <cell r="L1657">
            <v>1075.3599999999999</v>
          </cell>
          <cell r="M1657">
            <v>0</v>
          </cell>
          <cell r="N1657">
            <v>0</v>
          </cell>
        </row>
        <row r="1658">
          <cell r="A1658" t="str">
            <v>14-26-a</v>
          </cell>
          <cell r="B1658" t="str">
            <v>Providing and fixing chorimum plated (CP)shower rose complete :Size 1/2"x4" (15 mm x 100 mm) (Best Quality)</v>
          </cell>
          <cell r="C1658" t="str">
            <v>Each</v>
          </cell>
          <cell r="D1658">
            <v>104.58</v>
          </cell>
          <cell r="E1658">
            <v>1506.69</v>
          </cell>
          <cell r="F1658" t="str">
            <v>Each</v>
          </cell>
          <cell r="G1658">
            <v>104.58</v>
          </cell>
          <cell r="H1658">
            <v>1506.69</v>
          </cell>
          <cell r="I1658" t="str">
            <v>14.4 ,14.6,14.7.14 ,14.8</v>
          </cell>
          <cell r="J1658">
            <v>0</v>
          </cell>
          <cell r="L1658">
            <v>1506.69</v>
          </cell>
          <cell r="M1658">
            <v>0</v>
          </cell>
          <cell r="N1658">
            <v>0</v>
          </cell>
        </row>
        <row r="1659">
          <cell r="A1659" t="str">
            <v>14-26-b</v>
          </cell>
          <cell r="B1659" t="str">
            <v>Providing and fixing chorimum plated (CP)shower rose :Size 3/4"x6" (20mm x 150 mm) (Best Quality)</v>
          </cell>
          <cell r="C1659" t="str">
            <v>Each</v>
          </cell>
          <cell r="D1659">
            <v>104.58</v>
          </cell>
          <cell r="E1659">
            <v>2690.1</v>
          </cell>
          <cell r="F1659" t="str">
            <v>Each</v>
          </cell>
          <cell r="G1659">
            <v>104.58</v>
          </cell>
          <cell r="H1659">
            <v>2690.1</v>
          </cell>
          <cell r="I1659" t="str">
            <v>14.4 ,14.6,14.7.14 ,14.8</v>
          </cell>
          <cell r="J1659">
            <v>0</v>
          </cell>
          <cell r="L1659">
            <v>2690.1</v>
          </cell>
          <cell r="M1659">
            <v>0</v>
          </cell>
          <cell r="N1659">
            <v>0</v>
          </cell>
        </row>
        <row r="1660">
          <cell r="A1660" t="str">
            <v>14-26-c</v>
          </cell>
          <cell r="B1660" t="str">
            <v>Providing and fixing chorimum plated (CP)shower rose :Size 3/4"x6" (20mm x 150 mm) (Normal Quality)</v>
          </cell>
          <cell r="C1660" t="str">
            <v>Each</v>
          </cell>
          <cell r="D1660">
            <v>104.58</v>
          </cell>
          <cell r="E1660">
            <v>681.71</v>
          </cell>
          <cell r="F1660" t="str">
            <v>Each</v>
          </cell>
          <cell r="G1660">
            <v>104.58</v>
          </cell>
          <cell r="H1660">
            <v>681.71</v>
          </cell>
          <cell r="I1660" t="str">
            <v>14.4 ,14.6,14.7.14 ,14.8</v>
          </cell>
          <cell r="J1660">
            <v>0</v>
          </cell>
          <cell r="L1660">
            <v>681.71</v>
          </cell>
          <cell r="M1660">
            <v>0</v>
          </cell>
          <cell r="N1660">
            <v>0</v>
          </cell>
        </row>
        <row r="1661">
          <cell r="A1661" t="str">
            <v>14-27-a</v>
          </cell>
          <cell r="B1661" t="str">
            <v>Providing and fixing chorimum plated (CP)mixing valve for wash hand basin (WHB), sink orshower of approved (Best) quality</v>
          </cell>
          <cell r="C1661" t="str">
            <v>Each</v>
          </cell>
          <cell r="D1661">
            <v>104.58</v>
          </cell>
          <cell r="E1661">
            <v>4357.08</v>
          </cell>
          <cell r="F1661" t="str">
            <v>Each</v>
          </cell>
          <cell r="G1661">
            <v>104.58</v>
          </cell>
          <cell r="H1661">
            <v>4357.08</v>
          </cell>
          <cell r="I1661" t="str">
            <v>14.4 ,14.6,14.7.13 ,14.8</v>
          </cell>
          <cell r="J1661">
            <v>0</v>
          </cell>
          <cell r="L1661">
            <v>3263.58</v>
          </cell>
          <cell r="M1661">
            <v>1093.5</v>
          </cell>
          <cell r="N1661">
            <v>0.33506149688379022</v>
          </cell>
        </row>
        <row r="1662">
          <cell r="A1662" t="str">
            <v>14-27-b</v>
          </cell>
          <cell r="B1662" t="str">
            <v>Providing and fixing chorimum plated (CP)mixing valve for wash hand basin (WHB), sink orshower of approved (Normal) quality</v>
          </cell>
          <cell r="C1662" t="str">
            <v>Each</v>
          </cell>
          <cell r="D1662">
            <v>104.58</v>
          </cell>
          <cell r="E1662">
            <v>3263.58</v>
          </cell>
          <cell r="F1662" t="str">
            <v>Each</v>
          </cell>
          <cell r="G1662">
            <v>104.58</v>
          </cell>
          <cell r="H1662">
            <v>3263.58</v>
          </cell>
          <cell r="I1662" t="str">
            <v>14.4 ,14.6,14.7.13 ,14.8</v>
          </cell>
          <cell r="J1662">
            <v>0</v>
          </cell>
          <cell r="L1662">
            <v>2341.4</v>
          </cell>
          <cell r="M1662">
            <v>922.17999999999984</v>
          </cell>
          <cell r="N1662">
            <v>0.39385837533099849</v>
          </cell>
        </row>
        <row r="1663">
          <cell r="A1663" t="str">
            <v>14-28-a</v>
          </cell>
          <cell r="B1663" t="str">
            <v>Providing and fixing gun metal peet / gate valve(screwed) 32 mm(1-1/4") dia of approved quality.</v>
          </cell>
          <cell r="C1663" t="str">
            <v>Each</v>
          </cell>
          <cell r="D1663">
            <v>104.58</v>
          </cell>
          <cell r="E1663">
            <v>1888.2</v>
          </cell>
          <cell r="F1663" t="str">
            <v>Each</v>
          </cell>
          <cell r="G1663">
            <v>104.58</v>
          </cell>
          <cell r="H1663">
            <v>1888.2</v>
          </cell>
          <cell r="I1663" t="str">
            <v>14.4 ,14.6,14.7.21 ,14.8</v>
          </cell>
          <cell r="J1663">
            <v>0</v>
          </cell>
          <cell r="L1663">
            <v>1888.2</v>
          </cell>
          <cell r="M1663">
            <v>0</v>
          </cell>
          <cell r="N1663">
            <v>0</v>
          </cell>
        </row>
        <row r="1664">
          <cell r="A1664" t="str">
            <v>14-28-b</v>
          </cell>
          <cell r="B1664" t="str">
            <v>Providing and fixing gun metal peet / gate valve(screwed) 40 mm1-1/2" dia of  approved quality.</v>
          </cell>
          <cell r="C1664" t="str">
            <v>Each</v>
          </cell>
          <cell r="D1664">
            <v>104.58</v>
          </cell>
          <cell r="E1664">
            <v>2145.7800000000002</v>
          </cell>
          <cell r="F1664" t="str">
            <v>Each</v>
          </cell>
          <cell r="G1664">
            <v>104.58</v>
          </cell>
          <cell r="H1664">
            <v>2145.7800000000002</v>
          </cell>
          <cell r="I1664" t="str">
            <v>14.4 ,14.6,14.7.21 ,14.8</v>
          </cell>
          <cell r="J1664">
            <v>0</v>
          </cell>
          <cell r="L1664">
            <v>2145.7800000000002</v>
          </cell>
          <cell r="M1664">
            <v>0</v>
          </cell>
          <cell r="N1664">
            <v>0</v>
          </cell>
        </row>
        <row r="1665">
          <cell r="A1665" t="str">
            <v>14-28-c</v>
          </cell>
          <cell r="B1665" t="str">
            <v>Providing and fixing gun metal peet / gate valve(screwed) 50 mm(1-3/4")  dia of approved quality.</v>
          </cell>
          <cell r="C1665" t="str">
            <v>Each</v>
          </cell>
          <cell r="D1665">
            <v>119.52</v>
          </cell>
          <cell r="E1665">
            <v>3182.84</v>
          </cell>
          <cell r="F1665" t="str">
            <v>Each</v>
          </cell>
          <cell r="G1665">
            <v>119.52</v>
          </cell>
          <cell r="H1665">
            <v>3182.84</v>
          </cell>
          <cell r="I1665" t="str">
            <v>14.4 ,14.6,14.7.21 ,14.8</v>
          </cell>
          <cell r="J1665">
            <v>0</v>
          </cell>
          <cell r="L1665">
            <v>3182.84</v>
          </cell>
          <cell r="M1665">
            <v>0</v>
          </cell>
          <cell r="N1665">
            <v>0</v>
          </cell>
        </row>
        <row r="1666">
          <cell r="A1666" t="str">
            <v>14-28-d</v>
          </cell>
          <cell r="B1666" t="str">
            <v>Providing and fixing gun metal peet / gate valve(screwed)  50 mm &amp; 63 mm(2") dia  of approved quality.</v>
          </cell>
          <cell r="C1666" t="str">
            <v>Each</v>
          </cell>
          <cell r="D1666">
            <v>104.58</v>
          </cell>
          <cell r="E1666">
            <v>7277.51</v>
          </cell>
          <cell r="F1666" t="str">
            <v>Each</v>
          </cell>
          <cell r="G1666">
            <v>104.58</v>
          </cell>
          <cell r="H1666">
            <v>7277.52</v>
          </cell>
          <cell r="I1666" t="str">
            <v>14.4 ,14.6,14.7.21 ,14.8</v>
          </cell>
          <cell r="J1666">
            <v>0</v>
          </cell>
          <cell r="L1666">
            <v>7277.52</v>
          </cell>
          <cell r="M1666">
            <v>0</v>
          </cell>
          <cell r="N1666">
            <v>0</v>
          </cell>
        </row>
        <row r="1667">
          <cell r="A1667" t="str">
            <v>14-28-e</v>
          </cell>
          <cell r="B1667" t="str">
            <v>Providing and Fixing gun metal peet / gate valve(screwed)  75 mm(3") dia of approved quality</v>
          </cell>
          <cell r="C1667" t="str">
            <v>Each</v>
          </cell>
          <cell r="D1667">
            <v>119.52</v>
          </cell>
          <cell r="E1667">
            <v>7461.52</v>
          </cell>
          <cell r="F1667" t="str">
            <v>Each</v>
          </cell>
          <cell r="G1667">
            <v>119.52</v>
          </cell>
          <cell r="H1667">
            <v>7461.52</v>
          </cell>
          <cell r="I1667" t="str">
            <v>14.4 ,14.6,14.7.21 ,14.8</v>
          </cell>
          <cell r="J1667">
            <v>0</v>
          </cell>
          <cell r="L1667">
            <v>7461.52</v>
          </cell>
          <cell r="M1667">
            <v>0</v>
          </cell>
          <cell r="N1667">
            <v>0</v>
          </cell>
        </row>
        <row r="1668">
          <cell r="A1668" t="str">
            <v>14-28-f</v>
          </cell>
          <cell r="B1668" t="str">
            <v>Providing and fixing gun metal peet / gate valve(screwed) 20 mm(3/4") dia of approved quality.</v>
          </cell>
          <cell r="C1668" t="str">
            <v>Each</v>
          </cell>
          <cell r="D1668">
            <v>104.58</v>
          </cell>
          <cell r="E1668">
            <v>1353.6</v>
          </cell>
          <cell r="F1668" t="str">
            <v>Each</v>
          </cell>
          <cell r="G1668">
            <v>104.58</v>
          </cell>
          <cell r="H1668">
            <v>1353.6</v>
          </cell>
          <cell r="I1668" t="str">
            <v>14.4 ,14.6,14.7.21 ,14.8</v>
          </cell>
          <cell r="J1668">
            <v>0</v>
          </cell>
          <cell r="L1668">
            <v>1353.6</v>
          </cell>
          <cell r="M1668">
            <v>0</v>
          </cell>
          <cell r="N1668">
            <v>0</v>
          </cell>
        </row>
        <row r="1669">
          <cell r="A1669" t="str">
            <v>14-28-g</v>
          </cell>
          <cell r="B1669" t="str">
            <v>Providing and fixing gun metal peet / gate valve(screwed) 25 mm(1") dia of approved quality.</v>
          </cell>
          <cell r="C1669" t="str">
            <v>Each</v>
          </cell>
          <cell r="D1669">
            <v>104.58</v>
          </cell>
          <cell r="E1669">
            <v>1574.73</v>
          </cell>
          <cell r="F1669" t="str">
            <v>Each</v>
          </cell>
          <cell r="G1669">
            <v>104.58</v>
          </cell>
          <cell r="H1669">
            <v>1574.73</v>
          </cell>
          <cell r="I1669" t="str">
            <v>14.4 ,14.6,14.7.21 ,14.8</v>
          </cell>
          <cell r="J1669">
            <v>0</v>
          </cell>
          <cell r="L1669">
            <v>1574.73</v>
          </cell>
          <cell r="M1669">
            <v>0</v>
          </cell>
          <cell r="N1669">
            <v>0</v>
          </cell>
        </row>
        <row r="1670">
          <cell r="A1670" t="str">
            <v>14-29-a</v>
          </cell>
          <cell r="B1670" t="str">
            <v>Providing and fixing chorimum plated (CP) orbrass oxidized swan-neck cock 12 mm (1/2") diaof approved quality: Single way</v>
          </cell>
          <cell r="C1670" t="str">
            <v>Each</v>
          </cell>
          <cell r="D1670">
            <v>104.58</v>
          </cell>
          <cell r="E1670">
            <v>1040.1300000000001</v>
          </cell>
          <cell r="F1670" t="str">
            <v>Each</v>
          </cell>
          <cell r="G1670">
            <v>104.58</v>
          </cell>
          <cell r="H1670">
            <v>1040.1300000000001</v>
          </cell>
          <cell r="I1670" t="str">
            <v>14.4 ,14.6,14.7.18 ,14.8</v>
          </cell>
          <cell r="J1670">
            <v>0</v>
          </cell>
          <cell r="L1670">
            <v>1040.1300000000001</v>
          </cell>
          <cell r="M1670">
            <v>0</v>
          </cell>
          <cell r="N1670">
            <v>0</v>
          </cell>
        </row>
        <row r="1671">
          <cell r="A1671" t="str">
            <v>14-29-b</v>
          </cell>
          <cell r="B1671" t="str">
            <v>Providing and fixing chorimum plated (CP) orbrass oxidized swan-neck cock 1/2" dia : Doubleway</v>
          </cell>
          <cell r="C1671" t="str">
            <v>Each</v>
          </cell>
          <cell r="D1671">
            <v>119.52</v>
          </cell>
          <cell r="E1671">
            <v>2435.31</v>
          </cell>
          <cell r="F1671" t="str">
            <v>Each</v>
          </cell>
          <cell r="G1671">
            <v>119.52</v>
          </cell>
          <cell r="H1671">
            <v>2435.31</v>
          </cell>
          <cell r="I1671" t="str">
            <v>14.4 ,14.6,14.7.18 ,14.8</v>
          </cell>
          <cell r="J1671">
            <v>0</v>
          </cell>
          <cell r="L1671">
            <v>2435.31</v>
          </cell>
          <cell r="M1671">
            <v>0</v>
          </cell>
          <cell r="N1671">
            <v>0</v>
          </cell>
        </row>
        <row r="1672">
          <cell r="A1672" t="str">
            <v>14-29-c</v>
          </cell>
          <cell r="B1672" t="str">
            <v>Providing and Fixing chorimum plated (CP) orbrass oxidized swan-neck cock 1/2" dia : Threeway</v>
          </cell>
          <cell r="C1672" t="str">
            <v>Each</v>
          </cell>
          <cell r="D1672">
            <v>149.4</v>
          </cell>
          <cell r="E1672">
            <v>461.65</v>
          </cell>
          <cell r="F1672" t="str">
            <v>Each</v>
          </cell>
          <cell r="G1672">
            <v>149.4</v>
          </cell>
          <cell r="H1672">
            <v>461.65</v>
          </cell>
          <cell r="I1672" t="str">
            <v>14.4 ,14.6,14.7.18 ,14.8</v>
          </cell>
          <cell r="J1672">
            <v>0</v>
          </cell>
          <cell r="L1672">
            <v>461.65</v>
          </cell>
          <cell r="M1672">
            <v>0</v>
          </cell>
          <cell r="N1672">
            <v>0</v>
          </cell>
        </row>
        <row r="1673">
          <cell r="A1673" t="str">
            <v>14-30-a</v>
          </cell>
          <cell r="B1673" t="str">
            <v>Providing and fixing union brass (15 mm ) 1/2"dia of approved quality.</v>
          </cell>
          <cell r="C1673" t="str">
            <v>Each</v>
          </cell>
          <cell r="D1673">
            <v>104.58</v>
          </cell>
          <cell r="E1673">
            <v>492.17</v>
          </cell>
          <cell r="F1673" t="str">
            <v>Each</v>
          </cell>
          <cell r="G1673">
            <v>104.58</v>
          </cell>
          <cell r="H1673">
            <v>492.17</v>
          </cell>
          <cell r="I1673" t="str">
            <v>14.4 ,14.6,14.7.18 ,14.8</v>
          </cell>
          <cell r="J1673">
            <v>0</v>
          </cell>
          <cell r="L1673">
            <v>492.17</v>
          </cell>
          <cell r="M1673">
            <v>0</v>
          </cell>
          <cell r="N1673">
            <v>0</v>
          </cell>
        </row>
        <row r="1674">
          <cell r="A1674" t="str">
            <v>14-30-b</v>
          </cell>
          <cell r="B1674" t="str">
            <v>Providing and fixing union brass 20mm (3/4") diaof approved quality.</v>
          </cell>
          <cell r="C1674" t="str">
            <v>Each</v>
          </cell>
          <cell r="D1674">
            <v>104.58</v>
          </cell>
          <cell r="E1674">
            <v>602.73</v>
          </cell>
          <cell r="F1674" t="str">
            <v>Each</v>
          </cell>
          <cell r="G1674">
            <v>104.58</v>
          </cell>
          <cell r="H1674">
            <v>602.73</v>
          </cell>
          <cell r="I1674" t="str">
            <v>14.4 ,14.6,14.7.18 ,14.8</v>
          </cell>
          <cell r="J1674">
            <v>0</v>
          </cell>
          <cell r="L1674">
            <v>602.73</v>
          </cell>
          <cell r="M1674">
            <v>0</v>
          </cell>
          <cell r="N1674">
            <v>0</v>
          </cell>
        </row>
        <row r="1675">
          <cell r="A1675" t="str">
            <v>14-30-c</v>
          </cell>
          <cell r="B1675" t="str">
            <v>Providing and fixing union brass  2-1/2" dia ofapproved quality.</v>
          </cell>
          <cell r="C1675" t="str">
            <v>Each</v>
          </cell>
          <cell r="D1675">
            <v>49.3</v>
          </cell>
          <cell r="E1675">
            <v>1521.88</v>
          </cell>
          <cell r="F1675" t="str">
            <v>Each</v>
          </cell>
          <cell r="G1675">
            <v>49.3</v>
          </cell>
          <cell r="H1675">
            <v>1521.88</v>
          </cell>
          <cell r="I1675" t="str">
            <v>14.4 ,14.6,14.7.18 ,14.8</v>
          </cell>
          <cell r="J1675">
            <v>0</v>
          </cell>
          <cell r="L1675">
            <v>1521.88</v>
          </cell>
          <cell r="M1675">
            <v>0</v>
          </cell>
          <cell r="N1675">
            <v>0</v>
          </cell>
        </row>
        <row r="1676">
          <cell r="A1676" t="str">
            <v>14-30-d</v>
          </cell>
          <cell r="B1676" t="str">
            <v>Providing and fixing union brass  3" dia ofapproved quality.</v>
          </cell>
          <cell r="C1676" t="str">
            <v>Each</v>
          </cell>
          <cell r="D1676">
            <v>52.29</v>
          </cell>
          <cell r="E1676">
            <v>2007.22</v>
          </cell>
          <cell r="F1676" t="str">
            <v>Each</v>
          </cell>
          <cell r="G1676">
            <v>52.29</v>
          </cell>
          <cell r="H1676">
            <v>2007.22</v>
          </cell>
          <cell r="I1676" t="str">
            <v>14.4 ,14.6,14.7.18 ,14.8</v>
          </cell>
          <cell r="J1676">
            <v>0</v>
          </cell>
          <cell r="L1676">
            <v>2007.22</v>
          </cell>
          <cell r="M1676">
            <v>0</v>
          </cell>
          <cell r="N1676">
            <v>0</v>
          </cell>
        </row>
        <row r="1677">
          <cell r="A1677" t="str">
            <v>14-31-a</v>
          </cell>
          <cell r="B1677" t="str">
            <v>Providing and Fixing cast iron (CI) floor trap ofapproved quality  including CI grating &amp; concretechamber all round : 4"x2" (100mm x 50 mm)</v>
          </cell>
          <cell r="C1677" t="str">
            <v>Each</v>
          </cell>
          <cell r="D1677">
            <v>249</v>
          </cell>
          <cell r="E1677">
            <v>822.66</v>
          </cell>
          <cell r="F1677" t="str">
            <v>Each</v>
          </cell>
          <cell r="G1677">
            <v>249</v>
          </cell>
          <cell r="H1677">
            <v>822.66</v>
          </cell>
          <cell r="I1677" t="str">
            <v>14.4 ,14.6,14.7.19 ,14.8</v>
          </cell>
          <cell r="J1677">
            <v>0</v>
          </cell>
          <cell r="L1677">
            <v>802.66</v>
          </cell>
          <cell r="M1677">
            <v>20</v>
          </cell>
          <cell r="N1677">
            <v>2.4917150474671718E-2</v>
          </cell>
        </row>
        <row r="1678">
          <cell r="A1678" t="str">
            <v>14-31-b</v>
          </cell>
          <cell r="B1678" t="str">
            <v>Providing and Fixing cast iron (CI) floor trapapproved quality including CI grating &amp; concretechamber all round : 4"x3" (100 mm x 75 mm)</v>
          </cell>
          <cell r="C1678" t="str">
            <v>Each</v>
          </cell>
          <cell r="D1678">
            <v>249</v>
          </cell>
          <cell r="E1678">
            <v>998.83</v>
          </cell>
          <cell r="F1678" t="str">
            <v>Each</v>
          </cell>
          <cell r="G1678">
            <v>249</v>
          </cell>
          <cell r="H1678">
            <v>998.83</v>
          </cell>
          <cell r="I1678" t="str">
            <v>14.4 ,14.6,14.7.19 ,14.8</v>
          </cell>
          <cell r="J1678">
            <v>0</v>
          </cell>
          <cell r="L1678">
            <v>978.84</v>
          </cell>
          <cell r="M1678">
            <v>19.990000000000009</v>
          </cell>
          <cell r="N1678">
            <v>2.0422132319888858E-2</v>
          </cell>
        </row>
        <row r="1679">
          <cell r="A1679" t="str">
            <v>14-32-a</v>
          </cell>
          <cell r="B1679" t="str">
            <v>Providing and Fixing 'P' trap of approved qualityincluding GI grating &amp; PCC chamber 4" (100 mm)of cast iron (Best Quality)</v>
          </cell>
          <cell r="C1679" t="str">
            <v>Each</v>
          </cell>
          <cell r="D1679">
            <v>224.1</v>
          </cell>
          <cell r="E1679">
            <v>1623.42</v>
          </cell>
          <cell r="F1679" t="str">
            <v>Each</v>
          </cell>
          <cell r="G1679">
            <v>224.1</v>
          </cell>
          <cell r="H1679">
            <v>1623.42</v>
          </cell>
          <cell r="I1679" t="str">
            <v>14.4 ,14.6,14.7.19 ,14.8</v>
          </cell>
          <cell r="J1679">
            <v>0</v>
          </cell>
          <cell r="L1679">
            <v>1609.37</v>
          </cell>
          <cell r="M1679">
            <v>14.050000000000182</v>
          </cell>
          <cell r="N1679">
            <v>8.7301242100947477E-3</v>
          </cell>
        </row>
        <row r="1680">
          <cell r="A1680" t="str">
            <v>14-32-b</v>
          </cell>
          <cell r="B1680" t="str">
            <v>Providing and Fixing 'P' trap  of approved qualityincluding GI grating &amp; PCC chamber 4" (100 mm)glazed</v>
          </cell>
          <cell r="C1680" t="str">
            <v>Each</v>
          </cell>
          <cell r="D1680">
            <v>224.1</v>
          </cell>
          <cell r="E1680">
            <v>469.17</v>
          </cell>
          <cell r="F1680" t="str">
            <v>Each</v>
          </cell>
          <cell r="G1680">
            <v>224.1</v>
          </cell>
          <cell r="H1680">
            <v>469.17</v>
          </cell>
          <cell r="I1680" t="str">
            <v>14.4 ,14.6,14.7.19 ,14.8</v>
          </cell>
          <cell r="J1680">
            <v>0</v>
          </cell>
          <cell r="L1680">
            <v>455.12</v>
          </cell>
          <cell r="M1680">
            <v>14.050000000000011</v>
          </cell>
          <cell r="N1680">
            <v>3.0870979082439822E-2</v>
          </cell>
        </row>
        <row r="1681">
          <cell r="A1681" t="str">
            <v>14-33</v>
          </cell>
          <cell r="B1681" t="str">
            <v>Providing and Fixing 4" gully trap of approvedquality including cement concrete cost of PVCgrating 6" x6" (150 x 150 mm) and masonrychamber 12"x12" (300 x 300 mm).</v>
          </cell>
          <cell r="C1681" t="str">
            <v>Each</v>
          </cell>
          <cell r="D1681">
            <v>373.5</v>
          </cell>
          <cell r="E1681">
            <v>1980.68</v>
          </cell>
          <cell r="F1681" t="str">
            <v>Each</v>
          </cell>
          <cell r="G1681">
            <v>373.5</v>
          </cell>
          <cell r="H1681">
            <v>1980.68</v>
          </cell>
          <cell r="I1681" t="str">
            <v>14.4 ,14.6,14.7.20 ,14.8</v>
          </cell>
          <cell r="J1681">
            <v>0</v>
          </cell>
          <cell r="L1681">
            <v>1933.4</v>
          </cell>
          <cell r="M1681">
            <v>47.279999999999973</v>
          </cell>
          <cell r="N1681">
            <v>2.4454329161063396E-2</v>
          </cell>
        </row>
        <row r="1682">
          <cell r="A1682" t="str">
            <v>14-34-a-01</v>
          </cell>
          <cell r="B1682" t="str">
            <v>Providing and fitting cast iron (CI) soil pipeincluding all specials complete in all respects with: Lead &amp; yarn caulked joint : 4" dia.</v>
          </cell>
          <cell r="C1682" t="str">
            <v>Rft</v>
          </cell>
          <cell r="D1682">
            <v>174.3</v>
          </cell>
          <cell r="E1682">
            <v>1026.68</v>
          </cell>
          <cell r="F1682" t="str">
            <v>m</v>
          </cell>
          <cell r="G1682">
            <v>571.85</v>
          </cell>
          <cell r="H1682">
            <v>3368.38</v>
          </cell>
          <cell r="I1682" t="str">
            <v>14.4 ,14.6 ,14.8</v>
          </cell>
          <cell r="J1682">
            <v>0</v>
          </cell>
          <cell r="L1682">
            <v>3347.96</v>
          </cell>
          <cell r="M1682">
            <v>20.420000000000073</v>
          </cell>
          <cell r="N1682">
            <v>6.0992365500185403E-3</v>
          </cell>
        </row>
        <row r="1683">
          <cell r="A1683" t="str">
            <v>14-34-a-02</v>
          </cell>
          <cell r="B1683" t="str">
            <v>Providing and fitting cast iron (CI) soil pipeincluding all specials, complete in all respects with: Lead &amp; yarn caulked joint : 2" dia.</v>
          </cell>
          <cell r="C1683" t="str">
            <v>Rft</v>
          </cell>
          <cell r="D1683">
            <v>124.5</v>
          </cell>
          <cell r="E1683">
            <v>707.57</v>
          </cell>
          <cell r="F1683" t="str">
            <v>m</v>
          </cell>
          <cell r="G1683">
            <v>408.46</v>
          </cell>
          <cell r="H1683">
            <v>2321.41</v>
          </cell>
          <cell r="I1683" t="str">
            <v>14.4 ,14.6 ,14.8</v>
          </cell>
          <cell r="J1683">
            <v>0</v>
          </cell>
          <cell r="L1683">
            <v>2311.1999999999998</v>
          </cell>
          <cell r="M1683">
            <v>10.210000000000036</v>
          </cell>
          <cell r="N1683">
            <v>4.4176185531325882E-3</v>
          </cell>
        </row>
        <row r="1684">
          <cell r="A1684" t="str">
            <v>14-34-b-01</v>
          </cell>
          <cell r="B1684" t="str">
            <v>Providing and fitting cast iron (CI) soil pipeincluding all specials complete in all respects with: Cement caulked joint : 4" dia</v>
          </cell>
          <cell r="C1684" t="str">
            <v>Rft</v>
          </cell>
          <cell r="D1684">
            <v>74.7</v>
          </cell>
          <cell r="E1684">
            <v>758.23</v>
          </cell>
          <cell r="F1684" t="str">
            <v>m</v>
          </cell>
          <cell r="G1684">
            <v>245.08</v>
          </cell>
          <cell r="H1684">
            <v>2487.65</v>
          </cell>
          <cell r="I1684" t="str">
            <v>14.4 ,14.6 ,14.8</v>
          </cell>
          <cell r="J1684">
            <v>0</v>
          </cell>
          <cell r="L1684">
            <v>2467.17</v>
          </cell>
          <cell r="M1684">
            <v>20.480000000000018</v>
          </cell>
          <cell r="N1684">
            <v>8.3010088481944976E-3</v>
          </cell>
        </row>
        <row r="1685">
          <cell r="A1685" t="str">
            <v>14-34-b-02</v>
          </cell>
          <cell r="B1685" t="str">
            <v>Providing and fitting cast iron (CI) soil pipeincluding all specials complete in all respects with: Cement caulked joint : 2" dia</v>
          </cell>
          <cell r="C1685" t="str">
            <v>Rft</v>
          </cell>
          <cell r="D1685">
            <v>37.35</v>
          </cell>
          <cell r="E1685">
            <v>447.62</v>
          </cell>
          <cell r="F1685" t="str">
            <v>m</v>
          </cell>
          <cell r="G1685">
            <v>122.54</v>
          </cell>
          <cell r="H1685">
            <v>1468.57</v>
          </cell>
          <cell r="I1685" t="str">
            <v>14.4 ,14.6 ,14.8</v>
          </cell>
          <cell r="J1685">
            <v>0</v>
          </cell>
          <cell r="L1685">
            <v>1451.15</v>
          </cell>
          <cell r="M1685">
            <v>17.419999999999845</v>
          </cell>
          <cell r="N1685">
            <v>1.2004272473555349E-2</v>
          </cell>
        </row>
        <row r="1686">
          <cell r="A1686" t="str">
            <v>14-35-a</v>
          </cell>
          <cell r="B1686"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3/4" i/d</v>
          </cell>
          <cell r="C1686" t="str">
            <v>Rft</v>
          </cell>
          <cell r="D1686">
            <v>23.33</v>
          </cell>
          <cell r="E1686">
            <v>55.68</v>
          </cell>
          <cell r="F1686" t="str">
            <v>m</v>
          </cell>
          <cell r="G1686">
            <v>76.55</v>
          </cell>
          <cell r="H1686">
            <v>182.68</v>
          </cell>
          <cell r="I1686" t="str">
            <v>14.4 ,14.6,14.6.3.1 ,14.8.3.3</v>
          </cell>
          <cell r="J1686">
            <v>0</v>
          </cell>
          <cell r="L1686">
            <v>180.57</v>
          </cell>
          <cell r="M1686">
            <v>2.1100000000000136</v>
          </cell>
          <cell r="N1686">
            <v>1.1685219028631632E-2</v>
          </cell>
        </row>
        <row r="1687">
          <cell r="A1687" t="str">
            <v>14-35-b</v>
          </cell>
          <cell r="B1687"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1" i/d</v>
          </cell>
          <cell r="C1687" t="str">
            <v>Rft</v>
          </cell>
          <cell r="D1687">
            <v>23.33</v>
          </cell>
          <cell r="E1687">
            <v>67.91</v>
          </cell>
          <cell r="F1687" t="str">
            <v>m</v>
          </cell>
          <cell r="G1687">
            <v>76.55</v>
          </cell>
          <cell r="H1687">
            <v>222.81</v>
          </cell>
          <cell r="I1687" t="str">
            <v>14.4 ,14.6,14.6.3.1 ,14.8.3.3</v>
          </cell>
          <cell r="J1687">
            <v>0</v>
          </cell>
          <cell r="L1687">
            <v>220.7</v>
          </cell>
          <cell r="M1687">
            <v>2.1100000000000136</v>
          </cell>
          <cell r="N1687">
            <v>9.5604893520616838E-3</v>
          </cell>
        </row>
        <row r="1688">
          <cell r="A1688" t="str">
            <v>14-35-c</v>
          </cell>
          <cell r="B1688"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1-1/4" i/d</v>
          </cell>
          <cell r="C1688" t="str">
            <v>Rft</v>
          </cell>
          <cell r="D1688">
            <v>23.33</v>
          </cell>
          <cell r="E1688">
            <v>99.58</v>
          </cell>
          <cell r="F1688" t="str">
            <v>m</v>
          </cell>
          <cell r="G1688">
            <v>76.55</v>
          </cell>
          <cell r="H1688">
            <v>326.7</v>
          </cell>
          <cell r="I1688" t="str">
            <v>14.4 ,14.6,14.6.3.1 ,14.8.3.3</v>
          </cell>
          <cell r="J1688">
            <v>0</v>
          </cell>
          <cell r="L1688">
            <v>324.58999999999997</v>
          </cell>
          <cell r="M1688">
            <v>2.1100000000000136</v>
          </cell>
          <cell r="N1688">
            <v>6.5005083335901099E-3</v>
          </cell>
        </row>
        <row r="1689">
          <cell r="A1689" t="str">
            <v>14-35-d</v>
          </cell>
          <cell r="B1689"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1-1/2" i/d</v>
          </cell>
          <cell r="C1689" t="str">
            <v>Rft</v>
          </cell>
          <cell r="D1689">
            <v>23.33</v>
          </cell>
          <cell r="E1689">
            <v>140.16</v>
          </cell>
          <cell r="F1689" t="str">
            <v>m</v>
          </cell>
          <cell r="G1689">
            <v>76.55</v>
          </cell>
          <cell r="H1689">
            <v>459.85</v>
          </cell>
          <cell r="I1689" t="str">
            <v>14.4 ,14.6,14.6.3.1 ,14.8.3.3</v>
          </cell>
          <cell r="J1689">
            <v>0</v>
          </cell>
          <cell r="L1689">
            <v>457.75</v>
          </cell>
          <cell r="M1689">
            <v>2.1000000000000227</v>
          </cell>
          <cell r="N1689">
            <v>4.5876570180229878E-3</v>
          </cell>
        </row>
        <row r="1690">
          <cell r="A1690" t="str">
            <v>14-35-e</v>
          </cell>
          <cell r="B1690"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2" i/d</v>
          </cell>
          <cell r="C1690" t="str">
            <v>Rft</v>
          </cell>
          <cell r="D1690">
            <v>23.33</v>
          </cell>
          <cell r="E1690">
            <v>227.47</v>
          </cell>
          <cell r="F1690" t="str">
            <v>m</v>
          </cell>
          <cell r="G1690">
            <v>76.55</v>
          </cell>
          <cell r="H1690">
            <v>746.28</v>
          </cell>
          <cell r="I1690" t="str">
            <v>14.4 ,14.6,14.6.3.1 ,14.8.3.3</v>
          </cell>
          <cell r="J1690">
            <v>0</v>
          </cell>
          <cell r="L1690">
            <v>744.18</v>
          </cell>
          <cell r="M1690">
            <v>2.1000000000000227</v>
          </cell>
          <cell r="N1690">
            <v>2.821897927920695E-3</v>
          </cell>
        </row>
        <row r="1691">
          <cell r="A1691" t="str">
            <v>14-35-f</v>
          </cell>
          <cell r="B1691"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 except excavation 2-1/2" i/d</v>
          </cell>
          <cell r="C1691" t="str">
            <v>Rft</v>
          </cell>
          <cell r="D1691">
            <v>23.33</v>
          </cell>
          <cell r="E1691">
            <v>338.31</v>
          </cell>
          <cell r="F1691" t="str">
            <v>m</v>
          </cell>
          <cell r="G1691">
            <v>76.55</v>
          </cell>
          <cell r="H1691">
            <v>1109.94</v>
          </cell>
          <cell r="I1691" t="str">
            <v>14.4 ,14.6,14.6.3.1 ,14.8.3.3</v>
          </cell>
          <cell r="J1691">
            <v>0</v>
          </cell>
          <cell r="L1691">
            <v>1107.83</v>
          </cell>
          <cell r="M1691">
            <v>2.1100000000001273</v>
          </cell>
          <cell r="N1691">
            <v>1.9046243557225635E-3</v>
          </cell>
        </row>
        <row r="1692">
          <cell r="A1692" t="str">
            <v>14-35-g</v>
          </cell>
          <cell r="B1692" t="str">
            <v>Providing, laying cutting, jointing, testing PPRCpipeline in walls/trenches with pipes (confirmingto DIN 8077/8078, PN 20 of approved quality &amp;fittings conforming to DIN 16962,PN25 of thesame manufacturer) for cold/hot water supplysystems including specials complete in all respectas per specifications:except excavation 1/2" i/d</v>
          </cell>
          <cell r="C1692" t="str">
            <v>Rft</v>
          </cell>
          <cell r="D1692">
            <v>23.33</v>
          </cell>
          <cell r="E1692">
            <v>47.59</v>
          </cell>
          <cell r="F1692" t="str">
            <v>m</v>
          </cell>
          <cell r="G1692">
            <v>76.55</v>
          </cell>
          <cell r="H1692">
            <v>156.13999999999999</v>
          </cell>
          <cell r="I1692" t="str">
            <v>14.4 ,14.6,14.6.3.1 ,14.8.3.3</v>
          </cell>
          <cell r="J1692">
            <v>0</v>
          </cell>
          <cell r="L1692">
            <v>154.04</v>
          </cell>
          <cell r="M1692">
            <v>2.0999999999999943</v>
          </cell>
          <cell r="N1692">
            <v>1.3632822643469192E-2</v>
          </cell>
        </row>
        <row r="1693">
          <cell r="A1693" t="str">
            <v>14-36-a</v>
          </cell>
          <cell r="B1693" t="str">
            <v>Providing and Fixing cast iron (CI) specials, suchas tees, bends, collar cross etc:  Lead caulked joint</v>
          </cell>
          <cell r="C1693" t="str">
            <v>Kg</v>
          </cell>
          <cell r="D1693">
            <v>94.62</v>
          </cell>
          <cell r="E1693">
            <v>345.66</v>
          </cell>
          <cell r="F1693" t="str">
            <v>Kg</v>
          </cell>
          <cell r="G1693">
            <v>94.62</v>
          </cell>
          <cell r="H1693">
            <v>345.66</v>
          </cell>
          <cell r="I1693" t="str">
            <v>14.4 ,14.6 ,14.8</v>
          </cell>
          <cell r="J1693">
            <v>0</v>
          </cell>
          <cell r="L1693">
            <v>344.42</v>
          </cell>
          <cell r="M1693">
            <v>1.2400000000000091</v>
          </cell>
          <cell r="N1693">
            <v>3.6002555020033943E-3</v>
          </cell>
        </row>
        <row r="1694">
          <cell r="A1694" t="str">
            <v>14-36-b</v>
          </cell>
          <cell r="B1694" t="str">
            <v>Providing and Fixing cast iron (CI) specials, suchas tees, bends, collar cross etc: Cement caulkedjoint</v>
          </cell>
          <cell r="C1694" t="str">
            <v>Kg</v>
          </cell>
          <cell r="D1694">
            <v>311.25</v>
          </cell>
          <cell r="E1694">
            <v>431.56</v>
          </cell>
          <cell r="F1694" t="str">
            <v>Kg</v>
          </cell>
          <cell r="G1694">
            <v>311.25</v>
          </cell>
          <cell r="H1694">
            <v>431.56</v>
          </cell>
          <cell r="I1694" t="str">
            <v>14.4 ,14.6 ,14.8</v>
          </cell>
          <cell r="J1694">
            <v>0</v>
          </cell>
          <cell r="L1694">
            <v>419.13</v>
          </cell>
          <cell r="M1694">
            <v>12.430000000000007</v>
          </cell>
          <cell r="N1694">
            <v>2.9656669768329653E-2</v>
          </cell>
        </row>
        <row r="1695">
          <cell r="A1695" t="str">
            <v>14-37-a</v>
          </cell>
          <cell r="B1695" t="str">
            <v>Supply and Fixing cast iron (CI) manhole coverwith frame etc (Heavy  Type) of approved qualitycomplete: 12" (300 mm) dia</v>
          </cell>
          <cell r="C1695" t="str">
            <v>Each</v>
          </cell>
          <cell r="D1695">
            <v>186.75</v>
          </cell>
          <cell r="E1695">
            <v>1705.5</v>
          </cell>
          <cell r="F1695" t="str">
            <v>Each</v>
          </cell>
          <cell r="G1695">
            <v>186.75</v>
          </cell>
          <cell r="H1695">
            <v>1705.5</v>
          </cell>
          <cell r="I1695" t="str">
            <v>14.4 ,14.6,14.7.22 ,14.8</v>
          </cell>
          <cell r="J1695">
            <v>0</v>
          </cell>
          <cell r="L1695">
            <v>1705.5</v>
          </cell>
          <cell r="M1695">
            <v>0</v>
          </cell>
          <cell r="N1695">
            <v>0</v>
          </cell>
        </row>
        <row r="1696">
          <cell r="A1696" t="str">
            <v>14-37-b</v>
          </cell>
          <cell r="B1696" t="str">
            <v>Supply and Fixing cast iron (CI) manhole coverwith frame etc (Heavey  Type) of approved qualitycomplete: 18" (455 mm) dia</v>
          </cell>
          <cell r="C1696" t="str">
            <v>Each</v>
          </cell>
          <cell r="D1696">
            <v>158.74</v>
          </cell>
          <cell r="E1696">
            <v>1898.62</v>
          </cell>
          <cell r="F1696" t="str">
            <v>Each</v>
          </cell>
          <cell r="G1696">
            <v>158.74</v>
          </cell>
          <cell r="H1696">
            <v>1898.62</v>
          </cell>
          <cell r="I1696" t="str">
            <v>14.4 ,14.6,14.7.22 ,14.8</v>
          </cell>
          <cell r="J1696">
            <v>0</v>
          </cell>
          <cell r="L1696">
            <v>1872.16</v>
          </cell>
          <cell r="M1696">
            <v>26.459999999999809</v>
          </cell>
          <cell r="N1696">
            <v>1.4133407401076728E-2</v>
          </cell>
        </row>
        <row r="1697">
          <cell r="A1697" t="str">
            <v>14-37-c</v>
          </cell>
          <cell r="B1697" t="str">
            <v>Supply and Fixing cast iron (CI) manhole coverwith frame etc (Heavey  Type) of approved qualitycomplete: 24" (610 mm) dia</v>
          </cell>
          <cell r="C1697" t="str">
            <v>Each</v>
          </cell>
          <cell r="D1697">
            <v>158.74</v>
          </cell>
          <cell r="E1697">
            <v>2360.3200000000002</v>
          </cell>
          <cell r="F1697" t="str">
            <v>Each</v>
          </cell>
          <cell r="G1697">
            <v>158.74</v>
          </cell>
          <cell r="H1697">
            <v>2360.3200000000002</v>
          </cell>
          <cell r="I1697" t="str">
            <v>14.4 ,14.6,14.7.22 ,14.8</v>
          </cell>
          <cell r="J1697">
            <v>0</v>
          </cell>
          <cell r="L1697">
            <v>2333.86</v>
          </cell>
          <cell r="M1697">
            <v>26.460000000000036</v>
          </cell>
          <cell r="N1697">
            <v>1.1337440977607926E-2</v>
          </cell>
        </row>
        <row r="1698">
          <cell r="A1698" t="str">
            <v>14-37-d</v>
          </cell>
          <cell r="B1698" t="str">
            <v>Providing &amp; Fixing Steel manhole cover withframe 18"x18" full heavy duty</v>
          </cell>
          <cell r="C1698" t="str">
            <v>Each</v>
          </cell>
          <cell r="D1698">
            <v>715.88</v>
          </cell>
          <cell r="E1698">
            <v>4513.96</v>
          </cell>
          <cell r="F1698" t="str">
            <v>Each</v>
          </cell>
          <cell r="G1698">
            <v>715.88</v>
          </cell>
          <cell r="H1698">
            <v>4513.96</v>
          </cell>
          <cell r="I1698" t="str">
            <v>14.4 ,14.6,14.7.22 ,14.8</v>
          </cell>
          <cell r="J1698">
            <v>0</v>
          </cell>
          <cell r="L1698">
            <v>4420.59</v>
          </cell>
          <cell r="M1698">
            <v>93.369999999999891</v>
          </cell>
          <cell r="N1698">
            <v>2.1121614988044556E-2</v>
          </cell>
        </row>
        <row r="1699">
          <cell r="A1699" t="str">
            <v>14-37-e</v>
          </cell>
          <cell r="B1699" t="str">
            <v>Supply and Fixing Plastic manhole cover withframe etc (Heavy  Type) of approved qualitycomplete: 12" (300 mm) dia</v>
          </cell>
          <cell r="C1699" t="str">
            <v>Each</v>
          </cell>
          <cell r="D1699">
            <v>186.75</v>
          </cell>
          <cell r="E1699">
            <v>512.37</v>
          </cell>
          <cell r="F1699" t="str">
            <v>Each</v>
          </cell>
          <cell r="G1699">
            <v>186.75</v>
          </cell>
          <cell r="H1699">
            <v>512.37</v>
          </cell>
          <cell r="I1699" t="str">
            <v>14.4 ,14.6,14.7.22 ,14.8</v>
          </cell>
          <cell r="J1699">
            <v>0</v>
          </cell>
          <cell r="L1699">
            <v>512.37</v>
          </cell>
          <cell r="M1699">
            <v>0</v>
          </cell>
          <cell r="N1699">
            <v>0</v>
          </cell>
        </row>
        <row r="1700">
          <cell r="A1700" t="str">
            <v>14-37-f</v>
          </cell>
          <cell r="B1700" t="str">
            <v>Supply and Fixing Plastic manhole cover withframe etc (Heavey  Type) of approved qualitycomplete: 18" (455 mm) dia</v>
          </cell>
          <cell r="C1700" t="str">
            <v>Each</v>
          </cell>
          <cell r="D1700">
            <v>158.74</v>
          </cell>
          <cell r="E1700">
            <v>1009.24</v>
          </cell>
          <cell r="F1700" t="str">
            <v>Each</v>
          </cell>
          <cell r="G1700">
            <v>158.74</v>
          </cell>
          <cell r="H1700">
            <v>1009.24</v>
          </cell>
          <cell r="I1700" t="str">
            <v>14.4 ,14.6,14.7.22 ,14.8</v>
          </cell>
          <cell r="J1700">
            <v>0</v>
          </cell>
          <cell r="L1700">
            <v>982.78</v>
          </cell>
          <cell r="M1700">
            <v>26.460000000000036</v>
          </cell>
          <cell r="N1700">
            <v>2.6923624819389931E-2</v>
          </cell>
        </row>
        <row r="1701">
          <cell r="A1701" t="str">
            <v>14-37-g</v>
          </cell>
          <cell r="B1701" t="str">
            <v>Supply and Fixing Plastic manhole cover withframe etc (Heavey  Type) of approved qualitycomplete: 24" (610 mm) dia</v>
          </cell>
          <cell r="C1701" t="str">
            <v>Each</v>
          </cell>
          <cell r="D1701">
            <v>158.74</v>
          </cell>
          <cell r="E1701">
            <v>1738.24</v>
          </cell>
          <cell r="F1701" t="str">
            <v>Each</v>
          </cell>
          <cell r="G1701">
            <v>158.74</v>
          </cell>
          <cell r="H1701">
            <v>1738.24</v>
          </cell>
          <cell r="I1701" t="str">
            <v>14.4 ,14.6,14.7.22 ,14.8</v>
          </cell>
          <cell r="J1701">
            <v>0</v>
          </cell>
          <cell r="L1701">
            <v>1711.78</v>
          </cell>
          <cell r="M1701">
            <v>26.460000000000036</v>
          </cell>
          <cell r="N1701">
            <v>1.5457593849676966E-2</v>
          </cell>
        </row>
        <row r="1702">
          <cell r="A1702" t="str">
            <v>14-38</v>
          </cell>
          <cell r="B1702" t="str">
            <v>Providing laying, cutting, jointing and testing ofR.C.C pipe 4" (100mm) dia in cement concrete,laid in trenches as per specification complete in allrespects.and Fixing RCC pipe 4" dia, includinglaying &amp; jointing in trenches</v>
          </cell>
          <cell r="C1702" t="str">
            <v>RFT</v>
          </cell>
          <cell r="D1702">
            <v>244.89</v>
          </cell>
          <cell r="E1702">
            <v>598.65</v>
          </cell>
          <cell r="F1702" t="str">
            <v>m</v>
          </cell>
          <cell r="G1702">
            <v>803.45</v>
          </cell>
          <cell r="H1702">
            <v>1964.07</v>
          </cell>
          <cell r="I1702" t="str">
            <v>14.4 ,14.6 ,14.8</v>
          </cell>
          <cell r="J1702">
            <v>0</v>
          </cell>
          <cell r="L1702">
            <v>1839.19</v>
          </cell>
          <cell r="M1702">
            <v>124.87999999999988</v>
          </cell>
          <cell r="N1702">
            <v>6.78994557386675E-2</v>
          </cell>
        </row>
        <row r="1703">
          <cell r="A1703" t="str">
            <v>14-39-a</v>
          </cell>
          <cell r="B1703" t="str">
            <v>Providing and Fixing brass stop/bib cock ofapproved quality:1/2" (13 mm) dia</v>
          </cell>
          <cell r="C1703" t="str">
            <v>Each</v>
          </cell>
          <cell r="D1703">
            <v>104.58</v>
          </cell>
          <cell r="E1703">
            <v>595.20000000000005</v>
          </cell>
          <cell r="F1703" t="str">
            <v>Each</v>
          </cell>
          <cell r="G1703">
            <v>104.58</v>
          </cell>
          <cell r="H1703">
            <v>595.20000000000005</v>
          </cell>
          <cell r="I1703" t="str">
            <v>14.4 ,14.6,14.7.18 , 14.8</v>
          </cell>
          <cell r="J1703">
            <v>0</v>
          </cell>
          <cell r="L1703">
            <v>595.20000000000005</v>
          </cell>
          <cell r="M1703">
            <v>0</v>
          </cell>
          <cell r="N1703">
            <v>0</v>
          </cell>
        </row>
        <row r="1704">
          <cell r="A1704" t="str">
            <v>14-39-b</v>
          </cell>
          <cell r="B1704" t="str">
            <v>Providing and Fixing brass stop/bib cock ofapproved quality:3/4" (20 mm) dia</v>
          </cell>
          <cell r="C1704" t="str">
            <v>Each</v>
          </cell>
          <cell r="D1704">
            <v>104.58</v>
          </cell>
          <cell r="E1704">
            <v>520.11</v>
          </cell>
          <cell r="F1704" t="str">
            <v>Each</v>
          </cell>
          <cell r="G1704">
            <v>104.58</v>
          </cell>
          <cell r="H1704">
            <v>520.11</v>
          </cell>
          <cell r="I1704" t="str">
            <v>14.4 ,14.6,14.7.18 , 14.8</v>
          </cell>
          <cell r="J1704">
            <v>0</v>
          </cell>
          <cell r="L1704">
            <v>520.11</v>
          </cell>
          <cell r="M1704">
            <v>0</v>
          </cell>
          <cell r="N1704">
            <v>0</v>
          </cell>
        </row>
        <row r="1705">
          <cell r="A1705" t="str">
            <v>14-40</v>
          </cell>
          <cell r="B1705" t="str">
            <v>Hoisting &amp; Placing in position precast RC latrineseat</v>
          </cell>
          <cell r="C1705" t="str">
            <v>Each</v>
          </cell>
          <cell r="D1705">
            <v>747</v>
          </cell>
          <cell r="E1705">
            <v>747</v>
          </cell>
          <cell r="F1705" t="str">
            <v>Each</v>
          </cell>
          <cell r="G1705">
            <v>747</v>
          </cell>
          <cell r="H1705">
            <v>747</v>
          </cell>
          <cell r="I1705" t="str">
            <v>14.4, 14.8</v>
          </cell>
          <cell r="J1705">
            <v>0</v>
          </cell>
          <cell r="L1705">
            <v>700.31</v>
          </cell>
          <cell r="M1705">
            <v>46.690000000000055</v>
          </cell>
          <cell r="N1705">
            <v>6.6670474504148244E-2</v>
          </cell>
        </row>
        <row r="1706">
          <cell r="A1706" t="str">
            <v>14-41-a</v>
          </cell>
          <cell r="B1706" t="str">
            <v>Providing and Fixing chromium plated (CP) wastecoupling of approved quality : 1.25" (32 mm)</v>
          </cell>
          <cell r="C1706" t="str">
            <v>Each</v>
          </cell>
          <cell r="D1706">
            <v>119.52</v>
          </cell>
          <cell r="E1706">
            <v>556.91999999999996</v>
          </cell>
          <cell r="F1706" t="str">
            <v>Each</v>
          </cell>
          <cell r="G1706">
            <v>119.52</v>
          </cell>
          <cell r="H1706">
            <v>556.91999999999996</v>
          </cell>
          <cell r="I1706" t="str">
            <v>14.4 ,14.6, 14.8</v>
          </cell>
          <cell r="J1706">
            <v>0</v>
          </cell>
          <cell r="L1706">
            <v>556.91999999999996</v>
          </cell>
          <cell r="M1706">
            <v>0</v>
          </cell>
          <cell r="N1706">
            <v>0</v>
          </cell>
        </row>
        <row r="1707">
          <cell r="A1707" t="str">
            <v>14-41-b</v>
          </cell>
          <cell r="B1707" t="str">
            <v>Providing and fixing chromium plated CP wastecoupling of approved quality : 1.5" (40 mm)</v>
          </cell>
          <cell r="C1707" t="str">
            <v>Each</v>
          </cell>
          <cell r="D1707">
            <v>119.52</v>
          </cell>
          <cell r="E1707">
            <v>1152.27</v>
          </cell>
          <cell r="F1707" t="str">
            <v>Each</v>
          </cell>
          <cell r="G1707">
            <v>119.52</v>
          </cell>
          <cell r="H1707">
            <v>1152.27</v>
          </cell>
          <cell r="I1707" t="str">
            <v>14.4 ,14.6, 14.8</v>
          </cell>
          <cell r="J1707">
            <v>0</v>
          </cell>
          <cell r="L1707">
            <v>1152.27</v>
          </cell>
          <cell r="M1707">
            <v>0</v>
          </cell>
          <cell r="N1707">
            <v>0</v>
          </cell>
        </row>
        <row r="1708">
          <cell r="A1708" t="str">
            <v>14-42-a</v>
          </cell>
          <cell r="B1708" t="str">
            <v>Providing and fixing rubber plug with chain ofapproved quality:1.25" (32mm)</v>
          </cell>
          <cell r="C1708" t="str">
            <v>Each</v>
          </cell>
          <cell r="D1708">
            <v>14.94</v>
          </cell>
          <cell r="E1708">
            <v>74.34</v>
          </cell>
          <cell r="F1708" t="str">
            <v>Each</v>
          </cell>
          <cell r="G1708">
            <v>14.94</v>
          </cell>
          <cell r="H1708">
            <v>74.34</v>
          </cell>
          <cell r="I1708" t="str">
            <v>14.4 ,14.6,14.7.11</v>
          </cell>
          <cell r="J1708">
            <v>0</v>
          </cell>
          <cell r="L1708">
            <v>74.34</v>
          </cell>
          <cell r="M1708">
            <v>0</v>
          </cell>
          <cell r="N1708">
            <v>0</v>
          </cell>
        </row>
        <row r="1709">
          <cell r="A1709" t="str">
            <v>14-42-b</v>
          </cell>
          <cell r="B1709" t="str">
            <v>Providing and Fixing rubber plug with chain ofapproved quality :1.5" (40 mm)</v>
          </cell>
          <cell r="C1709" t="str">
            <v>Each</v>
          </cell>
          <cell r="D1709">
            <v>14.94</v>
          </cell>
          <cell r="E1709">
            <v>99.32</v>
          </cell>
          <cell r="F1709" t="str">
            <v>Each</v>
          </cell>
          <cell r="G1709">
            <v>14.94</v>
          </cell>
          <cell r="H1709">
            <v>99.32</v>
          </cell>
          <cell r="I1709" t="str">
            <v>14.4 ,14.6,14.7.11</v>
          </cell>
          <cell r="J1709">
            <v>0</v>
          </cell>
          <cell r="L1709">
            <v>99.32</v>
          </cell>
          <cell r="M1709">
            <v>0</v>
          </cell>
          <cell r="N1709">
            <v>0</v>
          </cell>
        </row>
        <row r="1710">
          <cell r="A1710" t="str">
            <v>14-43-a</v>
          </cell>
          <cell r="B1710" t="str">
            <v>Providing and fixing waste pipe of PVC ofapproved quality :1.25" (32 mm)</v>
          </cell>
          <cell r="C1710" t="str">
            <v>Each</v>
          </cell>
          <cell r="D1710">
            <v>104.58</v>
          </cell>
          <cell r="E1710">
            <v>229.36</v>
          </cell>
          <cell r="F1710" t="str">
            <v>Each</v>
          </cell>
          <cell r="G1710">
            <v>104.58</v>
          </cell>
          <cell r="H1710">
            <v>229.36</v>
          </cell>
          <cell r="I1710" t="str">
            <v>14.4 ,14.6,14.7.5,14.8</v>
          </cell>
          <cell r="J1710">
            <v>0</v>
          </cell>
          <cell r="L1710">
            <v>229.36</v>
          </cell>
          <cell r="M1710">
            <v>0</v>
          </cell>
          <cell r="N1710">
            <v>0</v>
          </cell>
        </row>
        <row r="1711">
          <cell r="A1711" t="str">
            <v>14-43-b</v>
          </cell>
          <cell r="B1711" t="str">
            <v>Providing and fixing waste pipe of PVC ofapproved quality :1.5" (40 mm)</v>
          </cell>
          <cell r="C1711" t="str">
            <v>Each</v>
          </cell>
          <cell r="D1711">
            <v>104.58</v>
          </cell>
          <cell r="E1711">
            <v>257.79000000000002</v>
          </cell>
          <cell r="F1711" t="str">
            <v>Each</v>
          </cell>
          <cell r="G1711">
            <v>104.58</v>
          </cell>
          <cell r="H1711">
            <v>257.79000000000002</v>
          </cell>
          <cell r="I1711" t="str">
            <v>14.4 ,14.6,14.7.5,14.8</v>
          </cell>
          <cell r="J1711">
            <v>0</v>
          </cell>
          <cell r="L1711">
            <v>257.79000000000002</v>
          </cell>
          <cell r="M1711">
            <v>0</v>
          </cell>
          <cell r="N1711">
            <v>0</v>
          </cell>
        </row>
        <row r="1712">
          <cell r="A1712" t="str">
            <v>14-44-a</v>
          </cell>
          <cell r="B1712" t="str">
            <v>Providing and fixing flushing bend of PVC ofapproved quality:1.25" (32 mm)</v>
          </cell>
          <cell r="C1712" t="str">
            <v>Each</v>
          </cell>
          <cell r="D1712">
            <v>74.7</v>
          </cell>
          <cell r="E1712">
            <v>163.47</v>
          </cell>
          <cell r="F1712" t="str">
            <v>Each</v>
          </cell>
          <cell r="G1712">
            <v>74.7</v>
          </cell>
          <cell r="H1712">
            <v>163.47</v>
          </cell>
          <cell r="I1712" t="str">
            <v>14.4 ,14.6,14.7.5,14.8</v>
          </cell>
          <cell r="J1712">
            <v>0</v>
          </cell>
          <cell r="L1712">
            <v>163.47</v>
          </cell>
          <cell r="M1712">
            <v>0</v>
          </cell>
          <cell r="N1712">
            <v>0</v>
          </cell>
        </row>
        <row r="1713">
          <cell r="A1713" t="str">
            <v>14-44-b</v>
          </cell>
          <cell r="B1713" t="str">
            <v>Providing and fixing flushing bend of PVC ofapproved quality:1.5" (40 mm)</v>
          </cell>
          <cell r="C1713" t="str">
            <v>Each</v>
          </cell>
          <cell r="D1713">
            <v>74.7</v>
          </cell>
          <cell r="E1713">
            <v>174.73</v>
          </cell>
          <cell r="F1713" t="str">
            <v>Each</v>
          </cell>
          <cell r="G1713">
            <v>74.7</v>
          </cell>
          <cell r="H1713">
            <v>174.73</v>
          </cell>
          <cell r="I1713" t="str">
            <v>14.4 ,14.6,14.7.5,14.8</v>
          </cell>
          <cell r="J1713">
            <v>0</v>
          </cell>
          <cell r="L1713">
            <v>174.73</v>
          </cell>
          <cell r="M1713">
            <v>0</v>
          </cell>
          <cell r="N1713">
            <v>0</v>
          </cell>
        </row>
        <row r="1714">
          <cell r="A1714" t="str">
            <v>14-45-a</v>
          </cell>
          <cell r="B1714" t="str">
            <v>Providing and fixing chromium plated (CP) bottletrough / trap of approved quality with waste pipecomplete : 1.25" (32 mm) i/d</v>
          </cell>
          <cell r="C1714" t="str">
            <v>Each</v>
          </cell>
          <cell r="D1714">
            <v>119.52</v>
          </cell>
          <cell r="E1714">
            <v>2146.14</v>
          </cell>
          <cell r="F1714" t="str">
            <v>Each</v>
          </cell>
          <cell r="G1714">
            <v>119.52</v>
          </cell>
          <cell r="H1714">
            <v>2146.14</v>
          </cell>
          <cell r="I1714" t="str">
            <v>14.4 ,14.6,14.7.5.1,14.8</v>
          </cell>
          <cell r="J1714">
            <v>0</v>
          </cell>
          <cell r="L1714">
            <v>2146.14</v>
          </cell>
          <cell r="M1714">
            <v>0</v>
          </cell>
          <cell r="N1714">
            <v>0</v>
          </cell>
        </row>
        <row r="1715">
          <cell r="A1715" t="str">
            <v>14-45-b</v>
          </cell>
          <cell r="B1715" t="str">
            <v>Providing and Fixing chromium plated CP bottletrough/trap of approved quality with waste pipe :1.5" (40 mm)  i/d</v>
          </cell>
          <cell r="C1715" t="str">
            <v>Each</v>
          </cell>
          <cell r="D1715">
            <v>119.52</v>
          </cell>
          <cell r="E1715">
            <v>2460.8200000000002</v>
          </cell>
          <cell r="F1715" t="str">
            <v>Each</v>
          </cell>
          <cell r="G1715">
            <v>119.52</v>
          </cell>
          <cell r="H1715">
            <v>2460.8200000000002</v>
          </cell>
          <cell r="I1715" t="str">
            <v>14.4 ,14.6,14.7.5.1,14.8</v>
          </cell>
          <cell r="J1715">
            <v>0</v>
          </cell>
          <cell r="L1715">
            <v>2460.8200000000002</v>
          </cell>
          <cell r="M1715">
            <v>0</v>
          </cell>
          <cell r="N1715">
            <v>0</v>
          </cell>
        </row>
        <row r="1716">
          <cell r="A1716" t="str">
            <v>14-46-a</v>
          </cell>
          <cell r="B1716" t="str">
            <v>Providing and Fixing angle iron brackets for :Wash hand basin (WHB ) and cistern</v>
          </cell>
          <cell r="C1716" t="str">
            <v>Each</v>
          </cell>
          <cell r="D1716">
            <v>119.52</v>
          </cell>
          <cell r="E1716">
            <v>253.17</v>
          </cell>
          <cell r="F1716" t="str">
            <v>Each</v>
          </cell>
          <cell r="G1716">
            <v>119.52</v>
          </cell>
          <cell r="H1716">
            <v>253.17</v>
          </cell>
          <cell r="I1716" t="str">
            <v>14.4 ,14.6,14.7.4.12,14.8</v>
          </cell>
          <cell r="J1716">
            <v>0</v>
          </cell>
          <cell r="L1716">
            <v>253.17</v>
          </cell>
          <cell r="M1716">
            <v>0</v>
          </cell>
          <cell r="N1716">
            <v>0</v>
          </cell>
        </row>
        <row r="1717">
          <cell r="A1717" t="str">
            <v>14-46-b</v>
          </cell>
          <cell r="B1717" t="str">
            <v>Providing and Fixing angle iron brackets for :Sink</v>
          </cell>
          <cell r="C1717" t="str">
            <v>Each</v>
          </cell>
          <cell r="D1717">
            <v>119.52</v>
          </cell>
          <cell r="E1717">
            <v>313.92</v>
          </cell>
          <cell r="F1717" t="str">
            <v>Each</v>
          </cell>
          <cell r="G1717">
            <v>119.52</v>
          </cell>
          <cell r="H1717">
            <v>313.92</v>
          </cell>
          <cell r="I1717" t="str">
            <v>14.4 ,14.6,14.7.4.12,14.8</v>
          </cell>
          <cell r="J1717">
            <v>0</v>
          </cell>
          <cell r="L1717">
            <v>313.92</v>
          </cell>
          <cell r="M1717">
            <v>0</v>
          </cell>
          <cell r="N1717">
            <v>0</v>
          </cell>
        </row>
        <row r="1718">
          <cell r="A1718" t="str">
            <v>14-47-a</v>
          </cell>
          <cell r="B1718" t="str">
            <v>Providing and Fixing 1/2" (12 mm)  diaconnection including check nuts etc of approvedquality: Plastic rubber connection</v>
          </cell>
          <cell r="C1718" t="str">
            <v>Each</v>
          </cell>
          <cell r="D1718">
            <v>44.82</v>
          </cell>
          <cell r="E1718">
            <v>260.60000000000002</v>
          </cell>
          <cell r="F1718" t="str">
            <v>Each</v>
          </cell>
          <cell r="G1718">
            <v>44.82</v>
          </cell>
          <cell r="H1718">
            <v>260.60000000000002</v>
          </cell>
          <cell r="I1718" t="str">
            <v>14.4 ,14.6,14.8.3.4,14.8</v>
          </cell>
          <cell r="J1718">
            <v>0</v>
          </cell>
          <cell r="L1718">
            <v>260.60000000000002</v>
          </cell>
          <cell r="M1718">
            <v>0</v>
          </cell>
          <cell r="N1718">
            <v>0</v>
          </cell>
        </row>
        <row r="1719">
          <cell r="A1719" t="str">
            <v>14-47-b</v>
          </cell>
          <cell r="B1719" t="str">
            <v>Providing and Fixing 1/2" (12 mm) dia connectionincluding check nuts etc of approved quality:Copper connection</v>
          </cell>
          <cell r="C1719" t="str">
            <v>Each</v>
          </cell>
          <cell r="D1719">
            <v>44.82</v>
          </cell>
          <cell r="E1719">
            <v>437.75</v>
          </cell>
          <cell r="F1719" t="str">
            <v>Each</v>
          </cell>
          <cell r="G1719">
            <v>44.82</v>
          </cell>
          <cell r="H1719">
            <v>437.75</v>
          </cell>
          <cell r="I1719" t="str">
            <v>14.4 ,14.6,14.8.3.4,14.8</v>
          </cell>
          <cell r="J1719">
            <v>0</v>
          </cell>
          <cell r="L1719">
            <v>437.75</v>
          </cell>
          <cell r="M1719">
            <v>0</v>
          </cell>
          <cell r="N1719">
            <v>0</v>
          </cell>
        </row>
        <row r="1720">
          <cell r="A1720" t="str">
            <v>14-47-c</v>
          </cell>
          <cell r="B1720" t="str">
            <v>Providing and Fixing 1/2" dia connectionincluding check nuts etc chorimum plated (CP)connection</v>
          </cell>
          <cell r="C1720" t="str">
            <v>Each</v>
          </cell>
          <cell r="D1720">
            <v>44.82</v>
          </cell>
          <cell r="E1720">
            <v>470.07</v>
          </cell>
          <cell r="F1720" t="str">
            <v>Each</v>
          </cell>
          <cell r="G1720">
            <v>44.82</v>
          </cell>
          <cell r="H1720">
            <v>470.07</v>
          </cell>
          <cell r="I1720" t="str">
            <v>14.4 ,14.6,14.8.3.4,14.8</v>
          </cell>
          <cell r="J1720">
            <v>0</v>
          </cell>
          <cell r="L1720">
            <v>470.07</v>
          </cell>
          <cell r="M1720">
            <v>0</v>
          </cell>
          <cell r="N1720">
            <v>0</v>
          </cell>
        </row>
        <row r="1721">
          <cell r="A1721" t="str">
            <v>14-48-a</v>
          </cell>
          <cell r="B1721" t="str">
            <v>Providing and Fixing brass ball float valve ofapproved quality:1/2" (13 mm)  dia</v>
          </cell>
          <cell r="C1721" t="str">
            <v>Each</v>
          </cell>
          <cell r="D1721">
            <v>104.58</v>
          </cell>
          <cell r="E1721">
            <v>437.19</v>
          </cell>
          <cell r="F1721" t="str">
            <v>Each</v>
          </cell>
          <cell r="G1721">
            <v>104.58</v>
          </cell>
          <cell r="H1721">
            <v>437.19</v>
          </cell>
          <cell r="I1721" t="str">
            <v>14.4 ,14.6,14.7.21,14.8</v>
          </cell>
          <cell r="J1721">
            <v>0</v>
          </cell>
          <cell r="L1721">
            <v>437.19</v>
          </cell>
          <cell r="M1721">
            <v>0</v>
          </cell>
          <cell r="N1721">
            <v>0</v>
          </cell>
        </row>
        <row r="1722">
          <cell r="A1722" t="str">
            <v>14-48-b</v>
          </cell>
          <cell r="B1722" t="str">
            <v>Providing and Fixing brass ball float valve ofapproved quality:3/4" dia</v>
          </cell>
          <cell r="C1722" t="str">
            <v>Each</v>
          </cell>
          <cell r="D1722">
            <v>104.58</v>
          </cell>
          <cell r="E1722">
            <v>476.67</v>
          </cell>
          <cell r="F1722" t="str">
            <v>Each</v>
          </cell>
          <cell r="G1722">
            <v>104.58</v>
          </cell>
          <cell r="H1722">
            <v>476.67</v>
          </cell>
          <cell r="I1722" t="str">
            <v>14.4 ,14.6,14.7.21,14.8</v>
          </cell>
          <cell r="J1722">
            <v>0</v>
          </cell>
          <cell r="L1722">
            <v>476.67</v>
          </cell>
          <cell r="M1722">
            <v>0</v>
          </cell>
          <cell r="N1722">
            <v>0</v>
          </cell>
        </row>
        <row r="1723">
          <cell r="A1723" t="str">
            <v>14-48-c</v>
          </cell>
          <cell r="B1723" t="str">
            <v>Providing and Fixing brass ball float valve ofapproved quality: 1" (25 mm) dia</v>
          </cell>
          <cell r="C1723" t="str">
            <v>Each</v>
          </cell>
          <cell r="D1723">
            <v>104.58</v>
          </cell>
          <cell r="E1723">
            <v>758.98</v>
          </cell>
          <cell r="F1723" t="str">
            <v>Each</v>
          </cell>
          <cell r="G1723">
            <v>104.58</v>
          </cell>
          <cell r="H1723">
            <v>758.98</v>
          </cell>
          <cell r="I1723" t="str">
            <v>14.4 ,14.6,14.7.21,14.8</v>
          </cell>
          <cell r="J1723">
            <v>0</v>
          </cell>
          <cell r="L1723">
            <v>758.98</v>
          </cell>
          <cell r="M1723">
            <v>0</v>
          </cell>
          <cell r="N1723">
            <v>0</v>
          </cell>
        </row>
        <row r="1724">
          <cell r="A1724" t="str">
            <v>14-48-d</v>
          </cell>
          <cell r="B1724" t="str">
            <v>Providing and Fixing brass ball float valve ofapproved quality: 1.25" dia</v>
          </cell>
          <cell r="C1724" t="str">
            <v>Each</v>
          </cell>
          <cell r="D1724">
            <v>104.58</v>
          </cell>
          <cell r="E1724">
            <v>1086.3</v>
          </cell>
          <cell r="F1724" t="str">
            <v>Each</v>
          </cell>
          <cell r="G1724">
            <v>104.58</v>
          </cell>
          <cell r="H1724">
            <v>1086.3</v>
          </cell>
          <cell r="I1724" t="str">
            <v>14.4 ,14.6,14.7.21,14.8</v>
          </cell>
          <cell r="J1724">
            <v>0</v>
          </cell>
          <cell r="L1724">
            <v>1086.3</v>
          </cell>
          <cell r="M1724">
            <v>0</v>
          </cell>
          <cell r="N1724">
            <v>0</v>
          </cell>
        </row>
        <row r="1725">
          <cell r="A1725" t="str">
            <v>14-48-e</v>
          </cell>
          <cell r="B1725" t="str">
            <v>Providing and Fixing brass ball float valve ofapproved quality:1.5" (40 mm) dia</v>
          </cell>
          <cell r="C1725" t="str">
            <v>Each</v>
          </cell>
          <cell r="D1725">
            <v>104.58</v>
          </cell>
          <cell r="E1725">
            <v>1349.95</v>
          </cell>
          <cell r="F1725" t="str">
            <v>Each</v>
          </cell>
          <cell r="G1725">
            <v>104.58</v>
          </cell>
          <cell r="H1725">
            <v>1349.95</v>
          </cell>
          <cell r="I1725" t="str">
            <v>14.4 ,14.6,14.7.21,14.8</v>
          </cell>
          <cell r="J1725">
            <v>0</v>
          </cell>
          <cell r="L1725">
            <v>1349.95</v>
          </cell>
          <cell r="M1725">
            <v>0</v>
          </cell>
          <cell r="N1725">
            <v>0</v>
          </cell>
        </row>
        <row r="1726">
          <cell r="A1726" t="str">
            <v>14-48-f</v>
          </cell>
          <cell r="B1726" t="str">
            <v>Providing and Fixing brass ball float valve ofapproved quality: 2"  (50 mm) dia</v>
          </cell>
          <cell r="C1726" t="str">
            <v>Each</v>
          </cell>
          <cell r="D1726">
            <v>104.58</v>
          </cell>
          <cell r="E1726">
            <v>2042.51</v>
          </cell>
          <cell r="F1726" t="str">
            <v>Each</v>
          </cell>
          <cell r="G1726">
            <v>104.58</v>
          </cell>
          <cell r="H1726">
            <v>2042.51</v>
          </cell>
          <cell r="I1726" t="str">
            <v>14.4 ,14.6,14.7.21,14.8</v>
          </cell>
          <cell r="J1726">
            <v>0</v>
          </cell>
          <cell r="L1726">
            <v>2042.51</v>
          </cell>
          <cell r="M1726">
            <v>0</v>
          </cell>
          <cell r="N1726">
            <v>0</v>
          </cell>
        </row>
        <row r="1727">
          <cell r="A1727" t="str">
            <v>14-49-a</v>
          </cell>
          <cell r="B1727" t="str">
            <v>Providing and Fixing  MS high pressureseamwelded pipe &amp; specials complete : 2" dia</v>
          </cell>
          <cell r="C1727" t="str">
            <v>Rft</v>
          </cell>
          <cell r="D1727">
            <v>311.25</v>
          </cell>
          <cell r="E1727">
            <v>605.89</v>
          </cell>
          <cell r="F1727" t="str">
            <v>m</v>
          </cell>
          <cell r="G1727">
            <v>1021.16</v>
          </cell>
          <cell r="H1727">
            <v>1987.82</v>
          </cell>
          <cell r="I1727" t="str">
            <v>14.4,14.5,14.6.4</v>
          </cell>
          <cell r="J1727">
            <v>0</v>
          </cell>
          <cell r="L1727">
            <v>1962.29</v>
          </cell>
          <cell r="M1727">
            <v>25.529999999999973</v>
          </cell>
          <cell r="N1727">
            <v>1.3010309383424455E-2</v>
          </cell>
        </row>
        <row r="1728">
          <cell r="A1728" t="str">
            <v>14-49-b</v>
          </cell>
          <cell r="B1728" t="str">
            <v>Providing and Fixing  MS high pressure stealwelded pipe &amp; specials complete : 1" dia</v>
          </cell>
          <cell r="C1728" t="str">
            <v>Rft</v>
          </cell>
          <cell r="D1728">
            <v>249</v>
          </cell>
          <cell r="E1728">
            <v>516.29999999999995</v>
          </cell>
          <cell r="F1728" t="str">
            <v>m</v>
          </cell>
          <cell r="G1728">
            <v>816.93</v>
          </cell>
          <cell r="H1728">
            <v>1693.9</v>
          </cell>
          <cell r="I1728" t="str">
            <v>14.4,14.5,14.6.4</v>
          </cell>
          <cell r="J1728">
            <v>0</v>
          </cell>
          <cell r="L1728">
            <v>1673.47</v>
          </cell>
          <cell r="M1728">
            <v>20.430000000000064</v>
          </cell>
          <cell r="N1728">
            <v>1.2208166265305062E-2</v>
          </cell>
        </row>
        <row r="1729">
          <cell r="A1729" t="str">
            <v>14-50-a</v>
          </cell>
          <cell r="B1729" t="str">
            <v>Providing and Fixing Audco type valve : 4" dia</v>
          </cell>
          <cell r="C1729" t="str">
            <v>Each</v>
          </cell>
          <cell r="D1729">
            <v>498</v>
          </cell>
          <cell r="E1729">
            <v>13510.65</v>
          </cell>
          <cell r="F1729" t="str">
            <v>Each</v>
          </cell>
          <cell r="G1729">
            <v>498</v>
          </cell>
          <cell r="H1729">
            <v>13510.65</v>
          </cell>
          <cell r="I1729" t="str">
            <v>14.4 ,14.6,14.7.21,14.8</v>
          </cell>
          <cell r="J1729">
            <v>0</v>
          </cell>
          <cell r="L1729">
            <v>13498.2</v>
          </cell>
          <cell r="M1729">
            <v>12.449999999998909</v>
          </cell>
          <cell r="N1729">
            <v>9.2234520158235235E-4</v>
          </cell>
        </row>
        <row r="1730">
          <cell r="A1730" t="str">
            <v>14-50-b</v>
          </cell>
          <cell r="B1730" t="str">
            <v>Providing and Fixing Audco type valve : 2" dia</v>
          </cell>
          <cell r="C1730" t="str">
            <v>Each</v>
          </cell>
          <cell r="D1730">
            <v>373.5</v>
          </cell>
          <cell r="E1730">
            <v>5075.55</v>
          </cell>
          <cell r="F1730" t="str">
            <v>Each</v>
          </cell>
          <cell r="G1730">
            <v>373.5</v>
          </cell>
          <cell r="H1730">
            <v>5075.55</v>
          </cell>
          <cell r="I1730" t="str">
            <v>14.4 ,14.6,14.7.21,14.8</v>
          </cell>
          <cell r="J1730">
            <v>0</v>
          </cell>
          <cell r="L1730">
            <v>5066.21</v>
          </cell>
          <cell r="M1730">
            <v>9.3400000000001455</v>
          </cell>
          <cell r="N1730">
            <v>1.8435872180584984E-3</v>
          </cell>
        </row>
        <row r="1731">
          <cell r="A1731" t="str">
            <v>14-50-c</v>
          </cell>
          <cell r="B1731" t="str">
            <v>Providing and Fixing Audco type valve : 1" dia</v>
          </cell>
          <cell r="C1731" t="str">
            <v>Each</v>
          </cell>
          <cell r="D1731">
            <v>249</v>
          </cell>
          <cell r="E1731">
            <v>2800.5</v>
          </cell>
          <cell r="F1731" t="str">
            <v>Each</v>
          </cell>
          <cell r="G1731">
            <v>249</v>
          </cell>
          <cell r="H1731">
            <v>2800.5</v>
          </cell>
          <cell r="I1731" t="str">
            <v>14.4 ,14.6,14.7.21,14.8</v>
          </cell>
          <cell r="J1731">
            <v>0</v>
          </cell>
          <cell r="L1731">
            <v>2794.27</v>
          </cell>
          <cell r="M1731">
            <v>6.2300000000000182</v>
          </cell>
          <cell r="N1731">
            <v>2.2295626406897036E-3</v>
          </cell>
        </row>
        <row r="1732">
          <cell r="A1732" t="str">
            <v>14-51-a</v>
          </cell>
          <cell r="B1732" t="str">
            <v>Providing and Fixing pressure regulator : No. 103</v>
          </cell>
          <cell r="C1732" t="str">
            <v>Each</v>
          </cell>
          <cell r="D1732">
            <v>326.81</v>
          </cell>
          <cell r="E1732">
            <v>1574.05</v>
          </cell>
          <cell r="F1732" t="str">
            <v>Each</v>
          </cell>
          <cell r="G1732">
            <v>326.81</v>
          </cell>
          <cell r="H1732">
            <v>1574.05</v>
          </cell>
          <cell r="I1732" t="str">
            <v>14.4, 14.5</v>
          </cell>
          <cell r="J1732">
            <v>0</v>
          </cell>
          <cell r="L1732">
            <v>1574.05</v>
          </cell>
          <cell r="M1732">
            <v>0</v>
          </cell>
          <cell r="N1732">
            <v>0</v>
          </cell>
        </row>
        <row r="1733">
          <cell r="A1733" t="str">
            <v>14-51-b</v>
          </cell>
          <cell r="B1733" t="str">
            <v>Providing and Fixing pressure regulator : No. 043</v>
          </cell>
          <cell r="C1733" t="str">
            <v>Each</v>
          </cell>
          <cell r="D1733">
            <v>326.81</v>
          </cell>
          <cell r="E1733">
            <v>1307.93</v>
          </cell>
          <cell r="F1733" t="str">
            <v>Each</v>
          </cell>
          <cell r="G1733">
            <v>326.81</v>
          </cell>
          <cell r="H1733">
            <v>1307.93</v>
          </cell>
          <cell r="I1733" t="str">
            <v>14.4, 14.5</v>
          </cell>
          <cell r="J1733">
            <v>0</v>
          </cell>
          <cell r="L1733">
            <v>1307.93</v>
          </cell>
          <cell r="M1733">
            <v>0</v>
          </cell>
          <cell r="N1733">
            <v>0</v>
          </cell>
        </row>
        <row r="1734">
          <cell r="A1734" t="str">
            <v>14-51-c</v>
          </cell>
          <cell r="B1734" t="str">
            <v>Providing and Fixing pressure regulator : Peopletype</v>
          </cell>
          <cell r="C1734" t="str">
            <v>Each</v>
          </cell>
          <cell r="D1734">
            <v>130.72999999999999</v>
          </cell>
          <cell r="E1734">
            <v>531.66999999999996</v>
          </cell>
          <cell r="F1734" t="str">
            <v>Each</v>
          </cell>
          <cell r="G1734">
            <v>130.72999999999999</v>
          </cell>
          <cell r="H1734">
            <v>531.66999999999996</v>
          </cell>
          <cell r="I1734" t="str">
            <v>14.4, 14.5</v>
          </cell>
          <cell r="J1734">
            <v>0</v>
          </cell>
          <cell r="L1734">
            <v>531.66999999999996</v>
          </cell>
          <cell r="M1734">
            <v>0</v>
          </cell>
          <cell r="N1734">
            <v>0</v>
          </cell>
        </row>
        <row r="1735">
          <cell r="A1735" t="str">
            <v>14-52-a</v>
          </cell>
          <cell r="B1735" t="str">
            <v>Providing and Fixing high pressure flange typevalve : 4" dia</v>
          </cell>
          <cell r="C1735" t="str">
            <v>Each</v>
          </cell>
          <cell r="D1735">
            <v>1151.6300000000001</v>
          </cell>
          <cell r="E1735">
            <v>16655.03</v>
          </cell>
          <cell r="F1735" t="str">
            <v>Each</v>
          </cell>
          <cell r="G1735">
            <v>1151.6300000000001</v>
          </cell>
          <cell r="H1735">
            <v>16655.03</v>
          </cell>
          <cell r="I1735" t="str">
            <v>14.4 ,14.6,14.7.21,14.8</v>
          </cell>
          <cell r="J1735">
            <v>0</v>
          </cell>
          <cell r="L1735">
            <v>16623.900000000001</v>
          </cell>
          <cell r="M1735">
            <v>31.129999999997381</v>
          </cell>
          <cell r="N1735">
            <v>1.8726051046984991E-3</v>
          </cell>
        </row>
        <row r="1736">
          <cell r="A1736" t="str">
            <v>14-52-b</v>
          </cell>
          <cell r="B1736" t="str">
            <v>Providing and Fixing high pressure flange typevalve : 2" dia</v>
          </cell>
          <cell r="C1736" t="str">
            <v>Each</v>
          </cell>
          <cell r="D1736">
            <v>460.65</v>
          </cell>
          <cell r="E1736">
            <v>8321.7000000000007</v>
          </cell>
          <cell r="F1736" t="str">
            <v>Each</v>
          </cell>
          <cell r="G1736">
            <v>460.65</v>
          </cell>
          <cell r="H1736">
            <v>8321.7000000000007</v>
          </cell>
          <cell r="I1736" t="str">
            <v>14.4 ,14.6,14.7.21,14.8</v>
          </cell>
          <cell r="J1736">
            <v>0</v>
          </cell>
          <cell r="L1736">
            <v>8309.25</v>
          </cell>
          <cell r="M1736">
            <v>12.450000000000728</v>
          </cell>
          <cell r="N1736">
            <v>1.4983301742035355E-3</v>
          </cell>
        </row>
        <row r="1737">
          <cell r="A1737" t="str">
            <v>14-52-c</v>
          </cell>
          <cell r="B1737" t="str">
            <v>Providing and Fixing high pressure flange typevalve : 1" dia</v>
          </cell>
          <cell r="C1737" t="str">
            <v>Each</v>
          </cell>
          <cell r="D1737">
            <v>230.32</v>
          </cell>
          <cell r="E1737">
            <v>4191.2299999999996</v>
          </cell>
          <cell r="F1737" t="str">
            <v>Each</v>
          </cell>
          <cell r="G1737">
            <v>230.32</v>
          </cell>
          <cell r="H1737">
            <v>4191.2299999999996</v>
          </cell>
          <cell r="I1737" t="str">
            <v>14.4 ,14.6,14.7.21,14.8</v>
          </cell>
          <cell r="J1737">
            <v>0</v>
          </cell>
          <cell r="L1737">
            <v>4185</v>
          </cell>
          <cell r="M1737">
            <v>6.2299999999995634</v>
          </cell>
          <cell r="N1737">
            <v>1.4886499402627391E-3</v>
          </cell>
        </row>
        <row r="1738">
          <cell r="A1738" t="str">
            <v>14-53</v>
          </cell>
          <cell r="B1738" t="str">
            <v>Providing and Fixing nipple or bush 1/4" to 3/8"i/d</v>
          </cell>
          <cell r="C1738" t="str">
            <v>Each</v>
          </cell>
          <cell r="D1738">
            <v>44.82</v>
          </cell>
          <cell r="E1738">
            <v>91.48</v>
          </cell>
          <cell r="F1738" t="str">
            <v>Each</v>
          </cell>
          <cell r="G1738">
            <v>44.82</v>
          </cell>
          <cell r="H1738">
            <v>91.48</v>
          </cell>
          <cell r="I1738" t="str">
            <v>14.4 ,14.6,14.7.21,14.8</v>
          </cell>
          <cell r="J1738">
            <v>0</v>
          </cell>
          <cell r="L1738">
            <v>91.48</v>
          </cell>
          <cell r="M1738">
            <v>0</v>
          </cell>
          <cell r="N1738">
            <v>0</v>
          </cell>
        </row>
        <row r="1739">
          <cell r="A1739" t="str">
            <v>14-54-a</v>
          </cell>
          <cell r="B1739" t="str">
            <v>Providing and fixing eclipse cock : 1" dia</v>
          </cell>
          <cell r="C1739" t="str">
            <v>Each</v>
          </cell>
          <cell r="D1739">
            <v>124.5</v>
          </cell>
          <cell r="E1739">
            <v>1183.98</v>
          </cell>
          <cell r="F1739" t="str">
            <v>Each</v>
          </cell>
          <cell r="G1739">
            <v>124.5</v>
          </cell>
          <cell r="H1739">
            <v>1183.98</v>
          </cell>
          <cell r="I1739" t="str">
            <v>14.4 ,14.6,14.7.18,14.8</v>
          </cell>
          <cell r="J1739">
            <v>0</v>
          </cell>
          <cell r="L1739">
            <v>1180.8699999999999</v>
          </cell>
          <cell r="M1739">
            <v>3.1100000000001273</v>
          </cell>
          <cell r="N1739">
            <v>2.633651460364077E-3</v>
          </cell>
        </row>
        <row r="1740">
          <cell r="A1740" t="str">
            <v>14-54-b</v>
          </cell>
          <cell r="B1740" t="str">
            <v>Providing and fixing eclipse cock : 3/4" dia</v>
          </cell>
          <cell r="C1740" t="str">
            <v>Each</v>
          </cell>
          <cell r="D1740">
            <v>249</v>
          </cell>
          <cell r="E1740">
            <v>1237.04</v>
          </cell>
          <cell r="F1740" t="str">
            <v>Each</v>
          </cell>
          <cell r="G1740">
            <v>249</v>
          </cell>
          <cell r="H1740">
            <v>1237.04</v>
          </cell>
          <cell r="I1740" t="str">
            <v>14.4 ,14.6,14.7.18,14.8</v>
          </cell>
          <cell r="J1740">
            <v>0</v>
          </cell>
          <cell r="L1740">
            <v>1230.81</v>
          </cell>
          <cell r="M1740">
            <v>6.2300000000000182</v>
          </cell>
          <cell r="N1740">
            <v>5.0617073309446774E-3</v>
          </cell>
        </row>
        <row r="1741">
          <cell r="A1741" t="str">
            <v>14-55-a</v>
          </cell>
          <cell r="B1741" t="str">
            <v>Providing and Fixing GI pipe &amp; including specialscomplete 2" dia (light)</v>
          </cell>
          <cell r="C1741" t="str">
            <v>Rft</v>
          </cell>
          <cell r="D1741">
            <v>105.58</v>
          </cell>
          <cell r="E1741">
            <v>697.24</v>
          </cell>
          <cell r="F1741" t="str">
            <v>m</v>
          </cell>
          <cell r="G1741">
            <v>346.38</v>
          </cell>
          <cell r="H1741">
            <v>2287.5500000000002</v>
          </cell>
          <cell r="I1741" t="str">
            <v>14.4 ,14.6,14.6.2 ,14.8</v>
          </cell>
          <cell r="J1741">
            <v>0</v>
          </cell>
          <cell r="L1741">
            <v>2022.7</v>
          </cell>
          <cell r="M1741">
            <v>264.85000000000014</v>
          </cell>
          <cell r="N1741">
            <v>0.13093884411924661</v>
          </cell>
        </row>
        <row r="1742">
          <cell r="A1742" t="str">
            <v>14-55-b</v>
          </cell>
          <cell r="B1742" t="str">
            <v>Providing and Fixing GI pipe &amp; including specialscomplete:1.5" dia (light)</v>
          </cell>
          <cell r="C1742" t="str">
            <v>Rft</v>
          </cell>
          <cell r="D1742">
            <v>105.58</v>
          </cell>
          <cell r="E1742">
            <v>574.73</v>
          </cell>
          <cell r="F1742" t="str">
            <v>m</v>
          </cell>
          <cell r="G1742">
            <v>346.38</v>
          </cell>
          <cell r="H1742">
            <v>1885.58</v>
          </cell>
          <cell r="I1742" t="str">
            <v>14.4 ,14.6,14.6.2 ,14.8</v>
          </cell>
          <cell r="J1742">
            <v>0</v>
          </cell>
          <cell r="L1742">
            <v>1673.85</v>
          </cell>
          <cell r="M1742">
            <v>211.73000000000002</v>
          </cell>
          <cell r="N1742">
            <v>0.12649281596319864</v>
          </cell>
        </row>
        <row r="1743">
          <cell r="A1743" t="str">
            <v>14-55-c</v>
          </cell>
          <cell r="B1743" t="str">
            <v>Providing and Fixing GI pipe &amp; including specialscomplete: 1.25" dia (light)</v>
          </cell>
          <cell r="C1743" t="str">
            <v>Rft</v>
          </cell>
          <cell r="D1743">
            <v>105.58</v>
          </cell>
          <cell r="E1743">
            <v>473.4</v>
          </cell>
          <cell r="F1743" t="str">
            <v>m</v>
          </cell>
          <cell r="G1743">
            <v>346.38</v>
          </cell>
          <cell r="H1743">
            <v>1553.14</v>
          </cell>
          <cell r="I1743" t="str">
            <v>14.4 ,14.6,14.6.2 ,14.8</v>
          </cell>
          <cell r="J1743">
            <v>0</v>
          </cell>
          <cell r="L1743">
            <v>1382.36</v>
          </cell>
          <cell r="M1743">
            <v>170.7800000000002</v>
          </cell>
          <cell r="N1743">
            <v>0.1235423478688621</v>
          </cell>
        </row>
        <row r="1744">
          <cell r="A1744" t="str">
            <v>14-55-d</v>
          </cell>
          <cell r="B1744" t="str">
            <v>Providing and Fixing GI pipe &amp; including specialscomplete 1" dia (light)</v>
          </cell>
          <cell r="C1744" t="str">
            <v>Rft</v>
          </cell>
          <cell r="D1744">
            <v>60.26</v>
          </cell>
          <cell r="E1744">
            <v>344.76</v>
          </cell>
          <cell r="F1744" t="str">
            <v>m</v>
          </cell>
          <cell r="G1744">
            <v>197.7</v>
          </cell>
          <cell r="H1744">
            <v>1131.0899999999999</v>
          </cell>
          <cell r="I1744" t="str">
            <v>14.4 ,14.6,14.6.2 ,14.8</v>
          </cell>
          <cell r="J1744">
            <v>0</v>
          </cell>
          <cell r="L1744">
            <v>1001.08</v>
          </cell>
          <cell r="M1744">
            <v>130.00999999999988</v>
          </cell>
          <cell r="N1744">
            <v>0.1298697406800654</v>
          </cell>
        </row>
        <row r="1745">
          <cell r="A1745" t="str">
            <v>14-55-e</v>
          </cell>
          <cell r="B1745" t="str">
            <v>Providing and Fixing GI pipe &amp; including specialscomplete:3/4" dia (light)</v>
          </cell>
          <cell r="C1745" t="str">
            <v>Rft</v>
          </cell>
          <cell r="D1745">
            <v>60.26</v>
          </cell>
          <cell r="E1745">
            <v>259.41000000000003</v>
          </cell>
          <cell r="F1745" t="str">
            <v>m</v>
          </cell>
          <cell r="G1745">
            <v>197.7</v>
          </cell>
          <cell r="H1745">
            <v>851.1</v>
          </cell>
          <cell r="I1745" t="str">
            <v>14.4 ,14.6,14.6.2 ,14.8</v>
          </cell>
          <cell r="J1745">
            <v>0</v>
          </cell>
          <cell r="L1745">
            <v>758.85</v>
          </cell>
          <cell r="M1745">
            <v>92.25</v>
          </cell>
          <cell r="N1745">
            <v>0.1215655267839494</v>
          </cell>
        </row>
        <row r="1746">
          <cell r="A1746" t="str">
            <v>14-55-f</v>
          </cell>
          <cell r="B1746" t="str">
            <v>Providing and Fixing GI pipe &amp; including specialscomplete:1/2" dia (light)</v>
          </cell>
          <cell r="C1746" t="str">
            <v>Rft</v>
          </cell>
          <cell r="D1746">
            <v>52.79</v>
          </cell>
          <cell r="E1746">
            <v>190.68</v>
          </cell>
          <cell r="F1746" t="str">
            <v>m</v>
          </cell>
          <cell r="G1746">
            <v>173.19</v>
          </cell>
          <cell r="H1746">
            <v>625.61</v>
          </cell>
          <cell r="I1746" t="str">
            <v>14.4 ,14.6,14.6.2 ,14.8</v>
          </cell>
          <cell r="J1746">
            <v>0</v>
          </cell>
          <cell r="L1746">
            <v>560.39</v>
          </cell>
          <cell r="M1746">
            <v>65.220000000000027</v>
          </cell>
          <cell r="N1746">
            <v>0.11638323310551585</v>
          </cell>
        </row>
        <row r="1747">
          <cell r="A1747" t="str">
            <v>14-56-a</v>
          </cell>
          <cell r="B1747" t="str">
            <v>Providing and Fixing oxidized gas cock : 1" dia.</v>
          </cell>
          <cell r="C1747" t="str">
            <v>Each</v>
          </cell>
          <cell r="D1747">
            <v>37.35</v>
          </cell>
          <cell r="E1747">
            <v>675.22</v>
          </cell>
          <cell r="F1747" t="str">
            <v>Each</v>
          </cell>
          <cell r="G1747">
            <v>37.35</v>
          </cell>
          <cell r="H1747">
            <v>675.22</v>
          </cell>
          <cell r="I1747" t="str">
            <v>14.4 ,14.6,14.7.18 ,14.8</v>
          </cell>
          <cell r="J1747">
            <v>0</v>
          </cell>
          <cell r="L1747">
            <v>675.22</v>
          </cell>
          <cell r="M1747">
            <v>0</v>
          </cell>
          <cell r="N1747">
            <v>0</v>
          </cell>
        </row>
        <row r="1748">
          <cell r="A1748" t="str">
            <v>14-56-b</v>
          </cell>
          <cell r="B1748" t="str">
            <v>Providing and Fixing oxidized gas cock : 3/4" dia.</v>
          </cell>
          <cell r="C1748" t="str">
            <v>Each</v>
          </cell>
          <cell r="D1748">
            <v>37.35</v>
          </cell>
          <cell r="E1748">
            <v>496.62</v>
          </cell>
          <cell r="F1748" t="str">
            <v>Each</v>
          </cell>
          <cell r="G1748">
            <v>37.35</v>
          </cell>
          <cell r="H1748">
            <v>496.62</v>
          </cell>
          <cell r="I1748" t="str">
            <v>14.4 ,14.6,14.7.18 ,14.8</v>
          </cell>
          <cell r="J1748">
            <v>0</v>
          </cell>
          <cell r="L1748">
            <v>496.62</v>
          </cell>
          <cell r="M1748">
            <v>0</v>
          </cell>
          <cell r="N1748">
            <v>0</v>
          </cell>
        </row>
        <row r="1749">
          <cell r="A1749" t="str">
            <v>14-56-c</v>
          </cell>
          <cell r="B1749" t="str">
            <v>Providing and Fixing  oxidized gas cock : 1/2" dia</v>
          </cell>
          <cell r="C1749" t="str">
            <v>Each</v>
          </cell>
          <cell r="D1749">
            <v>37.35</v>
          </cell>
          <cell r="E1749">
            <v>435.87</v>
          </cell>
          <cell r="F1749" t="str">
            <v>Each</v>
          </cell>
          <cell r="G1749">
            <v>37.35</v>
          </cell>
          <cell r="H1749">
            <v>435.87</v>
          </cell>
          <cell r="I1749" t="str">
            <v>14.4 ,14.6,14.7.18 ,14.8</v>
          </cell>
          <cell r="J1749">
            <v>0</v>
          </cell>
          <cell r="L1749">
            <v>435.87</v>
          </cell>
          <cell r="M1749">
            <v>0</v>
          </cell>
          <cell r="N1749">
            <v>0</v>
          </cell>
        </row>
        <row r="1750">
          <cell r="A1750" t="str">
            <v>14-57-a</v>
          </cell>
          <cell r="B1750" t="str">
            <v>Providing and fixing brass gas cock : 1/2" dia (13mm)</v>
          </cell>
          <cell r="C1750" t="str">
            <v>Each</v>
          </cell>
          <cell r="D1750">
            <v>14.94</v>
          </cell>
          <cell r="E1750">
            <v>334.48</v>
          </cell>
          <cell r="F1750" t="str">
            <v>Each</v>
          </cell>
          <cell r="G1750">
            <v>14.94</v>
          </cell>
          <cell r="H1750">
            <v>334.48</v>
          </cell>
          <cell r="I1750" t="str">
            <v>14.4 ,14.6,14.7.18 ,14.8</v>
          </cell>
          <cell r="J1750">
            <v>0</v>
          </cell>
          <cell r="L1750">
            <v>334.48</v>
          </cell>
          <cell r="M1750">
            <v>0</v>
          </cell>
          <cell r="N1750">
            <v>0</v>
          </cell>
        </row>
        <row r="1751">
          <cell r="A1751" t="str">
            <v>14-57-b</v>
          </cell>
          <cell r="B1751" t="str">
            <v>Providing and Fixing brass gas cock : 3/4" (20mm) dia</v>
          </cell>
          <cell r="C1751" t="str">
            <v>Each</v>
          </cell>
          <cell r="D1751">
            <v>14.94</v>
          </cell>
          <cell r="E1751">
            <v>358.79</v>
          </cell>
          <cell r="F1751" t="str">
            <v>Each</v>
          </cell>
          <cell r="G1751">
            <v>14.94</v>
          </cell>
          <cell r="H1751">
            <v>358.79</v>
          </cell>
          <cell r="I1751" t="str">
            <v>14.4 ,14.6,14.7.18 ,14.8</v>
          </cell>
          <cell r="J1751">
            <v>0</v>
          </cell>
          <cell r="L1751">
            <v>358.79</v>
          </cell>
          <cell r="M1751">
            <v>0</v>
          </cell>
          <cell r="N1751">
            <v>0</v>
          </cell>
        </row>
        <row r="1752">
          <cell r="A1752" t="str">
            <v>14-58-a</v>
          </cell>
          <cell r="B1752" t="str">
            <v>Providing and Fixing 1/4" chorimum plated (CP)or oxidized gas cock: Single way</v>
          </cell>
          <cell r="C1752" t="str">
            <v>Each</v>
          </cell>
          <cell r="D1752">
            <v>44.82</v>
          </cell>
          <cell r="E1752">
            <v>230.71</v>
          </cell>
          <cell r="F1752" t="str">
            <v>Each</v>
          </cell>
          <cell r="G1752">
            <v>44.82</v>
          </cell>
          <cell r="H1752">
            <v>230.71</v>
          </cell>
          <cell r="I1752" t="str">
            <v>14.4 ,14.6,14.7.18 ,14.8</v>
          </cell>
          <cell r="J1752">
            <v>0</v>
          </cell>
          <cell r="L1752">
            <v>230.71</v>
          </cell>
          <cell r="M1752">
            <v>0</v>
          </cell>
          <cell r="N1752">
            <v>0</v>
          </cell>
        </row>
        <row r="1753">
          <cell r="A1753" t="str">
            <v>14-58-b</v>
          </cell>
          <cell r="B1753" t="str">
            <v>Providing and Fixing 1/4" chorimum plated (CP)or oxidized gas cock Two way</v>
          </cell>
          <cell r="C1753" t="str">
            <v>Each</v>
          </cell>
          <cell r="D1753">
            <v>74.7</v>
          </cell>
          <cell r="E1753">
            <v>275.17</v>
          </cell>
          <cell r="F1753" t="str">
            <v>Each</v>
          </cell>
          <cell r="G1753">
            <v>74.7</v>
          </cell>
          <cell r="H1753">
            <v>275.17</v>
          </cell>
          <cell r="I1753" t="str">
            <v>14.4 ,14.6,14.7.18 ,14.8</v>
          </cell>
          <cell r="J1753">
            <v>0</v>
          </cell>
          <cell r="L1753">
            <v>275.17</v>
          </cell>
          <cell r="M1753">
            <v>0</v>
          </cell>
          <cell r="N1753">
            <v>0</v>
          </cell>
        </row>
        <row r="1754">
          <cell r="A1754" t="str">
            <v>14-58-c</v>
          </cell>
          <cell r="B1754" t="str">
            <v>Providing and Fixing 1/4" chorimum plated (CP)or oxidized gas cock: Three way</v>
          </cell>
          <cell r="C1754" t="str">
            <v>Each</v>
          </cell>
          <cell r="D1754">
            <v>119.52</v>
          </cell>
          <cell r="E1754">
            <v>347.94</v>
          </cell>
          <cell r="F1754" t="str">
            <v>Each</v>
          </cell>
          <cell r="G1754">
            <v>119.52</v>
          </cell>
          <cell r="H1754">
            <v>347.94</v>
          </cell>
          <cell r="I1754" t="str">
            <v>14.4 ,14.6,14.7.18 ,14.8</v>
          </cell>
          <cell r="J1754">
            <v>0</v>
          </cell>
          <cell r="L1754">
            <v>347.94</v>
          </cell>
          <cell r="M1754">
            <v>0</v>
          </cell>
          <cell r="N1754">
            <v>0</v>
          </cell>
        </row>
        <row r="1755">
          <cell r="A1755" t="str">
            <v>14-59-a</v>
          </cell>
          <cell r="B1755" t="str">
            <v>Providing and Fixing approved best quality lightburners: Single</v>
          </cell>
          <cell r="C1755" t="str">
            <v>Each</v>
          </cell>
          <cell r="D1755">
            <v>261.45</v>
          </cell>
          <cell r="E1755">
            <v>941.85</v>
          </cell>
          <cell r="F1755" t="str">
            <v>Each</v>
          </cell>
          <cell r="G1755">
            <v>261.45</v>
          </cell>
          <cell r="H1755">
            <v>941.85</v>
          </cell>
          <cell r="I1755" t="str">
            <v>14.4 ,14.6</v>
          </cell>
          <cell r="J1755">
            <v>0</v>
          </cell>
          <cell r="L1755">
            <v>941.85</v>
          </cell>
          <cell r="M1755">
            <v>0</v>
          </cell>
          <cell r="N1755">
            <v>0</v>
          </cell>
        </row>
        <row r="1756">
          <cell r="A1756" t="str">
            <v>14-59-b</v>
          </cell>
          <cell r="B1756" t="str">
            <v>Providing and Fixing approved best quality lightburners: Double</v>
          </cell>
          <cell r="C1756" t="str">
            <v>Each</v>
          </cell>
          <cell r="D1756">
            <v>261.45</v>
          </cell>
          <cell r="E1756">
            <v>2380.41</v>
          </cell>
          <cell r="F1756" t="str">
            <v>Each</v>
          </cell>
          <cell r="G1756">
            <v>261.45</v>
          </cell>
          <cell r="H1756">
            <v>2380.41</v>
          </cell>
          <cell r="I1756" t="str">
            <v>14.4 ,14.6</v>
          </cell>
          <cell r="J1756">
            <v>0</v>
          </cell>
          <cell r="L1756">
            <v>2380.41</v>
          </cell>
          <cell r="M1756">
            <v>0</v>
          </cell>
          <cell r="N1756">
            <v>0</v>
          </cell>
        </row>
        <row r="1757">
          <cell r="A1757" t="str">
            <v>14-60-a</v>
          </cell>
          <cell r="B1757" t="str">
            <v>Providing and Fixing approved best quality gasroom heaters complete in all respects: Singlepannel</v>
          </cell>
          <cell r="C1757" t="str">
            <v>Each</v>
          </cell>
          <cell r="D1757">
            <v>326.81</v>
          </cell>
          <cell r="E1757">
            <v>2149.31</v>
          </cell>
          <cell r="F1757" t="str">
            <v>Each</v>
          </cell>
          <cell r="G1757">
            <v>326.81</v>
          </cell>
          <cell r="H1757">
            <v>2149.31</v>
          </cell>
          <cell r="I1757" t="str">
            <v>14.4 ,14.6</v>
          </cell>
          <cell r="J1757">
            <v>0</v>
          </cell>
          <cell r="L1757">
            <v>2149.31</v>
          </cell>
          <cell r="M1757">
            <v>0</v>
          </cell>
          <cell r="N1757">
            <v>0</v>
          </cell>
        </row>
        <row r="1758">
          <cell r="A1758" t="str">
            <v>14-60-b</v>
          </cell>
          <cell r="B1758" t="str">
            <v>Providing and Fixing approved best quality gasroom heaters complete in all respects: Doublepannel</v>
          </cell>
          <cell r="C1758" t="str">
            <v>Each</v>
          </cell>
          <cell r="D1758">
            <v>326.81</v>
          </cell>
          <cell r="E1758">
            <v>5915.81</v>
          </cell>
          <cell r="F1758" t="str">
            <v>Each</v>
          </cell>
          <cell r="G1758">
            <v>326.81</v>
          </cell>
          <cell r="H1758">
            <v>5915.81</v>
          </cell>
          <cell r="I1758" t="str">
            <v>14.4 ,14.6</v>
          </cell>
          <cell r="J1758">
            <v>0</v>
          </cell>
          <cell r="L1758">
            <v>2999.81</v>
          </cell>
          <cell r="M1758">
            <v>2916.0000000000005</v>
          </cell>
          <cell r="N1758">
            <v>0.97206156389904708</v>
          </cell>
        </row>
        <row r="1759">
          <cell r="A1759" t="str">
            <v>14-61-a</v>
          </cell>
          <cell r="B1759" t="str">
            <v>Providing and Fixing approved best qualitycooking range with:Two (02) Burners &amp; Oven</v>
          </cell>
          <cell r="C1759" t="str">
            <v>Each</v>
          </cell>
          <cell r="D1759">
            <v>431.39</v>
          </cell>
          <cell r="E1759">
            <v>18049.5</v>
          </cell>
          <cell r="F1759" t="str">
            <v>Each</v>
          </cell>
          <cell r="G1759">
            <v>431.39</v>
          </cell>
          <cell r="H1759">
            <v>18049.5</v>
          </cell>
          <cell r="I1759" t="str">
            <v>14.4, 14.5</v>
          </cell>
          <cell r="J1759">
            <v>0</v>
          </cell>
          <cell r="L1759">
            <v>17210.54</v>
          </cell>
          <cell r="M1759">
            <v>838.95999999999913</v>
          </cell>
          <cell r="N1759">
            <v>4.8746872556003421E-2</v>
          </cell>
        </row>
        <row r="1760">
          <cell r="A1760" t="str">
            <v>14-61-b</v>
          </cell>
          <cell r="B1760" t="str">
            <v>Providing and Fixing approved best qualitycooking range with Two (02) burners, oven &amp;rostary</v>
          </cell>
          <cell r="C1760" t="str">
            <v>Each</v>
          </cell>
          <cell r="D1760">
            <v>431.39</v>
          </cell>
          <cell r="E1760">
            <v>19363.52</v>
          </cell>
          <cell r="F1760" t="str">
            <v>Each</v>
          </cell>
          <cell r="G1760">
            <v>431.39</v>
          </cell>
          <cell r="H1760">
            <v>19363.52</v>
          </cell>
          <cell r="I1760" t="str">
            <v>14.4, 14.5</v>
          </cell>
          <cell r="J1760">
            <v>0</v>
          </cell>
          <cell r="L1760">
            <v>18461.990000000002</v>
          </cell>
          <cell r="M1760">
            <v>901.52999999999884</v>
          </cell>
          <cell r="N1760">
            <v>4.8831680658477164E-2</v>
          </cell>
        </row>
        <row r="1761">
          <cell r="A1761" t="str">
            <v>14-61-c</v>
          </cell>
          <cell r="B1761" t="str">
            <v>Providing and Fixing approved best qualitycooking range with three (03) burners, oven &amp; hotcase</v>
          </cell>
          <cell r="C1761" t="str">
            <v>Each</v>
          </cell>
          <cell r="D1761">
            <v>431.39</v>
          </cell>
          <cell r="E1761">
            <v>21953.29</v>
          </cell>
          <cell r="F1761" t="str">
            <v>Each</v>
          </cell>
          <cell r="G1761">
            <v>431.39</v>
          </cell>
          <cell r="H1761">
            <v>21953.29</v>
          </cell>
          <cell r="I1761" t="str">
            <v>14.4, 14.5</v>
          </cell>
          <cell r="J1761">
            <v>0</v>
          </cell>
          <cell r="L1761">
            <v>20928.439999999999</v>
          </cell>
          <cell r="M1761">
            <v>1024.8500000000022</v>
          </cell>
          <cell r="N1761">
            <v>4.8969249499723928E-2</v>
          </cell>
        </row>
        <row r="1762">
          <cell r="A1762" t="str">
            <v>14-61-d</v>
          </cell>
          <cell r="B1762" t="str">
            <v>Providing and Fixing approved best qualitycooking range with 3 burners, oven, hot case &amp;roastary</v>
          </cell>
          <cell r="C1762" t="str">
            <v>Each</v>
          </cell>
          <cell r="D1762">
            <v>431.39</v>
          </cell>
          <cell r="E1762">
            <v>26201.54</v>
          </cell>
          <cell r="F1762" t="str">
            <v>Each</v>
          </cell>
          <cell r="G1762">
            <v>431.39</v>
          </cell>
          <cell r="H1762">
            <v>26201.54</v>
          </cell>
          <cell r="I1762" t="str">
            <v>14.4, 14.5</v>
          </cell>
          <cell r="J1762">
            <v>0</v>
          </cell>
          <cell r="L1762">
            <v>24974.39</v>
          </cell>
          <cell r="M1762">
            <v>1227.1500000000015</v>
          </cell>
          <cell r="N1762">
            <v>4.9136335261842287E-2</v>
          </cell>
        </row>
        <row r="1763">
          <cell r="A1763" t="str">
            <v>14-61-e</v>
          </cell>
          <cell r="B1763" t="str">
            <v>Providing and Fixing approved best qualitycooking range with 5 burners, oven, hot case &amp;roastary</v>
          </cell>
          <cell r="C1763" t="str">
            <v>Each</v>
          </cell>
          <cell r="D1763">
            <v>431.39</v>
          </cell>
          <cell r="E1763">
            <v>33218.17</v>
          </cell>
          <cell r="F1763" t="str">
            <v>Each</v>
          </cell>
          <cell r="G1763">
            <v>431.39</v>
          </cell>
          <cell r="H1763">
            <v>33218.17</v>
          </cell>
          <cell r="I1763" t="str">
            <v>14.4, 14.5</v>
          </cell>
          <cell r="J1763">
            <v>0</v>
          </cell>
          <cell r="L1763">
            <v>31656.89</v>
          </cell>
          <cell r="M1763">
            <v>1561.2799999999988</v>
          </cell>
          <cell r="N1763">
            <v>4.9318805479628566E-2</v>
          </cell>
        </row>
        <row r="1764">
          <cell r="A1764" t="str">
            <v>14-62-a</v>
          </cell>
          <cell r="B1764" t="str">
            <v>Providing and Fixing Normal quality gas waterheaters: 20 gallons capacity</v>
          </cell>
          <cell r="C1764" t="str">
            <v>Each</v>
          </cell>
          <cell r="D1764">
            <v>653.63</v>
          </cell>
          <cell r="E1764">
            <v>20296.29</v>
          </cell>
          <cell r="F1764" t="str">
            <v>Each</v>
          </cell>
          <cell r="G1764">
            <v>653.63</v>
          </cell>
          <cell r="H1764">
            <v>20296.29</v>
          </cell>
          <cell r="I1764" t="str">
            <v>14.4, 14.5</v>
          </cell>
          <cell r="J1764">
            <v>0</v>
          </cell>
          <cell r="L1764">
            <v>20296.29</v>
          </cell>
          <cell r="M1764">
            <v>0</v>
          </cell>
          <cell r="N1764">
            <v>0</v>
          </cell>
        </row>
        <row r="1765">
          <cell r="A1765" t="str">
            <v>14-62-b</v>
          </cell>
          <cell r="B1765" t="str">
            <v>Providing and Fixing Normal quality gas waterheaters: 30 gallons capacity</v>
          </cell>
          <cell r="C1765" t="str">
            <v>Each</v>
          </cell>
          <cell r="D1765">
            <v>653.63</v>
          </cell>
          <cell r="E1765">
            <v>24176.03</v>
          </cell>
          <cell r="F1765" t="str">
            <v>Each</v>
          </cell>
          <cell r="G1765">
            <v>653.63</v>
          </cell>
          <cell r="H1765">
            <v>24176.03</v>
          </cell>
          <cell r="I1765" t="str">
            <v>14.4, 14.5</v>
          </cell>
          <cell r="J1765">
            <v>0</v>
          </cell>
          <cell r="L1765">
            <v>24176.03</v>
          </cell>
          <cell r="M1765">
            <v>0</v>
          </cell>
          <cell r="N1765">
            <v>0</v>
          </cell>
        </row>
        <row r="1766">
          <cell r="A1766" t="str">
            <v>14-62-c</v>
          </cell>
          <cell r="B1766" t="str">
            <v>Providing and Fixing Normal quality gas waterheaters 50 gallons capacity</v>
          </cell>
          <cell r="C1766" t="str">
            <v>Each</v>
          </cell>
          <cell r="D1766">
            <v>653.63</v>
          </cell>
          <cell r="E1766">
            <v>28841.63</v>
          </cell>
          <cell r="F1766" t="str">
            <v>Each</v>
          </cell>
          <cell r="G1766">
            <v>653.63</v>
          </cell>
          <cell r="H1766">
            <v>28841.63</v>
          </cell>
          <cell r="I1766" t="str">
            <v>14.4, 14.5</v>
          </cell>
          <cell r="J1766">
            <v>0</v>
          </cell>
          <cell r="L1766">
            <v>28841.63</v>
          </cell>
          <cell r="M1766">
            <v>0</v>
          </cell>
          <cell r="N1766">
            <v>0</v>
          </cell>
        </row>
        <row r="1767">
          <cell r="A1767" t="str">
            <v>14-63-a</v>
          </cell>
          <cell r="B1767" t="str">
            <v>Providing and Fixing gas cross burners : 6" (150mm) Size</v>
          </cell>
          <cell r="C1767" t="str">
            <v>Each</v>
          </cell>
          <cell r="D1767">
            <v>163.41</v>
          </cell>
          <cell r="E1767">
            <v>588.66</v>
          </cell>
          <cell r="F1767" t="str">
            <v>Each</v>
          </cell>
          <cell r="G1767">
            <v>163.41</v>
          </cell>
          <cell r="H1767">
            <v>588.66</v>
          </cell>
          <cell r="I1767" t="str">
            <v>14.4, 14.5</v>
          </cell>
          <cell r="J1767">
            <v>0</v>
          </cell>
          <cell r="L1767">
            <v>588.66</v>
          </cell>
          <cell r="M1767">
            <v>0</v>
          </cell>
          <cell r="N1767">
            <v>0</v>
          </cell>
        </row>
        <row r="1768">
          <cell r="A1768" t="str">
            <v>14-63-b</v>
          </cell>
          <cell r="B1768" t="str">
            <v>Providing and Fixing gas cross burners : 9" (225mm) Size</v>
          </cell>
          <cell r="C1768" t="str">
            <v>Each</v>
          </cell>
          <cell r="D1768">
            <v>163.41</v>
          </cell>
          <cell r="E1768">
            <v>831.66</v>
          </cell>
          <cell r="F1768" t="str">
            <v>Each</v>
          </cell>
          <cell r="G1768">
            <v>163.41</v>
          </cell>
          <cell r="H1768">
            <v>831.66</v>
          </cell>
          <cell r="I1768" t="str">
            <v>14.4, 14.5</v>
          </cell>
          <cell r="J1768">
            <v>0</v>
          </cell>
          <cell r="L1768">
            <v>831.66</v>
          </cell>
          <cell r="M1768">
            <v>0</v>
          </cell>
          <cell r="N1768">
            <v>0</v>
          </cell>
        </row>
        <row r="1769">
          <cell r="A1769" t="str">
            <v>14-63-c</v>
          </cell>
          <cell r="B1769" t="str">
            <v>Providing and Fixing gas cross burners : 12" (300mm) Size</v>
          </cell>
          <cell r="C1769" t="str">
            <v>Each</v>
          </cell>
          <cell r="D1769">
            <v>163.41</v>
          </cell>
          <cell r="E1769">
            <v>1013.91</v>
          </cell>
          <cell r="F1769" t="str">
            <v>Each</v>
          </cell>
          <cell r="G1769">
            <v>163.41</v>
          </cell>
          <cell r="H1769">
            <v>1013.91</v>
          </cell>
          <cell r="I1769" t="str">
            <v>14.4, 14.5</v>
          </cell>
          <cell r="J1769">
            <v>0</v>
          </cell>
          <cell r="L1769">
            <v>1013.91</v>
          </cell>
          <cell r="M1769">
            <v>0</v>
          </cell>
          <cell r="N1769">
            <v>0</v>
          </cell>
        </row>
        <row r="1770">
          <cell r="A1770" t="str">
            <v>14-64-a</v>
          </cell>
          <cell r="B1770" t="str">
            <v>Providing and Fixing gas nozzle star burner withinjector: 12" (300 mm ) nozzle</v>
          </cell>
          <cell r="C1770" t="str">
            <v>Each</v>
          </cell>
          <cell r="D1770">
            <v>392.17</v>
          </cell>
          <cell r="E1770">
            <v>1121.18</v>
          </cell>
          <cell r="F1770" t="str">
            <v>Each</v>
          </cell>
          <cell r="G1770">
            <v>392.17</v>
          </cell>
          <cell r="H1770">
            <v>1121.18</v>
          </cell>
          <cell r="I1770" t="str">
            <v>14.4, 14.5</v>
          </cell>
          <cell r="J1770">
            <v>0</v>
          </cell>
          <cell r="L1770">
            <v>1121.18</v>
          </cell>
          <cell r="M1770">
            <v>0</v>
          </cell>
          <cell r="N1770">
            <v>0</v>
          </cell>
        </row>
        <row r="1771">
          <cell r="A1771" t="str">
            <v>14-64-b</v>
          </cell>
          <cell r="B1771" t="str">
            <v>Providing and Fixing gas nozzle star burner withinjector:18" (450 mm) nozzle</v>
          </cell>
          <cell r="C1771" t="str">
            <v>Each</v>
          </cell>
          <cell r="D1771">
            <v>392.17</v>
          </cell>
          <cell r="E1771">
            <v>1364.18</v>
          </cell>
          <cell r="F1771" t="str">
            <v>Each</v>
          </cell>
          <cell r="G1771">
            <v>392.17</v>
          </cell>
          <cell r="H1771">
            <v>1364.18</v>
          </cell>
          <cell r="I1771" t="str">
            <v>14.4, 14.5</v>
          </cell>
          <cell r="J1771">
            <v>0</v>
          </cell>
          <cell r="L1771">
            <v>1364.18</v>
          </cell>
          <cell r="M1771">
            <v>0</v>
          </cell>
          <cell r="N1771">
            <v>0</v>
          </cell>
        </row>
        <row r="1772">
          <cell r="A1772" t="str">
            <v>14-64-c</v>
          </cell>
          <cell r="B1772" t="str">
            <v>Providing and Fixing gas nozzle star burner withinjector: 24" (600 mm) nozzle</v>
          </cell>
          <cell r="C1772" t="str">
            <v>Each</v>
          </cell>
          <cell r="D1772">
            <v>392.17</v>
          </cell>
          <cell r="E1772">
            <v>1485.68</v>
          </cell>
          <cell r="F1772" t="str">
            <v>Each</v>
          </cell>
          <cell r="G1772">
            <v>392.17</v>
          </cell>
          <cell r="H1772">
            <v>1485.68</v>
          </cell>
          <cell r="I1772" t="str">
            <v>14.4, 14.5</v>
          </cell>
          <cell r="J1772">
            <v>0</v>
          </cell>
          <cell r="L1772">
            <v>1485.68</v>
          </cell>
          <cell r="M1772">
            <v>0</v>
          </cell>
          <cell r="N1772">
            <v>0</v>
          </cell>
        </row>
        <row r="1773">
          <cell r="A1773" t="str">
            <v>14-64-d</v>
          </cell>
          <cell r="B1773" t="str">
            <v>Providing and Fixing gas nozzle star burner withinjector: 32" (900 mm) nozzle</v>
          </cell>
          <cell r="C1773" t="str">
            <v>Each</v>
          </cell>
          <cell r="D1773">
            <v>392.17</v>
          </cell>
          <cell r="E1773">
            <v>1850.18</v>
          </cell>
          <cell r="F1773" t="str">
            <v>Each</v>
          </cell>
          <cell r="G1773">
            <v>392.17</v>
          </cell>
          <cell r="H1773">
            <v>1850.18</v>
          </cell>
          <cell r="I1773" t="str">
            <v>14.4, 14.5</v>
          </cell>
          <cell r="J1773">
            <v>0</v>
          </cell>
          <cell r="L1773">
            <v>1850.18</v>
          </cell>
          <cell r="M1773">
            <v>0</v>
          </cell>
          <cell r="N1773">
            <v>0</v>
          </cell>
        </row>
        <row r="1774">
          <cell r="A1774" t="str">
            <v>14-65</v>
          </cell>
          <cell r="B1774" t="str">
            <v>Providing and Fixing flue pipe for gas room heaterany type/make</v>
          </cell>
          <cell r="C1774" t="str">
            <v>Each</v>
          </cell>
          <cell r="D1774">
            <v>130.72999999999999</v>
          </cell>
          <cell r="E1774">
            <v>983.66</v>
          </cell>
          <cell r="F1774" t="str">
            <v>Each</v>
          </cell>
          <cell r="G1774">
            <v>130.72999999999999</v>
          </cell>
          <cell r="H1774">
            <v>983.66</v>
          </cell>
          <cell r="I1774" t="str">
            <v>14.4, 14.5</v>
          </cell>
          <cell r="J1774">
            <v>0</v>
          </cell>
          <cell r="L1774">
            <v>983.66</v>
          </cell>
          <cell r="M1774">
            <v>0</v>
          </cell>
          <cell r="N1774">
            <v>0</v>
          </cell>
        </row>
        <row r="1775">
          <cell r="A1775" t="str">
            <v>14-66</v>
          </cell>
          <cell r="B1775" t="str">
            <v>Providing and Fixing gas twin burners with standcomplete(Imperial make)</v>
          </cell>
          <cell r="C1775" t="str">
            <v>Each</v>
          </cell>
          <cell r="D1775">
            <v>392.17</v>
          </cell>
          <cell r="E1775">
            <v>2608.33</v>
          </cell>
          <cell r="F1775" t="str">
            <v>Each</v>
          </cell>
          <cell r="G1775">
            <v>392.17</v>
          </cell>
          <cell r="H1775">
            <v>2608.33</v>
          </cell>
          <cell r="I1775" t="str">
            <v>14.4, 14.5</v>
          </cell>
          <cell r="J1775">
            <v>0</v>
          </cell>
          <cell r="L1775">
            <v>2608.33</v>
          </cell>
          <cell r="M1775">
            <v>0</v>
          </cell>
          <cell r="N1775">
            <v>0</v>
          </cell>
        </row>
        <row r="1776">
          <cell r="A1776" t="str">
            <v>14-67</v>
          </cell>
          <cell r="B1776" t="str">
            <v>Providing and Fixing angle iron frame wall typebrackets for gas room heater</v>
          </cell>
          <cell r="C1776" t="str">
            <v>Pair</v>
          </cell>
          <cell r="D1776">
            <v>163.41</v>
          </cell>
          <cell r="E1776">
            <v>297.06</v>
          </cell>
          <cell r="F1776" t="str">
            <v>Pair</v>
          </cell>
          <cell r="G1776">
            <v>163.41</v>
          </cell>
          <cell r="H1776">
            <v>297.06</v>
          </cell>
          <cell r="I1776" t="str">
            <v>14.4, 14.5</v>
          </cell>
          <cell r="J1776">
            <v>0</v>
          </cell>
          <cell r="L1776">
            <v>297.06</v>
          </cell>
          <cell r="M1776">
            <v>0</v>
          </cell>
          <cell r="N1776">
            <v>0</v>
          </cell>
        </row>
        <row r="1777">
          <cell r="A1777" t="str">
            <v>14-68-a</v>
          </cell>
          <cell r="B1777" t="str">
            <v>Providing and Fixing gas tandoor complete : 24"nozzle</v>
          </cell>
          <cell r="C1777" t="str">
            <v>Each</v>
          </cell>
          <cell r="D1777">
            <v>575.80999999999995</v>
          </cell>
          <cell r="E1777">
            <v>2580.56</v>
          </cell>
          <cell r="F1777" t="str">
            <v>Each</v>
          </cell>
          <cell r="G1777">
            <v>575.80999999999995</v>
          </cell>
          <cell r="H1777">
            <v>2580.56</v>
          </cell>
          <cell r="I1777" t="str">
            <v>14.4, 14.5</v>
          </cell>
          <cell r="J1777">
            <v>0</v>
          </cell>
          <cell r="L1777">
            <v>2565</v>
          </cell>
          <cell r="M1777">
            <v>15.559999999999945</v>
          </cell>
          <cell r="N1777">
            <v>6.0662768031188872E-3</v>
          </cell>
        </row>
        <row r="1778">
          <cell r="A1778" t="str">
            <v>14-68-b</v>
          </cell>
          <cell r="B1778" t="str">
            <v>Providing and Fixing gas tandoor complete : 32"nozzle</v>
          </cell>
          <cell r="C1778" t="str">
            <v>Each</v>
          </cell>
          <cell r="D1778">
            <v>575.80999999999995</v>
          </cell>
          <cell r="E1778">
            <v>3005.81</v>
          </cell>
          <cell r="F1778" t="str">
            <v>Each</v>
          </cell>
          <cell r="G1778">
            <v>575.80999999999995</v>
          </cell>
          <cell r="H1778">
            <v>3005.81</v>
          </cell>
          <cell r="I1778" t="str">
            <v>14.4, 14.5</v>
          </cell>
          <cell r="J1778">
            <v>0</v>
          </cell>
          <cell r="L1778">
            <v>2990.25</v>
          </cell>
          <cell r="M1778">
            <v>15.559999999999945</v>
          </cell>
          <cell r="N1778">
            <v>5.2035782961290678E-3</v>
          </cell>
        </row>
        <row r="1779">
          <cell r="A1779" t="str">
            <v>14-68-c</v>
          </cell>
          <cell r="B1779" t="str">
            <v>Providing and Fixing gas tandoor complete : 48"nozzle</v>
          </cell>
          <cell r="C1779" t="str">
            <v>Each</v>
          </cell>
          <cell r="D1779">
            <v>575.80999999999995</v>
          </cell>
          <cell r="E1779">
            <v>3309.56</v>
          </cell>
          <cell r="F1779" t="str">
            <v>Each</v>
          </cell>
          <cell r="G1779">
            <v>575.80999999999995</v>
          </cell>
          <cell r="H1779">
            <v>3309.56</v>
          </cell>
          <cell r="I1779" t="str">
            <v>14.4, 14.5</v>
          </cell>
          <cell r="J1779">
            <v>0</v>
          </cell>
          <cell r="L1779">
            <v>3294</v>
          </cell>
          <cell r="M1779">
            <v>15.559999999999945</v>
          </cell>
          <cell r="N1779">
            <v>4.7237401335761828E-3</v>
          </cell>
        </row>
        <row r="1780">
          <cell r="A1780" t="str">
            <v>14-69-a-01</v>
          </cell>
          <cell r="B1780" t="str">
            <v>Providing and fixing Fibre Glass , corrosionresistant, UV stablized WaterTank : 300 gallons</v>
          </cell>
          <cell r="C1780" t="str">
            <v>Each</v>
          </cell>
          <cell r="D1780">
            <v>2490</v>
          </cell>
          <cell r="E1780">
            <v>13790.57</v>
          </cell>
          <cell r="F1780" t="str">
            <v>Each</v>
          </cell>
          <cell r="G1780">
            <v>2490</v>
          </cell>
          <cell r="H1780">
            <v>13790.57</v>
          </cell>
          <cell r="I1780" t="str">
            <v>14.4 ,14.6, 14.7</v>
          </cell>
          <cell r="J1780">
            <v>0</v>
          </cell>
          <cell r="L1780">
            <v>13484.67</v>
          </cell>
          <cell r="M1780">
            <v>305.89999999999964</v>
          </cell>
          <cell r="N1780">
            <v>2.2685019359020252E-2</v>
          </cell>
        </row>
        <row r="1781">
          <cell r="A1781" t="str">
            <v>14-69-a-02</v>
          </cell>
          <cell r="B1781" t="str">
            <v>Providing and fixing Fibre Glass , corrosionresistant, UV stablized WaterTank :  400 gallons</v>
          </cell>
          <cell r="C1781" t="str">
            <v>Each</v>
          </cell>
          <cell r="D1781">
            <v>2490</v>
          </cell>
          <cell r="E1781">
            <v>16627.099999999999</v>
          </cell>
          <cell r="F1781" t="str">
            <v>Each</v>
          </cell>
          <cell r="G1781">
            <v>2490</v>
          </cell>
          <cell r="H1781">
            <v>16627.099999999999</v>
          </cell>
          <cell r="I1781" t="str">
            <v>14.4 ,14.6, 14.7</v>
          </cell>
          <cell r="J1781">
            <v>0</v>
          </cell>
          <cell r="L1781">
            <v>16212.28</v>
          </cell>
          <cell r="M1781">
            <v>414.81999999999789</v>
          </cell>
          <cell r="N1781">
            <v>2.5586777430441486E-2</v>
          </cell>
        </row>
        <row r="1782">
          <cell r="A1782" t="str">
            <v>14-69-b-01</v>
          </cell>
          <cell r="B1782" t="str">
            <v>Supplying and Fixing Polyethylene Water Tankmade from food grade FDA Certified raw material,3 layers UV stablized, inert with water,anti-fungus and anti-bacterial and have a servicelife of more than 10 years : 200 gallons(Horizontal)</v>
          </cell>
          <cell r="C1782" t="str">
            <v>Each</v>
          </cell>
          <cell r="D1782">
            <v>2490</v>
          </cell>
          <cell r="E1782">
            <v>17253.32</v>
          </cell>
          <cell r="F1782" t="str">
            <v>Each</v>
          </cell>
          <cell r="G1782">
            <v>2490</v>
          </cell>
          <cell r="H1782">
            <v>17253.32</v>
          </cell>
          <cell r="I1782" t="str">
            <v>14.4 ,14.6, 14.7</v>
          </cell>
          <cell r="J1782">
            <v>0</v>
          </cell>
          <cell r="L1782">
            <v>16947.419999999998</v>
          </cell>
          <cell r="M1782">
            <v>305.90000000000146</v>
          </cell>
          <cell r="N1782">
            <v>1.8049945065384671E-2</v>
          </cell>
        </row>
        <row r="1783">
          <cell r="A1783" t="str">
            <v>14-69-b-02</v>
          </cell>
          <cell r="B1783" t="str">
            <v>Supplying and Fixing Polyethylene Water Tankmade from food grade FDA Certified raw material,3 layers UV stablized, inert with water,anti-fungus and anti-bacterial and have a servicelife of more than 10 years : 400 gallons (Vertical)</v>
          </cell>
          <cell r="C1783" t="str">
            <v>Each</v>
          </cell>
          <cell r="D1783">
            <v>5229</v>
          </cell>
          <cell r="E1783">
            <v>28417.040000000001</v>
          </cell>
          <cell r="F1783" t="str">
            <v>Each</v>
          </cell>
          <cell r="G1783">
            <v>5229</v>
          </cell>
          <cell r="H1783">
            <v>28417.040000000001</v>
          </cell>
          <cell r="I1783" t="str">
            <v>14.4 ,14.6, 14.7</v>
          </cell>
          <cell r="J1783">
            <v>0</v>
          </cell>
          <cell r="L1783">
            <v>27824.2</v>
          </cell>
          <cell r="M1783">
            <v>592.84000000000015</v>
          </cell>
          <cell r="N1783">
            <v>2.1306632356006647E-2</v>
          </cell>
        </row>
        <row r="1784">
          <cell r="A1784" t="str">
            <v>14-69-b-03</v>
          </cell>
          <cell r="B1784" t="str">
            <v>Supplying and Fixing Polyethylene Water Tankmade from food grade FDA Certified raw material,3 layers UV stablized, inert with water,anti-fungus and anti-bacterial and have a servicelife of more than 10 years : 500 gallons (Vertical)</v>
          </cell>
          <cell r="C1784" t="str">
            <v>Each</v>
          </cell>
          <cell r="D1784">
            <v>5229</v>
          </cell>
          <cell r="E1784">
            <v>35230.339999999997</v>
          </cell>
          <cell r="F1784" t="str">
            <v>Each</v>
          </cell>
          <cell r="G1784">
            <v>5229</v>
          </cell>
          <cell r="H1784">
            <v>35230.339999999997</v>
          </cell>
          <cell r="I1784" t="str">
            <v>14.4 ,14.6, 14.7</v>
          </cell>
          <cell r="J1784">
            <v>0</v>
          </cell>
          <cell r="L1784">
            <v>34455.97</v>
          </cell>
          <cell r="M1784">
            <v>774.36999999999534</v>
          </cell>
          <cell r="N1784">
            <v>2.2474189523615073E-2</v>
          </cell>
        </row>
        <row r="1785">
          <cell r="A1785" t="str">
            <v>14-69-b-04</v>
          </cell>
          <cell r="B1785" t="str">
            <v>Supplying and Fixing Polyethylene Water Tankmade from food grade FDA Certified raw material,3 layers UV stablized, inert with water,anti-fungus and anti-bacterial and have a servicelife of more than 10 years :  1000 gallons(Vertical)</v>
          </cell>
          <cell r="C1785" t="str">
            <v>Each</v>
          </cell>
          <cell r="D1785">
            <v>4482</v>
          </cell>
          <cell r="E1785">
            <v>59605.88</v>
          </cell>
          <cell r="F1785" t="str">
            <v>Each</v>
          </cell>
          <cell r="G1785">
            <v>4482</v>
          </cell>
          <cell r="H1785">
            <v>59605.88</v>
          </cell>
          <cell r="I1785" t="str">
            <v>14.4 ,14.6, 14.7</v>
          </cell>
          <cell r="J1785">
            <v>0</v>
          </cell>
          <cell r="L1785">
            <v>58596.46</v>
          </cell>
          <cell r="M1785">
            <v>1009.4199999999983</v>
          </cell>
          <cell r="N1785">
            <v>1.7226637923178266E-2</v>
          </cell>
        </row>
        <row r="1786">
          <cell r="A1786" t="str">
            <v>14-69-b-05</v>
          </cell>
          <cell r="B1786" t="str">
            <v>Supplying and Fixing Polyethylene Water Tankmade from food grade FDA Certified raw material,3 layers UV stablized, inert with water,anti-fungus and anti-bacterial and have a servicelife of more than 10 years :  1500 gallons(Vertical)</v>
          </cell>
          <cell r="C1786" t="str">
            <v>Each</v>
          </cell>
          <cell r="D1786">
            <v>5229</v>
          </cell>
          <cell r="E1786">
            <v>86204.41</v>
          </cell>
          <cell r="F1786" t="str">
            <v>Each</v>
          </cell>
          <cell r="G1786">
            <v>5229</v>
          </cell>
          <cell r="H1786">
            <v>86204.41</v>
          </cell>
          <cell r="I1786" t="str">
            <v>14.4 ,14.6, 14.7</v>
          </cell>
          <cell r="J1786">
            <v>0</v>
          </cell>
          <cell r="L1786">
            <v>84959.95</v>
          </cell>
          <cell r="M1786">
            <v>1244.4600000000064</v>
          </cell>
          <cell r="N1786">
            <v>1.4647607490352883E-2</v>
          </cell>
        </row>
        <row r="1787">
          <cell r="A1787" t="str">
            <v>14-70-a</v>
          </cell>
          <cell r="B1787" t="str">
            <v>Providing and Fixing of pipe type B nikasi systemincluding testing in all respect 110 mm</v>
          </cell>
          <cell r="C1787" t="str">
            <v>RFT</v>
          </cell>
          <cell r="D1787">
            <v>74.7</v>
          </cell>
          <cell r="E1787">
            <v>772.83</v>
          </cell>
          <cell r="F1787" t="str">
            <v>m</v>
          </cell>
          <cell r="G1787">
            <v>245.08</v>
          </cell>
          <cell r="H1787">
            <v>2535.52</v>
          </cell>
          <cell r="I1787" t="str">
            <v>14.4 ,14.6,14.7.3,14.7.5 ,14.8</v>
          </cell>
          <cell r="J1787">
            <v>0</v>
          </cell>
          <cell r="L1787">
            <v>2417.94</v>
          </cell>
          <cell r="M1787">
            <v>117.57999999999993</v>
          </cell>
          <cell r="N1787">
            <v>4.8628171087785436E-2</v>
          </cell>
        </row>
        <row r="1788">
          <cell r="A1788" t="str">
            <v>14-70-b</v>
          </cell>
          <cell r="B1788" t="str">
            <v>Providing and Fixing of pipe type B nikasi systemincluding testing in all respect 75 mm</v>
          </cell>
          <cell r="C1788" t="str">
            <v>Rft</v>
          </cell>
          <cell r="D1788">
            <v>74.7</v>
          </cell>
          <cell r="E1788">
            <v>436.05</v>
          </cell>
          <cell r="F1788" t="str">
            <v>m</v>
          </cell>
          <cell r="G1788">
            <v>245.08</v>
          </cell>
          <cell r="H1788">
            <v>1430.62</v>
          </cell>
          <cell r="I1788" t="str">
            <v>14.4 ,14.6,14.7.3,14.7.5 ,14.8</v>
          </cell>
          <cell r="J1788">
            <v>0</v>
          </cell>
          <cell r="L1788">
            <v>1355.33</v>
          </cell>
          <cell r="M1788">
            <v>75.289999999999964</v>
          </cell>
          <cell r="N1788">
            <v>5.555104660857501E-2</v>
          </cell>
        </row>
        <row r="1789">
          <cell r="A1789" t="str">
            <v>14-71-a</v>
          </cell>
          <cell r="B1789" t="str">
            <v>Providing and Fixing of polydex high pressurePPR (green including testing ect complete 25mm(including all special etc)</v>
          </cell>
          <cell r="C1789" t="str">
            <v>Rft</v>
          </cell>
          <cell r="D1789">
            <v>52.79</v>
          </cell>
          <cell r="E1789">
            <v>134.4</v>
          </cell>
          <cell r="F1789" t="str">
            <v>m</v>
          </cell>
          <cell r="G1789">
            <v>173.19</v>
          </cell>
          <cell r="H1789">
            <v>440.93</v>
          </cell>
          <cell r="I1789" t="str">
            <v>14.4 ,14.6,14.7.3,14.7.5 ,14.8</v>
          </cell>
          <cell r="J1789">
            <v>0</v>
          </cell>
          <cell r="L1789">
            <v>398.04</v>
          </cell>
          <cell r="M1789">
            <v>42.889999999999986</v>
          </cell>
          <cell r="N1789">
            <v>0.10775298964928144</v>
          </cell>
        </row>
        <row r="1790">
          <cell r="A1790" t="str">
            <v>14-71-b</v>
          </cell>
          <cell r="B1790" t="str">
            <v>Providing and Fixing of polydex high pressurePPR (green including testing ect complete 20mm(including all special etc)</v>
          </cell>
          <cell r="C1790" t="str">
            <v>Rft</v>
          </cell>
          <cell r="D1790">
            <v>52.79</v>
          </cell>
          <cell r="E1790">
            <v>107.4</v>
          </cell>
          <cell r="F1790" t="str">
            <v>m</v>
          </cell>
          <cell r="G1790">
            <v>173.19</v>
          </cell>
          <cell r="H1790">
            <v>352.38</v>
          </cell>
          <cell r="I1790" t="str">
            <v>14.4 ,14.6,14.7.3,14.7.5 ,14.8</v>
          </cell>
          <cell r="J1790">
            <v>0</v>
          </cell>
          <cell r="L1790">
            <v>322.35000000000002</v>
          </cell>
          <cell r="M1790">
            <v>30.029999999999973</v>
          </cell>
          <cell r="N1790">
            <v>9.3159609120521084E-2</v>
          </cell>
        </row>
        <row r="1791">
          <cell r="A1791" t="str">
            <v>14-72-a</v>
          </cell>
          <cell r="B1791" t="str">
            <v>Providing of plumbing tape insulation on G.I pipecomplete 1/2" dia</v>
          </cell>
          <cell r="C1791" t="str">
            <v>20 Rft</v>
          </cell>
          <cell r="D1791">
            <v>44.94</v>
          </cell>
          <cell r="E1791">
            <v>56.21</v>
          </cell>
          <cell r="F1791" t="str">
            <v>m</v>
          </cell>
          <cell r="G1791">
            <v>7.37</v>
          </cell>
          <cell r="H1791">
            <v>9.2200000000000006</v>
          </cell>
          <cell r="I1791" t="str">
            <v>14.4 ,14.6,14.6.2 ,14.8</v>
          </cell>
          <cell r="J1791">
            <v>0</v>
          </cell>
          <cell r="L1791">
            <v>9.2200000000000006</v>
          </cell>
          <cell r="M1791">
            <v>0</v>
          </cell>
          <cell r="N1791">
            <v>0</v>
          </cell>
        </row>
        <row r="1792">
          <cell r="A1792" t="str">
            <v>14-72-b</v>
          </cell>
          <cell r="B1792" t="str">
            <v>Providing of plumbing tape insulation on G.I pipecomplete 3/4" dia</v>
          </cell>
          <cell r="C1792" t="str">
            <v>20 Rft</v>
          </cell>
          <cell r="D1792">
            <v>44.94</v>
          </cell>
          <cell r="E1792">
            <v>61.82</v>
          </cell>
          <cell r="F1792" t="str">
            <v>m</v>
          </cell>
          <cell r="G1792">
            <v>7.37</v>
          </cell>
          <cell r="H1792">
            <v>10.14</v>
          </cell>
          <cell r="I1792" t="str">
            <v>14.4 ,14.6,14.6.2 ,14.8</v>
          </cell>
          <cell r="J1792">
            <v>0</v>
          </cell>
          <cell r="L1792">
            <v>10.14</v>
          </cell>
          <cell r="M1792">
            <v>0</v>
          </cell>
          <cell r="N1792">
            <v>0</v>
          </cell>
        </row>
        <row r="1793">
          <cell r="A1793" t="str">
            <v>14-72-c</v>
          </cell>
          <cell r="B1793" t="str">
            <v>Providing of plumbing tape insulation on G.I pipecomplete 1" dia</v>
          </cell>
          <cell r="C1793" t="str">
            <v>20 Rft</v>
          </cell>
          <cell r="D1793">
            <v>44.94</v>
          </cell>
          <cell r="E1793">
            <v>67.48</v>
          </cell>
          <cell r="F1793" t="str">
            <v>m</v>
          </cell>
          <cell r="G1793">
            <v>7.37</v>
          </cell>
          <cell r="H1793">
            <v>11.07</v>
          </cell>
          <cell r="I1793" t="str">
            <v>14.4 ,14.6,14.6.2 ,14.8</v>
          </cell>
          <cell r="J1793">
            <v>0</v>
          </cell>
          <cell r="L1793">
            <v>11.07</v>
          </cell>
          <cell r="M1793">
            <v>0</v>
          </cell>
          <cell r="N1793">
            <v>0</v>
          </cell>
        </row>
        <row r="1794">
          <cell r="A1794" t="str">
            <v>14-72-d</v>
          </cell>
          <cell r="B1794" t="str">
            <v>Providing of plumbing tape insulation on G.I pipecomplete 1.5" dia</v>
          </cell>
          <cell r="C1794" t="str">
            <v>20 Rft</v>
          </cell>
          <cell r="D1794">
            <v>44.94</v>
          </cell>
          <cell r="E1794">
            <v>73.09</v>
          </cell>
          <cell r="F1794" t="str">
            <v>m</v>
          </cell>
          <cell r="G1794">
            <v>7.37</v>
          </cell>
          <cell r="H1794">
            <v>11.99</v>
          </cell>
          <cell r="I1794" t="str">
            <v>14.4 ,14.6,14.6.2 ,14.8</v>
          </cell>
          <cell r="J1794">
            <v>0</v>
          </cell>
          <cell r="L1794">
            <v>11.99</v>
          </cell>
          <cell r="M1794">
            <v>0</v>
          </cell>
          <cell r="N1794">
            <v>0</v>
          </cell>
        </row>
        <row r="1795">
          <cell r="A1795" t="str">
            <v>14-72-e</v>
          </cell>
          <cell r="B1795" t="str">
            <v>Providing of plumbing tape insulation on G.I pipecomplete 2" dia</v>
          </cell>
          <cell r="C1795" t="str">
            <v>20 Rft</v>
          </cell>
          <cell r="D1795">
            <v>44.94</v>
          </cell>
          <cell r="E1795">
            <v>78.739999999999995</v>
          </cell>
          <cell r="F1795" t="str">
            <v>m</v>
          </cell>
          <cell r="G1795">
            <v>7.37</v>
          </cell>
          <cell r="H1795">
            <v>12.92</v>
          </cell>
          <cell r="I1795" t="str">
            <v>14.4 ,14.6,14.6.2 ,14.8</v>
          </cell>
          <cell r="J1795">
            <v>0</v>
          </cell>
          <cell r="L1795">
            <v>12.92</v>
          </cell>
          <cell r="M1795">
            <v>0</v>
          </cell>
          <cell r="N1795">
            <v>0</v>
          </cell>
        </row>
        <row r="1796">
          <cell r="A1796" t="str">
            <v>14-72-f</v>
          </cell>
          <cell r="B1796" t="str">
            <v>Providing of plumbing tape insulation on G.I pipecomplete 2.5" dia</v>
          </cell>
          <cell r="C1796" t="str">
            <v>20 Rft</v>
          </cell>
          <cell r="D1796">
            <v>44.94</v>
          </cell>
          <cell r="E1796">
            <v>84.36</v>
          </cell>
          <cell r="F1796" t="str">
            <v>m</v>
          </cell>
          <cell r="G1796">
            <v>7.37</v>
          </cell>
          <cell r="H1796">
            <v>13.84</v>
          </cell>
          <cell r="I1796" t="str">
            <v>14.4 ,14.6,14.6.2 ,14.8</v>
          </cell>
          <cell r="J1796">
            <v>0</v>
          </cell>
          <cell r="L1796">
            <v>13.84</v>
          </cell>
          <cell r="M1796">
            <v>0</v>
          </cell>
          <cell r="N1796">
            <v>0</v>
          </cell>
        </row>
        <row r="1797">
          <cell r="A1797" t="str">
            <v>14-73-a</v>
          </cell>
          <cell r="B1797" t="str">
            <v>Providing of thermal insulation of high density(64kg/m3) fiber glass pipe insulation faced withaluminium foil for chilled/hot water pipingcomplete: 1/2" dia</v>
          </cell>
          <cell r="C1797" t="str">
            <v>20 Rft</v>
          </cell>
          <cell r="D1797">
            <v>118.28</v>
          </cell>
          <cell r="E1797">
            <v>193.6</v>
          </cell>
          <cell r="F1797" t="str">
            <v>m</v>
          </cell>
          <cell r="G1797">
            <v>19.399999999999999</v>
          </cell>
          <cell r="H1797">
            <v>31.76</v>
          </cell>
          <cell r="I1797" t="str">
            <v>14.4 ,14.6,14.5.9 ,14.8</v>
          </cell>
          <cell r="J1797">
            <v>0</v>
          </cell>
          <cell r="L1797">
            <v>31.76</v>
          </cell>
          <cell r="M1797">
            <v>0</v>
          </cell>
          <cell r="N1797">
            <v>0</v>
          </cell>
        </row>
        <row r="1798">
          <cell r="A1798" t="str">
            <v>14-73-b</v>
          </cell>
          <cell r="B1798" t="str">
            <v>Providing of thermal insulation of high density(64kg/m3) fiber glass pipe insulation faced withaluminium foil for chilled/hot water pipingcomplete: 3/4" dia</v>
          </cell>
          <cell r="C1798" t="str">
            <v>20 Rft</v>
          </cell>
          <cell r="D1798">
            <v>118.28</v>
          </cell>
          <cell r="E1798">
            <v>198.88</v>
          </cell>
          <cell r="F1798" t="str">
            <v>m</v>
          </cell>
          <cell r="G1798">
            <v>19.399999999999999</v>
          </cell>
          <cell r="H1798">
            <v>32.619999999999997</v>
          </cell>
          <cell r="I1798" t="str">
            <v>14.4 ,14.6,14.5.9 ,14.8</v>
          </cell>
          <cell r="J1798">
            <v>0</v>
          </cell>
          <cell r="L1798">
            <v>32.619999999999997</v>
          </cell>
          <cell r="M1798">
            <v>0</v>
          </cell>
          <cell r="N1798">
            <v>0</v>
          </cell>
        </row>
        <row r="1799">
          <cell r="A1799" t="str">
            <v>14-73-c</v>
          </cell>
          <cell r="B1799" t="str">
            <v>Providing of thermal insulation of high density(64kg/m3) fiber glass pipe insulation faced withaluminium foil for chilled/hot water pipingcomplete 1" dia</v>
          </cell>
          <cell r="C1799" t="str">
            <v>20 Rft</v>
          </cell>
          <cell r="D1799">
            <v>118.28</v>
          </cell>
          <cell r="E1799">
            <v>216.2</v>
          </cell>
          <cell r="F1799" t="str">
            <v>m</v>
          </cell>
          <cell r="G1799">
            <v>19.399999999999999</v>
          </cell>
          <cell r="H1799">
            <v>35.47</v>
          </cell>
          <cell r="I1799" t="str">
            <v>14.4 ,14.6,14.5.9 ,14.8</v>
          </cell>
          <cell r="J1799">
            <v>0</v>
          </cell>
          <cell r="L1799">
            <v>35.47</v>
          </cell>
          <cell r="M1799">
            <v>0</v>
          </cell>
          <cell r="N1799">
            <v>0</v>
          </cell>
        </row>
        <row r="1800">
          <cell r="A1800" t="str">
            <v>14-73-d</v>
          </cell>
          <cell r="B1800" t="str">
            <v>Providing of thermal insulation of high density(64kg/m3) fiber glass pipe insulation faced withaluminium foil for chilled/hot water pipingcomplete: 1.5" dia</v>
          </cell>
          <cell r="C1800" t="str">
            <v>20 Rft</v>
          </cell>
          <cell r="D1800">
            <v>118.28</v>
          </cell>
          <cell r="E1800">
            <v>226</v>
          </cell>
          <cell r="F1800" t="str">
            <v>m</v>
          </cell>
          <cell r="G1800">
            <v>19.399999999999999</v>
          </cell>
          <cell r="H1800">
            <v>37.07</v>
          </cell>
          <cell r="I1800" t="str">
            <v>14.4 ,14.6,14.5.9 ,14.8</v>
          </cell>
          <cell r="J1800">
            <v>0</v>
          </cell>
          <cell r="L1800">
            <v>37.07</v>
          </cell>
          <cell r="M1800">
            <v>0</v>
          </cell>
          <cell r="N1800">
            <v>0</v>
          </cell>
        </row>
        <row r="1801">
          <cell r="A1801" t="str">
            <v>14-73-e</v>
          </cell>
          <cell r="B1801" t="str">
            <v>Providing of thermal insulation of high density(64kg/m3) fiber glass pipe insulation faced withaluminium foil for chilled/hot water pipingcomplete: 2" dia</v>
          </cell>
          <cell r="C1801" t="str">
            <v>20 Rft</v>
          </cell>
          <cell r="D1801">
            <v>118.28</v>
          </cell>
          <cell r="E1801">
            <v>229.76</v>
          </cell>
          <cell r="F1801" t="str">
            <v>m</v>
          </cell>
          <cell r="G1801">
            <v>19.399999999999999</v>
          </cell>
          <cell r="H1801">
            <v>37.69</v>
          </cell>
          <cell r="I1801" t="str">
            <v>14.4 ,14.6,14.5.9 ,14.8</v>
          </cell>
          <cell r="J1801">
            <v>0</v>
          </cell>
          <cell r="L1801">
            <v>37.69</v>
          </cell>
          <cell r="M1801">
            <v>0</v>
          </cell>
          <cell r="N1801">
            <v>0</v>
          </cell>
        </row>
        <row r="1802">
          <cell r="A1802" t="str">
            <v>14-73-f</v>
          </cell>
          <cell r="B1802" t="str">
            <v>Providing of thermal insulation of high density(64kg/m3) fiber glass pipe insulation faced withaluminium foil for chilled/hot water pipingcomplete 2.5" dia</v>
          </cell>
          <cell r="C1802" t="str">
            <v>20 Rft</v>
          </cell>
          <cell r="D1802">
            <v>118.28</v>
          </cell>
          <cell r="E1802">
            <v>247.84</v>
          </cell>
          <cell r="F1802" t="str">
            <v>m</v>
          </cell>
          <cell r="G1802">
            <v>19.399999999999999</v>
          </cell>
          <cell r="H1802">
            <v>40.659999999999997</v>
          </cell>
          <cell r="I1802" t="str">
            <v>14.4 ,14.6,14.5.9 ,14.8</v>
          </cell>
          <cell r="J1802">
            <v>0</v>
          </cell>
          <cell r="L1802">
            <v>40.659999999999997</v>
          </cell>
          <cell r="M1802">
            <v>0</v>
          </cell>
          <cell r="N1802">
            <v>0</v>
          </cell>
        </row>
        <row r="1803">
          <cell r="A1803" t="str">
            <v>14-73-g</v>
          </cell>
          <cell r="B1803" t="str">
            <v>Providing of thermal insulation of high density(64kg/m3) fiber glass pipe insulation faced withaluminium foil for chilled/hot water pipingcomplete: 3" dia</v>
          </cell>
          <cell r="C1803" t="str">
            <v>20 Rft</v>
          </cell>
          <cell r="D1803">
            <v>118.28</v>
          </cell>
          <cell r="E1803">
            <v>267.43</v>
          </cell>
          <cell r="F1803" t="str">
            <v>m</v>
          </cell>
          <cell r="G1803">
            <v>19.399999999999999</v>
          </cell>
          <cell r="H1803">
            <v>43.87</v>
          </cell>
          <cell r="I1803" t="str">
            <v>14.4 ,14.6,14.5.9 ,14.8</v>
          </cell>
          <cell r="J1803">
            <v>0</v>
          </cell>
          <cell r="L1803">
            <v>43.87</v>
          </cell>
          <cell r="M1803">
            <v>0</v>
          </cell>
          <cell r="N1803">
            <v>0</v>
          </cell>
        </row>
        <row r="1804">
          <cell r="A1804" t="str">
            <v>14-74-a</v>
          </cell>
          <cell r="B1804" t="str">
            <v>Providing and Fixing in positioin Gas water withfittings including thermostat, safety valve etc:- 30Gallon Best Quality</v>
          </cell>
          <cell r="C1804" t="str">
            <v>Each</v>
          </cell>
          <cell r="D1804">
            <v>747</v>
          </cell>
          <cell r="E1804">
            <v>31310.32</v>
          </cell>
          <cell r="F1804" t="str">
            <v>Each</v>
          </cell>
          <cell r="G1804">
            <v>747</v>
          </cell>
          <cell r="H1804">
            <v>31310.32</v>
          </cell>
          <cell r="I1804" t="str">
            <v>14.4 ,14.6, 14.8</v>
          </cell>
          <cell r="J1804">
            <v>0</v>
          </cell>
          <cell r="L1804">
            <v>26869.5</v>
          </cell>
          <cell r="M1804">
            <v>4440.82</v>
          </cell>
          <cell r="N1804">
            <v>0.16527363739556</v>
          </cell>
        </row>
        <row r="1805">
          <cell r="A1805" t="str">
            <v>14-74-b</v>
          </cell>
          <cell r="B1805" t="str">
            <v>Providing and Fixing in positioin Gas water withfittings including thermostat, safety valve etc:- 35Gallon Best Quality</v>
          </cell>
          <cell r="C1805" t="str">
            <v>Each</v>
          </cell>
          <cell r="D1805">
            <v>653.63</v>
          </cell>
          <cell r="E1805">
            <v>39509.32</v>
          </cell>
          <cell r="F1805" t="str">
            <v>Each</v>
          </cell>
          <cell r="G1805">
            <v>653.63</v>
          </cell>
          <cell r="H1805">
            <v>39509.32</v>
          </cell>
          <cell r="I1805" t="str">
            <v>14.4 ,14.6, 14.8</v>
          </cell>
          <cell r="J1805">
            <v>0</v>
          </cell>
          <cell r="L1805">
            <v>28598.63</v>
          </cell>
          <cell r="M1805">
            <v>10910.689999999999</v>
          </cell>
          <cell r="N1805">
            <v>0.38151093251669743</v>
          </cell>
        </row>
        <row r="1806">
          <cell r="A1806" t="str">
            <v>14-74-c</v>
          </cell>
          <cell r="B1806" t="str">
            <v>Providing and Fixing in positioin Wooden watergeyser  with fittings : 30 Gallon Best Quality</v>
          </cell>
          <cell r="C1806" t="str">
            <v>Each</v>
          </cell>
          <cell r="D1806">
            <v>653.63</v>
          </cell>
          <cell r="E1806">
            <v>24953.63</v>
          </cell>
          <cell r="F1806" t="str">
            <v>Each</v>
          </cell>
          <cell r="G1806">
            <v>653.63</v>
          </cell>
          <cell r="H1806">
            <v>24953.63</v>
          </cell>
          <cell r="I1806" t="str">
            <v>14.4 ,14.6, 14.8</v>
          </cell>
          <cell r="J1806">
            <v>0</v>
          </cell>
          <cell r="L1806">
            <v>24953.63</v>
          </cell>
          <cell r="M1806">
            <v>0</v>
          </cell>
          <cell r="N1806">
            <v>0</v>
          </cell>
        </row>
        <row r="1807">
          <cell r="A1807" t="str">
            <v>14-74-d</v>
          </cell>
          <cell r="B1807" t="str">
            <v>Providing and Fixing in positioin Gas waterGeyser with fittings including thermostat, safetyvalve etc:- 50 Gallon  Best Quality</v>
          </cell>
          <cell r="C1807" t="str">
            <v>Each</v>
          </cell>
          <cell r="D1807">
            <v>653.63</v>
          </cell>
          <cell r="E1807">
            <v>45608.63</v>
          </cell>
          <cell r="F1807" t="str">
            <v>each</v>
          </cell>
          <cell r="G1807">
            <v>653.63</v>
          </cell>
          <cell r="H1807">
            <v>45608.63</v>
          </cell>
          <cell r="I1807">
            <v>0</v>
          </cell>
          <cell r="J1807">
            <v>0</v>
          </cell>
          <cell r="L1807">
            <v>34673.629999999997</v>
          </cell>
          <cell r="M1807">
            <v>10935</v>
          </cell>
          <cell r="N1807">
            <v>0.31536934552280799</v>
          </cell>
        </row>
        <row r="1808">
          <cell r="A1808" t="str">
            <v>14-75-a</v>
          </cell>
          <cell r="B1808" t="str">
            <v>Providing &amp; Fixing of approved quality CookingRange Model 307 (3 Burners Black), Bigger size</v>
          </cell>
          <cell r="C1808" t="str">
            <v>Each</v>
          </cell>
          <cell r="D1808">
            <v>326.81</v>
          </cell>
          <cell r="E1808">
            <v>31242.32</v>
          </cell>
          <cell r="F1808" t="str">
            <v>Each</v>
          </cell>
          <cell r="G1808">
            <v>326.81</v>
          </cell>
          <cell r="H1808">
            <v>31242.32</v>
          </cell>
          <cell r="I1808" t="str">
            <v>14.4 ,14.6, 14.8</v>
          </cell>
          <cell r="J1808">
            <v>0</v>
          </cell>
          <cell r="L1808">
            <v>29770.15</v>
          </cell>
          <cell r="M1808">
            <v>1472.1699999999983</v>
          </cell>
          <cell r="N1808">
            <v>4.9451212036217426E-2</v>
          </cell>
        </row>
        <row r="1809">
          <cell r="A1809" t="str">
            <v>14-75-b</v>
          </cell>
          <cell r="B1809" t="str">
            <v>Providing &amp; Fixing of approved quality CookingRange Model 308 (3 Burners Black), Smaller size</v>
          </cell>
          <cell r="C1809" t="str">
            <v>Each</v>
          </cell>
          <cell r="D1809">
            <v>326.81</v>
          </cell>
          <cell r="E1809">
            <v>28074.38</v>
          </cell>
          <cell r="F1809" t="str">
            <v>Each</v>
          </cell>
          <cell r="G1809">
            <v>326.81</v>
          </cell>
          <cell r="H1809">
            <v>28074.38</v>
          </cell>
          <cell r="I1809" t="str">
            <v>14.4 ,14.6, 14.8</v>
          </cell>
          <cell r="J1809">
            <v>0</v>
          </cell>
          <cell r="L1809">
            <v>26753.06</v>
          </cell>
          <cell r="M1809">
            <v>1321.3199999999997</v>
          </cell>
          <cell r="N1809">
            <v>4.9389490398481506E-2</v>
          </cell>
        </row>
        <row r="1810">
          <cell r="A1810" t="str">
            <v>14-76</v>
          </cell>
          <cell r="B1810" t="str">
            <v>Providing &amp; Fixing of approved quality CookingRange Model 310 (3 Burners White)</v>
          </cell>
          <cell r="C1810" t="str">
            <v>Each</v>
          </cell>
          <cell r="D1810">
            <v>326.81</v>
          </cell>
          <cell r="E1810">
            <v>28980.16</v>
          </cell>
          <cell r="F1810" t="str">
            <v>Each</v>
          </cell>
          <cell r="G1810">
            <v>326.81</v>
          </cell>
          <cell r="H1810">
            <v>28980.16</v>
          </cell>
          <cell r="I1810" t="str">
            <v>14.4 ,14.6, 14.8</v>
          </cell>
          <cell r="J1810">
            <v>0</v>
          </cell>
          <cell r="L1810">
            <v>27615.71</v>
          </cell>
          <cell r="M1810">
            <v>1364.4500000000007</v>
          </cell>
          <cell r="N1810">
            <v>4.9408470758130089E-2</v>
          </cell>
        </row>
        <row r="1811">
          <cell r="A1811" t="str">
            <v>14-77</v>
          </cell>
          <cell r="B1811" t="str">
            <v>Providing &amp; Fixing of approved quality CookingRange Model 312 (5 Burners), Automatic)</v>
          </cell>
          <cell r="C1811" t="str">
            <v>Each</v>
          </cell>
          <cell r="D1811">
            <v>326.81</v>
          </cell>
          <cell r="E1811">
            <v>32794.65</v>
          </cell>
          <cell r="F1811" t="str">
            <v>Each</v>
          </cell>
          <cell r="G1811">
            <v>326.81</v>
          </cell>
          <cell r="H1811">
            <v>32794.65</v>
          </cell>
          <cell r="I1811" t="str">
            <v>14.4 ,14.6, 14.8</v>
          </cell>
          <cell r="J1811">
            <v>0</v>
          </cell>
          <cell r="L1811">
            <v>31248.560000000001</v>
          </cell>
          <cell r="M1811">
            <v>1546.0900000000001</v>
          </cell>
          <cell r="N1811">
            <v>4.9477159907528538E-2</v>
          </cell>
        </row>
        <row r="1812">
          <cell r="A1812" t="str">
            <v>14-78</v>
          </cell>
          <cell r="B1812" t="str">
            <v>Providing and Fixing low level plastic flushingcistern 3 gallons (13.63) liters capacity, completein all respects</v>
          </cell>
          <cell r="C1812" t="str">
            <v>Each</v>
          </cell>
          <cell r="D1812">
            <v>249</v>
          </cell>
          <cell r="E1812">
            <v>3550.23</v>
          </cell>
          <cell r="F1812" t="str">
            <v>Each</v>
          </cell>
          <cell r="G1812">
            <v>249</v>
          </cell>
          <cell r="H1812">
            <v>3550.23</v>
          </cell>
          <cell r="I1812" t="str">
            <v>14.4 ,14.6,14.7.3 ,14.8</v>
          </cell>
          <cell r="J1812">
            <v>0</v>
          </cell>
          <cell r="L1812">
            <v>3544</v>
          </cell>
          <cell r="M1812">
            <v>6.2300000000000182</v>
          </cell>
          <cell r="N1812">
            <v>1.7579006772009082E-3</v>
          </cell>
        </row>
        <row r="1813">
          <cell r="A1813" t="str">
            <v>14-79-a</v>
          </cell>
          <cell r="B1813" t="str">
            <v>Supply and fixing of 0.5 HP Monoblock waterpump 1.25"x1" single phase upto 72 ft head (TypeSE) i/c all accessories</v>
          </cell>
          <cell r="C1813" t="str">
            <v>Each</v>
          </cell>
          <cell r="D1813">
            <v>896.4</v>
          </cell>
          <cell r="E1813">
            <v>18337.91</v>
          </cell>
          <cell r="F1813" t="str">
            <v>Each</v>
          </cell>
          <cell r="G1813">
            <v>896.4</v>
          </cell>
          <cell r="H1813">
            <v>18337.91</v>
          </cell>
          <cell r="I1813" t="str">
            <v>14.4 ,14.6,14.8,15.16.3</v>
          </cell>
          <cell r="J1813">
            <v>0</v>
          </cell>
          <cell r="L1813">
            <v>17655.38</v>
          </cell>
          <cell r="M1813">
            <v>682.52999999999884</v>
          </cell>
          <cell r="N1813">
            <v>3.8658471242193529E-2</v>
          </cell>
        </row>
        <row r="1814">
          <cell r="A1814" t="str">
            <v>14-79-b</v>
          </cell>
          <cell r="B1814" t="str">
            <v>Supply and fixing of 1.0 HP Monoblock waterpump 1.25"x1" single phase upto 90 ft head (TypeSE) i/c all accessories</v>
          </cell>
          <cell r="C1814" t="str">
            <v>Each</v>
          </cell>
          <cell r="D1814">
            <v>896.4</v>
          </cell>
          <cell r="E1814">
            <v>22111.21</v>
          </cell>
          <cell r="F1814" t="str">
            <v>Each</v>
          </cell>
          <cell r="G1814">
            <v>896.4</v>
          </cell>
          <cell r="H1814">
            <v>22111.21</v>
          </cell>
          <cell r="I1814" t="str">
            <v>14.4 ,14.6,14.8,15.16.3</v>
          </cell>
          <cell r="J1814">
            <v>0</v>
          </cell>
          <cell r="L1814">
            <v>21428.69</v>
          </cell>
          <cell r="M1814">
            <v>682.52000000000044</v>
          </cell>
          <cell r="N1814">
            <v>3.1850757092477443E-2</v>
          </cell>
        </row>
        <row r="1815">
          <cell r="A1815" t="str">
            <v>14-79-c</v>
          </cell>
          <cell r="B1815" t="str">
            <v>Supply and fixing of 1.0 HP Monoblock waterpump 1.25"x1" single phase upto 88 ft head (TypeDE-S2) i/c all accessories.</v>
          </cell>
          <cell r="C1815" t="str">
            <v>Each</v>
          </cell>
          <cell r="D1815">
            <v>896.4</v>
          </cell>
          <cell r="E1815">
            <v>22111.21</v>
          </cell>
          <cell r="F1815" t="str">
            <v>Each</v>
          </cell>
          <cell r="G1815">
            <v>896.4</v>
          </cell>
          <cell r="H1815">
            <v>22111.21</v>
          </cell>
          <cell r="I1815" t="str">
            <v>14.4 ,14.6,14.8,15.16.3</v>
          </cell>
          <cell r="J1815">
            <v>0</v>
          </cell>
          <cell r="L1815">
            <v>21428.69</v>
          </cell>
          <cell r="M1815">
            <v>682.52000000000044</v>
          </cell>
          <cell r="N1815">
            <v>3.1850757092477443E-2</v>
          </cell>
        </row>
        <row r="1816">
          <cell r="A1816" t="str">
            <v>14-79-d</v>
          </cell>
          <cell r="B1816" t="str">
            <v>Supply and fixing of 1.5 HP Monoblock waterpump 1.25"x1" single phase upto 130 ft head(Type DE-S2) i/c all accessories</v>
          </cell>
          <cell r="C1816" t="str">
            <v>Each</v>
          </cell>
          <cell r="D1816">
            <v>896.4</v>
          </cell>
          <cell r="E1816">
            <v>24784.46</v>
          </cell>
          <cell r="F1816" t="str">
            <v>Each</v>
          </cell>
          <cell r="G1816">
            <v>896.4</v>
          </cell>
          <cell r="H1816">
            <v>24784.46</v>
          </cell>
          <cell r="I1816" t="str">
            <v>14.4 ,14.6,14.8,15.16.3</v>
          </cell>
          <cell r="J1816">
            <v>0</v>
          </cell>
          <cell r="L1816">
            <v>24101.93</v>
          </cell>
          <cell r="M1816">
            <v>682.52999999999884</v>
          </cell>
          <cell r="N1816">
            <v>2.8318479059560742E-2</v>
          </cell>
        </row>
        <row r="1817">
          <cell r="A1817" t="str">
            <v>14-80-a</v>
          </cell>
          <cell r="B1817" t="str">
            <v>Supply and fixing of 2.0 HP Monoblock waterpump 1.5"x1.25" 3 stage model DE-S3 (DeenPump) single phase for 150 ft head with allaccessories</v>
          </cell>
          <cell r="C1817" t="str">
            <v>Each</v>
          </cell>
          <cell r="D1817">
            <v>896.4</v>
          </cell>
          <cell r="E1817">
            <v>34293.47</v>
          </cell>
          <cell r="F1817" t="str">
            <v>Each</v>
          </cell>
          <cell r="G1817">
            <v>896.4</v>
          </cell>
          <cell r="H1817">
            <v>34293.47</v>
          </cell>
          <cell r="I1817" t="str">
            <v>14.4 ,14.6,14.8,15.16.3</v>
          </cell>
          <cell r="J1817">
            <v>0</v>
          </cell>
          <cell r="L1817">
            <v>32975.86</v>
          </cell>
          <cell r="M1817">
            <v>1317.6100000000006</v>
          </cell>
          <cell r="N1817">
            <v>3.9956804765667993E-2</v>
          </cell>
        </row>
        <row r="1818">
          <cell r="A1818" t="str">
            <v>14-80-b</v>
          </cell>
          <cell r="B1818" t="str">
            <v>Supply and fixing of 2.0 HP Monoblock waterpump 1.5"x1.5" 4 stage model DE-S4 single phasefor 190 ft head with all accessories</v>
          </cell>
          <cell r="C1818" t="str">
            <v>Each</v>
          </cell>
          <cell r="D1818">
            <v>896.4</v>
          </cell>
          <cell r="E1818">
            <v>35103.629999999997</v>
          </cell>
          <cell r="F1818" t="str">
            <v>Each</v>
          </cell>
          <cell r="G1818">
            <v>896.4</v>
          </cell>
          <cell r="H1818">
            <v>35103.629999999997</v>
          </cell>
          <cell r="I1818" t="str">
            <v>14.4 ,14.6,14.8,15.16.3</v>
          </cell>
          <cell r="J1818">
            <v>0</v>
          </cell>
          <cell r="L1818">
            <v>33786.019999999997</v>
          </cell>
          <cell r="M1818">
            <v>1317.6100000000006</v>
          </cell>
          <cell r="N1818">
            <v>3.8998674599730915E-2</v>
          </cell>
        </row>
        <row r="1819">
          <cell r="A1819" t="str">
            <v>14-80-c</v>
          </cell>
          <cell r="B1819" t="str">
            <v>Supply and fixing of 2.0 HP Monoblock waterpump 2"x2" size 1 stage SE model single phase for65 ft head with all accessories and fittings.</v>
          </cell>
          <cell r="C1819" t="str">
            <v>Each</v>
          </cell>
          <cell r="D1819">
            <v>896.4</v>
          </cell>
          <cell r="E1819">
            <v>38392.519999999997</v>
          </cell>
          <cell r="F1819" t="str">
            <v>Each</v>
          </cell>
          <cell r="G1819">
            <v>896.4</v>
          </cell>
          <cell r="H1819">
            <v>38392.519999999997</v>
          </cell>
          <cell r="I1819" t="str">
            <v>14.4 ,14.6,14.8,15.16.3</v>
          </cell>
          <cell r="J1819">
            <v>0</v>
          </cell>
          <cell r="L1819">
            <v>36565.760000000002</v>
          </cell>
          <cell r="M1819">
            <v>1826.7599999999948</v>
          </cell>
          <cell r="N1819">
            <v>4.9958212272902154E-2</v>
          </cell>
        </row>
        <row r="1820">
          <cell r="A1820" t="str">
            <v>14-81-a</v>
          </cell>
          <cell r="B1820" t="str">
            <v>Supply and fixing of 3.0 HP Monoblock waterpump 1.5"x1.5" size 5 stage DE-S5 model singlephase for 220 ft head with all accessories</v>
          </cell>
          <cell r="C1820" t="str">
            <v>Each</v>
          </cell>
          <cell r="D1820">
            <v>896.4</v>
          </cell>
          <cell r="E1820">
            <v>40243.449999999997</v>
          </cell>
          <cell r="F1820" t="str">
            <v>Each</v>
          </cell>
          <cell r="G1820">
            <v>896.4</v>
          </cell>
          <cell r="H1820">
            <v>40243.449999999997</v>
          </cell>
          <cell r="I1820" t="str">
            <v>14.4 ,14.6,14.8,15.16.3</v>
          </cell>
          <cell r="J1820">
            <v>0</v>
          </cell>
          <cell r="L1820">
            <v>38805.800000000003</v>
          </cell>
          <cell r="M1820">
            <v>1437.6499999999942</v>
          </cell>
          <cell r="N1820">
            <v>3.7047297053533081E-2</v>
          </cell>
        </row>
        <row r="1821">
          <cell r="A1821" t="str">
            <v>14-81-b</v>
          </cell>
          <cell r="B1821" t="str">
            <v>Supply and fixing of 3.0 HP Monoblock waterpump 1.5"x1.25" size 6 stage DE-S6 model singlephase for 260 ft head with all accessories</v>
          </cell>
          <cell r="C1821" t="str">
            <v>Each</v>
          </cell>
          <cell r="D1821">
            <v>896.4</v>
          </cell>
          <cell r="E1821">
            <v>38504.9</v>
          </cell>
          <cell r="F1821" t="str">
            <v>Each</v>
          </cell>
          <cell r="G1821">
            <v>896.4</v>
          </cell>
          <cell r="H1821">
            <v>38504.9</v>
          </cell>
          <cell r="I1821" t="str">
            <v>14.4 ,14.6,14.8,15.16.3</v>
          </cell>
          <cell r="J1821">
            <v>0</v>
          </cell>
          <cell r="L1821">
            <v>37187.300000000003</v>
          </cell>
          <cell r="M1821">
            <v>1317.5999999999985</v>
          </cell>
          <cell r="N1821">
            <v>3.543145105990482E-2</v>
          </cell>
        </row>
        <row r="1822">
          <cell r="A1822" t="str">
            <v>14-81-c</v>
          </cell>
          <cell r="B1822" t="str">
            <v>Supply and fixing of 4.0 HP Monoblock waterpump 1.5"x1.25" size 7 stage DN-S7 model singlephase for 300 ft head with all accessories</v>
          </cell>
          <cell r="C1822" t="str">
            <v>Each</v>
          </cell>
          <cell r="D1822">
            <v>896.4</v>
          </cell>
          <cell r="E1822">
            <v>45396.87</v>
          </cell>
          <cell r="F1822" t="str">
            <v>Each</v>
          </cell>
          <cell r="G1822">
            <v>896.4</v>
          </cell>
          <cell r="H1822">
            <v>45396.87</v>
          </cell>
          <cell r="I1822" t="str">
            <v>14.4 ,14.6,14.8,15.16.3</v>
          </cell>
          <cell r="J1822">
            <v>0</v>
          </cell>
          <cell r="L1822">
            <v>44079.26</v>
          </cell>
          <cell r="M1822">
            <v>1317.6100000000006</v>
          </cell>
          <cell r="N1822">
            <v>2.98918357522336E-2</v>
          </cell>
        </row>
        <row r="1823">
          <cell r="A1823" t="str">
            <v>14-81-d</v>
          </cell>
          <cell r="B1823" t="str">
            <v>Supply and fixing of 3.0 HP Monoblock waterpump 2.5"x2" size 2 stage DE-S2 model singlephase for 100 ft head with all accessories</v>
          </cell>
          <cell r="C1823" t="str">
            <v>Each</v>
          </cell>
          <cell r="D1823">
            <v>1494</v>
          </cell>
          <cell r="E1823">
            <v>53431.24</v>
          </cell>
          <cell r="F1823" t="str">
            <v>Each</v>
          </cell>
          <cell r="G1823">
            <v>1494</v>
          </cell>
          <cell r="H1823">
            <v>53431.24</v>
          </cell>
          <cell r="I1823" t="str">
            <v>14.4 ,14.6,14.8,15.16.3</v>
          </cell>
          <cell r="J1823">
            <v>0</v>
          </cell>
          <cell r="L1823">
            <v>51152.51</v>
          </cell>
          <cell r="M1823">
            <v>2278.7299999999959</v>
          </cell>
          <cell r="N1823">
            <v>4.4547765104781679E-2</v>
          </cell>
        </row>
        <row r="1824">
          <cell r="A1824" t="str">
            <v>14-81-e</v>
          </cell>
          <cell r="B1824" t="str">
            <v>Supply and fixing of 4.0 HP Monoblock waterpump 1.5"x2" size 3= stage DN-S3 model singlephase for 130 ft head with all accessories</v>
          </cell>
          <cell r="C1824" t="str">
            <v>Each</v>
          </cell>
          <cell r="D1824">
            <v>896.4</v>
          </cell>
          <cell r="E1824">
            <v>48660.24</v>
          </cell>
          <cell r="F1824" t="str">
            <v>Each</v>
          </cell>
          <cell r="G1824">
            <v>896.4</v>
          </cell>
          <cell r="H1824">
            <v>48660.24</v>
          </cell>
          <cell r="I1824" t="str">
            <v>14.4 ,14.6,14.8,15.16.3</v>
          </cell>
          <cell r="J1824">
            <v>0</v>
          </cell>
          <cell r="L1824">
            <v>47066.95</v>
          </cell>
          <cell r="M1824">
            <v>1593.2900000000009</v>
          </cell>
          <cell r="N1824">
            <v>3.3851566757565572E-2</v>
          </cell>
        </row>
        <row r="1825">
          <cell r="A1825" t="str">
            <v>14-81-f</v>
          </cell>
          <cell r="B1825" t="str">
            <v>Supply and fixing of 4.0 HP Monoblock waterpump 1.5"x2" size 4 stage DN-S4 model singlephase for 160 ft head with all accessories</v>
          </cell>
          <cell r="C1825" t="str">
            <v>Each</v>
          </cell>
          <cell r="D1825">
            <v>1494</v>
          </cell>
          <cell r="E1825">
            <v>49257.84</v>
          </cell>
          <cell r="F1825" t="str">
            <v>Each</v>
          </cell>
          <cell r="G1825">
            <v>1494</v>
          </cell>
          <cell r="H1825">
            <v>49257.84</v>
          </cell>
          <cell r="I1825" t="str">
            <v>14.4 ,14.6,14.8,15.16.3</v>
          </cell>
          <cell r="J1825">
            <v>0</v>
          </cell>
          <cell r="L1825">
            <v>47664.55</v>
          </cell>
          <cell r="M1825">
            <v>1593.2899999999936</v>
          </cell>
          <cell r="N1825">
            <v>3.3427148688070979E-2</v>
          </cell>
        </row>
        <row r="1826">
          <cell r="A1826" t="str">
            <v>14-81-g</v>
          </cell>
          <cell r="B1826" t="str">
            <v>Supply and fixing of 3.0 HP Monoblock waterpump 3"x3" size 1stage P.P model single phase for 60 ft head withall accessories</v>
          </cell>
          <cell r="C1826" t="str">
            <v>Each</v>
          </cell>
          <cell r="D1826">
            <v>896.4</v>
          </cell>
          <cell r="E1826">
            <v>63598.42</v>
          </cell>
          <cell r="F1826" t="str">
            <v>Each</v>
          </cell>
          <cell r="G1826">
            <v>896.4</v>
          </cell>
          <cell r="H1826">
            <v>63598.42</v>
          </cell>
          <cell r="I1826" t="str">
            <v>14.4 ,14.6,14.8,15.16.3</v>
          </cell>
          <cell r="J1826">
            <v>0</v>
          </cell>
          <cell r="L1826">
            <v>61351.88</v>
          </cell>
          <cell r="M1826">
            <v>2246.5400000000009</v>
          </cell>
          <cell r="N1826">
            <v>3.6617296813072409E-2</v>
          </cell>
        </row>
        <row r="1827">
          <cell r="A1827" t="str">
            <v>14-81-h</v>
          </cell>
          <cell r="B1827" t="str">
            <v>Supply and fixing of 4.0 HP Monoblock waterpump 3"x2.5" size1stage P.P model single phase for 60 ft head withall accessories</v>
          </cell>
          <cell r="C1827" t="str">
            <v>Each</v>
          </cell>
          <cell r="D1827">
            <v>896.4</v>
          </cell>
          <cell r="E1827">
            <v>72592.210000000006</v>
          </cell>
          <cell r="F1827" t="str">
            <v>Each</v>
          </cell>
          <cell r="G1827">
            <v>896.4</v>
          </cell>
          <cell r="H1827">
            <v>72592.210000000006</v>
          </cell>
          <cell r="I1827" t="str">
            <v>14.4 ,14.6,14.8,15.16.3</v>
          </cell>
          <cell r="J1827">
            <v>0</v>
          </cell>
          <cell r="L1827">
            <v>69738.42</v>
          </cell>
          <cell r="M1827">
            <v>2853.7900000000081</v>
          </cell>
          <cell r="N1827">
            <v>4.0921345794757154E-2</v>
          </cell>
        </row>
        <row r="1828">
          <cell r="A1828" t="str">
            <v>14-82-a</v>
          </cell>
          <cell r="B1828" t="str">
            <v>Supply and fixing of 1.0 HP Deep well waterpump 1"x1" size 1stage Jet S-1 model single phasefor 60 ft suction and upto 60 ft head with allaccessories</v>
          </cell>
          <cell r="C1828" t="str">
            <v>Each</v>
          </cell>
          <cell r="D1828">
            <v>3423.75</v>
          </cell>
          <cell r="E1828">
            <v>26126.45</v>
          </cell>
          <cell r="F1828" t="str">
            <v>Each</v>
          </cell>
          <cell r="G1828">
            <v>3423.75</v>
          </cell>
          <cell r="H1828">
            <v>26126.45</v>
          </cell>
          <cell r="I1828" t="str">
            <v>14.4 ,14.6,14.8,15.16.3</v>
          </cell>
          <cell r="J1828">
            <v>0</v>
          </cell>
          <cell r="L1828">
            <v>25230.69</v>
          </cell>
          <cell r="M1828">
            <v>895.76000000000204</v>
          </cell>
          <cell r="N1828">
            <v>3.5502794414263031E-2</v>
          </cell>
        </row>
        <row r="1829">
          <cell r="A1829" t="str">
            <v>14-82-b</v>
          </cell>
          <cell r="B1829" t="str">
            <v>Supply and fixing of 2.0 HP Deep well waterpump 1"x1" size 2stage Jet S-2 model single phase for 80 ft suctionand upto 80 ft head with all accessories</v>
          </cell>
          <cell r="C1829" t="str">
            <v>Each</v>
          </cell>
          <cell r="D1829">
            <v>3423.75</v>
          </cell>
          <cell r="E1829">
            <v>31593.95</v>
          </cell>
          <cell r="F1829" t="str">
            <v>Each</v>
          </cell>
          <cell r="G1829">
            <v>3423.75</v>
          </cell>
          <cell r="H1829">
            <v>31593.95</v>
          </cell>
          <cell r="I1829" t="str">
            <v>14.4 ,14.6,14.8,15.16.3</v>
          </cell>
          <cell r="J1829">
            <v>0</v>
          </cell>
          <cell r="L1829">
            <v>30698.19</v>
          </cell>
          <cell r="M1829">
            <v>895.76000000000204</v>
          </cell>
          <cell r="N1829">
            <v>2.9179570521910315E-2</v>
          </cell>
        </row>
        <row r="1830">
          <cell r="A1830" t="str">
            <v>14-82-c</v>
          </cell>
          <cell r="B1830" t="str">
            <v>Supply and fixing of 3.0 HP Deep well waterpump 1"x1" size 3stage Jet S-3 model single phase for 120 ft suctionand upto 120 ft head with all accessories</v>
          </cell>
          <cell r="C1830" t="str">
            <v>Each</v>
          </cell>
          <cell r="D1830">
            <v>3423.75</v>
          </cell>
          <cell r="E1830">
            <v>36150.199999999997</v>
          </cell>
          <cell r="F1830" t="str">
            <v>Each</v>
          </cell>
          <cell r="G1830">
            <v>3423.75</v>
          </cell>
          <cell r="H1830">
            <v>36150.199999999997</v>
          </cell>
          <cell r="I1830" t="str">
            <v>14.4 ,14.6,14.8,15.16.3</v>
          </cell>
          <cell r="J1830">
            <v>0</v>
          </cell>
          <cell r="L1830">
            <v>35254.44</v>
          </cell>
          <cell r="M1830">
            <v>895.75999999999476</v>
          </cell>
          <cell r="N1830">
            <v>2.540843082459953E-2</v>
          </cell>
        </row>
        <row r="1831">
          <cell r="A1831" t="str">
            <v>14-82-d</v>
          </cell>
          <cell r="B1831" t="str">
            <v>Supply and fixing of 4.0 HP Deep well waterpump 1"x1" size 4 stage Jet S-4 model singlephase for 160 ft suction and upto 160 ft head withall accessories</v>
          </cell>
          <cell r="C1831" t="str">
            <v>Each</v>
          </cell>
          <cell r="D1831">
            <v>3423.75</v>
          </cell>
          <cell r="E1831">
            <v>40929.040000000001</v>
          </cell>
          <cell r="F1831" t="str">
            <v>Each</v>
          </cell>
          <cell r="G1831">
            <v>3423.75</v>
          </cell>
          <cell r="H1831">
            <v>40929.040000000001</v>
          </cell>
          <cell r="I1831" t="str">
            <v>14.4 ,14.6,14.8,15.16.3</v>
          </cell>
          <cell r="J1831">
            <v>0</v>
          </cell>
          <cell r="L1831">
            <v>40033.279999999999</v>
          </cell>
          <cell r="M1831">
            <v>895.76000000000204</v>
          </cell>
          <cell r="N1831">
            <v>2.2375383680777645E-2</v>
          </cell>
        </row>
        <row r="1832">
          <cell r="A1832" t="str">
            <v>14-83</v>
          </cell>
          <cell r="B1832" t="str">
            <v>Providing &amp; Fixing Solar Geysers 35 gallonscapacity</v>
          </cell>
          <cell r="C1832" t="str">
            <v>Each</v>
          </cell>
          <cell r="D1832">
            <v>2676.75</v>
          </cell>
          <cell r="E1832">
            <v>55067.55</v>
          </cell>
          <cell r="F1832" t="str">
            <v>Each</v>
          </cell>
          <cell r="G1832">
            <v>2676.75</v>
          </cell>
          <cell r="H1832">
            <v>55067.55</v>
          </cell>
          <cell r="I1832" t="str">
            <v>14.4 ,14.6,14.8,15.16.3</v>
          </cell>
          <cell r="J1832">
            <v>0</v>
          </cell>
          <cell r="L1832">
            <v>55067.55</v>
          </cell>
          <cell r="M1832">
            <v>0</v>
          </cell>
          <cell r="N1832">
            <v>0</v>
          </cell>
        </row>
        <row r="1833">
          <cell r="A1833" t="str">
            <v>14-84-a-01</v>
          </cell>
          <cell r="B1833" t="str">
            <v>Furnish and install of G.I Union : 6" dia</v>
          </cell>
          <cell r="C1833" t="str">
            <v>Each</v>
          </cell>
          <cell r="D1833">
            <v>119.52</v>
          </cell>
          <cell r="E1833">
            <v>13976.06</v>
          </cell>
          <cell r="F1833" t="str">
            <v>Each</v>
          </cell>
          <cell r="G1833">
            <v>119.52</v>
          </cell>
          <cell r="H1833">
            <v>13976.06</v>
          </cell>
          <cell r="I1833" t="str">
            <v>14.6.2 ,14.8.4</v>
          </cell>
          <cell r="J1833">
            <v>0</v>
          </cell>
          <cell r="L1833">
            <v>13976.06</v>
          </cell>
          <cell r="M1833">
            <v>0</v>
          </cell>
          <cell r="N1833">
            <v>0</v>
          </cell>
        </row>
        <row r="1834">
          <cell r="A1834" t="str">
            <v>14-84-a-02</v>
          </cell>
          <cell r="B1834" t="str">
            <v>Furnish and install of G.I  Socket : 6" dia</v>
          </cell>
          <cell r="C1834" t="str">
            <v>Each</v>
          </cell>
          <cell r="D1834">
            <v>119.52</v>
          </cell>
          <cell r="E1834">
            <v>5111.42</v>
          </cell>
          <cell r="F1834" t="str">
            <v>Each</v>
          </cell>
          <cell r="G1834">
            <v>119.52</v>
          </cell>
          <cell r="H1834">
            <v>5111.42</v>
          </cell>
          <cell r="I1834" t="str">
            <v>14.6.2 ,14.8.4</v>
          </cell>
          <cell r="J1834">
            <v>0</v>
          </cell>
          <cell r="L1834">
            <v>5111.42</v>
          </cell>
          <cell r="M1834">
            <v>0</v>
          </cell>
          <cell r="N1834">
            <v>0</v>
          </cell>
        </row>
        <row r="1835">
          <cell r="A1835" t="str">
            <v>14-84-a-03</v>
          </cell>
          <cell r="B1835" t="str">
            <v>Furnish and install of G.I Tee : 6" dia</v>
          </cell>
          <cell r="C1835" t="str">
            <v>Each</v>
          </cell>
          <cell r="D1835">
            <v>119.52</v>
          </cell>
          <cell r="E1835">
            <v>11315.21</v>
          </cell>
          <cell r="F1835" t="str">
            <v>Each</v>
          </cell>
          <cell r="G1835">
            <v>119.52</v>
          </cell>
          <cell r="H1835">
            <v>11315.21</v>
          </cell>
          <cell r="I1835" t="str">
            <v>14.6.2 ,14.8.4</v>
          </cell>
          <cell r="J1835">
            <v>0</v>
          </cell>
          <cell r="L1835">
            <v>11315.21</v>
          </cell>
          <cell r="M1835">
            <v>0</v>
          </cell>
          <cell r="N1835">
            <v>0</v>
          </cell>
        </row>
        <row r="1836">
          <cell r="A1836" t="str">
            <v>14-84-a-04</v>
          </cell>
          <cell r="B1836" t="str">
            <v>Furnish and install of G.I Elbow : 6" dia</v>
          </cell>
          <cell r="C1836" t="str">
            <v>Each</v>
          </cell>
          <cell r="D1836">
            <v>119.52</v>
          </cell>
          <cell r="E1836">
            <v>10211.5</v>
          </cell>
          <cell r="F1836" t="str">
            <v>Each</v>
          </cell>
          <cell r="G1836">
            <v>119.52</v>
          </cell>
          <cell r="H1836">
            <v>10211.5</v>
          </cell>
          <cell r="I1836" t="str">
            <v>14.6.2 ,14.8.4</v>
          </cell>
          <cell r="J1836">
            <v>0</v>
          </cell>
          <cell r="L1836">
            <v>10211.5</v>
          </cell>
          <cell r="M1836">
            <v>0</v>
          </cell>
          <cell r="N1836">
            <v>0</v>
          </cell>
        </row>
        <row r="1837">
          <cell r="A1837" t="str">
            <v>14-84-b-01</v>
          </cell>
          <cell r="B1837" t="str">
            <v>Furnish and install of G.I Union : 4" dia</v>
          </cell>
          <cell r="C1837" t="str">
            <v>Each</v>
          </cell>
          <cell r="D1837">
            <v>119.52</v>
          </cell>
          <cell r="E1837">
            <v>5468.63</v>
          </cell>
          <cell r="F1837" t="str">
            <v>Each</v>
          </cell>
          <cell r="G1837">
            <v>119.52</v>
          </cell>
          <cell r="H1837">
            <v>5468.63</v>
          </cell>
          <cell r="I1837" t="str">
            <v>14.6.2 ,14.8.4</v>
          </cell>
          <cell r="J1837">
            <v>0</v>
          </cell>
          <cell r="L1837">
            <v>5468.63</v>
          </cell>
          <cell r="M1837">
            <v>0</v>
          </cell>
          <cell r="N1837">
            <v>0</v>
          </cell>
        </row>
        <row r="1838">
          <cell r="A1838" t="str">
            <v>14-84-b-02</v>
          </cell>
          <cell r="B1838" t="str">
            <v>Furnish and install of G.I  Socket : 4" dia</v>
          </cell>
          <cell r="C1838" t="str">
            <v>Each</v>
          </cell>
          <cell r="D1838">
            <v>119.52</v>
          </cell>
          <cell r="E1838">
            <v>1911.11</v>
          </cell>
          <cell r="F1838" t="str">
            <v>Each</v>
          </cell>
          <cell r="G1838">
            <v>119.52</v>
          </cell>
          <cell r="H1838">
            <v>1911.11</v>
          </cell>
          <cell r="I1838" t="str">
            <v>14.6.2 ,14.8.4</v>
          </cell>
          <cell r="J1838">
            <v>0</v>
          </cell>
          <cell r="L1838">
            <v>1911.11</v>
          </cell>
          <cell r="M1838">
            <v>0</v>
          </cell>
          <cell r="N1838">
            <v>0</v>
          </cell>
        </row>
        <row r="1839">
          <cell r="A1839" t="str">
            <v>14-84-b-03</v>
          </cell>
          <cell r="B1839" t="str">
            <v>Furnish and install of G.I  Tee : 4" dia</v>
          </cell>
          <cell r="C1839" t="str">
            <v>Each</v>
          </cell>
          <cell r="D1839">
            <v>119.52</v>
          </cell>
          <cell r="E1839">
            <v>3770.06</v>
          </cell>
          <cell r="F1839" t="str">
            <v>Each</v>
          </cell>
          <cell r="G1839">
            <v>119.52</v>
          </cell>
          <cell r="H1839">
            <v>3770.06</v>
          </cell>
          <cell r="I1839" t="str">
            <v>14.6.2 ,14.8.4</v>
          </cell>
          <cell r="J1839">
            <v>0</v>
          </cell>
          <cell r="L1839">
            <v>3770.06</v>
          </cell>
          <cell r="M1839">
            <v>0</v>
          </cell>
          <cell r="N1839">
            <v>0</v>
          </cell>
        </row>
        <row r="1840">
          <cell r="A1840" t="str">
            <v>14-84-b-04</v>
          </cell>
          <cell r="B1840" t="str">
            <v>Furnish and install of G.I Elbow : 4" dia</v>
          </cell>
          <cell r="C1840" t="str">
            <v>Each</v>
          </cell>
          <cell r="D1840">
            <v>119.52</v>
          </cell>
          <cell r="E1840">
            <v>3252.47</v>
          </cell>
          <cell r="F1840" t="str">
            <v>Each</v>
          </cell>
          <cell r="G1840">
            <v>119.52</v>
          </cell>
          <cell r="H1840">
            <v>3252.47</v>
          </cell>
          <cell r="I1840" t="str">
            <v>14.6.2 ,14.8.4</v>
          </cell>
          <cell r="J1840">
            <v>0</v>
          </cell>
          <cell r="L1840">
            <v>3252.47</v>
          </cell>
          <cell r="M1840">
            <v>0</v>
          </cell>
          <cell r="N1840">
            <v>0</v>
          </cell>
        </row>
        <row r="1841">
          <cell r="A1841" t="str">
            <v>14-84-c-01</v>
          </cell>
          <cell r="B1841" t="str">
            <v>Furnish and install of G.I Union : 3" dia</v>
          </cell>
          <cell r="C1841" t="str">
            <v>Each</v>
          </cell>
          <cell r="D1841">
            <v>119.52</v>
          </cell>
          <cell r="E1841">
            <v>2975.45</v>
          </cell>
          <cell r="F1841" t="str">
            <v>Each</v>
          </cell>
          <cell r="G1841">
            <v>119.52</v>
          </cell>
          <cell r="H1841">
            <v>2975.45</v>
          </cell>
          <cell r="I1841" t="str">
            <v>14.6.2 ,14.8.4</v>
          </cell>
          <cell r="J1841">
            <v>0</v>
          </cell>
          <cell r="L1841">
            <v>2975.45</v>
          </cell>
          <cell r="M1841">
            <v>0</v>
          </cell>
          <cell r="N1841">
            <v>0</v>
          </cell>
        </row>
        <row r="1842">
          <cell r="A1842" t="str">
            <v>14-84-c-02</v>
          </cell>
          <cell r="B1842" t="str">
            <v>Furnish and install of G.I Socket : 3" dia</v>
          </cell>
          <cell r="C1842" t="str">
            <v>Each</v>
          </cell>
          <cell r="D1842">
            <v>119.52</v>
          </cell>
          <cell r="E1842">
            <v>1342.49</v>
          </cell>
          <cell r="F1842" t="str">
            <v>Each</v>
          </cell>
          <cell r="G1842">
            <v>119.52</v>
          </cell>
          <cell r="H1842">
            <v>1342.49</v>
          </cell>
          <cell r="I1842" t="str">
            <v>14.6.2 ,14.8.4</v>
          </cell>
          <cell r="J1842">
            <v>0</v>
          </cell>
          <cell r="L1842">
            <v>1342.49</v>
          </cell>
          <cell r="M1842">
            <v>0</v>
          </cell>
          <cell r="N1842">
            <v>0</v>
          </cell>
        </row>
        <row r="1843">
          <cell r="A1843" t="str">
            <v>14-84-c-03</v>
          </cell>
          <cell r="B1843" t="str">
            <v>Furnish and install of G.I  Tee : 3" dia</v>
          </cell>
          <cell r="C1843" t="str">
            <v>Each</v>
          </cell>
          <cell r="D1843">
            <v>119.52</v>
          </cell>
          <cell r="E1843">
            <v>2355.8000000000002</v>
          </cell>
          <cell r="F1843" t="str">
            <v>Each</v>
          </cell>
          <cell r="G1843">
            <v>119.52</v>
          </cell>
          <cell r="H1843">
            <v>2355.8000000000002</v>
          </cell>
          <cell r="I1843" t="str">
            <v>14.6.2 ,14.8.4</v>
          </cell>
          <cell r="J1843">
            <v>0</v>
          </cell>
          <cell r="L1843">
            <v>2355.8000000000002</v>
          </cell>
          <cell r="M1843">
            <v>0</v>
          </cell>
          <cell r="N1843">
            <v>0</v>
          </cell>
        </row>
        <row r="1844">
          <cell r="A1844" t="str">
            <v>14-84-c-04</v>
          </cell>
          <cell r="B1844" t="str">
            <v>Furnish and install of G.I  Elbow : 3" dia</v>
          </cell>
          <cell r="C1844" t="str">
            <v>Each</v>
          </cell>
          <cell r="D1844">
            <v>119.52</v>
          </cell>
          <cell r="E1844">
            <v>1976.72</v>
          </cell>
          <cell r="F1844" t="str">
            <v>Each</v>
          </cell>
          <cell r="G1844">
            <v>119.52</v>
          </cell>
          <cell r="H1844">
            <v>1976.72</v>
          </cell>
          <cell r="I1844" t="str">
            <v>14.6.2 ,14.8.4</v>
          </cell>
          <cell r="J1844">
            <v>0</v>
          </cell>
          <cell r="L1844">
            <v>1976.72</v>
          </cell>
          <cell r="M1844">
            <v>0</v>
          </cell>
          <cell r="N1844">
            <v>0</v>
          </cell>
        </row>
        <row r="1845">
          <cell r="A1845" t="str">
            <v>14-84-d-01</v>
          </cell>
          <cell r="B1845" t="str">
            <v>Furnish and install of G.I Union : 2.5" dia</v>
          </cell>
          <cell r="C1845" t="str">
            <v>Each</v>
          </cell>
          <cell r="D1845">
            <v>119.52</v>
          </cell>
          <cell r="E1845">
            <v>2268.3200000000002</v>
          </cell>
          <cell r="F1845" t="str">
            <v>Each</v>
          </cell>
          <cell r="G1845">
            <v>119.52</v>
          </cell>
          <cell r="H1845">
            <v>2268.3200000000002</v>
          </cell>
          <cell r="I1845" t="str">
            <v>14.6.2 ,14.8.4</v>
          </cell>
          <cell r="J1845">
            <v>0</v>
          </cell>
          <cell r="L1845">
            <v>2268.3200000000002</v>
          </cell>
          <cell r="M1845">
            <v>0</v>
          </cell>
          <cell r="N1845">
            <v>0</v>
          </cell>
        </row>
        <row r="1846">
          <cell r="A1846" t="str">
            <v>14-84-d-02</v>
          </cell>
          <cell r="B1846" t="str">
            <v>Furnish and install of G.I  Socket : 2.5" dia</v>
          </cell>
          <cell r="C1846" t="str">
            <v>Each</v>
          </cell>
          <cell r="D1846">
            <v>119.52</v>
          </cell>
          <cell r="E1846">
            <v>861.35</v>
          </cell>
          <cell r="F1846" t="str">
            <v>Each</v>
          </cell>
          <cell r="G1846">
            <v>119.52</v>
          </cell>
          <cell r="H1846">
            <v>861.35</v>
          </cell>
          <cell r="I1846" t="str">
            <v>14.6.2 ,14.8.4</v>
          </cell>
          <cell r="J1846">
            <v>0</v>
          </cell>
          <cell r="L1846">
            <v>861.35</v>
          </cell>
          <cell r="M1846">
            <v>0</v>
          </cell>
          <cell r="N1846">
            <v>0</v>
          </cell>
        </row>
        <row r="1847">
          <cell r="A1847" t="str">
            <v>14-84-d-03</v>
          </cell>
          <cell r="B1847" t="str">
            <v>Furnish and install of G.I  Tee : 2.5" dia</v>
          </cell>
          <cell r="C1847" t="str">
            <v>Each</v>
          </cell>
          <cell r="D1847">
            <v>119.52</v>
          </cell>
          <cell r="E1847">
            <v>1670.54</v>
          </cell>
          <cell r="F1847" t="str">
            <v>Each</v>
          </cell>
          <cell r="G1847">
            <v>119.52</v>
          </cell>
          <cell r="H1847">
            <v>1670.54</v>
          </cell>
          <cell r="I1847" t="str">
            <v>14.6.2 ,14.8.4</v>
          </cell>
          <cell r="J1847">
            <v>0</v>
          </cell>
          <cell r="L1847">
            <v>1670.54</v>
          </cell>
          <cell r="M1847">
            <v>0</v>
          </cell>
          <cell r="N1847">
            <v>0</v>
          </cell>
        </row>
        <row r="1848">
          <cell r="A1848" t="str">
            <v>14-84-d-04</v>
          </cell>
          <cell r="B1848" t="str">
            <v>Furnish and install of G.I  Elbow : 2.5" dia</v>
          </cell>
          <cell r="C1848" t="str">
            <v>Each</v>
          </cell>
          <cell r="D1848">
            <v>119.52</v>
          </cell>
          <cell r="E1848">
            <v>1123.79</v>
          </cell>
          <cell r="F1848" t="str">
            <v>Each</v>
          </cell>
          <cell r="G1848">
            <v>119.52</v>
          </cell>
          <cell r="H1848">
            <v>1123.79</v>
          </cell>
          <cell r="I1848" t="str">
            <v>14.6.2 ,14.8.4</v>
          </cell>
          <cell r="J1848">
            <v>0</v>
          </cell>
          <cell r="L1848">
            <v>1123.79</v>
          </cell>
          <cell r="M1848">
            <v>0</v>
          </cell>
          <cell r="N1848">
            <v>0</v>
          </cell>
        </row>
        <row r="1849">
          <cell r="A1849" t="str">
            <v>14-84-e-01</v>
          </cell>
          <cell r="B1849" t="str">
            <v>Furnish and install of G.I Union : 2" dia</v>
          </cell>
          <cell r="C1849" t="str">
            <v>Each</v>
          </cell>
          <cell r="D1849">
            <v>112.05</v>
          </cell>
          <cell r="E1849">
            <v>1060.92</v>
          </cell>
          <cell r="F1849" t="str">
            <v>Each</v>
          </cell>
          <cell r="G1849">
            <v>112.05</v>
          </cell>
          <cell r="H1849">
            <v>1060.92</v>
          </cell>
          <cell r="I1849" t="str">
            <v>14.6.2 ,14.8.4</v>
          </cell>
          <cell r="J1849">
            <v>0</v>
          </cell>
          <cell r="L1849">
            <v>1060.92</v>
          </cell>
          <cell r="M1849">
            <v>0</v>
          </cell>
          <cell r="N1849">
            <v>0</v>
          </cell>
        </row>
        <row r="1850">
          <cell r="A1850" t="str">
            <v>14-84-e-02</v>
          </cell>
          <cell r="B1850" t="str">
            <v>Furnish and install of G.I Socket : 2" dia</v>
          </cell>
          <cell r="C1850" t="str">
            <v>Each</v>
          </cell>
          <cell r="D1850">
            <v>112.05</v>
          </cell>
          <cell r="E1850">
            <v>479.17</v>
          </cell>
          <cell r="F1850" t="str">
            <v>Each</v>
          </cell>
          <cell r="G1850">
            <v>112.05</v>
          </cell>
          <cell r="H1850">
            <v>479.17</v>
          </cell>
          <cell r="I1850" t="str">
            <v>14.6.2 ,14.8.4</v>
          </cell>
          <cell r="J1850">
            <v>0</v>
          </cell>
          <cell r="L1850">
            <v>479.17</v>
          </cell>
          <cell r="M1850">
            <v>0</v>
          </cell>
          <cell r="N1850">
            <v>0</v>
          </cell>
        </row>
        <row r="1851">
          <cell r="A1851" t="str">
            <v>14-84-e-03</v>
          </cell>
          <cell r="B1851" t="str">
            <v>Furnish and install of G.I Tee : 2" dia</v>
          </cell>
          <cell r="C1851" t="str">
            <v>Each</v>
          </cell>
          <cell r="D1851">
            <v>112.05</v>
          </cell>
          <cell r="E1851">
            <v>690.58</v>
          </cell>
          <cell r="F1851" t="str">
            <v>Each</v>
          </cell>
          <cell r="G1851">
            <v>112.05</v>
          </cell>
          <cell r="H1851">
            <v>690.58</v>
          </cell>
          <cell r="I1851" t="str">
            <v>14.6.2 ,14.8.4</v>
          </cell>
          <cell r="J1851">
            <v>0</v>
          </cell>
          <cell r="L1851">
            <v>690.58</v>
          </cell>
          <cell r="M1851">
            <v>0</v>
          </cell>
          <cell r="N1851">
            <v>0</v>
          </cell>
        </row>
        <row r="1852">
          <cell r="A1852" t="str">
            <v>14-84-e-04</v>
          </cell>
          <cell r="B1852" t="str">
            <v>Furnish and install of G.I  Elbow : 2" dia</v>
          </cell>
          <cell r="C1852" t="str">
            <v>Each</v>
          </cell>
          <cell r="D1852">
            <v>112.05</v>
          </cell>
          <cell r="E1852">
            <v>642.47</v>
          </cell>
          <cell r="F1852" t="str">
            <v>Each</v>
          </cell>
          <cell r="G1852">
            <v>112.05</v>
          </cell>
          <cell r="H1852">
            <v>642.47</v>
          </cell>
          <cell r="I1852" t="str">
            <v>14.6.2 ,14.8.4</v>
          </cell>
          <cell r="J1852">
            <v>0</v>
          </cell>
          <cell r="L1852">
            <v>642.47</v>
          </cell>
          <cell r="M1852">
            <v>0</v>
          </cell>
          <cell r="N1852">
            <v>0</v>
          </cell>
        </row>
        <row r="1853">
          <cell r="A1853" t="str">
            <v>14-84-f-01</v>
          </cell>
          <cell r="B1853" t="str">
            <v>Furnish and install of G.I Union : 1.5" dia</v>
          </cell>
          <cell r="C1853" t="str">
            <v>Each</v>
          </cell>
          <cell r="D1853">
            <v>112.05</v>
          </cell>
          <cell r="E1853">
            <v>773.3</v>
          </cell>
          <cell r="F1853" t="str">
            <v>Each</v>
          </cell>
          <cell r="G1853">
            <v>112.05</v>
          </cell>
          <cell r="H1853">
            <v>773.3</v>
          </cell>
          <cell r="I1853" t="str">
            <v>14.6.2 ,14.8.4</v>
          </cell>
          <cell r="J1853">
            <v>0</v>
          </cell>
          <cell r="L1853">
            <v>773.3</v>
          </cell>
          <cell r="M1853">
            <v>0</v>
          </cell>
          <cell r="N1853">
            <v>0</v>
          </cell>
        </row>
        <row r="1854">
          <cell r="A1854" t="str">
            <v>14-84-f-02</v>
          </cell>
          <cell r="B1854" t="str">
            <v>Furnish and install of G.I  Socket : 1.5" dia</v>
          </cell>
          <cell r="C1854" t="str">
            <v>Each</v>
          </cell>
          <cell r="D1854">
            <v>112.05</v>
          </cell>
          <cell r="E1854">
            <v>332.99</v>
          </cell>
          <cell r="F1854" t="str">
            <v>Each</v>
          </cell>
          <cell r="G1854">
            <v>112.05</v>
          </cell>
          <cell r="H1854">
            <v>332.99</v>
          </cell>
          <cell r="I1854" t="str">
            <v>14.6.2 ,14.8.4</v>
          </cell>
          <cell r="J1854">
            <v>0</v>
          </cell>
          <cell r="L1854">
            <v>332.99</v>
          </cell>
          <cell r="M1854">
            <v>0</v>
          </cell>
          <cell r="N1854">
            <v>0</v>
          </cell>
        </row>
        <row r="1855">
          <cell r="A1855" t="str">
            <v>14-84-f-03</v>
          </cell>
          <cell r="B1855" t="str">
            <v>Furnish and install of  Tee : 1.5" dia</v>
          </cell>
          <cell r="C1855" t="str">
            <v>Each</v>
          </cell>
          <cell r="D1855">
            <v>112.05</v>
          </cell>
          <cell r="E1855">
            <v>497.74</v>
          </cell>
          <cell r="F1855" t="str">
            <v>Each</v>
          </cell>
          <cell r="G1855">
            <v>112.05</v>
          </cell>
          <cell r="H1855">
            <v>497.74</v>
          </cell>
          <cell r="I1855" t="str">
            <v>14.6.2 ,14.8.4</v>
          </cell>
          <cell r="J1855">
            <v>0</v>
          </cell>
          <cell r="L1855">
            <v>497.74</v>
          </cell>
          <cell r="M1855">
            <v>0</v>
          </cell>
          <cell r="N1855">
            <v>0</v>
          </cell>
        </row>
        <row r="1856">
          <cell r="A1856" t="str">
            <v>14-84-f-04</v>
          </cell>
          <cell r="B1856" t="str">
            <v>Furnish and install of G.I  Elbow : 1.5" dia</v>
          </cell>
          <cell r="C1856" t="str">
            <v>Each</v>
          </cell>
          <cell r="D1856">
            <v>112.05</v>
          </cell>
          <cell r="E1856">
            <v>411.72</v>
          </cell>
          <cell r="F1856" t="str">
            <v>Each</v>
          </cell>
          <cell r="G1856">
            <v>112.05</v>
          </cell>
          <cell r="H1856">
            <v>411.72</v>
          </cell>
          <cell r="I1856" t="str">
            <v>14.6.2 ,14.8.4</v>
          </cell>
          <cell r="J1856">
            <v>0</v>
          </cell>
          <cell r="L1856">
            <v>411.72</v>
          </cell>
          <cell r="M1856">
            <v>0</v>
          </cell>
          <cell r="N1856">
            <v>0</v>
          </cell>
        </row>
        <row r="1857">
          <cell r="A1857" t="str">
            <v>14-84-g-01</v>
          </cell>
          <cell r="B1857" t="str">
            <v>Furnish and install of G.I Union : 1.25" dia</v>
          </cell>
          <cell r="C1857" t="str">
            <v>Each</v>
          </cell>
          <cell r="D1857">
            <v>104.58</v>
          </cell>
          <cell r="E1857">
            <v>592.33000000000004</v>
          </cell>
          <cell r="F1857" t="str">
            <v>Each</v>
          </cell>
          <cell r="G1857">
            <v>104.58</v>
          </cell>
          <cell r="H1857">
            <v>592.33000000000004</v>
          </cell>
          <cell r="I1857" t="str">
            <v>14.6.2 ,14.8.4</v>
          </cell>
          <cell r="J1857">
            <v>0</v>
          </cell>
          <cell r="L1857">
            <v>592.33000000000004</v>
          </cell>
          <cell r="M1857">
            <v>0</v>
          </cell>
          <cell r="N1857">
            <v>0</v>
          </cell>
        </row>
        <row r="1858">
          <cell r="A1858" t="str">
            <v>14-84-g-02</v>
          </cell>
          <cell r="B1858" t="str">
            <v>Furnish and install of G.I  Socket : 1.25" dia</v>
          </cell>
          <cell r="C1858" t="str">
            <v>Each</v>
          </cell>
          <cell r="D1858">
            <v>104.58</v>
          </cell>
          <cell r="E1858">
            <v>293.44</v>
          </cell>
          <cell r="F1858" t="str">
            <v>Each</v>
          </cell>
          <cell r="G1858">
            <v>104.58</v>
          </cell>
          <cell r="H1858">
            <v>293.44</v>
          </cell>
          <cell r="I1858" t="str">
            <v>14.6.2 ,14.8.4</v>
          </cell>
          <cell r="J1858">
            <v>0</v>
          </cell>
          <cell r="L1858">
            <v>293.44</v>
          </cell>
          <cell r="M1858">
            <v>0</v>
          </cell>
          <cell r="N1858">
            <v>0</v>
          </cell>
        </row>
        <row r="1859">
          <cell r="A1859" t="str">
            <v>14-84-g-03</v>
          </cell>
          <cell r="B1859" t="str">
            <v>Furnish and install of G.I  Tee : 1.25" dia</v>
          </cell>
          <cell r="C1859" t="str">
            <v>Each</v>
          </cell>
          <cell r="D1859">
            <v>104.58</v>
          </cell>
          <cell r="E1859">
            <v>415.91</v>
          </cell>
          <cell r="F1859" t="str">
            <v>Each</v>
          </cell>
          <cell r="G1859">
            <v>104.58</v>
          </cell>
          <cell r="H1859">
            <v>415.91</v>
          </cell>
          <cell r="I1859" t="str">
            <v>14.6.2 ,14.8.4</v>
          </cell>
          <cell r="J1859">
            <v>0</v>
          </cell>
          <cell r="L1859">
            <v>415.91</v>
          </cell>
          <cell r="M1859">
            <v>0</v>
          </cell>
          <cell r="N1859">
            <v>0</v>
          </cell>
        </row>
        <row r="1860">
          <cell r="A1860" t="str">
            <v>14-84-g-04</v>
          </cell>
          <cell r="B1860" t="str">
            <v>Furnish and install of G.I  Elbow : 1.25" dia</v>
          </cell>
          <cell r="C1860" t="str">
            <v>Each</v>
          </cell>
          <cell r="D1860">
            <v>104.58</v>
          </cell>
          <cell r="E1860">
            <v>334.26</v>
          </cell>
          <cell r="F1860" t="str">
            <v>Each</v>
          </cell>
          <cell r="G1860">
            <v>104.58</v>
          </cell>
          <cell r="H1860">
            <v>334.26</v>
          </cell>
          <cell r="I1860" t="str">
            <v>14.6.2 ,14.8.4</v>
          </cell>
          <cell r="J1860">
            <v>0</v>
          </cell>
          <cell r="L1860">
            <v>334.26</v>
          </cell>
          <cell r="M1860">
            <v>0</v>
          </cell>
          <cell r="N1860">
            <v>0</v>
          </cell>
        </row>
        <row r="1861">
          <cell r="A1861" t="str">
            <v>14-84-h-01</v>
          </cell>
          <cell r="B1861" t="str">
            <v>Furnish and install of G.I Union : 1" dia</v>
          </cell>
          <cell r="C1861" t="str">
            <v>Each</v>
          </cell>
          <cell r="D1861">
            <v>104.58</v>
          </cell>
          <cell r="E1861">
            <v>446.53</v>
          </cell>
          <cell r="F1861" t="str">
            <v>Each</v>
          </cell>
          <cell r="G1861">
            <v>104.58</v>
          </cell>
          <cell r="H1861">
            <v>446.53</v>
          </cell>
          <cell r="I1861" t="str">
            <v>14.6.2 ,14.8.4</v>
          </cell>
          <cell r="J1861">
            <v>0</v>
          </cell>
          <cell r="L1861">
            <v>446.53</v>
          </cell>
          <cell r="M1861">
            <v>0</v>
          </cell>
          <cell r="N1861">
            <v>0</v>
          </cell>
        </row>
        <row r="1862">
          <cell r="A1862" t="str">
            <v>14-84-h-02</v>
          </cell>
          <cell r="B1862" t="str">
            <v>Furnish and install of G.I  Socket : 1" dia</v>
          </cell>
          <cell r="C1862" t="str">
            <v>Each</v>
          </cell>
          <cell r="D1862">
            <v>104.58</v>
          </cell>
          <cell r="E1862">
            <v>236.58</v>
          </cell>
          <cell r="F1862" t="str">
            <v>Each</v>
          </cell>
          <cell r="G1862">
            <v>104.58</v>
          </cell>
          <cell r="H1862">
            <v>236.58</v>
          </cell>
          <cell r="I1862" t="str">
            <v>14.6.2 ,14.8.4</v>
          </cell>
          <cell r="J1862">
            <v>0</v>
          </cell>
          <cell r="L1862">
            <v>236.58</v>
          </cell>
          <cell r="M1862">
            <v>0</v>
          </cell>
          <cell r="N1862">
            <v>0</v>
          </cell>
        </row>
        <row r="1863">
          <cell r="A1863" t="str">
            <v>14-84-h-03</v>
          </cell>
          <cell r="B1863" t="str">
            <v>Furnish and install of G.I Tee : 1" dia</v>
          </cell>
          <cell r="C1863" t="str">
            <v>Each</v>
          </cell>
          <cell r="D1863">
            <v>104.58</v>
          </cell>
          <cell r="E1863">
            <v>322.60000000000002</v>
          </cell>
          <cell r="F1863" t="str">
            <v>Each</v>
          </cell>
          <cell r="G1863">
            <v>104.58</v>
          </cell>
          <cell r="H1863">
            <v>322.60000000000002</v>
          </cell>
          <cell r="I1863" t="str">
            <v>14.6.2 ,14.8.4</v>
          </cell>
          <cell r="J1863">
            <v>0</v>
          </cell>
          <cell r="L1863">
            <v>322.60000000000002</v>
          </cell>
          <cell r="M1863">
            <v>0</v>
          </cell>
          <cell r="N1863">
            <v>0</v>
          </cell>
        </row>
        <row r="1864">
          <cell r="A1864" t="str">
            <v>14-84-h-04</v>
          </cell>
          <cell r="B1864" t="str">
            <v>Furnish and install of G.I  Elbow : 1" dia</v>
          </cell>
          <cell r="C1864" t="str">
            <v>Each</v>
          </cell>
          <cell r="D1864">
            <v>104.58</v>
          </cell>
          <cell r="E1864">
            <v>265.74</v>
          </cell>
          <cell r="F1864" t="str">
            <v>Each</v>
          </cell>
          <cell r="G1864">
            <v>104.58</v>
          </cell>
          <cell r="H1864">
            <v>265.74</v>
          </cell>
          <cell r="I1864" t="str">
            <v>14.6.2 ,14.8.4</v>
          </cell>
          <cell r="J1864">
            <v>0</v>
          </cell>
          <cell r="L1864">
            <v>265.74</v>
          </cell>
          <cell r="M1864">
            <v>0</v>
          </cell>
          <cell r="N1864">
            <v>0</v>
          </cell>
        </row>
        <row r="1865">
          <cell r="A1865" t="str">
            <v>14-85-a</v>
          </cell>
          <cell r="B1865" t="str">
            <v>Supply &amp; fixing of brass foot valve of thefollowing sizes i/c require fittings complete. 2" dia</v>
          </cell>
          <cell r="C1865" t="str">
            <v>Each</v>
          </cell>
          <cell r="D1865">
            <v>119.52</v>
          </cell>
          <cell r="E1865">
            <v>1213.75</v>
          </cell>
          <cell r="F1865" t="str">
            <v>Each</v>
          </cell>
          <cell r="G1865">
            <v>119.52</v>
          </cell>
          <cell r="H1865">
            <v>1213.75</v>
          </cell>
          <cell r="I1865" t="str">
            <v>14.7.21 ,14.8.4</v>
          </cell>
          <cell r="J1865">
            <v>0</v>
          </cell>
          <cell r="L1865">
            <v>1213.75</v>
          </cell>
          <cell r="M1865">
            <v>0</v>
          </cell>
          <cell r="N1865">
            <v>0</v>
          </cell>
        </row>
        <row r="1866">
          <cell r="A1866" t="str">
            <v>14-85-b</v>
          </cell>
          <cell r="B1866" t="str">
            <v>Supply &amp; fixing of brass foot valve of thefollowing sizes i/c require fittings complete. 2.5"dia</v>
          </cell>
          <cell r="C1866" t="str">
            <v>Each</v>
          </cell>
          <cell r="D1866">
            <v>134.46</v>
          </cell>
          <cell r="E1866">
            <v>1811.31</v>
          </cell>
          <cell r="F1866" t="str">
            <v>Each</v>
          </cell>
          <cell r="G1866">
            <v>134.46</v>
          </cell>
          <cell r="H1866">
            <v>1811.31</v>
          </cell>
          <cell r="I1866" t="str">
            <v>14.7.21 ,14.8.4</v>
          </cell>
          <cell r="J1866">
            <v>0</v>
          </cell>
          <cell r="L1866">
            <v>1811.31</v>
          </cell>
          <cell r="M1866">
            <v>0</v>
          </cell>
          <cell r="N1866">
            <v>0</v>
          </cell>
        </row>
        <row r="1867">
          <cell r="A1867" t="str">
            <v>14-85-c</v>
          </cell>
          <cell r="B1867" t="str">
            <v>Supply &amp; fixing of brass foot valve of thefollowing sizes i/c require fittings complete. 3" dia</v>
          </cell>
          <cell r="C1867" t="str">
            <v>Each</v>
          </cell>
          <cell r="D1867">
            <v>149.4</v>
          </cell>
          <cell r="E1867">
            <v>2501.88</v>
          </cell>
          <cell r="F1867" t="str">
            <v>Each</v>
          </cell>
          <cell r="G1867">
            <v>149.4</v>
          </cell>
          <cell r="H1867">
            <v>2501.88</v>
          </cell>
          <cell r="I1867" t="str">
            <v>14.7.21 ,14.8.4</v>
          </cell>
          <cell r="J1867">
            <v>0</v>
          </cell>
          <cell r="L1867">
            <v>2501.88</v>
          </cell>
          <cell r="M1867">
            <v>0</v>
          </cell>
          <cell r="N1867">
            <v>0</v>
          </cell>
        </row>
        <row r="1868">
          <cell r="A1868" t="str">
            <v>14-85-d</v>
          </cell>
          <cell r="B1868" t="str">
            <v>Supply &amp; fixing of brass foot valve of thefollowing sizes i/c require fittings complete. 4" dia</v>
          </cell>
          <cell r="C1868" t="str">
            <v>Each</v>
          </cell>
          <cell r="D1868">
            <v>179.28</v>
          </cell>
          <cell r="E1868">
            <v>4861.6499999999996</v>
          </cell>
          <cell r="F1868" t="str">
            <v>Each</v>
          </cell>
          <cell r="G1868">
            <v>179.28</v>
          </cell>
          <cell r="H1868">
            <v>4861.6499999999996</v>
          </cell>
          <cell r="I1868" t="str">
            <v>14.7.21 ,14.8.4</v>
          </cell>
          <cell r="J1868">
            <v>0</v>
          </cell>
          <cell r="L1868">
            <v>4861.6499999999996</v>
          </cell>
          <cell r="M1868">
            <v>0</v>
          </cell>
          <cell r="N1868">
            <v>0</v>
          </cell>
        </row>
        <row r="1869">
          <cell r="A1869" t="str">
            <v>14-85-f</v>
          </cell>
          <cell r="B1869" t="str">
            <v>Supply &amp; fixing of brass foot valve of thefollowing sizes i/c require fittings complete. 6" dia</v>
          </cell>
          <cell r="C1869" t="str">
            <v>Each</v>
          </cell>
          <cell r="D1869">
            <v>224.1</v>
          </cell>
          <cell r="E1869">
            <v>15710</v>
          </cell>
          <cell r="F1869" t="str">
            <v>Each</v>
          </cell>
          <cell r="G1869">
            <v>224.1</v>
          </cell>
          <cell r="H1869">
            <v>15710</v>
          </cell>
          <cell r="I1869" t="str">
            <v>14.7.21 ,14.8.4</v>
          </cell>
          <cell r="J1869">
            <v>0</v>
          </cell>
          <cell r="L1869">
            <v>15710</v>
          </cell>
          <cell r="M1869">
            <v>0</v>
          </cell>
          <cell r="N1869">
            <v>0</v>
          </cell>
        </row>
        <row r="1870">
          <cell r="A1870" t="str">
            <v>14-86</v>
          </cell>
          <cell r="B1870" t="str">
            <v>Providing &amp; fixing chromium plated doublebib-cock with Muslim Shower of approved qualityComplete is all respects.</v>
          </cell>
          <cell r="C1870" t="str">
            <v>Each</v>
          </cell>
          <cell r="D1870">
            <v>224.1</v>
          </cell>
          <cell r="E1870">
            <v>2775.6</v>
          </cell>
          <cell r="F1870" t="str">
            <v>Each</v>
          </cell>
          <cell r="G1870">
            <v>224.1</v>
          </cell>
          <cell r="H1870">
            <v>2775.6</v>
          </cell>
          <cell r="I1870" t="str">
            <v>14.7.18 ,14.8.4</v>
          </cell>
          <cell r="J1870">
            <v>0</v>
          </cell>
          <cell r="L1870">
            <v>2406.2399999999998</v>
          </cell>
          <cell r="M1870">
            <v>369.36000000000013</v>
          </cell>
          <cell r="N1870">
            <v>0.15350089766606828</v>
          </cell>
        </row>
        <row r="1871">
          <cell r="A1871" t="str">
            <v>14-87</v>
          </cell>
          <cell r="B1871" t="str">
            <v>Providing and fixing Providing and Fixing of Bathaccessories set (choricum plated (C) soap dish, CPtoilet paper holder, towel rail, best quality lookingglass 5 mm thick neatly fitted with Mirror 60 x 45cm (24"x18") size,  glazed earthenware shelf(60x13 cm) 24"x5" with chorium plated (CP)brackets &amp; railing) complete in all respect</v>
          </cell>
          <cell r="C1871" t="str">
            <v>Each</v>
          </cell>
          <cell r="D1871">
            <v>522.9</v>
          </cell>
          <cell r="E1871">
            <v>6143.73</v>
          </cell>
          <cell r="F1871" t="str">
            <v>Each</v>
          </cell>
          <cell r="G1871">
            <v>522.9</v>
          </cell>
          <cell r="H1871">
            <v>6143.73</v>
          </cell>
          <cell r="I1871" t="str">
            <v>14.7.6 ,14.7.11 ,14.8</v>
          </cell>
          <cell r="J1871">
            <v>0</v>
          </cell>
          <cell r="L1871">
            <v>5900.98</v>
          </cell>
          <cell r="M1871">
            <v>242.75</v>
          </cell>
          <cell r="N1871">
            <v>4.1137234832180423E-2</v>
          </cell>
        </row>
        <row r="1872">
          <cell r="A1872" t="str">
            <v>14-88</v>
          </cell>
          <cell r="B1872" t="str">
            <v>Providing and Fixing glazed earthen ware washhand basin (WHB) complete size 56x40 cm(22"x16"), including bracket set, wastecoupling,chromium plated CP stop-cock 1/2")complete in all respects: White with pedestal</v>
          </cell>
          <cell r="C1872" t="str">
            <v>Each</v>
          </cell>
          <cell r="D1872">
            <v>936.86</v>
          </cell>
          <cell r="E1872">
            <v>9965.16</v>
          </cell>
          <cell r="F1872" t="str">
            <v>Each</v>
          </cell>
          <cell r="G1872">
            <v>936.86</v>
          </cell>
          <cell r="H1872">
            <v>9965.16</v>
          </cell>
          <cell r="I1872" t="str">
            <v>14.7 ,14.8</v>
          </cell>
          <cell r="J1872">
            <v>0</v>
          </cell>
          <cell r="L1872">
            <v>9965.16</v>
          </cell>
          <cell r="M1872">
            <v>0</v>
          </cell>
          <cell r="N1872">
            <v>0</v>
          </cell>
        </row>
        <row r="1873">
          <cell r="A1873" t="str">
            <v>14-89-a</v>
          </cell>
          <cell r="B1873" t="str">
            <v>Providing and fixing stainless steel bowel sink 15"x20"  including set of brackets, waste pipe etc</v>
          </cell>
          <cell r="C1873" t="str">
            <v>Each</v>
          </cell>
          <cell r="D1873">
            <v>936.86</v>
          </cell>
          <cell r="E1873">
            <v>5260.54</v>
          </cell>
          <cell r="F1873" t="str">
            <v>Each</v>
          </cell>
          <cell r="G1873">
            <v>936.86</v>
          </cell>
          <cell r="H1873">
            <v>5260.54</v>
          </cell>
          <cell r="I1873" t="str">
            <v>14.7 ,14.8</v>
          </cell>
          <cell r="J1873">
            <v>0</v>
          </cell>
          <cell r="L1873">
            <v>5251.46</v>
          </cell>
          <cell r="M1873">
            <v>9.0799999999999272</v>
          </cell>
          <cell r="N1873">
            <v>1.7290429709071243E-3</v>
          </cell>
        </row>
        <row r="1874">
          <cell r="A1874" t="str">
            <v>14-89-b</v>
          </cell>
          <cell r="B1874" t="str">
            <v>Providing and Fixing stainless steel bowel17"x14", including set of brackets, waste pipe etc</v>
          </cell>
          <cell r="C1874" t="str">
            <v>Each</v>
          </cell>
          <cell r="D1874">
            <v>996</v>
          </cell>
          <cell r="E1874">
            <v>4509.22</v>
          </cell>
          <cell r="F1874" t="str">
            <v>Each</v>
          </cell>
          <cell r="G1874">
            <v>996</v>
          </cell>
          <cell r="H1874">
            <v>4509.22</v>
          </cell>
          <cell r="I1874" t="str">
            <v>14.7 ,14.8</v>
          </cell>
          <cell r="J1874">
            <v>0</v>
          </cell>
          <cell r="L1874">
            <v>4466.1099999999997</v>
          </cell>
          <cell r="M1874">
            <v>43.110000000000582</v>
          </cell>
          <cell r="N1874">
            <v>9.6526955225018155E-3</v>
          </cell>
        </row>
        <row r="1875">
          <cell r="A1875" t="str">
            <v>14-89-c</v>
          </cell>
          <cell r="B1875" t="str">
            <v>Providing and Fixing stainless steel bowel18"x15", including set of brackets, waste pipe etc</v>
          </cell>
          <cell r="C1875" t="str">
            <v>Each</v>
          </cell>
          <cell r="D1875">
            <v>996</v>
          </cell>
          <cell r="E1875">
            <v>5712.07</v>
          </cell>
          <cell r="F1875" t="str">
            <v>Each</v>
          </cell>
          <cell r="G1875">
            <v>996</v>
          </cell>
          <cell r="H1875">
            <v>5712.07</v>
          </cell>
          <cell r="I1875" t="str">
            <v>14.7 ,14.8</v>
          </cell>
          <cell r="J1875">
            <v>0</v>
          </cell>
          <cell r="L1875">
            <v>5668.96</v>
          </cell>
          <cell r="M1875">
            <v>43.109999999999673</v>
          </cell>
          <cell r="N1875">
            <v>7.604569444836385E-3</v>
          </cell>
        </row>
        <row r="1876">
          <cell r="A1876" t="str">
            <v>14-90-a</v>
          </cell>
          <cell r="B1876" t="str">
            <v>Providing and installing GI Tee 1/2" dia</v>
          </cell>
          <cell r="C1876" t="str">
            <v>Each</v>
          </cell>
          <cell r="D1876">
            <v>119.52</v>
          </cell>
          <cell r="E1876">
            <v>193.88</v>
          </cell>
          <cell r="F1876" t="str">
            <v>Each</v>
          </cell>
          <cell r="G1876">
            <v>119.52</v>
          </cell>
          <cell r="H1876">
            <v>193.88</v>
          </cell>
          <cell r="I1876" t="str">
            <v>14.6.2 ,14.8.4</v>
          </cell>
          <cell r="J1876">
            <v>0</v>
          </cell>
          <cell r="L1876">
            <v>193.88</v>
          </cell>
          <cell r="M1876">
            <v>0</v>
          </cell>
          <cell r="N1876">
            <v>0</v>
          </cell>
        </row>
        <row r="1877">
          <cell r="A1877" t="str">
            <v>14-90-b</v>
          </cell>
          <cell r="B1877" t="str">
            <v>Providing and installing GI Tee 3/4" dia</v>
          </cell>
          <cell r="C1877" t="str">
            <v>Each</v>
          </cell>
          <cell r="D1877">
            <v>119.52</v>
          </cell>
          <cell r="E1877">
            <v>237.62</v>
          </cell>
          <cell r="F1877" t="str">
            <v>Each</v>
          </cell>
          <cell r="G1877">
            <v>119.52</v>
          </cell>
          <cell r="H1877">
            <v>237.62</v>
          </cell>
          <cell r="I1877" t="str">
            <v>14.6.2 ,14.8.4</v>
          </cell>
          <cell r="J1877">
            <v>0</v>
          </cell>
          <cell r="L1877">
            <v>237.62</v>
          </cell>
          <cell r="M1877">
            <v>0</v>
          </cell>
          <cell r="N1877">
            <v>0</v>
          </cell>
        </row>
        <row r="1878">
          <cell r="A1878" t="str">
            <v>14-91-a</v>
          </cell>
          <cell r="B1878" t="str">
            <v>Providing and installing GI Union1/2" dia</v>
          </cell>
          <cell r="C1878" t="str">
            <v>Each</v>
          </cell>
          <cell r="D1878">
            <v>119.52</v>
          </cell>
          <cell r="E1878">
            <v>311.98</v>
          </cell>
          <cell r="F1878" t="str">
            <v>Each</v>
          </cell>
          <cell r="G1878">
            <v>119.52</v>
          </cell>
          <cell r="H1878">
            <v>311.98</v>
          </cell>
          <cell r="I1878" t="str">
            <v>14.6.2 ,14.8.4</v>
          </cell>
          <cell r="J1878">
            <v>0</v>
          </cell>
          <cell r="L1878">
            <v>311.98</v>
          </cell>
          <cell r="M1878">
            <v>0</v>
          </cell>
          <cell r="N1878">
            <v>0</v>
          </cell>
        </row>
        <row r="1879">
          <cell r="A1879" t="str">
            <v>14-91-b</v>
          </cell>
          <cell r="B1879" t="str">
            <v>Providing and installing GI Union 3/4" dia</v>
          </cell>
          <cell r="C1879" t="str">
            <v>Each</v>
          </cell>
          <cell r="D1879">
            <v>119.52</v>
          </cell>
          <cell r="E1879">
            <v>371.75</v>
          </cell>
          <cell r="F1879" t="str">
            <v>Each</v>
          </cell>
          <cell r="G1879">
            <v>119.52</v>
          </cell>
          <cell r="H1879">
            <v>371.75</v>
          </cell>
          <cell r="I1879" t="str">
            <v>14.6.2 ,14.8.4</v>
          </cell>
          <cell r="J1879">
            <v>0</v>
          </cell>
          <cell r="L1879">
            <v>371.75</v>
          </cell>
          <cell r="M1879">
            <v>0</v>
          </cell>
          <cell r="N1879">
            <v>0</v>
          </cell>
        </row>
        <row r="1880">
          <cell r="A1880" t="str">
            <v>14-91-c</v>
          </cell>
          <cell r="B1880" t="str">
            <v>Providing and installing GI Union 1" dia</v>
          </cell>
          <cell r="C1880" t="str">
            <v>Each</v>
          </cell>
          <cell r="D1880">
            <v>186.75</v>
          </cell>
          <cell r="E1880">
            <v>525.01</v>
          </cell>
          <cell r="F1880" t="str">
            <v>Each</v>
          </cell>
          <cell r="G1880">
            <v>186.75</v>
          </cell>
          <cell r="H1880">
            <v>525.01</v>
          </cell>
          <cell r="I1880" t="str">
            <v>14.6.2 ,14.8.4</v>
          </cell>
          <cell r="J1880">
            <v>0</v>
          </cell>
          <cell r="L1880">
            <v>525.01</v>
          </cell>
          <cell r="M1880">
            <v>0</v>
          </cell>
          <cell r="N1880">
            <v>0</v>
          </cell>
        </row>
        <row r="1881">
          <cell r="A1881" t="str">
            <v>14-91-d</v>
          </cell>
          <cell r="B1881" t="str">
            <v>Providing and installing GI Union 1-1/2" dia</v>
          </cell>
          <cell r="C1881" t="str">
            <v>Each</v>
          </cell>
          <cell r="D1881">
            <v>119.52</v>
          </cell>
          <cell r="E1881">
            <v>777.08</v>
          </cell>
          <cell r="F1881" t="str">
            <v>Each</v>
          </cell>
          <cell r="G1881">
            <v>119.52</v>
          </cell>
          <cell r="H1881">
            <v>777.08</v>
          </cell>
          <cell r="I1881" t="str">
            <v>14.6.2 ,14.8.4</v>
          </cell>
          <cell r="J1881">
            <v>0</v>
          </cell>
          <cell r="L1881">
            <v>777.08</v>
          </cell>
          <cell r="M1881">
            <v>0</v>
          </cell>
          <cell r="N1881">
            <v>0</v>
          </cell>
        </row>
        <row r="1882">
          <cell r="A1882" t="str">
            <v>14-91-e</v>
          </cell>
          <cell r="B1882" t="str">
            <v>Providing and installing GI Union 2" dia</v>
          </cell>
          <cell r="C1882" t="str">
            <v>Each</v>
          </cell>
          <cell r="D1882">
            <v>186.75</v>
          </cell>
          <cell r="E1882">
            <v>1130.08</v>
          </cell>
          <cell r="F1882" t="str">
            <v>Each</v>
          </cell>
          <cell r="G1882">
            <v>186.75</v>
          </cell>
          <cell r="H1882">
            <v>1130.08</v>
          </cell>
          <cell r="I1882" t="str">
            <v>14.6.2 ,14.8.4</v>
          </cell>
          <cell r="J1882">
            <v>0</v>
          </cell>
          <cell r="L1882">
            <v>1130.08</v>
          </cell>
          <cell r="M1882">
            <v>0</v>
          </cell>
          <cell r="N1882">
            <v>0</v>
          </cell>
        </row>
        <row r="1883">
          <cell r="A1883" t="str">
            <v>14-91-f</v>
          </cell>
          <cell r="B1883" t="str">
            <v>Providing and installing GI Union 2-1/2" dia</v>
          </cell>
          <cell r="C1883" t="str">
            <v>Each</v>
          </cell>
          <cell r="D1883">
            <v>186.75</v>
          </cell>
          <cell r="E1883">
            <v>2330.0100000000002</v>
          </cell>
          <cell r="F1883" t="str">
            <v>Each</v>
          </cell>
          <cell r="G1883">
            <v>186.75</v>
          </cell>
          <cell r="H1883">
            <v>2330.0100000000002</v>
          </cell>
          <cell r="I1883" t="str">
            <v>14.6.2 ,14.8.4</v>
          </cell>
          <cell r="J1883">
            <v>0</v>
          </cell>
          <cell r="L1883">
            <v>2330.0100000000002</v>
          </cell>
          <cell r="M1883">
            <v>0</v>
          </cell>
          <cell r="N1883">
            <v>0</v>
          </cell>
        </row>
        <row r="1884">
          <cell r="A1884" t="str">
            <v>14-91-g</v>
          </cell>
          <cell r="B1884" t="str">
            <v>Providing and installing GI Union 3" dia</v>
          </cell>
          <cell r="C1884" t="str">
            <v>Each</v>
          </cell>
          <cell r="D1884">
            <v>373.5</v>
          </cell>
          <cell r="E1884">
            <v>3223.89</v>
          </cell>
          <cell r="F1884" t="str">
            <v>Each</v>
          </cell>
          <cell r="G1884">
            <v>373.5</v>
          </cell>
          <cell r="H1884">
            <v>3223.89</v>
          </cell>
          <cell r="I1884" t="str">
            <v>14.6.2 ,14.8.4</v>
          </cell>
          <cell r="J1884">
            <v>0</v>
          </cell>
          <cell r="L1884">
            <v>3223.89</v>
          </cell>
          <cell r="M1884">
            <v>0</v>
          </cell>
          <cell r="N1884">
            <v>0</v>
          </cell>
        </row>
        <row r="1885">
          <cell r="A1885" t="str">
            <v>14-91-h</v>
          </cell>
          <cell r="B1885" t="str">
            <v>Providing and installing GI Union 4" dia</v>
          </cell>
          <cell r="C1885" t="str">
            <v>Each</v>
          </cell>
          <cell r="D1885">
            <v>373.5</v>
          </cell>
          <cell r="E1885">
            <v>5717.07</v>
          </cell>
          <cell r="F1885" t="str">
            <v>Each</v>
          </cell>
          <cell r="G1885">
            <v>373.5</v>
          </cell>
          <cell r="H1885">
            <v>5717.07</v>
          </cell>
          <cell r="I1885" t="str">
            <v>14.6.2 ,14.8.4</v>
          </cell>
          <cell r="J1885">
            <v>0</v>
          </cell>
          <cell r="L1885">
            <v>5717.07</v>
          </cell>
          <cell r="M1885">
            <v>0</v>
          </cell>
          <cell r="N1885">
            <v>0</v>
          </cell>
        </row>
        <row r="1886">
          <cell r="A1886" t="str">
            <v>14-93-a</v>
          </cell>
          <cell r="B1886" t="str">
            <v>Supply &amp; fixing of cast iron (CI) foot valve of thefollowing sizes i/c require fittings complete. 2" dia</v>
          </cell>
          <cell r="C1886" t="str">
            <v>Each</v>
          </cell>
          <cell r="D1886">
            <v>119.52</v>
          </cell>
          <cell r="E1886">
            <v>614.75</v>
          </cell>
          <cell r="F1886" t="str">
            <v>Each</v>
          </cell>
          <cell r="G1886">
            <v>119.52</v>
          </cell>
          <cell r="H1886">
            <v>614.75</v>
          </cell>
          <cell r="I1886" t="str">
            <v>14.6.1,14.7.21 ,14.8.4</v>
          </cell>
          <cell r="J1886">
            <v>0</v>
          </cell>
          <cell r="L1886">
            <v>614.75</v>
          </cell>
          <cell r="M1886">
            <v>0</v>
          </cell>
          <cell r="N1886">
            <v>0</v>
          </cell>
        </row>
        <row r="1887">
          <cell r="A1887" t="str">
            <v>14-93-b</v>
          </cell>
          <cell r="B1887" t="str">
            <v>Supply &amp; fixing of  cast iron (CI) foot valve of thefollowing sizes i/c require fittings complete. 2.5"dia</v>
          </cell>
          <cell r="C1887" t="str">
            <v>Each</v>
          </cell>
          <cell r="D1887">
            <v>134.46</v>
          </cell>
          <cell r="E1887">
            <v>813.79</v>
          </cell>
          <cell r="F1887" t="str">
            <v>Each</v>
          </cell>
          <cell r="G1887">
            <v>134.46</v>
          </cell>
          <cell r="H1887">
            <v>813.79</v>
          </cell>
          <cell r="I1887" t="str">
            <v>14.6.1,14.7.21 ,14.8.4</v>
          </cell>
          <cell r="J1887">
            <v>0</v>
          </cell>
          <cell r="L1887">
            <v>813.79</v>
          </cell>
          <cell r="M1887">
            <v>0</v>
          </cell>
          <cell r="N1887">
            <v>0</v>
          </cell>
        </row>
        <row r="1888">
          <cell r="A1888" t="str">
            <v>14-93-c</v>
          </cell>
          <cell r="B1888" t="str">
            <v>Supply &amp; fixing of cast iron (CI) foot valve of thefollowing sizes i/c require fittings complete. 3" dia</v>
          </cell>
          <cell r="C1888" t="str">
            <v>Each</v>
          </cell>
          <cell r="D1888">
            <v>149.4</v>
          </cell>
          <cell r="E1888">
            <v>1018.37</v>
          </cell>
          <cell r="F1888" t="str">
            <v>Each</v>
          </cell>
          <cell r="G1888">
            <v>149.4</v>
          </cell>
          <cell r="H1888">
            <v>1018.37</v>
          </cell>
          <cell r="I1888" t="str">
            <v>14.6.1,14.7.21 ,14.8.4</v>
          </cell>
          <cell r="J1888">
            <v>0</v>
          </cell>
          <cell r="L1888">
            <v>1018.37</v>
          </cell>
          <cell r="M1888">
            <v>0</v>
          </cell>
          <cell r="N1888">
            <v>0</v>
          </cell>
        </row>
        <row r="1889">
          <cell r="A1889" t="str">
            <v>14-93-d</v>
          </cell>
          <cell r="B1889" t="str">
            <v>Supply &amp; fixing of cast iron foot valve of thefollowing sizes i/c require fittings complete. 4" dia</v>
          </cell>
          <cell r="C1889" t="str">
            <v>Each</v>
          </cell>
          <cell r="D1889">
            <v>179.28</v>
          </cell>
          <cell r="E1889">
            <v>1300.48</v>
          </cell>
          <cell r="F1889" t="str">
            <v>Each</v>
          </cell>
          <cell r="G1889">
            <v>179.28</v>
          </cell>
          <cell r="H1889">
            <v>1300.48</v>
          </cell>
          <cell r="I1889" t="str">
            <v>14.6.1,14.7.21 ,14.8.4</v>
          </cell>
          <cell r="J1889">
            <v>0</v>
          </cell>
          <cell r="L1889">
            <v>1300.48</v>
          </cell>
          <cell r="M1889">
            <v>0</v>
          </cell>
          <cell r="N1889">
            <v>0</v>
          </cell>
        </row>
        <row r="1890">
          <cell r="A1890" t="str">
            <v>14-93-f</v>
          </cell>
          <cell r="B1890" t="str">
            <v>Supply &amp; fixing of Cast Iron (CI) foot valve of thefollowing sizes i/c require fittings complete. 6" dia</v>
          </cell>
          <cell r="C1890" t="str">
            <v>Each</v>
          </cell>
          <cell r="D1890">
            <v>224.1</v>
          </cell>
          <cell r="E1890">
            <v>2102</v>
          </cell>
          <cell r="F1890" t="str">
            <v>Each</v>
          </cell>
          <cell r="G1890">
            <v>224.1</v>
          </cell>
          <cell r="H1890">
            <v>2102</v>
          </cell>
          <cell r="I1890" t="str">
            <v>14.6.1,14.7.21 ,14.8.4</v>
          </cell>
          <cell r="J1890">
            <v>0</v>
          </cell>
          <cell r="L1890">
            <v>2102</v>
          </cell>
          <cell r="M1890">
            <v>0</v>
          </cell>
          <cell r="N1890">
            <v>0</v>
          </cell>
        </row>
        <row r="1891">
          <cell r="A1891" t="str">
            <v>14-94-a</v>
          </cell>
          <cell r="B1891" t="str">
            <v>Making connection with the existing system G.Ipipe line including cutting the pipe for providing&amp; fixing required fittings : G.I Tee 6" dia</v>
          </cell>
          <cell r="C1891" t="str">
            <v>Each</v>
          </cell>
          <cell r="D1891">
            <v>149.4</v>
          </cell>
          <cell r="E1891">
            <v>11348.78</v>
          </cell>
          <cell r="F1891" t="str">
            <v>Each</v>
          </cell>
          <cell r="G1891">
            <v>149.4</v>
          </cell>
          <cell r="H1891">
            <v>11348.78</v>
          </cell>
          <cell r="I1891" t="str">
            <v>14.6.1,14.8.3,14.8.4 ,14.8.5</v>
          </cell>
          <cell r="J1891">
            <v>0</v>
          </cell>
          <cell r="L1891">
            <v>11348.78</v>
          </cell>
          <cell r="M1891">
            <v>0</v>
          </cell>
          <cell r="N1891">
            <v>0</v>
          </cell>
        </row>
        <row r="1892">
          <cell r="A1892" t="str">
            <v>14-94-b</v>
          </cell>
          <cell r="B1892" t="str">
            <v>Making connection with the existing system G.Ipipe line including cutting the pipe for providing&amp; fixing required fittings: G.I Tee 4" dia</v>
          </cell>
          <cell r="C1892" t="str">
            <v>Each</v>
          </cell>
          <cell r="D1892">
            <v>149.4</v>
          </cell>
          <cell r="E1892">
            <v>3803.63</v>
          </cell>
          <cell r="F1892" t="str">
            <v>Each</v>
          </cell>
          <cell r="G1892">
            <v>149.4</v>
          </cell>
          <cell r="H1892">
            <v>3803.63</v>
          </cell>
          <cell r="I1892" t="str">
            <v>14.6.1,14.8.3,14.8.4 ,14.8.5</v>
          </cell>
          <cell r="J1892">
            <v>0</v>
          </cell>
          <cell r="L1892">
            <v>3803.63</v>
          </cell>
          <cell r="M1892">
            <v>0</v>
          </cell>
          <cell r="N1892">
            <v>0</v>
          </cell>
        </row>
        <row r="1893">
          <cell r="A1893" t="str">
            <v>14-94-c</v>
          </cell>
          <cell r="B1893" t="str">
            <v>Making connection with the existing system G.Ipipe line including cutting the pipe for providing&amp; fixing required fittings : G.I Tee 3" dia</v>
          </cell>
          <cell r="C1893" t="str">
            <v>Each</v>
          </cell>
          <cell r="D1893">
            <v>149.4</v>
          </cell>
          <cell r="E1893">
            <v>2407.84</v>
          </cell>
          <cell r="F1893" t="str">
            <v>Each</v>
          </cell>
          <cell r="G1893">
            <v>149.4</v>
          </cell>
          <cell r="H1893">
            <v>2407.84</v>
          </cell>
          <cell r="I1893" t="str">
            <v>14.6.1,14.8.3,14.8.4 ,14.8.5</v>
          </cell>
          <cell r="J1893">
            <v>0</v>
          </cell>
          <cell r="L1893">
            <v>2407.84</v>
          </cell>
          <cell r="M1893">
            <v>0</v>
          </cell>
          <cell r="N1893">
            <v>0</v>
          </cell>
        </row>
        <row r="1894">
          <cell r="A1894" t="str">
            <v>14-94-d</v>
          </cell>
          <cell r="B1894" t="str">
            <v>Making connection with the existing system G.Ipipe line including cutting the pipe for providing&amp; fixing required fittings : G.I Tee 2.5" dia</v>
          </cell>
          <cell r="C1894" t="str">
            <v>Each</v>
          </cell>
          <cell r="D1894">
            <v>149.4</v>
          </cell>
          <cell r="E1894">
            <v>1722.58</v>
          </cell>
          <cell r="F1894" t="str">
            <v>Each</v>
          </cell>
          <cell r="G1894">
            <v>149.4</v>
          </cell>
          <cell r="H1894">
            <v>1722.58</v>
          </cell>
          <cell r="I1894" t="str">
            <v>14.6.1,14.8.3,14.8.4 ,14.8.5</v>
          </cell>
          <cell r="J1894">
            <v>0</v>
          </cell>
          <cell r="L1894">
            <v>1722.58</v>
          </cell>
          <cell r="M1894">
            <v>0</v>
          </cell>
          <cell r="N1894">
            <v>0</v>
          </cell>
        </row>
        <row r="1895">
          <cell r="A1895" t="str">
            <v>14-94-e</v>
          </cell>
          <cell r="B1895" t="str">
            <v>Making connection with the existing system G.Ipipe line including cutting the pipe for providing&amp; fixing required fittings : G.I Tee 2" dia</v>
          </cell>
          <cell r="C1895" t="str">
            <v>Each</v>
          </cell>
          <cell r="D1895">
            <v>149.4</v>
          </cell>
          <cell r="E1895">
            <v>740.86</v>
          </cell>
          <cell r="F1895" t="str">
            <v>Each</v>
          </cell>
          <cell r="G1895">
            <v>149.4</v>
          </cell>
          <cell r="H1895">
            <v>740.86</v>
          </cell>
          <cell r="I1895" t="str">
            <v>14.6.1,14.8.3,14.8.4 ,14.8.5</v>
          </cell>
          <cell r="J1895">
            <v>0</v>
          </cell>
          <cell r="L1895">
            <v>740.86</v>
          </cell>
          <cell r="M1895">
            <v>0</v>
          </cell>
          <cell r="N1895">
            <v>0</v>
          </cell>
        </row>
        <row r="1896">
          <cell r="A1896" t="str">
            <v>14-94-f</v>
          </cell>
          <cell r="B1896" t="str">
            <v>Making connection with the existing system G.Ipipe line including cutting the pipe for providing&amp; fixing required fittings : G.I Tee 1.5" dia</v>
          </cell>
          <cell r="C1896" t="str">
            <v>Each</v>
          </cell>
          <cell r="D1896">
            <v>119.52</v>
          </cell>
          <cell r="E1896">
            <v>516.29</v>
          </cell>
          <cell r="F1896" t="str">
            <v>Each</v>
          </cell>
          <cell r="G1896">
            <v>119.52</v>
          </cell>
          <cell r="H1896">
            <v>516.29</v>
          </cell>
          <cell r="I1896" t="str">
            <v>14.6.1,14.8.3,14.8.4 ,14.8.5</v>
          </cell>
          <cell r="J1896">
            <v>0</v>
          </cell>
          <cell r="L1896">
            <v>516.29</v>
          </cell>
          <cell r="M1896">
            <v>0</v>
          </cell>
          <cell r="N1896">
            <v>0</v>
          </cell>
        </row>
        <row r="1897">
          <cell r="A1897" t="str">
            <v>14-94-g</v>
          </cell>
          <cell r="B1897" t="str">
            <v>Making connection with the existing system G.Ipipe line including cutting the pipe for providing&amp; fixing required fittings : G.I Tee 1.25" dia</v>
          </cell>
          <cell r="C1897" t="str">
            <v>Each</v>
          </cell>
          <cell r="D1897">
            <v>104.58</v>
          </cell>
          <cell r="E1897">
            <v>425.15</v>
          </cell>
          <cell r="F1897" t="str">
            <v>Each</v>
          </cell>
          <cell r="G1897">
            <v>104.58</v>
          </cell>
          <cell r="H1897">
            <v>425.15</v>
          </cell>
          <cell r="I1897" t="str">
            <v>14.6.1,14.8.3,14.8.4 ,14.8.5</v>
          </cell>
          <cell r="J1897">
            <v>0</v>
          </cell>
          <cell r="L1897">
            <v>425.15</v>
          </cell>
          <cell r="M1897">
            <v>0</v>
          </cell>
          <cell r="N1897">
            <v>0</v>
          </cell>
        </row>
        <row r="1898">
          <cell r="A1898" t="str">
            <v>14-94-h</v>
          </cell>
          <cell r="B1898" t="str">
            <v>Making connection with the existing system G.Ipipe line including cutting the pipe for providing&amp; fixing required fittings : G.I Tee 1" dia</v>
          </cell>
          <cell r="C1898" t="str">
            <v>Each</v>
          </cell>
          <cell r="D1898">
            <v>104.58</v>
          </cell>
          <cell r="E1898">
            <v>329.99</v>
          </cell>
          <cell r="F1898" t="str">
            <v>Each</v>
          </cell>
          <cell r="G1898">
            <v>104.58</v>
          </cell>
          <cell r="H1898">
            <v>329.99</v>
          </cell>
          <cell r="I1898" t="str">
            <v>14.6.1,14.8.3,14.8.4 ,14.8.5</v>
          </cell>
          <cell r="J1898">
            <v>0</v>
          </cell>
          <cell r="L1898">
            <v>329.99</v>
          </cell>
          <cell r="M1898">
            <v>0</v>
          </cell>
          <cell r="N1898">
            <v>0</v>
          </cell>
        </row>
        <row r="1899">
          <cell r="A1899" t="str">
            <v>14-95-a</v>
          </cell>
          <cell r="B1899" t="str">
            <v>Making connection with the existing system PVCpipe line including cutting the pipe for providing&amp; fixing required fittings : Class B PVC TEES 6"dia</v>
          </cell>
          <cell r="C1899" t="str">
            <v>Each</v>
          </cell>
          <cell r="D1899">
            <v>149.4</v>
          </cell>
          <cell r="E1899">
            <v>1454.14</v>
          </cell>
          <cell r="F1899" t="str">
            <v>Each</v>
          </cell>
          <cell r="G1899">
            <v>149.4</v>
          </cell>
          <cell r="H1899">
            <v>1454.14</v>
          </cell>
          <cell r="I1899" t="str">
            <v>14.6.3,14.8.3,14.8.4 ,14.8.5</v>
          </cell>
          <cell r="J1899">
            <v>0</v>
          </cell>
          <cell r="L1899">
            <v>1454.14</v>
          </cell>
          <cell r="M1899">
            <v>0</v>
          </cell>
          <cell r="N1899">
            <v>0</v>
          </cell>
        </row>
        <row r="1900">
          <cell r="A1900" t="str">
            <v>14-95-b</v>
          </cell>
          <cell r="B1900" t="str">
            <v>Making connection with the existing system PVCpipe line including cutting the pipe for providing&amp; fixing required fittings : Class B PVC TEES 4"dia</v>
          </cell>
          <cell r="C1900" t="str">
            <v>Each</v>
          </cell>
          <cell r="D1900">
            <v>149.4</v>
          </cell>
          <cell r="E1900">
            <v>526.03</v>
          </cell>
          <cell r="F1900" t="str">
            <v>Each</v>
          </cell>
          <cell r="G1900">
            <v>149.4</v>
          </cell>
          <cell r="H1900">
            <v>526.03</v>
          </cell>
          <cell r="I1900" t="str">
            <v>14.6.3,14.8.3,14.8.4 ,14.8.5</v>
          </cell>
          <cell r="J1900">
            <v>0</v>
          </cell>
          <cell r="L1900">
            <v>526.03</v>
          </cell>
          <cell r="M1900">
            <v>0</v>
          </cell>
          <cell r="N1900">
            <v>0</v>
          </cell>
        </row>
        <row r="1901">
          <cell r="A1901" t="str">
            <v>14-95-c</v>
          </cell>
          <cell r="B1901" t="str">
            <v>Making connection with the existing system PVCpipe line including cutting the pipe for providing&amp; fixing required fittings : Class B PVC TEES 3"dia</v>
          </cell>
          <cell r="C1901" t="str">
            <v>Each</v>
          </cell>
          <cell r="D1901">
            <v>149.4</v>
          </cell>
          <cell r="E1901">
            <v>435.19</v>
          </cell>
          <cell r="F1901" t="str">
            <v>Each</v>
          </cell>
          <cell r="G1901">
            <v>149.4</v>
          </cell>
          <cell r="H1901">
            <v>435.19</v>
          </cell>
          <cell r="I1901" t="str">
            <v>14.6.3,14.8.3,14.8.4 ,14.8.5</v>
          </cell>
          <cell r="J1901">
            <v>0</v>
          </cell>
          <cell r="L1901">
            <v>435.19</v>
          </cell>
          <cell r="M1901">
            <v>0</v>
          </cell>
          <cell r="N1901">
            <v>0</v>
          </cell>
        </row>
        <row r="1902">
          <cell r="A1902" t="str">
            <v>14-95-d</v>
          </cell>
          <cell r="B1902" t="str">
            <v>Making connection with the existing system PVCpipe line including cutting the pipe for providing&amp; fixing required fittings : Class B PVC TEES2.5" dia</v>
          </cell>
          <cell r="C1902" t="str">
            <v>Each</v>
          </cell>
          <cell r="D1902">
            <v>149.4</v>
          </cell>
          <cell r="E1902">
            <v>366.64</v>
          </cell>
          <cell r="F1902" t="str">
            <v>Each</v>
          </cell>
          <cell r="G1902">
            <v>149.4</v>
          </cell>
          <cell r="H1902">
            <v>366.64</v>
          </cell>
          <cell r="I1902" t="str">
            <v>14.6.3,14.8.3,14.8.4 ,14.8.5</v>
          </cell>
          <cell r="J1902">
            <v>0</v>
          </cell>
          <cell r="L1902">
            <v>366.64</v>
          </cell>
          <cell r="M1902">
            <v>0</v>
          </cell>
          <cell r="N1902">
            <v>0</v>
          </cell>
        </row>
        <row r="1903">
          <cell r="A1903" t="str">
            <v>14-95-e</v>
          </cell>
          <cell r="B1903" t="str">
            <v>Making connection with the existing system PVCpipe line including cutting the pipe for providing&amp; fixing required fittings : Class B PVC TEES 2"dia</v>
          </cell>
          <cell r="C1903" t="str">
            <v>Each</v>
          </cell>
          <cell r="D1903">
            <v>149.4</v>
          </cell>
          <cell r="E1903">
            <v>274.01</v>
          </cell>
          <cell r="F1903" t="str">
            <v>Each</v>
          </cell>
          <cell r="G1903">
            <v>149.4</v>
          </cell>
          <cell r="H1903">
            <v>274.01</v>
          </cell>
          <cell r="I1903" t="str">
            <v>14.6.3,14.8.3,14.8.4 ,14.8.5</v>
          </cell>
          <cell r="J1903">
            <v>0</v>
          </cell>
          <cell r="L1903">
            <v>274.01</v>
          </cell>
          <cell r="M1903">
            <v>0</v>
          </cell>
          <cell r="N1903">
            <v>0</v>
          </cell>
        </row>
        <row r="1904">
          <cell r="A1904" t="str">
            <v>14-95-f</v>
          </cell>
          <cell r="B1904" t="str">
            <v>Making connection with the existing system PVCpipe line including cutting the pipe for providing&amp; fixing required fittings :  Class B PVC TEES1.5" dia</v>
          </cell>
          <cell r="C1904" t="str">
            <v>Each</v>
          </cell>
          <cell r="D1904">
            <v>119.52</v>
          </cell>
          <cell r="E1904">
            <v>221.17</v>
          </cell>
          <cell r="F1904" t="str">
            <v>Each</v>
          </cell>
          <cell r="G1904">
            <v>119.52</v>
          </cell>
          <cell r="H1904">
            <v>221.17</v>
          </cell>
          <cell r="I1904" t="str">
            <v>14.6.3,14.8.3,14.8.4 ,14.8.5</v>
          </cell>
          <cell r="J1904">
            <v>0</v>
          </cell>
          <cell r="L1904">
            <v>221.17</v>
          </cell>
          <cell r="M1904">
            <v>0</v>
          </cell>
          <cell r="N1904">
            <v>0</v>
          </cell>
        </row>
        <row r="1905">
          <cell r="A1905" t="str">
            <v>14-96-a</v>
          </cell>
          <cell r="B1905" t="str">
            <v>Supply of 1" dia Class E PVC special heavy gaugepipe.</v>
          </cell>
          <cell r="C1905" t="str">
            <v>Rft</v>
          </cell>
          <cell r="D1905">
            <v>89.64</v>
          </cell>
          <cell r="E1905">
            <v>145.11000000000001</v>
          </cell>
          <cell r="F1905" t="str">
            <v>m</v>
          </cell>
          <cell r="G1905">
            <v>294.08999999999997</v>
          </cell>
          <cell r="H1905">
            <v>476.09</v>
          </cell>
          <cell r="I1905" t="str">
            <v>14.6.3</v>
          </cell>
          <cell r="J1905">
            <v>0</v>
          </cell>
          <cell r="L1905">
            <v>452.21</v>
          </cell>
          <cell r="M1905">
            <v>23.879999999999995</v>
          </cell>
          <cell r="N1905">
            <v>5.2807324030870607E-2</v>
          </cell>
        </row>
        <row r="1906">
          <cell r="A1906" t="str">
            <v>14-96-b</v>
          </cell>
          <cell r="B1906" t="str">
            <v>Supply of 3/4" dia Class E PVC special heavygauge pipe.</v>
          </cell>
          <cell r="C1906" t="str">
            <v>Rft</v>
          </cell>
          <cell r="D1906">
            <v>89.64</v>
          </cell>
          <cell r="E1906">
            <v>126.76</v>
          </cell>
          <cell r="F1906" t="str">
            <v>m</v>
          </cell>
          <cell r="G1906">
            <v>294.08999999999997</v>
          </cell>
          <cell r="H1906">
            <v>415.89</v>
          </cell>
          <cell r="I1906" t="str">
            <v>14.6.3</v>
          </cell>
          <cell r="J1906">
            <v>0</v>
          </cell>
          <cell r="L1906">
            <v>400.76</v>
          </cell>
          <cell r="M1906">
            <v>15.129999999999995</v>
          </cell>
          <cell r="N1906">
            <v>3.7753268789300319E-2</v>
          </cell>
        </row>
        <row r="1907">
          <cell r="A1907" t="str">
            <v>14-97</v>
          </cell>
          <cell r="B1907" t="str">
            <v>Supply of 150 Micron Polythene sheet ofapproved quality</v>
          </cell>
          <cell r="C1907" t="str">
            <v>Kg</v>
          </cell>
          <cell r="D1907">
            <v>0</v>
          </cell>
          <cell r="E1907">
            <v>328.05</v>
          </cell>
          <cell r="F1907" t="str">
            <v>Kg</v>
          </cell>
          <cell r="G1907">
            <v>0</v>
          </cell>
          <cell r="H1907">
            <v>328.05</v>
          </cell>
          <cell r="I1907" t="str">
            <v>14.4, 14.6</v>
          </cell>
          <cell r="J1907">
            <v>0</v>
          </cell>
          <cell r="L1907">
            <v>328.05</v>
          </cell>
          <cell r="M1907">
            <v>0</v>
          </cell>
          <cell r="N1907">
            <v>0</v>
          </cell>
        </row>
        <row r="1908">
          <cell r="A1908" t="str">
            <v>14-98-a</v>
          </cell>
          <cell r="B1908" t="str">
            <v>Supply and fixing MS Pipe 4" i/d 5mm thick</v>
          </cell>
          <cell r="C1908" t="str">
            <v>Rft</v>
          </cell>
          <cell r="D1908">
            <v>251.4</v>
          </cell>
          <cell r="E1908">
            <v>1817.61</v>
          </cell>
          <cell r="F1908" t="str">
            <v>m</v>
          </cell>
          <cell r="G1908">
            <v>824.81</v>
          </cell>
          <cell r="H1908">
            <v>5963.29</v>
          </cell>
          <cell r="I1908" t="str">
            <v>14.6.4 ,14.8.3</v>
          </cell>
          <cell r="J1908">
            <v>0</v>
          </cell>
          <cell r="L1908">
            <v>4904.4799999999996</v>
          </cell>
          <cell r="M1908">
            <v>1058.8100000000004</v>
          </cell>
          <cell r="N1908">
            <v>0.21588629171696092</v>
          </cell>
        </row>
        <row r="1909">
          <cell r="A1909" t="str">
            <v>14-98-b</v>
          </cell>
          <cell r="B1909" t="str">
            <v>S/H/J MS Pipe 1.5"  i/d 5mm thick</v>
          </cell>
          <cell r="C1909" t="str">
            <v>Rft</v>
          </cell>
          <cell r="D1909">
            <v>251.4</v>
          </cell>
          <cell r="E1909">
            <v>672.86</v>
          </cell>
          <cell r="F1909" t="str">
            <v>m</v>
          </cell>
          <cell r="G1909">
            <v>824.81</v>
          </cell>
          <cell r="H1909">
            <v>2207.5500000000002</v>
          </cell>
          <cell r="I1909" t="str">
            <v>14.6.4 ,14.8.3</v>
          </cell>
          <cell r="J1909">
            <v>0</v>
          </cell>
          <cell r="L1909">
            <v>1899.86</v>
          </cell>
          <cell r="M1909">
            <v>307.69000000000028</v>
          </cell>
          <cell r="N1909">
            <v>0.16195403871864258</v>
          </cell>
        </row>
        <row r="1910">
          <cell r="A1910" t="str">
            <v>14-98-c</v>
          </cell>
          <cell r="B1910" t="str">
            <v>S/H/J MS Pipe 3" i/d 5mm thick</v>
          </cell>
          <cell r="C1910" t="str">
            <v>Rft</v>
          </cell>
          <cell r="D1910">
            <v>251.4</v>
          </cell>
          <cell r="E1910">
            <v>1305.04</v>
          </cell>
          <cell r="F1910" t="str">
            <v>m</v>
          </cell>
          <cell r="G1910">
            <v>824.81</v>
          </cell>
          <cell r="H1910">
            <v>4281.62</v>
          </cell>
          <cell r="I1910" t="str">
            <v>14.6.4 ,14.8.3</v>
          </cell>
          <cell r="J1910">
            <v>0</v>
          </cell>
          <cell r="L1910">
            <v>3559.13</v>
          </cell>
          <cell r="M1910">
            <v>722.48999999999978</v>
          </cell>
          <cell r="N1910">
            <v>0.20299623784464174</v>
          </cell>
        </row>
        <row r="1911">
          <cell r="A1911" t="str">
            <v>14-99</v>
          </cell>
          <cell r="B1911" t="str">
            <v>Supply and Fixing of Chromium Plated tower bolt: 6" to 9"</v>
          </cell>
          <cell r="C1911" t="str">
            <v>Each</v>
          </cell>
          <cell r="D1911">
            <v>65.36</v>
          </cell>
          <cell r="E1911">
            <v>332.66</v>
          </cell>
          <cell r="F1911" t="str">
            <v>Each</v>
          </cell>
          <cell r="G1911">
            <v>65.36</v>
          </cell>
          <cell r="H1911">
            <v>332.66</v>
          </cell>
          <cell r="I1911" t="str">
            <v>14.7, 14.8</v>
          </cell>
          <cell r="J1911">
            <v>0</v>
          </cell>
          <cell r="L1911">
            <v>332.66</v>
          </cell>
          <cell r="M1911">
            <v>0</v>
          </cell>
          <cell r="N1911">
            <v>0</v>
          </cell>
        </row>
        <row r="1912">
          <cell r="A1912" t="str">
            <v>14-100</v>
          </cell>
          <cell r="B1912" t="str">
            <v>Supply and Fixing of Ball cock : 1/2" dia</v>
          </cell>
          <cell r="C1912" t="str">
            <v>Each</v>
          </cell>
          <cell r="D1912">
            <v>65.36</v>
          </cell>
          <cell r="E1912">
            <v>435.94</v>
          </cell>
          <cell r="F1912" t="str">
            <v>Each</v>
          </cell>
          <cell r="G1912">
            <v>65.36</v>
          </cell>
          <cell r="H1912">
            <v>435.94</v>
          </cell>
          <cell r="I1912" t="str">
            <v>14.7.21 ,14.8.4</v>
          </cell>
          <cell r="J1912">
            <v>0</v>
          </cell>
          <cell r="L1912">
            <v>435.94</v>
          </cell>
          <cell r="M1912">
            <v>0</v>
          </cell>
          <cell r="N1912">
            <v>0</v>
          </cell>
        </row>
        <row r="1913">
          <cell r="A1913" t="str">
            <v>14-101</v>
          </cell>
          <cell r="B1913" t="str">
            <v>Supply and fixing of conduit pipe curtain railingcoloured with ends head brackets and runnercomplete</v>
          </cell>
          <cell r="C1913" t="str">
            <v>Rft</v>
          </cell>
          <cell r="D1913">
            <v>49.8</v>
          </cell>
          <cell r="E1913">
            <v>149.43</v>
          </cell>
          <cell r="F1913" t="str">
            <v>m</v>
          </cell>
          <cell r="G1913">
            <v>163.38999999999999</v>
          </cell>
          <cell r="H1913">
            <v>490.26</v>
          </cell>
          <cell r="I1913" t="str">
            <v>14.6 ,14.8.4</v>
          </cell>
          <cell r="J1913">
            <v>0</v>
          </cell>
          <cell r="L1913">
            <v>480.04</v>
          </cell>
          <cell r="M1913">
            <v>10.21999999999997</v>
          </cell>
          <cell r="N1913">
            <v>2.1289892508957523E-2</v>
          </cell>
        </row>
        <row r="1914">
          <cell r="A1914" t="str">
            <v>14-102</v>
          </cell>
          <cell r="B1914" t="str">
            <v>Providing &amp; Fixing of SHOWER SET locallymade complete with concealed T-STOP COCK forcold and hot water supply with mixer, swivelshower rose, long bib cock etc Complete in allrespect.</v>
          </cell>
          <cell r="C1914" t="str">
            <v>Each</v>
          </cell>
          <cell r="D1914">
            <v>298.8</v>
          </cell>
          <cell r="E1914">
            <v>22168.799999999999</v>
          </cell>
          <cell r="F1914" t="str">
            <v>Each</v>
          </cell>
          <cell r="G1914">
            <v>298.8</v>
          </cell>
          <cell r="H1914">
            <v>22168.799999999999</v>
          </cell>
          <cell r="I1914" t="str">
            <v>14.4 ,14.6,14.7.14 ,14.8</v>
          </cell>
          <cell r="J1914">
            <v>0</v>
          </cell>
          <cell r="L1914">
            <v>22168.799999999999</v>
          </cell>
          <cell r="M1914">
            <v>0</v>
          </cell>
          <cell r="N1914">
            <v>0</v>
          </cell>
        </row>
        <row r="1915">
          <cell r="A1915" t="str">
            <v>14-103</v>
          </cell>
          <cell r="B1915" t="str">
            <v>Providing, making &amp; Fixing of of shower cabin of8mm glass (Irosted &amp; design) fixed with stainlesssteel brackets complete in all respects</v>
          </cell>
          <cell r="C1915" t="str">
            <v>Sft</v>
          </cell>
          <cell r="D1915">
            <v>104.58</v>
          </cell>
          <cell r="E1915">
            <v>432.63</v>
          </cell>
          <cell r="F1915" t="str">
            <v>m2</v>
          </cell>
          <cell r="G1915">
            <v>1125.28</v>
          </cell>
          <cell r="H1915">
            <v>4655.1000000000004</v>
          </cell>
          <cell r="I1915" t="str">
            <v>14.4 ,14.6,14.7.14 ,14.8</v>
          </cell>
          <cell r="J1915">
            <v>0</v>
          </cell>
          <cell r="L1915">
            <v>4655.1000000000004</v>
          </cell>
          <cell r="M1915">
            <v>0</v>
          </cell>
          <cell r="N1915">
            <v>0</v>
          </cell>
        </row>
        <row r="1916">
          <cell r="A1916" t="str">
            <v>14-104-a</v>
          </cell>
          <cell r="B1916" t="str">
            <v>Supply and Fixing of CP floor Truff Jalli withGrating 8"×8" complete</v>
          </cell>
          <cell r="C1916" t="str">
            <v>Each</v>
          </cell>
          <cell r="D1916">
            <v>124.5</v>
          </cell>
          <cell r="E1916">
            <v>516.95000000000005</v>
          </cell>
          <cell r="F1916" t="str">
            <v>Each</v>
          </cell>
          <cell r="G1916">
            <v>124.5</v>
          </cell>
          <cell r="H1916">
            <v>516.95000000000005</v>
          </cell>
          <cell r="I1916" t="str">
            <v>14.4 ,14.6,14.7.19 ,14.8</v>
          </cell>
          <cell r="J1916">
            <v>0</v>
          </cell>
          <cell r="L1916">
            <v>509.16</v>
          </cell>
          <cell r="M1916">
            <v>7.7900000000000205</v>
          </cell>
          <cell r="N1916">
            <v>1.5299709325163053E-2</v>
          </cell>
        </row>
        <row r="1917">
          <cell r="A1917" t="str">
            <v>14-104-b</v>
          </cell>
          <cell r="B1917" t="str">
            <v>Supply and Fixing of CP floor Truff Jalli withGrating 6"×6" complete</v>
          </cell>
          <cell r="C1917" t="str">
            <v>Each</v>
          </cell>
          <cell r="D1917">
            <v>124.5</v>
          </cell>
          <cell r="E1917">
            <v>395.45</v>
          </cell>
          <cell r="F1917" t="str">
            <v>Each</v>
          </cell>
          <cell r="G1917">
            <v>124.5</v>
          </cell>
          <cell r="H1917">
            <v>395.45</v>
          </cell>
          <cell r="I1917" t="str">
            <v>14.4 ,14.6,14.7.19 ,14.8</v>
          </cell>
          <cell r="J1917">
            <v>0</v>
          </cell>
          <cell r="L1917">
            <v>387.66</v>
          </cell>
          <cell r="M1917">
            <v>7.7899999999999636</v>
          </cell>
          <cell r="N1917">
            <v>2.0094928545632676E-2</v>
          </cell>
        </row>
        <row r="1918">
          <cell r="A1918" t="str">
            <v>14-105</v>
          </cell>
          <cell r="B1918" t="str">
            <v>Supply and fixing of Glass Pane 5mm Blackcolour best quality imported</v>
          </cell>
          <cell r="C1918" t="str">
            <v>Sft</v>
          </cell>
          <cell r="D1918">
            <v>119.52</v>
          </cell>
          <cell r="E1918">
            <v>204.38</v>
          </cell>
          <cell r="F1918" t="str">
            <v>m2</v>
          </cell>
          <cell r="G1918">
            <v>1286.04</v>
          </cell>
          <cell r="H1918">
            <v>2199.08</v>
          </cell>
          <cell r="I1918" t="str">
            <v>14.4, 14.5</v>
          </cell>
          <cell r="J1918">
            <v>0</v>
          </cell>
          <cell r="L1918">
            <v>2199.08</v>
          </cell>
          <cell r="M1918">
            <v>0</v>
          </cell>
          <cell r="N1918">
            <v>0</v>
          </cell>
        </row>
        <row r="1919">
          <cell r="A1919" t="str">
            <v>14-106</v>
          </cell>
          <cell r="B1919" t="str">
            <v>Providing and fixing chromium plated (CP) doubleangle cock, heavy duty of approved quality</v>
          </cell>
          <cell r="C1919" t="str">
            <v>Each</v>
          </cell>
          <cell r="D1919">
            <v>104.58</v>
          </cell>
          <cell r="E1919">
            <v>863.96</v>
          </cell>
          <cell r="F1919" t="str">
            <v>Each</v>
          </cell>
          <cell r="G1919">
            <v>104.58</v>
          </cell>
          <cell r="H1919">
            <v>863.96</v>
          </cell>
          <cell r="I1919" t="str">
            <v>14.7.21 ,14.8.4</v>
          </cell>
          <cell r="J1919">
            <v>0</v>
          </cell>
          <cell r="L1919">
            <v>863.96</v>
          </cell>
          <cell r="M1919">
            <v>0</v>
          </cell>
          <cell r="N1919">
            <v>0</v>
          </cell>
        </row>
        <row r="1920">
          <cell r="A1920" t="str">
            <v>14-107</v>
          </cell>
          <cell r="B1920" t="str">
            <v>Providing and Fixing  3" x 1 1/2" tubular pipe forsupport on shed</v>
          </cell>
          <cell r="C1920" t="str">
            <v>Rft</v>
          </cell>
          <cell r="D1920">
            <v>46.06</v>
          </cell>
          <cell r="E1920">
            <v>72.55</v>
          </cell>
          <cell r="F1920" t="str">
            <v>m</v>
          </cell>
          <cell r="G1920">
            <v>151.13</v>
          </cell>
          <cell r="H1920">
            <v>238.03</v>
          </cell>
          <cell r="I1920" t="str">
            <v>14.6.2 ,14.8.3</v>
          </cell>
          <cell r="J1920">
            <v>0</v>
          </cell>
          <cell r="L1920">
            <v>218.65</v>
          </cell>
          <cell r="M1920">
            <v>19.379999999999995</v>
          </cell>
          <cell r="N1920">
            <v>8.8634804482048912E-2</v>
          </cell>
        </row>
        <row r="1921">
          <cell r="A1921" t="str">
            <v>14-108</v>
          </cell>
          <cell r="B1921" t="str">
            <v>Providing and Fixing low level plastic flushingcistern 3 gallons (13.63) liters capacity, completein all respects</v>
          </cell>
          <cell r="C1921" t="str">
            <v>Each</v>
          </cell>
          <cell r="D1921">
            <v>249</v>
          </cell>
          <cell r="E1921">
            <v>3550.23</v>
          </cell>
          <cell r="F1921" t="str">
            <v>Each</v>
          </cell>
          <cell r="G1921">
            <v>249</v>
          </cell>
          <cell r="H1921">
            <v>3550.23</v>
          </cell>
          <cell r="I1921" t="str">
            <v>14.7.3</v>
          </cell>
          <cell r="J1921">
            <v>0</v>
          </cell>
          <cell r="L1921">
            <v>3544</v>
          </cell>
          <cell r="M1921">
            <v>6.2300000000000182</v>
          </cell>
          <cell r="N1921">
            <v>1.7579006772009082E-3</v>
          </cell>
        </row>
        <row r="1922">
          <cell r="A1922" t="str">
            <v>14-109</v>
          </cell>
          <cell r="B1922" t="str">
            <v>Supply of Thermostat for Sui Gas water heater</v>
          </cell>
          <cell r="C1922" t="str">
            <v>Each</v>
          </cell>
          <cell r="D1922">
            <v>261.45</v>
          </cell>
          <cell r="E1922">
            <v>3663.45</v>
          </cell>
          <cell r="F1922" t="str">
            <v>Each</v>
          </cell>
          <cell r="G1922">
            <v>261.45</v>
          </cell>
          <cell r="H1922">
            <v>3663.45</v>
          </cell>
          <cell r="I1922" t="str">
            <v>14.4, 14.5</v>
          </cell>
          <cell r="J1922">
            <v>0</v>
          </cell>
          <cell r="L1922">
            <v>3663.45</v>
          </cell>
          <cell r="M1922">
            <v>0</v>
          </cell>
          <cell r="N1922">
            <v>0</v>
          </cell>
        </row>
        <row r="1923">
          <cell r="A1923" t="str">
            <v>14-110-a</v>
          </cell>
          <cell r="B1923" t="str">
            <v>Supply of pilot light for Sui Gas water heater ofapproved qualily</v>
          </cell>
          <cell r="C1923" t="str">
            <v>Each</v>
          </cell>
          <cell r="D1923">
            <v>373.5</v>
          </cell>
          <cell r="E1923">
            <v>555.75</v>
          </cell>
          <cell r="F1923" t="str">
            <v>Each</v>
          </cell>
          <cell r="G1923">
            <v>373.5</v>
          </cell>
          <cell r="H1923">
            <v>555.75</v>
          </cell>
          <cell r="I1923" t="str">
            <v>14.4, 14.5</v>
          </cell>
          <cell r="J1923">
            <v>0</v>
          </cell>
          <cell r="L1923">
            <v>555.75</v>
          </cell>
          <cell r="M1923">
            <v>0</v>
          </cell>
          <cell r="N1923">
            <v>0</v>
          </cell>
        </row>
        <row r="1924">
          <cell r="A1924" t="str">
            <v>14-110-b</v>
          </cell>
          <cell r="B1924" t="str">
            <v>Supply of Pilot pipe of copper for Sui Gas waterheater of Approved Quality</v>
          </cell>
          <cell r="C1924" t="str">
            <v>Each</v>
          </cell>
          <cell r="D1924">
            <v>373.5</v>
          </cell>
          <cell r="E1924">
            <v>495</v>
          </cell>
          <cell r="F1924" t="str">
            <v>Each</v>
          </cell>
          <cell r="G1924">
            <v>373.5</v>
          </cell>
          <cell r="H1924">
            <v>495</v>
          </cell>
          <cell r="I1924" t="str">
            <v>14.4, 14.5</v>
          </cell>
          <cell r="J1924">
            <v>0</v>
          </cell>
          <cell r="L1924">
            <v>495</v>
          </cell>
          <cell r="M1924">
            <v>0</v>
          </cell>
          <cell r="N1924">
            <v>0</v>
          </cell>
        </row>
        <row r="1925">
          <cell r="A1925" t="str">
            <v>14-111</v>
          </cell>
          <cell r="B1925" t="str">
            <v>Supply of spindle valve for Sui Gas heater</v>
          </cell>
          <cell r="C1925" t="str">
            <v>Each</v>
          </cell>
          <cell r="D1925">
            <v>0</v>
          </cell>
          <cell r="E1925">
            <v>97.2</v>
          </cell>
          <cell r="F1925" t="str">
            <v>Each</v>
          </cell>
          <cell r="G1925">
            <v>0</v>
          </cell>
          <cell r="H1925">
            <v>97.2</v>
          </cell>
          <cell r="I1925" t="str">
            <v>14.4, 14.5</v>
          </cell>
          <cell r="J1925">
            <v>0</v>
          </cell>
          <cell r="L1925">
            <v>97.2</v>
          </cell>
          <cell r="M1925">
            <v>0</v>
          </cell>
          <cell r="N1925">
            <v>0</v>
          </cell>
        </row>
        <row r="1926">
          <cell r="A1926" t="str">
            <v>14-112</v>
          </cell>
          <cell r="B1926" t="str">
            <v>Supply of flue pipe for sui gas water heaterany-type and make</v>
          </cell>
          <cell r="C1926" t="str">
            <v>Rft</v>
          </cell>
          <cell r="D1926">
            <v>0</v>
          </cell>
          <cell r="E1926">
            <v>8.51</v>
          </cell>
          <cell r="F1926" t="str">
            <v>m</v>
          </cell>
          <cell r="G1926">
            <v>0</v>
          </cell>
          <cell r="H1926">
            <v>27.9</v>
          </cell>
          <cell r="I1926" t="str">
            <v>14.4, 14.5</v>
          </cell>
          <cell r="J1926">
            <v>0</v>
          </cell>
          <cell r="L1926">
            <v>27.9</v>
          </cell>
          <cell r="M1926">
            <v>0</v>
          </cell>
          <cell r="N1926">
            <v>0</v>
          </cell>
        </row>
        <row r="1927">
          <cell r="A1927" t="str">
            <v>14-113</v>
          </cell>
          <cell r="B1927" t="str">
            <v>Providing and Fixing PVC rubber pipe complete:1/2" dia (light)</v>
          </cell>
          <cell r="C1927" t="str">
            <v>Rft</v>
          </cell>
          <cell r="D1927">
            <v>37.85</v>
          </cell>
          <cell r="E1927">
            <v>85.23</v>
          </cell>
          <cell r="F1927" t="str">
            <v>m</v>
          </cell>
          <cell r="G1927">
            <v>124.17</v>
          </cell>
          <cell r="H1927">
            <v>279.64</v>
          </cell>
          <cell r="I1927" t="str">
            <v>14.6.3 ,14.8.3</v>
          </cell>
          <cell r="J1927">
            <v>0</v>
          </cell>
          <cell r="L1927">
            <v>271.88</v>
          </cell>
          <cell r="M1927">
            <v>7.7599999999999909</v>
          </cell>
          <cell r="N1927">
            <v>2.8542003825216974E-2</v>
          </cell>
        </row>
        <row r="1928">
          <cell r="A1928" t="str">
            <v>14-114</v>
          </cell>
          <cell r="B1928" t="str">
            <v>Supply of themocouple  for sui gas water heater</v>
          </cell>
          <cell r="C1928" t="str">
            <v>Each</v>
          </cell>
          <cell r="D1928">
            <v>0</v>
          </cell>
          <cell r="E1928">
            <v>121.5</v>
          </cell>
          <cell r="F1928" t="str">
            <v>Each</v>
          </cell>
          <cell r="G1928">
            <v>0</v>
          </cell>
          <cell r="H1928">
            <v>121.5</v>
          </cell>
          <cell r="I1928" t="str">
            <v>14.4, 14.5</v>
          </cell>
          <cell r="J1928">
            <v>0</v>
          </cell>
          <cell r="L1928">
            <v>121.5</v>
          </cell>
          <cell r="M1928">
            <v>0</v>
          </cell>
          <cell r="N1928">
            <v>0</v>
          </cell>
        </row>
        <row r="1929">
          <cell r="A1929" t="str">
            <v>14-115-a</v>
          </cell>
          <cell r="B1929" t="str">
            <v>Supply of Burner (Triple) approved quality anddesign</v>
          </cell>
          <cell r="C1929" t="str">
            <v>Each</v>
          </cell>
          <cell r="D1929">
            <v>0</v>
          </cell>
          <cell r="E1929">
            <v>12150</v>
          </cell>
          <cell r="F1929" t="str">
            <v>Each</v>
          </cell>
          <cell r="G1929">
            <v>0</v>
          </cell>
          <cell r="H1929">
            <v>12150</v>
          </cell>
          <cell r="I1929" t="str">
            <v>14.4, 14.5</v>
          </cell>
          <cell r="J1929">
            <v>0</v>
          </cell>
          <cell r="L1929">
            <v>12150</v>
          </cell>
          <cell r="M1929">
            <v>0</v>
          </cell>
          <cell r="N1929">
            <v>0</v>
          </cell>
        </row>
        <row r="1930">
          <cell r="A1930" t="str">
            <v>14-115-b</v>
          </cell>
          <cell r="B1930" t="str">
            <v>Providing and Fixing of Suigas Burner (Double)Stainless steel best quality</v>
          </cell>
          <cell r="C1930" t="str">
            <v>Each</v>
          </cell>
          <cell r="D1930">
            <v>373.5</v>
          </cell>
          <cell r="E1930">
            <v>10093.5</v>
          </cell>
          <cell r="F1930" t="str">
            <v>Each</v>
          </cell>
          <cell r="G1930">
            <v>373.5</v>
          </cell>
          <cell r="H1930">
            <v>10093.5</v>
          </cell>
          <cell r="I1930" t="str">
            <v>14.4, 14.5</v>
          </cell>
          <cell r="J1930">
            <v>0</v>
          </cell>
          <cell r="L1930">
            <v>10093.5</v>
          </cell>
          <cell r="M1930">
            <v>0</v>
          </cell>
          <cell r="N1930">
            <v>0</v>
          </cell>
        </row>
        <row r="1931">
          <cell r="A1931" t="str">
            <v>14-116</v>
          </cell>
          <cell r="B1931" t="str">
            <v>Supply &amp; Installation of Heat Reflector of Brasssheet for fire place</v>
          </cell>
          <cell r="C1931" t="str">
            <v>Sft</v>
          </cell>
          <cell r="D1931">
            <v>373.5</v>
          </cell>
          <cell r="E1931">
            <v>1254.3800000000001</v>
          </cell>
          <cell r="F1931" t="str">
            <v>m2</v>
          </cell>
          <cell r="G1931">
            <v>4018.86</v>
          </cell>
          <cell r="H1931">
            <v>13497.08</v>
          </cell>
          <cell r="I1931" t="str">
            <v>14.4, 14.5</v>
          </cell>
          <cell r="J1931">
            <v>0</v>
          </cell>
          <cell r="L1931">
            <v>13497.08</v>
          </cell>
          <cell r="M1931">
            <v>0</v>
          </cell>
          <cell r="N1931">
            <v>0</v>
          </cell>
        </row>
        <row r="1932">
          <cell r="A1932" t="str">
            <v>14-117</v>
          </cell>
          <cell r="B1932" t="str">
            <v>Supply/Installation &amp; making of Brass beading forfire place i/c cutting, bending &amp; polishing of thesame complete in all respect</v>
          </cell>
          <cell r="C1932" t="str">
            <v>Rft</v>
          </cell>
          <cell r="D1932">
            <v>199.2</v>
          </cell>
          <cell r="E1932">
            <v>272.10000000000002</v>
          </cell>
          <cell r="F1932" t="str">
            <v>m</v>
          </cell>
          <cell r="G1932">
            <v>653.54</v>
          </cell>
          <cell r="H1932">
            <v>892.72</v>
          </cell>
          <cell r="I1932" t="str">
            <v>14.4, 14.5</v>
          </cell>
          <cell r="J1932">
            <v>0</v>
          </cell>
          <cell r="L1932">
            <v>876.38</v>
          </cell>
          <cell r="M1932">
            <v>16.340000000000032</v>
          </cell>
          <cell r="N1932">
            <v>1.8644880074853411E-2</v>
          </cell>
        </row>
        <row r="1933">
          <cell r="A1933" t="str">
            <v>14-118</v>
          </cell>
          <cell r="B1933" t="str">
            <v>Supply/Installation &amp; making of coal tray with gasfitting for fire place</v>
          </cell>
          <cell r="C1933" t="str">
            <v>Each</v>
          </cell>
          <cell r="D1933">
            <v>311.25</v>
          </cell>
          <cell r="E1933">
            <v>1501.95</v>
          </cell>
          <cell r="F1933" t="str">
            <v>Each</v>
          </cell>
          <cell r="G1933">
            <v>311.25</v>
          </cell>
          <cell r="H1933">
            <v>1501.95</v>
          </cell>
          <cell r="I1933" t="str">
            <v>14.4, 14.5</v>
          </cell>
          <cell r="J1933">
            <v>0</v>
          </cell>
          <cell r="L1933">
            <v>1494.17</v>
          </cell>
          <cell r="M1933">
            <v>7.7799999999999727</v>
          </cell>
          <cell r="N1933">
            <v>5.2069041675311192E-3</v>
          </cell>
        </row>
        <row r="1934">
          <cell r="A1934" t="str">
            <v>14-119</v>
          </cell>
          <cell r="B1934" t="str">
            <v>Replacement of Rail cocks &amp; knobs system withheavy duty ball valves with specials to over comethe'leakage of heavy pressure gas'for cookingrange/oven.</v>
          </cell>
          <cell r="C1934" t="str">
            <v>Each</v>
          </cell>
          <cell r="D1934">
            <v>498</v>
          </cell>
          <cell r="E1934">
            <v>1470</v>
          </cell>
          <cell r="F1934" t="str">
            <v>Each</v>
          </cell>
          <cell r="G1934">
            <v>498</v>
          </cell>
          <cell r="H1934">
            <v>1470</v>
          </cell>
          <cell r="I1934" t="str">
            <v>14.7.221</v>
          </cell>
          <cell r="J1934">
            <v>0</v>
          </cell>
          <cell r="L1934">
            <v>1457.55</v>
          </cell>
          <cell r="M1934">
            <v>12.450000000000045</v>
          </cell>
          <cell r="N1934">
            <v>8.5417309869301548E-3</v>
          </cell>
        </row>
        <row r="1935">
          <cell r="A1935" t="str">
            <v>14-120</v>
          </cell>
          <cell r="B1935" t="str">
            <v>Providing and Fixing stainless steel ball float valveof approved quality:1/2" (13 mm)  dia</v>
          </cell>
          <cell r="C1935" t="str">
            <v>Each</v>
          </cell>
          <cell r="D1935">
            <v>104.58</v>
          </cell>
          <cell r="E1935">
            <v>833.58</v>
          </cell>
          <cell r="F1935" t="str">
            <v>Each</v>
          </cell>
          <cell r="G1935">
            <v>104.58</v>
          </cell>
          <cell r="H1935">
            <v>833.58</v>
          </cell>
          <cell r="I1935" t="str">
            <v>14.7.21</v>
          </cell>
          <cell r="J1935">
            <v>0</v>
          </cell>
          <cell r="L1935">
            <v>833.58</v>
          </cell>
          <cell r="M1935">
            <v>0</v>
          </cell>
          <cell r="N1935">
            <v>0</v>
          </cell>
        </row>
        <row r="1936">
          <cell r="A1936" t="str">
            <v>14-121</v>
          </cell>
          <cell r="B1936" t="str">
            <v>Filling of Fire Extinguisher including all fittingscomplete in all respects.</v>
          </cell>
          <cell r="C1936" t="str">
            <v>kg</v>
          </cell>
          <cell r="D1936">
            <v>119.52</v>
          </cell>
          <cell r="E1936">
            <v>484.02</v>
          </cell>
          <cell r="F1936" t="str">
            <v>kg</v>
          </cell>
          <cell r="G1936">
            <v>119.52</v>
          </cell>
          <cell r="H1936">
            <v>484.02</v>
          </cell>
          <cell r="I1936" t="str">
            <v>14.4, 14.5</v>
          </cell>
          <cell r="J1936">
            <v>0</v>
          </cell>
          <cell r="L1936">
            <v>484.02</v>
          </cell>
          <cell r="M1936">
            <v>0</v>
          </cell>
          <cell r="N1936">
            <v>0</v>
          </cell>
        </row>
        <row r="1937">
          <cell r="A1937" t="str">
            <v>14-122</v>
          </cell>
          <cell r="B1937" t="str">
            <v>Supply and Fixing of suigas nab with screw</v>
          </cell>
          <cell r="C1937" t="str">
            <v>Each</v>
          </cell>
          <cell r="D1937">
            <v>199.2</v>
          </cell>
          <cell r="E1937">
            <v>223.5</v>
          </cell>
          <cell r="F1937" t="str">
            <v>Each</v>
          </cell>
          <cell r="G1937">
            <v>199.2</v>
          </cell>
          <cell r="H1937">
            <v>223.5</v>
          </cell>
          <cell r="I1937" t="str">
            <v>14.4 ,14.6</v>
          </cell>
          <cell r="J1937">
            <v>0</v>
          </cell>
          <cell r="L1937">
            <v>218.52</v>
          </cell>
          <cell r="M1937">
            <v>4.9799999999999898</v>
          </cell>
          <cell r="N1937">
            <v>2.2789676002196547E-2</v>
          </cell>
        </row>
        <row r="1938">
          <cell r="A1938" t="str">
            <v>14-123-a</v>
          </cell>
          <cell r="B1938" t="str">
            <v>Providing and installing GI Bend 1/2" dia</v>
          </cell>
          <cell r="C1938" t="str">
            <v>Each</v>
          </cell>
          <cell r="D1938">
            <v>119.52</v>
          </cell>
          <cell r="E1938">
            <v>244.91</v>
          </cell>
          <cell r="F1938" t="str">
            <v>Each</v>
          </cell>
          <cell r="G1938">
            <v>119.52</v>
          </cell>
          <cell r="H1938">
            <v>244.91</v>
          </cell>
          <cell r="I1938" t="str">
            <v>14.6.2 ,14.8.3</v>
          </cell>
          <cell r="J1938">
            <v>0</v>
          </cell>
          <cell r="L1938">
            <v>244.91</v>
          </cell>
          <cell r="M1938">
            <v>0</v>
          </cell>
          <cell r="N1938">
            <v>0</v>
          </cell>
        </row>
        <row r="1939">
          <cell r="A1939" t="str">
            <v>14-123-b</v>
          </cell>
          <cell r="B1939" t="str">
            <v>Providing and installing GI Bend 3/4" dia</v>
          </cell>
          <cell r="C1939" t="str">
            <v>Each</v>
          </cell>
          <cell r="D1939">
            <v>119.52</v>
          </cell>
          <cell r="E1939">
            <v>290.11</v>
          </cell>
          <cell r="F1939" t="str">
            <v>Each</v>
          </cell>
          <cell r="G1939">
            <v>119.52</v>
          </cell>
          <cell r="H1939">
            <v>290.11</v>
          </cell>
          <cell r="I1939" t="str">
            <v>14.6.2 ,14.8.3</v>
          </cell>
          <cell r="J1939">
            <v>0</v>
          </cell>
          <cell r="L1939">
            <v>290.11</v>
          </cell>
          <cell r="M1939">
            <v>0</v>
          </cell>
          <cell r="N1939">
            <v>0</v>
          </cell>
        </row>
        <row r="1940">
          <cell r="A1940" t="str">
            <v>14-124</v>
          </cell>
          <cell r="B1940" t="str">
            <v>Replacement of G.I water tenk new for watergeezer 30/35 gallens</v>
          </cell>
          <cell r="C1940" t="str">
            <v>Each</v>
          </cell>
          <cell r="D1940">
            <v>498</v>
          </cell>
          <cell r="E1940">
            <v>498</v>
          </cell>
          <cell r="F1940" t="str">
            <v>Each</v>
          </cell>
          <cell r="G1940">
            <v>498</v>
          </cell>
          <cell r="H1940">
            <v>498</v>
          </cell>
          <cell r="I1940" t="str">
            <v>14.4 ,14.6</v>
          </cell>
          <cell r="J1940">
            <v>0</v>
          </cell>
          <cell r="L1940">
            <v>466.88</v>
          </cell>
          <cell r="M1940">
            <v>31.120000000000005</v>
          </cell>
          <cell r="N1940">
            <v>6.6655243317340657E-2</v>
          </cell>
        </row>
        <row r="1941">
          <cell r="A1941" t="str">
            <v>14-125</v>
          </cell>
          <cell r="B1941" t="str">
            <v>Supply and fixing of 2-1/2 gallon capacity lowlevel cistern  (B/Quality)</v>
          </cell>
          <cell r="C1941" t="str">
            <v>Each</v>
          </cell>
          <cell r="D1941">
            <v>373.5</v>
          </cell>
          <cell r="E1941">
            <v>3046.5</v>
          </cell>
          <cell r="F1941" t="str">
            <v>Each</v>
          </cell>
          <cell r="G1941">
            <v>373.5</v>
          </cell>
          <cell r="H1941">
            <v>3046.5</v>
          </cell>
          <cell r="I1941" t="str">
            <v>14.7.3</v>
          </cell>
          <cell r="J1941">
            <v>0</v>
          </cell>
          <cell r="L1941">
            <v>3046.5</v>
          </cell>
          <cell r="M1941">
            <v>0</v>
          </cell>
          <cell r="N1941">
            <v>0</v>
          </cell>
        </row>
        <row r="1942">
          <cell r="A1942" t="str">
            <v>14-126</v>
          </cell>
          <cell r="B1942" t="str">
            <v>Supply &amp; fixing of floor trough with grittingcomplete as per approved design</v>
          </cell>
          <cell r="C1942" t="str">
            <v>Each</v>
          </cell>
          <cell r="D1942">
            <v>186.75</v>
          </cell>
          <cell r="E1942">
            <v>429.75</v>
          </cell>
          <cell r="F1942" t="str">
            <v>Each</v>
          </cell>
          <cell r="G1942">
            <v>186.75</v>
          </cell>
          <cell r="H1942">
            <v>429.75</v>
          </cell>
          <cell r="I1942" t="str">
            <v>14.4 ,14.6</v>
          </cell>
          <cell r="J1942">
            <v>0</v>
          </cell>
          <cell r="L1942">
            <v>429.75</v>
          </cell>
          <cell r="M1942">
            <v>0</v>
          </cell>
          <cell r="N1942">
            <v>0</v>
          </cell>
        </row>
        <row r="1943">
          <cell r="A1943" t="str">
            <v>14-127</v>
          </cell>
          <cell r="B1943" t="str">
            <v>Providing and Fixing of Drawers / Almirah lock808/505 best quality</v>
          </cell>
          <cell r="C1943" t="str">
            <v>Each</v>
          </cell>
          <cell r="D1943">
            <v>196.09</v>
          </cell>
          <cell r="E1943">
            <v>378.34</v>
          </cell>
          <cell r="F1943" t="str">
            <v>Each</v>
          </cell>
          <cell r="G1943">
            <v>196.09</v>
          </cell>
          <cell r="H1943">
            <v>378.34</v>
          </cell>
          <cell r="I1943" t="str">
            <v>14.4 ,14.6</v>
          </cell>
          <cell r="J1943">
            <v>0</v>
          </cell>
          <cell r="L1943">
            <v>378.34</v>
          </cell>
          <cell r="M1943">
            <v>0</v>
          </cell>
          <cell r="N1943">
            <v>0</v>
          </cell>
        </row>
        <row r="1944">
          <cell r="A1944" t="str">
            <v>14-128</v>
          </cell>
          <cell r="B1944" t="str">
            <v>Providing and Fixing of hydraulic Door Closerheavy(Best Quality).</v>
          </cell>
          <cell r="C1944" t="str">
            <v>Each</v>
          </cell>
          <cell r="D1944">
            <v>326.81</v>
          </cell>
          <cell r="E1944">
            <v>2756.81</v>
          </cell>
          <cell r="F1944" t="str">
            <v>Each</v>
          </cell>
          <cell r="G1944">
            <v>326.81</v>
          </cell>
          <cell r="H1944">
            <v>2756.81</v>
          </cell>
          <cell r="I1944" t="str">
            <v>14.4 ,14.6</v>
          </cell>
          <cell r="J1944">
            <v>0</v>
          </cell>
          <cell r="L1944">
            <v>2756.81</v>
          </cell>
          <cell r="M1944">
            <v>0</v>
          </cell>
          <cell r="N1944">
            <v>0</v>
          </cell>
        </row>
        <row r="1945">
          <cell r="A1945" t="str">
            <v>14-129</v>
          </cell>
          <cell r="B1945" t="str">
            <v>Providing and Fixing of Brass sliding bolts 10"long (heavy)best quality</v>
          </cell>
          <cell r="C1945" t="str">
            <v>Each</v>
          </cell>
          <cell r="D1945">
            <v>104.58</v>
          </cell>
          <cell r="E1945">
            <v>1441.08</v>
          </cell>
          <cell r="F1945" t="str">
            <v>Each</v>
          </cell>
          <cell r="G1945">
            <v>104.58</v>
          </cell>
          <cell r="H1945">
            <v>1441.08</v>
          </cell>
          <cell r="I1945" t="str">
            <v>14.4 ,14.6</v>
          </cell>
          <cell r="J1945">
            <v>0</v>
          </cell>
          <cell r="L1945">
            <v>1441.08</v>
          </cell>
          <cell r="M1945">
            <v>0</v>
          </cell>
          <cell r="N1945">
            <v>0</v>
          </cell>
        </row>
        <row r="1946">
          <cell r="A1946" t="str">
            <v>14-130</v>
          </cell>
          <cell r="B1946" t="str">
            <v>Providing and Fixing of looking glass of approvedquality</v>
          </cell>
          <cell r="C1946" t="str">
            <v>Each</v>
          </cell>
          <cell r="D1946">
            <v>267.67</v>
          </cell>
          <cell r="E1946">
            <v>1004.57</v>
          </cell>
          <cell r="F1946" t="str">
            <v>Each</v>
          </cell>
          <cell r="G1946">
            <v>267.67</v>
          </cell>
          <cell r="H1946">
            <v>1004.57</v>
          </cell>
          <cell r="I1946" t="str">
            <v>14.7.9</v>
          </cell>
          <cell r="J1946">
            <v>0</v>
          </cell>
          <cell r="L1946">
            <v>1004.57</v>
          </cell>
          <cell r="M1946">
            <v>0</v>
          </cell>
          <cell r="N1946">
            <v>0</v>
          </cell>
        </row>
        <row r="1947">
          <cell r="A1947" t="str">
            <v>14-131</v>
          </cell>
          <cell r="B1947" t="str">
            <v>Providing and Fixing of  curtain ends (crystal)design.</v>
          </cell>
          <cell r="C1947" t="str">
            <v>Pair</v>
          </cell>
          <cell r="D1947">
            <v>79.680000000000007</v>
          </cell>
          <cell r="E1947">
            <v>322.68</v>
          </cell>
          <cell r="F1947" t="str">
            <v>Pair</v>
          </cell>
          <cell r="G1947">
            <v>79.680000000000007</v>
          </cell>
          <cell r="H1947">
            <v>322.68</v>
          </cell>
          <cell r="I1947" t="str">
            <v>14.4 ,14.6</v>
          </cell>
          <cell r="J1947">
            <v>0</v>
          </cell>
          <cell r="L1947">
            <v>317.7</v>
          </cell>
          <cell r="M1947">
            <v>4.9800000000000182</v>
          </cell>
          <cell r="N1947">
            <v>1.5675165250236128E-2</v>
          </cell>
        </row>
        <row r="1948">
          <cell r="A1948" t="str">
            <v>14-132</v>
          </cell>
          <cell r="B1948" t="str">
            <v>Supply and Fixing of Bath sol (Best Quality)</v>
          </cell>
          <cell r="C1948" t="str">
            <v>Each</v>
          </cell>
          <cell r="D1948">
            <v>373.5</v>
          </cell>
          <cell r="E1948">
            <v>19206</v>
          </cell>
          <cell r="F1948" t="str">
            <v>Each</v>
          </cell>
          <cell r="G1948">
            <v>373.5</v>
          </cell>
          <cell r="H1948">
            <v>19206</v>
          </cell>
          <cell r="I1948" t="str">
            <v>14.4 ,14.6</v>
          </cell>
          <cell r="J1948">
            <v>0</v>
          </cell>
          <cell r="L1948">
            <v>19206</v>
          </cell>
          <cell r="M1948">
            <v>0</v>
          </cell>
          <cell r="N1948">
            <v>0</v>
          </cell>
        </row>
        <row r="1949">
          <cell r="A1949" t="str">
            <v>14-133</v>
          </cell>
          <cell r="B1949" t="str">
            <v>Supply and Fixing of vast coupling with mixingrod &amp; cap (Golden) imported quality</v>
          </cell>
          <cell r="C1949" t="str">
            <v>Each</v>
          </cell>
          <cell r="D1949">
            <v>373.5</v>
          </cell>
          <cell r="E1949">
            <v>1163.25</v>
          </cell>
          <cell r="F1949" t="str">
            <v>Each</v>
          </cell>
          <cell r="G1949">
            <v>373.5</v>
          </cell>
          <cell r="H1949">
            <v>1163.25</v>
          </cell>
          <cell r="I1949" t="str">
            <v>14.4 ,14.6</v>
          </cell>
          <cell r="J1949">
            <v>0</v>
          </cell>
          <cell r="L1949">
            <v>1163.25</v>
          </cell>
          <cell r="M1949">
            <v>0</v>
          </cell>
          <cell r="N1949">
            <v>0</v>
          </cell>
        </row>
        <row r="1950">
          <cell r="A1950" t="str">
            <v>14-134</v>
          </cell>
          <cell r="B1950" t="str">
            <v>Supply and Fixing of Tarpal</v>
          </cell>
          <cell r="C1950" t="str">
            <v>Sft</v>
          </cell>
          <cell r="D1950">
            <v>13.07</v>
          </cell>
          <cell r="E1950">
            <v>35.65</v>
          </cell>
          <cell r="F1950" t="str">
            <v>m2</v>
          </cell>
          <cell r="G1950">
            <v>140.66</v>
          </cell>
          <cell r="H1950">
            <v>383.56</v>
          </cell>
          <cell r="I1950" t="str">
            <v>14.4 ,14.6</v>
          </cell>
          <cell r="J1950">
            <v>0</v>
          </cell>
          <cell r="L1950">
            <v>383.56</v>
          </cell>
          <cell r="M1950">
            <v>0</v>
          </cell>
          <cell r="N1950">
            <v>0</v>
          </cell>
        </row>
        <row r="1951">
          <cell r="A1951" t="str">
            <v>14-135</v>
          </cell>
          <cell r="B1951" t="str">
            <v>Supply and Fixing of MS16 SWG Pipe 2" dia</v>
          </cell>
          <cell r="C1951" t="str">
            <v>Rft</v>
          </cell>
          <cell r="D1951">
            <v>74.7</v>
          </cell>
          <cell r="E1951">
            <v>240.81</v>
          </cell>
          <cell r="F1951" t="str">
            <v>m</v>
          </cell>
          <cell r="G1951">
            <v>245.08</v>
          </cell>
          <cell r="H1951">
            <v>790.07</v>
          </cell>
          <cell r="I1951" t="str">
            <v>14.6.4 ,14.8.3</v>
          </cell>
          <cell r="J1951">
            <v>0</v>
          </cell>
          <cell r="L1951">
            <v>681.09</v>
          </cell>
          <cell r="M1951">
            <v>108.98000000000002</v>
          </cell>
          <cell r="N1951">
            <v>0.16000822211455171</v>
          </cell>
        </row>
        <row r="1952">
          <cell r="A1952" t="str">
            <v>14-136</v>
          </cell>
          <cell r="B1952" t="str">
            <v>Supply and Fixing of steel sink heavy gaugedouble hole (6'x 1.5')</v>
          </cell>
          <cell r="C1952" t="str">
            <v>Each</v>
          </cell>
          <cell r="D1952">
            <v>373.5</v>
          </cell>
          <cell r="E1952">
            <v>14953.5</v>
          </cell>
          <cell r="F1952" t="str">
            <v>Each</v>
          </cell>
          <cell r="G1952">
            <v>373.5</v>
          </cell>
          <cell r="H1952">
            <v>14953.5</v>
          </cell>
          <cell r="I1952" t="str">
            <v>14.7.16</v>
          </cell>
          <cell r="J1952">
            <v>0</v>
          </cell>
          <cell r="L1952">
            <v>14953.5</v>
          </cell>
          <cell r="M1952">
            <v>0</v>
          </cell>
          <cell r="N1952">
            <v>0</v>
          </cell>
        </row>
        <row r="1953">
          <cell r="A1953" t="str">
            <v>14-137</v>
          </cell>
          <cell r="B1953" t="str">
            <v>Supply &amp; fixing of Syphone for flush tanki (BestQuality)</v>
          </cell>
          <cell r="C1953" t="str">
            <v>Each</v>
          </cell>
          <cell r="D1953">
            <v>373.5</v>
          </cell>
          <cell r="E1953">
            <v>956.7</v>
          </cell>
          <cell r="F1953" t="str">
            <v>Each</v>
          </cell>
          <cell r="G1953">
            <v>373.5</v>
          </cell>
          <cell r="H1953">
            <v>956.7</v>
          </cell>
          <cell r="I1953" t="str">
            <v>14.7.3</v>
          </cell>
          <cell r="J1953">
            <v>0</v>
          </cell>
          <cell r="L1953">
            <v>956.7</v>
          </cell>
          <cell r="M1953">
            <v>0</v>
          </cell>
          <cell r="N1953">
            <v>0</v>
          </cell>
        </row>
        <row r="1954">
          <cell r="A1954" t="str">
            <v>14-138</v>
          </cell>
          <cell r="B1954" t="str">
            <v>Supply &amp; fixing of coiling Rose best quality</v>
          </cell>
          <cell r="C1954" t="str">
            <v>Each</v>
          </cell>
          <cell r="D1954">
            <v>149.4</v>
          </cell>
          <cell r="E1954">
            <v>787.28</v>
          </cell>
          <cell r="F1954" t="str">
            <v>Each</v>
          </cell>
          <cell r="G1954">
            <v>149.4</v>
          </cell>
          <cell r="H1954">
            <v>787.28</v>
          </cell>
          <cell r="I1954" t="str">
            <v>14.4 ,14.6</v>
          </cell>
          <cell r="J1954">
            <v>0</v>
          </cell>
          <cell r="L1954">
            <v>787.28</v>
          </cell>
          <cell r="M1954">
            <v>0</v>
          </cell>
          <cell r="N1954">
            <v>0</v>
          </cell>
        </row>
        <row r="1955">
          <cell r="A1955" t="str">
            <v>14-139</v>
          </cell>
          <cell r="B1955" t="str">
            <v>Providing and fixing of approved quality andmanufacturer best design Fire Extinguisherincluding all fittings complete in all respects.</v>
          </cell>
          <cell r="C1955" t="str">
            <v>Each</v>
          </cell>
          <cell r="D1955">
            <v>298.8</v>
          </cell>
          <cell r="E1955">
            <v>15865.99</v>
          </cell>
          <cell r="F1955" t="str">
            <v>Each</v>
          </cell>
          <cell r="G1955">
            <v>298.8</v>
          </cell>
          <cell r="H1955">
            <v>15865.99</v>
          </cell>
          <cell r="I1955" t="str">
            <v>14.4, 14.5</v>
          </cell>
          <cell r="J1955">
            <v>0</v>
          </cell>
          <cell r="L1955">
            <v>15865.99</v>
          </cell>
          <cell r="M1955">
            <v>0</v>
          </cell>
          <cell r="N1955">
            <v>0</v>
          </cell>
        </row>
        <row r="1956">
          <cell r="A1956" t="str">
            <v>14-140</v>
          </cell>
          <cell r="B1956" t="str">
            <v>Deleted</v>
          </cell>
          <cell r="C1956" t="str">
            <v>Each</v>
          </cell>
          <cell r="D1956">
            <v>0</v>
          </cell>
          <cell r="E1956">
            <v>0</v>
          </cell>
          <cell r="F1956" t="str">
            <v>Each</v>
          </cell>
          <cell r="G1956">
            <v>0</v>
          </cell>
          <cell r="H1956">
            <v>0</v>
          </cell>
          <cell r="I1956" t="str">
            <v>14.4, 14.5</v>
          </cell>
          <cell r="J1956">
            <v>0</v>
          </cell>
          <cell r="L1956">
            <v>3521070</v>
          </cell>
          <cell r="M1956">
            <v>-3521070</v>
          </cell>
          <cell r="N1956">
            <v>-1</v>
          </cell>
        </row>
        <row r="1957">
          <cell r="A1957" t="str">
            <v>14-141-a</v>
          </cell>
          <cell r="B1957" t="str">
            <v>P/L approved quality UPVC pipes for watersupply and gas supply i/c fitting, cutting, jointing,jointing material making holes in walls and fillingthe same with 1:4 CSM, excavation and backfilling : 3" dia</v>
          </cell>
          <cell r="C1957" t="str">
            <v>Rft</v>
          </cell>
          <cell r="D1957">
            <v>111.45</v>
          </cell>
          <cell r="E1957">
            <v>473.95</v>
          </cell>
          <cell r="F1957" t="str">
            <v>m</v>
          </cell>
          <cell r="G1957">
            <v>365.66</v>
          </cell>
          <cell r="H1957">
            <v>1554.97</v>
          </cell>
          <cell r="I1957" t="str">
            <v>14.4 ,14.6,14.6.3.1 ,14.8.3.3</v>
          </cell>
          <cell r="J1957">
            <v>0</v>
          </cell>
          <cell r="L1957">
            <v>1339.89</v>
          </cell>
          <cell r="M1957">
            <v>215.07999999999993</v>
          </cell>
          <cell r="N1957">
            <v>0.1605206397540096</v>
          </cell>
        </row>
        <row r="1958">
          <cell r="A1958" t="str">
            <v>14-141-b</v>
          </cell>
          <cell r="B1958" t="str">
            <v>P/L approved quality UPVC pipes for watersupply and gas supply i/c fitting, cutting, jointing,jointing material making holes in walls and fillingthe same with 1:4 CSM, excavation and backfilling. : 4" dia</v>
          </cell>
          <cell r="C1958" t="str">
            <v>Rft</v>
          </cell>
          <cell r="D1958">
            <v>125.57</v>
          </cell>
          <cell r="E1958">
            <v>692.84</v>
          </cell>
          <cell r="F1958" t="str">
            <v>m</v>
          </cell>
          <cell r="G1958">
            <v>411.98</v>
          </cell>
          <cell r="H1958">
            <v>2273.1</v>
          </cell>
          <cell r="I1958" t="str">
            <v>14.4 ,14.6,14.6.3.1 ,14.8.3.3</v>
          </cell>
          <cell r="J1958">
            <v>0</v>
          </cell>
          <cell r="L1958">
            <v>1967.13</v>
          </cell>
          <cell r="M1958">
            <v>305.9699999999998</v>
          </cell>
          <cell r="N1958">
            <v>0.15554132162083836</v>
          </cell>
        </row>
        <row r="1959">
          <cell r="A1959" t="str">
            <v>14-142</v>
          </cell>
          <cell r="B1959" t="str">
            <v>Supplying and fixing, 5'x2.5'x1.25' size bath tubComplete with all acceries of approved quality.</v>
          </cell>
          <cell r="C1959" t="str">
            <v>Each</v>
          </cell>
          <cell r="D1959">
            <v>1992</v>
          </cell>
          <cell r="E1959">
            <v>16754.25</v>
          </cell>
          <cell r="F1959" t="str">
            <v>Each</v>
          </cell>
          <cell r="G1959">
            <v>1992</v>
          </cell>
          <cell r="H1959">
            <v>16754.25</v>
          </cell>
          <cell r="I1959" t="str">
            <v>14.7.17</v>
          </cell>
          <cell r="J1959">
            <v>0</v>
          </cell>
          <cell r="L1959">
            <v>16723.13</v>
          </cell>
          <cell r="M1959">
            <v>31.119999999998981</v>
          </cell>
          <cell r="N1959">
            <v>1.8608956576908139E-3</v>
          </cell>
        </row>
        <row r="1960">
          <cell r="A1960" t="str">
            <v>14-143</v>
          </cell>
          <cell r="B1960" t="str">
            <v>Providing and fixing 2" dia PVC gravel feed pipeincluding Sanitary seal to min. 20ft depth from toplevel of tube well, complete in all respects.</v>
          </cell>
          <cell r="C1960" t="str">
            <v>Job</v>
          </cell>
          <cell r="D1960">
            <v>0</v>
          </cell>
          <cell r="E1960">
            <v>46170</v>
          </cell>
          <cell r="F1960" t="str">
            <v>Job</v>
          </cell>
          <cell r="G1960">
            <v>0</v>
          </cell>
          <cell r="H1960">
            <v>46170</v>
          </cell>
          <cell r="I1960" t="str">
            <v>14.4 ,14.6</v>
          </cell>
          <cell r="J1960">
            <v>0</v>
          </cell>
          <cell r="L1960">
            <v>46170</v>
          </cell>
          <cell r="M1960">
            <v>0</v>
          </cell>
          <cell r="N1960">
            <v>0</v>
          </cell>
        </row>
        <row r="1961">
          <cell r="A1961" t="str">
            <v>14-144-a</v>
          </cell>
          <cell r="B1961" t="str">
            <v>Supplying and Fixing UPVC soil waste and ventpipe class B : 6" dia</v>
          </cell>
          <cell r="C1961" t="str">
            <v>Rft</v>
          </cell>
          <cell r="D1961">
            <v>57.58</v>
          </cell>
          <cell r="E1961">
            <v>1289.5899999999999</v>
          </cell>
          <cell r="F1961" t="str">
            <v>m</v>
          </cell>
          <cell r="G1961">
            <v>188.91</v>
          </cell>
          <cell r="H1961">
            <v>4230.9399999999996</v>
          </cell>
          <cell r="I1961" t="str">
            <v>14.4 ,14.6,14.6.3.1 ,14.8.3.3</v>
          </cell>
          <cell r="J1961">
            <v>0</v>
          </cell>
          <cell r="L1961">
            <v>4225.84</v>
          </cell>
          <cell r="M1961">
            <v>5.0999999999994543</v>
          </cell>
          <cell r="N1961">
            <v>1.2068606478237353E-3</v>
          </cell>
        </row>
        <row r="1962">
          <cell r="A1962" t="str">
            <v>14-144-b</v>
          </cell>
          <cell r="B1962" t="str">
            <v>Supplying and Fixing UPVC soil waste and ventpipe class B : 4" dia</v>
          </cell>
          <cell r="C1962" t="str">
            <v>Rft</v>
          </cell>
          <cell r="D1962">
            <v>46.06</v>
          </cell>
          <cell r="E1962">
            <v>703.14</v>
          </cell>
          <cell r="F1962" t="str">
            <v>m</v>
          </cell>
          <cell r="G1962">
            <v>151.13</v>
          </cell>
          <cell r="H1962">
            <v>2306.88</v>
          </cell>
          <cell r="I1962" t="str">
            <v>14.4 ,14.6,14.6.3.1 ,14.8.3.3</v>
          </cell>
          <cell r="J1962">
            <v>0</v>
          </cell>
          <cell r="L1962">
            <v>2302.8000000000002</v>
          </cell>
          <cell r="M1962">
            <v>4.0799999999999272</v>
          </cell>
          <cell r="N1962">
            <v>1.7717561229806875E-3</v>
          </cell>
        </row>
        <row r="1963">
          <cell r="A1963" t="str">
            <v>14-144-c</v>
          </cell>
          <cell r="B1963" t="str">
            <v>Supplying and Fixing UPVC soil waste and ventpipe class B : 3" dia</v>
          </cell>
          <cell r="C1963" t="str">
            <v>Rft</v>
          </cell>
          <cell r="D1963">
            <v>46.06</v>
          </cell>
          <cell r="E1963">
            <v>508.86</v>
          </cell>
          <cell r="F1963" t="str">
            <v>m</v>
          </cell>
          <cell r="G1963">
            <v>151.13</v>
          </cell>
          <cell r="H1963">
            <v>1669.48</v>
          </cell>
          <cell r="I1963" t="str">
            <v>14.4 ,14.6,14.6.3.1 ,14.8.3.3</v>
          </cell>
          <cell r="J1963">
            <v>0</v>
          </cell>
          <cell r="L1963">
            <v>1665.4</v>
          </cell>
          <cell r="M1963">
            <v>4.0799999999999272</v>
          </cell>
          <cell r="N1963">
            <v>2.4498618950401867E-3</v>
          </cell>
        </row>
        <row r="1964">
          <cell r="A1964" t="str">
            <v>14-144-d</v>
          </cell>
          <cell r="B1964" t="str">
            <v>uPVC Soil, Waste and vent pipes conforming toISO:3633 type "B" or BS-4514/5255 class "A",including imported rubber ring/solvent cementfittings, jointing, cutting, and breakingconcrete/masonry and then making it good,applying painting, cleaning and testing etc.complete in all respects.(for sanitary drainage) : 2"dia</v>
          </cell>
          <cell r="C1964" t="str">
            <v>Rft</v>
          </cell>
          <cell r="D1964">
            <v>38.28</v>
          </cell>
          <cell r="E1964">
            <v>321.01</v>
          </cell>
          <cell r="F1964" t="str">
            <v>m</v>
          </cell>
          <cell r="G1964">
            <v>125.6</v>
          </cell>
          <cell r="H1964">
            <v>1053.2</v>
          </cell>
          <cell r="I1964" t="str">
            <v>14.4 ,14.6,14.6.3.1 ,14.8.3.3</v>
          </cell>
          <cell r="J1964">
            <v>0</v>
          </cell>
          <cell r="L1964">
            <v>1044.52</v>
          </cell>
          <cell r="M1964">
            <v>8.6800000000000637</v>
          </cell>
          <cell r="N1964">
            <v>8.3100371462490556E-3</v>
          </cell>
        </row>
        <row r="1965">
          <cell r="A1965" t="str">
            <v>14-144-e</v>
          </cell>
          <cell r="B1965" t="str">
            <v>uPVC Soil, Waste and vent pipes conforming toISO:3633 type "B" or BS-4514/5255 class "A",including imported rubber ring/solvent cementfittings, jointing, cutting, and breakingconcrete/masonry and then making it good,applying painting, cleaning and testing etc.complete in all respects.(for sanitary drainage) :1-1/2" dia</v>
          </cell>
          <cell r="C1965" t="str">
            <v>Rft</v>
          </cell>
          <cell r="D1965">
            <v>38.28</v>
          </cell>
          <cell r="E1965">
            <v>227.82</v>
          </cell>
          <cell r="F1965" t="str">
            <v>m</v>
          </cell>
          <cell r="G1965">
            <v>125.6</v>
          </cell>
          <cell r="H1965">
            <v>747.45</v>
          </cell>
          <cell r="I1965" t="str">
            <v>14.4 ,14.6,14.6.3.1 ,14.8.3.3</v>
          </cell>
          <cell r="J1965">
            <v>0</v>
          </cell>
          <cell r="L1965">
            <v>738.77</v>
          </cell>
          <cell r="M1965">
            <v>8.6800000000000637</v>
          </cell>
          <cell r="N1965">
            <v>1.1749258903312349E-2</v>
          </cell>
        </row>
        <row r="1966">
          <cell r="A1966" t="str">
            <v>14-145-a</v>
          </cell>
          <cell r="B1966" t="str">
            <v>Providing and fixing Fire Extinguisher  ofapproved quality and manufacturer best designincluding all fittings complete in all respects. : 6kg</v>
          </cell>
          <cell r="C1966" t="str">
            <v>Each</v>
          </cell>
          <cell r="D1966">
            <v>373.5</v>
          </cell>
          <cell r="E1966">
            <v>8271</v>
          </cell>
          <cell r="F1966" t="str">
            <v>Each</v>
          </cell>
          <cell r="G1966">
            <v>373.5</v>
          </cell>
          <cell r="H1966">
            <v>8271</v>
          </cell>
          <cell r="I1966" t="str">
            <v>14.4, 14.5</v>
          </cell>
          <cell r="J1966">
            <v>0</v>
          </cell>
          <cell r="L1966">
            <v>8271</v>
          </cell>
          <cell r="M1966">
            <v>0</v>
          </cell>
          <cell r="N1966">
            <v>0</v>
          </cell>
        </row>
        <row r="1967">
          <cell r="A1967" t="str">
            <v>14-145-b</v>
          </cell>
          <cell r="B1967" t="str">
            <v>Providing and fixing Fire Extinguisher  ofapproved quality and manufacturer best designincluding all fittings complete in all respects. : 2kg</v>
          </cell>
          <cell r="C1967" t="str">
            <v>Each</v>
          </cell>
          <cell r="D1967">
            <v>373.5</v>
          </cell>
          <cell r="E1967">
            <v>5233.5</v>
          </cell>
          <cell r="F1967" t="str">
            <v>Each</v>
          </cell>
          <cell r="G1967">
            <v>373.5</v>
          </cell>
          <cell r="H1967">
            <v>5233.5</v>
          </cell>
          <cell r="I1967" t="str">
            <v>14.4, 14.5</v>
          </cell>
          <cell r="J1967">
            <v>0</v>
          </cell>
          <cell r="L1967">
            <v>5233.5</v>
          </cell>
          <cell r="M1967">
            <v>0</v>
          </cell>
          <cell r="N1967">
            <v>0</v>
          </cell>
        </row>
        <row r="1968">
          <cell r="A1968" t="str">
            <v>14-146</v>
          </cell>
          <cell r="B1968" t="str">
            <v>Fire Hose cabinet with 30 meter Hose Reel andNozzle Complete with accessories</v>
          </cell>
          <cell r="C1968" t="str">
            <v>Each</v>
          </cell>
          <cell r="D1968">
            <v>373.5</v>
          </cell>
          <cell r="E1968">
            <v>61123.5</v>
          </cell>
          <cell r="F1968" t="str">
            <v>Each</v>
          </cell>
          <cell r="G1968">
            <v>373.5</v>
          </cell>
          <cell r="H1968">
            <v>61123.5</v>
          </cell>
          <cell r="I1968" t="str">
            <v>14.4, 14.5</v>
          </cell>
          <cell r="J1968">
            <v>0</v>
          </cell>
          <cell r="L1968">
            <v>61123.5</v>
          </cell>
          <cell r="M1968">
            <v>0</v>
          </cell>
          <cell r="N1968">
            <v>0</v>
          </cell>
        </row>
        <row r="1969">
          <cell r="A1969" t="str">
            <v>14-147</v>
          </cell>
          <cell r="B1969" t="str">
            <v>Providing &amp; Fixing of uPVC Floor Drain of dia 5"with P-Trap of approved quality with M.S Gratingof 5 Inches dia hole with minimum outlet of drainshould be 3 Inches complete in all respect.</v>
          </cell>
          <cell r="C1969" t="str">
            <v>Job</v>
          </cell>
          <cell r="D1969">
            <v>622.5</v>
          </cell>
          <cell r="E1969">
            <v>5299.19</v>
          </cell>
          <cell r="F1969" t="str">
            <v>Job</v>
          </cell>
          <cell r="G1969">
            <v>622.5</v>
          </cell>
          <cell r="H1969">
            <v>5299.19</v>
          </cell>
          <cell r="I1969" t="str">
            <v>14.4 ,14.6,14.6.3.1 ,14.8.3.3</v>
          </cell>
          <cell r="J1969">
            <v>0</v>
          </cell>
          <cell r="L1969">
            <v>4929.92</v>
          </cell>
          <cell r="M1969">
            <v>369.26999999999953</v>
          </cell>
          <cell r="N1969">
            <v>7.4903852395170611E-2</v>
          </cell>
        </row>
        <row r="1970">
          <cell r="A1970" t="str">
            <v>14-148</v>
          </cell>
          <cell r="B1970" t="str">
            <v>Providing and Fixing Electrically Operateddrinking water cooler of 100 gallons storagecapacity with DX COIL based onR134,compressor and air-cooled condenser withstorage tank of S/S 314 with TAPS includingTRIPP LET FILTER complete in all respects</v>
          </cell>
          <cell r="C1970" t="str">
            <v>Each</v>
          </cell>
          <cell r="D1970">
            <v>0</v>
          </cell>
          <cell r="E1970">
            <v>157950</v>
          </cell>
          <cell r="F1970" t="str">
            <v>Each</v>
          </cell>
          <cell r="G1970">
            <v>0</v>
          </cell>
          <cell r="H1970">
            <v>157950</v>
          </cell>
          <cell r="I1970" t="str">
            <v>14.4, 14.5</v>
          </cell>
          <cell r="J1970">
            <v>0</v>
          </cell>
          <cell r="L1970">
            <v>157950</v>
          </cell>
          <cell r="M1970">
            <v>0</v>
          </cell>
          <cell r="N1970">
            <v>0</v>
          </cell>
        </row>
        <row r="1971">
          <cell r="A1971" t="str">
            <v>14-149</v>
          </cell>
          <cell r="B1971" t="str">
            <v>Providing and fixing of RCC pipe for power cable,including excavation, sand bedding, back-filling,accessories, manholes, etc. in the followinq sizes:150 mm dia</v>
          </cell>
          <cell r="C1971" t="str">
            <v>Each</v>
          </cell>
          <cell r="D1971">
            <v>284.11</v>
          </cell>
          <cell r="E1971">
            <v>1193.05</v>
          </cell>
          <cell r="F1971" t="str">
            <v>Each</v>
          </cell>
          <cell r="G1971">
            <v>284.11</v>
          </cell>
          <cell r="H1971">
            <v>1193.05</v>
          </cell>
          <cell r="I1971" t="str">
            <v>14.4 ,14.6, 14.8</v>
          </cell>
          <cell r="J1971">
            <v>0</v>
          </cell>
          <cell r="L1971">
            <v>1169.46</v>
          </cell>
          <cell r="M1971">
            <v>23.589999999999918</v>
          </cell>
          <cell r="N1971">
            <v>2.0171703179245052E-2</v>
          </cell>
        </row>
        <row r="1972">
          <cell r="A1972" t="str">
            <v>14-150</v>
          </cell>
          <cell r="B1972" t="str">
            <v>Supply and fixing 25mm dia baker rod inexpansion joint</v>
          </cell>
          <cell r="C1972" t="str">
            <v>Rft</v>
          </cell>
          <cell r="D1972">
            <v>87.15</v>
          </cell>
          <cell r="E1972">
            <v>153.97999999999999</v>
          </cell>
          <cell r="F1972" t="str">
            <v>m</v>
          </cell>
          <cell r="G1972">
            <v>285.93</v>
          </cell>
          <cell r="H1972">
            <v>505.17</v>
          </cell>
          <cell r="I1972" t="str">
            <v>14.4, 14.5</v>
          </cell>
          <cell r="J1972">
            <v>0</v>
          </cell>
          <cell r="L1972">
            <v>505.17</v>
          </cell>
          <cell r="M1972">
            <v>0</v>
          </cell>
          <cell r="N1972">
            <v>0</v>
          </cell>
        </row>
        <row r="1973">
          <cell r="A1973" t="str">
            <v>14-151</v>
          </cell>
          <cell r="B1973" t="str">
            <v>Providing and applying polysulphide sealant ofany colour in expansion joint</v>
          </cell>
          <cell r="C1973" t="str">
            <v>Rft</v>
          </cell>
          <cell r="D1973">
            <v>17.43</v>
          </cell>
          <cell r="E1973">
            <v>41.73</v>
          </cell>
          <cell r="F1973" t="str">
            <v>m</v>
          </cell>
          <cell r="G1973">
            <v>57.19</v>
          </cell>
          <cell r="H1973">
            <v>136.91</v>
          </cell>
          <cell r="I1973" t="str">
            <v>14.4 ,14.6</v>
          </cell>
          <cell r="J1973">
            <v>0</v>
          </cell>
          <cell r="L1973">
            <v>136.91</v>
          </cell>
          <cell r="M1973">
            <v>0</v>
          </cell>
          <cell r="N1973">
            <v>0</v>
          </cell>
        </row>
        <row r="1974">
          <cell r="A1974" t="str">
            <v>14-152</v>
          </cell>
          <cell r="B1974" t="str">
            <v>Supply and Fixing of  Electric Water Cooler 45Gallons (Local)</v>
          </cell>
          <cell r="C1974" t="str">
            <v>Each</v>
          </cell>
          <cell r="D1974">
            <v>0</v>
          </cell>
          <cell r="E1974">
            <v>38880</v>
          </cell>
          <cell r="F1974" t="str">
            <v>Each</v>
          </cell>
          <cell r="G1974">
            <v>0</v>
          </cell>
          <cell r="H1974">
            <v>38880</v>
          </cell>
          <cell r="I1974" t="str">
            <v>14.4 ,14.6</v>
          </cell>
          <cell r="J1974">
            <v>0</v>
          </cell>
          <cell r="L1974">
            <v>38880</v>
          </cell>
          <cell r="M1974">
            <v>0</v>
          </cell>
          <cell r="N1974">
            <v>0</v>
          </cell>
        </row>
        <row r="1975">
          <cell r="A1975" t="str">
            <v>14-153-a</v>
          </cell>
          <cell r="B1975" t="str">
            <v>Providing and fixing of tempered glass ofapproved quality and color including all fiittingcomplete in all respectsa) 5 mm Thick</v>
          </cell>
          <cell r="C1975" t="str">
            <v>Sft</v>
          </cell>
          <cell r="D1975">
            <v>249</v>
          </cell>
          <cell r="E1975">
            <v>440.46</v>
          </cell>
          <cell r="F1975" t="str">
            <v>m2</v>
          </cell>
          <cell r="G1975">
            <v>2679.24</v>
          </cell>
          <cell r="H1975">
            <v>4739.3900000000003</v>
          </cell>
          <cell r="I1975" t="str">
            <v>14.4 ,14.6</v>
          </cell>
          <cell r="J1975">
            <v>0</v>
          </cell>
          <cell r="L1975">
            <v>4571.9399999999996</v>
          </cell>
          <cell r="M1975">
            <v>167.45000000000073</v>
          </cell>
          <cell r="N1975">
            <v>3.6625590012117556E-2</v>
          </cell>
        </row>
        <row r="1976">
          <cell r="A1976" t="str">
            <v>14-153-b</v>
          </cell>
          <cell r="B1976" t="str">
            <v>Providing and fixing of tempered glass ofapproved quality and color including all fiittingcomplete in all respectsb) 8 mm Thick</v>
          </cell>
          <cell r="C1976" t="str">
            <v>Sft</v>
          </cell>
          <cell r="D1976">
            <v>249</v>
          </cell>
          <cell r="E1976">
            <v>564.09</v>
          </cell>
          <cell r="F1976" t="str">
            <v>m2</v>
          </cell>
          <cell r="G1976">
            <v>2679.24</v>
          </cell>
          <cell r="H1976">
            <v>6069.61</v>
          </cell>
          <cell r="I1976" t="str">
            <v>14.4 ,14.6</v>
          </cell>
          <cell r="J1976">
            <v>0</v>
          </cell>
          <cell r="L1976">
            <v>5902.16</v>
          </cell>
          <cell r="M1976">
            <v>167.44999999999982</v>
          </cell>
          <cell r="N1976">
            <v>2.8370969272266393E-2</v>
          </cell>
        </row>
        <row r="1977">
          <cell r="A1977" t="str">
            <v>14-153-c</v>
          </cell>
          <cell r="B1977" t="str">
            <v>Providing and fixing of tempered glass ofapproved quality and color including all fiittingcomplete in all respectsc) 12mm Thick</v>
          </cell>
          <cell r="C1977" t="str">
            <v>Sft</v>
          </cell>
          <cell r="D1977">
            <v>249</v>
          </cell>
          <cell r="E1977">
            <v>711.71</v>
          </cell>
          <cell r="F1977" t="str">
            <v>m2</v>
          </cell>
          <cell r="G1977">
            <v>2679.24</v>
          </cell>
          <cell r="H1977">
            <v>7658.03</v>
          </cell>
          <cell r="I1977" t="str">
            <v>14.4 ,14.6</v>
          </cell>
          <cell r="J1977">
            <v>0</v>
          </cell>
          <cell r="L1977">
            <v>7490.58</v>
          </cell>
          <cell r="M1977">
            <v>167.44999999999982</v>
          </cell>
          <cell r="N1977">
            <v>2.2354744225413763E-2</v>
          </cell>
        </row>
        <row r="1978">
          <cell r="A1978" t="str">
            <v>14-154</v>
          </cell>
          <cell r="B1978" t="str">
            <v>Supply and Installation of G.I. water pipesconforming to BS-1387 (1985), Medium Grade,I/c all fittings, wraping polythene tape, givinganticorrosion treatment, applying protectivepainting, making holes in concrete or masonry andthen repairing holes, flushing, disinfecting, testingand commissioning etc. of the followingdiameters. 2" dia</v>
          </cell>
          <cell r="C1978" t="str">
            <v>Rft</v>
          </cell>
          <cell r="D1978">
            <v>669.19</v>
          </cell>
          <cell r="E1978">
            <v>1393.06</v>
          </cell>
          <cell r="F1978" t="str">
            <v>m</v>
          </cell>
          <cell r="G1978">
            <v>2195.5</v>
          </cell>
          <cell r="H1978">
            <v>4570.3900000000003</v>
          </cell>
          <cell r="I1978" t="str">
            <v>14.6.2,14.8.3 ,14.8.4</v>
          </cell>
          <cell r="J1978">
            <v>0</v>
          </cell>
          <cell r="L1978">
            <v>4030.98</v>
          </cell>
          <cell r="M1978">
            <v>539.41000000000031</v>
          </cell>
          <cell r="N1978">
            <v>0.13381609434926503</v>
          </cell>
        </row>
        <row r="1979">
          <cell r="A1979" t="str">
            <v>14-155</v>
          </cell>
          <cell r="B1979" t="str">
            <v>Galvanised MS ladder rings 3/4" dia  inside andoutside water tanks; Each rung of 12" width, 6"projected outside the wall and 6" embeded in RCCon both ends; including all necessary works forcomplete installation.</v>
          </cell>
          <cell r="C1979" t="str">
            <v>kg</v>
          </cell>
          <cell r="D1979">
            <v>229.08</v>
          </cell>
          <cell r="E1979">
            <v>490.3</v>
          </cell>
          <cell r="F1979" t="str">
            <v>kg</v>
          </cell>
          <cell r="G1979">
            <v>229.08</v>
          </cell>
          <cell r="H1979">
            <v>490.3</v>
          </cell>
          <cell r="I1979" t="str">
            <v>14.4 ,14.6, 14.8</v>
          </cell>
          <cell r="J1979">
            <v>0</v>
          </cell>
          <cell r="L1979">
            <v>417.9</v>
          </cell>
          <cell r="M1979">
            <v>72.400000000000034</v>
          </cell>
          <cell r="N1979">
            <v>0.1732471883225653</v>
          </cell>
        </row>
        <row r="1980">
          <cell r="A1980" t="str">
            <v>14-156</v>
          </cell>
          <cell r="B1980" t="str">
            <v>Bitumen coated cast Iron grating cover with frameconforming to BS-497, on catchpits, including allfittings for complete installation. 24"x24" (70KG)</v>
          </cell>
          <cell r="C1980" t="str">
            <v>Each</v>
          </cell>
          <cell r="D1980">
            <v>286.35000000000002</v>
          </cell>
          <cell r="E1980">
            <v>4791.2299999999996</v>
          </cell>
          <cell r="F1980" t="str">
            <v>Each</v>
          </cell>
          <cell r="G1980">
            <v>286.35000000000002</v>
          </cell>
          <cell r="H1980">
            <v>4791.2299999999996</v>
          </cell>
          <cell r="I1980" t="str">
            <v>14.4 ,14.6, 14.8</v>
          </cell>
          <cell r="J1980">
            <v>0</v>
          </cell>
          <cell r="L1980">
            <v>4744.8100000000004</v>
          </cell>
          <cell r="M1980">
            <v>46.419999999999163</v>
          </cell>
          <cell r="N1980">
            <v>9.7833211445767388E-3</v>
          </cell>
        </row>
        <row r="1981">
          <cell r="A1981" t="str">
            <v>14-157</v>
          </cell>
          <cell r="B1981" t="str">
            <v>P-Trap (uPVC) for squatting type WC.</v>
          </cell>
          <cell r="C1981" t="str">
            <v>Each</v>
          </cell>
          <cell r="D1981">
            <v>257.70999999999998</v>
          </cell>
          <cell r="E1981">
            <v>1356.74</v>
          </cell>
          <cell r="F1981" t="str">
            <v>Each</v>
          </cell>
          <cell r="G1981">
            <v>257.70999999999998</v>
          </cell>
          <cell r="H1981">
            <v>1356.74</v>
          </cell>
          <cell r="I1981" t="str">
            <v>14.6.3 ,14.8.8</v>
          </cell>
          <cell r="J1981">
            <v>0</v>
          </cell>
          <cell r="L1981">
            <v>1315.9</v>
          </cell>
          <cell r="M1981">
            <v>40.839999999999918</v>
          </cell>
          <cell r="N1981">
            <v>3.1035792993388493E-2</v>
          </cell>
        </row>
        <row r="1982">
          <cell r="A1982" t="str">
            <v>14-158</v>
          </cell>
          <cell r="B1982" t="str">
            <v>Grab bar (ROCA make) with W.C of specialperson's toilet including all fittings with completeinstallation.</v>
          </cell>
          <cell r="C1982" t="str">
            <v>No</v>
          </cell>
          <cell r="D1982">
            <v>448.2</v>
          </cell>
          <cell r="E1982">
            <v>2363.04</v>
          </cell>
          <cell r="F1982" t="str">
            <v>No</v>
          </cell>
          <cell r="G1982">
            <v>448.2</v>
          </cell>
          <cell r="H1982">
            <v>2363.04</v>
          </cell>
          <cell r="I1982" t="str">
            <v>14.4 ,14.6,14.7.1 ,14.8</v>
          </cell>
          <cell r="J1982">
            <v>0</v>
          </cell>
          <cell r="L1982">
            <v>2363.04</v>
          </cell>
          <cell r="M1982">
            <v>0</v>
          </cell>
          <cell r="N1982">
            <v>0</v>
          </cell>
        </row>
        <row r="1983">
          <cell r="A1983" t="str">
            <v>14-159</v>
          </cell>
          <cell r="B1983" t="str">
            <v>Undercounter Vanity type wash hand basin ofapproved make, colour, size, shape and quality,including jointing and sealing material, etc. withall accessories for complete installation.</v>
          </cell>
          <cell r="C1983" t="str">
            <v>Each</v>
          </cell>
          <cell r="D1983">
            <v>535.35</v>
          </cell>
          <cell r="E1983">
            <v>8114.64</v>
          </cell>
          <cell r="F1983" t="str">
            <v>Each</v>
          </cell>
          <cell r="G1983">
            <v>535.35</v>
          </cell>
          <cell r="H1983">
            <v>8114.64</v>
          </cell>
          <cell r="I1983" t="str">
            <v>14.7.4</v>
          </cell>
          <cell r="J1983">
            <v>0</v>
          </cell>
          <cell r="L1983">
            <v>8114.64</v>
          </cell>
          <cell r="M1983">
            <v>0</v>
          </cell>
          <cell r="N1983">
            <v>0</v>
          </cell>
        </row>
        <row r="1984">
          <cell r="A1984" t="str">
            <v>14-160-a</v>
          </cell>
          <cell r="B1984" t="str">
            <v>Supply and installation of Electric Water cooler offollowing capacity, including check valve at inletand all accessories for complete installation. 10Gallons</v>
          </cell>
          <cell r="C1984" t="str">
            <v>Each</v>
          </cell>
          <cell r="D1984">
            <v>224.1</v>
          </cell>
          <cell r="E1984">
            <v>16626.599999999999</v>
          </cell>
          <cell r="F1984" t="str">
            <v>Each</v>
          </cell>
          <cell r="G1984">
            <v>224.1</v>
          </cell>
          <cell r="H1984">
            <v>16626.599999999999</v>
          </cell>
          <cell r="I1984" t="str">
            <v>14.4 ,14.6</v>
          </cell>
          <cell r="J1984">
            <v>0</v>
          </cell>
          <cell r="L1984">
            <v>16626.599999999999</v>
          </cell>
          <cell r="M1984">
            <v>0</v>
          </cell>
          <cell r="N1984">
            <v>0</v>
          </cell>
        </row>
        <row r="1985">
          <cell r="A1985" t="str">
            <v>14-160-b</v>
          </cell>
          <cell r="B1985" t="str">
            <v>Electric water coolers of 40 gallons capacity,including inlet and outlet connections, gate valveon inlet, electric connection upto power socket,and all other accessories for complete installation.</v>
          </cell>
          <cell r="C1985" t="str">
            <v>Each</v>
          </cell>
          <cell r="D1985">
            <v>149.4</v>
          </cell>
          <cell r="E1985">
            <v>39029.4</v>
          </cell>
          <cell r="F1985" t="str">
            <v>Each</v>
          </cell>
          <cell r="G1985">
            <v>149.4</v>
          </cell>
          <cell r="H1985">
            <v>39029.4</v>
          </cell>
          <cell r="I1985" t="str">
            <v>14.4 ,14.6</v>
          </cell>
          <cell r="J1985">
            <v>0</v>
          </cell>
          <cell r="L1985">
            <v>39020.06</v>
          </cell>
          <cell r="M1985">
            <v>9.3400000000037835</v>
          </cell>
          <cell r="N1985">
            <v>2.3936406043465294E-4</v>
          </cell>
        </row>
        <row r="1986">
          <cell r="A1986" t="str">
            <v>14-161</v>
          </cell>
          <cell r="B1986" t="str">
            <v>Triple water filter (10") including inlet and outletconnections, power supply, and all accessories forcomplete installation.</v>
          </cell>
          <cell r="C1986" t="str">
            <v>Each</v>
          </cell>
          <cell r="D1986">
            <v>224.1</v>
          </cell>
          <cell r="E1986">
            <v>8752.7900000000009</v>
          </cell>
          <cell r="F1986" t="str">
            <v>Each</v>
          </cell>
          <cell r="G1986">
            <v>224.1</v>
          </cell>
          <cell r="H1986">
            <v>8752.7900000000009</v>
          </cell>
          <cell r="I1986" t="str">
            <v>14.4 ,14.6</v>
          </cell>
          <cell r="J1986">
            <v>0</v>
          </cell>
          <cell r="L1986">
            <v>8752.7900000000009</v>
          </cell>
          <cell r="M1986">
            <v>0</v>
          </cell>
          <cell r="N1986">
            <v>0</v>
          </cell>
        </row>
        <row r="1987">
          <cell r="A1987" t="str">
            <v>14-162-a</v>
          </cell>
          <cell r="B1987" t="str">
            <v>G.I. water pipes (cold and hot water, in ducts &amp; inexposed condition) Conforming to BS-1387(1985), Medium Grade, I/c all fittings, wrapingglasswool thermal insulation with aluminiumvapour barrier, making holes in concrete ormasonry and then repairing holes, supports andhangers etc. of approved make of the followingdiameters, complete in all respects:(a) 1 inch</v>
          </cell>
          <cell r="C1987" t="str">
            <v>Rft</v>
          </cell>
          <cell r="D1987">
            <v>217.88</v>
          </cell>
          <cell r="E1987">
            <v>572.21</v>
          </cell>
          <cell r="F1987" t="str">
            <v>m</v>
          </cell>
          <cell r="G1987">
            <v>714.81</v>
          </cell>
          <cell r="H1987">
            <v>1877.31</v>
          </cell>
          <cell r="I1987" t="str">
            <v>14.6.2,14.8.3 ,14.8.4</v>
          </cell>
          <cell r="J1987">
            <v>0</v>
          </cell>
          <cell r="L1987">
            <v>1643.48</v>
          </cell>
          <cell r="M1987">
            <v>233.82999999999993</v>
          </cell>
          <cell r="N1987">
            <v>0.14227736266945745</v>
          </cell>
        </row>
        <row r="1988">
          <cell r="A1988" t="str">
            <v>14-162-b</v>
          </cell>
          <cell r="B1988" t="str">
            <v>G.I. water pipes (cold and hot water, in ducts &amp; inexposed condition) Conforming to BS-1387(1985), Medium Grade, I/c all fittings, wrapingglasswool thermal insulation with aluminiumvapour barrier, making holes in concrete ormasonry and then repairing holes, supports andhangers etc. of approved make of the followingdiameters, complete in all respects:(b) 1-1/4 inch</v>
          </cell>
          <cell r="C1988" t="str">
            <v>Rft</v>
          </cell>
          <cell r="D1988">
            <v>217.88</v>
          </cell>
          <cell r="E1988">
            <v>673.5</v>
          </cell>
          <cell r="F1988" t="str">
            <v>m</v>
          </cell>
          <cell r="G1988">
            <v>714.81</v>
          </cell>
          <cell r="H1988">
            <v>2209.63</v>
          </cell>
          <cell r="I1988" t="str">
            <v>14.6.2,14.8.3 ,14.8.4</v>
          </cell>
          <cell r="J1988">
            <v>0</v>
          </cell>
          <cell r="L1988">
            <v>1926.74</v>
          </cell>
          <cell r="M1988">
            <v>282.8900000000001</v>
          </cell>
          <cell r="N1988">
            <v>0.14682313129950075</v>
          </cell>
        </row>
        <row r="1989">
          <cell r="A1989" t="str">
            <v>14-162-c</v>
          </cell>
          <cell r="B1989" t="str">
            <v>G.I. water pipes (cold and hot water, in ducts &amp; inexposed condition) Conforming to BS-1387(1985), Medium Grade, I/c all fittings, wrapingglasswool thermal insulation with aluminiumvapour barrier, making holes in concrete ormasonry and then repairing holes, supports andhangers etc. of approved make of the followingdiameters, complete in all respects:(c) 1-1/2 inch</v>
          </cell>
          <cell r="C1989" t="str">
            <v>Rft</v>
          </cell>
          <cell r="D1989">
            <v>217.88</v>
          </cell>
          <cell r="E1989">
            <v>743</v>
          </cell>
          <cell r="F1989" t="str">
            <v>m</v>
          </cell>
          <cell r="G1989">
            <v>714.81</v>
          </cell>
          <cell r="H1989">
            <v>2437.6799999999998</v>
          </cell>
          <cell r="I1989" t="str">
            <v>14.6.2,14.8.3 ,14.8.4</v>
          </cell>
          <cell r="J1989">
            <v>0</v>
          </cell>
          <cell r="L1989">
            <v>2091.54</v>
          </cell>
          <cell r="M1989">
            <v>346.13999999999987</v>
          </cell>
          <cell r="N1989">
            <v>0.16549528098912758</v>
          </cell>
        </row>
        <row r="1990">
          <cell r="A1990" t="str">
            <v>14-163-a</v>
          </cell>
          <cell r="B1990"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respects.3/4" (20 mm) Nominal Pipe Size (NPS)</v>
          </cell>
          <cell r="C1990" t="str">
            <v>Rft</v>
          </cell>
          <cell r="D1990">
            <v>20.47</v>
          </cell>
          <cell r="E1990">
            <v>251.23</v>
          </cell>
          <cell r="F1990" t="str">
            <v>m</v>
          </cell>
          <cell r="G1990">
            <v>67.150000000000006</v>
          </cell>
          <cell r="H1990">
            <v>824.24</v>
          </cell>
          <cell r="I1990" t="str">
            <v>14.6.2,14.8.3 ,14.8.4</v>
          </cell>
          <cell r="J1990">
            <v>0</v>
          </cell>
          <cell r="L1990">
            <v>712.12</v>
          </cell>
          <cell r="M1990">
            <v>112.12</v>
          </cell>
          <cell r="N1990">
            <v>0.15744537437510533</v>
          </cell>
        </row>
        <row r="1991">
          <cell r="A1991" t="str">
            <v>14-163-b</v>
          </cell>
          <cell r="B1991"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respects.1" ( 25 mm) Nominal Pipe Size (NPS)</v>
          </cell>
          <cell r="C1991" t="str">
            <v>Rft</v>
          </cell>
          <cell r="D1991">
            <v>20.47</v>
          </cell>
          <cell r="E1991">
            <v>371.96</v>
          </cell>
          <cell r="F1991" t="str">
            <v>m</v>
          </cell>
          <cell r="G1991">
            <v>67.150000000000006</v>
          </cell>
          <cell r="H1991">
            <v>1220.33</v>
          </cell>
          <cell r="I1991" t="str">
            <v>14.6.2,14.8.3 ,14.8.4</v>
          </cell>
          <cell r="J1991">
            <v>0</v>
          </cell>
          <cell r="L1991">
            <v>1046.5899999999999</v>
          </cell>
          <cell r="M1991">
            <v>173.74</v>
          </cell>
          <cell r="N1991">
            <v>0.16600579023304257</v>
          </cell>
        </row>
        <row r="1992">
          <cell r="A1992" t="str">
            <v>14-163-c</v>
          </cell>
          <cell r="B1992"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respects.1¼" ( 32 mm) Nominal Pipe Size (NPS)</v>
          </cell>
          <cell r="C1992" t="str">
            <v>Rft</v>
          </cell>
          <cell r="D1992">
            <v>22.81</v>
          </cell>
          <cell r="E1992">
            <v>474.94</v>
          </cell>
          <cell r="F1992" t="str">
            <v>m</v>
          </cell>
          <cell r="G1992">
            <v>74.83</v>
          </cell>
          <cell r="H1992">
            <v>1558.21</v>
          </cell>
          <cell r="I1992" t="str">
            <v>14.6.2,14.8.3 ,14.8.4</v>
          </cell>
          <cell r="J1992">
            <v>0</v>
          </cell>
          <cell r="L1992">
            <v>1335.22</v>
          </cell>
          <cell r="M1992">
            <v>222.99</v>
          </cell>
          <cell r="N1992">
            <v>0.16700618624646127</v>
          </cell>
        </row>
        <row r="1993">
          <cell r="A1993" t="str">
            <v>14-163-d</v>
          </cell>
          <cell r="B1993" t="str">
            <v>G.I. water pipes (in burried conditions)conforming to BS-1387, Medium Grade, I/c allfittings, wraping polythene tape, givinganticorrosion treatment, applying protectivepainting, making holes in concrete or masonry andthen repairing holes, flushing, disinfecting, testingand commissioning etc. of approved make, of thefollowing diameters,complete in all respects.'1½" (40 mm) Nominal Pipe Size (NPS)</v>
          </cell>
          <cell r="C1993" t="str">
            <v>Rft</v>
          </cell>
          <cell r="D1993">
            <v>23.56</v>
          </cell>
          <cell r="E1993">
            <v>543.5</v>
          </cell>
          <cell r="F1993" t="str">
            <v>m</v>
          </cell>
          <cell r="G1993">
            <v>77.28</v>
          </cell>
          <cell r="H1993">
            <v>1783.12</v>
          </cell>
          <cell r="I1993" t="str">
            <v>14.6.2,14.8.3 ,14.8.4</v>
          </cell>
          <cell r="J1993">
            <v>0</v>
          </cell>
          <cell r="L1993">
            <v>1496.89</v>
          </cell>
          <cell r="M1993">
            <v>286.22999999999979</v>
          </cell>
          <cell r="N1993">
            <v>0.19121645545096819</v>
          </cell>
        </row>
        <row r="1994">
          <cell r="A1994" t="str">
            <v>14-164</v>
          </cell>
          <cell r="B1994" t="str">
            <v>uPVC Multi Floor Trap (110x75mm) includingstrainer; supports; making required number ofconnections; breaking concrete or masonry work&amp; then making it good; etc.</v>
          </cell>
          <cell r="C1994" t="str">
            <v>Each</v>
          </cell>
          <cell r="D1994">
            <v>435.75</v>
          </cell>
          <cell r="E1994">
            <v>1942.35</v>
          </cell>
          <cell r="F1994" t="str">
            <v>Each</v>
          </cell>
          <cell r="G1994">
            <v>435.75</v>
          </cell>
          <cell r="H1994">
            <v>1942.35</v>
          </cell>
          <cell r="I1994" t="str">
            <v>14.6.3 ,14.8.3</v>
          </cell>
          <cell r="J1994">
            <v>0</v>
          </cell>
          <cell r="L1994">
            <v>1905</v>
          </cell>
          <cell r="M1994">
            <v>37.349999999999909</v>
          </cell>
          <cell r="N1994">
            <v>1.9606299212598377E-2</v>
          </cell>
        </row>
        <row r="1995">
          <cell r="A1995" t="str">
            <v>14-165-a</v>
          </cell>
          <cell r="B1995" t="str">
            <v>uPVC floor Cleanout including 2 No. 45o elbows,transition pipe, SS screwed plug/cover assemblyjointed air-tight with pipe, breaking concrete ormasonry work &amp; then making it good, etc.complete in all respects.(i) 3" dia</v>
          </cell>
          <cell r="C1995" t="str">
            <v>Each</v>
          </cell>
          <cell r="D1995">
            <v>435.75</v>
          </cell>
          <cell r="E1995">
            <v>1475.79</v>
          </cell>
          <cell r="F1995" t="str">
            <v>Each</v>
          </cell>
          <cell r="G1995">
            <v>435.75</v>
          </cell>
          <cell r="H1995">
            <v>1475.79</v>
          </cell>
          <cell r="I1995" t="str">
            <v>14.6.3 ,14.8.3</v>
          </cell>
          <cell r="J1995">
            <v>0</v>
          </cell>
          <cell r="L1995">
            <v>1438.44</v>
          </cell>
          <cell r="M1995">
            <v>37.349999999999909</v>
          </cell>
          <cell r="N1995">
            <v>2.5965629431884477E-2</v>
          </cell>
        </row>
        <row r="1996">
          <cell r="A1996" t="str">
            <v>14-165-b</v>
          </cell>
          <cell r="B1996" t="str">
            <v>uPVC floor Cleanout including 2 No. 45o elbows,transition pipe, SS screwed plug/cover assemblyjointed air-tight with pipe, breaking concrete ormasonry work &amp; then making it good, etc.complete in all respects.(ii) 4" dia</v>
          </cell>
          <cell r="C1996" t="str">
            <v>Each</v>
          </cell>
          <cell r="D1996">
            <v>435.75</v>
          </cell>
          <cell r="E1996">
            <v>2271.61</v>
          </cell>
          <cell r="F1996" t="str">
            <v>Each</v>
          </cell>
          <cell r="G1996">
            <v>435.75</v>
          </cell>
          <cell r="H1996">
            <v>2271.61</v>
          </cell>
          <cell r="I1996" t="str">
            <v>14.6.3 ,14.8.3</v>
          </cell>
          <cell r="J1996">
            <v>0</v>
          </cell>
          <cell r="L1996">
            <v>2234.2600000000002</v>
          </cell>
          <cell r="M1996">
            <v>37.349999999999909</v>
          </cell>
          <cell r="N1996">
            <v>1.6716944312658289E-2</v>
          </cell>
        </row>
        <row r="1997">
          <cell r="A1997" t="str">
            <v>14-166</v>
          </cell>
          <cell r="B1997" t="str">
            <v>Supply &amp; installation of cast iron roof drain,including strainer, flashing material, and allaccessories for complete installation, as perspecifications.4 inches dia</v>
          </cell>
          <cell r="C1997" t="str">
            <v>Rft</v>
          </cell>
          <cell r="D1997">
            <v>149.4</v>
          </cell>
          <cell r="E1997">
            <v>664.95</v>
          </cell>
          <cell r="F1997" t="str">
            <v>m</v>
          </cell>
          <cell r="G1997">
            <v>490.16</v>
          </cell>
          <cell r="H1997">
            <v>2181.59</v>
          </cell>
          <cell r="I1997" t="str">
            <v>14.6.1</v>
          </cell>
          <cell r="J1997">
            <v>0</v>
          </cell>
          <cell r="L1997">
            <v>2169.34</v>
          </cell>
          <cell r="M1997">
            <v>12.25</v>
          </cell>
          <cell r="N1997">
            <v>5.6468787741893846E-3</v>
          </cell>
        </row>
        <row r="1998">
          <cell r="A1998" t="str">
            <v>14-167-a</v>
          </cell>
          <cell r="B1998" t="str">
            <v>Brass/Bronze Gate valves on water supply pipes,conforming to BS standards of approved quality,including jointing arrangement of pipes on bothends of valves; nuts, bolts etc. complete in allrespects, of following internal diameters.(i) 3/4 "</v>
          </cell>
          <cell r="C1998" t="str">
            <v>Each</v>
          </cell>
          <cell r="D1998">
            <v>14.94</v>
          </cell>
          <cell r="E1998">
            <v>1564.06</v>
          </cell>
          <cell r="F1998" t="str">
            <v>Each</v>
          </cell>
          <cell r="G1998">
            <v>14.94</v>
          </cell>
          <cell r="H1998">
            <v>1564.06</v>
          </cell>
          <cell r="I1998" t="str">
            <v>14.4 ,14.6,14.7.21 ,14.8</v>
          </cell>
          <cell r="J1998">
            <v>0</v>
          </cell>
          <cell r="L1998">
            <v>1564.06</v>
          </cell>
          <cell r="M1998">
            <v>0</v>
          </cell>
          <cell r="N1998">
            <v>0</v>
          </cell>
        </row>
        <row r="1999">
          <cell r="A1999" t="str">
            <v>14-167-b</v>
          </cell>
          <cell r="B1999" t="str">
            <v>Brass/Bronze Gate valves on water supply pipes,conforming to BS standards of approved quality,including jointing arrangement of pipes on bothends of valves; nuts, bolts etc. complete in allrespects, of following internal diameters.(i) 1-1/2 "</v>
          </cell>
          <cell r="C1999" t="str">
            <v>Each</v>
          </cell>
          <cell r="D1999">
            <v>14.94</v>
          </cell>
          <cell r="E1999">
            <v>2406.79</v>
          </cell>
          <cell r="F1999" t="str">
            <v>Each</v>
          </cell>
          <cell r="G1999">
            <v>14.94</v>
          </cell>
          <cell r="H1999">
            <v>2406.79</v>
          </cell>
          <cell r="I1999" t="str">
            <v>14.4 ,14.6,14.7.21 ,14.8</v>
          </cell>
          <cell r="J1999">
            <v>0</v>
          </cell>
          <cell r="L1999">
            <v>2406.79</v>
          </cell>
          <cell r="M1999">
            <v>0</v>
          </cell>
          <cell r="N1999">
            <v>0</v>
          </cell>
        </row>
        <row r="2000">
          <cell r="A2000" t="str">
            <v>14-168</v>
          </cell>
          <cell r="B2000" t="str">
            <v>Brass/Bronze swing type check valves on watersupply pipes, conforming to BS standards,including jointing arrangement of pipes on bothends of valves; nuts, bolts etc. complete in allrespects, of following internal diameters.(i) 1-1/4 "</v>
          </cell>
          <cell r="C2000" t="str">
            <v>Each</v>
          </cell>
          <cell r="D2000">
            <v>14.94</v>
          </cell>
          <cell r="E2000">
            <v>4352.49</v>
          </cell>
          <cell r="F2000" t="str">
            <v>Each</v>
          </cell>
          <cell r="G2000">
            <v>14.94</v>
          </cell>
          <cell r="H2000">
            <v>4352.49</v>
          </cell>
          <cell r="I2000" t="str">
            <v>14.4 ,14.6,14.7.21 ,14.8</v>
          </cell>
          <cell r="J2000">
            <v>0</v>
          </cell>
          <cell r="L2000">
            <v>4352.49</v>
          </cell>
          <cell r="M2000">
            <v>0</v>
          </cell>
          <cell r="N2000">
            <v>0</v>
          </cell>
        </row>
        <row r="2001">
          <cell r="A2001" t="str">
            <v>14-169</v>
          </cell>
          <cell r="B2001" t="str">
            <v>Air relief valves, of approved quality  includingjointing arrangement with pipe; nuts, bolts etc.complete in all respects.(i) 3/4 "</v>
          </cell>
          <cell r="C2001" t="str">
            <v>Each</v>
          </cell>
          <cell r="D2001">
            <v>29.88</v>
          </cell>
          <cell r="E2001">
            <v>1702.94</v>
          </cell>
          <cell r="F2001" t="str">
            <v>Each</v>
          </cell>
          <cell r="G2001">
            <v>29.88</v>
          </cell>
          <cell r="H2001">
            <v>1702.94</v>
          </cell>
          <cell r="I2001" t="str">
            <v>14.7.21</v>
          </cell>
          <cell r="J2001">
            <v>0</v>
          </cell>
          <cell r="L2001">
            <v>1702.94</v>
          </cell>
          <cell r="M2001">
            <v>0</v>
          </cell>
          <cell r="N2001">
            <v>0</v>
          </cell>
        </row>
        <row r="2002">
          <cell r="A2002" t="str">
            <v>14-170</v>
          </cell>
          <cell r="B2002" t="str">
            <v>Cowel on vent pipes of the following diameter.(i) 3"</v>
          </cell>
          <cell r="C2002" t="str">
            <v>Each</v>
          </cell>
          <cell r="D2002">
            <v>14.94</v>
          </cell>
          <cell r="E2002">
            <v>713.57</v>
          </cell>
          <cell r="F2002" t="str">
            <v>Each</v>
          </cell>
          <cell r="G2002">
            <v>14.94</v>
          </cell>
          <cell r="H2002">
            <v>713.57</v>
          </cell>
          <cell r="I2002" t="str">
            <v>14.4 ,14.6,14.7.21 ,14.8</v>
          </cell>
          <cell r="J2002">
            <v>0</v>
          </cell>
          <cell r="L2002">
            <v>713.57</v>
          </cell>
          <cell r="M2002">
            <v>0</v>
          </cell>
          <cell r="N2002">
            <v>0</v>
          </cell>
        </row>
        <row r="2003">
          <cell r="A2003" t="str">
            <v>14-171-a</v>
          </cell>
          <cell r="B2003" t="str">
            <v>Suppling and fixing of bell mouth with collarincluding testing of joint, complete in all respectsas specified. 3" dia</v>
          </cell>
          <cell r="C2003" t="str">
            <v>No</v>
          </cell>
          <cell r="D2003">
            <v>230.32</v>
          </cell>
          <cell r="E2003">
            <v>3109.88</v>
          </cell>
          <cell r="F2003" t="str">
            <v>No</v>
          </cell>
          <cell r="G2003">
            <v>230.32</v>
          </cell>
          <cell r="H2003">
            <v>3109.88</v>
          </cell>
          <cell r="I2003" t="str">
            <v>14.4 ,14.6,14.7.21 ,14.8</v>
          </cell>
          <cell r="J2003">
            <v>0</v>
          </cell>
          <cell r="L2003">
            <v>3103.65</v>
          </cell>
          <cell r="M2003">
            <v>6.2300000000000182</v>
          </cell>
          <cell r="N2003">
            <v>2.0073139690364628E-3</v>
          </cell>
        </row>
        <row r="2004">
          <cell r="A2004" t="str">
            <v>14-171-b</v>
          </cell>
          <cell r="B2004" t="str">
            <v>Suppling and fixing of bell mouth with collarincluding testing of joint, complete in all respectsas specified. 4" dia</v>
          </cell>
          <cell r="C2004" t="str">
            <v>No</v>
          </cell>
          <cell r="D2004">
            <v>230.32</v>
          </cell>
          <cell r="E2004">
            <v>3741.68</v>
          </cell>
          <cell r="F2004" t="str">
            <v>No</v>
          </cell>
          <cell r="G2004">
            <v>230.32</v>
          </cell>
          <cell r="H2004">
            <v>3741.68</v>
          </cell>
          <cell r="I2004" t="str">
            <v>14.4 ,14.6,14.7.21 ,14.8</v>
          </cell>
          <cell r="J2004">
            <v>0</v>
          </cell>
          <cell r="L2004">
            <v>3735.45</v>
          </cell>
          <cell r="M2004">
            <v>6.2300000000000182</v>
          </cell>
          <cell r="N2004">
            <v>1.6678044144614486E-3</v>
          </cell>
        </row>
        <row r="2005">
          <cell r="A2005" t="str">
            <v>14-172-a</v>
          </cell>
          <cell r="B2005" t="str">
            <v>Supplying and fixing of Dry Chemical PowderFire Extinguisher 6Kg Capacity complete in allrespect</v>
          </cell>
          <cell r="C2005" t="str">
            <v>Each</v>
          </cell>
          <cell r="D2005">
            <v>62.25</v>
          </cell>
          <cell r="E2005">
            <v>7959.75</v>
          </cell>
          <cell r="F2005" t="str">
            <v>Each</v>
          </cell>
          <cell r="G2005">
            <v>62.25</v>
          </cell>
          <cell r="H2005">
            <v>7959.75</v>
          </cell>
          <cell r="I2005" t="str">
            <v>14.4, 14.5</v>
          </cell>
          <cell r="J2005">
            <v>0</v>
          </cell>
          <cell r="L2005">
            <v>7955.86</v>
          </cell>
          <cell r="M2005">
            <v>3.8900000000003274</v>
          </cell>
          <cell r="N2005">
            <v>4.889477693172489E-4</v>
          </cell>
        </row>
        <row r="2006">
          <cell r="A2006" t="str">
            <v>14-172-b</v>
          </cell>
          <cell r="B2006" t="str">
            <v>Supplying and fixing of Foam Type fireextinguishers capacity 12 liters complete in allrespect</v>
          </cell>
          <cell r="C2006" t="str">
            <v>Each</v>
          </cell>
          <cell r="D2006">
            <v>62.25</v>
          </cell>
          <cell r="E2006">
            <v>11604.75</v>
          </cell>
          <cell r="F2006" t="str">
            <v>Each</v>
          </cell>
          <cell r="G2006">
            <v>62.25</v>
          </cell>
          <cell r="H2006">
            <v>11604.75</v>
          </cell>
          <cell r="I2006" t="str">
            <v>14.4, 14.5</v>
          </cell>
          <cell r="J2006">
            <v>0</v>
          </cell>
          <cell r="L2006">
            <v>11600.86</v>
          </cell>
          <cell r="M2006">
            <v>3.8899999999994179</v>
          </cell>
          <cell r="N2006">
            <v>3.3531996765752002E-4</v>
          </cell>
        </row>
        <row r="2007">
          <cell r="A2007" t="str">
            <v>14-173</v>
          </cell>
          <cell r="B2007" t="str">
            <v>Providing &amp; Laying 150 Micron thick PolytheneSheet as per instructions of theEngineer-in-Charge, Complete in all respects.</v>
          </cell>
          <cell r="C2007" t="str">
            <v>Kg</v>
          </cell>
          <cell r="D2007">
            <v>179.28</v>
          </cell>
          <cell r="E2007">
            <v>483.03</v>
          </cell>
          <cell r="F2007" t="str">
            <v>Kg</v>
          </cell>
          <cell r="G2007">
            <v>179.28</v>
          </cell>
          <cell r="H2007">
            <v>483.03</v>
          </cell>
          <cell r="I2007" t="str">
            <v>14.4, 14.5</v>
          </cell>
          <cell r="J2007">
            <v>0</v>
          </cell>
          <cell r="L2007">
            <v>471.83</v>
          </cell>
          <cell r="M2007">
            <v>11.199999999999989</v>
          </cell>
          <cell r="N2007">
            <v>2.3737363033295867E-2</v>
          </cell>
        </row>
        <row r="2008">
          <cell r="A2008" t="str">
            <v>14-174</v>
          </cell>
          <cell r="B2008" t="str">
            <v>8" dia. MS filter Screen pipe of 4.5mm thickness&amp; 1/16" slot opening</v>
          </cell>
          <cell r="C2008" t="str">
            <v>Rft</v>
          </cell>
          <cell r="D2008">
            <v>460.65</v>
          </cell>
          <cell r="E2008">
            <v>1918.65</v>
          </cell>
          <cell r="F2008" t="str">
            <v>m</v>
          </cell>
          <cell r="G2008">
            <v>1511.32</v>
          </cell>
          <cell r="H2008">
            <v>6294.78</v>
          </cell>
          <cell r="I2008" t="str">
            <v>14.4 ,14.6,14.7.21 ,14.8</v>
          </cell>
          <cell r="J2008">
            <v>0</v>
          </cell>
          <cell r="L2008">
            <v>6253.94</v>
          </cell>
          <cell r="M2008">
            <v>40.840000000000146</v>
          </cell>
          <cell r="N2008">
            <v>6.5302833094017772E-3</v>
          </cell>
        </row>
        <row r="2009">
          <cell r="A2009" t="str">
            <v>14-175</v>
          </cell>
          <cell r="B2009" t="str">
            <v>Providing and fixing of teek wood water levelgauge of approved quality complete in all repects.</v>
          </cell>
          <cell r="C2009" t="str">
            <v>Job</v>
          </cell>
          <cell r="D2009">
            <v>199.2</v>
          </cell>
          <cell r="E2009">
            <v>26321.7</v>
          </cell>
          <cell r="F2009" t="str">
            <v>Job</v>
          </cell>
          <cell r="G2009">
            <v>199.2</v>
          </cell>
          <cell r="H2009">
            <v>26321.7</v>
          </cell>
          <cell r="I2009" t="str">
            <v>14.4 ,14.6,14.7.21 ,14.8</v>
          </cell>
          <cell r="J2009">
            <v>0</v>
          </cell>
          <cell r="L2009">
            <v>26309.25</v>
          </cell>
          <cell r="M2009">
            <v>12.450000000000728</v>
          </cell>
          <cell r="N2009">
            <v>4.7321759457227884E-4</v>
          </cell>
        </row>
        <row r="2010">
          <cell r="A2010" t="str">
            <v>14-176</v>
          </cell>
          <cell r="B2010" t="str">
            <v>Providing and fixing sluice valve of BSS quality(BS 5163) and weight Class 'B' for Cast Iron &amp;AC pipe line (including cost of jointing material):-a) 2.5" (75 mm) dia of Valve</v>
          </cell>
          <cell r="C2010" t="str">
            <v>Each</v>
          </cell>
          <cell r="D2010">
            <v>460.65</v>
          </cell>
          <cell r="E2010">
            <v>24973.52</v>
          </cell>
          <cell r="F2010" t="str">
            <v>Each</v>
          </cell>
          <cell r="G2010">
            <v>460.65</v>
          </cell>
          <cell r="H2010">
            <v>24973.52</v>
          </cell>
          <cell r="I2010" t="str">
            <v>24.3.5.6.2,24.3.6.18</v>
          </cell>
          <cell r="J2010">
            <v>0</v>
          </cell>
          <cell r="L2010">
            <v>8588.94</v>
          </cell>
          <cell r="M2010">
            <v>16384.580000000002</v>
          </cell>
          <cell r="N2010">
            <v>1.9076370308792472</v>
          </cell>
        </row>
        <row r="2011">
          <cell r="A2011" t="str">
            <v>14-177-a</v>
          </cell>
          <cell r="B2011" t="str">
            <v>Providing and Fixing  Wall Shower Set 151/153C.P</v>
          </cell>
          <cell r="C2011" t="str">
            <v>Each</v>
          </cell>
          <cell r="D2011">
            <v>149.4</v>
          </cell>
          <cell r="E2011">
            <v>24024.15</v>
          </cell>
          <cell r="F2011" t="str">
            <v>Each</v>
          </cell>
          <cell r="G2011">
            <v>149.4</v>
          </cell>
          <cell r="H2011">
            <v>24024.15</v>
          </cell>
          <cell r="I2011" t="str">
            <v>14.4 ,14.6,14.7.21 ,14.8</v>
          </cell>
          <cell r="J2011">
            <v>0</v>
          </cell>
          <cell r="L2011">
            <v>24024.15</v>
          </cell>
          <cell r="M2011">
            <v>0</v>
          </cell>
          <cell r="N2011">
            <v>0</v>
          </cell>
        </row>
        <row r="2012">
          <cell r="A2012" t="str">
            <v>14-177-b</v>
          </cell>
          <cell r="B2012" t="str">
            <v>Providing and Fixing  Wall Shower Set 4021/4023C.P</v>
          </cell>
          <cell r="C2012" t="str">
            <v>Each</v>
          </cell>
          <cell r="D2012">
            <v>149.4</v>
          </cell>
          <cell r="E2012">
            <v>16551.900000000001</v>
          </cell>
          <cell r="F2012" t="str">
            <v>Each</v>
          </cell>
          <cell r="G2012">
            <v>149.4</v>
          </cell>
          <cell r="H2012">
            <v>16551.900000000001</v>
          </cell>
          <cell r="I2012" t="str">
            <v>14.4 ,14.6,14.7.21 ,14.8</v>
          </cell>
          <cell r="J2012">
            <v>0</v>
          </cell>
          <cell r="L2012">
            <v>16551.900000000001</v>
          </cell>
          <cell r="M2012">
            <v>0</v>
          </cell>
          <cell r="N2012">
            <v>0</v>
          </cell>
        </row>
        <row r="2013">
          <cell r="A2013" t="str">
            <v>14-177-c</v>
          </cell>
          <cell r="B2013" t="str">
            <v>Providing and Fixing Best Quality Wall ShowerSet 981/83 C.P</v>
          </cell>
          <cell r="C2013" t="str">
            <v>Each</v>
          </cell>
          <cell r="D2013">
            <v>149.4</v>
          </cell>
          <cell r="E2013">
            <v>34294.550000000003</v>
          </cell>
          <cell r="F2013" t="str">
            <v>Each</v>
          </cell>
          <cell r="G2013">
            <v>149.4</v>
          </cell>
          <cell r="H2013">
            <v>34294.550000000003</v>
          </cell>
          <cell r="I2013" t="str">
            <v>14.4 ,14.6,14.7.21 ,14.8</v>
          </cell>
          <cell r="J2013">
            <v>0</v>
          </cell>
          <cell r="L2013">
            <v>34294.550000000003</v>
          </cell>
          <cell r="M2013">
            <v>0</v>
          </cell>
          <cell r="N2013">
            <v>0</v>
          </cell>
        </row>
        <row r="2014">
          <cell r="A2014" t="str">
            <v>14-177-d</v>
          </cell>
          <cell r="B2014" t="str">
            <v>Providing and Fixing Best Quality Wall ShowerSet 671/73 C.P</v>
          </cell>
          <cell r="C2014" t="str">
            <v>Each</v>
          </cell>
          <cell r="D2014">
            <v>149.4</v>
          </cell>
          <cell r="E2014">
            <v>36182.660000000003</v>
          </cell>
          <cell r="F2014" t="str">
            <v>Each</v>
          </cell>
          <cell r="G2014">
            <v>149.4</v>
          </cell>
          <cell r="H2014">
            <v>36182.660000000003</v>
          </cell>
          <cell r="I2014" t="str">
            <v>14.4 ,14.6,14.7.21 ,14.8</v>
          </cell>
          <cell r="J2014">
            <v>0</v>
          </cell>
          <cell r="L2014">
            <v>36182.660000000003</v>
          </cell>
          <cell r="M2014">
            <v>0</v>
          </cell>
          <cell r="N2014">
            <v>0</v>
          </cell>
        </row>
        <row r="2015">
          <cell r="A2015" t="str">
            <v>15-01-a-01</v>
          </cell>
          <cell r="B2015" t="str">
            <v>Supply and Erection MS conduit pipe for wiringpurpose comp. on surface including clamps etc:1/2" i/d</v>
          </cell>
          <cell r="C2015" t="str">
            <v>Rft</v>
          </cell>
          <cell r="D2015">
            <v>17.93</v>
          </cell>
          <cell r="E2015">
            <v>48.92</v>
          </cell>
          <cell r="F2015" t="str">
            <v>m</v>
          </cell>
          <cell r="G2015">
            <v>58.82</v>
          </cell>
          <cell r="H2015">
            <v>160.51</v>
          </cell>
          <cell r="I2015" t="str">
            <v>15.2.3</v>
          </cell>
          <cell r="J2015">
            <v>0</v>
          </cell>
          <cell r="L2015">
            <v>160.51</v>
          </cell>
          <cell r="M2015">
            <v>0</v>
          </cell>
          <cell r="N2015">
            <v>0</v>
          </cell>
        </row>
        <row r="2016">
          <cell r="A2016" t="str">
            <v>15-01-a-02</v>
          </cell>
          <cell r="B2016" t="str">
            <v>Supply and Erection MS conduit pipe for wiringpurpose comp. On surface including clamps etc:3/4" i/d</v>
          </cell>
          <cell r="C2016" t="str">
            <v>Rft</v>
          </cell>
          <cell r="D2016">
            <v>17.93</v>
          </cell>
          <cell r="E2016">
            <v>56.56</v>
          </cell>
          <cell r="F2016" t="str">
            <v>m</v>
          </cell>
          <cell r="G2016">
            <v>58.82</v>
          </cell>
          <cell r="H2016">
            <v>185.55</v>
          </cell>
          <cell r="I2016" t="str">
            <v>15.2.3</v>
          </cell>
          <cell r="J2016">
            <v>0</v>
          </cell>
          <cell r="L2016">
            <v>185.55</v>
          </cell>
          <cell r="M2016">
            <v>0</v>
          </cell>
          <cell r="N2016">
            <v>0</v>
          </cell>
        </row>
        <row r="2017">
          <cell r="A2017" t="str">
            <v>15-01-a-03</v>
          </cell>
          <cell r="B2017" t="str">
            <v>Supply and Erection MS conduit pipe for wiringpurpose comp. On surface including clamps etc: 1"i/d</v>
          </cell>
          <cell r="C2017" t="str">
            <v>Rft</v>
          </cell>
          <cell r="D2017">
            <v>17.93</v>
          </cell>
          <cell r="E2017">
            <v>69.05</v>
          </cell>
          <cell r="F2017" t="str">
            <v>m</v>
          </cell>
          <cell r="G2017">
            <v>58.82</v>
          </cell>
          <cell r="H2017">
            <v>226.55</v>
          </cell>
          <cell r="I2017" t="str">
            <v>15.2.3</v>
          </cell>
          <cell r="J2017">
            <v>0</v>
          </cell>
          <cell r="L2017">
            <v>226.55</v>
          </cell>
          <cell r="M2017">
            <v>0</v>
          </cell>
          <cell r="N2017">
            <v>0</v>
          </cell>
        </row>
        <row r="2018">
          <cell r="A2018" t="str">
            <v>15-01-a-04</v>
          </cell>
          <cell r="B2018" t="str">
            <v>Supply and Erection MS conduit pipe for wiringpurpose comp. On surface including clamps etc:1.25" i/d</v>
          </cell>
          <cell r="C2018" t="str">
            <v>Rft</v>
          </cell>
          <cell r="D2018">
            <v>17.93</v>
          </cell>
          <cell r="E2018">
            <v>75.239999999999995</v>
          </cell>
          <cell r="F2018" t="str">
            <v>m</v>
          </cell>
          <cell r="G2018">
            <v>58.82</v>
          </cell>
          <cell r="H2018">
            <v>246.86</v>
          </cell>
          <cell r="I2018" t="str">
            <v>15.2.3</v>
          </cell>
          <cell r="J2018">
            <v>0</v>
          </cell>
          <cell r="L2018">
            <v>246.86</v>
          </cell>
          <cell r="M2018">
            <v>0</v>
          </cell>
          <cell r="N2018">
            <v>0</v>
          </cell>
        </row>
        <row r="2019">
          <cell r="A2019" t="str">
            <v>15-01-a-05</v>
          </cell>
          <cell r="B2019" t="str">
            <v>Supply and Erection MS conduit pipe for wiringpurpose comp. On surface including clamps etc:1.5" i/d</v>
          </cell>
          <cell r="C2019" t="str">
            <v>Rft</v>
          </cell>
          <cell r="D2019">
            <v>17.93</v>
          </cell>
          <cell r="E2019">
            <v>82.42</v>
          </cell>
          <cell r="F2019" t="str">
            <v>m</v>
          </cell>
          <cell r="G2019">
            <v>58.82</v>
          </cell>
          <cell r="H2019">
            <v>270.39999999999998</v>
          </cell>
          <cell r="I2019" t="str">
            <v>15.2.3</v>
          </cell>
          <cell r="J2019">
            <v>0</v>
          </cell>
          <cell r="L2019">
            <v>270.39999999999998</v>
          </cell>
          <cell r="M2019">
            <v>0</v>
          </cell>
          <cell r="N2019">
            <v>0</v>
          </cell>
        </row>
        <row r="2020">
          <cell r="A2020" t="str">
            <v>15-01-a-06</v>
          </cell>
          <cell r="B2020" t="str">
            <v>Supply and Erection MS conduit pipe for wiringpurpose comp. On surface including clamps etc: 2"i/d</v>
          </cell>
          <cell r="C2020" t="str">
            <v>Rft</v>
          </cell>
          <cell r="D2020">
            <v>17.93</v>
          </cell>
          <cell r="E2020">
            <v>102.82</v>
          </cell>
          <cell r="F2020" t="str">
            <v>m</v>
          </cell>
          <cell r="G2020">
            <v>58.82</v>
          </cell>
          <cell r="H2020">
            <v>337.34</v>
          </cell>
          <cell r="I2020" t="str">
            <v>15.2.3</v>
          </cell>
          <cell r="J2020">
            <v>0</v>
          </cell>
          <cell r="L2020">
            <v>337.34</v>
          </cell>
          <cell r="M2020">
            <v>0</v>
          </cell>
          <cell r="N2020">
            <v>0</v>
          </cell>
        </row>
        <row r="2021">
          <cell r="A2021" t="str">
            <v>15-01-b-01</v>
          </cell>
          <cell r="B2021" t="str">
            <v>Supply and Erection MS conduit pipe for wiringpurpose comp.Recessed in walls including chase etc : 1/2" i/d</v>
          </cell>
          <cell r="C2021" t="str">
            <v>Rft</v>
          </cell>
          <cell r="D2021">
            <v>44.82</v>
          </cell>
          <cell r="E2021">
            <v>118.04</v>
          </cell>
          <cell r="F2021" t="str">
            <v>m</v>
          </cell>
          <cell r="G2021">
            <v>147.05000000000001</v>
          </cell>
          <cell r="H2021">
            <v>387.26</v>
          </cell>
          <cell r="I2021" t="str">
            <v>15.2.3</v>
          </cell>
          <cell r="J2021">
            <v>0</v>
          </cell>
          <cell r="L2021">
            <v>362.04</v>
          </cell>
          <cell r="M2021">
            <v>25.21999999999997</v>
          </cell>
          <cell r="N2021">
            <v>6.9660810960114825E-2</v>
          </cell>
        </row>
        <row r="2022">
          <cell r="A2022" t="str">
            <v>15-01-b-02</v>
          </cell>
          <cell r="B2022" t="str">
            <v>Supply and Erection MS conduit pipe for wiringpurpose comp.Recessed in walls including chase etc : 3/4" i/d</v>
          </cell>
          <cell r="C2022" t="str">
            <v>Rft</v>
          </cell>
          <cell r="D2022">
            <v>44.82</v>
          </cell>
          <cell r="E2022">
            <v>127.07</v>
          </cell>
          <cell r="F2022" t="str">
            <v>m</v>
          </cell>
          <cell r="G2022">
            <v>147.05000000000001</v>
          </cell>
          <cell r="H2022">
            <v>416.9</v>
          </cell>
          <cell r="I2022" t="str">
            <v>15.2.3</v>
          </cell>
          <cell r="J2022">
            <v>0</v>
          </cell>
          <cell r="L2022">
            <v>390.1</v>
          </cell>
          <cell r="M2022">
            <v>26.799999999999955</v>
          </cell>
          <cell r="N2022">
            <v>6.8700333247885034E-2</v>
          </cell>
        </row>
        <row r="2023">
          <cell r="A2023" t="str">
            <v>15-01-b-03</v>
          </cell>
          <cell r="B2023" t="str">
            <v>Supply and Erection MS conduit pipe for wiringpurpose comp.Recessed in walls including chase etc : 1" i/d</v>
          </cell>
          <cell r="C2023" t="str">
            <v>Rft</v>
          </cell>
          <cell r="D2023">
            <v>44.82</v>
          </cell>
          <cell r="E2023">
            <v>141.74</v>
          </cell>
          <cell r="F2023" t="str">
            <v>m</v>
          </cell>
          <cell r="G2023">
            <v>147.05000000000001</v>
          </cell>
          <cell r="H2023">
            <v>465.02</v>
          </cell>
          <cell r="I2023" t="str">
            <v>15.2.3</v>
          </cell>
          <cell r="J2023">
            <v>0</v>
          </cell>
          <cell r="L2023">
            <v>435.78</v>
          </cell>
          <cell r="M2023">
            <v>29.240000000000009</v>
          </cell>
          <cell r="N2023">
            <v>6.7098077011336021E-2</v>
          </cell>
        </row>
        <row r="2024">
          <cell r="A2024" t="str">
            <v>15-01-b-04</v>
          </cell>
          <cell r="B2024" t="str">
            <v>Supply and Erection MS conduit pipe for wiringpurpose comp.Recessed in walls including chase etc : 1.25" i/d</v>
          </cell>
          <cell r="C2024" t="str">
            <v>Rft</v>
          </cell>
          <cell r="D2024">
            <v>44.82</v>
          </cell>
          <cell r="E2024">
            <v>150.1</v>
          </cell>
          <cell r="F2024" t="str">
            <v>m</v>
          </cell>
          <cell r="G2024">
            <v>147.05000000000001</v>
          </cell>
          <cell r="H2024">
            <v>492.44</v>
          </cell>
          <cell r="I2024" t="str">
            <v>15.2.3</v>
          </cell>
          <cell r="J2024">
            <v>0</v>
          </cell>
          <cell r="L2024">
            <v>460.77</v>
          </cell>
          <cell r="M2024">
            <v>31.670000000000016</v>
          </cell>
          <cell r="N2024">
            <v>6.873277340104611E-2</v>
          </cell>
        </row>
        <row r="2025">
          <cell r="A2025" t="str">
            <v>15-01-b-05</v>
          </cell>
          <cell r="B2025" t="str">
            <v>Supply and Erection MS conduit pipe for wiringpurpose comp.Recessed in walls including chase etc : 1.5" i/d</v>
          </cell>
          <cell r="C2025" t="str">
            <v>Rft</v>
          </cell>
          <cell r="D2025">
            <v>44.82</v>
          </cell>
          <cell r="E2025">
            <v>170.03</v>
          </cell>
          <cell r="F2025" t="str">
            <v>m</v>
          </cell>
          <cell r="G2025">
            <v>147.05000000000001</v>
          </cell>
          <cell r="H2025">
            <v>557.84</v>
          </cell>
          <cell r="I2025" t="str">
            <v>15.2.3</v>
          </cell>
          <cell r="J2025">
            <v>0</v>
          </cell>
          <cell r="L2025">
            <v>511.81</v>
          </cell>
          <cell r="M2025">
            <v>46.03000000000003</v>
          </cell>
          <cell r="N2025">
            <v>8.9935718332975187E-2</v>
          </cell>
        </row>
        <row r="2026">
          <cell r="A2026" t="str">
            <v>15-01-b-06</v>
          </cell>
          <cell r="B2026" t="str">
            <v>Supply and Erection MS conduit pipe for wiringpurpose comp.Recessed in walls including chase etc : 2" i/d</v>
          </cell>
          <cell r="C2026" t="str">
            <v>Rft</v>
          </cell>
          <cell r="D2026">
            <v>44.82</v>
          </cell>
          <cell r="E2026">
            <v>198.85</v>
          </cell>
          <cell r="F2026" t="str">
            <v>m</v>
          </cell>
          <cell r="G2026">
            <v>147.05000000000001</v>
          </cell>
          <cell r="H2026">
            <v>652.4</v>
          </cell>
          <cell r="I2026" t="str">
            <v>15.2.3</v>
          </cell>
          <cell r="J2026">
            <v>0</v>
          </cell>
          <cell r="L2026">
            <v>596.9</v>
          </cell>
          <cell r="M2026">
            <v>55.5</v>
          </cell>
          <cell r="N2026">
            <v>9.2980398726754898E-2</v>
          </cell>
        </row>
        <row r="2027">
          <cell r="A2027" t="str">
            <v>15-02-a-01</v>
          </cell>
          <cell r="B2027" t="str">
            <v>Supply and Erection PVC pipe for wiring purposecomplete On surface including clamps etc: 1/2" i/d</v>
          </cell>
          <cell r="C2027" t="str">
            <v>Rft</v>
          </cell>
          <cell r="D2027">
            <v>8.9600000000000009</v>
          </cell>
          <cell r="E2027">
            <v>26.9</v>
          </cell>
          <cell r="F2027" t="str">
            <v>m</v>
          </cell>
          <cell r="G2027">
            <v>29.41</v>
          </cell>
          <cell r="H2027">
            <v>88.25</v>
          </cell>
          <cell r="I2027" t="str">
            <v>15.2.4</v>
          </cell>
          <cell r="J2027">
            <v>0</v>
          </cell>
          <cell r="L2027">
            <v>88.25</v>
          </cell>
          <cell r="M2027">
            <v>0</v>
          </cell>
          <cell r="N2027">
            <v>0</v>
          </cell>
        </row>
        <row r="2028">
          <cell r="A2028" t="str">
            <v>15-02-a-02</v>
          </cell>
          <cell r="B2028" t="str">
            <v>Supply and Erection PVC pipe for wiring purposecomplete On surface including clamps etc: 3/4" i/d</v>
          </cell>
          <cell r="C2028" t="str">
            <v>Rft</v>
          </cell>
          <cell r="D2028">
            <v>8.9600000000000009</v>
          </cell>
          <cell r="E2028">
            <v>32.03</v>
          </cell>
          <cell r="F2028" t="str">
            <v>m</v>
          </cell>
          <cell r="G2028">
            <v>29.41</v>
          </cell>
          <cell r="H2028">
            <v>105.09</v>
          </cell>
          <cell r="I2028" t="str">
            <v>15.2.4</v>
          </cell>
          <cell r="J2028">
            <v>0</v>
          </cell>
          <cell r="L2028">
            <v>105.09</v>
          </cell>
          <cell r="M2028">
            <v>0</v>
          </cell>
          <cell r="N2028">
            <v>0</v>
          </cell>
        </row>
        <row r="2029">
          <cell r="A2029" t="str">
            <v>15-02-a-03</v>
          </cell>
          <cell r="B2029" t="str">
            <v>Supply and Erection PVC pipe for wiring purposecomplete On surface including clamps etc: 1" i/d</v>
          </cell>
          <cell r="C2029" t="str">
            <v>Rft</v>
          </cell>
          <cell r="D2029">
            <v>8.9600000000000009</v>
          </cell>
          <cell r="E2029">
            <v>37.24</v>
          </cell>
          <cell r="F2029" t="str">
            <v>m</v>
          </cell>
          <cell r="G2029">
            <v>29.41</v>
          </cell>
          <cell r="H2029">
            <v>122.16</v>
          </cell>
          <cell r="I2029" t="str">
            <v>15.2.4</v>
          </cell>
          <cell r="J2029">
            <v>0</v>
          </cell>
          <cell r="L2029">
            <v>122.16</v>
          </cell>
          <cell r="M2029">
            <v>0</v>
          </cell>
          <cell r="N2029">
            <v>0</v>
          </cell>
        </row>
        <row r="2030">
          <cell r="A2030" t="str">
            <v>15-02-a-04</v>
          </cell>
          <cell r="B2030" t="str">
            <v>Supply and Erection PVC pipe for wiring purposecomplete On surface including clamps etc: 1.25"i/d</v>
          </cell>
          <cell r="C2030" t="str">
            <v>Rft</v>
          </cell>
          <cell r="D2030">
            <v>13.45</v>
          </cell>
          <cell r="E2030">
            <v>48.08</v>
          </cell>
          <cell r="F2030" t="str">
            <v>m</v>
          </cell>
          <cell r="G2030">
            <v>44.11</v>
          </cell>
          <cell r="H2030">
            <v>157.74</v>
          </cell>
          <cell r="I2030" t="str">
            <v>15.2.4</v>
          </cell>
          <cell r="J2030">
            <v>0</v>
          </cell>
          <cell r="L2030">
            <v>157.74</v>
          </cell>
          <cell r="M2030">
            <v>0</v>
          </cell>
          <cell r="N2030">
            <v>0</v>
          </cell>
        </row>
        <row r="2031">
          <cell r="A2031" t="str">
            <v>15-02-a-05</v>
          </cell>
          <cell r="B2031" t="str">
            <v>Supply and Erection PVC pipe for wiring purposecomplete On surface including clamps etc: 1.5" i/d</v>
          </cell>
          <cell r="C2031" t="str">
            <v>Rft</v>
          </cell>
          <cell r="D2031">
            <v>17.93</v>
          </cell>
          <cell r="E2031">
            <v>56.52</v>
          </cell>
          <cell r="F2031" t="str">
            <v>m</v>
          </cell>
          <cell r="G2031">
            <v>58.82</v>
          </cell>
          <cell r="H2031">
            <v>185.44</v>
          </cell>
          <cell r="I2031" t="str">
            <v>15.2.4</v>
          </cell>
          <cell r="J2031">
            <v>0</v>
          </cell>
          <cell r="L2031">
            <v>185.44</v>
          </cell>
          <cell r="M2031">
            <v>0</v>
          </cell>
          <cell r="N2031">
            <v>0</v>
          </cell>
        </row>
        <row r="2032">
          <cell r="A2032" t="str">
            <v>15-02-a-06</v>
          </cell>
          <cell r="B2032" t="str">
            <v>Supply and Erection PVC pipe for wiring purposecomplete On surface including clamps etc: 2" i/d</v>
          </cell>
          <cell r="C2032" t="str">
            <v>Rft</v>
          </cell>
          <cell r="D2032">
            <v>11.95</v>
          </cell>
          <cell r="E2032">
            <v>58.61</v>
          </cell>
          <cell r="F2032" t="str">
            <v>m</v>
          </cell>
          <cell r="G2032">
            <v>39.21</v>
          </cell>
          <cell r="H2032">
            <v>192.29</v>
          </cell>
          <cell r="I2032" t="str">
            <v>15.2.4</v>
          </cell>
          <cell r="J2032">
            <v>0</v>
          </cell>
          <cell r="L2032">
            <v>192.29</v>
          </cell>
          <cell r="M2032">
            <v>0</v>
          </cell>
          <cell r="N2032">
            <v>0</v>
          </cell>
        </row>
        <row r="2033">
          <cell r="A2033" t="str">
            <v>15-02-a-07</v>
          </cell>
          <cell r="B2033" t="str">
            <v>Supply and Erection PVC pipe for wiring purposecomplete On surface including clamps etc: 3" i/d</v>
          </cell>
          <cell r="C2033" t="str">
            <v>Rft</v>
          </cell>
          <cell r="D2033">
            <v>13.45</v>
          </cell>
          <cell r="E2033">
            <v>68.31</v>
          </cell>
          <cell r="F2033" t="str">
            <v>m</v>
          </cell>
          <cell r="G2033">
            <v>44.11</v>
          </cell>
          <cell r="H2033">
            <v>224.12</v>
          </cell>
          <cell r="I2033" t="str">
            <v>15.2.4</v>
          </cell>
          <cell r="J2033">
            <v>0</v>
          </cell>
          <cell r="L2033">
            <v>224.12</v>
          </cell>
          <cell r="M2033">
            <v>0</v>
          </cell>
          <cell r="N2033">
            <v>0</v>
          </cell>
        </row>
        <row r="2034">
          <cell r="A2034" t="str">
            <v>15-02-a-08</v>
          </cell>
          <cell r="B2034" t="str">
            <v>Supply and Erection PVC pipe for wiring purposecomplete On surface including clamps etc: 4" i/d</v>
          </cell>
          <cell r="C2034" t="str">
            <v>Rft</v>
          </cell>
          <cell r="D2034">
            <v>17.93</v>
          </cell>
          <cell r="E2034">
            <v>95.88</v>
          </cell>
          <cell r="F2034" t="str">
            <v>m</v>
          </cell>
          <cell r="G2034">
            <v>58.82</v>
          </cell>
          <cell r="H2034">
            <v>314.55</v>
          </cell>
          <cell r="I2034" t="str">
            <v>15.2.4</v>
          </cell>
          <cell r="J2034">
            <v>0</v>
          </cell>
          <cell r="L2034">
            <v>314.55</v>
          </cell>
          <cell r="M2034">
            <v>0</v>
          </cell>
          <cell r="N2034">
            <v>0</v>
          </cell>
        </row>
        <row r="2035">
          <cell r="A2035" t="str">
            <v>15-02-b-01</v>
          </cell>
          <cell r="B2035" t="str">
            <v>Supply and Erection PVC pipe for wiring purposecomplete Recessed in walls including chase etc :1/2" i/d</v>
          </cell>
          <cell r="C2035" t="str">
            <v>Rft</v>
          </cell>
          <cell r="D2035">
            <v>41.83</v>
          </cell>
          <cell r="E2035">
            <v>74.19</v>
          </cell>
          <cell r="F2035" t="str">
            <v>m</v>
          </cell>
          <cell r="G2035">
            <v>137.24</v>
          </cell>
          <cell r="H2035">
            <v>243.4</v>
          </cell>
          <cell r="I2035" t="str">
            <v>15.2.4</v>
          </cell>
          <cell r="J2035">
            <v>0</v>
          </cell>
          <cell r="L2035">
            <v>231.15</v>
          </cell>
          <cell r="M2035">
            <v>12.25</v>
          </cell>
          <cell r="N2035">
            <v>5.2995890114644166E-2</v>
          </cell>
        </row>
        <row r="2036">
          <cell r="A2036" t="str">
            <v>15-02-b-02</v>
          </cell>
          <cell r="B2036" t="str">
            <v>Supply and Erection PVC pipe for wiring purposecomplete Recessed in walls including chase etc :3/4" i/d</v>
          </cell>
          <cell r="C2036" t="str">
            <v>Rft</v>
          </cell>
          <cell r="D2036">
            <v>41.83</v>
          </cell>
          <cell r="E2036">
            <v>92.03</v>
          </cell>
          <cell r="F2036" t="str">
            <v>m</v>
          </cell>
          <cell r="G2036">
            <v>137.24</v>
          </cell>
          <cell r="H2036">
            <v>301.93</v>
          </cell>
          <cell r="I2036" t="str">
            <v>15.2.4</v>
          </cell>
          <cell r="J2036">
            <v>0</v>
          </cell>
          <cell r="L2036">
            <v>285.08999999999997</v>
          </cell>
          <cell r="M2036">
            <v>16.840000000000032</v>
          </cell>
          <cell r="N2036">
            <v>5.9069065909011308E-2</v>
          </cell>
        </row>
        <row r="2037">
          <cell r="A2037" t="str">
            <v>15-02-b-03</v>
          </cell>
          <cell r="B2037" t="str">
            <v>Supply and Erection PVC pipe for wiring purposecomplete Recessed in walls including chase etc :1" i/d</v>
          </cell>
          <cell r="C2037" t="str">
            <v>Rft</v>
          </cell>
          <cell r="D2037">
            <v>41.83</v>
          </cell>
          <cell r="E2037">
            <v>92.22</v>
          </cell>
          <cell r="F2037" t="str">
            <v>m</v>
          </cell>
          <cell r="G2037">
            <v>137.24</v>
          </cell>
          <cell r="H2037">
            <v>302.56</v>
          </cell>
          <cell r="I2037" t="str">
            <v>15.2.4</v>
          </cell>
          <cell r="J2037">
            <v>0</v>
          </cell>
          <cell r="L2037">
            <v>285.72000000000003</v>
          </cell>
          <cell r="M2037">
            <v>16.839999999999975</v>
          </cell>
          <cell r="N2037">
            <v>5.8938821223575438E-2</v>
          </cell>
        </row>
        <row r="2038">
          <cell r="A2038" t="str">
            <v>15-02-b-04</v>
          </cell>
          <cell r="B2038" t="str">
            <v>Supply and Erection PVC pipe for wiring purposecomplete Recessed in walls including chase etc :1.25" i/d</v>
          </cell>
          <cell r="C2038" t="str">
            <v>Rft</v>
          </cell>
          <cell r="D2038">
            <v>41.83</v>
          </cell>
          <cell r="E2038">
            <v>120.14</v>
          </cell>
          <cell r="F2038" t="str">
            <v>m</v>
          </cell>
          <cell r="G2038">
            <v>137.24</v>
          </cell>
          <cell r="H2038">
            <v>394.17</v>
          </cell>
          <cell r="I2038" t="str">
            <v>15.2.4</v>
          </cell>
          <cell r="J2038">
            <v>0</v>
          </cell>
          <cell r="L2038">
            <v>365.89</v>
          </cell>
          <cell r="M2038">
            <v>28.28000000000003</v>
          </cell>
          <cell r="N2038">
            <v>7.7290989095083307E-2</v>
          </cell>
        </row>
        <row r="2039">
          <cell r="A2039" t="str">
            <v>15-02-b-05</v>
          </cell>
          <cell r="B2039" t="str">
            <v>Supply and Erection PVC pipe for wiring purposecomplete Recessed in walls including chase etc :1.5" i/d</v>
          </cell>
          <cell r="C2039" t="str">
            <v>Rft</v>
          </cell>
          <cell r="D2039">
            <v>50.8</v>
          </cell>
          <cell r="E2039">
            <v>136.6</v>
          </cell>
          <cell r="F2039" t="str">
            <v>m</v>
          </cell>
          <cell r="G2039">
            <v>166.65</v>
          </cell>
          <cell r="H2039">
            <v>448.15</v>
          </cell>
          <cell r="I2039" t="str">
            <v>15.2.4</v>
          </cell>
          <cell r="J2039">
            <v>0</v>
          </cell>
          <cell r="L2039">
            <v>417.93</v>
          </cell>
          <cell r="M2039">
            <v>30.21999999999997</v>
          </cell>
          <cell r="N2039">
            <v>7.2308759840164549E-2</v>
          </cell>
        </row>
        <row r="2040">
          <cell r="A2040" t="str">
            <v>15-02-b-06</v>
          </cell>
          <cell r="B2040" t="str">
            <v>Supply and Erection PVC pipe for wiring purposecomplete Recessed in walls including chase etc :2" i/d</v>
          </cell>
          <cell r="C2040" t="str">
            <v>Rft</v>
          </cell>
          <cell r="D2040">
            <v>59.76</v>
          </cell>
          <cell r="E2040">
            <v>135.12</v>
          </cell>
          <cell r="F2040" t="str">
            <v>m</v>
          </cell>
          <cell r="G2040">
            <v>196.06</v>
          </cell>
          <cell r="H2040">
            <v>443.3</v>
          </cell>
          <cell r="I2040" t="str">
            <v>15.2.4</v>
          </cell>
          <cell r="J2040">
            <v>0</v>
          </cell>
          <cell r="L2040">
            <v>421.87</v>
          </cell>
          <cell r="M2040">
            <v>21.430000000000007</v>
          </cell>
          <cell r="N2040">
            <v>5.079763908312989E-2</v>
          </cell>
        </row>
        <row r="2041">
          <cell r="A2041" t="str">
            <v>15-02-b-07</v>
          </cell>
          <cell r="B2041" t="str">
            <v>Supply and Erection PVC pipe for wiring purposecomplete Recessed in walls including chase etc :3" i/d</v>
          </cell>
          <cell r="C2041" t="str">
            <v>Rft</v>
          </cell>
          <cell r="D2041">
            <v>70.22</v>
          </cell>
          <cell r="E2041">
            <v>160.88</v>
          </cell>
          <cell r="F2041" t="str">
            <v>m</v>
          </cell>
          <cell r="G2041">
            <v>230.37</v>
          </cell>
          <cell r="H2041">
            <v>527.83000000000004</v>
          </cell>
          <cell r="I2041" t="str">
            <v>15.2.4</v>
          </cell>
          <cell r="J2041">
            <v>0</v>
          </cell>
          <cell r="L2041">
            <v>502.09</v>
          </cell>
          <cell r="M2041">
            <v>25.740000000000066</v>
          </cell>
          <cell r="N2041">
            <v>5.1265709334979918E-2</v>
          </cell>
        </row>
        <row r="2042">
          <cell r="A2042" t="str">
            <v>15-02-b-08</v>
          </cell>
          <cell r="B2042" t="str">
            <v>Supply and Erection PVC pipe for wiring purposecomplete Recessed in walls including chase etc :4" i/d</v>
          </cell>
          <cell r="C2042" t="str">
            <v>Rft</v>
          </cell>
          <cell r="D2042">
            <v>83.66</v>
          </cell>
          <cell r="E2042">
            <v>210.42</v>
          </cell>
          <cell r="F2042" t="str">
            <v>m</v>
          </cell>
          <cell r="G2042">
            <v>274.49</v>
          </cell>
          <cell r="H2042">
            <v>690.37</v>
          </cell>
          <cell r="I2042" t="str">
            <v>15.2.4</v>
          </cell>
          <cell r="J2042">
            <v>0</v>
          </cell>
          <cell r="L2042">
            <v>656.71</v>
          </cell>
          <cell r="M2042">
            <v>33.659999999999968</v>
          </cell>
          <cell r="N2042">
            <v>5.125550090603153E-2</v>
          </cell>
        </row>
        <row r="2043">
          <cell r="A2043" t="str">
            <v>15-03-a</v>
          </cell>
          <cell r="B2043" t="str">
            <v>Supply and Erection GI flexible pipe for wiringpurpose complete1/2" i/d</v>
          </cell>
          <cell r="C2043" t="str">
            <v>Rft</v>
          </cell>
          <cell r="D2043">
            <v>10.27</v>
          </cell>
          <cell r="E2043">
            <v>70.87</v>
          </cell>
          <cell r="F2043" t="str">
            <v>m</v>
          </cell>
          <cell r="G2043">
            <v>33.700000000000003</v>
          </cell>
          <cell r="H2043">
            <v>232.52</v>
          </cell>
          <cell r="I2043" t="str">
            <v>15.2.5</v>
          </cell>
          <cell r="J2043">
            <v>0</v>
          </cell>
          <cell r="L2043">
            <v>232.52</v>
          </cell>
          <cell r="M2043">
            <v>0</v>
          </cell>
          <cell r="N2043">
            <v>0</v>
          </cell>
        </row>
        <row r="2044">
          <cell r="A2044" t="str">
            <v>15-03-b</v>
          </cell>
          <cell r="B2044" t="str">
            <v>Supply and Erection GI flexible pipe for wiringpurpose complete3/4" i/d</v>
          </cell>
          <cell r="C2044" t="str">
            <v>Rft</v>
          </cell>
          <cell r="D2044">
            <v>10.27</v>
          </cell>
          <cell r="E2044">
            <v>55.56</v>
          </cell>
          <cell r="F2044" t="str">
            <v>m</v>
          </cell>
          <cell r="G2044">
            <v>33.700000000000003</v>
          </cell>
          <cell r="H2044">
            <v>182.3</v>
          </cell>
          <cell r="I2044" t="str">
            <v>15.2.5</v>
          </cell>
          <cell r="J2044">
            <v>0</v>
          </cell>
          <cell r="L2044">
            <v>182.3</v>
          </cell>
          <cell r="M2044">
            <v>0</v>
          </cell>
          <cell r="N2044">
            <v>0</v>
          </cell>
        </row>
        <row r="2045">
          <cell r="A2045" t="str">
            <v>15-03-c</v>
          </cell>
          <cell r="B2045" t="str">
            <v>Supply and Erection GI flexible pipe for wiringpurpose complete 1" i/d</v>
          </cell>
          <cell r="C2045" t="str">
            <v>Rft</v>
          </cell>
          <cell r="D2045">
            <v>17.55</v>
          </cell>
          <cell r="E2045">
            <v>70.47</v>
          </cell>
          <cell r="F2045" t="str">
            <v>m</v>
          </cell>
          <cell r="G2045">
            <v>57.59</v>
          </cell>
          <cell r="H2045">
            <v>231.2</v>
          </cell>
          <cell r="I2045" t="str">
            <v>15.2.5</v>
          </cell>
          <cell r="J2045">
            <v>0</v>
          </cell>
          <cell r="L2045">
            <v>231.2</v>
          </cell>
          <cell r="M2045">
            <v>0</v>
          </cell>
          <cell r="N2045">
            <v>0</v>
          </cell>
        </row>
        <row r="2046">
          <cell r="A2046" t="str">
            <v>15-03-d</v>
          </cell>
          <cell r="B2046" t="str">
            <v>Supply and Erection GI flexible pipe for wiringpurpose complete1.25" i/d</v>
          </cell>
          <cell r="C2046" t="str">
            <v>Rft</v>
          </cell>
          <cell r="D2046">
            <v>19.05</v>
          </cell>
          <cell r="E2046">
            <v>82.82</v>
          </cell>
          <cell r="F2046" t="str">
            <v>m</v>
          </cell>
          <cell r="G2046">
            <v>62.5</v>
          </cell>
          <cell r="H2046">
            <v>271.73</v>
          </cell>
          <cell r="I2046" t="str">
            <v>15.2.5</v>
          </cell>
          <cell r="J2046">
            <v>0</v>
          </cell>
          <cell r="L2046">
            <v>271.73</v>
          </cell>
          <cell r="M2046">
            <v>0</v>
          </cell>
          <cell r="N2046">
            <v>0</v>
          </cell>
        </row>
        <row r="2047">
          <cell r="A2047" t="str">
            <v>15-03-e</v>
          </cell>
          <cell r="B2047" t="str">
            <v>Supply and Erection GI flexible pipe for wiringpurpose complete1.5" i/d</v>
          </cell>
          <cell r="C2047" t="str">
            <v>Rft</v>
          </cell>
          <cell r="D2047">
            <v>19.05</v>
          </cell>
          <cell r="E2047">
            <v>93.85</v>
          </cell>
          <cell r="F2047" t="str">
            <v>m</v>
          </cell>
          <cell r="G2047">
            <v>62.5</v>
          </cell>
          <cell r="H2047">
            <v>307.91000000000003</v>
          </cell>
          <cell r="I2047" t="str">
            <v>15.2.5</v>
          </cell>
          <cell r="J2047">
            <v>0</v>
          </cell>
          <cell r="L2047">
            <v>307.91000000000003</v>
          </cell>
          <cell r="M2047">
            <v>0</v>
          </cell>
          <cell r="N2047">
            <v>0</v>
          </cell>
        </row>
        <row r="2048">
          <cell r="A2048" t="str">
            <v>15-03-f</v>
          </cell>
          <cell r="B2048" t="str">
            <v>Supply and Erection GI flexible pipe for wiringpurpose complete 2"i/d</v>
          </cell>
          <cell r="C2048" t="str">
            <v>Rft</v>
          </cell>
          <cell r="D2048">
            <v>30.63</v>
          </cell>
          <cell r="E2048">
            <v>126.26</v>
          </cell>
          <cell r="F2048" t="str">
            <v>m</v>
          </cell>
          <cell r="G2048">
            <v>100.48</v>
          </cell>
          <cell r="H2048">
            <v>414.24</v>
          </cell>
          <cell r="I2048" t="str">
            <v>15.2.5</v>
          </cell>
          <cell r="J2048">
            <v>0</v>
          </cell>
          <cell r="L2048">
            <v>414.24</v>
          </cell>
          <cell r="M2048">
            <v>0</v>
          </cell>
          <cell r="N2048">
            <v>0</v>
          </cell>
        </row>
        <row r="2049">
          <cell r="A2049" t="str">
            <v>15-03-g</v>
          </cell>
          <cell r="B2049" t="str">
            <v>Supply and Erection GI flexible pipe for wiringpurpose complete 3"i/d</v>
          </cell>
          <cell r="C2049" t="str">
            <v>Rft</v>
          </cell>
          <cell r="D2049">
            <v>32.119999999999997</v>
          </cell>
          <cell r="E2049">
            <v>177.64</v>
          </cell>
          <cell r="F2049" t="str">
            <v>m</v>
          </cell>
          <cell r="G2049">
            <v>105.38</v>
          </cell>
          <cell r="H2049">
            <v>582.79</v>
          </cell>
          <cell r="I2049" t="str">
            <v>15.2.5</v>
          </cell>
          <cell r="J2049">
            <v>0</v>
          </cell>
          <cell r="L2049">
            <v>582.79</v>
          </cell>
          <cell r="M2049">
            <v>0</v>
          </cell>
          <cell r="N2049">
            <v>0</v>
          </cell>
        </row>
        <row r="2050">
          <cell r="A2050" t="str">
            <v>15-04-a</v>
          </cell>
          <cell r="B2050" t="str">
            <v>Supply and Erection Sahl wood strip batten forwiring complete 1/2"</v>
          </cell>
          <cell r="C2050" t="str">
            <v>Rft</v>
          </cell>
          <cell r="D2050">
            <v>5.6</v>
          </cell>
          <cell r="E2050">
            <v>12.18</v>
          </cell>
          <cell r="F2050" t="str">
            <v>m</v>
          </cell>
          <cell r="G2050">
            <v>18.38</v>
          </cell>
          <cell r="H2050">
            <v>39.950000000000003</v>
          </cell>
          <cell r="I2050" t="str">
            <v>15.2.6</v>
          </cell>
          <cell r="J2050">
            <v>0</v>
          </cell>
          <cell r="L2050">
            <v>36.28</v>
          </cell>
          <cell r="M2050">
            <v>3.6700000000000017</v>
          </cell>
          <cell r="N2050">
            <v>0.10115766262403532</v>
          </cell>
        </row>
        <row r="2051">
          <cell r="A2051" t="str">
            <v>15-04-b</v>
          </cell>
          <cell r="B2051" t="str">
            <v>Supply and Erection Sahl wood strip batten forwiring complete 3/4"</v>
          </cell>
          <cell r="C2051" t="str">
            <v>Rft</v>
          </cell>
          <cell r="D2051">
            <v>5.6</v>
          </cell>
          <cell r="E2051">
            <v>13.39</v>
          </cell>
          <cell r="F2051" t="str">
            <v>m</v>
          </cell>
          <cell r="G2051">
            <v>18.38</v>
          </cell>
          <cell r="H2051">
            <v>43.94</v>
          </cell>
          <cell r="I2051" t="str">
            <v>15.2.6</v>
          </cell>
          <cell r="J2051">
            <v>0</v>
          </cell>
          <cell r="L2051">
            <v>40.26</v>
          </cell>
          <cell r="M2051">
            <v>3.6799999999999997</v>
          </cell>
          <cell r="N2051">
            <v>9.1405861897665169E-2</v>
          </cell>
        </row>
        <row r="2052">
          <cell r="A2052" t="str">
            <v>15-04-c</v>
          </cell>
          <cell r="B2052" t="str">
            <v>Supply and Erection Sahl wood strip batten forwiring complete 1"</v>
          </cell>
          <cell r="C2052" t="str">
            <v>Rft</v>
          </cell>
          <cell r="D2052">
            <v>5.6</v>
          </cell>
          <cell r="E2052">
            <v>23.11</v>
          </cell>
          <cell r="F2052" t="str">
            <v>m</v>
          </cell>
          <cell r="G2052">
            <v>18.38</v>
          </cell>
          <cell r="H2052">
            <v>75.83</v>
          </cell>
          <cell r="I2052" t="str">
            <v>15.2.6</v>
          </cell>
          <cell r="J2052">
            <v>0</v>
          </cell>
          <cell r="L2052">
            <v>72.150000000000006</v>
          </cell>
          <cell r="M2052">
            <v>3.6799999999999926</v>
          </cell>
          <cell r="N2052">
            <v>5.1004851004850901E-2</v>
          </cell>
        </row>
        <row r="2053">
          <cell r="A2053" t="str">
            <v>15-05-a</v>
          </cell>
          <cell r="B2053" t="str">
            <v>Supply and Erection single core PVC insulatedcopper conductor250/440 V grade cable : 3/0.029" 1/2" i/d</v>
          </cell>
          <cell r="C2053" t="str">
            <v>Rft</v>
          </cell>
          <cell r="D2053">
            <v>5.98</v>
          </cell>
          <cell r="E2053">
            <v>22.32</v>
          </cell>
          <cell r="F2053" t="str">
            <v>m</v>
          </cell>
          <cell r="G2053">
            <v>19.61</v>
          </cell>
          <cell r="H2053">
            <v>73.22</v>
          </cell>
          <cell r="I2053" t="str">
            <v>15.3.1</v>
          </cell>
          <cell r="J2053">
            <v>0</v>
          </cell>
          <cell r="L2053">
            <v>62.5</v>
          </cell>
          <cell r="M2053">
            <v>10.719999999999999</v>
          </cell>
          <cell r="N2053">
            <v>0.17151999999999998</v>
          </cell>
        </row>
        <row r="2054">
          <cell r="A2054" t="str">
            <v>15-05-b</v>
          </cell>
          <cell r="B2054" t="str">
            <v>Supply and Erection single core PVC insulatedcopper conductor250/440 V grade cable : 3/0.036"</v>
          </cell>
          <cell r="C2054" t="str">
            <v>Rft</v>
          </cell>
          <cell r="D2054">
            <v>5.98</v>
          </cell>
          <cell r="E2054">
            <v>29.55</v>
          </cell>
          <cell r="F2054" t="str">
            <v>m</v>
          </cell>
          <cell r="G2054">
            <v>19.61</v>
          </cell>
          <cell r="H2054">
            <v>96.94</v>
          </cell>
          <cell r="I2054" t="str">
            <v>15.3.1</v>
          </cell>
          <cell r="J2054">
            <v>0</v>
          </cell>
          <cell r="L2054">
            <v>81.47</v>
          </cell>
          <cell r="M2054">
            <v>15.469999999999999</v>
          </cell>
          <cell r="N2054">
            <v>0.18988584755124585</v>
          </cell>
        </row>
        <row r="2055">
          <cell r="A2055" t="str">
            <v>15-05-c</v>
          </cell>
          <cell r="B2055" t="str">
            <v>Supply and Erection single core PVC insulatedcopper conductor250/440 V grade cable : 7/0.029"</v>
          </cell>
          <cell r="C2055" t="str">
            <v>Rft</v>
          </cell>
          <cell r="D2055">
            <v>5.98</v>
          </cell>
          <cell r="E2055">
            <v>41.21</v>
          </cell>
          <cell r="F2055" t="str">
            <v>m</v>
          </cell>
          <cell r="G2055">
            <v>19.61</v>
          </cell>
          <cell r="H2055">
            <v>135.21</v>
          </cell>
          <cell r="I2055" t="str">
            <v>15.3.1</v>
          </cell>
          <cell r="J2055">
            <v>0</v>
          </cell>
          <cell r="L2055">
            <v>112.09</v>
          </cell>
          <cell r="M2055">
            <v>23.120000000000005</v>
          </cell>
          <cell r="N2055">
            <v>0.20626282451601397</v>
          </cell>
        </row>
        <row r="2056">
          <cell r="A2056" t="str">
            <v>15-05-d</v>
          </cell>
          <cell r="B2056" t="str">
            <v>Supply and Erection single core PVC insulatedcopper conductor250/440 V grade cable : 7/0.036"</v>
          </cell>
          <cell r="C2056" t="str">
            <v>Rft</v>
          </cell>
          <cell r="D2056">
            <v>5.98</v>
          </cell>
          <cell r="E2056">
            <v>51.54</v>
          </cell>
          <cell r="F2056" t="str">
            <v>m</v>
          </cell>
          <cell r="G2056">
            <v>19.61</v>
          </cell>
          <cell r="H2056">
            <v>169.09</v>
          </cell>
          <cell r="I2056" t="str">
            <v>15.3.1</v>
          </cell>
          <cell r="J2056">
            <v>0</v>
          </cell>
          <cell r="L2056">
            <v>139.19</v>
          </cell>
          <cell r="M2056">
            <v>29.900000000000006</v>
          </cell>
          <cell r="N2056">
            <v>0.21481428263524682</v>
          </cell>
        </row>
        <row r="2057">
          <cell r="A2057" t="str">
            <v>15-05-e</v>
          </cell>
          <cell r="B2057" t="str">
            <v>Supply and Erection single core PVC insulatedcopper conductor250/440 V grade cable : 7/0.044"</v>
          </cell>
          <cell r="C2057" t="str">
            <v>Rft</v>
          </cell>
          <cell r="D2057">
            <v>14.94</v>
          </cell>
          <cell r="E2057">
            <v>81.72</v>
          </cell>
          <cell r="F2057" t="str">
            <v>m</v>
          </cell>
          <cell r="G2057">
            <v>49.02</v>
          </cell>
          <cell r="H2057">
            <v>268.10000000000002</v>
          </cell>
          <cell r="I2057" t="str">
            <v>15.3.1</v>
          </cell>
          <cell r="J2057">
            <v>0</v>
          </cell>
          <cell r="L2057">
            <v>224.29</v>
          </cell>
          <cell r="M2057">
            <v>43.810000000000031</v>
          </cell>
          <cell r="N2057">
            <v>0.19532747781889531</v>
          </cell>
        </row>
        <row r="2058">
          <cell r="A2058" t="str">
            <v>15-05-f</v>
          </cell>
          <cell r="B2058" t="str">
            <v>Supply and Erection single core PVC insulatedcopper conductor250/440 V grade cable : 7/0.064"</v>
          </cell>
          <cell r="C2058" t="str">
            <v>Rft</v>
          </cell>
          <cell r="D2058">
            <v>22.41</v>
          </cell>
          <cell r="E2058">
            <v>193.73</v>
          </cell>
          <cell r="F2058" t="str">
            <v>m</v>
          </cell>
          <cell r="G2058">
            <v>73.52</v>
          </cell>
          <cell r="H2058">
            <v>635.58000000000004</v>
          </cell>
          <cell r="I2058" t="str">
            <v>15.3.1</v>
          </cell>
          <cell r="J2058">
            <v>0</v>
          </cell>
          <cell r="L2058">
            <v>523.16999999999996</v>
          </cell>
          <cell r="M2058">
            <v>112.41000000000008</v>
          </cell>
          <cell r="N2058">
            <v>0.21486323757096182</v>
          </cell>
        </row>
        <row r="2059">
          <cell r="A2059" t="str">
            <v>15-05-g</v>
          </cell>
          <cell r="B2059" t="str">
            <v>Supply and Erection single core PVC insulatedcopper conductor250/440 V grade cable : 19/0.064"</v>
          </cell>
          <cell r="C2059" t="str">
            <v>Rft</v>
          </cell>
          <cell r="D2059">
            <v>37.35</v>
          </cell>
          <cell r="E2059">
            <v>289.85000000000002</v>
          </cell>
          <cell r="F2059" t="str">
            <v>m</v>
          </cell>
          <cell r="G2059">
            <v>122.54</v>
          </cell>
          <cell r="H2059">
            <v>950.96</v>
          </cell>
          <cell r="I2059" t="str">
            <v>15.3.1</v>
          </cell>
          <cell r="J2059">
            <v>0</v>
          </cell>
          <cell r="L2059">
            <v>785.29</v>
          </cell>
          <cell r="M2059">
            <v>165.67000000000007</v>
          </cell>
          <cell r="N2059">
            <v>0.21096664926332959</v>
          </cell>
        </row>
        <row r="2060">
          <cell r="A2060" t="str">
            <v>15-06-a</v>
          </cell>
          <cell r="B2060" t="str">
            <v>Supply and Erection single core PVCinsulated+sheathed copperconductor 250/440 V grade cable : 3/0.029"</v>
          </cell>
          <cell r="C2060" t="str">
            <v>Rft</v>
          </cell>
          <cell r="D2060">
            <v>10.46</v>
          </cell>
          <cell r="E2060">
            <v>26.51</v>
          </cell>
          <cell r="F2060" t="str">
            <v>m</v>
          </cell>
          <cell r="G2060">
            <v>34.31</v>
          </cell>
          <cell r="H2060">
            <v>86.97</v>
          </cell>
          <cell r="I2060" t="str">
            <v>15.3.1</v>
          </cell>
          <cell r="J2060">
            <v>0</v>
          </cell>
          <cell r="L2060">
            <v>76.45</v>
          </cell>
          <cell r="M2060">
            <v>10.519999999999996</v>
          </cell>
          <cell r="N2060">
            <v>0.1376062786134728</v>
          </cell>
        </row>
        <row r="2061">
          <cell r="A2061" t="str">
            <v>15-06-b</v>
          </cell>
          <cell r="B2061" t="str">
            <v>Supply and Erection single core PVCinsulated+sheathed copperconductor 250/440 V grade cable : 3/0.036"</v>
          </cell>
          <cell r="C2061" t="str">
            <v>Rft</v>
          </cell>
          <cell r="D2061">
            <v>10.46</v>
          </cell>
          <cell r="E2061">
            <v>34.03</v>
          </cell>
          <cell r="F2061" t="str">
            <v>m</v>
          </cell>
          <cell r="G2061">
            <v>34.31</v>
          </cell>
          <cell r="H2061">
            <v>111.64</v>
          </cell>
          <cell r="I2061" t="str">
            <v>15.3.1</v>
          </cell>
          <cell r="J2061">
            <v>0</v>
          </cell>
          <cell r="L2061">
            <v>96.18</v>
          </cell>
          <cell r="M2061">
            <v>15.459999999999994</v>
          </cell>
          <cell r="N2061">
            <v>0.1607402786442087</v>
          </cell>
        </row>
        <row r="2062">
          <cell r="A2062" t="str">
            <v>15-06-c</v>
          </cell>
          <cell r="B2062" t="str">
            <v>Supply and Erection single core PVCinsulated+sheathed copperconductor 250/440 V grade cable : 7/0.029"</v>
          </cell>
          <cell r="C2062" t="str">
            <v>Rft</v>
          </cell>
          <cell r="D2062">
            <v>11.95</v>
          </cell>
          <cell r="E2062">
            <v>46.94</v>
          </cell>
          <cell r="F2062" t="str">
            <v>m</v>
          </cell>
          <cell r="G2062">
            <v>39.21</v>
          </cell>
          <cell r="H2062">
            <v>154.02000000000001</v>
          </cell>
          <cell r="I2062" t="str">
            <v>15.3.1</v>
          </cell>
          <cell r="J2062">
            <v>0</v>
          </cell>
          <cell r="L2062">
            <v>131.06</v>
          </cell>
          <cell r="M2062">
            <v>22.960000000000008</v>
          </cell>
          <cell r="N2062">
            <v>0.17518693728063489</v>
          </cell>
        </row>
        <row r="2063">
          <cell r="A2063" t="str">
            <v>15-06-d</v>
          </cell>
          <cell r="B2063" t="str">
            <v>Supply and Erection single core PVCinsulated+sheathed copperconductor 250/440 V grade cable : 7/0.036"</v>
          </cell>
          <cell r="C2063" t="str">
            <v>Rft</v>
          </cell>
          <cell r="D2063">
            <v>11.95</v>
          </cell>
          <cell r="E2063">
            <v>57.02</v>
          </cell>
          <cell r="F2063" t="str">
            <v>m</v>
          </cell>
          <cell r="G2063">
            <v>39.21</v>
          </cell>
          <cell r="H2063">
            <v>187.06</v>
          </cell>
          <cell r="I2063" t="str">
            <v>15.3.1</v>
          </cell>
          <cell r="J2063">
            <v>0</v>
          </cell>
          <cell r="L2063">
            <v>157.47999999999999</v>
          </cell>
          <cell r="M2063">
            <v>29.580000000000013</v>
          </cell>
          <cell r="N2063">
            <v>0.18783337566675143</v>
          </cell>
        </row>
        <row r="2064">
          <cell r="A2064" t="str">
            <v>15-06-e</v>
          </cell>
          <cell r="B2064" t="str">
            <v>Supply and Erection single core PVCinsulated+sheathed copperconductor 250/440 V grade cable : 7/0.044"</v>
          </cell>
          <cell r="C2064" t="str">
            <v>Rft</v>
          </cell>
          <cell r="D2064">
            <v>19.420000000000002</v>
          </cell>
          <cell r="E2064">
            <v>84.78</v>
          </cell>
          <cell r="F2064" t="str">
            <v>m</v>
          </cell>
          <cell r="G2064">
            <v>63.72</v>
          </cell>
          <cell r="H2064">
            <v>278.14</v>
          </cell>
          <cell r="I2064" t="str">
            <v>15.3.1</v>
          </cell>
          <cell r="J2064">
            <v>0</v>
          </cell>
          <cell r="L2064">
            <v>235.25</v>
          </cell>
          <cell r="M2064">
            <v>42.889999999999986</v>
          </cell>
          <cell r="N2064">
            <v>0.18231668437832088</v>
          </cell>
        </row>
        <row r="2065">
          <cell r="A2065" t="str">
            <v>15-06-f</v>
          </cell>
          <cell r="B2065" t="str">
            <v>Supply and Erection single core PVCinsulated+sheathed copperconductor 250/440 V grade cable : 7/0.064"</v>
          </cell>
          <cell r="C2065" t="str">
            <v>Rft</v>
          </cell>
          <cell r="D2065">
            <v>29.88</v>
          </cell>
          <cell r="E2065">
            <v>200.05</v>
          </cell>
          <cell r="F2065" t="str">
            <v>m</v>
          </cell>
          <cell r="G2065">
            <v>98.03</v>
          </cell>
          <cell r="H2065">
            <v>656.34</v>
          </cell>
          <cell r="I2065" t="str">
            <v>15.3.1</v>
          </cell>
          <cell r="J2065">
            <v>0</v>
          </cell>
          <cell r="L2065">
            <v>544.69000000000005</v>
          </cell>
          <cell r="M2065">
            <v>111.64999999999998</v>
          </cell>
          <cell r="N2065">
            <v>0.20497897886871425</v>
          </cell>
        </row>
        <row r="2066">
          <cell r="A2066" t="str">
            <v>15-07-a</v>
          </cell>
          <cell r="B2066" t="str">
            <v>Supply and Erection single core PVC insulated &amp;sheathed copperconductor, 660/1100V cable : 7/0.064"</v>
          </cell>
          <cell r="C2066" t="str">
            <v>Rft</v>
          </cell>
          <cell r="D2066">
            <v>29.88</v>
          </cell>
          <cell r="E2066">
            <v>188.55</v>
          </cell>
          <cell r="F2066" t="str">
            <v>m</v>
          </cell>
          <cell r="G2066">
            <v>98.03</v>
          </cell>
          <cell r="H2066">
            <v>618.59</v>
          </cell>
          <cell r="I2066" t="str">
            <v>15.3.1</v>
          </cell>
          <cell r="J2066">
            <v>0</v>
          </cell>
          <cell r="L2066">
            <v>514.47</v>
          </cell>
          <cell r="M2066">
            <v>104.12</v>
          </cell>
          <cell r="N2066">
            <v>0.20238303496802534</v>
          </cell>
        </row>
        <row r="2067">
          <cell r="A2067" t="str">
            <v>15-07-b</v>
          </cell>
          <cell r="B2067" t="str">
            <v>Supply and Erection single core PVC insulated &amp;sheathed copperconductor, 660/1100V cable : 19/0.052"</v>
          </cell>
          <cell r="C2067" t="str">
            <v>Rft</v>
          </cell>
          <cell r="D2067">
            <v>50.8</v>
          </cell>
          <cell r="E2067">
            <v>315.68</v>
          </cell>
          <cell r="F2067" t="str">
            <v>m</v>
          </cell>
          <cell r="G2067">
            <v>166.65</v>
          </cell>
          <cell r="H2067">
            <v>1035.69</v>
          </cell>
          <cell r="I2067" t="str">
            <v>15.3.1</v>
          </cell>
          <cell r="J2067">
            <v>0</v>
          </cell>
          <cell r="L2067">
            <v>861.89</v>
          </cell>
          <cell r="M2067">
            <v>173.80000000000007</v>
          </cell>
          <cell r="N2067">
            <v>0.20164986251145747</v>
          </cell>
        </row>
        <row r="2068">
          <cell r="A2068" t="str">
            <v>15-07-c</v>
          </cell>
          <cell r="B2068" t="str">
            <v>Supply and Erection single core PVC insulated &amp;sheathed copperconductor, 660/1100V cable : 19/0.064"</v>
          </cell>
          <cell r="C2068" t="str">
            <v>Rft</v>
          </cell>
          <cell r="D2068">
            <v>50.8</v>
          </cell>
          <cell r="E2068">
            <v>413.49</v>
          </cell>
          <cell r="F2068" t="str">
            <v>m</v>
          </cell>
          <cell r="G2068">
            <v>166.65</v>
          </cell>
          <cell r="H2068">
            <v>1356.58</v>
          </cell>
          <cell r="I2068" t="str">
            <v>15.3.1</v>
          </cell>
          <cell r="J2068">
            <v>0</v>
          </cell>
          <cell r="L2068">
            <v>1118.5999999999999</v>
          </cell>
          <cell r="M2068">
            <v>237.98000000000002</v>
          </cell>
          <cell r="N2068">
            <v>0.21274807795458611</v>
          </cell>
        </row>
        <row r="2069">
          <cell r="A2069" t="str">
            <v>15-07-d</v>
          </cell>
          <cell r="B2069" t="str">
            <v>Supply and Erection single core PVC insulated &amp;sheathed copperconductor, 660/1100V cable : 19/0.083"</v>
          </cell>
          <cell r="C2069" t="str">
            <v>Rft</v>
          </cell>
          <cell r="D2069">
            <v>74.7</v>
          </cell>
          <cell r="E2069">
            <v>737.41</v>
          </cell>
          <cell r="F2069" t="str">
            <v>m</v>
          </cell>
          <cell r="G2069">
            <v>245.08</v>
          </cell>
          <cell r="H2069">
            <v>2419.3200000000002</v>
          </cell>
          <cell r="I2069" t="str">
            <v>15.3.1</v>
          </cell>
          <cell r="J2069">
            <v>0</v>
          </cell>
          <cell r="L2069">
            <v>1984.47</v>
          </cell>
          <cell r="M2069">
            <v>434.85000000000014</v>
          </cell>
          <cell r="N2069">
            <v>0.21912651740767064</v>
          </cell>
        </row>
        <row r="2070">
          <cell r="A2070" t="str">
            <v>15-07-e</v>
          </cell>
          <cell r="B2070" t="str">
            <v>Supply and Erection single core PVC insulated &amp;sheathed copperconductor, 660/1100V cable : 37/0.072"</v>
          </cell>
          <cell r="C2070" t="str">
            <v>Rft</v>
          </cell>
          <cell r="D2070">
            <v>186.75</v>
          </cell>
          <cell r="E2070">
            <v>1122.3900000000001</v>
          </cell>
          <cell r="F2070" t="str">
            <v>m</v>
          </cell>
          <cell r="G2070">
            <v>612.70000000000005</v>
          </cell>
          <cell r="H2070">
            <v>3682.37</v>
          </cell>
          <cell r="I2070" t="str">
            <v>15.3.1</v>
          </cell>
          <cell r="J2070">
            <v>0</v>
          </cell>
          <cell r="L2070">
            <v>3068.45</v>
          </cell>
          <cell r="M2070">
            <v>613.92000000000007</v>
          </cell>
          <cell r="N2070">
            <v>0.20007495641121742</v>
          </cell>
        </row>
        <row r="2071">
          <cell r="A2071" t="str">
            <v>15-07-f</v>
          </cell>
          <cell r="B2071" t="str">
            <v>Supply and Erection single core PVC insulated &amp;sheathed copperconductor, 660/1100V cable : 37/0.083"</v>
          </cell>
          <cell r="C2071" t="str">
            <v>Rft</v>
          </cell>
          <cell r="D2071">
            <v>186.75</v>
          </cell>
          <cell r="E2071">
            <v>1361.68</v>
          </cell>
          <cell r="F2071" t="str">
            <v>m</v>
          </cell>
          <cell r="G2071">
            <v>612.70000000000005</v>
          </cell>
          <cell r="H2071">
            <v>4467.45</v>
          </cell>
          <cell r="I2071" t="str">
            <v>15.3.1</v>
          </cell>
          <cell r="J2071">
            <v>0</v>
          </cell>
          <cell r="L2071">
            <v>3696.52</v>
          </cell>
          <cell r="M2071">
            <v>770.92999999999984</v>
          </cell>
          <cell r="N2071">
            <v>0.20855561446982562</v>
          </cell>
        </row>
        <row r="2072">
          <cell r="A2072" t="str">
            <v>15-07-g</v>
          </cell>
          <cell r="B2072" t="str">
            <v>Supply and Erection single core PVC insulated &amp;sheathed copperconductor, 660/1100V cable : 37/0.103"</v>
          </cell>
          <cell r="C2072" t="str">
            <v>Rft</v>
          </cell>
          <cell r="D2072">
            <v>186.75</v>
          </cell>
          <cell r="E2072">
            <v>1995.4</v>
          </cell>
          <cell r="F2072" t="str">
            <v>m</v>
          </cell>
          <cell r="G2072">
            <v>612.70000000000005</v>
          </cell>
          <cell r="H2072">
            <v>6546.58</v>
          </cell>
          <cell r="I2072" t="str">
            <v>15.3.1</v>
          </cell>
          <cell r="J2072">
            <v>0</v>
          </cell>
          <cell r="L2072">
            <v>5359.81</v>
          </cell>
          <cell r="M2072">
            <v>1186.7699999999995</v>
          </cell>
          <cell r="N2072">
            <v>0.22142016228187184</v>
          </cell>
        </row>
        <row r="2073">
          <cell r="A2073" t="str">
            <v>15-08-a</v>
          </cell>
          <cell r="B2073" t="str">
            <v>Supply and Erection twin core PVC insulated &amp;sheathed copperconductor 250/440 V grade cable : 3/0.029"</v>
          </cell>
          <cell r="C2073" t="str">
            <v>Rft</v>
          </cell>
          <cell r="D2073">
            <v>7.47</v>
          </cell>
          <cell r="E2073">
            <v>59.24</v>
          </cell>
          <cell r="F2073" t="str">
            <v>m</v>
          </cell>
          <cell r="G2073">
            <v>24.51</v>
          </cell>
          <cell r="H2073">
            <v>194.36</v>
          </cell>
          <cell r="I2073" t="str">
            <v>15.3.1</v>
          </cell>
          <cell r="J2073">
            <v>0</v>
          </cell>
          <cell r="L2073">
            <v>160.4</v>
          </cell>
          <cell r="M2073">
            <v>33.960000000000008</v>
          </cell>
          <cell r="N2073">
            <v>0.21172069825436413</v>
          </cell>
        </row>
        <row r="2074">
          <cell r="A2074" t="str">
            <v>15-08-b</v>
          </cell>
          <cell r="B2074" t="str">
            <v>Supply and Erection twin core PVC insulated &amp;sheathed copperconductor 250/440 V grade cable : 3/0.036"</v>
          </cell>
          <cell r="C2074" t="str">
            <v>Rft</v>
          </cell>
          <cell r="D2074">
            <v>7.47</v>
          </cell>
          <cell r="E2074">
            <v>80.180000000000007</v>
          </cell>
          <cell r="F2074" t="str">
            <v>m</v>
          </cell>
          <cell r="G2074">
            <v>24.51</v>
          </cell>
          <cell r="H2074">
            <v>263.04000000000002</v>
          </cell>
          <cell r="I2074" t="str">
            <v>15.3.1</v>
          </cell>
          <cell r="J2074">
            <v>0</v>
          </cell>
          <cell r="L2074">
            <v>215.33</v>
          </cell>
          <cell r="M2074">
            <v>47.710000000000008</v>
          </cell>
          <cell r="N2074">
            <v>0.22156689732039198</v>
          </cell>
        </row>
        <row r="2075">
          <cell r="A2075" t="str">
            <v>15-08-c</v>
          </cell>
          <cell r="B2075" t="str">
            <v>Supply and Erection twin core PVC insulated &amp;sheathed copperconductor 250/440 V grade cable : 7/0.029"</v>
          </cell>
          <cell r="C2075" t="str">
            <v>Rft</v>
          </cell>
          <cell r="D2075">
            <v>10.46</v>
          </cell>
          <cell r="E2075">
            <v>86.54</v>
          </cell>
          <cell r="F2075" t="str">
            <v>m</v>
          </cell>
          <cell r="G2075">
            <v>34.31</v>
          </cell>
          <cell r="H2075">
            <v>283.93</v>
          </cell>
          <cell r="I2075" t="str">
            <v>15.3.1</v>
          </cell>
          <cell r="J2075">
            <v>0</v>
          </cell>
          <cell r="L2075">
            <v>234.02</v>
          </cell>
          <cell r="M2075">
            <v>49.91</v>
          </cell>
          <cell r="N2075">
            <v>0.21327236988291598</v>
          </cell>
        </row>
        <row r="2076">
          <cell r="A2076" t="str">
            <v>15-08-d</v>
          </cell>
          <cell r="B2076" t="str">
            <v>Supply and Erection twin core PVC insulated &amp;sheathed copperconductor 250/440 V grade cable : 7/0.036"</v>
          </cell>
          <cell r="C2076" t="str">
            <v>Rft</v>
          </cell>
          <cell r="D2076">
            <v>10.46</v>
          </cell>
          <cell r="E2076">
            <v>88.1</v>
          </cell>
          <cell r="F2076" t="str">
            <v>m</v>
          </cell>
          <cell r="G2076">
            <v>34.31</v>
          </cell>
          <cell r="H2076">
            <v>289.02999999999997</v>
          </cell>
          <cell r="I2076" t="str">
            <v>15.3.1</v>
          </cell>
          <cell r="J2076">
            <v>0</v>
          </cell>
          <cell r="L2076">
            <v>238.09</v>
          </cell>
          <cell r="M2076">
            <v>50.939999999999969</v>
          </cell>
          <cell r="N2076">
            <v>0.21395270695955299</v>
          </cell>
        </row>
        <row r="2077">
          <cell r="A2077" t="str">
            <v>15-08-e</v>
          </cell>
          <cell r="B2077" t="str">
            <v>Supply and Erection twin core PVC insulated &amp;sheathed copperconductor 250/440 V grade cable : 7/0.044"</v>
          </cell>
          <cell r="C2077" t="str">
            <v>Rft</v>
          </cell>
          <cell r="D2077">
            <v>10.46</v>
          </cell>
          <cell r="E2077">
            <v>126.6</v>
          </cell>
          <cell r="F2077" t="str">
            <v>m</v>
          </cell>
          <cell r="G2077">
            <v>34.31</v>
          </cell>
          <cell r="H2077">
            <v>415.35</v>
          </cell>
          <cell r="I2077" t="str">
            <v>15.3.1</v>
          </cell>
          <cell r="J2077">
            <v>0</v>
          </cell>
          <cell r="L2077">
            <v>339.14</v>
          </cell>
          <cell r="M2077">
            <v>76.210000000000036</v>
          </cell>
          <cell r="N2077">
            <v>0.22471545674352786</v>
          </cell>
        </row>
        <row r="2078">
          <cell r="A2078" t="str">
            <v>15-08-f</v>
          </cell>
          <cell r="B2078" t="str">
            <v>Supply and Erection twin core PVC insulated &amp;sheathed copperconductor 250/440 V grade cable : 7/0.064"</v>
          </cell>
          <cell r="C2078" t="str">
            <v>Rft</v>
          </cell>
          <cell r="D2078">
            <v>10.46</v>
          </cell>
          <cell r="E2078">
            <v>340.11</v>
          </cell>
          <cell r="F2078" t="str">
            <v>m</v>
          </cell>
          <cell r="G2078">
            <v>34.31</v>
          </cell>
          <cell r="H2078">
            <v>1115.8499999999999</v>
          </cell>
          <cell r="I2078" t="str">
            <v>15.3.1</v>
          </cell>
          <cell r="J2078">
            <v>0</v>
          </cell>
          <cell r="L2078">
            <v>899.56</v>
          </cell>
          <cell r="M2078">
            <v>216.28999999999996</v>
          </cell>
          <cell r="N2078">
            <v>0.24043977055449328</v>
          </cell>
        </row>
        <row r="2079">
          <cell r="A2079" t="str">
            <v>15-09-a</v>
          </cell>
          <cell r="B2079" t="str">
            <v>Supply and Erection MS sheet box of 16 SWG,4"deep with 3/16" thick bakelite sheet top etc.complete : 4"x4"</v>
          </cell>
          <cell r="C2079" t="str">
            <v>Each</v>
          </cell>
          <cell r="D2079">
            <v>112.05</v>
          </cell>
          <cell r="E2079">
            <v>199.27</v>
          </cell>
          <cell r="F2079" t="str">
            <v>Each</v>
          </cell>
          <cell r="G2079">
            <v>112.05</v>
          </cell>
          <cell r="H2079">
            <v>199.27</v>
          </cell>
          <cell r="I2079" t="str">
            <v>15.3.1,15.3.2</v>
          </cell>
          <cell r="J2079">
            <v>0</v>
          </cell>
          <cell r="L2079">
            <v>189.65</v>
          </cell>
          <cell r="M2079">
            <v>9.6200000000000045</v>
          </cell>
          <cell r="N2079">
            <v>5.0725019773266565E-2</v>
          </cell>
        </row>
        <row r="2080">
          <cell r="A2080" t="str">
            <v>15-09-b</v>
          </cell>
          <cell r="B2080" t="str">
            <v>Supply and Erection MS sheet box of 16 SWG,4"deep with 3/16" thick bakelite sheet top etc.complete : 7"x4"</v>
          </cell>
          <cell r="C2080" t="str">
            <v>Each</v>
          </cell>
          <cell r="D2080">
            <v>149.4</v>
          </cell>
          <cell r="E2080">
            <v>264.61</v>
          </cell>
          <cell r="F2080" t="str">
            <v>Each</v>
          </cell>
          <cell r="G2080">
            <v>149.4</v>
          </cell>
          <cell r="H2080">
            <v>264.61</v>
          </cell>
          <cell r="I2080" t="str">
            <v>15.3.1,15.3.2</v>
          </cell>
          <cell r="J2080">
            <v>0</v>
          </cell>
          <cell r="L2080">
            <v>252.74</v>
          </cell>
          <cell r="M2080">
            <v>11.870000000000005</v>
          </cell>
          <cell r="N2080">
            <v>4.6965260742264793E-2</v>
          </cell>
        </row>
        <row r="2081">
          <cell r="A2081" t="str">
            <v>15-09-c</v>
          </cell>
          <cell r="B2081" t="str">
            <v>Supply and Erection MS sheet box of 16 SWG,4"deep with 3/16" thick bakelite sheet top etc.complete : 9"x4"</v>
          </cell>
          <cell r="C2081" t="str">
            <v>Each</v>
          </cell>
          <cell r="D2081">
            <v>186.75</v>
          </cell>
          <cell r="E2081">
            <v>321.42</v>
          </cell>
          <cell r="F2081" t="str">
            <v>Each</v>
          </cell>
          <cell r="G2081">
            <v>186.75</v>
          </cell>
          <cell r="H2081">
            <v>321.42</v>
          </cell>
          <cell r="I2081" t="str">
            <v>15.3.1,15.3.2</v>
          </cell>
          <cell r="J2081">
            <v>0</v>
          </cell>
          <cell r="L2081">
            <v>306.99</v>
          </cell>
          <cell r="M2081">
            <v>14.430000000000007</v>
          </cell>
          <cell r="N2081">
            <v>4.7004788429590563E-2</v>
          </cell>
        </row>
        <row r="2082">
          <cell r="A2082" t="str">
            <v>15-09-d</v>
          </cell>
          <cell r="B2082" t="str">
            <v>Supply and Erection MS sheet box of 16 SWG,4"deep with 3/16" thick bakelite sheet top etc.complete : 8"x10"</v>
          </cell>
          <cell r="C2082" t="str">
            <v>Each</v>
          </cell>
          <cell r="D2082">
            <v>224.1</v>
          </cell>
          <cell r="E2082">
            <v>433.08</v>
          </cell>
          <cell r="F2082" t="str">
            <v>Each</v>
          </cell>
          <cell r="G2082">
            <v>224.1</v>
          </cell>
          <cell r="H2082">
            <v>433.08</v>
          </cell>
          <cell r="I2082" t="str">
            <v>15.3.1,15.3.2</v>
          </cell>
          <cell r="J2082">
            <v>0</v>
          </cell>
          <cell r="L2082">
            <v>416.51</v>
          </cell>
          <cell r="M2082">
            <v>16.569999999999993</v>
          </cell>
          <cell r="N2082">
            <v>3.9782958392355509E-2</v>
          </cell>
        </row>
        <row r="2083">
          <cell r="A2083" t="str">
            <v>15-09-e</v>
          </cell>
          <cell r="B2083" t="str">
            <v>Supply and Erection MS sheet box of 16 SWG,4"deep with 3/16" thick bakelite sheet top etc.complete : 10"x12"</v>
          </cell>
          <cell r="C2083" t="str">
            <v>Each</v>
          </cell>
          <cell r="D2083">
            <v>268.92</v>
          </cell>
          <cell r="E2083">
            <v>516.57000000000005</v>
          </cell>
          <cell r="F2083" t="str">
            <v>Each</v>
          </cell>
          <cell r="G2083">
            <v>268.92</v>
          </cell>
          <cell r="H2083">
            <v>516.57000000000005</v>
          </cell>
          <cell r="I2083" t="str">
            <v>15.3.1,15.3.2</v>
          </cell>
          <cell r="J2083">
            <v>0</v>
          </cell>
          <cell r="L2083">
            <v>495.14</v>
          </cell>
          <cell r="M2083">
            <v>21.430000000000064</v>
          </cell>
          <cell r="N2083">
            <v>4.3280688290180683E-2</v>
          </cell>
        </row>
        <row r="2084">
          <cell r="A2084" t="str">
            <v>15-09-f</v>
          </cell>
          <cell r="B2084" t="str">
            <v>Supply and Erection MS sheet box of 16 SWG,4"deep with 3/16" thick bakelite sheet top etc.complete : 12"x14"</v>
          </cell>
          <cell r="C2084" t="str">
            <v>Each</v>
          </cell>
          <cell r="D2084">
            <v>313.74</v>
          </cell>
          <cell r="E2084">
            <v>568.45000000000005</v>
          </cell>
          <cell r="F2084" t="str">
            <v>Each</v>
          </cell>
          <cell r="G2084">
            <v>313.74</v>
          </cell>
          <cell r="H2084">
            <v>568.45000000000005</v>
          </cell>
          <cell r="I2084" t="str">
            <v>15.3.1,15.3.2</v>
          </cell>
          <cell r="J2084">
            <v>0</v>
          </cell>
          <cell r="L2084">
            <v>544.72</v>
          </cell>
          <cell r="M2084">
            <v>23.730000000000018</v>
          </cell>
          <cell r="N2084">
            <v>4.3563665736525217E-2</v>
          </cell>
        </row>
        <row r="2085">
          <cell r="A2085" t="str">
            <v>15-10-a</v>
          </cell>
          <cell r="B2085" t="str">
            <v>Supply and Erection Sahl wood board, 1.75" deep: 3"x3" dia</v>
          </cell>
          <cell r="C2085" t="str">
            <v>Rft</v>
          </cell>
          <cell r="D2085">
            <v>22.41</v>
          </cell>
          <cell r="E2085">
            <v>61.29</v>
          </cell>
          <cell r="F2085" t="str">
            <v>m</v>
          </cell>
          <cell r="G2085">
            <v>73.52</v>
          </cell>
          <cell r="H2085">
            <v>201.08</v>
          </cell>
          <cell r="I2085" t="str">
            <v>15.3.1,15.3.2</v>
          </cell>
          <cell r="J2085">
            <v>0</v>
          </cell>
          <cell r="L2085">
            <v>201.08</v>
          </cell>
          <cell r="M2085">
            <v>0</v>
          </cell>
          <cell r="N2085">
            <v>0</v>
          </cell>
        </row>
        <row r="2086">
          <cell r="A2086" t="str">
            <v>15-10-b</v>
          </cell>
          <cell r="B2086" t="str">
            <v>Supply and Erection Sahl wood board, 1.75" deep: 4"x4"</v>
          </cell>
          <cell r="C2086" t="str">
            <v>Each</v>
          </cell>
          <cell r="D2086">
            <v>67.23</v>
          </cell>
          <cell r="E2086">
            <v>118.26</v>
          </cell>
          <cell r="F2086" t="str">
            <v>Each</v>
          </cell>
          <cell r="G2086">
            <v>67.23</v>
          </cell>
          <cell r="H2086">
            <v>118.26</v>
          </cell>
          <cell r="I2086" t="str">
            <v>15.3.1,15.3.2</v>
          </cell>
          <cell r="J2086">
            <v>0</v>
          </cell>
          <cell r="L2086">
            <v>118.26</v>
          </cell>
          <cell r="M2086">
            <v>0</v>
          </cell>
          <cell r="N2086">
            <v>0</v>
          </cell>
        </row>
        <row r="2087">
          <cell r="A2087" t="str">
            <v>15-10-c</v>
          </cell>
          <cell r="B2087" t="str">
            <v>Supply and Erection Sahl wood board, 1.75" deep: 7"x4"</v>
          </cell>
          <cell r="C2087" t="str">
            <v>Each</v>
          </cell>
          <cell r="D2087">
            <v>67.23</v>
          </cell>
          <cell r="E2087">
            <v>130.41</v>
          </cell>
          <cell r="F2087" t="str">
            <v>Each</v>
          </cell>
          <cell r="G2087">
            <v>67.23</v>
          </cell>
          <cell r="H2087">
            <v>130.41</v>
          </cell>
          <cell r="I2087" t="str">
            <v>15.3.1,15.3.2</v>
          </cell>
          <cell r="J2087">
            <v>0</v>
          </cell>
          <cell r="L2087">
            <v>130.41</v>
          </cell>
          <cell r="M2087">
            <v>0</v>
          </cell>
          <cell r="N2087">
            <v>0</v>
          </cell>
        </row>
        <row r="2088">
          <cell r="A2088" t="str">
            <v>15-10-d</v>
          </cell>
          <cell r="B2088" t="str">
            <v>Supply and Erection Sahl wood board, 1.75" deep: 8"x10"</v>
          </cell>
          <cell r="C2088" t="str">
            <v>Each</v>
          </cell>
          <cell r="D2088">
            <v>67.23</v>
          </cell>
          <cell r="E2088">
            <v>142.56</v>
          </cell>
          <cell r="F2088" t="str">
            <v>Each</v>
          </cell>
          <cell r="G2088">
            <v>67.23</v>
          </cell>
          <cell r="H2088">
            <v>142.56</v>
          </cell>
          <cell r="I2088" t="str">
            <v>15.3.1,15.3.2</v>
          </cell>
          <cell r="J2088">
            <v>0</v>
          </cell>
          <cell r="L2088">
            <v>142.56</v>
          </cell>
          <cell r="M2088">
            <v>0</v>
          </cell>
          <cell r="N2088">
            <v>0</v>
          </cell>
        </row>
        <row r="2089">
          <cell r="A2089" t="str">
            <v>15-10-e</v>
          </cell>
          <cell r="B2089" t="str">
            <v>Supply and Erection Sahl wood board, 1.75" deep: 10"x12"</v>
          </cell>
          <cell r="C2089" t="str">
            <v>Each</v>
          </cell>
          <cell r="D2089">
            <v>74.7</v>
          </cell>
          <cell r="E2089">
            <v>174.33</v>
          </cell>
          <cell r="F2089" t="str">
            <v>Each</v>
          </cell>
          <cell r="G2089">
            <v>74.7</v>
          </cell>
          <cell r="H2089">
            <v>174.33</v>
          </cell>
          <cell r="I2089" t="str">
            <v>15.3.1,15.3.2</v>
          </cell>
          <cell r="J2089">
            <v>0</v>
          </cell>
          <cell r="L2089">
            <v>174.33</v>
          </cell>
          <cell r="M2089">
            <v>0</v>
          </cell>
          <cell r="N2089">
            <v>0</v>
          </cell>
        </row>
        <row r="2090">
          <cell r="A2090" t="str">
            <v>15-10-f</v>
          </cell>
          <cell r="B2090" t="str">
            <v>Supply and Erection Sahl wood board, 1.75" deep: 12"x14"</v>
          </cell>
          <cell r="C2090" t="str">
            <v>Each</v>
          </cell>
          <cell r="D2090">
            <v>74.7</v>
          </cell>
          <cell r="E2090">
            <v>222.93</v>
          </cell>
          <cell r="F2090" t="str">
            <v>Each</v>
          </cell>
          <cell r="G2090">
            <v>74.7</v>
          </cell>
          <cell r="H2090">
            <v>222.93</v>
          </cell>
          <cell r="I2090" t="str">
            <v>15.3.1,15.3.2</v>
          </cell>
          <cell r="J2090">
            <v>0</v>
          </cell>
          <cell r="L2090">
            <v>222.93</v>
          </cell>
          <cell r="M2090">
            <v>0</v>
          </cell>
          <cell r="N2090">
            <v>0</v>
          </cell>
        </row>
        <row r="2091">
          <cell r="A2091" t="str">
            <v>15-11-a-01</v>
          </cell>
          <cell r="B2091" t="str">
            <v>Supply and Erection of iron/aluminium clad, 500Vmain switch Double pole : 15/20 Amp.</v>
          </cell>
          <cell r="C2091" t="str">
            <v>Each</v>
          </cell>
          <cell r="D2091">
            <v>149.4</v>
          </cell>
          <cell r="E2091">
            <v>679.95</v>
          </cell>
          <cell r="F2091" t="str">
            <v>Each</v>
          </cell>
          <cell r="G2091">
            <v>149.4</v>
          </cell>
          <cell r="H2091">
            <v>679.95</v>
          </cell>
          <cell r="I2091" t="str">
            <v>15.4.1,15.4.5</v>
          </cell>
          <cell r="J2091">
            <v>0</v>
          </cell>
          <cell r="L2091">
            <v>679.95</v>
          </cell>
          <cell r="M2091">
            <v>0</v>
          </cell>
          <cell r="N2091">
            <v>0</v>
          </cell>
        </row>
        <row r="2092">
          <cell r="A2092" t="str">
            <v>15-11-a-02</v>
          </cell>
          <cell r="B2092" t="str">
            <v>Supply and Erection of iron/aluminium clad, 500Vmain switch Double pole : 30/35 Amp</v>
          </cell>
          <cell r="C2092" t="str">
            <v>Each</v>
          </cell>
          <cell r="D2092">
            <v>149.4</v>
          </cell>
          <cell r="E2092">
            <v>959.4</v>
          </cell>
          <cell r="F2092" t="str">
            <v>Each</v>
          </cell>
          <cell r="G2092">
            <v>149.4</v>
          </cell>
          <cell r="H2092">
            <v>959.4</v>
          </cell>
          <cell r="I2092" t="str">
            <v>15.4.1,15.4.5</v>
          </cell>
          <cell r="J2092">
            <v>0</v>
          </cell>
          <cell r="L2092">
            <v>959.4</v>
          </cell>
          <cell r="M2092">
            <v>0</v>
          </cell>
          <cell r="N2092">
            <v>0</v>
          </cell>
        </row>
        <row r="2093">
          <cell r="A2093" t="str">
            <v>15-11-a-03</v>
          </cell>
          <cell r="B2093" t="str">
            <v>Supply and Erection iron/aluminium clad 500volts main switchDouble Pole : 60/65 Amp</v>
          </cell>
          <cell r="C2093" t="str">
            <v>Each</v>
          </cell>
          <cell r="D2093">
            <v>224.1</v>
          </cell>
          <cell r="E2093">
            <v>1520.1</v>
          </cell>
          <cell r="F2093" t="str">
            <v>Each</v>
          </cell>
          <cell r="G2093">
            <v>224.1</v>
          </cell>
          <cell r="H2093">
            <v>1520.1</v>
          </cell>
          <cell r="I2093" t="str">
            <v>15.4.1,15.4.5</v>
          </cell>
          <cell r="J2093">
            <v>0</v>
          </cell>
          <cell r="L2093">
            <v>1520.1</v>
          </cell>
          <cell r="M2093">
            <v>0</v>
          </cell>
          <cell r="N2093">
            <v>0</v>
          </cell>
        </row>
        <row r="2094">
          <cell r="A2094" t="str">
            <v>15-11-a-04</v>
          </cell>
          <cell r="B2094" t="str">
            <v>Supply and Erection iron/aluminium clad 500volts main switchDouble Pole : 100 Amp</v>
          </cell>
          <cell r="C2094" t="str">
            <v>Each</v>
          </cell>
          <cell r="D2094">
            <v>224.1</v>
          </cell>
          <cell r="E2094">
            <v>4031.1</v>
          </cell>
          <cell r="F2094" t="str">
            <v>Each</v>
          </cell>
          <cell r="G2094">
            <v>224.1</v>
          </cell>
          <cell r="H2094">
            <v>4031.1</v>
          </cell>
          <cell r="I2094" t="str">
            <v>15.4.1,15.4.5</v>
          </cell>
          <cell r="J2094">
            <v>0</v>
          </cell>
          <cell r="L2094">
            <v>4031.1</v>
          </cell>
          <cell r="M2094">
            <v>0</v>
          </cell>
          <cell r="N2094">
            <v>0</v>
          </cell>
        </row>
        <row r="2095">
          <cell r="A2095" t="str">
            <v>15-11-b-01</v>
          </cell>
          <cell r="B2095" t="str">
            <v>Supply and Erection of iron/aluminium clad, 500Vmain switch Triple pole with neutral link : 15/20Amp.</v>
          </cell>
          <cell r="C2095" t="str">
            <v>Each</v>
          </cell>
          <cell r="D2095">
            <v>298.8</v>
          </cell>
          <cell r="E2095">
            <v>1108.8</v>
          </cell>
          <cell r="F2095" t="str">
            <v>Each</v>
          </cell>
          <cell r="G2095">
            <v>298.8</v>
          </cell>
          <cell r="H2095">
            <v>1108.8</v>
          </cell>
          <cell r="I2095" t="str">
            <v>15.4.1,15.4.5</v>
          </cell>
          <cell r="J2095">
            <v>0</v>
          </cell>
          <cell r="L2095">
            <v>1108.8</v>
          </cell>
          <cell r="M2095">
            <v>0</v>
          </cell>
          <cell r="N2095">
            <v>0</v>
          </cell>
        </row>
        <row r="2096">
          <cell r="A2096" t="str">
            <v>15-11-b-02</v>
          </cell>
          <cell r="B2096" t="str">
            <v>Supply and Erection of iron/aluminium clad, 500Vmain switch Triple pole with neutral link : 30/35Amp.</v>
          </cell>
          <cell r="C2096" t="str">
            <v>Each</v>
          </cell>
          <cell r="D2096">
            <v>298.8</v>
          </cell>
          <cell r="E2096">
            <v>1230.3</v>
          </cell>
          <cell r="F2096" t="str">
            <v>Each</v>
          </cell>
          <cell r="G2096">
            <v>298.8</v>
          </cell>
          <cell r="H2096">
            <v>1230.3</v>
          </cell>
          <cell r="I2096" t="str">
            <v>15.4.1,15.4.5</v>
          </cell>
          <cell r="J2096">
            <v>0</v>
          </cell>
          <cell r="L2096">
            <v>1230.3</v>
          </cell>
          <cell r="M2096">
            <v>0</v>
          </cell>
          <cell r="N2096">
            <v>0</v>
          </cell>
        </row>
        <row r="2097">
          <cell r="A2097" t="str">
            <v>15-11-b-03</v>
          </cell>
          <cell r="B2097" t="str">
            <v>Supply and Erection of iron/aluminium clad, 500Vmain switch Triple pole with neutral link : 60/65Amp.</v>
          </cell>
          <cell r="C2097" t="str">
            <v>Each</v>
          </cell>
          <cell r="D2097">
            <v>373.5</v>
          </cell>
          <cell r="E2097">
            <v>2722.5</v>
          </cell>
          <cell r="F2097" t="str">
            <v>Each</v>
          </cell>
          <cell r="G2097">
            <v>373.5</v>
          </cell>
          <cell r="H2097">
            <v>2722.5</v>
          </cell>
          <cell r="I2097" t="str">
            <v>15.4.1,15.4.5</v>
          </cell>
          <cell r="J2097">
            <v>0</v>
          </cell>
          <cell r="L2097">
            <v>2722.5</v>
          </cell>
          <cell r="M2097">
            <v>0</v>
          </cell>
          <cell r="N2097">
            <v>0</v>
          </cell>
        </row>
        <row r="2098">
          <cell r="A2098" t="str">
            <v>15-11-b-04</v>
          </cell>
          <cell r="B2098" t="str">
            <v>Supply and Erection of iron/aluminium clad, 500Vmain switch Triple pole with neutral link : 100Amp.</v>
          </cell>
          <cell r="C2098" t="str">
            <v>Each</v>
          </cell>
          <cell r="D2098">
            <v>373.5</v>
          </cell>
          <cell r="E2098">
            <v>4990.5</v>
          </cell>
          <cell r="F2098" t="str">
            <v>Each</v>
          </cell>
          <cell r="G2098">
            <v>373.5</v>
          </cell>
          <cell r="H2098">
            <v>4990.5</v>
          </cell>
          <cell r="I2098" t="str">
            <v>15.4.1,15.4.5</v>
          </cell>
          <cell r="J2098">
            <v>0</v>
          </cell>
          <cell r="L2098">
            <v>4990.5</v>
          </cell>
          <cell r="M2098">
            <v>0</v>
          </cell>
          <cell r="N2098">
            <v>0</v>
          </cell>
        </row>
        <row r="2099">
          <cell r="A2099" t="str">
            <v>15-11-b-05</v>
          </cell>
          <cell r="B2099" t="str">
            <v>Supply &amp; Erection of 200 Amp Main switch</v>
          </cell>
          <cell r="C2099" t="str">
            <v>Each</v>
          </cell>
          <cell r="D2099">
            <v>373.5</v>
          </cell>
          <cell r="E2099">
            <v>10093.5</v>
          </cell>
          <cell r="F2099" t="str">
            <v>Each</v>
          </cell>
          <cell r="G2099">
            <v>373.5</v>
          </cell>
          <cell r="H2099">
            <v>10093.5</v>
          </cell>
          <cell r="I2099" t="str">
            <v>15.4.5</v>
          </cell>
          <cell r="J2099">
            <v>0</v>
          </cell>
          <cell r="L2099">
            <v>10093.5</v>
          </cell>
          <cell r="M2099">
            <v>0</v>
          </cell>
          <cell r="N2099">
            <v>0</v>
          </cell>
        </row>
        <row r="2100">
          <cell r="A2100" t="str">
            <v>15-11-b-06</v>
          </cell>
          <cell r="B2100" t="str">
            <v>Supply &amp; Erection of Change over switch 100Amp</v>
          </cell>
          <cell r="C2100" t="str">
            <v>Each</v>
          </cell>
          <cell r="D2100">
            <v>298.8</v>
          </cell>
          <cell r="E2100">
            <v>10018.799999999999</v>
          </cell>
          <cell r="F2100" t="str">
            <v>Each</v>
          </cell>
          <cell r="G2100">
            <v>298.8</v>
          </cell>
          <cell r="H2100">
            <v>10018.799999999999</v>
          </cell>
          <cell r="I2100" t="str">
            <v>15.4.5</v>
          </cell>
          <cell r="J2100">
            <v>0</v>
          </cell>
          <cell r="L2100">
            <v>10018.799999999999</v>
          </cell>
          <cell r="M2100">
            <v>0</v>
          </cell>
          <cell r="N2100">
            <v>0</v>
          </cell>
        </row>
        <row r="2101">
          <cell r="A2101" t="str">
            <v>15-11-b-07</v>
          </cell>
          <cell r="B2101" t="str">
            <v>Supply &amp; Erection of Change over switch 200Amp</v>
          </cell>
          <cell r="C2101" t="str">
            <v>Each</v>
          </cell>
          <cell r="D2101">
            <v>298.8</v>
          </cell>
          <cell r="E2101">
            <v>17308.8</v>
          </cell>
          <cell r="F2101" t="str">
            <v>Each</v>
          </cell>
          <cell r="G2101">
            <v>298.8</v>
          </cell>
          <cell r="H2101">
            <v>17308.8</v>
          </cell>
          <cell r="I2101" t="str">
            <v>15.4.5</v>
          </cell>
          <cell r="J2101">
            <v>0</v>
          </cell>
          <cell r="L2101">
            <v>17308.8</v>
          </cell>
          <cell r="M2101">
            <v>0</v>
          </cell>
          <cell r="N2101">
            <v>0</v>
          </cell>
        </row>
        <row r="2102">
          <cell r="A2102" t="str">
            <v>15-11-b-08</v>
          </cell>
          <cell r="B2102" t="str">
            <v>Supply &amp; Erection of Change over switch 600Amp</v>
          </cell>
          <cell r="C2102" t="str">
            <v>Each</v>
          </cell>
          <cell r="D2102">
            <v>298.8</v>
          </cell>
          <cell r="E2102">
            <v>36748.800000000003</v>
          </cell>
          <cell r="F2102" t="str">
            <v>Each</v>
          </cell>
          <cell r="G2102">
            <v>298.8</v>
          </cell>
          <cell r="H2102">
            <v>36748.800000000003</v>
          </cell>
          <cell r="I2102" t="str">
            <v>15.4.5</v>
          </cell>
          <cell r="J2102">
            <v>0</v>
          </cell>
          <cell r="L2102">
            <v>36748.800000000003</v>
          </cell>
          <cell r="M2102">
            <v>0</v>
          </cell>
          <cell r="N2102">
            <v>0</v>
          </cell>
        </row>
        <row r="2103">
          <cell r="A2103" t="str">
            <v>15-11-b-09</v>
          </cell>
          <cell r="B2103" t="str">
            <v>Supply &amp; Erection of Change over switch 500Amp</v>
          </cell>
          <cell r="C2103" t="str">
            <v>Each</v>
          </cell>
          <cell r="D2103">
            <v>298.8</v>
          </cell>
          <cell r="E2103">
            <v>34318.800000000003</v>
          </cell>
          <cell r="F2103" t="str">
            <v>Each</v>
          </cell>
          <cell r="G2103">
            <v>298.8</v>
          </cell>
          <cell r="H2103">
            <v>34318.800000000003</v>
          </cell>
          <cell r="I2103" t="str">
            <v>15.4.5</v>
          </cell>
          <cell r="J2103">
            <v>0</v>
          </cell>
          <cell r="L2103">
            <v>34318.800000000003</v>
          </cell>
          <cell r="M2103">
            <v>0</v>
          </cell>
          <cell r="N2103">
            <v>0</v>
          </cell>
        </row>
        <row r="2104">
          <cell r="A2104" t="str">
            <v>15-11-b-10</v>
          </cell>
          <cell r="B2104" t="str">
            <v>Supply &amp; Erection of 600 Amp main switch</v>
          </cell>
          <cell r="C2104" t="str">
            <v>Each</v>
          </cell>
          <cell r="D2104">
            <v>298.8</v>
          </cell>
          <cell r="E2104">
            <v>14878.8</v>
          </cell>
          <cell r="F2104" t="str">
            <v>Each</v>
          </cell>
          <cell r="G2104">
            <v>298.8</v>
          </cell>
          <cell r="H2104">
            <v>14878.8</v>
          </cell>
          <cell r="I2104" t="str">
            <v>15.4.5</v>
          </cell>
          <cell r="J2104">
            <v>0</v>
          </cell>
          <cell r="L2104">
            <v>14878.8</v>
          </cell>
          <cell r="M2104">
            <v>0</v>
          </cell>
          <cell r="N2104">
            <v>0</v>
          </cell>
        </row>
        <row r="2105">
          <cell r="A2105" t="str">
            <v>15-11-b-11</v>
          </cell>
          <cell r="B2105" t="str">
            <v>Supply &amp; Erection of 400 Amp main switch</v>
          </cell>
          <cell r="C2105" t="str">
            <v>Each</v>
          </cell>
          <cell r="D2105">
            <v>298.8</v>
          </cell>
          <cell r="E2105">
            <v>11841.3</v>
          </cell>
          <cell r="F2105" t="str">
            <v>Each</v>
          </cell>
          <cell r="G2105">
            <v>298.8</v>
          </cell>
          <cell r="H2105">
            <v>11841.3</v>
          </cell>
          <cell r="I2105" t="str">
            <v>15.4.5</v>
          </cell>
          <cell r="J2105">
            <v>0</v>
          </cell>
          <cell r="L2105">
            <v>11841.3</v>
          </cell>
          <cell r="M2105">
            <v>0</v>
          </cell>
          <cell r="N2105">
            <v>0</v>
          </cell>
        </row>
        <row r="2106">
          <cell r="A2106" t="str">
            <v>15-11-b-12</v>
          </cell>
          <cell r="B2106" t="str">
            <v>Supply &amp; Erection of 300 Amp main switch</v>
          </cell>
          <cell r="C2106" t="str">
            <v>Each</v>
          </cell>
          <cell r="D2106">
            <v>298.8</v>
          </cell>
          <cell r="E2106">
            <v>10626.3</v>
          </cell>
          <cell r="F2106" t="str">
            <v>Each</v>
          </cell>
          <cell r="G2106">
            <v>298.8</v>
          </cell>
          <cell r="H2106">
            <v>10626.3</v>
          </cell>
          <cell r="I2106" t="str">
            <v>15.4.5</v>
          </cell>
          <cell r="J2106">
            <v>0</v>
          </cell>
          <cell r="L2106">
            <v>10626.3</v>
          </cell>
          <cell r="M2106">
            <v>0</v>
          </cell>
          <cell r="N2106">
            <v>0</v>
          </cell>
        </row>
        <row r="2107">
          <cell r="A2107" t="str">
            <v>15-12-a</v>
          </cell>
          <cell r="B2107" t="str">
            <v>Supply and Erection or iron/aluminium clad, 500Vmain switch withtriple pole, complete : 60 Amp.</v>
          </cell>
          <cell r="C2107" t="str">
            <v>Each</v>
          </cell>
          <cell r="D2107">
            <v>373.5</v>
          </cell>
          <cell r="E2107">
            <v>3168</v>
          </cell>
          <cell r="F2107" t="str">
            <v>Each</v>
          </cell>
          <cell r="G2107">
            <v>373.5</v>
          </cell>
          <cell r="H2107">
            <v>3168</v>
          </cell>
          <cell r="I2107" t="str">
            <v>15.4.1,15.4.5</v>
          </cell>
          <cell r="J2107">
            <v>0</v>
          </cell>
          <cell r="L2107">
            <v>3168</v>
          </cell>
          <cell r="M2107">
            <v>0</v>
          </cell>
          <cell r="N2107">
            <v>0</v>
          </cell>
        </row>
        <row r="2108">
          <cell r="A2108" t="str">
            <v>15-12-b</v>
          </cell>
          <cell r="B2108" t="str">
            <v>Supply and Erection or iron/aluminium clad, 500Vmain switch withtriple pole, complete : 100 Amp.</v>
          </cell>
          <cell r="C2108" t="str">
            <v>Each</v>
          </cell>
          <cell r="D2108">
            <v>373.5</v>
          </cell>
          <cell r="E2108">
            <v>3714.75</v>
          </cell>
          <cell r="F2108" t="str">
            <v>Each</v>
          </cell>
          <cell r="G2108">
            <v>373.5</v>
          </cell>
          <cell r="H2108">
            <v>3714.75</v>
          </cell>
          <cell r="I2108" t="str">
            <v>15.4.1,15.4.5</v>
          </cell>
          <cell r="J2108">
            <v>0</v>
          </cell>
          <cell r="L2108">
            <v>3714.75</v>
          </cell>
          <cell r="M2108">
            <v>0</v>
          </cell>
          <cell r="N2108">
            <v>0</v>
          </cell>
        </row>
        <row r="2109">
          <cell r="A2109" t="str">
            <v>15-12-c</v>
          </cell>
          <cell r="B2109" t="str">
            <v>Supply and Erection or iron/aluminium clad, 500Vmain switch withtriple pole, complete : 200 Amp.</v>
          </cell>
          <cell r="C2109" t="str">
            <v>Each</v>
          </cell>
          <cell r="D2109">
            <v>298.8</v>
          </cell>
          <cell r="E2109">
            <v>5766.3</v>
          </cell>
          <cell r="F2109" t="str">
            <v>Each</v>
          </cell>
          <cell r="G2109">
            <v>298.8</v>
          </cell>
          <cell r="H2109">
            <v>5766.3</v>
          </cell>
          <cell r="I2109" t="str">
            <v>15.4.1,15.4.5</v>
          </cell>
          <cell r="J2109">
            <v>0</v>
          </cell>
          <cell r="L2109">
            <v>5766.3</v>
          </cell>
          <cell r="M2109">
            <v>0</v>
          </cell>
          <cell r="N2109">
            <v>0</v>
          </cell>
        </row>
        <row r="2110">
          <cell r="A2110" t="str">
            <v>15-12-d</v>
          </cell>
          <cell r="B2110" t="str">
            <v>Supply and Erection or iron/aluminium clad, 500Vmain switch withtriple pole, complete : 300 Amp.</v>
          </cell>
          <cell r="C2110" t="str">
            <v>Each</v>
          </cell>
          <cell r="D2110">
            <v>298.8</v>
          </cell>
          <cell r="E2110">
            <v>7406.55</v>
          </cell>
          <cell r="F2110" t="str">
            <v>Each</v>
          </cell>
          <cell r="G2110">
            <v>298.8</v>
          </cell>
          <cell r="H2110">
            <v>7406.55</v>
          </cell>
          <cell r="I2110" t="str">
            <v>15.4.1,15.4.5</v>
          </cell>
          <cell r="J2110">
            <v>0</v>
          </cell>
          <cell r="L2110">
            <v>7406.55</v>
          </cell>
          <cell r="M2110">
            <v>0</v>
          </cell>
          <cell r="N2110">
            <v>0</v>
          </cell>
        </row>
        <row r="2111">
          <cell r="A2111" t="str">
            <v>15-12-e</v>
          </cell>
          <cell r="B2111" t="str">
            <v>Supply and Erection or iron/aluminium clad, 500Vmain switch withtriple pole, complete : 500 Amp.</v>
          </cell>
          <cell r="C2111" t="str">
            <v>Each</v>
          </cell>
          <cell r="D2111">
            <v>298.8</v>
          </cell>
          <cell r="E2111">
            <v>12448.8</v>
          </cell>
          <cell r="F2111" t="str">
            <v>Each</v>
          </cell>
          <cell r="G2111">
            <v>298.8</v>
          </cell>
          <cell r="H2111">
            <v>12448.8</v>
          </cell>
          <cell r="I2111" t="str">
            <v>15.4.1,15.4.5</v>
          </cell>
          <cell r="J2111">
            <v>0</v>
          </cell>
          <cell r="L2111">
            <v>12448.8</v>
          </cell>
          <cell r="M2111">
            <v>0</v>
          </cell>
          <cell r="N2111">
            <v>0</v>
          </cell>
        </row>
        <row r="2112">
          <cell r="A2112" t="str">
            <v>15-12-f</v>
          </cell>
          <cell r="B2112" t="str">
            <v>Supply &amp; Erection of Brass Bar 5000 Amp</v>
          </cell>
          <cell r="C2112" t="str">
            <v>Each</v>
          </cell>
          <cell r="D2112">
            <v>37.35</v>
          </cell>
          <cell r="E2112">
            <v>12187.35</v>
          </cell>
          <cell r="F2112" t="str">
            <v>Each</v>
          </cell>
          <cell r="G2112">
            <v>37.35</v>
          </cell>
          <cell r="H2112">
            <v>12187.35</v>
          </cell>
          <cell r="I2112" t="str">
            <v>15.4.25</v>
          </cell>
          <cell r="J2112">
            <v>0</v>
          </cell>
          <cell r="L2112">
            <v>12187.35</v>
          </cell>
          <cell r="M2112">
            <v>0</v>
          </cell>
          <cell r="N2112">
            <v>0</v>
          </cell>
        </row>
        <row r="2113">
          <cell r="A2113" t="str">
            <v>15-12-g</v>
          </cell>
          <cell r="B2113" t="str">
            <v>Supply &amp; Erection of Brass Bar3000 Amp</v>
          </cell>
          <cell r="C2113" t="str">
            <v>Each</v>
          </cell>
          <cell r="D2113">
            <v>37.35</v>
          </cell>
          <cell r="E2113">
            <v>9757.35</v>
          </cell>
          <cell r="F2113" t="str">
            <v>Each</v>
          </cell>
          <cell r="G2113">
            <v>37.35</v>
          </cell>
          <cell r="H2113">
            <v>9757.35</v>
          </cell>
          <cell r="I2113" t="str">
            <v>15.4.25</v>
          </cell>
          <cell r="J2113">
            <v>0</v>
          </cell>
          <cell r="L2113">
            <v>9757.35</v>
          </cell>
          <cell r="M2113">
            <v>0</v>
          </cell>
          <cell r="N2113">
            <v>0</v>
          </cell>
        </row>
        <row r="2114">
          <cell r="A2114" t="str">
            <v>15-13</v>
          </cell>
          <cell r="B2114" t="str">
            <v>Supply and Erection plain pendent lamp holder,complete withbakelite lamp holder &amp; flexible twin wire of 2m</v>
          </cell>
          <cell r="C2114" t="str">
            <v>Each</v>
          </cell>
          <cell r="D2114">
            <v>14.94</v>
          </cell>
          <cell r="E2114">
            <v>1148.4000000000001</v>
          </cell>
          <cell r="F2114" t="str">
            <v>Each</v>
          </cell>
          <cell r="G2114">
            <v>14.94</v>
          </cell>
          <cell r="H2114">
            <v>1148.4000000000001</v>
          </cell>
          <cell r="I2114" t="str">
            <v>15.4.15</v>
          </cell>
          <cell r="J2114">
            <v>0</v>
          </cell>
          <cell r="L2114">
            <v>932.11</v>
          </cell>
          <cell r="M2114">
            <v>216.29000000000008</v>
          </cell>
          <cell r="N2114">
            <v>0.23204342835073122</v>
          </cell>
        </row>
        <row r="2115">
          <cell r="A2115" t="str">
            <v>15-14</v>
          </cell>
          <cell r="B2115" t="str">
            <v>Supply and Erection 9" long swan neck plainbrass/steel/brassoxidised bracket lamp holder, complete</v>
          </cell>
          <cell r="C2115" t="str">
            <v>Each</v>
          </cell>
          <cell r="D2115">
            <v>28.39</v>
          </cell>
          <cell r="E2115">
            <v>76.989999999999995</v>
          </cell>
          <cell r="F2115" t="str">
            <v>Each</v>
          </cell>
          <cell r="G2115">
            <v>28.39</v>
          </cell>
          <cell r="H2115">
            <v>76.989999999999995</v>
          </cell>
          <cell r="I2115" t="str">
            <v>15.4.15</v>
          </cell>
          <cell r="J2115">
            <v>0</v>
          </cell>
          <cell r="L2115">
            <v>76.989999999999995</v>
          </cell>
          <cell r="M2115">
            <v>0</v>
          </cell>
          <cell r="N2115">
            <v>0</v>
          </cell>
        </row>
        <row r="2116">
          <cell r="A2116" t="str">
            <v>15-15</v>
          </cell>
          <cell r="B2116" t="str">
            <v>Supply and Erection wall/pole type bracket withdouble cover watertight reflector, flexible wire &amp; brass holder</v>
          </cell>
          <cell r="C2116" t="str">
            <v>Each</v>
          </cell>
          <cell r="D2116">
            <v>59.76</v>
          </cell>
          <cell r="E2116">
            <v>278.45999999999998</v>
          </cell>
          <cell r="F2116" t="str">
            <v>Each</v>
          </cell>
          <cell r="G2116">
            <v>59.76</v>
          </cell>
          <cell r="H2116">
            <v>278.45999999999998</v>
          </cell>
          <cell r="I2116" t="str">
            <v>15.4.15</v>
          </cell>
          <cell r="J2116">
            <v>0</v>
          </cell>
          <cell r="L2116">
            <v>278.45999999999998</v>
          </cell>
          <cell r="M2116">
            <v>0</v>
          </cell>
          <cell r="N2116">
            <v>0</v>
          </cell>
        </row>
        <row r="2117">
          <cell r="A2117" t="str">
            <v>15-16</v>
          </cell>
          <cell r="B2117" t="str">
            <v>Supply and Erection call bell 220/250V, fixed onSahl wood board7"x4"</v>
          </cell>
          <cell r="C2117" t="str">
            <v>Each</v>
          </cell>
          <cell r="D2117">
            <v>37.35</v>
          </cell>
          <cell r="E2117">
            <v>147.38</v>
          </cell>
          <cell r="F2117" t="str">
            <v>Each</v>
          </cell>
          <cell r="G2117">
            <v>37.35</v>
          </cell>
          <cell r="H2117">
            <v>147.38</v>
          </cell>
          <cell r="I2117" t="str">
            <v>15.4.1</v>
          </cell>
          <cell r="J2117">
            <v>0</v>
          </cell>
          <cell r="L2117">
            <v>147.38</v>
          </cell>
          <cell r="M2117">
            <v>0</v>
          </cell>
          <cell r="N2117">
            <v>0</v>
          </cell>
        </row>
        <row r="2118">
          <cell r="A2118" t="str">
            <v>15-17</v>
          </cell>
          <cell r="B2118" t="str">
            <v>Supply and Erection bell push or bed switch, with5m. twin flexiblewire 23/0.0076"</v>
          </cell>
          <cell r="C2118" t="str">
            <v>Each</v>
          </cell>
          <cell r="D2118">
            <v>10.46</v>
          </cell>
          <cell r="E2118">
            <v>259</v>
          </cell>
          <cell r="F2118" t="str">
            <v>Each</v>
          </cell>
          <cell r="G2118">
            <v>10.46</v>
          </cell>
          <cell r="H2118">
            <v>259</v>
          </cell>
          <cell r="I2118" t="str">
            <v>15.4.1</v>
          </cell>
          <cell r="J2118">
            <v>0</v>
          </cell>
          <cell r="L2118">
            <v>259</v>
          </cell>
          <cell r="M2118">
            <v>0</v>
          </cell>
          <cell r="N2118">
            <v>0</v>
          </cell>
        </row>
        <row r="2119">
          <cell r="A2119" t="str">
            <v>15-18-a</v>
          </cell>
          <cell r="B2119" t="str">
            <v>Supply and Erection switches 10/15 Amp : Opentype</v>
          </cell>
          <cell r="C2119" t="str">
            <v>Each</v>
          </cell>
          <cell r="D2119">
            <v>22.41</v>
          </cell>
          <cell r="E2119">
            <v>61.29</v>
          </cell>
          <cell r="F2119" t="str">
            <v>Each</v>
          </cell>
          <cell r="G2119">
            <v>22.41</v>
          </cell>
          <cell r="H2119">
            <v>61.29</v>
          </cell>
          <cell r="I2119" t="str">
            <v>15.4.1,15.4.5</v>
          </cell>
          <cell r="J2119">
            <v>0</v>
          </cell>
          <cell r="L2119">
            <v>61.29</v>
          </cell>
          <cell r="M2119">
            <v>0</v>
          </cell>
          <cell r="N2119">
            <v>0</v>
          </cell>
        </row>
        <row r="2120">
          <cell r="A2120" t="str">
            <v>15-18-b</v>
          </cell>
          <cell r="B2120" t="str">
            <v>Supply and Erection switches 10/15 Amp :Recessed type</v>
          </cell>
          <cell r="C2120" t="str">
            <v>Each</v>
          </cell>
          <cell r="D2120">
            <v>22.41</v>
          </cell>
          <cell r="E2120">
            <v>122.04</v>
          </cell>
          <cell r="F2120" t="str">
            <v>Each</v>
          </cell>
          <cell r="G2120">
            <v>22.41</v>
          </cell>
          <cell r="H2120">
            <v>122.04</v>
          </cell>
          <cell r="I2120" t="str">
            <v>15.4.1,15.4.5</v>
          </cell>
          <cell r="J2120">
            <v>0</v>
          </cell>
          <cell r="L2120">
            <v>122.04</v>
          </cell>
          <cell r="M2120">
            <v>0</v>
          </cell>
          <cell r="N2120">
            <v>0</v>
          </cell>
        </row>
        <row r="2121">
          <cell r="A2121" t="str">
            <v>15-19-a</v>
          </cell>
          <cell r="B2121" t="str">
            <v>Supply and Erection 3 pin 10/15 Amp. wall socket: Open type</v>
          </cell>
          <cell r="C2121" t="str">
            <v>Each</v>
          </cell>
          <cell r="D2121">
            <v>37.35</v>
          </cell>
          <cell r="E2121">
            <v>82.31</v>
          </cell>
          <cell r="F2121" t="str">
            <v>Each</v>
          </cell>
          <cell r="G2121">
            <v>37.35</v>
          </cell>
          <cell r="H2121">
            <v>82.31</v>
          </cell>
          <cell r="I2121" t="str">
            <v>15.4.1,15.4.5</v>
          </cell>
          <cell r="J2121">
            <v>0</v>
          </cell>
          <cell r="L2121">
            <v>82.31</v>
          </cell>
          <cell r="M2121">
            <v>0</v>
          </cell>
          <cell r="N2121">
            <v>0</v>
          </cell>
        </row>
        <row r="2122">
          <cell r="A2122" t="str">
            <v>15-19-b</v>
          </cell>
          <cell r="B2122" t="str">
            <v>Supply and Erection 3 pin 10/15 Amp. wall socket: Recessed</v>
          </cell>
          <cell r="C2122" t="str">
            <v>Each</v>
          </cell>
          <cell r="D2122">
            <v>37.35</v>
          </cell>
          <cell r="E2122">
            <v>149.13</v>
          </cell>
          <cell r="F2122" t="str">
            <v>Each</v>
          </cell>
          <cell r="G2122">
            <v>37.35</v>
          </cell>
          <cell r="H2122">
            <v>149.13</v>
          </cell>
          <cell r="I2122" t="str">
            <v>15.4.1</v>
          </cell>
          <cell r="J2122">
            <v>0</v>
          </cell>
          <cell r="L2122">
            <v>149.13</v>
          </cell>
          <cell r="M2122">
            <v>0</v>
          </cell>
          <cell r="N2122">
            <v>0</v>
          </cell>
        </row>
        <row r="2123">
          <cell r="A2123" t="str">
            <v>15-20-a</v>
          </cell>
          <cell r="B2123" t="str">
            <v>Supply and Erection 3 pin switch &amp; plugcombined recessed type : 5Amp</v>
          </cell>
          <cell r="C2123" t="str">
            <v>Each</v>
          </cell>
          <cell r="D2123">
            <v>37.35</v>
          </cell>
          <cell r="E2123">
            <v>586.53</v>
          </cell>
          <cell r="F2123" t="str">
            <v>Each</v>
          </cell>
          <cell r="G2123">
            <v>37.35</v>
          </cell>
          <cell r="H2123">
            <v>586.53</v>
          </cell>
          <cell r="I2123" t="str">
            <v>15.4.1,15.4.5</v>
          </cell>
          <cell r="J2123">
            <v>0</v>
          </cell>
          <cell r="L2123">
            <v>586.53</v>
          </cell>
          <cell r="M2123">
            <v>0</v>
          </cell>
          <cell r="N2123">
            <v>0</v>
          </cell>
        </row>
        <row r="2124">
          <cell r="A2124" t="str">
            <v>15-20-b</v>
          </cell>
          <cell r="B2124" t="str">
            <v>Supply and Erection 3 pin switch &amp; plugcombined recessed type :10/15 Amp</v>
          </cell>
          <cell r="C2124" t="str">
            <v>Each</v>
          </cell>
          <cell r="D2124">
            <v>37.35</v>
          </cell>
          <cell r="E2124">
            <v>647.28</v>
          </cell>
          <cell r="F2124" t="str">
            <v>Each</v>
          </cell>
          <cell r="G2124">
            <v>37.35</v>
          </cell>
          <cell r="H2124">
            <v>647.28</v>
          </cell>
          <cell r="I2124" t="str">
            <v>15.4.1,15.4.5</v>
          </cell>
          <cell r="J2124">
            <v>0</v>
          </cell>
          <cell r="L2124">
            <v>647.28</v>
          </cell>
          <cell r="M2124">
            <v>0</v>
          </cell>
          <cell r="N2124">
            <v>0</v>
          </cell>
        </row>
        <row r="2125">
          <cell r="A2125" t="str">
            <v>15-21</v>
          </cell>
          <cell r="B2125" t="str">
            <v>Supply and Erection 3 pin 10/15 Amp. wall socketwith shoe open type</v>
          </cell>
          <cell r="C2125" t="str">
            <v>Each</v>
          </cell>
          <cell r="D2125">
            <v>37.35</v>
          </cell>
          <cell r="E2125">
            <v>647.28</v>
          </cell>
          <cell r="F2125" t="str">
            <v>Each</v>
          </cell>
          <cell r="G2125">
            <v>37.35</v>
          </cell>
          <cell r="H2125">
            <v>647.28</v>
          </cell>
          <cell r="I2125" t="str">
            <v>15.4.1,15.4.5</v>
          </cell>
          <cell r="J2125">
            <v>0</v>
          </cell>
          <cell r="L2125">
            <v>647.28</v>
          </cell>
          <cell r="M2125">
            <v>0</v>
          </cell>
          <cell r="N2125">
            <v>0</v>
          </cell>
        </row>
        <row r="2126">
          <cell r="A2126" t="str">
            <v>15-22-a</v>
          </cell>
          <cell r="B2126" t="str">
            <v>Supply and Erection button holder/angle holderBakelite large size</v>
          </cell>
          <cell r="C2126" t="str">
            <v>Each</v>
          </cell>
          <cell r="D2126">
            <v>19.420000000000002</v>
          </cell>
          <cell r="E2126">
            <v>70.45</v>
          </cell>
          <cell r="F2126" t="str">
            <v>Each</v>
          </cell>
          <cell r="G2126">
            <v>19.420000000000002</v>
          </cell>
          <cell r="H2126">
            <v>70.45</v>
          </cell>
          <cell r="I2126" t="str">
            <v>15.4.1,15.4.5</v>
          </cell>
          <cell r="J2126">
            <v>0</v>
          </cell>
          <cell r="L2126">
            <v>70.45</v>
          </cell>
          <cell r="M2126">
            <v>0</v>
          </cell>
          <cell r="N2126">
            <v>0</v>
          </cell>
        </row>
        <row r="2127">
          <cell r="A2127" t="str">
            <v>15-22-b</v>
          </cell>
          <cell r="B2127" t="str">
            <v>Supply and Erection button holder/angle holderBrass</v>
          </cell>
          <cell r="C2127" t="str">
            <v>Each</v>
          </cell>
          <cell r="D2127">
            <v>19.420000000000002</v>
          </cell>
          <cell r="E2127">
            <v>167.65</v>
          </cell>
          <cell r="F2127" t="str">
            <v>Each</v>
          </cell>
          <cell r="G2127">
            <v>19.420000000000002</v>
          </cell>
          <cell r="H2127">
            <v>167.65</v>
          </cell>
          <cell r="I2127" t="str">
            <v>15.4.1</v>
          </cell>
          <cell r="J2127">
            <v>0</v>
          </cell>
          <cell r="L2127">
            <v>167.65</v>
          </cell>
          <cell r="M2127">
            <v>0</v>
          </cell>
          <cell r="N2127">
            <v>0</v>
          </cell>
        </row>
        <row r="2128">
          <cell r="A2128" t="str">
            <v>15-23-a</v>
          </cell>
          <cell r="B2128" t="str">
            <v>Supply and Erection porcelain fuses with plasticsheetbase on angle iron board : 10/15 Amp.</v>
          </cell>
          <cell r="C2128" t="str">
            <v>Each</v>
          </cell>
          <cell r="D2128">
            <v>37.35</v>
          </cell>
          <cell r="E2128">
            <v>158.85</v>
          </cell>
          <cell r="F2128" t="str">
            <v>Each</v>
          </cell>
          <cell r="G2128">
            <v>37.35</v>
          </cell>
          <cell r="H2128">
            <v>158.85</v>
          </cell>
          <cell r="I2128" t="str">
            <v>15.4.2</v>
          </cell>
          <cell r="J2128">
            <v>0</v>
          </cell>
          <cell r="L2128">
            <v>158.85</v>
          </cell>
          <cell r="M2128">
            <v>0</v>
          </cell>
          <cell r="N2128">
            <v>0</v>
          </cell>
        </row>
        <row r="2129">
          <cell r="A2129" t="str">
            <v>15-23-b</v>
          </cell>
          <cell r="B2129" t="str">
            <v>Supply and Erection porcelain fuses with plasticsheetbase on angle iron board : 30 Amp.</v>
          </cell>
          <cell r="C2129" t="str">
            <v>Each</v>
          </cell>
          <cell r="D2129">
            <v>37.35</v>
          </cell>
          <cell r="E2129">
            <v>219.6</v>
          </cell>
          <cell r="F2129" t="str">
            <v>Each</v>
          </cell>
          <cell r="G2129">
            <v>37.35</v>
          </cell>
          <cell r="H2129">
            <v>219.6</v>
          </cell>
          <cell r="I2129" t="str">
            <v>15.4.2</v>
          </cell>
          <cell r="J2129">
            <v>0</v>
          </cell>
          <cell r="L2129">
            <v>219.6</v>
          </cell>
          <cell r="M2129">
            <v>0</v>
          </cell>
          <cell r="N2129">
            <v>0</v>
          </cell>
        </row>
        <row r="2130">
          <cell r="A2130" t="str">
            <v>15-23-c</v>
          </cell>
          <cell r="B2130" t="str">
            <v>Supply and Erection porcelain fuses with plasticsheetbase on angle iron board : 60 Amp.</v>
          </cell>
          <cell r="C2130" t="str">
            <v>Each</v>
          </cell>
          <cell r="D2130">
            <v>37.35</v>
          </cell>
          <cell r="E2130">
            <v>559.79999999999995</v>
          </cell>
          <cell r="F2130" t="str">
            <v>Each</v>
          </cell>
          <cell r="G2130">
            <v>37.35</v>
          </cell>
          <cell r="H2130">
            <v>559.79999999999995</v>
          </cell>
          <cell r="I2130" t="str">
            <v>15.4.2</v>
          </cell>
          <cell r="J2130">
            <v>0</v>
          </cell>
          <cell r="L2130">
            <v>559.79999999999995</v>
          </cell>
          <cell r="M2130">
            <v>0</v>
          </cell>
          <cell r="N2130">
            <v>0</v>
          </cell>
        </row>
        <row r="2131">
          <cell r="A2131" t="str">
            <v>15-23-d</v>
          </cell>
          <cell r="B2131" t="str">
            <v>Supply and Erection porcelain fuses with plasticsheetbase on angle iron board 100 Amp.</v>
          </cell>
          <cell r="C2131" t="str">
            <v>Each</v>
          </cell>
          <cell r="D2131">
            <v>37.35</v>
          </cell>
          <cell r="E2131">
            <v>1155.1500000000001</v>
          </cell>
          <cell r="F2131" t="str">
            <v>Each</v>
          </cell>
          <cell r="G2131">
            <v>37.35</v>
          </cell>
          <cell r="H2131">
            <v>1155.1500000000001</v>
          </cell>
          <cell r="I2131" t="str">
            <v>15.4.2</v>
          </cell>
          <cell r="J2131">
            <v>0</v>
          </cell>
          <cell r="L2131">
            <v>1155.1500000000001</v>
          </cell>
          <cell r="M2131">
            <v>0</v>
          </cell>
          <cell r="N2131">
            <v>0</v>
          </cell>
        </row>
        <row r="2132">
          <cell r="A2132" t="str">
            <v>15-23-e</v>
          </cell>
          <cell r="B2132" t="str">
            <v>Supply and Erection porcelain fuses with plasticsheetbase on angle iron board : 200 Amp.</v>
          </cell>
          <cell r="C2132" t="str">
            <v>Each</v>
          </cell>
          <cell r="D2132">
            <v>37.35</v>
          </cell>
          <cell r="E2132">
            <v>1276.6500000000001</v>
          </cell>
          <cell r="F2132" t="str">
            <v>Each</v>
          </cell>
          <cell r="G2132">
            <v>37.35</v>
          </cell>
          <cell r="H2132">
            <v>1276.6500000000001</v>
          </cell>
          <cell r="I2132" t="str">
            <v>15.4.2</v>
          </cell>
          <cell r="J2132">
            <v>0</v>
          </cell>
          <cell r="L2132">
            <v>1276.6500000000001</v>
          </cell>
          <cell r="M2132">
            <v>0</v>
          </cell>
          <cell r="N2132">
            <v>0</v>
          </cell>
        </row>
        <row r="2133">
          <cell r="A2133" t="str">
            <v>15-24-a</v>
          </cell>
          <cell r="B2133" t="str">
            <v>Supply and Erection tube light, including rod,choke etc complete Double rod (2x40 watts) with2 chokes &amp; 2 starters</v>
          </cell>
          <cell r="C2133" t="str">
            <v>Set</v>
          </cell>
          <cell r="D2133">
            <v>149.4</v>
          </cell>
          <cell r="E2133">
            <v>2190.6</v>
          </cell>
          <cell r="F2133" t="str">
            <v>Set</v>
          </cell>
          <cell r="G2133">
            <v>149.4</v>
          </cell>
          <cell r="H2133">
            <v>2190.6</v>
          </cell>
          <cell r="I2133" t="str">
            <v>15.6.4</v>
          </cell>
          <cell r="J2133">
            <v>0</v>
          </cell>
          <cell r="L2133">
            <v>2190.6</v>
          </cell>
          <cell r="M2133">
            <v>0</v>
          </cell>
          <cell r="N2133">
            <v>0</v>
          </cell>
        </row>
        <row r="2134">
          <cell r="A2134" t="str">
            <v>15-24-b</v>
          </cell>
          <cell r="B2134" t="str">
            <v>Supply and Erection tube light, including rod,choke etc completeSingle rod (40 watts) with 1 choke &amp; 1 starter</v>
          </cell>
          <cell r="C2134" t="str">
            <v>Set</v>
          </cell>
          <cell r="D2134">
            <v>112.05</v>
          </cell>
          <cell r="E2134">
            <v>1497.15</v>
          </cell>
          <cell r="F2134" t="str">
            <v>Set</v>
          </cell>
          <cell r="G2134">
            <v>112.05</v>
          </cell>
          <cell r="H2134">
            <v>1497.15</v>
          </cell>
          <cell r="I2134" t="str">
            <v>15.6.4</v>
          </cell>
          <cell r="J2134">
            <v>0</v>
          </cell>
          <cell r="L2134">
            <v>1497.15</v>
          </cell>
          <cell r="M2134">
            <v>0</v>
          </cell>
          <cell r="N2134">
            <v>0</v>
          </cell>
        </row>
        <row r="2135">
          <cell r="A2135" t="str">
            <v>15-24-c</v>
          </cell>
          <cell r="B2135" t="str">
            <v>Supply and Erection tube light, including rod,choke etc completeRound tube (32 watt) 1 choke + 1 starter w/o cover</v>
          </cell>
          <cell r="C2135" t="str">
            <v>Each</v>
          </cell>
          <cell r="D2135">
            <v>82.17</v>
          </cell>
          <cell r="E2135">
            <v>1291.0899999999999</v>
          </cell>
          <cell r="F2135" t="str">
            <v>Each</v>
          </cell>
          <cell r="G2135">
            <v>82.17</v>
          </cell>
          <cell r="H2135">
            <v>1291.0899999999999</v>
          </cell>
          <cell r="I2135" t="str">
            <v>15.6.4</v>
          </cell>
          <cell r="J2135">
            <v>0</v>
          </cell>
          <cell r="L2135">
            <v>1291.0899999999999</v>
          </cell>
          <cell r="M2135">
            <v>0</v>
          </cell>
          <cell r="N2135">
            <v>0</v>
          </cell>
        </row>
        <row r="2136">
          <cell r="A2136" t="str">
            <v>15-25</v>
          </cell>
          <cell r="B2136" t="str">
            <v>Supply and Erection girder clamp hook, 5/8"dia.for hanging ceilingfans</v>
          </cell>
          <cell r="C2136" t="str">
            <v>Each</v>
          </cell>
          <cell r="D2136">
            <v>37.35</v>
          </cell>
          <cell r="E2136">
            <v>328.95</v>
          </cell>
          <cell r="F2136" t="str">
            <v>Each</v>
          </cell>
          <cell r="G2136">
            <v>37.35</v>
          </cell>
          <cell r="H2136">
            <v>328.95</v>
          </cell>
          <cell r="I2136" t="str">
            <v>15.5.1</v>
          </cell>
          <cell r="J2136">
            <v>0</v>
          </cell>
          <cell r="L2136">
            <v>328.95</v>
          </cell>
          <cell r="M2136">
            <v>0</v>
          </cell>
          <cell r="N2136">
            <v>0</v>
          </cell>
        </row>
        <row r="2137">
          <cell r="A2137" t="str">
            <v>15-26-a</v>
          </cell>
          <cell r="B2137" t="str">
            <v>Supply and Erection circuit breaker (imported) onsahl wood board complete : 2/5/15 Amp.</v>
          </cell>
          <cell r="C2137" t="str">
            <v>Each</v>
          </cell>
          <cell r="D2137">
            <v>112.05</v>
          </cell>
          <cell r="E2137">
            <v>618.46</v>
          </cell>
          <cell r="F2137" t="str">
            <v>Each</v>
          </cell>
          <cell r="G2137">
            <v>112.05</v>
          </cell>
          <cell r="H2137">
            <v>618.46</v>
          </cell>
          <cell r="I2137">
            <v>0</v>
          </cell>
          <cell r="J2137">
            <v>0</v>
          </cell>
          <cell r="L2137">
            <v>618.46</v>
          </cell>
          <cell r="M2137">
            <v>0</v>
          </cell>
          <cell r="N2137">
            <v>0</v>
          </cell>
        </row>
        <row r="2138">
          <cell r="A2138" t="str">
            <v>15-26-b</v>
          </cell>
          <cell r="B2138" t="str">
            <v>Supply and Erection circuit breaker (imported) onsahl wood board complete : 20/25/30 Amp.</v>
          </cell>
          <cell r="C2138" t="str">
            <v>Each</v>
          </cell>
          <cell r="D2138">
            <v>112.05</v>
          </cell>
          <cell r="E2138">
            <v>427.95</v>
          </cell>
          <cell r="F2138" t="str">
            <v>Each</v>
          </cell>
          <cell r="G2138">
            <v>112.05</v>
          </cell>
          <cell r="H2138">
            <v>427.95</v>
          </cell>
          <cell r="I2138">
            <v>0</v>
          </cell>
          <cell r="J2138">
            <v>0</v>
          </cell>
          <cell r="L2138">
            <v>427.95</v>
          </cell>
          <cell r="M2138">
            <v>0</v>
          </cell>
          <cell r="N2138">
            <v>0</v>
          </cell>
        </row>
        <row r="2139">
          <cell r="A2139" t="str">
            <v>15-27</v>
          </cell>
          <cell r="B2139" t="str">
            <v>Supply and Erection stay for house service pipe,erected with straining screws and 7/14 SWG staywire</v>
          </cell>
          <cell r="C2139" t="str">
            <v>Rft</v>
          </cell>
          <cell r="D2139">
            <v>13.45</v>
          </cell>
          <cell r="E2139">
            <v>329.95</v>
          </cell>
          <cell r="F2139" t="str">
            <v>m</v>
          </cell>
          <cell r="G2139">
            <v>44.11</v>
          </cell>
          <cell r="H2139">
            <v>1082.52</v>
          </cell>
          <cell r="I2139" t="str">
            <v>15.2.10</v>
          </cell>
          <cell r="J2139">
            <v>0</v>
          </cell>
          <cell r="L2139">
            <v>1082.52</v>
          </cell>
          <cell r="M2139">
            <v>0</v>
          </cell>
          <cell r="N2139">
            <v>0</v>
          </cell>
        </row>
        <row r="2140">
          <cell r="A2140" t="str">
            <v>15-28-a</v>
          </cell>
          <cell r="B2140" t="str">
            <v>Supply and Erection of house service pipe Henleyor pole, type 2" dia. erected to install insulatedwire etc</v>
          </cell>
          <cell r="C2140" t="str">
            <v>Rft</v>
          </cell>
          <cell r="D2140">
            <v>17.93</v>
          </cell>
          <cell r="E2140">
            <v>601.15</v>
          </cell>
          <cell r="F2140" t="str">
            <v>m</v>
          </cell>
          <cell r="G2140">
            <v>58.82</v>
          </cell>
          <cell r="H2140">
            <v>1972.27</v>
          </cell>
          <cell r="I2140" t="str">
            <v>15.6.6</v>
          </cell>
          <cell r="J2140">
            <v>0</v>
          </cell>
          <cell r="L2140">
            <v>1732.53</v>
          </cell>
          <cell r="M2140">
            <v>239.74</v>
          </cell>
          <cell r="N2140">
            <v>0.138375670262564</v>
          </cell>
        </row>
        <row r="2141">
          <cell r="A2141" t="str">
            <v>15-29</v>
          </cell>
          <cell r="B2141" t="str">
            <v>Supply and Erection shackle/pin insulator,medium size</v>
          </cell>
          <cell r="C2141" t="str">
            <v>Each</v>
          </cell>
          <cell r="D2141">
            <v>37.35</v>
          </cell>
          <cell r="E2141">
            <v>228.71</v>
          </cell>
          <cell r="F2141" t="str">
            <v>Each</v>
          </cell>
          <cell r="G2141">
            <v>37.35</v>
          </cell>
          <cell r="H2141">
            <v>228.71</v>
          </cell>
          <cell r="I2141" t="str">
            <v>15.9.1</v>
          </cell>
          <cell r="J2141">
            <v>0</v>
          </cell>
          <cell r="L2141">
            <v>228.71</v>
          </cell>
          <cell r="M2141">
            <v>0</v>
          </cell>
          <cell r="N2141">
            <v>0</v>
          </cell>
        </row>
        <row r="2142">
          <cell r="A2142" t="str">
            <v>15-30</v>
          </cell>
          <cell r="B2142" t="str">
            <v>Supply and Erection bare copper conductor wire,No. 2 to 16 SWG, including GI binding wire No.16 SWG</v>
          </cell>
          <cell r="C2142" t="str">
            <v>kg</v>
          </cell>
          <cell r="D2142">
            <v>19.420000000000002</v>
          </cell>
          <cell r="E2142">
            <v>976.12</v>
          </cell>
          <cell r="F2142" t="str">
            <v>kg</v>
          </cell>
          <cell r="G2142">
            <v>19.420000000000002</v>
          </cell>
          <cell r="H2142">
            <v>976.12</v>
          </cell>
          <cell r="I2142" t="str">
            <v>15.4.25</v>
          </cell>
          <cell r="J2142">
            <v>0</v>
          </cell>
          <cell r="L2142">
            <v>976.12</v>
          </cell>
          <cell r="M2142">
            <v>0</v>
          </cell>
          <cell r="N2142">
            <v>0</v>
          </cell>
        </row>
        <row r="2143">
          <cell r="A2143" t="str">
            <v>15-31</v>
          </cell>
          <cell r="B2143" t="str">
            <v>Supply and Erection GI wire of sizes, includingbinding wire No. 16 SWG for support of rubberwire, pole to pole</v>
          </cell>
          <cell r="C2143" t="str">
            <v>kg</v>
          </cell>
          <cell r="D2143">
            <v>19.420000000000002</v>
          </cell>
          <cell r="E2143">
            <v>201.67</v>
          </cell>
          <cell r="F2143" t="str">
            <v>kg</v>
          </cell>
          <cell r="G2143">
            <v>19.420000000000002</v>
          </cell>
          <cell r="H2143">
            <v>201.67</v>
          </cell>
          <cell r="I2143" t="str">
            <v>15.2.10</v>
          </cell>
          <cell r="J2143">
            <v>0</v>
          </cell>
          <cell r="L2143">
            <v>201.67</v>
          </cell>
          <cell r="M2143">
            <v>0</v>
          </cell>
          <cell r="N2143">
            <v>0</v>
          </cell>
        </row>
        <row r="2144">
          <cell r="A2144" t="str">
            <v>15-32-a</v>
          </cell>
          <cell r="B2144" t="str">
            <v>Wiring overhead line in 2 single core, PVCinsulated cable with GI wire #8 SWG : 3/0.029"</v>
          </cell>
          <cell r="C2144" t="str">
            <v>Rft</v>
          </cell>
          <cell r="D2144">
            <v>10.46</v>
          </cell>
          <cell r="E2144">
            <v>87.61</v>
          </cell>
          <cell r="F2144" t="str">
            <v>m</v>
          </cell>
          <cell r="G2144">
            <v>34.31</v>
          </cell>
          <cell r="H2144">
            <v>287.44</v>
          </cell>
          <cell r="I2144" t="str">
            <v>15.2.10,15.3.1</v>
          </cell>
          <cell r="J2144">
            <v>0</v>
          </cell>
          <cell r="L2144">
            <v>265.99</v>
          </cell>
          <cell r="M2144">
            <v>21.449999999999989</v>
          </cell>
          <cell r="N2144">
            <v>8.0642129403360976E-2</v>
          </cell>
        </row>
        <row r="2145">
          <cell r="A2145" t="str">
            <v>15-32-b</v>
          </cell>
          <cell r="B2145" t="str">
            <v>Wiring overhead line in 2 single core, PVCinsulated cable with GIwire #8 SWG : 7/0.029"</v>
          </cell>
          <cell r="C2145" t="str">
            <v>Rft</v>
          </cell>
          <cell r="D2145">
            <v>10.46</v>
          </cell>
          <cell r="E2145">
            <v>125.4</v>
          </cell>
          <cell r="F2145" t="str">
            <v>m</v>
          </cell>
          <cell r="G2145">
            <v>34.31</v>
          </cell>
          <cell r="H2145">
            <v>411.41</v>
          </cell>
          <cell r="I2145" t="str">
            <v>15.2.10,15.3.1</v>
          </cell>
          <cell r="J2145">
            <v>0</v>
          </cell>
          <cell r="L2145">
            <v>365.17</v>
          </cell>
          <cell r="M2145">
            <v>46.240000000000009</v>
          </cell>
          <cell r="N2145">
            <v>0.12662595503464141</v>
          </cell>
        </row>
        <row r="2146">
          <cell r="A2146" t="str">
            <v>15-32-c</v>
          </cell>
          <cell r="B2146" t="str">
            <v>Wiring overhead line in 2 single core, PVCinsulated cable with GIwire #8 SWG : 7/0.036"</v>
          </cell>
          <cell r="C2146" t="str">
            <v>Rft</v>
          </cell>
          <cell r="D2146">
            <v>10.46</v>
          </cell>
          <cell r="E2146">
            <v>146.05000000000001</v>
          </cell>
          <cell r="F2146" t="str">
            <v>m</v>
          </cell>
          <cell r="G2146">
            <v>34.31</v>
          </cell>
          <cell r="H2146">
            <v>479.17</v>
          </cell>
          <cell r="I2146" t="str">
            <v>15.2.10,15.3.1</v>
          </cell>
          <cell r="J2146">
            <v>0</v>
          </cell>
          <cell r="L2146">
            <v>419.38</v>
          </cell>
          <cell r="M2146">
            <v>59.79000000000002</v>
          </cell>
          <cell r="N2146">
            <v>0.14256759979016648</v>
          </cell>
        </row>
        <row r="2147">
          <cell r="A2147" t="str">
            <v>15-32-d</v>
          </cell>
          <cell r="B2147" t="str">
            <v>Wiring overhead line in 2 single core, PVCinsulated cable with GIwire #8 SWG : 7/0.044"</v>
          </cell>
          <cell r="C2147" t="str">
            <v>Rft</v>
          </cell>
          <cell r="D2147">
            <v>10.46</v>
          </cell>
          <cell r="E2147">
            <v>188.48</v>
          </cell>
          <cell r="F2147" t="str">
            <v>m</v>
          </cell>
          <cell r="G2147">
            <v>34.31</v>
          </cell>
          <cell r="H2147">
            <v>618.37</v>
          </cell>
          <cell r="I2147" t="str">
            <v>15.2.10,15.3.1</v>
          </cell>
          <cell r="J2147">
            <v>0</v>
          </cell>
          <cell r="L2147">
            <v>530.75</v>
          </cell>
          <cell r="M2147">
            <v>87.62</v>
          </cell>
          <cell r="N2147">
            <v>0.16508714083843617</v>
          </cell>
        </row>
        <row r="2148">
          <cell r="A2148" t="str">
            <v>15-33</v>
          </cell>
          <cell r="B2148" t="str">
            <v>Supply and Erection street light pole bracket 1.25"GI pipe 2m. long, complete with 2 pole clamps</v>
          </cell>
          <cell r="C2148" t="str">
            <v>Each</v>
          </cell>
          <cell r="D2148">
            <v>336.15</v>
          </cell>
          <cell r="E2148">
            <v>869.23</v>
          </cell>
          <cell r="F2148" t="str">
            <v>Each</v>
          </cell>
          <cell r="G2148">
            <v>336.15</v>
          </cell>
          <cell r="H2148">
            <v>869.23</v>
          </cell>
          <cell r="I2148" t="str">
            <v>15.5.6</v>
          </cell>
          <cell r="J2148">
            <v>0</v>
          </cell>
          <cell r="L2148">
            <v>869.23</v>
          </cell>
          <cell r="M2148">
            <v>0</v>
          </cell>
          <cell r="N2148">
            <v>0</v>
          </cell>
        </row>
        <row r="2149">
          <cell r="A2149" t="str">
            <v>15-34</v>
          </cell>
          <cell r="B2149" t="str">
            <v>Supply and Fixing dust &amp; weather proof streetlight fitting with reflector, 400W mercury vapourlamp etc comp.</v>
          </cell>
          <cell r="C2149" t="str">
            <v>Each</v>
          </cell>
          <cell r="D2149">
            <v>597.6</v>
          </cell>
          <cell r="E2149">
            <v>2541.6</v>
          </cell>
          <cell r="F2149" t="str">
            <v>Each</v>
          </cell>
          <cell r="G2149">
            <v>597.6</v>
          </cell>
          <cell r="H2149">
            <v>2541.6</v>
          </cell>
          <cell r="I2149" t="str">
            <v>15.6.1</v>
          </cell>
          <cell r="J2149">
            <v>0</v>
          </cell>
          <cell r="L2149">
            <v>2541.6</v>
          </cell>
          <cell r="M2149">
            <v>0</v>
          </cell>
          <cell r="N2149">
            <v>0</v>
          </cell>
        </row>
        <row r="2150">
          <cell r="A2150" t="str">
            <v>15-35-a</v>
          </cell>
          <cell r="B2150" t="str">
            <v>Supply and Erection pole mounted street lightcomplete for fitting 125/250 W mercury lamp :GEC make</v>
          </cell>
          <cell r="C2150" t="str">
            <v>Each</v>
          </cell>
          <cell r="D2150">
            <v>597.6</v>
          </cell>
          <cell r="E2150">
            <v>2330.19</v>
          </cell>
          <cell r="F2150" t="str">
            <v>Each</v>
          </cell>
          <cell r="G2150">
            <v>597.6</v>
          </cell>
          <cell r="H2150">
            <v>2330.19</v>
          </cell>
          <cell r="I2150" t="str">
            <v>15.6.1</v>
          </cell>
          <cell r="J2150">
            <v>0</v>
          </cell>
          <cell r="L2150">
            <v>2330.19</v>
          </cell>
          <cell r="M2150">
            <v>0</v>
          </cell>
          <cell r="N2150">
            <v>0</v>
          </cell>
        </row>
        <row r="2151">
          <cell r="A2151" t="str">
            <v>15-35-b</v>
          </cell>
          <cell r="B2151" t="str">
            <v>Supply and Erection pole mounted street lightcomplete for fitting 125/250 W mercury lamp</v>
          </cell>
          <cell r="C2151" t="str">
            <v>Each</v>
          </cell>
          <cell r="D2151">
            <v>597.6</v>
          </cell>
          <cell r="E2151">
            <v>4485.6000000000004</v>
          </cell>
          <cell r="F2151" t="str">
            <v>Each</v>
          </cell>
          <cell r="G2151">
            <v>597.6</v>
          </cell>
          <cell r="H2151">
            <v>4485.6000000000004</v>
          </cell>
          <cell r="I2151" t="str">
            <v>15.6.1</v>
          </cell>
          <cell r="J2151">
            <v>0</v>
          </cell>
          <cell r="L2151">
            <v>4485.6000000000004</v>
          </cell>
          <cell r="M2151">
            <v>0</v>
          </cell>
          <cell r="N2151">
            <v>0</v>
          </cell>
        </row>
        <row r="2152">
          <cell r="A2152" t="str">
            <v>15-35-c</v>
          </cell>
          <cell r="B2152" t="str">
            <v>Supply &amp; erection of Road Light fixture with 250watts Son lamp, ballast and ignitor</v>
          </cell>
          <cell r="C2152" t="str">
            <v>No</v>
          </cell>
          <cell r="D2152">
            <v>334.59</v>
          </cell>
          <cell r="E2152">
            <v>29652.54</v>
          </cell>
          <cell r="F2152" t="str">
            <v>No</v>
          </cell>
          <cell r="G2152">
            <v>334.59</v>
          </cell>
          <cell r="H2152">
            <v>29652.54</v>
          </cell>
          <cell r="I2152" t="str">
            <v>15.6.5</v>
          </cell>
          <cell r="J2152">
            <v>0</v>
          </cell>
          <cell r="L2152">
            <v>29652.54</v>
          </cell>
          <cell r="M2152">
            <v>0</v>
          </cell>
          <cell r="N2152">
            <v>0</v>
          </cell>
        </row>
        <row r="2153">
          <cell r="A2153" t="str">
            <v>15-35-g</v>
          </cell>
          <cell r="B2153" t="str">
            <v>Providing and laying of cable route marker castiron for all sort of Road Light, Street Lights &amp;Boundary Wall lights complete in all respects withall installation material complete</v>
          </cell>
          <cell r="C2153" t="str">
            <v>Each</v>
          </cell>
          <cell r="D2153">
            <v>373.5</v>
          </cell>
          <cell r="E2153">
            <v>1224</v>
          </cell>
          <cell r="F2153" t="str">
            <v>Each</v>
          </cell>
          <cell r="G2153">
            <v>373.5</v>
          </cell>
          <cell r="H2153">
            <v>1224</v>
          </cell>
          <cell r="I2153" t="str">
            <v>15.3.1.5</v>
          </cell>
          <cell r="J2153">
            <v>0</v>
          </cell>
          <cell r="L2153">
            <v>1224</v>
          </cell>
          <cell r="M2153">
            <v>0</v>
          </cell>
          <cell r="N2153">
            <v>0</v>
          </cell>
        </row>
        <row r="2154">
          <cell r="A2154" t="str">
            <v>15-36-a</v>
          </cell>
          <cell r="B2154" t="str">
            <v>Supply and Fixing 125 W mercury vapour lampwith choke</v>
          </cell>
          <cell r="C2154" t="str">
            <v>Each</v>
          </cell>
          <cell r="D2154">
            <v>149.4</v>
          </cell>
          <cell r="E2154">
            <v>2397.15</v>
          </cell>
          <cell r="F2154" t="str">
            <v>Each</v>
          </cell>
          <cell r="G2154">
            <v>149.4</v>
          </cell>
          <cell r="H2154">
            <v>2397.15</v>
          </cell>
          <cell r="I2154" t="str">
            <v>15.6.1</v>
          </cell>
          <cell r="J2154">
            <v>0</v>
          </cell>
          <cell r="L2154">
            <v>2397.15</v>
          </cell>
          <cell r="M2154">
            <v>0</v>
          </cell>
          <cell r="N2154">
            <v>0</v>
          </cell>
        </row>
        <row r="2155">
          <cell r="A2155" t="str">
            <v>15-36-b</v>
          </cell>
          <cell r="B2155" t="str">
            <v>Supply and Fixing 250 W mercury vapour lampwith choke</v>
          </cell>
          <cell r="C2155" t="str">
            <v>Each</v>
          </cell>
          <cell r="D2155">
            <v>149.4</v>
          </cell>
          <cell r="E2155">
            <v>3551.4</v>
          </cell>
          <cell r="F2155" t="str">
            <v>Each</v>
          </cell>
          <cell r="G2155">
            <v>149.4</v>
          </cell>
          <cell r="H2155">
            <v>3551.4</v>
          </cell>
          <cell r="I2155" t="str">
            <v>15.6.1</v>
          </cell>
          <cell r="J2155">
            <v>0</v>
          </cell>
          <cell r="L2155">
            <v>3551.4</v>
          </cell>
          <cell r="M2155">
            <v>0</v>
          </cell>
          <cell r="N2155">
            <v>0</v>
          </cell>
        </row>
        <row r="2156">
          <cell r="A2156" t="str">
            <v>15-36-c</v>
          </cell>
          <cell r="B2156" t="str">
            <v>Supply and Fixing 400 W mercury vapour lampwith choke</v>
          </cell>
          <cell r="C2156" t="str">
            <v>Each</v>
          </cell>
          <cell r="D2156">
            <v>149.4</v>
          </cell>
          <cell r="E2156">
            <v>5313.15</v>
          </cell>
          <cell r="F2156" t="str">
            <v>Each</v>
          </cell>
          <cell r="G2156">
            <v>149.4</v>
          </cell>
          <cell r="H2156">
            <v>5313.15</v>
          </cell>
          <cell r="I2156" t="str">
            <v>15.6.1</v>
          </cell>
          <cell r="J2156">
            <v>0</v>
          </cell>
          <cell r="L2156">
            <v>5313.15</v>
          </cell>
          <cell r="M2156">
            <v>0</v>
          </cell>
          <cell r="N2156">
            <v>0</v>
          </cell>
        </row>
        <row r="2157">
          <cell r="A2157" t="str">
            <v>15-36-d</v>
          </cell>
          <cell r="B2157" t="str">
            <v>Supply and Fixing of Road Light fixture IP 66with 250 watts Son lamp, ballast and ignitor</v>
          </cell>
          <cell r="C2157" t="str">
            <v>Each</v>
          </cell>
          <cell r="D2157">
            <v>747</v>
          </cell>
          <cell r="E2157">
            <v>17757</v>
          </cell>
          <cell r="F2157" t="str">
            <v>Each</v>
          </cell>
          <cell r="G2157">
            <v>747</v>
          </cell>
          <cell r="H2157">
            <v>17757</v>
          </cell>
          <cell r="I2157" t="str">
            <v>15.6.1</v>
          </cell>
          <cell r="J2157">
            <v>0</v>
          </cell>
          <cell r="L2157">
            <v>17757</v>
          </cell>
          <cell r="M2157">
            <v>0</v>
          </cell>
          <cell r="N2157">
            <v>0</v>
          </cell>
        </row>
        <row r="2158">
          <cell r="A2158" t="str">
            <v>15-36-e</v>
          </cell>
          <cell r="B2158" t="str">
            <v>Supply and Fixing SMD Type LED Road lightFixture (120-130 watts)</v>
          </cell>
          <cell r="C2158" t="str">
            <v>Each</v>
          </cell>
          <cell r="D2158">
            <v>747</v>
          </cell>
          <cell r="E2158">
            <v>29907</v>
          </cell>
          <cell r="F2158" t="str">
            <v>Each</v>
          </cell>
          <cell r="G2158">
            <v>747</v>
          </cell>
          <cell r="H2158">
            <v>29907</v>
          </cell>
          <cell r="I2158" t="str">
            <v>15.6.1</v>
          </cell>
          <cell r="J2158">
            <v>0</v>
          </cell>
          <cell r="L2158">
            <v>29907</v>
          </cell>
          <cell r="M2158">
            <v>0</v>
          </cell>
          <cell r="N2158">
            <v>0</v>
          </cell>
        </row>
        <row r="2159">
          <cell r="A2159" t="str">
            <v>15-36-f</v>
          </cell>
          <cell r="B2159" t="str">
            <v>Supply and Fixing SMD Type LED Road lightFixture (90-100 watts)</v>
          </cell>
          <cell r="C2159" t="str">
            <v>Each</v>
          </cell>
          <cell r="D2159">
            <v>747</v>
          </cell>
          <cell r="E2159">
            <v>25047</v>
          </cell>
          <cell r="F2159" t="str">
            <v>Each</v>
          </cell>
          <cell r="G2159">
            <v>747</v>
          </cell>
          <cell r="H2159">
            <v>25047</v>
          </cell>
          <cell r="I2159" t="str">
            <v>15.6.1</v>
          </cell>
          <cell r="J2159">
            <v>0</v>
          </cell>
          <cell r="L2159">
            <v>25047</v>
          </cell>
          <cell r="M2159">
            <v>0</v>
          </cell>
          <cell r="N2159">
            <v>0</v>
          </cell>
        </row>
        <row r="2160">
          <cell r="A2160" t="str">
            <v>15-36-g</v>
          </cell>
          <cell r="B2160" t="str">
            <v>Supply and Fixing SMD Type LED Road lightFixture (60-70 watts)</v>
          </cell>
          <cell r="C2160" t="str">
            <v>Each</v>
          </cell>
          <cell r="D2160">
            <v>747</v>
          </cell>
          <cell r="E2160">
            <v>15084</v>
          </cell>
          <cell r="F2160" t="str">
            <v>Each</v>
          </cell>
          <cell r="G2160">
            <v>747</v>
          </cell>
          <cell r="H2160">
            <v>15084</v>
          </cell>
          <cell r="I2160" t="str">
            <v>15.6.1</v>
          </cell>
          <cell r="J2160">
            <v>0</v>
          </cell>
          <cell r="L2160">
            <v>15084</v>
          </cell>
          <cell r="M2160">
            <v>0</v>
          </cell>
          <cell r="N2160">
            <v>0</v>
          </cell>
        </row>
        <row r="2161">
          <cell r="A2161" t="str">
            <v>15-36-h</v>
          </cell>
          <cell r="B2161" t="str">
            <v>Supply at site, installation and commissioning ofRoad light fixture LED 72 Watt with 72 Watt LEDlamp of approved equivalent  including cost of allnecessary accessories, complete in all respects</v>
          </cell>
          <cell r="C2161" t="str">
            <v>No</v>
          </cell>
          <cell r="D2161">
            <v>334.59</v>
          </cell>
          <cell r="E2161">
            <v>69686.8</v>
          </cell>
          <cell r="F2161" t="str">
            <v>No</v>
          </cell>
          <cell r="G2161">
            <v>334.59</v>
          </cell>
          <cell r="H2161">
            <v>69686.8</v>
          </cell>
          <cell r="I2161">
            <v>0</v>
          </cell>
          <cell r="J2161">
            <v>0</v>
          </cell>
          <cell r="L2161">
            <v>69686.8</v>
          </cell>
          <cell r="M2161">
            <v>0</v>
          </cell>
          <cell r="N2161">
            <v>0</v>
          </cell>
        </row>
        <row r="2162">
          <cell r="A2162" t="str">
            <v>15-36-i-1</v>
          </cell>
          <cell r="B2162" t="str">
            <v>Supply, installation, testing and commissioning of2x28 Watt fluorescent light fixture,  ceiling,recessed, wall mounted made of MS body 22 SWGdegreased and derusted with white enameled nonyellowing paint. Complete with internal wiring,Grounding terminal , complete in all respects.</v>
          </cell>
          <cell r="C2162" t="str">
            <v>Each</v>
          </cell>
          <cell r="D2162">
            <v>44.82</v>
          </cell>
          <cell r="E2162">
            <v>2353.3200000000002</v>
          </cell>
          <cell r="F2162" t="str">
            <v>Each</v>
          </cell>
          <cell r="G2162">
            <v>44.82</v>
          </cell>
          <cell r="H2162">
            <v>2353.3200000000002</v>
          </cell>
          <cell r="I2162">
            <v>0</v>
          </cell>
          <cell r="J2162">
            <v>0</v>
          </cell>
          <cell r="L2162">
            <v>2353.3200000000002</v>
          </cell>
          <cell r="M2162">
            <v>0</v>
          </cell>
          <cell r="N2162">
            <v>0</v>
          </cell>
        </row>
        <row r="2163">
          <cell r="A2163" t="str">
            <v>15-36-i-2</v>
          </cell>
          <cell r="B2163" t="str">
            <v>Supply, installation, testing and commissioning of1x28 Watt fluorescent light fixture,  ceiling,recessed, wall mounted made of MS body 22 SWGdegreased and derusted with white enameled nonyellowing paint. Complete with internal wiring,Grounding terminal , complete in all respects.</v>
          </cell>
          <cell r="C2163" t="str">
            <v>Each</v>
          </cell>
          <cell r="D2163">
            <v>44.82</v>
          </cell>
          <cell r="E2163">
            <v>2110.3200000000002</v>
          </cell>
          <cell r="F2163" t="str">
            <v>Each</v>
          </cell>
          <cell r="G2163">
            <v>44.82</v>
          </cell>
          <cell r="H2163">
            <v>2110.3200000000002</v>
          </cell>
          <cell r="I2163">
            <v>0</v>
          </cell>
          <cell r="J2163">
            <v>0</v>
          </cell>
          <cell r="L2163">
            <v>2110.3200000000002</v>
          </cell>
          <cell r="M2163">
            <v>0</v>
          </cell>
          <cell r="N2163">
            <v>0</v>
          </cell>
        </row>
        <row r="2164">
          <cell r="A2164" t="str">
            <v>15-36-i-3</v>
          </cell>
          <cell r="B2164" t="str">
            <v>Supply, installation, testing and commissioning of2x28 Watt fluorescent light fixture with T5 lamps&amp; electronic ballast,  ceiling, recessed, wallmounted made of MS body 22 SWG degreasedand derusted with white enameled non yellowingpaint. Complete with internal wiring, Groundingterminal , complete in all respects.</v>
          </cell>
          <cell r="C2164" t="str">
            <v>Each</v>
          </cell>
          <cell r="D2164">
            <v>44.82</v>
          </cell>
          <cell r="E2164">
            <v>6119.82</v>
          </cell>
          <cell r="F2164" t="str">
            <v>Each</v>
          </cell>
          <cell r="G2164">
            <v>44.82</v>
          </cell>
          <cell r="H2164">
            <v>6119.82</v>
          </cell>
          <cell r="I2164">
            <v>0</v>
          </cell>
          <cell r="J2164">
            <v>0</v>
          </cell>
          <cell r="L2164">
            <v>6119.82</v>
          </cell>
          <cell r="M2164">
            <v>0</v>
          </cell>
          <cell r="N2164">
            <v>0</v>
          </cell>
        </row>
        <row r="2165">
          <cell r="A2165" t="str">
            <v>15-36-i-4</v>
          </cell>
          <cell r="B2165" t="str">
            <v>Supply, installation, testing and commissioning of1x36 watt fluorescent light  fittings,  ceiling,recessed, wall mounted made of MS body 22 SWGdegreased and derusted with white enameled nonyellowing paint. Complete with internal wiring,Grounding terminal , complete in all respects.</v>
          </cell>
          <cell r="C2165" t="str">
            <v>Each</v>
          </cell>
          <cell r="D2165">
            <v>44.82</v>
          </cell>
          <cell r="E2165">
            <v>2596.3200000000002</v>
          </cell>
          <cell r="F2165" t="str">
            <v>Each</v>
          </cell>
          <cell r="G2165">
            <v>44.82</v>
          </cell>
          <cell r="H2165">
            <v>2596.3200000000002</v>
          </cell>
          <cell r="I2165">
            <v>0</v>
          </cell>
          <cell r="J2165">
            <v>0</v>
          </cell>
          <cell r="L2165">
            <v>2596.3200000000002</v>
          </cell>
          <cell r="M2165">
            <v>0</v>
          </cell>
          <cell r="N2165">
            <v>0</v>
          </cell>
        </row>
        <row r="2166">
          <cell r="A2166" t="str">
            <v>15-36-i-5</v>
          </cell>
          <cell r="B2166" t="str">
            <v>Supply, installation, testing and commissioning offollowing light fittings,  1x18 Watt ImpactResistant Lamp fixture with Compact Flourescentlamp, complete in all respects.</v>
          </cell>
          <cell r="C2166" t="str">
            <v>Each</v>
          </cell>
          <cell r="D2166">
            <v>44.82</v>
          </cell>
          <cell r="E2166">
            <v>2839.32</v>
          </cell>
          <cell r="F2166" t="str">
            <v>Each</v>
          </cell>
          <cell r="G2166">
            <v>44.82</v>
          </cell>
          <cell r="H2166">
            <v>2839.32</v>
          </cell>
          <cell r="I2166">
            <v>0</v>
          </cell>
          <cell r="J2166">
            <v>0</v>
          </cell>
          <cell r="L2166">
            <v>2839.32</v>
          </cell>
          <cell r="M2166">
            <v>0</v>
          </cell>
          <cell r="N2166">
            <v>0</v>
          </cell>
        </row>
        <row r="2167">
          <cell r="A2167" t="str">
            <v>15-36-i-6</v>
          </cell>
          <cell r="B2167" t="str">
            <v>Supply, installation, testing and commissioning ofIP-44 rated, 2x3 Watt up/down light LED Light,complete in all respects.</v>
          </cell>
          <cell r="C2167" t="str">
            <v>Each</v>
          </cell>
          <cell r="D2167">
            <v>44.82</v>
          </cell>
          <cell r="E2167">
            <v>15353.82</v>
          </cell>
          <cell r="F2167" t="str">
            <v>Each</v>
          </cell>
          <cell r="G2167">
            <v>44.82</v>
          </cell>
          <cell r="H2167">
            <v>15353.82</v>
          </cell>
          <cell r="I2167">
            <v>0</v>
          </cell>
          <cell r="J2167">
            <v>0</v>
          </cell>
          <cell r="L2167">
            <v>15353.82</v>
          </cell>
          <cell r="M2167">
            <v>0</v>
          </cell>
          <cell r="N2167">
            <v>0</v>
          </cell>
        </row>
        <row r="2168">
          <cell r="A2168" t="str">
            <v>15-36-i-7</v>
          </cell>
          <cell r="B2168" t="str">
            <v>Supply, installation, testing and commissioning of1x23 Watt, E-27 base, wall bracket light, completein all respects.</v>
          </cell>
          <cell r="C2168" t="str">
            <v>Each</v>
          </cell>
          <cell r="D2168">
            <v>44.82</v>
          </cell>
          <cell r="E2168">
            <v>4540.32</v>
          </cell>
          <cell r="F2168" t="str">
            <v>Each</v>
          </cell>
          <cell r="G2168">
            <v>44.82</v>
          </cell>
          <cell r="H2168">
            <v>4540.32</v>
          </cell>
          <cell r="I2168">
            <v>0</v>
          </cell>
          <cell r="J2168">
            <v>0</v>
          </cell>
          <cell r="L2168">
            <v>4540.32</v>
          </cell>
          <cell r="M2168">
            <v>0</v>
          </cell>
          <cell r="N2168">
            <v>0</v>
          </cell>
        </row>
        <row r="2169">
          <cell r="A2169" t="str">
            <v>15-36-i-8</v>
          </cell>
          <cell r="B2169" t="str">
            <v>Supply, installation, testing and commissioning of2x20 Watt "LED" DC emergency spot light with3hr backup, complete in all respects.</v>
          </cell>
          <cell r="C2169" t="str">
            <v>Each</v>
          </cell>
          <cell r="D2169">
            <v>44.82</v>
          </cell>
          <cell r="E2169">
            <v>10250.82</v>
          </cell>
          <cell r="F2169" t="str">
            <v>Each</v>
          </cell>
          <cell r="G2169">
            <v>44.82</v>
          </cell>
          <cell r="H2169">
            <v>10250.82</v>
          </cell>
          <cell r="I2169">
            <v>0</v>
          </cell>
          <cell r="J2169">
            <v>0</v>
          </cell>
          <cell r="L2169">
            <v>10250.82</v>
          </cell>
          <cell r="M2169">
            <v>0</v>
          </cell>
          <cell r="N2169">
            <v>0</v>
          </cell>
        </row>
        <row r="2170">
          <cell r="A2170" t="str">
            <v>15-36-i-9</v>
          </cell>
          <cell r="B2170" t="str">
            <v>Supply, installation, testing and commissioning of1x10 Watt fluorescent exit light</v>
          </cell>
          <cell r="C2170" t="str">
            <v>Each</v>
          </cell>
          <cell r="D2170">
            <v>44.82</v>
          </cell>
          <cell r="E2170">
            <v>32849.82</v>
          </cell>
          <cell r="F2170" t="str">
            <v>Each</v>
          </cell>
          <cell r="G2170">
            <v>44.82</v>
          </cell>
          <cell r="H2170">
            <v>32849.82</v>
          </cell>
          <cell r="I2170">
            <v>0</v>
          </cell>
          <cell r="J2170">
            <v>0</v>
          </cell>
          <cell r="L2170">
            <v>32849.82</v>
          </cell>
          <cell r="M2170">
            <v>0</v>
          </cell>
          <cell r="N2170">
            <v>0</v>
          </cell>
        </row>
        <row r="2171">
          <cell r="A2171" t="str">
            <v>15-36-i-10</v>
          </cell>
          <cell r="B2171" t="str">
            <v>Supply, installation, testing and commissioning of1x6 Watt LED BULKHEAD light fixture, of bestquality.</v>
          </cell>
          <cell r="C2171" t="str">
            <v>Each</v>
          </cell>
          <cell r="D2171">
            <v>44.82</v>
          </cell>
          <cell r="E2171">
            <v>6119.82</v>
          </cell>
          <cell r="F2171" t="str">
            <v>Each</v>
          </cell>
          <cell r="G2171">
            <v>44.82</v>
          </cell>
          <cell r="H2171">
            <v>6119.82</v>
          </cell>
          <cell r="I2171">
            <v>0</v>
          </cell>
          <cell r="J2171">
            <v>0</v>
          </cell>
          <cell r="L2171">
            <v>6119.82</v>
          </cell>
          <cell r="M2171">
            <v>0</v>
          </cell>
          <cell r="N2171">
            <v>0</v>
          </cell>
        </row>
        <row r="2172">
          <cell r="A2172" t="str">
            <v>15-36-i-11</v>
          </cell>
          <cell r="B2172" t="str">
            <v>Supply, installation, testing and commissioning of1x160 Watt, Highbay LED light , complete in allrespects.</v>
          </cell>
          <cell r="C2172" t="str">
            <v>Each</v>
          </cell>
          <cell r="D2172">
            <v>44.82</v>
          </cell>
          <cell r="E2172">
            <v>60794.82</v>
          </cell>
          <cell r="F2172" t="str">
            <v>Each</v>
          </cell>
          <cell r="G2172">
            <v>44.82</v>
          </cell>
          <cell r="H2172">
            <v>60794.82</v>
          </cell>
          <cell r="I2172">
            <v>0</v>
          </cell>
          <cell r="J2172">
            <v>0</v>
          </cell>
          <cell r="L2172">
            <v>60794.82</v>
          </cell>
          <cell r="M2172">
            <v>0</v>
          </cell>
          <cell r="N2172">
            <v>0</v>
          </cell>
        </row>
        <row r="2173">
          <cell r="A2173" t="str">
            <v>15-36-i-12</v>
          </cell>
          <cell r="B2173" t="str">
            <v>Supply, installation, testing and commissioning of3 chip SMD Strip IP-65 rated, complete with12DCdrive LED color as per approval of the Engineer</v>
          </cell>
          <cell r="C2173" t="str">
            <v>No</v>
          </cell>
          <cell r="D2173">
            <v>44.82</v>
          </cell>
          <cell r="E2173">
            <v>6119.82</v>
          </cell>
          <cell r="F2173" t="str">
            <v>No</v>
          </cell>
          <cell r="G2173">
            <v>44.82</v>
          </cell>
          <cell r="H2173">
            <v>6119.82</v>
          </cell>
          <cell r="I2173">
            <v>0</v>
          </cell>
          <cell r="J2173">
            <v>0</v>
          </cell>
          <cell r="L2173">
            <v>6119.82</v>
          </cell>
          <cell r="M2173">
            <v>0</v>
          </cell>
          <cell r="N2173">
            <v>0</v>
          </cell>
        </row>
        <row r="2174">
          <cell r="A2174" t="str">
            <v>15-36-i-13</v>
          </cell>
          <cell r="B2174" t="str">
            <v>Supply, installation, testing and commissioning ofHigh Purity Aluminum Spinning ReflectorVertical lamp Installation Recessed down lightwith CFL (1 X 13) watt Energy saver</v>
          </cell>
          <cell r="C2174" t="str">
            <v>Each</v>
          </cell>
          <cell r="D2174">
            <v>44.82</v>
          </cell>
          <cell r="E2174">
            <v>834.57</v>
          </cell>
          <cell r="F2174" t="str">
            <v>Each</v>
          </cell>
          <cell r="G2174">
            <v>44.82</v>
          </cell>
          <cell r="H2174">
            <v>834.57</v>
          </cell>
          <cell r="I2174">
            <v>0</v>
          </cell>
          <cell r="J2174">
            <v>0</v>
          </cell>
          <cell r="L2174">
            <v>834.57</v>
          </cell>
          <cell r="M2174">
            <v>0</v>
          </cell>
          <cell r="N2174">
            <v>0</v>
          </cell>
        </row>
        <row r="2175">
          <cell r="A2175" t="str">
            <v>15-36-i-14</v>
          </cell>
          <cell r="B2175" t="str">
            <v>Supply, installation, testing and commissioning ofRecessed Down Light with CFL (1 X 13) wattEnergy saver and Convex Frosted Lens IP 54,complete in all respects. .</v>
          </cell>
          <cell r="C2175" t="str">
            <v>Each</v>
          </cell>
          <cell r="D2175">
            <v>44.82</v>
          </cell>
          <cell r="E2175">
            <v>1077.57</v>
          </cell>
          <cell r="F2175" t="str">
            <v>Each</v>
          </cell>
          <cell r="G2175">
            <v>44.82</v>
          </cell>
          <cell r="H2175">
            <v>1077.57</v>
          </cell>
          <cell r="I2175">
            <v>0</v>
          </cell>
          <cell r="J2175">
            <v>0</v>
          </cell>
          <cell r="L2175">
            <v>1077.57</v>
          </cell>
          <cell r="M2175">
            <v>0</v>
          </cell>
          <cell r="N2175">
            <v>0</v>
          </cell>
        </row>
        <row r="2176">
          <cell r="A2176" t="str">
            <v>15-36-i-15</v>
          </cell>
          <cell r="B2176" t="str">
            <v>Supply, installation, testing and commissioning ofrecessed  Light of best quality with CFL (13-17watt) Energy saver and with Glass Reflector</v>
          </cell>
          <cell r="C2176" t="str">
            <v>Each</v>
          </cell>
          <cell r="D2176">
            <v>44.82</v>
          </cell>
          <cell r="E2176">
            <v>1806.57</v>
          </cell>
          <cell r="F2176" t="str">
            <v>Each</v>
          </cell>
          <cell r="G2176">
            <v>44.82</v>
          </cell>
          <cell r="H2176">
            <v>1806.57</v>
          </cell>
          <cell r="I2176">
            <v>0</v>
          </cell>
          <cell r="J2176">
            <v>0</v>
          </cell>
          <cell r="L2176">
            <v>1806.57</v>
          </cell>
          <cell r="M2176">
            <v>0</v>
          </cell>
          <cell r="N2176">
            <v>0</v>
          </cell>
        </row>
        <row r="2177">
          <cell r="A2177" t="str">
            <v>15-36-i-16</v>
          </cell>
          <cell r="B2177" t="str">
            <v>Supply, installation, testing and commissioning ofCylindrical Incadescent Up/Down wall light withDei-cast Aluminium construcation Glass Diffuserceramic Lampholder IP -44 With (2 x 100) wattES Par 30 lamp</v>
          </cell>
          <cell r="C2177" t="str">
            <v>Each</v>
          </cell>
          <cell r="D2177">
            <v>44.82</v>
          </cell>
          <cell r="E2177">
            <v>956.07</v>
          </cell>
          <cell r="F2177" t="str">
            <v>Each</v>
          </cell>
          <cell r="G2177">
            <v>44.82</v>
          </cell>
          <cell r="H2177">
            <v>956.07</v>
          </cell>
          <cell r="I2177">
            <v>0</v>
          </cell>
          <cell r="J2177">
            <v>0</v>
          </cell>
          <cell r="L2177">
            <v>956.07</v>
          </cell>
          <cell r="M2177">
            <v>0</v>
          </cell>
          <cell r="N2177">
            <v>0</v>
          </cell>
        </row>
        <row r="2178">
          <cell r="A2178" t="str">
            <v>15-36-i-17</v>
          </cell>
          <cell r="B2178" t="str">
            <v>Supply, installation of outdoor Waterproof Lightwith 23 watt CFL with Glass Reflector and with 1Meter G.I pipe Support, complete in all respects.</v>
          </cell>
          <cell r="C2178" t="str">
            <v>Each</v>
          </cell>
          <cell r="D2178">
            <v>44.82</v>
          </cell>
          <cell r="E2178">
            <v>1065.42</v>
          </cell>
          <cell r="F2178" t="str">
            <v>Each</v>
          </cell>
          <cell r="G2178">
            <v>44.82</v>
          </cell>
          <cell r="H2178">
            <v>1065.42</v>
          </cell>
          <cell r="I2178">
            <v>0</v>
          </cell>
          <cell r="J2178">
            <v>0</v>
          </cell>
          <cell r="L2178">
            <v>1065.42</v>
          </cell>
          <cell r="M2178">
            <v>0</v>
          </cell>
          <cell r="N2178">
            <v>0</v>
          </cell>
        </row>
        <row r="2179">
          <cell r="A2179" t="str">
            <v>15-36-i-18</v>
          </cell>
          <cell r="B2179" t="str">
            <v>Supply, installation, testing and commissioning of1x5 watt reflector surface mounted LED lightfixture with frosted lens, complete with driver</v>
          </cell>
          <cell r="C2179" t="str">
            <v>Each</v>
          </cell>
          <cell r="D2179">
            <v>44.82</v>
          </cell>
          <cell r="E2179">
            <v>5390.82</v>
          </cell>
          <cell r="F2179" t="str">
            <v>Each</v>
          </cell>
          <cell r="G2179">
            <v>44.82</v>
          </cell>
          <cell r="H2179">
            <v>5390.82</v>
          </cell>
          <cell r="I2179">
            <v>0</v>
          </cell>
          <cell r="J2179">
            <v>0</v>
          </cell>
          <cell r="L2179">
            <v>5390.82</v>
          </cell>
          <cell r="M2179">
            <v>0</v>
          </cell>
          <cell r="N2179">
            <v>0</v>
          </cell>
        </row>
        <row r="2180">
          <cell r="A2180" t="str">
            <v>15-36-j-1</v>
          </cell>
          <cell r="B2180" t="str">
            <v>Supply, installation, &amp; connecting up of lightFixture type 'D' surface mounted fluorescent battenfitting (TMS-015/236) with 2 x 36W TLD lamp,complete in all respects</v>
          </cell>
          <cell r="C2180" t="str">
            <v>No</v>
          </cell>
          <cell r="D2180">
            <v>186.75</v>
          </cell>
          <cell r="E2180">
            <v>1644.75</v>
          </cell>
          <cell r="F2180" t="str">
            <v>No</v>
          </cell>
          <cell r="G2180">
            <v>186.75</v>
          </cell>
          <cell r="H2180">
            <v>1644.75</v>
          </cell>
          <cell r="I2180">
            <v>0</v>
          </cell>
          <cell r="J2180">
            <v>0</v>
          </cell>
          <cell r="L2180">
            <v>1644.75</v>
          </cell>
          <cell r="M2180">
            <v>0</v>
          </cell>
          <cell r="N2180">
            <v>0</v>
          </cell>
        </row>
        <row r="2181">
          <cell r="A2181" t="str">
            <v>15-36-j-2</v>
          </cell>
          <cell r="B2181" t="str">
            <v>Supply, installation, &amp; connecting up of lightFixture type 'D' surface mounted fluorescent battenfitting (.TMS-015/236) with 1 x 36W TLD lampcomplete in all respects</v>
          </cell>
          <cell r="C2181" t="str">
            <v>No</v>
          </cell>
          <cell r="D2181">
            <v>186.75</v>
          </cell>
          <cell r="E2181">
            <v>2373.75</v>
          </cell>
          <cell r="F2181" t="str">
            <v>No</v>
          </cell>
          <cell r="G2181">
            <v>186.75</v>
          </cell>
          <cell r="H2181">
            <v>2373.75</v>
          </cell>
          <cell r="I2181">
            <v>0</v>
          </cell>
          <cell r="J2181">
            <v>0</v>
          </cell>
          <cell r="L2181">
            <v>2373.75</v>
          </cell>
          <cell r="M2181">
            <v>0</v>
          </cell>
          <cell r="N2181">
            <v>0</v>
          </cell>
        </row>
        <row r="2182">
          <cell r="A2182" t="str">
            <v>15-36-j-3</v>
          </cell>
          <cell r="B2182" t="str">
            <v>Supply, installation, &amp; connecting up of lightFixture type 'E' surface mounted fluorescent battenfitting (TMS-012/136) with 1 x 36W TLD farm,complete in all respects</v>
          </cell>
          <cell r="C2182" t="str">
            <v>No</v>
          </cell>
          <cell r="D2182">
            <v>186.75</v>
          </cell>
          <cell r="E2182">
            <v>1887.75</v>
          </cell>
          <cell r="F2182" t="str">
            <v>No</v>
          </cell>
          <cell r="G2182">
            <v>186.75</v>
          </cell>
          <cell r="H2182">
            <v>1887.75</v>
          </cell>
          <cell r="I2182">
            <v>0</v>
          </cell>
          <cell r="J2182">
            <v>0</v>
          </cell>
          <cell r="L2182">
            <v>1887.75</v>
          </cell>
          <cell r="M2182">
            <v>0</v>
          </cell>
          <cell r="N2182">
            <v>0</v>
          </cell>
        </row>
        <row r="2183">
          <cell r="A2183" t="str">
            <v>15-36-j-4</v>
          </cell>
          <cell r="B2183" t="str">
            <v>Supply, installation, &amp; connecting up of Industrialreflector 2 x 36W complete in all respects</v>
          </cell>
          <cell r="C2183" t="str">
            <v>No</v>
          </cell>
          <cell r="D2183">
            <v>186.75</v>
          </cell>
          <cell r="E2183">
            <v>2009.25</v>
          </cell>
          <cell r="F2183" t="str">
            <v>No</v>
          </cell>
          <cell r="G2183">
            <v>186.75</v>
          </cell>
          <cell r="H2183">
            <v>2009.25</v>
          </cell>
          <cell r="I2183">
            <v>0</v>
          </cell>
          <cell r="J2183">
            <v>0</v>
          </cell>
          <cell r="L2183">
            <v>2009.25</v>
          </cell>
          <cell r="M2183">
            <v>0</v>
          </cell>
          <cell r="N2183">
            <v>0</v>
          </cell>
        </row>
        <row r="2184">
          <cell r="A2184" t="str">
            <v>15-36-j-5</v>
          </cell>
          <cell r="B2184" t="str">
            <v>Supply, installation, &amp; connecting up of lightfixture High performance luminar with M2reflector 1 x 36W, complete in all respects</v>
          </cell>
          <cell r="C2184" t="str">
            <v>No</v>
          </cell>
          <cell r="D2184">
            <v>186.75</v>
          </cell>
          <cell r="E2184">
            <v>2738.25</v>
          </cell>
          <cell r="F2184" t="str">
            <v>No</v>
          </cell>
          <cell r="G2184">
            <v>186.75</v>
          </cell>
          <cell r="H2184">
            <v>2738.25</v>
          </cell>
          <cell r="I2184">
            <v>0</v>
          </cell>
          <cell r="J2184">
            <v>0</v>
          </cell>
          <cell r="L2184">
            <v>2738.25</v>
          </cell>
          <cell r="M2184">
            <v>0</v>
          </cell>
          <cell r="N2184">
            <v>0</v>
          </cell>
        </row>
        <row r="2185">
          <cell r="A2185" t="str">
            <v>15-36-j-6</v>
          </cell>
          <cell r="B2185" t="str">
            <v>Supply, installation, &amp; connecting up of lightfixture High performance luminar with M2reflector 2 x 36W, complete in all respects</v>
          </cell>
          <cell r="C2185" t="str">
            <v>No</v>
          </cell>
          <cell r="D2185">
            <v>186.75</v>
          </cell>
          <cell r="E2185">
            <v>3588.75</v>
          </cell>
          <cell r="F2185" t="str">
            <v>No</v>
          </cell>
          <cell r="G2185">
            <v>186.75</v>
          </cell>
          <cell r="H2185">
            <v>3588.75</v>
          </cell>
          <cell r="I2185">
            <v>0</v>
          </cell>
          <cell r="J2185">
            <v>0</v>
          </cell>
          <cell r="L2185">
            <v>3588.75</v>
          </cell>
          <cell r="M2185">
            <v>0</v>
          </cell>
          <cell r="N2185">
            <v>0</v>
          </cell>
        </row>
        <row r="2186">
          <cell r="A2186" t="str">
            <v>15-36-j-7</v>
          </cell>
          <cell r="B2186" t="str">
            <v>Supply, installation, &amp; connecting up of lightfixture High performance luminar with M6reflector 2 x 36W, complete in all respects</v>
          </cell>
          <cell r="C2186" t="str">
            <v>No</v>
          </cell>
          <cell r="D2186">
            <v>186.75</v>
          </cell>
          <cell r="E2186">
            <v>4074.75</v>
          </cell>
          <cell r="F2186" t="str">
            <v>No</v>
          </cell>
          <cell r="G2186">
            <v>186.75</v>
          </cell>
          <cell r="H2186">
            <v>4074.75</v>
          </cell>
          <cell r="I2186">
            <v>0</v>
          </cell>
          <cell r="J2186">
            <v>0</v>
          </cell>
          <cell r="L2186">
            <v>4074.75</v>
          </cell>
          <cell r="M2186">
            <v>0</v>
          </cell>
          <cell r="N2186">
            <v>0</v>
          </cell>
        </row>
        <row r="2187">
          <cell r="A2187" t="str">
            <v>15-36-j-8</v>
          </cell>
          <cell r="B2187" t="str">
            <v>Supply, installation, &amp; connecting up oflightFixture type T surface mounted fluorescentfitting with 1 x 18W TLD lamp, complete in allrespects</v>
          </cell>
          <cell r="C2187" t="str">
            <v>No</v>
          </cell>
          <cell r="D2187">
            <v>186.75</v>
          </cell>
          <cell r="E2187">
            <v>1644.75</v>
          </cell>
          <cell r="F2187" t="str">
            <v>No</v>
          </cell>
          <cell r="G2187">
            <v>186.75</v>
          </cell>
          <cell r="H2187">
            <v>1644.75</v>
          </cell>
          <cell r="I2187">
            <v>0</v>
          </cell>
          <cell r="J2187">
            <v>0</v>
          </cell>
          <cell r="L2187">
            <v>1644.75</v>
          </cell>
          <cell r="M2187">
            <v>0</v>
          </cell>
          <cell r="N2187">
            <v>0</v>
          </cell>
        </row>
        <row r="2188">
          <cell r="A2188" t="str">
            <v>15-36-j-9</v>
          </cell>
          <cell r="B2188" t="str">
            <v>Supply, installation, &amp; connecting up of lightFixture type T surface mounted fluorescent fittingwith 2 x 18W TLD lamp, complete in all respects</v>
          </cell>
          <cell r="C2188" t="str">
            <v>No</v>
          </cell>
          <cell r="D2188">
            <v>186.75</v>
          </cell>
          <cell r="E2188">
            <v>2130.75</v>
          </cell>
          <cell r="F2188" t="str">
            <v>No</v>
          </cell>
          <cell r="G2188">
            <v>186.75</v>
          </cell>
          <cell r="H2188">
            <v>2130.75</v>
          </cell>
          <cell r="I2188">
            <v>0</v>
          </cell>
          <cell r="J2188">
            <v>0</v>
          </cell>
          <cell r="L2188">
            <v>2130.75</v>
          </cell>
          <cell r="M2188">
            <v>0</v>
          </cell>
          <cell r="N2188">
            <v>0</v>
          </cell>
        </row>
        <row r="2189">
          <cell r="A2189" t="str">
            <v>15-36-j-10</v>
          </cell>
          <cell r="B2189" t="str">
            <v>Supply, installation, &amp; connecting up of lightfixture TBS-088/236 Recessed Luminaires, withIP 20, complete in all respects</v>
          </cell>
          <cell r="C2189" t="str">
            <v>No</v>
          </cell>
          <cell r="D2189">
            <v>186.75</v>
          </cell>
          <cell r="E2189">
            <v>4317.75</v>
          </cell>
          <cell r="F2189" t="str">
            <v>No</v>
          </cell>
          <cell r="G2189">
            <v>186.75</v>
          </cell>
          <cell r="H2189">
            <v>4317.75</v>
          </cell>
          <cell r="I2189">
            <v>0</v>
          </cell>
          <cell r="J2189">
            <v>0</v>
          </cell>
          <cell r="L2189">
            <v>4317.75</v>
          </cell>
          <cell r="M2189">
            <v>0</v>
          </cell>
          <cell r="N2189">
            <v>0</v>
          </cell>
        </row>
        <row r="2190">
          <cell r="A2190" t="str">
            <v>15-36-j-11</v>
          </cell>
          <cell r="B2190" t="str">
            <v>Supply, installation, &amp; connecting up of lightfixture TBS-088/418  Recessed Luminaires, withIP 20, complete in all respects</v>
          </cell>
          <cell r="C2190" t="str">
            <v>No</v>
          </cell>
          <cell r="D2190">
            <v>186.75</v>
          </cell>
          <cell r="E2190">
            <v>4317.75</v>
          </cell>
          <cell r="F2190" t="str">
            <v>No</v>
          </cell>
          <cell r="G2190">
            <v>186.75</v>
          </cell>
          <cell r="H2190">
            <v>4317.75</v>
          </cell>
          <cell r="I2190">
            <v>0</v>
          </cell>
          <cell r="J2190">
            <v>0</v>
          </cell>
          <cell r="L2190">
            <v>4317.75</v>
          </cell>
          <cell r="M2190">
            <v>0</v>
          </cell>
          <cell r="N2190">
            <v>0</v>
          </cell>
        </row>
        <row r="2191">
          <cell r="A2191" t="str">
            <v>15-36-j-12</v>
          </cell>
          <cell r="B2191" t="str">
            <v>Supply, installation, connecting, testing &amp;commissioning of 10W LED Down Light Fixturesuitable for 1300 lux, as per instruction ofEngineer, surface mounted circular shape orequivalent.</v>
          </cell>
          <cell r="C2191" t="str">
            <v>No</v>
          </cell>
          <cell r="D2191">
            <v>186.75</v>
          </cell>
          <cell r="E2191">
            <v>1523.25</v>
          </cell>
          <cell r="F2191" t="str">
            <v>No</v>
          </cell>
          <cell r="G2191">
            <v>186.75</v>
          </cell>
          <cell r="H2191">
            <v>1523.25</v>
          </cell>
          <cell r="I2191">
            <v>0</v>
          </cell>
          <cell r="J2191">
            <v>0</v>
          </cell>
          <cell r="L2191">
            <v>1523.25</v>
          </cell>
          <cell r="M2191">
            <v>0</v>
          </cell>
          <cell r="N2191">
            <v>0</v>
          </cell>
        </row>
        <row r="2192">
          <cell r="A2192" t="str">
            <v>15-36-k-01</v>
          </cell>
          <cell r="B2192" t="str">
            <v>Supply, installation, connecting, testing andcommissioning of Surface mounting LED tubelight with 2x2000 lumens, complete in all respects</v>
          </cell>
          <cell r="C2192" t="str">
            <v>No</v>
          </cell>
          <cell r="D2192">
            <v>186.75</v>
          </cell>
          <cell r="E2192">
            <v>3042</v>
          </cell>
          <cell r="F2192" t="str">
            <v>No</v>
          </cell>
          <cell r="G2192">
            <v>186.75</v>
          </cell>
          <cell r="H2192">
            <v>3042</v>
          </cell>
          <cell r="I2192">
            <v>0</v>
          </cell>
          <cell r="J2192">
            <v>0</v>
          </cell>
          <cell r="L2192">
            <v>3042</v>
          </cell>
          <cell r="M2192">
            <v>0</v>
          </cell>
          <cell r="N2192">
            <v>0</v>
          </cell>
        </row>
        <row r="2193">
          <cell r="A2193" t="str">
            <v>15-36-k-02</v>
          </cell>
          <cell r="B2193" t="str">
            <v>Supply, installation, connecting, testing andcommissioning of Surface mounting LED tubelight with 1x2000 lumens output and fixture,complete in all respects</v>
          </cell>
          <cell r="C2193" t="str">
            <v>No</v>
          </cell>
          <cell r="D2193">
            <v>186.75</v>
          </cell>
          <cell r="E2193">
            <v>1535.4</v>
          </cell>
          <cell r="F2193" t="str">
            <v>No</v>
          </cell>
          <cell r="G2193">
            <v>186.75</v>
          </cell>
          <cell r="H2193">
            <v>1535.4</v>
          </cell>
          <cell r="I2193">
            <v>0</v>
          </cell>
          <cell r="J2193">
            <v>0</v>
          </cell>
          <cell r="L2193">
            <v>1535.4</v>
          </cell>
          <cell r="M2193">
            <v>0</v>
          </cell>
          <cell r="N2193">
            <v>0</v>
          </cell>
        </row>
        <row r="2194">
          <cell r="A2194" t="str">
            <v>15-36-k-03</v>
          </cell>
          <cell r="B2194" t="str">
            <v>Supply, installation, connecting, testing andcommissioning of Wall mounted Bulkhead lightfixtures with LED retrofit lamp 540 Lumensoutput, complete in all respects</v>
          </cell>
          <cell r="C2194" t="str">
            <v>No</v>
          </cell>
          <cell r="D2194">
            <v>186.75</v>
          </cell>
          <cell r="E2194">
            <v>4385.79</v>
          </cell>
          <cell r="F2194" t="str">
            <v>No</v>
          </cell>
          <cell r="G2194">
            <v>186.75</v>
          </cell>
          <cell r="H2194">
            <v>4385.79</v>
          </cell>
          <cell r="I2194">
            <v>0</v>
          </cell>
          <cell r="J2194">
            <v>0</v>
          </cell>
          <cell r="L2194">
            <v>4385.79</v>
          </cell>
          <cell r="M2194">
            <v>0</v>
          </cell>
          <cell r="N2194">
            <v>0</v>
          </cell>
        </row>
        <row r="2195">
          <cell r="A2195" t="str">
            <v>15-36-k-04</v>
          </cell>
          <cell r="B2195" t="str">
            <v>Supply &amp; errection of down light fixturecylendrical type aluminium reflection with lampsuitable for 1300 Lux, ceiling mounted</v>
          </cell>
          <cell r="C2195" t="str">
            <v>Each</v>
          </cell>
          <cell r="D2195">
            <v>186.75</v>
          </cell>
          <cell r="E2195">
            <v>3102.75</v>
          </cell>
          <cell r="F2195" t="str">
            <v>Each</v>
          </cell>
          <cell r="G2195">
            <v>186.75</v>
          </cell>
          <cell r="H2195">
            <v>3102.75</v>
          </cell>
          <cell r="I2195">
            <v>0</v>
          </cell>
          <cell r="J2195">
            <v>0</v>
          </cell>
          <cell r="L2195">
            <v>3102.75</v>
          </cell>
          <cell r="M2195">
            <v>0</v>
          </cell>
          <cell r="N2195">
            <v>0</v>
          </cell>
        </row>
        <row r="2196">
          <cell r="A2196" t="str">
            <v>15-36-l-01</v>
          </cell>
          <cell r="B2196" t="str">
            <v>Supply &amp; Erection of candle flood light 150 wattcomplete in all aspects</v>
          </cell>
          <cell r="C2196" t="str">
            <v>Each</v>
          </cell>
          <cell r="D2196">
            <v>37.35</v>
          </cell>
          <cell r="E2196">
            <v>5504.85</v>
          </cell>
          <cell r="F2196" t="str">
            <v>Each</v>
          </cell>
          <cell r="G2196">
            <v>37.35</v>
          </cell>
          <cell r="H2196">
            <v>5504.85</v>
          </cell>
          <cell r="I2196">
            <v>0</v>
          </cell>
          <cell r="J2196">
            <v>0</v>
          </cell>
          <cell r="L2196">
            <v>5504.85</v>
          </cell>
          <cell r="M2196">
            <v>0</v>
          </cell>
          <cell r="N2196">
            <v>0</v>
          </cell>
        </row>
        <row r="2197">
          <cell r="A2197" t="str">
            <v>15-36-l-02</v>
          </cell>
          <cell r="B2197" t="str">
            <v>Supply &amp; Erection of Candle bulb 60watt(Pin/Scrcw typo)</v>
          </cell>
          <cell r="C2197" t="str">
            <v>Each</v>
          </cell>
          <cell r="D2197">
            <v>37.35</v>
          </cell>
          <cell r="E2197">
            <v>1495.35</v>
          </cell>
          <cell r="F2197" t="str">
            <v>Each</v>
          </cell>
          <cell r="G2197">
            <v>37.35</v>
          </cell>
          <cell r="H2197">
            <v>1495.35</v>
          </cell>
          <cell r="I2197">
            <v>0</v>
          </cell>
          <cell r="J2197">
            <v>0</v>
          </cell>
          <cell r="L2197">
            <v>1495.35</v>
          </cell>
          <cell r="M2197">
            <v>0</v>
          </cell>
          <cell r="N2197">
            <v>0</v>
          </cell>
        </row>
        <row r="2198">
          <cell r="A2198" t="str">
            <v>15-36-l-03</v>
          </cell>
          <cell r="B2198" t="str">
            <v>Supply &amp; Erection of Choke 125 watt</v>
          </cell>
          <cell r="C2198" t="str">
            <v>Each</v>
          </cell>
          <cell r="D2198">
            <v>37.35</v>
          </cell>
          <cell r="E2198">
            <v>341.1</v>
          </cell>
          <cell r="F2198" t="str">
            <v>Each</v>
          </cell>
          <cell r="G2198">
            <v>37.35</v>
          </cell>
          <cell r="H2198">
            <v>341.1</v>
          </cell>
          <cell r="I2198">
            <v>0</v>
          </cell>
          <cell r="J2198">
            <v>0</v>
          </cell>
          <cell r="L2198">
            <v>341.1</v>
          </cell>
          <cell r="M2198">
            <v>0</v>
          </cell>
          <cell r="N2198">
            <v>0</v>
          </cell>
        </row>
        <row r="2199">
          <cell r="A2199" t="str">
            <v>15-36-l-04</v>
          </cell>
          <cell r="B2199" t="str">
            <v>Supply &amp; Erection of choko 20/40 watt</v>
          </cell>
          <cell r="C2199" t="str">
            <v>Each</v>
          </cell>
          <cell r="D2199">
            <v>37.35</v>
          </cell>
          <cell r="E2199">
            <v>341.1</v>
          </cell>
          <cell r="F2199" t="str">
            <v>Each</v>
          </cell>
          <cell r="G2199">
            <v>37.35</v>
          </cell>
          <cell r="H2199">
            <v>341.1</v>
          </cell>
          <cell r="I2199">
            <v>0</v>
          </cell>
          <cell r="J2199">
            <v>0</v>
          </cell>
          <cell r="L2199">
            <v>341.1</v>
          </cell>
          <cell r="M2199">
            <v>0</v>
          </cell>
          <cell r="N2199">
            <v>0</v>
          </cell>
        </row>
        <row r="2200">
          <cell r="A2200" t="str">
            <v>15-36-l-05</v>
          </cell>
          <cell r="B2200" t="str">
            <v>Supply &amp; Erection of Halogen rod 500 watt</v>
          </cell>
          <cell r="C2200" t="str">
            <v>Each</v>
          </cell>
          <cell r="D2200">
            <v>37.35</v>
          </cell>
          <cell r="E2200">
            <v>110.25</v>
          </cell>
          <cell r="F2200" t="str">
            <v>Each</v>
          </cell>
          <cell r="G2200">
            <v>37.35</v>
          </cell>
          <cell r="H2200">
            <v>110.25</v>
          </cell>
          <cell r="I2200">
            <v>0</v>
          </cell>
          <cell r="J2200">
            <v>0</v>
          </cell>
          <cell r="L2200">
            <v>110.25</v>
          </cell>
          <cell r="M2200">
            <v>0</v>
          </cell>
          <cell r="N2200">
            <v>0</v>
          </cell>
        </row>
        <row r="2201">
          <cell r="A2201" t="str">
            <v>15-36-l-06</v>
          </cell>
          <cell r="B2201" t="str">
            <v>Supply &amp; Erection of tube rod 4' long 40 watt</v>
          </cell>
          <cell r="C2201" t="str">
            <v>Each</v>
          </cell>
          <cell r="D2201">
            <v>37.35</v>
          </cell>
          <cell r="E2201">
            <v>171</v>
          </cell>
          <cell r="F2201" t="str">
            <v>Each</v>
          </cell>
          <cell r="G2201">
            <v>37.35</v>
          </cell>
          <cell r="H2201">
            <v>171</v>
          </cell>
          <cell r="I2201">
            <v>0</v>
          </cell>
          <cell r="J2201">
            <v>0</v>
          </cell>
          <cell r="L2201">
            <v>171</v>
          </cell>
          <cell r="M2201">
            <v>0</v>
          </cell>
          <cell r="N2201">
            <v>0</v>
          </cell>
        </row>
        <row r="2202">
          <cell r="A2202" t="str">
            <v>15-36-l-07</v>
          </cell>
          <cell r="B2202" t="str">
            <v>Supply &amp; Erection of Tube rod 2' long 20 watt</v>
          </cell>
          <cell r="C2202" t="str">
            <v>Each</v>
          </cell>
          <cell r="D2202">
            <v>37.35</v>
          </cell>
          <cell r="E2202">
            <v>134.55000000000001</v>
          </cell>
          <cell r="F2202" t="str">
            <v>Each</v>
          </cell>
          <cell r="G2202">
            <v>37.35</v>
          </cell>
          <cell r="H2202">
            <v>134.55000000000001</v>
          </cell>
          <cell r="I2202">
            <v>0</v>
          </cell>
          <cell r="J2202">
            <v>0</v>
          </cell>
          <cell r="L2202">
            <v>134.55000000000001</v>
          </cell>
          <cell r="M2202">
            <v>0</v>
          </cell>
          <cell r="N2202">
            <v>0</v>
          </cell>
        </row>
        <row r="2203">
          <cell r="A2203" t="str">
            <v>15-36-l-08</v>
          </cell>
          <cell r="B2203" t="str">
            <v>Supply &amp; Erection of 15 Watt Incandesent bulb</v>
          </cell>
          <cell r="C2203" t="str">
            <v>Each</v>
          </cell>
          <cell r="D2203">
            <v>5.98</v>
          </cell>
          <cell r="E2203">
            <v>30.28</v>
          </cell>
          <cell r="F2203" t="str">
            <v>Each</v>
          </cell>
          <cell r="G2203">
            <v>5.98</v>
          </cell>
          <cell r="H2203">
            <v>30.28</v>
          </cell>
          <cell r="I2203">
            <v>0</v>
          </cell>
          <cell r="J2203">
            <v>0</v>
          </cell>
          <cell r="L2203">
            <v>30.28</v>
          </cell>
          <cell r="M2203">
            <v>0</v>
          </cell>
          <cell r="N2203">
            <v>0</v>
          </cell>
        </row>
        <row r="2204">
          <cell r="A2204" t="str">
            <v>15-36-l-09</v>
          </cell>
          <cell r="B2204" t="str">
            <v>Supply &amp; Erection of emergency light</v>
          </cell>
          <cell r="C2204" t="str">
            <v>Each</v>
          </cell>
          <cell r="D2204">
            <v>29.88</v>
          </cell>
          <cell r="E2204">
            <v>1001.88</v>
          </cell>
          <cell r="F2204" t="str">
            <v>Each</v>
          </cell>
          <cell r="G2204">
            <v>29.88</v>
          </cell>
          <cell r="H2204">
            <v>1001.88</v>
          </cell>
          <cell r="I2204">
            <v>0</v>
          </cell>
          <cell r="J2204">
            <v>0</v>
          </cell>
          <cell r="L2204">
            <v>1001.88</v>
          </cell>
          <cell r="M2204">
            <v>0</v>
          </cell>
          <cell r="N2204">
            <v>0</v>
          </cell>
        </row>
        <row r="2205">
          <cell r="A2205" t="str">
            <v>15-36-m-01</v>
          </cell>
          <cell r="B2205" t="str">
            <v>Supply &amp; Erection of 400-watt choke</v>
          </cell>
          <cell r="C2205" t="str">
            <v>Each</v>
          </cell>
          <cell r="D2205">
            <v>37.35</v>
          </cell>
          <cell r="E2205">
            <v>1009.35</v>
          </cell>
          <cell r="F2205" t="str">
            <v>Each</v>
          </cell>
          <cell r="G2205">
            <v>37.35</v>
          </cell>
          <cell r="H2205">
            <v>1009.35</v>
          </cell>
          <cell r="I2205">
            <v>0</v>
          </cell>
          <cell r="J2205">
            <v>0</v>
          </cell>
          <cell r="L2205">
            <v>1009.35</v>
          </cell>
          <cell r="M2205">
            <v>0</v>
          </cell>
          <cell r="N2205">
            <v>0</v>
          </cell>
        </row>
        <row r="2206">
          <cell r="A2206" t="str">
            <v>15-36-m-02</v>
          </cell>
          <cell r="B2206" t="str">
            <v>Supply &amp; Erection of Spot light 120 /150 wattcomplete in all aspects</v>
          </cell>
          <cell r="C2206" t="str">
            <v>Each</v>
          </cell>
          <cell r="D2206">
            <v>37.35</v>
          </cell>
          <cell r="E2206">
            <v>1738.35</v>
          </cell>
          <cell r="F2206" t="str">
            <v>Each</v>
          </cell>
          <cell r="G2206">
            <v>37.35</v>
          </cell>
          <cell r="H2206">
            <v>1738.35</v>
          </cell>
          <cell r="I2206">
            <v>0</v>
          </cell>
          <cell r="J2206">
            <v>0</v>
          </cell>
          <cell r="L2206">
            <v>1738.35</v>
          </cell>
          <cell r="M2206">
            <v>0</v>
          </cell>
          <cell r="N2206">
            <v>0</v>
          </cell>
        </row>
        <row r="2207">
          <cell r="A2207" t="str">
            <v>15-36-m-03</v>
          </cell>
          <cell r="B2207" t="str">
            <v>Supply &amp; Erection of CFL 18 Watt</v>
          </cell>
          <cell r="C2207" t="str">
            <v>Each</v>
          </cell>
          <cell r="D2207">
            <v>37.35</v>
          </cell>
          <cell r="E2207">
            <v>219.6</v>
          </cell>
          <cell r="F2207" t="str">
            <v>Each</v>
          </cell>
          <cell r="G2207">
            <v>37.35</v>
          </cell>
          <cell r="H2207">
            <v>219.6</v>
          </cell>
          <cell r="I2207">
            <v>0</v>
          </cell>
          <cell r="J2207">
            <v>0</v>
          </cell>
          <cell r="L2207">
            <v>219.6</v>
          </cell>
          <cell r="M2207">
            <v>0</v>
          </cell>
          <cell r="N2207">
            <v>0</v>
          </cell>
        </row>
        <row r="2208">
          <cell r="A2208" t="str">
            <v>15-36-m-04</v>
          </cell>
          <cell r="B2208" t="str">
            <v>Supply &amp; Erection of CFL 23 Watt</v>
          </cell>
          <cell r="C2208" t="str">
            <v>Each</v>
          </cell>
          <cell r="D2208">
            <v>37.35</v>
          </cell>
          <cell r="E2208">
            <v>328.95</v>
          </cell>
          <cell r="F2208" t="str">
            <v>Each</v>
          </cell>
          <cell r="G2208">
            <v>37.35</v>
          </cell>
          <cell r="H2208">
            <v>328.95</v>
          </cell>
          <cell r="I2208">
            <v>0</v>
          </cell>
          <cell r="J2208">
            <v>0</v>
          </cell>
          <cell r="L2208">
            <v>328.95</v>
          </cell>
          <cell r="M2208">
            <v>0</v>
          </cell>
          <cell r="N2208">
            <v>0</v>
          </cell>
        </row>
        <row r="2209">
          <cell r="A2209" t="str">
            <v>15-36-m-05</v>
          </cell>
          <cell r="B2209" t="str">
            <v>Supply &amp; Erection of CFL 25 Watt</v>
          </cell>
          <cell r="C2209" t="str">
            <v>Each</v>
          </cell>
          <cell r="D2209">
            <v>37.35</v>
          </cell>
          <cell r="E2209">
            <v>377.55</v>
          </cell>
          <cell r="F2209" t="str">
            <v>Each</v>
          </cell>
          <cell r="G2209">
            <v>37.35</v>
          </cell>
          <cell r="H2209">
            <v>377.55</v>
          </cell>
          <cell r="I2209">
            <v>0</v>
          </cell>
          <cell r="J2209">
            <v>0</v>
          </cell>
          <cell r="L2209">
            <v>377.55</v>
          </cell>
          <cell r="M2209">
            <v>0</v>
          </cell>
          <cell r="N2209">
            <v>0</v>
          </cell>
        </row>
        <row r="2210">
          <cell r="A2210" t="str">
            <v>15-36-m-06</v>
          </cell>
          <cell r="B2210" t="str">
            <v>Supply &amp; Erection of CFL 45 Watt</v>
          </cell>
          <cell r="C2210" t="str">
            <v>Each</v>
          </cell>
          <cell r="D2210">
            <v>37.35</v>
          </cell>
          <cell r="E2210">
            <v>584.1</v>
          </cell>
          <cell r="F2210" t="str">
            <v>Each</v>
          </cell>
          <cell r="G2210">
            <v>37.35</v>
          </cell>
          <cell r="H2210">
            <v>584.1</v>
          </cell>
          <cell r="I2210">
            <v>0</v>
          </cell>
          <cell r="J2210">
            <v>0</v>
          </cell>
          <cell r="L2210">
            <v>584.1</v>
          </cell>
          <cell r="M2210">
            <v>0</v>
          </cell>
          <cell r="N2210">
            <v>0</v>
          </cell>
        </row>
        <row r="2211">
          <cell r="A2211" t="str">
            <v>15-36-n</v>
          </cell>
          <cell r="B2211" t="str">
            <v>Supply &amp; Erection of 150 watt Choke</v>
          </cell>
          <cell r="C2211" t="str">
            <v>Each</v>
          </cell>
          <cell r="D2211">
            <v>29.88</v>
          </cell>
          <cell r="E2211">
            <v>1730.88</v>
          </cell>
          <cell r="F2211" t="str">
            <v>Each</v>
          </cell>
          <cell r="G2211">
            <v>29.88</v>
          </cell>
          <cell r="H2211">
            <v>1730.88</v>
          </cell>
          <cell r="I2211">
            <v>0</v>
          </cell>
          <cell r="J2211">
            <v>0</v>
          </cell>
          <cell r="L2211">
            <v>1730.88</v>
          </cell>
          <cell r="M2211">
            <v>0</v>
          </cell>
          <cell r="N2211">
            <v>0</v>
          </cell>
        </row>
        <row r="2212">
          <cell r="A2212" t="str">
            <v>15-36-o</v>
          </cell>
          <cell r="B2212" t="str">
            <v>Supply &amp; Erection of Light Head cover for streetlight</v>
          </cell>
          <cell r="C2212" t="str">
            <v>Each</v>
          </cell>
          <cell r="D2212">
            <v>186.75</v>
          </cell>
          <cell r="E2212">
            <v>612</v>
          </cell>
          <cell r="F2212" t="str">
            <v>Each</v>
          </cell>
          <cell r="G2212">
            <v>186.75</v>
          </cell>
          <cell r="H2212">
            <v>612</v>
          </cell>
          <cell r="I2212">
            <v>0</v>
          </cell>
          <cell r="J2212">
            <v>0</v>
          </cell>
          <cell r="L2212">
            <v>612</v>
          </cell>
          <cell r="M2212">
            <v>0</v>
          </cell>
          <cell r="N2212">
            <v>0</v>
          </cell>
        </row>
        <row r="2213">
          <cell r="A2213" t="str">
            <v>15-37</v>
          </cell>
          <cell r="B2213" t="str">
            <v>Supply and Fixing mercury sodium lamp 360Sunlux 400 W completewith choke</v>
          </cell>
          <cell r="C2213" t="str">
            <v>Each</v>
          </cell>
          <cell r="D2213">
            <v>149.4</v>
          </cell>
          <cell r="E2213">
            <v>4280.3999999999996</v>
          </cell>
          <cell r="F2213" t="str">
            <v>Each</v>
          </cell>
          <cell r="G2213">
            <v>149.4</v>
          </cell>
          <cell r="H2213">
            <v>4280.3999999999996</v>
          </cell>
          <cell r="I2213" t="str">
            <v>15.6.1</v>
          </cell>
          <cell r="J2213">
            <v>0</v>
          </cell>
          <cell r="L2213">
            <v>4280.3999999999996</v>
          </cell>
          <cell r="M2213">
            <v>0</v>
          </cell>
          <cell r="N2213">
            <v>0</v>
          </cell>
        </row>
        <row r="2214">
          <cell r="A2214" t="str">
            <v>15-38</v>
          </cell>
          <cell r="B2214" t="str">
            <v>Supply and Fixing mercury blended lamp 160 Wwith choke</v>
          </cell>
          <cell r="C2214" t="str">
            <v>Each</v>
          </cell>
          <cell r="D2214">
            <v>149.4</v>
          </cell>
          <cell r="E2214">
            <v>574.65</v>
          </cell>
          <cell r="F2214" t="str">
            <v>Each</v>
          </cell>
          <cell r="G2214">
            <v>149.4</v>
          </cell>
          <cell r="H2214">
            <v>574.65</v>
          </cell>
          <cell r="I2214" t="str">
            <v>15.6.1</v>
          </cell>
          <cell r="J2214">
            <v>0</v>
          </cell>
          <cell r="L2214">
            <v>574.65</v>
          </cell>
          <cell r="M2214">
            <v>0</v>
          </cell>
          <cell r="N2214">
            <v>0</v>
          </cell>
        </row>
        <row r="2215">
          <cell r="A2215" t="str">
            <v>15-39</v>
          </cell>
          <cell r="B2215" t="str">
            <v>Supply and Erection MS angle lattice structurepole 36' long 14"sq at base &amp; 8"sq. at top for elec.Distribution</v>
          </cell>
          <cell r="C2215" t="str">
            <v>Each</v>
          </cell>
          <cell r="D2215">
            <v>8964</v>
          </cell>
          <cell r="E2215">
            <v>24759</v>
          </cell>
          <cell r="F2215" t="str">
            <v>Each</v>
          </cell>
          <cell r="G2215">
            <v>8964</v>
          </cell>
          <cell r="H2215">
            <v>24759</v>
          </cell>
          <cell r="I2215" t="str">
            <v>15.6.7</v>
          </cell>
          <cell r="J2215">
            <v>0</v>
          </cell>
          <cell r="L2215">
            <v>24759</v>
          </cell>
          <cell r="M2215">
            <v>0</v>
          </cell>
          <cell r="N2215">
            <v>0</v>
          </cell>
        </row>
        <row r="2216">
          <cell r="A2216" t="str">
            <v>15-40-a-01</v>
          </cell>
          <cell r="B2216" t="str">
            <v>Supply and Fixing GI tubular street light pole, 8'of 5" dia, 7' 4"dia, 5' of 3" dia, Single arm of 5' of 1.5" dia</v>
          </cell>
          <cell r="C2216" t="str">
            <v>Each</v>
          </cell>
          <cell r="D2216">
            <v>3361.5</v>
          </cell>
          <cell r="E2216">
            <v>20736</v>
          </cell>
          <cell r="F2216" t="str">
            <v>Each</v>
          </cell>
          <cell r="G2216">
            <v>3361.5</v>
          </cell>
          <cell r="H2216">
            <v>20736</v>
          </cell>
          <cell r="I2216" t="str">
            <v>15.6.6</v>
          </cell>
          <cell r="J2216">
            <v>0</v>
          </cell>
          <cell r="L2216">
            <v>20549.25</v>
          </cell>
          <cell r="M2216">
            <v>186.75</v>
          </cell>
          <cell r="N2216">
            <v>9.0879229168947771E-3</v>
          </cell>
        </row>
        <row r="2217">
          <cell r="A2217" t="str">
            <v>15-40-a-02</v>
          </cell>
          <cell r="B2217" t="str">
            <v>Supply and Fixing GI tubular street light pole, 8'of 5" dia, 7' 4"dia, 5' of 3" dia, Double arm of 5' of 1.5" dia</v>
          </cell>
          <cell r="C2217" t="str">
            <v>Each</v>
          </cell>
          <cell r="D2217">
            <v>3361.5</v>
          </cell>
          <cell r="E2217">
            <v>30456</v>
          </cell>
          <cell r="F2217" t="str">
            <v>Each</v>
          </cell>
          <cell r="G2217">
            <v>3361.5</v>
          </cell>
          <cell r="H2217">
            <v>30456</v>
          </cell>
          <cell r="I2217" t="str">
            <v>15.6.6</v>
          </cell>
          <cell r="J2217">
            <v>0</v>
          </cell>
          <cell r="L2217">
            <v>30269.25</v>
          </cell>
          <cell r="M2217">
            <v>186.75</v>
          </cell>
          <cell r="N2217">
            <v>6.1696275923585819E-3</v>
          </cell>
        </row>
        <row r="2218">
          <cell r="A2218" t="str">
            <v>15-40-b-01</v>
          </cell>
          <cell r="B2218" t="str">
            <v>Supply and Fixing GI tubular street light pole, 8'of 4" dia, 7' 3"dia, 5' of 2" dia, Single arm of 5' of 1.5" dia</v>
          </cell>
          <cell r="C2218" t="str">
            <v>Each</v>
          </cell>
          <cell r="D2218">
            <v>2863.5</v>
          </cell>
          <cell r="E2218">
            <v>17808</v>
          </cell>
          <cell r="F2218" t="str">
            <v>Each</v>
          </cell>
          <cell r="G2218">
            <v>2863.5</v>
          </cell>
          <cell r="H2218">
            <v>17808</v>
          </cell>
          <cell r="I2218" t="str">
            <v>15.6.6</v>
          </cell>
          <cell r="J2218">
            <v>0</v>
          </cell>
          <cell r="L2218">
            <v>17652.38</v>
          </cell>
          <cell r="M2218">
            <v>155.61999999999898</v>
          </cell>
          <cell r="N2218">
            <v>8.8158084065717464E-3</v>
          </cell>
        </row>
        <row r="2219">
          <cell r="A2219" t="str">
            <v>15-40-b-02</v>
          </cell>
          <cell r="B2219" t="str">
            <v>Supply and Fixing GI tubular street light pole, 8'of 4" dia, 7' 3"dia, 5' of 2" dia, Double arm of 5' of 1.5" dia</v>
          </cell>
          <cell r="C2219" t="str">
            <v>Each</v>
          </cell>
          <cell r="D2219">
            <v>2863.5</v>
          </cell>
          <cell r="E2219">
            <v>27528</v>
          </cell>
          <cell r="F2219" t="str">
            <v>Each</v>
          </cell>
          <cell r="G2219">
            <v>2863.5</v>
          </cell>
          <cell r="H2219">
            <v>27528</v>
          </cell>
          <cell r="I2219" t="str">
            <v>15.6.6</v>
          </cell>
          <cell r="J2219">
            <v>0</v>
          </cell>
          <cell r="L2219">
            <v>27372.38</v>
          </cell>
          <cell r="M2219">
            <v>155.61999999999898</v>
          </cell>
          <cell r="N2219">
            <v>5.6852929851185386E-3</v>
          </cell>
        </row>
        <row r="2220">
          <cell r="A2220" t="str">
            <v>15-40-b-03</v>
          </cell>
          <cell r="B2220" t="str">
            <v>Providing street light poles of 40 ft height withoutarms including fixing complete.</v>
          </cell>
          <cell r="C2220" t="str">
            <v>Each</v>
          </cell>
          <cell r="D2220">
            <v>482.44</v>
          </cell>
          <cell r="E2220">
            <v>54324.23</v>
          </cell>
          <cell r="F2220" t="str">
            <v>Each</v>
          </cell>
          <cell r="G2220">
            <v>482.44</v>
          </cell>
          <cell r="H2220">
            <v>54324.23</v>
          </cell>
          <cell r="I2220" t="str">
            <v>15.6.6,15.7.4</v>
          </cell>
          <cell r="J2220">
            <v>0</v>
          </cell>
          <cell r="L2220">
            <v>54290.74</v>
          </cell>
          <cell r="M2220">
            <v>33.490000000005239</v>
          </cell>
          <cell r="N2220">
            <v>6.1686394401706888E-4</v>
          </cell>
        </row>
        <row r="2221">
          <cell r="A2221" t="str">
            <v>15-41</v>
          </cell>
          <cell r="B2221" t="str">
            <v>Earthing of iron clad/aluminium switches etc withGI wire #8 SWG inGI pipe 0.5" dia</v>
          </cell>
          <cell r="C2221" t="str">
            <v>Job</v>
          </cell>
          <cell r="D2221">
            <v>2988</v>
          </cell>
          <cell r="E2221">
            <v>11018.25</v>
          </cell>
          <cell r="F2221" t="str">
            <v>Job</v>
          </cell>
          <cell r="G2221">
            <v>2988</v>
          </cell>
          <cell r="H2221">
            <v>11018.25</v>
          </cell>
          <cell r="I2221" t="str">
            <v>15.6.6</v>
          </cell>
          <cell r="J2221">
            <v>0</v>
          </cell>
          <cell r="L2221">
            <v>10163.42</v>
          </cell>
          <cell r="M2221">
            <v>854.82999999999993</v>
          </cell>
          <cell r="N2221">
            <v>8.4108498910799703E-2</v>
          </cell>
        </row>
        <row r="2222">
          <cell r="A2222" t="str">
            <v>15-42-a</v>
          </cell>
          <cell r="B2222" t="str">
            <v>Supply and Erection 2'x2'x1/8" copper plateincluding riveting tocopper tape &amp; placing in mixture of salt andcharcoal etc</v>
          </cell>
          <cell r="C2222" t="str">
            <v>Each</v>
          </cell>
          <cell r="D2222">
            <v>747</v>
          </cell>
          <cell r="E2222">
            <v>9883.7999999999993</v>
          </cell>
          <cell r="F2222" t="str">
            <v>Each</v>
          </cell>
          <cell r="G2222">
            <v>747</v>
          </cell>
          <cell r="H2222">
            <v>9883.7999999999993</v>
          </cell>
          <cell r="I2222" t="str">
            <v>15.13.2</v>
          </cell>
          <cell r="J2222">
            <v>0</v>
          </cell>
          <cell r="L2222">
            <v>9883.7999999999993</v>
          </cell>
          <cell r="M2222">
            <v>0</v>
          </cell>
          <cell r="N2222">
            <v>0</v>
          </cell>
        </row>
        <row r="2223">
          <cell r="A2223" t="str">
            <v>15-42-b</v>
          </cell>
          <cell r="B2223" t="str">
            <v>Manhole For  LT Cable Pulling</v>
          </cell>
          <cell r="C2223" t="str">
            <v>Each</v>
          </cell>
          <cell r="D2223">
            <v>373.5</v>
          </cell>
          <cell r="E2223">
            <v>1588.5</v>
          </cell>
          <cell r="F2223" t="str">
            <v>Each</v>
          </cell>
          <cell r="G2223">
            <v>373.5</v>
          </cell>
          <cell r="H2223">
            <v>1588.5</v>
          </cell>
          <cell r="I2223">
            <v>0</v>
          </cell>
          <cell r="J2223">
            <v>0</v>
          </cell>
          <cell r="L2223">
            <v>1588.5</v>
          </cell>
          <cell r="M2223">
            <v>0</v>
          </cell>
          <cell r="N2223">
            <v>0</v>
          </cell>
        </row>
        <row r="2224">
          <cell r="A2224" t="str">
            <v>15-42-c</v>
          </cell>
          <cell r="B2224" t="str">
            <v>Supply and Erection of Test clamp</v>
          </cell>
          <cell r="C2224" t="str">
            <v>Each</v>
          </cell>
          <cell r="D2224">
            <v>29.88</v>
          </cell>
          <cell r="E2224">
            <v>819.63</v>
          </cell>
          <cell r="F2224" t="str">
            <v>Each</v>
          </cell>
          <cell r="G2224">
            <v>29.88</v>
          </cell>
          <cell r="H2224">
            <v>819.63</v>
          </cell>
          <cell r="I2224">
            <v>0</v>
          </cell>
          <cell r="J2224">
            <v>0</v>
          </cell>
          <cell r="L2224">
            <v>819.63</v>
          </cell>
          <cell r="M2224">
            <v>0</v>
          </cell>
          <cell r="N2224">
            <v>0</v>
          </cell>
        </row>
        <row r="2225">
          <cell r="A2225" t="str">
            <v>15-42-d</v>
          </cell>
          <cell r="B2225" t="str">
            <v>Supply and Erection of Fixing Clips</v>
          </cell>
          <cell r="C2225" t="str">
            <v>Each</v>
          </cell>
          <cell r="D2225">
            <v>29.88</v>
          </cell>
          <cell r="E2225">
            <v>588.78</v>
          </cell>
          <cell r="F2225" t="str">
            <v>Each</v>
          </cell>
          <cell r="G2225">
            <v>29.88</v>
          </cell>
          <cell r="H2225">
            <v>588.78</v>
          </cell>
          <cell r="I2225">
            <v>0</v>
          </cell>
          <cell r="J2225">
            <v>0</v>
          </cell>
          <cell r="L2225">
            <v>588.78</v>
          </cell>
          <cell r="M2225">
            <v>0</v>
          </cell>
          <cell r="N2225">
            <v>0</v>
          </cell>
        </row>
        <row r="2226">
          <cell r="A2226" t="str">
            <v>15-42-e</v>
          </cell>
          <cell r="B2226" t="str">
            <v>Supply, Installation, Testing and Commissioningof Air terminal or arrester</v>
          </cell>
          <cell r="C2226" t="str">
            <v>Each</v>
          </cell>
          <cell r="D2226">
            <v>373.5</v>
          </cell>
          <cell r="E2226">
            <v>12766.5</v>
          </cell>
          <cell r="F2226" t="str">
            <v>Each</v>
          </cell>
          <cell r="G2226">
            <v>373.5</v>
          </cell>
          <cell r="H2226">
            <v>12766.5</v>
          </cell>
          <cell r="I2226" t="str">
            <v>15.14.4</v>
          </cell>
          <cell r="J2226">
            <v>0</v>
          </cell>
          <cell r="L2226">
            <v>12766.5</v>
          </cell>
          <cell r="M2226">
            <v>0</v>
          </cell>
          <cell r="N2226">
            <v>0</v>
          </cell>
        </row>
        <row r="2227">
          <cell r="A2227" t="str">
            <v>15-42-f</v>
          </cell>
          <cell r="B2227" t="str">
            <v>Supply and Erection of T tape clamps and squaretape clamps</v>
          </cell>
          <cell r="C2227" t="str">
            <v>Each</v>
          </cell>
          <cell r="D2227">
            <v>29.88</v>
          </cell>
          <cell r="E2227">
            <v>370.08</v>
          </cell>
          <cell r="F2227" t="str">
            <v>Each</v>
          </cell>
          <cell r="G2227">
            <v>29.88</v>
          </cell>
          <cell r="H2227">
            <v>370.08</v>
          </cell>
          <cell r="I2227">
            <v>0</v>
          </cell>
          <cell r="J2227">
            <v>0</v>
          </cell>
          <cell r="L2227">
            <v>370.08</v>
          </cell>
          <cell r="M2227">
            <v>0</v>
          </cell>
          <cell r="N2227">
            <v>0</v>
          </cell>
        </row>
        <row r="2228">
          <cell r="A2228" t="str">
            <v>15-43-a</v>
          </cell>
          <cell r="B2228" t="str">
            <v>Supply and Erection copper tape, including copperstaple &amp; coppernails/Screw etc : Size 1.5"x1/8"</v>
          </cell>
          <cell r="C2228" t="str">
            <v>Rft</v>
          </cell>
          <cell r="D2228">
            <v>10.46</v>
          </cell>
          <cell r="E2228">
            <v>385.94</v>
          </cell>
          <cell r="F2228" t="str">
            <v>m</v>
          </cell>
          <cell r="G2228">
            <v>34.31</v>
          </cell>
          <cell r="H2228">
            <v>1266.21</v>
          </cell>
          <cell r="I2228" t="str">
            <v>15.13.2</v>
          </cell>
          <cell r="J2228">
            <v>0</v>
          </cell>
          <cell r="L2228">
            <v>1266.21</v>
          </cell>
          <cell r="M2228">
            <v>0</v>
          </cell>
          <cell r="N2228">
            <v>0</v>
          </cell>
        </row>
        <row r="2229">
          <cell r="A2229" t="str">
            <v>15-43-b</v>
          </cell>
          <cell r="B2229" t="str">
            <v>Supply and Erection copper tape, including copperstaple &amp; coppernails etc : Size 2"x1/8"</v>
          </cell>
          <cell r="C2229" t="str">
            <v>Rft</v>
          </cell>
          <cell r="D2229">
            <v>10.46</v>
          </cell>
          <cell r="E2229">
            <v>412.7</v>
          </cell>
          <cell r="F2229" t="str">
            <v>m</v>
          </cell>
          <cell r="G2229">
            <v>34.31</v>
          </cell>
          <cell r="H2229">
            <v>1353.99</v>
          </cell>
          <cell r="I2229" t="str">
            <v>15.13.2</v>
          </cell>
          <cell r="J2229">
            <v>0</v>
          </cell>
          <cell r="L2229">
            <v>1353.99</v>
          </cell>
          <cell r="M2229">
            <v>0</v>
          </cell>
          <cell r="N2229">
            <v>0</v>
          </cell>
        </row>
        <row r="2230">
          <cell r="A2230" t="str">
            <v>15-44</v>
          </cell>
          <cell r="B2230" t="str">
            <v>Supply and Erection 1" dia &amp; 1m long lighteningconductor copperrod with 5 spikes ball &amp; base etc.</v>
          </cell>
          <cell r="C2230" t="str">
            <v>Rft</v>
          </cell>
          <cell r="D2230">
            <v>1867.5</v>
          </cell>
          <cell r="E2230">
            <v>4905</v>
          </cell>
          <cell r="F2230" t="str">
            <v>m</v>
          </cell>
          <cell r="G2230">
            <v>6126.97</v>
          </cell>
          <cell r="H2230">
            <v>16092.52</v>
          </cell>
          <cell r="I2230">
            <v>0</v>
          </cell>
          <cell r="J2230">
            <v>0</v>
          </cell>
          <cell r="L2230">
            <v>16092.52</v>
          </cell>
          <cell r="M2230">
            <v>0</v>
          </cell>
          <cell r="N2230">
            <v>0</v>
          </cell>
        </row>
        <row r="2231">
          <cell r="A2231" t="str">
            <v>15-45</v>
          </cell>
          <cell r="B2231" t="str">
            <v>Wiring of light/fan/call-bell point in 3/0.029" PVCinsulated &amp;sheathed cable on sahl wood strip</v>
          </cell>
          <cell r="C2231" t="str">
            <v>Each</v>
          </cell>
          <cell r="D2231">
            <v>44.82</v>
          </cell>
          <cell r="E2231">
            <v>1327.11</v>
          </cell>
          <cell r="F2231" t="str">
            <v>Each</v>
          </cell>
          <cell r="G2231">
            <v>44.82</v>
          </cell>
          <cell r="H2231">
            <v>1327.11</v>
          </cell>
          <cell r="I2231" t="str">
            <v>15.3.1</v>
          </cell>
          <cell r="J2231">
            <v>0</v>
          </cell>
          <cell r="L2231">
            <v>1131.07</v>
          </cell>
          <cell r="M2231">
            <v>196.03999999999996</v>
          </cell>
          <cell r="N2231">
            <v>0.17332260602792043</v>
          </cell>
        </row>
        <row r="2232">
          <cell r="A2232" t="str">
            <v>15-46</v>
          </cell>
          <cell r="B2232" t="str">
            <v>Wiring of 2/3-pin 5-Amp plug point in 3/0.029"PVC insulated &amp;sheathed cable on sahl wood</v>
          </cell>
          <cell r="C2232" t="str">
            <v>Each</v>
          </cell>
          <cell r="D2232">
            <v>44.82</v>
          </cell>
          <cell r="E2232">
            <v>909.81</v>
          </cell>
          <cell r="F2232" t="str">
            <v>Each</v>
          </cell>
          <cell r="G2232">
            <v>44.82</v>
          </cell>
          <cell r="H2232">
            <v>909.81</v>
          </cell>
          <cell r="I2232" t="str">
            <v>15.3.1</v>
          </cell>
          <cell r="J2232">
            <v>0</v>
          </cell>
          <cell r="L2232">
            <v>804.6</v>
          </cell>
          <cell r="M2232">
            <v>105.20999999999992</v>
          </cell>
          <cell r="N2232">
            <v>0.13076062639821018</v>
          </cell>
        </row>
        <row r="2233">
          <cell r="A2233" t="str">
            <v>15-47-a</v>
          </cell>
          <cell r="B2233" t="str">
            <v>Wiring of main &amp; sub-main in 2 single core PVCinsulated &amp; sheathedcable : 3/0.029"</v>
          </cell>
          <cell r="C2233" t="str">
            <v>Rft</v>
          </cell>
          <cell r="D2233">
            <v>8.9600000000000009</v>
          </cell>
          <cell r="E2233">
            <v>118.71</v>
          </cell>
          <cell r="F2233" t="str">
            <v>m</v>
          </cell>
          <cell r="G2233">
            <v>29.41</v>
          </cell>
          <cell r="H2233">
            <v>389.46</v>
          </cell>
          <cell r="I2233" t="str">
            <v>15.3.1</v>
          </cell>
          <cell r="J2233">
            <v>0</v>
          </cell>
          <cell r="L2233">
            <v>321.54000000000002</v>
          </cell>
          <cell r="M2233">
            <v>67.919999999999959</v>
          </cell>
          <cell r="N2233">
            <v>0.21123343907445405</v>
          </cell>
        </row>
        <row r="2234">
          <cell r="A2234" t="str">
            <v>15-47-b</v>
          </cell>
          <cell r="B2234" t="str">
            <v>Wiring of main &amp; sub-main in 2 single core PVCinsulated &amp; sheathedcable : 7/0.029"</v>
          </cell>
          <cell r="C2234" t="str">
            <v>Rft</v>
          </cell>
          <cell r="D2234">
            <v>8.9600000000000009</v>
          </cell>
          <cell r="E2234">
            <v>167.33</v>
          </cell>
          <cell r="F2234" t="str">
            <v>m</v>
          </cell>
          <cell r="G2234">
            <v>29.41</v>
          </cell>
          <cell r="H2234">
            <v>548.99</v>
          </cell>
          <cell r="I2234" t="str">
            <v>15.3.1</v>
          </cell>
          <cell r="J2234">
            <v>0</v>
          </cell>
          <cell r="L2234">
            <v>449.18</v>
          </cell>
          <cell r="M2234">
            <v>99.81</v>
          </cell>
          <cell r="N2234">
            <v>0.22220490671891002</v>
          </cell>
        </row>
        <row r="2235">
          <cell r="A2235" t="str">
            <v>15-47-c</v>
          </cell>
          <cell r="B2235" t="str">
            <v>Wiring of main &amp; sub-main in 2 single core PVCinsulated &amp; sheathedcable : 7/0.044"</v>
          </cell>
          <cell r="C2235" t="str">
            <v>Rft</v>
          </cell>
          <cell r="D2235">
            <v>14.94</v>
          </cell>
          <cell r="E2235">
            <v>254.64</v>
          </cell>
          <cell r="F2235" t="str">
            <v>m</v>
          </cell>
          <cell r="G2235">
            <v>49.02</v>
          </cell>
          <cell r="H2235">
            <v>835.44</v>
          </cell>
          <cell r="I2235" t="str">
            <v>15.3.1</v>
          </cell>
          <cell r="J2235">
            <v>0</v>
          </cell>
          <cell r="L2235">
            <v>683</v>
          </cell>
          <cell r="M2235">
            <v>152.44000000000005</v>
          </cell>
          <cell r="N2235">
            <v>0.2231918008784774</v>
          </cell>
        </row>
        <row r="2236">
          <cell r="A2236" t="str">
            <v>15-47-d</v>
          </cell>
          <cell r="B2236" t="str">
            <v>Wiring of main &amp; sub-main in 2 single core PVCinsulated &amp; sheathedcable : 7/0.064"</v>
          </cell>
          <cell r="C2236" t="str">
            <v>Rft</v>
          </cell>
          <cell r="D2236">
            <v>26.89</v>
          </cell>
          <cell r="E2236">
            <v>693.74</v>
          </cell>
          <cell r="F2236" t="str">
            <v>m</v>
          </cell>
          <cell r="G2236">
            <v>88.23</v>
          </cell>
          <cell r="H2236">
            <v>2276.0700000000002</v>
          </cell>
          <cell r="I2236" t="str">
            <v>15.3.1</v>
          </cell>
          <cell r="J2236">
            <v>0</v>
          </cell>
          <cell r="L2236">
            <v>1843.48</v>
          </cell>
          <cell r="M2236">
            <v>432.59000000000015</v>
          </cell>
          <cell r="N2236">
            <v>0.23465944843448269</v>
          </cell>
        </row>
        <row r="2237">
          <cell r="A2237" t="str">
            <v>15-48-a</v>
          </cell>
          <cell r="B2237" t="str">
            <v>Wiring of sub main/earthing in 1 single core PVCinsulated &amp;sheathed cable : 3/0.029"</v>
          </cell>
          <cell r="C2237" t="str">
            <v>Rft</v>
          </cell>
          <cell r="D2237">
            <v>5.98</v>
          </cell>
          <cell r="E2237">
            <v>28.65</v>
          </cell>
          <cell r="F2237" t="str">
            <v>m</v>
          </cell>
          <cell r="G2237">
            <v>19.61</v>
          </cell>
          <cell r="H2237">
            <v>93.99</v>
          </cell>
          <cell r="I2237" t="str">
            <v>15.3.1</v>
          </cell>
          <cell r="J2237">
            <v>0</v>
          </cell>
          <cell r="L2237">
            <v>83.27</v>
          </cell>
          <cell r="M2237">
            <v>10.719999999999999</v>
          </cell>
          <cell r="N2237">
            <v>0.12873784075897682</v>
          </cell>
        </row>
        <row r="2238">
          <cell r="A2238" t="str">
            <v>15-48-b</v>
          </cell>
          <cell r="B2238" t="str">
            <v>Wiring of sub main/earthing in 1 single core PVCinsulated &amp;sheathed cable : 7/0.029"</v>
          </cell>
          <cell r="C2238" t="str">
            <v>Rft</v>
          </cell>
          <cell r="D2238">
            <v>5.98</v>
          </cell>
          <cell r="E2238">
            <v>47.54</v>
          </cell>
          <cell r="F2238" t="str">
            <v>m</v>
          </cell>
          <cell r="G2238">
            <v>19.61</v>
          </cell>
          <cell r="H2238">
            <v>155.97</v>
          </cell>
          <cell r="I2238" t="str">
            <v>15.3.1</v>
          </cell>
          <cell r="J2238">
            <v>0</v>
          </cell>
          <cell r="L2238">
            <v>132.85</v>
          </cell>
          <cell r="M2238">
            <v>23.120000000000005</v>
          </cell>
          <cell r="N2238">
            <v>0.17403086187429437</v>
          </cell>
        </row>
        <row r="2239">
          <cell r="A2239" t="str">
            <v>15-48-c</v>
          </cell>
          <cell r="B2239" t="str">
            <v>Wiring of sub main/earthing in 1 single core PVCinsulated &amp;sheathed cable : 7/0.044"</v>
          </cell>
          <cell r="C2239" t="str">
            <v>Rft</v>
          </cell>
          <cell r="D2239">
            <v>5.98</v>
          </cell>
          <cell r="E2239">
            <v>80.3</v>
          </cell>
          <cell r="F2239" t="str">
            <v>m</v>
          </cell>
          <cell r="G2239">
            <v>19.61</v>
          </cell>
          <cell r="H2239">
            <v>263.44</v>
          </cell>
          <cell r="I2239" t="str">
            <v>15.3.1</v>
          </cell>
          <cell r="J2239">
            <v>0</v>
          </cell>
          <cell r="L2239">
            <v>219.63</v>
          </cell>
          <cell r="M2239">
            <v>43.81</v>
          </cell>
          <cell r="N2239">
            <v>0.19947183900195786</v>
          </cell>
        </row>
        <row r="2240">
          <cell r="A2240" t="str">
            <v>15-48-d</v>
          </cell>
          <cell r="B2240" t="str">
            <v>Wiring of sub main/earthing in 1 single core PVCinsulated &amp;sheathed cable : 7/0.064"</v>
          </cell>
          <cell r="C2240" t="str">
            <v>Rft</v>
          </cell>
          <cell r="D2240">
            <v>10.46</v>
          </cell>
          <cell r="E2240">
            <v>189.32</v>
          </cell>
          <cell r="F2240" t="str">
            <v>m</v>
          </cell>
          <cell r="G2240">
            <v>34.31</v>
          </cell>
          <cell r="H2240">
            <v>621.12</v>
          </cell>
          <cell r="I2240" t="str">
            <v>15.3.1</v>
          </cell>
          <cell r="J2240">
            <v>0</v>
          </cell>
          <cell r="L2240">
            <v>508.71</v>
          </cell>
          <cell r="M2240">
            <v>112.41000000000003</v>
          </cell>
          <cell r="N2240">
            <v>0.22097069057026603</v>
          </cell>
        </row>
        <row r="2241">
          <cell r="A2241" t="str">
            <v>15-49</v>
          </cell>
          <cell r="B2241" t="str">
            <v>Wiring of light point in 3/0.029" PVC insulatedsheathed cable on sahl wood strip batten with twoNos. of two way switches</v>
          </cell>
          <cell r="C2241" t="str">
            <v>Each</v>
          </cell>
          <cell r="D2241">
            <v>71.709999999999994</v>
          </cell>
          <cell r="E2241">
            <v>2907.68</v>
          </cell>
          <cell r="F2241" t="str">
            <v>Each</v>
          </cell>
          <cell r="G2241">
            <v>71.709999999999994</v>
          </cell>
          <cell r="H2241">
            <v>2907.68</v>
          </cell>
          <cell r="I2241" t="str">
            <v>15.3.1</v>
          </cell>
          <cell r="J2241">
            <v>0</v>
          </cell>
          <cell r="L2241">
            <v>2466.58</v>
          </cell>
          <cell r="M2241">
            <v>441.09999999999991</v>
          </cell>
          <cell r="N2241">
            <v>0.17883060756188729</v>
          </cell>
        </row>
        <row r="2242">
          <cell r="A2242" t="str">
            <v>15-50</v>
          </cell>
          <cell r="B2242" t="str">
            <v>Wiring of light/fan/call-bell point in 3/0.029" PVCinsulated barecable in PVC pipe recessed</v>
          </cell>
          <cell r="C2242" t="str">
            <v>Each</v>
          </cell>
          <cell r="D2242">
            <v>67.23</v>
          </cell>
          <cell r="E2242">
            <v>1575.83</v>
          </cell>
          <cell r="F2242" t="str">
            <v>Each</v>
          </cell>
          <cell r="G2242">
            <v>67.23</v>
          </cell>
          <cell r="H2242">
            <v>1575.83</v>
          </cell>
          <cell r="I2242" t="str">
            <v>15.3.1</v>
          </cell>
          <cell r="J2242">
            <v>0</v>
          </cell>
          <cell r="L2242">
            <v>1379.79</v>
          </cell>
          <cell r="M2242">
            <v>196.03999999999996</v>
          </cell>
          <cell r="N2242">
            <v>0.14207959182194391</v>
          </cell>
        </row>
        <row r="2243">
          <cell r="A2243" t="str">
            <v>15-51</v>
          </cell>
          <cell r="B2243" t="str">
            <v>Wiring of 2/3-pin 5-Amp. plug point in 3/0.029"PVC insulated barecable in PVC pipe recessed</v>
          </cell>
          <cell r="C2243" t="str">
            <v>Each</v>
          </cell>
          <cell r="D2243">
            <v>32.869999999999997</v>
          </cell>
          <cell r="E2243">
            <v>593.75</v>
          </cell>
          <cell r="F2243" t="str">
            <v>Each</v>
          </cell>
          <cell r="G2243">
            <v>32.869999999999997</v>
          </cell>
          <cell r="H2243">
            <v>593.75</v>
          </cell>
          <cell r="I2243" t="str">
            <v>15.3.1</v>
          </cell>
          <cell r="J2243">
            <v>0</v>
          </cell>
          <cell r="L2243">
            <v>570.25</v>
          </cell>
          <cell r="M2243">
            <v>23.5</v>
          </cell>
          <cell r="N2243">
            <v>4.1209995615957916E-2</v>
          </cell>
        </row>
        <row r="2244">
          <cell r="A2244" t="str">
            <v>15-52</v>
          </cell>
          <cell r="B2244" t="str">
            <v>Wiring of light point in 3/0.029" PVC insulatedbare cable in PVCpipe recessed in wall comp.</v>
          </cell>
          <cell r="C2244" t="str">
            <v>Each</v>
          </cell>
          <cell r="D2244">
            <v>101.59</v>
          </cell>
          <cell r="E2244">
            <v>3127.01</v>
          </cell>
          <cell r="F2244" t="str">
            <v>Each</v>
          </cell>
          <cell r="G2244">
            <v>101.59</v>
          </cell>
          <cell r="H2244">
            <v>3127.01</v>
          </cell>
          <cell r="I2244" t="str">
            <v>15.3.1</v>
          </cell>
          <cell r="J2244">
            <v>0</v>
          </cell>
          <cell r="L2244">
            <v>2685.92</v>
          </cell>
          <cell r="M2244">
            <v>441.09000000000015</v>
          </cell>
          <cell r="N2244">
            <v>0.16422305951033542</v>
          </cell>
        </row>
        <row r="2245">
          <cell r="A2245" t="str">
            <v>15-53</v>
          </cell>
          <cell r="B2245" t="str">
            <v>Special earthing of iron/metal clad switches etcwith copper wireNo. 8 SWG in GI pipe 1/2" dia</v>
          </cell>
          <cell r="C2245" t="str">
            <v>Each</v>
          </cell>
          <cell r="D2245">
            <v>1195.2</v>
          </cell>
          <cell r="E2245">
            <v>18625.669999999998</v>
          </cell>
          <cell r="F2245" t="str">
            <v>Each</v>
          </cell>
          <cell r="G2245">
            <v>1195.2</v>
          </cell>
          <cell r="H2245">
            <v>18625.669999999998</v>
          </cell>
          <cell r="I2245" t="str">
            <v>15.3.2</v>
          </cell>
          <cell r="J2245">
            <v>0</v>
          </cell>
          <cell r="L2245">
            <v>18086.96</v>
          </cell>
          <cell r="M2245">
            <v>538.70999999999913</v>
          </cell>
          <cell r="N2245">
            <v>2.9784441387607379E-2</v>
          </cell>
        </row>
        <row r="2246">
          <cell r="A2246" t="str">
            <v>15-54-a</v>
          </cell>
          <cell r="B2246" t="str">
            <v>Supply and Erection enclosed switch of bakeliteDP 15/30Amp. fixed on wooden board complete</v>
          </cell>
          <cell r="C2246" t="str">
            <v>Each</v>
          </cell>
          <cell r="D2246">
            <v>74.7</v>
          </cell>
          <cell r="E2246">
            <v>264.02999999999997</v>
          </cell>
          <cell r="F2246" t="str">
            <v>Each</v>
          </cell>
          <cell r="G2246">
            <v>74.7</v>
          </cell>
          <cell r="H2246">
            <v>264.02999999999997</v>
          </cell>
          <cell r="I2246" t="str">
            <v>15.4.5</v>
          </cell>
          <cell r="J2246">
            <v>0</v>
          </cell>
          <cell r="L2246">
            <v>264.02999999999997</v>
          </cell>
          <cell r="M2246">
            <v>0</v>
          </cell>
          <cell r="N2246">
            <v>0</v>
          </cell>
        </row>
        <row r="2247">
          <cell r="A2247" t="str">
            <v>15-54-b</v>
          </cell>
          <cell r="B2247" t="str">
            <v>Supply &amp; Erection of 5 Amp Piano type switch(PPI)</v>
          </cell>
          <cell r="C2247" t="str">
            <v>Each</v>
          </cell>
          <cell r="D2247">
            <v>29.88</v>
          </cell>
          <cell r="E2247">
            <v>72.400000000000006</v>
          </cell>
          <cell r="F2247" t="str">
            <v>Each</v>
          </cell>
          <cell r="G2247">
            <v>29.88</v>
          </cell>
          <cell r="H2247">
            <v>72.400000000000006</v>
          </cell>
          <cell r="I2247" t="str">
            <v>15.5.4</v>
          </cell>
          <cell r="J2247">
            <v>0</v>
          </cell>
          <cell r="L2247">
            <v>72.400000000000006</v>
          </cell>
          <cell r="M2247">
            <v>0</v>
          </cell>
          <cell r="N2247">
            <v>0</v>
          </cell>
        </row>
        <row r="2248">
          <cell r="A2248" t="str">
            <v>15-54-c</v>
          </cell>
          <cell r="B2248" t="str">
            <v>Supply &amp; Erection of 15 Amp Multi plug</v>
          </cell>
          <cell r="C2248" t="str">
            <v>Each</v>
          </cell>
          <cell r="D2248">
            <v>14.94</v>
          </cell>
          <cell r="E2248">
            <v>99.99</v>
          </cell>
          <cell r="F2248" t="str">
            <v>Each</v>
          </cell>
          <cell r="G2248">
            <v>14.94</v>
          </cell>
          <cell r="H2248">
            <v>99.99</v>
          </cell>
          <cell r="I2248" t="str">
            <v>15.4.5</v>
          </cell>
          <cell r="J2248">
            <v>0</v>
          </cell>
          <cell r="L2248">
            <v>99.99</v>
          </cell>
          <cell r="M2248">
            <v>0</v>
          </cell>
          <cell r="N2248">
            <v>0</v>
          </cell>
        </row>
        <row r="2249">
          <cell r="A2249" t="str">
            <v>15-54-d</v>
          </cell>
          <cell r="B2249" t="str">
            <v>Supply &amp; Erection of 5 Amp PPI plug</v>
          </cell>
          <cell r="C2249" t="str">
            <v>Each</v>
          </cell>
          <cell r="D2249">
            <v>14.94</v>
          </cell>
          <cell r="E2249">
            <v>51.39</v>
          </cell>
          <cell r="F2249" t="str">
            <v>Each</v>
          </cell>
          <cell r="G2249">
            <v>14.94</v>
          </cell>
          <cell r="H2249">
            <v>51.39</v>
          </cell>
          <cell r="I2249" t="str">
            <v>15.4.4</v>
          </cell>
          <cell r="J2249">
            <v>0</v>
          </cell>
          <cell r="L2249">
            <v>51.39</v>
          </cell>
          <cell r="M2249">
            <v>0</v>
          </cell>
          <cell r="N2249">
            <v>0</v>
          </cell>
        </row>
        <row r="2250">
          <cell r="A2250" t="str">
            <v>15-54-e</v>
          </cell>
          <cell r="B2250" t="str">
            <v>Supply &amp; Erection of 5 Amp PPI switch</v>
          </cell>
          <cell r="C2250" t="str">
            <v>Each</v>
          </cell>
          <cell r="D2250">
            <v>14.94</v>
          </cell>
          <cell r="E2250">
            <v>51.39</v>
          </cell>
          <cell r="F2250" t="str">
            <v>Each</v>
          </cell>
          <cell r="G2250">
            <v>14.94</v>
          </cell>
          <cell r="H2250">
            <v>51.39</v>
          </cell>
          <cell r="I2250" t="str">
            <v>15.4.5</v>
          </cell>
          <cell r="J2250">
            <v>0</v>
          </cell>
          <cell r="L2250">
            <v>51.39</v>
          </cell>
          <cell r="M2250">
            <v>0</v>
          </cell>
          <cell r="N2250">
            <v>0</v>
          </cell>
        </row>
        <row r="2251">
          <cell r="A2251" t="str">
            <v>15-54-f</v>
          </cell>
          <cell r="B2251" t="str">
            <v>Supply &amp; Erection of 15 Amp Power Plug 3-Pin</v>
          </cell>
          <cell r="C2251" t="str">
            <v>Each</v>
          </cell>
          <cell r="D2251">
            <v>14.94</v>
          </cell>
          <cell r="E2251">
            <v>257.94</v>
          </cell>
          <cell r="F2251" t="str">
            <v>Each</v>
          </cell>
          <cell r="G2251">
            <v>14.94</v>
          </cell>
          <cell r="H2251">
            <v>257.94</v>
          </cell>
          <cell r="I2251" t="str">
            <v>15.4.5</v>
          </cell>
          <cell r="J2251">
            <v>0</v>
          </cell>
          <cell r="L2251">
            <v>257.94</v>
          </cell>
          <cell r="M2251">
            <v>0</v>
          </cell>
          <cell r="N2251">
            <v>0</v>
          </cell>
        </row>
        <row r="2252">
          <cell r="A2252" t="str">
            <v>15-55-a</v>
          </cell>
          <cell r="B2252" t="str">
            <v>Supply and erection of fancy wall type bracketwith brass holder &amp;fancy shade : Single</v>
          </cell>
          <cell r="C2252" t="str">
            <v>Each</v>
          </cell>
          <cell r="D2252">
            <v>59.76</v>
          </cell>
          <cell r="E2252">
            <v>1274.76</v>
          </cell>
          <cell r="F2252" t="str">
            <v>Each</v>
          </cell>
          <cell r="G2252">
            <v>59.76</v>
          </cell>
          <cell r="H2252">
            <v>1274.76</v>
          </cell>
          <cell r="I2252" t="str">
            <v>15.6.3</v>
          </cell>
          <cell r="J2252">
            <v>0</v>
          </cell>
          <cell r="L2252">
            <v>1274.76</v>
          </cell>
          <cell r="M2252">
            <v>0</v>
          </cell>
          <cell r="N2252">
            <v>0</v>
          </cell>
        </row>
        <row r="2253">
          <cell r="A2253" t="str">
            <v>15-55-b</v>
          </cell>
          <cell r="B2253" t="str">
            <v>Supply and erection of fancy wall type bracketwith brass holder &amp;fancy shade : Double</v>
          </cell>
          <cell r="C2253" t="str">
            <v>Each</v>
          </cell>
          <cell r="D2253">
            <v>59.76</v>
          </cell>
          <cell r="E2253">
            <v>3704.76</v>
          </cell>
          <cell r="F2253" t="str">
            <v>Each</v>
          </cell>
          <cell r="G2253">
            <v>59.76</v>
          </cell>
          <cell r="H2253">
            <v>3704.76</v>
          </cell>
          <cell r="I2253" t="str">
            <v>15.6.3</v>
          </cell>
          <cell r="J2253">
            <v>0</v>
          </cell>
          <cell r="L2253">
            <v>3704.76</v>
          </cell>
          <cell r="M2253">
            <v>0</v>
          </cell>
          <cell r="N2253">
            <v>0</v>
          </cell>
        </row>
        <row r="2254">
          <cell r="A2254" t="str">
            <v>15-56-a</v>
          </cell>
          <cell r="B2254" t="str">
            <v>Supply and Erection white round globe withholder, gallery &amp; 100Watt bulb complete : 6" dia.</v>
          </cell>
          <cell r="C2254" t="str">
            <v>Each</v>
          </cell>
          <cell r="D2254">
            <v>74.7</v>
          </cell>
          <cell r="E2254">
            <v>293.39999999999998</v>
          </cell>
          <cell r="F2254" t="str">
            <v>Each</v>
          </cell>
          <cell r="G2254">
            <v>74.7</v>
          </cell>
          <cell r="H2254">
            <v>293.39999999999998</v>
          </cell>
          <cell r="I2254" t="str">
            <v>15.6.3</v>
          </cell>
          <cell r="J2254">
            <v>0</v>
          </cell>
          <cell r="L2254">
            <v>293.39999999999998</v>
          </cell>
          <cell r="M2254">
            <v>0</v>
          </cell>
          <cell r="N2254">
            <v>0</v>
          </cell>
        </row>
        <row r="2255">
          <cell r="A2255" t="str">
            <v>15-56-b</v>
          </cell>
          <cell r="B2255" t="str">
            <v>Supply and Erection white round globe withholder, gallery &amp; 100Watt bulb complete : 8" dia.</v>
          </cell>
          <cell r="C2255" t="str">
            <v>Each</v>
          </cell>
          <cell r="D2255">
            <v>74.7</v>
          </cell>
          <cell r="E2255">
            <v>354.15</v>
          </cell>
          <cell r="F2255" t="str">
            <v>Each</v>
          </cell>
          <cell r="G2255">
            <v>74.7</v>
          </cell>
          <cell r="H2255">
            <v>354.15</v>
          </cell>
          <cell r="I2255" t="str">
            <v>15.6.3</v>
          </cell>
          <cell r="J2255">
            <v>0</v>
          </cell>
          <cell r="L2255">
            <v>354.15</v>
          </cell>
          <cell r="M2255">
            <v>0</v>
          </cell>
          <cell r="N2255">
            <v>0</v>
          </cell>
        </row>
        <row r="2256">
          <cell r="A2256" t="str">
            <v>15-56-c</v>
          </cell>
          <cell r="B2256" t="str">
            <v>Supply and Erection white round globe withholder, gallery &amp; 100Watt bulb complete : 10" dia.</v>
          </cell>
          <cell r="C2256" t="str">
            <v>Each</v>
          </cell>
          <cell r="D2256">
            <v>74.7</v>
          </cell>
          <cell r="E2256">
            <v>414.9</v>
          </cell>
          <cell r="F2256" t="str">
            <v>Each</v>
          </cell>
          <cell r="G2256">
            <v>74.7</v>
          </cell>
          <cell r="H2256">
            <v>414.9</v>
          </cell>
          <cell r="I2256" t="str">
            <v>15.6.3</v>
          </cell>
          <cell r="J2256">
            <v>0</v>
          </cell>
          <cell r="L2256">
            <v>414.9</v>
          </cell>
          <cell r="M2256">
            <v>0</v>
          </cell>
          <cell r="N2256">
            <v>0</v>
          </cell>
        </row>
        <row r="2257">
          <cell r="A2257" t="str">
            <v>15-57-a</v>
          </cell>
          <cell r="B2257" t="str">
            <v>Supply and Erection white flat globe with holder,gallery &amp; 100 Wbulb complete : 8" dia</v>
          </cell>
          <cell r="C2257" t="str">
            <v>Each</v>
          </cell>
          <cell r="D2257">
            <v>74.7</v>
          </cell>
          <cell r="E2257">
            <v>718.65</v>
          </cell>
          <cell r="F2257" t="str">
            <v>Each</v>
          </cell>
          <cell r="G2257">
            <v>74.7</v>
          </cell>
          <cell r="H2257">
            <v>718.65</v>
          </cell>
          <cell r="I2257" t="str">
            <v>15.6.3</v>
          </cell>
          <cell r="J2257">
            <v>0</v>
          </cell>
          <cell r="L2257">
            <v>718.65</v>
          </cell>
          <cell r="M2257">
            <v>0</v>
          </cell>
          <cell r="N2257">
            <v>0</v>
          </cell>
        </row>
        <row r="2258">
          <cell r="A2258" t="str">
            <v>15-57-b</v>
          </cell>
          <cell r="B2258" t="str">
            <v>Supply and Erection white flat globe with holder,gallery &amp; 100 Wbulb complete : 10" dia</v>
          </cell>
          <cell r="C2258" t="str">
            <v>Each</v>
          </cell>
          <cell r="D2258">
            <v>74.7</v>
          </cell>
          <cell r="E2258">
            <v>414.9</v>
          </cell>
          <cell r="F2258" t="str">
            <v>Each</v>
          </cell>
          <cell r="G2258">
            <v>74.7</v>
          </cell>
          <cell r="H2258">
            <v>414.9</v>
          </cell>
          <cell r="I2258" t="str">
            <v>15.6.3</v>
          </cell>
          <cell r="J2258">
            <v>0</v>
          </cell>
          <cell r="L2258">
            <v>414.9</v>
          </cell>
          <cell r="M2258">
            <v>0</v>
          </cell>
          <cell r="N2258">
            <v>0</v>
          </cell>
        </row>
        <row r="2259">
          <cell r="A2259" t="str">
            <v>15-57-c</v>
          </cell>
          <cell r="B2259" t="str">
            <v>Supply and Erection white flat globe with holder,gallery &amp; 100 Wbulb complete : 12" dia</v>
          </cell>
          <cell r="C2259" t="str">
            <v>Each</v>
          </cell>
          <cell r="D2259">
            <v>74.7</v>
          </cell>
          <cell r="E2259">
            <v>1143.9000000000001</v>
          </cell>
          <cell r="F2259" t="str">
            <v>Each</v>
          </cell>
          <cell r="G2259">
            <v>74.7</v>
          </cell>
          <cell r="H2259">
            <v>1143.9000000000001</v>
          </cell>
          <cell r="I2259" t="str">
            <v>15.6.3</v>
          </cell>
          <cell r="J2259">
            <v>0</v>
          </cell>
          <cell r="L2259">
            <v>1143.9000000000001</v>
          </cell>
          <cell r="M2259">
            <v>0</v>
          </cell>
          <cell r="N2259">
            <v>0</v>
          </cell>
        </row>
        <row r="2260">
          <cell r="A2260" t="str">
            <v>15-58</v>
          </cell>
          <cell r="B2260" t="str">
            <v>Supply and Erection white round globe 6" dia withangle typebakelite gallery, holder &amp; 60-W bulb complete</v>
          </cell>
          <cell r="C2260" t="str">
            <v>Each</v>
          </cell>
          <cell r="D2260">
            <v>74.7</v>
          </cell>
          <cell r="E2260">
            <v>287.33</v>
          </cell>
          <cell r="F2260" t="str">
            <v>Each</v>
          </cell>
          <cell r="G2260">
            <v>74.7</v>
          </cell>
          <cell r="H2260">
            <v>287.33</v>
          </cell>
          <cell r="I2260" t="str">
            <v>15.6.3</v>
          </cell>
          <cell r="J2260">
            <v>0</v>
          </cell>
          <cell r="L2260">
            <v>287.33</v>
          </cell>
          <cell r="M2260">
            <v>0</v>
          </cell>
          <cell r="N2260">
            <v>0</v>
          </cell>
        </row>
        <row r="2261">
          <cell r="A2261" t="str">
            <v>15-59</v>
          </cell>
          <cell r="B2261" t="str">
            <v>Supply and Erection 1' long strip light fittingcomp. with cover ofopalescent perspex in plain finish 10-Watt</v>
          </cell>
          <cell r="C2261" t="str">
            <v>Each</v>
          </cell>
          <cell r="D2261">
            <v>74.7</v>
          </cell>
          <cell r="E2261">
            <v>378.45</v>
          </cell>
          <cell r="F2261" t="str">
            <v>Each</v>
          </cell>
          <cell r="G2261">
            <v>74.7</v>
          </cell>
          <cell r="H2261">
            <v>378.45</v>
          </cell>
          <cell r="I2261" t="str">
            <v>15.6.1</v>
          </cell>
          <cell r="J2261">
            <v>0</v>
          </cell>
          <cell r="L2261">
            <v>378.45</v>
          </cell>
          <cell r="M2261">
            <v>0</v>
          </cell>
          <cell r="N2261">
            <v>0</v>
          </cell>
        </row>
        <row r="2262">
          <cell r="A2262" t="str">
            <v>15-60</v>
          </cell>
          <cell r="B2262" t="str">
            <v>Supply and Erection double fluorescent tube lightfitting 2 No. 4'long, 40-W with 2 chokes &amp; starters complete</v>
          </cell>
          <cell r="C2262" t="str">
            <v>Each</v>
          </cell>
          <cell r="D2262">
            <v>186.75</v>
          </cell>
          <cell r="E2262">
            <v>2495.25</v>
          </cell>
          <cell r="F2262" t="str">
            <v>Each</v>
          </cell>
          <cell r="G2262">
            <v>186.75</v>
          </cell>
          <cell r="H2262">
            <v>2495.25</v>
          </cell>
          <cell r="I2262" t="str">
            <v>15.6.1</v>
          </cell>
          <cell r="J2262">
            <v>0</v>
          </cell>
          <cell r="L2262">
            <v>2495.25</v>
          </cell>
          <cell r="M2262">
            <v>0</v>
          </cell>
          <cell r="N2262">
            <v>0</v>
          </cell>
        </row>
        <row r="2263">
          <cell r="A2263" t="str">
            <v>15-61-a</v>
          </cell>
          <cell r="B2263" t="str">
            <v>Supply and Erection fluorescent tube light fittingincluding 4'rod, choke, starter, flexible wire etc : Single</v>
          </cell>
          <cell r="C2263" t="str">
            <v>Each</v>
          </cell>
          <cell r="D2263">
            <v>149.4</v>
          </cell>
          <cell r="E2263">
            <v>1789.65</v>
          </cell>
          <cell r="F2263" t="str">
            <v>Each</v>
          </cell>
          <cell r="G2263">
            <v>149.4</v>
          </cell>
          <cell r="H2263">
            <v>1789.65</v>
          </cell>
          <cell r="I2263" t="str">
            <v>15.6.1</v>
          </cell>
          <cell r="J2263">
            <v>0</v>
          </cell>
          <cell r="L2263">
            <v>1789.65</v>
          </cell>
          <cell r="M2263">
            <v>0</v>
          </cell>
          <cell r="N2263">
            <v>0</v>
          </cell>
        </row>
        <row r="2264">
          <cell r="A2264" t="str">
            <v>15-61-b</v>
          </cell>
          <cell r="B2264" t="str">
            <v>Supply and Erection fluorescent tube light fittingincluding 4'rod, choke, starter, flexible wire etc : Double</v>
          </cell>
          <cell r="C2264" t="str">
            <v>Each</v>
          </cell>
          <cell r="D2264">
            <v>149.4</v>
          </cell>
          <cell r="E2264">
            <v>1364.4</v>
          </cell>
          <cell r="F2264" t="str">
            <v>Each</v>
          </cell>
          <cell r="G2264">
            <v>149.4</v>
          </cell>
          <cell r="H2264">
            <v>1364.4</v>
          </cell>
          <cell r="I2264" t="str">
            <v>15.6.1</v>
          </cell>
          <cell r="J2264">
            <v>0</v>
          </cell>
          <cell r="L2264">
            <v>1364.4</v>
          </cell>
          <cell r="M2264">
            <v>0</v>
          </cell>
          <cell r="N2264">
            <v>0</v>
          </cell>
        </row>
        <row r="2265">
          <cell r="A2265" t="str">
            <v>15-62</v>
          </cell>
          <cell r="B2265" t="str">
            <v>Supply and Erection porch-light fittinground/square type withgallery, holder &amp; 40 W bulb</v>
          </cell>
          <cell r="C2265" t="str">
            <v>Each</v>
          </cell>
          <cell r="D2265">
            <v>112.05</v>
          </cell>
          <cell r="E2265">
            <v>780.3</v>
          </cell>
          <cell r="F2265" t="str">
            <v>Each</v>
          </cell>
          <cell r="G2265">
            <v>112.05</v>
          </cell>
          <cell r="H2265">
            <v>780.3</v>
          </cell>
          <cell r="I2265" t="str">
            <v>15.6.1</v>
          </cell>
          <cell r="J2265">
            <v>0</v>
          </cell>
          <cell r="L2265">
            <v>780.3</v>
          </cell>
          <cell r="M2265">
            <v>0</v>
          </cell>
          <cell r="N2265">
            <v>0</v>
          </cell>
        </row>
        <row r="2266">
          <cell r="A2266" t="str">
            <v>15-63-a</v>
          </cell>
          <cell r="B2266" t="str">
            <v>Supply and Erection gate-light fitting completewith holder &amp;160-Watt mercury blended lamp: Small</v>
          </cell>
          <cell r="C2266" t="str">
            <v>Each</v>
          </cell>
          <cell r="D2266">
            <v>149.4</v>
          </cell>
          <cell r="E2266">
            <v>890.55</v>
          </cell>
          <cell r="F2266" t="str">
            <v>Each</v>
          </cell>
          <cell r="G2266">
            <v>149.4</v>
          </cell>
          <cell r="H2266">
            <v>890.55</v>
          </cell>
          <cell r="I2266" t="str">
            <v>15.6.1</v>
          </cell>
          <cell r="J2266">
            <v>0</v>
          </cell>
          <cell r="L2266">
            <v>890.55</v>
          </cell>
          <cell r="M2266">
            <v>0</v>
          </cell>
          <cell r="N2266">
            <v>0</v>
          </cell>
        </row>
        <row r="2267">
          <cell r="A2267" t="str">
            <v>15-63-b</v>
          </cell>
          <cell r="B2267" t="str">
            <v>Supply and Erection gate-light fitting completewith holder &amp;160-Watt mercury blended lamp: Medium</v>
          </cell>
          <cell r="C2267" t="str">
            <v>Each</v>
          </cell>
          <cell r="D2267">
            <v>149.4</v>
          </cell>
          <cell r="E2267">
            <v>890.55</v>
          </cell>
          <cell r="F2267" t="str">
            <v>Each</v>
          </cell>
          <cell r="G2267">
            <v>149.4</v>
          </cell>
          <cell r="H2267">
            <v>890.55</v>
          </cell>
          <cell r="I2267" t="str">
            <v>15.6.1</v>
          </cell>
          <cell r="J2267">
            <v>0</v>
          </cell>
          <cell r="L2267">
            <v>890.55</v>
          </cell>
          <cell r="M2267">
            <v>0</v>
          </cell>
          <cell r="N2267">
            <v>0</v>
          </cell>
        </row>
        <row r="2268">
          <cell r="A2268" t="str">
            <v>15-63-c</v>
          </cell>
          <cell r="B2268" t="str">
            <v>Supply and Erection gate-light fitting completewith holder &amp;160-Watt mercury blended lamp: Large</v>
          </cell>
          <cell r="C2268" t="str">
            <v>Each</v>
          </cell>
          <cell r="D2268">
            <v>149.4</v>
          </cell>
          <cell r="E2268">
            <v>890.55</v>
          </cell>
          <cell r="F2268" t="str">
            <v>Each</v>
          </cell>
          <cell r="G2268">
            <v>149.4</v>
          </cell>
          <cell r="H2268">
            <v>890.55</v>
          </cell>
          <cell r="I2268" t="str">
            <v>15.6.1</v>
          </cell>
          <cell r="J2268">
            <v>0</v>
          </cell>
          <cell r="L2268">
            <v>890.55</v>
          </cell>
          <cell r="M2268">
            <v>0</v>
          </cell>
          <cell r="N2268">
            <v>0</v>
          </cell>
        </row>
        <row r="2269">
          <cell r="A2269" t="str">
            <v>15-64-a</v>
          </cell>
          <cell r="B2269" t="str">
            <v>Supply and Erection garden-light fitting withholder and 160 Wmercury blended lamp &amp; choke : 18" dia</v>
          </cell>
          <cell r="C2269" t="str">
            <v>Each</v>
          </cell>
          <cell r="D2269">
            <v>373.5</v>
          </cell>
          <cell r="E2269">
            <v>750.15</v>
          </cell>
          <cell r="F2269" t="str">
            <v>Each</v>
          </cell>
          <cell r="G2269">
            <v>373.5</v>
          </cell>
          <cell r="H2269">
            <v>750.15</v>
          </cell>
          <cell r="I2269" t="str">
            <v>15.6.1</v>
          </cell>
          <cell r="J2269">
            <v>0</v>
          </cell>
          <cell r="L2269">
            <v>750.15</v>
          </cell>
          <cell r="M2269">
            <v>0</v>
          </cell>
          <cell r="N2269">
            <v>0</v>
          </cell>
        </row>
        <row r="2270">
          <cell r="A2270" t="str">
            <v>15-64-b</v>
          </cell>
          <cell r="B2270" t="str">
            <v>Supply and Erection garden-light fitting withholder and 160 Wmercury blended lamp &amp; choke : 19" dia</v>
          </cell>
          <cell r="C2270" t="str">
            <v>Each</v>
          </cell>
          <cell r="D2270">
            <v>373.5</v>
          </cell>
          <cell r="E2270">
            <v>810.9</v>
          </cell>
          <cell r="F2270" t="str">
            <v>Each</v>
          </cell>
          <cell r="G2270">
            <v>373.5</v>
          </cell>
          <cell r="H2270">
            <v>810.9</v>
          </cell>
          <cell r="I2270" t="str">
            <v>15.6.1</v>
          </cell>
          <cell r="J2270">
            <v>0</v>
          </cell>
          <cell r="L2270">
            <v>810.9</v>
          </cell>
          <cell r="M2270">
            <v>0</v>
          </cell>
          <cell r="N2270">
            <v>0</v>
          </cell>
        </row>
        <row r="2271">
          <cell r="A2271" t="str">
            <v>15-64-c</v>
          </cell>
          <cell r="B2271" t="str">
            <v>Supply and Erection garden-light fitting withholder and 160 Wmercury blended lamp &amp; choke : 22" dia</v>
          </cell>
          <cell r="C2271" t="str">
            <v>Each</v>
          </cell>
          <cell r="D2271">
            <v>373.5</v>
          </cell>
          <cell r="E2271">
            <v>871.65</v>
          </cell>
          <cell r="F2271" t="str">
            <v>Each</v>
          </cell>
          <cell r="G2271">
            <v>373.5</v>
          </cell>
          <cell r="H2271">
            <v>871.65</v>
          </cell>
          <cell r="I2271" t="str">
            <v>15.6.1</v>
          </cell>
          <cell r="J2271">
            <v>0</v>
          </cell>
          <cell r="L2271">
            <v>871.65</v>
          </cell>
          <cell r="M2271">
            <v>0</v>
          </cell>
          <cell r="N2271">
            <v>0</v>
          </cell>
        </row>
        <row r="2272">
          <cell r="A2272" t="str">
            <v>15-65-a</v>
          </cell>
          <cell r="B2272" t="str">
            <v>Supply and Erection garden-light fitting withporcelain holder 125W mercury vapour lamp &amp; choke : 18" dia</v>
          </cell>
          <cell r="C2272" t="str">
            <v>Each</v>
          </cell>
          <cell r="D2272">
            <v>373.5</v>
          </cell>
          <cell r="E2272">
            <v>3824.1</v>
          </cell>
          <cell r="F2272" t="str">
            <v>Each</v>
          </cell>
          <cell r="G2272">
            <v>373.5</v>
          </cell>
          <cell r="H2272">
            <v>3824.1</v>
          </cell>
          <cell r="I2272" t="str">
            <v>15.6.1</v>
          </cell>
          <cell r="J2272">
            <v>0</v>
          </cell>
          <cell r="L2272">
            <v>3824.1</v>
          </cell>
          <cell r="M2272">
            <v>0</v>
          </cell>
          <cell r="N2272">
            <v>0</v>
          </cell>
        </row>
        <row r="2273">
          <cell r="A2273" t="str">
            <v>15-65-b</v>
          </cell>
          <cell r="B2273" t="str">
            <v>Supply and Erection garden-light fitting withporcelain holder 125W mercury vapour lamp &amp; choke : 19" dia</v>
          </cell>
          <cell r="C2273" t="str">
            <v>Each</v>
          </cell>
          <cell r="D2273">
            <v>373.5</v>
          </cell>
          <cell r="E2273">
            <v>3082.95</v>
          </cell>
          <cell r="F2273" t="str">
            <v>Each</v>
          </cell>
          <cell r="G2273">
            <v>373.5</v>
          </cell>
          <cell r="H2273">
            <v>3082.95</v>
          </cell>
          <cell r="I2273" t="str">
            <v>15.6.1</v>
          </cell>
          <cell r="J2273">
            <v>0</v>
          </cell>
          <cell r="L2273">
            <v>3082.95</v>
          </cell>
          <cell r="M2273">
            <v>0</v>
          </cell>
          <cell r="N2273">
            <v>0</v>
          </cell>
        </row>
        <row r="2274">
          <cell r="A2274" t="str">
            <v>15-65-c</v>
          </cell>
          <cell r="B2274" t="str">
            <v>Supply and Erection garden-light fitting withporcelain holder 125W mercury vapour lamp &amp; choke : 22" dia</v>
          </cell>
          <cell r="C2274" t="str">
            <v>Each</v>
          </cell>
          <cell r="D2274">
            <v>373.5</v>
          </cell>
          <cell r="E2274">
            <v>6071.85</v>
          </cell>
          <cell r="F2274" t="str">
            <v>Each</v>
          </cell>
          <cell r="G2274">
            <v>373.5</v>
          </cell>
          <cell r="H2274">
            <v>6071.85</v>
          </cell>
          <cell r="I2274" t="str">
            <v>15.6.1</v>
          </cell>
          <cell r="J2274">
            <v>0</v>
          </cell>
          <cell r="L2274">
            <v>6071.85</v>
          </cell>
          <cell r="M2274">
            <v>0</v>
          </cell>
          <cell r="N2274">
            <v>0</v>
          </cell>
        </row>
        <row r="2275">
          <cell r="A2275" t="str">
            <v>15-65-d</v>
          </cell>
          <cell r="B2275" t="str">
            <v>Supply &amp; erection of Garden light fixture withLED 25-30 watts</v>
          </cell>
          <cell r="C2275" t="str">
            <v>Each</v>
          </cell>
          <cell r="D2275">
            <v>44.82</v>
          </cell>
          <cell r="E2275">
            <v>18054.77</v>
          </cell>
          <cell r="F2275" t="str">
            <v>Each</v>
          </cell>
          <cell r="G2275">
            <v>44.82</v>
          </cell>
          <cell r="H2275">
            <v>18054.77</v>
          </cell>
          <cell r="I2275" t="str">
            <v>15.6.3 ,15.6.4</v>
          </cell>
          <cell r="J2275">
            <v>0</v>
          </cell>
          <cell r="L2275">
            <v>18054.77</v>
          </cell>
          <cell r="M2275">
            <v>0</v>
          </cell>
          <cell r="N2275">
            <v>0</v>
          </cell>
        </row>
        <row r="2276">
          <cell r="A2276" t="str">
            <v>15-66-a</v>
          </cell>
          <cell r="B2276" t="str">
            <v>Supply and Erection flood-light fitting withholder, complete 14"dia with 500-W lamp</v>
          </cell>
          <cell r="C2276" t="str">
            <v>Each</v>
          </cell>
          <cell r="D2276">
            <v>373.5</v>
          </cell>
          <cell r="E2276">
            <v>1491.3</v>
          </cell>
          <cell r="F2276" t="str">
            <v>Each</v>
          </cell>
          <cell r="G2276">
            <v>373.5</v>
          </cell>
          <cell r="H2276">
            <v>1491.3</v>
          </cell>
          <cell r="I2276" t="str">
            <v>15.6.1</v>
          </cell>
          <cell r="J2276">
            <v>0</v>
          </cell>
          <cell r="L2276">
            <v>1491.3</v>
          </cell>
          <cell r="M2276">
            <v>0</v>
          </cell>
          <cell r="N2276">
            <v>0</v>
          </cell>
        </row>
        <row r="2277">
          <cell r="A2277" t="str">
            <v>15-66-b</v>
          </cell>
          <cell r="B2277" t="str">
            <v>Supply and Erection flood-light fitting withholder, complete 19«"dia with 1000-W lamp</v>
          </cell>
          <cell r="C2277" t="str">
            <v>Each</v>
          </cell>
          <cell r="D2277">
            <v>373.5</v>
          </cell>
          <cell r="E2277">
            <v>2463.3000000000002</v>
          </cell>
          <cell r="F2277" t="str">
            <v>Each</v>
          </cell>
          <cell r="G2277">
            <v>373.5</v>
          </cell>
          <cell r="H2277">
            <v>2463.3000000000002</v>
          </cell>
          <cell r="I2277" t="str">
            <v>15.6.1</v>
          </cell>
          <cell r="J2277">
            <v>0</v>
          </cell>
          <cell r="L2277">
            <v>2463.3000000000002</v>
          </cell>
          <cell r="M2277">
            <v>0</v>
          </cell>
          <cell r="N2277">
            <v>0</v>
          </cell>
        </row>
        <row r="2278">
          <cell r="A2278" t="str">
            <v>15-67</v>
          </cell>
          <cell r="B2278" t="str">
            <v>Making hole in wall with necessary masonry workfor exhaust fan anysize complete</v>
          </cell>
          <cell r="C2278" t="str">
            <v>Each</v>
          </cell>
          <cell r="D2278">
            <v>224.1</v>
          </cell>
          <cell r="E2278">
            <v>224.1</v>
          </cell>
          <cell r="F2278" t="str">
            <v>Each</v>
          </cell>
          <cell r="G2278">
            <v>224.1</v>
          </cell>
          <cell r="H2278">
            <v>224.1</v>
          </cell>
          <cell r="I2278" t="str">
            <v>15.13.1</v>
          </cell>
          <cell r="J2278">
            <v>0</v>
          </cell>
          <cell r="L2278">
            <v>224.1</v>
          </cell>
          <cell r="M2278">
            <v>0</v>
          </cell>
          <cell r="N2278">
            <v>0</v>
          </cell>
        </row>
        <row r="2279">
          <cell r="A2279" t="str">
            <v>15-68-a</v>
          </cell>
          <cell r="B2279" t="str">
            <v>Supply and Erection best quality AC ceiling fancomplete with GIrod, canopy, blades &amp; regulator : 36" sweep</v>
          </cell>
          <cell r="C2279" t="str">
            <v>Each</v>
          </cell>
          <cell r="D2279">
            <v>186.75</v>
          </cell>
          <cell r="E2279">
            <v>5046.75</v>
          </cell>
          <cell r="F2279" t="str">
            <v>Each</v>
          </cell>
          <cell r="G2279">
            <v>186.75</v>
          </cell>
          <cell r="H2279">
            <v>5046.75</v>
          </cell>
          <cell r="I2279" t="str">
            <v>15.5.1</v>
          </cell>
          <cell r="J2279">
            <v>0</v>
          </cell>
          <cell r="L2279">
            <v>5046.75</v>
          </cell>
          <cell r="M2279">
            <v>0</v>
          </cell>
          <cell r="N2279">
            <v>0</v>
          </cell>
        </row>
        <row r="2280">
          <cell r="A2280" t="str">
            <v>15-68-b</v>
          </cell>
          <cell r="B2280" t="str">
            <v>Supply and Erection best quality AC ceiling fancomplete with GIrod, canopy, blades &amp; regulator : 48" sweep</v>
          </cell>
          <cell r="C2280" t="str">
            <v>Each</v>
          </cell>
          <cell r="D2280">
            <v>186.75</v>
          </cell>
          <cell r="E2280">
            <v>5654.25</v>
          </cell>
          <cell r="F2280" t="str">
            <v>Each</v>
          </cell>
          <cell r="G2280">
            <v>186.75</v>
          </cell>
          <cell r="H2280">
            <v>5654.25</v>
          </cell>
          <cell r="I2280" t="str">
            <v>15.5.1</v>
          </cell>
          <cell r="J2280">
            <v>0</v>
          </cell>
          <cell r="L2280">
            <v>5654.25</v>
          </cell>
          <cell r="M2280">
            <v>0</v>
          </cell>
          <cell r="N2280">
            <v>0</v>
          </cell>
        </row>
        <row r="2281">
          <cell r="A2281" t="str">
            <v>15-68-c</v>
          </cell>
          <cell r="B2281" t="str">
            <v>Supply and Erection best quality AC ceiling fancomplete with GIrod, canopy, blades &amp; regulator : 56" sweep</v>
          </cell>
          <cell r="C2281" t="str">
            <v>Each</v>
          </cell>
          <cell r="D2281">
            <v>186.75</v>
          </cell>
          <cell r="E2281">
            <v>6261.75</v>
          </cell>
          <cell r="F2281" t="str">
            <v>Each</v>
          </cell>
          <cell r="G2281">
            <v>186.75</v>
          </cell>
          <cell r="H2281">
            <v>6261.75</v>
          </cell>
          <cell r="I2281" t="str">
            <v>15.5.1</v>
          </cell>
          <cell r="J2281">
            <v>0</v>
          </cell>
          <cell r="L2281">
            <v>6261.75</v>
          </cell>
          <cell r="M2281">
            <v>0</v>
          </cell>
          <cell r="N2281">
            <v>0</v>
          </cell>
        </row>
        <row r="2282">
          <cell r="A2282" t="str">
            <v>15-68-d</v>
          </cell>
          <cell r="B2282" t="str">
            <v>Supply &amp; Erection of 24" Pedestal fan complete inall aspects</v>
          </cell>
          <cell r="C2282" t="str">
            <v>Each</v>
          </cell>
          <cell r="D2282">
            <v>0</v>
          </cell>
          <cell r="E2282">
            <v>5103</v>
          </cell>
          <cell r="F2282" t="str">
            <v>Each</v>
          </cell>
          <cell r="G2282">
            <v>0</v>
          </cell>
          <cell r="H2282">
            <v>5103</v>
          </cell>
          <cell r="I2282">
            <v>0</v>
          </cell>
          <cell r="J2282">
            <v>0</v>
          </cell>
          <cell r="L2282">
            <v>5103</v>
          </cell>
          <cell r="M2282">
            <v>0</v>
          </cell>
          <cell r="N2282">
            <v>0</v>
          </cell>
        </row>
        <row r="2283">
          <cell r="A2283" t="str">
            <v>15-68-e</v>
          </cell>
          <cell r="B2283" t="str">
            <v>deleted</v>
          </cell>
          <cell r="C2283" t="str">
            <v>Each</v>
          </cell>
          <cell r="D2283">
            <v>0</v>
          </cell>
          <cell r="E2283">
            <v>0</v>
          </cell>
          <cell r="F2283" t="str">
            <v>Each</v>
          </cell>
          <cell r="G2283">
            <v>0</v>
          </cell>
          <cell r="H2283">
            <v>0</v>
          </cell>
          <cell r="I2283" t="str">
            <v>15.5.2</v>
          </cell>
          <cell r="J2283">
            <v>0</v>
          </cell>
          <cell r="L2283">
            <v>0</v>
          </cell>
          <cell r="M2283">
            <v>0</v>
          </cell>
          <cell r="N2283" t="e">
            <v>#DIV/0!</v>
          </cell>
        </row>
        <row r="2284">
          <cell r="A2284" t="str">
            <v>15-68-f</v>
          </cell>
          <cell r="B2284" t="str">
            <v>Supply and Fixing of 24" dia Direct axial WallBracket fan,1450Rpm, Max 50db sound level Fanshall be made with 99% purity Copper windings</v>
          </cell>
          <cell r="C2284" t="str">
            <v>Each</v>
          </cell>
          <cell r="D2284">
            <v>93.38</v>
          </cell>
          <cell r="E2284">
            <v>8598.3799999999992</v>
          </cell>
          <cell r="F2284" t="str">
            <v>Each</v>
          </cell>
          <cell r="G2284">
            <v>93.38</v>
          </cell>
          <cell r="H2284">
            <v>8598.3799999999992</v>
          </cell>
          <cell r="I2284" t="str">
            <v>15.5.2</v>
          </cell>
          <cell r="J2284">
            <v>0</v>
          </cell>
          <cell r="L2284">
            <v>8598.3799999999992</v>
          </cell>
          <cell r="M2284">
            <v>0</v>
          </cell>
          <cell r="N2284">
            <v>0</v>
          </cell>
        </row>
        <row r="2285">
          <cell r="A2285" t="str">
            <v>15-69-a</v>
          </cell>
          <cell r="B2285" t="str">
            <v>Supply and Erection best quality exhaust fancomplete with shutter&amp; regulator : 12"sweep</v>
          </cell>
          <cell r="C2285" t="str">
            <v>Each</v>
          </cell>
          <cell r="D2285">
            <v>149.4</v>
          </cell>
          <cell r="E2285">
            <v>3551.4</v>
          </cell>
          <cell r="F2285" t="str">
            <v>Each</v>
          </cell>
          <cell r="G2285">
            <v>149.4</v>
          </cell>
          <cell r="H2285">
            <v>3551.4</v>
          </cell>
          <cell r="I2285" t="str">
            <v>15.5.3</v>
          </cell>
          <cell r="J2285">
            <v>0</v>
          </cell>
          <cell r="L2285">
            <v>3551.4</v>
          </cell>
          <cell r="M2285">
            <v>0</v>
          </cell>
          <cell r="N2285">
            <v>0</v>
          </cell>
        </row>
        <row r="2286">
          <cell r="A2286" t="str">
            <v>15-69-b</v>
          </cell>
          <cell r="B2286" t="str">
            <v>Supply and Erection best quality exhaust fancomplete with shutter&amp; regulator : 16"sweep</v>
          </cell>
          <cell r="C2286" t="str">
            <v>Each</v>
          </cell>
          <cell r="D2286">
            <v>149.4</v>
          </cell>
          <cell r="E2286">
            <v>4802.8500000000004</v>
          </cell>
          <cell r="F2286" t="str">
            <v>Each</v>
          </cell>
          <cell r="G2286">
            <v>149.4</v>
          </cell>
          <cell r="H2286">
            <v>4802.8500000000004</v>
          </cell>
          <cell r="I2286" t="str">
            <v>15.5.3</v>
          </cell>
          <cell r="J2286">
            <v>0</v>
          </cell>
          <cell r="L2286">
            <v>4158.8999999999996</v>
          </cell>
          <cell r="M2286">
            <v>643.95000000000073</v>
          </cell>
          <cell r="N2286">
            <v>0.15483661545120123</v>
          </cell>
        </row>
        <row r="2287">
          <cell r="A2287" t="str">
            <v>15-69-c</v>
          </cell>
          <cell r="B2287" t="str">
            <v>Supply and Erection best quality exhaust fancomplete with shutter&amp; regulator : 18"sweep</v>
          </cell>
          <cell r="C2287" t="str">
            <v>Each</v>
          </cell>
          <cell r="D2287">
            <v>149.4</v>
          </cell>
          <cell r="E2287">
            <v>6224.4</v>
          </cell>
          <cell r="F2287" t="str">
            <v>Each</v>
          </cell>
          <cell r="G2287">
            <v>149.4</v>
          </cell>
          <cell r="H2287">
            <v>6224.4</v>
          </cell>
          <cell r="I2287" t="str">
            <v>15.5.3</v>
          </cell>
          <cell r="J2287">
            <v>0</v>
          </cell>
          <cell r="L2287">
            <v>6224.4</v>
          </cell>
          <cell r="M2287">
            <v>0</v>
          </cell>
          <cell r="N2287">
            <v>0</v>
          </cell>
        </row>
        <row r="2288">
          <cell r="A2288" t="str">
            <v>15-69-d</v>
          </cell>
          <cell r="B2288" t="str">
            <v>Supply &amp; Erection of Exhaust fan(round) upto 6"dia (imported)</v>
          </cell>
          <cell r="C2288" t="str">
            <v>Each</v>
          </cell>
          <cell r="D2288">
            <v>93.38</v>
          </cell>
          <cell r="E2288">
            <v>2462.63</v>
          </cell>
          <cell r="F2288" t="str">
            <v>Each</v>
          </cell>
          <cell r="G2288">
            <v>93.38</v>
          </cell>
          <cell r="H2288">
            <v>2462.63</v>
          </cell>
          <cell r="I2288" t="str">
            <v>15.5.3</v>
          </cell>
          <cell r="J2288">
            <v>0</v>
          </cell>
          <cell r="L2288">
            <v>2280.38</v>
          </cell>
          <cell r="M2288">
            <v>182.25</v>
          </cell>
          <cell r="N2288">
            <v>7.9920890377919468E-2</v>
          </cell>
        </row>
        <row r="2289">
          <cell r="A2289" t="str">
            <v>15-70-a</v>
          </cell>
          <cell r="B2289" t="str">
            <v>Supply and Erection transpower auto circuitbreaker 3-phase, 400Vfungus moisture proofing : 30 Amp.</v>
          </cell>
          <cell r="C2289" t="str">
            <v>Each</v>
          </cell>
          <cell r="D2289">
            <v>597.6</v>
          </cell>
          <cell r="E2289">
            <v>1812.6</v>
          </cell>
          <cell r="F2289" t="str">
            <v>Each</v>
          </cell>
          <cell r="G2289">
            <v>597.6</v>
          </cell>
          <cell r="H2289">
            <v>1812.6</v>
          </cell>
          <cell r="I2289" t="str">
            <v>15.7.12</v>
          </cell>
          <cell r="J2289">
            <v>0</v>
          </cell>
          <cell r="L2289">
            <v>1812.6</v>
          </cell>
          <cell r="M2289">
            <v>0</v>
          </cell>
          <cell r="N2289">
            <v>0</v>
          </cell>
        </row>
        <row r="2290">
          <cell r="A2290" t="str">
            <v>15-70-b</v>
          </cell>
          <cell r="B2290" t="str">
            <v>Supply and Erection transpower auto circuitbreaker 3-phase, 400Vfungus moisture proofing : 60 Amp.</v>
          </cell>
          <cell r="C2290" t="str">
            <v>Each</v>
          </cell>
          <cell r="D2290">
            <v>597.6</v>
          </cell>
          <cell r="E2290">
            <v>2055.6</v>
          </cell>
          <cell r="F2290" t="str">
            <v>Each</v>
          </cell>
          <cell r="G2290">
            <v>597.6</v>
          </cell>
          <cell r="H2290">
            <v>2055.6</v>
          </cell>
          <cell r="I2290" t="str">
            <v>15.7.12</v>
          </cell>
          <cell r="J2290">
            <v>0</v>
          </cell>
          <cell r="L2290">
            <v>2055.6</v>
          </cell>
          <cell r="M2290">
            <v>0</v>
          </cell>
          <cell r="N2290">
            <v>0</v>
          </cell>
        </row>
        <row r="2291">
          <cell r="A2291" t="str">
            <v>15-70-c</v>
          </cell>
          <cell r="B2291" t="str">
            <v>Supply and Erection transpower auto circuitbreaker 3-phase, 400Vfungus moisture proofing : 100 Amp.</v>
          </cell>
          <cell r="C2291" t="str">
            <v>Each</v>
          </cell>
          <cell r="D2291">
            <v>709.65</v>
          </cell>
          <cell r="E2291">
            <v>3747.15</v>
          </cell>
          <cell r="F2291" t="str">
            <v>Each</v>
          </cell>
          <cell r="G2291">
            <v>709.65</v>
          </cell>
          <cell r="H2291">
            <v>3747.15</v>
          </cell>
          <cell r="I2291" t="str">
            <v>15.7.12</v>
          </cell>
          <cell r="J2291">
            <v>0</v>
          </cell>
          <cell r="L2291">
            <v>3747.15</v>
          </cell>
          <cell r="M2291">
            <v>0</v>
          </cell>
          <cell r="N2291">
            <v>0</v>
          </cell>
        </row>
        <row r="2292">
          <cell r="A2292" t="str">
            <v>15-71-a</v>
          </cell>
          <cell r="B2292" t="str">
            <v>Supply and Erection single phase imported autocircuit breaker 6Amp.</v>
          </cell>
          <cell r="C2292" t="str">
            <v>Each</v>
          </cell>
          <cell r="D2292">
            <v>112.05</v>
          </cell>
          <cell r="E2292">
            <v>658.8</v>
          </cell>
          <cell r="F2292" t="str">
            <v>Each</v>
          </cell>
          <cell r="G2292">
            <v>112.05</v>
          </cell>
          <cell r="H2292">
            <v>658.8</v>
          </cell>
          <cell r="I2292" t="str">
            <v>15.7.12</v>
          </cell>
          <cell r="J2292">
            <v>0</v>
          </cell>
          <cell r="L2292">
            <v>658.8</v>
          </cell>
          <cell r="M2292">
            <v>0</v>
          </cell>
          <cell r="N2292">
            <v>0</v>
          </cell>
        </row>
        <row r="2293">
          <cell r="A2293" t="str">
            <v>15-71-b</v>
          </cell>
          <cell r="B2293" t="str">
            <v>Supply and Erection single phase imported autocircuit breaker 15Amp.</v>
          </cell>
          <cell r="C2293" t="str">
            <v>Each</v>
          </cell>
          <cell r="D2293">
            <v>112.05</v>
          </cell>
          <cell r="E2293">
            <v>658.8</v>
          </cell>
          <cell r="F2293" t="str">
            <v>Each</v>
          </cell>
          <cell r="G2293">
            <v>112.05</v>
          </cell>
          <cell r="H2293">
            <v>658.8</v>
          </cell>
          <cell r="I2293" t="str">
            <v>15.7.12</v>
          </cell>
          <cell r="J2293">
            <v>0</v>
          </cell>
          <cell r="L2293">
            <v>658.8</v>
          </cell>
          <cell r="M2293">
            <v>0</v>
          </cell>
          <cell r="N2293">
            <v>0</v>
          </cell>
        </row>
        <row r="2294">
          <cell r="A2294" t="str">
            <v>15-71-c</v>
          </cell>
          <cell r="B2294" t="str">
            <v>Supply and Erection single phase imported autocircuit breaker 20Amp.</v>
          </cell>
          <cell r="C2294" t="str">
            <v>Each</v>
          </cell>
          <cell r="D2294">
            <v>112.05</v>
          </cell>
          <cell r="E2294">
            <v>950.4</v>
          </cell>
          <cell r="F2294" t="str">
            <v>Each</v>
          </cell>
          <cell r="G2294">
            <v>112.05</v>
          </cell>
          <cell r="H2294">
            <v>950.4</v>
          </cell>
          <cell r="I2294" t="str">
            <v>15.7.12</v>
          </cell>
          <cell r="J2294">
            <v>0</v>
          </cell>
          <cell r="L2294">
            <v>950.4</v>
          </cell>
          <cell r="M2294">
            <v>0</v>
          </cell>
          <cell r="N2294">
            <v>0</v>
          </cell>
        </row>
        <row r="2295">
          <cell r="A2295" t="str">
            <v>15-71-d</v>
          </cell>
          <cell r="B2295" t="str">
            <v>Supply and Erection single phase imported autocircuit breaker 30Amp.</v>
          </cell>
          <cell r="C2295" t="str">
            <v>Each</v>
          </cell>
          <cell r="D2295">
            <v>112.05</v>
          </cell>
          <cell r="E2295">
            <v>950.4</v>
          </cell>
          <cell r="F2295" t="str">
            <v>Each</v>
          </cell>
          <cell r="G2295">
            <v>112.05</v>
          </cell>
          <cell r="H2295">
            <v>950.4</v>
          </cell>
          <cell r="I2295" t="str">
            <v>15.7.12</v>
          </cell>
          <cell r="J2295">
            <v>0</v>
          </cell>
          <cell r="L2295">
            <v>950.4</v>
          </cell>
          <cell r="M2295">
            <v>0</v>
          </cell>
          <cell r="N2295">
            <v>0</v>
          </cell>
        </row>
        <row r="2296">
          <cell r="A2296" t="str">
            <v>15-72-a</v>
          </cell>
          <cell r="B2296" t="str">
            <v>Supply and Erection of bus bars for 500 volts 3phase AC S/W 4copper bars 40 Amp with bar size 1 1/2" X 1/8"</v>
          </cell>
          <cell r="C2296" t="str">
            <v>Each</v>
          </cell>
          <cell r="D2296">
            <v>1618.5</v>
          </cell>
          <cell r="E2296">
            <v>9819.75</v>
          </cell>
          <cell r="F2296" t="str">
            <v>Each</v>
          </cell>
          <cell r="G2296">
            <v>1618.5</v>
          </cell>
          <cell r="H2296">
            <v>9819.75</v>
          </cell>
          <cell r="I2296" t="str">
            <v>15.14.5</v>
          </cell>
          <cell r="J2296">
            <v>0</v>
          </cell>
          <cell r="L2296">
            <v>9788.6299999999992</v>
          </cell>
          <cell r="M2296">
            <v>31.1200000000008</v>
          </cell>
          <cell r="N2296">
            <v>3.1791987234169442E-3</v>
          </cell>
        </row>
        <row r="2297">
          <cell r="A2297" t="str">
            <v>15-72-b</v>
          </cell>
          <cell r="B2297" t="str">
            <v>Supply and Erection of bus bars 500 volts 3 phaseAC supply with 4copper bars - 100 Amp with bar size1 1 1/2" X1/8"</v>
          </cell>
          <cell r="C2297" t="str">
            <v>Each</v>
          </cell>
          <cell r="D2297">
            <v>1618.5</v>
          </cell>
          <cell r="E2297">
            <v>9850.1299999999992</v>
          </cell>
          <cell r="F2297" t="str">
            <v>Each</v>
          </cell>
          <cell r="G2297">
            <v>1618.5</v>
          </cell>
          <cell r="H2297">
            <v>9850.1299999999992</v>
          </cell>
          <cell r="I2297" t="str">
            <v>15.14.5</v>
          </cell>
          <cell r="J2297">
            <v>0</v>
          </cell>
          <cell r="L2297">
            <v>9819</v>
          </cell>
          <cell r="M2297">
            <v>31.1299999999992</v>
          </cell>
          <cell r="N2297">
            <v>3.1703839494856096E-3</v>
          </cell>
        </row>
        <row r="2298">
          <cell r="A2298" t="str">
            <v>15-72-c</v>
          </cell>
          <cell r="B2298" t="str">
            <v>Supply and Erection of bus bars 500 volts 3 phaseAC supply with 4copper bars - 200 Amp with bar size 2"X 1/8"</v>
          </cell>
          <cell r="C2298" t="str">
            <v>Each</v>
          </cell>
          <cell r="D2298">
            <v>2863.5</v>
          </cell>
          <cell r="E2298">
            <v>11095.13</v>
          </cell>
          <cell r="F2298" t="str">
            <v>Each</v>
          </cell>
          <cell r="G2298">
            <v>2863.5</v>
          </cell>
          <cell r="H2298">
            <v>11095.13</v>
          </cell>
          <cell r="I2298" t="str">
            <v>15.14.5</v>
          </cell>
          <cell r="J2298">
            <v>0</v>
          </cell>
          <cell r="L2298">
            <v>11032.88</v>
          </cell>
          <cell r="M2298">
            <v>62.25</v>
          </cell>
          <cell r="N2298">
            <v>5.6422257832950242E-3</v>
          </cell>
        </row>
        <row r="2299">
          <cell r="A2299" t="str">
            <v>15-72-d</v>
          </cell>
          <cell r="B2299" t="str">
            <v>Supply and Erection of bus bars 500 volts 3 phaseAC supply with 4copper bars - 300 Amp with bar size 2" X 3/16"</v>
          </cell>
          <cell r="C2299" t="str">
            <v>Each</v>
          </cell>
          <cell r="D2299">
            <v>3486</v>
          </cell>
          <cell r="E2299">
            <v>11778.38</v>
          </cell>
          <cell r="F2299" t="str">
            <v>Each</v>
          </cell>
          <cell r="G2299">
            <v>3486</v>
          </cell>
          <cell r="H2299">
            <v>11778.38</v>
          </cell>
          <cell r="I2299" t="str">
            <v>15.14.5</v>
          </cell>
          <cell r="J2299">
            <v>0</v>
          </cell>
          <cell r="L2299">
            <v>11700.56</v>
          </cell>
          <cell r="M2299">
            <v>77.819999999999709</v>
          </cell>
          <cell r="N2299">
            <v>6.6509637145572269E-3</v>
          </cell>
        </row>
        <row r="2300">
          <cell r="A2300" t="str">
            <v>15-72-e</v>
          </cell>
          <cell r="B2300" t="str">
            <v>Supply and Erection of bus bars 500 volts 3 phaseAC supply with 4copper bars - 500 Amp with size 2" X 1/4"</v>
          </cell>
          <cell r="C2300" t="str">
            <v>Each</v>
          </cell>
          <cell r="D2300">
            <v>3984</v>
          </cell>
          <cell r="E2300">
            <v>12306.75</v>
          </cell>
          <cell r="F2300" t="str">
            <v>Each</v>
          </cell>
          <cell r="G2300">
            <v>3984</v>
          </cell>
          <cell r="H2300">
            <v>12306.75</v>
          </cell>
          <cell r="I2300" t="str">
            <v>15.4.5</v>
          </cell>
          <cell r="J2300">
            <v>0</v>
          </cell>
          <cell r="L2300">
            <v>12244.5</v>
          </cell>
          <cell r="M2300">
            <v>62.25</v>
          </cell>
          <cell r="N2300">
            <v>5.0839152272448857E-3</v>
          </cell>
        </row>
        <row r="2301">
          <cell r="A2301" t="str">
            <v>15-72-f</v>
          </cell>
          <cell r="B2301" t="str">
            <v>Supply &amp; erection of Nut &amp; Bolt (2''x5/8')</v>
          </cell>
          <cell r="C2301" t="str">
            <v>Each</v>
          </cell>
          <cell r="D2301">
            <v>24.6</v>
          </cell>
          <cell r="E2301">
            <v>219</v>
          </cell>
          <cell r="F2301" t="str">
            <v>Each</v>
          </cell>
          <cell r="G2301">
            <v>24.6</v>
          </cell>
          <cell r="H2301">
            <v>219</v>
          </cell>
          <cell r="I2301">
            <v>0</v>
          </cell>
          <cell r="J2301">
            <v>0</v>
          </cell>
          <cell r="L2301">
            <v>219</v>
          </cell>
          <cell r="M2301">
            <v>0</v>
          </cell>
          <cell r="N2301">
            <v>0</v>
          </cell>
        </row>
        <row r="2302">
          <cell r="A2302" t="str">
            <v>15-72-g</v>
          </cell>
          <cell r="B2302" t="str">
            <v>Supply &amp; erection of Nut &amp; Bolt 8'' or 9''x5/8''</v>
          </cell>
          <cell r="C2302" t="str">
            <v>Each</v>
          </cell>
          <cell r="D2302">
            <v>24.6</v>
          </cell>
          <cell r="E2302">
            <v>220.22</v>
          </cell>
          <cell r="F2302" t="str">
            <v>Each</v>
          </cell>
          <cell r="G2302">
            <v>24.6</v>
          </cell>
          <cell r="H2302">
            <v>220.22</v>
          </cell>
          <cell r="I2302">
            <v>0</v>
          </cell>
          <cell r="J2302">
            <v>0</v>
          </cell>
          <cell r="L2302">
            <v>220.22</v>
          </cell>
          <cell r="M2302">
            <v>0</v>
          </cell>
          <cell r="N2302">
            <v>0</v>
          </cell>
        </row>
        <row r="2303">
          <cell r="A2303" t="str">
            <v>15-72-h</v>
          </cell>
          <cell r="B2303" t="str">
            <v>Supply &amp; erection of Nut &amp; Bolt 10''x5/8''</v>
          </cell>
          <cell r="C2303" t="str">
            <v>Each</v>
          </cell>
          <cell r="D2303">
            <v>24.6</v>
          </cell>
          <cell r="E2303">
            <v>242.09</v>
          </cell>
          <cell r="F2303" t="str">
            <v>Each</v>
          </cell>
          <cell r="G2303">
            <v>24.6</v>
          </cell>
          <cell r="H2303">
            <v>242.09</v>
          </cell>
          <cell r="I2303">
            <v>0</v>
          </cell>
          <cell r="J2303">
            <v>0</v>
          </cell>
          <cell r="L2303">
            <v>242.09</v>
          </cell>
          <cell r="M2303">
            <v>0</v>
          </cell>
          <cell r="N2303">
            <v>0</v>
          </cell>
        </row>
        <row r="2304">
          <cell r="A2304" t="str">
            <v>15-72-i</v>
          </cell>
          <cell r="B2304" t="str">
            <v>Supply &amp; erection of galvanized J-bolts</v>
          </cell>
          <cell r="C2304" t="str">
            <v>Each</v>
          </cell>
          <cell r="D2304">
            <v>59.76</v>
          </cell>
          <cell r="E2304">
            <v>1474.02</v>
          </cell>
          <cell r="F2304" t="str">
            <v>Each</v>
          </cell>
          <cell r="G2304">
            <v>59.76</v>
          </cell>
          <cell r="H2304">
            <v>1474.02</v>
          </cell>
          <cell r="I2304">
            <v>0</v>
          </cell>
          <cell r="J2304">
            <v>0</v>
          </cell>
          <cell r="L2304">
            <v>1474.02</v>
          </cell>
          <cell r="M2304">
            <v>0</v>
          </cell>
          <cell r="N2304">
            <v>0</v>
          </cell>
        </row>
        <row r="2305">
          <cell r="A2305" t="str">
            <v>15-73-a</v>
          </cell>
          <cell r="B2305" t="str">
            <v>Supply and Erection of bracket of channel 3" X 11/2" X 1/4"section 2' long for 2 lines</v>
          </cell>
          <cell r="C2305" t="str">
            <v>Each</v>
          </cell>
          <cell r="D2305">
            <v>59.76</v>
          </cell>
          <cell r="E2305">
            <v>368.98</v>
          </cell>
          <cell r="F2305" t="str">
            <v>Each</v>
          </cell>
          <cell r="G2305">
            <v>59.76</v>
          </cell>
          <cell r="H2305">
            <v>368.98</v>
          </cell>
          <cell r="I2305" t="str">
            <v>15.8.11</v>
          </cell>
          <cell r="J2305">
            <v>0</v>
          </cell>
          <cell r="L2305">
            <v>368.98</v>
          </cell>
          <cell r="M2305">
            <v>0</v>
          </cell>
          <cell r="N2305">
            <v>0</v>
          </cell>
        </row>
        <row r="2306">
          <cell r="A2306" t="str">
            <v>15-73-b</v>
          </cell>
          <cell r="B2306" t="str">
            <v>Supply and Erection of bracket of MS channel 3"X 1 1/2" X 1/4"Section:- 4' long for 4 lines</v>
          </cell>
          <cell r="C2306" t="str">
            <v>Each</v>
          </cell>
          <cell r="D2306">
            <v>59.76</v>
          </cell>
          <cell r="E2306">
            <v>618.04999999999995</v>
          </cell>
          <cell r="F2306" t="str">
            <v>Each</v>
          </cell>
          <cell r="G2306">
            <v>59.76</v>
          </cell>
          <cell r="H2306">
            <v>618.04999999999995</v>
          </cell>
          <cell r="I2306" t="str">
            <v>15.8.11</v>
          </cell>
          <cell r="J2306">
            <v>0</v>
          </cell>
          <cell r="L2306">
            <v>618.04999999999995</v>
          </cell>
          <cell r="M2306">
            <v>0</v>
          </cell>
          <cell r="N2306">
            <v>0</v>
          </cell>
        </row>
        <row r="2307">
          <cell r="A2307" t="str">
            <v>15-74</v>
          </cell>
          <cell r="B2307" t="str">
            <v>Supply and Erection of anchor rod honley type forpoles i/e clamps&amp; 7/13 SWG stay wire straining screws PCC 1:3:6</v>
          </cell>
          <cell r="C2307" t="str">
            <v>Each</v>
          </cell>
          <cell r="D2307">
            <v>13.45</v>
          </cell>
          <cell r="E2307">
            <v>122.31</v>
          </cell>
          <cell r="F2307" t="str">
            <v>Each</v>
          </cell>
          <cell r="G2307">
            <v>13.45</v>
          </cell>
          <cell r="H2307">
            <v>122.31</v>
          </cell>
          <cell r="I2307" t="str">
            <v>15.2.10</v>
          </cell>
          <cell r="J2307">
            <v>0</v>
          </cell>
          <cell r="L2307">
            <v>121.75</v>
          </cell>
          <cell r="M2307">
            <v>0.56000000000000227</v>
          </cell>
          <cell r="N2307">
            <v>4.5995893223819487E-3</v>
          </cell>
        </row>
        <row r="2308">
          <cell r="A2308" t="str">
            <v>15-75-a</v>
          </cell>
          <cell r="B2308" t="str">
            <v>Supply and Erection cubical type factoryfabricated floor/wallmounting steel main board comp. : On surface</v>
          </cell>
          <cell r="C2308" t="str">
            <v>Sft</v>
          </cell>
          <cell r="D2308">
            <v>373.5</v>
          </cell>
          <cell r="E2308">
            <v>2843.59</v>
          </cell>
          <cell r="F2308" t="str">
            <v>m2</v>
          </cell>
          <cell r="G2308">
            <v>4018.86</v>
          </cell>
          <cell r="H2308">
            <v>30597.08</v>
          </cell>
          <cell r="I2308">
            <v>0</v>
          </cell>
          <cell r="J2308">
            <v>0</v>
          </cell>
          <cell r="L2308">
            <v>30597.08</v>
          </cell>
          <cell r="M2308">
            <v>0</v>
          </cell>
          <cell r="N2308">
            <v>0</v>
          </cell>
        </row>
        <row r="2309">
          <cell r="A2309" t="str">
            <v>15-75-b</v>
          </cell>
          <cell r="B2309" t="str">
            <v>Supply and Erection cubical type factoryfabricated floor/wallmounting steel main board comp. : Recessed</v>
          </cell>
          <cell r="C2309" t="str">
            <v>Sft</v>
          </cell>
          <cell r="D2309">
            <v>423.3</v>
          </cell>
          <cell r="E2309">
            <v>2893.4</v>
          </cell>
          <cell r="F2309" t="str">
            <v>m2</v>
          </cell>
          <cell r="G2309">
            <v>4554.71</v>
          </cell>
          <cell r="H2309">
            <v>31132.93</v>
          </cell>
          <cell r="I2309">
            <v>0</v>
          </cell>
          <cell r="J2309">
            <v>0</v>
          </cell>
          <cell r="L2309">
            <v>31099.43</v>
          </cell>
          <cell r="M2309">
            <v>33.5</v>
          </cell>
          <cell r="N2309">
            <v>1.0771901607199875E-3</v>
          </cell>
        </row>
        <row r="2310">
          <cell r="A2310" t="str">
            <v>15-76-a</v>
          </cell>
          <cell r="B2310" t="str">
            <v>Fluorescent tube lights fitting 2x2 feet square typesuitablefor fixing in recess or direct on complete with 4Nos 2 ft 20 wattstubes, chokes, starters, holders complete in allrespects in steelbody.</v>
          </cell>
          <cell r="C2310" t="str">
            <v>Each</v>
          </cell>
          <cell r="D2310">
            <v>373.5</v>
          </cell>
          <cell r="E2310">
            <v>1831.5</v>
          </cell>
          <cell r="F2310" t="str">
            <v>Each</v>
          </cell>
          <cell r="G2310">
            <v>373.5</v>
          </cell>
          <cell r="H2310">
            <v>1831.5</v>
          </cell>
          <cell r="I2310">
            <v>0</v>
          </cell>
          <cell r="J2310">
            <v>0</v>
          </cell>
          <cell r="L2310">
            <v>1831.5</v>
          </cell>
          <cell r="M2310">
            <v>0</v>
          </cell>
          <cell r="N2310">
            <v>0</v>
          </cell>
        </row>
        <row r="2311">
          <cell r="A2311" t="str">
            <v>15-76-b</v>
          </cell>
          <cell r="B2311" t="str">
            <v>Supply and Fixing of fluorescent tube fittingrectangular box typeshousing made of 22 SWG stave enameled steelsheet having springload inner frame attachment with acrylic orpolythene completewith 2 No 4 ft 40 watts</v>
          </cell>
          <cell r="C2311" t="str">
            <v>Each</v>
          </cell>
          <cell r="D2311">
            <v>373.5</v>
          </cell>
          <cell r="E2311">
            <v>981</v>
          </cell>
          <cell r="F2311" t="str">
            <v>Each</v>
          </cell>
          <cell r="G2311">
            <v>373.5</v>
          </cell>
          <cell r="H2311">
            <v>981</v>
          </cell>
          <cell r="I2311">
            <v>0</v>
          </cell>
          <cell r="J2311">
            <v>0</v>
          </cell>
          <cell r="L2311">
            <v>981</v>
          </cell>
          <cell r="M2311">
            <v>0</v>
          </cell>
          <cell r="N2311">
            <v>0</v>
          </cell>
        </row>
        <row r="2312">
          <cell r="A2312" t="str">
            <v>15-77-a</v>
          </cell>
          <cell r="B2312" t="str">
            <v>Supply and Fixing electric AC exhaust/fresh aircirculation(doubleway) 220/230 single phase plastic frame body andblade complete 8"x8"</v>
          </cell>
          <cell r="C2312" t="str">
            <v>Each</v>
          </cell>
          <cell r="D2312">
            <v>616.28</v>
          </cell>
          <cell r="E2312">
            <v>4332.3500000000004</v>
          </cell>
          <cell r="F2312" t="str">
            <v>Each</v>
          </cell>
          <cell r="G2312">
            <v>616.28</v>
          </cell>
          <cell r="H2312">
            <v>4332.3500000000004</v>
          </cell>
          <cell r="I2312" t="str">
            <v>15.5.3</v>
          </cell>
          <cell r="J2312">
            <v>0</v>
          </cell>
          <cell r="L2312">
            <v>4238.9799999999996</v>
          </cell>
          <cell r="M2312">
            <v>93.3700000000008</v>
          </cell>
          <cell r="N2312">
            <v>2.2026525248998771E-2</v>
          </cell>
        </row>
        <row r="2313">
          <cell r="A2313" t="str">
            <v>15-77-b</v>
          </cell>
          <cell r="B2313" t="str">
            <v>Supply and Fixing electric AC exhaust/fresh aircirculation(doubleway) 220/230 single phase plastic frame body andblade complete 10"x10"</v>
          </cell>
          <cell r="C2313" t="str">
            <v>Each</v>
          </cell>
          <cell r="D2313">
            <v>616.28</v>
          </cell>
          <cell r="E2313">
            <v>5046.7700000000004</v>
          </cell>
          <cell r="F2313" t="str">
            <v>Each</v>
          </cell>
          <cell r="G2313">
            <v>616.28</v>
          </cell>
          <cell r="H2313">
            <v>5046.7700000000004</v>
          </cell>
          <cell r="I2313" t="str">
            <v>15.5.3</v>
          </cell>
          <cell r="J2313">
            <v>0</v>
          </cell>
          <cell r="L2313">
            <v>4953.3999999999996</v>
          </cell>
          <cell r="M2313">
            <v>93.3700000000008</v>
          </cell>
          <cell r="N2313">
            <v>1.8849679008358058E-2</v>
          </cell>
        </row>
        <row r="2314">
          <cell r="A2314" t="str">
            <v>15-77-c</v>
          </cell>
          <cell r="B2314" t="str">
            <v>Supply and fixing electric AC exhaust/fresh aircirculation(Doubleway) 220/230 single phase plastic frame body andblade complete 12"x12"</v>
          </cell>
          <cell r="C2314" t="str">
            <v>Each</v>
          </cell>
          <cell r="D2314">
            <v>231.57</v>
          </cell>
          <cell r="E2314">
            <v>4793.7700000000004</v>
          </cell>
          <cell r="F2314" t="str">
            <v>Each</v>
          </cell>
          <cell r="G2314">
            <v>231.57</v>
          </cell>
          <cell r="H2314">
            <v>4793.7700000000004</v>
          </cell>
          <cell r="I2314" t="str">
            <v>15.5.3</v>
          </cell>
          <cell r="J2314">
            <v>0</v>
          </cell>
          <cell r="L2314">
            <v>4756.42</v>
          </cell>
          <cell r="M2314">
            <v>37.350000000000364</v>
          </cell>
          <cell r="N2314">
            <v>7.8525445608252347E-3</v>
          </cell>
        </row>
        <row r="2315">
          <cell r="A2315" t="str">
            <v>15-77-d</v>
          </cell>
          <cell r="B2315" t="str">
            <v>Supply, installation, testing &amp; commissioning ofExhaust Fan 10'' dia with  plastic body, fan bladesand louvers, complete in all respects</v>
          </cell>
          <cell r="C2315" t="str">
            <v>Each</v>
          </cell>
          <cell r="D2315">
            <v>44.82</v>
          </cell>
          <cell r="E2315">
            <v>3689.82</v>
          </cell>
          <cell r="F2315" t="str">
            <v>Each</v>
          </cell>
          <cell r="G2315">
            <v>44.82</v>
          </cell>
          <cell r="H2315">
            <v>3689.82</v>
          </cell>
          <cell r="I2315" t="str">
            <v>15.5.3</v>
          </cell>
          <cell r="J2315">
            <v>0</v>
          </cell>
          <cell r="L2315">
            <v>3689.82</v>
          </cell>
          <cell r="M2315">
            <v>0</v>
          </cell>
          <cell r="N2315">
            <v>0</v>
          </cell>
        </row>
        <row r="2316">
          <cell r="A2316" t="str">
            <v>15-77-e</v>
          </cell>
          <cell r="B2316" t="str">
            <v>Supply, installation, testing &amp; commissioning ofExhaust Fan 18'' dia with  plastic body, fan bladesand louvers, complete in all respects</v>
          </cell>
          <cell r="C2316" t="str">
            <v>Each</v>
          </cell>
          <cell r="D2316">
            <v>93.38</v>
          </cell>
          <cell r="E2316">
            <v>5196.38</v>
          </cell>
          <cell r="F2316" t="str">
            <v>Each</v>
          </cell>
          <cell r="G2316">
            <v>93.38</v>
          </cell>
          <cell r="H2316">
            <v>5196.38</v>
          </cell>
          <cell r="I2316" t="str">
            <v>15.5.3</v>
          </cell>
          <cell r="J2316">
            <v>0</v>
          </cell>
          <cell r="L2316">
            <v>5196.38</v>
          </cell>
          <cell r="M2316">
            <v>0</v>
          </cell>
          <cell r="N2316">
            <v>0</v>
          </cell>
        </row>
        <row r="2317">
          <cell r="A2317" t="str">
            <v>15-78</v>
          </cell>
          <cell r="B2317" t="str">
            <v>Supply and Fixing of 18" dia Direct axial WallBracket fan,1450Rpm, Max 50db sound level Fanshall be made with 99% purity Copper windings</v>
          </cell>
          <cell r="C2317" t="str">
            <v>Each</v>
          </cell>
          <cell r="D2317">
            <v>93.38</v>
          </cell>
          <cell r="E2317">
            <v>6168.38</v>
          </cell>
          <cell r="F2317" t="str">
            <v>Each</v>
          </cell>
          <cell r="G2317">
            <v>93.38</v>
          </cell>
          <cell r="H2317">
            <v>6168.38</v>
          </cell>
          <cell r="I2317" t="str">
            <v>15.5.2</v>
          </cell>
          <cell r="J2317">
            <v>0</v>
          </cell>
          <cell r="L2317">
            <v>6168.38</v>
          </cell>
          <cell r="M2317">
            <v>0</v>
          </cell>
          <cell r="N2317">
            <v>0</v>
          </cell>
        </row>
        <row r="2318">
          <cell r="A2318" t="str">
            <v>15-79-a</v>
          </cell>
          <cell r="B2318" t="str">
            <v>Supply and Fixing PVC conduit for surface wiring(dura duct) 1/2"including all charges for nail screws etc</v>
          </cell>
          <cell r="C2318" t="str">
            <v>Rft</v>
          </cell>
          <cell r="D2318">
            <v>13.45</v>
          </cell>
          <cell r="E2318">
            <v>23.17</v>
          </cell>
          <cell r="F2318" t="str">
            <v>m</v>
          </cell>
          <cell r="G2318">
            <v>44.11</v>
          </cell>
          <cell r="H2318">
            <v>76</v>
          </cell>
          <cell r="I2318">
            <v>0</v>
          </cell>
          <cell r="J2318">
            <v>0</v>
          </cell>
          <cell r="L2318">
            <v>76</v>
          </cell>
          <cell r="M2318">
            <v>0</v>
          </cell>
          <cell r="N2318">
            <v>0</v>
          </cell>
        </row>
        <row r="2319">
          <cell r="A2319" t="str">
            <v>15-79-b</v>
          </cell>
          <cell r="B2319" t="str">
            <v>Supply and Fixing PVC conduit for surface wiring(dura duct) 1"including all charges for nail screws etc</v>
          </cell>
          <cell r="C2319" t="str">
            <v>Rft</v>
          </cell>
          <cell r="D2319">
            <v>13.45</v>
          </cell>
          <cell r="E2319">
            <v>31.67</v>
          </cell>
          <cell r="F2319" t="str">
            <v>m</v>
          </cell>
          <cell r="G2319">
            <v>44.11</v>
          </cell>
          <cell r="H2319">
            <v>103.91</v>
          </cell>
          <cell r="I2319">
            <v>0</v>
          </cell>
          <cell r="J2319">
            <v>0</v>
          </cell>
          <cell r="L2319">
            <v>103.91</v>
          </cell>
          <cell r="M2319">
            <v>0</v>
          </cell>
          <cell r="N2319">
            <v>0</v>
          </cell>
        </row>
        <row r="2320">
          <cell r="A2320" t="str">
            <v>15-79-c</v>
          </cell>
          <cell r="B2320" t="str">
            <v>PVC conduit for surface wiring (dura duct) 1.5"including allcharges for nail screws etc complete</v>
          </cell>
          <cell r="C2320" t="str">
            <v>Rft</v>
          </cell>
          <cell r="D2320">
            <v>13.45</v>
          </cell>
          <cell r="E2320">
            <v>43.82</v>
          </cell>
          <cell r="F2320" t="str">
            <v>m</v>
          </cell>
          <cell r="G2320">
            <v>44.11</v>
          </cell>
          <cell r="H2320">
            <v>143.77000000000001</v>
          </cell>
          <cell r="I2320">
            <v>0</v>
          </cell>
          <cell r="J2320">
            <v>0</v>
          </cell>
          <cell r="L2320">
            <v>143.77000000000001</v>
          </cell>
          <cell r="M2320">
            <v>0</v>
          </cell>
          <cell r="N2320">
            <v>0</v>
          </cell>
        </row>
        <row r="2321">
          <cell r="A2321" t="str">
            <v>15-79-d</v>
          </cell>
          <cell r="B2321" t="str">
            <v>PVC conduit for surface wiring (dura duct) 2"including all chargesfor nail screws etc complete</v>
          </cell>
          <cell r="C2321" t="str">
            <v>Rft</v>
          </cell>
          <cell r="D2321">
            <v>13.45</v>
          </cell>
          <cell r="E2321">
            <v>74.2</v>
          </cell>
          <cell r="F2321" t="str">
            <v>m</v>
          </cell>
          <cell r="G2321">
            <v>44.11</v>
          </cell>
          <cell r="H2321">
            <v>243.43</v>
          </cell>
          <cell r="I2321">
            <v>0</v>
          </cell>
          <cell r="J2321">
            <v>0</v>
          </cell>
          <cell r="L2321">
            <v>243.43</v>
          </cell>
          <cell r="M2321">
            <v>0</v>
          </cell>
          <cell r="N2321">
            <v>0</v>
          </cell>
        </row>
        <row r="2322">
          <cell r="A2322" t="str">
            <v>15-79-e</v>
          </cell>
          <cell r="B2322" t="str">
            <v>Supply and Erection PVC duct for wiring purposecomplete Recessedin walls including chase etc. : 3"x3" I/d</v>
          </cell>
          <cell r="C2322" t="str">
            <v>RMtr</v>
          </cell>
          <cell r="D2322">
            <v>26.89</v>
          </cell>
          <cell r="E2322">
            <v>1069.6099999999999</v>
          </cell>
          <cell r="F2322" t="str">
            <v>RMtr</v>
          </cell>
          <cell r="G2322">
            <v>26.89</v>
          </cell>
          <cell r="H2322">
            <v>1069.6099999999999</v>
          </cell>
          <cell r="I2322" t="str">
            <v>15.2.4</v>
          </cell>
          <cell r="J2322">
            <v>0</v>
          </cell>
          <cell r="L2322">
            <v>1069.6099999999999</v>
          </cell>
          <cell r="M2322">
            <v>0</v>
          </cell>
          <cell r="N2322">
            <v>0</v>
          </cell>
        </row>
        <row r="2323">
          <cell r="A2323" t="str">
            <v>15-79-f</v>
          </cell>
          <cell r="B2323" t="str">
            <v>Supply and Erection PVC duct for wiring purposecomplete Recessedin walls including chase etc. : 4"x4" I/d</v>
          </cell>
          <cell r="C2323" t="str">
            <v>RMtr</v>
          </cell>
          <cell r="D2323">
            <v>26.89</v>
          </cell>
          <cell r="E2323">
            <v>1373.36</v>
          </cell>
          <cell r="F2323" t="str">
            <v>RMtr</v>
          </cell>
          <cell r="G2323">
            <v>26.89</v>
          </cell>
          <cell r="H2323">
            <v>1373.36</v>
          </cell>
          <cell r="I2323" t="str">
            <v>15.2.4</v>
          </cell>
          <cell r="J2323">
            <v>0</v>
          </cell>
          <cell r="L2323">
            <v>1373.36</v>
          </cell>
          <cell r="M2323">
            <v>0</v>
          </cell>
          <cell r="N2323">
            <v>0</v>
          </cell>
        </row>
        <row r="2324">
          <cell r="A2324" t="str">
            <v>15-80</v>
          </cell>
          <cell r="B2324" t="str">
            <v>Supply and Fixing dimmer switch complete</v>
          </cell>
          <cell r="C2324" t="str">
            <v>Each</v>
          </cell>
          <cell r="D2324">
            <v>59.76</v>
          </cell>
          <cell r="E2324">
            <v>242.01</v>
          </cell>
          <cell r="F2324" t="str">
            <v>Each</v>
          </cell>
          <cell r="G2324">
            <v>59.76</v>
          </cell>
          <cell r="H2324">
            <v>242.01</v>
          </cell>
          <cell r="I2324" t="str">
            <v>15.4.7</v>
          </cell>
          <cell r="J2324">
            <v>0</v>
          </cell>
          <cell r="L2324">
            <v>242.01</v>
          </cell>
          <cell r="M2324">
            <v>0</v>
          </cell>
          <cell r="N2324">
            <v>0</v>
          </cell>
        </row>
        <row r="2325">
          <cell r="A2325" t="str">
            <v>15-81</v>
          </cell>
          <cell r="B2325" t="str">
            <v>Supply and Fixing 20 Amp power plug</v>
          </cell>
          <cell r="C2325" t="str">
            <v>Each</v>
          </cell>
          <cell r="D2325">
            <v>29.88</v>
          </cell>
          <cell r="E2325">
            <v>272.88</v>
          </cell>
          <cell r="F2325" t="str">
            <v>Each</v>
          </cell>
          <cell r="G2325">
            <v>29.88</v>
          </cell>
          <cell r="H2325">
            <v>272.88</v>
          </cell>
          <cell r="I2325" t="str">
            <v>15.4.6</v>
          </cell>
          <cell r="J2325">
            <v>0</v>
          </cell>
          <cell r="L2325">
            <v>272.88</v>
          </cell>
          <cell r="M2325">
            <v>0</v>
          </cell>
          <cell r="N2325">
            <v>0</v>
          </cell>
        </row>
        <row r="2326">
          <cell r="A2326" t="str">
            <v>15-82</v>
          </cell>
          <cell r="B2326" t="str">
            <v>Supply and Fixing  porcelain power plug 30 Amp</v>
          </cell>
          <cell r="C2326" t="str">
            <v>Each</v>
          </cell>
          <cell r="D2326">
            <v>149.4</v>
          </cell>
          <cell r="E2326">
            <v>696.15</v>
          </cell>
          <cell r="F2326" t="str">
            <v>Each</v>
          </cell>
          <cell r="G2326">
            <v>149.4</v>
          </cell>
          <cell r="H2326">
            <v>696.15</v>
          </cell>
          <cell r="I2326" t="str">
            <v>15.4.6</v>
          </cell>
          <cell r="J2326">
            <v>0</v>
          </cell>
          <cell r="L2326">
            <v>696.15</v>
          </cell>
          <cell r="M2326">
            <v>0</v>
          </cell>
          <cell r="N2326">
            <v>0</v>
          </cell>
        </row>
        <row r="2327">
          <cell r="A2327" t="str">
            <v>15-83</v>
          </cell>
          <cell r="B2327" t="str">
            <v>Supply and fixing light plug 10 Amp</v>
          </cell>
          <cell r="C2327" t="str">
            <v>Each</v>
          </cell>
          <cell r="D2327">
            <v>29.88</v>
          </cell>
          <cell r="E2327">
            <v>212.13</v>
          </cell>
          <cell r="F2327" t="str">
            <v>Each</v>
          </cell>
          <cell r="G2327">
            <v>29.88</v>
          </cell>
          <cell r="H2327">
            <v>212.13</v>
          </cell>
          <cell r="I2327" t="str">
            <v>15.4.6</v>
          </cell>
          <cell r="J2327">
            <v>0</v>
          </cell>
          <cell r="L2327">
            <v>212.13</v>
          </cell>
          <cell r="M2327">
            <v>0</v>
          </cell>
          <cell r="N2327">
            <v>0</v>
          </cell>
        </row>
        <row r="2328">
          <cell r="A2328" t="str">
            <v>15-84</v>
          </cell>
          <cell r="B2328" t="str">
            <v>Supply and fitting of capacitor 2.2 uf for ceilingfans</v>
          </cell>
          <cell r="C2328" t="str">
            <v>Each</v>
          </cell>
          <cell r="D2328">
            <v>74.7</v>
          </cell>
          <cell r="E2328">
            <v>142.74</v>
          </cell>
          <cell r="F2328" t="str">
            <v>Each</v>
          </cell>
          <cell r="G2328">
            <v>74.7</v>
          </cell>
          <cell r="H2328">
            <v>142.74</v>
          </cell>
          <cell r="I2328" t="str">
            <v>15.6.4</v>
          </cell>
          <cell r="J2328">
            <v>0</v>
          </cell>
          <cell r="L2328">
            <v>142.74</v>
          </cell>
          <cell r="M2328">
            <v>0</v>
          </cell>
          <cell r="N2328">
            <v>0</v>
          </cell>
        </row>
        <row r="2329">
          <cell r="A2329" t="str">
            <v>15-85</v>
          </cell>
          <cell r="B2329" t="str">
            <v>Supply and fitting of ball bearing of size 6201,6202 or 6203 forceiling fans</v>
          </cell>
          <cell r="C2329" t="str">
            <v>Each</v>
          </cell>
          <cell r="D2329">
            <v>94.12</v>
          </cell>
          <cell r="E2329">
            <v>361.42</v>
          </cell>
          <cell r="F2329" t="str">
            <v>Each</v>
          </cell>
          <cell r="G2329">
            <v>94.12</v>
          </cell>
          <cell r="H2329">
            <v>361.42</v>
          </cell>
          <cell r="I2329">
            <v>0</v>
          </cell>
          <cell r="J2329">
            <v>0</v>
          </cell>
          <cell r="L2329">
            <v>361.42</v>
          </cell>
          <cell r="M2329">
            <v>0</v>
          </cell>
          <cell r="N2329">
            <v>0</v>
          </cell>
        </row>
        <row r="2330">
          <cell r="A2330" t="str">
            <v>15-86</v>
          </cell>
          <cell r="B2330" t="str">
            <v>Supply and erection of cut out, bakelite open type</v>
          </cell>
          <cell r="C2330" t="str">
            <v>Each</v>
          </cell>
          <cell r="D2330">
            <v>16.43</v>
          </cell>
          <cell r="E2330">
            <v>55.11</v>
          </cell>
          <cell r="F2330" t="str">
            <v>Each</v>
          </cell>
          <cell r="G2330">
            <v>16.43</v>
          </cell>
          <cell r="H2330">
            <v>55.11</v>
          </cell>
          <cell r="I2330">
            <v>0</v>
          </cell>
          <cell r="J2330">
            <v>0</v>
          </cell>
          <cell r="L2330">
            <v>55.11</v>
          </cell>
          <cell r="M2330">
            <v>0</v>
          </cell>
          <cell r="N2330">
            <v>0</v>
          </cell>
        </row>
        <row r="2331">
          <cell r="A2331" t="str">
            <v>15-87</v>
          </cell>
          <cell r="B2331" t="str">
            <v>Supply and erection of cut out bakelite Recessedtype cut out</v>
          </cell>
          <cell r="C2331" t="str">
            <v>Each</v>
          </cell>
          <cell r="D2331">
            <v>16.43</v>
          </cell>
          <cell r="E2331">
            <v>167.09</v>
          </cell>
          <cell r="F2331" t="str">
            <v>Each</v>
          </cell>
          <cell r="G2331">
            <v>16.43</v>
          </cell>
          <cell r="H2331">
            <v>167.09</v>
          </cell>
          <cell r="I2331">
            <v>0</v>
          </cell>
          <cell r="J2331">
            <v>0</v>
          </cell>
          <cell r="L2331">
            <v>167.09</v>
          </cell>
          <cell r="M2331">
            <v>0</v>
          </cell>
          <cell r="N2331">
            <v>0</v>
          </cell>
        </row>
        <row r="2332">
          <cell r="A2332" t="str">
            <v>15-88</v>
          </cell>
          <cell r="B2332" t="str">
            <v>Supply and erection of kit kat 500 volts 15/20Amp</v>
          </cell>
          <cell r="C2332" t="str">
            <v>Each</v>
          </cell>
          <cell r="D2332">
            <v>27.89</v>
          </cell>
          <cell r="E2332">
            <v>99.98</v>
          </cell>
          <cell r="F2332" t="str">
            <v>Each</v>
          </cell>
          <cell r="G2332">
            <v>27.89</v>
          </cell>
          <cell r="H2332">
            <v>99.98</v>
          </cell>
          <cell r="I2332">
            <v>0</v>
          </cell>
          <cell r="J2332">
            <v>0</v>
          </cell>
          <cell r="L2332">
            <v>99.73</v>
          </cell>
          <cell r="M2332">
            <v>0.25</v>
          </cell>
          <cell r="N2332">
            <v>2.5067682743407198E-3</v>
          </cell>
        </row>
        <row r="2333">
          <cell r="A2333" t="str">
            <v>15-89</v>
          </cell>
          <cell r="B2333" t="str">
            <v>Supply and erection of kit kat 500 volts 30/35Amp</v>
          </cell>
          <cell r="C2333" t="str">
            <v>Each</v>
          </cell>
          <cell r="D2333">
            <v>30.88</v>
          </cell>
          <cell r="E2333">
            <v>158.86000000000001</v>
          </cell>
          <cell r="F2333" t="str">
            <v>Each</v>
          </cell>
          <cell r="G2333">
            <v>30.88</v>
          </cell>
          <cell r="H2333">
            <v>158.86000000000001</v>
          </cell>
          <cell r="I2333">
            <v>0</v>
          </cell>
          <cell r="J2333">
            <v>0</v>
          </cell>
          <cell r="L2333">
            <v>158.61000000000001</v>
          </cell>
          <cell r="M2333">
            <v>0.25</v>
          </cell>
          <cell r="N2333">
            <v>1.5761931782359245E-3</v>
          </cell>
        </row>
        <row r="2334">
          <cell r="A2334" t="str">
            <v>15-90</v>
          </cell>
          <cell r="B2334" t="str">
            <v>Supply and erection of kit kat 500 volts 60/65Amp</v>
          </cell>
          <cell r="C2334" t="str">
            <v>Each</v>
          </cell>
          <cell r="D2334">
            <v>44.32</v>
          </cell>
          <cell r="E2334">
            <v>309.60000000000002</v>
          </cell>
          <cell r="F2334" t="str">
            <v>Each</v>
          </cell>
          <cell r="G2334">
            <v>44.32</v>
          </cell>
          <cell r="H2334">
            <v>309.60000000000002</v>
          </cell>
          <cell r="I2334">
            <v>0</v>
          </cell>
          <cell r="J2334">
            <v>0</v>
          </cell>
          <cell r="L2334">
            <v>309.35000000000002</v>
          </cell>
          <cell r="M2334">
            <v>0.25</v>
          </cell>
          <cell r="N2334">
            <v>8.0814611281719725E-4</v>
          </cell>
        </row>
        <row r="2335">
          <cell r="A2335" t="str">
            <v>15-91</v>
          </cell>
          <cell r="B2335" t="str">
            <v>Supply and erection of kit kat 500 volts 100 Amp</v>
          </cell>
          <cell r="C2335" t="str">
            <v>Each</v>
          </cell>
          <cell r="D2335">
            <v>53.29</v>
          </cell>
          <cell r="E2335">
            <v>573.71</v>
          </cell>
          <cell r="F2335" t="str">
            <v>Each</v>
          </cell>
          <cell r="G2335">
            <v>53.29</v>
          </cell>
          <cell r="H2335">
            <v>573.71</v>
          </cell>
          <cell r="I2335">
            <v>0</v>
          </cell>
          <cell r="J2335">
            <v>0</v>
          </cell>
          <cell r="L2335">
            <v>573.28</v>
          </cell>
          <cell r="M2335">
            <v>0.43000000000006366</v>
          </cell>
          <cell r="N2335">
            <v>7.5006977393256996E-4</v>
          </cell>
        </row>
        <row r="2336">
          <cell r="A2336" t="str">
            <v>15-92</v>
          </cell>
          <cell r="B2336" t="str">
            <v>Supply and erection of kit kat 500 volts 200 Amp</v>
          </cell>
          <cell r="C2336" t="str">
            <v>Each</v>
          </cell>
          <cell r="D2336">
            <v>62.75</v>
          </cell>
          <cell r="E2336">
            <v>868.7</v>
          </cell>
          <cell r="F2336" t="str">
            <v>Each</v>
          </cell>
          <cell r="G2336">
            <v>62.75</v>
          </cell>
          <cell r="H2336">
            <v>868.7</v>
          </cell>
          <cell r="I2336">
            <v>0</v>
          </cell>
          <cell r="J2336">
            <v>0</v>
          </cell>
          <cell r="L2336">
            <v>868.14</v>
          </cell>
          <cell r="M2336">
            <v>0.56000000000005912</v>
          </cell>
          <cell r="N2336">
            <v>6.4505724883090183E-4</v>
          </cell>
        </row>
        <row r="2337">
          <cell r="A2337" t="str">
            <v>15-93</v>
          </cell>
          <cell r="B2337" t="str">
            <v>Supply and erection of kit kat 500 volts 300 Amp</v>
          </cell>
          <cell r="C2337" t="str">
            <v>Each</v>
          </cell>
          <cell r="D2337">
            <v>62.75</v>
          </cell>
          <cell r="E2337">
            <v>631.78</v>
          </cell>
          <cell r="F2337" t="str">
            <v>Each</v>
          </cell>
          <cell r="G2337">
            <v>62.75</v>
          </cell>
          <cell r="H2337">
            <v>631.78</v>
          </cell>
          <cell r="I2337">
            <v>0</v>
          </cell>
          <cell r="J2337">
            <v>0</v>
          </cell>
          <cell r="L2337">
            <v>631.21</v>
          </cell>
          <cell r="M2337">
            <v>0.56999999999993634</v>
          </cell>
          <cell r="N2337">
            <v>9.0302751857533354E-4</v>
          </cell>
        </row>
        <row r="2338">
          <cell r="A2338" t="str">
            <v>15-94</v>
          </cell>
          <cell r="B2338" t="str">
            <v>Supply and erection of kit kat 500 volts 400 Amp</v>
          </cell>
          <cell r="C2338" t="str">
            <v>Each</v>
          </cell>
          <cell r="D2338">
            <v>79.680000000000007</v>
          </cell>
          <cell r="E2338">
            <v>666.93</v>
          </cell>
          <cell r="F2338" t="str">
            <v>Each</v>
          </cell>
          <cell r="G2338">
            <v>79.680000000000007</v>
          </cell>
          <cell r="H2338">
            <v>666.93</v>
          </cell>
          <cell r="I2338">
            <v>0</v>
          </cell>
          <cell r="J2338">
            <v>0</v>
          </cell>
          <cell r="L2338">
            <v>665.69</v>
          </cell>
          <cell r="M2338">
            <v>1.2399999999998954</v>
          </cell>
          <cell r="N2338">
            <v>1.8627288978351716E-3</v>
          </cell>
        </row>
        <row r="2339">
          <cell r="A2339" t="str">
            <v>15-95-a</v>
          </cell>
          <cell r="B2339" t="str">
            <v>Providing &amp; Fixing Generator 2.2 KVA Petroldriven of best quaity</v>
          </cell>
          <cell r="C2339" t="str">
            <v>Each</v>
          </cell>
          <cell r="D2339">
            <v>1338.38</v>
          </cell>
          <cell r="E2339">
            <v>105160.13</v>
          </cell>
          <cell r="F2339" t="str">
            <v>Each</v>
          </cell>
          <cell r="G2339">
            <v>1338.38</v>
          </cell>
          <cell r="H2339">
            <v>105160.1</v>
          </cell>
          <cell r="I2339">
            <v>0</v>
          </cell>
          <cell r="J2339">
            <v>0</v>
          </cell>
          <cell r="L2339">
            <v>105160.1</v>
          </cell>
          <cell r="M2339">
            <v>0</v>
          </cell>
          <cell r="N2339">
            <v>0</v>
          </cell>
        </row>
        <row r="2340">
          <cell r="A2340" t="str">
            <v>15-95-b</v>
          </cell>
          <cell r="B2340" t="str">
            <v>Providing &amp; Fixing Generator , 2.2 KVAPetrol-cum-Gas driven</v>
          </cell>
          <cell r="C2340" t="str">
            <v>Each</v>
          </cell>
          <cell r="D2340">
            <v>1338.38</v>
          </cell>
          <cell r="E2340">
            <v>105949.88</v>
          </cell>
          <cell r="F2340" t="str">
            <v>Each</v>
          </cell>
          <cell r="G2340">
            <v>1338.38</v>
          </cell>
          <cell r="H2340">
            <v>105949.9</v>
          </cell>
          <cell r="I2340">
            <v>0</v>
          </cell>
          <cell r="J2340">
            <v>0</v>
          </cell>
          <cell r="L2340">
            <v>105949.9</v>
          </cell>
          <cell r="M2340">
            <v>0</v>
          </cell>
          <cell r="N2340">
            <v>0</v>
          </cell>
        </row>
        <row r="2341">
          <cell r="A2341" t="str">
            <v>15-95-c</v>
          </cell>
          <cell r="B2341" t="str">
            <v>Providing &amp; Fixing Generator, 3.1 KVAPetrol-cum-Gas driven.</v>
          </cell>
          <cell r="C2341" t="str">
            <v>Each</v>
          </cell>
          <cell r="D2341">
            <v>1338.38</v>
          </cell>
          <cell r="E2341">
            <v>122959.88</v>
          </cell>
          <cell r="F2341" t="str">
            <v>Each</v>
          </cell>
          <cell r="G2341">
            <v>1338.38</v>
          </cell>
          <cell r="H2341">
            <v>122959.9</v>
          </cell>
          <cell r="I2341">
            <v>0</v>
          </cell>
          <cell r="J2341">
            <v>0</v>
          </cell>
          <cell r="L2341">
            <v>122959.9</v>
          </cell>
          <cell r="M2341">
            <v>0</v>
          </cell>
          <cell r="N2341">
            <v>0</v>
          </cell>
        </row>
        <row r="2342">
          <cell r="A2342" t="str">
            <v>15-95-d</v>
          </cell>
          <cell r="B2342" t="str">
            <v>Providing &amp; Fixing Generator , 3.1 KVA Petroldriven.</v>
          </cell>
          <cell r="C2342" t="str">
            <v>Each</v>
          </cell>
          <cell r="D2342">
            <v>1338.38</v>
          </cell>
          <cell r="E2342">
            <v>122170.13</v>
          </cell>
          <cell r="F2342" t="str">
            <v>Each</v>
          </cell>
          <cell r="G2342">
            <v>1338.38</v>
          </cell>
          <cell r="H2342">
            <v>122170.1</v>
          </cell>
          <cell r="I2342">
            <v>0</v>
          </cell>
          <cell r="J2342">
            <v>0</v>
          </cell>
          <cell r="L2342">
            <v>122170.1</v>
          </cell>
          <cell r="M2342">
            <v>0</v>
          </cell>
          <cell r="N2342">
            <v>0</v>
          </cell>
        </row>
        <row r="2343">
          <cell r="A2343" t="str">
            <v>15-96-a</v>
          </cell>
          <cell r="B2343" t="str">
            <v>Supply &amp; erection of HT pole 36' High (SpunType)</v>
          </cell>
          <cell r="C2343" t="str">
            <v>No</v>
          </cell>
          <cell r="D2343">
            <v>883.33</v>
          </cell>
          <cell r="E2343">
            <v>35887.480000000003</v>
          </cell>
          <cell r="F2343" t="str">
            <v>No</v>
          </cell>
          <cell r="G2343">
            <v>883.33</v>
          </cell>
          <cell r="H2343">
            <v>35887.480000000003</v>
          </cell>
          <cell r="I2343" t="str">
            <v>15.6.6</v>
          </cell>
          <cell r="J2343">
            <v>0</v>
          </cell>
          <cell r="L2343">
            <v>35887.480000000003</v>
          </cell>
          <cell r="M2343">
            <v>0</v>
          </cell>
          <cell r="N2343">
            <v>0</v>
          </cell>
        </row>
        <row r="2344">
          <cell r="A2344" t="str">
            <v>15-96-b</v>
          </cell>
          <cell r="B2344" t="str">
            <v>Supply &amp; erection of LT pole 31' High (SpunType)</v>
          </cell>
          <cell r="C2344" t="str">
            <v>No</v>
          </cell>
          <cell r="D2344">
            <v>883.33</v>
          </cell>
          <cell r="E2344">
            <v>27861.19</v>
          </cell>
          <cell r="F2344" t="str">
            <v>No</v>
          </cell>
          <cell r="G2344">
            <v>883.33</v>
          </cell>
          <cell r="H2344">
            <v>27861.19</v>
          </cell>
          <cell r="I2344" t="str">
            <v>15.6.6</v>
          </cell>
          <cell r="J2344">
            <v>0</v>
          </cell>
          <cell r="L2344">
            <v>27861.19</v>
          </cell>
          <cell r="M2344">
            <v>0</v>
          </cell>
          <cell r="N2344">
            <v>0</v>
          </cell>
        </row>
        <row r="2345">
          <cell r="A2345" t="str">
            <v>15-97-a</v>
          </cell>
          <cell r="B2345" t="str">
            <v>Supply &amp; erection of HT pole 36' High(H-Type)</v>
          </cell>
          <cell r="C2345" t="str">
            <v>No</v>
          </cell>
          <cell r="D2345">
            <v>883.33</v>
          </cell>
          <cell r="E2345">
            <v>31440.58</v>
          </cell>
          <cell r="F2345" t="str">
            <v>No</v>
          </cell>
          <cell r="G2345">
            <v>883.33</v>
          </cell>
          <cell r="H2345">
            <v>31440.58</v>
          </cell>
          <cell r="I2345" t="str">
            <v>15.6.6</v>
          </cell>
          <cell r="J2345">
            <v>0</v>
          </cell>
          <cell r="L2345">
            <v>31440.58</v>
          </cell>
          <cell r="M2345">
            <v>0</v>
          </cell>
          <cell r="N2345">
            <v>0</v>
          </cell>
        </row>
        <row r="2346">
          <cell r="A2346" t="str">
            <v>15-97-b</v>
          </cell>
          <cell r="B2346" t="str">
            <v>Supply &amp; erection LT Pole 31' High (H-Type)</v>
          </cell>
          <cell r="C2346" t="str">
            <v>No</v>
          </cell>
          <cell r="D2346">
            <v>883.33</v>
          </cell>
          <cell r="E2346">
            <v>23656.07</v>
          </cell>
          <cell r="F2346" t="str">
            <v>No</v>
          </cell>
          <cell r="G2346">
            <v>883.33</v>
          </cell>
          <cell r="H2346">
            <v>23656.07</v>
          </cell>
          <cell r="I2346" t="str">
            <v>15.6.6</v>
          </cell>
          <cell r="J2346">
            <v>0</v>
          </cell>
          <cell r="L2346">
            <v>23656.07</v>
          </cell>
          <cell r="M2346">
            <v>0</v>
          </cell>
          <cell r="N2346">
            <v>0</v>
          </cell>
        </row>
        <row r="2347">
          <cell r="A2347" t="str">
            <v>15-98-a</v>
          </cell>
          <cell r="B2347" t="str">
            <v>Supply &amp; stringing of ACSR Osprey Conductor</v>
          </cell>
          <cell r="C2347" t="str">
            <v>Rft</v>
          </cell>
          <cell r="D2347">
            <v>26.77</v>
          </cell>
          <cell r="E2347">
            <v>561.37</v>
          </cell>
          <cell r="F2347" t="str">
            <v>m</v>
          </cell>
          <cell r="G2347">
            <v>87.82</v>
          </cell>
          <cell r="H2347">
            <v>1841.76</v>
          </cell>
          <cell r="I2347">
            <v>0</v>
          </cell>
          <cell r="J2347">
            <v>0</v>
          </cell>
          <cell r="L2347">
            <v>1841.76</v>
          </cell>
          <cell r="M2347">
            <v>0</v>
          </cell>
          <cell r="N2347">
            <v>0</v>
          </cell>
        </row>
        <row r="2348">
          <cell r="A2348" t="str">
            <v>15-98-b</v>
          </cell>
          <cell r="B2348" t="str">
            <v>Supply &amp; stringing of ACSR Dog Conductor</v>
          </cell>
          <cell r="C2348" t="str">
            <v>Rft</v>
          </cell>
          <cell r="D2348">
            <v>26.77</v>
          </cell>
          <cell r="E2348">
            <v>249.11</v>
          </cell>
          <cell r="F2348" t="str">
            <v>m</v>
          </cell>
          <cell r="G2348">
            <v>87.82</v>
          </cell>
          <cell r="H2348">
            <v>817.3</v>
          </cell>
          <cell r="I2348">
            <v>0</v>
          </cell>
          <cell r="J2348">
            <v>0</v>
          </cell>
          <cell r="L2348">
            <v>817.3</v>
          </cell>
          <cell r="M2348">
            <v>0</v>
          </cell>
          <cell r="N2348">
            <v>0</v>
          </cell>
        </row>
        <row r="2349">
          <cell r="A2349" t="str">
            <v>15-98-c</v>
          </cell>
          <cell r="B2349" t="str">
            <v>Supply &amp; stringing of ACSR Rabbit Conductor(7/0.132")</v>
          </cell>
          <cell r="C2349" t="str">
            <v>Rft</v>
          </cell>
          <cell r="D2349">
            <v>26.77</v>
          </cell>
          <cell r="E2349">
            <v>139.76</v>
          </cell>
          <cell r="F2349" t="str">
            <v>m</v>
          </cell>
          <cell r="G2349">
            <v>87.82</v>
          </cell>
          <cell r="H2349">
            <v>458.54</v>
          </cell>
          <cell r="I2349">
            <v>0</v>
          </cell>
          <cell r="J2349">
            <v>0</v>
          </cell>
          <cell r="L2349">
            <v>458.54</v>
          </cell>
          <cell r="M2349">
            <v>0</v>
          </cell>
          <cell r="N2349">
            <v>0</v>
          </cell>
        </row>
        <row r="2350">
          <cell r="A2350" t="str">
            <v>15-98-d</v>
          </cell>
          <cell r="B2350" t="str">
            <v>Supply &amp; stringing of AAC Wasp Conductor (7/0.173")</v>
          </cell>
          <cell r="C2350" t="str">
            <v>Rft</v>
          </cell>
          <cell r="D2350">
            <v>26.77</v>
          </cell>
          <cell r="E2350">
            <v>211.45</v>
          </cell>
          <cell r="F2350" t="str">
            <v>m</v>
          </cell>
          <cell r="G2350">
            <v>87.82</v>
          </cell>
          <cell r="H2350">
            <v>693.73</v>
          </cell>
          <cell r="I2350">
            <v>0</v>
          </cell>
          <cell r="J2350">
            <v>0</v>
          </cell>
          <cell r="L2350">
            <v>693.73</v>
          </cell>
          <cell r="M2350">
            <v>0</v>
          </cell>
          <cell r="N2350">
            <v>0</v>
          </cell>
        </row>
        <row r="2351">
          <cell r="A2351" t="str">
            <v>15-98-e</v>
          </cell>
          <cell r="B2351" t="str">
            <v>Supply &amp; stringing of AAC Ant Conductor (7/0.122" )</v>
          </cell>
          <cell r="C2351" t="str">
            <v>Rft</v>
          </cell>
          <cell r="D2351">
            <v>26.77</v>
          </cell>
          <cell r="E2351">
            <v>119.11</v>
          </cell>
          <cell r="F2351" t="str">
            <v>m</v>
          </cell>
          <cell r="G2351">
            <v>87.82</v>
          </cell>
          <cell r="H2351">
            <v>390.77</v>
          </cell>
          <cell r="I2351">
            <v>0</v>
          </cell>
          <cell r="J2351">
            <v>0</v>
          </cell>
          <cell r="L2351">
            <v>390.77</v>
          </cell>
          <cell r="M2351">
            <v>0</v>
          </cell>
          <cell r="N2351">
            <v>0</v>
          </cell>
        </row>
        <row r="2352">
          <cell r="A2352" t="str">
            <v>15-99-a</v>
          </cell>
          <cell r="B2352" t="str">
            <v>Supply &amp; erection of 11 KV Disc Insulator</v>
          </cell>
          <cell r="C2352" t="str">
            <v>Each</v>
          </cell>
          <cell r="D2352">
            <v>93.38</v>
          </cell>
          <cell r="E2352">
            <v>3124.8</v>
          </cell>
          <cell r="F2352" t="str">
            <v>Each</v>
          </cell>
          <cell r="G2352">
            <v>93.38</v>
          </cell>
          <cell r="H2352">
            <v>3124.8</v>
          </cell>
          <cell r="I2352">
            <v>0</v>
          </cell>
          <cell r="J2352">
            <v>0</v>
          </cell>
          <cell r="L2352">
            <v>3124.8</v>
          </cell>
          <cell r="M2352">
            <v>0</v>
          </cell>
          <cell r="N2352">
            <v>0</v>
          </cell>
        </row>
        <row r="2353">
          <cell r="A2353" t="str">
            <v>15-99-b</v>
          </cell>
          <cell r="B2353" t="str">
            <v>Supply &amp; erection of 11 KV Pin Insulator</v>
          </cell>
          <cell r="C2353" t="str">
            <v>Each</v>
          </cell>
          <cell r="D2353">
            <v>93.38</v>
          </cell>
          <cell r="E2353">
            <v>1365.48</v>
          </cell>
          <cell r="F2353" t="str">
            <v>Each</v>
          </cell>
          <cell r="G2353">
            <v>93.38</v>
          </cell>
          <cell r="H2353">
            <v>1365.48</v>
          </cell>
          <cell r="I2353">
            <v>0</v>
          </cell>
          <cell r="J2353">
            <v>0</v>
          </cell>
          <cell r="L2353">
            <v>1365.48</v>
          </cell>
          <cell r="M2353">
            <v>0</v>
          </cell>
          <cell r="N2353">
            <v>0</v>
          </cell>
        </row>
        <row r="2354">
          <cell r="A2354" t="str">
            <v>15-99-c</v>
          </cell>
          <cell r="B2354" t="str">
            <v>Supply &amp; erection of 11 KV pin for Steel-x-arm</v>
          </cell>
          <cell r="C2354" t="str">
            <v>Each</v>
          </cell>
          <cell r="D2354">
            <v>93.38</v>
          </cell>
          <cell r="E2354">
            <v>749.47</v>
          </cell>
          <cell r="F2354" t="str">
            <v>Each</v>
          </cell>
          <cell r="G2354">
            <v>93.38</v>
          </cell>
          <cell r="H2354">
            <v>749.47</v>
          </cell>
          <cell r="I2354">
            <v>0</v>
          </cell>
          <cell r="J2354">
            <v>0</v>
          </cell>
          <cell r="L2354">
            <v>749.47</v>
          </cell>
          <cell r="M2354">
            <v>0</v>
          </cell>
          <cell r="N2354">
            <v>0</v>
          </cell>
        </row>
        <row r="2355">
          <cell r="A2355" t="str">
            <v>15-99-d</v>
          </cell>
          <cell r="B2355" t="str">
            <v>Supply &amp; erection of Spool Insulator</v>
          </cell>
          <cell r="C2355" t="str">
            <v>Each</v>
          </cell>
          <cell r="D2355">
            <v>44.82</v>
          </cell>
          <cell r="E2355">
            <v>208.85</v>
          </cell>
          <cell r="F2355" t="str">
            <v>Each</v>
          </cell>
          <cell r="G2355">
            <v>44.82</v>
          </cell>
          <cell r="H2355">
            <v>208.85</v>
          </cell>
          <cell r="I2355">
            <v>0</v>
          </cell>
          <cell r="J2355">
            <v>0</v>
          </cell>
          <cell r="L2355">
            <v>208.85</v>
          </cell>
          <cell r="M2355">
            <v>0</v>
          </cell>
          <cell r="N2355">
            <v>0</v>
          </cell>
        </row>
        <row r="2356">
          <cell r="A2356" t="str">
            <v>15-100-a</v>
          </cell>
          <cell r="B2356" t="str">
            <v>Supply &amp; erection of  25 KVA, 11/0.4 KVTransformer</v>
          </cell>
          <cell r="C2356" t="str">
            <v>No</v>
          </cell>
          <cell r="D2356">
            <v>2676.75</v>
          </cell>
          <cell r="E2356">
            <v>258652.95</v>
          </cell>
          <cell r="F2356" t="str">
            <v>No</v>
          </cell>
          <cell r="G2356">
            <v>2676.75</v>
          </cell>
          <cell r="H2356">
            <v>258653</v>
          </cell>
          <cell r="I2356">
            <v>0</v>
          </cell>
          <cell r="J2356">
            <v>0</v>
          </cell>
          <cell r="L2356">
            <v>258653</v>
          </cell>
          <cell r="M2356">
            <v>0</v>
          </cell>
          <cell r="N2356">
            <v>0</v>
          </cell>
        </row>
        <row r="2357">
          <cell r="A2357" t="str">
            <v>15-100-b</v>
          </cell>
          <cell r="B2357" t="str">
            <v>Supply &amp; erection of 50 KVA, 11/0.4 KVTransformer</v>
          </cell>
          <cell r="C2357" t="str">
            <v>No</v>
          </cell>
          <cell r="D2357">
            <v>2676.75</v>
          </cell>
          <cell r="E2357">
            <v>437686.84</v>
          </cell>
          <cell r="F2357" t="str">
            <v>No</v>
          </cell>
          <cell r="G2357">
            <v>2676.75</v>
          </cell>
          <cell r="H2357">
            <v>437686.81</v>
          </cell>
          <cell r="I2357">
            <v>0</v>
          </cell>
          <cell r="J2357">
            <v>0</v>
          </cell>
          <cell r="L2357">
            <v>437686.81</v>
          </cell>
          <cell r="M2357">
            <v>0</v>
          </cell>
          <cell r="N2357">
            <v>0</v>
          </cell>
        </row>
        <row r="2358">
          <cell r="A2358" t="str">
            <v>15-100-c</v>
          </cell>
          <cell r="B2358" t="str">
            <v>Supply &amp; erection of 100 KVA, 11/0.4 KVTransformer</v>
          </cell>
          <cell r="C2358" t="str">
            <v>No</v>
          </cell>
          <cell r="D2358">
            <v>2676.75</v>
          </cell>
          <cell r="E2358">
            <v>573885.93999999994</v>
          </cell>
          <cell r="F2358" t="str">
            <v>No</v>
          </cell>
          <cell r="G2358">
            <v>2676.75</v>
          </cell>
          <cell r="H2358">
            <v>573885.88</v>
          </cell>
          <cell r="I2358">
            <v>0</v>
          </cell>
          <cell r="J2358">
            <v>0</v>
          </cell>
          <cell r="L2358">
            <v>573885.88</v>
          </cell>
          <cell r="M2358">
            <v>0</v>
          </cell>
          <cell r="N2358">
            <v>0</v>
          </cell>
        </row>
        <row r="2359">
          <cell r="A2359" t="str">
            <v>15-100-d</v>
          </cell>
          <cell r="B2359" t="str">
            <v>Supply &amp; erection of 200 KVA, 11/0.4 KVTransformer</v>
          </cell>
          <cell r="C2359" t="str">
            <v>No</v>
          </cell>
          <cell r="D2359">
            <v>2676.75</v>
          </cell>
          <cell r="E2359">
            <v>1012657.63</v>
          </cell>
          <cell r="F2359" t="str">
            <v>No</v>
          </cell>
          <cell r="G2359">
            <v>2676.75</v>
          </cell>
          <cell r="H2359">
            <v>1012658</v>
          </cell>
          <cell r="I2359">
            <v>0</v>
          </cell>
          <cell r="J2359">
            <v>0</v>
          </cell>
          <cell r="L2359">
            <v>1012658</v>
          </cell>
          <cell r="M2359">
            <v>0</v>
          </cell>
          <cell r="N2359">
            <v>0</v>
          </cell>
        </row>
        <row r="2360">
          <cell r="A2360" t="str">
            <v>15-101-a</v>
          </cell>
          <cell r="B2360" t="str">
            <v>Supply &amp; erection of Steel-X-Arm with braces</v>
          </cell>
          <cell r="C2360" t="str">
            <v>Each</v>
          </cell>
          <cell r="D2360">
            <v>44.82</v>
          </cell>
          <cell r="E2360">
            <v>9662.76</v>
          </cell>
          <cell r="F2360" t="str">
            <v>Each</v>
          </cell>
          <cell r="G2360">
            <v>44.82</v>
          </cell>
          <cell r="H2360">
            <v>9662.76</v>
          </cell>
          <cell r="I2360">
            <v>0</v>
          </cell>
          <cell r="J2360">
            <v>0</v>
          </cell>
          <cell r="L2360">
            <v>9662.76</v>
          </cell>
          <cell r="M2360">
            <v>0</v>
          </cell>
          <cell r="N2360">
            <v>0</v>
          </cell>
        </row>
        <row r="2361">
          <cell r="A2361" t="str">
            <v>15-101-b</v>
          </cell>
          <cell r="B2361" t="str">
            <v>Supply &amp; erection of Steel-x-Arm / D-Fitting</v>
          </cell>
          <cell r="C2361" t="str">
            <v>Each</v>
          </cell>
          <cell r="D2361">
            <v>44.82</v>
          </cell>
          <cell r="E2361">
            <v>8541.32</v>
          </cell>
          <cell r="F2361" t="str">
            <v>Each</v>
          </cell>
          <cell r="G2361">
            <v>44.82</v>
          </cell>
          <cell r="H2361">
            <v>8541.32</v>
          </cell>
          <cell r="I2361">
            <v>0</v>
          </cell>
          <cell r="J2361">
            <v>0</v>
          </cell>
          <cell r="L2361">
            <v>8541.32</v>
          </cell>
          <cell r="M2361">
            <v>0</v>
          </cell>
          <cell r="N2361">
            <v>0</v>
          </cell>
        </row>
        <row r="2362">
          <cell r="A2362" t="str">
            <v>15-102</v>
          </cell>
          <cell r="B2362" t="str">
            <v>Supply &amp; erection of Stay set Complete</v>
          </cell>
          <cell r="C2362" t="str">
            <v>Each</v>
          </cell>
          <cell r="D2362">
            <v>44.82</v>
          </cell>
          <cell r="E2362">
            <v>1833.3</v>
          </cell>
          <cell r="F2362" t="str">
            <v>Each</v>
          </cell>
          <cell r="G2362">
            <v>44.82</v>
          </cell>
          <cell r="H2362">
            <v>1833.3</v>
          </cell>
          <cell r="I2362" t="str">
            <v>15.2.10</v>
          </cell>
          <cell r="J2362">
            <v>0</v>
          </cell>
          <cell r="L2362">
            <v>1833.3</v>
          </cell>
          <cell r="M2362">
            <v>0</v>
          </cell>
          <cell r="N2362">
            <v>0</v>
          </cell>
        </row>
        <row r="2363">
          <cell r="A2363" t="str">
            <v>15-103</v>
          </cell>
          <cell r="B2363" t="str">
            <v>Supply &amp; erection of Stay Wire</v>
          </cell>
          <cell r="C2363" t="str">
            <v>Kg</v>
          </cell>
          <cell r="D2363">
            <v>44.82</v>
          </cell>
          <cell r="E2363">
            <v>251.37</v>
          </cell>
          <cell r="F2363" t="str">
            <v>Kg</v>
          </cell>
          <cell r="G2363">
            <v>44.82</v>
          </cell>
          <cell r="H2363">
            <v>251.37</v>
          </cell>
          <cell r="I2363" t="str">
            <v>15.2.10</v>
          </cell>
          <cell r="J2363">
            <v>0</v>
          </cell>
          <cell r="L2363">
            <v>251.37</v>
          </cell>
          <cell r="M2363">
            <v>0</v>
          </cell>
          <cell r="N2363">
            <v>0</v>
          </cell>
        </row>
        <row r="2364">
          <cell r="A2364" t="str">
            <v>15-104</v>
          </cell>
          <cell r="B2364" t="str">
            <v>Supply &amp; erection of Eye Nut</v>
          </cell>
          <cell r="C2364" t="str">
            <v>Each</v>
          </cell>
          <cell r="D2364">
            <v>44.82</v>
          </cell>
          <cell r="E2364">
            <v>244.08</v>
          </cell>
          <cell r="F2364" t="str">
            <v>Each</v>
          </cell>
          <cell r="G2364">
            <v>44.82</v>
          </cell>
          <cell r="H2364">
            <v>244.08</v>
          </cell>
          <cell r="I2364">
            <v>0</v>
          </cell>
          <cell r="J2364">
            <v>0</v>
          </cell>
          <cell r="L2364">
            <v>244.08</v>
          </cell>
          <cell r="M2364">
            <v>0</v>
          </cell>
          <cell r="N2364">
            <v>0</v>
          </cell>
        </row>
        <row r="2365">
          <cell r="A2365" t="str">
            <v>15-105-a</v>
          </cell>
          <cell r="B2365" t="str">
            <v>Supply &amp; erection of Earth Rod</v>
          </cell>
          <cell r="C2365" t="str">
            <v>Each</v>
          </cell>
          <cell r="D2365">
            <v>482.44</v>
          </cell>
          <cell r="E2365">
            <v>1710.8</v>
          </cell>
          <cell r="F2365" t="str">
            <v>Each</v>
          </cell>
          <cell r="G2365">
            <v>482.44</v>
          </cell>
          <cell r="H2365">
            <v>1710.8</v>
          </cell>
          <cell r="I2365" t="str">
            <v>15.11.6</v>
          </cell>
          <cell r="J2365">
            <v>0</v>
          </cell>
          <cell r="L2365">
            <v>1710.8</v>
          </cell>
          <cell r="M2365">
            <v>0</v>
          </cell>
          <cell r="N2365">
            <v>0</v>
          </cell>
        </row>
        <row r="2366">
          <cell r="A2366" t="str">
            <v>15-105-b</v>
          </cell>
          <cell r="B2366" t="str">
            <v>Supply &amp; erection of Earthing wire GSL 6 mm</v>
          </cell>
          <cell r="C2366" t="str">
            <v>Kg</v>
          </cell>
          <cell r="D2366">
            <v>73.92</v>
          </cell>
          <cell r="E2366">
            <v>201.5</v>
          </cell>
          <cell r="F2366" t="str">
            <v>Kg</v>
          </cell>
          <cell r="G2366">
            <v>73.92</v>
          </cell>
          <cell r="H2366">
            <v>201.5</v>
          </cell>
          <cell r="I2366" t="str">
            <v>15.12.1</v>
          </cell>
          <cell r="J2366">
            <v>0</v>
          </cell>
          <cell r="L2366">
            <v>201.5</v>
          </cell>
          <cell r="M2366">
            <v>0</v>
          </cell>
          <cell r="N2366">
            <v>0</v>
          </cell>
        </row>
        <row r="2367">
          <cell r="A2367" t="str">
            <v>15-105-c</v>
          </cell>
          <cell r="B2367" t="str">
            <v>Drilling of earth bore 3" dia 70 to 80 ft. deep or upto permanent water table, back filling, ramming,complete in all respect. grounding bores shall bemade at 6 to 8 feet away from foundation anddistance between earth bore shall not be less than10 feet</v>
          </cell>
          <cell r="C2367" t="str">
            <v>Each</v>
          </cell>
          <cell r="D2367">
            <v>1182.75</v>
          </cell>
          <cell r="E2367">
            <v>10902.75</v>
          </cell>
          <cell r="F2367" t="str">
            <v>Each</v>
          </cell>
          <cell r="G2367">
            <v>1182.75</v>
          </cell>
          <cell r="H2367">
            <v>10902.75</v>
          </cell>
          <cell r="I2367" t="str">
            <v>15.12.1</v>
          </cell>
          <cell r="J2367">
            <v>0</v>
          </cell>
          <cell r="L2367">
            <v>10902.75</v>
          </cell>
          <cell r="M2367">
            <v>0</v>
          </cell>
          <cell r="N2367">
            <v>0</v>
          </cell>
        </row>
        <row r="2368">
          <cell r="A2368" t="str">
            <v>15-105-d</v>
          </cell>
          <cell r="B2368" t="str">
            <v>Supply at site, hoisting and installation of SingleArm Pole</v>
          </cell>
          <cell r="C2368" t="str">
            <v>Each</v>
          </cell>
          <cell r="D2368">
            <v>1338.38</v>
          </cell>
          <cell r="E2368">
            <v>58540.57</v>
          </cell>
          <cell r="F2368" t="str">
            <v>Each</v>
          </cell>
          <cell r="G2368">
            <v>1338.38</v>
          </cell>
          <cell r="H2368">
            <v>58540.57</v>
          </cell>
          <cell r="I2368" t="str">
            <v>15.6.6</v>
          </cell>
          <cell r="J2368">
            <v>0</v>
          </cell>
          <cell r="L2368">
            <v>58540.57</v>
          </cell>
          <cell r="M2368">
            <v>0</v>
          </cell>
          <cell r="N2368">
            <v>0</v>
          </cell>
        </row>
        <row r="2369">
          <cell r="A2369" t="str">
            <v>15-105-e</v>
          </cell>
          <cell r="B2369" t="str">
            <v>Supply, Installation &amp; Connecting up of earthelectrodes with 600mm x 600mm x 3.2mmconductors to main earth bar including allaccessories, in 50mm dia G.I. pipe / PVC pipeclass D/E up inspection chamber, heavy duty C.I.Cover etc.</v>
          </cell>
          <cell r="C2369" t="str">
            <v>Job</v>
          </cell>
          <cell r="D2369">
            <v>29.88</v>
          </cell>
          <cell r="E2369">
            <v>42554.879999999997</v>
          </cell>
          <cell r="F2369" t="str">
            <v>Job</v>
          </cell>
          <cell r="G2369">
            <v>29.88</v>
          </cell>
          <cell r="H2369">
            <v>42554.879999999997</v>
          </cell>
          <cell r="I2369">
            <v>0</v>
          </cell>
          <cell r="J2369">
            <v>0</v>
          </cell>
          <cell r="L2369">
            <v>42554.879999999997</v>
          </cell>
          <cell r="M2369">
            <v>0</v>
          </cell>
          <cell r="N2369">
            <v>0</v>
          </cell>
        </row>
        <row r="2370">
          <cell r="A2370" t="str">
            <v>15-105-f</v>
          </cell>
          <cell r="B2370" t="str">
            <v>Supply and errection of Grounding connectingpoints</v>
          </cell>
          <cell r="C2370" t="str">
            <v>Each</v>
          </cell>
          <cell r="D2370">
            <v>1338.38</v>
          </cell>
          <cell r="E2370">
            <v>8749.8799999999992</v>
          </cell>
          <cell r="F2370" t="str">
            <v>Each</v>
          </cell>
          <cell r="G2370">
            <v>1338.38</v>
          </cell>
          <cell r="H2370">
            <v>8749.8799999999992</v>
          </cell>
          <cell r="I2370" t="str">
            <v>15.18.8</v>
          </cell>
          <cell r="J2370">
            <v>0</v>
          </cell>
          <cell r="L2370">
            <v>8749.8799999999992</v>
          </cell>
          <cell r="M2370">
            <v>0</v>
          </cell>
          <cell r="N2370">
            <v>0</v>
          </cell>
        </row>
        <row r="2371">
          <cell r="A2371" t="str">
            <v>15-105-g</v>
          </cell>
          <cell r="B2371" t="str">
            <v>Providing &amp; fixing of main earth bar, with 80mmx50mm x.20mm copper bar with terminals,insulator supports, lugs, bolts, etc. includingbonding to rebars of structure.</v>
          </cell>
          <cell r="C2371" t="str">
            <v>Job</v>
          </cell>
          <cell r="D2371">
            <v>29.88</v>
          </cell>
          <cell r="E2371">
            <v>30404.880000000001</v>
          </cell>
          <cell r="F2371" t="str">
            <v>Job</v>
          </cell>
          <cell r="G2371">
            <v>29.88</v>
          </cell>
          <cell r="H2371">
            <v>30404.880000000001</v>
          </cell>
          <cell r="I2371">
            <v>0</v>
          </cell>
          <cell r="J2371">
            <v>0</v>
          </cell>
          <cell r="L2371">
            <v>30404.880000000001</v>
          </cell>
          <cell r="M2371">
            <v>0</v>
          </cell>
          <cell r="N2371">
            <v>0</v>
          </cell>
        </row>
        <row r="2372">
          <cell r="A2372" t="str">
            <v>15-105-h</v>
          </cell>
          <cell r="B2372" t="str">
            <v>Providing &amp; fixing of Plate type Earthingcommpressed with execveted hole 6"up 63 feet,GIpipe 2"(50mm)with Tees , Sockets , Endcap of 60(RFT) Copper Plate of 1/2"x 2"x 48", 2x 70mmsqS/Core copper bare conductor 125 (Rft) EarthConnection Point of 1200 x 50 x 50mm (L x W xT)    Inspection Pit of 300 x 300 x 450 mm (L x Wx D) complated with all respect</v>
          </cell>
          <cell r="C2372" t="str">
            <v>Job</v>
          </cell>
          <cell r="D2372">
            <v>29.88</v>
          </cell>
          <cell r="E2372">
            <v>124567.38</v>
          </cell>
          <cell r="F2372" t="str">
            <v>Job</v>
          </cell>
          <cell r="G2372">
            <v>29.88</v>
          </cell>
          <cell r="H2372">
            <v>124567.4</v>
          </cell>
          <cell r="I2372">
            <v>0</v>
          </cell>
          <cell r="J2372">
            <v>0</v>
          </cell>
          <cell r="L2372">
            <v>124567.4</v>
          </cell>
          <cell r="M2372">
            <v>0</v>
          </cell>
          <cell r="N2372">
            <v>0</v>
          </cell>
        </row>
        <row r="2373">
          <cell r="A2373" t="str">
            <v>15-105-i</v>
          </cell>
          <cell r="B2373" t="str">
            <v>Construction of water tight brick type Groundinginspection pit.</v>
          </cell>
          <cell r="C2373" t="str">
            <v>Each</v>
          </cell>
          <cell r="D2373">
            <v>669.19</v>
          </cell>
          <cell r="E2373">
            <v>5529.19</v>
          </cell>
          <cell r="F2373" t="str">
            <v>Each</v>
          </cell>
          <cell r="G2373">
            <v>669.19</v>
          </cell>
          <cell r="H2373">
            <v>5529.19</v>
          </cell>
          <cell r="I2373">
            <v>0</v>
          </cell>
          <cell r="J2373">
            <v>0</v>
          </cell>
          <cell r="L2373">
            <v>5529.19</v>
          </cell>
          <cell r="M2373">
            <v>0</v>
          </cell>
          <cell r="N2373">
            <v>0</v>
          </cell>
        </row>
        <row r="2374">
          <cell r="A2374" t="str">
            <v>15-106</v>
          </cell>
          <cell r="B2374" t="str">
            <v>Supply, installation, testing &amp; commissioning ofLightning Protection System</v>
          </cell>
          <cell r="C2374" t="str">
            <v>Each</v>
          </cell>
          <cell r="D2374">
            <v>2676.75</v>
          </cell>
          <cell r="E2374">
            <v>34266.75</v>
          </cell>
          <cell r="F2374" t="str">
            <v>Each</v>
          </cell>
          <cell r="G2374">
            <v>2676.75</v>
          </cell>
          <cell r="H2374">
            <v>34266.75</v>
          </cell>
          <cell r="I2374" t="str">
            <v>15.18.8</v>
          </cell>
          <cell r="J2374">
            <v>0</v>
          </cell>
          <cell r="L2374">
            <v>34266.75</v>
          </cell>
          <cell r="M2374">
            <v>0</v>
          </cell>
          <cell r="N2374">
            <v>0</v>
          </cell>
        </row>
        <row r="2375">
          <cell r="A2375" t="str">
            <v>15-107</v>
          </cell>
          <cell r="B2375" t="str">
            <v>Supply, installation, testing &amp; commissioning ofLightning Protection System</v>
          </cell>
          <cell r="C2375" t="str">
            <v>Each</v>
          </cell>
          <cell r="D2375">
            <v>5353.5</v>
          </cell>
          <cell r="E2375">
            <v>114703.5</v>
          </cell>
          <cell r="F2375" t="str">
            <v>Each</v>
          </cell>
          <cell r="G2375">
            <v>5353.5</v>
          </cell>
          <cell r="H2375">
            <v>114703.5</v>
          </cell>
          <cell r="I2375" t="str">
            <v>15.18.8</v>
          </cell>
          <cell r="J2375">
            <v>0</v>
          </cell>
          <cell r="L2375">
            <v>114703.5</v>
          </cell>
          <cell r="M2375">
            <v>0</v>
          </cell>
          <cell r="N2375">
            <v>0</v>
          </cell>
        </row>
        <row r="2376">
          <cell r="A2376" t="str">
            <v>15-108</v>
          </cell>
          <cell r="B2376" t="str">
            <v>Supply &amp; erection of double Arming Bolt</v>
          </cell>
          <cell r="C2376" t="str">
            <v>Each</v>
          </cell>
          <cell r="D2376">
            <v>186.75</v>
          </cell>
          <cell r="E2376">
            <v>915.75</v>
          </cell>
          <cell r="F2376" t="str">
            <v>Each</v>
          </cell>
          <cell r="G2376">
            <v>186.75</v>
          </cell>
          <cell r="H2376">
            <v>915.75</v>
          </cell>
          <cell r="I2376">
            <v>0</v>
          </cell>
          <cell r="J2376">
            <v>0</v>
          </cell>
          <cell r="L2376">
            <v>915.75</v>
          </cell>
          <cell r="M2376">
            <v>0</v>
          </cell>
          <cell r="N2376">
            <v>0</v>
          </cell>
        </row>
        <row r="2377">
          <cell r="A2377" t="str">
            <v>15-109</v>
          </cell>
          <cell r="B2377" t="str">
            <v>Supply &amp; erection of D-Bracket along with cotterpin</v>
          </cell>
          <cell r="C2377" t="str">
            <v>Each</v>
          </cell>
          <cell r="D2377">
            <v>62.3</v>
          </cell>
          <cell r="E2377">
            <v>609.04999999999995</v>
          </cell>
          <cell r="F2377" t="str">
            <v>Each</v>
          </cell>
          <cell r="G2377">
            <v>62.3</v>
          </cell>
          <cell r="H2377">
            <v>609.04999999999995</v>
          </cell>
          <cell r="I2377">
            <v>0</v>
          </cell>
          <cell r="J2377">
            <v>0</v>
          </cell>
          <cell r="L2377">
            <v>609.04999999999995</v>
          </cell>
          <cell r="M2377">
            <v>0</v>
          </cell>
          <cell r="N2377">
            <v>0</v>
          </cell>
        </row>
        <row r="2378">
          <cell r="A2378" t="str">
            <v>15-110-a</v>
          </cell>
          <cell r="B2378" t="str">
            <v>Supply &amp; erection of double pole platform fortransformers</v>
          </cell>
          <cell r="C2378" t="str">
            <v>Each</v>
          </cell>
          <cell r="D2378">
            <v>1338.38</v>
          </cell>
          <cell r="E2378">
            <v>17230.57</v>
          </cell>
          <cell r="F2378" t="str">
            <v>Each</v>
          </cell>
          <cell r="G2378">
            <v>1338.38</v>
          </cell>
          <cell r="H2378">
            <v>17230.57</v>
          </cell>
          <cell r="I2378">
            <v>0</v>
          </cell>
          <cell r="J2378">
            <v>0</v>
          </cell>
          <cell r="L2378">
            <v>17230.57</v>
          </cell>
          <cell r="M2378">
            <v>0</v>
          </cell>
          <cell r="N2378">
            <v>0</v>
          </cell>
        </row>
        <row r="2379">
          <cell r="A2379" t="str">
            <v>15-110-b</v>
          </cell>
          <cell r="B2379" t="str">
            <v>Supply &amp; erection of Single pole platform fortransformers</v>
          </cell>
          <cell r="C2379" t="str">
            <v>Each</v>
          </cell>
          <cell r="D2379">
            <v>1338.38</v>
          </cell>
          <cell r="E2379">
            <v>14751.97</v>
          </cell>
          <cell r="F2379" t="str">
            <v>Each</v>
          </cell>
          <cell r="G2379">
            <v>1338.38</v>
          </cell>
          <cell r="H2379">
            <v>14751.97</v>
          </cell>
          <cell r="I2379">
            <v>0</v>
          </cell>
          <cell r="J2379">
            <v>0</v>
          </cell>
          <cell r="L2379">
            <v>14751.97</v>
          </cell>
          <cell r="M2379">
            <v>0</v>
          </cell>
          <cell r="N2379">
            <v>0</v>
          </cell>
        </row>
        <row r="2380">
          <cell r="A2380" t="str">
            <v>15-111</v>
          </cell>
          <cell r="B2380" t="str">
            <v>Supply &amp; erection of drop out cutouts</v>
          </cell>
          <cell r="C2380" t="str">
            <v>Each</v>
          </cell>
          <cell r="D2380">
            <v>373.5</v>
          </cell>
          <cell r="E2380">
            <v>10701</v>
          </cell>
          <cell r="F2380" t="str">
            <v>Each</v>
          </cell>
          <cell r="G2380">
            <v>373.5</v>
          </cell>
          <cell r="H2380">
            <v>10701</v>
          </cell>
          <cell r="I2380">
            <v>0</v>
          </cell>
          <cell r="J2380">
            <v>0</v>
          </cell>
          <cell r="L2380">
            <v>10701</v>
          </cell>
          <cell r="M2380">
            <v>0</v>
          </cell>
          <cell r="N2380">
            <v>0</v>
          </cell>
        </row>
        <row r="2381">
          <cell r="A2381" t="str">
            <v>15-112-a</v>
          </cell>
          <cell r="B2381" t="str">
            <v>Supply &amp; erection of dead end clamp</v>
          </cell>
          <cell r="C2381" t="str">
            <v>Each</v>
          </cell>
          <cell r="D2381">
            <v>186.75</v>
          </cell>
          <cell r="E2381">
            <v>976.5</v>
          </cell>
          <cell r="F2381" t="str">
            <v>Each</v>
          </cell>
          <cell r="G2381">
            <v>186.75</v>
          </cell>
          <cell r="H2381">
            <v>976.5</v>
          </cell>
          <cell r="I2381">
            <v>0</v>
          </cell>
          <cell r="J2381">
            <v>0</v>
          </cell>
          <cell r="L2381">
            <v>976.5</v>
          </cell>
          <cell r="M2381">
            <v>0</v>
          </cell>
          <cell r="N2381">
            <v>0</v>
          </cell>
        </row>
        <row r="2382">
          <cell r="A2382" t="str">
            <v>15-112-b</v>
          </cell>
          <cell r="B2382" t="str">
            <v>Supply &amp; erection of dead end clamp</v>
          </cell>
          <cell r="C2382" t="str">
            <v>Each</v>
          </cell>
          <cell r="D2382">
            <v>186.75</v>
          </cell>
          <cell r="E2382">
            <v>551.25</v>
          </cell>
          <cell r="F2382" t="str">
            <v>Each</v>
          </cell>
          <cell r="G2382">
            <v>186.75</v>
          </cell>
          <cell r="H2382">
            <v>551.25</v>
          </cell>
          <cell r="I2382">
            <v>0</v>
          </cell>
          <cell r="J2382">
            <v>0</v>
          </cell>
          <cell r="L2382">
            <v>551.25</v>
          </cell>
          <cell r="M2382">
            <v>0</v>
          </cell>
          <cell r="N2382">
            <v>0</v>
          </cell>
        </row>
        <row r="2383">
          <cell r="A2383" t="str">
            <v>15-112-c</v>
          </cell>
          <cell r="B2383" t="str">
            <v>Supply &amp; erection of dead end clamp</v>
          </cell>
          <cell r="C2383" t="str">
            <v>Each</v>
          </cell>
          <cell r="D2383">
            <v>186.75</v>
          </cell>
          <cell r="E2383">
            <v>551.25</v>
          </cell>
          <cell r="F2383" t="str">
            <v>Each</v>
          </cell>
          <cell r="G2383">
            <v>186.75</v>
          </cell>
          <cell r="H2383">
            <v>551.25</v>
          </cell>
          <cell r="I2383">
            <v>0</v>
          </cell>
          <cell r="J2383">
            <v>0</v>
          </cell>
          <cell r="L2383">
            <v>551.25</v>
          </cell>
          <cell r="M2383">
            <v>0</v>
          </cell>
          <cell r="N2383">
            <v>0</v>
          </cell>
        </row>
        <row r="2384">
          <cell r="A2384" t="str">
            <v>15-113-a</v>
          </cell>
          <cell r="B2384" t="str">
            <v>Supply &amp; erection of PG Connector</v>
          </cell>
          <cell r="C2384" t="str">
            <v>Each</v>
          </cell>
          <cell r="D2384">
            <v>93.38</v>
          </cell>
          <cell r="E2384">
            <v>518.63</v>
          </cell>
          <cell r="F2384" t="str">
            <v>Each</v>
          </cell>
          <cell r="G2384">
            <v>93.38</v>
          </cell>
          <cell r="H2384">
            <v>518.63</v>
          </cell>
          <cell r="I2384">
            <v>0</v>
          </cell>
          <cell r="J2384">
            <v>0</v>
          </cell>
          <cell r="L2384">
            <v>518.63</v>
          </cell>
          <cell r="M2384">
            <v>0</v>
          </cell>
          <cell r="N2384">
            <v>0</v>
          </cell>
        </row>
        <row r="2385">
          <cell r="A2385" t="str">
            <v>15-113-b</v>
          </cell>
          <cell r="B2385" t="str">
            <v>Supply &amp; erection of PG Connector</v>
          </cell>
          <cell r="C2385" t="str">
            <v>Each</v>
          </cell>
          <cell r="D2385">
            <v>93.38</v>
          </cell>
          <cell r="E2385">
            <v>287.77</v>
          </cell>
          <cell r="F2385" t="str">
            <v>Each</v>
          </cell>
          <cell r="G2385">
            <v>93.38</v>
          </cell>
          <cell r="H2385">
            <v>287.77</v>
          </cell>
          <cell r="I2385">
            <v>0</v>
          </cell>
          <cell r="J2385">
            <v>0</v>
          </cell>
          <cell r="L2385">
            <v>287.77</v>
          </cell>
          <cell r="M2385">
            <v>0</v>
          </cell>
          <cell r="N2385">
            <v>0</v>
          </cell>
        </row>
        <row r="2386">
          <cell r="A2386" t="str">
            <v>15-113-c</v>
          </cell>
          <cell r="B2386" t="str">
            <v>Supply &amp; erection of PG Connector</v>
          </cell>
          <cell r="C2386" t="str">
            <v>Each</v>
          </cell>
          <cell r="D2386">
            <v>93.38</v>
          </cell>
          <cell r="E2386">
            <v>269.55</v>
          </cell>
          <cell r="F2386" t="str">
            <v>Each</v>
          </cell>
          <cell r="G2386">
            <v>93.38</v>
          </cell>
          <cell r="H2386">
            <v>269.55</v>
          </cell>
          <cell r="I2386">
            <v>0</v>
          </cell>
          <cell r="J2386">
            <v>0</v>
          </cell>
          <cell r="L2386">
            <v>269.55</v>
          </cell>
          <cell r="M2386">
            <v>0</v>
          </cell>
          <cell r="N2386">
            <v>0</v>
          </cell>
        </row>
        <row r="2387">
          <cell r="A2387" t="str">
            <v>15-114-a</v>
          </cell>
          <cell r="B2387" t="str">
            <v>Supply &amp; erection of Loop dead end clamp</v>
          </cell>
          <cell r="C2387" t="str">
            <v>Each</v>
          </cell>
          <cell r="D2387">
            <v>44.82</v>
          </cell>
          <cell r="E2387">
            <v>208.85</v>
          </cell>
          <cell r="F2387" t="str">
            <v>Each</v>
          </cell>
          <cell r="G2387">
            <v>44.82</v>
          </cell>
          <cell r="H2387">
            <v>208.85</v>
          </cell>
          <cell r="I2387">
            <v>0</v>
          </cell>
          <cell r="J2387">
            <v>0</v>
          </cell>
          <cell r="L2387">
            <v>208.85</v>
          </cell>
          <cell r="M2387">
            <v>0</v>
          </cell>
          <cell r="N2387">
            <v>0</v>
          </cell>
        </row>
        <row r="2388">
          <cell r="A2388" t="str">
            <v>15-114-b</v>
          </cell>
          <cell r="B2388" t="str">
            <v>Supply &amp; erection of Loop dead end clamp</v>
          </cell>
          <cell r="C2388" t="str">
            <v>Each</v>
          </cell>
          <cell r="D2388">
            <v>44.82</v>
          </cell>
          <cell r="E2388">
            <v>196.7</v>
          </cell>
          <cell r="F2388" t="str">
            <v>Each</v>
          </cell>
          <cell r="G2388">
            <v>44.82</v>
          </cell>
          <cell r="H2388">
            <v>196.7</v>
          </cell>
          <cell r="I2388">
            <v>0</v>
          </cell>
          <cell r="J2388">
            <v>0</v>
          </cell>
          <cell r="L2388">
            <v>196.7</v>
          </cell>
          <cell r="M2388">
            <v>0</v>
          </cell>
          <cell r="N2388">
            <v>0</v>
          </cell>
        </row>
        <row r="2389">
          <cell r="A2389" t="str">
            <v>15-115-a</v>
          </cell>
          <cell r="B2389" t="str">
            <v>Supply &amp; erection of double arm GI round conicalpole, hot dipped galvanized (80 microns) 12meters long overall thickness 4 mm, base dia 180mm and top dia 62 with plate arrangement 450mmx 450mm x 25mm, complete in all respects.</v>
          </cell>
          <cell r="C2389" t="str">
            <v>Each</v>
          </cell>
          <cell r="D2389">
            <v>4015.13</v>
          </cell>
          <cell r="E2389">
            <v>69722.33</v>
          </cell>
          <cell r="F2389" t="str">
            <v>Each</v>
          </cell>
          <cell r="G2389">
            <v>4015.13</v>
          </cell>
          <cell r="H2389">
            <v>69722.33</v>
          </cell>
          <cell r="I2389">
            <v>0</v>
          </cell>
          <cell r="J2389">
            <v>0</v>
          </cell>
          <cell r="L2389">
            <v>69722.33</v>
          </cell>
          <cell r="M2389">
            <v>0</v>
          </cell>
          <cell r="N2389">
            <v>0</v>
          </cell>
        </row>
        <row r="2390">
          <cell r="A2390" t="str">
            <v>15-115-b</v>
          </cell>
          <cell r="B2390" t="str">
            <v>Supply &amp; erection of Single arm GI round conicalpole, hot dipped galvanized (80 microns) 12meters long overall thickness 4 mm, base dia 180mm and top dia 62 with plate arrangement 450mmx 450mm x 25mm, complete in all respects.</v>
          </cell>
          <cell r="C2390" t="str">
            <v>Each</v>
          </cell>
          <cell r="D2390">
            <v>4015.13</v>
          </cell>
          <cell r="E2390">
            <v>68507.33</v>
          </cell>
          <cell r="F2390" t="str">
            <v>Each</v>
          </cell>
          <cell r="G2390">
            <v>4015.13</v>
          </cell>
          <cell r="H2390">
            <v>68507.33</v>
          </cell>
          <cell r="I2390">
            <v>0</v>
          </cell>
          <cell r="J2390">
            <v>0</v>
          </cell>
          <cell r="L2390">
            <v>68507.33</v>
          </cell>
          <cell r="M2390">
            <v>0</v>
          </cell>
          <cell r="N2390">
            <v>0</v>
          </cell>
        </row>
        <row r="2391">
          <cell r="A2391" t="str">
            <v>15-115-c</v>
          </cell>
          <cell r="B2391" t="str">
            <v>Supply &amp; erection of Double arm GI round conicalpole, hot dipped galvanized (80 microns) 10meters long overall thickness 4 mm, base dia 180mm and top dia 62 with plate arrangement 450mmx 450mm x 25mm, complete in all respects.</v>
          </cell>
          <cell r="C2391" t="str">
            <v>Each</v>
          </cell>
          <cell r="D2391">
            <v>4015.13</v>
          </cell>
          <cell r="E2391">
            <v>67292.33</v>
          </cell>
          <cell r="F2391" t="str">
            <v>Each</v>
          </cell>
          <cell r="G2391">
            <v>4015.13</v>
          </cell>
          <cell r="H2391">
            <v>67292.33</v>
          </cell>
          <cell r="I2391">
            <v>0</v>
          </cell>
          <cell r="J2391">
            <v>0</v>
          </cell>
          <cell r="L2391">
            <v>67292.33</v>
          </cell>
          <cell r="M2391">
            <v>0</v>
          </cell>
          <cell r="N2391">
            <v>0</v>
          </cell>
        </row>
        <row r="2392">
          <cell r="A2392" t="str">
            <v>15-115-e</v>
          </cell>
          <cell r="B2392" t="str">
            <v>Supply &amp; erection of Double arm GI round conicalpole, hot dipped galvanized (80 microns) 12meters long overall thickness 5 mm, base dia 200mm and top dia 100 with plate arrangement450mm x 450mm x 25mm, complete in allrespects.</v>
          </cell>
          <cell r="C2392" t="str">
            <v>Each</v>
          </cell>
          <cell r="D2392">
            <v>4015.13</v>
          </cell>
          <cell r="E2392">
            <v>81872.33</v>
          </cell>
          <cell r="F2392" t="str">
            <v>Each</v>
          </cell>
          <cell r="G2392">
            <v>4015.13</v>
          </cell>
          <cell r="H2392">
            <v>81872.33</v>
          </cell>
          <cell r="I2392">
            <v>0</v>
          </cell>
          <cell r="J2392">
            <v>0</v>
          </cell>
          <cell r="L2392">
            <v>81872.33</v>
          </cell>
          <cell r="M2392">
            <v>0</v>
          </cell>
          <cell r="N2392">
            <v>0</v>
          </cell>
        </row>
        <row r="2393">
          <cell r="A2393" t="str">
            <v>15-115-f</v>
          </cell>
          <cell r="B2393" t="str">
            <v>Supply &amp; erection of Single arm GI round conicalpole, hot dipped galvanized (microns) 10 meterslong overall thickness 5 mm, base dia 200 mm andtop dia 100 with plate arrangement 450mm x450mm x 25mm, complete in all respects.</v>
          </cell>
          <cell r="C2393" t="str">
            <v>Each</v>
          </cell>
          <cell r="D2393">
            <v>4015.13</v>
          </cell>
          <cell r="E2393">
            <v>64862.32</v>
          </cell>
          <cell r="F2393" t="str">
            <v>Each</v>
          </cell>
          <cell r="G2393">
            <v>4015.13</v>
          </cell>
          <cell r="H2393">
            <v>64862.32</v>
          </cell>
          <cell r="I2393">
            <v>0</v>
          </cell>
          <cell r="J2393">
            <v>0</v>
          </cell>
          <cell r="L2393">
            <v>64862.32</v>
          </cell>
          <cell r="M2393">
            <v>0</v>
          </cell>
          <cell r="N2393">
            <v>0</v>
          </cell>
        </row>
        <row r="2394">
          <cell r="A2394" t="str">
            <v>15-116</v>
          </cell>
          <cell r="B2394" t="str">
            <v>Supply &amp; erection of Timer TB 438</v>
          </cell>
          <cell r="C2394" t="str">
            <v>Each</v>
          </cell>
          <cell r="D2394">
            <v>186.75</v>
          </cell>
          <cell r="E2394">
            <v>13551.75</v>
          </cell>
          <cell r="F2394" t="str">
            <v>Each</v>
          </cell>
          <cell r="G2394">
            <v>186.75</v>
          </cell>
          <cell r="H2394">
            <v>13551.75</v>
          </cell>
          <cell r="I2394">
            <v>0</v>
          </cell>
          <cell r="J2394">
            <v>0</v>
          </cell>
          <cell r="L2394">
            <v>13551.75</v>
          </cell>
          <cell r="M2394">
            <v>0</v>
          </cell>
          <cell r="N2394">
            <v>0</v>
          </cell>
        </row>
        <row r="2395">
          <cell r="A2395" t="str">
            <v>15-117</v>
          </cell>
          <cell r="B2395" t="str">
            <v>Supply &amp; erection of Magnetic contactor</v>
          </cell>
          <cell r="C2395" t="str">
            <v>Each</v>
          </cell>
          <cell r="D2395">
            <v>186.75</v>
          </cell>
          <cell r="E2395">
            <v>5396.67</v>
          </cell>
          <cell r="F2395" t="str">
            <v>Each</v>
          </cell>
          <cell r="G2395">
            <v>186.75</v>
          </cell>
          <cell r="H2395">
            <v>5396.67</v>
          </cell>
          <cell r="I2395">
            <v>0</v>
          </cell>
          <cell r="J2395">
            <v>0</v>
          </cell>
          <cell r="L2395">
            <v>5396.67</v>
          </cell>
          <cell r="M2395">
            <v>0</v>
          </cell>
          <cell r="N2395">
            <v>0</v>
          </cell>
        </row>
        <row r="2396">
          <cell r="A2396" t="str">
            <v>15-118</v>
          </cell>
          <cell r="B2396" t="str">
            <v>Providing and laying pipe at a depth of 2-1/2'</v>
          </cell>
          <cell r="C2396" t="str">
            <v>Rft</v>
          </cell>
          <cell r="D2396">
            <v>373.5</v>
          </cell>
          <cell r="E2396">
            <v>1103.71</v>
          </cell>
          <cell r="F2396" t="str">
            <v>m</v>
          </cell>
          <cell r="G2396">
            <v>1225.3900000000001</v>
          </cell>
          <cell r="H2396">
            <v>3621.11</v>
          </cell>
          <cell r="I2396">
            <v>0</v>
          </cell>
          <cell r="J2396">
            <v>0</v>
          </cell>
          <cell r="L2396">
            <v>3621.11</v>
          </cell>
          <cell r="M2396">
            <v>0</v>
          </cell>
          <cell r="N2396">
            <v>0</v>
          </cell>
        </row>
        <row r="2397">
          <cell r="A2397" t="str">
            <v>15-119</v>
          </cell>
          <cell r="B2397" t="str">
            <v>Supply &amp; erection of 2" PVC pipe flexible(weather proof)</v>
          </cell>
          <cell r="C2397" t="str">
            <v>m</v>
          </cell>
          <cell r="D2397">
            <v>44.82</v>
          </cell>
          <cell r="E2397">
            <v>501.66</v>
          </cell>
          <cell r="F2397" t="str">
            <v>Meter</v>
          </cell>
          <cell r="G2397">
            <v>44.82</v>
          </cell>
          <cell r="H2397">
            <v>501.66</v>
          </cell>
          <cell r="I2397">
            <v>0</v>
          </cell>
          <cell r="J2397">
            <v>0</v>
          </cell>
          <cell r="L2397">
            <v>501.66</v>
          </cell>
          <cell r="M2397">
            <v>0</v>
          </cell>
          <cell r="N2397">
            <v>0</v>
          </cell>
        </row>
        <row r="2398">
          <cell r="A2398" t="str">
            <v>15-120</v>
          </cell>
          <cell r="B2398" t="str">
            <v>Supply &amp; erection of weather proof flexible PVCpipe 1.5" dia</v>
          </cell>
          <cell r="C2398" t="str">
            <v>Each</v>
          </cell>
          <cell r="D2398">
            <v>29.88</v>
          </cell>
          <cell r="E2398">
            <v>297.18</v>
          </cell>
          <cell r="F2398" t="str">
            <v>Each</v>
          </cell>
          <cell r="G2398">
            <v>29.88</v>
          </cell>
          <cell r="H2398">
            <v>297.18</v>
          </cell>
          <cell r="I2398">
            <v>0</v>
          </cell>
          <cell r="J2398">
            <v>0</v>
          </cell>
          <cell r="L2398">
            <v>297.18</v>
          </cell>
          <cell r="M2398">
            <v>0</v>
          </cell>
          <cell r="N2398">
            <v>0</v>
          </cell>
        </row>
        <row r="2399">
          <cell r="A2399" t="str">
            <v>15-121</v>
          </cell>
          <cell r="B2399" t="str">
            <v>Supply &amp; erection of DIN rail</v>
          </cell>
          <cell r="C2399" t="str">
            <v>Rft</v>
          </cell>
          <cell r="D2399">
            <v>14.94</v>
          </cell>
          <cell r="E2399">
            <v>266.45</v>
          </cell>
          <cell r="F2399" t="str">
            <v>m</v>
          </cell>
          <cell r="G2399">
            <v>49.02</v>
          </cell>
          <cell r="H2399">
            <v>874.16</v>
          </cell>
          <cell r="I2399">
            <v>0</v>
          </cell>
          <cell r="J2399">
            <v>0</v>
          </cell>
          <cell r="L2399">
            <v>874.16</v>
          </cell>
          <cell r="M2399">
            <v>0</v>
          </cell>
          <cell r="N2399">
            <v>0</v>
          </cell>
        </row>
        <row r="2400">
          <cell r="A2400" t="str">
            <v>15-122-a</v>
          </cell>
          <cell r="B2400"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0" t="str">
            <v>RMtr</v>
          </cell>
          <cell r="D2400">
            <v>44.82</v>
          </cell>
          <cell r="E2400">
            <v>1066.8800000000001</v>
          </cell>
          <cell r="F2400" t="str">
            <v>RMtr</v>
          </cell>
          <cell r="G2400">
            <v>44.82</v>
          </cell>
          <cell r="H2400">
            <v>1066.8800000000001</v>
          </cell>
          <cell r="I2400" t="str">
            <v>15.18.8</v>
          </cell>
          <cell r="J2400">
            <v>0</v>
          </cell>
          <cell r="L2400">
            <v>889.5</v>
          </cell>
          <cell r="M2400">
            <v>177.38000000000011</v>
          </cell>
          <cell r="N2400">
            <v>0.19941540191118617</v>
          </cell>
        </row>
        <row r="2401">
          <cell r="A2401" t="str">
            <v>15-122-b</v>
          </cell>
          <cell r="B2401"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1" t="str">
            <v>RMtr</v>
          </cell>
          <cell r="D2401">
            <v>89.64</v>
          </cell>
          <cell r="E2401">
            <v>1787.08</v>
          </cell>
          <cell r="F2401" t="str">
            <v>RMtr</v>
          </cell>
          <cell r="G2401">
            <v>89.64</v>
          </cell>
          <cell r="H2401">
            <v>1787.08</v>
          </cell>
          <cell r="I2401" t="str">
            <v>15.18.8</v>
          </cell>
          <cell r="J2401">
            <v>0</v>
          </cell>
          <cell r="L2401">
            <v>1492.48</v>
          </cell>
          <cell r="M2401">
            <v>294.59999999999991</v>
          </cell>
          <cell r="N2401">
            <v>0.19738957975986271</v>
          </cell>
        </row>
        <row r="2402">
          <cell r="A2402" t="str">
            <v>15-122-c</v>
          </cell>
          <cell r="B2402"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2" t="str">
            <v>RMtr</v>
          </cell>
          <cell r="D2402">
            <v>119.52</v>
          </cell>
          <cell r="E2402">
            <v>2327.69</v>
          </cell>
          <cell r="F2402" t="str">
            <v>RMtr</v>
          </cell>
          <cell r="G2402">
            <v>119.52</v>
          </cell>
          <cell r="H2402">
            <v>2327.69</v>
          </cell>
          <cell r="I2402" t="str">
            <v>15.18.8</v>
          </cell>
          <cell r="J2402">
            <v>0</v>
          </cell>
          <cell r="L2402">
            <v>1944.45</v>
          </cell>
          <cell r="M2402">
            <v>383.24</v>
          </cell>
          <cell r="N2402">
            <v>0.19709429401630282</v>
          </cell>
        </row>
        <row r="2403">
          <cell r="A2403" t="str">
            <v>15-122-d</v>
          </cell>
          <cell r="B2403"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3" t="str">
            <v>RMtr</v>
          </cell>
          <cell r="D2403">
            <v>134.46</v>
          </cell>
          <cell r="E2403">
            <v>3550.25</v>
          </cell>
          <cell r="F2403" t="str">
            <v>RMtr</v>
          </cell>
          <cell r="G2403">
            <v>134.46</v>
          </cell>
          <cell r="H2403">
            <v>3550.25</v>
          </cell>
          <cell r="I2403" t="str">
            <v>15.18.1</v>
          </cell>
          <cell r="J2403">
            <v>0</v>
          </cell>
          <cell r="L2403">
            <v>2957.43</v>
          </cell>
          <cell r="M2403">
            <v>592.82000000000016</v>
          </cell>
          <cell r="N2403">
            <v>0.20045106731182147</v>
          </cell>
        </row>
        <row r="2404">
          <cell r="A2404" t="str">
            <v>15-122-e</v>
          </cell>
          <cell r="B2404"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4" t="str">
            <v>RMtr</v>
          </cell>
          <cell r="D2404">
            <v>179.28</v>
          </cell>
          <cell r="E2404">
            <v>4842.6000000000004</v>
          </cell>
          <cell r="F2404" t="str">
            <v>RMtr</v>
          </cell>
          <cell r="G2404">
            <v>179.28</v>
          </cell>
          <cell r="H2404">
            <v>4842.6000000000004</v>
          </cell>
          <cell r="I2404" t="str">
            <v>15.18.1</v>
          </cell>
          <cell r="J2404">
            <v>0</v>
          </cell>
          <cell r="L2404">
            <v>4033.26</v>
          </cell>
          <cell r="M2404">
            <v>809.34000000000015</v>
          </cell>
          <cell r="N2404">
            <v>0.20066645839841718</v>
          </cell>
        </row>
        <row r="2405">
          <cell r="A2405" t="str">
            <v>15-122-f</v>
          </cell>
          <cell r="B2405"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5" t="str">
            <v>RMtr</v>
          </cell>
          <cell r="D2405">
            <v>194.22</v>
          </cell>
          <cell r="E2405">
            <v>6555.4</v>
          </cell>
          <cell r="F2405" t="str">
            <v>RMtr</v>
          </cell>
          <cell r="G2405">
            <v>194.22</v>
          </cell>
          <cell r="H2405">
            <v>6555.4</v>
          </cell>
          <cell r="I2405" t="str">
            <v>15.18.1</v>
          </cell>
          <cell r="J2405">
            <v>0</v>
          </cell>
          <cell r="L2405">
            <v>5451.39</v>
          </cell>
          <cell r="M2405">
            <v>1104.0099999999993</v>
          </cell>
          <cell r="N2405">
            <v>0.20251899056937758</v>
          </cell>
        </row>
        <row r="2406">
          <cell r="A2406" t="str">
            <v>15-122-g</v>
          </cell>
          <cell r="B2406"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6" t="str">
            <v>RMtr</v>
          </cell>
          <cell r="D2406">
            <v>747</v>
          </cell>
          <cell r="E2406">
            <v>9845.61</v>
          </cell>
          <cell r="F2406" t="str">
            <v>RMtr</v>
          </cell>
          <cell r="G2406">
            <v>747</v>
          </cell>
          <cell r="H2406">
            <v>9845.61</v>
          </cell>
          <cell r="I2406" t="str">
            <v>15.18.1</v>
          </cell>
          <cell r="J2406">
            <v>0</v>
          </cell>
          <cell r="L2406">
            <v>8266.51</v>
          </cell>
          <cell r="M2406">
            <v>1579.1000000000004</v>
          </cell>
          <cell r="N2406">
            <v>0.19102378149908489</v>
          </cell>
        </row>
        <row r="2407">
          <cell r="A2407" t="str">
            <v>15-122-h</v>
          </cell>
          <cell r="B2407"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7" t="str">
            <v>RMtr</v>
          </cell>
          <cell r="D2407">
            <v>1120.5</v>
          </cell>
          <cell r="E2407">
            <v>16955.41</v>
          </cell>
          <cell r="F2407" t="str">
            <v>RMtr</v>
          </cell>
          <cell r="G2407">
            <v>1120.5</v>
          </cell>
          <cell r="H2407">
            <v>16955.41</v>
          </cell>
          <cell r="I2407" t="str">
            <v>15.18.1</v>
          </cell>
          <cell r="J2407">
            <v>0</v>
          </cell>
          <cell r="L2407">
            <v>14207.2</v>
          </cell>
          <cell r="M2407">
            <v>2748.2099999999991</v>
          </cell>
          <cell r="N2407">
            <v>0.19343783433751893</v>
          </cell>
        </row>
        <row r="2408">
          <cell r="A2408" t="str">
            <v>15-122-i</v>
          </cell>
          <cell r="B2408"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8" t="str">
            <v>RMtr</v>
          </cell>
          <cell r="D2408">
            <v>1494</v>
          </cell>
          <cell r="E2408">
            <v>21041.63</v>
          </cell>
          <cell r="F2408" t="str">
            <v>RMtr</v>
          </cell>
          <cell r="G2408">
            <v>1494</v>
          </cell>
          <cell r="H2408">
            <v>21041.63</v>
          </cell>
          <cell r="I2408" t="str">
            <v>15.18.1</v>
          </cell>
          <cell r="J2408">
            <v>0</v>
          </cell>
          <cell r="L2408">
            <v>17649.060000000001</v>
          </cell>
          <cell r="M2408">
            <v>3392.5699999999997</v>
          </cell>
          <cell r="N2408">
            <v>0.19222383515042724</v>
          </cell>
        </row>
        <row r="2409">
          <cell r="A2409" t="str">
            <v>15-122-j</v>
          </cell>
          <cell r="B2409"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09" t="str">
            <v>RMtr</v>
          </cell>
          <cell r="D2409">
            <v>1494</v>
          </cell>
          <cell r="E2409">
            <v>25919.24</v>
          </cell>
          <cell r="F2409" t="str">
            <v>RMtr</v>
          </cell>
          <cell r="G2409">
            <v>1494</v>
          </cell>
          <cell r="H2409">
            <v>25919.24</v>
          </cell>
          <cell r="I2409" t="str">
            <v>15.18.1</v>
          </cell>
          <cell r="J2409">
            <v>0</v>
          </cell>
          <cell r="L2409">
            <v>21680.15</v>
          </cell>
          <cell r="M2409">
            <v>4239.09</v>
          </cell>
          <cell r="N2409">
            <v>0.19552862872258725</v>
          </cell>
        </row>
        <row r="2410">
          <cell r="A2410" t="str">
            <v>15-122-k</v>
          </cell>
          <cell r="B2410"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0" t="str">
            <v>RMtr</v>
          </cell>
          <cell r="D2410">
            <v>1867.5</v>
          </cell>
          <cell r="E2410">
            <v>42468.59</v>
          </cell>
          <cell r="F2410" t="str">
            <v>RMtr</v>
          </cell>
          <cell r="G2410">
            <v>1867.5</v>
          </cell>
          <cell r="H2410">
            <v>42468.59</v>
          </cell>
          <cell r="I2410" t="str">
            <v>15.18.1</v>
          </cell>
          <cell r="J2410">
            <v>0</v>
          </cell>
          <cell r="L2410">
            <v>35422.120000000003</v>
          </cell>
          <cell r="M2410">
            <v>7046.4699999999939</v>
          </cell>
          <cell r="N2410">
            <v>0.19892852262936248</v>
          </cell>
        </row>
        <row r="2411">
          <cell r="A2411" t="str">
            <v>15-123-a</v>
          </cell>
          <cell r="B2411" t="str">
            <v>Supply &amp; erection of  3 Core Cable PVC/PVC '3core 2.5 sqmm Cu/PVC/PVC</v>
          </cell>
          <cell r="C2411" t="str">
            <v>Rft</v>
          </cell>
          <cell r="D2411">
            <v>10.46</v>
          </cell>
          <cell r="E2411">
            <v>123.17</v>
          </cell>
          <cell r="F2411" t="str">
            <v>m</v>
          </cell>
          <cell r="G2411">
            <v>34.31</v>
          </cell>
          <cell r="H2411">
            <v>404.11</v>
          </cell>
          <cell r="I2411" t="str">
            <v>15.18.8</v>
          </cell>
          <cell r="J2411">
            <v>0</v>
          </cell>
          <cell r="L2411">
            <v>339.93</v>
          </cell>
          <cell r="M2411">
            <v>64.180000000000007</v>
          </cell>
          <cell r="N2411">
            <v>0.18880357720707205</v>
          </cell>
        </row>
        <row r="2412">
          <cell r="A2412" t="str">
            <v>15-123-b</v>
          </cell>
          <cell r="B2412" t="str">
            <v>Supply &amp; erection of 3 CORE FLXIBLE POWERCABLE 1.5 mm2</v>
          </cell>
          <cell r="C2412" t="str">
            <v>Rft</v>
          </cell>
          <cell r="D2412">
            <v>10.46</v>
          </cell>
          <cell r="E2412">
            <v>89</v>
          </cell>
          <cell r="F2412" t="str">
            <v>m</v>
          </cell>
          <cell r="G2412">
            <v>34.31</v>
          </cell>
          <cell r="H2412">
            <v>291.98</v>
          </cell>
          <cell r="I2412" t="str">
            <v>15.18.8</v>
          </cell>
          <cell r="J2412">
            <v>0</v>
          </cell>
          <cell r="L2412">
            <v>247.25</v>
          </cell>
          <cell r="M2412">
            <v>44.730000000000018</v>
          </cell>
          <cell r="N2412">
            <v>0.18091001011122354</v>
          </cell>
        </row>
        <row r="2413">
          <cell r="A2413" t="str">
            <v>15-124-a</v>
          </cell>
          <cell r="B2413" t="str">
            <v>Supply &amp; erection of 2x10 mm2 Copper Cable</v>
          </cell>
          <cell r="C2413" t="str">
            <v>m</v>
          </cell>
          <cell r="D2413">
            <v>11.95</v>
          </cell>
          <cell r="E2413">
            <v>801.7</v>
          </cell>
          <cell r="F2413" t="str">
            <v>Meter</v>
          </cell>
          <cell r="G2413">
            <v>11.95</v>
          </cell>
          <cell r="H2413">
            <v>801.7</v>
          </cell>
          <cell r="I2413" t="str">
            <v>15.18.8</v>
          </cell>
          <cell r="J2413">
            <v>0</v>
          </cell>
          <cell r="L2413">
            <v>791.63</v>
          </cell>
          <cell r="M2413">
            <v>10.07000000000005</v>
          </cell>
          <cell r="N2413">
            <v>1.272058916412977E-2</v>
          </cell>
        </row>
        <row r="2414">
          <cell r="A2414" t="str">
            <v>15-124-b</v>
          </cell>
          <cell r="B2414" t="str">
            <v>Supply &amp; erection of 2 core 1.5mmsq FireResistant cable</v>
          </cell>
          <cell r="C2414" t="str">
            <v>m</v>
          </cell>
          <cell r="D2414">
            <v>10.46</v>
          </cell>
          <cell r="E2414">
            <v>282.44</v>
          </cell>
          <cell r="F2414" t="str">
            <v>Meter</v>
          </cell>
          <cell r="G2414">
            <v>10.46</v>
          </cell>
          <cell r="H2414">
            <v>282.44</v>
          </cell>
          <cell r="I2414" t="str">
            <v>15.18.8</v>
          </cell>
          <cell r="J2414">
            <v>0</v>
          </cell>
          <cell r="L2414">
            <v>235.23</v>
          </cell>
          <cell r="M2414">
            <v>47.210000000000008</v>
          </cell>
          <cell r="N2414">
            <v>0.20069718998427075</v>
          </cell>
        </row>
        <row r="2415">
          <cell r="A2415" t="str">
            <v>15-125</v>
          </cell>
          <cell r="B2415" t="str">
            <v>Supply &amp; erection of Flexible Copper Cable 1x4mm2</v>
          </cell>
          <cell r="C2415" t="str">
            <v>RMtr</v>
          </cell>
          <cell r="D2415">
            <v>10.46</v>
          </cell>
          <cell r="E2415">
            <v>167.89</v>
          </cell>
          <cell r="F2415" t="str">
            <v>RMtr</v>
          </cell>
          <cell r="G2415">
            <v>10.46</v>
          </cell>
          <cell r="H2415">
            <v>167.89</v>
          </cell>
          <cell r="I2415" t="str">
            <v>15.18.8</v>
          </cell>
          <cell r="J2415">
            <v>0</v>
          </cell>
          <cell r="L2415">
            <v>140.56</v>
          </cell>
          <cell r="M2415">
            <v>27.329999999999984</v>
          </cell>
          <cell r="N2415">
            <v>0.19443653955606136</v>
          </cell>
        </row>
        <row r="2416">
          <cell r="A2416" t="str">
            <v>15-126-a</v>
          </cell>
          <cell r="B2416"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6" t="str">
            <v>m</v>
          </cell>
          <cell r="D2416">
            <v>44.82</v>
          </cell>
          <cell r="E2416">
            <v>403.95</v>
          </cell>
          <cell r="F2416" t="str">
            <v>Meter</v>
          </cell>
          <cell r="G2416">
            <v>44.82</v>
          </cell>
          <cell r="H2416">
            <v>403.95</v>
          </cell>
          <cell r="I2416" t="str">
            <v>15.18.1</v>
          </cell>
          <cell r="J2416">
            <v>0</v>
          </cell>
          <cell r="L2416">
            <v>341.62</v>
          </cell>
          <cell r="M2416">
            <v>62.329999999999984</v>
          </cell>
          <cell r="N2416">
            <v>0.18245418886482051</v>
          </cell>
        </row>
        <row r="2417">
          <cell r="A2417" t="str">
            <v>15-126-b</v>
          </cell>
          <cell r="B2417"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7" t="str">
            <v>m</v>
          </cell>
          <cell r="D2417">
            <v>89.64</v>
          </cell>
          <cell r="E2417">
            <v>633.87</v>
          </cell>
          <cell r="F2417" t="str">
            <v>Meter</v>
          </cell>
          <cell r="G2417">
            <v>89.64</v>
          </cell>
          <cell r="H2417">
            <v>633.87</v>
          </cell>
          <cell r="I2417" t="str">
            <v>15.18.1</v>
          </cell>
          <cell r="J2417">
            <v>0</v>
          </cell>
          <cell r="L2417">
            <v>539.41999999999996</v>
          </cell>
          <cell r="M2417">
            <v>94.450000000000045</v>
          </cell>
          <cell r="N2417">
            <v>0.17509547291535363</v>
          </cell>
        </row>
        <row r="2418">
          <cell r="A2418" t="str">
            <v>15-126-c</v>
          </cell>
          <cell r="B2418"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8" t="str">
            <v>m</v>
          </cell>
          <cell r="D2418">
            <v>134.46</v>
          </cell>
          <cell r="E2418">
            <v>949.69</v>
          </cell>
          <cell r="F2418" t="str">
            <v>Meter</v>
          </cell>
          <cell r="G2418">
            <v>134.46</v>
          </cell>
          <cell r="H2418">
            <v>949.69</v>
          </cell>
          <cell r="I2418" t="str">
            <v>15.18.1</v>
          </cell>
          <cell r="J2418">
            <v>0</v>
          </cell>
          <cell r="L2418">
            <v>808.2</v>
          </cell>
          <cell r="M2418">
            <v>141.49</v>
          </cell>
          <cell r="N2418">
            <v>0.17506805246226181</v>
          </cell>
        </row>
        <row r="2419">
          <cell r="A2419" t="str">
            <v>15-126-d</v>
          </cell>
          <cell r="B2419" t="str">
            <v>Supply at site, installation, testing andcommissioning of PVC insulated un-armouredcopper conductor cable 600 / 1000 Volt grade (orotherwise mentioned in cable description ) inprelaid conduits / trenches to be installed as perroutes shown on drawings including cost of allnecessary materials, connections, identificationtags, cables lugs properly crimped at   both  endsfor the following sizes complete in all respects.</v>
          </cell>
          <cell r="C2419" t="str">
            <v>m</v>
          </cell>
          <cell r="D2419">
            <v>373.5</v>
          </cell>
          <cell r="E2419">
            <v>2461.31</v>
          </cell>
          <cell r="F2419" t="str">
            <v>Meter</v>
          </cell>
          <cell r="G2419">
            <v>373.5</v>
          </cell>
          <cell r="H2419">
            <v>2461.31</v>
          </cell>
          <cell r="I2419" t="str">
            <v>15.18.1</v>
          </cell>
          <cell r="J2419">
            <v>0</v>
          </cell>
          <cell r="L2419">
            <v>2098.96</v>
          </cell>
          <cell r="M2419">
            <v>362.34999999999991</v>
          </cell>
          <cell r="N2419">
            <v>0.17263311354194455</v>
          </cell>
        </row>
        <row r="2420">
          <cell r="A2420" t="str">
            <v>15-126-e</v>
          </cell>
          <cell r="B2420" t="str">
            <v>Supply and installation of four core copperconducter PVC/PVC power cable(BS6400,BS6346,BS7629) in apropriete size of GIcable tray and PVC condute surface mountedcompleted in all respect.</v>
          </cell>
          <cell r="C2420" t="str">
            <v>Meter</v>
          </cell>
          <cell r="D2420">
            <v>373.5</v>
          </cell>
          <cell r="E2420">
            <v>13090.44</v>
          </cell>
          <cell r="F2420" t="str">
            <v>Meter</v>
          </cell>
          <cell r="G2420">
            <v>373.5</v>
          </cell>
          <cell r="H2420">
            <v>13090.44</v>
          </cell>
          <cell r="I2420" t="str">
            <v>15.4.5,15.2.4 ,15.3.2.1</v>
          </cell>
          <cell r="J2420">
            <v>0</v>
          </cell>
          <cell r="L2420">
            <v>10883.37</v>
          </cell>
          <cell r="M2420">
            <v>2207.0699999999997</v>
          </cell>
          <cell r="N2420">
            <v>0.20279288492443054</v>
          </cell>
        </row>
        <row r="2421">
          <cell r="A2421" t="str">
            <v>15-127-a</v>
          </cell>
          <cell r="B2421" t="str">
            <v>Supply at site, installation, testing andcommissioning of the One gang light controlswitches 10 Amps, 250Volts one way, includingappropriate size concealed MS, powder coatedback box, complete in all respects.</v>
          </cell>
          <cell r="C2421" t="str">
            <v>Each</v>
          </cell>
          <cell r="D2421">
            <v>29.88</v>
          </cell>
          <cell r="E2421">
            <v>746.73</v>
          </cell>
          <cell r="F2421" t="str">
            <v>Each</v>
          </cell>
          <cell r="G2421">
            <v>29.88</v>
          </cell>
          <cell r="H2421">
            <v>746.73</v>
          </cell>
          <cell r="I2421" t="str">
            <v>15.4.5</v>
          </cell>
          <cell r="J2421">
            <v>0</v>
          </cell>
          <cell r="L2421">
            <v>746.73</v>
          </cell>
          <cell r="M2421">
            <v>0</v>
          </cell>
          <cell r="N2421">
            <v>0</v>
          </cell>
        </row>
        <row r="2422">
          <cell r="A2422" t="str">
            <v>15-127-b</v>
          </cell>
          <cell r="B2422" t="str">
            <v>Supply at site, installation, testing andcommissioning of Two gang light control switches10 Amps, 250Volts one way, includingappropriate size concealed MS, powder coatedback box, complete in all respects.</v>
          </cell>
          <cell r="C2422" t="str">
            <v>Each</v>
          </cell>
          <cell r="D2422">
            <v>29.88</v>
          </cell>
          <cell r="E2422">
            <v>843.93</v>
          </cell>
          <cell r="F2422" t="str">
            <v>Each</v>
          </cell>
          <cell r="G2422">
            <v>29.88</v>
          </cell>
          <cell r="H2422">
            <v>843.93</v>
          </cell>
          <cell r="I2422" t="str">
            <v>15.4.5</v>
          </cell>
          <cell r="J2422">
            <v>0</v>
          </cell>
          <cell r="L2422">
            <v>843.93</v>
          </cell>
          <cell r="M2422">
            <v>0</v>
          </cell>
          <cell r="N2422">
            <v>0</v>
          </cell>
        </row>
        <row r="2423">
          <cell r="A2423" t="str">
            <v>15-127-c</v>
          </cell>
          <cell r="B2423" t="str">
            <v>Supply at site, installation, testing andcommissioning of Three gang light controlswitches 10 Amps, 250Volts one way, includingappropriate size concealed MS, powder coatedback box, complete in all respects.</v>
          </cell>
          <cell r="C2423" t="str">
            <v>Each</v>
          </cell>
          <cell r="D2423">
            <v>44.82</v>
          </cell>
          <cell r="E2423">
            <v>652.32000000000005</v>
          </cell>
          <cell r="F2423" t="str">
            <v>Each</v>
          </cell>
          <cell r="G2423">
            <v>44.82</v>
          </cell>
          <cell r="H2423">
            <v>652.32000000000005</v>
          </cell>
          <cell r="I2423" t="str">
            <v>15.4.5</v>
          </cell>
          <cell r="J2423">
            <v>0</v>
          </cell>
          <cell r="L2423">
            <v>652.32000000000005</v>
          </cell>
          <cell r="M2423">
            <v>0</v>
          </cell>
          <cell r="N2423">
            <v>0</v>
          </cell>
        </row>
        <row r="2424">
          <cell r="A2424" t="str">
            <v>15-127-d</v>
          </cell>
          <cell r="B2424" t="str">
            <v>Supply at site, installation, testing andcommissioning of Four gang light control switches10 Amps, 250Volts one way, includingappropriate size concealed MS, powder coatedback box, complete in all respects.</v>
          </cell>
          <cell r="C2424" t="str">
            <v>Each</v>
          </cell>
          <cell r="D2424">
            <v>44.82</v>
          </cell>
          <cell r="E2424">
            <v>907.47</v>
          </cell>
          <cell r="F2424" t="str">
            <v>Each</v>
          </cell>
          <cell r="G2424">
            <v>44.82</v>
          </cell>
          <cell r="H2424">
            <v>907.47</v>
          </cell>
          <cell r="I2424" t="str">
            <v>15.4.5</v>
          </cell>
          <cell r="J2424">
            <v>0</v>
          </cell>
          <cell r="L2424">
            <v>907.47</v>
          </cell>
          <cell r="M2424">
            <v>0</v>
          </cell>
          <cell r="N2424">
            <v>0</v>
          </cell>
        </row>
        <row r="2425">
          <cell r="A2425" t="str">
            <v>15-127-e</v>
          </cell>
          <cell r="B2425" t="str">
            <v>Supply at site, installation, testing andcommissioning of Five gang light control switches10 Amps, 250Volts one way, includingappropriate size concealed MS, powder coatedback box, complete in all respects.</v>
          </cell>
          <cell r="C2425" t="str">
            <v>Each</v>
          </cell>
          <cell r="D2425">
            <v>59.76</v>
          </cell>
          <cell r="E2425">
            <v>991.97</v>
          </cell>
          <cell r="F2425" t="str">
            <v>Each</v>
          </cell>
          <cell r="G2425">
            <v>59.76</v>
          </cell>
          <cell r="H2425">
            <v>991.97</v>
          </cell>
          <cell r="I2425" t="str">
            <v>15.4.5</v>
          </cell>
          <cell r="J2425">
            <v>0</v>
          </cell>
          <cell r="L2425">
            <v>991.97</v>
          </cell>
          <cell r="M2425">
            <v>0</v>
          </cell>
          <cell r="N2425">
            <v>0</v>
          </cell>
        </row>
        <row r="2426">
          <cell r="A2426" t="str">
            <v>15-127-f</v>
          </cell>
          <cell r="B2426" t="str">
            <v>Supply at site, installation, testing andcommissioning ofSix gang light control switches10 Amps, 250Volts one way, includingappropriate size concealed MS, powder coatedback box, complete in all respects.</v>
          </cell>
          <cell r="C2426" t="str">
            <v>Each</v>
          </cell>
          <cell r="D2426">
            <v>59.76</v>
          </cell>
          <cell r="E2426">
            <v>1224.03</v>
          </cell>
          <cell r="F2426" t="str">
            <v>Each</v>
          </cell>
          <cell r="G2426">
            <v>59.76</v>
          </cell>
          <cell r="H2426">
            <v>1224.03</v>
          </cell>
          <cell r="I2426" t="str">
            <v>15.4.5</v>
          </cell>
          <cell r="J2426">
            <v>0</v>
          </cell>
          <cell r="L2426">
            <v>1224.03</v>
          </cell>
          <cell r="M2426">
            <v>0</v>
          </cell>
          <cell r="N2426">
            <v>0</v>
          </cell>
        </row>
        <row r="2427">
          <cell r="A2427" t="str">
            <v>15-127-g</v>
          </cell>
          <cell r="B2427" t="str">
            <v>Supply at site, installation, testing andcommissioning of the Eight gang light controlswitches 10 Amps, 250Volts one way, includingappropriate size concealed MS, powder coatedback box, complete in all respects.</v>
          </cell>
          <cell r="C2427" t="str">
            <v>Each</v>
          </cell>
          <cell r="D2427">
            <v>93.38</v>
          </cell>
          <cell r="E2427">
            <v>1530.72</v>
          </cell>
          <cell r="F2427" t="str">
            <v>Each</v>
          </cell>
          <cell r="G2427">
            <v>93.38</v>
          </cell>
          <cell r="H2427">
            <v>1530.72</v>
          </cell>
          <cell r="I2427" t="str">
            <v>15.4.5</v>
          </cell>
          <cell r="J2427">
            <v>0</v>
          </cell>
          <cell r="L2427">
            <v>1530.72</v>
          </cell>
          <cell r="M2427">
            <v>0</v>
          </cell>
          <cell r="N2427">
            <v>0</v>
          </cell>
        </row>
        <row r="2428">
          <cell r="A2428" t="str">
            <v>15-127-h</v>
          </cell>
          <cell r="B2428" t="str">
            <v>Supply at site, installation, testing andcommissioning of One gang light control switches10 Amps, 250Volts two way, includingappropriate size concealed MS, powder coatedback box, complete in all respects.</v>
          </cell>
          <cell r="C2428" t="str">
            <v>Each</v>
          </cell>
          <cell r="D2428">
            <v>29.88</v>
          </cell>
          <cell r="E2428">
            <v>904.68</v>
          </cell>
          <cell r="F2428" t="str">
            <v>Each</v>
          </cell>
          <cell r="G2428">
            <v>29.88</v>
          </cell>
          <cell r="H2428">
            <v>904.68</v>
          </cell>
          <cell r="I2428" t="str">
            <v>15.4.5</v>
          </cell>
          <cell r="J2428">
            <v>0</v>
          </cell>
          <cell r="L2428">
            <v>904.68</v>
          </cell>
          <cell r="M2428">
            <v>0</v>
          </cell>
          <cell r="N2428">
            <v>0</v>
          </cell>
        </row>
        <row r="2429">
          <cell r="A2429" t="str">
            <v>15-127-i</v>
          </cell>
          <cell r="B2429" t="str">
            <v>Supply at site, installation, testing andcommissioning of 2 &amp; 3 pin switched socket unit5/10 Amps, 250Volts, round pin includingappropriate size  MS, powder coated back box,complete in all respects.</v>
          </cell>
          <cell r="C2429" t="str">
            <v>Each</v>
          </cell>
          <cell r="D2429">
            <v>29.88</v>
          </cell>
          <cell r="E2429">
            <v>819.7</v>
          </cell>
          <cell r="F2429" t="str">
            <v>Each</v>
          </cell>
          <cell r="G2429">
            <v>29.88</v>
          </cell>
          <cell r="H2429">
            <v>819.7</v>
          </cell>
          <cell r="I2429" t="str">
            <v>15.4.5</v>
          </cell>
          <cell r="J2429">
            <v>0</v>
          </cell>
          <cell r="L2429">
            <v>819.7</v>
          </cell>
          <cell r="M2429">
            <v>0</v>
          </cell>
          <cell r="N2429">
            <v>0</v>
          </cell>
        </row>
        <row r="2430">
          <cell r="A2430" t="str">
            <v>15-127-j</v>
          </cell>
          <cell r="B2430" t="str">
            <v>Supply at site, installation, testing andcommissioning of 3 pin switched socket unit 13/15Amps, 250Volts, round pin including appropriatesize  MS, powder coated back box, complete in allrespects.</v>
          </cell>
          <cell r="C2430" t="str">
            <v>Each</v>
          </cell>
          <cell r="D2430">
            <v>44.82</v>
          </cell>
          <cell r="E2430">
            <v>1223.49</v>
          </cell>
          <cell r="F2430" t="str">
            <v>Each</v>
          </cell>
          <cell r="G2430">
            <v>44.82</v>
          </cell>
          <cell r="H2430">
            <v>1223.49</v>
          </cell>
          <cell r="I2430" t="str">
            <v>15.4.5</v>
          </cell>
          <cell r="J2430">
            <v>0</v>
          </cell>
          <cell r="L2430">
            <v>1223.49</v>
          </cell>
          <cell r="M2430">
            <v>0</v>
          </cell>
          <cell r="N2430">
            <v>0</v>
          </cell>
        </row>
        <row r="2431">
          <cell r="A2431" t="str">
            <v>15-127-k</v>
          </cell>
          <cell r="B2431" t="str">
            <v>Supply at site, installation, testing andcommissioning of 3 pin switched socket unit 20Amps, 250Volts, round pin including appropriatesize  MS, powder coated back box, complete in allrespects.</v>
          </cell>
          <cell r="C2431" t="str">
            <v>Each</v>
          </cell>
          <cell r="D2431">
            <v>44.82</v>
          </cell>
          <cell r="E2431">
            <v>743.51</v>
          </cell>
          <cell r="F2431" t="str">
            <v>Each</v>
          </cell>
          <cell r="G2431">
            <v>44.82</v>
          </cell>
          <cell r="H2431">
            <v>743.51</v>
          </cell>
          <cell r="I2431" t="str">
            <v>15.4.5</v>
          </cell>
          <cell r="J2431">
            <v>0</v>
          </cell>
          <cell r="L2431">
            <v>743.51</v>
          </cell>
          <cell r="M2431">
            <v>0</v>
          </cell>
          <cell r="N2431">
            <v>0</v>
          </cell>
        </row>
        <row r="2432">
          <cell r="A2432" t="str">
            <v>15-127-l</v>
          </cell>
          <cell r="B2432" t="str">
            <v>Supply at site, installation, testing andcommissioning of Push Button 10 Amps,250Volts, including appropriate size  MS, powdercoated back box, complete in all respects.</v>
          </cell>
          <cell r="C2432" t="str">
            <v>Each</v>
          </cell>
          <cell r="D2432">
            <v>44.82</v>
          </cell>
          <cell r="E2432">
            <v>1846</v>
          </cell>
          <cell r="F2432" t="str">
            <v>Each</v>
          </cell>
          <cell r="G2432">
            <v>44.82</v>
          </cell>
          <cell r="H2432">
            <v>1846</v>
          </cell>
          <cell r="I2432" t="str">
            <v>15.4.7</v>
          </cell>
          <cell r="J2432">
            <v>0</v>
          </cell>
          <cell r="L2432">
            <v>1846</v>
          </cell>
          <cell r="M2432">
            <v>0</v>
          </cell>
          <cell r="N2432">
            <v>0</v>
          </cell>
        </row>
        <row r="2433">
          <cell r="A2433" t="str">
            <v>15-127-m</v>
          </cell>
          <cell r="B2433" t="str">
            <v>Supply at site, installation, testing andcommissioning of Fan Dimmer with switch/  MS,powder coated back box with all associatedaccessories, complete in all respects.</v>
          </cell>
          <cell r="C2433" t="str">
            <v>Each</v>
          </cell>
          <cell r="D2433">
            <v>44.82</v>
          </cell>
          <cell r="E2433">
            <v>956.07</v>
          </cell>
          <cell r="F2433" t="str">
            <v>Each</v>
          </cell>
          <cell r="G2433">
            <v>44.82</v>
          </cell>
          <cell r="H2433">
            <v>956.07</v>
          </cell>
          <cell r="I2433" t="str">
            <v>15.4.12</v>
          </cell>
          <cell r="J2433">
            <v>0</v>
          </cell>
          <cell r="L2433">
            <v>956.07</v>
          </cell>
          <cell r="M2433">
            <v>0</v>
          </cell>
          <cell r="N2433">
            <v>0</v>
          </cell>
        </row>
        <row r="2434">
          <cell r="A2434" t="str">
            <v>15-127-n</v>
          </cell>
          <cell r="B2434" t="str">
            <v>Supply at site, installation, testing andcommissioning of DP switch 20 Amps with neonindication lamp  complete with MS, powdercoated back box, complete in all respects.</v>
          </cell>
          <cell r="C2434" t="str">
            <v>Each</v>
          </cell>
          <cell r="D2434">
            <v>59.76</v>
          </cell>
          <cell r="E2434">
            <v>971.01</v>
          </cell>
          <cell r="F2434" t="str">
            <v>Each</v>
          </cell>
          <cell r="G2434">
            <v>59.76</v>
          </cell>
          <cell r="H2434">
            <v>971.01</v>
          </cell>
          <cell r="I2434" t="str">
            <v>15.4.12</v>
          </cell>
          <cell r="J2434">
            <v>0</v>
          </cell>
          <cell r="L2434">
            <v>971.01</v>
          </cell>
          <cell r="M2434">
            <v>0</v>
          </cell>
          <cell r="N2434">
            <v>0</v>
          </cell>
        </row>
        <row r="2435">
          <cell r="A2435" t="str">
            <v>15-127-o</v>
          </cell>
          <cell r="B2435" t="str">
            <v>Supply at site, installation, testing andcommissioning of Three Pin 220 V 05/10 AmpSwitch socket, complete in all respects.</v>
          </cell>
          <cell r="C2435" t="str">
            <v>Each</v>
          </cell>
          <cell r="D2435">
            <v>59.76</v>
          </cell>
          <cell r="E2435">
            <v>606.51</v>
          </cell>
          <cell r="F2435" t="str">
            <v>Each</v>
          </cell>
          <cell r="G2435">
            <v>59.76</v>
          </cell>
          <cell r="H2435">
            <v>606.51</v>
          </cell>
          <cell r="I2435" t="str">
            <v>15.4.12</v>
          </cell>
          <cell r="J2435">
            <v>0</v>
          </cell>
          <cell r="L2435">
            <v>606.51</v>
          </cell>
          <cell r="M2435">
            <v>0</v>
          </cell>
          <cell r="N2435">
            <v>0</v>
          </cell>
        </row>
        <row r="2436">
          <cell r="A2436" t="str">
            <v>15-127-p</v>
          </cell>
          <cell r="B2436" t="str">
            <v>Supply at site, installation, testing andcommissioning of Three Pin 220 V 20 AmpsSwitch socket, complete in all respects.</v>
          </cell>
          <cell r="C2436" t="str">
            <v>Each</v>
          </cell>
          <cell r="D2436">
            <v>59.76</v>
          </cell>
          <cell r="E2436">
            <v>679.41</v>
          </cell>
          <cell r="F2436" t="str">
            <v>Each</v>
          </cell>
          <cell r="G2436">
            <v>59.76</v>
          </cell>
          <cell r="H2436">
            <v>679.41</v>
          </cell>
          <cell r="I2436">
            <v>0</v>
          </cell>
          <cell r="J2436">
            <v>0</v>
          </cell>
          <cell r="L2436">
            <v>679.41</v>
          </cell>
          <cell r="M2436">
            <v>0</v>
          </cell>
          <cell r="N2436">
            <v>0</v>
          </cell>
        </row>
        <row r="2437">
          <cell r="A2437" t="str">
            <v>15-127-q</v>
          </cell>
          <cell r="B2437" t="str">
            <v>Supply at site, installation, testing andcommissioning of Three Pin Universal Switchsocket, complete in all respects.</v>
          </cell>
          <cell r="C2437" t="str">
            <v>Each</v>
          </cell>
          <cell r="D2437">
            <v>59.76</v>
          </cell>
          <cell r="E2437">
            <v>223.79</v>
          </cell>
          <cell r="F2437" t="str">
            <v>Each</v>
          </cell>
          <cell r="G2437">
            <v>59.76</v>
          </cell>
          <cell r="H2437">
            <v>223.79</v>
          </cell>
          <cell r="I2437" t="str">
            <v>15.4.6</v>
          </cell>
          <cell r="J2437">
            <v>0</v>
          </cell>
          <cell r="L2437">
            <v>223.79</v>
          </cell>
          <cell r="M2437">
            <v>0</v>
          </cell>
          <cell r="N2437">
            <v>0</v>
          </cell>
        </row>
        <row r="2438">
          <cell r="A2438" t="str">
            <v>15-128-a</v>
          </cell>
          <cell r="B2438" t="str">
            <v>Supply and installation of Flush Face Plate OneWay Switch 220V 10 Amps Switch, complete inall respects</v>
          </cell>
          <cell r="C2438" t="str">
            <v>Each</v>
          </cell>
          <cell r="D2438">
            <v>14.94</v>
          </cell>
          <cell r="E2438">
            <v>97.56</v>
          </cell>
          <cell r="F2438" t="str">
            <v>Each</v>
          </cell>
          <cell r="G2438">
            <v>14.94</v>
          </cell>
          <cell r="H2438">
            <v>97.56</v>
          </cell>
          <cell r="I2438" t="str">
            <v>15.4.5</v>
          </cell>
          <cell r="J2438">
            <v>0</v>
          </cell>
          <cell r="L2438">
            <v>97.56</v>
          </cell>
          <cell r="M2438">
            <v>0</v>
          </cell>
          <cell r="N2438">
            <v>0</v>
          </cell>
        </row>
        <row r="2439">
          <cell r="A2439" t="str">
            <v>15-128-b</v>
          </cell>
          <cell r="B2439" t="str">
            <v>Supply and installation of Flush Face Plate TwoWay Switch 220V 10 Amps switch, complete inall respects</v>
          </cell>
          <cell r="C2439" t="str">
            <v>Each</v>
          </cell>
          <cell r="D2439">
            <v>14.94</v>
          </cell>
          <cell r="E2439">
            <v>120.64</v>
          </cell>
          <cell r="F2439" t="str">
            <v>Each</v>
          </cell>
          <cell r="G2439">
            <v>14.94</v>
          </cell>
          <cell r="H2439">
            <v>120.64</v>
          </cell>
          <cell r="I2439" t="str">
            <v>15.4.5</v>
          </cell>
          <cell r="J2439">
            <v>0</v>
          </cell>
          <cell r="L2439">
            <v>120.64</v>
          </cell>
          <cell r="M2439">
            <v>0</v>
          </cell>
          <cell r="N2439">
            <v>0</v>
          </cell>
        </row>
        <row r="2440">
          <cell r="A2440" t="str">
            <v>15-129-a</v>
          </cell>
          <cell r="B2440" t="str">
            <v>Supply &amp;. Installation of flush type switch (Singlepole 220V 5 amps switch 1 way) manufactured byfixed over sheet including appropriate size outletbox of 16SWG black enameled  MS sheet recessedin wall, column etc. complete in all respects</v>
          </cell>
          <cell r="C2440" t="str">
            <v>Each</v>
          </cell>
          <cell r="D2440">
            <v>29.88</v>
          </cell>
          <cell r="E2440">
            <v>260.73</v>
          </cell>
          <cell r="F2440" t="str">
            <v>Each</v>
          </cell>
          <cell r="G2440">
            <v>29.88</v>
          </cell>
          <cell r="H2440">
            <v>260.73</v>
          </cell>
          <cell r="I2440" t="str">
            <v>15.4.5</v>
          </cell>
          <cell r="J2440">
            <v>0</v>
          </cell>
          <cell r="L2440">
            <v>260.73</v>
          </cell>
          <cell r="M2440">
            <v>0</v>
          </cell>
          <cell r="N2440">
            <v>0</v>
          </cell>
        </row>
        <row r="2441">
          <cell r="A2441" t="str">
            <v>15-129-b</v>
          </cell>
          <cell r="B2441" t="str">
            <v>Supply &amp;. Installation of flush type switch (Singlepole 220V 10 amps switch 2 way) manufacturedby  fixed over sheet including appropriate sizeoutlet box of 16SWG black enameled  MS sheetrecessed  in wall, column etc. complete in allrespects</v>
          </cell>
          <cell r="C2441" t="str">
            <v>Each</v>
          </cell>
          <cell r="D2441">
            <v>29.88</v>
          </cell>
          <cell r="E2441">
            <v>236.43</v>
          </cell>
          <cell r="F2441" t="str">
            <v>Each</v>
          </cell>
          <cell r="G2441">
            <v>29.88</v>
          </cell>
          <cell r="H2441">
            <v>236.43</v>
          </cell>
          <cell r="I2441" t="str">
            <v>15.4.5</v>
          </cell>
          <cell r="J2441">
            <v>0</v>
          </cell>
          <cell r="L2441">
            <v>236.43</v>
          </cell>
          <cell r="M2441">
            <v>0</v>
          </cell>
          <cell r="N2441">
            <v>0</v>
          </cell>
        </row>
        <row r="2442">
          <cell r="A2442" t="str">
            <v>15-129-c</v>
          </cell>
          <cell r="B2442" t="str">
            <v>Supply &amp;. Installation of flush type switch (2-Pin10 amps 220 V Switch Socket) manufactured byfixed over sheet including appropriate size outletbox of 16SWG black enameled  MS sheet recessedin wall, column etc. complete in all respects</v>
          </cell>
          <cell r="C2442" t="str">
            <v>Each</v>
          </cell>
          <cell r="D2442">
            <v>29.88</v>
          </cell>
          <cell r="E2442">
            <v>303.26</v>
          </cell>
          <cell r="F2442" t="str">
            <v>Each</v>
          </cell>
          <cell r="G2442">
            <v>29.88</v>
          </cell>
          <cell r="H2442">
            <v>303.26</v>
          </cell>
          <cell r="I2442" t="str">
            <v>15.4.5</v>
          </cell>
          <cell r="J2442">
            <v>0</v>
          </cell>
          <cell r="L2442">
            <v>303.26</v>
          </cell>
          <cell r="M2442">
            <v>0</v>
          </cell>
          <cell r="N2442">
            <v>0</v>
          </cell>
        </row>
        <row r="2443">
          <cell r="A2443" t="str">
            <v>15-130-a</v>
          </cell>
          <cell r="B2443" t="str">
            <v>Supply, installation, testing and commissioning of2 core 1.5 Sqmm stranded copper conductor tincoated with drain PVC insulated wires 600/1000V. grade, fire resistant, low smoke, zero halogenCu conductor to be pulled in already installed20mm dia. heavy duty PVC conduit recessed inwall, columns, slab, floor or above false ceilingwith all necessary fixing accessories</v>
          </cell>
          <cell r="C2443" t="str">
            <v>Point</v>
          </cell>
          <cell r="D2443">
            <v>186.75</v>
          </cell>
          <cell r="E2443">
            <v>4497.28</v>
          </cell>
          <cell r="F2443" t="str">
            <v>Point</v>
          </cell>
          <cell r="G2443">
            <v>186.75</v>
          </cell>
          <cell r="H2443">
            <v>4497.28</v>
          </cell>
          <cell r="I2443" t="str">
            <v>15.18.8</v>
          </cell>
          <cell r="J2443">
            <v>0</v>
          </cell>
          <cell r="L2443">
            <v>4497.28</v>
          </cell>
          <cell r="M2443">
            <v>0</v>
          </cell>
          <cell r="N2443">
            <v>0</v>
          </cell>
        </row>
        <row r="2444">
          <cell r="A2444" t="str">
            <v>15-130-b</v>
          </cell>
          <cell r="B2444" t="str">
            <v>Supply, installation, testing and commissioning ofMixer Amplifier (240W); 6 MIC Input; completein all respects.</v>
          </cell>
          <cell r="C2444" t="str">
            <v>Each</v>
          </cell>
          <cell r="D2444">
            <v>373.5</v>
          </cell>
          <cell r="E2444">
            <v>83542.38</v>
          </cell>
          <cell r="F2444" t="str">
            <v>Each</v>
          </cell>
          <cell r="G2444">
            <v>373.5</v>
          </cell>
          <cell r="H2444">
            <v>83542.38</v>
          </cell>
          <cell r="I2444" t="str">
            <v>15.16.3</v>
          </cell>
          <cell r="J2444">
            <v>0</v>
          </cell>
          <cell r="L2444">
            <v>83542.38</v>
          </cell>
          <cell r="M2444">
            <v>0</v>
          </cell>
          <cell r="N2444">
            <v>0</v>
          </cell>
        </row>
        <row r="2445">
          <cell r="A2445" t="str">
            <v>15-130-c</v>
          </cell>
          <cell r="B2445" t="str">
            <v>Supply, installation, testing and commissioning ofPower Amplifier</v>
          </cell>
          <cell r="C2445" t="str">
            <v>Each</v>
          </cell>
          <cell r="D2445">
            <v>373.5</v>
          </cell>
          <cell r="E2445">
            <v>166711.26999999999</v>
          </cell>
          <cell r="F2445" t="str">
            <v>Each</v>
          </cell>
          <cell r="G2445">
            <v>373.5</v>
          </cell>
          <cell r="H2445">
            <v>166711.29999999999</v>
          </cell>
          <cell r="I2445" t="str">
            <v>15.16.3</v>
          </cell>
          <cell r="J2445">
            <v>0</v>
          </cell>
          <cell r="L2445">
            <v>166711.29999999999</v>
          </cell>
          <cell r="M2445">
            <v>0</v>
          </cell>
          <cell r="N2445">
            <v>0</v>
          </cell>
        </row>
        <row r="2446">
          <cell r="A2446" t="str">
            <v>15-130-d</v>
          </cell>
          <cell r="B2446" t="str">
            <v>Supply and installation of plena easy line 120 Wattmixer amplifier</v>
          </cell>
          <cell r="C2446" t="str">
            <v>Each</v>
          </cell>
          <cell r="D2446">
            <v>747</v>
          </cell>
          <cell r="E2446">
            <v>55422</v>
          </cell>
          <cell r="F2446" t="str">
            <v>Each</v>
          </cell>
          <cell r="G2446">
            <v>747</v>
          </cell>
          <cell r="H2446">
            <v>55422</v>
          </cell>
          <cell r="I2446">
            <v>0</v>
          </cell>
          <cell r="J2446">
            <v>0</v>
          </cell>
          <cell r="L2446">
            <v>55422</v>
          </cell>
          <cell r="M2446">
            <v>0</v>
          </cell>
          <cell r="N2446">
            <v>0</v>
          </cell>
        </row>
        <row r="2447">
          <cell r="A2447" t="str">
            <v>15-130-e</v>
          </cell>
          <cell r="B2447" t="str">
            <v>Supply, installation, testing &amp; commissioning ofBack Ground Music Player</v>
          </cell>
          <cell r="C2447" t="str">
            <v>Each</v>
          </cell>
          <cell r="D2447">
            <v>747</v>
          </cell>
          <cell r="E2447">
            <v>78146.77</v>
          </cell>
          <cell r="F2447" t="str">
            <v>Each</v>
          </cell>
          <cell r="G2447">
            <v>747</v>
          </cell>
          <cell r="H2447">
            <v>78146.77</v>
          </cell>
          <cell r="I2447">
            <v>0</v>
          </cell>
          <cell r="J2447">
            <v>0</v>
          </cell>
          <cell r="L2447">
            <v>78146.77</v>
          </cell>
          <cell r="M2447">
            <v>0</v>
          </cell>
          <cell r="N2447">
            <v>0</v>
          </cell>
        </row>
        <row r="2448">
          <cell r="A2448" t="str">
            <v>15-130-f</v>
          </cell>
          <cell r="B2448" t="str">
            <v>Supply, installation, testing &amp; commissioning ofGoose Neck Microphone</v>
          </cell>
          <cell r="C2448" t="str">
            <v>Each</v>
          </cell>
          <cell r="D2448">
            <v>373.5</v>
          </cell>
          <cell r="E2448">
            <v>19631.25</v>
          </cell>
          <cell r="F2448" t="str">
            <v>Each</v>
          </cell>
          <cell r="G2448">
            <v>373.5</v>
          </cell>
          <cell r="H2448">
            <v>19631.25</v>
          </cell>
          <cell r="I2448" t="str">
            <v>15.16.4</v>
          </cell>
          <cell r="J2448">
            <v>0</v>
          </cell>
          <cell r="L2448">
            <v>19631.25</v>
          </cell>
          <cell r="M2448">
            <v>0</v>
          </cell>
          <cell r="N2448">
            <v>0</v>
          </cell>
        </row>
        <row r="2449">
          <cell r="A2449" t="str">
            <v>15-130-g</v>
          </cell>
          <cell r="B2449" t="str">
            <v>Supply, installation, testing &amp; commissioning ofTable Stand Microphone</v>
          </cell>
          <cell r="C2449" t="str">
            <v>Each</v>
          </cell>
          <cell r="D2449">
            <v>373.5</v>
          </cell>
          <cell r="E2449">
            <v>19631.25</v>
          </cell>
          <cell r="F2449" t="str">
            <v>Each</v>
          </cell>
          <cell r="G2449">
            <v>373.5</v>
          </cell>
          <cell r="H2449">
            <v>19631.25</v>
          </cell>
          <cell r="I2449" t="str">
            <v>15.16.4</v>
          </cell>
          <cell r="J2449">
            <v>0</v>
          </cell>
          <cell r="L2449">
            <v>19631.25</v>
          </cell>
          <cell r="M2449">
            <v>0</v>
          </cell>
          <cell r="N2449">
            <v>0</v>
          </cell>
        </row>
        <row r="2450">
          <cell r="A2450" t="str">
            <v>15-130-h</v>
          </cell>
          <cell r="B2450" t="str">
            <v>Supply, installation, testing &amp; commissioning ofCordless MIC with Receivers</v>
          </cell>
          <cell r="C2450" t="str">
            <v>Each</v>
          </cell>
          <cell r="D2450">
            <v>373.5</v>
          </cell>
          <cell r="E2450">
            <v>77726.59</v>
          </cell>
          <cell r="F2450" t="str">
            <v>Each</v>
          </cell>
          <cell r="G2450">
            <v>373.5</v>
          </cell>
          <cell r="H2450">
            <v>77726.59</v>
          </cell>
          <cell r="I2450" t="str">
            <v>15.16.4</v>
          </cell>
          <cell r="J2450">
            <v>0</v>
          </cell>
          <cell r="L2450">
            <v>77726.59</v>
          </cell>
          <cell r="M2450">
            <v>0</v>
          </cell>
          <cell r="N2450">
            <v>0</v>
          </cell>
        </row>
        <row r="2451">
          <cell r="A2451" t="str">
            <v>15-130-i</v>
          </cell>
          <cell r="B2451" t="str">
            <v>Supply, installation, testing &amp; commissioning ofCeiling Mount Speakers</v>
          </cell>
          <cell r="C2451" t="str">
            <v>Each</v>
          </cell>
          <cell r="D2451">
            <v>186.75</v>
          </cell>
          <cell r="E2451">
            <v>2514.6999999999998</v>
          </cell>
          <cell r="F2451" t="str">
            <v>Each</v>
          </cell>
          <cell r="G2451">
            <v>186.75</v>
          </cell>
          <cell r="H2451">
            <v>2514.6999999999998</v>
          </cell>
          <cell r="I2451" t="str">
            <v>15.16.7</v>
          </cell>
          <cell r="J2451">
            <v>0</v>
          </cell>
          <cell r="L2451">
            <v>2514.6999999999998</v>
          </cell>
          <cell r="M2451">
            <v>0</v>
          </cell>
          <cell r="N2451">
            <v>0</v>
          </cell>
        </row>
        <row r="2452">
          <cell r="A2452" t="str">
            <v>15-130-j</v>
          </cell>
          <cell r="B2452" t="str">
            <v>Supply, installation, testing &amp; commissioning ofWall Mount Speakers 60 watt</v>
          </cell>
          <cell r="C2452" t="str">
            <v>Each</v>
          </cell>
          <cell r="D2452">
            <v>186.75</v>
          </cell>
          <cell r="E2452">
            <v>50855.47</v>
          </cell>
          <cell r="F2452" t="str">
            <v>Each</v>
          </cell>
          <cell r="G2452">
            <v>186.75</v>
          </cell>
          <cell r="H2452">
            <v>50855.47</v>
          </cell>
          <cell r="I2452" t="str">
            <v>15.16.7</v>
          </cell>
          <cell r="J2452">
            <v>0</v>
          </cell>
          <cell r="L2452">
            <v>50855.47</v>
          </cell>
          <cell r="M2452">
            <v>0</v>
          </cell>
          <cell r="N2452">
            <v>0</v>
          </cell>
        </row>
        <row r="2453">
          <cell r="A2453" t="str">
            <v>15-130-k</v>
          </cell>
          <cell r="B2453" t="str">
            <v>Supply, installation, testing &amp; commissioning ofWall Mount Speakers 12 Watt</v>
          </cell>
          <cell r="C2453" t="str">
            <v>Each</v>
          </cell>
          <cell r="D2453">
            <v>186.75</v>
          </cell>
          <cell r="E2453">
            <v>6152.86</v>
          </cell>
          <cell r="F2453" t="str">
            <v>Each</v>
          </cell>
          <cell r="G2453">
            <v>186.75</v>
          </cell>
          <cell r="H2453">
            <v>6152.86</v>
          </cell>
          <cell r="I2453" t="str">
            <v>15.16.7</v>
          </cell>
          <cell r="J2453">
            <v>0</v>
          </cell>
          <cell r="L2453">
            <v>6152.86</v>
          </cell>
          <cell r="M2453">
            <v>0</v>
          </cell>
          <cell r="N2453">
            <v>0</v>
          </cell>
        </row>
        <row r="2454">
          <cell r="A2454" t="str">
            <v>15-130-l</v>
          </cell>
          <cell r="B2454" t="str">
            <v>Supply, installation, testing &amp; commissioning ofColumn Loud Speakers</v>
          </cell>
          <cell r="C2454" t="str">
            <v>Each</v>
          </cell>
          <cell r="D2454">
            <v>186.75</v>
          </cell>
          <cell r="E2454">
            <v>22931.55</v>
          </cell>
          <cell r="F2454" t="str">
            <v>Each</v>
          </cell>
          <cell r="G2454">
            <v>186.75</v>
          </cell>
          <cell r="H2454">
            <v>22931.55</v>
          </cell>
          <cell r="I2454" t="str">
            <v>15.16.7</v>
          </cell>
          <cell r="J2454">
            <v>0</v>
          </cell>
          <cell r="L2454">
            <v>22931.55</v>
          </cell>
          <cell r="M2454">
            <v>0</v>
          </cell>
          <cell r="N2454">
            <v>0</v>
          </cell>
        </row>
        <row r="2455">
          <cell r="A2455" t="str">
            <v>15-130-m</v>
          </cell>
          <cell r="B2455" t="str">
            <v>Supplying, installation, wiring, connection ofspeaker cable 37/0.0076 flexible cable for Audiospeaker and pre laid 3A" PVC conduit</v>
          </cell>
          <cell r="C2455" t="str">
            <v>m</v>
          </cell>
          <cell r="D2455">
            <v>4.4800000000000004</v>
          </cell>
          <cell r="E2455">
            <v>89.53</v>
          </cell>
          <cell r="F2455" t="str">
            <v>Meter</v>
          </cell>
          <cell r="G2455">
            <v>4.4800000000000004</v>
          </cell>
          <cell r="H2455">
            <v>89.53</v>
          </cell>
          <cell r="I2455">
            <v>0</v>
          </cell>
          <cell r="J2455">
            <v>0</v>
          </cell>
          <cell r="L2455">
            <v>89.53</v>
          </cell>
          <cell r="M2455">
            <v>0</v>
          </cell>
          <cell r="N2455">
            <v>0</v>
          </cell>
        </row>
        <row r="2456">
          <cell r="A2456" t="str">
            <v>15-130-n</v>
          </cell>
          <cell r="B2456" t="str">
            <v>Supply, connecting, testing &amp; commissioning ofrecessed mounting 8" dia Speaker havingcylinderical shape 5W operating voltage 12Vsuitable for PA system, complete in all respects.</v>
          </cell>
          <cell r="C2456" t="str">
            <v>No</v>
          </cell>
          <cell r="D2456">
            <v>93.38</v>
          </cell>
          <cell r="E2456">
            <v>3738.38</v>
          </cell>
          <cell r="F2456" t="str">
            <v>No</v>
          </cell>
          <cell r="G2456">
            <v>93.38</v>
          </cell>
          <cell r="H2456">
            <v>3738.38</v>
          </cell>
          <cell r="I2456" t="str">
            <v>15.16.7</v>
          </cell>
          <cell r="J2456">
            <v>0</v>
          </cell>
          <cell r="L2456">
            <v>3738.38</v>
          </cell>
          <cell r="M2456">
            <v>0</v>
          </cell>
          <cell r="N2456">
            <v>0</v>
          </cell>
        </row>
        <row r="2457">
          <cell r="A2457" t="str">
            <v>15-131-a</v>
          </cell>
          <cell r="B2457" t="str">
            <v>Supply, testing and commissioning of 2 core1.5mm. Sqmm stranded copper conductor tincoated with drain PVC insulated wires 600/1000V. grade, fire resistant, LSZH Cu Conductor to bepulled in already installed  20mm dia. heavy dutyPVC conduit recessed in wall, columns, slab, flooror above false ceiling with all necessary fixingaccessories as per site conditions.</v>
          </cell>
          <cell r="C2457" t="str">
            <v>Point</v>
          </cell>
          <cell r="D2457">
            <v>669.19</v>
          </cell>
          <cell r="E2457">
            <v>6103.86</v>
          </cell>
          <cell r="F2457" t="str">
            <v>Point</v>
          </cell>
          <cell r="G2457">
            <v>669.19</v>
          </cell>
          <cell r="H2457">
            <v>6103.86</v>
          </cell>
          <cell r="I2457" t="str">
            <v>15.18.8</v>
          </cell>
          <cell r="J2457">
            <v>0</v>
          </cell>
          <cell r="L2457">
            <v>6103.86</v>
          </cell>
          <cell r="M2457">
            <v>0</v>
          </cell>
          <cell r="N2457">
            <v>0</v>
          </cell>
        </row>
        <row r="2458">
          <cell r="A2458" t="str">
            <v>15-131-b</v>
          </cell>
          <cell r="B2458" t="str">
            <v>Supply, installation, testing &amp; commissioning ofAnalogue Addressable Manual Call Point / PullStation with Base and Back Box with Key ULListed complete in all respects.</v>
          </cell>
          <cell r="C2458" t="str">
            <v>Each</v>
          </cell>
          <cell r="D2458">
            <v>186.75</v>
          </cell>
          <cell r="E2458">
            <v>8977.35</v>
          </cell>
          <cell r="F2458" t="str">
            <v>Each</v>
          </cell>
          <cell r="G2458">
            <v>186.75</v>
          </cell>
          <cell r="H2458">
            <v>8977.35</v>
          </cell>
          <cell r="I2458">
            <v>0</v>
          </cell>
          <cell r="J2458">
            <v>0</v>
          </cell>
          <cell r="L2458">
            <v>8977.35</v>
          </cell>
          <cell r="M2458">
            <v>0</v>
          </cell>
          <cell r="N2458">
            <v>0</v>
          </cell>
        </row>
        <row r="2459">
          <cell r="A2459" t="str">
            <v>15-131-c</v>
          </cell>
          <cell r="B2459" t="str">
            <v>Supply, installation, testing &amp; commissioning ofAnalogue Addressable Sounder with Flasher, 24VDC, Mounting Base and with Base and BackBox with Key UL Listed complete in all respects.</v>
          </cell>
          <cell r="C2459" t="str">
            <v>Each</v>
          </cell>
          <cell r="D2459">
            <v>186.75</v>
          </cell>
          <cell r="E2459">
            <v>17647.689999999999</v>
          </cell>
          <cell r="F2459" t="str">
            <v>Each</v>
          </cell>
          <cell r="G2459">
            <v>186.75</v>
          </cell>
          <cell r="H2459">
            <v>17647.689999999999</v>
          </cell>
          <cell r="I2459">
            <v>0</v>
          </cell>
          <cell r="J2459">
            <v>0</v>
          </cell>
          <cell r="L2459">
            <v>17647.689999999999</v>
          </cell>
          <cell r="M2459">
            <v>0</v>
          </cell>
          <cell r="N2459">
            <v>0</v>
          </cell>
        </row>
        <row r="2460">
          <cell r="A2460" t="str">
            <v>15-131-d</v>
          </cell>
          <cell r="B2460" t="str">
            <v>Supply, installation, testing &amp; commissioning ofAnalogue Addressable Optical Smoke Detectorwith Base; 24 VDC; UL LISTED,  low voltage,solid state, Not Radio Active type, uni-polar anddual chamber with LED alarm indication to beinstalled on RCC slab, complete in all respects.</v>
          </cell>
          <cell r="C2460" t="str">
            <v>Each</v>
          </cell>
          <cell r="D2460">
            <v>186.75</v>
          </cell>
          <cell r="E2460">
            <v>13220.12</v>
          </cell>
          <cell r="F2460" t="str">
            <v>Each</v>
          </cell>
          <cell r="G2460">
            <v>186.75</v>
          </cell>
          <cell r="H2460">
            <v>13220.12</v>
          </cell>
          <cell r="I2460" t="str">
            <v>15.17.4</v>
          </cell>
          <cell r="J2460">
            <v>0</v>
          </cell>
          <cell r="L2460">
            <v>13220.12</v>
          </cell>
          <cell r="M2460">
            <v>0</v>
          </cell>
          <cell r="N2460">
            <v>0</v>
          </cell>
        </row>
        <row r="2461">
          <cell r="A2461" t="str">
            <v>15-131-e</v>
          </cell>
          <cell r="B2461" t="str">
            <v>Supply, installation, testing &amp; commissioning ofAddressable Heat Detector</v>
          </cell>
          <cell r="C2461" t="str">
            <v>Each</v>
          </cell>
          <cell r="D2461">
            <v>186.75</v>
          </cell>
          <cell r="E2461">
            <v>7962.75</v>
          </cell>
          <cell r="F2461" t="str">
            <v>Each</v>
          </cell>
          <cell r="G2461">
            <v>186.75</v>
          </cell>
          <cell r="H2461">
            <v>7962.75</v>
          </cell>
          <cell r="I2461" t="str">
            <v>15.17.4</v>
          </cell>
          <cell r="J2461">
            <v>0</v>
          </cell>
          <cell r="L2461">
            <v>7962.75</v>
          </cell>
          <cell r="M2461">
            <v>0</v>
          </cell>
          <cell r="N2461">
            <v>0</v>
          </cell>
        </row>
        <row r="2462">
          <cell r="A2462" t="str">
            <v>15-131-f</v>
          </cell>
          <cell r="B2462" t="str">
            <v>Supply, installation, testing &amp; commissioning ofWall mounted Sounder complete in all respect .</v>
          </cell>
          <cell r="C2462" t="str">
            <v>Each</v>
          </cell>
          <cell r="D2462">
            <v>186.75</v>
          </cell>
          <cell r="E2462">
            <v>13369.5</v>
          </cell>
          <cell r="F2462" t="str">
            <v>Each</v>
          </cell>
          <cell r="G2462">
            <v>186.75</v>
          </cell>
          <cell r="H2462">
            <v>13369.5</v>
          </cell>
          <cell r="I2462" t="str">
            <v>15.16.7</v>
          </cell>
          <cell r="J2462">
            <v>0</v>
          </cell>
          <cell r="L2462">
            <v>13369.5</v>
          </cell>
          <cell r="M2462">
            <v>0</v>
          </cell>
          <cell r="N2462">
            <v>0</v>
          </cell>
        </row>
        <row r="2463">
          <cell r="A2463" t="str">
            <v>15-131-g</v>
          </cell>
          <cell r="B2463" t="str">
            <v>Supply, installation, testing &amp; commissioning ofMicro processor based Fire Alarm Control Panel,suppression consisting of loops and can addressaround 125points, indicating circuits, including2x12V VDC Batteries, suppression zone built inpower supply, including stand by battery, alarmand trouble indication, silence alarm and resetsystem, general alarm and reset system, generalalarm facility, complete in all respects.</v>
          </cell>
          <cell r="C2463" t="str">
            <v>Each</v>
          </cell>
          <cell r="D2463">
            <v>186.75</v>
          </cell>
          <cell r="E2463">
            <v>319769.15999999997</v>
          </cell>
          <cell r="F2463" t="str">
            <v>Each</v>
          </cell>
          <cell r="G2463">
            <v>186.75</v>
          </cell>
          <cell r="H2463">
            <v>319769.19</v>
          </cell>
          <cell r="I2463" t="str">
            <v>15.17.8</v>
          </cell>
          <cell r="J2463">
            <v>0</v>
          </cell>
          <cell r="L2463">
            <v>319769.19</v>
          </cell>
          <cell r="M2463">
            <v>0</v>
          </cell>
          <cell r="N2463">
            <v>0</v>
          </cell>
        </row>
        <row r="2464">
          <cell r="A2464" t="str">
            <v>15-131-h</v>
          </cell>
          <cell r="B2464" t="str">
            <v>Supply, installation, connecting, testing andcommissioning of conventional type Fire AlarmControl Panel (FACP) having 2 zone conventionaltype</v>
          </cell>
          <cell r="C2464" t="str">
            <v>No</v>
          </cell>
          <cell r="D2464">
            <v>186.75</v>
          </cell>
          <cell r="E2464">
            <v>91311.75</v>
          </cell>
          <cell r="F2464" t="str">
            <v>No</v>
          </cell>
          <cell r="G2464">
            <v>186.75</v>
          </cell>
          <cell r="H2464">
            <v>91311.75</v>
          </cell>
          <cell r="I2464">
            <v>0</v>
          </cell>
          <cell r="J2464">
            <v>0</v>
          </cell>
          <cell r="L2464">
            <v>91311.75</v>
          </cell>
          <cell r="M2464">
            <v>0</v>
          </cell>
          <cell r="N2464">
            <v>0</v>
          </cell>
        </row>
        <row r="2465">
          <cell r="A2465" t="str">
            <v>15-132</v>
          </cell>
          <cell r="B2465" t="str">
            <v>Supply, installation, testing &amp; commissioning ofBeam Detector, TX-RX, 50 meter Range,complete in all respects.</v>
          </cell>
          <cell r="C2465" t="str">
            <v>Each</v>
          </cell>
          <cell r="D2465">
            <v>186.75</v>
          </cell>
          <cell r="E2465">
            <v>69676.41</v>
          </cell>
          <cell r="F2465" t="str">
            <v>Each</v>
          </cell>
          <cell r="G2465">
            <v>186.75</v>
          </cell>
          <cell r="H2465">
            <v>69676.41</v>
          </cell>
          <cell r="I2465">
            <v>0</v>
          </cell>
          <cell r="J2465">
            <v>0</v>
          </cell>
          <cell r="L2465">
            <v>69676.41</v>
          </cell>
          <cell r="M2465">
            <v>0</v>
          </cell>
          <cell r="N2465">
            <v>0</v>
          </cell>
        </row>
        <row r="2466">
          <cell r="A2466" t="str">
            <v>15-133</v>
          </cell>
          <cell r="B2466" t="str">
            <v>Supply, installation, testing &amp; commissioning ofinput module</v>
          </cell>
          <cell r="C2466" t="str">
            <v>Each</v>
          </cell>
          <cell r="D2466">
            <v>186.75</v>
          </cell>
          <cell r="E2466">
            <v>12840.03</v>
          </cell>
          <cell r="F2466" t="str">
            <v>Each</v>
          </cell>
          <cell r="G2466">
            <v>186.75</v>
          </cell>
          <cell r="H2466">
            <v>12840.03</v>
          </cell>
          <cell r="I2466" t="str">
            <v>15.16.4 ,15.16.5</v>
          </cell>
          <cell r="J2466">
            <v>0</v>
          </cell>
          <cell r="L2466">
            <v>12840.03</v>
          </cell>
          <cell r="M2466">
            <v>0</v>
          </cell>
          <cell r="N2466">
            <v>0</v>
          </cell>
        </row>
        <row r="2467">
          <cell r="A2467" t="str">
            <v>15-134</v>
          </cell>
          <cell r="B2467" t="str">
            <v>Supply, installation, testing &amp; commissioning ofManual call Point completed in all respect.</v>
          </cell>
          <cell r="C2467" t="str">
            <v>Each</v>
          </cell>
          <cell r="D2467">
            <v>186.75</v>
          </cell>
          <cell r="E2467">
            <v>8388</v>
          </cell>
          <cell r="F2467" t="str">
            <v>Each</v>
          </cell>
          <cell r="G2467">
            <v>186.75</v>
          </cell>
          <cell r="H2467">
            <v>8388</v>
          </cell>
          <cell r="I2467">
            <v>0</v>
          </cell>
          <cell r="J2467">
            <v>0</v>
          </cell>
          <cell r="L2467">
            <v>8388</v>
          </cell>
          <cell r="M2467">
            <v>0</v>
          </cell>
          <cell r="N2467">
            <v>0</v>
          </cell>
        </row>
        <row r="2468">
          <cell r="A2468" t="str">
            <v>15-135-a</v>
          </cell>
          <cell r="B2468"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68" t="str">
            <v>Rft</v>
          </cell>
          <cell r="D2468">
            <v>334.59</v>
          </cell>
          <cell r="E2468">
            <v>1300.52</v>
          </cell>
          <cell r="F2468" t="str">
            <v>m</v>
          </cell>
          <cell r="G2468">
            <v>1097.75</v>
          </cell>
          <cell r="H2468">
            <v>4266.79</v>
          </cell>
          <cell r="I2468">
            <v>0</v>
          </cell>
          <cell r="J2468">
            <v>0</v>
          </cell>
          <cell r="L2468">
            <v>4266.79</v>
          </cell>
          <cell r="M2468">
            <v>0</v>
          </cell>
          <cell r="N2468">
            <v>0</v>
          </cell>
        </row>
        <row r="2469">
          <cell r="A2469" t="str">
            <v>15-135-b</v>
          </cell>
          <cell r="B2469"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69" t="str">
            <v>Rft</v>
          </cell>
          <cell r="D2469">
            <v>334.59</v>
          </cell>
          <cell r="E2469">
            <v>1350.33</v>
          </cell>
          <cell r="F2469" t="str">
            <v>m</v>
          </cell>
          <cell r="G2469">
            <v>1097.75</v>
          </cell>
          <cell r="H2469">
            <v>4430.2299999999996</v>
          </cell>
          <cell r="I2469">
            <v>0</v>
          </cell>
          <cell r="J2469">
            <v>0</v>
          </cell>
          <cell r="L2469">
            <v>4430.2299999999996</v>
          </cell>
          <cell r="M2469">
            <v>0</v>
          </cell>
          <cell r="N2469">
            <v>0</v>
          </cell>
        </row>
        <row r="2470">
          <cell r="A2470" t="str">
            <v>15-135-c</v>
          </cell>
          <cell r="B2470"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70" t="str">
            <v>Rft</v>
          </cell>
          <cell r="D2470">
            <v>334.59</v>
          </cell>
          <cell r="E2470">
            <v>1000.41</v>
          </cell>
          <cell r="F2470" t="str">
            <v>m</v>
          </cell>
          <cell r="G2470">
            <v>1097.75</v>
          </cell>
          <cell r="H2470">
            <v>3282.2</v>
          </cell>
          <cell r="I2470">
            <v>0</v>
          </cell>
          <cell r="J2470">
            <v>0</v>
          </cell>
          <cell r="L2470">
            <v>3282.2</v>
          </cell>
          <cell r="M2470">
            <v>0</v>
          </cell>
          <cell r="N2470">
            <v>0</v>
          </cell>
        </row>
        <row r="2471">
          <cell r="A2471" t="str">
            <v>15-135-d</v>
          </cell>
          <cell r="B2471"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71" t="str">
            <v>Rft</v>
          </cell>
          <cell r="D2471">
            <v>334.59</v>
          </cell>
          <cell r="E2471">
            <v>1100.04</v>
          </cell>
          <cell r="F2471" t="str">
            <v>m</v>
          </cell>
          <cell r="G2471">
            <v>1097.75</v>
          </cell>
          <cell r="H2471">
            <v>3609.07</v>
          </cell>
          <cell r="I2471">
            <v>0</v>
          </cell>
          <cell r="J2471">
            <v>0</v>
          </cell>
          <cell r="L2471">
            <v>3609.07</v>
          </cell>
          <cell r="M2471">
            <v>0</v>
          </cell>
          <cell r="N2471">
            <v>0</v>
          </cell>
        </row>
        <row r="2472">
          <cell r="A2472" t="str">
            <v>15-135-e</v>
          </cell>
          <cell r="B2472" t="str">
            <v>Supply at site, fabrication and installation of GIperforated cable tray 16 SWG 8 ft. to 10 ft. longwith sides 3" high to be installed on wall, or invertical, or above false ceiling in horizontalposition or floor mounted or as shown on drawing,including cost of hanging arrangement bracketsmade of angle iron 38mm x 38mm x 6mminstalled at every 3 ft., cost of all necessary fixingaccessories, complete in all respects.</v>
          </cell>
          <cell r="C2472" t="str">
            <v>Rft</v>
          </cell>
          <cell r="D2472">
            <v>334.59</v>
          </cell>
          <cell r="E2472">
            <v>900.78</v>
          </cell>
          <cell r="F2472" t="str">
            <v>m</v>
          </cell>
          <cell r="G2472">
            <v>1097.75</v>
          </cell>
          <cell r="H2472">
            <v>2955.33</v>
          </cell>
          <cell r="I2472">
            <v>0</v>
          </cell>
          <cell r="J2472">
            <v>0</v>
          </cell>
          <cell r="L2472">
            <v>2955.33</v>
          </cell>
          <cell r="M2472">
            <v>0</v>
          </cell>
          <cell r="N2472">
            <v>0</v>
          </cell>
        </row>
        <row r="2473">
          <cell r="A2473" t="str">
            <v>15-136-a</v>
          </cell>
          <cell r="B2473" t="str">
            <v>Supply at site, installation, testing andcommissioning ofLayer 3 (Core) Level NetworkSwitch, Managable for Data Rack,  24 Port GigaEthernet (10/100/1000) with Copper &amp; FiberUplink Ports Including Cost of 02 Nos 10 GigaSFP Modules(Support 02 Nos 1.0 Giga SFPModules) having:min 4 combo Rj45/SFP portssupporting SX/LX/LH etc.min 4 SFP+ ports support SX/LX/LH etc,complete in all respects.</v>
          </cell>
          <cell r="C2473" t="str">
            <v>Job</v>
          </cell>
          <cell r="D2473">
            <v>4482</v>
          </cell>
          <cell r="E2473">
            <v>351721.91</v>
          </cell>
          <cell r="F2473" t="str">
            <v>Job</v>
          </cell>
          <cell r="G2473">
            <v>4482</v>
          </cell>
          <cell r="H2473">
            <v>351721.91</v>
          </cell>
          <cell r="I2473">
            <v>0</v>
          </cell>
          <cell r="J2473">
            <v>0</v>
          </cell>
          <cell r="L2473">
            <v>351721.91</v>
          </cell>
          <cell r="M2473">
            <v>0</v>
          </cell>
          <cell r="N2473">
            <v>0</v>
          </cell>
        </row>
        <row r="2474">
          <cell r="A2474" t="str">
            <v>15-136-b</v>
          </cell>
          <cell r="B2474" t="str">
            <v>Supply at site, installation, testing andcommissioning of Layer 2 (Edge)  Level NetworkSwitch, Manageable for Data Rack, 24 Port GigaEthernet (10/100/1000) with Copper &amp; FiberUplink Ports (Support 04 Nos 1.0 Giga SFPModules). 1.0 Gigabit uplink flexibility with SmallForm-Factor Pluggable Plus (SFP+). 8 ports ofGigabit Ethernet for desktop connectivity,complete in all respects.</v>
          </cell>
          <cell r="C2474" t="str">
            <v>Each</v>
          </cell>
          <cell r="D2474">
            <v>8030.25</v>
          </cell>
          <cell r="E2474">
            <v>101766.45</v>
          </cell>
          <cell r="F2474" t="str">
            <v>Each</v>
          </cell>
          <cell r="G2474">
            <v>8030.25</v>
          </cell>
          <cell r="H2474">
            <v>101766.5</v>
          </cell>
          <cell r="I2474">
            <v>0</v>
          </cell>
          <cell r="J2474">
            <v>0</v>
          </cell>
          <cell r="L2474">
            <v>101766.5</v>
          </cell>
          <cell r="M2474">
            <v>0</v>
          </cell>
          <cell r="N2474">
            <v>0</v>
          </cell>
        </row>
        <row r="2475">
          <cell r="A2475" t="str">
            <v>15-136-c</v>
          </cell>
          <cell r="B2475" t="str">
            <v>Supply at site, installation, testing andcommissioning of U/UTP, 4 pair Cat 6a  (500MHz) Network Cable supports (10 Giga) laid inPVC Conduit , with pure copper conductor PVCinsulated PVC sheathed including cost of SingleShutter Face plate with UTP Cat-6a Keystone Jackwith Back Box to be installed on walls, from DataCabinet to Computer Points, PVC conduit &amp;Cable tray. Complete in all respects.</v>
          </cell>
          <cell r="C2475" t="str">
            <v>Each</v>
          </cell>
          <cell r="D2475">
            <v>747</v>
          </cell>
          <cell r="E2475">
            <v>7000.6</v>
          </cell>
          <cell r="F2475" t="str">
            <v>Each</v>
          </cell>
          <cell r="G2475">
            <v>747</v>
          </cell>
          <cell r="H2475">
            <v>7000.6</v>
          </cell>
          <cell r="I2475">
            <v>0</v>
          </cell>
          <cell r="J2475">
            <v>0</v>
          </cell>
          <cell r="L2475">
            <v>7000.6</v>
          </cell>
          <cell r="M2475">
            <v>0</v>
          </cell>
          <cell r="N2475">
            <v>0</v>
          </cell>
        </row>
        <row r="2476">
          <cell r="A2476" t="str">
            <v>15-136-d</v>
          </cell>
          <cell r="B2476" t="str">
            <v>Supply and erection of Cable for VoiceCommunication System from communication rackto each work station / outlet in 25mm PVC conduit/ channel as per drawing including termination,tagging at both ends, complete in all respects</v>
          </cell>
          <cell r="C2476" t="str">
            <v>Each</v>
          </cell>
          <cell r="D2476">
            <v>747</v>
          </cell>
          <cell r="E2476">
            <v>7077.15</v>
          </cell>
          <cell r="F2476" t="str">
            <v>Each</v>
          </cell>
          <cell r="G2476">
            <v>747</v>
          </cell>
          <cell r="H2476">
            <v>7077.15</v>
          </cell>
          <cell r="I2476">
            <v>0</v>
          </cell>
          <cell r="J2476">
            <v>0</v>
          </cell>
          <cell r="L2476">
            <v>7077.15</v>
          </cell>
          <cell r="M2476">
            <v>0</v>
          </cell>
          <cell r="N2476">
            <v>0</v>
          </cell>
        </row>
        <row r="2477">
          <cell r="A2477" t="str">
            <v>15-136-e</v>
          </cell>
          <cell r="B2477" t="str">
            <v>Supply, installation, testing and commissioning ofWireless Access Point (AP); 802.11 A/G/N;DUAL BAND, complete in all respects</v>
          </cell>
          <cell r="C2477" t="str">
            <v>Each</v>
          </cell>
          <cell r="D2477">
            <v>44.82</v>
          </cell>
          <cell r="E2477">
            <v>79903.13</v>
          </cell>
          <cell r="F2477" t="str">
            <v>Each</v>
          </cell>
          <cell r="G2477">
            <v>44.82</v>
          </cell>
          <cell r="H2477">
            <v>79903.13</v>
          </cell>
          <cell r="I2477">
            <v>0</v>
          </cell>
          <cell r="J2477">
            <v>0</v>
          </cell>
          <cell r="L2477">
            <v>79903.13</v>
          </cell>
          <cell r="M2477">
            <v>0</v>
          </cell>
          <cell r="N2477">
            <v>0</v>
          </cell>
        </row>
        <row r="2478">
          <cell r="A2478" t="str">
            <v>15-136-f</v>
          </cell>
          <cell r="B2478" t="str">
            <v>Supply at site, installation, testing andcommissioning of 8U data rack, powder coated,having lockable glass door at front,01x fix xsliding trays, 2 exhaust fans on top, 1 x 04 wayrack mountable PDU, suitable for CAT 6Amodular patch panels and all active and passiveequipment,  including power bus bar. The datacabinet shell be complete in all respect. Datacabinet shall be installed after obtaining necessarypermission from the computer specialist of theclient.</v>
          </cell>
          <cell r="C2478" t="str">
            <v>Each</v>
          </cell>
          <cell r="D2478">
            <v>2676.75</v>
          </cell>
          <cell r="E2478">
            <v>27738.55</v>
          </cell>
          <cell r="F2478" t="str">
            <v>Each</v>
          </cell>
          <cell r="G2478">
            <v>2676.75</v>
          </cell>
          <cell r="H2478">
            <v>27738.55</v>
          </cell>
          <cell r="I2478">
            <v>0</v>
          </cell>
          <cell r="J2478">
            <v>0</v>
          </cell>
          <cell r="L2478">
            <v>27738.55</v>
          </cell>
          <cell r="M2478">
            <v>0</v>
          </cell>
          <cell r="N2478">
            <v>0</v>
          </cell>
        </row>
        <row r="2479">
          <cell r="A2479" t="str">
            <v>15-136-g</v>
          </cell>
          <cell r="B2479" t="str">
            <v>Supply at site, installation, testing andcommissioning of 27U data rack, powder coated,perforated 01 fix and 1 sliding tray, havinglockable glass door at front, 4 exhaust fans on top,1x06 way rack mountable PDU, suitable for CAT6A modular patch panels and all active and passiveequipment,  including power bus bar. The datacabinet shell be complete in all respect. Datacabinet shall be installed after obtaining necessarypermission from the computer specialist of theclient.</v>
          </cell>
          <cell r="C2479" t="str">
            <v>Each</v>
          </cell>
          <cell r="D2479">
            <v>2676.75</v>
          </cell>
          <cell r="E2479">
            <v>93801.75</v>
          </cell>
          <cell r="F2479" t="str">
            <v>Each</v>
          </cell>
          <cell r="G2479">
            <v>2676.75</v>
          </cell>
          <cell r="H2479">
            <v>93801.75</v>
          </cell>
          <cell r="I2479">
            <v>0</v>
          </cell>
          <cell r="J2479">
            <v>0</v>
          </cell>
          <cell r="L2479">
            <v>93801.75</v>
          </cell>
          <cell r="M2479">
            <v>0</v>
          </cell>
          <cell r="N2479">
            <v>0</v>
          </cell>
        </row>
        <row r="2480">
          <cell r="A2480" t="str">
            <v>15-136-h</v>
          </cell>
          <cell r="B2480" t="str">
            <v>Supply, Installation, testing and commissioning of42 port DATA cabinet with 3 no’s cabinet tray, 4no’s power socket and with flexi glass door</v>
          </cell>
          <cell r="C2480" t="str">
            <v>Each</v>
          </cell>
          <cell r="D2480">
            <v>1494</v>
          </cell>
          <cell r="E2480">
            <v>62244</v>
          </cell>
          <cell r="F2480" t="str">
            <v>Each</v>
          </cell>
          <cell r="G2480">
            <v>1494</v>
          </cell>
          <cell r="H2480">
            <v>62244</v>
          </cell>
          <cell r="I2480">
            <v>0</v>
          </cell>
          <cell r="J2480">
            <v>0</v>
          </cell>
          <cell r="L2480">
            <v>62244</v>
          </cell>
          <cell r="M2480">
            <v>0</v>
          </cell>
          <cell r="N2480">
            <v>0</v>
          </cell>
        </row>
        <row r="2481">
          <cell r="A2481" t="str">
            <v>15-136-i</v>
          </cell>
          <cell r="B2481" t="str">
            <v>Supply at site, installation, testing andcommissioning of data cabinet of approximate sizeas mentioned below, powder coated, havinglockable glass door at front, 4 exhaust fans on top,suitable for under mentioned patch panels,consisting of the following voice and data pointsto be terminated on modular patch panel, includingcost of power bus bar, input / output RJ-45connectors suitable for Cat. 6a cables patch guides,patch cords, both for Voice and Data, all necessaryaccessories / materials for active and passiveequipment, 24 ports switch. The data cabinet shallbe complete in all respects including cost of allnecessary materials / accessories required forproper functioning for the data cabinet. Datacabinet shall be installed after obtaining necessarypermission from the computer specialist of theClient.</v>
          </cell>
          <cell r="C2481" t="str">
            <v>Each</v>
          </cell>
          <cell r="D2481">
            <v>5353.5</v>
          </cell>
          <cell r="E2481">
            <v>132928.5</v>
          </cell>
          <cell r="F2481" t="str">
            <v>Each</v>
          </cell>
          <cell r="G2481">
            <v>5353.5</v>
          </cell>
          <cell r="H2481">
            <v>132928.5</v>
          </cell>
          <cell r="I2481" t="str">
            <v>15.20.4</v>
          </cell>
          <cell r="J2481">
            <v>0</v>
          </cell>
          <cell r="L2481">
            <v>132928.5</v>
          </cell>
          <cell r="M2481">
            <v>0</v>
          </cell>
          <cell r="N2481">
            <v>0</v>
          </cell>
        </row>
        <row r="2482">
          <cell r="A2482" t="str">
            <v>15-137-a</v>
          </cell>
          <cell r="B2482" t="str">
            <v>Supply and installation from computer outlet to 30port patch panel with CAT-6 DATA cable run inPVC conduit and complete in all respectsin walls including chase etc : 1.25" i/d</v>
          </cell>
          <cell r="C2482" t="str">
            <v>m</v>
          </cell>
          <cell r="D2482">
            <v>93.38</v>
          </cell>
          <cell r="E2482">
            <v>180.85</v>
          </cell>
          <cell r="F2482" t="str">
            <v>Meter</v>
          </cell>
          <cell r="G2482">
            <v>93.38</v>
          </cell>
          <cell r="H2482">
            <v>180.85</v>
          </cell>
          <cell r="I2482">
            <v>0</v>
          </cell>
          <cell r="J2482">
            <v>0</v>
          </cell>
          <cell r="L2482">
            <v>180.85</v>
          </cell>
          <cell r="M2482">
            <v>0</v>
          </cell>
          <cell r="N2482">
            <v>0</v>
          </cell>
        </row>
        <row r="2483">
          <cell r="A2483" t="str">
            <v>15-137-b</v>
          </cell>
          <cell r="B2483" t="str">
            <v>Supply and installation, testing and commissioningof 30 port data patch panel surfaces mounted andcomplete in all respects</v>
          </cell>
          <cell r="C2483" t="str">
            <v>Each</v>
          </cell>
          <cell r="D2483">
            <v>1494</v>
          </cell>
          <cell r="E2483">
            <v>23364</v>
          </cell>
          <cell r="F2483" t="str">
            <v>Each</v>
          </cell>
          <cell r="G2483">
            <v>1494</v>
          </cell>
          <cell r="H2483">
            <v>23364</v>
          </cell>
          <cell r="I2483">
            <v>0</v>
          </cell>
          <cell r="J2483">
            <v>0</v>
          </cell>
          <cell r="L2483">
            <v>23364</v>
          </cell>
          <cell r="M2483">
            <v>0</v>
          </cell>
          <cell r="N2483">
            <v>0</v>
          </cell>
        </row>
        <row r="2484">
          <cell r="A2484" t="str">
            <v>15-137-c</v>
          </cell>
          <cell r="B2484" t="str">
            <v>Supply and installation of 30 ports 10/100-2  gagauplink ports data switch(CISCQ2960-24 TTL)</v>
          </cell>
          <cell r="C2484" t="str">
            <v>Each</v>
          </cell>
          <cell r="D2484">
            <v>4482</v>
          </cell>
          <cell r="E2484">
            <v>83457</v>
          </cell>
          <cell r="F2484" t="str">
            <v>Each</v>
          </cell>
          <cell r="G2484">
            <v>4482</v>
          </cell>
          <cell r="H2484">
            <v>83457</v>
          </cell>
          <cell r="I2484">
            <v>0</v>
          </cell>
          <cell r="J2484">
            <v>0</v>
          </cell>
          <cell r="L2484">
            <v>83457</v>
          </cell>
          <cell r="M2484">
            <v>0</v>
          </cell>
          <cell r="N2484">
            <v>0</v>
          </cell>
        </row>
        <row r="2485">
          <cell r="A2485" t="str">
            <v>15-138-a-01</v>
          </cell>
          <cell r="B2485" t="str">
            <v>Supply and Installation of 10-Pair TelephoneJunction Box with back mounting frame andconnection strip Recessed in wall Type whereshown on drawings, made of 16 SWG M.S. Sheetwith hinged door. Completed in all respects</v>
          </cell>
          <cell r="C2485" t="str">
            <v>Each</v>
          </cell>
          <cell r="D2485">
            <v>747</v>
          </cell>
          <cell r="E2485">
            <v>8037</v>
          </cell>
          <cell r="F2485" t="str">
            <v>Each</v>
          </cell>
          <cell r="G2485">
            <v>747</v>
          </cell>
          <cell r="H2485">
            <v>8037</v>
          </cell>
          <cell r="I2485" t="str">
            <v>15.2.3</v>
          </cell>
          <cell r="J2485">
            <v>0</v>
          </cell>
          <cell r="L2485">
            <v>8037</v>
          </cell>
          <cell r="M2485">
            <v>0</v>
          </cell>
          <cell r="N2485">
            <v>0</v>
          </cell>
        </row>
        <row r="2486">
          <cell r="A2486" t="str">
            <v>15-138-a-02</v>
          </cell>
          <cell r="B2486" t="str">
            <v>Supply and Installation of 25-Pair TelephoneJunction Box with back mounting frame andconnection strip Recessed in wall Type whereshown on drawings, made of 16 SWG M.S. Sheetwith hinged door. Completed in all respects</v>
          </cell>
          <cell r="C2486" t="str">
            <v>Each</v>
          </cell>
          <cell r="D2486">
            <v>747</v>
          </cell>
          <cell r="E2486">
            <v>18972</v>
          </cell>
          <cell r="F2486" t="str">
            <v>Each</v>
          </cell>
          <cell r="G2486">
            <v>747</v>
          </cell>
          <cell r="H2486">
            <v>18972</v>
          </cell>
          <cell r="I2486" t="str">
            <v>15.2.3</v>
          </cell>
          <cell r="J2486">
            <v>0</v>
          </cell>
          <cell r="L2486">
            <v>18972</v>
          </cell>
          <cell r="M2486">
            <v>0</v>
          </cell>
          <cell r="N2486">
            <v>0</v>
          </cell>
        </row>
        <row r="2487">
          <cell r="A2487" t="str">
            <v>15-138-a-03</v>
          </cell>
          <cell r="B2487" t="str">
            <v>Supply and Installation of 50-Pair TelephoneJunction Box with back mounting frame andconnection strip Recessed in wall Type whereshown on drawings, made of 16 SWG M.S. Sheetwith hinged door. Completed in all respects</v>
          </cell>
          <cell r="C2487" t="str">
            <v>Each</v>
          </cell>
          <cell r="D2487">
            <v>1494</v>
          </cell>
          <cell r="E2487">
            <v>28224</v>
          </cell>
          <cell r="F2487" t="str">
            <v>Each</v>
          </cell>
          <cell r="G2487">
            <v>1494</v>
          </cell>
          <cell r="H2487">
            <v>28224</v>
          </cell>
          <cell r="I2487" t="str">
            <v>15.2.3</v>
          </cell>
          <cell r="J2487">
            <v>0</v>
          </cell>
          <cell r="L2487">
            <v>28224</v>
          </cell>
          <cell r="M2487">
            <v>0</v>
          </cell>
          <cell r="N2487">
            <v>0</v>
          </cell>
        </row>
        <row r="2488">
          <cell r="A2488" t="str">
            <v>15-138-a-04</v>
          </cell>
          <cell r="B2488" t="str">
            <v>Supply and Installation of 100-Pair TelephoneJunction Box with back mounting frame andconnection strip Recessed in wall Type whereshown on drawings, made of 16 SWG M.S. Sheetwith hinged door. Completed in all respects</v>
          </cell>
          <cell r="C2488" t="str">
            <v>Each</v>
          </cell>
          <cell r="D2488">
            <v>1494</v>
          </cell>
          <cell r="E2488">
            <v>86544</v>
          </cell>
          <cell r="F2488" t="str">
            <v>Each</v>
          </cell>
          <cell r="G2488">
            <v>1494</v>
          </cell>
          <cell r="H2488">
            <v>86544</v>
          </cell>
          <cell r="I2488" t="str">
            <v>15.2.3</v>
          </cell>
          <cell r="J2488">
            <v>0</v>
          </cell>
          <cell r="L2488">
            <v>86544</v>
          </cell>
          <cell r="M2488">
            <v>0</v>
          </cell>
          <cell r="N2488">
            <v>0</v>
          </cell>
        </row>
        <row r="2489">
          <cell r="A2489" t="str">
            <v>15-138-b</v>
          </cell>
          <cell r="B2489" t="str">
            <v>Supply and Installation of 500-Pair TelephoneJunction Box with back mounting frame andconnection strip Recessed in wall Type whereshown on drawings, made of 16 SWG M.S. Sheetwith hinged door. Completed in all respects</v>
          </cell>
          <cell r="C2489" t="str">
            <v>Each</v>
          </cell>
          <cell r="D2489">
            <v>1494</v>
          </cell>
          <cell r="E2489">
            <v>153369</v>
          </cell>
          <cell r="F2489" t="str">
            <v>Each</v>
          </cell>
          <cell r="G2489">
            <v>1494</v>
          </cell>
          <cell r="H2489">
            <v>153369</v>
          </cell>
          <cell r="I2489" t="str">
            <v>15.2.3</v>
          </cell>
          <cell r="J2489">
            <v>0</v>
          </cell>
          <cell r="L2489">
            <v>153369</v>
          </cell>
          <cell r="M2489">
            <v>0</v>
          </cell>
          <cell r="N2489">
            <v>0</v>
          </cell>
        </row>
        <row r="2490">
          <cell r="A2490" t="str">
            <v>15-138-c-01</v>
          </cell>
          <cell r="B2490" t="str">
            <v>Supply and Installation, testing andcommissioning of 24-ports 10/100-2 giga uplinkports DATA switch completed in all respects</v>
          </cell>
          <cell r="C2490" t="str">
            <v>Each</v>
          </cell>
          <cell r="D2490">
            <v>1494</v>
          </cell>
          <cell r="E2490">
            <v>25186.5</v>
          </cell>
          <cell r="F2490" t="str">
            <v>Each</v>
          </cell>
          <cell r="G2490">
            <v>1494</v>
          </cell>
          <cell r="H2490">
            <v>25186.5</v>
          </cell>
          <cell r="I2490">
            <v>0</v>
          </cell>
          <cell r="J2490">
            <v>0</v>
          </cell>
          <cell r="L2490">
            <v>25186.5</v>
          </cell>
          <cell r="M2490">
            <v>0</v>
          </cell>
          <cell r="N2490">
            <v>0</v>
          </cell>
        </row>
        <row r="2491">
          <cell r="A2491" t="str">
            <v>15-138-c-02</v>
          </cell>
          <cell r="B2491" t="str">
            <v>Supply and Installation, testing andcommissioning of 48-ports 10/100-2 giga uplinkports DATA switch, complete in all respects</v>
          </cell>
          <cell r="C2491" t="str">
            <v>Each</v>
          </cell>
          <cell r="D2491">
            <v>1494</v>
          </cell>
          <cell r="E2491">
            <v>25186.5</v>
          </cell>
          <cell r="F2491" t="str">
            <v>Each</v>
          </cell>
          <cell r="G2491">
            <v>1494</v>
          </cell>
          <cell r="H2491">
            <v>25186.5</v>
          </cell>
          <cell r="I2491">
            <v>0</v>
          </cell>
          <cell r="J2491">
            <v>0</v>
          </cell>
          <cell r="L2491">
            <v>25186.5</v>
          </cell>
          <cell r="M2491">
            <v>0</v>
          </cell>
          <cell r="N2491">
            <v>0</v>
          </cell>
        </row>
        <row r="2492">
          <cell r="A2492" t="str">
            <v>15-138-d</v>
          </cell>
          <cell r="B2492" t="str">
            <v>Deleted</v>
          </cell>
          <cell r="C2492" t="str">
            <v>Rft</v>
          </cell>
          <cell r="D2492">
            <v>0</v>
          </cell>
          <cell r="E2492">
            <v>0</v>
          </cell>
          <cell r="F2492" t="str">
            <v>m</v>
          </cell>
          <cell r="G2492">
            <v>0</v>
          </cell>
          <cell r="H2492">
            <v>0</v>
          </cell>
          <cell r="I2492">
            <v>0</v>
          </cell>
          <cell r="J2492">
            <v>0</v>
          </cell>
          <cell r="L2492">
            <v>0</v>
          </cell>
          <cell r="M2492">
            <v>0</v>
          </cell>
          <cell r="N2492" t="e">
            <v>#DIV/0!</v>
          </cell>
        </row>
        <row r="2493">
          <cell r="A2493" t="str">
            <v>15-138-e-01</v>
          </cell>
          <cell r="B2493" t="str">
            <v>Supply, Installation, testing and commissioning ofSingle Port Data outlet of 1 x RJ-45 I/Os for Cat-6cable and with 16 SWG back box, complete in allrespects</v>
          </cell>
          <cell r="C2493" t="str">
            <v>Each</v>
          </cell>
          <cell r="D2493">
            <v>14.94</v>
          </cell>
          <cell r="E2493">
            <v>622.44000000000005</v>
          </cell>
          <cell r="F2493" t="str">
            <v>Each</v>
          </cell>
          <cell r="G2493">
            <v>14.94</v>
          </cell>
          <cell r="H2493">
            <v>622.44000000000005</v>
          </cell>
          <cell r="I2493" t="str">
            <v>15.4.19</v>
          </cell>
          <cell r="J2493">
            <v>0</v>
          </cell>
          <cell r="L2493">
            <v>622.44000000000005</v>
          </cell>
          <cell r="M2493">
            <v>0</v>
          </cell>
          <cell r="N2493">
            <v>0</v>
          </cell>
        </row>
        <row r="2494">
          <cell r="A2494" t="str">
            <v>15-138-e-02</v>
          </cell>
          <cell r="B2494" t="str">
            <v>Supply, Installation, testing and commissioning ofDual Port Data outlet of 1 x RJ-45 I/Os for Cat-6cable and with 16 SWG back box completed in allrespects</v>
          </cell>
          <cell r="C2494" t="str">
            <v>Each</v>
          </cell>
          <cell r="D2494">
            <v>14.94</v>
          </cell>
          <cell r="E2494">
            <v>683.19</v>
          </cell>
          <cell r="F2494" t="str">
            <v>Each</v>
          </cell>
          <cell r="G2494">
            <v>14.94</v>
          </cell>
          <cell r="H2494">
            <v>683.19</v>
          </cell>
          <cell r="I2494" t="str">
            <v>15.4.19</v>
          </cell>
          <cell r="J2494">
            <v>0</v>
          </cell>
          <cell r="L2494">
            <v>683.19</v>
          </cell>
          <cell r="M2494">
            <v>0</v>
          </cell>
          <cell r="N2494">
            <v>0</v>
          </cell>
        </row>
        <row r="2495">
          <cell r="A2495" t="str">
            <v>15-138-f</v>
          </cell>
          <cell r="B2495" t="str">
            <v>Supply, Installation, testing and commissioning ofPatch Cord CAT-6, 1m for computer complete inall respects</v>
          </cell>
          <cell r="C2495" t="str">
            <v>Each</v>
          </cell>
          <cell r="D2495">
            <v>46.76</v>
          </cell>
          <cell r="E2495">
            <v>690.71</v>
          </cell>
          <cell r="F2495" t="str">
            <v>Each</v>
          </cell>
          <cell r="G2495">
            <v>46.76</v>
          </cell>
          <cell r="H2495">
            <v>690.71</v>
          </cell>
          <cell r="I2495">
            <v>0</v>
          </cell>
          <cell r="J2495">
            <v>0</v>
          </cell>
          <cell r="L2495">
            <v>690.71</v>
          </cell>
          <cell r="M2495">
            <v>0</v>
          </cell>
          <cell r="N2495">
            <v>0</v>
          </cell>
        </row>
        <row r="2496">
          <cell r="A2496" t="str">
            <v>15-138-g</v>
          </cell>
          <cell r="B2496" t="str">
            <v>Supply and Erection of 3M Cat-6 Cable in3/4",1"pvc conduit, complete in all respect</v>
          </cell>
          <cell r="C2496" t="str">
            <v>Rft</v>
          </cell>
          <cell r="D2496">
            <v>14.94</v>
          </cell>
          <cell r="E2496">
            <v>203.26</v>
          </cell>
          <cell r="F2496" t="str">
            <v>m</v>
          </cell>
          <cell r="G2496">
            <v>49.02</v>
          </cell>
          <cell r="H2496">
            <v>666.88</v>
          </cell>
          <cell r="I2496">
            <v>0</v>
          </cell>
          <cell r="J2496">
            <v>0</v>
          </cell>
          <cell r="L2496">
            <v>666.88</v>
          </cell>
          <cell r="M2496">
            <v>0</v>
          </cell>
          <cell r="N2496">
            <v>0</v>
          </cell>
        </row>
        <row r="2497">
          <cell r="A2497" t="str">
            <v>15-138-h</v>
          </cell>
          <cell r="B2497" t="str">
            <v>Supply at site, testing, installation &amp;commissioning of 12 Port Cat-3 Telephone PatchPanel installed in Data Cabinet</v>
          </cell>
          <cell r="C2497" t="str">
            <v>Each</v>
          </cell>
          <cell r="D2497">
            <v>186.75</v>
          </cell>
          <cell r="E2497">
            <v>11607.75</v>
          </cell>
          <cell r="F2497" t="str">
            <v>Each</v>
          </cell>
          <cell r="G2497">
            <v>186.75</v>
          </cell>
          <cell r="H2497">
            <v>11607.75</v>
          </cell>
          <cell r="I2497">
            <v>0</v>
          </cell>
          <cell r="J2497">
            <v>0</v>
          </cell>
          <cell r="L2497">
            <v>11607.75</v>
          </cell>
          <cell r="M2497">
            <v>0</v>
          </cell>
          <cell r="N2497">
            <v>0</v>
          </cell>
        </row>
        <row r="2498">
          <cell r="A2498" t="str">
            <v>15-138-i</v>
          </cell>
          <cell r="B2498" t="str">
            <v>Supply and Installation of Single Port Telephoneoutlet of CAT-5,1 x RJ-45 I/Os and back box of16 SWG, complete in all respects</v>
          </cell>
          <cell r="C2498" t="str">
            <v>Each</v>
          </cell>
          <cell r="D2498">
            <v>44.82</v>
          </cell>
          <cell r="E2498">
            <v>652.32000000000005</v>
          </cell>
          <cell r="F2498" t="str">
            <v>Each</v>
          </cell>
          <cell r="G2498">
            <v>44.82</v>
          </cell>
          <cell r="H2498">
            <v>652.32000000000005</v>
          </cell>
          <cell r="I2498">
            <v>0</v>
          </cell>
          <cell r="J2498">
            <v>0</v>
          </cell>
          <cell r="L2498">
            <v>652.32000000000005</v>
          </cell>
          <cell r="M2498">
            <v>0</v>
          </cell>
          <cell r="N2498">
            <v>0</v>
          </cell>
        </row>
        <row r="2499">
          <cell r="A2499" t="str">
            <v>15-138-j</v>
          </cell>
          <cell r="B2499" t="str">
            <v>Supply and Installation of Double Port Telephoneoutlet of CAT-5,1 x RJ-45 I/Os and back box of16 SWG, complete in all respects</v>
          </cell>
          <cell r="C2499" t="str">
            <v>Each</v>
          </cell>
          <cell r="D2499">
            <v>44.82</v>
          </cell>
          <cell r="E2499">
            <v>713.07</v>
          </cell>
          <cell r="F2499" t="str">
            <v>Each</v>
          </cell>
          <cell r="G2499">
            <v>44.82</v>
          </cell>
          <cell r="H2499">
            <v>713.07</v>
          </cell>
          <cell r="I2499">
            <v>0</v>
          </cell>
          <cell r="J2499">
            <v>0</v>
          </cell>
          <cell r="L2499">
            <v>713.07</v>
          </cell>
          <cell r="M2499">
            <v>0</v>
          </cell>
          <cell r="N2499">
            <v>0</v>
          </cell>
        </row>
        <row r="2500">
          <cell r="A2500" t="str">
            <v>15-138-k-01</v>
          </cell>
          <cell r="B2500" t="str">
            <v>Supply installation, connection, testing andCommissioning of Telephone Exchangecomparising 4 Trunk lines, 12 Digital Estentions,200 Auto Dial Extention and attendeant consolewith UPS builtin 16+ 34 Kx-Txa 600.</v>
          </cell>
          <cell r="C2500" t="str">
            <v>Each</v>
          </cell>
          <cell r="D2500">
            <v>10458</v>
          </cell>
          <cell r="E2500">
            <v>496458</v>
          </cell>
          <cell r="F2500" t="str">
            <v>Each</v>
          </cell>
          <cell r="G2500">
            <v>10458</v>
          </cell>
          <cell r="H2500">
            <v>496458</v>
          </cell>
          <cell r="I2500">
            <v>0</v>
          </cell>
          <cell r="J2500">
            <v>0</v>
          </cell>
          <cell r="L2500">
            <v>496458</v>
          </cell>
          <cell r="M2500">
            <v>0</v>
          </cell>
          <cell r="N2500">
            <v>0</v>
          </cell>
        </row>
        <row r="2501">
          <cell r="A2501" t="str">
            <v>15-138-k-02</v>
          </cell>
          <cell r="B2501" t="str">
            <v>Supply and Installation of Telephone Exchangewith 16 Trunk and 300 Extensions with UPSBuilt-in 16+304 KX-TDA 600, Consol Set, CLICard, UPS Cable with Batteries, complete in allrespects</v>
          </cell>
          <cell r="C2501" t="str">
            <v>Each</v>
          </cell>
          <cell r="D2501">
            <v>26767.5</v>
          </cell>
          <cell r="E2501">
            <v>1575892.5</v>
          </cell>
          <cell r="F2501" t="str">
            <v>Each</v>
          </cell>
          <cell r="G2501">
            <v>26767.5</v>
          </cell>
          <cell r="H2501">
            <v>1575893</v>
          </cell>
          <cell r="I2501">
            <v>0</v>
          </cell>
          <cell r="J2501">
            <v>0</v>
          </cell>
          <cell r="L2501">
            <v>1575893</v>
          </cell>
          <cell r="M2501">
            <v>0</v>
          </cell>
          <cell r="N2501">
            <v>0</v>
          </cell>
        </row>
        <row r="2502">
          <cell r="A2502" t="str">
            <v>15-138-l</v>
          </cell>
          <cell r="B2502" t="str">
            <v>Supply and Installation of DT 364 Consol Setcomplaeted with all respect</v>
          </cell>
          <cell r="C2502" t="str">
            <v>Each</v>
          </cell>
          <cell r="D2502">
            <v>1494</v>
          </cell>
          <cell r="E2502">
            <v>27616.5</v>
          </cell>
          <cell r="F2502" t="str">
            <v>Each</v>
          </cell>
          <cell r="G2502">
            <v>1494</v>
          </cell>
          <cell r="H2502">
            <v>27616.5</v>
          </cell>
          <cell r="I2502" t="str">
            <v>15.7.4</v>
          </cell>
          <cell r="J2502">
            <v>0</v>
          </cell>
          <cell r="L2502">
            <v>27616.5</v>
          </cell>
          <cell r="M2502">
            <v>0</v>
          </cell>
          <cell r="N2502">
            <v>0</v>
          </cell>
        </row>
        <row r="2503">
          <cell r="A2503" t="str">
            <v>15-138-m</v>
          </cell>
          <cell r="B2503" t="str">
            <v>Supply and Installation of KX-TDA 0193CLICard for 16 Trunk complated with all respect</v>
          </cell>
          <cell r="C2503" t="str">
            <v>Each</v>
          </cell>
          <cell r="D2503">
            <v>1494</v>
          </cell>
          <cell r="E2503">
            <v>52888.5</v>
          </cell>
          <cell r="F2503" t="str">
            <v>Each</v>
          </cell>
          <cell r="G2503">
            <v>1494</v>
          </cell>
          <cell r="H2503">
            <v>52888.5</v>
          </cell>
          <cell r="I2503">
            <v>0</v>
          </cell>
          <cell r="J2503">
            <v>0</v>
          </cell>
          <cell r="L2503">
            <v>52888.5</v>
          </cell>
          <cell r="M2503">
            <v>0</v>
          </cell>
          <cell r="N2503">
            <v>0</v>
          </cell>
        </row>
        <row r="2504">
          <cell r="A2504" t="str">
            <v>15-138-n</v>
          </cell>
          <cell r="B2504" t="str">
            <v>Supply and Installation of SKX-A228UPS Cablewith Batteries.Copmlated wih all respect</v>
          </cell>
          <cell r="C2504" t="str">
            <v>Each</v>
          </cell>
          <cell r="D2504">
            <v>186.75</v>
          </cell>
          <cell r="E2504">
            <v>21449.25</v>
          </cell>
          <cell r="F2504" t="str">
            <v>Each</v>
          </cell>
          <cell r="G2504">
            <v>186.75</v>
          </cell>
          <cell r="H2504">
            <v>21449.25</v>
          </cell>
          <cell r="I2504">
            <v>0</v>
          </cell>
          <cell r="J2504">
            <v>0</v>
          </cell>
          <cell r="L2504">
            <v>21449.25</v>
          </cell>
          <cell r="M2504">
            <v>0</v>
          </cell>
          <cell r="N2504">
            <v>0</v>
          </cell>
        </row>
        <row r="2505">
          <cell r="A2505" t="str">
            <v>15-138-o</v>
          </cell>
          <cell r="B2505" t="str">
            <v>Supply, installation, connecting, testing andcommissioning of Duplex telephone outlets F C Cstandard</v>
          </cell>
          <cell r="C2505" t="str">
            <v>No</v>
          </cell>
          <cell r="D2505">
            <v>93.38</v>
          </cell>
          <cell r="E2505">
            <v>883.13</v>
          </cell>
          <cell r="F2505" t="str">
            <v>No</v>
          </cell>
          <cell r="G2505">
            <v>93.38</v>
          </cell>
          <cell r="H2505">
            <v>883.13</v>
          </cell>
          <cell r="I2505">
            <v>0</v>
          </cell>
          <cell r="J2505">
            <v>0</v>
          </cell>
          <cell r="L2505">
            <v>883.13</v>
          </cell>
          <cell r="M2505">
            <v>0</v>
          </cell>
          <cell r="N2505">
            <v>0</v>
          </cell>
        </row>
        <row r="2506">
          <cell r="A2506" t="str">
            <v>15-138-p</v>
          </cell>
          <cell r="B2506" t="str">
            <v>Supply, installation, connecting, testing andcommissioning of Telephone distribution boardhaving 1 x 1 5 cair termination block</v>
          </cell>
          <cell r="C2506" t="str">
            <v>No</v>
          </cell>
          <cell r="D2506">
            <v>93.38</v>
          </cell>
          <cell r="E2506">
            <v>5196.38</v>
          </cell>
          <cell r="F2506" t="str">
            <v>No</v>
          </cell>
          <cell r="G2506">
            <v>93.38</v>
          </cell>
          <cell r="H2506">
            <v>5196.38</v>
          </cell>
          <cell r="I2506" t="str">
            <v>15.7.4</v>
          </cell>
          <cell r="J2506">
            <v>0</v>
          </cell>
          <cell r="L2506">
            <v>5196.38</v>
          </cell>
          <cell r="M2506">
            <v>0</v>
          </cell>
          <cell r="N2506">
            <v>0</v>
          </cell>
        </row>
        <row r="2507">
          <cell r="A2507" t="str">
            <v>15-138-q</v>
          </cell>
          <cell r="B2507" t="str">
            <v>Supply, installation, connecting, testing andcommissioning of PABX suitable for 4 line &amp; 15extension</v>
          </cell>
          <cell r="C2507" t="str">
            <v>No</v>
          </cell>
          <cell r="D2507">
            <v>2988</v>
          </cell>
          <cell r="E2507">
            <v>118413</v>
          </cell>
          <cell r="F2507" t="str">
            <v>No</v>
          </cell>
          <cell r="G2507">
            <v>2988</v>
          </cell>
          <cell r="H2507">
            <v>118413</v>
          </cell>
          <cell r="I2507">
            <v>0</v>
          </cell>
          <cell r="J2507">
            <v>0</v>
          </cell>
          <cell r="L2507">
            <v>118413</v>
          </cell>
          <cell r="M2507">
            <v>0</v>
          </cell>
          <cell r="N2507">
            <v>0</v>
          </cell>
        </row>
        <row r="2508">
          <cell r="A2508" t="str">
            <v>15-138-r</v>
          </cell>
          <cell r="B2508" t="str">
            <v>Providing &amp; fixing 3 pair telephone cable (Ponymake) in already installed conduit</v>
          </cell>
          <cell r="C2508" t="str">
            <v>Rft</v>
          </cell>
          <cell r="D2508">
            <v>2.99</v>
          </cell>
          <cell r="E2508">
            <v>54.27</v>
          </cell>
          <cell r="F2508" t="str">
            <v>m</v>
          </cell>
          <cell r="G2508">
            <v>9.8000000000000007</v>
          </cell>
          <cell r="H2508">
            <v>178.06</v>
          </cell>
          <cell r="I2508">
            <v>0</v>
          </cell>
          <cell r="J2508">
            <v>0</v>
          </cell>
          <cell r="L2508">
            <v>178.06</v>
          </cell>
          <cell r="M2508">
            <v>0</v>
          </cell>
          <cell r="N2508">
            <v>0</v>
          </cell>
        </row>
        <row r="2509">
          <cell r="A2509" t="str">
            <v>15-138-s-01</v>
          </cell>
          <cell r="B2509" t="str">
            <v>Supply &amp; Erection of Telephone vrire 1 Pair</v>
          </cell>
          <cell r="C2509" t="str">
            <v>Yard</v>
          </cell>
          <cell r="D2509">
            <v>37.35</v>
          </cell>
          <cell r="E2509">
            <v>55.58</v>
          </cell>
          <cell r="F2509" t="str">
            <v>Yard</v>
          </cell>
          <cell r="G2509">
            <v>37.35</v>
          </cell>
          <cell r="H2509">
            <v>55.58</v>
          </cell>
          <cell r="I2509">
            <v>0</v>
          </cell>
          <cell r="J2509">
            <v>0</v>
          </cell>
          <cell r="L2509">
            <v>55.58</v>
          </cell>
          <cell r="M2509">
            <v>0</v>
          </cell>
          <cell r="N2509">
            <v>0</v>
          </cell>
        </row>
        <row r="2510">
          <cell r="A2510" t="str">
            <v>15-138-s-02</v>
          </cell>
          <cell r="B2510" t="str">
            <v>Supply &amp; Erection of Telephone vrire 2 Pair</v>
          </cell>
          <cell r="C2510" t="str">
            <v>Yard</v>
          </cell>
          <cell r="D2510">
            <v>37.35</v>
          </cell>
          <cell r="E2510">
            <v>81.09</v>
          </cell>
          <cell r="F2510" t="str">
            <v>Yard</v>
          </cell>
          <cell r="G2510">
            <v>37.35</v>
          </cell>
          <cell r="H2510">
            <v>81.09</v>
          </cell>
          <cell r="I2510">
            <v>0</v>
          </cell>
          <cell r="J2510">
            <v>0</v>
          </cell>
          <cell r="L2510">
            <v>81.09</v>
          </cell>
          <cell r="M2510">
            <v>0</v>
          </cell>
          <cell r="N2510">
            <v>0</v>
          </cell>
        </row>
        <row r="2511">
          <cell r="A2511" t="str">
            <v>15-138-t</v>
          </cell>
          <cell r="B2511" t="str">
            <v>Providing fixing of telephone termination boxincluding sheet steel back box, complete in allrespects</v>
          </cell>
          <cell r="C2511" t="str">
            <v>Each</v>
          </cell>
          <cell r="D2511">
            <v>93.38</v>
          </cell>
          <cell r="E2511">
            <v>3130.88</v>
          </cell>
          <cell r="F2511" t="str">
            <v>Each</v>
          </cell>
          <cell r="G2511">
            <v>93.38</v>
          </cell>
          <cell r="H2511">
            <v>3130.88</v>
          </cell>
          <cell r="I2511">
            <v>0</v>
          </cell>
          <cell r="J2511">
            <v>0</v>
          </cell>
          <cell r="L2511">
            <v>3130.88</v>
          </cell>
          <cell r="M2511">
            <v>0</v>
          </cell>
          <cell r="N2511">
            <v>0</v>
          </cell>
        </row>
        <row r="2512">
          <cell r="A2512" t="str">
            <v>15-138-u</v>
          </cell>
          <cell r="B2512" t="str">
            <v>Providing &amp; fixing polycarbonate flame retardantdigital telephone socket with lancy " lovory" gangplate fixed on die fabricate powder coated metalboard recessed in wall or column includingconnecting</v>
          </cell>
          <cell r="C2512" t="str">
            <v>Each</v>
          </cell>
          <cell r="D2512">
            <v>93.38</v>
          </cell>
          <cell r="E2512">
            <v>883.13</v>
          </cell>
          <cell r="F2512" t="str">
            <v>Each</v>
          </cell>
          <cell r="G2512">
            <v>93.38</v>
          </cell>
          <cell r="H2512">
            <v>883.13</v>
          </cell>
          <cell r="I2512">
            <v>0</v>
          </cell>
          <cell r="J2512">
            <v>0</v>
          </cell>
          <cell r="L2512">
            <v>883.13</v>
          </cell>
          <cell r="M2512">
            <v>0</v>
          </cell>
          <cell r="N2512">
            <v>0</v>
          </cell>
        </row>
        <row r="2513">
          <cell r="A2513" t="str">
            <v>15-138-v</v>
          </cell>
          <cell r="B2513" t="str">
            <v>Supply &amp; Erection of telephone point with socketcomplete</v>
          </cell>
          <cell r="C2513" t="str">
            <v>Each</v>
          </cell>
          <cell r="D2513">
            <v>37.35</v>
          </cell>
          <cell r="E2513">
            <v>486.9</v>
          </cell>
          <cell r="F2513" t="str">
            <v>Each</v>
          </cell>
          <cell r="G2513">
            <v>37.35</v>
          </cell>
          <cell r="H2513">
            <v>486.9</v>
          </cell>
          <cell r="I2513">
            <v>0</v>
          </cell>
          <cell r="J2513">
            <v>0</v>
          </cell>
          <cell r="L2513">
            <v>486.9</v>
          </cell>
          <cell r="M2513">
            <v>0</v>
          </cell>
          <cell r="N2513">
            <v>0</v>
          </cell>
        </row>
        <row r="2514">
          <cell r="A2514" t="str">
            <v>15-139-a</v>
          </cell>
          <cell r="B2514" t="str">
            <v>Supply and Installation of Outdoor True Day &amp;Night Color Camera 1/3" CCD, 530TVL, 0 Lux,49 IR LEDs, 2.8 to 10mm Auto Iris VarifocalLens, IP66 Rating Outdoor WeatherproofHousing, DC12V/ AC24V, PAL,HCD-92534X-Honyewell completed in all respect</v>
          </cell>
          <cell r="C2514" t="str">
            <v>Each</v>
          </cell>
          <cell r="D2514">
            <v>1494</v>
          </cell>
          <cell r="E2514">
            <v>53131.5</v>
          </cell>
          <cell r="F2514" t="str">
            <v>Each</v>
          </cell>
          <cell r="G2514">
            <v>1494</v>
          </cell>
          <cell r="H2514">
            <v>53131.5</v>
          </cell>
          <cell r="I2514" t="str">
            <v>15.20.2</v>
          </cell>
          <cell r="J2514">
            <v>0</v>
          </cell>
          <cell r="L2514">
            <v>53131.5</v>
          </cell>
          <cell r="M2514">
            <v>0</v>
          </cell>
          <cell r="N2514">
            <v>0</v>
          </cell>
        </row>
        <row r="2515">
          <cell r="A2515" t="str">
            <v>15-139-b</v>
          </cell>
          <cell r="B2515" t="str">
            <v>Supply and Installation of   True  Day &amp; NightColor Indoor Camera 1/3" CCD, 550TVL, Color0.3Lux &amp;  B/W 0.002Lux, Day/Night, DC12V/AC24V, PAL, HCC-690P completed in all respect</v>
          </cell>
          <cell r="C2515" t="str">
            <v>Each</v>
          </cell>
          <cell r="D2515">
            <v>2676.75</v>
          </cell>
          <cell r="E2515">
            <v>29163.75</v>
          </cell>
          <cell r="F2515" t="str">
            <v>Each</v>
          </cell>
          <cell r="G2515">
            <v>2676.75</v>
          </cell>
          <cell r="H2515">
            <v>29163.75</v>
          </cell>
          <cell r="I2515" t="str">
            <v>15.2.3</v>
          </cell>
          <cell r="J2515">
            <v>0</v>
          </cell>
          <cell r="L2515">
            <v>29163.75</v>
          </cell>
          <cell r="M2515">
            <v>0</v>
          </cell>
          <cell r="N2515">
            <v>0</v>
          </cell>
        </row>
        <row r="2516">
          <cell r="A2516" t="str">
            <v>15-139-c</v>
          </cell>
          <cell r="B2516" t="str">
            <v>Supply, Installation, Testing and Commissioningof Wall bracket box Camera, type PoE I.P camerawith day and night feature having 1.3MPResolution with live/recording quality of min 15fps, Varifocal Lens 2.8-12mm, along with allmounting accessories complete in all respect</v>
          </cell>
          <cell r="C2516" t="str">
            <v>Each</v>
          </cell>
          <cell r="D2516">
            <v>1494</v>
          </cell>
          <cell r="E2516">
            <v>27981</v>
          </cell>
          <cell r="F2516" t="str">
            <v>Each</v>
          </cell>
          <cell r="G2516">
            <v>1494</v>
          </cell>
          <cell r="H2516">
            <v>27981</v>
          </cell>
          <cell r="I2516" t="str">
            <v>15.20.2</v>
          </cell>
          <cell r="J2516">
            <v>0</v>
          </cell>
          <cell r="L2516">
            <v>27981</v>
          </cell>
          <cell r="M2516">
            <v>0</v>
          </cell>
          <cell r="N2516">
            <v>0</v>
          </cell>
        </row>
        <row r="2517">
          <cell r="A2517" t="str">
            <v>15-139-d</v>
          </cell>
          <cell r="B2517" t="str">
            <v>Supply and Installation of  Indoor DomeCamera,1/3" CCD, 550TV lines, 0.1lx(F2.0),Internal Sync., AWB / BLC / AGC MirrorOn-Off Control, varifocal lens 3.6mm, Gray colorcase, DC12V, PAL, HDC-890P-36 completed inall respect</v>
          </cell>
          <cell r="C2517" t="str">
            <v>Each</v>
          </cell>
          <cell r="D2517">
            <v>44.82</v>
          </cell>
          <cell r="E2517">
            <v>20396.07</v>
          </cell>
          <cell r="F2517" t="str">
            <v>Each</v>
          </cell>
          <cell r="G2517">
            <v>44.82</v>
          </cell>
          <cell r="H2517">
            <v>20396.07</v>
          </cell>
          <cell r="I2517">
            <v>0</v>
          </cell>
          <cell r="J2517">
            <v>0</v>
          </cell>
          <cell r="L2517">
            <v>20396.07</v>
          </cell>
          <cell r="M2517">
            <v>0</v>
          </cell>
          <cell r="N2517">
            <v>0</v>
          </cell>
        </row>
        <row r="2518">
          <cell r="A2518" t="str">
            <v>15-139-e</v>
          </cell>
          <cell r="B2518" t="str">
            <v>Supply of Installation Indoor, Outdoor  Dome IRCamera,1/3"CCD, 530TV lines, IR LEDs, 0.1lx(F2.0),Internal Sync., AWB / BLC / AGC MirrorOn-Off Control, varifocal lens 3.6mm, Gray colorcase, DC12V, PAL, HDC-515PI-36 completed inall respect</v>
          </cell>
          <cell r="C2518" t="str">
            <v>Each</v>
          </cell>
          <cell r="D2518">
            <v>448.2</v>
          </cell>
          <cell r="E2518">
            <v>23290.2</v>
          </cell>
          <cell r="F2518" t="str">
            <v>Each</v>
          </cell>
          <cell r="G2518">
            <v>448.2</v>
          </cell>
          <cell r="H2518">
            <v>23290.2</v>
          </cell>
          <cell r="I2518">
            <v>0</v>
          </cell>
          <cell r="J2518">
            <v>0</v>
          </cell>
          <cell r="L2518">
            <v>23290.2</v>
          </cell>
          <cell r="M2518">
            <v>0</v>
          </cell>
          <cell r="N2518">
            <v>0</v>
          </cell>
        </row>
        <row r="2519">
          <cell r="A2519" t="str">
            <v>15-139-f</v>
          </cell>
          <cell r="B2519" t="str">
            <v>Supply Installation of 32-Channel Digital VideoRecorder, real time display 400ips andwithBuilt-in DVD writer,XtraStor/MPEG4compression,1TB,HDD,SATA port withremoteviewing and management softwareHNDR-E1648L-N-D-E,Honyewell.complated withall respect</v>
          </cell>
          <cell r="C2519" t="str">
            <v>Each</v>
          </cell>
          <cell r="D2519">
            <v>1494</v>
          </cell>
          <cell r="E2519">
            <v>426744</v>
          </cell>
          <cell r="F2519" t="str">
            <v>Each</v>
          </cell>
          <cell r="G2519">
            <v>1494</v>
          </cell>
          <cell r="H2519">
            <v>426744</v>
          </cell>
          <cell r="I2519">
            <v>0</v>
          </cell>
          <cell r="J2519">
            <v>0</v>
          </cell>
          <cell r="L2519">
            <v>426744</v>
          </cell>
          <cell r="M2519">
            <v>0</v>
          </cell>
          <cell r="N2519">
            <v>0</v>
          </cell>
        </row>
        <row r="2520">
          <cell r="A2520" t="str">
            <v>15-139-g</v>
          </cell>
          <cell r="B2520" t="str">
            <v>Supply, installation, Testing and commissioning ofINDOOR DOME CAMERA; 2.0 MP FULL HD1080P; 1/2.7" CMOS PROGRESSIVE SCAN;3-10 mm VARIFOCAL DC IRIS LENS; WDR &gt;100 dB; PoE; 12 VDC  complete in all respects.</v>
          </cell>
          <cell r="C2520" t="str">
            <v>Each</v>
          </cell>
          <cell r="D2520">
            <v>448.2</v>
          </cell>
          <cell r="E2520">
            <v>85498.2</v>
          </cell>
          <cell r="F2520" t="str">
            <v>Each</v>
          </cell>
          <cell r="G2520">
            <v>448.2</v>
          </cell>
          <cell r="H2520">
            <v>85498.2</v>
          </cell>
          <cell r="I2520">
            <v>0</v>
          </cell>
          <cell r="J2520">
            <v>0</v>
          </cell>
          <cell r="L2520">
            <v>85498.2</v>
          </cell>
          <cell r="M2520">
            <v>0</v>
          </cell>
          <cell r="N2520">
            <v>0</v>
          </cell>
        </row>
        <row r="2521">
          <cell r="A2521" t="str">
            <v>15-139-h</v>
          </cell>
          <cell r="B2521" t="str">
            <v>Supply, installation, Testing and commissioning ofCAMERA DOME; 1/2.7" PS CMOS; 1.3 MpHD-720P; 3-10 mm DC I V/F LENS; 76 DBWDR; PoE; 12 VDC.  complete in all respects.</v>
          </cell>
          <cell r="C2521" t="str">
            <v>Each</v>
          </cell>
          <cell r="D2521">
            <v>448.2</v>
          </cell>
          <cell r="E2521">
            <v>79423.199999999997</v>
          </cell>
          <cell r="F2521" t="str">
            <v>Each</v>
          </cell>
          <cell r="G2521">
            <v>448.2</v>
          </cell>
          <cell r="H2521">
            <v>79423.199999999997</v>
          </cell>
          <cell r="I2521">
            <v>0</v>
          </cell>
          <cell r="J2521">
            <v>0</v>
          </cell>
          <cell r="L2521">
            <v>79423.199999999997</v>
          </cell>
          <cell r="M2521">
            <v>0</v>
          </cell>
          <cell r="N2521">
            <v>0</v>
          </cell>
        </row>
        <row r="2522">
          <cell r="A2522" t="str">
            <v>15-139-i</v>
          </cell>
          <cell r="B2522" t="str">
            <v>Supply and Installation of Video Management andRecording System including media converter</v>
          </cell>
          <cell r="C2522" t="str">
            <v>Each</v>
          </cell>
          <cell r="D2522">
            <v>1494</v>
          </cell>
          <cell r="E2522">
            <v>426744</v>
          </cell>
          <cell r="F2522" t="str">
            <v>Each</v>
          </cell>
          <cell r="G2522">
            <v>1494</v>
          </cell>
          <cell r="H2522">
            <v>426744</v>
          </cell>
          <cell r="I2522">
            <v>0</v>
          </cell>
          <cell r="J2522">
            <v>0</v>
          </cell>
          <cell r="L2522">
            <v>426744</v>
          </cell>
          <cell r="M2522">
            <v>0</v>
          </cell>
          <cell r="N2522">
            <v>0</v>
          </cell>
        </row>
        <row r="2523">
          <cell r="A2523" t="str">
            <v>15-139-j</v>
          </cell>
          <cell r="B2523" t="str">
            <v>Supply and installation of 16 input to 01 outputdigital multiplexer for CCTV system complete inall respect</v>
          </cell>
          <cell r="C2523" t="str">
            <v>Each</v>
          </cell>
          <cell r="D2523">
            <v>1494</v>
          </cell>
          <cell r="E2523">
            <v>24336</v>
          </cell>
          <cell r="F2523" t="str">
            <v>Each</v>
          </cell>
          <cell r="G2523">
            <v>1494</v>
          </cell>
          <cell r="H2523">
            <v>24336</v>
          </cell>
          <cell r="I2523" t="str">
            <v>15.7.4</v>
          </cell>
          <cell r="J2523">
            <v>0</v>
          </cell>
          <cell r="L2523">
            <v>24336</v>
          </cell>
          <cell r="M2523">
            <v>0</v>
          </cell>
          <cell r="N2523">
            <v>0</v>
          </cell>
        </row>
        <row r="2524">
          <cell r="A2524" t="str">
            <v>15-139-k</v>
          </cell>
          <cell r="B2524" t="str">
            <v>Installation and Cabling (RG-11 Coaxial Cablethrough approved 3A" PVC conduit)</v>
          </cell>
          <cell r="C2524" t="str">
            <v>m</v>
          </cell>
          <cell r="D2524">
            <v>1.49</v>
          </cell>
          <cell r="E2524">
            <v>232.61</v>
          </cell>
          <cell r="F2524" t="str">
            <v>Meter</v>
          </cell>
          <cell r="G2524">
            <v>1.49</v>
          </cell>
          <cell r="H2524">
            <v>232.61</v>
          </cell>
          <cell r="I2524">
            <v>0</v>
          </cell>
          <cell r="J2524">
            <v>0</v>
          </cell>
          <cell r="L2524">
            <v>232.61</v>
          </cell>
          <cell r="M2524">
            <v>0</v>
          </cell>
          <cell r="N2524">
            <v>0</v>
          </cell>
        </row>
        <row r="2525">
          <cell r="A2525" t="str">
            <v>15-139-l</v>
          </cell>
          <cell r="B2525" t="str">
            <v>Supply and installation of 40" LED monitor ofbest quality</v>
          </cell>
          <cell r="C2525" t="str">
            <v>Each</v>
          </cell>
          <cell r="D2525">
            <v>448.2</v>
          </cell>
          <cell r="E2525">
            <v>55123.199999999997</v>
          </cell>
          <cell r="F2525" t="str">
            <v>Each</v>
          </cell>
          <cell r="G2525">
            <v>448.2</v>
          </cell>
          <cell r="H2525">
            <v>55123.199999999997</v>
          </cell>
          <cell r="I2525" t="str">
            <v>15.20.6</v>
          </cell>
          <cell r="J2525">
            <v>0</v>
          </cell>
          <cell r="L2525">
            <v>55123.199999999997</v>
          </cell>
          <cell r="M2525">
            <v>0</v>
          </cell>
          <cell r="N2525">
            <v>0</v>
          </cell>
        </row>
        <row r="2526">
          <cell r="A2526" t="str">
            <v>15-139-m</v>
          </cell>
          <cell r="B2526" t="str">
            <v>Supply &amp; fixing of 1/3M Color Dome Camerasequipped with following charactaristics. Built inVarifocal Lens (4.0mm - 9.0mm) Back LightCompensation Built-in Flickerless HiqhResolution more than 470TV line 0.4 Lux at F1" 2Compact Design Approval: FCC, CE</v>
          </cell>
          <cell r="C2526" t="str">
            <v>No</v>
          </cell>
          <cell r="D2526">
            <v>1494</v>
          </cell>
          <cell r="E2526">
            <v>26401.5</v>
          </cell>
          <cell r="F2526" t="str">
            <v>No</v>
          </cell>
          <cell r="G2526">
            <v>1494</v>
          </cell>
          <cell r="H2526">
            <v>26401.5</v>
          </cell>
          <cell r="I2526">
            <v>0</v>
          </cell>
          <cell r="J2526">
            <v>0</v>
          </cell>
          <cell r="L2526">
            <v>26401.5</v>
          </cell>
          <cell r="M2526">
            <v>0</v>
          </cell>
          <cell r="N2526">
            <v>0</v>
          </cell>
        </row>
        <row r="2527">
          <cell r="A2527" t="str">
            <v>15-139-n</v>
          </cell>
          <cell r="B2527" t="str">
            <v>Supply, installation, connecting, testing &amp;commissioning of ceiling mounting Fixed positionsuper high resolution color Dome Camera Day/Night with Dynamic rang 12mm varifocal autoiriselens, 12/24V dual operating voltage, complete inall respects</v>
          </cell>
          <cell r="C2527" t="str">
            <v>No</v>
          </cell>
          <cell r="D2527">
            <v>1494</v>
          </cell>
          <cell r="E2527">
            <v>44019</v>
          </cell>
          <cell r="F2527" t="str">
            <v>No</v>
          </cell>
          <cell r="G2527">
            <v>1494</v>
          </cell>
          <cell r="H2527">
            <v>44019</v>
          </cell>
          <cell r="I2527" t="str">
            <v>15.20.2</v>
          </cell>
          <cell r="J2527">
            <v>0</v>
          </cell>
          <cell r="L2527">
            <v>44019</v>
          </cell>
          <cell r="M2527">
            <v>0</v>
          </cell>
          <cell r="N2527">
            <v>0</v>
          </cell>
        </row>
        <row r="2528">
          <cell r="A2528" t="str">
            <v>15-139-o</v>
          </cell>
          <cell r="B2528" t="str">
            <v>Supply, installation, connecting, testing &amp;commissioning of High-sensitivity, 1/3" Ex-ViewHAD CCD color Camera Day/ Night (outdoor),12//24V dual perating voltage with Motorized gearbox, complete in all respects or equivalent,</v>
          </cell>
          <cell r="C2528" t="str">
            <v>No</v>
          </cell>
          <cell r="D2528">
            <v>1494</v>
          </cell>
          <cell r="E2528">
            <v>40374</v>
          </cell>
          <cell r="F2528" t="str">
            <v>No</v>
          </cell>
          <cell r="G2528">
            <v>1494</v>
          </cell>
          <cell r="H2528">
            <v>40374</v>
          </cell>
          <cell r="I2528" t="str">
            <v>15.20.2</v>
          </cell>
          <cell r="J2528">
            <v>0</v>
          </cell>
          <cell r="L2528">
            <v>40374</v>
          </cell>
          <cell r="M2528">
            <v>0</v>
          </cell>
          <cell r="N2528">
            <v>0</v>
          </cell>
        </row>
        <row r="2529">
          <cell r="A2529" t="str">
            <v>15-139-p</v>
          </cell>
          <cell r="B2529" t="str">
            <v>Supply, installation, connecting, testing &amp;commissioning of CCTV Digital vidio recorder"DVR" equipment, suitable for 16 channel,including power supply distributer 12 volts withcolor 22" LCD, complete in all respects</v>
          </cell>
          <cell r="C2529" t="str">
            <v>No</v>
          </cell>
          <cell r="D2529">
            <v>1494</v>
          </cell>
          <cell r="E2529">
            <v>365994</v>
          </cell>
          <cell r="F2529" t="str">
            <v>No</v>
          </cell>
          <cell r="G2529">
            <v>1494</v>
          </cell>
          <cell r="H2529">
            <v>365994</v>
          </cell>
          <cell r="I2529" t="str">
            <v>15.20.4</v>
          </cell>
          <cell r="J2529">
            <v>0</v>
          </cell>
          <cell r="L2529">
            <v>365994</v>
          </cell>
          <cell r="M2529">
            <v>0</v>
          </cell>
          <cell r="N2529">
            <v>0</v>
          </cell>
        </row>
        <row r="2530">
          <cell r="A2530" t="str">
            <v>15-140-a</v>
          </cell>
          <cell r="B2530" t="str">
            <v>Supply, installation, testing and commissioning ofPatch Panel 12 Port Loaded with RJ-45 I/OsSuitable for CAT-VI FTP CABLE; Rack Mount ,complete in all respects.</v>
          </cell>
          <cell r="C2530" t="str">
            <v>Each</v>
          </cell>
          <cell r="D2530">
            <v>89.64</v>
          </cell>
          <cell r="E2530">
            <v>4497.26</v>
          </cell>
          <cell r="F2530" t="str">
            <v>Each</v>
          </cell>
          <cell r="G2530">
            <v>89.64</v>
          </cell>
          <cell r="H2530">
            <v>4497.26</v>
          </cell>
          <cell r="I2530">
            <v>0</v>
          </cell>
          <cell r="J2530">
            <v>0</v>
          </cell>
          <cell r="L2530">
            <v>4497.26</v>
          </cell>
          <cell r="M2530">
            <v>0</v>
          </cell>
          <cell r="N2530">
            <v>0</v>
          </cell>
        </row>
        <row r="2531">
          <cell r="A2531" t="str">
            <v>15-140-b</v>
          </cell>
          <cell r="B2531" t="str">
            <v>Supply, installation, testing and commissioning ofPatch Panel 24 Port Loaded with RJ-45 I/OsSuitable for CAT-VI FTP CABLE; Rack Mount,complete in all respects.</v>
          </cell>
          <cell r="C2531" t="str">
            <v>Each</v>
          </cell>
          <cell r="D2531">
            <v>186.75</v>
          </cell>
          <cell r="E2531">
            <v>9278.44</v>
          </cell>
          <cell r="F2531" t="str">
            <v>Each</v>
          </cell>
          <cell r="G2531">
            <v>186.75</v>
          </cell>
          <cell r="H2531">
            <v>9278.44</v>
          </cell>
          <cell r="I2531">
            <v>0</v>
          </cell>
          <cell r="J2531">
            <v>0</v>
          </cell>
          <cell r="L2531">
            <v>9278.44</v>
          </cell>
          <cell r="M2531">
            <v>0</v>
          </cell>
          <cell r="N2531">
            <v>0</v>
          </cell>
        </row>
        <row r="2532">
          <cell r="A2532" t="str">
            <v>15-141-a</v>
          </cell>
          <cell r="B2532" t="str">
            <v>Supply, installation, testing and commissioning ofCable Manager / Organizer</v>
          </cell>
          <cell r="C2532" t="str">
            <v>Each</v>
          </cell>
          <cell r="D2532">
            <v>373.5</v>
          </cell>
          <cell r="E2532">
            <v>5301.41</v>
          </cell>
          <cell r="F2532" t="str">
            <v>Each</v>
          </cell>
          <cell r="G2532">
            <v>373.5</v>
          </cell>
          <cell r="H2532">
            <v>5301.41</v>
          </cell>
          <cell r="I2532">
            <v>0</v>
          </cell>
          <cell r="J2532">
            <v>0</v>
          </cell>
          <cell r="L2532">
            <v>5301.41</v>
          </cell>
          <cell r="M2532">
            <v>0</v>
          </cell>
          <cell r="N2532">
            <v>0</v>
          </cell>
        </row>
        <row r="2533">
          <cell r="A2533" t="str">
            <v>15-141-b</v>
          </cell>
          <cell r="B2533" t="str">
            <v>Supply, installation, Testing and commissioning ofUTP Cat-6a Patch Cords 1m (Supports 10 GigaNetwork) to be Installed in Data Cabinets</v>
          </cell>
          <cell r="C2533" t="str">
            <v>Each</v>
          </cell>
          <cell r="D2533">
            <v>29.88</v>
          </cell>
          <cell r="E2533">
            <v>675.24</v>
          </cell>
          <cell r="F2533" t="str">
            <v>Each</v>
          </cell>
          <cell r="G2533">
            <v>29.88</v>
          </cell>
          <cell r="H2533">
            <v>675.24</v>
          </cell>
          <cell r="I2533" t="str">
            <v>15.18.6</v>
          </cell>
          <cell r="J2533">
            <v>0</v>
          </cell>
          <cell r="L2533">
            <v>675.24</v>
          </cell>
          <cell r="M2533">
            <v>0</v>
          </cell>
          <cell r="N2533">
            <v>0</v>
          </cell>
        </row>
        <row r="2534">
          <cell r="A2534" t="str">
            <v>15-141-c</v>
          </cell>
          <cell r="B2534" t="str">
            <v>Supply, installation, Testing and commissioning ofUTP Cat-6a Patch Cords 3m (Supports 10 GigaNetwork) to be Installed in Data Cabinets</v>
          </cell>
          <cell r="C2534" t="str">
            <v>Each</v>
          </cell>
          <cell r="D2534">
            <v>29.88</v>
          </cell>
          <cell r="E2534">
            <v>1852.38</v>
          </cell>
          <cell r="F2534" t="str">
            <v>Each</v>
          </cell>
          <cell r="G2534">
            <v>29.88</v>
          </cell>
          <cell r="H2534">
            <v>1852.38</v>
          </cell>
          <cell r="I2534" t="str">
            <v>15.18.6</v>
          </cell>
          <cell r="J2534">
            <v>0</v>
          </cell>
          <cell r="L2534">
            <v>1852.38</v>
          </cell>
          <cell r="M2534">
            <v>0</v>
          </cell>
          <cell r="N2534">
            <v>0</v>
          </cell>
        </row>
        <row r="2535">
          <cell r="A2535" t="str">
            <v>15-142-a</v>
          </cell>
          <cell r="B2535" t="str">
            <v>Supply, installation, Testing and commissioning ofSingle Shutter / Port with 1x RJ-45 I/O &amp; BackBox, complete in all respects.</v>
          </cell>
          <cell r="C2535" t="str">
            <v>Each</v>
          </cell>
          <cell r="D2535">
            <v>89.64</v>
          </cell>
          <cell r="E2535">
            <v>1636.42</v>
          </cell>
          <cell r="F2535" t="str">
            <v>Each</v>
          </cell>
          <cell r="G2535">
            <v>89.64</v>
          </cell>
          <cell r="H2535">
            <v>1636.42</v>
          </cell>
          <cell r="I2535">
            <v>0</v>
          </cell>
          <cell r="J2535">
            <v>0</v>
          </cell>
          <cell r="L2535">
            <v>1636.42</v>
          </cell>
          <cell r="M2535">
            <v>0</v>
          </cell>
          <cell r="N2535">
            <v>0</v>
          </cell>
        </row>
        <row r="2536">
          <cell r="A2536" t="str">
            <v>15-142-b</v>
          </cell>
          <cell r="B2536" t="str">
            <v>Supply, installation, Testing and commissioning ofDouble Shutter / Port with 1x RJ-45 I/O &amp; BackBox, complete in all respects</v>
          </cell>
          <cell r="C2536" t="str">
            <v>Each</v>
          </cell>
          <cell r="D2536">
            <v>89.64</v>
          </cell>
          <cell r="E2536">
            <v>2642.72</v>
          </cell>
          <cell r="F2536" t="str">
            <v>Each</v>
          </cell>
          <cell r="G2536">
            <v>89.64</v>
          </cell>
          <cell r="H2536">
            <v>2642.72</v>
          </cell>
          <cell r="I2536">
            <v>0</v>
          </cell>
          <cell r="J2536">
            <v>0</v>
          </cell>
          <cell r="L2536">
            <v>2642.72</v>
          </cell>
          <cell r="M2536">
            <v>0</v>
          </cell>
          <cell r="N2536">
            <v>0</v>
          </cell>
        </row>
        <row r="2537">
          <cell r="A2537" t="str">
            <v>15-142-c</v>
          </cell>
          <cell r="B2537" t="str">
            <v>Supply and installion of Computer single port faceplate CAT-6 RJ-JACK with appropriate MS16SWG enameled back box recessed in wall,column etc… complete in all respectsin walls including chase etc : 1.5" i/d</v>
          </cell>
          <cell r="C2537" t="str">
            <v>Each</v>
          </cell>
          <cell r="D2537">
            <v>35.86</v>
          </cell>
          <cell r="E2537">
            <v>619.05999999999995</v>
          </cell>
          <cell r="F2537" t="str">
            <v>Each</v>
          </cell>
          <cell r="G2537">
            <v>35.86</v>
          </cell>
          <cell r="H2537">
            <v>619.05999999999995</v>
          </cell>
          <cell r="I2537">
            <v>0</v>
          </cell>
          <cell r="J2537">
            <v>0</v>
          </cell>
          <cell r="L2537">
            <v>619.05999999999995</v>
          </cell>
          <cell r="M2537">
            <v>0</v>
          </cell>
          <cell r="N2537">
            <v>0</v>
          </cell>
        </row>
        <row r="2538">
          <cell r="A2538" t="str">
            <v>15-142-d</v>
          </cell>
          <cell r="B2538" t="str">
            <v>Supply and installion of Computer double portface plate CAT-6 RJ-JACK with appropriate MS16SWG Orange enameled back box recessed inwall, column etc.complete in all respects</v>
          </cell>
          <cell r="C2538" t="str">
            <v>Each</v>
          </cell>
          <cell r="D2538">
            <v>44.82</v>
          </cell>
          <cell r="E2538">
            <v>688.77</v>
          </cell>
          <cell r="F2538" t="str">
            <v>Each</v>
          </cell>
          <cell r="G2538">
            <v>44.82</v>
          </cell>
          <cell r="H2538">
            <v>688.77</v>
          </cell>
          <cell r="I2538">
            <v>0</v>
          </cell>
          <cell r="J2538">
            <v>0</v>
          </cell>
          <cell r="L2538">
            <v>688.77</v>
          </cell>
          <cell r="M2538">
            <v>0</v>
          </cell>
          <cell r="N2538">
            <v>0</v>
          </cell>
        </row>
        <row r="2539">
          <cell r="A2539" t="str">
            <v>15-142-e</v>
          </cell>
          <cell r="B2539" t="str">
            <v>Supply and Installation, testing andcommissioning of 42 port DATA cabinet with 3no's cabinet tray, 4 No's power socket and withflexi glass door l</v>
          </cell>
          <cell r="C2539" t="str">
            <v>Each</v>
          </cell>
          <cell r="D2539">
            <v>4482</v>
          </cell>
          <cell r="E2539">
            <v>65232</v>
          </cell>
          <cell r="F2539" t="str">
            <v>Each</v>
          </cell>
          <cell r="G2539">
            <v>4482</v>
          </cell>
          <cell r="H2539">
            <v>65232</v>
          </cell>
          <cell r="I2539" t="str">
            <v>15.16.10</v>
          </cell>
          <cell r="J2539">
            <v>0</v>
          </cell>
          <cell r="L2539">
            <v>65232</v>
          </cell>
          <cell r="M2539">
            <v>0</v>
          </cell>
          <cell r="N2539">
            <v>0</v>
          </cell>
        </row>
        <row r="2540">
          <cell r="A2540" t="str">
            <v>15-143-a</v>
          </cell>
          <cell r="B2540" t="str">
            <v>Supply, installation, testing and commissioning ofthe following Fiber Optic Cables to be installed inconduits, cable trays and dura duct including costof all necessary accessories/ materials complete inall respects.</v>
          </cell>
          <cell r="C2540" t="str">
            <v>Rft</v>
          </cell>
          <cell r="D2540">
            <v>10.46</v>
          </cell>
          <cell r="E2540">
            <v>34.76</v>
          </cell>
          <cell r="F2540" t="str">
            <v>m</v>
          </cell>
          <cell r="G2540">
            <v>34.31</v>
          </cell>
          <cell r="H2540">
            <v>114.04</v>
          </cell>
          <cell r="I2540">
            <v>0</v>
          </cell>
          <cell r="J2540">
            <v>0</v>
          </cell>
          <cell r="L2540">
            <v>114.04</v>
          </cell>
          <cell r="M2540">
            <v>0</v>
          </cell>
          <cell r="N2540">
            <v>0</v>
          </cell>
        </row>
        <row r="2541">
          <cell r="A2541" t="str">
            <v>15-143-b</v>
          </cell>
          <cell r="B2541" t="str">
            <v>Supply, installation, testing and commissioning ofthe following Fiber Optic Cables to be installed inconduits, cable trays and dura duct including costof all necessary accessories/ materials complete inall respects.</v>
          </cell>
          <cell r="C2541" t="str">
            <v>Rft</v>
          </cell>
          <cell r="D2541">
            <v>14.94</v>
          </cell>
          <cell r="E2541">
            <v>63.54</v>
          </cell>
          <cell r="F2541" t="str">
            <v>m</v>
          </cell>
          <cell r="G2541">
            <v>49.02</v>
          </cell>
          <cell r="H2541">
            <v>208.46</v>
          </cell>
          <cell r="I2541">
            <v>0</v>
          </cell>
          <cell r="J2541">
            <v>0</v>
          </cell>
          <cell r="L2541">
            <v>208.46</v>
          </cell>
          <cell r="M2541">
            <v>0</v>
          </cell>
          <cell r="N2541">
            <v>0</v>
          </cell>
        </row>
        <row r="2542">
          <cell r="A2542" t="str">
            <v>15-143-c</v>
          </cell>
          <cell r="B2542" t="str">
            <v>Supply, installation, testing and commissioning ofthe following Fiber Optic Cables to be installed inconduits, cable trays and dura duct including costof all necessary accessories/ materials complete inall respects.</v>
          </cell>
          <cell r="C2542" t="str">
            <v>Rft</v>
          </cell>
          <cell r="D2542">
            <v>14.94</v>
          </cell>
          <cell r="E2542">
            <v>87.84</v>
          </cell>
          <cell r="F2542" t="str">
            <v>m</v>
          </cell>
          <cell r="G2542">
            <v>49.02</v>
          </cell>
          <cell r="H2542">
            <v>288.19</v>
          </cell>
          <cell r="I2542">
            <v>0</v>
          </cell>
          <cell r="J2542">
            <v>0</v>
          </cell>
          <cell r="L2542">
            <v>288.19</v>
          </cell>
          <cell r="M2542">
            <v>0</v>
          </cell>
          <cell r="N2542">
            <v>0</v>
          </cell>
        </row>
        <row r="2543">
          <cell r="A2543" t="str">
            <v>15-143-d</v>
          </cell>
          <cell r="B2543" t="str">
            <v>Supply, installation, testing and commissioning ofthe following Fiber Optic Patch cord to beinstalled in conduits, cable trays and dura ductincluding cost of all necessary accessories/materials complete in all respects.</v>
          </cell>
          <cell r="C2543" t="str">
            <v>Rft</v>
          </cell>
          <cell r="D2543">
            <v>14.94</v>
          </cell>
          <cell r="E2543">
            <v>112.14</v>
          </cell>
          <cell r="F2543" t="str">
            <v>m</v>
          </cell>
          <cell r="G2543">
            <v>49.02</v>
          </cell>
          <cell r="H2543">
            <v>367.91</v>
          </cell>
          <cell r="I2543" t="str">
            <v>15.18.6</v>
          </cell>
          <cell r="J2543">
            <v>0</v>
          </cell>
          <cell r="L2543">
            <v>367.91</v>
          </cell>
          <cell r="M2543">
            <v>0</v>
          </cell>
          <cell r="N2543">
            <v>0</v>
          </cell>
        </row>
        <row r="2544">
          <cell r="A2544" t="str">
            <v>15-143-e</v>
          </cell>
          <cell r="B2544" t="str">
            <v>Supply, installation, testing and commissioning ofthe following Fiber Optic Patch cord to beinstalled in conduits, cable trays and dura ductincluding cost of all necessary accessories/materials complete in all respects.</v>
          </cell>
          <cell r="C2544" t="str">
            <v>Rft</v>
          </cell>
          <cell r="D2544">
            <v>14.94</v>
          </cell>
          <cell r="E2544">
            <v>136.44</v>
          </cell>
          <cell r="F2544" t="str">
            <v>m</v>
          </cell>
          <cell r="G2544">
            <v>49.02</v>
          </cell>
          <cell r="H2544">
            <v>447.64</v>
          </cell>
          <cell r="I2544" t="str">
            <v>15.18.6</v>
          </cell>
          <cell r="J2544">
            <v>0</v>
          </cell>
          <cell r="L2544">
            <v>447.64</v>
          </cell>
          <cell r="M2544">
            <v>0</v>
          </cell>
          <cell r="N2544">
            <v>0</v>
          </cell>
        </row>
        <row r="2545">
          <cell r="A2545" t="str">
            <v>15-143-f</v>
          </cell>
          <cell r="B2545" t="str">
            <v>Supply, installation, testing and commissioning ofthe following Fiber Optic Patch cord to beinstalled in conduits, cable trays and dura ductincluding cost of all necessary accessories/materials complete in all respects.</v>
          </cell>
          <cell r="C2545" t="str">
            <v>Rft</v>
          </cell>
          <cell r="D2545">
            <v>10.46</v>
          </cell>
          <cell r="E2545">
            <v>374.96</v>
          </cell>
          <cell r="F2545" t="str">
            <v>m</v>
          </cell>
          <cell r="G2545">
            <v>34.31</v>
          </cell>
          <cell r="H2545">
            <v>1230.18</v>
          </cell>
          <cell r="I2545" t="str">
            <v>15.18.6</v>
          </cell>
          <cell r="J2545">
            <v>0</v>
          </cell>
          <cell r="L2545">
            <v>1230.18</v>
          </cell>
          <cell r="M2545">
            <v>0</v>
          </cell>
          <cell r="N2545">
            <v>0</v>
          </cell>
        </row>
        <row r="2546">
          <cell r="A2546" t="str">
            <v>15-144-a</v>
          </cell>
          <cell r="B2546" t="str">
            <v>Supply and Installation of 10 Pair 0.5 to 1mm2Cat-5 cable laid in PVC conduit complete in allrespects</v>
          </cell>
          <cell r="C2546" t="str">
            <v>m</v>
          </cell>
          <cell r="D2546">
            <v>13.45</v>
          </cell>
          <cell r="E2546">
            <v>383.35</v>
          </cell>
          <cell r="F2546" t="str">
            <v>Meter</v>
          </cell>
          <cell r="G2546">
            <v>13.45</v>
          </cell>
          <cell r="H2546">
            <v>383.35</v>
          </cell>
          <cell r="I2546">
            <v>0</v>
          </cell>
          <cell r="J2546">
            <v>0</v>
          </cell>
          <cell r="L2546">
            <v>309.37</v>
          </cell>
          <cell r="M2546">
            <v>73.980000000000018</v>
          </cell>
          <cell r="N2546">
            <v>0.23913113747292891</v>
          </cell>
        </row>
        <row r="2547">
          <cell r="A2547" t="str">
            <v>15-144-b</v>
          </cell>
          <cell r="B2547" t="str">
            <v>Supply and Installation of 30 Pair 0.5 to 1mm2Cat-5 cable laid in PVC conduit complete in allrespects</v>
          </cell>
          <cell r="C2547" t="str">
            <v>m</v>
          </cell>
          <cell r="D2547">
            <v>13.45</v>
          </cell>
          <cell r="E2547">
            <v>962.66</v>
          </cell>
          <cell r="F2547" t="str">
            <v>Meter</v>
          </cell>
          <cell r="G2547">
            <v>13.45</v>
          </cell>
          <cell r="H2547">
            <v>962.66</v>
          </cell>
          <cell r="I2547">
            <v>0</v>
          </cell>
          <cell r="J2547">
            <v>0</v>
          </cell>
          <cell r="L2547">
            <v>772.82</v>
          </cell>
          <cell r="M2547">
            <v>189.83999999999992</v>
          </cell>
          <cell r="N2547">
            <v>0.24564581661965257</v>
          </cell>
        </row>
        <row r="2548">
          <cell r="A2548" t="str">
            <v>15-144-c</v>
          </cell>
          <cell r="B2548" t="str">
            <v>Supply and Installation of 50 Pair 0.5 to 1mm2Cat-5 cable laid in PVC conduit complete in allrespects</v>
          </cell>
          <cell r="C2548" t="str">
            <v>m</v>
          </cell>
          <cell r="D2548">
            <v>13.45</v>
          </cell>
          <cell r="E2548">
            <v>1734.19</v>
          </cell>
          <cell r="F2548" t="str">
            <v>Meter</v>
          </cell>
          <cell r="G2548">
            <v>13.45</v>
          </cell>
          <cell r="H2548">
            <v>1734.19</v>
          </cell>
          <cell r="I2548">
            <v>0</v>
          </cell>
          <cell r="J2548">
            <v>0</v>
          </cell>
          <cell r="L2548">
            <v>1390.04</v>
          </cell>
          <cell r="M2548">
            <v>344.15000000000009</v>
          </cell>
          <cell r="N2548">
            <v>0.24758280337256489</v>
          </cell>
        </row>
        <row r="2549">
          <cell r="A2549" t="str">
            <v>15-144-d</v>
          </cell>
          <cell r="B2549" t="str">
            <v>Supply and Installation of 120 Pair 0.5 to 1mm2Cat-5 cable laid in PVC conduit complete in allrespects</v>
          </cell>
          <cell r="C2549" t="str">
            <v>m</v>
          </cell>
          <cell r="D2549">
            <v>13.45</v>
          </cell>
          <cell r="E2549">
            <v>3359.25</v>
          </cell>
          <cell r="F2549" t="str">
            <v>Meter</v>
          </cell>
          <cell r="G2549">
            <v>13.45</v>
          </cell>
          <cell r="H2549">
            <v>3359.25</v>
          </cell>
          <cell r="I2549">
            <v>0</v>
          </cell>
          <cell r="J2549">
            <v>0</v>
          </cell>
          <cell r="L2549">
            <v>2690.09</v>
          </cell>
          <cell r="M2549">
            <v>669.15999999999985</v>
          </cell>
          <cell r="N2549">
            <v>0.24875004182016208</v>
          </cell>
        </row>
        <row r="2550">
          <cell r="A2550" t="str">
            <v>15-144-e</v>
          </cell>
          <cell r="B2550" t="str">
            <v>deleted</v>
          </cell>
          <cell r="C2550" t="str">
            <v>Each</v>
          </cell>
          <cell r="D2550">
            <v>0</v>
          </cell>
          <cell r="E2550">
            <v>0</v>
          </cell>
          <cell r="F2550" t="str">
            <v>Each</v>
          </cell>
          <cell r="G2550">
            <v>0</v>
          </cell>
          <cell r="H2550">
            <v>0</v>
          </cell>
          <cell r="I2550" t="str">
            <v>15.7.4</v>
          </cell>
          <cell r="J2550">
            <v>0</v>
          </cell>
          <cell r="L2550">
            <v>0</v>
          </cell>
          <cell r="M2550">
            <v>0</v>
          </cell>
          <cell r="N2550" t="e">
            <v>#DIV/0!</v>
          </cell>
        </row>
        <row r="2551">
          <cell r="A2551" t="str">
            <v>15-144-f</v>
          </cell>
          <cell r="B2551" t="str">
            <v>Supply, installation, connecting, testing andcommissioning of 15 -Pair telephone cablecomplete in all respects</v>
          </cell>
          <cell r="C2551" t="str">
            <v>Rft</v>
          </cell>
          <cell r="D2551">
            <v>93.38</v>
          </cell>
          <cell r="E2551">
            <v>199.69</v>
          </cell>
          <cell r="F2551" t="str">
            <v>m</v>
          </cell>
          <cell r="G2551">
            <v>306.35000000000002</v>
          </cell>
          <cell r="H2551">
            <v>655.14</v>
          </cell>
          <cell r="I2551">
            <v>0</v>
          </cell>
          <cell r="J2551">
            <v>0</v>
          </cell>
          <cell r="L2551">
            <v>585.38</v>
          </cell>
          <cell r="M2551">
            <v>69.759999999999991</v>
          </cell>
          <cell r="N2551">
            <v>0.11917045338070995</v>
          </cell>
        </row>
        <row r="2552">
          <cell r="A2552" t="str">
            <v>15-145</v>
          </cell>
          <cell r="B2552" t="str">
            <v>Supply, installation, testing and commissioning ofthe ODF; 12 Port Loaded with  6x PigtailsMultimode Tray &amp; Other Accessories, RackMount 1U Form Factor, complete in all respects.</v>
          </cell>
          <cell r="C2552" t="str">
            <v>Each</v>
          </cell>
          <cell r="D2552">
            <v>2676.75</v>
          </cell>
          <cell r="E2552">
            <v>124300.95</v>
          </cell>
          <cell r="F2552" t="str">
            <v>Each</v>
          </cell>
          <cell r="G2552">
            <v>2676.75</v>
          </cell>
          <cell r="H2552">
            <v>124300.9</v>
          </cell>
          <cell r="I2552">
            <v>0</v>
          </cell>
          <cell r="J2552">
            <v>0</v>
          </cell>
          <cell r="L2552">
            <v>124300.9</v>
          </cell>
          <cell r="M2552">
            <v>0</v>
          </cell>
          <cell r="N2552">
            <v>0</v>
          </cell>
        </row>
        <row r="2553">
          <cell r="A2553" t="str">
            <v>15-146</v>
          </cell>
          <cell r="B2553" t="str">
            <v>Supply, installation, testing and commissioning ofOFC Patch Cord; 3m; Multi Mode; Duplex Type,complete in all respects.</v>
          </cell>
          <cell r="C2553" t="str">
            <v>Each</v>
          </cell>
          <cell r="D2553">
            <v>14.94</v>
          </cell>
          <cell r="E2553">
            <v>2133.71</v>
          </cell>
          <cell r="F2553" t="str">
            <v>Each</v>
          </cell>
          <cell r="G2553">
            <v>14.94</v>
          </cell>
          <cell r="H2553">
            <v>2133.71</v>
          </cell>
          <cell r="I2553" t="str">
            <v>15.18.6</v>
          </cell>
          <cell r="J2553">
            <v>0</v>
          </cell>
          <cell r="L2553">
            <v>2133.71</v>
          </cell>
          <cell r="M2553">
            <v>0</v>
          </cell>
          <cell r="N2553">
            <v>0</v>
          </cell>
        </row>
        <row r="2554">
          <cell r="A2554" t="str">
            <v>15-147</v>
          </cell>
          <cell r="B2554" t="str">
            <v>Supply, Installation, Testing and Commissioningof Colour 59" HD Colour LED Monitor with wallHanging, complete in all respects</v>
          </cell>
          <cell r="C2554" t="str">
            <v>Each</v>
          </cell>
          <cell r="D2554">
            <v>373.5</v>
          </cell>
          <cell r="E2554">
            <v>91498.5</v>
          </cell>
          <cell r="F2554" t="str">
            <v>Each</v>
          </cell>
          <cell r="G2554">
            <v>373.5</v>
          </cell>
          <cell r="H2554">
            <v>91498.5</v>
          </cell>
          <cell r="I2554">
            <v>0</v>
          </cell>
          <cell r="J2554">
            <v>0</v>
          </cell>
          <cell r="L2554">
            <v>91498.5</v>
          </cell>
          <cell r="M2554">
            <v>0</v>
          </cell>
          <cell r="N2554">
            <v>0</v>
          </cell>
        </row>
        <row r="2555">
          <cell r="A2555" t="str">
            <v>15-148</v>
          </cell>
          <cell r="B2555" t="str">
            <v>Supply, Installation, Testing and Commissioningof Core-i7; 8 GB RAM; 1 TB HDD; KB MouseDVD R/W; Windows Graphic Card 4G InternalTower Type PC (Computer), complete in allrespects</v>
          </cell>
          <cell r="C2555" t="str">
            <v>Each</v>
          </cell>
          <cell r="D2555">
            <v>373.5</v>
          </cell>
          <cell r="E2555">
            <v>182623.5</v>
          </cell>
          <cell r="F2555" t="str">
            <v>Each</v>
          </cell>
          <cell r="G2555">
            <v>373.5</v>
          </cell>
          <cell r="H2555">
            <v>182623.5</v>
          </cell>
          <cell r="I2555" t="str">
            <v>15.20.4</v>
          </cell>
          <cell r="J2555">
            <v>0</v>
          </cell>
          <cell r="L2555">
            <v>182623.5</v>
          </cell>
          <cell r="M2555">
            <v>0</v>
          </cell>
          <cell r="N2555">
            <v>0</v>
          </cell>
        </row>
        <row r="2556">
          <cell r="A2556" t="str">
            <v>15-149</v>
          </cell>
          <cell r="B2556" t="str">
            <v>Supply at site , insallation, testing andcommissioning of Polycarbonate junction box(250x250x150)mm to facilitate connection ofincoming and outgoing cables of maximum size35sqmm complete with terminal blocks,cablesglands, one 6A Sp MCB , complete in all respects.</v>
          </cell>
          <cell r="C2556" t="str">
            <v>Each</v>
          </cell>
          <cell r="D2556">
            <v>747</v>
          </cell>
          <cell r="E2556">
            <v>6436.81</v>
          </cell>
          <cell r="F2556" t="str">
            <v>Each</v>
          </cell>
          <cell r="G2556">
            <v>747</v>
          </cell>
          <cell r="H2556">
            <v>6436.81</v>
          </cell>
          <cell r="I2556">
            <v>0</v>
          </cell>
          <cell r="J2556">
            <v>0</v>
          </cell>
          <cell r="L2556">
            <v>6436.81</v>
          </cell>
          <cell r="M2556">
            <v>0</v>
          </cell>
          <cell r="N2556">
            <v>0</v>
          </cell>
        </row>
        <row r="2557">
          <cell r="A2557" t="str">
            <v>15-150</v>
          </cell>
          <cell r="B2557" t="str">
            <v>Supply, installation of Rubber mat 3 feet wide x1/4" thick to be placed all long the length of MainPanel Board in L.T. Panel Room</v>
          </cell>
          <cell r="C2557" t="str">
            <v>Rft</v>
          </cell>
          <cell r="D2557">
            <v>73.92</v>
          </cell>
          <cell r="E2557">
            <v>464.51</v>
          </cell>
          <cell r="F2557" t="str">
            <v>m</v>
          </cell>
          <cell r="G2557">
            <v>242.53</v>
          </cell>
          <cell r="H2557">
            <v>1523.98</v>
          </cell>
          <cell r="I2557">
            <v>0</v>
          </cell>
          <cell r="J2557">
            <v>0</v>
          </cell>
          <cell r="L2557">
            <v>1523.98</v>
          </cell>
          <cell r="M2557">
            <v>0</v>
          </cell>
          <cell r="N2557">
            <v>0</v>
          </cell>
        </row>
        <row r="2558">
          <cell r="A2558" t="str">
            <v>15-151</v>
          </cell>
          <cell r="B2558" t="str">
            <v>Supply, installation of Buckets made of M.S. sheetto be hung on hooks and filled with sand as perElectric Inspectors requirements.</v>
          </cell>
          <cell r="C2558" t="str">
            <v>Each</v>
          </cell>
          <cell r="D2558">
            <v>23.66</v>
          </cell>
          <cell r="E2558">
            <v>2468.71</v>
          </cell>
          <cell r="F2558" t="str">
            <v>Each</v>
          </cell>
          <cell r="G2558">
            <v>23.66</v>
          </cell>
          <cell r="H2558">
            <v>2468.71</v>
          </cell>
          <cell r="I2558">
            <v>0</v>
          </cell>
          <cell r="J2558">
            <v>0</v>
          </cell>
          <cell r="L2558">
            <v>2468.71</v>
          </cell>
          <cell r="M2558">
            <v>0</v>
          </cell>
          <cell r="N2558">
            <v>0</v>
          </cell>
        </row>
        <row r="2559">
          <cell r="A2559" t="str">
            <v>15-152</v>
          </cell>
          <cell r="B2559" t="str">
            <v>Supply of electric shock chart fixed on woodenboard and hang on wall as per the requirement ofElectrical Inspector.</v>
          </cell>
          <cell r="C2559" t="str">
            <v>Each</v>
          </cell>
          <cell r="D2559">
            <v>23.66</v>
          </cell>
          <cell r="E2559">
            <v>2120.37</v>
          </cell>
          <cell r="F2559" t="str">
            <v>Each</v>
          </cell>
          <cell r="G2559">
            <v>23.66</v>
          </cell>
          <cell r="H2559">
            <v>2120.37</v>
          </cell>
          <cell r="I2559">
            <v>0</v>
          </cell>
          <cell r="J2559">
            <v>0</v>
          </cell>
          <cell r="L2559">
            <v>2120.37</v>
          </cell>
          <cell r="M2559">
            <v>0</v>
          </cell>
          <cell r="N2559">
            <v>0</v>
          </cell>
        </row>
        <row r="2560">
          <cell r="A2560" t="str">
            <v>15-153</v>
          </cell>
          <cell r="B2560" t="str">
            <v>supply,Insatallation, testing &amp; commisioning ofSingle Phase KWH Energy Meters from MainService of LT Line to each building Complete inall respect</v>
          </cell>
          <cell r="C2560" t="str">
            <v>Each</v>
          </cell>
          <cell r="D2560">
            <v>373.5</v>
          </cell>
          <cell r="E2560">
            <v>19813.5</v>
          </cell>
          <cell r="F2560" t="str">
            <v>Each</v>
          </cell>
          <cell r="G2560">
            <v>373.5</v>
          </cell>
          <cell r="H2560">
            <v>19813.5</v>
          </cell>
          <cell r="I2560">
            <v>0</v>
          </cell>
          <cell r="J2560">
            <v>0</v>
          </cell>
          <cell r="L2560">
            <v>19813.5</v>
          </cell>
          <cell r="M2560">
            <v>0</v>
          </cell>
          <cell r="N2560">
            <v>0</v>
          </cell>
        </row>
        <row r="2561">
          <cell r="A2561" t="str">
            <v>15-154-a</v>
          </cell>
          <cell r="B2561" t="str">
            <v>Providing and fixing of point wiring (includingcircuit wiring with 2.5 mmsq conductors and 2.5mmsq green / yellow CPC) with 1.5 mmsq singlecore PVC insulated 450/750 volt grade copperconductors in PVC conduit rigid / flexible (clippedto surface or concealed in structure or under floor),complete in all respects.</v>
          </cell>
          <cell r="C2561" t="str">
            <v>No</v>
          </cell>
          <cell r="D2561">
            <v>29.88</v>
          </cell>
          <cell r="E2561">
            <v>455.13</v>
          </cell>
          <cell r="F2561" t="str">
            <v>No</v>
          </cell>
          <cell r="G2561">
            <v>29.88</v>
          </cell>
          <cell r="H2561">
            <v>455.13</v>
          </cell>
          <cell r="I2561">
            <v>0</v>
          </cell>
          <cell r="J2561">
            <v>0</v>
          </cell>
          <cell r="L2561">
            <v>455.13</v>
          </cell>
          <cell r="M2561">
            <v>0</v>
          </cell>
          <cell r="N2561">
            <v>0</v>
          </cell>
        </row>
        <row r="2562">
          <cell r="A2562" t="str">
            <v>15-154-b</v>
          </cell>
          <cell r="B2562" t="str">
            <v>Providing and fixing of Light point controlled bytwo way switch wiring (including circuit wiringwith 2.5 mmsq conductors and 2.5 mmsq green /yellow CPC) with 1.5 mmsq single core PVCinsulated 450/750 volt grade copper conductors inPVC conduit rigid / flexible (clipped to surface orconcealed in structure or under floor), complete inall respects.</v>
          </cell>
          <cell r="C2562" t="str">
            <v>No</v>
          </cell>
          <cell r="D2562">
            <v>29.88</v>
          </cell>
          <cell r="E2562">
            <v>576.63</v>
          </cell>
          <cell r="F2562" t="str">
            <v>No</v>
          </cell>
          <cell r="G2562">
            <v>29.88</v>
          </cell>
          <cell r="H2562">
            <v>576.63</v>
          </cell>
          <cell r="I2562">
            <v>0</v>
          </cell>
          <cell r="J2562">
            <v>0</v>
          </cell>
          <cell r="L2562">
            <v>576.63</v>
          </cell>
          <cell r="M2562">
            <v>0</v>
          </cell>
          <cell r="N2562">
            <v>0</v>
          </cell>
        </row>
        <row r="2563">
          <cell r="A2563" t="str">
            <v>15-154-c</v>
          </cell>
          <cell r="B2563" t="str">
            <v>Providing and fixing of Light point controlled bytwo way switch wiring (including circuit wiringwith 2.5 mmsq conductors and  2.5 mmsq green /yellow CPC) with 1.5 mmsq single core PVCinsulated 450/750 volt grade copper conductors inPVC conduit rigid / flexible (clipped to surface orconcealed in structure or under floor), complete inall respects.</v>
          </cell>
          <cell r="C2563" t="str">
            <v>No</v>
          </cell>
          <cell r="D2563">
            <v>29.88</v>
          </cell>
          <cell r="E2563">
            <v>1770.97</v>
          </cell>
          <cell r="F2563" t="str">
            <v>No</v>
          </cell>
          <cell r="G2563">
            <v>29.88</v>
          </cell>
          <cell r="H2563">
            <v>1770.97</v>
          </cell>
          <cell r="I2563">
            <v>0</v>
          </cell>
          <cell r="J2563">
            <v>0</v>
          </cell>
          <cell r="L2563">
            <v>1770.97</v>
          </cell>
          <cell r="M2563">
            <v>0</v>
          </cell>
          <cell r="N2563">
            <v>0</v>
          </cell>
        </row>
        <row r="2564">
          <cell r="A2564" t="str">
            <v>15-155-a</v>
          </cell>
          <cell r="B2564" t="str">
            <v>Supply, installation, connecting, testing &amp;commissioning of flush type 5Amp 3-pin switch &amp;socket outlet with 3 pin switch and socket combineunit with neon bulb fixed on plastic or fiber topcovered, including 14 SWG metal board with earth</v>
          </cell>
          <cell r="C2564" t="str">
            <v>No</v>
          </cell>
          <cell r="D2564">
            <v>29.88</v>
          </cell>
          <cell r="E2564">
            <v>819.63</v>
          </cell>
          <cell r="F2564" t="str">
            <v>No</v>
          </cell>
          <cell r="G2564">
            <v>29.88</v>
          </cell>
          <cell r="H2564">
            <v>819.63</v>
          </cell>
          <cell r="I2564" t="str">
            <v>15.4.5</v>
          </cell>
          <cell r="J2564">
            <v>0</v>
          </cell>
          <cell r="L2564">
            <v>819.63</v>
          </cell>
          <cell r="M2564">
            <v>0</v>
          </cell>
          <cell r="N2564">
            <v>0</v>
          </cell>
        </row>
        <row r="2565">
          <cell r="A2565" t="str">
            <v>15-155-b</v>
          </cell>
          <cell r="B2565" t="str">
            <v>Supply, installation, connecting, testing &amp;commissioning of flush type 13 Amps 3-pin(Duplex) outlet with 3 pin switch and socketcombine unit with neon bulb  fixed on plastic orfiber top covered, including 14 SWG metal boardwith earth</v>
          </cell>
          <cell r="C2565" t="str">
            <v>No</v>
          </cell>
          <cell r="D2565">
            <v>29.88</v>
          </cell>
          <cell r="E2565">
            <v>698.13</v>
          </cell>
          <cell r="F2565" t="str">
            <v>No</v>
          </cell>
          <cell r="G2565">
            <v>29.88</v>
          </cell>
          <cell r="H2565">
            <v>698.13</v>
          </cell>
          <cell r="I2565" t="str">
            <v>15.18.8</v>
          </cell>
          <cell r="J2565">
            <v>0</v>
          </cell>
          <cell r="L2565">
            <v>698.13</v>
          </cell>
          <cell r="M2565">
            <v>0</v>
          </cell>
          <cell r="N2565">
            <v>0</v>
          </cell>
        </row>
        <row r="2566">
          <cell r="A2566" t="str">
            <v>15-155-c</v>
          </cell>
          <cell r="B2566" t="str">
            <v>Supply, installation, connecting, testing &amp;commissioning of flush type 13 Amps 3-pinsimplex outlet with 3 pin switch and socketcombine unit with neon bulb  fixed on plastic orfiber top covered, including 14 SWG metal boardwith earth</v>
          </cell>
          <cell r="C2566" t="str">
            <v>No</v>
          </cell>
          <cell r="D2566">
            <v>29.88</v>
          </cell>
          <cell r="E2566">
            <v>941.13</v>
          </cell>
          <cell r="F2566" t="str">
            <v>No</v>
          </cell>
          <cell r="G2566">
            <v>29.88</v>
          </cell>
          <cell r="H2566">
            <v>941.13</v>
          </cell>
          <cell r="I2566" t="str">
            <v>15.18.8</v>
          </cell>
          <cell r="J2566">
            <v>0</v>
          </cell>
          <cell r="L2566">
            <v>941.13</v>
          </cell>
          <cell r="M2566">
            <v>0</v>
          </cell>
          <cell r="N2566">
            <v>0</v>
          </cell>
        </row>
        <row r="2567">
          <cell r="A2567" t="str">
            <v>15-155-d</v>
          </cell>
          <cell r="B2567" t="str">
            <v>Supply, installation, connecting, testing &amp;commissioning of flush type following 16 AmpsSoko type switch &amp; socket with 3 pin switch andsocket combine unit with neon bulb fixed onplastic or fiber top covered, including 14 SWGmetal board with earth</v>
          </cell>
          <cell r="C2567" t="str">
            <v>No</v>
          </cell>
          <cell r="D2567">
            <v>29.88</v>
          </cell>
          <cell r="E2567">
            <v>989.73</v>
          </cell>
          <cell r="F2567" t="str">
            <v>No</v>
          </cell>
          <cell r="G2567">
            <v>29.88</v>
          </cell>
          <cell r="H2567">
            <v>989.73</v>
          </cell>
          <cell r="I2567" t="str">
            <v>15.18.8</v>
          </cell>
          <cell r="J2567">
            <v>0</v>
          </cell>
          <cell r="L2567">
            <v>989.73</v>
          </cell>
          <cell r="M2567">
            <v>0</v>
          </cell>
          <cell r="N2567">
            <v>0</v>
          </cell>
        </row>
        <row r="2568">
          <cell r="A2568" t="str">
            <v>15-155-e</v>
          </cell>
          <cell r="B2568" t="str">
            <v>Supply, installation, connecting, testing &amp;commissioning of flush type 20 Amps Soko typeswitch &amp; socket with 3 pin switch and socketcombine unit with neon bulb fixed on plastic orfiber top covered, including 14 SWG metal boardwith earth</v>
          </cell>
          <cell r="C2568" t="str">
            <v>No</v>
          </cell>
          <cell r="D2568">
            <v>29.88</v>
          </cell>
          <cell r="E2568">
            <v>941.13</v>
          </cell>
          <cell r="F2568" t="str">
            <v>No</v>
          </cell>
          <cell r="G2568">
            <v>29.88</v>
          </cell>
          <cell r="H2568">
            <v>941.13</v>
          </cell>
          <cell r="I2568" t="str">
            <v>15.4.5</v>
          </cell>
          <cell r="J2568">
            <v>0</v>
          </cell>
          <cell r="L2568">
            <v>941.13</v>
          </cell>
          <cell r="M2568">
            <v>0</v>
          </cell>
          <cell r="N2568">
            <v>0</v>
          </cell>
        </row>
        <row r="2569">
          <cell r="A2569" t="str">
            <v>15-156</v>
          </cell>
          <cell r="B2569" t="str">
            <v>Supply, Installation, Connecting, testing andcommissioning of 400 watt Fan dimmer,polycarbonate flame retardant with fancy gangplate fixed on die fabricated poweder coated metalboard recessed in wall or column , complete in allrespects.</v>
          </cell>
          <cell r="C2569" t="str">
            <v>No</v>
          </cell>
          <cell r="D2569">
            <v>29.88</v>
          </cell>
          <cell r="E2569">
            <v>1123.3800000000001</v>
          </cell>
          <cell r="F2569" t="str">
            <v>No</v>
          </cell>
          <cell r="G2569">
            <v>29.88</v>
          </cell>
          <cell r="H2569">
            <v>1123.3800000000001</v>
          </cell>
          <cell r="I2569" t="str">
            <v>15.4.7</v>
          </cell>
          <cell r="J2569">
            <v>0</v>
          </cell>
          <cell r="L2569">
            <v>1123.3800000000001</v>
          </cell>
          <cell r="M2569">
            <v>0</v>
          </cell>
          <cell r="N2569">
            <v>0</v>
          </cell>
        </row>
        <row r="2570">
          <cell r="A2570" t="str">
            <v>15-157-a</v>
          </cell>
          <cell r="B2570" t="str">
            <v>Providing and fixing of 3/4" dia PVC conduit asraceway, clipped to the surface or concealed instructure, or under floor including all accessoriesbends, boxes, etc as required for street light +telephone + power cable.</v>
          </cell>
          <cell r="C2570" t="str">
            <v>m</v>
          </cell>
          <cell r="D2570">
            <v>29.88</v>
          </cell>
          <cell r="E2570">
            <v>170.82</v>
          </cell>
          <cell r="F2570" t="str">
            <v>Meter</v>
          </cell>
          <cell r="G2570">
            <v>29.88</v>
          </cell>
          <cell r="H2570">
            <v>170.82</v>
          </cell>
          <cell r="I2570" t="str">
            <v>15.2.4</v>
          </cell>
          <cell r="J2570">
            <v>0</v>
          </cell>
          <cell r="L2570">
            <v>170.82</v>
          </cell>
          <cell r="M2570">
            <v>0</v>
          </cell>
          <cell r="N2570">
            <v>0</v>
          </cell>
        </row>
        <row r="2571">
          <cell r="A2571" t="str">
            <v>15-157-b</v>
          </cell>
          <cell r="B2571" t="str">
            <v>Providing and fixing of 1" dia PVC conduit asraceway, clipped to the surface or concealed instructure, or under floor including all accessoriesbends, boxes, etc.as required for street light +telephone + power cable.</v>
          </cell>
          <cell r="C2571" t="str">
            <v>m</v>
          </cell>
          <cell r="D2571">
            <v>29.88</v>
          </cell>
          <cell r="E2571">
            <v>189.04</v>
          </cell>
          <cell r="F2571" t="str">
            <v>Meter</v>
          </cell>
          <cell r="G2571">
            <v>29.88</v>
          </cell>
          <cell r="H2571">
            <v>189.04</v>
          </cell>
          <cell r="I2571" t="str">
            <v>15.2.4</v>
          </cell>
          <cell r="J2571">
            <v>0</v>
          </cell>
          <cell r="L2571">
            <v>189.04</v>
          </cell>
          <cell r="M2571">
            <v>0</v>
          </cell>
          <cell r="N2571">
            <v>0</v>
          </cell>
        </row>
        <row r="2572">
          <cell r="A2572" t="str">
            <v>15-157-c</v>
          </cell>
          <cell r="B2572" t="str">
            <v>Providing and fixing of 1-1/4" dia PVC conduit asraceway, clipped to the surface or concealed instructure, or under floor including all accessoriesbends, boxes, as required for street light +telephone + power cable.</v>
          </cell>
          <cell r="C2572" t="str">
            <v>m</v>
          </cell>
          <cell r="D2572">
            <v>29.88</v>
          </cell>
          <cell r="E2572">
            <v>243.72</v>
          </cell>
          <cell r="F2572" t="str">
            <v>Meter</v>
          </cell>
          <cell r="G2572">
            <v>29.88</v>
          </cell>
          <cell r="H2572">
            <v>243.72</v>
          </cell>
          <cell r="I2572" t="str">
            <v>15.2.4</v>
          </cell>
          <cell r="J2572">
            <v>0</v>
          </cell>
          <cell r="L2572">
            <v>243.72</v>
          </cell>
          <cell r="M2572">
            <v>0</v>
          </cell>
          <cell r="N2572">
            <v>0</v>
          </cell>
        </row>
        <row r="2573">
          <cell r="A2573" t="str">
            <v>15-157-d</v>
          </cell>
          <cell r="B2573" t="str">
            <v>Providing and fixing of 1-1/2" dia PVC conduit asraceway, clipped to the surface or concealed instructure, or under floor including all accessoriesbends, boxes, etc sizes as required for street light +telephone + power cable.</v>
          </cell>
          <cell r="C2573" t="str">
            <v>m</v>
          </cell>
          <cell r="D2573">
            <v>29.88</v>
          </cell>
          <cell r="E2573">
            <v>236.43</v>
          </cell>
          <cell r="F2573" t="str">
            <v>Meter</v>
          </cell>
          <cell r="G2573">
            <v>29.88</v>
          </cell>
          <cell r="H2573">
            <v>236.43</v>
          </cell>
          <cell r="I2573" t="str">
            <v>15.2.4</v>
          </cell>
          <cell r="J2573">
            <v>0</v>
          </cell>
          <cell r="L2573">
            <v>236.43</v>
          </cell>
          <cell r="M2573">
            <v>0</v>
          </cell>
          <cell r="N2573">
            <v>0</v>
          </cell>
        </row>
        <row r="2574">
          <cell r="A2574" t="str">
            <v>15-158</v>
          </cell>
          <cell r="B2574" t="str">
            <v>Providing and fixing of 150 mm dia RCC pipe forpower cable, including excavation, sand bedding,back-filling, accessories, manholes, etc</v>
          </cell>
          <cell r="C2574" t="str">
            <v>m</v>
          </cell>
          <cell r="D2574">
            <v>29.88</v>
          </cell>
          <cell r="E2574">
            <v>728.51</v>
          </cell>
          <cell r="F2574" t="str">
            <v>Meter</v>
          </cell>
          <cell r="G2574">
            <v>29.88</v>
          </cell>
          <cell r="H2574">
            <v>728.51</v>
          </cell>
          <cell r="I2574">
            <v>0</v>
          </cell>
          <cell r="J2574">
            <v>0</v>
          </cell>
          <cell r="L2574">
            <v>728.51</v>
          </cell>
          <cell r="M2574">
            <v>0</v>
          </cell>
          <cell r="N2574">
            <v>0</v>
          </cell>
        </row>
        <row r="2575">
          <cell r="A2575" t="str">
            <v>15-159</v>
          </cell>
          <cell r="B2575" t="str">
            <v>Supply, Installation of Short-circuit ratings to IEC947-2, Icuta at 415 V All components (ELCBs,Contractors et.) with backup protection &amp;incoming MCB suitable backup protection ofELECBs DBs of incoming size 100A or less maybe Divided with cascading</v>
          </cell>
          <cell r="C2575" t="str">
            <v>No</v>
          </cell>
          <cell r="D2575">
            <v>1494</v>
          </cell>
          <cell r="E2575">
            <v>37944</v>
          </cell>
          <cell r="F2575" t="str">
            <v>No</v>
          </cell>
          <cell r="G2575">
            <v>1494</v>
          </cell>
          <cell r="H2575">
            <v>37944</v>
          </cell>
          <cell r="I2575" t="str">
            <v>15.7.4</v>
          </cell>
          <cell r="J2575">
            <v>0</v>
          </cell>
          <cell r="L2575">
            <v>37944</v>
          </cell>
          <cell r="M2575">
            <v>0</v>
          </cell>
          <cell r="N2575">
            <v>0</v>
          </cell>
        </row>
        <row r="2576">
          <cell r="A2576" t="str">
            <v>15-160</v>
          </cell>
          <cell r="B2576" t="str">
            <v>Supply, Installation, connecting, testing &amp;commissioning of Floor mounted followingsubmain distribution board SMDB (Block 7-11)power &amp; HVAC complete with all metering withindication lamps complete in all respects.</v>
          </cell>
          <cell r="C2576" t="str">
            <v>No</v>
          </cell>
          <cell r="D2576">
            <v>1494</v>
          </cell>
          <cell r="E2576">
            <v>268794</v>
          </cell>
          <cell r="F2576" t="str">
            <v>No</v>
          </cell>
          <cell r="G2576">
            <v>1494</v>
          </cell>
          <cell r="H2576">
            <v>268794</v>
          </cell>
          <cell r="I2576" t="str">
            <v>15.7.4</v>
          </cell>
          <cell r="J2576">
            <v>0</v>
          </cell>
          <cell r="L2576">
            <v>268794</v>
          </cell>
          <cell r="M2576">
            <v>0</v>
          </cell>
          <cell r="N2576">
            <v>0</v>
          </cell>
        </row>
        <row r="2577">
          <cell r="A2577" t="str">
            <v>15-161</v>
          </cell>
          <cell r="B2577" t="str">
            <v>Supply, Installation, connecting, testing &amp;commissioning of Floor mounted followingsubmain distribution board SMDB (Block 7-11) asrequired for lighting, power &amp; HVAC as perrevise: sngle line diagram, complete with allmetering with indication lamps complete in allrespects</v>
          </cell>
          <cell r="C2577" t="str">
            <v>No</v>
          </cell>
          <cell r="D2577">
            <v>1494</v>
          </cell>
          <cell r="E2577">
            <v>700119</v>
          </cell>
          <cell r="F2577" t="str">
            <v>No</v>
          </cell>
          <cell r="G2577">
            <v>1494</v>
          </cell>
          <cell r="H2577">
            <v>700119</v>
          </cell>
          <cell r="I2577" t="str">
            <v>15.7.4</v>
          </cell>
          <cell r="J2577">
            <v>0</v>
          </cell>
          <cell r="L2577">
            <v>700119</v>
          </cell>
          <cell r="M2577">
            <v>0</v>
          </cell>
          <cell r="N2577">
            <v>0</v>
          </cell>
        </row>
        <row r="2578">
          <cell r="A2578" t="str">
            <v>15-162-a</v>
          </cell>
          <cell r="B2578" t="str">
            <v>Supply, Installation, connecting, testing &amp;commissioning of wall mounted LPDB-B7-B1,LPDB-B7-B1/1 Distribution Boards, compes withall metering with indication lamps complete winall respects</v>
          </cell>
          <cell r="C2578" t="str">
            <v>No</v>
          </cell>
          <cell r="D2578">
            <v>1494</v>
          </cell>
          <cell r="E2578">
            <v>92619</v>
          </cell>
          <cell r="F2578" t="str">
            <v>No</v>
          </cell>
          <cell r="G2578">
            <v>1494</v>
          </cell>
          <cell r="H2578">
            <v>92619</v>
          </cell>
          <cell r="I2578" t="str">
            <v>15.7.4</v>
          </cell>
          <cell r="J2578">
            <v>0</v>
          </cell>
          <cell r="L2578">
            <v>92619</v>
          </cell>
          <cell r="M2578">
            <v>0</v>
          </cell>
          <cell r="N2578">
            <v>0</v>
          </cell>
        </row>
        <row r="2579">
          <cell r="A2579" t="str">
            <v>15-162-b</v>
          </cell>
          <cell r="B2579" t="str">
            <v>Supply, Installation, connecting, testing &amp;commissioning of wall mounted LPDB-B7-G1,LPDB-B7-F1, LPDB-B"-31 Distribution Boards,compes with all metering with indication lampscomplete win all respects</v>
          </cell>
          <cell r="C2579" t="str">
            <v>No</v>
          </cell>
          <cell r="D2579">
            <v>1494</v>
          </cell>
          <cell r="E2579">
            <v>104769</v>
          </cell>
          <cell r="F2579" t="str">
            <v>No</v>
          </cell>
          <cell r="G2579">
            <v>1494</v>
          </cell>
          <cell r="H2579">
            <v>104769</v>
          </cell>
          <cell r="I2579" t="str">
            <v>15.7.4</v>
          </cell>
          <cell r="J2579">
            <v>0</v>
          </cell>
          <cell r="L2579">
            <v>104769</v>
          </cell>
          <cell r="M2579">
            <v>0</v>
          </cell>
          <cell r="N2579">
            <v>0</v>
          </cell>
        </row>
        <row r="2580">
          <cell r="A2580" t="str">
            <v>15-162-c</v>
          </cell>
          <cell r="B2580" t="str">
            <v>Supply, Installation, connecting, testing &amp;commissioning of wall mounted ACDB-B7-G1,ACDB-B7-F1 Distribution Boards, compes withall metering with indication lamps complete winall respects</v>
          </cell>
          <cell r="C2580" t="str">
            <v>No</v>
          </cell>
          <cell r="D2580">
            <v>1494</v>
          </cell>
          <cell r="E2580">
            <v>104769</v>
          </cell>
          <cell r="F2580" t="str">
            <v>No</v>
          </cell>
          <cell r="G2580">
            <v>1494</v>
          </cell>
          <cell r="H2580">
            <v>104769</v>
          </cell>
          <cell r="I2580" t="str">
            <v>15.7.4</v>
          </cell>
          <cell r="J2580">
            <v>0</v>
          </cell>
          <cell r="L2580">
            <v>104769</v>
          </cell>
          <cell r="M2580">
            <v>0</v>
          </cell>
          <cell r="N2580">
            <v>0</v>
          </cell>
        </row>
        <row r="2581">
          <cell r="A2581" t="str">
            <v>15-162-d</v>
          </cell>
          <cell r="B2581" t="str">
            <v>Supply, Installation, connecting, testing &amp;commissioning of wall mounted LPDB-B8-B1Distribution Boards, compes with all meteringwith indication lamps complete win all respects</v>
          </cell>
          <cell r="C2581" t="str">
            <v>No</v>
          </cell>
          <cell r="D2581">
            <v>1494</v>
          </cell>
          <cell r="E2581">
            <v>92619</v>
          </cell>
          <cell r="F2581" t="str">
            <v>No</v>
          </cell>
          <cell r="G2581">
            <v>1494</v>
          </cell>
          <cell r="H2581">
            <v>92619</v>
          </cell>
          <cell r="I2581" t="str">
            <v>15.7.4</v>
          </cell>
          <cell r="J2581">
            <v>0</v>
          </cell>
          <cell r="L2581">
            <v>92619</v>
          </cell>
          <cell r="M2581">
            <v>0</v>
          </cell>
          <cell r="N2581">
            <v>0</v>
          </cell>
        </row>
        <row r="2582">
          <cell r="A2582" t="str">
            <v>15-162-e</v>
          </cell>
          <cell r="B2582" t="str">
            <v>Supply, Installation, connecting, testing &amp;commissioning of wall mounted LPDB-B8-G1,LPDB-B8-F1, LPDB-3:-31 Distribution Boards,compes with all metering with indication lampscomplete win all respects</v>
          </cell>
          <cell r="C2582" t="str">
            <v>No</v>
          </cell>
          <cell r="D2582">
            <v>1494</v>
          </cell>
          <cell r="E2582">
            <v>104769</v>
          </cell>
          <cell r="F2582" t="str">
            <v>No</v>
          </cell>
          <cell r="G2582">
            <v>1494</v>
          </cell>
          <cell r="H2582">
            <v>104769</v>
          </cell>
          <cell r="I2582" t="str">
            <v>15.7.4</v>
          </cell>
          <cell r="J2582">
            <v>0</v>
          </cell>
          <cell r="L2582">
            <v>104769</v>
          </cell>
          <cell r="M2582">
            <v>0</v>
          </cell>
          <cell r="N2582">
            <v>0</v>
          </cell>
        </row>
        <row r="2583">
          <cell r="A2583" t="str">
            <v>15-162-f</v>
          </cell>
          <cell r="B2583" t="str">
            <v>Supply, Installation, connecting, testing &amp;commissioning of wall mounted LPDB-B8-S1/1,LPDB-B8-S1/2 Distribution Boards, compes withall metering with indication lamps complete winall respects</v>
          </cell>
          <cell r="C2583" t="str">
            <v>No</v>
          </cell>
          <cell r="D2583">
            <v>1494</v>
          </cell>
          <cell r="E2583">
            <v>92619</v>
          </cell>
          <cell r="F2583" t="str">
            <v>No</v>
          </cell>
          <cell r="G2583">
            <v>1494</v>
          </cell>
          <cell r="H2583">
            <v>92619</v>
          </cell>
          <cell r="I2583" t="str">
            <v>15.7.4</v>
          </cell>
          <cell r="J2583">
            <v>0</v>
          </cell>
          <cell r="L2583">
            <v>92619</v>
          </cell>
          <cell r="M2583">
            <v>0</v>
          </cell>
          <cell r="N2583">
            <v>0</v>
          </cell>
        </row>
        <row r="2584">
          <cell r="A2584" t="str">
            <v>15-162-g</v>
          </cell>
          <cell r="B2584" t="str">
            <v>Supply, Installation, connecting, testing &amp;commissioning of wall mounted ACDB-B8-G1,ACDB-B8-F1. ACDB-5--51 Distribution Boards,compes with all metering with indication lampscomplete win all respects</v>
          </cell>
          <cell r="C2584" t="str">
            <v>No</v>
          </cell>
          <cell r="D2584">
            <v>1494</v>
          </cell>
          <cell r="E2584">
            <v>1034244</v>
          </cell>
          <cell r="F2584" t="str">
            <v>No</v>
          </cell>
          <cell r="G2584">
            <v>1494</v>
          </cell>
          <cell r="H2584">
            <v>1034244</v>
          </cell>
          <cell r="I2584" t="str">
            <v>15.7.4</v>
          </cell>
          <cell r="J2584">
            <v>0</v>
          </cell>
          <cell r="L2584">
            <v>1034244</v>
          </cell>
          <cell r="M2584">
            <v>0</v>
          </cell>
          <cell r="N2584">
            <v>0</v>
          </cell>
        </row>
        <row r="2585">
          <cell r="A2585" t="str">
            <v>15-162-h</v>
          </cell>
          <cell r="B2585" t="str">
            <v>Supply, Installation, connecting, testing &amp;commissioning of wall mounted LPDB-B9-G1,LPDB-B9-F1, LPDB-E^S1 Distribution Boards,compes with all metering with indication lampscomplete win all respects</v>
          </cell>
          <cell r="C2585" t="str">
            <v>No</v>
          </cell>
          <cell r="D2585">
            <v>1494</v>
          </cell>
          <cell r="E2585">
            <v>92619</v>
          </cell>
          <cell r="F2585" t="str">
            <v>No</v>
          </cell>
          <cell r="G2585">
            <v>1494</v>
          </cell>
          <cell r="H2585">
            <v>92619</v>
          </cell>
          <cell r="I2585" t="str">
            <v>15.7.4</v>
          </cell>
          <cell r="J2585">
            <v>0</v>
          </cell>
          <cell r="L2585">
            <v>92619</v>
          </cell>
          <cell r="M2585">
            <v>0</v>
          </cell>
          <cell r="N2585">
            <v>0</v>
          </cell>
        </row>
        <row r="2586">
          <cell r="A2586" t="str">
            <v>15-162-i</v>
          </cell>
          <cell r="B2586" t="str">
            <v>Supply, Installation, connecting, testing &amp;commissioning of wall mounted ACDB-B9-F1,ACDB-B9-S1 Distribution Boards, compes withall metering with indication lamps complete winall respects</v>
          </cell>
          <cell r="C2586" t="str">
            <v>No</v>
          </cell>
          <cell r="D2586">
            <v>1494</v>
          </cell>
          <cell r="E2586">
            <v>104769</v>
          </cell>
          <cell r="F2586" t="str">
            <v>No</v>
          </cell>
          <cell r="G2586">
            <v>1494</v>
          </cell>
          <cell r="H2586">
            <v>104769</v>
          </cell>
          <cell r="I2586" t="str">
            <v>15.7.4</v>
          </cell>
          <cell r="J2586">
            <v>0</v>
          </cell>
          <cell r="L2586">
            <v>104769</v>
          </cell>
          <cell r="M2586">
            <v>0</v>
          </cell>
          <cell r="N2586">
            <v>0</v>
          </cell>
        </row>
        <row r="2587">
          <cell r="A2587" t="str">
            <v>15-162-j</v>
          </cell>
          <cell r="B2587" t="str">
            <v>Supply, Installation, connecting, testing &amp;commissioning of wall mounted LPDB-B10-G1,LPDB-B10-F1, LPD5-510-S1 DistributionBoards, compes with all metering with indicationlamps complete win all respects</v>
          </cell>
          <cell r="C2587" t="str">
            <v>No</v>
          </cell>
          <cell r="D2587">
            <v>1494</v>
          </cell>
          <cell r="E2587">
            <v>92619</v>
          </cell>
          <cell r="F2587" t="str">
            <v>No</v>
          </cell>
          <cell r="G2587">
            <v>1494</v>
          </cell>
          <cell r="H2587">
            <v>92619</v>
          </cell>
          <cell r="I2587" t="str">
            <v>15.7.4</v>
          </cell>
          <cell r="J2587">
            <v>0</v>
          </cell>
          <cell r="L2587">
            <v>92619</v>
          </cell>
          <cell r="M2587">
            <v>0</v>
          </cell>
          <cell r="N2587">
            <v>0</v>
          </cell>
        </row>
        <row r="2588">
          <cell r="A2588" t="str">
            <v>15-162-k</v>
          </cell>
          <cell r="B2588" t="str">
            <v>Supply, Installation, connecting, testing &amp;commissioning of wall mounted ACDB-B10-G1,ACDB-B10-F1, ACD5-510-S1 DistributionBoards, compes with all metering with indicationlamps complete win all respects</v>
          </cell>
          <cell r="C2588" t="str">
            <v>No</v>
          </cell>
          <cell r="D2588">
            <v>1494</v>
          </cell>
          <cell r="E2588">
            <v>104769</v>
          </cell>
          <cell r="F2588" t="str">
            <v>No</v>
          </cell>
          <cell r="G2588">
            <v>1494</v>
          </cell>
          <cell r="H2588">
            <v>104769</v>
          </cell>
          <cell r="I2588" t="str">
            <v>15.7.4</v>
          </cell>
          <cell r="J2588">
            <v>0</v>
          </cell>
          <cell r="L2588">
            <v>104769</v>
          </cell>
          <cell r="M2588">
            <v>0</v>
          </cell>
          <cell r="N2588">
            <v>0</v>
          </cell>
        </row>
        <row r="2589">
          <cell r="A2589" t="str">
            <v>15-162-l</v>
          </cell>
          <cell r="B2589" t="str">
            <v>Supply, Installation, connecting, testing &amp;commissioning of wall mounted LPDB-B11-G1,LPDB-B11-F1 Distribution Boards, compes withall metering with indication lamps complete winall respects</v>
          </cell>
          <cell r="C2589" t="str">
            <v>No</v>
          </cell>
          <cell r="D2589">
            <v>1494</v>
          </cell>
          <cell r="E2589">
            <v>92619</v>
          </cell>
          <cell r="F2589" t="str">
            <v>No</v>
          </cell>
          <cell r="G2589">
            <v>1494</v>
          </cell>
          <cell r="H2589">
            <v>92619</v>
          </cell>
          <cell r="I2589" t="str">
            <v>15.7.4</v>
          </cell>
          <cell r="J2589">
            <v>0</v>
          </cell>
          <cell r="L2589">
            <v>92619</v>
          </cell>
          <cell r="M2589">
            <v>0</v>
          </cell>
          <cell r="N2589">
            <v>0</v>
          </cell>
        </row>
        <row r="2590">
          <cell r="A2590" t="str">
            <v>15-162-m</v>
          </cell>
          <cell r="B2590" t="str">
            <v>Supply, Installation, connecting, testing &amp;commissioning of wall mounted ACDB-B11-G1,ACDB-B11-F1 Distribution Boards, compes withall metering with indication lamps complete winall respects</v>
          </cell>
          <cell r="C2590" t="str">
            <v>No</v>
          </cell>
          <cell r="D2590">
            <v>1494</v>
          </cell>
          <cell r="E2590">
            <v>104769</v>
          </cell>
          <cell r="F2590" t="str">
            <v>No</v>
          </cell>
          <cell r="G2590">
            <v>1494</v>
          </cell>
          <cell r="H2590">
            <v>104769</v>
          </cell>
          <cell r="I2590" t="str">
            <v>15.7.4</v>
          </cell>
          <cell r="J2590">
            <v>0</v>
          </cell>
          <cell r="L2590">
            <v>104769</v>
          </cell>
          <cell r="M2590">
            <v>0</v>
          </cell>
          <cell r="N2590">
            <v>0</v>
          </cell>
        </row>
        <row r="2591">
          <cell r="A2591" t="str">
            <v>15-163</v>
          </cell>
          <cell r="B2591" t="str">
            <v>Supply, Installation &amp; Connecting up of floor orwall mounted Sub-main Distribution Boardequipment SMDB comprising of Ammeter, Voltmeter equiped with Ct's Pt's and selector switches.</v>
          </cell>
          <cell r="C2591" t="str">
            <v>No</v>
          </cell>
          <cell r="D2591">
            <v>1494</v>
          </cell>
          <cell r="E2591">
            <v>365994</v>
          </cell>
          <cell r="F2591" t="str">
            <v>No</v>
          </cell>
          <cell r="G2591">
            <v>1494</v>
          </cell>
          <cell r="H2591">
            <v>365994</v>
          </cell>
          <cell r="I2591" t="str">
            <v>15.7.4</v>
          </cell>
          <cell r="J2591">
            <v>0</v>
          </cell>
          <cell r="L2591">
            <v>365994</v>
          </cell>
          <cell r="M2591">
            <v>0</v>
          </cell>
          <cell r="N2591">
            <v>0</v>
          </cell>
        </row>
        <row r="2592">
          <cell r="A2592" t="str">
            <v>15-164</v>
          </cell>
          <cell r="B2592" t="str">
            <v>Supply, installation, &amp; connecting of Insect killer</v>
          </cell>
          <cell r="C2592" t="str">
            <v>No</v>
          </cell>
          <cell r="D2592">
            <v>186.75</v>
          </cell>
          <cell r="E2592">
            <v>8084.25</v>
          </cell>
          <cell r="F2592" t="str">
            <v>No</v>
          </cell>
          <cell r="G2592">
            <v>186.75</v>
          </cell>
          <cell r="H2592">
            <v>8084.25</v>
          </cell>
          <cell r="I2592">
            <v>0</v>
          </cell>
          <cell r="J2592">
            <v>0</v>
          </cell>
          <cell r="L2592">
            <v>8084.25</v>
          </cell>
          <cell r="M2592">
            <v>0</v>
          </cell>
          <cell r="N2592">
            <v>0</v>
          </cell>
        </row>
        <row r="2593">
          <cell r="A2593" t="str">
            <v>15-165-a</v>
          </cell>
          <cell r="B2593" t="str">
            <v>Supply, installation, of 3/4" dia PVC Conduit forNURSE CALL SYSTEM 1 CALL BELLS</v>
          </cell>
          <cell r="C2593" t="str">
            <v>Rft</v>
          </cell>
          <cell r="D2593">
            <v>3.73</v>
          </cell>
          <cell r="E2593">
            <v>58.41</v>
          </cell>
          <cell r="F2593" t="str">
            <v>m</v>
          </cell>
          <cell r="G2593">
            <v>12.25</v>
          </cell>
          <cell r="H2593">
            <v>191.63</v>
          </cell>
          <cell r="I2593" t="str">
            <v>15.2.4</v>
          </cell>
          <cell r="J2593">
            <v>0</v>
          </cell>
          <cell r="L2593">
            <v>155.76</v>
          </cell>
          <cell r="M2593">
            <v>35.870000000000005</v>
          </cell>
          <cell r="N2593">
            <v>0.2302901900359528</v>
          </cell>
        </row>
        <row r="2594">
          <cell r="A2594" t="str">
            <v>15-165-b</v>
          </cell>
          <cell r="B2594" t="str">
            <v>Supply, installation, &amp; connecting of 1.5 sq.m 4core PVC Cable for NURSE CALL SYSTEM 1CALL BELLS</v>
          </cell>
          <cell r="C2594" t="str">
            <v>Rft</v>
          </cell>
          <cell r="D2594">
            <v>7.47</v>
          </cell>
          <cell r="E2594">
            <v>186.23</v>
          </cell>
          <cell r="F2594" t="str">
            <v>m</v>
          </cell>
          <cell r="G2594">
            <v>24.51</v>
          </cell>
          <cell r="H2594">
            <v>611</v>
          </cell>
          <cell r="I2594" t="str">
            <v>15.2.4</v>
          </cell>
          <cell r="J2594">
            <v>0</v>
          </cell>
          <cell r="L2594">
            <v>611</v>
          </cell>
          <cell r="M2594">
            <v>0</v>
          </cell>
          <cell r="N2594">
            <v>0</v>
          </cell>
        </row>
        <row r="2595">
          <cell r="A2595" t="str">
            <v>15-166-a</v>
          </cell>
          <cell r="B2595" t="str">
            <v>Providing and fixing of 10 zone panel for nursecall system</v>
          </cell>
          <cell r="C2595" t="str">
            <v>No</v>
          </cell>
          <cell r="D2595">
            <v>186.75</v>
          </cell>
          <cell r="E2595">
            <v>3102.75</v>
          </cell>
          <cell r="F2595" t="str">
            <v>No</v>
          </cell>
          <cell r="G2595">
            <v>186.75</v>
          </cell>
          <cell r="H2595">
            <v>3102.75</v>
          </cell>
          <cell r="I2595">
            <v>0</v>
          </cell>
          <cell r="J2595">
            <v>0</v>
          </cell>
          <cell r="L2595">
            <v>3102.75</v>
          </cell>
          <cell r="M2595">
            <v>0</v>
          </cell>
          <cell r="N2595">
            <v>0</v>
          </cell>
        </row>
        <row r="2596">
          <cell r="A2596" t="str">
            <v>15-166-b</v>
          </cell>
          <cell r="B2596" t="str">
            <v>Providing and fixing of 20 zone panel nurse callsystem</v>
          </cell>
          <cell r="C2596" t="str">
            <v>No</v>
          </cell>
          <cell r="D2596">
            <v>186.75</v>
          </cell>
          <cell r="E2596">
            <v>79161.75</v>
          </cell>
          <cell r="F2596" t="str">
            <v>No</v>
          </cell>
          <cell r="G2596">
            <v>186.75</v>
          </cell>
          <cell r="H2596">
            <v>79161.75</v>
          </cell>
          <cell r="I2596">
            <v>0</v>
          </cell>
          <cell r="J2596">
            <v>0</v>
          </cell>
          <cell r="L2596">
            <v>79161.75</v>
          </cell>
          <cell r="M2596">
            <v>0</v>
          </cell>
          <cell r="N2596">
            <v>0</v>
          </cell>
        </row>
        <row r="2597">
          <cell r="A2597" t="str">
            <v>15-166-c</v>
          </cell>
          <cell r="B2597" t="str">
            <v>Providing and fixing Door light indicator unit</v>
          </cell>
          <cell r="C2597" t="str">
            <v>No</v>
          </cell>
          <cell r="D2597">
            <v>94.12</v>
          </cell>
          <cell r="E2597">
            <v>1066.1199999999999</v>
          </cell>
          <cell r="F2597" t="str">
            <v>No</v>
          </cell>
          <cell r="G2597">
            <v>94.12</v>
          </cell>
          <cell r="H2597">
            <v>1066.1199999999999</v>
          </cell>
          <cell r="I2597">
            <v>0</v>
          </cell>
          <cell r="J2597">
            <v>0</v>
          </cell>
          <cell r="L2597">
            <v>1066.1199999999999</v>
          </cell>
          <cell r="M2597">
            <v>0</v>
          </cell>
          <cell r="N2597">
            <v>0</v>
          </cell>
        </row>
        <row r="2598">
          <cell r="A2598" t="str">
            <v>15-166-d</v>
          </cell>
          <cell r="B2598" t="str">
            <v>Providing and fixing of S0X1.5mm sq. twistedTelephone Cable</v>
          </cell>
          <cell r="C2598" t="str">
            <v>No</v>
          </cell>
          <cell r="D2598">
            <v>14.94</v>
          </cell>
          <cell r="E2598">
            <v>33.17</v>
          </cell>
          <cell r="F2598" t="str">
            <v>No</v>
          </cell>
          <cell r="G2598">
            <v>14.94</v>
          </cell>
          <cell r="H2598">
            <v>33.17</v>
          </cell>
          <cell r="I2598">
            <v>0</v>
          </cell>
          <cell r="J2598">
            <v>0</v>
          </cell>
          <cell r="L2598">
            <v>33.17</v>
          </cell>
          <cell r="M2598">
            <v>0</v>
          </cell>
          <cell r="N2598">
            <v>0</v>
          </cell>
        </row>
        <row r="2599">
          <cell r="A2599" t="str">
            <v>15-167</v>
          </cell>
          <cell r="B2599" t="str">
            <v>Providing and fixing of call bells with pushbuttons including wiring and all accessories</v>
          </cell>
          <cell r="C2599" t="str">
            <v>No</v>
          </cell>
          <cell r="D2599">
            <v>1494</v>
          </cell>
          <cell r="E2599">
            <v>4745.34</v>
          </cell>
          <cell r="F2599" t="str">
            <v>No</v>
          </cell>
          <cell r="G2599">
            <v>1494</v>
          </cell>
          <cell r="H2599">
            <v>4745.34</v>
          </cell>
          <cell r="I2599">
            <v>0</v>
          </cell>
          <cell r="J2599">
            <v>0</v>
          </cell>
          <cell r="L2599">
            <v>4745.34</v>
          </cell>
          <cell r="M2599">
            <v>0</v>
          </cell>
          <cell r="N2599">
            <v>0</v>
          </cell>
        </row>
        <row r="2600">
          <cell r="A2600" t="str">
            <v>15-168</v>
          </cell>
          <cell r="B2600" t="str">
            <v>Supply, installation, connecting, testing andcommissioning of wall/recessed mounting typicalDB for flat should be factory assembled readywired and complete (comprising of incoming &amp;outgoing breaker rupturing capacity 10 KATerrasaki make) Incoming: 1 by 30 A.T.P mcbwith ph. Indications Outgoing One set: 15 by 10Amps, 6 by 20 Amps single pole 250 volt mouldedcase miniature ciruit breaker(mcb) 7 No per phase coupled with one 60 AmpsT.P mcb</v>
          </cell>
          <cell r="C2600" t="str">
            <v>Set</v>
          </cell>
          <cell r="D2600">
            <v>93.38</v>
          </cell>
          <cell r="E2600">
            <v>42618.38</v>
          </cell>
          <cell r="F2600" t="str">
            <v>Set</v>
          </cell>
          <cell r="G2600">
            <v>93.38</v>
          </cell>
          <cell r="H2600">
            <v>42618.38</v>
          </cell>
          <cell r="I2600" t="str">
            <v>15.7.4</v>
          </cell>
          <cell r="J2600">
            <v>0</v>
          </cell>
          <cell r="L2600">
            <v>42618.38</v>
          </cell>
          <cell r="M2600">
            <v>0</v>
          </cell>
          <cell r="N2600">
            <v>0</v>
          </cell>
        </row>
        <row r="2601">
          <cell r="A2601" t="str">
            <v>15-169</v>
          </cell>
          <cell r="B2601" t="str">
            <v>Supply and fixing of Ready Made Fancy Sheetlight plug (5-10 Amp) with PVC box complete inall aspects</v>
          </cell>
          <cell r="C2601" t="str">
            <v>Each</v>
          </cell>
          <cell r="D2601">
            <v>37.35</v>
          </cell>
          <cell r="E2601">
            <v>341.1</v>
          </cell>
          <cell r="F2601" t="str">
            <v>Each</v>
          </cell>
          <cell r="G2601">
            <v>37.35</v>
          </cell>
          <cell r="H2601">
            <v>341.1</v>
          </cell>
          <cell r="I2601">
            <v>0</v>
          </cell>
          <cell r="J2601">
            <v>0</v>
          </cell>
          <cell r="L2601">
            <v>341.1</v>
          </cell>
          <cell r="M2601">
            <v>0</v>
          </cell>
          <cell r="N2601">
            <v>0</v>
          </cell>
        </row>
        <row r="2602">
          <cell r="A2602" t="str">
            <v>15-170-a</v>
          </cell>
          <cell r="B2602" t="str">
            <v>Precurement and Fixing of 10 Pin Kit with sheet</v>
          </cell>
          <cell r="C2602" t="str">
            <v>Each</v>
          </cell>
          <cell r="D2602">
            <v>37.35</v>
          </cell>
          <cell r="E2602">
            <v>1495.35</v>
          </cell>
          <cell r="F2602" t="str">
            <v>Each</v>
          </cell>
          <cell r="G2602">
            <v>37.35</v>
          </cell>
          <cell r="H2602">
            <v>1495.35</v>
          </cell>
          <cell r="I2602">
            <v>0</v>
          </cell>
          <cell r="J2602">
            <v>0</v>
          </cell>
          <cell r="L2602">
            <v>1495.35</v>
          </cell>
          <cell r="M2602">
            <v>0</v>
          </cell>
          <cell r="N2602">
            <v>0</v>
          </cell>
        </row>
        <row r="2603">
          <cell r="A2603" t="str">
            <v>15-170-b</v>
          </cell>
          <cell r="B2603" t="str">
            <v>Precurement and Fixing of 08 Pin Kit with sheet</v>
          </cell>
          <cell r="C2603" t="str">
            <v>Each</v>
          </cell>
          <cell r="D2603">
            <v>37.35</v>
          </cell>
          <cell r="E2603">
            <v>1373.85</v>
          </cell>
          <cell r="F2603" t="str">
            <v>Each</v>
          </cell>
          <cell r="G2603">
            <v>37.35</v>
          </cell>
          <cell r="H2603">
            <v>1373.85</v>
          </cell>
          <cell r="I2603">
            <v>0</v>
          </cell>
          <cell r="J2603">
            <v>0</v>
          </cell>
          <cell r="L2603">
            <v>1373.85</v>
          </cell>
          <cell r="M2603">
            <v>0</v>
          </cell>
          <cell r="N2603">
            <v>0</v>
          </cell>
        </row>
        <row r="2604">
          <cell r="A2604" t="str">
            <v>15-170-c</v>
          </cell>
          <cell r="B2604" t="str">
            <v>Precurement and Fixing of 06 Pin Kit with sheet</v>
          </cell>
          <cell r="C2604" t="str">
            <v>Each</v>
          </cell>
          <cell r="D2604">
            <v>37.35</v>
          </cell>
          <cell r="E2604">
            <v>1252.3499999999999</v>
          </cell>
          <cell r="F2604" t="str">
            <v>Each</v>
          </cell>
          <cell r="G2604">
            <v>37.35</v>
          </cell>
          <cell r="H2604">
            <v>1252.3499999999999</v>
          </cell>
          <cell r="I2604">
            <v>0</v>
          </cell>
          <cell r="J2604">
            <v>0</v>
          </cell>
          <cell r="L2604">
            <v>1252.3499999999999</v>
          </cell>
          <cell r="M2604">
            <v>0</v>
          </cell>
          <cell r="N2604">
            <v>0</v>
          </cell>
        </row>
        <row r="2605">
          <cell r="A2605" t="str">
            <v>15-170-d</v>
          </cell>
          <cell r="B2605" t="str">
            <v>Precurement and Fixing of 04 Pin Kit with sheet</v>
          </cell>
          <cell r="C2605" t="str">
            <v>Each</v>
          </cell>
          <cell r="D2605">
            <v>37.35</v>
          </cell>
          <cell r="E2605">
            <v>1009.35</v>
          </cell>
          <cell r="F2605" t="str">
            <v>Each</v>
          </cell>
          <cell r="G2605">
            <v>37.35</v>
          </cell>
          <cell r="H2605">
            <v>1009.35</v>
          </cell>
          <cell r="I2605">
            <v>0</v>
          </cell>
          <cell r="J2605">
            <v>0</v>
          </cell>
          <cell r="L2605">
            <v>1009.35</v>
          </cell>
          <cell r="M2605">
            <v>0</v>
          </cell>
          <cell r="N2605">
            <v>0</v>
          </cell>
        </row>
        <row r="2606">
          <cell r="A2606" t="str">
            <v>15-170-e</v>
          </cell>
          <cell r="B2606" t="str">
            <v>Precurement and Fixing of03 Pin Kit with sheet</v>
          </cell>
          <cell r="C2606" t="str">
            <v>Each</v>
          </cell>
          <cell r="D2606">
            <v>37.35</v>
          </cell>
          <cell r="E2606">
            <v>948.6</v>
          </cell>
          <cell r="F2606" t="str">
            <v>Each</v>
          </cell>
          <cell r="G2606">
            <v>37.35</v>
          </cell>
          <cell r="H2606">
            <v>948.6</v>
          </cell>
          <cell r="I2606">
            <v>0</v>
          </cell>
          <cell r="J2606">
            <v>0</v>
          </cell>
          <cell r="L2606">
            <v>948.6</v>
          </cell>
          <cell r="M2606">
            <v>0</v>
          </cell>
          <cell r="N2606">
            <v>0</v>
          </cell>
        </row>
        <row r="2607">
          <cell r="A2607" t="str">
            <v>15-170-f</v>
          </cell>
          <cell r="B2607" t="str">
            <v>Precurement and Fixing of 02 Pin Kit with sheet</v>
          </cell>
          <cell r="C2607" t="str">
            <v>Each</v>
          </cell>
          <cell r="D2607">
            <v>37.35</v>
          </cell>
          <cell r="E2607">
            <v>766.35</v>
          </cell>
          <cell r="F2607" t="str">
            <v>Each</v>
          </cell>
          <cell r="G2607">
            <v>37.35</v>
          </cell>
          <cell r="H2607">
            <v>766.35</v>
          </cell>
          <cell r="I2607">
            <v>0</v>
          </cell>
          <cell r="J2607">
            <v>0</v>
          </cell>
          <cell r="L2607">
            <v>766.35</v>
          </cell>
          <cell r="M2607">
            <v>0</v>
          </cell>
          <cell r="N2607">
            <v>0</v>
          </cell>
        </row>
        <row r="2608">
          <cell r="A2608" t="str">
            <v>15-170-g</v>
          </cell>
          <cell r="B2608" t="str">
            <v>Precurement and Fixing of 01 Pin Kit with sheet</v>
          </cell>
          <cell r="C2608" t="str">
            <v>Each</v>
          </cell>
          <cell r="D2608">
            <v>37.35</v>
          </cell>
          <cell r="E2608">
            <v>644.85</v>
          </cell>
          <cell r="F2608" t="str">
            <v>Each</v>
          </cell>
          <cell r="G2608">
            <v>37.35</v>
          </cell>
          <cell r="H2608">
            <v>644.85</v>
          </cell>
          <cell r="I2608">
            <v>0</v>
          </cell>
          <cell r="J2608">
            <v>0</v>
          </cell>
          <cell r="L2608">
            <v>644.85</v>
          </cell>
          <cell r="M2608">
            <v>0</v>
          </cell>
          <cell r="N2608">
            <v>0</v>
          </cell>
        </row>
        <row r="2609">
          <cell r="A2609" t="str">
            <v>15-171</v>
          </cell>
          <cell r="B2609" t="str">
            <v>Supply &amp; fixinng of China Kit for TV</v>
          </cell>
          <cell r="C2609" t="str">
            <v>Each</v>
          </cell>
          <cell r="D2609">
            <v>186.75</v>
          </cell>
          <cell r="E2609">
            <v>2009.25</v>
          </cell>
          <cell r="F2609" t="str">
            <v>Each</v>
          </cell>
          <cell r="G2609">
            <v>186.75</v>
          </cell>
          <cell r="H2609">
            <v>2009.25</v>
          </cell>
          <cell r="I2609">
            <v>0</v>
          </cell>
          <cell r="J2609">
            <v>0</v>
          </cell>
          <cell r="L2609">
            <v>2009.25</v>
          </cell>
          <cell r="M2609">
            <v>0</v>
          </cell>
          <cell r="N2609">
            <v>0</v>
          </cell>
        </row>
        <row r="2610">
          <cell r="A2610" t="str">
            <v>15-172</v>
          </cell>
          <cell r="B2610" t="str">
            <v>Supply and installation of Fan dimmer switchClipcal made</v>
          </cell>
          <cell r="C2610" t="str">
            <v>Each</v>
          </cell>
          <cell r="D2610">
            <v>37.35</v>
          </cell>
          <cell r="E2610">
            <v>110.25</v>
          </cell>
          <cell r="F2610" t="str">
            <v>Each</v>
          </cell>
          <cell r="G2610">
            <v>37.35</v>
          </cell>
          <cell r="H2610">
            <v>110.25</v>
          </cell>
          <cell r="I2610" t="str">
            <v>15.5.1</v>
          </cell>
          <cell r="J2610">
            <v>0</v>
          </cell>
          <cell r="L2610">
            <v>110.25</v>
          </cell>
          <cell r="M2610">
            <v>0</v>
          </cell>
          <cell r="N2610">
            <v>0</v>
          </cell>
        </row>
        <row r="2611">
          <cell r="A2611" t="str">
            <v>15-173</v>
          </cell>
          <cell r="B2611" t="str">
            <v>Supply and installation of Bell Press</v>
          </cell>
          <cell r="C2611" t="str">
            <v>Each</v>
          </cell>
          <cell r="D2611">
            <v>37.35</v>
          </cell>
          <cell r="E2611">
            <v>948.6</v>
          </cell>
          <cell r="F2611" t="str">
            <v>Each</v>
          </cell>
          <cell r="G2611">
            <v>37.35</v>
          </cell>
          <cell r="H2611">
            <v>948.6</v>
          </cell>
          <cell r="I2611">
            <v>0</v>
          </cell>
          <cell r="J2611">
            <v>0</v>
          </cell>
          <cell r="L2611">
            <v>948.6</v>
          </cell>
          <cell r="M2611">
            <v>0</v>
          </cell>
          <cell r="N2611">
            <v>0</v>
          </cell>
        </row>
        <row r="2612">
          <cell r="A2612" t="str">
            <v>15-174</v>
          </cell>
          <cell r="B2612" t="str">
            <v>Supply &amp; Erection of 12 volt bulb withtransformer</v>
          </cell>
          <cell r="C2612" t="str">
            <v>Each</v>
          </cell>
          <cell r="D2612">
            <v>37.35</v>
          </cell>
          <cell r="E2612">
            <v>401.85</v>
          </cell>
          <cell r="F2612" t="str">
            <v>Each</v>
          </cell>
          <cell r="G2612">
            <v>37.35</v>
          </cell>
          <cell r="H2612">
            <v>401.85</v>
          </cell>
          <cell r="I2612">
            <v>0</v>
          </cell>
          <cell r="J2612">
            <v>0</v>
          </cell>
          <cell r="L2612">
            <v>401.85</v>
          </cell>
          <cell r="M2612">
            <v>0</v>
          </cell>
          <cell r="N2612">
            <v>0</v>
          </cell>
        </row>
        <row r="2613">
          <cell r="A2613" t="str">
            <v>15-175</v>
          </cell>
          <cell r="B2613" t="str">
            <v>Supply &amp; Erection of TV/satellite cable complete</v>
          </cell>
          <cell r="C2613" t="str">
            <v>Rft</v>
          </cell>
          <cell r="D2613">
            <v>37.35</v>
          </cell>
          <cell r="E2613">
            <v>121.18</v>
          </cell>
          <cell r="F2613" t="str">
            <v>m</v>
          </cell>
          <cell r="G2613">
            <v>122.54</v>
          </cell>
          <cell r="H2613">
            <v>397.59</v>
          </cell>
          <cell r="I2613">
            <v>0</v>
          </cell>
          <cell r="J2613">
            <v>0</v>
          </cell>
          <cell r="L2613">
            <v>397.59</v>
          </cell>
          <cell r="M2613">
            <v>0</v>
          </cell>
          <cell r="N2613">
            <v>0</v>
          </cell>
        </row>
        <row r="2614">
          <cell r="A2614" t="str">
            <v>15-176</v>
          </cell>
          <cell r="B2614" t="str">
            <v>Supply &amp; Erection of Telephone point with socketcomplete</v>
          </cell>
          <cell r="C2614" t="str">
            <v>Each</v>
          </cell>
          <cell r="D2614">
            <v>37.35</v>
          </cell>
          <cell r="E2614">
            <v>486.9</v>
          </cell>
          <cell r="F2614" t="str">
            <v>Each</v>
          </cell>
          <cell r="G2614">
            <v>37.35</v>
          </cell>
          <cell r="H2614">
            <v>486.9</v>
          </cell>
          <cell r="I2614">
            <v>0</v>
          </cell>
          <cell r="J2614">
            <v>0</v>
          </cell>
          <cell r="L2614">
            <v>486.9</v>
          </cell>
          <cell r="M2614">
            <v>0</v>
          </cell>
          <cell r="N2614">
            <v>0</v>
          </cell>
        </row>
        <row r="2615">
          <cell r="A2615" t="str">
            <v>15-177</v>
          </cell>
          <cell r="B2615" t="str">
            <v>Supply &amp; Erection of Telephone socket</v>
          </cell>
          <cell r="C2615" t="str">
            <v>Each</v>
          </cell>
          <cell r="D2615">
            <v>37.35</v>
          </cell>
          <cell r="E2615">
            <v>486.9</v>
          </cell>
          <cell r="F2615" t="str">
            <v>Each</v>
          </cell>
          <cell r="G2615">
            <v>37.35</v>
          </cell>
          <cell r="H2615">
            <v>486.9</v>
          </cell>
          <cell r="I2615">
            <v>0</v>
          </cell>
          <cell r="J2615">
            <v>0</v>
          </cell>
          <cell r="L2615">
            <v>486.9</v>
          </cell>
          <cell r="M2615">
            <v>0</v>
          </cell>
          <cell r="N2615">
            <v>0</v>
          </cell>
        </row>
        <row r="2616">
          <cell r="A2616" t="str">
            <v>15-178</v>
          </cell>
          <cell r="B2616" t="str">
            <v>Supply &amp; Erection of TV socket</v>
          </cell>
          <cell r="C2616" t="str">
            <v>Each</v>
          </cell>
          <cell r="D2616">
            <v>37.35</v>
          </cell>
          <cell r="E2616">
            <v>523.35</v>
          </cell>
          <cell r="F2616" t="str">
            <v>Each</v>
          </cell>
          <cell r="G2616">
            <v>37.35</v>
          </cell>
          <cell r="H2616">
            <v>523.35</v>
          </cell>
          <cell r="I2616">
            <v>0</v>
          </cell>
          <cell r="J2616">
            <v>0</v>
          </cell>
          <cell r="L2616">
            <v>523.35</v>
          </cell>
          <cell r="M2616">
            <v>0</v>
          </cell>
          <cell r="N2616">
            <v>0</v>
          </cell>
        </row>
        <row r="2617">
          <cell r="A2617" t="str">
            <v>15-179</v>
          </cell>
          <cell r="B2617" t="str">
            <v>Supply &amp; Erection of Power Plug 15 Ampcomplete in all aspects</v>
          </cell>
          <cell r="C2617" t="str">
            <v>Each</v>
          </cell>
          <cell r="D2617">
            <v>37.35</v>
          </cell>
          <cell r="E2617">
            <v>280.35000000000002</v>
          </cell>
          <cell r="F2617" t="str">
            <v>Each</v>
          </cell>
          <cell r="G2617">
            <v>37.35</v>
          </cell>
          <cell r="H2617">
            <v>280.35000000000002</v>
          </cell>
          <cell r="I2617">
            <v>0</v>
          </cell>
          <cell r="J2617">
            <v>0</v>
          </cell>
          <cell r="L2617">
            <v>280.35000000000002</v>
          </cell>
          <cell r="M2617">
            <v>0</v>
          </cell>
          <cell r="N2617">
            <v>0</v>
          </cell>
        </row>
        <row r="2618">
          <cell r="A2618" t="str">
            <v>15-180</v>
          </cell>
          <cell r="B2618" t="str">
            <v>Supply &amp; Erection of Swimming Pool Cascadolights direct 120/150 watt complete</v>
          </cell>
          <cell r="C2618" t="str">
            <v>Each</v>
          </cell>
          <cell r="D2618">
            <v>186.75</v>
          </cell>
          <cell r="E2618">
            <v>6261.75</v>
          </cell>
          <cell r="F2618" t="str">
            <v>Each</v>
          </cell>
          <cell r="G2618">
            <v>186.75</v>
          </cell>
          <cell r="H2618">
            <v>6261.75</v>
          </cell>
          <cell r="I2618">
            <v>0</v>
          </cell>
          <cell r="J2618">
            <v>0</v>
          </cell>
          <cell r="L2618">
            <v>6261.75</v>
          </cell>
          <cell r="M2618">
            <v>0</v>
          </cell>
          <cell r="N2618">
            <v>0</v>
          </cell>
        </row>
        <row r="2619">
          <cell r="A2619" t="str">
            <v>15-181</v>
          </cell>
          <cell r="B2619" t="str">
            <v>Supply and installation of structure cable asrequired for CAT-6 PVC shielded cable in alreadyinstalled Trunking/ conduit/ Channel , inducingBalun for vedio and power facility at both ends ofcable to be provided.The CAT- 6 cable should be 3M complete in allrespects</v>
          </cell>
          <cell r="C2619" t="str">
            <v>m</v>
          </cell>
          <cell r="D2619">
            <v>186.75</v>
          </cell>
          <cell r="E2619">
            <v>302.17</v>
          </cell>
          <cell r="F2619" t="str">
            <v>Meter</v>
          </cell>
          <cell r="G2619">
            <v>186.75</v>
          </cell>
          <cell r="H2619">
            <v>302.17</v>
          </cell>
          <cell r="I2619">
            <v>0</v>
          </cell>
          <cell r="J2619">
            <v>0</v>
          </cell>
          <cell r="L2619">
            <v>302.17</v>
          </cell>
          <cell r="M2619">
            <v>0</v>
          </cell>
          <cell r="N2619">
            <v>0</v>
          </cell>
        </row>
        <row r="2620">
          <cell r="A2620" t="str">
            <v>15-182</v>
          </cell>
          <cell r="B2620" t="str">
            <v>Provide &amp; connect 14" color TV Monitor equipedwithfollowing charactaristicsMicrophone &amp; Speaker built in for one way audioVCR Connect for VCR record &amp; playHorizontal resolution 420V lineesNTSL/PALFree voltage (90-260VAC, 50/60Hz)Approved UL,CE,CSA,DHHAComputer Networks</v>
          </cell>
          <cell r="C2620" t="str">
            <v>No</v>
          </cell>
          <cell r="D2620">
            <v>186.75</v>
          </cell>
          <cell r="E2620">
            <v>42711.75</v>
          </cell>
          <cell r="F2620" t="str">
            <v>No</v>
          </cell>
          <cell r="G2620">
            <v>186.75</v>
          </cell>
          <cell r="H2620">
            <v>42711.75</v>
          </cell>
          <cell r="I2620" t="str">
            <v>15.20.6</v>
          </cell>
          <cell r="J2620">
            <v>0</v>
          </cell>
          <cell r="L2620">
            <v>42711.75</v>
          </cell>
          <cell r="M2620">
            <v>0</v>
          </cell>
          <cell r="N2620">
            <v>0</v>
          </cell>
        </row>
        <row r="2621">
          <cell r="A2621" t="str">
            <v>15-183</v>
          </cell>
          <cell r="B2621" t="str">
            <v>Supply, installation, connecting, testing, andcomissioning of duplex computer outlet with RJseries</v>
          </cell>
          <cell r="C2621" t="str">
            <v>No</v>
          </cell>
          <cell r="D2621">
            <v>186.75</v>
          </cell>
          <cell r="E2621">
            <v>976.5</v>
          </cell>
          <cell r="F2621" t="str">
            <v>No</v>
          </cell>
          <cell r="G2621">
            <v>186.75</v>
          </cell>
          <cell r="H2621">
            <v>976.5</v>
          </cell>
          <cell r="I2621">
            <v>0</v>
          </cell>
          <cell r="J2621">
            <v>0</v>
          </cell>
          <cell r="L2621">
            <v>976.5</v>
          </cell>
          <cell r="M2621">
            <v>0</v>
          </cell>
          <cell r="N2621">
            <v>0</v>
          </cell>
        </row>
        <row r="2622">
          <cell r="A2622" t="str">
            <v>15-184</v>
          </cell>
          <cell r="B2622" t="str">
            <v>Acrylic boxes for 4"x4" Switchboard Completewith all aspects</v>
          </cell>
          <cell r="C2622" t="str">
            <v>Each</v>
          </cell>
          <cell r="D2622">
            <v>74.7</v>
          </cell>
          <cell r="E2622">
            <v>117.22</v>
          </cell>
          <cell r="F2622" t="str">
            <v>Each</v>
          </cell>
          <cell r="G2622">
            <v>74.7</v>
          </cell>
          <cell r="H2622">
            <v>117.22</v>
          </cell>
          <cell r="I2622">
            <v>0</v>
          </cell>
          <cell r="J2622">
            <v>0</v>
          </cell>
          <cell r="L2622">
            <v>117.22</v>
          </cell>
          <cell r="M2622">
            <v>0</v>
          </cell>
          <cell r="N2622">
            <v>0</v>
          </cell>
        </row>
        <row r="2623">
          <cell r="A2623" t="str">
            <v>15-185</v>
          </cell>
          <cell r="B2623" t="str">
            <v>Acrylic boxes for 7"x4" Switchboard Completewith all aspects</v>
          </cell>
          <cell r="C2623" t="str">
            <v>Each</v>
          </cell>
          <cell r="D2623">
            <v>74.7</v>
          </cell>
          <cell r="E2623">
            <v>129.38</v>
          </cell>
          <cell r="F2623" t="str">
            <v>Each</v>
          </cell>
          <cell r="G2623">
            <v>74.7</v>
          </cell>
          <cell r="H2623">
            <v>129.38</v>
          </cell>
          <cell r="I2623">
            <v>0</v>
          </cell>
          <cell r="J2623">
            <v>0</v>
          </cell>
          <cell r="L2623">
            <v>129.38</v>
          </cell>
          <cell r="M2623">
            <v>0</v>
          </cell>
          <cell r="N2623">
            <v>0</v>
          </cell>
        </row>
        <row r="2624">
          <cell r="A2624" t="str">
            <v>15-186</v>
          </cell>
          <cell r="B2624" t="str">
            <v>Acrylic boxes for 8"x10" Switchboard Completewith all aspects</v>
          </cell>
          <cell r="C2624" t="str">
            <v>Each</v>
          </cell>
          <cell r="D2624">
            <v>74.7</v>
          </cell>
          <cell r="E2624">
            <v>135.44999999999999</v>
          </cell>
          <cell r="F2624" t="str">
            <v>Each</v>
          </cell>
          <cell r="G2624">
            <v>74.7</v>
          </cell>
          <cell r="H2624">
            <v>135.44999999999999</v>
          </cell>
          <cell r="I2624">
            <v>0</v>
          </cell>
          <cell r="J2624">
            <v>0</v>
          </cell>
          <cell r="L2624">
            <v>135.44999999999999</v>
          </cell>
          <cell r="M2624">
            <v>0</v>
          </cell>
          <cell r="N2624">
            <v>0</v>
          </cell>
        </row>
        <row r="2625">
          <cell r="A2625" t="str">
            <v>15-187</v>
          </cell>
          <cell r="B2625" t="str">
            <v>Supply &amp; Erection of Acrylic or bakolite sheet 740 , 4x4</v>
          </cell>
          <cell r="C2625" t="str">
            <v>Each</v>
          </cell>
          <cell r="D2625">
            <v>29.88</v>
          </cell>
          <cell r="E2625">
            <v>108.86</v>
          </cell>
          <cell r="F2625" t="str">
            <v>Each</v>
          </cell>
          <cell r="G2625">
            <v>29.88</v>
          </cell>
          <cell r="H2625">
            <v>108.86</v>
          </cell>
          <cell r="I2625">
            <v>0</v>
          </cell>
          <cell r="J2625">
            <v>0</v>
          </cell>
          <cell r="L2625">
            <v>108.86</v>
          </cell>
          <cell r="M2625">
            <v>0</v>
          </cell>
          <cell r="N2625">
            <v>0</v>
          </cell>
        </row>
        <row r="2626">
          <cell r="A2626" t="str">
            <v>15-188</v>
          </cell>
          <cell r="B2626" t="str">
            <v>Supply &amp; Erection of bakolite sheet 4 x 2</v>
          </cell>
          <cell r="C2626" t="str">
            <v>Each</v>
          </cell>
          <cell r="D2626">
            <v>29.88</v>
          </cell>
          <cell r="E2626">
            <v>84.56</v>
          </cell>
          <cell r="F2626" t="str">
            <v>Each</v>
          </cell>
          <cell r="G2626">
            <v>29.88</v>
          </cell>
          <cell r="H2626">
            <v>84.56</v>
          </cell>
          <cell r="I2626">
            <v>0</v>
          </cell>
          <cell r="J2626">
            <v>0</v>
          </cell>
          <cell r="L2626">
            <v>84.56</v>
          </cell>
          <cell r="M2626">
            <v>0</v>
          </cell>
          <cell r="N2626">
            <v>0</v>
          </cell>
        </row>
        <row r="2627">
          <cell r="A2627" t="str">
            <v>15-189</v>
          </cell>
          <cell r="B2627" t="str">
            <v>Supply &amp; Erection of PVC board 7" x 4" with allaspects</v>
          </cell>
          <cell r="C2627" t="str">
            <v>Each</v>
          </cell>
          <cell r="D2627">
            <v>59.76</v>
          </cell>
          <cell r="E2627">
            <v>108.36</v>
          </cell>
          <cell r="F2627" t="str">
            <v>Each</v>
          </cell>
          <cell r="G2627">
            <v>59.76</v>
          </cell>
          <cell r="H2627">
            <v>108.36</v>
          </cell>
          <cell r="I2627" t="str">
            <v>15.2.4</v>
          </cell>
          <cell r="J2627">
            <v>0</v>
          </cell>
          <cell r="L2627">
            <v>108.36</v>
          </cell>
          <cell r="M2627">
            <v>0</v>
          </cell>
          <cell r="N2627">
            <v>0</v>
          </cell>
        </row>
        <row r="2628">
          <cell r="A2628" t="str">
            <v>15-190</v>
          </cell>
          <cell r="B2628" t="str">
            <v>Supply &amp; Erection ofExtention Board complete inall aspects</v>
          </cell>
          <cell r="C2628" t="str">
            <v>Each</v>
          </cell>
          <cell r="D2628">
            <v>37.35</v>
          </cell>
          <cell r="E2628">
            <v>256.05</v>
          </cell>
          <cell r="F2628" t="str">
            <v>Each</v>
          </cell>
          <cell r="G2628">
            <v>37.35</v>
          </cell>
          <cell r="H2628">
            <v>256.05</v>
          </cell>
          <cell r="I2628">
            <v>0</v>
          </cell>
          <cell r="J2628">
            <v>0</v>
          </cell>
          <cell r="L2628">
            <v>256.05</v>
          </cell>
          <cell r="M2628">
            <v>0</v>
          </cell>
          <cell r="N2628">
            <v>0</v>
          </cell>
        </row>
        <row r="2629">
          <cell r="A2629" t="str">
            <v>15-191</v>
          </cell>
          <cell r="B2629" t="str">
            <v>Supply &amp; Erection of glow starter</v>
          </cell>
          <cell r="C2629" t="str">
            <v>Each</v>
          </cell>
          <cell r="D2629">
            <v>14.94</v>
          </cell>
          <cell r="E2629">
            <v>39.24</v>
          </cell>
          <cell r="F2629" t="str">
            <v>Each</v>
          </cell>
          <cell r="G2629">
            <v>14.94</v>
          </cell>
          <cell r="H2629">
            <v>39.24</v>
          </cell>
          <cell r="I2629">
            <v>0</v>
          </cell>
          <cell r="J2629">
            <v>0</v>
          </cell>
          <cell r="L2629">
            <v>39.24</v>
          </cell>
          <cell r="M2629">
            <v>0</v>
          </cell>
          <cell r="N2629">
            <v>0</v>
          </cell>
        </row>
        <row r="2630">
          <cell r="A2630" t="str">
            <v>15-192</v>
          </cell>
          <cell r="B2630" t="str">
            <v>Supply &amp; Erection of Brass bulb holder</v>
          </cell>
          <cell r="C2630" t="str">
            <v>Each</v>
          </cell>
          <cell r="D2630">
            <v>37.35</v>
          </cell>
          <cell r="E2630">
            <v>134.55000000000001</v>
          </cell>
          <cell r="F2630" t="str">
            <v>Each</v>
          </cell>
          <cell r="G2630">
            <v>37.35</v>
          </cell>
          <cell r="H2630">
            <v>134.55000000000001</v>
          </cell>
          <cell r="I2630">
            <v>0</v>
          </cell>
          <cell r="J2630">
            <v>0</v>
          </cell>
          <cell r="L2630">
            <v>134.55000000000001</v>
          </cell>
          <cell r="M2630">
            <v>0</v>
          </cell>
          <cell r="N2630">
            <v>0</v>
          </cell>
        </row>
        <row r="2631">
          <cell r="A2631" t="str">
            <v>15-193</v>
          </cell>
          <cell r="B2631" t="str">
            <v>Supply &amp; Erection of Insulation tape</v>
          </cell>
          <cell r="C2631" t="str">
            <v>Each</v>
          </cell>
          <cell r="D2631">
            <v>0</v>
          </cell>
          <cell r="E2631">
            <v>36.450000000000003</v>
          </cell>
          <cell r="F2631" t="str">
            <v>Each</v>
          </cell>
          <cell r="G2631">
            <v>0</v>
          </cell>
          <cell r="H2631">
            <v>36.450000000000003</v>
          </cell>
          <cell r="I2631">
            <v>0</v>
          </cell>
          <cell r="J2631">
            <v>0</v>
          </cell>
          <cell r="L2631">
            <v>36.450000000000003</v>
          </cell>
          <cell r="M2631">
            <v>0</v>
          </cell>
          <cell r="N2631">
            <v>0</v>
          </cell>
        </row>
        <row r="2632">
          <cell r="A2632" t="str">
            <v>15-194</v>
          </cell>
          <cell r="B2632" t="str">
            <v>Supply &amp; Erection of Volt meter (heavy duty)</v>
          </cell>
          <cell r="C2632" t="str">
            <v>Each</v>
          </cell>
          <cell r="D2632">
            <v>37.35</v>
          </cell>
          <cell r="E2632">
            <v>547.65</v>
          </cell>
          <cell r="F2632" t="str">
            <v>Each</v>
          </cell>
          <cell r="G2632">
            <v>37.35</v>
          </cell>
          <cell r="H2632">
            <v>547.65</v>
          </cell>
          <cell r="I2632">
            <v>0</v>
          </cell>
          <cell r="J2632">
            <v>0</v>
          </cell>
          <cell r="L2632">
            <v>547.65</v>
          </cell>
          <cell r="M2632">
            <v>0</v>
          </cell>
          <cell r="N2632">
            <v>0</v>
          </cell>
        </row>
        <row r="2633">
          <cell r="A2633" t="str">
            <v>15-195</v>
          </cell>
          <cell r="B2633" t="str">
            <v>Supply &amp; Erection of Capacitor 3.5 for ceiling fan</v>
          </cell>
          <cell r="C2633" t="str">
            <v>Each</v>
          </cell>
          <cell r="D2633">
            <v>29.88</v>
          </cell>
          <cell r="E2633">
            <v>90.63</v>
          </cell>
          <cell r="F2633" t="str">
            <v>Each</v>
          </cell>
          <cell r="G2633">
            <v>29.88</v>
          </cell>
          <cell r="H2633">
            <v>90.63</v>
          </cell>
          <cell r="I2633">
            <v>0</v>
          </cell>
          <cell r="J2633">
            <v>0</v>
          </cell>
          <cell r="L2633">
            <v>90.63</v>
          </cell>
          <cell r="M2633">
            <v>0</v>
          </cell>
          <cell r="N2633">
            <v>0</v>
          </cell>
        </row>
        <row r="2634">
          <cell r="A2634" t="str">
            <v>15-196</v>
          </cell>
          <cell r="B2634" t="str">
            <v>Supply &amp; Erection of TV Cable</v>
          </cell>
          <cell r="C2634" t="str">
            <v>Each</v>
          </cell>
          <cell r="D2634">
            <v>29.88</v>
          </cell>
          <cell r="E2634">
            <v>121.61</v>
          </cell>
          <cell r="F2634" t="str">
            <v>Each</v>
          </cell>
          <cell r="G2634">
            <v>29.88</v>
          </cell>
          <cell r="H2634">
            <v>121.61</v>
          </cell>
          <cell r="I2634">
            <v>0</v>
          </cell>
          <cell r="J2634">
            <v>0</v>
          </cell>
          <cell r="L2634">
            <v>103.27</v>
          </cell>
          <cell r="M2634">
            <v>18.340000000000003</v>
          </cell>
          <cell r="N2634">
            <v>0.17759271811755595</v>
          </cell>
        </row>
        <row r="2635">
          <cell r="A2635" t="str">
            <v>15-197</v>
          </cell>
          <cell r="B2635" t="str">
            <v>Supply &amp; Erection of Remote Cell</v>
          </cell>
          <cell r="C2635" t="str">
            <v>Each</v>
          </cell>
          <cell r="D2635">
            <v>29.88</v>
          </cell>
          <cell r="E2635">
            <v>272.88</v>
          </cell>
          <cell r="F2635" t="str">
            <v>Each</v>
          </cell>
          <cell r="G2635">
            <v>29.88</v>
          </cell>
          <cell r="H2635">
            <v>272.88</v>
          </cell>
          <cell r="I2635">
            <v>0</v>
          </cell>
          <cell r="J2635">
            <v>0</v>
          </cell>
          <cell r="L2635">
            <v>272.88</v>
          </cell>
          <cell r="M2635">
            <v>0</v>
          </cell>
          <cell r="N2635">
            <v>0</v>
          </cell>
        </row>
        <row r="2636">
          <cell r="A2636" t="str">
            <v>15-198</v>
          </cell>
          <cell r="B2636" t="str">
            <v>Supply &amp; Erection of Ding Dong call bell bestquality</v>
          </cell>
          <cell r="C2636" t="str">
            <v>Each</v>
          </cell>
          <cell r="D2636">
            <v>29.88</v>
          </cell>
          <cell r="E2636">
            <v>880.38</v>
          </cell>
          <cell r="F2636" t="str">
            <v>Each</v>
          </cell>
          <cell r="G2636">
            <v>29.88</v>
          </cell>
          <cell r="H2636">
            <v>880.38</v>
          </cell>
          <cell r="I2636">
            <v>0</v>
          </cell>
          <cell r="J2636">
            <v>0</v>
          </cell>
          <cell r="L2636">
            <v>880.38</v>
          </cell>
          <cell r="M2636">
            <v>0</v>
          </cell>
          <cell r="N2636">
            <v>0</v>
          </cell>
        </row>
        <row r="2637">
          <cell r="A2637" t="str">
            <v>15-199</v>
          </cell>
          <cell r="B2637" t="str">
            <v>Supply &amp; Erection of Starter for Motor pump</v>
          </cell>
          <cell r="C2637" t="str">
            <v>Each</v>
          </cell>
          <cell r="D2637">
            <v>29.88</v>
          </cell>
          <cell r="E2637">
            <v>7319.88</v>
          </cell>
          <cell r="F2637" t="str">
            <v>Each</v>
          </cell>
          <cell r="G2637">
            <v>29.88</v>
          </cell>
          <cell r="H2637">
            <v>7319.88</v>
          </cell>
          <cell r="I2637">
            <v>0</v>
          </cell>
          <cell r="J2637">
            <v>0</v>
          </cell>
          <cell r="L2637">
            <v>7319.88</v>
          </cell>
          <cell r="M2637">
            <v>0</v>
          </cell>
          <cell r="N2637">
            <v>0</v>
          </cell>
        </row>
        <row r="2638">
          <cell r="A2638" t="str">
            <v>15-200-a</v>
          </cell>
          <cell r="B2638" t="str">
            <v>Supply &amp; Installation of ASD strater for 10-20 HP</v>
          </cell>
          <cell r="C2638" t="str">
            <v>No</v>
          </cell>
          <cell r="D2638">
            <v>37.35</v>
          </cell>
          <cell r="E2638">
            <v>3074.85</v>
          </cell>
          <cell r="F2638" t="str">
            <v>No</v>
          </cell>
          <cell r="G2638">
            <v>37.35</v>
          </cell>
          <cell r="H2638">
            <v>3074.85</v>
          </cell>
          <cell r="I2638">
            <v>0</v>
          </cell>
          <cell r="J2638">
            <v>0</v>
          </cell>
          <cell r="L2638">
            <v>3074.85</v>
          </cell>
          <cell r="M2638">
            <v>0</v>
          </cell>
          <cell r="N2638">
            <v>0</v>
          </cell>
        </row>
        <row r="2639">
          <cell r="A2639" t="str">
            <v>15-200-b</v>
          </cell>
          <cell r="B2639" t="str">
            <v>Supply &amp; Installation of ASD strater for 21-30 HP</v>
          </cell>
          <cell r="C2639" t="str">
            <v>No</v>
          </cell>
          <cell r="D2639">
            <v>37.35</v>
          </cell>
          <cell r="E2639">
            <v>4897.3500000000004</v>
          </cell>
          <cell r="F2639" t="str">
            <v>No</v>
          </cell>
          <cell r="G2639">
            <v>37.35</v>
          </cell>
          <cell r="H2639">
            <v>4897.3500000000004</v>
          </cell>
          <cell r="I2639">
            <v>0</v>
          </cell>
          <cell r="J2639">
            <v>0</v>
          </cell>
          <cell r="L2639">
            <v>4897.3500000000004</v>
          </cell>
          <cell r="M2639">
            <v>0</v>
          </cell>
          <cell r="N2639">
            <v>0</v>
          </cell>
        </row>
        <row r="2640">
          <cell r="A2640" t="str">
            <v>15-200-c</v>
          </cell>
          <cell r="B2640" t="str">
            <v>Supply &amp; Installation of ASD strater for 31-40 HP</v>
          </cell>
          <cell r="C2640" t="str">
            <v>No</v>
          </cell>
          <cell r="D2640">
            <v>37.35</v>
          </cell>
          <cell r="E2640">
            <v>6112.35</v>
          </cell>
          <cell r="F2640" t="str">
            <v>No</v>
          </cell>
          <cell r="G2640">
            <v>37.35</v>
          </cell>
          <cell r="H2640">
            <v>6112.35</v>
          </cell>
          <cell r="I2640">
            <v>0</v>
          </cell>
          <cell r="J2640">
            <v>0</v>
          </cell>
          <cell r="L2640">
            <v>6112.35</v>
          </cell>
          <cell r="M2640">
            <v>0</v>
          </cell>
          <cell r="N2640">
            <v>0</v>
          </cell>
        </row>
        <row r="2641">
          <cell r="A2641" t="str">
            <v>15-201-a</v>
          </cell>
          <cell r="B2641" t="str">
            <v>Supply &amp; Installation of DOL strater for 10-20 HP</v>
          </cell>
          <cell r="C2641" t="str">
            <v>No</v>
          </cell>
          <cell r="D2641">
            <v>37.35</v>
          </cell>
          <cell r="E2641">
            <v>3074.85</v>
          </cell>
          <cell r="F2641" t="str">
            <v>No</v>
          </cell>
          <cell r="G2641">
            <v>37.35</v>
          </cell>
          <cell r="H2641">
            <v>3074.85</v>
          </cell>
          <cell r="I2641">
            <v>0</v>
          </cell>
          <cell r="J2641">
            <v>0</v>
          </cell>
          <cell r="L2641">
            <v>3074.85</v>
          </cell>
          <cell r="M2641">
            <v>0</v>
          </cell>
          <cell r="N2641">
            <v>0</v>
          </cell>
        </row>
        <row r="2642">
          <cell r="A2642" t="str">
            <v>15-201-b</v>
          </cell>
          <cell r="B2642" t="str">
            <v>Supply &amp; Installation of DOL strater for 21-30 HP</v>
          </cell>
          <cell r="C2642" t="str">
            <v>No</v>
          </cell>
          <cell r="D2642">
            <v>37.35</v>
          </cell>
          <cell r="E2642">
            <v>4897.3500000000004</v>
          </cell>
          <cell r="F2642" t="str">
            <v>No</v>
          </cell>
          <cell r="G2642">
            <v>37.35</v>
          </cell>
          <cell r="H2642">
            <v>4897.3500000000004</v>
          </cell>
          <cell r="I2642">
            <v>0</v>
          </cell>
          <cell r="J2642">
            <v>0</v>
          </cell>
          <cell r="L2642">
            <v>4897.3500000000004</v>
          </cell>
          <cell r="M2642">
            <v>0</v>
          </cell>
          <cell r="N2642">
            <v>0</v>
          </cell>
        </row>
        <row r="2643">
          <cell r="A2643" t="str">
            <v>15-201-c</v>
          </cell>
          <cell r="B2643" t="str">
            <v>Supply &amp; Installation of DOL strater for 31-40 HP</v>
          </cell>
          <cell r="C2643" t="str">
            <v>No</v>
          </cell>
          <cell r="D2643">
            <v>37.35</v>
          </cell>
          <cell r="E2643">
            <v>6112.35</v>
          </cell>
          <cell r="F2643" t="str">
            <v>No</v>
          </cell>
          <cell r="G2643">
            <v>37.35</v>
          </cell>
          <cell r="H2643">
            <v>6112.35</v>
          </cell>
          <cell r="I2643">
            <v>0</v>
          </cell>
          <cell r="J2643">
            <v>0</v>
          </cell>
          <cell r="L2643">
            <v>6112.35</v>
          </cell>
          <cell r="M2643">
            <v>0</v>
          </cell>
          <cell r="N2643">
            <v>0</v>
          </cell>
        </row>
        <row r="2644">
          <cell r="A2644" t="str">
            <v>15-202-a</v>
          </cell>
          <cell r="B2644" t="str">
            <v>S/Fixing 3-core flexible Copper cable forsubmersible electric motor 10mm.</v>
          </cell>
          <cell r="C2644" t="str">
            <v>Each</v>
          </cell>
          <cell r="D2644">
            <v>37.35</v>
          </cell>
          <cell r="E2644">
            <v>1545.54</v>
          </cell>
          <cell r="F2644" t="str">
            <v>Each</v>
          </cell>
          <cell r="G2644">
            <v>37.35</v>
          </cell>
          <cell r="H2644">
            <v>1545.54</v>
          </cell>
          <cell r="I2644" t="str">
            <v>15.3.1</v>
          </cell>
          <cell r="J2644">
            <v>0</v>
          </cell>
          <cell r="L2644">
            <v>1283.79</v>
          </cell>
          <cell r="M2644">
            <v>261.75</v>
          </cell>
          <cell r="N2644">
            <v>0.20388848643469726</v>
          </cell>
        </row>
        <row r="2645">
          <cell r="A2645" t="str">
            <v>15-202-b</v>
          </cell>
          <cell r="B2645" t="str">
            <v>S/Fixing 3-core flexible Copper cable forsubmersible electric motor 16mm.</v>
          </cell>
          <cell r="C2645" t="str">
            <v>Each</v>
          </cell>
          <cell r="D2645">
            <v>37.35</v>
          </cell>
          <cell r="E2645">
            <v>1867.83</v>
          </cell>
          <cell r="F2645" t="str">
            <v>Each</v>
          </cell>
          <cell r="G2645">
            <v>37.35</v>
          </cell>
          <cell r="H2645">
            <v>1867.83</v>
          </cell>
          <cell r="I2645" t="str">
            <v>15.3.1</v>
          </cell>
          <cell r="J2645">
            <v>0</v>
          </cell>
          <cell r="L2645">
            <v>1550.15</v>
          </cell>
          <cell r="M2645">
            <v>317.67999999999984</v>
          </cell>
          <cell r="N2645">
            <v>0.20493500628971378</v>
          </cell>
        </row>
        <row r="2646">
          <cell r="A2646" t="str">
            <v>15-202-c</v>
          </cell>
          <cell r="B2646" t="str">
            <v>S/Fixing 4-core flexible Aluminium cable forservice of transformer to main board (19/64)</v>
          </cell>
          <cell r="C2646" t="str">
            <v>m</v>
          </cell>
          <cell r="D2646">
            <v>37.35</v>
          </cell>
          <cell r="E2646">
            <v>2977.65</v>
          </cell>
          <cell r="F2646" t="str">
            <v>Meter</v>
          </cell>
          <cell r="G2646">
            <v>37.35</v>
          </cell>
          <cell r="H2646">
            <v>2977.65</v>
          </cell>
          <cell r="I2646" t="str">
            <v>15.3.1</v>
          </cell>
          <cell r="J2646">
            <v>0</v>
          </cell>
          <cell r="L2646">
            <v>2467.35</v>
          </cell>
          <cell r="M2646">
            <v>510.30000000000018</v>
          </cell>
          <cell r="N2646">
            <v>0.20682108334853191</v>
          </cell>
        </row>
        <row r="2647">
          <cell r="A2647" t="str">
            <v>15-202-d</v>
          </cell>
          <cell r="B2647" t="str">
            <v>S/Fixing 4-core flexible Aluminium cable forservice of transformer to main board (19/83)</v>
          </cell>
          <cell r="C2647" t="str">
            <v>m</v>
          </cell>
          <cell r="D2647">
            <v>37.35</v>
          </cell>
          <cell r="E2647">
            <v>5182.88</v>
          </cell>
          <cell r="F2647" t="str">
            <v>Meter</v>
          </cell>
          <cell r="G2647">
            <v>37.35</v>
          </cell>
          <cell r="H2647">
            <v>5182.88</v>
          </cell>
          <cell r="I2647" t="str">
            <v>15.3.1</v>
          </cell>
          <cell r="J2647">
            <v>0</v>
          </cell>
          <cell r="L2647">
            <v>4289.8500000000004</v>
          </cell>
          <cell r="M2647">
            <v>893.02999999999975</v>
          </cell>
          <cell r="N2647">
            <v>0.20817277993403024</v>
          </cell>
        </row>
        <row r="2648">
          <cell r="A2648" t="str">
            <v>15-203</v>
          </cell>
          <cell r="B2648" t="str">
            <v>S/Fixing protector magnet coil in strater</v>
          </cell>
          <cell r="C2648" t="str">
            <v>No</v>
          </cell>
          <cell r="D2648">
            <v>29.88</v>
          </cell>
          <cell r="E2648">
            <v>2459.88</v>
          </cell>
          <cell r="F2648" t="str">
            <v>No</v>
          </cell>
          <cell r="G2648">
            <v>29.88</v>
          </cell>
          <cell r="H2648">
            <v>2459.88</v>
          </cell>
          <cell r="I2648">
            <v>0</v>
          </cell>
          <cell r="J2648">
            <v>0</v>
          </cell>
          <cell r="L2648">
            <v>2459.88</v>
          </cell>
          <cell r="M2648">
            <v>0</v>
          </cell>
          <cell r="N2648">
            <v>0</v>
          </cell>
        </row>
        <row r="2649">
          <cell r="A2649" t="str">
            <v>15-204-a</v>
          </cell>
          <cell r="B2649" t="str">
            <v>S/Fixing strater overload relay 10-30 Amp</v>
          </cell>
          <cell r="C2649" t="str">
            <v>No</v>
          </cell>
          <cell r="D2649">
            <v>29.88</v>
          </cell>
          <cell r="E2649">
            <v>3674.88</v>
          </cell>
          <cell r="F2649" t="str">
            <v>No</v>
          </cell>
          <cell r="G2649">
            <v>29.88</v>
          </cell>
          <cell r="H2649">
            <v>3674.88</v>
          </cell>
          <cell r="I2649">
            <v>0</v>
          </cell>
          <cell r="J2649">
            <v>0</v>
          </cell>
          <cell r="L2649">
            <v>3674.88</v>
          </cell>
          <cell r="M2649">
            <v>0</v>
          </cell>
          <cell r="N2649">
            <v>0</v>
          </cell>
        </row>
        <row r="2650">
          <cell r="A2650" t="str">
            <v>15-204-b</v>
          </cell>
          <cell r="B2650" t="str">
            <v>S/Fixing strater overload relay 31-60 Amp</v>
          </cell>
          <cell r="C2650" t="str">
            <v>No</v>
          </cell>
          <cell r="D2650">
            <v>29.88</v>
          </cell>
          <cell r="E2650">
            <v>7319.88</v>
          </cell>
          <cell r="F2650" t="str">
            <v>No</v>
          </cell>
          <cell r="G2650">
            <v>29.88</v>
          </cell>
          <cell r="H2650">
            <v>7319.88</v>
          </cell>
          <cell r="I2650">
            <v>0</v>
          </cell>
          <cell r="J2650">
            <v>0</v>
          </cell>
          <cell r="L2650">
            <v>7319.88</v>
          </cell>
          <cell r="M2650">
            <v>0</v>
          </cell>
          <cell r="N2650">
            <v>0</v>
          </cell>
        </row>
        <row r="2651">
          <cell r="A2651" t="str">
            <v>15-204-c</v>
          </cell>
          <cell r="B2651" t="str">
            <v>S/Fixing strater overload relay 61-100 Amp</v>
          </cell>
          <cell r="C2651" t="str">
            <v>No</v>
          </cell>
          <cell r="D2651">
            <v>29.88</v>
          </cell>
          <cell r="E2651">
            <v>10964.88</v>
          </cell>
          <cell r="F2651" t="str">
            <v>No</v>
          </cell>
          <cell r="G2651">
            <v>29.88</v>
          </cell>
          <cell r="H2651">
            <v>10964.88</v>
          </cell>
          <cell r="I2651">
            <v>0</v>
          </cell>
          <cell r="J2651">
            <v>0</v>
          </cell>
          <cell r="L2651">
            <v>10964.88</v>
          </cell>
          <cell r="M2651">
            <v>0</v>
          </cell>
          <cell r="N2651">
            <v>0</v>
          </cell>
        </row>
        <row r="2652">
          <cell r="A2652" t="str">
            <v>15-205-a</v>
          </cell>
          <cell r="B2652" t="str">
            <v>Repair of Transformer' HT leg (two -step) i/c ofcarriage from site to workshop &amp; back i/constalltion and Testing complete. 100-KVATrasformer</v>
          </cell>
          <cell r="C2652" t="str">
            <v>No</v>
          </cell>
          <cell r="D2652">
            <v>1494</v>
          </cell>
          <cell r="E2652">
            <v>13644</v>
          </cell>
          <cell r="F2652" t="str">
            <v>No</v>
          </cell>
          <cell r="G2652">
            <v>1494</v>
          </cell>
          <cell r="H2652">
            <v>13644</v>
          </cell>
          <cell r="I2652">
            <v>0</v>
          </cell>
          <cell r="J2652">
            <v>0</v>
          </cell>
          <cell r="L2652">
            <v>13644</v>
          </cell>
          <cell r="M2652">
            <v>0</v>
          </cell>
          <cell r="N2652">
            <v>0</v>
          </cell>
        </row>
        <row r="2653">
          <cell r="A2653" t="str">
            <v>15-205-b</v>
          </cell>
          <cell r="B2653" t="str">
            <v>Repair of Transformer' LT coil  i/c of carriagefrom site to workshop &amp; back i/c onstalltion andTesting complete. 100-KVA Trasformer</v>
          </cell>
          <cell r="C2653" t="str">
            <v>No</v>
          </cell>
          <cell r="D2653">
            <v>1494</v>
          </cell>
          <cell r="E2653">
            <v>11214</v>
          </cell>
          <cell r="F2653" t="str">
            <v>No</v>
          </cell>
          <cell r="G2653">
            <v>1494</v>
          </cell>
          <cell r="H2653">
            <v>11214</v>
          </cell>
          <cell r="I2653">
            <v>0</v>
          </cell>
          <cell r="J2653">
            <v>0</v>
          </cell>
          <cell r="L2653">
            <v>11214</v>
          </cell>
          <cell r="M2653">
            <v>0</v>
          </cell>
          <cell r="N2653">
            <v>0</v>
          </cell>
        </row>
        <row r="2654">
          <cell r="A2654" t="str">
            <v>15-205-c</v>
          </cell>
          <cell r="B2654" t="str">
            <v>Repair of Transformer' HT bush i/c of carriagefrom site to workshop &amp; back i/c onstalltion andTesting complete. 100-KVA Trasformer</v>
          </cell>
          <cell r="C2654" t="str">
            <v>No</v>
          </cell>
          <cell r="D2654">
            <v>1494</v>
          </cell>
          <cell r="E2654">
            <v>10606.5</v>
          </cell>
          <cell r="F2654" t="str">
            <v>No</v>
          </cell>
          <cell r="G2654">
            <v>1494</v>
          </cell>
          <cell r="H2654">
            <v>10606.5</v>
          </cell>
          <cell r="I2654">
            <v>0</v>
          </cell>
          <cell r="J2654">
            <v>0</v>
          </cell>
          <cell r="L2654">
            <v>10606.5</v>
          </cell>
          <cell r="M2654">
            <v>0</v>
          </cell>
          <cell r="N2654">
            <v>0</v>
          </cell>
        </row>
        <row r="2655">
          <cell r="A2655" t="str">
            <v>15-205-d</v>
          </cell>
          <cell r="B2655" t="str">
            <v>Repair of Transformer' LT bush i/c of carriagefrom site to workshop &amp; back i/c onstalltion andTesting complete. 100-KVA Trasformer</v>
          </cell>
          <cell r="C2655" t="str">
            <v>No</v>
          </cell>
          <cell r="D2655">
            <v>1494</v>
          </cell>
          <cell r="E2655">
            <v>7569</v>
          </cell>
          <cell r="F2655" t="str">
            <v>No</v>
          </cell>
          <cell r="G2655">
            <v>1494</v>
          </cell>
          <cell r="H2655">
            <v>7569</v>
          </cell>
          <cell r="I2655">
            <v>0</v>
          </cell>
          <cell r="J2655">
            <v>0</v>
          </cell>
          <cell r="L2655">
            <v>7569</v>
          </cell>
          <cell r="M2655">
            <v>0</v>
          </cell>
          <cell r="N2655">
            <v>0</v>
          </cell>
        </row>
        <row r="2656">
          <cell r="A2656" t="str">
            <v>15-206-a</v>
          </cell>
          <cell r="B2656" t="str">
            <v>Repair of Transformer' HT leg (two -step) i/c ofcarriage from site to workshop &amp; back i/constalltion and Testing complete. 50-KVATrasformer</v>
          </cell>
          <cell r="C2656" t="str">
            <v>No</v>
          </cell>
          <cell r="D2656">
            <v>1494</v>
          </cell>
          <cell r="E2656">
            <v>11214</v>
          </cell>
          <cell r="F2656" t="str">
            <v>No</v>
          </cell>
          <cell r="G2656">
            <v>1494</v>
          </cell>
          <cell r="H2656">
            <v>11214</v>
          </cell>
          <cell r="I2656">
            <v>0</v>
          </cell>
          <cell r="J2656">
            <v>0</v>
          </cell>
          <cell r="L2656">
            <v>11214</v>
          </cell>
          <cell r="M2656">
            <v>0</v>
          </cell>
          <cell r="N2656">
            <v>0</v>
          </cell>
        </row>
        <row r="2657">
          <cell r="A2657" t="str">
            <v>15-206-b</v>
          </cell>
          <cell r="B2657" t="str">
            <v>Repair of Transformer' LT Coil i/c of carriagefrom site to workshop &amp; back i/c onstalltion andTesting complete. 50-KVA Trasformer</v>
          </cell>
          <cell r="C2657" t="str">
            <v>No</v>
          </cell>
          <cell r="D2657">
            <v>1494</v>
          </cell>
          <cell r="E2657">
            <v>10606.5</v>
          </cell>
          <cell r="F2657" t="str">
            <v>No</v>
          </cell>
          <cell r="G2657">
            <v>1494</v>
          </cell>
          <cell r="H2657">
            <v>10606.5</v>
          </cell>
          <cell r="I2657">
            <v>0</v>
          </cell>
          <cell r="J2657">
            <v>0</v>
          </cell>
          <cell r="L2657">
            <v>10606.5</v>
          </cell>
          <cell r="M2657">
            <v>0</v>
          </cell>
          <cell r="N2657">
            <v>0</v>
          </cell>
        </row>
        <row r="2658">
          <cell r="A2658" t="str">
            <v>15-206-c</v>
          </cell>
          <cell r="B2658" t="str">
            <v>Repair of Transformer' HT bush i/c of carriagefrom site to workshop &amp; back i/c onstalltion andTesting complete. 50-KVA Trasformer</v>
          </cell>
          <cell r="C2658" t="str">
            <v>No</v>
          </cell>
          <cell r="D2658">
            <v>1494</v>
          </cell>
          <cell r="E2658">
            <v>9391.5</v>
          </cell>
          <cell r="F2658" t="str">
            <v>No</v>
          </cell>
          <cell r="G2658">
            <v>1494</v>
          </cell>
          <cell r="H2658">
            <v>9391.5</v>
          </cell>
          <cell r="I2658">
            <v>0</v>
          </cell>
          <cell r="J2658">
            <v>0</v>
          </cell>
          <cell r="L2658">
            <v>9391.5</v>
          </cell>
          <cell r="M2658">
            <v>0</v>
          </cell>
          <cell r="N2658">
            <v>0</v>
          </cell>
        </row>
        <row r="2659">
          <cell r="A2659" t="str">
            <v>15-206-d</v>
          </cell>
          <cell r="B2659" t="str">
            <v>Repair of Transformer' LT Bush i/c of carriagefrom site to workshop &amp; back i/c onstalltion andTesting complete. 50-KVA Trasformer</v>
          </cell>
          <cell r="C2659" t="str">
            <v>No</v>
          </cell>
          <cell r="D2659">
            <v>1494</v>
          </cell>
          <cell r="E2659">
            <v>8784</v>
          </cell>
          <cell r="F2659" t="str">
            <v>No</v>
          </cell>
          <cell r="G2659">
            <v>1494</v>
          </cell>
          <cell r="H2659">
            <v>8784</v>
          </cell>
          <cell r="I2659">
            <v>0</v>
          </cell>
          <cell r="J2659">
            <v>0</v>
          </cell>
          <cell r="L2659">
            <v>8784</v>
          </cell>
          <cell r="M2659">
            <v>0</v>
          </cell>
          <cell r="N2659">
            <v>0</v>
          </cell>
        </row>
        <row r="2660">
          <cell r="A2660" t="str">
            <v>15-206-e</v>
          </cell>
          <cell r="B2660" t="str">
            <v>Repair of Transformer body i/c of carriage fromsite to workshop &amp; back i/c onstalltion and Testingcomplete. 50-KVA Trasformer</v>
          </cell>
          <cell r="C2660" t="str">
            <v>No</v>
          </cell>
          <cell r="D2660">
            <v>1494</v>
          </cell>
          <cell r="E2660">
            <v>7569</v>
          </cell>
          <cell r="F2660" t="str">
            <v>No</v>
          </cell>
          <cell r="G2660">
            <v>1494</v>
          </cell>
          <cell r="H2660">
            <v>7569</v>
          </cell>
          <cell r="I2660">
            <v>0</v>
          </cell>
          <cell r="J2660">
            <v>0</v>
          </cell>
          <cell r="L2660">
            <v>7569</v>
          </cell>
          <cell r="M2660">
            <v>0</v>
          </cell>
          <cell r="N2660">
            <v>0</v>
          </cell>
        </row>
        <row r="2661">
          <cell r="A2661" t="str">
            <v>15-207-a</v>
          </cell>
          <cell r="B2661" t="str">
            <v>Repair of Transformer' HT leg (two -step) i/c ofcarriage from site to workshop &amp; back i/constalltion and Testing complete. 25-KVATrasformer</v>
          </cell>
          <cell r="C2661" t="str">
            <v>No</v>
          </cell>
          <cell r="D2661">
            <v>1494</v>
          </cell>
          <cell r="E2661">
            <v>9999</v>
          </cell>
          <cell r="F2661" t="str">
            <v>No</v>
          </cell>
          <cell r="G2661">
            <v>1494</v>
          </cell>
          <cell r="H2661">
            <v>9999</v>
          </cell>
          <cell r="I2661">
            <v>0</v>
          </cell>
          <cell r="J2661">
            <v>0</v>
          </cell>
          <cell r="L2661">
            <v>9999</v>
          </cell>
          <cell r="M2661">
            <v>0</v>
          </cell>
          <cell r="N2661">
            <v>0</v>
          </cell>
        </row>
        <row r="2662">
          <cell r="A2662" t="str">
            <v>15-207-b</v>
          </cell>
          <cell r="B2662" t="str">
            <v>Repair of Transformer' LT Coil i/c of carriagefrom site to workshop &amp; back i/c onstalltion andTesting complete. 25-KVA Trasformer</v>
          </cell>
          <cell r="C2662" t="str">
            <v>No</v>
          </cell>
          <cell r="D2662">
            <v>1494</v>
          </cell>
          <cell r="E2662">
            <v>9756</v>
          </cell>
          <cell r="F2662" t="str">
            <v>No</v>
          </cell>
          <cell r="G2662">
            <v>1494</v>
          </cell>
          <cell r="H2662">
            <v>9756</v>
          </cell>
          <cell r="I2662">
            <v>0</v>
          </cell>
          <cell r="J2662">
            <v>0</v>
          </cell>
          <cell r="L2662">
            <v>9756</v>
          </cell>
          <cell r="M2662">
            <v>0</v>
          </cell>
          <cell r="N2662">
            <v>0</v>
          </cell>
        </row>
        <row r="2663">
          <cell r="A2663" t="str">
            <v>15-207-c</v>
          </cell>
          <cell r="B2663" t="str">
            <v>Repair of Transformer' HT bush i/c of carriagefrom site to workshop &amp; back i/c onstalltion andTesting complete. 25-KVA Trasformer</v>
          </cell>
          <cell r="C2663" t="str">
            <v>No</v>
          </cell>
          <cell r="D2663">
            <v>1494</v>
          </cell>
          <cell r="E2663">
            <v>9391.5</v>
          </cell>
          <cell r="F2663" t="str">
            <v>No</v>
          </cell>
          <cell r="G2663">
            <v>1494</v>
          </cell>
          <cell r="H2663">
            <v>9391.5</v>
          </cell>
          <cell r="I2663">
            <v>0</v>
          </cell>
          <cell r="J2663">
            <v>0</v>
          </cell>
          <cell r="L2663">
            <v>9391.5</v>
          </cell>
          <cell r="M2663">
            <v>0</v>
          </cell>
          <cell r="N2663">
            <v>0</v>
          </cell>
        </row>
        <row r="2664">
          <cell r="A2664" t="str">
            <v>15-207-d</v>
          </cell>
          <cell r="B2664" t="str">
            <v>Repair of Transformer' LT bush  i/c of carriagefrom site to workshop &amp; back i/c onstalltion andTesting complete. 25-KVA Trasformer</v>
          </cell>
          <cell r="C2664" t="str">
            <v>No</v>
          </cell>
          <cell r="D2664">
            <v>1494</v>
          </cell>
          <cell r="E2664">
            <v>8784</v>
          </cell>
          <cell r="F2664" t="str">
            <v>No</v>
          </cell>
          <cell r="G2664">
            <v>1494</v>
          </cell>
          <cell r="H2664">
            <v>8784</v>
          </cell>
          <cell r="I2664">
            <v>0</v>
          </cell>
          <cell r="J2664">
            <v>0</v>
          </cell>
          <cell r="L2664">
            <v>8784</v>
          </cell>
          <cell r="M2664">
            <v>0</v>
          </cell>
          <cell r="N2664">
            <v>0</v>
          </cell>
        </row>
        <row r="2665">
          <cell r="A2665" t="str">
            <v>15-207-e</v>
          </cell>
          <cell r="B2665" t="str">
            <v>Repair of Transformer body i/c of carriage fromsite to workshop &amp; back i/c onstalltion and Testingcomplete. 25-KVA Trasformer</v>
          </cell>
          <cell r="C2665" t="str">
            <v>No</v>
          </cell>
          <cell r="D2665">
            <v>1494</v>
          </cell>
          <cell r="E2665">
            <v>7569</v>
          </cell>
          <cell r="F2665" t="str">
            <v>No</v>
          </cell>
          <cell r="G2665">
            <v>1494</v>
          </cell>
          <cell r="H2665">
            <v>7569</v>
          </cell>
          <cell r="I2665">
            <v>0</v>
          </cell>
          <cell r="J2665">
            <v>0</v>
          </cell>
          <cell r="L2665">
            <v>7569</v>
          </cell>
          <cell r="M2665">
            <v>0</v>
          </cell>
          <cell r="N2665">
            <v>0</v>
          </cell>
        </row>
        <row r="2666">
          <cell r="A2666" t="str">
            <v>15-208</v>
          </cell>
          <cell r="B2666" t="str">
            <v>S/Fixing voltage Regulator plate (Selector)complete in all respect</v>
          </cell>
          <cell r="C2666" t="str">
            <v>No</v>
          </cell>
          <cell r="D2666">
            <v>747</v>
          </cell>
          <cell r="E2666">
            <v>4392</v>
          </cell>
          <cell r="F2666" t="str">
            <v>No</v>
          </cell>
          <cell r="G2666">
            <v>747</v>
          </cell>
          <cell r="H2666">
            <v>4392</v>
          </cell>
          <cell r="I2666">
            <v>0</v>
          </cell>
          <cell r="J2666">
            <v>0</v>
          </cell>
          <cell r="L2666">
            <v>4392</v>
          </cell>
          <cell r="M2666">
            <v>0</v>
          </cell>
          <cell r="N2666">
            <v>0</v>
          </cell>
        </row>
        <row r="2667">
          <cell r="A2667" t="str">
            <v>15-209</v>
          </cell>
          <cell r="B2667" t="str">
            <v>Rewinding of Voltage Regulator Coil stablizer coil</v>
          </cell>
          <cell r="C2667" t="str">
            <v>No</v>
          </cell>
          <cell r="D2667">
            <v>747</v>
          </cell>
          <cell r="E2667">
            <v>2934</v>
          </cell>
          <cell r="F2667" t="str">
            <v>No</v>
          </cell>
          <cell r="G2667">
            <v>747</v>
          </cell>
          <cell r="H2667">
            <v>2934</v>
          </cell>
          <cell r="I2667">
            <v>0</v>
          </cell>
          <cell r="J2667">
            <v>0</v>
          </cell>
          <cell r="L2667">
            <v>2569.5</v>
          </cell>
          <cell r="M2667">
            <v>364.5</v>
          </cell>
          <cell r="N2667">
            <v>0.14185639229422067</v>
          </cell>
        </row>
        <row r="2668">
          <cell r="A2668" t="str">
            <v>15-210</v>
          </cell>
          <cell r="B2668" t="str">
            <v>Furnish &amp; Install of Volt: meter upt to 500 volt.</v>
          </cell>
          <cell r="C2668" t="str">
            <v>No</v>
          </cell>
          <cell r="D2668">
            <v>93.38</v>
          </cell>
          <cell r="E2668">
            <v>1004.63</v>
          </cell>
          <cell r="F2668" t="str">
            <v>No</v>
          </cell>
          <cell r="G2668">
            <v>93.38</v>
          </cell>
          <cell r="H2668">
            <v>1004.63</v>
          </cell>
          <cell r="I2668">
            <v>0</v>
          </cell>
          <cell r="J2668">
            <v>0</v>
          </cell>
          <cell r="L2668">
            <v>1004.63</v>
          </cell>
          <cell r="M2668">
            <v>0</v>
          </cell>
          <cell r="N2668">
            <v>0</v>
          </cell>
        </row>
        <row r="2669">
          <cell r="A2669" t="str">
            <v>15-211</v>
          </cell>
          <cell r="B2669" t="str">
            <v>Furnish &amp; Install of AMP meter up to 100 Amps</v>
          </cell>
          <cell r="C2669" t="str">
            <v>No</v>
          </cell>
          <cell r="D2669">
            <v>93.38</v>
          </cell>
          <cell r="E2669">
            <v>1004.63</v>
          </cell>
          <cell r="F2669" t="str">
            <v>No</v>
          </cell>
          <cell r="G2669">
            <v>93.38</v>
          </cell>
          <cell r="H2669">
            <v>1004.63</v>
          </cell>
          <cell r="I2669">
            <v>0</v>
          </cell>
          <cell r="J2669">
            <v>0</v>
          </cell>
          <cell r="L2669">
            <v>1004.63</v>
          </cell>
          <cell r="M2669">
            <v>0</v>
          </cell>
          <cell r="N2669">
            <v>0</v>
          </cell>
        </row>
        <row r="2670">
          <cell r="A2670" t="str">
            <v>15-212</v>
          </cell>
          <cell r="B2670" t="str">
            <v>S/Fixing of control circuit for automatic stabilizer</v>
          </cell>
          <cell r="C2670" t="str">
            <v>No</v>
          </cell>
          <cell r="D2670">
            <v>373.5</v>
          </cell>
          <cell r="E2670">
            <v>5112</v>
          </cell>
          <cell r="F2670" t="str">
            <v>No</v>
          </cell>
          <cell r="G2670">
            <v>373.5</v>
          </cell>
          <cell r="H2670">
            <v>5112</v>
          </cell>
          <cell r="I2670">
            <v>0</v>
          </cell>
          <cell r="J2670">
            <v>0</v>
          </cell>
          <cell r="L2670">
            <v>5112</v>
          </cell>
          <cell r="M2670">
            <v>0</v>
          </cell>
          <cell r="N2670">
            <v>0</v>
          </cell>
        </row>
        <row r="2671">
          <cell r="A2671" t="str">
            <v>15-213-a</v>
          </cell>
          <cell r="B2671" t="str">
            <v>S/Fixing trust bearing for i/c disk of 10-25 HpSubmersible moter</v>
          </cell>
          <cell r="C2671" t="str">
            <v>No</v>
          </cell>
          <cell r="D2671">
            <v>373.5</v>
          </cell>
          <cell r="E2671">
            <v>1588.5</v>
          </cell>
          <cell r="F2671" t="str">
            <v>No</v>
          </cell>
          <cell r="G2671">
            <v>373.5</v>
          </cell>
          <cell r="H2671">
            <v>1588.5</v>
          </cell>
          <cell r="I2671">
            <v>0</v>
          </cell>
          <cell r="J2671">
            <v>0</v>
          </cell>
          <cell r="L2671">
            <v>1588.5</v>
          </cell>
          <cell r="M2671">
            <v>0</v>
          </cell>
          <cell r="N2671">
            <v>0</v>
          </cell>
        </row>
        <row r="2672">
          <cell r="A2672" t="str">
            <v>15-213-b</v>
          </cell>
          <cell r="B2672" t="str">
            <v>S/Fixing trust bearing for i/c disk of 30-50 HpSubmersible moter</v>
          </cell>
          <cell r="C2672" t="str">
            <v>No</v>
          </cell>
          <cell r="D2672">
            <v>747</v>
          </cell>
          <cell r="E2672">
            <v>2569.5</v>
          </cell>
          <cell r="F2672" t="str">
            <v>No</v>
          </cell>
          <cell r="G2672">
            <v>747</v>
          </cell>
          <cell r="H2672">
            <v>2569.5</v>
          </cell>
          <cell r="I2672">
            <v>0</v>
          </cell>
          <cell r="J2672">
            <v>0</v>
          </cell>
          <cell r="L2672">
            <v>2569.5</v>
          </cell>
          <cell r="M2672">
            <v>0</v>
          </cell>
          <cell r="N2672">
            <v>0</v>
          </cell>
        </row>
        <row r="2673">
          <cell r="A2673" t="str">
            <v>15-214-a</v>
          </cell>
          <cell r="B2673" t="str">
            <v>Furnish &amp; Install of tapper bearing for motor(V.H.S) of 10-25 HP</v>
          </cell>
          <cell r="C2673" t="str">
            <v>No</v>
          </cell>
          <cell r="D2673">
            <v>373.5</v>
          </cell>
          <cell r="E2673">
            <v>1588.5</v>
          </cell>
          <cell r="F2673" t="str">
            <v>No</v>
          </cell>
          <cell r="G2673">
            <v>373.5</v>
          </cell>
          <cell r="H2673">
            <v>1588.5</v>
          </cell>
          <cell r="I2673">
            <v>0</v>
          </cell>
          <cell r="J2673">
            <v>0</v>
          </cell>
          <cell r="L2673">
            <v>1588.5</v>
          </cell>
          <cell r="M2673">
            <v>0</v>
          </cell>
          <cell r="N2673">
            <v>0</v>
          </cell>
        </row>
        <row r="2674">
          <cell r="A2674" t="str">
            <v>15-214-b</v>
          </cell>
          <cell r="B2674" t="str">
            <v>Furnish &amp; Install of tapper bearing for 30-50 HPmotor (V.H.S)</v>
          </cell>
          <cell r="C2674" t="str">
            <v>No</v>
          </cell>
          <cell r="D2674">
            <v>747</v>
          </cell>
          <cell r="E2674">
            <v>2569.5</v>
          </cell>
          <cell r="F2674" t="str">
            <v>No</v>
          </cell>
          <cell r="G2674">
            <v>747</v>
          </cell>
          <cell r="H2674">
            <v>2569.5</v>
          </cell>
          <cell r="I2674">
            <v>0</v>
          </cell>
          <cell r="J2674">
            <v>0</v>
          </cell>
          <cell r="L2674">
            <v>2569.5</v>
          </cell>
          <cell r="M2674">
            <v>0</v>
          </cell>
          <cell r="N2674">
            <v>0</v>
          </cell>
        </row>
        <row r="2675">
          <cell r="A2675" t="str">
            <v>15-215-a</v>
          </cell>
          <cell r="B2675" t="str">
            <v>Furnish &amp; Install of Ball bearing for 10-25 HPmotor (V.H.S)</v>
          </cell>
          <cell r="C2675" t="str">
            <v>No</v>
          </cell>
          <cell r="D2675">
            <v>373.5</v>
          </cell>
          <cell r="E2675">
            <v>1588.5</v>
          </cell>
          <cell r="F2675" t="str">
            <v>No</v>
          </cell>
          <cell r="G2675">
            <v>373.5</v>
          </cell>
          <cell r="H2675">
            <v>1588.5</v>
          </cell>
          <cell r="I2675">
            <v>0</v>
          </cell>
          <cell r="J2675">
            <v>0</v>
          </cell>
          <cell r="L2675">
            <v>1588.5</v>
          </cell>
          <cell r="M2675">
            <v>0</v>
          </cell>
          <cell r="N2675">
            <v>0</v>
          </cell>
        </row>
        <row r="2676">
          <cell r="A2676" t="str">
            <v>15-215-b</v>
          </cell>
          <cell r="B2676" t="str">
            <v>Furnish &amp; Install of ball bearing for 30-50 HPmotor (V.H.S)</v>
          </cell>
          <cell r="C2676" t="str">
            <v>No</v>
          </cell>
          <cell r="D2676">
            <v>747</v>
          </cell>
          <cell r="E2676">
            <v>2569.5</v>
          </cell>
          <cell r="F2676" t="str">
            <v>No</v>
          </cell>
          <cell r="G2676">
            <v>747</v>
          </cell>
          <cell r="H2676">
            <v>2569.5</v>
          </cell>
          <cell r="I2676">
            <v>0</v>
          </cell>
          <cell r="J2676">
            <v>0</v>
          </cell>
          <cell r="L2676">
            <v>2569.5</v>
          </cell>
          <cell r="M2676">
            <v>0</v>
          </cell>
          <cell r="N2676">
            <v>0</v>
          </cell>
        </row>
        <row r="2677">
          <cell r="A2677" t="str">
            <v>15-216</v>
          </cell>
          <cell r="B2677" t="str">
            <v>Supply and Filling of Transformer Oil.</v>
          </cell>
          <cell r="C2677" t="str">
            <v>Per Ltr</v>
          </cell>
          <cell r="D2677">
            <v>12.3</v>
          </cell>
          <cell r="E2677">
            <v>376.8</v>
          </cell>
          <cell r="F2677" t="str">
            <v>Per Ltr</v>
          </cell>
          <cell r="G2677">
            <v>12.3</v>
          </cell>
          <cell r="H2677">
            <v>376.8</v>
          </cell>
          <cell r="I2677">
            <v>0</v>
          </cell>
          <cell r="J2677">
            <v>0</v>
          </cell>
          <cell r="L2677">
            <v>376.8</v>
          </cell>
          <cell r="M2677">
            <v>0</v>
          </cell>
          <cell r="N2677">
            <v>0</v>
          </cell>
        </row>
        <row r="2678">
          <cell r="A2678" t="str">
            <v>15-217</v>
          </cell>
          <cell r="B2678" t="str">
            <v>Deleted</v>
          </cell>
          <cell r="C2678" t="str">
            <v>No</v>
          </cell>
          <cell r="D2678">
            <v>1494</v>
          </cell>
          <cell r="E2678">
            <v>0</v>
          </cell>
          <cell r="F2678" t="str">
            <v>No</v>
          </cell>
          <cell r="G2678">
            <v>1494</v>
          </cell>
          <cell r="H2678">
            <v>0</v>
          </cell>
          <cell r="I2678">
            <v>0</v>
          </cell>
          <cell r="J2678">
            <v>0</v>
          </cell>
          <cell r="L2678">
            <v>238419</v>
          </cell>
          <cell r="M2678">
            <v>-238419</v>
          </cell>
          <cell r="N2678">
            <v>-1</v>
          </cell>
        </row>
        <row r="2679">
          <cell r="A2679" t="str">
            <v>15-218</v>
          </cell>
          <cell r="B2679" t="str">
            <v>Deleted</v>
          </cell>
          <cell r="C2679" t="str">
            <v>No</v>
          </cell>
          <cell r="D2679">
            <v>1494</v>
          </cell>
          <cell r="E2679">
            <v>0</v>
          </cell>
          <cell r="F2679" t="str">
            <v>No</v>
          </cell>
          <cell r="G2679">
            <v>1494</v>
          </cell>
          <cell r="H2679">
            <v>0</v>
          </cell>
          <cell r="I2679">
            <v>0</v>
          </cell>
          <cell r="J2679">
            <v>0</v>
          </cell>
          <cell r="L2679">
            <v>451651.5</v>
          </cell>
          <cell r="M2679">
            <v>-451651.5</v>
          </cell>
          <cell r="N2679">
            <v>-1</v>
          </cell>
        </row>
        <row r="2680">
          <cell r="A2680" t="str">
            <v>15-219-a</v>
          </cell>
          <cell r="B2680" t="str">
            <v>Pump with motor for pressure pump (0.5 HP)</v>
          </cell>
          <cell r="C2680" t="str">
            <v>No</v>
          </cell>
          <cell r="D2680">
            <v>747</v>
          </cell>
          <cell r="E2680">
            <v>6822</v>
          </cell>
          <cell r="F2680" t="str">
            <v>No</v>
          </cell>
          <cell r="G2680">
            <v>747</v>
          </cell>
          <cell r="H2680">
            <v>6822</v>
          </cell>
          <cell r="I2680">
            <v>0</v>
          </cell>
          <cell r="J2680">
            <v>0</v>
          </cell>
          <cell r="L2680">
            <v>6822</v>
          </cell>
          <cell r="M2680">
            <v>0</v>
          </cell>
          <cell r="N2680">
            <v>0</v>
          </cell>
        </row>
        <row r="2681">
          <cell r="A2681" t="str">
            <v>15-219-b</v>
          </cell>
          <cell r="B2681" t="str">
            <v>Pump with motor for pressure pump (1 HP)</v>
          </cell>
          <cell r="C2681" t="str">
            <v>No</v>
          </cell>
          <cell r="D2681">
            <v>747</v>
          </cell>
          <cell r="E2681">
            <v>8037</v>
          </cell>
          <cell r="F2681" t="str">
            <v>No</v>
          </cell>
          <cell r="G2681">
            <v>747</v>
          </cell>
          <cell r="H2681">
            <v>8037</v>
          </cell>
          <cell r="I2681">
            <v>0</v>
          </cell>
          <cell r="J2681">
            <v>0</v>
          </cell>
          <cell r="L2681">
            <v>8037</v>
          </cell>
          <cell r="M2681">
            <v>0</v>
          </cell>
          <cell r="N2681">
            <v>0</v>
          </cell>
        </row>
        <row r="2682">
          <cell r="A2682" t="str">
            <v>15-219-c</v>
          </cell>
          <cell r="B2682" t="str">
            <v>Pump with motor for pressure pump (1.5  HP)</v>
          </cell>
          <cell r="C2682" t="str">
            <v>No</v>
          </cell>
          <cell r="D2682">
            <v>747</v>
          </cell>
          <cell r="E2682">
            <v>10467</v>
          </cell>
          <cell r="F2682" t="str">
            <v>No</v>
          </cell>
          <cell r="G2682">
            <v>747</v>
          </cell>
          <cell r="H2682">
            <v>10467</v>
          </cell>
          <cell r="I2682">
            <v>0</v>
          </cell>
          <cell r="J2682">
            <v>0</v>
          </cell>
          <cell r="L2682">
            <v>10467</v>
          </cell>
          <cell r="M2682">
            <v>0</v>
          </cell>
          <cell r="N2682">
            <v>0</v>
          </cell>
        </row>
        <row r="2683">
          <cell r="A2683" t="str">
            <v>15-219-d</v>
          </cell>
          <cell r="B2683" t="str">
            <v>Pump with motor for pressure pump (2  HP)</v>
          </cell>
          <cell r="C2683" t="str">
            <v>No</v>
          </cell>
          <cell r="D2683">
            <v>747</v>
          </cell>
          <cell r="E2683">
            <v>12897</v>
          </cell>
          <cell r="F2683" t="str">
            <v>No</v>
          </cell>
          <cell r="G2683">
            <v>747</v>
          </cell>
          <cell r="H2683">
            <v>12897</v>
          </cell>
          <cell r="I2683">
            <v>0</v>
          </cell>
          <cell r="J2683">
            <v>0</v>
          </cell>
          <cell r="L2683">
            <v>12897</v>
          </cell>
          <cell r="M2683">
            <v>0</v>
          </cell>
          <cell r="N2683">
            <v>0</v>
          </cell>
        </row>
        <row r="2684">
          <cell r="A2684" t="str">
            <v>15-220</v>
          </cell>
          <cell r="B2684" t="str">
            <v>Supply and fixxing of 50 Litres Electric Geyser</v>
          </cell>
          <cell r="C2684" t="str">
            <v>No</v>
          </cell>
          <cell r="D2684">
            <v>373.5</v>
          </cell>
          <cell r="E2684">
            <v>30748.5</v>
          </cell>
          <cell r="F2684" t="str">
            <v>No</v>
          </cell>
          <cell r="G2684">
            <v>373.5</v>
          </cell>
          <cell r="H2684">
            <v>30748.5</v>
          </cell>
          <cell r="I2684">
            <v>0</v>
          </cell>
          <cell r="J2684">
            <v>0</v>
          </cell>
          <cell r="L2684">
            <v>30748.5</v>
          </cell>
          <cell r="M2684">
            <v>0</v>
          </cell>
          <cell r="N2684">
            <v>0</v>
          </cell>
        </row>
        <row r="2685">
          <cell r="A2685" t="str">
            <v>15-220-a</v>
          </cell>
          <cell r="B2685" t="str">
            <v>Supply and fixxing of 40-50 Litres Electric Geyserincluding all accessories and fittings</v>
          </cell>
          <cell r="C2685" t="str">
            <v>No</v>
          </cell>
          <cell r="D2685">
            <v>311.25</v>
          </cell>
          <cell r="E2685">
            <v>30686.25</v>
          </cell>
          <cell r="F2685" t="str">
            <v>no</v>
          </cell>
          <cell r="G2685">
            <v>311.25</v>
          </cell>
          <cell r="H2685">
            <v>30686.25</v>
          </cell>
          <cell r="I2685">
            <v>0</v>
          </cell>
          <cell r="J2685">
            <v>0</v>
          </cell>
          <cell r="L2685">
            <v>30686.25</v>
          </cell>
          <cell r="M2685">
            <v>0</v>
          </cell>
          <cell r="N2685">
            <v>0</v>
          </cell>
        </row>
        <row r="2686">
          <cell r="A2686" t="str">
            <v>15-220-b</v>
          </cell>
          <cell r="B2686" t="str">
            <v>Supply and fixxing of 15-25 Litres Electric Geyserincluding all accessories and fittings</v>
          </cell>
          <cell r="C2686" t="str">
            <v>Each</v>
          </cell>
          <cell r="D2686">
            <v>311.25</v>
          </cell>
          <cell r="E2686">
            <v>24611.25</v>
          </cell>
          <cell r="F2686" t="str">
            <v>each</v>
          </cell>
          <cell r="G2686">
            <v>311.25</v>
          </cell>
          <cell r="H2686">
            <v>24611.25</v>
          </cell>
          <cell r="I2686">
            <v>0</v>
          </cell>
          <cell r="J2686">
            <v>0</v>
          </cell>
          <cell r="L2686">
            <v>24611.25</v>
          </cell>
          <cell r="M2686">
            <v>0</v>
          </cell>
          <cell r="N2686">
            <v>0</v>
          </cell>
        </row>
        <row r="2687">
          <cell r="A2687" t="str">
            <v>15-220-c</v>
          </cell>
          <cell r="B2687" t="str">
            <v>Supply and fixxing of 8-14 Litres Electric Geyserincluding all accessories and fittings</v>
          </cell>
          <cell r="C2687" t="str">
            <v>Each</v>
          </cell>
          <cell r="D2687">
            <v>311.25</v>
          </cell>
          <cell r="E2687">
            <v>18536.25</v>
          </cell>
          <cell r="F2687" t="str">
            <v>each</v>
          </cell>
          <cell r="G2687">
            <v>311.25</v>
          </cell>
          <cell r="H2687">
            <v>18536.25</v>
          </cell>
          <cell r="I2687">
            <v>0</v>
          </cell>
          <cell r="J2687">
            <v>0</v>
          </cell>
          <cell r="L2687">
            <v>18536.25</v>
          </cell>
          <cell r="M2687">
            <v>0</v>
          </cell>
          <cell r="N2687">
            <v>0</v>
          </cell>
        </row>
        <row r="2688">
          <cell r="A2688" t="str">
            <v>15-221</v>
          </cell>
          <cell r="B2688" t="str">
            <v>Supply &amp; Erection of element for electric waterheater</v>
          </cell>
          <cell r="C2688" t="str">
            <v>Each</v>
          </cell>
          <cell r="D2688">
            <v>89.64</v>
          </cell>
          <cell r="E2688">
            <v>271.89</v>
          </cell>
          <cell r="F2688" t="str">
            <v>Each</v>
          </cell>
          <cell r="G2688">
            <v>89.64</v>
          </cell>
          <cell r="H2688">
            <v>271.89</v>
          </cell>
          <cell r="I2688">
            <v>0</v>
          </cell>
          <cell r="J2688">
            <v>0</v>
          </cell>
          <cell r="L2688">
            <v>271.89</v>
          </cell>
          <cell r="M2688">
            <v>0</v>
          </cell>
          <cell r="N2688">
            <v>0</v>
          </cell>
        </row>
        <row r="2689">
          <cell r="A2689" t="str">
            <v>16-01</v>
          </cell>
          <cell r="B2689" t="str">
            <v>Providing and Laying sub-base course of brick onedge 4.5" thick</v>
          </cell>
          <cell r="C2689" t="str">
            <v>100 Cft</v>
          </cell>
          <cell r="D2689">
            <v>2925.75</v>
          </cell>
          <cell r="E2689">
            <v>27069.35</v>
          </cell>
          <cell r="F2689" t="str">
            <v>m3</v>
          </cell>
          <cell r="G2689">
            <v>1033.22</v>
          </cell>
          <cell r="H2689">
            <v>9559.4599999999991</v>
          </cell>
          <cell r="I2689" t="str">
            <v>16.3.1</v>
          </cell>
          <cell r="J2689" t="str">
            <v>The Item has been Deleted</v>
          </cell>
          <cell r="L2689">
            <v>8709.9699999999993</v>
          </cell>
          <cell r="M2689">
            <v>849.48999999999978</v>
          </cell>
          <cell r="N2689">
            <v>9.7530760725926702E-2</v>
          </cell>
        </row>
        <row r="2690">
          <cell r="A2690" t="str">
            <v>16-02</v>
          </cell>
          <cell r="B2690" t="str">
            <v>Providing and Laying sub-base course of brickaggregate, including compaction to requiredcamber, grade &amp; density</v>
          </cell>
          <cell r="C2690" t="str">
            <v>100 Cft</v>
          </cell>
          <cell r="D2690">
            <v>996</v>
          </cell>
          <cell r="E2690">
            <v>4766.43</v>
          </cell>
          <cell r="F2690" t="str">
            <v>m3</v>
          </cell>
          <cell r="G2690">
            <v>351.73</v>
          </cell>
          <cell r="H2690">
            <v>1683.25</v>
          </cell>
          <cell r="I2690" t="str">
            <v>16.3.1</v>
          </cell>
          <cell r="J2690">
            <v>0</v>
          </cell>
          <cell r="L2690">
            <v>1647.28</v>
          </cell>
          <cell r="M2690">
            <v>35.970000000000027</v>
          </cell>
          <cell r="N2690">
            <v>2.1835996309067084E-2</v>
          </cell>
        </row>
        <row r="2691">
          <cell r="A2691" t="str">
            <v>16-03</v>
          </cell>
          <cell r="B2691" t="str">
            <v>Graded Crushed Aggregate Crack-Relief Layer</v>
          </cell>
          <cell r="C2691" t="str">
            <v>100 Cft</v>
          </cell>
          <cell r="D2691">
            <v>1018.51</v>
          </cell>
          <cell r="E2691">
            <v>5839.22</v>
          </cell>
          <cell r="F2691" t="str">
            <v>m3</v>
          </cell>
          <cell r="G2691">
            <v>359.68</v>
          </cell>
          <cell r="H2691">
            <v>2062.1</v>
          </cell>
          <cell r="I2691" t="str">
            <v>16.3.5</v>
          </cell>
          <cell r="J2691">
            <v>0</v>
          </cell>
          <cell r="L2691">
            <v>2033.29</v>
          </cell>
          <cell r="M2691">
            <v>28.809999999999945</v>
          </cell>
          <cell r="N2691">
            <v>1.4169154424602464E-2</v>
          </cell>
        </row>
        <row r="2692">
          <cell r="A2692" t="str">
            <v>16-04-a</v>
          </cell>
          <cell r="B2692" t="str">
            <v>Granular Sub Base Course using Pit Run Gravel</v>
          </cell>
          <cell r="C2692" t="str">
            <v>100 Cft</v>
          </cell>
          <cell r="D2692">
            <v>1494</v>
          </cell>
          <cell r="E2692">
            <v>4827.33</v>
          </cell>
          <cell r="F2692" t="str">
            <v>m3</v>
          </cell>
          <cell r="G2692">
            <v>527.6</v>
          </cell>
          <cell r="H2692">
            <v>1704.76</v>
          </cell>
          <cell r="I2692" t="str">
            <v>16.3.1</v>
          </cell>
          <cell r="J2692">
            <v>0</v>
          </cell>
          <cell r="L2692">
            <v>1582.2</v>
          </cell>
          <cell r="M2692">
            <v>122.55999999999995</v>
          </cell>
          <cell r="N2692">
            <v>7.7461762103400292E-2</v>
          </cell>
        </row>
        <row r="2693">
          <cell r="A2693" t="str">
            <v>16-04-b</v>
          </cell>
          <cell r="B2693" t="str">
            <v>Granular Sub Base Using Crushed StoneAggregate</v>
          </cell>
          <cell r="C2693" t="str">
            <v>100 Cft</v>
          </cell>
          <cell r="D2693">
            <v>896.4</v>
          </cell>
          <cell r="E2693">
            <v>8414.65</v>
          </cell>
          <cell r="F2693" t="str">
            <v>m3</v>
          </cell>
          <cell r="G2693">
            <v>316.56</v>
          </cell>
          <cell r="H2693">
            <v>2971.61</v>
          </cell>
          <cell r="I2693" t="str">
            <v>16.3.1</v>
          </cell>
          <cell r="J2693">
            <v>0</v>
          </cell>
          <cell r="L2693">
            <v>2251.41</v>
          </cell>
          <cell r="M2693">
            <v>720.20000000000027</v>
          </cell>
          <cell r="N2693">
            <v>0.31988842547559099</v>
          </cell>
        </row>
        <row r="2694">
          <cell r="A2694" t="str">
            <v>16-05-a</v>
          </cell>
          <cell r="B2694" t="str">
            <v>Aggregate Base Course</v>
          </cell>
          <cell r="C2694" t="str">
            <v>100 Cft</v>
          </cell>
          <cell r="D2694">
            <v>2241</v>
          </cell>
          <cell r="E2694">
            <v>10123.780000000001</v>
          </cell>
          <cell r="F2694" t="str">
            <v>m3</v>
          </cell>
          <cell r="G2694">
            <v>791.4</v>
          </cell>
          <cell r="H2694">
            <v>3575.18</v>
          </cell>
          <cell r="I2694" t="str">
            <v>16.3.2</v>
          </cell>
          <cell r="J2694">
            <v>0</v>
          </cell>
          <cell r="L2694">
            <v>2980.48</v>
          </cell>
          <cell r="M2694">
            <v>594.69999999999982</v>
          </cell>
          <cell r="N2694">
            <v>0.19953161906806952</v>
          </cell>
        </row>
        <row r="2695">
          <cell r="A2695" t="str">
            <v>16-05-b</v>
          </cell>
          <cell r="B2695" t="str">
            <v>Water Bound Macadam Base Course</v>
          </cell>
          <cell r="C2695" t="str">
            <v>100 Cft</v>
          </cell>
          <cell r="D2695">
            <v>896.4</v>
          </cell>
          <cell r="E2695">
            <v>9225.44</v>
          </cell>
          <cell r="F2695" t="str">
            <v>m3</v>
          </cell>
          <cell r="G2695">
            <v>316.56</v>
          </cell>
          <cell r="H2695">
            <v>3257.94</v>
          </cell>
          <cell r="I2695" t="str">
            <v>16.3.6</v>
          </cell>
          <cell r="J2695">
            <v>0</v>
          </cell>
          <cell r="L2695">
            <v>2621.58</v>
          </cell>
          <cell r="M2695">
            <v>636.36000000000013</v>
          </cell>
          <cell r="N2695">
            <v>0.24273911152816247</v>
          </cell>
        </row>
        <row r="2696">
          <cell r="A2696" t="str">
            <v>16-06</v>
          </cell>
          <cell r="B2696" t="str">
            <v>Providing and Laying road edging of 3" wide &amp; 9"deep brick on end, complete</v>
          </cell>
          <cell r="C2696" t="str">
            <v>100 Rft</v>
          </cell>
          <cell r="D2696">
            <v>1929.75</v>
          </cell>
          <cell r="E2696">
            <v>8937.33</v>
          </cell>
          <cell r="F2696" t="str">
            <v>m</v>
          </cell>
          <cell r="G2696">
            <v>63.31</v>
          </cell>
          <cell r="H2696">
            <v>293.22000000000003</v>
          </cell>
          <cell r="I2696" t="str">
            <v>16.3.7</v>
          </cell>
          <cell r="J2696">
            <v>0</v>
          </cell>
          <cell r="L2696">
            <v>266.18</v>
          </cell>
          <cell r="M2696">
            <v>27.04000000000002</v>
          </cell>
          <cell r="N2696">
            <v>0.10158539334285077</v>
          </cell>
        </row>
        <row r="2697">
          <cell r="A2697" t="str">
            <v>16-07</v>
          </cell>
          <cell r="B2697" t="str">
            <v>Reflective Mirrors at Sharp Curves (900 mm dia)with post Complete in all respects</v>
          </cell>
          <cell r="C2697" t="str">
            <v>Each</v>
          </cell>
          <cell r="D2697">
            <v>325.32</v>
          </cell>
          <cell r="E2697">
            <v>12480.63</v>
          </cell>
          <cell r="F2697" t="str">
            <v>Each</v>
          </cell>
          <cell r="G2697">
            <v>325.32</v>
          </cell>
          <cell r="H2697">
            <v>12480.63</v>
          </cell>
          <cell r="I2697" t="str">
            <v>16.8.12</v>
          </cell>
          <cell r="J2697">
            <v>0</v>
          </cell>
          <cell r="L2697">
            <v>11005.14</v>
          </cell>
          <cell r="M2697">
            <v>1475.4899999999998</v>
          </cell>
          <cell r="N2697">
            <v>0.13407280597975127</v>
          </cell>
        </row>
        <row r="2698">
          <cell r="A2698" t="str">
            <v>16-08</v>
          </cell>
          <cell r="B2698" t="str">
            <v>Providing and Fixing Reflective Sheet Hi-intensityGrade Including Foundation and steel Postcomplete in all respect</v>
          </cell>
          <cell r="C2698" t="str">
            <v>100SFT</v>
          </cell>
          <cell r="D2698">
            <v>1182.75</v>
          </cell>
          <cell r="E2698">
            <v>52710.3</v>
          </cell>
          <cell r="F2698" t="str">
            <v>m2</v>
          </cell>
          <cell r="G2698">
            <v>127.26</v>
          </cell>
          <cell r="H2698">
            <v>5671.63</v>
          </cell>
          <cell r="I2698" t="str">
            <v>16.8.12</v>
          </cell>
          <cell r="J2698">
            <v>0</v>
          </cell>
          <cell r="L2698">
            <v>4547.7700000000004</v>
          </cell>
          <cell r="M2698">
            <v>1123.8599999999997</v>
          </cell>
          <cell r="N2698">
            <v>0.24712331538314372</v>
          </cell>
        </row>
        <row r="2699">
          <cell r="A2699" t="str">
            <v>16-09-a</v>
          </cell>
          <cell r="B2699" t="str">
            <v>Bitumenous Prime Coat</v>
          </cell>
          <cell r="C2699" t="str">
            <v>100 Sft</v>
          </cell>
          <cell r="D2699">
            <v>199.2</v>
          </cell>
          <cell r="E2699">
            <v>2247.5500000000002</v>
          </cell>
          <cell r="F2699" t="str">
            <v>m2</v>
          </cell>
          <cell r="G2699">
            <v>21.43</v>
          </cell>
          <cell r="H2699">
            <v>241.84</v>
          </cell>
          <cell r="I2699" t="str">
            <v>16.4.3</v>
          </cell>
          <cell r="J2699">
            <v>0</v>
          </cell>
          <cell r="L2699">
            <v>217.48</v>
          </cell>
          <cell r="M2699">
            <v>24.360000000000014</v>
          </cell>
          <cell r="N2699">
            <v>0.11201029979768261</v>
          </cell>
        </row>
        <row r="2700">
          <cell r="A2700" t="str">
            <v>16-09-b</v>
          </cell>
          <cell r="B2700" t="str">
            <v>Bitumenous Tack Coat</v>
          </cell>
          <cell r="C2700" t="str">
            <v>100 Sft</v>
          </cell>
          <cell r="D2700">
            <v>199.2</v>
          </cell>
          <cell r="E2700">
            <v>775.45</v>
          </cell>
          <cell r="F2700" t="str">
            <v>m2</v>
          </cell>
          <cell r="G2700">
            <v>21.43</v>
          </cell>
          <cell r="H2700">
            <v>83.44</v>
          </cell>
          <cell r="I2700" t="str">
            <v>16.4.4</v>
          </cell>
          <cell r="J2700">
            <v>0</v>
          </cell>
          <cell r="L2700">
            <v>69.959999999999994</v>
          </cell>
          <cell r="M2700">
            <v>13.480000000000004</v>
          </cell>
          <cell r="N2700">
            <v>0.1926815323041739</v>
          </cell>
        </row>
        <row r="2701">
          <cell r="A2701" t="str">
            <v>16-10-a</v>
          </cell>
          <cell r="B2701" t="str">
            <v>Single bitumenous Surface Treatment</v>
          </cell>
          <cell r="C2701" t="str">
            <v>100 Sft</v>
          </cell>
          <cell r="D2701">
            <v>23.51</v>
          </cell>
          <cell r="E2701">
            <v>4099.13</v>
          </cell>
          <cell r="F2701" t="str">
            <v>m2</v>
          </cell>
          <cell r="G2701">
            <v>2.5299999999999998</v>
          </cell>
          <cell r="H2701">
            <v>441.07</v>
          </cell>
          <cell r="I2701" t="str">
            <v>16.4.5</v>
          </cell>
          <cell r="J2701">
            <v>0</v>
          </cell>
          <cell r="L2701">
            <v>351.46</v>
          </cell>
          <cell r="M2701">
            <v>89.610000000000014</v>
          </cell>
          <cell r="N2701">
            <v>0.25496500312980147</v>
          </cell>
        </row>
        <row r="2702">
          <cell r="A2702" t="str">
            <v>16-10-b</v>
          </cell>
          <cell r="B2702" t="str">
            <v>Double bitumenous Surface Treatment</v>
          </cell>
          <cell r="C2702" t="str">
            <v>100 Sft</v>
          </cell>
          <cell r="D2702">
            <v>23.51</v>
          </cell>
          <cell r="E2702">
            <v>5807.67</v>
          </cell>
          <cell r="F2702" t="str">
            <v>m2</v>
          </cell>
          <cell r="G2702">
            <v>2.5299999999999998</v>
          </cell>
          <cell r="H2702">
            <v>624.91</v>
          </cell>
          <cell r="I2702" t="str">
            <v>16.4.5</v>
          </cell>
          <cell r="J2702">
            <v>0</v>
          </cell>
          <cell r="L2702">
            <v>500.98</v>
          </cell>
          <cell r="M2702">
            <v>123.92999999999995</v>
          </cell>
          <cell r="N2702">
            <v>0.24737514471635583</v>
          </cell>
        </row>
        <row r="2703">
          <cell r="A2703" t="str">
            <v>16-10-c</v>
          </cell>
          <cell r="B2703" t="str">
            <v>Triple bitumenous Surface Treatment</v>
          </cell>
          <cell r="C2703" t="str">
            <v>100 Sft</v>
          </cell>
          <cell r="D2703">
            <v>23.51</v>
          </cell>
          <cell r="E2703">
            <v>7665.43</v>
          </cell>
          <cell r="F2703" t="str">
            <v>m2</v>
          </cell>
          <cell r="G2703">
            <v>2.5299999999999998</v>
          </cell>
          <cell r="H2703">
            <v>824.8</v>
          </cell>
          <cell r="I2703" t="str">
            <v>16.4.5</v>
          </cell>
          <cell r="J2703">
            <v>0</v>
          </cell>
          <cell r="L2703">
            <v>658.81</v>
          </cell>
          <cell r="M2703">
            <v>165.99</v>
          </cell>
          <cell r="N2703">
            <v>0.25195428120398905</v>
          </cell>
        </row>
        <row r="2704">
          <cell r="A2704" t="str">
            <v>16-11-a</v>
          </cell>
          <cell r="B2704" t="str">
            <v>Resurfacing of road complete with per 100sft : 22Ibs. bitumen, 2.5"cft bajri/crush aggregate</v>
          </cell>
          <cell r="C2704" t="str">
            <v>100 Sft</v>
          </cell>
          <cell r="D2704">
            <v>85.59</v>
          </cell>
          <cell r="E2704">
            <v>2101.16</v>
          </cell>
          <cell r="F2704" t="str">
            <v>m2</v>
          </cell>
          <cell r="G2704">
            <v>9.2100000000000009</v>
          </cell>
          <cell r="H2704">
            <v>226.08</v>
          </cell>
          <cell r="I2704">
            <v>16.399999999999999</v>
          </cell>
          <cell r="J2704">
            <v>0</v>
          </cell>
          <cell r="L2704">
            <v>182.02</v>
          </cell>
          <cell r="M2704">
            <v>44.06</v>
          </cell>
          <cell r="N2704">
            <v>0.24206131194374245</v>
          </cell>
        </row>
        <row r="2705">
          <cell r="A2705" t="str">
            <v>16-11-b</v>
          </cell>
          <cell r="B2705" t="str">
            <v>Resurfacing of road complete with per 100sft : 20Ibs. bitumen, 2 cft bajri/crush aggregate</v>
          </cell>
          <cell r="C2705" t="str">
            <v>100 Sft</v>
          </cell>
          <cell r="D2705">
            <v>139.05000000000001</v>
          </cell>
          <cell r="E2705">
            <v>1962.95</v>
          </cell>
          <cell r="F2705" t="str">
            <v>m2</v>
          </cell>
          <cell r="G2705">
            <v>14.96</v>
          </cell>
          <cell r="H2705">
            <v>211.21</v>
          </cell>
          <cell r="I2705">
            <v>16.899999999999999</v>
          </cell>
          <cell r="J2705">
            <v>0</v>
          </cell>
          <cell r="L2705">
            <v>171.51</v>
          </cell>
          <cell r="M2705">
            <v>39.700000000000017</v>
          </cell>
          <cell r="N2705">
            <v>0.23147338347618227</v>
          </cell>
        </row>
        <row r="2706">
          <cell r="A2706" t="str">
            <v>16-12</v>
          </cell>
          <cell r="B2706" t="str">
            <v>Scarification Of Existing Road Pavement Structure</v>
          </cell>
          <cell r="C2706" t="str">
            <v>1000 Cft</v>
          </cell>
          <cell r="D2706">
            <v>75.2</v>
          </cell>
          <cell r="E2706">
            <v>7053.67</v>
          </cell>
          <cell r="F2706" t="str">
            <v>m3</v>
          </cell>
          <cell r="G2706">
            <v>2.66</v>
          </cell>
          <cell r="H2706">
            <v>249.1</v>
          </cell>
          <cell r="I2706" t="str">
            <v>3.9.3</v>
          </cell>
          <cell r="J2706">
            <v>0</v>
          </cell>
          <cell r="L2706">
            <v>234.3</v>
          </cell>
          <cell r="M2706">
            <v>14.799999999999983</v>
          </cell>
          <cell r="N2706">
            <v>6.3166880068288439E-2</v>
          </cell>
        </row>
        <row r="2707">
          <cell r="A2707" t="str">
            <v>16-13-a</v>
          </cell>
          <cell r="B2707" t="str">
            <v>Dense Graded Hot Bitmac (Mobile Asphalt Mixer)1" Thick</v>
          </cell>
          <cell r="C2707" t="str">
            <v>100 Sft</v>
          </cell>
          <cell r="D2707">
            <v>541.58000000000004</v>
          </cell>
          <cell r="E2707">
            <v>6036.97</v>
          </cell>
          <cell r="F2707" t="str">
            <v>m2</v>
          </cell>
          <cell r="G2707">
            <v>58.27</v>
          </cell>
          <cell r="H2707">
            <v>649.58000000000004</v>
          </cell>
          <cell r="I2707" t="str">
            <v>16.4.13</v>
          </cell>
          <cell r="J2707">
            <v>0</v>
          </cell>
          <cell r="L2707">
            <v>529.79</v>
          </cell>
          <cell r="M2707">
            <v>119.79000000000008</v>
          </cell>
          <cell r="N2707">
            <v>0.22610845806829138</v>
          </cell>
        </row>
        <row r="2708">
          <cell r="A2708" t="str">
            <v>16-13-b</v>
          </cell>
          <cell r="B2708" t="str">
            <v>Dense Graded Hot Bitmac (Mobile Asphalt Mixer)1.5" Thick</v>
          </cell>
          <cell r="C2708" t="str">
            <v>100 Sft</v>
          </cell>
          <cell r="D2708">
            <v>775.64</v>
          </cell>
          <cell r="E2708">
            <v>8850.66</v>
          </cell>
          <cell r="F2708" t="str">
            <v>m2</v>
          </cell>
          <cell r="G2708">
            <v>83.46</v>
          </cell>
          <cell r="H2708">
            <v>952.33</v>
          </cell>
          <cell r="I2708" t="str">
            <v>16.4.13</v>
          </cell>
          <cell r="J2708">
            <v>0</v>
          </cell>
          <cell r="L2708">
            <v>772.73</v>
          </cell>
          <cell r="M2708">
            <v>179.60000000000002</v>
          </cell>
          <cell r="N2708">
            <v>0.23242270909632087</v>
          </cell>
        </row>
        <row r="2709">
          <cell r="A2709" t="str">
            <v>16-13-c</v>
          </cell>
          <cell r="B2709" t="str">
            <v>Dense Graded Hot Bitmac (Mobile Asphalt Mixer)2" Thick</v>
          </cell>
          <cell r="C2709" t="str">
            <v>100 Sft</v>
          </cell>
          <cell r="D2709">
            <v>1009.7</v>
          </cell>
          <cell r="E2709">
            <v>11732.81</v>
          </cell>
          <cell r="F2709" t="str">
            <v>m2</v>
          </cell>
          <cell r="G2709">
            <v>108.64</v>
          </cell>
          <cell r="H2709">
            <v>1262.45</v>
          </cell>
          <cell r="I2709" t="str">
            <v>16.4.13</v>
          </cell>
          <cell r="J2709">
            <v>0</v>
          </cell>
          <cell r="L2709">
            <v>1023.2</v>
          </cell>
          <cell r="M2709">
            <v>239.25</v>
          </cell>
          <cell r="N2709">
            <v>0.23382525410476934</v>
          </cell>
        </row>
        <row r="2710">
          <cell r="A2710" t="str">
            <v>16-14-a</v>
          </cell>
          <cell r="B2710" t="str">
            <v>Asphaltic Base Course (Asphalt Batch Plant HotMixed) i/c Transportation and Finishing complete</v>
          </cell>
          <cell r="C2710" t="str">
            <v>100 Cft</v>
          </cell>
          <cell r="D2710">
            <v>1163.43</v>
          </cell>
          <cell r="E2710">
            <v>67520.44</v>
          </cell>
          <cell r="F2710" t="str">
            <v>m3</v>
          </cell>
          <cell r="G2710">
            <v>410.86</v>
          </cell>
          <cell r="H2710">
            <v>23844.639999999999</v>
          </cell>
          <cell r="I2710" t="str">
            <v>16.4.8</v>
          </cell>
          <cell r="J2710" t="str">
            <v>The Rate of Item No '16-14-a andb include a Lead of 10 Km. TheLead More than 10 Km is to bepaid separately for the loaded tripfrom the nearest asphalt plantunder item no 16-13-c.</v>
          </cell>
          <cell r="L2710">
            <v>19809.419999999998</v>
          </cell>
          <cell r="M2710">
            <v>4035.2200000000012</v>
          </cell>
          <cell r="N2710">
            <v>0.20370207709261562</v>
          </cell>
        </row>
        <row r="2711">
          <cell r="A2711" t="str">
            <v>16-14-b</v>
          </cell>
          <cell r="B2711" t="str">
            <v>Asphaltic Wearing Course (Asphalt Batch PlantHot Mixed) i/c Transportation and Finishingcomplete</v>
          </cell>
          <cell r="C2711" t="str">
            <v>100 Cft</v>
          </cell>
          <cell r="D2711">
            <v>1163.43</v>
          </cell>
          <cell r="E2711">
            <v>78294.42</v>
          </cell>
          <cell r="F2711" t="str">
            <v>m3</v>
          </cell>
          <cell r="G2711">
            <v>410.86</v>
          </cell>
          <cell r="H2711">
            <v>27649.439999999999</v>
          </cell>
          <cell r="I2711" t="str">
            <v>16.4.10</v>
          </cell>
          <cell r="J2711">
            <v>0</v>
          </cell>
          <cell r="L2711">
            <v>22800.78</v>
          </cell>
          <cell r="M2711">
            <v>4848.66</v>
          </cell>
          <cell r="N2711">
            <v>0.21265325133613849</v>
          </cell>
        </row>
        <row r="2712">
          <cell r="A2712" t="str">
            <v>16-15</v>
          </cell>
          <cell r="B2712" t="str">
            <v>Providing 3 feet high RCC railing (as per thedrawing in specifications) on bridges</v>
          </cell>
          <cell r="C2712" t="str">
            <v>100 Rft</v>
          </cell>
          <cell r="D2712">
            <v>31038.36</v>
          </cell>
          <cell r="E2712">
            <v>94947.36</v>
          </cell>
          <cell r="F2712" t="str">
            <v>m</v>
          </cell>
          <cell r="G2712">
            <v>1018.32</v>
          </cell>
          <cell r="H2712">
            <v>3115.07</v>
          </cell>
          <cell r="I2712" t="str">
            <v>16.8.6</v>
          </cell>
          <cell r="J2712" t="str">
            <v>DELETED</v>
          </cell>
          <cell r="L2712">
            <v>3030.03</v>
          </cell>
          <cell r="M2712">
            <v>85.039999999999964</v>
          </cell>
          <cell r="N2712">
            <v>2.8065728722157852E-2</v>
          </cell>
        </row>
        <row r="2713">
          <cell r="A2713" t="str">
            <v>16-16</v>
          </cell>
          <cell r="B2713" t="str">
            <v>Providing and fixing GI pipe railing (3 feet high)</v>
          </cell>
          <cell r="C2713" t="str">
            <v>100Rft/3row</v>
          </cell>
          <cell r="D2713">
            <v>15042.71</v>
          </cell>
          <cell r="E2713">
            <v>223303.56</v>
          </cell>
          <cell r="F2713" t="str">
            <v>m/3row</v>
          </cell>
          <cell r="G2713">
            <v>493.53</v>
          </cell>
          <cell r="H2713">
            <v>7326.23</v>
          </cell>
          <cell r="I2713" t="str">
            <v>16.8.6 ,25.7.4</v>
          </cell>
          <cell r="J2713">
            <v>0</v>
          </cell>
          <cell r="L2713">
            <v>6462.86</v>
          </cell>
          <cell r="M2713">
            <v>863.36999999999989</v>
          </cell>
          <cell r="N2713">
            <v>0.13358946348830084</v>
          </cell>
        </row>
        <row r="2714">
          <cell r="A2714" t="str">
            <v>16-17-a</v>
          </cell>
          <cell r="B2714" t="str">
            <v>P&amp;E at site : RCC km stone</v>
          </cell>
          <cell r="C2714" t="str">
            <v>Each</v>
          </cell>
          <cell r="D2714">
            <v>2929.86</v>
          </cell>
          <cell r="E2714">
            <v>5606.13</v>
          </cell>
          <cell r="F2714" t="str">
            <v>Each</v>
          </cell>
          <cell r="G2714">
            <v>2929.86</v>
          </cell>
          <cell r="H2714">
            <v>5606.13</v>
          </cell>
          <cell r="I2714" t="str">
            <v>16.8.15</v>
          </cell>
          <cell r="J2714" t="str">
            <v>The rate is for complete item ofwork according to standard designincluding cement concretefoundation block and paintingletters etc.</v>
          </cell>
          <cell r="L2714">
            <v>5026.42</v>
          </cell>
          <cell r="M2714">
            <v>579.71</v>
          </cell>
          <cell r="N2714">
            <v>0.11533258263336531</v>
          </cell>
        </row>
        <row r="2715">
          <cell r="A2715" t="str">
            <v>16-17-b</v>
          </cell>
          <cell r="B2715" t="str">
            <v>P&amp;E at site : RCC 1/10th km stone.</v>
          </cell>
          <cell r="C2715" t="str">
            <v>Each</v>
          </cell>
          <cell r="D2715">
            <v>758.21</v>
          </cell>
          <cell r="E2715">
            <v>1429.11</v>
          </cell>
          <cell r="F2715" t="str">
            <v>Each</v>
          </cell>
          <cell r="G2715">
            <v>758.21</v>
          </cell>
          <cell r="H2715">
            <v>1429.11</v>
          </cell>
          <cell r="I2715" t="str">
            <v>16.8.15</v>
          </cell>
          <cell r="J2715">
            <v>0</v>
          </cell>
          <cell r="L2715">
            <v>1175.5999999999999</v>
          </cell>
          <cell r="M2715">
            <v>253.51</v>
          </cell>
          <cell r="N2715">
            <v>0.21564307587614837</v>
          </cell>
        </row>
        <row r="2716">
          <cell r="A2716" t="str">
            <v>16-17-c</v>
          </cell>
          <cell r="B2716" t="str">
            <v>P&amp;E at site : RCC boundry pillar.</v>
          </cell>
          <cell r="C2716" t="str">
            <v>Each</v>
          </cell>
          <cell r="D2716">
            <v>621.13</v>
          </cell>
          <cell r="E2716">
            <v>2251.41</v>
          </cell>
          <cell r="F2716" t="str">
            <v>each</v>
          </cell>
          <cell r="G2716">
            <v>621.13</v>
          </cell>
          <cell r="H2716">
            <v>2251.41</v>
          </cell>
          <cell r="I2716" t="str">
            <v>16.8.14</v>
          </cell>
          <cell r="J2716">
            <v>0</v>
          </cell>
          <cell r="L2716">
            <v>2025.27</v>
          </cell>
          <cell r="M2716">
            <v>226.13999999999987</v>
          </cell>
          <cell r="N2716">
            <v>0.111659186182583</v>
          </cell>
        </row>
        <row r="2717">
          <cell r="A2717" t="str">
            <v>16-18-a</v>
          </cell>
          <cell r="B2717" t="str">
            <v>Road signs (not exceeding 1 m2) withoutreflection sheet &amp; lettering : Supply and Fixing atsite with PCC 1:3:6 upto max 3' depth</v>
          </cell>
          <cell r="C2717" t="str">
            <v>100 Sft</v>
          </cell>
          <cell r="D2717">
            <v>20686.61</v>
          </cell>
          <cell r="E2717">
            <v>126602.22</v>
          </cell>
          <cell r="F2717" t="str">
            <v>m2</v>
          </cell>
          <cell r="G2717">
            <v>2225.88</v>
          </cell>
          <cell r="H2717">
            <v>13622.4</v>
          </cell>
          <cell r="I2717" t="str">
            <v>16.8.7</v>
          </cell>
          <cell r="J2717" t="str">
            <v>The cost of pedestal, PCC andexcavation is included in the rate.</v>
          </cell>
          <cell r="L2717">
            <v>13041.29</v>
          </cell>
          <cell r="M2717">
            <v>581.10999999999876</v>
          </cell>
          <cell r="N2717">
            <v>4.455924222220338E-2</v>
          </cell>
        </row>
        <row r="2718">
          <cell r="A2718" t="str">
            <v>16-18-b</v>
          </cell>
          <cell r="B2718" t="str">
            <v>Road signs (not exceeding 1 m2) withoutreflection sheet &amp; lettering : Supply to the C&amp;Wstore/site of work</v>
          </cell>
          <cell r="C2718" t="str">
            <v>100 Sft</v>
          </cell>
          <cell r="D2718">
            <v>11743.05</v>
          </cell>
          <cell r="E2718">
            <v>102191.48</v>
          </cell>
          <cell r="F2718" t="str">
            <v>m2</v>
          </cell>
          <cell r="G2718">
            <v>1263.55</v>
          </cell>
          <cell r="H2718">
            <v>10995.81</v>
          </cell>
          <cell r="I2718" t="str">
            <v>16.8.7</v>
          </cell>
          <cell r="J2718">
            <v>0</v>
          </cell>
          <cell r="L2718">
            <v>10978.08</v>
          </cell>
          <cell r="M2718">
            <v>17.729999999999563</v>
          </cell>
          <cell r="N2718">
            <v>1.6150365091163084E-3</v>
          </cell>
        </row>
        <row r="2719">
          <cell r="A2719" t="str">
            <v>16-19-a</v>
          </cell>
          <cell r="B2719" t="str">
            <v>Road sign (any size) double pedestal 4"x2"x0.25"11' long without reflection sheet &amp; lettering:Supply and Fixing at site with PCC 1:3:6 max 3'depth</v>
          </cell>
          <cell r="C2719" t="str">
            <v>100 Sft</v>
          </cell>
          <cell r="D2719">
            <v>30185.79</v>
          </cell>
          <cell r="E2719">
            <v>192964.77</v>
          </cell>
          <cell r="F2719" t="str">
            <v>m2</v>
          </cell>
          <cell r="G2719">
            <v>3247.99</v>
          </cell>
          <cell r="H2719">
            <v>20763.009999999998</v>
          </cell>
          <cell r="I2719" t="str">
            <v>16.8.7</v>
          </cell>
          <cell r="J2719" t="str">
            <v>The cost of pedestal, PCC andexcavation is included in the rate.</v>
          </cell>
          <cell r="L2719">
            <v>19670.990000000002</v>
          </cell>
          <cell r="M2719">
            <v>1092.0199999999968</v>
          </cell>
          <cell r="N2719">
            <v>5.551423695502853E-2</v>
          </cell>
        </row>
        <row r="2720">
          <cell r="A2720" t="str">
            <v>16-19-b</v>
          </cell>
          <cell r="B2720" t="str">
            <v>Road sign (any size) double pedestal 4"x2"x0.25"11' long without reflection sheet &amp; lettering:Supply to the C&amp;W store/site of work</v>
          </cell>
          <cell r="C2720" t="str">
            <v>100 Sft</v>
          </cell>
          <cell r="D2720">
            <v>23428.13</v>
          </cell>
          <cell r="E2720">
            <v>156488.47</v>
          </cell>
          <cell r="F2720" t="str">
            <v>m2</v>
          </cell>
          <cell r="G2720">
            <v>2520.87</v>
          </cell>
          <cell r="H2720">
            <v>16838.16</v>
          </cell>
          <cell r="I2720" t="str">
            <v>16.8.7</v>
          </cell>
          <cell r="J2720">
            <v>0</v>
          </cell>
          <cell r="L2720">
            <v>16818.28</v>
          </cell>
          <cell r="M2720">
            <v>19.880000000001019</v>
          </cell>
          <cell r="N2720">
            <v>1.1820471534545161E-3</v>
          </cell>
        </row>
        <row r="2721">
          <cell r="A2721" t="str">
            <v>16-20-a</v>
          </cell>
          <cell r="B2721" t="str">
            <v>Traffic Road Sign Cat 1</v>
          </cell>
          <cell r="C2721" t="str">
            <v>Each</v>
          </cell>
          <cell r="D2721">
            <v>813.56</v>
          </cell>
          <cell r="E2721">
            <v>12982.85</v>
          </cell>
          <cell r="F2721" t="str">
            <v>Each</v>
          </cell>
          <cell r="G2721">
            <v>813.56</v>
          </cell>
          <cell r="H2721">
            <v>12982.85</v>
          </cell>
          <cell r="I2721" t="str">
            <v>16.8.7</v>
          </cell>
          <cell r="J2721">
            <v>0</v>
          </cell>
          <cell r="L2721">
            <v>12364.66</v>
          </cell>
          <cell r="M2721">
            <v>618.19000000000051</v>
          </cell>
          <cell r="N2721">
            <v>4.9996522346752802E-2</v>
          </cell>
        </row>
        <row r="2722">
          <cell r="A2722" t="str">
            <v>16-20-b</v>
          </cell>
          <cell r="B2722" t="str">
            <v>Traffic Road Signs Category 2, Size 900 mm</v>
          </cell>
          <cell r="C2722" t="str">
            <v>Each</v>
          </cell>
          <cell r="D2722">
            <v>27.14</v>
          </cell>
          <cell r="E2722">
            <v>13336.91</v>
          </cell>
          <cell r="F2722" t="str">
            <v>Each</v>
          </cell>
          <cell r="G2722">
            <v>27.14</v>
          </cell>
          <cell r="H2722">
            <v>13336.91</v>
          </cell>
          <cell r="I2722" t="str">
            <v>16.8.7</v>
          </cell>
          <cell r="J2722">
            <v>0</v>
          </cell>
          <cell r="L2722">
            <v>12552.78</v>
          </cell>
          <cell r="M2722">
            <v>784.1299999999992</v>
          </cell>
          <cell r="N2722">
            <v>6.2466640855651033E-2</v>
          </cell>
        </row>
        <row r="2723">
          <cell r="A2723" t="str">
            <v>16-20-c</v>
          </cell>
          <cell r="B2723" t="str">
            <v>Traffic Road Signs Category 3a</v>
          </cell>
          <cell r="C2723" t="str">
            <v>Each</v>
          </cell>
          <cell r="D2723">
            <v>2242.25</v>
          </cell>
          <cell r="E2723">
            <v>34796.699999999997</v>
          </cell>
          <cell r="F2723" t="str">
            <v>Each</v>
          </cell>
          <cell r="G2723">
            <v>2242.25</v>
          </cell>
          <cell r="H2723">
            <v>34796.699999999997</v>
          </cell>
          <cell r="I2723" t="str">
            <v>16.8.7</v>
          </cell>
          <cell r="J2723">
            <v>0</v>
          </cell>
          <cell r="L2723">
            <v>33072.160000000003</v>
          </cell>
          <cell r="M2723">
            <v>1724.5399999999936</v>
          </cell>
          <cell r="N2723">
            <v>5.214476466006434E-2</v>
          </cell>
        </row>
        <row r="2724">
          <cell r="A2724" t="str">
            <v>16-20-d</v>
          </cell>
          <cell r="B2724" t="str">
            <v>Traffic Road Signs Category 3b</v>
          </cell>
          <cell r="C2724" t="str">
            <v>Each</v>
          </cell>
          <cell r="D2724">
            <v>492.24</v>
          </cell>
          <cell r="E2724">
            <v>54916.7</v>
          </cell>
          <cell r="F2724" t="str">
            <v>Each</v>
          </cell>
          <cell r="G2724">
            <v>492.24</v>
          </cell>
          <cell r="H2724">
            <v>54916.7</v>
          </cell>
          <cell r="I2724" t="str">
            <v>16.8.7</v>
          </cell>
          <cell r="J2724">
            <v>0</v>
          </cell>
          <cell r="L2724">
            <v>53320.95</v>
          </cell>
          <cell r="M2724">
            <v>1595.75</v>
          </cell>
          <cell r="N2724">
            <v>2.9927261235968228E-2</v>
          </cell>
        </row>
        <row r="2725">
          <cell r="A2725" t="str">
            <v>16-21-a</v>
          </cell>
          <cell r="B2725" t="str">
            <v>Overhead Gantry Beam/ Information Sign forSingle Carriageway</v>
          </cell>
          <cell r="C2725" t="str">
            <v>Each</v>
          </cell>
          <cell r="D2725">
            <v>6940.88</v>
          </cell>
          <cell r="E2725">
            <v>239235.52</v>
          </cell>
          <cell r="F2725" t="str">
            <v>Each</v>
          </cell>
          <cell r="G2725">
            <v>6940.88</v>
          </cell>
          <cell r="H2725">
            <v>239235.5</v>
          </cell>
          <cell r="I2725" t="str">
            <v>16.8.7</v>
          </cell>
          <cell r="J2725">
            <v>0</v>
          </cell>
          <cell r="L2725">
            <v>238029.8</v>
          </cell>
          <cell r="M2725">
            <v>1205.7000000000116</v>
          </cell>
          <cell r="N2725">
            <v>5.0653321558897738E-3</v>
          </cell>
        </row>
        <row r="2726">
          <cell r="A2726" t="str">
            <v>16-21-b</v>
          </cell>
          <cell r="B2726" t="str">
            <v>Overhead Gantry Beam/ Information Sign for DualCarriageway</v>
          </cell>
          <cell r="C2726" t="str">
            <v>Each</v>
          </cell>
          <cell r="D2726">
            <v>8241.9</v>
          </cell>
          <cell r="E2726">
            <v>525711.81000000006</v>
          </cell>
          <cell r="F2726" t="str">
            <v>Each</v>
          </cell>
          <cell r="G2726">
            <v>8241.9</v>
          </cell>
          <cell r="H2726">
            <v>525711.81000000006</v>
          </cell>
          <cell r="I2726" t="str">
            <v>16.8.7</v>
          </cell>
          <cell r="J2726">
            <v>0</v>
          </cell>
          <cell r="L2726">
            <v>523196.09</v>
          </cell>
          <cell r="M2726">
            <v>2515.7200000000303</v>
          </cell>
          <cell r="N2726">
            <v>4.8083692674385815E-3</v>
          </cell>
        </row>
        <row r="2727">
          <cell r="A2727" t="str">
            <v>16-21-c</v>
          </cell>
          <cell r="B2727" t="str">
            <v>Overhead  Gantry  Beam/ Information Sign for SixLane Carriageway</v>
          </cell>
          <cell r="C2727" t="str">
            <v>Each</v>
          </cell>
          <cell r="D2727">
            <v>9041.81</v>
          </cell>
          <cell r="E2727">
            <v>757904.56</v>
          </cell>
          <cell r="F2727" t="str">
            <v>Each</v>
          </cell>
          <cell r="G2727">
            <v>9041.81</v>
          </cell>
          <cell r="H2727">
            <v>757904.63</v>
          </cell>
          <cell r="I2727" t="str">
            <v>16.8.7</v>
          </cell>
          <cell r="J2727">
            <v>0</v>
          </cell>
          <cell r="L2727">
            <v>754237.63</v>
          </cell>
          <cell r="M2727">
            <v>3667</v>
          </cell>
          <cell r="N2727">
            <v>4.8618629648589659E-3</v>
          </cell>
        </row>
        <row r="2728">
          <cell r="A2728" t="str">
            <v>16-21-d</v>
          </cell>
          <cell r="B2728" t="str">
            <v>Providing and Fixing gantry of structural steelsections as per design / drawings includingfoundation complete</v>
          </cell>
          <cell r="C2728" t="str">
            <v>Each</v>
          </cell>
          <cell r="D2728">
            <v>6271.69</v>
          </cell>
          <cell r="E2728">
            <v>159116.41</v>
          </cell>
          <cell r="F2728" t="str">
            <v>Per Each</v>
          </cell>
          <cell r="G2728">
            <v>6271.69</v>
          </cell>
          <cell r="H2728">
            <v>159116.41</v>
          </cell>
          <cell r="I2728" t="str">
            <v>16.8.7</v>
          </cell>
          <cell r="J2728" t="str">
            <v>The cost of RCC base for thefoundation is not included in therate which is payable separately.</v>
          </cell>
          <cell r="L2728">
            <v>157910.59</v>
          </cell>
          <cell r="M2728">
            <v>1205.820000000007</v>
          </cell>
          <cell r="N2728">
            <v>7.636093310777998E-3</v>
          </cell>
        </row>
        <row r="2729">
          <cell r="A2729" t="str">
            <v>16-22-a</v>
          </cell>
          <cell r="B2729" t="str">
            <v>Supply and Fixing reflective sheet onMS/aluminium road signs etc including lettering :Diamond grade</v>
          </cell>
          <cell r="C2729" t="str">
            <v>100 Sft</v>
          </cell>
          <cell r="D2729">
            <v>2197.67</v>
          </cell>
          <cell r="E2729">
            <v>81476.41</v>
          </cell>
          <cell r="F2729" t="str">
            <v>m2</v>
          </cell>
          <cell r="G2729">
            <v>236.47</v>
          </cell>
          <cell r="H2729">
            <v>8766.86</v>
          </cell>
          <cell r="I2729" t="str">
            <v>16.8.7.2.2</v>
          </cell>
          <cell r="J2729">
            <v>0</v>
          </cell>
          <cell r="L2729">
            <v>7060.78</v>
          </cell>
          <cell r="M2729">
            <v>1706.0800000000008</v>
          </cell>
          <cell r="N2729">
            <v>0.24162769552372412</v>
          </cell>
        </row>
        <row r="2730">
          <cell r="A2730" t="str">
            <v>16-22-b</v>
          </cell>
          <cell r="B2730" t="str">
            <v>Supply and Fixing reflective sheet onMS/aluminium road signs etc including lettering :High intensity grade</v>
          </cell>
          <cell r="C2730" t="str">
            <v>100 Sft</v>
          </cell>
          <cell r="D2730">
            <v>2197.67</v>
          </cell>
          <cell r="E2730">
            <v>52158.47</v>
          </cell>
          <cell r="F2730" t="str">
            <v>m2</v>
          </cell>
          <cell r="G2730">
            <v>236.47</v>
          </cell>
          <cell r="H2730">
            <v>5612.25</v>
          </cell>
          <cell r="I2730" t="str">
            <v>16.8.7.2.2</v>
          </cell>
          <cell r="J2730">
            <v>0</v>
          </cell>
          <cell r="L2730">
            <v>4498.3999999999996</v>
          </cell>
          <cell r="M2730">
            <v>1113.8500000000004</v>
          </cell>
          <cell r="N2730">
            <v>0.24761026142628501</v>
          </cell>
        </row>
        <row r="2731">
          <cell r="A2731" t="str">
            <v>16-22-c</v>
          </cell>
          <cell r="B2731" t="str">
            <v>Supply and Fixing reflective sheet onMS/aluminium road signs etc including lettering :Engineering grade</v>
          </cell>
          <cell r="C2731" t="str">
            <v>100 Sft</v>
          </cell>
          <cell r="D2731">
            <v>2197.67</v>
          </cell>
          <cell r="E2731">
            <v>32633.42</v>
          </cell>
          <cell r="F2731" t="str">
            <v>m2</v>
          </cell>
          <cell r="G2731">
            <v>236.47</v>
          </cell>
          <cell r="H2731">
            <v>3511.36</v>
          </cell>
          <cell r="I2731" t="str">
            <v>16.8.7.2.2</v>
          </cell>
          <cell r="J2731">
            <v>0</v>
          </cell>
          <cell r="L2731">
            <v>2825</v>
          </cell>
          <cell r="M2731">
            <v>686.36000000000013</v>
          </cell>
          <cell r="N2731">
            <v>0.24295929203539829</v>
          </cell>
        </row>
        <row r="2732">
          <cell r="A2732" t="str">
            <v>16-23</v>
          </cell>
          <cell r="B2732" t="str">
            <v>Delineator Bi-directional (Diamond sheet)</v>
          </cell>
          <cell r="C2732" t="str">
            <v>Each</v>
          </cell>
          <cell r="D2732">
            <v>348.6</v>
          </cell>
          <cell r="E2732">
            <v>798.76</v>
          </cell>
          <cell r="F2732" t="str">
            <v>Each</v>
          </cell>
          <cell r="G2732">
            <v>348.6</v>
          </cell>
          <cell r="H2732">
            <v>798.76</v>
          </cell>
          <cell r="I2732" t="str">
            <v>16.8.12</v>
          </cell>
          <cell r="J2732">
            <v>0</v>
          </cell>
          <cell r="L2732">
            <v>630.55999999999995</v>
          </cell>
          <cell r="M2732">
            <v>168.20000000000005</v>
          </cell>
          <cell r="N2732">
            <v>0.26674701852321753</v>
          </cell>
        </row>
        <row r="2733">
          <cell r="A2733" t="str">
            <v>16-24</v>
          </cell>
          <cell r="B2733" t="str">
            <v>Plastic 3M Bi Direction</v>
          </cell>
          <cell r="C2733" t="str">
            <v>Each</v>
          </cell>
          <cell r="D2733">
            <v>348.6</v>
          </cell>
          <cell r="E2733">
            <v>756.84</v>
          </cell>
          <cell r="F2733" t="str">
            <v>Each</v>
          </cell>
          <cell r="G2733">
            <v>348.6</v>
          </cell>
          <cell r="H2733">
            <v>756.84</v>
          </cell>
          <cell r="I2733" t="str">
            <v>16.8.12</v>
          </cell>
          <cell r="J2733">
            <v>0</v>
          </cell>
          <cell r="L2733">
            <v>735.05</v>
          </cell>
          <cell r="M2733">
            <v>21.790000000000077</v>
          </cell>
          <cell r="N2733">
            <v>2.9644241888307023E-2</v>
          </cell>
        </row>
        <row r="2734">
          <cell r="A2734" t="str">
            <v>16-25-a-01</v>
          </cell>
          <cell r="B2734" t="str">
            <v>Supply and Fixing aluminium alloy road studs asper specs Large, strip 146x30mm, 171 beads:Uni-direction</v>
          </cell>
          <cell r="C2734" t="str">
            <v>Each</v>
          </cell>
          <cell r="D2734">
            <v>89.64</v>
          </cell>
          <cell r="E2734">
            <v>629.1</v>
          </cell>
          <cell r="F2734" t="str">
            <v>Each</v>
          </cell>
          <cell r="G2734">
            <v>89.64</v>
          </cell>
          <cell r="H2734">
            <v>629.1</v>
          </cell>
          <cell r="I2734" t="str">
            <v>16.8.10</v>
          </cell>
          <cell r="J2734">
            <v>0</v>
          </cell>
          <cell r="L2734">
            <v>623.5</v>
          </cell>
          <cell r="M2734">
            <v>5.6000000000000227</v>
          </cell>
          <cell r="N2734">
            <v>8.9815557337610628E-3</v>
          </cell>
        </row>
        <row r="2735">
          <cell r="A2735" t="str">
            <v>16-25-a-02</v>
          </cell>
          <cell r="B2735" t="str">
            <v>Supply and Fixing aluminium alloy road studs asper specs Large, strip 146x30mm, 171 beads:Bi-direction</v>
          </cell>
          <cell r="C2735" t="str">
            <v>Each</v>
          </cell>
          <cell r="D2735">
            <v>89.64</v>
          </cell>
          <cell r="E2735">
            <v>646.11</v>
          </cell>
          <cell r="F2735" t="str">
            <v>Each</v>
          </cell>
          <cell r="G2735">
            <v>89.64</v>
          </cell>
          <cell r="H2735">
            <v>646.11</v>
          </cell>
          <cell r="I2735" t="str">
            <v>16.8.10</v>
          </cell>
          <cell r="J2735">
            <v>0</v>
          </cell>
          <cell r="L2735">
            <v>640.51</v>
          </cell>
          <cell r="M2735">
            <v>5.6000000000000227</v>
          </cell>
          <cell r="N2735">
            <v>8.7430328956613051E-3</v>
          </cell>
        </row>
        <row r="2736">
          <cell r="A2736" t="str">
            <v>16-25-b-01</v>
          </cell>
          <cell r="B2736" t="str">
            <v>Supply and Fixing aluminium alloy road studs asper specs Medium, strip 114x18mm, 74 beads:Uni-direction</v>
          </cell>
          <cell r="C2736" t="str">
            <v>Each</v>
          </cell>
          <cell r="D2736">
            <v>89.64</v>
          </cell>
          <cell r="E2736">
            <v>528.26</v>
          </cell>
          <cell r="F2736" t="str">
            <v>Each</v>
          </cell>
          <cell r="G2736">
            <v>89.64</v>
          </cell>
          <cell r="H2736">
            <v>528.26</v>
          </cell>
          <cell r="I2736" t="str">
            <v>16.8.10</v>
          </cell>
          <cell r="J2736">
            <v>0</v>
          </cell>
          <cell r="L2736">
            <v>522.65</v>
          </cell>
          <cell r="M2736">
            <v>5.6100000000000136</v>
          </cell>
          <cell r="N2736">
            <v>1.073376064287767E-2</v>
          </cell>
        </row>
        <row r="2737">
          <cell r="A2737" t="str">
            <v>16-25-b-02</v>
          </cell>
          <cell r="B2737" t="str">
            <v>Supply and Fixing aluminium alloy road studs asper specs Medium, strip 114x18mm, 74 beads:Bi-direction</v>
          </cell>
          <cell r="C2737" t="str">
            <v>Each</v>
          </cell>
          <cell r="D2737">
            <v>89.64</v>
          </cell>
          <cell r="E2737">
            <v>539.19000000000005</v>
          </cell>
          <cell r="F2737" t="str">
            <v>Each</v>
          </cell>
          <cell r="G2737">
            <v>89.64</v>
          </cell>
          <cell r="H2737">
            <v>539.19000000000005</v>
          </cell>
          <cell r="I2737" t="str">
            <v>16.8.10</v>
          </cell>
          <cell r="J2737">
            <v>0</v>
          </cell>
          <cell r="L2737">
            <v>533.59</v>
          </cell>
          <cell r="M2737">
            <v>5.6000000000000227</v>
          </cell>
          <cell r="N2737">
            <v>1.0494949305646699E-2</v>
          </cell>
        </row>
        <row r="2738">
          <cell r="A2738" t="str">
            <v>16-25-c-01</v>
          </cell>
          <cell r="B2738" t="str">
            <v>Supply and Fixing aluminium alloy road studs asper specs Small, strip 75x14mm, 43 beads:Uni-directional</v>
          </cell>
          <cell r="C2738" t="str">
            <v>Each</v>
          </cell>
          <cell r="D2738">
            <v>89.64</v>
          </cell>
          <cell r="E2738">
            <v>373.95</v>
          </cell>
          <cell r="F2738" t="str">
            <v>Each</v>
          </cell>
          <cell r="G2738">
            <v>89.64</v>
          </cell>
          <cell r="H2738">
            <v>373.95</v>
          </cell>
          <cell r="I2738" t="str">
            <v>16.8.10</v>
          </cell>
          <cell r="J2738">
            <v>0</v>
          </cell>
          <cell r="L2738">
            <v>368.35</v>
          </cell>
          <cell r="M2738">
            <v>5.5999999999999659</v>
          </cell>
          <cell r="N2738">
            <v>1.5202931994027327E-2</v>
          </cell>
        </row>
        <row r="2739">
          <cell r="A2739" t="str">
            <v>16-25-c-02</v>
          </cell>
          <cell r="B2739" t="str">
            <v>Supply and Fixing aluminium alloy road studs asper specs Small, strip 75x14mm, 43 beads:Bi-directional</v>
          </cell>
          <cell r="C2739" t="str">
            <v>Each</v>
          </cell>
          <cell r="D2739">
            <v>89.64</v>
          </cell>
          <cell r="E2739">
            <v>381.24</v>
          </cell>
          <cell r="F2739" t="str">
            <v>Each</v>
          </cell>
          <cell r="G2739">
            <v>89.64</v>
          </cell>
          <cell r="H2739">
            <v>381.24</v>
          </cell>
          <cell r="I2739" t="str">
            <v>16.8.10</v>
          </cell>
          <cell r="J2739">
            <v>0</v>
          </cell>
          <cell r="L2739">
            <v>375.64</v>
          </cell>
          <cell r="M2739">
            <v>5.6000000000000227</v>
          </cell>
          <cell r="N2739">
            <v>1.4907890533489572E-2</v>
          </cell>
        </row>
        <row r="2740">
          <cell r="A2740" t="str">
            <v>16-25-c-03</v>
          </cell>
          <cell r="B2740" t="str">
            <v>Supply &amp; Fixing of high Quality) 360 d GlassRoad studs ( 4" Dia ) Including fixing at site in allrespect</v>
          </cell>
          <cell r="C2740" t="str">
            <v>Each</v>
          </cell>
          <cell r="D2740">
            <v>89.64</v>
          </cell>
          <cell r="E2740">
            <v>646.11</v>
          </cell>
          <cell r="F2740" t="str">
            <v>Each</v>
          </cell>
          <cell r="G2740">
            <v>89.64</v>
          </cell>
          <cell r="H2740">
            <v>646.11</v>
          </cell>
          <cell r="I2740" t="str">
            <v>16.8.10</v>
          </cell>
          <cell r="J2740">
            <v>0</v>
          </cell>
          <cell r="L2740">
            <v>640.51</v>
          </cell>
          <cell r="M2740">
            <v>5.6000000000000227</v>
          </cell>
          <cell r="N2740">
            <v>8.7430328956613051E-3</v>
          </cell>
        </row>
        <row r="2741">
          <cell r="A2741" t="str">
            <v>16-25-c-04</v>
          </cell>
          <cell r="B2741" t="str">
            <v>Reflectorized Aluminium Pavement Stud (RaisedProfile Type - Single)</v>
          </cell>
          <cell r="C2741" t="str">
            <v>Each</v>
          </cell>
          <cell r="D2741">
            <v>37.020000000000003</v>
          </cell>
          <cell r="E2741">
            <v>523.02</v>
          </cell>
          <cell r="F2741" t="str">
            <v>Each</v>
          </cell>
          <cell r="G2741">
            <v>37.020000000000003</v>
          </cell>
          <cell r="H2741">
            <v>523.02</v>
          </cell>
          <cell r="I2741" t="str">
            <v>16.8.12</v>
          </cell>
          <cell r="J2741">
            <v>0</v>
          </cell>
          <cell r="L2741">
            <v>523.02</v>
          </cell>
          <cell r="M2741">
            <v>0</v>
          </cell>
          <cell r="N2741">
            <v>0</v>
          </cell>
        </row>
        <row r="2742">
          <cell r="A2742" t="str">
            <v>16-25-c-05</v>
          </cell>
          <cell r="B2742" t="str">
            <v>Reflectorized Aluminium Pavement Stud (RaisedProfile Type - Double)</v>
          </cell>
          <cell r="C2742" t="str">
            <v>Each</v>
          </cell>
          <cell r="D2742">
            <v>37.020000000000003</v>
          </cell>
          <cell r="E2742">
            <v>553.4</v>
          </cell>
          <cell r="F2742" t="str">
            <v>Each</v>
          </cell>
          <cell r="G2742">
            <v>37.020000000000003</v>
          </cell>
          <cell r="H2742">
            <v>553.4</v>
          </cell>
          <cell r="I2742" t="str">
            <v>16.8.12</v>
          </cell>
          <cell r="J2742">
            <v>0</v>
          </cell>
          <cell r="L2742">
            <v>553.4</v>
          </cell>
          <cell r="M2742">
            <v>0</v>
          </cell>
          <cell r="N2742">
            <v>0</v>
          </cell>
        </row>
        <row r="2743">
          <cell r="A2743" t="str">
            <v>16-25-c-06</v>
          </cell>
          <cell r="B2743" t="str">
            <v>Reflectorized Aluminium Pavement Stud (FlushedProfile Type - Single)</v>
          </cell>
          <cell r="C2743" t="str">
            <v>Each</v>
          </cell>
          <cell r="D2743">
            <v>37.020000000000003</v>
          </cell>
          <cell r="E2743">
            <v>492.65</v>
          </cell>
          <cell r="F2743" t="str">
            <v>Each</v>
          </cell>
          <cell r="G2743">
            <v>37.020000000000003</v>
          </cell>
          <cell r="H2743">
            <v>492.65</v>
          </cell>
          <cell r="I2743" t="str">
            <v>16.8.12</v>
          </cell>
          <cell r="J2743">
            <v>0</v>
          </cell>
          <cell r="L2743">
            <v>492.65</v>
          </cell>
          <cell r="M2743">
            <v>0</v>
          </cell>
          <cell r="N2743">
            <v>0</v>
          </cell>
        </row>
        <row r="2744">
          <cell r="A2744" t="str">
            <v>16-25-c-07</v>
          </cell>
          <cell r="B2744" t="str">
            <v>Reflectorized Aluminium Pavement Stud (FlushedProfile Type - Double)</v>
          </cell>
          <cell r="C2744" t="str">
            <v>Each</v>
          </cell>
          <cell r="D2744">
            <v>37.020000000000003</v>
          </cell>
          <cell r="E2744">
            <v>523.02</v>
          </cell>
          <cell r="F2744" t="str">
            <v>Each</v>
          </cell>
          <cell r="G2744">
            <v>37.020000000000003</v>
          </cell>
          <cell r="H2744">
            <v>523.02</v>
          </cell>
          <cell r="I2744" t="str">
            <v>16.8.12</v>
          </cell>
          <cell r="J2744">
            <v>0</v>
          </cell>
          <cell r="L2744">
            <v>523.02</v>
          </cell>
          <cell r="M2744">
            <v>0</v>
          </cell>
          <cell r="N2744">
            <v>0</v>
          </cell>
        </row>
        <row r="2745">
          <cell r="A2745" t="str">
            <v>16-25-c-08</v>
          </cell>
          <cell r="B2745" t="str">
            <v>Reflectorized Plastic Pavement Stud (RaisedProfile Type - Single)</v>
          </cell>
          <cell r="C2745" t="str">
            <v>Each</v>
          </cell>
          <cell r="D2745">
            <v>37.020000000000003</v>
          </cell>
          <cell r="E2745">
            <v>401.52</v>
          </cell>
          <cell r="F2745" t="str">
            <v>Each</v>
          </cell>
          <cell r="G2745">
            <v>37.020000000000003</v>
          </cell>
          <cell r="H2745">
            <v>401.52</v>
          </cell>
          <cell r="I2745" t="str">
            <v>16.8.10</v>
          </cell>
          <cell r="J2745">
            <v>0</v>
          </cell>
          <cell r="L2745">
            <v>401.52</v>
          </cell>
          <cell r="M2745">
            <v>0</v>
          </cell>
          <cell r="N2745">
            <v>0</v>
          </cell>
        </row>
        <row r="2746">
          <cell r="A2746" t="str">
            <v>16-25-c-09</v>
          </cell>
          <cell r="B2746" t="str">
            <v>Reflectorized Plastic Pavement Stud (RaisedProfile Type - Double)</v>
          </cell>
          <cell r="C2746" t="str">
            <v>Each</v>
          </cell>
          <cell r="D2746">
            <v>37.020000000000003</v>
          </cell>
          <cell r="E2746">
            <v>431.9</v>
          </cell>
          <cell r="F2746" t="str">
            <v>Each</v>
          </cell>
          <cell r="G2746">
            <v>37.020000000000003</v>
          </cell>
          <cell r="H2746">
            <v>431.9</v>
          </cell>
          <cell r="I2746" t="str">
            <v>16.8.10</v>
          </cell>
          <cell r="J2746">
            <v>0</v>
          </cell>
          <cell r="L2746">
            <v>431.9</v>
          </cell>
          <cell r="M2746">
            <v>0</v>
          </cell>
          <cell r="N2746">
            <v>0</v>
          </cell>
        </row>
        <row r="2747">
          <cell r="A2747" t="str">
            <v>16-25-c-10</v>
          </cell>
          <cell r="B2747" t="str">
            <v>Reflectorized Plastic Pavement Stud (FlushedProfile Type - Single)</v>
          </cell>
          <cell r="C2747" t="str">
            <v>Each</v>
          </cell>
          <cell r="D2747">
            <v>37.020000000000003</v>
          </cell>
          <cell r="E2747">
            <v>371.15</v>
          </cell>
          <cell r="F2747" t="str">
            <v>Each</v>
          </cell>
          <cell r="G2747">
            <v>37.020000000000003</v>
          </cell>
          <cell r="H2747">
            <v>371.15</v>
          </cell>
          <cell r="I2747" t="str">
            <v>16.8.10</v>
          </cell>
          <cell r="J2747">
            <v>0</v>
          </cell>
          <cell r="L2747">
            <v>371.15</v>
          </cell>
          <cell r="M2747">
            <v>0</v>
          </cell>
          <cell r="N2747">
            <v>0</v>
          </cell>
        </row>
        <row r="2748">
          <cell r="A2748" t="str">
            <v>16-25-c-11</v>
          </cell>
          <cell r="B2748" t="str">
            <v>Reflectorized Plastic Pavement Stud (FlushedProfile Type - Double)</v>
          </cell>
          <cell r="C2748" t="str">
            <v>Each</v>
          </cell>
          <cell r="D2748">
            <v>37.020000000000003</v>
          </cell>
          <cell r="E2748">
            <v>431.9</v>
          </cell>
          <cell r="F2748" t="str">
            <v>Each</v>
          </cell>
          <cell r="G2748">
            <v>37.020000000000003</v>
          </cell>
          <cell r="H2748">
            <v>431.9</v>
          </cell>
          <cell r="I2748" t="str">
            <v>16.8.10</v>
          </cell>
          <cell r="J2748">
            <v>0</v>
          </cell>
          <cell r="L2748">
            <v>431.9</v>
          </cell>
          <cell r="M2748">
            <v>0</v>
          </cell>
          <cell r="N2748">
            <v>0</v>
          </cell>
        </row>
        <row r="2749">
          <cell r="A2749" t="str">
            <v>16-26</v>
          </cell>
          <cell r="B2749" t="str">
            <v>Providing and Laying dry brick pavement/soling instreets etc including prep, water, compaction &amp;sand cushion</v>
          </cell>
          <cell r="C2749" t="str">
            <v>100 Cft</v>
          </cell>
          <cell r="D2749">
            <v>4506.8999999999996</v>
          </cell>
          <cell r="E2749">
            <v>30051.66</v>
          </cell>
          <cell r="F2749" t="str">
            <v>m3</v>
          </cell>
          <cell r="G2749">
            <v>1591.6</v>
          </cell>
          <cell r="H2749">
            <v>10612.65</v>
          </cell>
          <cell r="I2749" t="str">
            <v>16.3.15</v>
          </cell>
          <cell r="J2749" t="str">
            <v>The nominal thickness of bricksshall be taken for the purpose ofmeasurement and payment.</v>
          </cell>
          <cell r="L2749">
            <v>9663.0300000000007</v>
          </cell>
          <cell r="M2749">
            <v>949.61999999999898</v>
          </cell>
          <cell r="N2749">
            <v>9.8273522901201685E-2</v>
          </cell>
        </row>
        <row r="2750">
          <cell r="A2750" t="str">
            <v>16-27</v>
          </cell>
          <cell r="B2750" t="str">
            <v>Provide and Lay Polythene Sheet under RigidPavement</v>
          </cell>
          <cell r="C2750" t="str">
            <v>100 Sft</v>
          </cell>
          <cell r="D2750">
            <v>73.92</v>
          </cell>
          <cell r="E2750">
            <v>3332.31</v>
          </cell>
          <cell r="F2750" t="str">
            <v>m2</v>
          </cell>
          <cell r="G2750">
            <v>7.95</v>
          </cell>
          <cell r="H2750">
            <v>358.56</v>
          </cell>
          <cell r="I2750" t="str">
            <v>16.5.2.2.3</v>
          </cell>
          <cell r="J2750">
            <v>0</v>
          </cell>
          <cell r="L2750">
            <v>358.56</v>
          </cell>
          <cell r="M2750">
            <v>0</v>
          </cell>
          <cell r="N2750">
            <v>0</v>
          </cell>
        </row>
        <row r="2751">
          <cell r="A2751" t="str">
            <v>16-28</v>
          </cell>
          <cell r="B2751" t="str">
            <v>Supply &amp; spreading 1"-1.5" guage shingle on roadsurface including compaction</v>
          </cell>
          <cell r="C2751" t="str">
            <v>100 Cft</v>
          </cell>
          <cell r="D2751">
            <v>1992</v>
          </cell>
          <cell r="E2751">
            <v>5308.62</v>
          </cell>
          <cell r="F2751" t="str">
            <v>m3</v>
          </cell>
          <cell r="G2751">
            <v>703.47</v>
          </cell>
          <cell r="H2751">
            <v>1874.72</v>
          </cell>
          <cell r="I2751">
            <v>0</v>
          </cell>
          <cell r="J2751" t="str">
            <v>For different thicknesses, rate is tobe calculated on pro-rate basis.</v>
          </cell>
          <cell r="L2751">
            <v>1576.66</v>
          </cell>
          <cell r="M2751">
            <v>298.05999999999995</v>
          </cell>
          <cell r="N2751">
            <v>0.18904519680844312</v>
          </cell>
        </row>
        <row r="2752">
          <cell r="A2752" t="str">
            <v>16-29-a-i</v>
          </cell>
          <cell r="B2752" t="str">
            <v>R.C.C. Pipe Culvert AASHTO M 170  Dia 310mm</v>
          </cell>
          <cell r="C2752" t="str">
            <v>100 Rft</v>
          </cell>
          <cell r="D2752">
            <v>5198.82</v>
          </cell>
          <cell r="E2752">
            <v>74079.539999999994</v>
          </cell>
          <cell r="F2752" t="str">
            <v>m</v>
          </cell>
          <cell r="G2752">
            <v>170.57</v>
          </cell>
          <cell r="H2752">
            <v>2430.4299999999998</v>
          </cell>
          <cell r="I2752" t="str">
            <v>16.7.2</v>
          </cell>
          <cell r="J2752">
            <v>0</v>
          </cell>
          <cell r="L2752">
            <v>2298.09</v>
          </cell>
          <cell r="M2752">
            <v>132.33999999999969</v>
          </cell>
          <cell r="N2752">
            <v>5.758695264328189E-2</v>
          </cell>
        </row>
        <row r="2753">
          <cell r="A2753" t="str">
            <v>16-29-a-ii</v>
          </cell>
          <cell r="B2753" t="str">
            <v>R.C.C. Pipe Culvert Aashto M 170 Dia 380 Mm</v>
          </cell>
          <cell r="C2753" t="str">
            <v>100 Rft</v>
          </cell>
          <cell r="D2753">
            <v>5534.02</v>
          </cell>
          <cell r="E2753">
            <v>84700.3</v>
          </cell>
          <cell r="F2753" t="str">
            <v>m</v>
          </cell>
          <cell r="G2753">
            <v>181.56</v>
          </cell>
          <cell r="H2753">
            <v>2778.88</v>
          </cell>
          <cell r="I2753" t="str">
            <v>16.7.2</v>
          </cell>
          <cell r="J2753">
            <v>0</v>
          </cell>
          <cell r="L2753">
            <v>2614.85</v>
          </cell>
          <cell r="M2753">
            <v>164.0300000000002</v>
          </cell>
          <cell r="N2753">
            <v>6.2730175727097229E-2</v>
          </cell>
        </row>
        <row r="2754">
          <cell r="A2754" t="str">
            <v>16-29-a-iii</v>
          </cell>
          <cell r="B2754" t="str">
            <v>Reinforced Concrete Pipe Culvert (AASHTOM-170) Dia: 460mm</v>
          </cell>
          <cell r="C2754" t="str">
            <v>100 Rft</v>
          </cell>
          <cell r="D2754">
            <v>29589.91</v>
          </cell>
          <cell r="E2754">
            <v>101691.48</v>
          </cell>
          <cell r="F2754" t="str">
            <v>m</v>
          </cell>
          <cell r="G2754">
            <v>970.8</v>
          </cell>
          <cell r="H2754">
            <v>3336.34</v>
          </cell>
          <cell r="I2754" t="str">
            <v>16.7.2</v>
          </cell>
          <cell r="J2754">
            <v>0</v>
          </cell>
          <cell r="L2754">
            <v>3094.94</v>
          </cell>
          <cell r="M2754">
            <v>241.40000000000009</v>
          </cell>
          <cell r="N2754">
            <v>7.7998281065222622E-2</v>
          </cell>
        </row>
        <row r="2755">
          <cell r="A2755" t="str">
            <v>16-29-b-i</v>
          </cell>
          <cell r="B2755" t="str">
            <v>Reinforced Concrete Pipe Culvert (AASHTOM-170) Dia: 610mm</v>
          </cell>
          <cell r="C2755" t="str">
            <v>100 Rft</v>
          </cell>
          <cell r="D2755">
            <v>36997.730000000003</v>
          </cell>
          <cell r="E2755">
            <v>138953.09</v>
          </cell>
          <cell r="F2755" t="str">
            <v>m</v>
          </cell>
          <cell r="G2755">
            <v>1213.8399999999999</v>
          </cell>
          <cell r="H2755">
            <v>4558.83</v>
          </cell>
          <cell r="I2755" t="str">
            <v>16.7.2</v>
          </cell>
          <cell r="J2755">
            <v>0</v>
          </cell>
          <cell r="L2755">
            <v>4199.59</v>
          </cell>
          <cell r="M2755">
            <v>359.23999999999978</v>
          </cell>
          <cell r="N2755">
            <v>8.5541683831040591E-2</v>
          </cell>
        </row>
        <row r="2756">
          <cell r="A2756" t="str">
            <v>16-29-b-ii</v>
          </cell>
          <cell r="B2756" t="str">
            <v>R.C.C. Pipe Culvert Aashto M 170 Dia 610 mm.</v>
          </cell>
          <cell r="C2756" t="str">
            <v>100 Rft</v>
          </cell>
          <cell r="D2756">
            <v>4705.91</v>
          </cell>
          <cell r="E2756">
            <v>139783.57999999999</v>
          </cell>
          <cell r="F2756" t="str">
            <v>m</v>
          </cell>
          <cell r="G2756">
            <v>154.38999999999999</v>
          </cell>
          <cell r="H2756">
            <v>4586.08</v>
          </cell>
          <cell r="I2756" t="str">
            <v>16.7.2</v>
          </cell>
          <cell r="J2756">
            <v>0</v>
          </cell>
          <cell r="L2756">
            <v>4226.8</v>
          </cell>
          <cell r="M2756">
            <v>359.27999999999975</v>
          </cell>
          <cell r="N2756">
            <v>8.5000473171193275E-2</v>
          </cell>
        </row>
        <row r="2757">
          <cell r="A2757" t="str">
            <v>16-29-c-i</v>
          </cell>
          <cell r="B2757" t="str">
            <v>Reinforced Concrete Pipe Culvert (AASHTOM-170) Dia: 760mm</v>
          </cell>
          <cell r="C2757" t="str">
            <v>100 Rft</v>
          </cell>
          <cell r="D2757">
            <v>44398.5</v>
          </cell>
          <cell r="E2757">
            <v>201619.17</v>
          </cell>
          <cell r="F2757" t="str">
            <v>m</v>
          </cell>
          <cell r="G2757">
            <v>1456.64</v>
          </cell>
          <cell r="H2757">
            <v>6614.8</v>
          </cell>
          <cell r="I2757" t="str">
            <v>16.7.2</v>
          </cell>
          <cell r="J2757">
            <v>0</v>
          </cell>
          <cell r="L2757">
            <v>6180.34</v>
          </cell>
          <cell r="M2757">
            <v>434.46000000000004</v>
          </cell>
          <cell r="N2757">
            <v>7.0297103395606075E-2</v>
          </cell>
        </row>
        <row r="2758">
          <cell r="A2758" t="str">
            <v>16-29-c-ii</v>
          </cell>
          <cell r="B2758" t="str">
            <v>R.C.C. Pipe Culvert Aashto M 170 Dia 760 mm</v>
          </cell>
          <cell r="C2758" t="str">
            <v>100 Rft</v>
          </cell>
          <cell r="D2758">
            <v>4794.5600000000004</v>
          </cell>
          <cell r="E2758">
            <v>199621.3</v>
          </cell>
          <cell r="F2758" t="str">
            <v>m</v>
          </cell>
          <cell r="G2758">
            <v>157.30000000000001</v>
          </cell>
          <cell r="H2758">
            <v>6549.26</v>
          </cell>
          <cell r="I2758" t="str">
            <v>16.7.2</v>
          </cell>
          <cell r="J2758">
            <v>0</v>
          </cell>
          <cell r="L2758">
            <v>6139.48</v>
          </cell>
          <cell r="M2758">
            <v>409.78000000000065</v>
          </cell>
          <cell r="N2758">
            <v>6.6745066357411495E-2</v>
          </cell>
        </row>
        <row r="2759">
          <cell r="A2759" t="str">
            <v>16-29-d-i</v>
          </cell>
          <cell r="B2759" t="str">
            <v>Reinforced Concrete Pipe Culvert (AASHTOM-170) Dia: 910mm</v>
          </cell>
          <cell r="C2759" t="str">
            <v>100 Rft</v>
          </cell>
          <cell r="D2759">
            <v>51792.62</v>
          </cell>
          <cell r="E2759">
            <v>335986.91</v>
          </cell>
          <cell r="F2759" t="str">
            <v>m</v>
          </cell>
          <cell r="G2759">
            <v>1699.23</v>
          </cell>
          <cell r="H2759">
            <v>11023.19</v>
          </cell>
          <cell r="I2759" t="str">
            <v>16.7.2</v>
          </cell>
          <cell r="J2759">
            <v>0</v>
          </cell>
          <cell r="L2759">
            <v>10516.97</v>
          </cell>
          <cell r="M2759">
            <v>506.22000000000116</v>
          </cell>
          <cell r="N2759">
            <v>4.8133635448232827E-2</v>
          </cell>
        </row>
        <row r="2760">
          <cell r="A2760" t="str">
            <v>16-29-d-ii</v>
          </cell>
          <cell r="B2760" t="str">
            <v>R.C.C. Pipe Culvert Aashto M 170  Dia 910 mm</v>
          </cell>
          <cell r="C2760" t="str">
            <v>100 Rft</v>
          </cell>
          <cell r="D2760">
            <v>4898.1400000000003</v>
          </cell>
          <cell r="E2760">
            <v>332403.15999999997</v>
          </cell>
          <cell r="F2760" t="str">
            <v>m</v>
          </cell>
          <cell r="G2760">
            <v>160.69999999999999</v>
          </cell>
          <cell r="H2760">
            <v>10905.62</v>
          </cell>
          <cell r="I2760" t="str">
            <v>16.7.2</v>
          </cell>
          <cell r="J2760">
            <v>0</v>
          </cell>
          <cell r="L2760">
            <v>10428.5</v>
          </cell>
          <cell r="M2760">
            <v>477.1200000000008</v>
          </cell>
          <cell r="N2760">
            <v>4.57515462434675E-2</v>
          </cell>
        </row>
        <row r="2761">
          <cell r="A2761" t="str">
            <v>16-29-e-i</v>
          </cell>
          <cell r="B2761" t="str">
            <v>Reinforced Concrete Pipe Culvert (AASHTOM-170) Dia: 1070mm</v>
          </cell>
          <cell r="C2761" t="str">
            <v>100 Rft</v>
          </cell>
          <cell r="D2761">
            <v>59194.42</v>
          </cell>
          <cell r="E2761">
            <v>345155.81</v>
          </cell>
          <cell r="F2761" t="str">
            <v>m</v>
          </cell>
          <cell r="G2761">
            <v>1942.07</v>
          </cell>
          <cell r="H2761">
            <v>11324.01</v>
          </cell>
          <cell r="I2761" t="str">
            <v>16.7.2</v>
          </cell>
          <cell r="J2761">
            <v>0</v>
          </cell>
          <cell r="L2761">
            <v>10742.68</v>
          </cell>
          <cell r="M2761">
            <v>581.32999999999993</v>
          </cell>
          <cell r="N2761">
            <v>5.4114057199879349E-2</v>
          </cell>
        </row>
        <row r="2762">
          <cell r="A2762" t="str">
            <v>16-29-e-ii</v>
          </cell>
          <cell r="B2762" t="str">
            <v>R.C.C. Pipe Culvert Aashto M 170 Dia 1070 mm</v>
          </cell>
          <cell r="C2762" t="str">
            <v>100 Rft</v>
          </cell>
          <cell r="D2762">
            <v>7582.17</v>
          </cell>
          <cell r="E2762">
            <v>343431.31</v>
          </cell>
          <cell r="F2762" t="str">
            <v>m</v>
          </cell>
          <cell r="G2762">
            <v>248.76</v>
          </cell>
          <cell r="H2762">
            <v>11267.43</v>
          </cell>
          <cell r="I2762" t="str">
            <v>16.7.2</v>
          </cell>
          <cell r="J2762">
            <v>0</v>
          </cell>
          <cell r="L2762">
            <v>10718.38</v>
          </cell>
          <cell r="M2762">
            <v>549.05000000000109</v>
          </cell>
          <cell r="N2762">
            <v>5.1225091851567227E-2</v>
          </cell>
        </row>
        <row r="2763">
          <cell r="A2763" t="str">
            <v>16-29-f-i</v>
          </cell>
          <cell r="B2763" t="str">
            <v>Reinforced Concrete Pipe Culvert (AASHTOM-170) Dia: 1220mm</v>
          </cell>
          <cell r="C2763" t="str">
            <v>100 Rft</v>
          </cell>
          <cell r="D2763">
            <v>66605.509999999995</v>
          </cell>
          <cell r="E2763">
            <v>396238.41</v>
          </cell>
          <cell r="F2763" t="str">
            <v>m</v>
          </cell>
          <cell r="G2763">
            <v>2185.2199999999998</v>
          </cell>
          <cell r="H2763">
            <v>12999.95</v>
          </cell>
          <cell r="I2763" t="str">
            <v>16.7.2</v>
          </cell>
          <cell r="J2763">
            <v>0</v>
          </cell>
          <cell r="L2763">
            <v>12343.59</v>
          </cell>
          <cell r="M2763">
            <v>656.36000000000058</v>
          </cell>
          <cell r="N2763">
            <v>5.3174157599207406E-2</v>
          </cell>
        </row>
        <row r="2764">
          <cell r="A2764" t="str">
            <v>16-29-f-ii</v>
          </cell>
          <cell r="B2764" t="str">
            <v>R.C.C. Pipe Culvert AASHTO M 170 Dia 1220mm</v>
          </cell>
          <cell r="C2764" t="str">
            <v>100 Rft</v>
          </cell>
          <cell r="D2764">
            <v>6914.29</v>
          </cell>
          <cell r="E2764">
            <v>391843.5</v>
          </cell>
          <cell r="F2764" t="str">
            <v>m</v>
          </cell>
          <cell r="G2764">
            <v>226.85</v>
          </cell>
          <cell r="H2764">
            <v>12855.76</v>
          </cell>
          <cell r="I2764" t="str">
            <v>16.7.2</v>
          </cell>
          <cell r="J2764">
            <v>0</v>
          </cell>
          <cell r="L2764">
            <v>12255.49</v>
          </cell>
          <cell r="M2764">
            <v>600.27000000000044</v>
          </cell>
          <cell r="N2764">
            <v>4.8979681758950518E-2</v>
          </cell>
        </row>
        <row r="2765">
          <cell r="A2765" t="str">
            <v>16-29-g-i</v>
          </cell>
          <cell r="B2765" t="str">
            <v>Reinforced Concrete Pipe Culvert (AASHTOM-170) Dia: 1520mm</v>
          </cell>
          <cell r="C2765" t="str">
            <v>100 Rft</v>
          </cell>
          <cell r="D2765">
            <v>73996.639999999999</v>
          </cell>
          <cell r="E2765">
            <v>910741.5</v>
          </cell>
          <cell r="F2765" t="str">
            <v>m</v>
          </cell>
          <cell r="G2765">
            <v>2427.71</v>
          </cell>
          <cell r="H2765">
            <v>29879.97</v>
          </cell>
          <cell r="I2765" t="str">
            <v>16.7.2</v>
          </cell>
          <cell r="J2765">
            <v>0</v>
          </cell>
          <cell r="L2765">
            <v>29150.66</v>
          </cell>
          <cell r="M2765">
            <v>729.31000000000131</v>
          </cell>
          <cell r="N2765">
            <v>2.5018644517825712E-2</v>
          </cell>
        </row>
        <row r="2766">
          <cell r="A2766" t="str">
            <v>16-29-g-ii</v>
          </cell>
          <cell r="B2766" t="str">
            <v>R.C.C. Pipe Culvert Aashto M 170 Dia 1520 mm</v>
          </cell>
          <cell r="C2766" t="str">
            <v>100 Rft</v>
          </cell>
          <cell r="D2766">
            <v>7132.6</v>
          </cell>
          <cell r="E2766">
            <v>906315.94</v>
          </cell>
          <cell r="F2766" t="str">
            <v>m</v>
          </cell>
          <cell r="G2766">
            <v>234.01</v>
          </cell>
          <cell r="H2766">
            <v>29734.78</v>
          </cell>
          <cell r="I2766" t="str">
            <v>16.7.2</v>
          </cell>
          <cell r="J2766">
            <v>0</v>
          </cell>
          <cell r="L2766">
            <v>29066.15</v>
          </cell>
          <cell r="M2766">
            <v>668.62999999999738</v>
          </cell>
          <cell r="N2766">
            <v>2.3003734584731633E-2</v>
          </cell>
        </row>
        <row r="2767">
          <cell r="A2767" t="str">
            <v>16-30</v>
          </cell>
          <cell r="B2767" t="str">
            <v>Granular Material in Bed to RCC Pipe Culvert</v>
          </cell>
          <cell r="C2767" t="str">
            <v>100 Cft</v>
          </cell>
          <cell r="D2767">
            <v>930.66</v>
          </cell>
          <cell r="E2767">
            <v>5586.98</v>
          </cell>
          <cell r="F2767" t="str">
            <v>m3</v>
          </cell>
          <cell r="G2767">
            <v>328.66</v>
          </cell>
          <cell r="H2767">
            <v>1973.03</v>
          </cell>
          <cell r="I2767" t="str">
            <v>16.7.2</v>
          </cell>
          <cell r="J2767">
            <v>0</v>
          </cell>
          <cell r="L2767">
            <v>1712.61</v>
          </cell>
          <cell r="M2767">
            <v>260.42000000000007</v>
          </cell>
          <cell r="N2767">
            <v>0.15206030561540579</v>
          </cell>
        </row>
        <row r="2768">
          <cell r="A2768" t="str">
            <v>16-31</v>
          </cell>
          <cell r="B2768" t="str">
            <v>Concrete Class B in Bedding and Encasement ofConcrete Pipe Culvert</v>
          </cell>
          <cell r="C2768" t="str">
            <v>100 Cft</v>
          </cell>
          <cell r="D2768">
            <v>6854.93</v>
          </cell>
          <cell r="E2768">
            <v>40996.480000000003</v>
          </cell>
          <cell r="F2768" t="str">
            <v>m3</v>
          </cell>
          <cell r="G2768">
            <v>2420.8000000000002</v>
          </cell>
          <cell r="H2768">
            <v>14477.78</v>
          </cell>
          <cell r="I2768" t="str">
            <v>16.7.3.2.2</v>
          </cell>
          <cell r="J2768">
            <v>0</v>
          </cell>
          <cell r="L2768">
            <v>11304.2</v>
          </cell>
          <cell r="M2768">
            <v>3173.58</v>
          </cell>
          <cell r="N2768">
            <v>0.28074344049114486</v>
          </cell>
        </row>
        <row r="2769">
          <cell r="A2769" t="str">
            <v>16-32-a</v>
          </cell>
          <cell r="B2769" t="str">
            <v>Confirmatory Boring including SPT's, samples, labtest bore-hole logs &amp; Report : Alluvial Soils</v>
          </cell>
          <cell r="C2769" t="str">
            <v>100 Rft</v>
          </cell>
          <cell r="D2769">
            <v>118275</v>
          </cell>
          <cell r="E2769">
            <v>373425</v>
          </cell>
          <cell r="F2769" t="str">
            <v>m</v>
          </cell>
          <cell r="G2769">
            <v>3880.41</v>
          </cell>
          <cell r="H2769">
            <v>12251.48</v>
          </cell>
          <cell r="I2769" t="str">
            <v>18.1.4.9</v>
          </cell>
          <cell r="J2769" t="str">
            <v>a) The bore hole dia shall not beless than 200mm and the methodof execution of pre-constructionboring shall be done with casingand appropriate to soilencountered.</v>
          </cell>
          <cell r="L2769">
            <v>10856.3</v>
          </cell>
          <cell r="M2769">
            <v>1395.1800000000003</v>
          </cell>
          <cell r="N2769">
            <v>0.12851339775061488</v>
          </cell>
        </row>
        <row r="2770">
          <cell r="A2770" t="str">
            <v>16-32-b</v>
          </cell>
          <cell r="B2770" t="str">
            <v>Confirmatory Boring including SPT's, samples, labtest, bore-hole logs, report : in Gravelly Soil</v>
          </cell>
          <cell r="C2770" t="str">
            <v>100 Rft</v>
          </cell>
          <cell r="D2770">
            <v>118275</v>
          </cell>
          <cell r="E2770">
            <v>336975</v>
          </cell>
          <cell r="F2770" t="str">
            <v>m</v>
          </cell>
          <cell r="G2770">
            <v>3880.41</v>
          </cell>
          <cell r="H2770">
            <v>11055.61</v>
          </cell>
          <cell r="I2770" t="str">
            <v>18.1.4.9</v>
          </cell>
          <cell r="J2770" t="str">
            <v>b) Preparation and submission ofbore-logs based on soilclassification with SPT's values asper BS-1377 is included in therate.</v>
          </cell>
          <cell r="L2770">
            <v>9859.74</v>
          </cell>
          <cell r="M2770">
            <v>1195.8700000000008</v>
          </cell>
          <cell r="N2770">
            <v>0.12128818812666468</v>
          </cell>
        </row>
        <row r="2771">
          <cell r="A2771" t="str">
            <v>16-33</v>
          </cell>
          <cell r="B2771" t="str">
            <v>Pile Load Test Upto 120 Ton</v>
          </cell>
          <cell r="C2771" t="str">
            <v>Job</v>
          </cell>
          <cell r="D2771">
            <v>4233</v>
          </cell>
          <cell r="E2771">
            <v>148621.64000000001</v>
          </cell>
          <cell r="F2771" t="str">
            <v>Job</v>
          </cell>
          <cell r="G2771">
            <v>4233</v>
          </cell>
          <cell r="H2771">
            <v>148621.59</v>
          </cell>
          <cell r="I2771" t="str">
            <v>18.1.4.7</v>
          </cell>
          <cell r="J2771">
            <v>0</v>
          </cell>
          <cell r="L2771">
            <v>129477.9</v>
          </cell>
          <cell r="M2771">
            <v>19143.690000000002</v>
          </cell>
          <cell r="N2771">
            <v>0.14785295405625209</v>
          </cell>
        </row>
        <row r="2772">
          <cell r="A2772" t="str">
            <v>16-34-a</v>
          </cell>
          <cell r="B2772" t="str">
            <v>Pile Load Testing : Max Load up to 121-240 tonne</v>
          </cell>
          <cell r="C2772" t="str">
            <v>Job</v>
          </cell>
          <cell r="D2772">
            <v>0</v>
          </cell>
          <cell r="E2772">
            <v>647038</v>
          </cell>
          <cell r="F2772" t="str">
            <v>Job</v>
          </cell>
          <cell r="G2772">
            <v>0</v>
          </cell>
          <cell r="H2772">
            <v>647038</v>
          </cell>
          <cell r="I2772" t="str">
            <v>18.1.4.7</v>
          </cell>
          <cell r="J2772" t="str">
            <v>Rates includes all material,equipment, instruments andtemporary work required toconstruct anchor pile, load test andload settlement readings andpreparation of graphs of the testpile, Less Cost of Test Pile.</v>
          </cell>
          <cell r="L2772">
            <v>600296.88</v>
          </cell>
          <cell r="M2772">
            <v>46741.119999999995</v>
          </cell>
          <cell r="N2772">
            <v>7.7863339886091024E-2</v>
          </cell>
        </row>
        <row r="2773">
          <cell r="A2773" t="str">
            <v>16-34-b</v>
          </cell>
          <cell r="B2773" t="str">
            <v>Pile Load Testing : Max Load 241 - 300 tonne</v>
          </cell>
          <cell r="C2773" t="str">
            <v>Job</v>
          </cell>
          <cell r="D2773">
            <v>0</v>
          </cell>
          <cell r="E2773">
            <v>678020.5</v>
          </cell>
          <cell r="F2773" t="str">
            <v>Job</v>
          </cell>
          <cell r="G2773">
            <v>0</v>
          </cell>
          <cell r="H2773">
            <v>678020.5</v>
          </cell>
          <cell r="I2773" t="str">
            <v>18.1.4.7</v>
          </cell>
          <cell r="J2773">
            <v>0</v>
          </cell>
          <cell r="L2773">
            <v>631279.38</v>
          </cell>
          <cell r="M2773">
            <v>46741.119999999995</v>
          </cell>
          <cell r="N2773">
            <v>7.4041892513580898E-2</v>
          </cell>
        </row>
        <row r="2774">
          <cell r="A2774" t="str">
            <v>16-34-c</v>
          </cell>
          <cell r="B2774" t="str">
            <v>Pile Load Testing : Max Load 301 - 360 tonne</v>
          </cell>
          <cell r="C2774" t="str">
            <v>Job</v>
          </cell>
          <cell r="D2774">
            <v>0</v>
          </cell>
          <cell r="E2774">
            <v>709003</v>
          </cell>
          <cell r="F2774" t="str">
            <v>Job</v>
          </cell>
          <cell r="G2774">
            <v>0</v>
          </cell>
          <cell r="H2774">
            <v>709003</v>
          </cell>
          <cell r="I2774" t="str">
            <v>18.1.4.7</v>
          </cell>
          <cell r="J2774">
            <v>0</v>
          </cell>
          <cell r="L2774">
            <v>662261.88</v>
          </cell>
          <cell r="M2774">
            <v>46741.119999999995</v>
          </cell>
          <cell r="N2774">
            <v>7.0578001560349504E-2</v>
          </cell>
        </row>
        <row r="2775">
          <cell r="A2775" t="str">
            <v>16-34-d</v>
          </cell>
          <cell r="B2775" t="str">
            <v>Pile Load Testing : Max Load 361 - 600 tonne</v>
          </cell>
          <cell r="C2775" t="str">
            <v>Job</v>
          </cell>
          <cell r="D2775">
            <v>0</v>
          </cell>
          <cell r="E2775">
            <v>729658</v>
          </cell>
          <cell r="F2775" t="str">
            <v>Job</v>
          </cell>
          <cell r="G2775">
            <v>0</v>
          </cell>
          <cell r="H2775">
            <v>729658</v>
          </cell>
          <cell r="I2775" t="str">
            <v>18.1.4.7</v>
          </cell>
          <cell r="J2775">
            <v>0</v>
          </cell>
          <cell r="L2775">
            <v>682916.88</v>
          </cell>
          <cell r="M2775">
            <v>46741.119999999995</v>
          </cell>
          <cell r="N2775">
            <v>6.8443351407568076E-2</v>
          </cell>
        </row>
        <row r="2776">
          <cell r="A2776" t="str">
            <v>16-34-e</v>
          </cell>
          <cell r="B2776" t="str">
            <v>Pile Load Test Upto 601-900 Ton</v>
          </cell>
          <cell r="C2776" t="str">
            <v>Each</v>
          </cell>
          <cell r="D2776">
            <v>0</v>
          </cell>
          <cell r="E2776">
            <v>747883</v>
          </cell>
          <cell r="F2776" t="str">
            <v>Each</v>
          </cell>
          <cell r="G2776">
            <v>0</v>
          </cell>
          <cell r="H2776">
            <v>747883</v>
          </cell>
          <cell r="I2776" t="str">
            <v>18.1.4.7</v>
          </cell>
          <cell r="J2776">
            <v>0</v>
          </cell>
          <cell r="L2776">
            <v>701141.88</v>
          </cell>
          <cell r="M2776">
            <v>46741.119999999995</v>
          </cell>
          <cell r="N2776">
            <v>6.6664281985266652E-2</v>
          </cell>
        </row>
        <row r="2777">
          <cell r="A2777" t="str">
            <v>16-34-f</v>
          </cell>
          <cell r="B2777" t="str">
            <v>Pile Load test using hydraulic Jack system(601-900) Tonne (Only Kentlage Load testcharges)</v>
          </cell>
          <cell r="C2777" t="str">
            <v>Job.</v>
          </cell>
          <cell r="D2777">
            <v>0</v>
          </cell>
          <cell r="E2777">
            <v>224775</v>
          </cell>
          <cell r="F2777" t="str">
            <v>Job</v>
          </cell>
          <cell r="G2777">
            <v>0</v>
          </cell>
          <cell r="H2777">
            <v>224775</v>
          </cell>
          <cell r="I2777" t="str">
            <v>18.1.4.7</v>
          </cell>
          <cell r="J2777">
            <v>0</v>
          </cell>
          <cell r="L2777">
            <v>224775</v>
          </cell>
          <cell r="M2777">
            <v>0</v>
          </cell>
          <cell r="N2777">
            <v>0</v>
          </cell>
        </row>
        <row r="2778">
          <cell r="A2778" t="str">
            <v>16-34-g</v>
          </cell>
          <cell r="B2778" t="str">
            <v>Pile load test: (Pre high Strain Dynamic load testas per ASTM D 4945-08 including field dataanalysis results with report etc complete Max Load1100 tons</v>
          </cell>
          <cell r="C2778" t="str">
            <v>Job.</v>
          </cell>
          <cell r="D2778">
            <v>0</v>
          </cell>
          <cell r="E2778">
            <v>760033</v>
          </cell>
          <cell r="F2778" t="str">
            <v>Job</v>
          </cell>
          <cell r="G2778">
            <v>0</v>
          </cell>
          <cell r="H2778">
            <v>760033</v>
          </cell>
          <cell r="I2778" t="str">
            <v>18.1.4.7</v>
          </cell>
          <cell r="J2778">
            <v>0</v>
          </cell>
          <cell r="L2778">
            <v>713291.88</v>
          </cell>
          <cell r="M2778">
            <v>46741.119999999995</v>
          </cell>
          <cell r="N2778">
            <v>6.5528742595527642E-2</v>
          </cell>
        </row>
        <row r="2779">
          <cell r="A2779" t="str">
            <v>16-35-a</v>
          </cell>
          <cell r="B2779" t="str">
            <v>Boring for Cast-in-place RCC Piles in AlluvialSoils : Dia up to 760mm</v>
          </cell>
          <cell r="C2779" t="str">
            <v>100 Rft</v>
          </cell>
          <cell r="D2779">
            <v>0</v>
          </cell>
          <cell r="E2779">
            <v>245381.41</v>
          </cell>
          <cell r="F2779" t="str">
            <v>m</v>
          </cell>
          <cell r="G2779">
            <v>0</v>
          </cell>
          <cell r="H2779">
            <v>8050.57</v>
          </cell>
          <cell r="I2779" t="str">
            <v>18.1.4.9</v>
          </cell>
          <cell r="J2779">
            <v>0</v>
          </cell>
          <cell r="L2779">
            <v>6708.81</v>
          </cell>
          <cell r="M2779">
            <v>1341.7599999999993</v>
          </cell>
          <cell r="N2779">
            <v>0.19999970188453678</v>
          </cell>
        </row>
        <row r="2780">
          <cell r="A2780" t="str">
            <v>16-35-b</v>
          </cell>
          <cell r="B2780" t="str">
            <v>Boring for Cast-in-place RCC Piles in AlluvialSoils : Dia 761 - 1220 mm</v>
          </cell>
          <cell r="C2780" t="str">
            <v>100 Rft</v>
          </cell>
          <cell r="D2780">
            <v>0</v>
          </cell>
          <cell r="E2780">
            <v>255150</v>
          </cell>
          <cell r="F2780" t="str">
            <v>m</v>
          </cell>
          <cell r="G2780">
            <v>0</v>
          </cell>
          <cell r="H2780">
            <v>8371.06</v>
          </cell>
          <cell r="I2780" t="str">
            <v>18.1.4.9</v>
          </cell>
          <cell r="J2780">
            <v>0</v>
          </cell>
          <cell r="L2780">
            <v>6975.89</v>
          </cell>
          <cell r="M2780">
            <v>1395.1699999999992</v>
          </cell>
          <cell r="N2780">
            <v>0.19999885319292579</v>
          </cell>
        </row>
        <row r="2781">
          <cell r="A2781" t="str">
            <v>16-35-c</v>
          </cell>
          <cell r="B2781" t="str">
            <v>Boring for Cast-in-place RCC Piles in AlluvialSoils : Dia 1221 - 2000 mm</v>
          </cell>
          <cell r="C2781" t="str">
            <v>100 Cft</v>
          </cell>
          <cell r="D2781">
            <v>0</v>
          </cell>
          <cell r="E2781">
            <v>272646</v>
          </cell>
          <cell r="F2781" t="str">
            <v>m</v>
          </cell>
          <cell r="G2781">
            <v>0</v>
          </cell>
          <cell r="H2781">
            <v>8945.08</v>
          </cell>
          <cell r="I2781" t="str">
            <v>18.1.4.2.3</v>
          </cell>
          <cell r="J2781">
            <v>0</v>
          </cell>
          <cell r="L2781">
            <v>7454.23</v>
          </cell>
          <cell r="M2781">
            <v>1490.8500000000004</v>
          </cell>
          <cell r="N2781">
            <v>0.2000005366080736</v>
          </cell>
        </row>
        <row r="2782">
          <cell r="A2782" t="str">
            <v>16-36-a</v>
          </cell>
          <cell r="B2782" t="str">
            <v>Boring for Cast-in-place RCC Piles in GravellySoils : Dia up to 760mm</v>
          </cell>
          <cell r="C2782" t="str">
            <v>100 Rft</v>
          </cell>
          <cell r="D2782">
            <v>0</v>
          </cell>
          <cell r="E2782">
            <v>218700</v>
          </cell>
          <cell r="F2782" t="str">
            <v>m</v>
          </cell>
          <cell r="G2782">
            <v>0</v>
          </cell>
          <cell r="H2782">
            <v>7175.2</v>
          </cell>
          <cell r="I2782" t="str">
            <v>18.1.4.2.3</v>
          </cell>
          <cell r="J2782">
            <v>0</v>
          </cell>
          <cell r="L2782">
            <v>5979.33</v>
          </cell>
          <cell r="M2782">
            <v>1195.8699999999999</v>
          </cell>
          <cell r="N2782">
            <v>0.20000066897127269</v>
          </cell>
        </row>
        <row r="2783">
          <cell r="A2783" t="str">
            <v>16-36-b</v>
          </cell>
          <cell r="B2783" t="str">
            <v>Boring with temporary casing in Boulderly subsoilfor 760-1220 mm diameter pile.</v>
          </cell>
          <cell r="C2783" t="str">
            <v>100 Rft</v>
          </cell>
          <cell r="D2783">
            <v>118275</v>
          </cell>
          <cell r="E2783">
            <v>640239</v>
          </cell>
          <cell r="F2783" t="str">
            <v>m</v>
          </cell>
          <cell r="G2783">
            <v>3880.41</v>
          </cell>
          <cell r="H2783">
            <v>21005.22</v>
          </cell>
          <cell r="I2783" t="str">
            <v>18.1.4.2.3</v>
          </cell>
          <cell r="J2783">
            <v>0</v>
          </cell>
          <cell r="L2783">
            <v>18151.080000000002</v>
          </cell>
          <cell r="M2783">
            <v>2854.1399999999994</v>
          </cell>
          <cell r="N2783">
            <v>0.15724353592182941</v>
          </cell>
        </row>
        <row r="2784">
          <cell r="A2784" t="str">
            <v>16-36-c</v>
          </cell>
          <cell r="B2784" t="str">
            <v>Boring with temporary casing in gravely subsoilfor 760-1220 mm diameter pile.</v>
          </cell>
          <cell r="C2784" t="str">
            <v>100 Rft</v>
          </cell>
          <cell r="D2784">
            <v>118275</v>
          </cell>
          <cell r="E2784">
            <v>336975</v>
          </cell>
          <cell r="F2784" t="str">
            <v>m</v>
          </cell>
          <cell r="G2784">
            <v>3880.41</v>
          </cell>
          <cell r="H2784">
            <v>11055.61</v>
          </cell>
          <cell r="I2784" t="str">
            <v>18.1.4.2.3</v>
          </cell>
          <cell r="J2784">
            <v>0</v>
          </cell>
          <cell r="L2784">
            <v>9979.33</v>
          </cell>
          <cell r="M2784">
            <v>1076.2800000000007</v>
          </cell>
          <cell r="N2784">
            <v>0.10785092786790303</v>
          </cell>
        </row>
        <row r="2785">
          <cell r="A2785" t="str">
            <v>16-36-d</v>
          </cell>
          <cell r="B2785" t="str">
            <v>Boring with temporary casing in any type of Rock(till appropriate degree of socket &amp; RQD value notless than 90%) for 720-1220 mm diameter pile.</v>
          </cell>
          <cell r="C2785" t="str">
            <v>100 Rft</v>
          </cell>
          <cell r="D2785">
            <v>118275</v>
          </cell>
          <cell r="E2785">
            <v>708036</v>
          </cell>
          <cell r="F2785" t="str">
            <v>m</v>
          </cell>
          <cell r="G2785">
            <v>3880.41</v>
          </cell>
          <cell r="H2785">
            <v>23229.53</v>
          </cell>
          <cell r="I2785" t="str">
            <v>18.1.4.2.3</v>
          </cell>
          <cell r="J2785">
            <v>0</v>
          </cell>
          <cell r="L2785">
            <v>20004.68</v>
          </cell>
          <cell r="M2785">
            <v>3224.8499999999985</v>
          </cell>
          <cell r="N2785">
            <v>0.16120477808192876</v>
          </cell>
        </row>
        <row r="2786">
          <cell r="A2786" t="str">
            <v>16-37</v>
          </cell>
          <cell r="B2786" t="str">
            <v>Supply fabricate &amp; install welded MS lining inpiles of thickness as per specs/drwg</v>
          </cell>
          <cell r="C2786" t="str">
            <v>100 Kg</v>
          </cell>
          <cell r="D2786">
            <v>2519.42</v>
          </cell>
          <cell r="E2786">
            <v>20744.419999999998</v>
          </cell>
          <cell r="F2786" t="str">
            <v>kg</v>
          </cell>
          <cell r="G2786">
            <v>25.19</v>
          </cell>
          <cell r="H2786">
            <v>207.44</v>
          </cell>
          <cell r="I2786" t="str">
            <v>18.1.4.2.2, 18.3.3.2</v>
          </cell>
          <cell r="J2786">
            <v>0</v>
          </cell>
          <cell r="L2786">
            <v>206.45</v>
          </cell>
          <cell r="M2786">
            <v>0.99000000000000909</v>
          </cell>
          <cell r="N2786">
            <v>4.7953499636716355E-3</v>
          </cell>
        </row>
        <row r="2787">
          <cell r="A2787" t="str">
            <v>16-38-a</v>
          </cell>
          <cell r="B2787" t="str">
            <v>Supply and Fixing Neoprene Bearing Pad as perspecs &amp; design</v>
          </cell>
          <cell r="C2787" t="str">
            <v>Cubic Inch</v>
          </cell>
          <cell r="D2787">
            <v>1.49</v>
          </cell>
          <cell r="E2787">
            <v>67.099999999999994</v>
          </cell>
          <cell r="F2787" t="str">
            <v>cm3</v>
          </cell>
          <cell r="G2787">
            <v>0.09</v>
          </cell>
          <cell r="H2787">
            <v>4.09</v>
          </cell>
          <cell r="I2787" t="str">
            <v>16.6.8</v>
          </cell>
          <cell r="J2787">
            <v>0</v>
          </cell>
          <cell r="L2787">
            <v>4.09</v>
          </cell>
          <cell r="M2787">
            <v>0</v>
          </cell>
          <cell r="N2787">
            <v>0</v>
          </cell>
        </row>
        <row r="2788">
          <cell r="A2788" t="str">
            <v>16-38-b</v>
          </cell>
          <cell r="B2788" t="str">
            <v>Supply and Fixing Steel Bearing Pads as per specs&amp; design</v>
          </cell>
          <cell r="C2788" t="str">
            <v>100 Kg</v>
          </cell>
          <cell r="D2788">
            <v>3103.85</v>
          </cell>
          <cell r="E2788">
            <v>22665.35</v>
          </cell>
          <cell r="F2788" t="str">
            <v>kg</v>
          </cell>
          <cell r="G2788">
            <v>31.04</v>
          </cell>
          <cell r="H2788">
            <v>226.65</v>
          </cell>
          <cell r="I2788" t="str">
            <v>16.6.8</v>
          </cell>
          <cell r="J2788">
            <v>0</v>
          </cell>
          <cell r="L2788">
            <v>225.73</v>
          </cell>
          <cell r="M2788">
            <v>0.92000000000001592</v>
          </cell>
          <cell r="N2788">
            <v>4.075665618216524E-3</v>
          </cell>
        </row>
        <row r="2789">
          <cell r="A2789" t="str">
            <v>16-39</v>
          </cell>
          <cell r="B2789" t="str">
            <v>Supply and Fixing spirally wound sheath of 50mmdia. For pre-stressing of cables in precast conc.Girders</v>
          </cell>
          <cell r="C2789" t="str">
            <v>100 Rft</v>
          </cell>
          <cell r="D2789">
            <v>1081.51</v>
          </cell>
          <cell r="E2789">
            <v>9100.51</v>
          </cell>
          <cell r="F2789" t="str">
            <v>m</v>
          </cell>
          <cell r="G2789">
            <v>35.479999999999997</v>
          </cell>
          <cell r="H2789">
            <v>298.57</v>
          </cell>
          <cell r="I2789" t="str">
            <v>16.6.7</v>
          </cell>
          <cell r="J2789">
            <v>0</v>
          </cell>
          <cell r="L2789">
            <v>298.57</v>
          </cell>
          <cell r="M2789">
            <v>0</v>
          </cell>
          <cell r="N2789">
            <v>0</v>
          </cell>
        </row>
        <row r="2790">
          <cell r="A2790" t="str">
            <v>16-40</v>
          </cell>
          <cell r="B2790" t="str">
            <v>Supply and Fixing stressing anchorages for hightensile steel wire cables in precast girders</v>
          </cell>
          <cell r="C2790" t="str">
            <v>Set</v>
          </cell>
          <cell r="D2790">
            <v>177.41</v>
          </cell>
          <cell r="E2790">
            <v>967.16</v>
          </cell>
          <cell r="F2790" t="str">
            <v>Set</v>
          </cell>
          <cell r="G2790">
            <v>177.41</v>
          </cell>
          <cell r="H2790">
            <v>967.16</v>
          </cell>
          <cell r="I2790" t="str">
            <v>16.6.7</v>
          </cell>
          <cell r="J2790">
            <v>0</v>
          </cell>
          <cell r="L2790">
            <v>967.16</v>
          </cell>
          <cell r="M2790">
            <v>0</v>
          </cell>
          <cell r="N2790">
            <v>0</v>
          </cell>
        </row>
        <row r="2791">
          <cell r="A2791" t="str">
            <v>16-41</v>
          </cell>
          <cell r="B2791" t="str">
            <v>Launching girders in place, including lifting &amp;handling if any</v>
          </cell>
          <cell r="C2791" t="str">
            <v>Ft</v>
          </cell>
          <cell r="D2791">
            <v>804.7</v>
          </cell>
          <cell r="E2791">
            <v>930.7</v>
          </cell>
          <cell r="F2791" t="str">
            <v>m</v>
          </cell>
          <cell r="G2791">
            <v>2640.09</v>
          </cell>
          <cell r="H2791">
            <v>3053.46</v>
          </cell>
          <cell r="I2791">
            <v>0</v>
          </cell>
          <cell r="J2791">
            <v>0</v>
          </cell>
          <cell r="L2791">
            <v>2953.84</v>
          </cell>
          <cell r="M2791">
            <v>99.619999999999891</v>
          </cell>
          <cell r="N2791">
            <v>3.3725591094981411E-2</v>
          </cell>
        </row>
        <row r="2792">
          <cell r="A2792" t="str">
            <v>16-42</v>
          </cell>
          <cell r="B2792" t="str">
            <v>Stressing Cable of High Tensile Steel WireStrands</v>
          </cell>
          <cell r="C2792" t="str">
            <v>Each</v>
          </cell>
          <cell r="D2792">
            <v>1232.55</v>
          </cell>
          <cell r="E2792">
            <v>1637.15</v>
          </cell>
          <cell r="F2792" t="str">
            <v>Each</v>
          </cell>
          <cell r="G2792">
            <v>1232.55</v>
          </cell>
          <cell r="H2792">
            <v>1637.15</v>
          </cell>
          <cell r="I2792" t="str">
            <v>16.6.7</v>
          </cell>
          <cell r="J2792">
            <v>0</v>
          </cell>
          <cell r="L2792">
            <v>1581.12</v>
          </cell>
          <cell r="M2792">
            <v>56.0300000000002</v>
          </cell>
          <cell r="N2792">
            <v>3.5436905484719824E-2</v>
          </cell>
        </row>
        <row r="2793">
          <cell r="A2793" t="str">
            <v>16-43-a</v>
          </cell>
          <cell r="B2793" t="str">
            <v>Providing and fixing GI Steel (Hamp core) Ropes1/2" dia</v>
          </cell>
          <cell r="C2793" t="str">
            <v>100Rft</v>
          </cell>
          <cell r="D2793">
            <v>1821.48</v>
          </cell>
          <cell r="E2793">
            <v>35094.43</v>
          </cell>
          <cell r="F2793" t="str">
            <v>m</v>
          </cell>
          <cell r="G2793">
            <v>59.76</v>
          </cell>
          <cell r="H2793">
            <v>1151.3900000000001</v>
          </cell>
          <cell r="I2793">
            <v>16.100000000000001</v>
          </cell>
          <cell r="J2793">
            <v>0</v>
          </cell>
          <cell r="L2793">
            <v>1147.6600000000001</v>
          </cell>
          <cell r="M2793">
            <v>3.7300000000000182</v>
          </cell>
          <cell r="N2793">
            <v>3.2500914905111426E-3</v>
          </cell>
        </row>
        <row r="2794">
          <cell r="A2794" t="str">
            <v>16-43-b</v>
          </cell>
          <cell r="B2794" t="str">
            <v>Providing and fixing GI Steel (Hamp core) Ropes3/4" dia</v>
          </cell>
          <cell r="C2794" t="str">
            <v>100Rft</v>
          </cell>
          <cell r="D2794">
            <v>1821.48</v>
          </cell>
          <cell r="E2794">
            <v>43744.02</v>
          </cell>
          <cell r="F2794" t="str">
            <v>m</v>
          </cell>
          <cell r="G2794">
            <v>59.76</v>
          </cell>
          <cell r="H2794">
            <v>1435.17</v>
          </cell>
          <cell r="I2794">
            <v>16.100000000000001</v>
          </cell>
          <cell r="J2794">
            <v>0</v>
          </cell>
          <cell r="L2794">
            <v>1431.44</v>
          </cell>
          <cell r="M2794">
            <v>3.7300000000000182</v>
          </cell>
          <cell r="N2794">
            <v>2.6057676186218202E-3</v>
          </cell>
        </row>
        <row r="2795">
          <cell r="A2795" t="str">
            <v>16-43-c</v>
          </cell>
          <cell r="B2795" t="str">
            <v>Providing and fixing GI Steel (Hamp core) Ropes1" dia</v>
          </cell>
          <cell r="C2795" t="str">
            <v>100Rft</v>
          </cell>
          <cell r="D2795">
            <v>1821.48</v>
          </cell>
          <cell r="E2795">
            <v>46104.15</v>
          </cell>
          <cell r="F2795" t="str">
            <v>m</v>
          </cell>
          <cell r="G2795">
            <v>59.76</v>
          </cell>
          <cell r="H2795">
            <v>1512.6</v>
          </cell>
          <cell r="I2795">
            <v>16.100000000000001</v>
          </cell>
          <cell r="J2795">
            <v>0</v>
          </cell>
          <cell r="L2795">
            <v>1508.87</v>
          </cell>
          <cell r="M2795">
            <v>3.7300000000000182</v>
          </cell>
          <cell r="N2795">
            <v>2.472048619165348E-3</v>
          </cell>
        </row>
        <row r="2796">
          <cell r="A2796" t="str">
            <v>16-43-d</v>
          </cell>
          <cell r="B2796" t="str">
            <v>Providing and fixing GI Steel U Grips 1.5" dia</v>
          </cell>
          <cell r="C2796" t="str">
            <v>Each</v>
          </cell>
          <cell r="D2796">
            <v>249</v>
          </cell>
          <cell r="E2796">
            <v>579.03</v>
          </cell>
          <cell r="F2796" t="str">
            <v>Each</v>
          </cell>
          <cell r="G2796">
            <v>249</v>
          </cell>
          <cell r="H2796">
            <v>579.03</v>
          </cell>
          <cell r="I2796">
            <v>16.12</v>
          </cell>
          <cell r="J2796">
            <v>0</v>
          </cell>
          <cell r="L2796">
            <v>563.47</v>
          </cell>
          <cell r="M2796">
            <v>15.559999999999945</v>
          </cell>
          <cell r="N2796">
            <v>2.7614602374571751E-2</v>
          </cell>
        </row>
        <row r="2797">
          <cell r="A2797" t="str">
            <v>16-43-e</v>
          </cell>
          <cell r="B2797" t="str">
            <v>Providing and fixing GI Steel U Grips 1" dia</v>
          </cell>
          <cell r="C2797" t="str">
            <v>Each</v>
          </cell>
          <cell r="D2797">
            <v>249</v>
          </cell>
          <cell r="E2797">
            <v>557.89</v>
          </cell>
          <cell r="F2797" t="str">
            <v>Each</v>
          </cell>
          <cell r="G2797">
            <v>249</v>
          </cell>
          <cell r="H2797">
            <v>557.89</v>
          </cell>
          <cell r="I2797">
            <v>16.12</v>
          </cell>
          <cell r="J2797">
            <v>0</v>
          </cell>
          <cell r="L2797">
            <v>542.33000000000004</v>
          </cell>
          <cell r="M2797">
            <v>15.559999999999945</v>
          </cell>
          <cell r="N2797">
            <v>2.8691018383640854E-2</v>
          </cell>
        </row>
        <row r="2798">
          <cell r="A2798" t="str">
            <v>16-43-f</v>
          </cell>
          <cell r="B2798" t="str">
            <v>Providing and fixing GI Steel U Grips 3/4" dia</v>
          </cell>
          <cell r="C2798" t="str">
            <v>Each</v>
          </cell>
          <cell r="D2798">
            <v>249</v>
          </cell>
          <cell r="E2798">
            <v>579.03</v>
          </cell>
          <cell r="F2798" t="str">
            <v>Each</v>
          </cell>
          <cell r="G2798">
            <v>249</v>
          </cell>
          <cell r="H2798">
            <v>579.03</v>
          </cell>
          <cell r="I2798">
            <v>16.12</v>
          </cell>
          <cell r="J2798">
            <v>0</v>
          </cell>
          <cell r="L2798">
            <v>563.47</v>
          </cell>
          <cell r="M2798">
            <v>15.559999999999945</v>
          </cell>
          <cell r="N2798">
            <v>2.7614602374571751E-2</v>
          </cell>
        </row>
        <row r="2799">
          <cell r="A2799" t="str">
            <v>16-43-g</v>
          </cell>
          <cell r="B2799" t="str">
            <v>Providing and fixing GI Steel Thimble plate 1.5"dia</v>
          </cell>
          <cell r="C2799" t="str">
            <v>Each</v>
          </cell>
          <cell r="D2799">
            <v>249</v>
          </cell>
          <cell r="E2799">
            <v>1812.26</v>
          </cell>
          <cell r="F2799" t="str">
            <v>Each</v>
          </cell>
          <cell r="G2799">
            <v>249</v>
          </cell>
          <cell r="H2799">
            <v>1812.26</v>
          </cell>
          <cell r="I2799">
            <v>16.11</v>
          </cell>
          <cell r="J2799">
            <v>0</v>
          </cell>
          <cell r="L2799">
            <v>1796.69</v>
          </cell>
          <cell r="M2799">
            <v>15.569999999999936</v>
          </cell>
          <cell r="N2799">
            <v>8.6659356928573857E-3</v>
          </cell>
        </row>
        <row r="2800">
          <cell r="A2800" t="str">
            <v>16-43-h</v>
          </cell>
          <cell r="B2800" t="str">
            <v>Providing and fixing GI Steel Thimble plate 1" dia</v>
          </cell>
          <cell r="C2800" t="str">
            <v>Each</v>
          </cell>
          <cell r="D2800">
            <v>249</v>
          </cell>
          <cell r="E2800">
            <v>1812.26</v>
          </cell>
          <cell r="F2800" t="str">
            <v>Each</v>
          </cell>
          <cell r="G2800">
            <v>249</v>
          </cell>
          <cell r="H2800">
            <v>1812.26</v>
          </cell>
          <cell r="I2800">
            <v>16.11</v>
          </cell>
          <cell r="J2800">
            <v>0</v>
          </cell>
          <cell r="L2800">
            <v>1796.69</v>
          </cell>
          <cell r="M2800">
            <v>15.569999999999936</v>
          </cell>
          <cell r="N2800">
            <v>8.6659356928573857E-3</v>
          </cell>
        </row>
        <row r="2801">
          <cell r="A2801" t="str">
            <v>16-43-i</v>
          </cell>
          <cell r="B2801" t="str">
            <v>Providing and fixing GI Steel Thimble plate 3/4"dia</v>
          </cell>
          <cell r="C2801" t="str">
            <v>Each</v>
          </cell>
          <cell r="D2801">
            <v>249</v>
          </cell>
          <cell r="E2801">
            <v>1812.26</v>
          </cell>
          <cell r="F2801" t="str">
            <v>Each</v>
          </cell>
          <cell r="G2801">
            <v>249</v>
          </cell>
          <cell r="H2801">
            <v>1812.26</v>
          </cell>
          <cell r="I2801">
            <v>16.11</v>
          </cell>
          <cell r="J2801">
            <v>0</v>
          </cell>
          <cell r="L2801">
            <v>1796.69</v>
          </cell>
          <cell r="M2801">
            <v>15.569999999999936</v>
          </cell>
          <cell r="N2801">
            <v>8.6659356928573857E-3</v>
          </cell>
        </row>
        <row r="2802">
          <cell r="A2802" t="str">
            <v>16-43-j</v>
          </cell>
          <cell r="B2802" t="str">
            <v>Providing and fixing GI Steel Thimble plate 1/2"dia</v>
          </cell>
          <cell r="C2802" t="str">
            <v>Each</v>
          </cell>
          <cell r="D2802">
            <v>249</v>
          </cell>
          <cell r="E2802">
            <v>1812.26</v>
          </cell>
          <cell r="F2802" t="str">
            <v>Each</v>
          </cell>
          <cell r="G2802">
            <v>249</v>
          </cell>
          <cell r="H2802">
            <v>1812.26</v>
          </cell>
          <cell r="I2802">
            <v>16.11</v>
          </cell>
          <cell r="J2802">
            <v>0</v>
          </cell>
          <cell r="L2802">
            <v>1796.69</v>
          </cell>
          <cell r="M2802">
            <v>15.569999999999936</v>
          </cell>
          <cell r="N2802">
            <v>8.6659356928573857E-3</v>
          </cell>
        </row>
        <row r="2803">
          <cell r="A2803" t="str">
            <v>16-44</v>
          </cell>
          <cell r="B2803" t="str">
            <v>Coupling machine for ropes</v>
          </cell>
          <cell r="C2803" t="str">
            <v>Each</v>
          </cell>
          <cell r="D2803">
            <v>996</v>
          </cell>
          <cell r="E2803">
            <v>2135.06</v>
          </cell>
          <cell r="F2803" t="str">
            <v>Each</v>
          </cell>
          <cell r="G2803">
            <v>996</v>
          </cell>
          <cell r="H2803">
            <v>2135.06</v>
          </cell>
          <cell r="I2803">
            <v>0</v>
          </cell>
          <cell r="J2803">
            <v>0</v>
          </cell>
          <cell r="L2803">
            <v>2072.81</v>
          </cell>
          <cell r="M2803">
            <v>62.25</v>
          </cell>
          <cell r="N2803">
            <v>3.0031696103357278E-2</v>
          </cell>
        </row>
        <row r="2804">
          <cell r="A2804" t="str">
            <v>16-45</v>
          </cell>
          <cell r="B2804" t="str">
            <v>Saddle plate for ropes</v>
          </cell>
          <cell r="C2804" t="str">
            <v>Each</v>
          </cell>
          <cell r="D2804">
            <v>996</v>
          </cell>
          <cell r="E2804">
            <v>1755.38</v>
          </cell>
          <cell r="F2804" t="str">
            <v>Each</v>
          </cell>
          <cell r="G2804">
            <v>996</v>
          </cell>
          <cell r="H2804">
            <v>1755.38</v>
          </cell>
          <cell r="I2804">
            <v>16.12</v>
          </cell>
          <cell r="J2804">
            <v>0</v>
          </cell>
          <cell r="L2804">
            <v>1693.13</v>
          </cell>
          <cell r="M2804">
            <v>62.25</v>
          </cell>
          <cell r="N2804">
            <v>3.6766225865704341E-2</v>
          </cell>
        </row>
        <row r="2805">
          <cell r="A2805" t="str">
            <v>16-46</v>
          </cell>
          <cell r="B2805" t="str">
            <v>Inject Cement Grout in Sheath Pipe after stressing</v>
          </cell>
          <cell r="C2805" t="str">
            <v>100 Rft</v>
          </cell>
          <cell r="D2805">
            <v>1337.53</v>
          </cell>
          <cell r="E2805">
            <v>2129.4299999999998</v>
          </cell>
          <cell r="F2805" t="str">
            <v>m</v>
          </cell>
          <cell r="G2805">
            <v>43.88</v>
          </cell>
          <cell r="H2805">
            <v>69.86</v>
          </cell>
          <cell r="I2805" t="str">
            <v>16.5.2.3.10.3</v>
          </cell>
          <cell r="J2805">
            <v>0</v>
          </cell>
          <cell r="L2805">
            <v>60.25</v>
          </cell>
          <cell r="M2805">
            <v>9.61</v>
          </cell>
          <cell r="N2805">
            <v>0.15950207468879668</v>
          </cell>
        </row>
        <row r="2806">
          <cell r="A2806" t="str">
            <v>16-47</v>
          </cell>
          <cell r="B2806" t="str">
            <v>Cement Stabilized Sub base</v>
          </cell>
          <cell r="C2806" t="str">
            <v>1000 Cft</v>
          </cell>
          <cell r="D2806">
            <v>130.18</v>
          </cell>
          <cell r="E2806">
            <v>42754.73</v>
          </cell>
          <cell r="F2806" t="str">
            <v>m3</v>
          </cell>
          <cell r="G2806">
            <v>4.5999999999999996</v>
          </cell>
          <cell r="H2806">
            <v>1509.87</v>
          </cell>
          <cell r="I2806" t="str">
            <v>16.3.4</v>
          </cell>
          <cell r="J2806">
            <v>0</v>
          </cell>
          <cell r="L2806">
            <v>1305.96</v>
          </cell>
          <cell r="M2806">
            <v>203.90999999999985</v>
          </cell>
          <cell r="N2806">
            <v>0.15613801341541841</v>
          </cell>
        </row>
        <row r="2807">
          <cell r="A2807" t="str">
            <v>16-48</v>
          </cell>
          <cell r="B2807" t="str">
            <v>Liquid Asphalt For Curing Seal, Type Mc-250</v>
          </cell>
          <cell r="C2807" t="str">
            <v>Ton</v>
          </cell>
          <cell r="D2807">
            <v>331.97</v>
          </cell>
          <cell r="E2807">
            <v>179404.97</v>
          </cell>
          <cell r="F2807" t="str">
            <v>Ton</v>
          </cell>
          <cell r="G2807">
            <v>331.97</v>
          </cell>
          <cell r="H2807">
            <v>179405</v>
          </cell>
          <cell r="I2807" t="str">
            <v>16.4.12</v>
          </cell>
          <cell r="J2807">
            <v>0</v>
          </cell>
          <cell r="L2807">
            <v>141617.91</v>
          </cell>
          <cell r="M2807">
            <v>37787.089999999997</v>
          </cell>
          <cell r="N2807">
            <v>0.26682423148315065</v>
          </cell>
        </row>
        <row r="2808">
          <cell r="A2808" t="str">
            <v>16-49</v>
          </cell>
          <cell r="B2808" t="str">
            <v>Emulsified Asphalt For Curing Seal, Type SS-1</v>
          </cell>
          <cell r="C2808" t="str">
            <v>Ton</v>
          </cell>
          <cell r="D2808">
            <v>331.97</v>
          </cell>
          <cell r="E2808">
            <v>148422.47</v>
          </cell>
          <cell r="F2808" t="str">
            <v>Ton</v>
          </cell>
          <cell r="G2808">
            <v>331.97</v>
          </cell>
          <cell r="H2808">
            <v>148422.5</v>
          </cell>
          <cell r="I2808" t="str">
            <v>16.4.12</v>
          </cell>
          <cell r="J2808">
            <v>0</v>
          </cell>
          <cell r="L2808">
            <v>117317.9</v>
          </cell>
          <cell r="M2808">
            <v>31104.600000000006</v>
          </cell>
          <cell r="N2808">
            <v>0.26513089647871302</v>
          </cell>
        </row>
        <row r="2809">
          <cell r="A2809" t="str">
            <v>16-50</v>
          </cell>
          <cell r="B2809" t="str">
            <v>Cement Stabilized Base</v>
          </cell>
          <cell r="C2809" t="str">
            <v>100 Cft</v>
          </cell>
          <cell r="D2809">
            <v>1015.32</v>
          </cell>
          <cell r="E2809">
            <v>32924.89</v>
          </cell>
          <cell r="F2809" t="str">
            <v>m3</v>
          </cell>
          <cell r="G2809">
            <v>358.56</v>
          </cell>
          <cell r="H2809">
            <v>11627.33</v>
          </cell>
          <cell r="I2809" t="str">
            <v>16.3.4</v>
          </cell>
          <cell r="J2809">
            <v>0</v>
          </cell>
          <cell r="L2809">
            <v>11320.36</v>
          </cell>
          <cell r="M2809">
            <v>306.96999999999935</v>
          </cell>
          <cell r="N2809">
            <v>2.7116628799790762E-2</v>
          </cell>
        </row>
        <row r="2810">
          <cell r="A2810" t="str">
            <v>16-51</v>
          </cell>
          <cell r="B2810" t="str">
            <v>Repair to cracks to reinforced or plain cementconcrete work by grouting with cement gun in(1:2) cement sand mortar including cutting thechase of required size</v>
          </cell>
          <cell r="C2810" t="str">
            <v>100 Rft</v>
          </cell>
          <cell r="D2810">
            <v>4046.25</v>
          </cell>
          <cell r="E2810">
            <v>5886.37</v>
          </cell>
          <cell r="F2810" t="str">
            <v>m</v>
          </cell>
          <cell r="G2810">
            <v>132.75</v>
          </cell>
          <cell r="H2810">
            <v>193.12</v>
          </cell>
          <cell r="I2810" t="str">
            <v>16.6.7.3.9</v>
          </cell>
          <cell r="J2810">
            <v>0</v>
          </cell>
          <cell r="L2810">
            <v>164.89</v>
          </cell>
          <cell r="M2810">
            <v>28.230000000000018</v>
          </cell>
          <cell r="N2810">
            <v>0.17120504578810128</v>
          </cell>
        </row>
        <row r="2811">
          <cell r="A2811" t="str">
            <v>16-52-a</v>
          </cell>
          <cell r="B2811" t="str">
            <v>Rock SN-Bolts (Grouted Bolts) 25mm dia - 2 m inlength including fixing and stregthening etc.</v>
          </cell>
          <cell r="C2811" t="str">
            <v>Each</v>
          </cell>
          <cell r="D2811">
            <v>147.84</v>
          </cell>
          <cell r="E2811">
            <v>1957.13</v>
          </cell>
          <cell r="F2811" t="str">
            <v>Each</v>
          </cell>
          <cell r="G2811">
            <v>147.84</v>
          </cell>
          <cell r="H2811">
            <v>1957.13</v>
          </cell>
          <cell r="I2811" t="str">
            <v>16.6.9</v>
          </cell>
          <cell r="J2811">
            <v>0</v>
          </cell>
          <cell r="L2811">
            <v>1957.13</v>
          </cell>
          <cell r="M2811">
            <v>0</v>
          </cell>
          <cell r="N2811">
            <v>0</v>
          </cell>
        </row>
        <row r="2812">
          <cell r="A2812" t="str">
            <v>16-52-b</v>
          </cell>
          <cell r="B2812" t="str">
            <v>Rock SN-Bolts (Grouted Bolts) 25mm dia - 3 m inlength including fixing and stregthening etc.</v>
          </cell>
          <cell r="C2812" t="str">
            <v>Each</v>
          </cell>
          <cell r="D2812">
            <v>147.84</v>
          </cell>
          <cell r="E2812">
            <v>2795.07</v>
          </cell>
          <cell r="F2812" t="str">
            <v>Each</v>
          </cell>
          <cell r="G2812">
            <v>147.84</v>
          </cell>
          <cell r="H2812">
            <v>2795.07</v>
          </cell>
          <cell r="I2812" t="str">
            <v>16.6.9</v>
          </cell>
          <cell r="J2812">
            <v>0</v>
          </cell>
          <cell r="L2812">
            <v>2795.07</v>
          </cell>
          <cell r="M2812">
            <v>0</v>
          </cell>
          <cell r="N2812">
            <v>0</v>
          </cell>
        </row>
        <row r="2813">
          <cell r="A2813" t="str">
            <v>16-52-c</v>
          </cell>
          <cell r="B2813" t="str">
            <v>Rock SN-Bolts (Grouted Bolts) 25mm dia - 4 m inlength including fixing and stregthening etc.</v>
          </cell>
          <cell r="C2813" t="str">
            <v>Each</v>
          </cell>
          <cell r="D2813">
            <v>147.84</v>
          </cell>
          <cell r="E2813">
            <v>3655.66</v>
          </cell>
          <cell r="F2813" t="str">
            <v>Each</v>
          </cell>
          <cell r="G2813">
            <v>147.84</v>
          </cell>
          <cell r="H2813">
            <v>3655.66</v>
          </cell>
          <cell r="I2813" t="str">
            <v>16.6.9</v>
          </cell>
          <cell r="J2813">
            <v>0</v>
          </cell>
          <cell r="L2813">
            <v>3655.66</v>
          </cell>
          <cell r="M2813">
            <v>0</v>
          </cell>
          <cell r="N2813">
            <v>0</v>
          </cell>
        </row>
        <row r="2814">
          <cell r="A2814" t="str">
            <v>16-52-d</v>
          </cell>
          <cell r="B2814" t="str">
            <v>Rock SN-Bolts (Grouted Bolts) 25mm dia - 5 m inlength including fixing and stregthening etc.</v>
          </cell>
          <cell r="C2814" t="str">
            <v>Each</v>
          </cell>
          <cell r="D2814">
            <v>147.84</v>
          </cell>
          <cell r="E2814">
            <v>4516.2700000000004</v>
          </cell>
          <cell r="F2814" t="str">
            <v>Each</v>
          </cell>
          <cell r="G2814">
            <v>147.84</v>
          </cell>
          <cell r="H2814">
            <v>4516.2700000000004</v>
          </cell>
          <cell r="I2814" t="str">
            <v>16.6.9</v>
          </cell>
          <cell r="J2814">
            <v>0</v>
          </cell>
          <cell r="L2814">
            <v>4516.2700000000004</v>
          </cell>
          <cell r="M2814">
            <v>0</v>
          </cell>
          <cell r="N2814">
            <v>0</v>
          </cell>
        </row>
        <row r="2815">
          <cell r="A2815" t="str">
            <v>16-53</v>
          </cell>
          <cell r="B2815" t="str">
            <v>Cut off projecting wire ends of cables &amp; makegood anchorage recess with 1:2:4 cem. conc.</v>
          </cell>
          <cell r="C2815" t="str">
            <v>Each</v>
          </cell>
          <cell r="D2815">
            <v>667.94</v>
          </cell>
          <cell r="E2815">
            <v>938.02</v>
          </cell>
          <cell r="F2815" t="str">
            <v>Each</v>
          </cell>
          <cell r="G2815">
            <v>667.94</v>
          </cell>
          <cell r="H2815">
            <v>938.02</v>
          </cell>
          <cell r="I2815" t="str">
            <v>16.6.7</v>
          </cell>
          <cell r="J2815">
            <v>0</v>
          </cell>
          <cell r="L2815">
            <v>807.48</v>
          </cell>
          <cell r="M2815">
            <v>130.53999999999996</v>
          </cell>
          <cell r="N2815">
            <v>0.16166344677267544</v>
          </cell>
        </row>
        <row r="2816">
          <cell r="A2816" t="str">
            <v>16-54</v>
          </cell>
          <cell r="B2816" t="str">
            <v>Supply and place in position MS expansion jointassemblies as specified &amp; as per drawing</v>
          </cell>
          <cell r="C2816" t="str">
            <v>100 Kg</v>
          </cell>
          <cell r="D2816">
            <v>5229</v>
          </cell>
          <cell r="E2816">
            <v>26915.88</v>
          </cell>
          <cell r="F2816" t="str">
            <v>kg</v>
          </cell>
          <cell r="G2816">
            <v>52.29</v>
          </cell>
          <cell r="H2816">
            <v>269.16000000000003</v>
          </cell>
          <cell r="I2816">
            <v>6.9</v>
          </cell>
          <cell r="J2816">
            <v>0</v>
          </cell>
          <cell r="L2816">
            <v>264.8</v>
          </cell>
          <cell r="M2816">
            <v>4.3600000000000136</v>
          </cell>
          <cell r="N2816">
            <v>1.6465256797583133E-2</v>
          </cell>
        </row>
        <row r="2817">
          <cell r="A2817" t="str">
            <v>16-55</v>
          </cell>
          <cell r="B2817" t="str">
            <v>Supply and place in position galvanised steel 3"dia drain scuppers in deck slab as per specs/drwg</v>
          </cell>
          <cell r="C2817" t="str">
            <v>Each</v>
          </cell>
          <cell r="D2817">
            <v>252.11</v>
          </cell>
          <cell r="E2817">
            <v>560.72</v>
          </cell>
          <cell r="F2817" t="str">
            <v>Each</v>
          </cell>
          <cell r="G2817">
            <v>252.11</v>
          </cell>
          <cell r="H2817">
            <v>560.72</v>
          </cell>
          <cell r="I2817" t="str">
            <v>16.7.12</v>
          </cell>
          <cell r="J2817">
            <v>0</v>
          </cell>
          <cell r="L2817">
            <v>538.92999999999995</v>
          </cell>
          <cell r="M2817">
            <v>21.790000000000077</v>
          </cell>
          <cell r="N2817">
            <v>4.0431967045813144E-2</v>
          </cell>
        </row>
        <row r="2818">
          <cell r="A2818" t="str">
            <v>16-56</v>
          </cell>
          <cell r="B2818" t="str">
            <v>Providing and Fixing rain water outlet of AC pipe</v>
          </cell>
          <cell r="C2818" t="str">
            <v>Each</v>
          </cell>
          <cell r="D2818">
            <v>143.18</v>
          </cell>
          <cell r="E2818">
            <v>214.98</v>
          </cell>
          <cell r="F2818" t="str">
            <v>Each</v>
          </cell>
          <cell r="G2818">
            <v>143.18</v>
          </cell>
          <cell r="H2818">
            <v>214.98</v>
          </cell>
          <cell r="I2818" t="str">
            <v>16.7.4</v>
          </cell>
          <cell r="J2818">
            <v>0</v>
          </cell>
          <cell r="L2818">
            <v>196.31</v>
          </cell>
          <cell r="M2818">
            <v>18.669999999999987</v>
          </cell>
          <cell r="N2818">
            <v>9.5104681371300431E-2</v>
          </cell>
        </row>
        <row r="2819">
          <cell r="A2819" t="str">
            <v>16-57</v>
          </cell>
          <cell r="B2819" t="str">
            <v>Supply and Fixing polystrene fill in expansionjoints &amp; under diaphragms at transoms.</v>
          </cell>
          <cell r="C2819" t="str">
            <v>100 Cft</v>
          </cell>
          <cell r="D2819">
            <v>7299.19</v>
          </cell>
          <cell r="E2819">
            <v>11187.19</v>
          </cell>
          <cell r="F2819" t="str">
            <v>m3</v>
          </cell>
          <cell r="G2819">
            <v>2577.69</v>
          </cell>
          <cell r="H2819">
            <v>3950.72</v>
          </cell>
          <cell r="I2819">
            <v>6.9</v>
          </cell>
          <cell r="J2819">
            <v>0</v>
          </cell>
          <cell r="L2819">
            <v>3617.32</v>
          </cell>
          <cell r="M2819">
            <v>333.39999999999964</v>
          </cell>
          <cell r="N2819">
            <v>9.2167682151426913E-2</v>
          </cell>
        </row>
        <row r="2820">
          <cell r="A2820" t="str">
            <v>16-58</v>
          </cell>
          <cell r="B2820" t="str">
            <v>Providing and Laying expansion joint of neoprenestrip 4"x1/4" and plastic bitumen</v>
          </cell>
          <cell r="C2820" t="str">
            <v>100 Rft</v>
          </cell>
          <cell r="D2820">
            <v>118.28</v>
          </cell>
          <cell r="E2820">
            <v>17735.78</v>
          </cell>
          <cell r="F2820" t="str">
            <v>m</v>
          </cell>
          <cell r="G2820">
            <v>3.88</v>
          </cell>
          <cell r="H2820">
            <v>581.88</v>
          </cell>
          <cell r="I2820" t="str">
            <v>16.6.8</v>
          </cell>
          <cell r="J2820">
            <v>0</v>
          </cell>
          <cell r="L2820">
            <v>581.88</v>
          </cell>
          <cell r="M2820">
            <v>0</v>
          </cell>
          <cell r="N2820">
            <v>0</v>
          </cell>
        </row>
        <row r="2821">
          <cell r="A2821" t="str">
            <v>16-59-a</v>
          </cell>
          <cell r="B2821" t="str">
            <v>Deep Patching (0-15 Cm)</v>
          </cell>
          <cell r="C2821" t="str">
            <v>1000 Sft</v>
          </cell>
          <cell r="D2821">
            <v>246.71</v>
          </cell>
          <cell r="E2821">
            <v>25989.13</v>
          </cell>
          <cell r="F2821" t="str">
            <v>m2</v>
          </cell>
          <cell r="G2821">
            <v>2.65</v>
          </cell>
          <cell r="H2821">
            <v>279.64</v>
          </cell>
          <cell r="I2821" t="str">
            <v>16.3.7</v>
          </cell>
          <cell r="J2821">
            <v>0</v>
          </cell>
          <cell r="L2821">
            <v>246.09</v>
          </cell>
          <cell r="M2821">
            <v>33.549999999999983</v>
          </cell>
          <cell r="N2821">
            <v>0.1363322361737575</v>
          </cell>
        </row>
        <row r="2822">
          <cell r="A2822" t="str">
            <v>16-59-b</v>
          </cell>
          <cell r="B2822" t="str">
            <v>Deep Patching (15-30 Cm)</v>
          </cell>
          <cell r="C2822" t="str">
            <v>1000 Sft</v>
          </cell>
          <cell r="D2822">
            <v>246.71</v>
          </cell>
          <cell r="E2822">
            <v>22900.6</v>
          </cell>
          <cell r="F2822" t="str">
            <v>m2</v>
          </cell>
          <cell r="G2822">
            <v>2.65</v>
          </cell>
          <cell r="H2822">
            <v>246.41</v>
          </cell>
          <cell r="I2822" t="str">
            <v>16.3.7</v>
          </cell>
          <cell r="J2822">
            <v>0</v>
          </cell>
          <cell r="L2822">
            <v>218.22</v>
          </cell>
          <cell r="M2822">
            <v>28.189999999999998</v>
          </cell>
          <cell r="N2822">
            <v>0.12918155989368527</v>
          </cell>
        </row>
        <row r="2823">
          <cell r="A2823" t="str">
            <v>16-60</v>
          </cell>
          <cell r="B2823" t="str">
            <v>Providing and Laying  1" thick(consolidated)asphalt macadam with liquid asphalt (cut backs) ofany approved grade with premixed sand seal coat,as specified.</v>
          </cell>
          <cell r="C2823" t="str">
            <v>100 Sft</v>
          </cell>
          <cell r="D2823">
            <v>1394.4</v>
          </cell>
          <cell r="E2823">
            <v>8369.7999999999993</v>
          </cell>
          <cell r="F2823" t="str">
            <v>m2</v>
          </cell>
          <cell r="G2823">
            <v>150.04</v>
          </cell>
          <cell r="H2823">
            <v>900.59</v>
          </cell>
          <cell r="I2823" t="str">
            <v>16.4.7</v>
          </cell>
          <cell r="J2823">
            <v>0</v>
          </cell>
          <cell r="L2823">
            <v>755.5</v>
          </cell>
          <cell r="M2823">
            <v>145.09000000000003</v>
          </cell>
          <cell r="N2823">
            <v>0.19204500330906688</v>
          </cell>
        </row>
        <row r="2824">
          <cell r="A2824" t="str">
            <v>16-61-a</v>
          </cell>
          <cell r="B2824" t="str">
            <v>CUT-BACK ASPHALT FOR BITUMINOUSPRIME COAT</v>
          </cell>
          <cell r="C2824" t="str">
            <v>1000 Sft</v>
          </cell>
          <cell r="D2824">
            <v>38.549999999999997</v>
          </cell>
          <cell r="E2824">
            <v>358.17</v>
          </cell>
          <cell r="F2824" t="str">
            <v>m2</v>
          </cell>
          <cell r="G2824">
            <v>0.41</v>
          </cell>
          <cell r="H2824">
            <v>3.85</v>
          </cell>
          <cell r="I2824" t="str">
            <v>16.4.3</v>
          </cell>
          <cell r="J2824">
            <v>0</v>
          </cell>
          <cell r="L2824">
            <v>3.74</v>
          </cell>
          <cell r="M2824">
            <v>0.10999999999999988</v>
          </cell>
          <cell r="N2824">
            <v>2.9411764705882318E-2</v>
          </cell>
        </row>
        <row r="2825">
          <cell r="A2825" t="str">
            <v>16-61-b</v>
          </cell>
          <cell r="B2825" t="str">
            <v>CUT-BACK ASPHALT FOR BITUMINOUSTACK COAT.</v>
          </cell>
          <cell r="C2825" t="str">
            <v>1000 Sft</v>
          </cell>
          <cell r="D2825">
            <v>15.44</v>
          </cell>
          <cell r="E2825">
            <v>132.88999999999999</v>
          </cell>
          <cell r="F2825" t="str">
            <v>m2</v>
          </cell>
          <cell r="G2825">
            <v>0.17</v>
          </cell>
          <cell r="H2825">
            <v>1.43</v>
          </cell>
          <cell r="I2825" t="str">
            <v>16.4.4</v>
          </cell>
          <cell r="J2825">
            <v>0</v>
          </cell>
          <cell r="L2825">
            <v>1.38</v>
          </cell>
          <cell r="M2825">
            <v>5.0000000000000044E-2</v>
          </cell>
          <cell r="N2825">
            <v>3.623188405797105E-2</v>
          </cell>
        </row>
        <row r="2826">
          <cell r="A2826" t="str">
            <v>16-62</v>
          </cell>
          <cell r="B2826" t="str">
            <v>Providing and Laying  2" thick (consolidated)asphalt macadam with liquid asphalt(cut backs) ofapproved grade with precoated bajri seal coat asspecified.</v>
          </cell>
          <cell r="C2826" t="str">
            <v>100 Sft</v>
          </cell>
          <cell r="D2826">
            <v>1593.6</v>
          </cell>
          <cell r="E2826">
            <v>12971.16</v>
          </cell>
          <cell r="F2826" t="str">
            <v>m2</v>
          </cell>
          <cell r="G2826">
            <v>171.47</v>
          </cell>
          <cell r="H2826">
            <v>1395.7</v>
          </cell>
          <cell r="I2826" t="str">
            <v>16.4.7</v>
          </cell>
          <cell r="J2826">
            <v>0</v>
          </cell>
          <cell r="L2826">
            <v>1141.8499999999999</v>
          </cell>
          <cell r="M2826">
            <v>253.85000000000014</v>
          </cell>
          <cell r="N2826">
            <v>0.22231466479835368</v>
          </cell>
        </row>
        <row r="2827">
          <cell r="A2827" t="str">
            <v>16-63</v>
          </cell>
          <cell r="B2827" t="str">
            <v>Providing and Laying  3" thick (consolidated)asphalt macadam with liquid asphalt(cut backs) ofapproved grade with precoated bajri seal coat asspecified.</v>
          </cell>
          <cell r="C2827" t="str">
            <v>100 Sft</v>
          </cell>
          <cell r="D2827">
            <v>2191.1999999999998</v>
          </cell>
          <cell r="E2827">
            <v>18658.310000000001</v>
          </cell>
          <cell r="F2827" t="str">
            <v>m2</v>
          </cell>
          <cell r="G2827">
            <v>235.77</v>
          </cell>
          <cell r="H2827">
            <v>2007.63</v>
          </cell>
          <cell r="I2827" t="str">
            <v>16.4.7</v>
          </cell>
          <cell r="J2827">
            <v>0</v>
          </cell>
          <cell r="L2827">
            <v>1630.53</v>
          </cell>
          <cell r="M2827">
            <v>377.10000000000014</v>
          </cell>
          <cell r="N2827">
            <v>0.23127449356957563</v>
          </cell>
        </row>
        <row r="2828">
          <cell r="A2828" t="str">
            <v>16-64</v>
          </cell>
          <cell r="B2828" t="str">
            <v>Surface dressing with bitumen 80/100 or any otherapproved grade on a primary coat of liquid asphalt(cut backs) of any approved grade primer at22lbs&amp;bituman at 35lbs with 5cft of 1/2 standardsize bajri per %sft of road surface complete withrolling.</v>
          </cell>
          <cell r="C2828" t="str">
            <v>100 Sft</v>
          </cell>
          <cell r="D2828">
            <v>52.69</v>
          </cell>
          <cell r="E2828">
            <v>5198.29</v>
          </cell>
          <cell r="F2828" t="str">
            <v>m2</v>
          </cell>
          <cell r="G2828">
            <v>5.67</v>
          </cell>
          <cell r="H2828">
            <v>559.34</v>
          </cell>
          <cell r="I2828" t="str">
            <v>16.4.3</v>
          </cell>
          <cell r="J2828">
            <v>0</v>
          </cell>
          <cell r="L2828">
            <v>448.1</v>
          </cell>
          <cell r="M2828">
            <v>111.24000000000001</v>
          </cell>
          <cell r="N2828">
            <v>0.24824815889310423</v>
          </cell>
        </row>
        <row r="2829">
          <cell r="A2829" t="str">
            <v>16-65</v>
          </cell>
          <cell r="B2829" t="str">
            <v>Providing and Laying  PVC pipe (b) 8" dia in footpath of bridge for utilities.</v>
          </cell>
          <cell r="C2829" t="str">
            <v>10 Rft</v>
          </cell>
          <cell r="D2829">
            <v>112.05</v>
          </cell>
          <cell r="E2829">
            <v>7256.98</v>
          </cell>
          <cell r="F2829" t="str">
            <v>m</v>
          </cell>
          <cell r="G2829">
            <v>36.76</v>
          </cell>
          <cell r="H2829">
            <v>2380.9</v>
          </cell>
          <cell r="I2829" t="str">
            <v>16.7.12</v>
          </cell>
          <cell r="J2829">
            <v>0</v>
          </cell>
          <cell r="L2829">
            <v>2075.16</v>
          </cell>
          <cell r="M2829">
            <v>305.74000000000024</v>
          </cell>
          <cell r="N2829">
            <v>0.14733321767960073</v>
          </cell>
        </row>
        <row r="2830">
          <cell r="A2830" t="str">
            <v>16-66</v>
          </cell>
          <cell r="B2830" t="str">
            <v>Providing and filling sand behind abutment ofbridges, culverts.</v>
          </cell>
          <cell r="C2830" t="str">
            <v>100 Cft</v>
          </cell>
          <cell r="D2830">
            <v>2303.25</v>
          </cell>
          <cell r="E2830">
            <v>6309.04</v>
          </cell>
          <cell r="F2830" t="str">
            <v>m3</v>
          </cell>
          <cell r="G2830">
            <v>813.39</v>
          </cell>
          <cell r="H2830">
            <v>2228.02</v>
          </cell>
          <cell r="I2830" t="str">
            <v>3.9.6.2</v>
          </cell>
          <cell r="J2830">
            <v>0</v>
          </cell>
          <cell r="L2830">
            <v>1965.12</v>
          </cell>
          <cell r="M2830">
            <v>262.90000000000009</v>
          </cell>
          <cell r="N2830">
            <v>0.13378317863540146</v>
          </cell>
        </row>
        <row r="2831">
          <cell r="A2831" t="str">
            <v>16-67</v>
          </cell>
          <cell r="B2831" t="str">
            <v>Formation of shoulder with permeable materialPassing less than 7 % from 200 seive and P.I lessthan 4 as specified.</v>
          </cell>
          <cell r="C2831" t="str">
            <v>1000 Cft</v>
          </cell>
          <cell r="D2831">
            <v>3299.25</v>
          </cell>
          <cell r="E2831">
            <v>31057.9</v>
          </cell>
          <cell r="F2831" t="str">
            <v>m3</v>
          </cell>
          <cell r="G2831">
            <v>116.51</v>
          </cell>
          <cell r="H2831">
            <v>1096.8</v>
          </cell>
          <cell r="I2831" t="str">
            <v>16.2.7</v>
          </cell>
          <cell r="J2831">
            <v>0</v>
          </cell>
          <cell r="L2831">
            <v>1018.26</v>
          </cell>
          <cell r="M2831">
            <v>78.539999999999964</v>
          </cell>
          <cell r="N2831">
            <v>7.7131577396735568E-2</v>
          </cell>
        </row>
        <row r="2832">
          <cell r="A2832" t="str">
            <v>16-68-a</v>
          </cell>
          <cell r="B2832" t="str">
            <v>Cold Milling of asphalt concrete 0-30 mm</v>
          </cell>
          <cell r="C2832" t="str">
            <v>100 Sft</v>
          </cell>
          <cell r="D2832">
            <v>59.76</v>
          </cell>
          <cell r="E2832">
            <v>687.4</v>
          </cell>
          <cell r="F2832" t="str">
            <v>m2</v>
          </cell>
          <cell r="G2832">
            <v>6.43</v>
          </cell>
          <cell r="H2832">
            <v>73.959999999999994</v>
          </cell>
          <cell r="I2832" t="str">
            <v>16.4.15</v>
          </cell>
          <cell r="J2832">
            <v>0</v>
          </cell>
          <cell r="L2832">
            <v>73.56</v>
          </cell>
          <cell r="M2832">
            <v>0.39999999999999147</v>
          </cell>
          <cell r="N2832">
            <v>5.4377379010330544E-3</v>
          </cell>
        </row>
        <row r="2833">
          <cell r="A2833" t="str">
            <v>16-68-b</v>
          </cell>
          <cell r="B2833" t="str">
            <v>Cold Milling of asphalt concrete 31-50 mm</v>
          </cell>
          <cell r="C2833" t="str">
            <v>100 Sft</v>
          </cell>
          <cell r="D2833">
            <v>39.840000000000003</v>
          </cell>
          <cell r="E2833">
            <v>529.29</v>
          </cell>
          <cell r="F2833" t="str">
            <v>m2</v>
          </cell>
          <cell r="G2833">
            <v>4.29</v>
          </cell>
          <cell r="H2833">
            <v>56.95</v>
          </cell>
          <cell r="I2833" t="str">
            <v>16.4.15</v>
          </cell>
          <cell r="J2833">
            <v>0</v>
          </cell>
          <cell r="L2833">
            <v>56.68</v>
          </cell>
          <cell r="M2833">
            <v>0.27000000000000313</v>
          </cell>
          <cell r="N2833">
            <v>4.7635850388144515E-3</v>
          </cell>
        </row>
        <row r="2834">
          <cell r="A2834" t="str">
            <v>16-68-c</v>
          </cell>
          <cell r="B2834" t="str">
            <v>Cold Milling of asphalt concrete 51-70 mm</v>
          </cell>
          <cell r="C2834" t="str">
            <v>100 Sft</v>
          </cell>
          <cell r="D2834">
            <v>49.8</v>
          </cell>
          <cell r="E2834">
            <v>539.25</v>
          </cell>
          <cell r="F2834" t="str">
            <v>m2</v>
          </cell>
          <cell r="G2834">
            <v>5.36</v>
          </cell>
          <cell r="H2834">
            <v>58.02</v>
          </cell>
          <cell r="I2834" t="str">
            <v>16.4.15</v>
          </cell>
          <cell r="J2834">
            <v>0</v>
          </cell>
          <cell r="L2834">
            <v>57.69</v>
          </cell>
          <cell r="M2834">
            <v>0.3300000000000054</v>
          </cell>
          <cell r="N2834">
            <v>5.7202288091524603E-3</v>
          </cell>
        </row>
        <row r="2835">
          <cell r="A2835" t="str">
            <v>16-69</v>
          </cell>
          <cell r="B2835" t="str">
            <v>Seal Coat / Pad Coat</v>
          </cell>
          <cell r="C2835" t="str">
            <v>100 Sft</v>
          </cell>
          <cell r="D2835">
            <v>394.04</v>
          </cell>
          <cell r="E2835">
            <v>2166.6999999999998</v>
          </cell>
          <cell r="F2835" t="str">
            <v>m2</v>
          </cell>
          <cell r="G2835">
            <v>42.4</v>
          </cell>
          <cell r="H2835">
            <v>233.14</v>
          </cell>
          <cell r="I2835" t="str">
            <v>16.4.5.3.9</v>
          </cell>
          <cell r="J2835">
            <v>0</v>
          </cell>
          <cell r="L2835">
            <v>203.29</v>
          </cell>
          <cell r="M2835">
            <v>29.849999999999994</v>
          </cell>
          <cell r="N2835">
            <v>0.14683457130208075</v>
          </cell>
        </row>
        <row r="2836">
          <cell r="A2836" t="str">
            <v>16-70</v>
          </cell>
          <cell r="B2836" t="str">
            <v>Providing and Laying  Asphalt concrete in potholes/ deep patching upto 30 cm includingramming completel</v>
          </cell>
          <cell r="C2836" t="str">
            <v>100 Cft</v>
          </cell>
          <cell r="D2836">
            <v>6162.75</v>
          </cell>
          <cell r="E2836">
            <v>67091.679999999993</v>
          </cell>
          <cell r="F2836" t="str">
            <v>m3</v>
          </cell>
          <cell r="G2836">
            <v>2176.36</v>
          </cell>
          <cell r="H2836">
            <v>23693.22</v>
          </cell>
          <cell r="I2836" t="str">
            <v>16.4.10</v>
          </cell>
          <cell r="J2836">
            <v>0</v>
          </cell>
          <cell r="L2836">
            <v>19024.41</v>
          </cell>
          <cell r="M2836">
            <v>4668.8100000000013</v>
          </cell>
          <cell r="N2836">
            <v>0.24541155284184904</v>
          </cell>
        </row>
        <row r="2837">
          <cell r="A2837" t="str">
            <v>16-71</v>
          </cell>
          <cell r="B2837" t="str">
            <v>Grooving in existing BT road of size 4x4 cm @ 2meter c/c.</v>
          </cell>
          <cell r="C2837" t="str">
            <v>100 Sft</v>
          </cell>
          <cell r="D2837">
            <v>616.28</v>
          </cell>
          <cell r="E2837">
            <v>616.28</v>
          </cell>
          <cell r="F2837" t="str">
            <v>m2</v>
          </cell>
          <cell r="G2837">
            <v>66.31</v>
          </cell>
          <cell r="H2837">
            <v>66.31</v>
          </cell>
          <cell r="I2837" t="str">
            <v>3.9.3</v>
          </cell>
          <cell r="J2837">
            <v>0</v>
          </cell>
          <cell r="L2837">
            <v>62.96</v>
          </cell>
          <cell r="M2837">
            <v>3.3500000000000014</v>
          </cell>
          <cell r="N2837">
            <v>5.3208386277001293E-2</v>
          </cell>
        </row>
        <row r="2838">
          <cell r="A2838" t="str">
            <v>16-72</v>
          </cell>
          <cell r="B2838" t="str">
            <v>Leveling dressing and compaction with powerroller of existing base coarse layer after asphaltscarification.</v>
          </cell>
          <cell r="C2838" t="str">
            <v>100 Sft</v>
          </cell>
          <cell r="D2838">
            <v>1741.44</v>
          </cell>
          <cell r="E2838">
            <v>2458.29</v>
          </cell>
          <cell r="F2838" t="str">
            <v>m2</v>
          </cell>
          <cell r="G2838">
            <v>187.38</v>
          </cell>
          <cell r="H2838">
            <v>264.51</v>
          </cell>
          <cell r="I2838" t="str">
            <v>3.9.3 ,16.3</v>
          </cell>
          <cell r="J2838">
            <v>0</v>
          </cell>
          <cell r="L2838">
            <v>256.14</v>
          </cell>
          <cell r="M2838">
            <v>8.3700000000000045</v>
          </cell>
          <cell r="N2838">
            <v>3.2677442023893201E-2</v>
          </cell>
        </row>
        <row r="2839">
          <cell r="A2839" t="str">
            <v>16-73-a</v>
          </cell>
          <cell r="B2839" t="str">
            <v>Providing and fixing kerb stone (12"x18"x6") incement sand mortar 1:3 in center media or roundabout as specified.</v>
          </cell>
          <cell r="C2839" t="str">
            <v>100 Rft</v>
          </cell>
          <cell r="D2839">
            <v>3859.5</v>
          </cell>
          <cell r="E2839">
            <v>21889.98</v>
          </cell>
          <cell r="F2839" t="str">
            <v>m</v>
          </cell>
          <cell r="G2839">
            <v>126.62</v>
          </cell>
          <cell r="H2839">
            <v>718.18</v>
          </cell>
          <cell r="I2839" t="str">
            <v>16.8.2</v>
          </cell>
          <cell r="J2839">
            <v>0</v>
          </cell>
          <cell r="L2839">
            <v>690.43</v>
          </cell>
          <cell r="M2839">
            <v>27.75</v>
          </cell>
          <cell r="N2839">
            <v>4.0192343901626529E-2</v>
          </cell>
        </row>
        <row r="2840">
          <cell r="A2840" t="str">
            <v>16-73-b</v>
          </cell>
          <cell r="B2840" t="str">
            <v>Providing and fixing kerb stone (12"x14"x6") incement sand mortar 1:3 in center media or roundabout as specified.</v>
          </cell>
          <cell r="C2840" t="str">
            <v>100 Rft</v>
          </cell>
          <cell r="D2840">
            <v>3859.5</v>
          </cell>
          <cell r="E2840">
            <v>23985.85</v>
          </cell>
          <cell r="F2840" t="str">
            <v>m</v>
          </cell>
          <cell r="G2840">
            <v>126.62</v>
          </cell>
          <cell r="H2840">
            <v>786.94</v>
          </cell>
          <cell r="I2840" t="str">
            <v>16.8.2</v>
          </cell>
          <cell r="J2840">
            <v>0</v>
          </cell>
          <cell r="L2840">
            <v>759.19</v>
          </cell>
          <cell r="M2840">
            <v>27.75</v>
          </cell>
          <cell r="N2840">
            <v>3.6552114753882425E-2</v>
          </cell>
        </row>
        <row r="2841">
          <cell r="A2841" t="str">
            <v>16-73-c</v>
          </cell>
          <cell r="B2841" t="str">
            <v>Providing and fixing kerb stone (12"x12"x6") incement sand mortar 1:3 in center media or roundabout as specified.</v>
          </cell>
          <cell r="C2841" t="str">
            <v>100 Rft</v>
          </cell>
          <cell r="D2841">
            <v>3859.5</v>
          </cell>
          <cell r="E2841">
            <v>16999.599999999999</v>
          </cell>
          <cell r="F2841" t="str">
            <v>m</v>
          </cell>
          <cell r="G2841">
            <v>126.62</v>
          </cell>
          <cell r="H2841">
            <v>557.73</v>
          </cell>
          <cell r="I2841" t="str">
            <v>16.8.2</v>
          </cell>
          <cell r="J2841">
            <v>0</v>
          </cell>
          <cell r="L2841">
            <v>529.98</v>
          </cell>
          <cell r="M2841">
            <v>27.75</v>
          </cell>
          <cell r="N2841">
            <v>5.2360466432695568E-2</v>
          </cell>
        </row>
        <row r="2842">
          <cell r="A2842" t="str">
            <v>16-74-a</v>
          </cell>
          <cell r="B2842" t="str">
            <v>Bailing out standing water by Mechanical mean.</v>
          </cell>
          <cell r="C2842" t="str">
            <v>100 Cft</v>
          </cell>
          <cell r="D2842">
            <v>20.85</v>
          </cell>
          <cell r="E2842">
            <v>130.19999999999999</v>
          </cell>
          <cell r="F2842" t="str">
            <v>m3</v>
          </cell>
          <cell r="G2842">
            <v>7.36</v>
          </cell>
          <cell r="H2842">
            <v>45.98</v>
          </cell>
          <cell r="I2842" t="str">
            <v>24.2.2</v>
          </cell>
          <cell r="J2842">
            <v>0</v>
          </cell>
          <cell r="L2842">
            <v>39.22</v>
          </cell>
          <cell r="M2842">
            <v>6.759999999999998</v>
          </cell>
          <cell r="N2842">
            <v>0.17236104028556853</v>
          </cell>
        </row>
        <row r="2843">
          <cell r="A2843" t="str">
            <v>16-74-b</v>
          </cell>
          <cell r="B2843" t="str">
            <v>Bailing out running water by Mechanical mean.</v>
          </cell>
          <cell r="C2843" t="str">
            <v>Cusec</v>
          </cell>
          <cell r="D2843">
            <v>20.85</v>
          </cell>
          <cell r="E2843">
            <v>239.55</v>
          </cell>
          <cell r="F2843" t="str">
            <v>Cumec</v>
          </cell>
          <cell r="G2843">
            <v>736.44</v>
          </cell>
          <cell r="H2843">
            <v>8459.7800000000007</v>
          </cell>
          <cell r="I2843" t="str">
            <v>24.2.2</v>
          </cell>
          <cell r="J2843">
            <v>0</v>
          </cell>
          <cell r="L2843">
            <v>7139.58</v>
          </cell>
          <cell r="M2843">
            <v>1320.2000000000007</v>
          </cell>
          <cell r="N2843">
            <v>0.18491283801007913</v>
          </cell>
        </row>
        <row r="2844">
          <cell r="A2844" t="str">
            <v>16-75-a</v>
          </cell>
          <cell r="B2844" t="str">
            <v>Pavement marking in reflective thermoplast paintwith glass beads for line 15 cm width.</v>
          </cell>
          <cell r="C2844" t="str">
            <v>100 Rft</v>
          </cell>
          <cell r="D2844">
            <v>547.79999999999995</v>
          </cell>
          <cell r="E2844">
            <v>3554.93</v>
          </cell>
          <cell r="F2844" t="str">
            <v>m</v>
          </cell>
          <cell r="G2844">
            <v>17.97</v>
          </cell>
          <cell r="H2844">
            <v>116.63</v>
          </cell>
          <cell r="I2844" t="str">
            <v>16.8.10</v>
          </cell>
          <cell r="J2844">
            <v>0</v>
          </cell>
          <cell r="L2844">
            <v>115.51</v>
          </cell>
          <cell r="M2844">
            <v>1.1199999999999903</v>
          </cell>
          <cell r="N2844">
            <v>9.696130205176956E-3</v>
          </cell>
        </row>
        <row r="2845">
          <cell r="A2845" t="str">
            <v>16-75-b</v>
          </cell>
          <cell r="B2845" t="str">
            <v>Pavement marking in reflective thermoplast paintwith glass beads for line 20 cm width.</v>
          </cell>
          <cell r="C2845" t="str">
            <v>100 Rft</v>
          </cell>
          <cell r="D2845">
            <v>730.07</v>
          </cell>
          <cell r="E2845">
            <v>4759.62</v>
          </cell>
          <cell r="F2845" t="str">
            <v>m</v>
          </cell>
          <cell r="G2845">
            <v>23.95</v>
          </cell>
          <cell r="H2845">
            <v>156.16</v>
          </cell>
          <cell r="I2845" t="str">
            <v>16.8.10</v>
          </cell>
          <cell r="J2845">
            <v>0</v>
          </cell>
          <cell r="L2845">
            <v>154.66</v>
          </cell>
          <cell r="M2845">
            <v>1.5</v>
          </cell>
          <cell r="N2845">
            <v>9.6986939092202247E-3</v>
          </cell>
        </row>
        <row r="2846">
          <cell r="A2846" t="str">
            <v>16-75-c</v>
          </cell>
          <cell r="B2846" t="str">
            <v>Pavement marking in non-reflective thermoplastpaint  for line 15 cm width.</v>
          </cell>
          <cell r="C2846" t="str">
            <v>100 Rft</v>
          </cell>
          <cell r="D2846">
            <v>547.79999999999995</v>
          </cell>
          <cell r="E2846">
            <v>3433.43</v>
          </cell>
          <cell r="F2846" t="str">
            <v>m</v>
          </cell>
          <cell r="G2846">
            <v>17.97</v>
          </cell>
          <cell r="H2846">
            <v>112.65</v>
          </cell>
          <cell r="I2846" t="str">
            <v>16.8.10</v>
          </cell>
          <cell r="J2846">
            <v>0</v>
          </cell>
          <cell r="L2846">
            <v>111.52</v>
          </cell>
          <cell r="M2846">
            <v>1.1300000000000097</v>
          </cell>
          <cell r="N2846">
            <v>1.0132711621233947E-2</v>
          </cell>
        </row>
        <row r="2847">
          <cell r="A2847" t="str">
            <v>16-75-d</v>
          </cell>
          <cell r="B2847" t="str">
            <v>Pavement marking in non-reflective thermoplastpaint  for line 20 cm width.</v>
          </cell>
          <cell r="C2847" t="str">
            <v>100 Rft</v>
          </cell>
          <cell r="D2847">
            <v>730.37</v>
          </cell>
          <cell r="E2847">
            <v>4597.1000000000004</v>
          </cell>
          <cell r="F2847" t="str">
            <v>m</v>
          </cell>
          <cell r="G2847">
            <v>23.96</v>
          </cell>
          <cell r="H2847">
            <v>150.82</v>
          </cell>
          <cell r="I2847" t="str">
            <v>16.8.10</v>
          </cell>
          <cell r="J2847">
            <v>0</v>
          </cell>
          <cell r="L2847">
            <v>149.33000000000001</v>
          </cell>
          <cell r="M2847">
            <v>1.4899999999999807</v>
          </cell>
          <cell r="N2847">
            <v>9.9779012924394329E-3</v>
          </cell>
        </row>
        <row r="2848">
          <cell r="A2848" t="str">
            <v>16-76-a</v>
          </cell>
          <cell r="B2848" t="str">
            <v>Pavement marking in reflective chlorinated rubberpaint with glass beads for line 15 cm width.</v>
          </cell>
          <cell r="C2848" t="str">
            <v>100 Rft</v>
          </cell>
          <cell r="D2848">
            <v>547.79999999999995</v>
          </cell>
          <cell r="E2848">
            <v>1671.68</v>
          </cell>
          <cell r="F2848" t="str">
            <v>m</v>
          </cell>
          <cell r="G2848">
            <v>17.97</v>
          </cell>
          <cell r="H2848">
            <v>54.84</v>
          </cell>
          <cell r="I2848" t="str">
            <v>16.8.10</v>
          </cell>
          <cell r="J2848">
            <v>0</v>
          </cell>
          <cell r="L2848">
            <v>53.72</v>
          </cell>
          <cell r="M2848">
            <v>1.1200000000000045</v>
          </cell>
          <cell r="N2848">
            <v>2.0848845867460993E-2</v>
          </cell>
        </row>
        <row r="2849">
          <cell r="A2849" t="str">
            <v>16-76-b</v>
          </cell>
          <cell r="B2849" t="str">
            <v>Pavement marking in reflective chlorinated rubberpaint with glass beads for line 20 cm width.</v>
          </cell>
          <cell r="C2849" t="str">
            <v>100 Rft</v>
          </cell>
          <cell r="D2849">
            <v>730.07</v>
          </cell>
          <cell r="E2849">
            <v>2236.06</v>
          </cell>
          <cell r="F2849" t="str">
            <v>m</v>
          </cell>
          <cell r="G2849">
            <v>23.95</v>
          </cell>
          <cell r="H2849">
            <v>73.36</v>
          </cell>
          <cell r="I2849" t="str">
            <v>16.8.10</v>
          </cell>
          <cell r="J2849">
            <v>0</v>
          </cell>
          <cell r="L2849">
            <v>71.86</v>
          </cell>
          <cell r="M2849">
            <v>1.5</v>
          </cell>
          <cell r="N2849">
            <v>2.0873921514055108E-2</v>
          </cell>
        </row>
        <row r="2850">
          <cell r="A2850" t="str">
            <v>16-77-a</v>
          </cell>
          <cell r="B2850" t="str">
            <v>Pavement marking in reflective chlorinated rubberpaint for line 15 cm width.</v>
          </cell>
          <cell r="C2850" t="str">
            <v>100 Rft</v>
          </cell>
          <cell r="D2850">
            <v>547.79999999999995</v>
          </cell>
          <cell r="E2850">
            <v>1459.05</v>
          </cell>
          <cell r="F2850" t="str">
            <v>m</v>
          </cell>
          <cell r="G2850">
            <v>17.97</v>
          </cell>
          <cell r="H2850">
            <v>47.87</v>
          </cell>
          <cell r="I2850" t="str">
            <v>16.8.10</v>
          </cell>
          <cell r="J2850">
            <v>0</v>
          </cell>
          <cell r="L2850">
            <v>46.75</v>
          </cell>
          <cell r="M2850">
            <v>1.1199999999999974</v>
          </cell>
          <cell r="N2850">
            <v>2.3957219251336842E-2</v>
          </cell>
        </row>
        <row r="2851">
          <cell r="A2851" t="str">
            <v>16-77-b</v>
          </cell>
          <cell r="B2851" t="str">
            <v>Pavement marking in reflective chlorinated rubberpaint for line 20 cm width.</v>
          </cell>
          <cell r="C2851" t="str">
            <v>100 Rft</v>
          </cell>
          <cell r="D2851">
            <v>730.07</v>
          </cell>
          <cell r="E2851">
            <v>1951.14</v>
          </cell>
          <cell r="F2851" t="str">
            <v>m</v>
          </cell>
          <cell r="G2851">
            <v>23.95</v>
          </cell>
          <cell r="H2851">
            <v>64.010000000000005</v>
          </cell>
          <cell r="I2851" t="str">
            <v>16.8.10</v>
          </cell>
          <cell r="J2851">
            <v>0</v>
          </cell>
          <cell r="L2851">
            <v>62.52</v>
          </cell>
          <cell r="M2851">
            <v>1.490000000000002</v>
          </cell>
          <cell r="N2851">
            <v>2.3832373640435091E-2</v>
          </cell>
        </row>
        <row r="2852">
          <cell r="A2852" t="str">
            <v>16-78</v>
          </cell>
          <cell r="B2852" t="str">
            <v>Right of Way Marker</v>
          </cell>
          <cell r="C2852" t="str">
            <v>100 Each</v>
          </cell>
          <cell r="D2852">
            <v>4980</v>
          </cell>
          <cell r="E2852">
            <v>63590.98</v>
          </cell>
          <cell r="F2852" t="str">
            <v>Each</v>
          </cell>
          <cell r="G2852">
            <v>49.8</v>
          </cell>
          <cell r="H2852">
            <v>635.91</v>
          </cell>
          <cell r="I2852" t="str">
            <v>16.8.9</v>
          </cell>
          <cell r="J2852">
            <v>0</v>
          </cell>
          <cell r="L2852">
            <v>550.78</v>
          </cell>
          <cell r="M2852">
            <v>85.13</v>
          </cell>
          <cell r="N2852">
            <v>0.15456262028396092</v>
          </cell>
        </row>
        <row r="2853">
          <cell r="A2853" t="str">
            <v>16-79</v>
          </cell>
          <cell r="B2853" t="str">
            <v>Providing &amp; laying stone soling in water loggedarea including granular filling &amp; compactioncomplete.</v>
          </cell>
          <cell r="C2853" t="str">
            <v>100 Cft</v>
          </cell>
          <cell r="D2853">
            <v>1960.88</v>
          </cell>
          <cell r="E2853">
            <v>8248.5</v>
          </cell>
          <cell r="F2853" t="str">
            <v>m3</v>
          </cell>
          <cell r="G2853">
            <v>692.48</v>
          </cell>
          <cell r="H2853">
            <v>2912.93</v>
          </cell>
          <cell r="I2853" t="str">
            <v>16.3.15</v>
          </cell>
          <cell r="J2853">
            <v>0</v>
          </cell>
          <cell r="L2853">
            <v>2691.58</v>
          </cell>
          <cell r="M2853">
            <v>221.34999999999991</v>
          </cell>
          <cell r="N2853">
            <v>8.2237942026616301E-2</v>
          </cell>
        </row>
        <row r="2854">
          <cell r="A2854" t="str">
            <v>16-80</v>
          </cell>
          <cell r="B2854" t="str">
            <v>P/L 1" thick Gravel flat stone slabs in pavementwith earth filling  in voids</v>
          </cell>
          <cell r="C2854" t="str">
            <v>100Cft</v>
          </cell>
          <cell r="D2854">
            <v>7594.5</v>
          </cell>
          <cell r="E2854">
            <v>13842.64</v>
          </cell>
          <cell r="F2854" t="str">
            <v>m3</v>
          </cell>
          <cell r="G2854">
            <v>2681.97</v>
          </cell>
          <cell r="H2854">
            <v>4888.49</v>
          </cell>
          <cell r="I2854">
            <v>0</v>
          </cell>
          <cell r="J2854">
            <v>0</v>
          </cell>
          <cell r="L2854">
            <v>4509.9399999999996</v>
          </cell>
          <cell r="M2854">
            <v>378.55000000000018</v>
          </cell>
          <cell r="N2854">
            <v>8.3936815123926312E-2</v>
          </cell>
        </row>
        <row r="2855">
          <cell r="A2855" t="str">
            <v>16-81</v>
          </cell>
          <cell r="B2855" t="str">
            <v>Saw Cutting of Asphaltic Layers</v>
          </cell>
          <cell r="C2855" t="str">
            <v>Per Cut</v>
          </cell>
          <cell r="D2855">
            <v>119.52</v>
          </cell>
          <cell r="E2855">
            <v>417.2</v>
          </cell>
          <cell r="F2855" t="str">
            <v>Per Cut</v>
          </cell>
          <cell r="G2855">
            <v>119.52</v>
          </cell>
          <cell r="H2855">
            <v>417.2</v>
          </cell>
          <cell r="I2855" t="str">
            <v>16.9.4</v>
          </cell>
          <cell r="J2855">
            <v>0</v>
          </cell>
          <cell r="L2855">
            <v>417.2</v>
          </cell>
          <cell r="M2855">
            <v>0</v>
          </cell>
          <cell r="N2855">
            <v>0</v>
          </cell>
        </row>
        <row r="2856">
          <cell r="A2856" t="str">
            <v>16-82</v>
          </cell>
          <cell r="B2856" t="str">
            <v>Leveling wearing course on existing surface ofroad.</v>
          </cell>
          <cell r="C2856" t="str">
            <v>100 Cft</v>
          </cell>
          <cell r="D2856">
            <v>1017.97</v>
          </cell>
          <cell r="E2856">
            <v>72532.28</v>
          </cell>
          <cell r="F2856" t="str">
            <v>m3</v>
          </cell>
          <cell r="G2856">
            <v>359.49</v>
          </cell>
          <cell r="H2856">
            <v>25614.560000000001</v>
          </cell>
          <cell r="I2856" t="str">
            <v>16.2.1.1.6,16.4.13.3.3 ,16.6.13.3.8</v>
          </cell>
          <cell r="J2856">
            <v>0</v>
          </cell>
          <cell r="L2856">
            <v>21044.54</v>
          </cell>
          <cell r="M2856">
            <v>4570.0200000000004</v>
          </cell>
          <cell r="N2856">
            <v>0.2171594152212403</v>
          </cell>
        </row>
        <row r="2857">
          <cell r="A2857" t="str">
            <v>16-83-a</v>
          </cell>
          <cell r="B2857" t="str">
            <v>Jack Anchorage For 20 to 24 Wires 0.5" Strand(Comprising Trumpet, Stressing Block &amp; WedgesComplete)</v>
          </cell>
          <cell r="C2857" t="str">
            <v>Each</v>
          </cell>
          <cell r="D2857">
            <v>177.41</v>
          </cell>
          <cell r="E2857">
            <v>14028.41</v>
          </cell>
          <cell r="F2857" t="str">
            <v>Each</v>
          </cell>
          <cell r="G2857">
            <v>177.41</v>
          </cell>
          <cell r="H2857">
            <v>14028.41</v>
          </cell>
          <cell r="I2857" t="str">
            <v>16.6.7</v>
          </cell>
          <cell r="J2857">
            <v>0</v>
          </cell>
          <cell r="L2857">
            <v>14028.41</v>
          </cell>
          <cell r="M2857">
            <v>0</v>
          </cell>
          <cell r="N2857">
            <v>0</v>
          </cell>
        </row>
        <row r="2858">
          <cell r="A2858" t="str">
            <v>16-83-b</v>
          </cell>
          <cell r="B2858" t="str">
            <v>Jack Anchorage For 16 to 19 Wires 0.5" Strand(Comprising Trumpet, Stressing Block &amp; WedgesComplete)</v>
          </cell>
          <cell r="C2858" t="str">
            <v>Each</v>
          </cell>
          <cell r="D2858">
            <v>140.75</v>
          </cell>
          <cell r="E2858">
            <v>11221.55</v>
          </cell>
          <cell r="F2858" t="str">
            <v>Each</v>
          </cell>
          <cell r="G2858">
            <v>140.75</v>
          </cell>
          <cell r="H2858">
            <v>11221.55</v>
          </cell>
          <cell r="I2858" t="str">
            <v>16.6.7</v>
          </cell>
          <cell r="J2858">
            <v>0</v>
          </cell>
          <cell r="L2858">
            <v>11221.55</v>
          </cell>
          <cell r="M2858">
            <v>0</v>
          </cell>
          <cell r="N2858">
            <v>0</v>
          </cell>
        </row>
        <row r="2859">
          <cell r="A2859" t="str">
            <v>16-83-c</v>
          </cell>
          <cell r="B2859" t="str">
            <v>Jack Anchorage For 10 to 12 Wires 0.5" Strand(Comprising Trumpet, Stressing Block &amp; WedgesComplete)</v>
          </cell>
          <cell r="C2859" t="str">
            <v>Each</v>
          </cell>
          <cell r="D2859">
            <v>88.71</v>
          </cell>
          <cell r="E2859">
            <v>8593.7099999999991</v>
          </cell>
          <cell r="F2859" t="str">
            <v>Each</v>
          </cell>
          <cell r="G2859">
            <v>88.71</v>
          </cell>
          <cell r="H2859">
            <v>8593.7099999999991</v>
          </cell>
          <cell r="I2859" t="str">
            <v>16.6.7</v>
          </cell>
          <cell r="J2859">
            <v>0</v>
          </cell>
          <cell r="L2859">
            <v>8593.7099999999991</v>
          </cell>
          <cell r="M2859">
            <v>0</v>
          </cell>
          <cell r="N2859">
            <v>0</v>
          </cell>
        </row>
        <row r="2860">
          <cell r="A2860" t="str">
            <v>16-83-d</v>
          </cell>
          <cell r="B2860" t="str">
            <v>Jack Anchorage For 13 to 15 Wires 0.5" Strand(Comprising Trumpet, Stressing Block &amp; WedgesComplete)</v>
          </cell>
          <cell r="C2860" t="str">
            <v>Each</v>
          </cell>
          <cell r="D2860">
            <v>110.94</v>
          </cell>
          <cell r="E2860">
            <v>9587.94</v>
          </cell>
          <cell r="F2860" t="str">
            <v>Each</v>
          </cell>
          <cell r="G2860">
            <v>110.94</v>
          </cell>
          <cell r="H2860">
            <v>9587.94</v>
          </cell>
          <cell r="I2860" t="str">
            <v>16.6.7</v>
          </cell>
          <cell r="J2860">
            <v>0</v>
          </cell>
          <cell r="L2860">
            <v>9587.94</v>
          </cell>
          <cell r="M2860">
            <v>0</v>
          </cell>
          <cell r="N2860">
            <v>0</v>
          </cell>
        </row>
        <row r="2861">
          <cell r="A2861" t="str">
            <v>16-83-e</v>
          </cell>
          <cell r="B2861" t="str">
            <v>Jack Anchorage For 8 to 9 Wires 0.5" Strand(Comprising Trumpet, Stressing Block &amp; WedgesComplete)</v>
          </cell>
          <cell r="C2861" t="str">
            <v>Each</v>
          </cell>
          <cell r="D2861">
            <v>66.59</v>
          </cell>
          <cell r="E2861">
            <v>6141.59</v>
          </cell>
          <cell r="F2861" t="str">
            <v>Each</v>
          </cell>
          <cell r="G2861">
            <v>66.59</v>
          </cell>
          <cell r="H2861">
            <v>6141.59</v>
          </cell>
          <cell r="I2861" t="str">
            <v>16.6.7</v>
          </cell>
          <cell r="J2861">
            <v>0</v>
          </cell>
          <cell r="L2861">
            <v>6141.59</v>
          </cell>
          <cell r="M2861">
            <v>0</v>
          </cell>
          <cell r="N2861">
            <v>0</v>
          </cell>
        </row>
        <row r="2862">
          <cell r="A2862" t="str">
            <v>16-83-f</v>
          </cell>
          <cell r="B2862" t="str">
            <v>Jack Anchorage For 5 to 7 Wires 0.5" Strand(Comprising Trumpet, Stressing Block &amp; WedgesComplete)</v>
          </cell>
          <cell r="C2862" t="str">
            <v>Each</v>
          </cell>
          <cell r="D2862">
            <v>51.8</v>
          </cell>
          <cell r="E2862">
            <v>5519.3</v>
          </cell>
          <cell r="F2862" t="str">
            <v>Each</v>
          </cell>
          <cell r="G2862">
            <v>51.8</v>
          </cell>
          <cell r="H2862">
            <v>5519.31</v>
          </cell>
          <cell r="I2862" t="str">
            <v>16.6.7</v>
          </cell>
          <cell r="J2862">
            <v>0</v>
          </cell>
          <cell r="L2862">
            <v>5519.31</v>
          </cell>
          <cell r="M2862">
            <v>0</v>
          </cell>
          <cell r="N2862">
            <v>0</v>
          </cell>
        </row>
        <row r="2863">
          <cell r="A2863" t="str">
            <v>16-83-g</v>
          </cell>
          <cell r="B2863" t="str">
            <v>Jack Anchorage For upto 4 Wires 0.5" Strand(Comprising Trumpet, Stressing Block &amp; WedgesComplete)</v>
          </cell>
          <cell r="C2863" t="str">
            <v>Each</v>
          </cell>
          <cell r="D2863">
            <v>29.57</v>
          </cell>
          <cell r="E2863">
            <v>3917.57</v>
          </cell>
          <cell r="F2863" t="str">
            <v>Each</v>
          </cell>
          <cell r="G2863">
            <v>29.57</v>
          </cell>
          <cell r="H2863">
            <v>3917.57</v>
          </cell>
          <cell r="I2863" t="str">
            <v>16.6.7</v>
          </cell>
          <cell r="J2863">
            <v>0</v>
          </cell>
          <cell r="L2863">
            <v>3917.57</v>
          </cell>
          <cell r="M2863">
            <v>0</v>
          </cell>
          <cell r="N2863">
            <v>0</v>
          </cell>
        </row>
        <row r="2864">
          <cell r="A2864" t="str">
            <v>16-84-a</v>
          </cell>
          <cell r="B2864" t="str">
            <v>Un-galvanized Sheath for 20 to 24 Wires 0.5"Strand Cable</v>
          </cell>
          <cell r="C2864" t="str">
            <v>Rft</v>
          </cell>
          <cell r="D2864">
            <v>10.76</v>
          </cell>
          <cell r="E2864">
            <v>101.89</v>
          </cell>
          <cell r="F2864" t="str">
            <v>m</v>
          </cell>
          <cell r="G2864">
            <v>35.31</v>
          </cell>
          <cell r="H2864">
            <v>334.28</v>
          </cell>
          <cell r="I2864" t="str">
            <v>16.6.7</v>
          </cell>
          <cell r="J2864">
            <v>0</v>
          </cell>
          <cell r="L2864">
            <v>334.28</v>
          </cell>
          <cell r="M2864">
            <v>0</v>
          </cell>
          <cell r="N2864">
            <v>0</v>
          </cell>
        </row>
        <row r="2865">
          <cell r="A2865" t="str">
            <v>16-84-b</v>
          </cell>
          <cell r="B2865" t="str">
            <v>Un-galvanized Sheath for 16 to 19 Wires 0.5"Strand Cable</v>
          </cell>
          <cell r="C2865" t="str">
            <v>Rft</v>
          </cell>
          <cell r="D2865">
            <v>8.4</v>
          </cell>
          <cell r="E2865">
            <v>87.37</v>
          </cell>
          <cell r="F2865" t="str">
            <v>m</v>
          </cell>
          <cell r="G2865">
            <v>27.55</v>
          </cell>
          <cell r="H2865">
            <v>286.66000000000003</v>
          </cell>
          <cell r="I2865" t="str">
            <v>16.6.7</v>
          </cell>
          <cell r="J2865">
            <v>0</v>
          </cell>
          <cell r="L2865">
            <v>286.66000000000003</v>
          </cell>
          <cell r="M2865">
            <v>0</v>
          </cell>
          <cell r="N2865">
            <v>0</v>
          </cell>
        </row>
        <row r="2866">
          <cell r="A2866" t="str">
            <v>16-84-c</v>
          </cell>
          <cell r="B2866" t="str">
            <v>Un-galvanized Sheath for 13 to 15 Wires 0.5"Strand Cable</v>
          </cell>
          <cell r="C2866" t="str">
            <v>Rft</v>
          </cell>
          <cell r="D2866">
            <v>6.62</v>
          </cell>
          <cell r="E2866">
            <v>49.15</v>
          </cell>
          <cell r="F2866" t="str">
            <v>m</v>
          </cell>
          <cell r="G2866">
            <v>21.73</v>
          </cell>
          <cell r="H2866">
            <v>161.25</v>
          </cell>
          <cell r="I2866" t="str">
            <v>16.6.7</v>
          </cell>
          <cell r="J2866">
            <v>0</v>
          </cell>
          <cell r="L2866">
            <v>161.25</v>
          </cell>
          <cell r="M2866">
            <v>0</v>
          </cell>
          <cell r="N2866">
            <v>0</v>
          </cell>
        </row>
        <row r="2867">
          <cell r="A2867" t="str">
            <v>16-84-d</v>
          </cell>
          <cell r="B2867" t="str">
            <v>Un-galvanized Sheath for 10 to 12 Wires 0.5"Strand Cable</v>
          </cell>
          <cell r="C2867" t="str">
            <v>Rft</v>
          </cell>
          <cell r="D2867">
            <v>5.32</v>
          </cell>
          <cell r="E2867">
            <v>44.2</v>
          </cell>
          <cell r="F2867" t="str">
            <v>m</v>
          </cell>
          <cell r="G2867">
            <v>17.46</v>
          </cell>
          <cell r="H2867">
            <v>145.02000000000001</v>
          </cell>
          <cell r="I2867" t="str">
            <v>16.6.7</v>
          </cell>
          <cell r="J2867">
            <v>0</v>
          </cell>
          <cell r="L2867">
            <v>145.02000000000001</v>
          </cell>
          <cell r="M2867">
            <v>0</v>
          </cell>
          <cell r="N2867">
            <v>0</v>
          </cell>
        </row>
        <row r="2868">
          <cell r="A2868" t="str">
            <v>16-84-e</v>
          </cell>
          <cell r="B2868" t="str">
            <v>Un-galvanized Sheath for 8 to 9 Wires 0.5" StrandCable</v>
          </cell>
          <cell r="C2868" t="str">
            <v>Rft</v>
          </cell>
          <cell r="D2868">
            <v>4.49</v>
          </cell>
          <cell r="E2868">
            <v>40.94</v>
          </cell>
          <cell r="F2868" t="str">
            <v>m</v>
          </cell>
          <cell r="G2868">
            <v>14.75</v>
          </cell>
          <cell r="H2868">
            <v>134.33000000000001</v>
          </cell>
          <cell r="I2868" t="str">
            <v>16.6.7</v>
          </cell>
          <cell r="J2868">
            <v>0</v>
          </cell>
          <cell r="L2868">
            <v>134.33000000000001</v>
          </cell>
          <cell r="M2868">
            <v>0</v>
          </cell>
          <cell r="N2868">
            <v>0</v>
          </cell>
        </row>
        <row r="2869">
          <cell r="A2869" t="str">
            <v>16-84-f</v>
          </cell>
          <cell r="B2869" t="str">
            <v>Un-galvanized Sheath for 5 to 7 Wires 0.5" StrandCable</v>
          </cell>
          <cell r="C2869" t="str">
            <v>Rft</v>
          </cell>
          <cell r="D2869">
            <v>3.08</v>
          </cell>
          <cell r="E2869">
            <v>38.31</v>
          </cell>
          <cell r="F2869" t="str">
            <v>m</v>
          </cell>
          <cell r="G2869">
            <v>10.09</v>
          </cell>
          <cell r="H2869">
            <v>125.69</v>
          </cell>
          <cell r="I2869" t="str">
            <v>16.6.7</v>
          </cell>
          <cell r="J2869">
            <v>0</v>
          </cell>
          <cell r="L2869">
            <v>125.69</v>
          </cell>
          <cell r="M2869">
            <v>0</v>
          </cell>
          <cell r="N2869">
            <v>0</v>
          </cell>
        </row>
        <row r="2870">
          <cell r="A2870" t="str">
            <v>16-84-g</v>
          </cell>
          <cell r="B2870" t="str">
            <v>Un-galvanized Sheath for upto 4 Wires 0.5" StrandCable</v>
          </cell>
          <cell r="C2870" t="str">
            <v>Rft</v>
          </cell>
          <cell r="D2870">
            <v>1.77</v>
          </cell>
          <cell r="E2870">
            <v>33.36</v>
          </cell>
          <cell r="F2870" t="str">
            <v>m</v>
          </cell>
          <cell r="G2870">
            <v>5.82</v>
          </cell>
          <cell r="H2870">
            <v>109.46</v>
          </cell>
          <cell r="I2870" t="str">
            <v>16.6.7</v>
          </cell>
          <cell r="J2870">
            <v>0</v>
          </cell>
          <cell r="L2870">
            <v>109.46</v>
          </cell>
          <cell r="M2870">
            <v>0</v>
          </cell>
          <cell r="N2870">
            <v>0</v>
          </cell>
        </row>
        <row r="2871">
          <cell r="A2871" t="str">
            <v>16-84-h</v>
          </cell>
          <cell r="B2871" t="str">
            <v>Stressing and Grouting for Cables above 24/0.5"(Single End Stressing).</v>
          </cell>
          <cell r="C2871" t="str">
            <v>Each</v>
          </cell>
          <cell r="D2871">
            <v>1129.8399999999999</v>
          </cell>
          <cell r="E2871">
            <v>5260.84</v>
          </cell>
          <cell r="F2871" t="str">
            <v>Each</v>
          </cell>
          <cell r="G2871">
            <v>1129.8399999999999</v>
          </cell>
          <cell r="H2871">
            <v>5260.84</v>
          </cell>
          <cell r="I2871" t="str">
            <v>16.6.7.3.9</v>
          </cell>
          <cell r="J2871">
            <v>0</v>
          </cell>
          <cell r="L2871">
            <v>5204.8100000000004</v>
          </cell>
          <cell r="M2871">
            <v>56.029999999999745</v>
          </cell>
          <cell r="N2871">
            <v>1.0765042335839298E-2</v>
          </cell>
        </row>
        <row r="2872">
          <cell r="A2872" t="str">
            <v>16-84-i</v>
          </cell>
          <cell r="B2872" t="str">
            <v>Stressing and Grouting for Cables ranging from13/0.5" to 24/.05" (Single End Stressing).</v>
          </cell>
          <cell r="C2872" t="str">
            <v>Each</v>
          </cell>
          <cell r="D2872">
            <v>784.35</v>
          </cell>
          <cell r="E2872">
            <v>3676.05</v>
          </cell>
          <cell r="F2872" t="str">
            <v>Each</v>
          </cell>
          <cell r="G2872">
            <v>784.35</v>
          </cell>
          <cell r="H2872">
            <v>3676.05</v>
          </cell>
          <cell r="I2872" t="str">
            <v>16.6.7.3.9</v>
          </cell>
          <cell r="J2872">
            <v>0</v>
          </cell>
          <cell r="L2872">
            <v>3638.7</v>
          </cell>
          <cell r="M2872">
            <v>37.350000000000364</v>
          </cell>
          <cell r="N2872">
            <v>1.0264654959188822E-2</v>
          </cell>
        </row>
        <row r="2873">
          <cell r="A2873" t="str">
            <v>16-84-j</v>
          </cell>
          <cell r="B2873" t="str">
            <v>Stressing and Grouting for Cable below 13/0.5"(Single End Stressing).</v>
          </cell>
          <cell r="C2873" t="str">
            <v>Each</v>
          </cell>
          <cell r="D2873">
            <v>538.46</v>
          </cell>
          <cell r="E2873">
            <v>2707.24</v>
          </cell>
          <cell r="F2873" t="str">
            <v>Each</v>
          </cell>
          <cell r="G2873">
            <v>538.46</v>
          </cell>
          <cell r="H2873">
            <v>2707.24</v>
          </cell>
          <cell r="I2873" t="str">
            <v>16.6.7.3.9</v>
          </cell>
          <cell r="J2873">
            <v>0</v>
          </cell>
          <cell r="L2873">
            <v>2682.34</v>
          </cell>
          <cell r="M2873">
            <v>24.899999999999636</v>
          </cell>
          <cell r="N2873">
            <v>9.2829395229537034E-3</v>
          </cell>
        </row>
        <row r="2874">
          <cell r="A2874" t="str">
            <v>16-85-a</v>
          </cell>
          <cell r="B2874" t="str">
            <v>Supply of High Tensile Pre-stressed concrete steelwire strand  Grade 270K 0.5" dia. Packed instandard reeless/weldless coils of two 2000 kgsapproximately binded and wraped in HessianCloth.</v>
          </cell>
          <cell r="C2874" t="str">
            <v>Tonne</v>
          </cell>
          <cell r="D2874">
            <v>0</v>
          </cell>
          <cell r="E2874">
            <v>453195</v>
          </cell>
          <cell r="F2874" t="str">
            <v>ton</v>
          </cell>
          <cell r="G2874">
            <v>0</v>
          </cell>
          <cell r="H2874">
            <v>460467.41</v>
          </cell>
          <cell r="I2874" t="str">
            <v>16.6.7</v>
          </cell>
          <cell r="J2874">
            <v>0</v>
          </cell>
          <cell r="L2874">
            <v>350597.19</v>
          </cell>
          <cell r="M2874">
            <v>109870.21999999997</v>
          </cell>
          <cell r="N2874">
            <v>0.31338020706897274</v>
          </cell>
        </row>
        <row r="2875">
          <cell r="A2875" t="str">
            <v>16-85-b</v>
          </cell>
          <cell r="B2875" t="str">
            <v>Deleted</v>
          </cell>
          <cell r="C2875" t="str">
            <v>tonne</v>
          </cell>
          <cell r="D2875">
            <v>0</v>
          </cell>
          <cell r="E2875">
            <v>1.22</v>
          </cell>
          <cell r="F2875" t="str">
            <v>ton</v>
          </cell>
          <cell r="G2875">
            <v>0</v>
          </cell>
          <cell r="H2875">
            <v>1.23</v>
          </cell>
          <cell r="I2875" t="str">
            <v>16.6.7</v>
          </cell>
          <cell r="J2875">
            <v>0</v>
          </cell>
          <cell r="L2875">
            <v>1.23</v>
          </cell>
          <cell r="M2875">
            <v>0</v>
          </cell>
          <cell r="N2875">
            <v>0</v>
          </cell>
        </row>
        <row r="2876">
          <cell r="A2876" t="str">
            <v>16-85-c</v>
          </cell>
          <cell r="B2876" t="str">
            <v>Supply of P.C Steel wire Dia 4 mm and 5 mm.Packed in reeless coils of 600 kgs to 800kgsproperly binded.</v>
          </cell>
          <cell r="C2876" t="str">
            <v>Tonne</v>
          </cell>
          <cell r="D2876">
            <v>0</v>
          </cell>
          <cell r="E2876">
            <v>166455</v>
          </cell>
          <cell r="F2876" t="str">
            <v>ton</v>
          </cell>
          <cell r="G2876">
            <v>0</v>
          </cell>
          <cell r="H2876">
            <v>169126.11</v>
          </cell>
          <cell r="I2876" t="str">
            <v>16.6.7</v>
          </cell>
          <cell r="J2876">
            <v>0</v>
          </cell>
          <cell r="L2876">
            <v>169126.11</v>
          </cell>
          <cell r="M2876">
            <v>0</v>
          </cell>
          <cell r="N2876">
            <v>0</v>
          </cell>
        </row>
        <row r="2877">
          <cell r="A2877" t="str">
            <v>16-86-a</v>
          </cell>
          <cell r="B2877" t="str">
            <v>Galvanized Sheath for 20 to 24 Wires 0.5" StrandCable</v>
          </cell>
          <cell r="C2877" t="str">
            <v>Rft</v>
          </cell>
          <cell r="D2877">
            <v>10.76</v>
          </cell>
          <cell r="E2877">
            <v>275.63</v>
          </cell>
          <cell r="F2877" t="str">
            <v>m</v>
          </cell>
          <cell r="G2877">
            <v>35.31</v>
          </cell>
          <cell r="H2877">
            <v>904.31</v>
          </cell>
          <cell r="I2877" t="str">
            <v>16.6.7</v>
          </cell>
          <cell r="J2877">
            <v>0</v>
          </cell>
          <cell r="L2877">
            <v>904.31</v>
          </cell>
          <cell r="M2877">
            <v>0</v>
          </cell>
          <cell r="N2877">
            <v>0</v>
          </cell>
        </row>
        <row r="2878">
          <cell r="A2878" t="str">
            <v>16-86-b</v>
          </cell>
          <cell r="B2878" t="str">
            <v>Galvanized Sheath for 16 to 19 Wires 0.5" StrandCable</v>
          </cell>
          <cell r="C2878" t="str">
            <v>Rft</v>
          </cell>
          <cell r="D2878">
            <v>8.4</v>
          </cell>
          <cell r="E2878">
            <v>263.55</v>
          </cell>
          <cell r="F2878" t="str">
            <v>m</v>
          </cell>
          <cell r="G2878">
            <v>27.55</v>
          </cell>
          <cell r="H2878">
            <v>864.66</v>
          </cell>
          <cell r="I2878" t="str">
            <v>16.6.7</v>
          </cell>
          <cell r="J2878">
            <v>0</v>
          </cell>
          <cell r="L2878">
            <v>864.66</v>
          </cell>
          <cell r="M2878">
            <v>0</v>
          </cell>
          <cell r="N2878">
            <v>0</v>
          </cell>
        </row>
        <row r="2879">
          <cell r="A2879" t="str">
            <v>16-86-c</v>
          </cell>
          <cell r="B2879" t="str">
            <v>Galvanized Sheath for 13 to 15 Wires 0.5" StrandCable</v>
          </cell>
          <cell r="C2879" t="str">
            <v>Rft</v>
          </cell>
          <cell r="D2879">
            <v>6.62</v>
          </cell>
          <cell r="E2879">
            <v>233.83</v>
          </cell>
          <cell r="F2879" t="str">
            <v>m</v>
          </cell>
          <cell r="G2879">
            <v>21.73</v>
          </cell>
          <cell r="H2879">
            <v>767.15</v>
          </cell>
          <cell r="I2879" t="str">
            <v>16.6.7</v>
          </cell>
          <cell r="J2879">
            <v>0</v>
          </cell>
          <cell r="L2879">
            <v>767.15</v>
          </cell>
          <cell r="M2879">
            <v>0</v>
          </cell>
          <cell r="N2879">
            <v>0</v>
          </cell>
        </row>
        <row r="2880">
          <cell r="A2880" t="str">
            <v>16-86-d</v>
          </cell>
          <cell r="B2880" t="str">
            <v>Galvanized Sheath for 10 to 12 Wires 0.5" StrandCable</v>
          </cell>
          <cell r="C2880" t="str">
            <v>Rft</v>
          </cell>
          <cell r="D2880">
            <v>5.32</v>
          </cell>
          <cell r="E2880">
            <v>185.14</v>
          </cell>
          <cell r="F2880" t="str">
            <v>m</v>
          </cell>
          <cell r="G2880">
            <v>17.46</v>
          </cell>
          <cell r="H2880">
            <v>607.41999999999996</v>
          </cell>
          <cell r="I2880" t="str">
            <v>16.6.7</v>
          </cell>
          <cell r="J2880">
            <v>0</v>
          </cell>
          <cell r="L2880">
            <v>607.41999999999996</v>
          </cell>
          <cell r="M2880">
            <v>0</v>
          </cell>
          <cell r="N2880">
            <v>0</v>
          </cell>
        </row>
        <row r="2881">
          <cell r="A2881" t="str">
            <v>16-86-e</v>
          </cell>
          <cell r="B2881" t="str">
            <v>Galvanized Sheath for 8 to 9 Wires 0.5" StrandCable</v>
          </cell>
          <cell r="C2881" t="str">
            <v>Rft</v>
          </cell>
          <cell r="D2881">
            <v>4.49</v>
          </cell>
          <cell r="E2881">
            <v>167.3</v>
          </cell>
          <cell r="F2881" t="str">
            <v>m</v>
          </cell>
          <cell r="G2881">
            <v>14.75</v>
          </cell>
          <cell r="H2881">
            <v>548.9</v>
          </cell>
          <cell r="I2881" t="str">
            <v>16.6.7</v>
          </cell>
          <cell r="J2881">
            <v>0</v>
          </cell>
          <cell r="L2881">
            <v>548.9</v>
          </cell>
          <cell r="M2881">
            <v>0</v>
          </cell>
          <cell r="N2881">
            <v>0</v>
          </cell>
        </row>
        <row r="2882">
          <cell r="A2882" t="str">
            <v>16-86-f</v>
          </cell>
          <cell r="B2882" t="str">
            <v>Galvanized Sheath for 5 to 7 Wires 0.5" StrandCable</v>
          </cell>
          <cell r="C2882" t="str">
            <v>Rft</v>
          </cell>
          <cell r="D2882">
            <v>3.08</v>
          </cell>
          <cell r="E2882">
            <v>157.38</v>
          </cell>
          <cell r="F2882" t="str">
            <v>m</v>
          </cell>
          <cell r="G2882">
            <v>10.09</v>
          </cell>
          <cell r="H2882">
            <v>516.34</v>
          </cell>
          <cell r="I2882" t="str">
            <v>16.6.7</v>
          </cell>
          <cell r="J2882">
            <v>0</v>
          </cell>
          <cell r="L2882">
            <v>516.34</v>
          </cell>
          <cell r="M2882">
            <v>0</v>
          </cell>
          <cell r="N2882">
            <v>0</v>
          </cell>
        </row>
        <row r="2883">
          <cell r="A2883" t="str">
            <v>16-86-g</v>
          </cell>
          <cell r="B2883" t="str">
            <v>Galvanized Sheath for upto 4 Wires 0.5" StrandCable</v>
          </cell>
          <cell r="C2883" t="str">
            <v>Rft</v>
          </cell>
          <cell r="D2883">
            <v>1.77</v>
          </cell>
          <cell r="E2883">
            <v>138.1</v>
          </cell>
          <cell r="F2883" t="str">
            <v>m</v>
          </cell>
          <cell r="G2883">
            <v>5.82</v>
          </cell>
          <cell r="H2883">
            <v>453.07</v>
          </cell>
          <cell r="I2883" t="str">
            <v>16.6.7</v>
          </cell>
          <cell r="J2883">
            <v>0</v>
          </cell>
          <cell r="L2883">
            <v>453.07</v>
          </cell>
          <cell r="M2883">
            <v>0</v>
          </cell>
          <cell r="N2883">
            <v>0</v>
          </cell>
        </row>
        <row r="2884">
          <cell r="A2884" t="str">
            <v>16-87-a</v>
          </cell>
          <cell r="B2884" t="str">
            <v>Precast Reinfored Concrete Kerb New JersyBarrier for Median (Double Face)</v>
          </cell>
          <cell r="C2884" t="str">
            <v>8 Rft</v>
          </cell>
          <cell r="D2884">
            <v>4046.25</v>
          </cell>
          <cell r="E2884">
            <v>30467.49</v>
          </cell>
          <cell r="F2884" t="str">
            <v>m</v>
          </cell>
          <cell r="G2884">
            <v>1659.39</v>
          </cell>
          <cell r="H2884">
            <v>12494.87</v>
          </cell>
          <cell r="I2884" t="str">
            <v>16.8.2</v>
          </cell>
          <cell r="J2884">
            <v>0</v>
          </cell>
          <cell r="L2884">
            <v>12271.49</v>
          </cell>
          <cell r="M2884">
            <v>223.38000000000102</v>
          </cell>
          <cell r="N2884">
            <v>1.8203168482393013E-2</v>
          </cell>
        </row>
        <row r="2885">
          <cell r="A2885" t="str">
            <v>16-87-b</v>
          </cell>
          <cell r="B2885" t="str">
            <v>Precast Reinforced Concrete Kerb New JersyBarrier for Bridge (Single Face)</v>
          </cell>
          <cell r="C2885" t="str">
            <v>8 Rft</v>
          </cell>
          <cell r="D2885">
            <v>4046.25</v>
          </cell>
          <cell r="E2885">
            <v>23964.86</v>
          </cell>
          <cell r="F2885" t="str">
            <v>m</v>
          </cell>
          <cell r="G2885">
            <v>1659.39</v>
          </cell>
          <cell r="H2885">
            <v>9828.11</v>
          </cell>
          <cell r="I2885" t="str">
            <v>16.8.2</v>
          </cell>
          <cell r="J2885">
            <v>0</v>
          </cell>
          <cell r="L2885">
            <v>9604.73</v>
          </cell>
          <cell r="M2885">
            <v>223.38000000000102</v>
          </cell>
          <cell r="N2885">
            <v>2.3257290938943732E-2</v>
          </cell>
        </row>
        <row r="2886">
          <cell r="A2886" t="str">
            <v>16-88-a</v>
          </cell>
          <cell r="B2886" t="str">
            <v>Metal Guard Rail</v>
          </cell>
          <cell r="C2886" t="str">
            <v>Rft</v>
          </cell>
          <cell r="D2886">
            <v>54.28</v>
          </cell>
          <cell r="E2886">
            <v>956.3</v>
          </cell>
          <cell r="F2886" t="str">
            <v>m</v>
          </cell>
          <cell r="G2886">
            <v>178.09</v>
          </cell>
          <cell r="H2886">
            <v>3137.46</v>
          </cell>
          <cell r="I2886" t="str">
            <v>16.8.4</v>
          </cell>
          <cell r="J2886">
            <v>0</v>
          </cell>
          <cell r="L2886">
            <v>3132.76</v>
          </cell>
          <cell r="M2886">
            <v>4.6999999999998181</v>
          </cell>
          <cell r="N2886">
            <v>1.5002745183160594E-3</v>
          </cell>
        </row>
        <row r="2887">
          <cell r="A2887" t="str">
            <v>16-88-b</v>
          </cell>
          <cell r="B2887" t="str">
            <v>Metal Guard Rail End Pieces</v>
          </cell>
          <cell r="C2887" t="str">
            <v>Each</v>
          </cell>
          <cell r="D2887">
            <v>69.099999999999994</v>
          </cell>
          <cell r="E2887">
            <v>3337.45</v>
          </cell>
          <cell r="F2887" t="str">
            <v>Each</v>
          </cell>
          <cell r="G2887">
            <v>69.099999999999994</v>
          </cell>
          <cell r="H2887">
            <v>3337.45</v>
          </cell>
          <cell r="I2887" t="str">
            <v>16.8.4</v>
          </cell>
          <cell r="J2887">
            <v>0</v>
          </cell>
          <cell r="L2887">
            <v>3335.58</v>
          </cell>
          <cell r="M2887">
            <v>1.8699999999998909</v>
          </cell>
          <cell r="N2887">
            <v>5.606221406771509E-4</v>
          </cell>
        </row>
        <row r="2888">
          <cell r="A2888" t="str">
            <v>16-88-c</v>
          </cell>
          <cell r="B2888" t="str">
            <v>Steel Post of Metal Guard Rail</v>
          </cell>
          <cell r="C2888" t="str">
            <v>Each</v>
          </cell>
          <cell r="D2888">
            <v>199.2</v>
          </cell>
          <cell r="E2888">
            <v>5594.29</v>
          </cell>
          <cell r="F2888" t="str">
            <v>Each</v>
          </cell>
          <cell r="G2888">
            <v>199.2</v>
          </cell>
          <cell r="H2888">
            <v>5594.29</v>
          </cell>
          <cell r="I2888" t="str">
            <v>16.8.4</v>
          </cell>
          <cell r="J2888">
            <v>0</v>
          </cell>
          <cell r="L2888">
            <v>5560.82</v>
          </cell>
          <cell r="M2888">
            <v>33.470000000000255</v>
          </cell>
          <cell r="N2888">
            <v>6.0188964936826322E-3</v>
          </cell>
        </row>
        <row r="2889">
          <cell r="A2889" t="str">
            <v>16-89-a</v>
          </cell>
          <cell r="B2889" t="str">
            <v>Concrete Beam Guardrail (includingreinforcement)</v>
          </cell>
          <cell r="C2889" t="str">
            <v>Cft</v>
          </cell>
          <cell r="D2889">
            <v>212.91</v>
          </cell>
          <cell r="E2889">
            <v>1571.04</v>
          </cell>
          <cell r="F2889" t="str">
            <v>m3</v>
          </cell>
          <cell r="G2889">
            <v>7518.76</v>
          </cell>
          <cell r="H2889">
            <v>55480.95</v>
          </cell>
          <cell r="I2889" t="str">
            <v>16.8.5</v>
          </cell>
          <cell r="J2889">
            <v>0</v>
          </cell>
          <cell r="L2889">
            <v>44793.38</v>
          </cell>
          <cell r="M2889">
            <v>10687.57</v>
          </cell>
          <cell r="N2889">
            <v>0.23859708733745924</v>
          </cell>
        </row>
        <row r="2890">
          <cell r="A2890" t="str">
            <v>16-89-b</v>
          </cell>
          <cell r="B2890" t="str">
            <v>Concrete Post For Guardrail  (Incl. Reinforcement)</v>
          </cell>
          <cell r="C2890" t="str">
            <v>Cft</v>
          </cell>
          <cell r="D2890">
            <v>212.91</v>
          </cell>
          <cell r="E2890">
            <v>1559.18</v>
          </cell>
          <cell r="F2890" t="str">
            <v>m3</v>
          </cell>
          <cell r="G2890">
            <v>7518.76</v>
          </cell>
          <cell r="H2890">
            <v>55061.87</v>
          </cell>
          <cell r="I2890" t="str">
            <v>16.8.5.2.2</v>
          </cell>
          <cell r="J2890">
            <v>0</v>
          </cell>
          <cell r="L2890">
            <v>44412.4</v>
          </cell>
          <cell r="M2890">
            <v>10649.470000000001</v>
          </cell>
          <cell r="N2890">
            <v>0.2397859606776486</v>
          </cell>
        </row>
        <row r="2891">
          <cell r="A2891" t="str">
            <v>16-90-a</v>
          </cell>
          <cell r="B2891" t="str">
            <v>Sand Asphalt (Plant Mixed) layer for sealingcracked road surface (Asphalt content 6.3%)having average thickness 1.25 cm</v>
          </cell>
          <cell r="C2891" t="str">
            <v>100 Cft</v>
          </cell>
          <cell r="D2891">
            <v>1162.71</v>
          </cell>
          <cell r="E2891">
            <v>90645.71</v>
          </cell>
          <cell r="F2891" t="str">
            <v>m3</v>
          </cell>
          <cell r="G2891">
            <v>410.61</v>
          </cell>
          <cell r="H2891">
            <v>32011.26</v>
          </cell>
          <cell r="I2891">
            <v>0</v>
          </cell>
          <cell r="J2891">
            <v>0</v>
          </cell>
          <cell r="L2891">
            <v>26664.6</v>
          </cell>
          <cell r="M2891">
            <v>5346.66</v>
          </cell>
          <cell r="N2891">
            <v>0.20051528993496998</v>
          </cell>
        </row>
        <row r="2892">
          <cell r="A2892" t="str">
            <v>16-90-b</v>
          </cell>
          <cell r="B2892" t="str">
            <v>Sand Asphalt (Plant Mixed) layer for sealingcracked road surface (Asphalt content 6.3%)having average thickness 1.25 cm</v>
          </cell>
          <cell r="C2892" t="str">
            <v>100 Sft</v>
          </cell>
          <cell r="D2892">
            <v>47.66</v>
          </cell>
          <cell r="E2892">
            <v>3718.03</v>
          </cell>
          <cell r="F2892" t="str">
            <v>m2</v>
          </cell>
          <cell r="G2892">
            <v>5.13</v>
          </cell>
          <cell r="H2892">
            <v>400.06</v>
          </cell>
          <cell r="I2892">
            <v>0</v>
          </cell>
          <cell r="J2892">
            <v>0</v>
          </cell>
          <cell r="L2892">
            <v>333.24</v>
          </cell>
          <cell r="M2892">
            <v>66.819999999999993</v>
          </cell>
          <cell r="N2892">
            <v>0.20051614452046571</v>
          </cell>
        </row>
        <row r="2893">
          <cell r="A2893" t="str">
            <v>17-01-a</v>
          </cell>
          <cell r="B2893" t="str">
            <v>Formation, dressing and preparing sub-grade inbed</v>
          </cell>
          <cell r="C2893" t="str">
            <v>100 Sft</v>
          </cell>
          <cell r="D2893">
            <v>876.48</v>
          </cell>
          <cell r="E2893">
            <v>876.48</v>
          </cell>
          <cell r="F2893" t="str">
            <v>m2</v>
          </cell>
          <cell r="G2893">
            <v>94.31</v>
          </cell>
          <cell r="H2893">
            <v>94.31</v>
          </cell>
          <cell r="I2893" t="str">
            <v>17.3.1,17.3.3</v>
          </cell>
          <cell r="J2893" t="str">
            <v>1.Rates for all finished workinclude the removal of surplusdebris, unused material and byproducts.2.'The rates include curing forspecified period wherevernecessary.3.'Nominal dimensions of tile orbrick shall be taken for the purposeon measuremen</v>
          </cell>
          <cell r="L2893">
            <v>88.41</v>
          </cell>
          <cell r="M2893">
            <v>5.9000000000000057</v>
          </cell>
          <cell r="N2893">
            <v>6.6734532292727133E-2</v>
          </cell>
        </row>
        <row r="2894">
          <cell r="A2894" t="str">
            <v>17-01-b</v>
          </cell>
          <cell r="B2894" t="str">
            <v>Formation, dressing and preparing sub-grade onslope</v>
          </cell>
          <cell r="C2894" t="str">
            <v>100 Sft</v>
          </cell>
          <cell r="D2894">
            <v>1195.2</v>
          </cell>
          <cell r="E2894">
            <v>1195.2</v>
          </cell>
          <cell r="F2894" t="str">
            <v>m2</v>
          </cell>
          <cell r="G2894">
            <v>128.6</v>
          </cell>
          <cell r="H2894">
            <v>128.6</v>
          </cell>
          <cell r="I2894" t="str">
            <v>17.3.1,17.3.3</v>
          </cell>
          <cell r="J2894">
            <v>0</v>
          </cell>
          <cell r="L2894">
            <v>120.57</v>
          </cell>
          <cell r="M2894">
            <v>8.0300000000000011</v>
          </cell>
          <cell r="N2894">
            <v>6.6600315169611027E-2</v>
          </cell>
        </row>
        <row r="2895">
          <cell r="A2895" t="str">
            <v>17-02</v>
          </cell>
          <cell r="B2895" t="str">
            <v>Stabilized layer of cement, sand mortar 1:30 2"thick on slope</v>
          </cell>
          <cell r="C2895" t="str">
            <v>100 Sft</v>
          </cell>
          <cell r="D2895">
            <v>2340.6</v>
          </cell>
          <cell r="E2895">
            <v>3590.83</v>
          </cell>
          <cell r="F2895" t="str">
            <v>m2</v>
          </cell>
          <cell r="G2895">
            <v>251.85</v>
          </cell>
          <cell r="H2895">
            <v>386.37</v>
          </cell>
          <cell r="I2895" t="str">
            <v>17.2.5</v>
          </cell>
          <cell r="J2895">
            <v>0</v>
          </cell>
          <cell r="L2895">
            <v>328.14</v>
          </cell>
          <cell r="M2895">
            <v>58.230000000000018</v>
          </cell>
          <cell r="N2895">
            <v>0.17745474492594632</v>
          </cell>
        </row>
        <row r="2896">
          <cell r="A2896" t="str">
            <v>17-03-a</v>
          </cell>
          <cell r="B2896" t="str">
            <v>1/2" thick plaster of cement, sand motar 1:10 inbed</v>
          </cell>
          <cell r="C2896" t="str">
            <v>100 Sft</v>
          </cell>
          <cell r="D2896">
            <v>1688.22</v>
          </cell>
          <cell r="E2896">
            <v>2264.86</v>
          </cell>
          <cell r="F2896" t="str">
            <v>m2</v>
          </cell>
          <cell r="G2896">
            <v>181.65</v>
          </cell>
          <cell r="H2896">
            <v>243.7</v>
          </cell>
          <cell r="I2896" t="str">
            <v>17.2.5</v>
          </cell>
          <cell r="J2896">
            <v>0</v>
          </cell>
          <cell r="L2896">
            <v>208.35</v>
          </cell>
          <cell r="M2896">
            <v>35.349999999999994</v>
          </cell>
          <cell r="N2896">
            <v>0.1696664266858651</v>
          </cell>
        </row>
        <row r="2897">
          <cell r="A2897" t="str">
            <v>17-03-b</v>
          </cell>
          <cell r="B2897" t="str">
            <v>1/2" thick plaster of cement, sand motar 1:10 Onslope</v>
          </cell>
          <cell r="C2897" t="str">
            <v>100 Sft</v>
          </cell>
          <cell r="D2897">
            <v>2141.4</v>
          </cell>
          <cell r="E2897">
            <v>2718.04</v>
          </cell>
          <cell r="F2897" t="str">
            <v>m2</v>
          </cell>
          <cell r="G2897">
            <v>230.41</v>
          </cell>
          <cell r="H2897">
            <v>292.45999999999998</v>
          </cell>
          <cell r="I2897" t="str">
            <v>17.2.5</v>
          </cell>
          <cell r="J2897">
            <v>0</v>
          </cell>
          <cell r="L2897">
            <v>251.21</v>
          </cell>
          <cell r="M2897">
            <v>41.249999999999972</v>
          </cell>
          <cell r="N2897">
            <v>0.1642052466064248</v>
          </cell>
        </row>
        <row r="2898">
          <cell r="A2898" t="str">
            <v>17-04-a</v>
          </cell>
          <cell r="B2898" t="str">
            <v>1«" thick plaster of cement, sand mortar 1:6 in bed</v>
          </cell>
          <cell r="C2898" t="str">
            <v>100 Sft</v>
          </cell>
          <cell r="D2898">
            <v>2141.4</v>
          </cell>
          <cell r="E2898">
            <v>4644.42</v>
          </cell>
          <cell r="F2898" t="str">
            <v>m2</v>
          </cell>
          <cell r="G2898">
            <v>230.41</v>
          </cell>
          <cell r="H2898">
            <v>499.74</v>
          </cell>
          <cell r="I2898" t="str">
            <v>17.2.5</v>
          </cell>
          <cell r="J2898">
            <v>0</v>
          </cell>
          <cell r="L2898">
            <v>392.43</v>
          </cell>
          <cell r="M2898">
            <v>107.31</v>
          </cell>
          <cell r="N2898">
            <v>0.27345004204571516</v>
          </cell>
        </row>
        <row r="2899">
          <cell r="A2899" t="str">
            <v>17-04-b</v>
          </cell>
          <cell r="B2899" t="str">
            <v>1" thick plaster of cement, sand mortar 1:6 Onslope</v>
          </cell>
          <cell r="C2899" t="str">
            <v>100 Sft</v>
          </cell>
          <cell r="D2899">
            <v>2714.1</v>
          </cell>
          <cell r="E2899">
            <v>5217.12</v>
          </cell>
          <cell r="F2899" t="str">
            <v>m2</v>
          </cell>
          <cell r="G2899">
            <v>292.04000000000002</v>
          </cell>
          <cell r="H2899">
            <v>561.36</v>
          </cell>
          <cell r="I2899" t="str">
            <v>17.2.5</v>
          </cell>
          <cell r="J2899">
            <v>0</v>
          </cell>
          <cell r="L2899">
            <v>446.01</v>
          </cell>
          <cell r="M2899">
            <v>115.35000000000002</v>
          </cell>
          <cell r="N2899">
            <v>0.25862648819533202</v>
          </cell>
        </row>
        <row r="2900">
          <cell r="A2900" t="str">
            <v>17-05-a</v>
          </cell>
          <cell r="B2900" t="str">
            <v>3/8" thick plaster of cement, sand mortar 1:3 inbed</v>
          </cell>
          <cell r="C2900" t="str">
            <v>100 Sft</v>
          </cell>
          <cell r="D2900">
            <v>1195.2</v>
          </cell>
          <cell r="E2900">
            <v>2186.0300000000002</v>
          </cell>
          <cell r="F2900" t="str">
            <v>m2</v>
          </cell>
          <cell r="G2900">
            <v>128.6</v>
          </cell>
          <cell r="H2900">
            <v>235.22</v>
          </cell>
          <cell r="I2900" t="str">
            <v>17.2.5</v>
          </cell>
          <cell r="J2900">
            <v>0</v>
          </cell>
          <cell r="L2900">
            <v>192.29</v>
          </cell>
          <cell r="M2900">
            <v>42.930000000000007</v>
          </cell>
          <cell r="N2900">
            <v>0.22325653960164341</v>
          </cell>
        </row>
        <row r="2901">
          <cell r="A2901" t="str">
            <v>17-05-b</v>
          </cell>
          <cell r="B2901" t="str">
            <v>3/8" thick plaster of cement, sand mortar 1:3 Onslope</v>
          </cell>
          <cell r="C2901" t="str">
            <v>100 Sft</v>
          </cell>
          <cell r="D2901">
            <v>2676.75</v>
          </cell>
          <cell r="E2901">
            <v>3667.58</v>
          </cell>
          <cell r="F2901" t="str">
            <v>m2</v>
          </cell>
          <cell r="G2901">
            <v>288.02</v>
          </cell>
          <cell r="H2901">
            <v>394.63</v>
          </cell>
          <cell r="I2901" t="str">
            <v>17.2.5</v>
          </cell>
          <cell r="J2901">
            <v>0</v>
          </cell>
          <cell r="L2901">
            <v>331.28</v>
          </cell>
          <cell r="M2901">
            <v>63.350000000000023</v>
          </cell>
          <cell r="N2901">
            <v>0.1912279642598407</v>
          </cell>
        </row>
        <row r="2902">
          <cell r="A2902" t="str">
            <v>17-06-a</v>
          </cell>
          <cell r="B2902" t="str">
            <v>Lining with Brick tiles 12"x6"x2", in c/s mortar1:6 over a layer of 1/8" thick c/s mortar 1:6 (inbed)</v>
          </cell>
          <cell r="C2902" t="str">
            <v>100 Sft</v>
          </cell>
          <cell r="D2902">
            <v>10395.75</v>
          </cell>
          <cell r="E2902">
            <v>34612.639999999999</v>
          </cell>
          <cell r="F2902" t="str">
            <v>m2</v>
          </cell>
          <cell r="G2902">
            <v>1118.58</v>
          </cell>
          <cell r="H2902">
            <v>3724.32</v>
          </cell>
          <cell r="I2902" t="str">
            <v>17.3.7</v>
          </cell>
          <cell r="J2902">
            <v>0</v>
          </cell>
          <cell r="L2902">
            <v>3425.06</v>
          </cell>
          <cell r="M2902">
            <v>299.26000000000022</v>
          </cell>
          <cell r="N2902">
            <v>8.7373651848434833E-2</v>
          </cell>
        </row>
        <row r="2903">
          <cell r="A2903" t="str">
            <v>17-06-b</v>
          </cell>
          <cell r="B2903" t="str">
            <v>Lining with Brick tiles 12"x6"x2", in c/s mortar1:6 over a layer of 1/8" thick c/s mortar 1:6 (Onslope)</v>
          </cell>
          <cell r="C2903" t="str">
            <v>100 Sft</v>
          </cell>
          <cell r="D2903">
            <v>11858.63</v>
          </cell>
          <cell r="E2903">
            <v>36075.519999999997</v>
          </cell>
          <cell r="F2903" t="str">
            <v>m2</v>
          </cell>
          <cell r="G2903">
            <v>1275.99</v>
          </cell>
          <cell r="H2903">
            <v>3881.73</v>
          </cell>
          <cell r="I2903" t="str">
            <v>17.3.7</v>
          </cell>
          <cell r="J2903">
            <v>0</v>
          </cell>
          <cell r="L2903">
            <v>3567.39</v>
          </cell>
          <cell r="M2903">
            <v>314.34000000000015</v>
          </cell>
          <cell r="N2903">
            <v>8.8114840261367594E-2</v>
          </cell>
        </row>
        <row r="2904">
          <cell r="A2904" t="str">
            <v>17-07-a</v>
          </cell>
          <cell r="B2904" t="str">
            <v>Lining with Brick tiles 12"x6"x2", in c/s mortar1:3 over a layer of 1/8" thick c/s mortar 1:3 (inbed)</v>
          </cell>
          <cell r="C2904" t="str">
            <v>100 Sft</v>
          </cell>
          <cell r="D2904">
            <v>10395.75</v>
          </cell>
          <cell r="E2904">
            <v>37769.699999999997</v>
          </cell>
          <cell r="F2904" t="str">
            <v>m2</v>
          </cell>
          <cell r="G2904">
            <v>1118.58</v>
          </cell>
          <cell r="H2904">
            <v>4064.02</v>
          </cell>
          <cell r="I2904" t="str">
            <v>17.3.7</v>
          </cell>
          <cell r="J2904">
            <v>0</v>
          </cell>
          <cell r="L2904">
            <v>3646.16</v>
          </cell>
          <cell r="M2904">
            <v>417.86000000000013</v>
          </cell>
          <cell r="N2904">
            <v>0.11460276016411791</v>
          </cell>
        </row>
        <row r="2905">
          <cell r="A2905" t="str">
            <v>17-07-b</v>
          </cell>
          <cell r="B2905" t="str">
            <v>Lining with Brick tiles 12"x6"x2", in c/s mortar1:3 over a layer of 1/8" thick c/s mortar 1:3 (Onslope)</v>
          </cell>
          <cell r="C2905" t="str">
            <v>100 Sft</v>
          </cell>
          <cell r="D2905">
            <v>11858.63</v>
          </cell>
          <cell r="E2905">
            <v>39232.57</v>
          </cell>
          <cell r="F2905" t="str">
            <v>m2</v>
          </cell>
          <cell r="G2905">
            <v>1275.99</v>
          </cell>
          <cell r="H2905">
            <v>4221.42</v>
          </cell>
          <cell r="I2905" t="str">
            <v>17.3.7</v>
          </cell>
          <cell r="J2905">
            <v>0</v>
          </cell>
          <cell r="L2905">
            <v>3788.49</v>
          </cell>
          <cell r="M2905">
            <v>432.93000000000029</v>
          </cell>
          <cell r="N2905">
            <v>0.11427508057299883</v>
          </cell>
        </row>
        <row r="2906">
          <cell r="A2906" t="str">
            <v>17-08-a</v>
          </cell>
          <cell r="B2906" t="str">
            <v>Lining with bricks 9"x4.5"x3" (First Class) in c/smort. 1:6 ove a layer of 1/8" thick c/s mortar 1:6(in bed)</v>
          </cell>
          <cell r="C2906" t="str">
            <v>100 Sft</v>
          </cell>
          <cell r="D2906">
            <v>10395.75</v>
          </cell>
          <cell r="E2906">
            <v>38973.620000000003</v>
          </cell>
          <cell r="F2906" t="str">
            <v>m2</v>
          </cell>
          <cell r="G2906">
            <v>1118.58</v>
          </cell>
          <cell r="H2906">
            <v>4193.5600000000004</v>
          </cell>
          <cell r="I2906" t="str">
            <v>17.3.7</v>
          </cell>
          <cell r="J2906">
            <v>0</v>
          </cell>
          <cell r="L2906">
            <v>3679.99</v>
          </cell>
          <cell r="M2906">
            <v>513.57000000000062</v>
          </cell>
          <cell r="N2906">
            <v>0.13955744444957749</v>
          </cell>
        </row>
        <row r="2907">
          <cell r="A2907" t="str">
            <v>17-08-b</v>
          </cell>
          <cell r="B2907" t="str">
            <v>Lining with bricks 9"x4.5"x3" (First Class), in c/smort. 1:6 over a layer of 1/8" thick c/s mortar 1:6(On slope)</v>
          </cell>
          <cell r="C2907" t="str">
            <v>100 Sft</v>
          </cell>
          <cell r="D2907">
            <v>11858.63</v>
          </cell>
          <cell r="E2907">
            <v>40436.49</v>
          </cell>
          <cell r="F2907" t="str">
            <v>m2</v>
          </cell>
          <cell r="G2907">
            <v>1275.99</v>
          </cell>
          <cell r="H2907">
            <v>4350.97</v>
          </cell>
          <cell r="I2907" t="str">
            <v>17.3.7</v>
          </cell>
          <cell r="J2907">
            <v>0</v>
          </cell>
          <cell r="L2907">
            <v>3822.33</v>
          </cell>
          <cell r="M2907">
            <v>528.64000000000033</v>
          </cell>
          <cell r="N2907">
            <v>0.13830307691905208</v>
          </cell>
        </row>
        <row r="2908">
          <cell r="A2908" t="str">
            <v>17-09-a</v>
          </cell>
          <cell r="B2908" t="str">
            <v>Lining with bricks 9"x4.5"x3" (First Class), in c/smort. 1:3 over a layer of 1/8" thick c/s mortar 1:3(in bed)</v>
          </cell>
          <cell r="C2908" t="str">
            <v>100 Sft</v>
          </cell>
          <cell r="D2908">
            <v>10395.75</v>
          </cell>
          <cell r="E2908">
            <v>42130.67</v>
          </cell>
          <cell r="F2908" t="str">
            <v>m2</v>
          </cell>
          <cell r="G2908">
            <v>1118.58</v>
          </cell>
          <cell r="H2908">
            <v>4533.26</v>
          </cell>
          <cell r="I2908" t="str">
            <v>17.3.7</v>
          </cell>
          <cell r="J2908">
            <v>0</v>
          </cell>
          <cell r="L2908">
            <v>3901.09</v>
          </cell>
          <cell r="M2908">
            <v>632.17000000000007</v>
          </cell>
          <cell r="N2908">
            <v>0.16204958101453698</v>
          </cell>
        </row>
        <row r="2909">
          <cell r="A2909" t="str">
            <v>17-09-b</v>
          </cell>
          <cell r="B2909" t="str">
            <v>Lining with bricks 9"x4.5"x3" (First Class), in c/smort. 1:3 over a layer of 1/8" thick c/s mortar 1:3(On slope)</v>
          </cell>
          <cell r="C2909" t="str">
            <v>100 Sft</v>
          </cell>
          <cell r="D2909">
            <v>11858.63</v>
          </cell>
          <cell r="E2909">
            <v>43593.55</v>
          </cell>
          <cell r="F2909" t="str">
            <v>m2</v>
          </cell>
          <cell r="G2909">
            <v>1275.99</v>
          </cell>
          <cell r="H2909">
            <v>4690.67</v>
          </cell>
          <cell r="I2909" t="str">
            <v>17.3.7</v>
          </cell>
          <cell r="J2909">
            <v>0</v>
          </cell>
          <cell r="L2909">
            <v>4043.42</v>
          </cell>
          <cell r="M2909">
            <v>647.25</v>
          </cell>
          <cell r="N2909">
            <v>0.16007488710052381</v>
          </cell>
        </row>
        <row r="2910">
          <cell r="A2910" t="str">
            <v>17-10-a-01</v>
          </cell>
          <cell r="B2910" t="str">
            <v>4" thick PCC lining, using washed screened &amp;graded/curshed stone aggregate : in bed : Ratio1:2:4</v>
          </cell>
          <cell r="C2910" t="str">
            <v>100 Cft</v>
          </cell>
          <cell r="D2910">
            <v>8341.5</v>
          </cell>
          <cell r="E2910">
            <v>35781.300000000003</v>
          </cell>
          <cell r="F2910" t="str">
            <v>m3</v>
          </cell>
          <cell r="G2910">
            <v>2945.78</v>
          </cell>
          <cell r="H2910">
            <v>12636.06</v>
          </cell>
          <cell r="I2910" t="str">
            <v>17.2.7,17.3.8.2</v>
          </cell>
          <cell r="J2910">
            <v>0</v>
          </cell>
          <cell r="L2910">
            <v>9576.59</v>
          </cell>
          <cell r="M2910">
            <v>3059.4699999999993</v>
          </cell>
          <cell r="N2910">
            <v>0.3194738419416514</v>
          </cell>
        </row>
        <row r="2911">
          <cell r="A2911" t="str">
            <v>17-10-a-02</v>
          </cell>
          <cell r="B2911" t="str">
            <v>4" thick PCC lining, using washed screened &amp;graded/curshed stone aggregate : in bed : Ratio1:3:6</v>
          </cell>
          <cell r="C2911" t="str">
            <v>100 Cft</v>
          </cell>
          <cell r="D2911">
            <v>8341.5</v>
          </cell>
          <cell r="E2911">
            <v>30112.84</v>
          </cell>
          <cell r="F2911" t="str">
            <v>m3</v>
          </cell>
          <cell r="G2911">
            <v>2945.78</v>
          </cell>
          <cell r="H2911">
            <v>10634.26</v>
          </cell>
          <cell r="I2911" t="str">
            <v>17.2.7,17.3.8.2</v>
          </cell>
          <cell r="J2911">
            <v>0</v>
          </cell>
          <cell r="L2911">
            <v>8284.57</v>
          </cell>
          <cell r="M2911">
            <v>2349.6900000000005</v>
          </cell>
          <cell r="N2911">
            <v>0.28362244509974577</v>
          </cell>
        </row>
        <row r="2912">
          <cell r="A2912" t="str">
            <v>17-10-a-03</v>
          </cell>
          <cell r="B2912" t="str">
            <v>4" thick PCC lining, using washed screened &amp;graded/curshed stone aggregate : in bed : Ratio1:4:8</v>
          </cell>
          <cell r="C2912" t="str">
            <v>100 Cft</v>
          </cell>
          <cell r="D2912">
            <v>8341.5</v>
          </cell>
          <cell r="E2912">
            <v>25235.35</v>
          </cell>
          <cell r="F2912" t="str">
            <v>m3</v>
          </cell>
          <cell r="G2912">
            <v>2945.78</v>
          </cell>
          <cell r="H2912">
            <v>8911.7900000000009</v>
          </cell>
          <cell r="I2912" t="str">
            <v>17.2.7,17.3.8.2</v>
          </cell>
          <cell r="J2912">
            <v>0</v>
          </cell>
          <cell r="L2912">
            <v>7176.1</v>
          </cell>
          <cell r="M2912">
            <v>1735.6900000000005</v>
          </cell>
          <cell r="N2912">
            <v>0.24187093267931054</v>
          </cell>
        </row>
        <row r="2913">
          <cell r="A2913" t="str">
            <v>17-10-b-01</v>
          </cell>
          <cell r="B2913" t="str">
            <v>4" thick PCC lining, using washed screened &amp;graded/curshed stone aggregate : On slope : Ratio1:2:4</v>
          </cell>
          <cell r="C2913" t="str">
            <v>100 Cft</v>
          </cell>
          <cell r="D2913">
            <v>9804.3799999999992</v>
          </cell>
          <cell r="E2913">
            <v>37244.18</v>
          </cell>
          <cell r="F2913" t="str">
            <v>m3</v>
          </cell>
          <cell r="G2913">
            <v>3462.39</v>
          </cell>
          <cell r="H2913">
            <v>13152.67</v>
          </cell>
          <cell r="I2913" t="str">
            <v>17.2.7,17.3.8.2</v>
          </cell>
          <cell r="J2913">
            <v>0</v>
          </cell>
          <cell r="L2913">
            <v>10043.74</v>
          </cell>
          <cell r="M2913">
            <v>3108.9300000000003</v>
          </cell>
          <cell r="N2913">
            <v>0.30953907608122078</v>
          </cell>
        </row>
        <row r="2914">
          <cell r="A2914" t="str">
            <v>17-10-b-02</v>
          </cell>
          <cell r="B2914" t="str">
            <v>4" thick PCC lining, using washed screened &amp;graded/curshed stone aggregate : On slope : Ratio1:3:6</v>
          </cell>
          <cell r="C2914" t="str">
            <v>100 Cft</v>
          </cell>
          <cell r="D2914">
            <v>9804.3799999999992</v>
          </cell>
          <cell r="E2914">
            <v>31575.72</v>
          </cell>
          <cell r="F2914" t="str">
            <v>m3</v>
          </cell>
          <cell r="G2914">
            <v>3462.39</v>
          </cell>
          <cell r="H2914">
            <v>11150.87</v>
          </cell>
          <cell r="I2914" t="str">
            <v>17.2.7,17.3.8.2</v>
          </cell>
          <cell r="J2914">
            <v>0</v>
          </cell>
          <cell r="L2914">
            <v>8751.7099999999991</v>
          </cell>
          <cell r="M2914">
            <v>2399.1600000000017</v>
          </cell>
          <cell r="N2914">
            <v>0.27413614025144822</v>
          </cell>
        </row>
        <row r="2915">
          <cell r="A2915" t="str">
            <v>17-10-b-03</v>
          </cell>
          <cell r="B2915" t="str">
            <v>4" thick PCC lining, using washed screened &amp;graded/curshed stone aggregate : On slope : Ratio1:4:8</v>
          </cell>
          <cell r="C2915" t="str">
            <v>100 Cft</v>
          </cell>
          <cell r="D2915">
            <v>9368.6299999999992</v>
          </cell>
          <cell r="E2915">
            <v>26262.47</v>
          </cell>
          <cell r="F2915" t="str">
            <v>m3</v>
          </cell>
          <cell r="G2915">
            <v>3308.5</v>
          </cell>
          <cell r="H2915">
            <v>9274.51</v>
          </cell>
          <cell r="I2915" t="str">
            <v>17.2.7,17.3.8.2</v>
          </cell>
          <cell r="J2915">
            <v>0</v>
          </cell>
          <cell r="L2915">
            <v>7615.77</v>
          </cell>
          <cell r="M2915">
            <v>1658.7399999999998</v>
          </cell>
          <cell r="N2915">
            <v>0.2178033212662672</v>
          </cell>
        </row>
        <row r="2916">
          <cell r="A2916" t="str">
            <v>17-11-a</v>
          </cell>
          <cell r="B2916" t="str">
            <v>Providing and laying Pre-cast parabolic segments,moulded with cement concrete 1:1-1/2:3,including lowering in water channels to correctalignment and grade, jointing, finishing wherenecessary, complete in all respects:- Top width-14" (360mm) &amp; Total Depth- 9"(225mm)</v>
          </cell>
          <cell r="C2916" t="str">
            <v>Rft</v>
          </cell>
          <cell r="D2916">
            <v>95.86</v>
          </cell>
          <cell r="E2916">
            <v>313.77</v>
          </cell>
          <cell r="F2916" t="str">
            <v>m</v>
          </cell>
          <cell r="G2916">
            <v>314.52</v>
          </cell>
          <cell r="H2916">
            <v>1029.44</v>
          </cell>
          <cell r="I2916" t="str">
            <v>17.3.5</v>
          </cell>
          <cell r="J2916">
            <v>0</v>
          </cell>
          <cell r="L2916">
            <v>977.23</v>
          </cell>
          <cell r="M2916">
            <v>52.210000000000036</v>
          </cell>
          <cell r="N2916">
            <v>5.3426521903748386E-2</v>
          </cell>
        </row>
        <row r="2917">
          <cell r="A2917" t="str">
            <v>17-11-b</v>
          </cell>
          <cell r="B2917" t="str">
            <v>Providing and laying Pre-cast parabolic segments,moulded with cement concrete 1:1-1/2:3,including lowering in water channels to correctalignment and grade, jointing, finishing wherenecessary, complete in all respects:- Top width-18" (457mm) &amp; Total Depth- 12"(305mm)</v>
          </cell>
          <cell r="C2917" t="str">
            <v>Rft</v>
          </cell>
          <cell r="D2917">
            <v>110.18</v>
          </cell>
          <cell r="E2917">
            <v>363.21</v>
          </cell>
          <cell r="F2917" t="str">
            <v>m</v>
          </cell>
          <cell r="G2917">
            <v>361.49</v>
          </cell>
          <cell r="H2917">
            <v>1191.6199999999999</v>
          </cell>
          <cell r="I2917" t="str">
            <v>17.3.5</v>
          </cell>
          <cell r="J2917">
            <v>0</v>
          </cell>
          <cell r="L2917">
            <v>1125.79</v>
          </cell>
          <cell r="M2917">
            <v>65.829999999999927</v>
          </cell>
          <cell r="N2917">
            <v>5.8474493466809913E-2</v>
          </cell>
        </row>
        <row r="2918">
          <cell r="A2918" t="str">
            <v>17-11-c</v>
          </cell>
          <cell r="B2918" t="str">
            <v>Providing and laying Pre-cast parabolic segments,moulded with cement concrete 1:1-1/2:3,including lowering in water channels to correctalignment and grade, jointing, finishing wherenecessary, etc. complete in all respects:- Topwidth- 24" (600mm) &amp; Total Depth- 14"(360mm)</v>
          </cell>
          <cell r="C2918" t="str">
            <v>Rft</v>
          </cell>
          <cell r="D2918">
            <v>124.5</v>
          </cell>
          <cell r="E2918">
            <v>431</v>
          </cell>
          <cell r="F2918" t="str">
            <v>m</v>
          </cell>
          <cell r="G2918">
            <v>408.46</v>
          </cell>
          <cell r="H2918">
            <v>1414.03</v>
          </cell>
          <cell r="I2918" t="str">
            <v>17.3.5</v>
          </cell>
          <cell r="J2918">
            <v>0</v>
          </cell>
          <cell r="L2918">
            <v>1331.22</v>
          </cell>
          <cell r="M2918">
            <v>82.809999999999945</v>
          </cell>
          <cell r="N2918">
            <v>6.2206096663211148E-2</v>
          </cell>
        </row>
        <row r="2919">
          <cell r="A2919" t="str">
            <v>17-11-d</v>
          </cell>
          <cell r="B2919" t="str">
            <v>Providing and laying Pre-cast parabolic segments,moulded with cement concrete 1:1-1/2:3,includinglowering in water channels to correct alignmentand grade, jointing, finishing where necessary, etc.complete in all respects:- Top width- 25.5"(640mm) &amp; Total Depth- 18"(460mm)</v>
          </cell>
          <cell r="C2919" t="str">
            <v>Rft</v>
          </cell>
          <cell r="D2919">
            <v>153.13</v>
          </cell>
          <cell r="E2919">
            <v>550.20000000000005</v>
          </cell>
          <cell r="F2919" t="str">
            <v>m</v>
          </cell>
          <cell r="G2919">
            <v>502.41</v>
          </cell>
          <cell r="H2919">
            <v>1805.11</v>
          </cell>
          <cell r="I2919" t="str">
            <v>17.3.5</v>
          </cell>
          <cell r="J2919">
            <v>0</v>
          </cell>
          <cell r="L2919">
            <v>1694.26</v>
          </cell>
          <cell r="M2919">
            <v>110.84999999999991</v>
          </cell>
          <cell r="N2919">
            <v>6.5426793998559787E-2</v>
          </cell>
        </row>
        <row r="2920">
          <cell r="A2920" t="str">
            <v>17-11-e</v>
          </cell>
          <cell r="B2920" t="str">
            <v>Providing and laying Pre-cast parabolic segments,moulded with cement concrete 1:1-1/2:3,excluding carriage, lowering in water channels tocorrect alignment and grade, jointing, finishingwhere necessary, etc. complete in all respects:-Top width- 27" (675mm) &amp; Total Depth-19"(480mm)</v>
          </cell>
          <cell r="C2920" t="str">
            <v>Rft</v>
          </cell>
          <cell r="D2920">
            <v>181.77</v>
          </cell>
          <cell r="E2920">
            <v>607.02</v>
          </cell>
          <cell r="F2920" t="str">
            <v>m</v>
          </cell>
          <cell r="G2920">
            <v>596.36</v>
          </cell>
          <cell r="H2920">
            <v>1991.54</v>
          </cell>
          <cell r="I2920" t="str">
            <v>17.3.5</v>
          </cell>
          <cell r="J2920">
            <v>0</v>
          </cell>
          <cell r="L2920">
            <v>1852.29</v>
          </cell>
          <cell r="M2920">
            <v>139.25</v>
          </cell>
          <cell r="N2920">
            <v>7.5177213071387305E-2</v>
          </cell>
        </row>
        <row r="2921">
          <cell r="A2921" t="str">
            <v>17-11-f</v>
          </cell>
          <cell r="B2921" t="str">
            <v>Providing and laying Pre-cast parabolic segments,moulded with cement concrete 1:1-1/2:3,excluding carriage, lowering in water channels tocorrect alignment and grade, jointing, finishingwhere necessary, etc. complete in all respects:-Top width- 30" (760mm) &amp; Total Depth-21"(525mm)</v>
          </cell>
          <cell r="C2921" t="str">
            <v>Rft</v>
          </cell>
          <cell r="D2921">
            <v>229.7</v>
          </cell>
          <cell r="E2921">
            <v>782.71</v>
          </cell>
          <cell r="F2921" t="str">
            <v>m</v>
          </cell>
          <cell r="G2921">
            <v>753.62</v>
          </cell>
          <cell r="H2921">
            <v>2567.9499999999998</v>
          </cell>
          <cell r="I2921" t="str">
            <v>17.3.5</v>
          </cell>
          <cell r="J2921">
            <v>0</v>
          </cell>
          <cell r="L2921">
            <v>2385.08</v>
          </cell>
          <cell r="M2921">
            <v>182.86999999999989</v>
          </cell>
          <cell r="N2921">
            <v>7.6672480587653205E-2</v>
          </cell>
        </row>
        <row r="2922">
          <cell r="A2922" t="str">
            <v>18-01</v>
          </cell>
          <cell r="B2922" t="str">
            <v>Cutting Ransome &amp; Larson piles.</v>
          </cell>
          <cell r="C2922" t="str">
            <v>Each</v>
          </cell>
          <cell r="D2922">
            <v>342.38</v>
          </cell>
          <cell r="E2922">
            <v>342.38</v>
          </cell>
          <cell r="F2922" t="str">
            <v>Cut</v>
          </cell>
          <cell r="G2922">
            <v>342.38</v>
          </cell>
          <cell r="H2922">
            <v>342.38</v>
          </cell>
          <cell r="I2922" t="str">
            <v>18.1.4.1.3</v>
          </cell>
          <cell r="J2922">
            <v>0</v>
          </cell>
          <cell r="L2922">
            <v>342.38</v>
          </cell>
          <cell r="M2922">
            <v>0</v>
          </cell>
          <cell r="N2922">
            <v>0</v>
          </cell>
        </row>
        <row r="2923">
          <cell r="A2923" t="str">
            <v>18-02</v>
          </cell>
          <cell r="B2923" t="str">
            <v>Cutting universal piles</v>
          </cell>
          <cell r="C2923" t="str">
            <v>Each</v>
          </cell>
          <cell r="D2923">
            <v>513.55999999999995</v>
          </cell>
          <cell r="E2923">
            <v>513.55999999999995</v>
          </cell>
          <cell r="F2923" t="str">
            <v>Cut</v>
          </cell>
          <cell r="G2923">
            <v>513.55999999999995</v>
          </cell>
          <cell r="H2923">
            <v>513.55999999999995</v>
          </cell>
          <cell r="I2923" t="str">
            <v>18.1.4.1.3</v>
          </cell>
          <cell r="J2923">
            <v>0</v>
          </cell>
          <cell r="L2923">
            <v>513.55999999999995</v>
          </cell>
          <cell r="M2923">
            <v>0</v>
          </cell>
          <cell r="N2923">
            <v>0</v>
          </cell>
        </row>
        <row r="2924">
          <cell r="A2924" t="str">
            <v>18-03-a</v>
          </cell>
          <cell r="B2924" t="str">
            <v>Driving steel piles to depth of: Upto 15'</v>
          </cell>
          <cell r="C2924" t="str">
            <v>Rft</v>
          </cell>
          <cell r="D2924">
            <v>39.590000000000003</v>
          </cell>
          <cell r="E2924">
            <v>39.590000000000003</v>
          </cell>
          <cell r="F2924" t="str">
            <v>m</v>
          </cell>
          <cell r="G2924">
            <v>129.88999999999999</v>
          </cell>
          <cell r="H2924">
            <v>129.88999999999999</v>
          </cell>
          <cell r="I2924" t="str">
            <v>18.1.4.1</v>
          </cell>
          <cell r="J2924" t="str">
            <v>a) The rates includes laying andremoving of track and  alsocarriage way of piles to machine,average distance of 100 ft.</v>
          </cell>
          <cell r="L2924">
            <v>126.62</v>
          </cell>
          <cell r="M2924">
            <v>3.2699999999999818</v>
          </cell>
          <cell r="N2924">
            <v>2.5825304059390156E-2</v>
          </cell>
        </row>
        <row r="2925">
          <cell r="A2925" t="str">
            <v>18-03-b</v>
          </cell>
          <cell r="B2925" t="str">
            <v>Driving steel piles to depth of: More than 15' to25'</v>
          </cell>
          <cell r="C2925" t="str">
            <v>Rft</v>
          </cell>
          <cell r="D2925">
            <v>53.78</v>
          </cell>
          <cell r="E2925">
            <v>53.78</v>
          </cell>
          <cell r="F2925" t="str">
            <v>m</v>
          </cell>
          <cell r="G2925">
            <v>176.46</v>
          </cell>
          <cell r="H2925">
            <v>176.46</v>
          </cell>
          <cell r="I2925" t="str">
            <v>18.1.4.1</v>
          </cell>
          <cell r="J2925">
            <v>0</v>
          </cell>
          <cell r="L2925">
            <v>173.19</v>
          </cell>
          <cell r="M2925">
            <v>3.2700000000000102</v>
          </cell>
          <cell r="N2925">
            <v>1.8880997748137944E-2</v>
          </cell>
        </row>
        <row r="2926">
          <cell r="A2926" t="str">
            <v>18-03-c</v>
          </cell>
          <cell r="B2926" t="str">
            <v>Driving steel piles to depth of: More than 25' to30'</v>
          </cell>
          <cell r="C2926" t="str">
            <v>Rft</v>
          </cell>
          <cell r="D2926">
            <v>56.15</v>
          </cell>
          <cell r="E2926">
            <v>56.15</v>
          </cell>
          <cell r="F2926" t="str">
            <v>m</v>
          </cell>
          <cell r="G2926">
            <v>184.22</v>
          </cell>
          <cell r="H2926">
            <v>184.22</v>
          </cell>
          <cell r="I2926" t="str">
            <v>18.1.4.1</v>
          </cell>
          <cell r="J2926" t="str">
            <v>c) T-piles and adjustable junctionpiles will be counted as two piles.</v>
          </cell>
          <cell r="L2926">
            <v>180.95</v>
          </cell>
          <cell r="M2926">
            <v>3.2700000000000102</v>
          </cell>
          <cell r="N2926">
            <v>1.8071290411716002E-2</v>
          </cell>
        </row>
        <row r="2927">
          <cell r="A2927" t="str">
            <v>18-04</v>
          </cell>
          <cell r="B2927" t="str">
            <v>Dolleying piles upto 5'</v>
          </cell>
          <cell r="C2927" t="str">
            <v>Each</v>
          </cell>
          <cell r="D2927">
            <v>400.64</v>
          </cell>
          <cell r="E2927">
            <v>400.64</v>
          </cell>
          <cell r="F2927" t="str">
            <v>Each</v>
          </cell>
          <cell r="G2927">
            <v>400.64</v>
          </cell>
          <cell r="H2927">
            <v>400.64</v>
          </cell>
          <cell r="I2927" t="str">
            <v>18.1.4.1.3</v>
          </cell>
          <cell r="J2927">
            <v>0</v>
          </cell>
          <cell r="L2927">
            <v>386.95</v>
          </cell>
          <cell r="M2927">
            <v>13.689999999999998</v>
          </cell>
          <cell r="N2927">
            <v>3.5379247964853339E-2</v>
          </cell>
        </row>
        <row r="2928">
          <cell r="A2928" t="str">
            <v>18-05</v>
          </cell>
          <cell r="B2928" t="str">
            <v>Drilling holes in piles by hand</v>
          </cell>
          <cell r="C2928" t="str">
            <v>Each</v>
          </cell>
          <cell r="D2928">
            <v>45.19</v>
          </cell>
          <cell r="E2928">
            <v>45.19</v>
          </cell>
          <cell r="F2928" t="str">
            <v>Each</v>
          </cell>
          <cell r="G2928">
            <v>45.19</v>
          </cell>
          <cell r="H2928">
            <v>45.19</v>
          </cell>
          <cell r="I2928" t="str">
            <v>18.1.4.1.3</v>
          </cell>
          <cell r="J2928">
            <v>0</v>
          </cell>
          <cell r="L2928">
            <v>45.19</v>
          </cell>
          <cell r="M2928">
            <v>0</v>
          </cell>
          <cell r="N2928">
            <v>0</v>
          </cell>
        </row>
        <row r="2929">
          <cell r="A2929" t="str">
            <v>18-06</v>
          </cell>
          <cell r="B2929" t="str">
            <v>Raising and lowering machine</v>
          </cell>
          <cell r="C2929" t="str">
            <v>Each</v>
          </cell>
          <cell r="D2929">
            <v>16756.46</v>
          </cell>
          <cell r="E2929">
            <v>16756.46</v>
          </cell>
          <cell r="F2929" t="str">
            <v>Each</v>
          </cell>
          <cell r="G2929">
            <v>16756.46</v>
          </cell>
          <cell r="H2929">
            <v>16756.46</v>
          </cell>
          <cell r="I2929" t="str">
            <v>18.1.4.1.3</v>
          </cell>
          <cell r="J2929">
            <v>0</v>
          </cell>
          <cell r="L2929">
            <v>16483.8</v>
          </cell>
          <cell r="M2929">
            <v>272.65999999999985</v>
          </cell>
          <cell r="N2929">
            <v>1.6541088826605509E-2</v>
          </cell>
        </row>
        <row r="2930">
          <cell r="A2930" t="str">
            <v>18-07-a</v>
          </cell>
          <cell r="B2930" t="str">
            <v>Turning Machine : 90</v>
          </cell>
          <cell r="C2930" t="str">
            <v>Job</v>
          </cell>
          <cell r="D2930">
            <v>7569.6</v>
          </cell>
          <cell r="E2930">
            <v>7569.6</v>
          </cell>
          <cell r="F2930" t="str">
            <v>Job</v>
          </cell>
          <cell r="G2930">
            <v>7569.6</v>
          </cell>
          <cell r="H2930">
            <v>7569.6</v>
          </cell>
          <cell r="I2930" t="str">
            <v>18.1.4.1.3</v>
          </cell>
          <cell r="J2930">
            <v>0</v>
          </cell>
          <cell r="L2930">
            <v>7320.6</v>
          </cell>
          <cell r="M2930">
            <v>249</v>
          </cell>
          <cell r="N2930">
            <v>3.4013605442176867E-2</v>
          </cell>
        </row>
        <row r="2931">
          <cell r="A2931" t="str">
            <v>18-07-b</v>
          </cell>
          <cell r="B2931" t="str">
            <v>Turning Machine : 135</v>
          </cell>
          <cell r="C2931" t="str">
            <v>Job</v>
          </cell>
          <cell r="D2931">
            <v>9462</v>
          </cell>
          <cell r="E2931">
            <v>9462</v>
          </cell>
          <cell r="F2931" t="str">
            <v>Job</v>
          </cell>
          <cell r="G2931">
            <v>9462</v>
          </cell>
          <cell r="H2931">
            <v>9462</v>
          </cell>
          <cell r="I2931" t="str">
            <v>18.1.4.1.3</v>
          </cell>
          <cell r="J2931">
            <v>0</v>
          </cell>
          <cell r="L2931">
            <v>9213</v>
          </cell>
          <cell r="M2931">
            <v>249</v>
          </cell>
          <cell r="N2931">
            <v>2.7027027027027029E-2</v>
          </cell>
        </row>
        <row r="2932">
          <cell r="A2932" t="str">
            <v>18-07-c</v>
          </cell>
          <cell r="B2932" t="str">
            <v>Turning Machine : 180</v>
          </cell>
          <cell r="C2932" t="str">
            <v>Job</v>
          </cell>
          <cell r="D2932">
            <v>12948</v>
          </cell>
          <cell r="E2932">
            <v>12948</v>
          </cell>
          <cell r="F2932" t="str">
            <v>Job</v>
          </cell>
          <cell r="G2932">
            <v>12948</v>
          </cell>
          <cell r="H2932">
            <v>12948</v>
          </cell>
          <cell r="I2932" t="str">
            <v>18.1.4.1.3</v>
          </cell>
          <cell r="J2932">
            <v>0</v>
          </cell>
          <cell r="L2932">
            <v>12599.4</v>
          </cell>
          <cell r="M2932">
            <v>348.60000000000036</v>
          </cell>
          <cell r="N2932">
            <v>2.7667984189723351E-2</v>
          </cell>
        </row>
        <row r="2933">
          <cell r="A2933" t="str">
            <v>18-08</v>
          </cell>
          <cell r="B2933" t="str">
            <v>Travelling machine (light)</v>
          </cell>
          <cell r="C2933" t="str">
            <v>100 Rft</v>
          </cell>
          <cell r="D2933">
            <v>18952.91</v>
          </cell>
          <cell r="E2933">
            <v>18952.91</v>
          </cell>
          <cell r="F2933" t="str">
            <v>m</v>
          </cell>
          <cell r="G2933">
            <v>621.80999999999995</v>
          </cell>
          <cell r="H2933">
            <v>621.80999999999995</v>
          </cell>
          <cell r="I2933" t="str">
            <v>18.1.4.1</v>
          </cell>
          <cell r="J2933">
            <v>0</v>
          </cell>
          <cell r="L2933">
            <v>609.99</v>
          </cell>
          <cell r="M2933">
            <v>11.819999999999936</v>
          </cell>
          <cell r="N2933">
            <v>1.9377366842079274E-2</v>
          </cell>
        </row>
        <row r="2934">
          <cell r="A2934" t="str">
            <v>18-09</v>
          </cell>
          <cell r="B2934" t="str">
            <v>Loading and unloading piles</v>
          </cell>
          <cell r="C2934" t="str">
            <v>tonne</v>
          </cell>
          <cell r="D2934">
            <v>431.27</v>
          </cell>
          <cell r="E2934">
            <v>431.27</v>
          </cell>
          <cell r="F2934" t="str">
            <v>tonne</v>
          </cell>
          <cell r="G2934">
            <v>431.27</v>
          </cell>
          <cell r="H2934">
            <v>431.27</v>
          </cell>
          <cell r="I2934" t="str">
            <v>18.3.3</v>
          </cell>
          <cell r="J2934" t="str">
            <v>To be done by hand carts or ramps,including cost of ropes.</v>
          </cell>
          <cell r="L2934">
            <v>404.31</v>
          </cell>
          <cell r="M2934">
            <v>26.95999999999998</v>
          </cell>
          <cell r="N2934">
            <v>6.6681506764611265E-2</v>
          </cell>
        </row>
        <row r="2935">
          <cell r="A2935" t="str">
            <v>18-10</v>
          </cell>
          <cell r="B2935" t="str">
            <v>Carriage of piling machine under differentconditions</v>
          </cell>
          <cell r="C2935" t="str">
            <v>100 Rft</v>
          </cell>
          <cell r="D2935">
            <v>7860.87</v>
          </cell>
          <cell r="E2935">
            <v>7860.87</v>
          </cell>
          <cell r="F2935" t="str">
            <v>m</v>
          </cell>
          <cell r="G2935">
            <v>257.89999999999998</v>
          </cell>
          <cell r="H2935">
            <v>257.89999999999998</v>
          </cell>
          <cell r="I2935" t="str">
            <v>18.1.4.1.3</v>
          </cell>
          <cell r="J2935">
            <v>0</v>
          </cell>
          <cell r="L2935">
            <v>252.98</v>
          </cell>
          <cell r="M2935">
            <v>4.9199999999999875</v>
          </cell>
          <cell r="N2935">
            <v>1.9448177721558969E-2</v>
          </cell>
        </row>
        <row r="2936">
          <cell r="A2936" t="str">
            <v>18-11</v>
          </cell>
          <cell r="B2936" t="str">
            <v>Erecting piling machines</v>
          </cell>
          <cell r="C2936" t="str">
            <v>Each</v>
          </cell>
          <cell r="D2936">
            <v>51284.54</v>
          </cell>
          <cell r="E2936">
            <v>51284.54</v>
          </cell>
          <cell r="F2936" t="str">
            <v>Each</v>
          </cell>
          <cell r="G2936">
            <v>51284.54</v>
          </cell>
          <cell r="H2936">
            <v>51284.54</v>
          </cell>
          <cell r="I2936" t="str">
            <v>18.1.4.1.3</v>
          </cell>
          <cell r="J2936">
            <v>0</v>
          </cell>
          <cell r="L2936">
            <v>50312.63</v>
          </cell>
          <cell r="M2936">
            <v>971.91000000000349</v>
          </cell>
          <cell r="N2936">
            <v>1.9317415925186252E-2</v>
          </cell>
        </row>
        <row r="2937">
          <cell r="A2937" t="str">
            <v>18-12</v>
          </cell>
          <cell r="B2937" t="str">
            <v>Dismantling  piling machine</v>
          </cell>
          <cell r="C2937" t="str">
            <v>Each</v>
          </cell>
          <cell r="D2937">
            <v>48843.71</v>
          </cell>
          <cell r="E2937">
            <v>48843.71</v>
          </cell>
          <cell r="F2937" t="str">
            <v>Each</v>
          </cell>
          <cell r="G2937">
            <v>48843.71</v>
          </cell>
          <cell r="H2937">
            <v>48843.71</v>
          </cell>
          <cell r="I2937" t="str">
            <v>18.1.4.1.3</v>
          </cell>
          <cell r="J2937">
            <v>0</v>
          </cell>
          <cell r="L2937">
            <v>47918.06</v>
          </cell>
          <cell r="M2937">
            <v>925.65000000000146</v>
          </cell>
          <cell r="N2937">
            <v>1.9317351328497052E-2</v>
          </cell>
        </row>
        <row r="2938">
          <cell r="A2938" t="str">
            <v>18-13</v>
          </cell>
          <cell r="B2938" t="str">
            <v>Hire charges of piling plant with accessoriesincluding fuel, pay of operator and othermechanical staff, mobilization, demobilization andidle time</v>
          </cell>
          <cell r="C2938" t="str">
            <v>per day</v>
          </cell>
          <cell r="D2938">
            <v>0</v>
          </cell>
          <cell r="E2938">
            <v>6075</v>
          </cell>
          <cell r="F2938" t="str">
            <v>per day</v>
          </cell>
          <cell r="G2938">
            <v>0</v>
          </cell>
          <cell r="H2938">
            <v>6075</v>
          </cell>
          <cell r="I2938" t="str">
            <v>18.1.4.2</v>
          </cell>
          <cell r="J2938">
            <v>0</v>
          </cell>
          <cell r="L2938">
            <v>6075</v>
          </cell>
          <cell r="M2938">
            <v>0</v>
          </cell>
          <cell r="N2938">
            <v>0</v>
          </cell>
        </row>
        <row r="2939">
          <cell r="A2939" t="str">
            <v>19-01</v>
          </cell>
          <cell r="B2939" t="str">
            <v>Cutting pilchi, frash or sarkanda including carriagewithin one mile.(1.6 km.)</v>
          </cell>
          <cell r="C2939" t="str">
            <v>100 Cft</v>
          </cell>
          <cell r="D2939">
            <v>1513.92</v>
          </cell>
          <cell r="E2939">
            <v>1513.92</v>
          </cell>
          <cell r="F2939" t="str">
            <v>m3</v>
          </cell>
          <cell r="G2939">
            <v>534.64</v>
          </cell>
          <cell r="H2939">
            <v>534.64</v>
          </cell>
          <cell r="I2939">
            <v>0</v>
          </cell>
          <cell r="J2939">
            <v>0</v>
          </cell>
          <cell r="L2939">
            <v>501.22</v>
          </cell>
          <cell r="M2939">
            <v>33.419999999999959</v>
          </cell>
          <cell r="N2939">
            <v>6.6677307370017078E-2</v>
          </cell>
        </row>
        <row r="2940">
          <cell r="A2940" t="str">
            <v>19-02</v>
          </cell>
          <cell r="B2940" t="str">
            <v>Weaving matresses</v>
          </cell>
          <cell r="C2940" t="str">
            <v>100 Sft</v>
          </cell>
          <cell r="D2940">
            <v>3585.6</v>
          </cell>
          <cell r="E2940">
            <v>3585.6</v>
          </cell>
          <cell r="F2940" t="str">
            <v>m2</v>
          </cell>
          <cell r="G2940">
            <v>385.81</v>
          </cell>
          <cell r="H2940">
            <v>385.81</v>
          </cell>
          <cell r="I2940">
            <v>0</v>
          </cell>
          <cell r="J2940">
            <v>0</v>
          </cell>
          <cell r="L2940">
            <v>361.7</v>
          </cell>
          <cell r="M2940">
            <v>24.110000000000014</v>
          </cell>
          <cell r="N2940">
            <v>6.6657450926181958E-2</v>
          </cell>
        </row>
        <row r="2941">
          <cell r="A2941" t="str">
            <v>19-03-a</v>
          </cell>
          <cell r="B2941" t="str">
            <v>Supply &amp; filling used synthetic fibre/plastic bags1.25cft capacity with sand or earth, sewing &amp;stacking : in dry</v>
          </cell>
          <cell r="C2941" t="str">
            <v>Each</v>
          </cell>
          <cell r="D2941">
            <v>80.680000000000007</v>
          </cell>
          <cell r="E2941">
            <v>117.13</v>
          </cell>
          <cell r="F2941" t="str">
            <v>Each</v>
          </cell>
          <cell r="G2941">
            <v>80.680000000000007</v>
          </cell>
          <cell r="H2941">
            <v>117.13</v>
          </cell>
          <cell r="I2941" t="str">
            <v>19.3.4</v>
          </cell>
          <cell r="J2941" t="str">
            <v>The rate does not include supply ofsand or earth for filling bags,which will be paid extra from item19-03-a to 19-04-d</v>
          </cell>
          <cell r="L2941">
            <v>112.08</v>
          </cell>
          <cell r="M2941">
            <v>5.0499999999999972</v>
          </cell>
          <cell r="N2941">
            <v>4.5057102069950013E-2</v>
          </cell>
        </row>
        <row r="2942">
          <cell r="A2942" t="str">
            <v>19-03-b</v>
          </cell>
          <cell r="B2942" t="str">
            <v>Supply &amp; filling used synthetic fibre/plastic bags1.25cft capacity with sand or earth, sewing &amp;stacking : Under water</v>
          </cell>
          <cell r="C2942" t="str">
            <v>Each</v>
          </cell>
          <cell r="D2942">
            <v>100.6</v>
          </cell>
          <cell r="E2942">
            <v>137.05000000000001</v>
          </cell>
          <cell r="F2942" t="str">
            <v>Each</v>
          </cell>
          <cell r="G2942">
            <v>100.6</v>
          </cell>
          <cell r="H2942">
            <v>137.05000000000001</v>
          </cell>
          <cell r="I2942" t="str">
            <v>19.3.4</v>
          </cell>
          <cell r="J2942">
            <v>0</v>
          </cell>
          <cell r="L2942">
            <v>130.76</v>
          </cell>
          <cell r="M2942">
            <v>6.2900000000000205</v>
          </cell>
          <cell r="N2942">
            <v>4.8103395533802544E-2</v>
          </cell>
        </row>
        <row r="2943">
          <cell r="A2943" t="str">
            <v>19-03-c</v>
          </cell>
          <cell r="B2943" t="str">
            <v>Supplying and filling used jute bags, 1.25 cftcapacity with sand or earth, sewing and stacking:in dry.</v>
          </cell>
          <cell r="C2943" t="str">
            <v>Each</v>
          </cell>
          <cell r="D2943">
            <v>80.680000000000007</v>
          </cell>
          <cell r="E2943">
            <v>190.03</v>
          </cell>
          <cell r="F2943" t="str">
            <v>Each</v>
          </cell>
          <cell r="G2943">
            <v>80.680000000000007</v>
          </cell>
          <cell r="H2943">
            <v>190.03</v>
          </cell>
          <cell r="I2943" t="str">
            <v>19.3.4</v>
          </cell>
          <cell r="J2943">
            <v>0</v>
          </cell>
          <cell r="L2943">
            <v>184.98</v>
          </cell>
          <cell r="M2943">
            <v>5.0500000000000114</v>
          </cell>
          <cell r="N2943">
            <v>2.7300248675532553E-2</v>
          </cell>
        </row>
        <row r="2944">
          <cell r="A2944" t="str">
            <v>19-03-d</v>
          </cell>
          <cell r="B2944" t="str">
            <v>Supplying and filling used jute bags 1.25 cftcapacity with sand or earth, sewing &amp; stacking :Under Water</v>
          </cell>
          <cell r="C2944" t="str">
            <v>Each</v>
          </cell>
          <cell r="D2944">
            <v>100.6</v>
          </cell>
          <cell r="E2944">
            <v>209.95</v>
          </cell>
          <cell r="F2944" t="str">
            <v>Each</v>
          </cell>
          <cell r="G2944">
            <v>100.6</v>
          </cell>
          <cell r="H2944">
            <v>209.95</v>
          </cell>
          <cell r="I2944" t="str">
            <v>19.3.4</v>
          </cell>
          <cell r="J2944">
            <v>0</v>
          </cell>
          <cell r="L2944">
            <v>203.66</v>
          </cell>
          <cell r="M2944">
            <v>6.289999999999992</v>
          </cell>
          <cell r="N2944">
            <v>3.0884808013355552E-2</v>
          </cell>
        </row>
        <row r="2945">
          <cell r="A2945" t="str">
            <v>19-04-a</v>
          </cell>
          <cell r="B2945" t="str">
            <v>Supply &amp; filling new synthetic fibre/plastic bags4-5cft capacity with sand or earth,sewing, stacking: in dry</v>
          </cell>
          <cell r="C2945" t="str">
            <v>Each</v>
          </cell>
          <cell r="D2945">
            <v>322.7</v>
          </cell>
          <cell r="E2945">
            <v>382.24</v>
          </cell>
          <cell r="F2945" t="str">
            <v>Each</v>
          </cell>
          <cell r="G2945">
            <v>322.7</v>
          </cell>
          <cell r="H2945">
            <v>382.24</v>
          </cell>
          <cell r="I2945" t="str">
            <v>19.3.4</v>
          </cell>
          <cell r="J2945">
            <v>0</v>
          </cell>
          <cell r="L2945">
            <v>362.07</v>
          </cell>
          <cell r="M2945">
            <v>20.170000000000016</v>
          </cell>
          <cell r="N2945">
            <v>5.5707459883447996E-2</v>
          </cell>
        </row>
        <row r="2946">
          <cell r="A2946" t="str">
            <v>19-04-b</v>
          </cell>
          <cell r="B2946" t="str">
            <v>Supply &amp; filling new synthetic fibre/plastic bags4-5cft capacity with sand or earth,sewing, stacking: Under water</v>
          </cell>
          <cell r="C2946" t="str">
            <v>Each</v>
          </cell>
          <cell r="D2946">
            <v>402.38</v>
          </cell>
          <cell r="E2946">
            <v>461.92</v>
          </cell>
          <cell r="F2946" t="str">
            <v>Each</v>
          </cell>
          <cell r="G2946">
            <v>402.38</v>
          </cell>
          <cell r="H2946">
            <v>461.92</v>
          </cell>
          <cell r="I2946" t="str">
            <v>19.3.4</v>
          </cell>
          <cell r="J2946">
            <v>0</v>
          </cell>
          <cell r="L2946">
            <v>436.77</v>
          </cell>
          <cell r="M2946">
            <v>25.150000000000034</v>
          </cell>
          <cell r="N2946">
            <v>5.7581793621356861E-2</v>
          </cell>
        </row>
        <row r="2947">
          <cell r="A2947" t="str">
            <v>19-04-c</v>
          </cell>
          <cell r="B2947" t="str">
            <v>Supply &amp; filling used jute bags 4-5 cft capacitywith sand or earth, sewing &amp; stacking : in dry</v>
          </cell>
          <cell r="C2947" t="str">
            <v>Each</v>
          </cell>
          <cell r="D2947">
            <v>322.7</v>
          </cell>
          <cell r="E2947">
            <v>504.95</v>
          </cell>
          <cell r="F2947" t="str">
            <v>Each</v>
          </cell>
          <cell r="G2947">
            <v>322.7</v>
          </cell>
          <cell r="H2947">
            <v>504.95</v>
          </cell>
          <cell r="I2947" t="str">
            <v>19.3.4</v>
          </cell>
          <cell r="J2947">
            <v>0</v>
          </cell>
          <cell r="L2947">
            <v>484.79</v>
          </cell>
          <cell r="M2947">
            <v>20.159999999999968</v>
          </cell>
          <cell r="N2947">
            <v>4.1585016192578164E-2</v>
          </cell>
        </row>
        <row r="2948">
          <cell r="A2948" t="str">
            <v>19-04-d</v>
          </cell>
          <cell r="B2948" t="str">
            <v>Supply &amp; filling used jute bags 4-5 capacity withsand or earth, sewing &amp; stacking : Under Water</v>
          </cell>
          <cell r="C2948" t="str">
            <v>Each</v>
          </cell>
          <cell r="D2948">
            <v>402.38</v>
          </cell>
          <cell r="E2948">
            <v>584.63</v>
          </cell>
          <cell r="F2948" t="str">
            <v>Each</v>
          </cell>
          <cell r="G2948">
            <v>402.38</v>
          </cell>
          <cell r="H2948">
            <v>584.63</v>
          </cell>
          <cell r="I2948" t="str">
            <v>19.3.4</v>
          </cell>
          <cell r="J2948">
            <v>0</v>
          </cell>
          <cell r="L2948">
            <v>559.48</v>
          </cell>
          <cell r="M2948">
            <v>25.149999999999977</v>
          </cell>
          <cell r="N2948">
            <v>4.4952455851862402E-2</v>
          </cell>
        </row>
        <row r="2949">
          <cell r="A2949" t="str">
            <v>19-05-a</v>
          </cell>
          <cell r="B2949" t="str">
            <v>Carriage of synthetic fibre/plastic bags 1.25 cftcapacity filled with sand / earth : 1st 50 m</v>
          </cell>
          <cell r="C2949" t="str">
            <v>100 No.</v>
          </cell>
          <cell r="D2949">
            <v>408.36</v>
          </cell>
          <cell r="E2949">
            <v>408.36</v>
          </cell>
          <cell r="F2949" t="str">
            <v>100 No.</v>
          </cell>
          <cell r="G2949">
            <v>408.36</v>
          </cell>
          <cell r="H2949">
            <v>408.36</v>
          </cell>
          <cell r="I2949" t="str">
            <v>19.3.4</v>
          </cell>
          <cell r="J2949">
            <v>0</v>
          </cell>
          <cell r="L2949">
            <v>382.84</v>
          </cell>
          <cell r="M2949">
            <v>25.520000000000039</v>
          </cell>
          <cell r="N2949">
            <v>6.6659701180649983E-2</v>
          </cell>
        </row>
        <row r="2950">
          <cell r="A2950" t="str">
            <v>19-05-b</v>
          </cell>
          <cell r="B2950" t="str">
            <v>Carriage of synthetic fibre/plastic bags 1.25 cftcapacity filled with sand / earth : 2nd &amp; 3rd 50 m</v>
          </cell>
          <cell r="C2950" t="str">
            <v>100No/50m</v>
          </cell>
          <cell r="D2950">
            <v>308.76</v>
          </cell>
          <cell r="E2950">
            <v>308.76</v>
          </cell>
          <cell r="F2950" t="str">
            <v>100No/50m</v>
          </cell>
          <cell r="G2950">
            <v>308.76</v>
          </cell>
          <cell r="H2950">
            <v>308.76</v>
          </cell>
          <cell r="I2950" t="str">
            <v>19.3.4</v>
          </cell>
          <cell r="J2950">
            <v>0</v>
          </cell>
          <cell r="L2950">
            <v>289.45999999999998</v>
          </cell>
          <cell r="M2950">
            <v>19.300000000000011</v>
          </cell>
          <cell r="N2950">
            <v>6.6675879223381515E-2</v>
          </cell>
        </row>
        <row r="2951">
          <cell r="A2951" t="str">
            <v>19-05-c</v>
          </cell>
          <cell r="B2951" t="str">
            <v>Carriage of synthetic fibre/plastic bags 1.25 cftcapacity filled with sand / earth : 4th andsubsequent 50 m</v>
          </cell>
          <cell r="C2951" t="str">
            <v>100No/50m</v>
          </cell>
          <cell r="D2951">
            <v>33.86</v>
          </cell>
          <cell r="E2951">
            <v>33.86</v>
          </cell>
          <cell r="F2951" t="str">
            <v>100No/50m</v>
          </cell>
          <cell r="G2951">
            <v>33.86</v>
          </cell>
          <cell r="H2951">
            <v>33.86</v>
          </cell>
          <cell r="I2951" t="str">
            <v>19.3.4</v>
          </cell>
          <cell r="J2951">
            <v>0</v>
          </cell>
          <cell r="L2951">
            <v>31.75</v>
          </cell>
          <cell r="M2951">
            <v>2.1099999999999994</v>
          </cell>
          <cell r="N2951">
            <v>6.6456692913385809E-2</v>
          </cell>
        </row>
        <row r="2952">
          <cell r="A2952" t="str">
            <v>19-06-a</v>
          </cell>
          <cell r="B2952" t="str">
            <v>Carriage of new synthetic fibre/plastic bags 4-5 cftcapacity filled with sand/earth : 1st 50 m</v>
          </cell>
          <cell r="C2952" t="str">
            <v>100No/50m</v>
          </cell>
          <cell r="D2952">
            <v>1633.44</v>
          </cell>
          <cell r="E2952">
            <v>1633.44</v>
          </cell>
          <cell r="F2952" t="str">
            <v>100No/50m</v>
          </cell>
          <cell r="G2952">
            <v>1633.44</v>
          </cell>
          <cell r="H2952">
            <v>1633.44</v>
          </cell>
          <cell r="I2952" t="str">
            <v>19.3.4</v>
          </cell>
          <cell r="J2952">
            <v>0</v>
          </cell>
          <cell r="L2952">
            <v>1531.35</v>
          </cell>
          <cell r="M2952">
            <v>102.09000000000015</v>
          </cell>
          <cell r="N2952">
            <v>6.6666666666666763E-2</v>
          </cell>
        </row>
        <row r="2953">
          <cell r="A2953" t="str">
            <v>19-06-b</v>
          </cell>
          <cell r="B2953" t="str">
            <v>Carriage of new synthetic fibre/plastic bags 4-5 cftcapacity filled with sand/earth : 2nd &amp; 3rd 50 m</v>
          </cell>
          <cell r="C2953" t="str">
            <v>100No/50m</v>
          </cell>
          <cell r="D2953">
            <v>1235.04</v>
          </cell>
          <cell r="E2953">
            <v>1235.04</v>
          </cell>
          <cell r="F2953" t="str">
            <v>100No/50m</v>
          </cell>
          <cell r="G2953">
            <v>1235.04</v>
          </cell>
          <cell r="H2953">
            <v>1235.04</v>
          </cell>
          <cell r="I2953" t="str">
            <v>19.3.4</v>
          </cell>
          <cell r="J2953">
            <v>0</v>
          </cell>
          <cell r="L2953">
            <v>1157.8499999999999</v>
          </cell>
          <cell r="M2953">
            <v>77.190000000000055</v>
          </cell>
          <cell r="N2953">
            <v>6.6666666666666721E-2</v>
          </cell>
        </row>
        <row r="2954">
          <cell r="A2954" t="str">
            <v>19-06-c</v>
          </cell>
          <cell r="B2954" t="str">
            <v>Carriage of new synthetic fibre/plastic bags 4-5 cftcapacity filled with sand/earth : 4th &amp; subsequent50 m</v>
          </cell>
          <cell r="C2954" t="str">
            <v>100No/50m</v>
          </cell>
          <cell r="D2954">
            <v>135.46</v>
          </cell>
          <cell r="E2954">
            <v>135.46</v>
          </cell>
          <cell r="F2954" t="str">
            <v>100No/50m</v>
          </cell>
          <cell r="G2954">
            <v>135.46</v>
          </cell>
          <cell r="H2954">
            <v>135.46</v>
          </cell>
          <cell r="I2954" t="str">
            <v>19.3.4</v>
          </cell>
          <cell r="J2954">
            <v>0</v>
          </cell>
          <cell r="L2954">
            <v>126.99</v>
          </cell>
          <cell r="M2954">
            <v>8.4700000000000131</v>
          </cell>
          <cell r="N2954">
            <v>6.6698165209859148E-2</v>
          </cell>
        </row>
        <row r="2955">
          <cell r="A2955" t="str">
            <v>19-07-a</v>
          </cell>
          <cell r="B2955" t="str">
            <v>Rolling matresses to river edge &amp; floating, afterunrolling with area : Upto 200 m2</v>
          </cell>
          <cell r="C2955" t="str">
            <v>100 Sft</v>
          </cell>
          <cell r="D2955">
            <v>1095.5999999999999</v>
          </cell>
          <cell r="E2955">
            <v>1095.5999999999999</v>
          </cell>
          <cell r="F2955" t="str">
            <v>m2</v>
          </cell>
          <cell r="G2955">
            <v>117.89</v>
          </cell>
          <cell r="H2955">
            <v>117.89</v>
          </cell>
          <cell r="I2955" t="str">
            <v>19.3.4</v>
          </cell>
          <cell r="J2955">
            <v>0</v>
          </cell>
          <cell r="L2955">
            <v>110.52</v>
          </cell>
          <cell r="M2955">
            <v>7.3700000000000045</v>
          </cell>
          <cell r="N2955">
            <v>6.6684762938834644E-2</v>
          </cell>
        </row>
        <row r="2956">
          <cell r="A2956" t="str">
            <v>19-07-b</v>
          </cell>
          <cell r="B2956" t="str">
            <v>Rolling matresses to river edge &amp; floating, afterunrolling with area : Over 200 to 250 m2</v>
          </cell>
          <cell r="C2956" t="str">
            <v>100 Sft</v>
          </cell>
          <cell r="D2956">
            <v>1743</v>
          </cell>
          <cell r="E2956">
            <v>1743</v>
          </cell>
          <cell r="F2956" t="str">
            <v>m2</v>
          </cell>
          <cell r="G2956">
            <v>187.55</v>
          </cell>
          <cell r="H2956">
            <v>187.55</v>
          </cell>
          <cell r="I2956" t="str">
            <v>19.3.4</v>
          </cell>
          <cell r="J2956">
            <v>0</v>
          </cell>
          <cell r="L2956">
            <v>175.83</v>
          </cell>
          <cell r="M2956">
            <v>11.719999999999999</v>
          </cell>
          <cell r="N2956">
            <v>6.6655292043451053E-2</v>
          </cell>
        </row>
        <row r="2957">
          <cell r="A2957" t="str">
            <v>19-07-c</v>
          </cell>
          <cell r="B2957" t="str">
            <v>Rolling matresses to river edge &amp; floating, afterunrolling with area : Over 250 m2</v>
          </cell>
          <cell r="C2957" t="str">
            <v>100 Sft</v>
          </cell>
          <cell r="D2957">
            <v>2081.64</v>
          </cell>
          <cell r="E2957">
            <v>2081.64</v>
          </cell>
          <cell r="F2957" t="str">
            <v>m2</v>
          </cell>
          <cell r="G2957">
            <v>223.98</v>
          </cell>
          <cell r="H2957">
            <v>223.98</v>
          </cell>
          <cell r="I2957" t="str">
            <v>19.3.4</v>
          </cell>
          <cell r="J2957">
            <v>0</v>
          </cell>
          <cell r="L2957">
            <v>209.99</v>
          </cell>
          <cell r="M2957">
            <v>13.989999999999981</v>
          </cell>
          <cell r="N2957">
            <v>6.6622220105719221E-2</v>
          </cell>
        </row>
        <row r="2958">
          <cell r="A2958" t="str">
            <v>19-08</v>
          </cell>
          <cell r="B2958" t="str">
            <v>Sewing empty cement bags in sheets</v>
          </cell>
          <cell r="C2958" t="str">
            <v>100 No.</v>
          </cell>
          <cell r="D2958">
            <v>1444.2</v>
          </cell>
          <cell r="E2958">
            <v>1496.17</v>
          </cell>
          <cell r="F2958" t="str">
            <v>100 No.</v>
          </cell>
          <cell r="G2958">
            <v>1444.2</v>
          </cell>
          <cell r="H2958">
            <v>1496.17</v>
          </cell>
          <cell r="I2958">
            <v>0</v>
          </cell>
          <cell r="J2958">
            <v>0</v>
          </cell>
          <cell r="L2958">
            <v>1405.9</v>
          </cell>
          <cell r="M2958">
            <v>90.269999999999982</v>
          </cell>
          <cell r="N2958">
            <v>6.4207980652962501E-2</v>
          </cell>
        </row>
        <row r="2959">
          <cell r="A2959" t="str">
            <v>19-09</v>
          </cell>
          <cell r="B2959" t="str">
            <v>Making compact round pilchi, frash or sarkandaround bundles of specified size for the work</v>
          </cell>
          <cell r="C2959" t="str">
            <v>100 Cft</v>
          </cell>
          <cell r="D2959">
            <v>1942.2</v>
          </cell>
          <cell r="E2959">
            <v>1942.2</v>
          </cell>
          <cell r="F2959" t="str">
            <v>m3</v>
          </cell>
          <cell r="G2959">
            <v>685.88</v>
          </cell>
          <cell r="H2959">
            <v>685.88</v>
          </cell>
          <cell r="I2959" t="str">
            <v>19.2.1 ,19.3.1</v>
          </cell>
          <cell r="J2959">
            <v>0</v>
          </cell>
          <cell r="L2959">
            <v>643.01</v>
          </cell>
          <cell r="M2959">
            <v>42.870000000000005</v>
          </cell>
          <cell r="N2959">
            <v>6.6670813828711845E-2</v>
          </cell>
        </row>
        <row r="2960">
          <cell r="A2960" t="str">
            <v>19-10</v>
          </cell>
          <cell r="B2960" t="str">
            <v>Launching the bundles mentioned in Item 19-09above &amp; placing in position</v>
          </cell>
          <cell r="C2960" t="str">
            <v>100 Cft</v>
          </cell>
          <cell r="D2960">
            <v>1195.2</v>
          </cell>
          <cell r="E2960">
            <v>1195.2</v>
          </cell>
          <cell r="F2960" t="str">
            <v>m3</v>
          </cell>
          <cell r="G2960">
            <v>422.08</v>
          </cell>
          <cell r="H2960">
            <v>422.08</v>
          </cell>
          <cell r="I2960" t="str">
            <v>19.2.1 ,19.3.1</v>
          </cell>
          <cell r="J2960">
            <v>0</v>
          </cell>
          <cell r="L2960">
            <v>395.7</v>
          </cell>
          <cell r="M2960">
            <v>26.379999999999995</v>
          </cell>
          <cell r="N2960">
            <v>6.6666666666666652E-2</v>
          </cell>
        </row>
        <row r="2961">
          <cell r="A2961" t="str">
            <v>19-11-a</v>
          </cell>
          <cell r="B2961" t="str">
            <v>Supply and staking within 150m (500 feet) :Boulders 9" (225 m) and above</v>
          </cell>
          <cell r="C2961" t="str">
            <v>100 Cft</v>
          </cell>
          <cell r="D2961">
            <v>2884.42</v>
          </cell>
          <cell r="E2961">
            <v>2884.42</v>
          </cell>
          <cell r="F2961" t="str">
            <v>m3</v>
          </cell>
          <cell r="G2961">
            <v>1018.62</v>
          </cell>
          <cell r="H2961">
            <v>1018.62</v>
          </cell>
          <cell r="I2961" t="str">
            <v>19.3.2</v>
          </cell>
          <cell r="J2961">
            <v>0</v>
          </cell>
          <cell r="L2961">
            <v>954.96</v>
          </cell>
          <cell r="M2961">
            <v>63.659999999999968</v>
          </cell>
          <cell r="N2961">
            <v>6.6662478009550108E-2</v>
          </cell>
        </row>
        <row r="2962">
          <cell r="A2962" t="str">
            <v>19-11-b</v>
          </cell>
          <cell r="B2962" t="str">
            <v>Supply within 150m (500 feet) : Over size shingle3" to 9"</v>
          </cell>
          <cell r="C2962" t="str">
            <v>100 Cft</v>
          </cell>
          <cell r="D2962">
            <v>1928.26</v>
          </cell>
          <cell r="E2962">
            <v>1928.26</v>
          </cell>
          <cell r="F2962" t="str">
            <v>m3</v>
          </cell>
          <cell r="G2962">
            <v>680.96</v>
          </cell>
          <cell r="H2962">
            <v>680.96</v>
          </cell>
          <cell r="I2962" t="str">
            <v>19.2.2 ,19.3.2</v>
          </cell>
          <cell r="J2962">
            <v>0</v>
          </cell>
          <cell r="L2962">
            <v>638.4</v>
          </cell>
          <cell r="M2962">
            <v>42.560000000000059</v>
          </cell>
          <cell r="N2962">
            <v>6.6666666666666763E-2</v>
          </cell>
        </row>
        <row r="2963">
          <cell r="A2963" t="str">
            <v>19-11-c</v>
          </cell>
          <cell r="B2963" t="str">
            <v>Supply within 150m (500 feet): Mixed gradedshingle</v>
          </cell>
          <cell r="C2963" t="str">
            <v>100 Cft</v>
          </cell>
          <cell r="D2963">
            <v>2278.85</v>
          </cell>
          <cell r="E2963">
            <v>2278.85</v>
          </cell>
          <cell r="F2963" t="str">
            <v>m3</v>
          </cell>
          <cell r="G2963">
            <v>804.77</v>
          </cell>
          <cell r="H2963">
            <v>804.77</v>
          </cell>
          <cell r="I2963" t="str">
            <v>19.2.2 ,19.3.3</v>
          </cell>
          <cell r="J2963">
            <v>0</v>
          </cell>
          <cell r="L2963">
            <v>754.47</v>
          </cell>
          <cell r="M2963">
            <v>50.299999999999955</v>
          </cell>
          <cell r="N2963">
            <v>6.6669317534162997E-2</v>
          </cell>
        </row>
        <row r="2964">
          <cell r="A2964" t="str">
            <v>19-12</v>
          </cell>
          <cell r="B2964" t="str">
            <v>Supplying and stacking munj or patha trungers (6"mesh to hold 3 cft) stones/boulders</v>
          </cell>
          <cell r="C2964" t="str">
            <v>Each</v>
          </cell>
          <cell r="D2964">
            <v>249</v>
          </cell>
          <cell r="E2964">
            <v>311.68</v>
          </cell>
          <cell r="F2964" t="str">
            <v>Each</v>
          </cell>
          <cell r="G2964">
            <v>249</v>
          </cell>
          <cell r="H2964">
            <v>311.68</v>
          </cell>
          <cell r="I2964" t="str">
            <v>19.2.1</v>
          </cell>
          <cell r="J2964">
            <v>0</v>
          </cell>
          <cell r="L2964">
            <v>296.11</v>
          </cell>
          <cell r="M2964">
            <v>15.569999999999993</v>
          </cell>
          <cell r="N2964">
            <v>5.2581810813548992E-2</v>
          </cell>
        </row>
        <row r="2965">
          <cell r="A2965" t="str">
            <v>19-13-a-01</v>
          </cell>
          <cell r="B2965" t="str">
            <v>Provide &amp; weave GI wire netting for wire crates6"x9" mesh : 15 SWG wire</v>
          </cell>
          <cell r="C2965" t="str">
            <v>100 Sft</v>
          </cell>
          <cell r="D2965">
            <v>1774.13</v>
          </cell>
          <cell r="E2965">
            <v>2911.36</v>
          </cell>
          <cell r="F2965" t="str">
            <v>m2</v>
          </cell>
          <cell r="G2965">
            <v>190.9</v>
          </cell>
          <cell r="H2965">
            <v>313.26</v>
          </cell>
          <cell r="I2965" t="str">
            <v>19.3.4.9</v>
          </cell>
          <cell r="J2965">
            <v>0</v>
          </cell>
          <cell r="L2965">
            <v>270.58999999999997</v>
          </cell>
          <cell r="M2965">
            <v>42.670000000000016</v>
          </cell>
          <cell r="N2965">
            <v>0.15769244983184899</v>
          </cell>
        </row>
        <row r="2966">
          <cell r="A2966" t="str">
            <v>19-13-a-02</v>
          </cell>
          <cell r="B2966" t="str">
            <v>Provide &amp; weave GI wire netting for wire crates6"x9" mesh : 10 SWG wire</v>
          </cell>
          <cell r="C2966" t="str">
            <v>100 Sft</v>
          </cell>
          <cell r="D2966">
            <v>1774.13</v>
          </cell>
          <cell r="E2966">
            <v>5508.9</v>
          </cell>
          <cell r="F2966" t="str">
            <v>m2</v>
          </cell>
          <cell r="G2966">
            <v>190.9</v>
          </cell>
          <cell r="H2966">
            <v>592.76</v>
          </cell>
          <cell r="I2966" t="str">
            <v>19.3.4.9</v>
          </cell>
          <cell r="J2966">
            <v>0</v>
          </cell>
          <cell r="L2966">
            <v>465.65</v>
          </cell>
          <cell r="M2966">
            <v>127.11000000000001</v>
          </cell>
          <cell r="N2966">
            <v>0.27297326318050041</v>
          </cell>
        </row>
        <row r="2967">
          <cell r="A2967" t="str">
            <v>19-13-a-03</v>
          </cell>
          <cell r="B2967" t="str">
            <v>Provide &amp; weave GI wire netting for wire crates6"x9" mesh : 8 SWG wire</v>
          </cell>
          <cell r="C2967" t="str">
            <v>100 Sft</v>
          </cell>
          <cell r="D2967">
            <v>1774.13</v>
          </cell>
          <cell r="E2967">
            <v>6337.67</v>
          </cell>
          <cell r="F2967" t="str">
            <v>m2</v>
          </cell>
          <cell r="G2967">
            <v>190.9</v>
          </cell>
          <cell r="H2967">
            <v>681.93</v>
          </cell>
          <cell r="I2967" t="str">
            <v>19.3.4.9</v>
          </cell>
          <cell r="J2967">
            <v>0</v>
          </cell>
          <cell r="L2967">
            <v>529.6</v>
          </cell>
          <cell r="M2967">
            <v>152.32999999999993</v>
          </cell>
          <cell r="N2967">
            <v>0.28763217522658596</v>
          </cell>
        </row>
        <row r="2968">
          <cell r="A2968" t="str">
            <v>19-13-b-01</v>
          </cell>
          <cell r="B2968" t="str">
            <v>Provide &amp; weave GI wire netting for wire crates6"x6" mesh : 15 SWG wire</v>
          </cell>
          <cell r="C2968" t="str">
            <v>100 Sft</v>
          </cell>
          <cell r="D2968">
            <v>2128.9499999999998</v>
          </cell>
          <cell r="E2968">
            <v>3004.62</v>
          </cell>
          <cell r="F2968" t="str">
            <v>m2</v>
          </cell>
          <cell r="G2968">
            <v>229.08</v>
          </cell>
          <cell r="H2968">
            <v>323.3</v>
          </cell>
          <cell r="I2968" t="str">
            <v>19.3.4.9</v>
          </cell>
          <cell r="J2968">
            <v>0</v>
          </cell>
          <cell r="L2968">
            <v>288.27999999999997</v>
          </cell>
          <cell r="M2968">
            <v>35.020000000000039</v>
          </cell>
          <cell r="N2968">
            <v>0.12147911752462898</v>
          </cell>
        </row>
        <row r="2969">
          <cell r="A2969" t="str">
            <v>19-13-b-02</v>
          </cell>
          <cell r="B2969" t="str">
            <v>Provide &amp; weave GI wire netting for wire crates6"x6" mesh : 10 SWG wire</v>
          </cell>
          <cell r="C2969" t="str">
            <v>100 Sft</v>
          </cell>
          <cell r="D2969">
            <v>2128.9499999999998</v>
          </cell>
          <cell r="E2969">
            <v>5002.74</v>
          </cell>
          <cell r="F2969" t="str">
            <v>m2</v>
          </cell>
          <cell r="G2969">
            <v>229.08</v>
          </cell>
          <cell r="H2969">
            <v>538.29</v>
          </cell>
          <cell r="I2969" t="str">
            <v>19.3.4.9</v>
          </cell>
          <cell r="J2969">
            <v>0</v>
          </cell>
          <cell r="L2969">
            <v>438.33</v>
          </cell>
          <cell r="M2969">
            <v>99.95999999999998</v>
          </cell>
          <cell r="N2969">
            <v>0.22804736157689409</v>
          </cell>
        </row>
        <row r="2970">
          <cell r="A2970" t="str">
            <v>19-13-b-03</v>
          </cell>
          <cell r="B2970" t="str">
            <v>Provide &amp; weave GI wire netting for wire crates6"x6" mesh : 8 SWG wire</v>
          </cell>
          <cell r="C2970" t="str">
            <v>100 Sft</v>
          </cell>
          <cell r="D2970">
            <v>2128.9499999999998</v>
          </cell>
          <cell r="E2970">
            <v>8083.42</v>
          </cell>
          <cell r="F2970" t="str">
            <v>m2</v>
          </cell>
          <cell r="G2970">
            <v>229.08</v>
          </cell>
          <cell r="H2970">
            <v>869.78</v>
          </cell>
          <cell r="I2970" t="str">
            <v>19.3.4.9</v>
          </cell>
          <cell r="J2970">
            <v>0</v>
          </cell>
          <cell r="L2970">
            <v>671.54</v>
          </cell>
          <cell r="M2970">
            <v>198.24</v>
          </cell>
          <cell r="N2970">
            <v>0.2952020728474849</v>
          </cell>
        </row>
        <row r="2971">
          <cell r="A2971" t="str">
            <v>19-13-c-01</v>
          </cell>
          <cell r="B2971" t="str">
            <v>Provide &amp; weave GI wire netting for wire crates4"x4" mesh : 15 SWG wire</v>
          </cell>
          <cell r="C2971" t="str">
            <v>100 Sft</v>
          </cell>
          <cell r="D2971">
            <v>2365.5</v>
          </cell>
          <cell r="E2971">
            <v>3681.86</v>
          </cell>
          <cell r="F2971" t="str">
            <v>m2</v>
          </cell>
          <cell r="G2971">
            <v>254.53</v>
          </cell>
          <cell r="H2971">
            <v>396.17</v>
          </cell>
          <cell r="I2971" t="str">
            <v>19.3.4.9</v>
          </cell>
          <cell r="J2971">
            <v>0</v>
          </cell>
          <cell r="L2971">
            <v>345.89</v>
          </cell>
          <cell r="M2971">
            <v>50.28000000000003</v>
          </cell>
          <cell r="N2971">
            <v>0.14536413310590082</v>
          </cell>
        </row>
        <row r="2972">
          <cell r="A2972" t="str">
            <v>19-13-c-02</v>
          </cell>
          <cell r="B2972" t="str">
            <v>Provide &amp; weave GI wire netting for wire crates4"x4" mesh : 10 SWG wire</v>
          </cell>
          <cell r="C2972" t="str">
            <v>100 Sft</v>
          </cell>
          <cell r="D2972">
            <v>2365.5</v>
          </cell>
          <cell r="E2972">
            <v>6676.19</v>
          </cell>
          <cell r="F2972" t="str">
            <v>m2</v>
          </cell>
          <cell r="G2972">
            <v>254.53</v>
          </cell>
          <cell r="H2972">
            <v>718.36</v>
          </cell>
          <cell r="I2972" t="str">
            <v>19.3.4.9</v>
          </cell>
          <cell r="J2972">
            <v>0</v>
          </cell>
          <cell r="L2972">
            <v>570.75</v>
          </cell>
          <cell r="M2972">
            <v>147.61000000000001</v>
          </cell>
          <cell r="N2972">
            <v>0.25862461673236969</v>
          </cell>
        </row>
        <row r="2973">
          <cell r="A2973" t="str">
            <v>19-13-c-03</v>
          </cell>
          <cell r="B2973" t="str">
            <v>Provide &amp; weave GI wire netting for wire crates4"x4" mesh : 8 SWG wire</v>
          </cell>
          <cell r="C2973" t="str">
            <v>100 Sft</v>
          </cell>
          <cell r="D2973">
            <v>2365.5</v>
          </cell>
          <cell r="E2973">
            <v>9209.35</v>
          </cell>
          <cell r="F2973" t="str">
            <v>m2</v>
          </cell>
          <cell r="G2973">
            <v>254.53</v>
          </cell>
          <cell r="H2973">
            <v>990.93</v>
          </cell>
          <cell r="I2973" t="str">
            <v>19.3.4.9</v>
          </cell>
          <cell r="J2973">
            <v>0</v>
          </cell>
          <cell r="L2973">
            <v>763.31</v>
          </cell>
          <cell r="M2973">
            <v>227.62</v>
          </cell>
          <cell r="N2973">
            <v>0.2982012550601984</v>
          </cell>
        </row>
        <row r="2974">
          <cell r="A2974" t="str">
            <v>19-14</v>
          </cell>
          <cell r="B2974" t="str">
            <v>Providing and Laying shingle on top of bund,including handling of materials within 100 m.</v>
          </cell>
          <cell r="C2974" t="str">
            <v>100 Cft</v>
          </cell>
          <cell r="D2974">
            <v>996</v>
          </cell>
          <cell r="E2974">
            <v>6666</v>
          </cell>
          <cell r="F2974" t="str">
            <v>m3</v>
          </cell>
          <cell r="G2974">
            <v>351.73</v>
          </cell>
          <cell r="H2974">
            <v>2354.08</v>
          </cell>
          <cell r="I2974" t="str">
            <v>19.3.2</v>
          </cell>
          <cell r="J2974">
            <v>0</v>
          </cell>
          <cell r="L2974">
            <v>1797.18</v>
          </cell>
          <cell r="M2974">
            <v>556.89999999999986</v>
          </cell>
          <cell r="N2974">
            <v>0.30987435871754632</v>
          </cell>
        </row>
        <row r="2975">
          <cell r="A2975" t="str">
            <v>19-15-a</v>
          </cell>
          <cell r="B2975" t="str">
            <v>Supply &amp; dump at site, without boat, includinghandling within 100m : Stone</v>
          </cell>
          <cell r="C2975" t="str">
            <v>100 Cft</v>
          </cell>
          <cell r="D2975">
            <v>1992</v>
          </cell>
          <cell r="E2975">
            <v>7084.06</v>
          </cell>
          <cell r="F2975" t="str">
            <v>m3</v>
          </cell>
          <cell r="G2975">
            <v>703.47</v>
          </cell>
          <cell r="H2975">
            <v>2501.7199999999998</v>
          </cell>
          <cell r="I2975" t="str">
            <v>19.3.5.3</v>
          </cell>
          <cell r="J2975">
            <v>0</v>
          </cell>
          <cell r="L2975">
            <v>2294.27</v>
          </cell>
          <cell r="M2975">
            <v>207.44999999999982</v>
          </cell>
          <cell r="N2975">
            <v>9.0420918200560446E-2</v>
          </cell>
        </row>
        <row r="2976">
          <cell r="A2976" t="str">
            <v>19-15-a-01</v>
          </cell>
          <cell r="B2976" t="str">
            <v>Supply &amp; dump at site, without boat, includinghandling within 100m: boulders</v>
          </cell>
          <cell r="C2976" t="str">
            <v>100 Cft</v>
          </cell>
          <cell r="D2976">
            <v>1992</v>
          </cell>
          <cell r="E2976">
            <v>5090.25</v>
          </cell>
          <cell r="F2976" t="str">
            <v>m3</v>
          </cell>
          <cell r="G2976">
            <v>703.47</v>
          </cell>
          <cell r="H2976">
            <v>1797.61</v>
          </cell>
          <cell r="I2976" t="str">
            <v>19.3.5.3</v>
          </cell>
          <cell r="J2976">
            <v>0</v>
          </cell>
          <cell r="L2976">
            <v>1311.69</v>
          </cell>
          <cell r="M2976">
            <v>485.91999999999985</v>
          </cell>
          <cell r="N2976">
            <v>0.37045338456495042</v>
          </cell>
        </row>
        <row r="2977">
          <cell r="A2977" t="str">
            <v>19-15-b</v>
          </cell>
          <cell r="B2977" t="str">
            <v>Supply &amp; dump at site, without boat, includinghandling within 100m : Shingle or spawls</v>
          </cell>
          <cell r="C2977" t="str">
            <v>100 Cft</v>
          </cell>
          <cell r="D2977">
            <v>1992</v>
          </cell>
          <cell r="E2977">
            <v>7662</v>
          </cell>
          <cell r="F2977" t="str">
            <v>m3</v>
          </cell>
          <cell r="G2977">
            <v>703.47</v>
          </cell>
          <cell r="H2977">
            <v>2705.81</v>
          </cell>
          <cell r="I2977" t="str">
            <v>19.3.5.3</v>
          </cell>
          <cell r="J2977">
            <v>0</v>
          </cell>
          <cell r="L2977">
            <v>2126.9299999999998</v>
          </cell>
          <cell r="M2977">
            <v>578.88000000000011</v>
          </cell>
          <cell r="N2977">
            <v>0.27216692603893883</v>
          </cell>
        </row>
        <row r="2978">
          <cell r="A2978" t="str">
            <v>19-15-c</v>
          </cell>
          <cell r="B2978" t="str">
            <v>Supply &amp; dump at site, without boat, includinghandling within 100m : Brick bats</v>
          </cell>
          <cell r="C2978" t="str">
            <v>100 Cft</v>
          </cell>
          <cell r="D2978">
            <v>1494</v>
          </cell>
          <cell r="E2978">
            <v>8176.5</v>
          </cell>
          <cell r="F2978" t="str">
            <v>m3</v>
          </cell>
          <cell r="G2978">
            <v>527.6</v>
          </cell>
          <cell r="H2978">
            <v>2887.51</v>
          </cell>
          <cell r="I2978" t="str">
            <v>19.3.5.3</v>
          </cell>
          <cell r="J2978">
            <v>0</v>
          </cell>
          <cell r="L2978">
            <v>2854.53</v>
          </cell>
          <cell r="M2978">
            <v>32.980000000000018</v>
          </cell>
          <cell r="N2978">
            <v>1.1553565735865454E-2</v>
          </cell>
        </row>
        <row r="2979">
          <cell r="A2979" t="str">
            <v>19-16-a</v>
          </cell>
          <cell r="B2979" t="str">
            <v>Supplying and dumping by boat, including loadingwithin 100m lead : Stone or boulder</v>
          </cell>
          <cell r="C2979" t="str">
            <v>100 Cft</v>
          </cell>
          <cell r="D2979">
            <v>3237</v>
          </cell>
          <cell r="E2979">
            <v>6335.25</v>
          </cell>
          <cell r="F2979" t="str">
            <v>m3</v>
          </cell>
          <cell r="G2979">
            <v>1143.1400000000001</v>
          </cell>
          <cell r="H2979">
            <v>2237.27</v>
          </cell>
          <cell r="I2979" t="str">
            <v>19.3.5.3</v>
          </cell>
          <cell r="J2979">
            <v>0</v>
          </cell>
          <cell r="L2979">
            <v>1773.35</v>
          </cell>
          <cell r="M2979">
            <v>463.92000000000007</v>
          </cell>
          <cell r="N2979">
            <v>0.26160656384808417</v>
          </cell>
        </row>
        <row r="2980">
          <cell r="A2980" t="str">
            <v>19-16-b</v>
          </cell>
          <cell r="B2980" t="str">
            <v>Supplying and dumping by boat, including loadingwithin 100m lead : Shingle or spawls</v>
          </cell>
          <cell r="C2980" t="str">
            <v>100 Cft</v>
          </cell>
          <cell r="D2980">
            <v>3237</v>
          </cell>
          <cell r="E2980">
            <v>8907</v>
          </cell>
          <cell r="F2980" t="str">
            <v>m3</v>
          </cell>
          <cell r="G2980">
            <v>1143.1400000000001</v>
          </cell>
          <cell r="H2980">
            <v>3145.48</v>
          </cell>
          <cell r="I2980" t="str">
            <v>19.3.2</v>
          </cell>
          <cell r="J2980">
            <v>0</v>
          </cell>
          <cell r="L2980">
            <v>2588.59</v>
          </cell>
          <cell r="M2980">
            <v>556.88999999999987</v>
          </cell>
          <cell r="N2980">
            <v>0.21513256251472804</v>
          </cell>
        </row>
        <row r="2981">
          <cell r="A2981" t="str">
            <v>19-16-c</v>
          </cell>
          <cell r="B2981" t="str">
            <v>Supplying and dumping by boat, including loadingwithin 100m lead : Brick bats</v>
          </cell>
          <cell r="C2981" t="str">
            <v>100 Cft</v>
          </cell>
          <cell r="D2981">
            <v>2676.75</v>
          </cell>
          <cell r="E2981">
            <v>9359.25</v>
          </cell>
          <cell r="F2981" t="str">
            <v>m3</v>
          </cell>
          <cell r="G2981">
            <v>945.29</v>
          </cell>
          <cell r="H2981">
            <v>3305.19</v>
          </cell>
          <cell r="I2981" t="str">
            <v>19.3.5.3</v>
          </cell>
          <cell r="J2981">
            <v>0</v>
          </cell>
          <cell r="L2981">
            <v>3283.21</v>
          </cell>
          <cell r="M2981">
            <v>21.980000000000018</v>
          </cell>
          <cell r="N2981">
            <v>6.6946677184828319E-3</v>
          </cell>
        </row>
        <row r="2982">
          <cell r="A2982" t="str">
            <v>19-17-a</v>
          </cell>
          <cell r="B2982" t="str">
            <v>Provide &amp; fill brick bats in crates, excluding costof crates : without hand packing.</v>
          </cell>
          <cell r="C2982" t="str">
            <v>100 Cft</v>
          </cell>
          <cell r="D2982">
            <v>2490</v>
          </cell>
          <cell r="E2982">
            <v>9172.5</v>
          </cell>
          <cell r="F2982" t="str">
            <v>m3</v>
          </cell>
          <cell r="G2982">
            <v>879.34</v>
          </cell>
          <cell r="H2982">
            <v>3239.24</v>
          </cell>
          <cell r="I2982" t="str">
            <v>19.3.5.3</v>
          </cell>
          <cell r="J2982">
            <v>0</v>
          </cell>
          <cell r="L2982">
            <v>3184.28</v>
          </cell>
          <cell r="M2982">
            <v>54.959999999999582</v>
          </cell>
          <cell r="N2982">
            <v>1.7259788712047804E-2</v>
          </cell>
        </row>
        <row r="2983">
          <cell r="A2983" t="str">
            <v>19-17-b</v>
          </cell>
          <cell r="B2983" t="str">
            <v>Provide &amp; fill brick bats in crates, excluding costof crates : with hand packing.</v>
          </cell>
          <cell r="C2983" t="str">
            <v>100 Cft</v>
          </cell>
          <cell r="D2983">
            <v>4170.75</v>
          </cell>
          <cell r="E2983">
            <v>10853.25</v>
          </cell>
          <cell r="F2983" t="str">
            <v>m3</v>
          </cell>
          <cell r="G2983">
            <v>1472.89</v>
          </cell>
          <cell r="H2983">
            <v>3832.79</v>
          </cell>
          <cell r="I2983" t="str">
            <v>19.3.5.3</v>
          </cell>
          <cell r="J2983">
            <v>0</v>
          </cell>
          <cell r="L2983">
            <v>3766.84</v>
          </cell>
          <cell r="M2983">
            <v>65.949999999999818</v>
          </cell>
          <cell r="N2983">
            <v>1.7508043877626823E-2</v>
          </cell>
        </row>
        <row r="2984">
          <cell r="A2984" t="str">
            <v>19-18-a</v>
          </cell>
          <cell r="B2984" t="str">
            <v>Supply &amp; fill bricks in wire crates includingsewing crates, excl cost of crates : Stone orboulder</v>
          </cell>
          <cell r="C2984" t="str">
            <v>100 Cft</v>
          </cell>
          <cell r="D2984">
            <v>2151.36</v>
          </cell>
          <cell r="E2984">
            <v>5249.61</v>
          </cell>
          <cell r="F2984" t="str">
            <v>m3</v>
          </cell>
          <cell r="G2984">
            <v>759.75</v>
          </cell>
          <cell r="H2984">
            <v>1853.88</v>
          </cell>
          <cell r="I2984" t="str">
            <v>19.3.4</v>
          </cell>
          <cell r="J2984">
            <v>0</v>
          </cell>
          <cell r="L2984">
            <v>1364.45</v>
          </cell>
          <cell r="M2984">
            <v>489.43000000000006</v>
          </cell>
          <cell r="N2984">
            <v>0.35870130821942908</v>
          </cell>
        </row>
        <row r="2985">
          <cell r="A2985" t="str">
            <v>19-18-b</v>
          </cell>
          <cell r="B2985" t="str">
            <v>Supply &amp; fill bricks in wire crates includingsewing crates, excl cost of crates : Shingle orspawls</v>
          </cell>
          <cell r="C2985" t="str">
            <v>100 Cft</v>
          </cell>
          <cell r="D2985">
            <v>2141.4</v>
          </cell>
          <cell r="E2985">
            <v>7811.4</v>
          </cell>
          <cell r="F2985" t="str">
            <v>m3</v>
          </cell>
          <cell r="G2985">
            <v>756.23</v>
          </cell>
          <cell r="H2985">
            <v>2758.57</v>
          </cell>
          <cell r="I2985" t="str">
            <v>19.3.4</v>
          </cell>
          <cell r="J2985">
            <v>0</v>
          </cell>
          <cell r="L2985">
            <v>2176.4</v>
          </cell>
          <cell r="M2985">
            <v>582.17000000000007</v>
          </cell>
          <cell r="N2985">
            <v>0.26749218893585741</v>
          </cell>
        </row>
        <row r="2986">
          <cell r="A2986" t="str">
            <v>19-19</v>
          </cell>
          <cell r="B2986" t="str">
            <v>Extra for anchoring boat for dumping by boats ortipping crates</v>
          </cell>
          <cell r="C2986" t="str">
            <v>100 Cft</v>
          </cell>
          <cell r="D2986">
            <v>224.1</v>
          </cell>
          <cell r="E2986">
            <v>224.1</v>
          </cell>
          <cell r="F2986" t="str">
            <v>m3</v>
          </cell>
          <cell r="G2986">
            <v>79.14</v>
          </cell>
          <cell r="H2986">
            <v>79.14</v>
          </cell>
          <cell r="I2986" t="str">
            <v>19.3.4</v>
          </cell>
          <cell r="J2986">
            <v>0</v>
          </cell>
          <cell r="L2986">
            <v>79.14</v>
          </cell>
          <cell r="M2986">
            <v>0</v>
          </cell>
          <cell r="N2986">
            <v>0</v>
          </cell>
        </row>
        <row r="2987">
          <cell r="A2987" t="str">
            <v>19-20</v>
          </cell>
          <cell r="B2987" t="str">
            <v>Extra for tipping crates (in addition to achoringboats)</v>
          </cell>
          <cell r="C2987" t="str">
            <v>100 Cft</v>
          </cell>
          <cell r="D2987">
            <v>1992</v>
          </cell>
          <cell r="E2987">
            <v>1992</v>
          </cell>
          <cell r="F2987" t="str">
            <v>m3</v>
          </cell>
          <cell r="G2987">
            <v>703.47</v>
          </cell>
          <cell r="H2987">
            <v>703.47</v>
          </cell>
          <cell r="I2987" t="str">
            <v>19.3.4</v>
          </cell>
          <cell r="J2987">
            <v>0</v>
          </cell>
          <cell r="L2987">
            <v>659.5</v>
          </cell>
          <cell r="M2987">
            <v>43.970000000000027</v>
          </cell>
          <cell r="N2987">
            <v>6.6671721000758188E-2</v>
          </cell>
        </row>
        <row r="2988">
          <cell r="A2988" t="str">
            <v>19-21</v>
          </cell>
          <cell r="B2988" t="str">
            <v>Pilchi revetment, including carriage upto 1.6 km(one mile)</v>
          </cell>
          <cell r="C2988" t="str">
            <v>100 Sft</v>
          </cell>
          <cell r="D2988">
            <v>996</v>
          </cell>
          <cell r="E2988">
            <v>1878.09</v>
          </cell>
          <cell r="F2988" t="str">
            <v>m2</v>
          </cell>
          <cell r="G2988">
            <v>107.17</v>
          </cell>
          <cell r="H2988">
            <v>202.08</v>
          </cell>
          <cell r="I2988" t="str">
            <v>19.2.1 ,19.3.1</v>
          </cell>
          <cell r="J2988">
            <v>0</v>
          </cell>
          <cell r="L2988">
            <v>195.38</v>
          </cell>
          <cell r="M2988">
            <v>6.7000000000000171</v>
          </cell>
          <cell r="N2988">
            <v>3.4292148633432371E-2</v>
          </cell>
        </row>
        <row r="2989">
          <cell r="A2989" t="str">
            <v>19-22</v>
          </cell>
          <cell r="B2989" t="str">
            <v>Surface protection with pilchi matresses includingcarriage upto 1.6 km.</v>
          </cell>
          <cell r="C2989" t="str">
            <v>100 Sft</v>
          </cell>
          <cell r="D2989">
            <v>2490</v>
          </cell>
          <cell r="E2989">
            <v>2564.84</v>
          </cell>
          <cell r="F2989" t="str">
            <v>m2</v>
          </cell>
          <cell r="G2989">
            <v>267.92</v>
          </cell>
          <cell r="H2989">
            <v>275.98</v>
          </cell>
          <cell r="I2989" t="str">
            <v>19.2.1 ,19.3.1</v>
          </cell>
          <cell r="J2989">
            <v>0</v>
          </cell>
          <cell r="L2989">
            <v>259.23</v>
          </cell>
          <cell r="M2989">
            <v>16.75</v>
          </cell>
          <cell r="N2989">
            <v>6.4614435057670797E-2</v>
          </cell>
        </row>
        <row r="2990">
          <cell r="A2990" t="str">
            <v>19-23</v>
          </cell>
          <cell r="B2990" t="str">
            <v>Pilchi, sarkanda or frash pitching on slopes, inclsupply within 1.5 km, pegging &amp; tying with wire</v>
          </cell>
          <cell r="C2990" t="str">
            <v>100 Sft</v>
          </cell>
          <cell r="D2990">
            <v>1992</v>
          </cell>
          <cell r="E2990">
            <v>3814.84</v>
          </cell>
          <cell r="F2990" t="str">
            <v>m2</v>
          </cell>
          <cell r="G2990">
            <v>214.34</v>
          </cell>
          <cell r="H2990">
            <v>410.48</v>
          </cell>
          <cell r="I2990" t="str">
            <v>19.2.1 ,19.3.1</v>
          </cell>
          <cell r="J2990">
            <v>0</v>
          </cell>
          <cell r="L2990">
            <v>397.08</v>
          </cell>
          <cell r="M2990">
            <v>13.400000000000034</v>
          </cell>
          <cell r="N2990">
            <v>3.3746348342903278E-2</v>
          </cell>
        </row>
        <row r="2991">
          <cell r="A2991" t="str">
            <v>19-24-a</v>
          </cell>
          <cell r="B2991" t="str">
            <v>P&amp;E groynes, vertical wooden stakes 7"-12" diaUpto 1.5 m high,single row of stakes at 0.3m</v>
          </cell>
          <cell r="C2991" t="str">
            <v>100 Sft</v>
          </cell>
          <cell r="D2991">
            <v>996</v>
          </cell>
          <cell r="E2991">
            <v>4741.91</v>
          </cell>
          <cell r="F2991" t="str">
            <v>m2</v>
          </cell>
          <cell r="G2991">
            <v>107.17</v>
          </cell>
          <cell r="H2991">
            <v>510.23</v>
          </cell>
          <cell r="I2991" t="str">
            <v>19.3.5</v>
          </cell>
          <cell r="J2991">
            <v>0</v>
          </cell>
          <cell r="L2991">
            <v>503.53</v>
          </cell>
          <cell r="M2991">
            <v>6.7000000000000455</v>
          </cell>
          <cell r="N2991">
            <v>1.3306059221893523E-2</v>
          </cell>
        </row>
        <row r="2992">
          <cell r="A2992" t="str">
            <v>19-24-b</v>
          </cell>
          <cell r="B2992" t="str">
            <v>P&amp;E groynes, vertical wooden stakes 7"-12" diaUpto 3 m high, double row of stakes at 0.6m</v>
          </cell>
          <cell r="C2992" t="str">
            <v>100 Sft</v>
          </cell>
          <cell r="D2992">
            <v>3859.5</v>
          </cell>
          <cell r="E2992">
            <v>8107.59</v>
          </cell>
          <cell r="F2992" t="str">
            <v>m2</v>
          </cell>
          <cell r="G2992">
            <v>415.28</v>
          </cell>
          <cell r="H2992">
            <v>872.38</v>
          </cell>
          <cell r="I2992" t="str">
            <v>19.3.5</v>
          </cell>
          <cell r="J2992">
            <v>0</v>
          </cell>
          <cell r="L2992">
            <v>862.33</v>
          </cell>
          <cell r="M2992">
            <v>10.049999999999955</v>
          </cell>
          <cell r="N2992">
            <v>1.1654471026173221E-2</v>
          </cell>
        </row>
        <row r="2993">
          <cell r="A2993" t="str">
            <v>19-25</v>
          </cell>
          <cell r="B2993" t="str">
            <v>Providing and Laying stone pithcing/filling, dryhand packed in pitching &amp; aprons</v>
          </cell>
          <cell r="C2993" t="str">
            <v>100 Cft</v>
          </cell>
          <cell r="D2993">
            <v>2178.75</v>
          </cell>
          <cell r="E2993">
            <v>7270.81</v>
          </cell>
          <cell r="F2993" t="str">
            <v>m3</v>
          </cell>
          <cell r="G2993">
            <v>769.42</v>
          </cell>
          <cell r="H2993">
            <v>2567.67</v>
          </cell>
          <cell r="I2993" t="str">
            <v>19.2.2 ,19.3.2</v>
          </cell>
          <cell r="J2993">
            <v>0</v>
          </cell>
          <cell r="L2993">
            <v>2382.21</v>
          </cell>
          <cell r="M2993">
            <v>185.46000000000004</v>
          </cell>
          <cell r="N2993">
            <v>7.7852078532119354E-2</v>
          </cell>
        </row>
        <row r="2994">
          <cell r="A2994" t="str">
            <v>19-26</v>
          </cell>
          <cell r="B2994" t="str">
            <v>Supplying stone and stone filling in GI wire crateand its sewing, excluding cost of crates</v>
          </cell>
          <cell r="C2994" t="str">
            <v>100 Cft</v>
          </cell>
          <cell r="D2994">
            <v>3050.25</v>
          </cell>
          <cell r="E2994">
            <v>8142.31</v>
          </cell>
          <cell r="F2994" t="str">
            <v>m3</v>
          </cell>
          <cell r="G2994">
            <v>1077.19</v>
          </cell>
          <cell r="H2994">
            <v>2875.43</v>
          </cell>
          <cell r="I2994" t="str">
            <v>19.2.2 ,19.3.2</v>
          </cell>
          <cell r="J2994">
            <v>0</v>
          </cell>
          <cell r="L2994">
            <v>2602.04</v>
          </cell>
          <cell r="M2994">
            <v>273.38999999999987</v>
          </cell>
          <cell r="N2994">
            <v>0.10506756237413717</v>
          </cell>
        </row>
        <row r="2995">
          <cell r="A2995" t="str">
            <v>19-27</v>
          </cell>
          <cell r="B2995" t="str">
            <v>Providing and Laying stone pitching with hammerdressed stones on surface, laid in courses</v>
          </cell>
          <cell r="C2995" t="str">
            <v>100 Cft</v>
          </cell>
          <cell r="D2995">
            <v>5353.5</v>
          </cell>
          <cell r="E2995">
            <v>11463.98</v>
          </cell>
          <cell r="F2995" t="str">
            <v>m3</v>
          </cell>
          <cell r="G2995">
            <v>1890.57</v>
          </cell>
          <cell r="H2995">
            <v>4048.47</v>
          </cell>
          <cell r="I2995" t="str">
            <v>19.2.2 ,19.3.2</v>
          </cell>
          <cell r="J2995">
            <v>0</v>
          </cell>
          <cell r="L2995">
            <v>3786.35</v>
          </cell>
          <cell r="M2995">
            <v>262.11999999999989</v>
          </cell>
          <cell r="N2995">
            <v>6.9227620267539952E-2</v>
          </cell>
        </row>
        <row r="2996">
          <cell r="A2996" t="str">
            <v>19-28-a</v>
          </cell>
          <cell r="B2996" t="str">
            <v>Providing and Laying stone pitching for top layeronly : On slope</v>
          </cell>
          <cell r="C2996" t="str">
            <v>100 Cft</v>
          </cell>
          <cell r="D2996">
            <v>7345.5</v>
          </cell>
          <cell r="E2996">
            <v>13455.98</v>
          </cell>
          <cell r="F2996" t="str">
            <v>m3</v>
          </cell>
          <cell r="G2996">
            <v>2594.04</v>
          </cell>
          <cell r="H2996">
            <v>4751.9399999999996</v>
          </cell>
          <cell r="I2996" t="str">
            <v>19.2.2 ,19.3.2</v>
          </cell>
          <cell r="J2996">
            <v>0</v>
          </cell>
          <cell r="L2996">
            <v>4445.8500000000004</v>
          </cell>
          <cell r="M2996">
            <v>306.08999999999924</v>
          </cell>
          <cell r="N2996">
            <v>6.8848476669253172E-2</v>
          </cell>
        </row>
        <row r="2997">
          <cell r="A2997" t="str">
            <v>19-28-b</v>
          </cell>
          <cell r="B2997" t="str">
            <v>Providing and Laying stone pitching for top layeronly : On level</v>
          </cell>
          <cell r="C2997" t="str">
            <v>100 Cft</v>
          </cell>
          <cell r="D2997">
            <v>5353.5</v>
          </cell>
          <cell r="E2997">
            <v>11463.98</v>
          </cell>
          <cell r="F2997" t="str">
            <v>m3</v>
          </cell>
          <cell r="G2997">
            <v>1890.57</v>
          </cell>
          <cell r="H2997">
            <v>4048.47</v>
          </cell>
          <cell r="I2997" t="str">
            <v>19.2.2 ,19.3.2</v>
          </cell>
          <cell r="J2997">
            <v>0</v>
          </cell>
          <cell r="L2997">
            <v>3786.35</v>
          </cell>
          <cell r="M2997">
            <v>262.11999999999989</v>
          </cell>
          <cell r="N2997">
            <v>6.9227620267539952E-2</v>
          </cell>
        </row>
        <row r="2998">
          <cell r="A2998" t="str">
            <v>19-29-a</v>
          </cell>
          <cell r="B2998" t="str">
            <v>Providing and Laying stone or spawl filling : Onslope</v>
          </cell>
          <cell r="C2998" t="str">
            <v>100 Cft</v>
          </cell>
          <cell r="D2998">
            <v>1291.69</v>
          </cell>
          <cell r="E2998">
            <v>6892.96</v>
          </cell>
          <cell r="F2998" t="str">
            <v>m3</v>
          </cell>
          <cell r="G2998">
            <v>456.16</v>
          </cell>
          <cell r="H2998">
            <v>2434.23</v>
          </cell>
          <cell r="I2998" t="str">
            <v>19.2.2 ,19.3.2</v>
          </cell>
          <cell r="J2998">
            <v>0</v>
          </cell>
          <cell r="L2998">
            <v>2232.42</v>
          </cell>
          <cell r="M2998">
            <v>201.80999999999995</v>
          </cell>
          <cell r="N2998">
            <v>9.0399655978713661E-2</v>
          </cell>
        </row>
        <row r="2999">
          <cell r="A2999" t="str">
            <v>19-29-b</v>
          </cell>
          <cell r="B2999" t="str">
            <v>Providing and Laying stone or spawl filling : Onlevel</v>
          </cell>
          <cell r="C2999" t="str">
            <v>100 Cft</v>
          </cell>
          <cell r="D2999">
            <v>1042.69</v>
          </cell>
          <cell r="E2999">
            <v>6643.96</v>
          </cell>
          <cell r="F2999" t="str">
            <v>m3</v>
          </cell>
          <cell r="G2999">
            <v>368.22</v>
          </cell>
          <cell r="H2999">
            <v>2346.29</v>
          </cell>
          <cell r="I2999" t="str">
            <v>19.2.2 ,19.3.2</v>
          </cell>
          <cell r="J2999">
            <v>0</v>
          </cell>
          <cell r="L2999">
            <v>2149.98</v>
          </cell>
          <cell r="M2999">
            <v>196.30999999999995</v>
          </cell>
          <cell r="N2999">
            <v>9.1307826119312707E-2</v>
          </cell>
        </row>
        <row r="3000">
          <cell r="A3000" t="str">
            <v>19-30-a</v>
          </cell>
          <cell r="B3000" t="str">
            <v>Providing and Laying grouted stone pitching, in1:8 c/s mortar Top layer on slope</v>
          </cell>
          <cell r="C3000" t="str">
            <v>100 Cft</v>
          </cell>
          <cell r="D3000">
            <v>9430.8799999999992</v>
          </cell>
          <cell r="E3000">
            <v>19951.2</v>
          </cell>
          <cell r="F3000" t="str">
            <v>m3</v>
          </cell>
          <cell r="G3000">
            <v>3330.49</v>
          </cell>
          <cell r="H3000">
            <v>7045.71</v>
          </cell>
          <cell r="I3000" t="str">
            <v>19.2.2 ,19.3.2</v>
          </cell>
          <cell r="J3000">
            <v>0</v>
          </cell>
          <cell r="L3000">
            <v>6230.69</v>
          </cell>
          <cell r="M3000">
            <v>815.02000000000044</v>
          </cell>
          <cell r="N3000">
            <v>0.13080734236497088</v>
          </cell>
        </row>
        <row r="3001">
          <cell r="A3001" t="str">
            <v>19-30-b</v>
          </cell>
          <cell r="B3001" t="str">
            <v>Providing and Laying grouted stone pitching, in1:8 c/s mortar Top layer on level</v>
          </cell>
          <cell r="C3001" t="str">
            <v>100 Cft</v>
          </cell>
          <cell r="D3001">
            <v>7843.5</v>
          </cell>
          <cell r="E3001">
            <v>18363.82</v>
          </cell>
          <cell r="F3001" t="str">
            <v>m3</v>
          </cell>
          <cell r="G3001">
            <v>2769.91</v>
          </cell>
          <cell r="H3001">
            <v>6485.13</v>
          </cell>
          <cell r="I3001" t="str">
            <v>19.2.2 ,19.3.2</v>
          </cell>
          <cell r="J3001">
            <v>0</v>
          </cell>
          <cell r="L3001">
            <v>5692.1</v>
          </cell>
          <cell r="M3001">
            <v>793.02999999999975</v>
          </cell>
          <cell r="N3001">
            <v>0.13932116442086395</v>
          </cell>
        </row>
        <row r="3002">
          <cell r="A3002" t="str">
            <v>19-30-c</v>
          </cell>
          <cell r="B3002" t="str">
            <v>Providing and Laying grouted stone pitching, in1:8 c/s mortar Stone pitching/filling on slope or onlevel</v>
          </cell>
          <cell r="C3002" t="str">
            <v>100 Cft</v>
          </cell>
          <cell r="D3002">
            <v>6551.81</v>
          </cell>
          <cell r="E3002">
            <v>17072.13</v>
          </cell>
          <cell r="F3002" t="str">
            <v>m3</v>
          </cell>
          <cell r="G3002">
            <v>2313.75</v>
          </cell>
          <cell r="H3002">
            <v>6028.97</v>
          </cell>
          <cell r="I3002" t="str">
            <v>19.2.2 ,19.3.2</v>
          </cell>
          <cell r="J3002">
            <v>0</v>
          </cell>
          <cell r="L3002">
            <v>5257.92</v>
          </cell>
          <cell r="M3002">
            <v>771.05000000000018</v>
          </cell>
          <cell r="N3002">
            <v>0.14664544154342404</v>
          </cell>
        </row>
        <row r="3003">
          <cell r="A3003" t="str">
            <v>19-30-d</v>
          </cell>
          <cell r="B3003" t="str">
            <v>Providing and Laying grouted stone pitching, in1:6 c/s mortar Stone pitching/filling on slope or onlevel</v>
          </cell>
          <cell r="C3003" t="str">
            <v>100 Cft</v>
          </cell>
          <cell r="D3003">
            <v>6551.81</v>
          </cell>
          <cell r="E3003">
            <v>16845.22</v>
          </cell>
          <cell r="F3003" t="str">
            <v>m3</v>
          </cell>
          <cell r="G3003">
            <v>2313.75</v>
          </cell>
          <cell r="H3003">
            <v>5948.84</v>
          </cell>
          <cell r="I3003" t="str">
            <v>19.2.2 ,19.3.2</v>
          </cell>
          <cell r="J3003">
            <v>0</v>
          </cell>
          <cell r="L3003">
            <v>5190.67</v>
          </cell>
          <cell r="M3003">
            <v>758.17000000000007</v>
          </cell>
          <cell r="N3003">
            <v>0.14606399559209121</v>
          </cell>
        </row>
        <row r="3004">
          <cell r="A3004" t="str">
            <v>19-31-a</v>
          </cell>
          <cell r="B3004" t="str">
            <v>Grouting stone pitching or apron etc, in : Cement,sand mortar(1:3)</v>
          </cell>
          <cell r="C3004" t="str">
            <v>100 Sft</v>
          </cell>
          <cell r="D3004">
            <v>3626.06</v>
          </cell>
          <cell r="E3004">
            <v>12046.01</v>
          </cell>
          <cell r="F3004" t="str">
            <v>m2</v>
          </cell>
          <cell r="G3004">
            <v>390.16</v>
          </cell>
          <cell r="H3004">
            <v>1296.1500000000001</v>
          </cell>
          <cell r="I3004" t="str">
            <v>19.2.2 ,19.3.2</v>
          </cell>
          <cell r="J3004">
            <v>0</v>
          </cell>
          <cell r="L3004">
            <v>982.11</v>
          </cell>
          <cell r="M3004">
            <v>314.04000000000008</v>
          </cell>
          <cell r="N3004">
            <v>0.31976051562452279</v>
          </cell>
        </row>
        <row r="3005">
          <cell r="A3005" t="str">
            <v>19-31-b</v>
          </cell>
          <cell r="B3005" t="str">
            <v>Grouting stone pitching or apron etc, in : Cement,sand mortar(1:8)</v>
          </cell>
          <cell r="C3005" t="str">
            <v>100 Sft</v>
          </cell>
          <cell r="D3005">
            <v>3626.06</v>
          </cell>
          <cell r="E3005">
            <v>7926.53</v>
          </cell>
          <cell r="F3005" t="str">
            <v>m2</v>
          </cell>
          <cell r="G3005">
            <v>390.16</v>
          </cell>
          <cell r="H3005">
            <v>852.89</v>
          </cell>
          <cell r="I3005" t="str">
            <v>19.2.2 ,19.3.2</v>
          </cell>
          <cell r="J3005">
            <v>0</v>
          </cell>
          <cell r="L3005">
            <v>693.6</v>
          </cell>
          <cell r="M3005">
            <v>159.28999999999996</v>
          </cell>
          <cell r="N3005">
            <v>0.22965686274509797</v>
          </cell>
        </row>
        <row r="3006">
          <cell r="A3006" t="str">
            <v>19-31-c</v>
          </cell>
          <cell r="B3006" t="str">
            <v>Grouting stone pitching or apron etc, in : Cement,sand mortar(1:6)</v>
          </cell>
          <cell r="C3006" t="str">
            <v>100 Sft</v>
          </cell>
          <cell r="D3006">
            <v>3626.06</v>
          </cell>
          <cell r="E3006">
            <v>7699.96</v>
          </cell>
          <cell r="F3006" t="str">
            <v>m2</v>
          </cell>
          <cell r="G3006">
            <v>390.16</v>
          </cell>
          <cell r="H3006">
            <v>828.52</v>
          </cell>
          <cell r="I3006" t="str">
            <v>19.2.2 ,19.3.2</v>
          </cell>
          <cell r="J3006">
            <v>0</v>
          </cell>
          <cell r="L3006">
            <v>673.14</v>
          </cell>
          <cell r="M3006">
            <v>155.38</v>
          </cell>
          <cell r="N3006">
            <v>0.23082865377187509</v>
          </cell>
        </row>
        <row r="3007">
          <cell r="A3007" t="str">
            <v>19-31-d</v>
          </cell>
          <cell r="B3007" t="str">
            <v>Providing and Laying grouted stone pitching, inPCC 1:3:6 on slope or on level</v>
          </cell>
          <cell r="C3007" t="str">
            <v>100 Cft</v>
          </cell>
          <cell r="D3007">
            <v>6551.81</v>
          </cell>
          <cell r="E3007">
            <v>17744.71</v>
          </cell>
          <cell r="F3007" t="str">
            <v>m3</v>
          </cell>
          <cell r="G3007">
            <v>2313.75</v>
          </cell>
          <cell r="H3007">
            <v>6266.49</v>
          </cell>
          <cell r="I3007" t="str">
            <v>19.2.2 ,19.3.2</v>
          </cell>
          <cell r="J3007">
            <v>0</v>
          </cell>
          <cell r="L3007">
            <v>5410.79</v>
          </cell>
          <cell r="M3007">
            <v>855.69999999999982</v>
          </cell>
          <cell r="N3007">
            <v>0.1581469619038994</v>
          </cell>
        </row>
        <row r="3008">
          <cell r="A3008" t="str">
            <v>19-32</v>
          </cell>
          <cell r="B3008" t="str">
            <v>Sand grouting in stone apron, with high pressurehose</v>
          </cell>
          <cell r="C3008" t="str">
            <v>100 Sft</v>
          </cell>
          <cell r="D3008">
            <v>1291.69</v>
          </cell>
          <cell r="E3008">
            <v>2603.89</v>
          </cell>
          <cell r="F3008" t="str">
            <v>m2</v>
          </cell>
          <cell r="G3008">
            <v>138.99</v>
          </cell>
          <cell r="H3008">
            <v>280.18</v>
          </cell>
          <cell r="I3008" t="str">
            <v>19.2.2 ,19.3.2</v>
          </cell>
          <cell r="J3008">
            <v>0</v>
          </cell>
          <cell r="L3008">
            <v>255.83</v>
          </cell>
          <cell r="M3008">
            <v>24.349999999999994</v>
          </cell>
          <cell r="N3008">
            <v>9.5180393229879187E-2</v>
          </cell>
        </row>
        <row r="3009">
          <cell r="A3009" t="str">
            <v>19-33</v>
          </cell>
          <cell r="B3009" t="str">
            <v>Grouting stone filling or pitching with bajri</v>
          </cell>
          <cell r="C3009" t="str">
            <v>100 Cft</v>
          </cell>
          <cell r="D3009">
            <v>1245</v>
          </cell>
          <cell r="E3009">
            <v>2946</v>
          </cell>
          <cell r="F3009" t="str">
            <v>m3</v>
          </cell>
          <cell r="G3009">
            <v>439.67</v>
          </cell>
          <cell r="H3009">
            <v>1040.3699999999999</v>
          </cell>
          <cell r="I3009" t="str">
            <v>19.2.2 ,19.3.2</v>
          </cell>
          <cell r="J3009">
            <v>0</v>
          </cell>
          <cell r="L3009">
            <v>852.42</v>
          </cell>
          <cell r="M3009">
            <v>187.94999999999993</v>
          </cell>
          <cell r="N3009">
            <v>0.22048989934539304</v>
          </cell>
        </row>
        <row r="3010">
          <cell r="A3010" t="str">
            <v>19-34</v>
          </cell>
          <cell r="B3010" t="str">
            <v>Remove stone &amp; repitching hand packed, onslopes or level, making good damaged portion</v>
          </cell>
          <cell r="C3010" t="str">
            <v>100 Cft</v>
          </cell>
          <cell r="D3010">
            <v>6536.25</v>
          </cell>
          <cell r="E3010">
            <v>6536.25</v>
          </cell>
          <cell r="F3010" t="str">
            <v>m3</v>
          </cell>
          <cell r="G3010">
            <v>2308.2600000000002</v>
          </cell>
          <cell r="H3010">
            <v>2308.2600000000002</v>
          </cell>
          <cell r="I3010" t="str">
            <v>19.2.2 ,19.3.2</v>
          </cell>
          <cell r="J3010">
            <v>0</v>
          </cell>
          <cell r="L3010">
            <v>2242.31</v>
          </cell>
          <cell r="M3010">
            <v>65.950000000000273</v>
          </cell>
          <cell r="N3010">
            <v>2.9411633538627698E-2</v>
          </cell>
        </row>
        <row r="3011">
          <cell r="A3011" t="str">
            <v>19-35</v>
          </cell>
          <cell r="B3011" t="str">
            <v>Collect &amp; stack boulders from nullah beds or looseshale etc within 100m lead</v>
          </cell>
          <cell r="C3011" t="str">
            <v>100 Cft</v>
          </cell>
          <cell r="D3011">
            <v>2988</v>
          </cell>
          <cell r="E3011">
            <v>2988</v>
          </cell>
          <cell r="F3011" t="str">
            <v>m3</v>
          </cell>
          <cell r="G3011">
            <v>1055.2</v>
          </cell>
          <cell r="H3011">
            <v>1055.2</v>
          </cell>
          <cell r="I3011" t="str">
            <v>19.2.2 ,19.3.2</v>
          </cell>
          <cell r="J3011">
            <v>0</v>
          </cell>
          <cell r="L3011">
            <v>989.25</v>
          </cell>
          <cell r="M3011">
            <v>65.950000000000045</v>
          </cell>
          <cell r="N3011">
            <v>6.6666666666666707E-2</v>
          </cell>
        </row>
        <row r="3012">
          <cell r="A3012" t="str">
            <v>19-36</v>
          </cell>
          <cell r="B3012" t="str">
            <v>Levelling and dressing stone filling under blocksand grouting with shingle</v>
          </cell>
          <cell r="C3012" t="str">
            <v>100 Cft</v>
          </cell>
          <cell r="D3012">
            <v>1291.69</v>
          </cell>
          <cell r="E3012">
            <v>2992.69</v>
          </cell>
          <cell r="F3012" t="str">
            <v>m3</v>
          </cell>
          <cell r="G3012">
            <v>456.16</v>
          </cell>
          <cell r="H3012">
            <v>1056.8599999999999</v>
          </cell>
          <cell r="I3012" t="str">
            <v>19.2.2 ,19.3.2</v>
          </cell>
          <cell r="J3012">
            <v>0</v>
          </cell>
          <cell r="L3012">
            <v>874.4</v>
          </cell>
          <cell r="M3012">
            <v>182.45999999999992</v>
          </cell>
          <cell r="N3012">
            <v>0.20866880146386085</v>
          </cell>
        </row>
        <row r="3013">
          <cell r="A3013" t="str">
            <v>19-37</v>
          </cell>
          <cell r="B3013" t="str">
            <v>Grouting jharies between blocks with bajri</v>
          </cell>
          <cell r="C3013" t="str">
            <v>100 Cft</v>
          </cell>
          <cell r="D3013">
            <v>2085.38</v>
          </cell>
          <cell r="E3013">
            <v>3786.38</v>
          </cell>
          <cell r="F3013" t="str">
            <v>m3</v>
          </cell>
          <cell r="G3013">
            <v>736.44</v>
          </cell>
          <cell r="H3013">
            <v>1337.15</v>
          </cell>
          <cell r="I3013">
            <v>0</v>
          </cell>
          <cell r="J3013">
            <v>0</v>
          </cell>
          <cell r="L3013">
            <v>1143.7</v>
          </cell>
          <cell r="M3013">
            <v>193.45000000000005</v>
          </cell>
          <cell r="N3013">
            <v>0.1691440062953572</v>
          </cell>
        </row>
        <row r="3014">
          <cell r="A3014" t="str">
            <v>19-38-a</v>
          </cell>
          <cell r="B3014" t="str">
            <v>Breaking stone into spawls and stacking</v>
          </cell>
          <cell r="C3014" t="str">
            <v>100 Cft</v>
          </cell>
          <cell r="D3014">
            <v>1195.2</v>
          </cell>
          <cell r="E3014">
            <v>1195.2</v>
          </cell>
          <cell r="F3014" t="str">
            <v>m3</v>
          </cell>
          <cell r="G3014">
            <v>422.08</v>
          </cell>
          <cell r="H3014">
            <v>422.08</v>
          </cell>
          <cell r="I3014">
            <v>0</v>
          </cell>
          <cell r="J3014">
            <v>0</v>
          </cell>
          <cell r="L3014">
            <v>395.7</v>
          </cell>
          <cell r="M3014">
            <v>26.379999999999995</v>
          </cell>
          <cell r="N3014">
            <v>6.6666666666666652E-2</v>
          </cell>
        </row>
        <row r="3015">
          <cell r="A3015" t="str">
            <v>19-38-b</v>
          </cell>
          <cell r="B3015" t="str">
            <v>Stone pitching with hammer dressed stone onsurface laid in courses including carriage ofmaterial with in 91.50 (300 feet) meters.</v>
          </cell>
          <cell r="C3015" t="str">
            <v>100 Cft</v>
          </cell>
          <cell r="D3015">
            <v>7641.19</v>
          </cell>
          <cell r="E3015">
            <v>13751.67</v>
          </cell>
          <cell r="F3015" t="str">
            <v>m3</v>
          </cell>
          <cell r="G3015">
            <v>2698.46</v>
          </cell>
          <cell r="H3015">
            <v>4856.3599999999997</v>
          </cell>
          <cell r="I3015" t="str">
            <v>19.2.2 ,19.3.2</v>
          </cell>
          <cell r="J3015">
            <v>0</v>
          </cell>
          <cell r="L3015">
            <v>4550.2700000000004</v>
          </cell>
          <cell r="M3015">
            <v>306.08999999999924</v>
          </cell>
          <cell r="N3015">
            <v>6.7268535713265187E-2</v>
          </cell>
        </row>
        <row r="3016">
          <cell r="A3016" t="str">
            <v>19-38-c</v>
          </cell>
          <cell r="B3016" t="str">
            <v>Stone pitching hand packed with surface levelledoff to the correct section with hammer dressedstone and voids filled in 1:8 cement mortar infloors of bridges and along banks and in aprons etcincluding 91.50 meter lead.</v>
          </cell>
          <cell r="C3016" t="str">
            <v>100 Cft</v>
          </cell>
          <cell r="D3016">
            <v>8932.8799999999992</v>
          </cell>
          <cell r="E3016">
            <v>19386.009999999998</v>
          </cell>
          <cell r="F3016" t="str">
            <v>m3</v>
          </cell>
          <cell r="G3016">
            <v>3154.62</v>
          </cell>
          <cell r="H3016">
            <v>6846.11</v>
          </cell>
          <cell r="I3016" t="str">
            <v>19.2.2 ,19.3.2</v>
          </cell>
          <cell r="J3016">
            <v>0</v>
          </cell>
          <cell r="L3016">
            <v>6050</v>
          </cell>
          <cell r="M3016">
            <v>796.10999999999967</v>
          </cell>
          <cell r="N3016">
            <v>0.13158842975206606</v>
          </cell>
        </row>
        <row r="3017">
          <cell r="A3017" t="str">
            <v>19-38-d</v>
          </cell>
          <cell r="B3017" t="str">
            <v>Removing stone and repitching, hand packed onslopes after making good damage slope.</v>
          </cell>
          <cell r="C3017" t="str">
            <v>100 Cft</v>
          </cell>
          <cell r="D3017">
            <v>3579.38</v>
          </cell>
          <cell r="E3017">
            <v>3579.38</v>
          </cell>
          <cell r="F3017" t="str">
            <v>m3</v>
          </cell>
          <cell r="G3017">
            <v>1264.05</v>
          </cell>
          <cell r="H3017">
            <v>1264.05</v>
          </cell>
          <cell r="I3017" t="str">
            <v>19.2.2 ,19.3.2</v>
          </cell>
          <cell r="J3017">
            <v>0</v>
          </cell>
          <cell r="L3017">
            <v>1198.0999999999999</v>
          </cell>
          <cell r="M3017">
            <v>65.950000000000045</v>
          </cell>
          <cell r="N3017">
            <v>5.5045488690426553E-2</v>
          </cell>
        </row>
        <row r="3018">
          <cell r="A3018" t="str">
            <v>19-38-e</v>
          </cell>
          <cell r="B3018" t="str">
            <v>Collecting and stacking boulders from nullah bedsor loose shale from any other site, within 91.50(300 feet) meter lead</v>
          </cell>
          <cell r="C3018" t="str">
            <v>100 Cft</v>
          </cell>
          <cell r="D3018">
            <v>1992</v>
          </cell>
          <cell r="E3018">
            <v>1992</v>
          </cell>
          <cell r="F3018" t="str">
            <v>m3</v>
          </cell>
          <cell r="G3018">
            <v>703.47</v>
          </cell>
          <cell r="H3018">
            <v>703.47</v>
          </cell>
          <cell r="I3018" t="str">
            <v>19.3.5.3</v>
          </cell>
          <cell r="J3018">
            <v>0</v>
          </cell>
          <cell r="L3018">
            <v>659.5</v>
          </cell>
          <cell r="M3018">
            <v>43.970000000000027</v>
          </cell>
          <cell r="N3018">
            <v>6.6671721000758188E-2</v>
          </cell>
        </row>
        <row r="3019">
          <cell r="A3019" t="str">
            <v>19-38-f-01</v>
          </cell>
          <cell r="B3019" t="str">
            <v>Stone pitching for top layer only on slope</v>
          </cell>
          <cell r="C3019" t="str">
            <v>100 Cft</v>
          </cell>
          <cell r="D3019">
            <v>7345.5</v>
          </cell>
          <cell r="E3019">
            <v>13455.98</v>
          </cell>
          <cell r="F3019" t="str">
            <v>m3</v>
          </cell>
          <cell r="G3019">
            <v>2594.04</v>
          </cell>
          <cell r="H3019">
            <v>4751.9399999999996</v>
          </cell>
          <cell r="I3019" t="str">
            <v>19.2.2 ,19.3.2</v>
          </cell>
          <cell r="J3019">
            <v>0</v>
          </cell>
          <cell r="L3019">
            <v>4445.8500000000004</v>
          </cell>
          <cell r="M3019">
            <v>306.08999999999924</v>
          </cell>
          <cell r="N3019">
            <v>6.8848476669253172E-2</v>
          </cell>
        </row>
        <row r="3020">
          <cell r="A3020" t="str">
            <v>19-38-f-02</v>
          </cell>
          <cell r="B3020" t="str">
            <v>Stone pitching for top layer only on Bed</v>
          </cell>
          <cell r="C3020" t="str">
            <v>100 Cft</v>
          </cell>
          <cell r="D3020">
            <v>5353.5</v>
          </cell>
          <cell r="E3020">
            <v>11463.98</v>
          </cell>
          <cell r="F3020" t="str">
            <v>m3</v>
          </cell>
          <cell r="G3020">
            <v>1890.57</v>
          </cell>
          <cell r="H3020">
            <v>4048.47</v>
          </cell>
          <cell r="I3020" t="str">
            <v>19.2.2 ,19.3.2</v>
          </cell>
          <cell r="J3020">
            <v>0</v>
          </cell>
          <cell r="L3020">
            <v>3786.35</v>
          </cell>
          <cell r="M3020">
            <v>262.11999999999989</v>
          </cell>
          <cell r="N3020">
            <v>6.9227620267539952E-2</v>
          </cell>
        </row>
        <row r="3021">
          <cell r="A3021" t="str">
            <v>19-38-g-01</v>
          </cell>
          <cell r="B3021" t="str">
            <v>Laying stone or spawl filling. a) on level</v>
          </cell>
          <cell r="C3021" t="str">
            <v>100 Cft</v>
          </cell>
          <cell r="D3021">
            <v>1042.69</v>
          </cell>
          <cell r="E3021">
            <v>6643.96</v>
          </cell>
          <cell r="F3021" t="str">
            <v>m3</v>
          </cell>
          <cell r="G3021">
            <v>368.22</v>
          </cell>
          <cell r="H3021">
            <v>2346.29</v>
          </cell>
          <cell r="I3021" t="str">
            <v>19.2.2 ,19.3.2</v>
          </cell>
          <cell r="J3021">
            <v>0</v>
          </cell>
          <cell r="L3021">
            <v>2149.98</v>
          </cell>
          <cell r="M3021">
            <v>196.30999999999995</v>
          </cell>
          <cell r="N3021">
            <v>9.1307826119312707E-2</v>
          </cell>
        </row>
        <row r="3022">
          <cell r="A3022" t="str">
            <v>19-38-g-02</v>
          </cell>
          <cell r="B3022" t="str">
            <v>Laying stone or spawl filling. a) on slope</v>
          </cell>
          <cell r="C3022" t="str">
            <v>100 Cft</v>
          </cell>
          <cell r="D3022">
            <v>1291.69</v>
          </cell>
          <cell r="E3022">
            <v>6892.96</v>
          </cell>
          <cell r="F3022" t="str">
            <v>m3</v>
          </cell>
          <cell r="G3022">
            <v>456.16</v>
          </cell>
          <cell r="H3022">
            <v>2434.23</v>
          </cell>
          <cell r="I3022" t="str">
            <v>19.2.2 ,19.3.2</v>
          </cell>
          <cell r="J3022">
            <v>0</v>
          </cell>
          <cell r="L3022">
            <v>2232.42</v>
          </cell>
          <cell r="M3022">
            <v>201.80999999999995</v>
          </cell>
          <cell r="N3022">
            <v>9.0399655978713661E-2</v>
          </cell>
        </row>
        <row r="3023">
          <cell r="A3023" t="str">
            <v>19-39-a</v>
          </cell>
          <cell r="B3023" t="str">
            <v>Fix floating spurs, with material from canalplantation within 1 km : Upto 2' FS depth\</v>
          </cell>
          <cell r="C3023" t="str">
            <v>Each</v>
          </cell>
          <cell r="D3023">
            <v>50.11</v>
          </cell>
          <cell r="E3023">
            <v>50.11</v>
          </cell>
          <cell r="F3023" t="str">
            <v>Each</v>
          </cell>
          <cell r="G3023">
            <v>50.11</v>
          </cell>
          <cell r="H3023">
            <v>50.11</v>
          </cell>
          <cell r="I3023" t="str">
            <v>19.3.4</v>
          </cell>
          <cell r="J3023">
            <v>0</v>
          </cell>
          <cell r="L3023">
            <v>46.06</v>
          </cell>
          <cell r="M3023">
            <v>4.0499999999999972</v>
          </cell>
          <cell r="N3023">
            <v>8.7928788536691213E-2</v>
          </cell>
        </row>
        <row r="3024">
          <cell r="A3024" t="str">
            <v>19-39-b</v>
          </cell>
          <cell r="B3024" t="str">
            <v>Fix floating spurs, with material from canalplantation within 1 km : Over 2' to 3' FS depth</v>
          </cell>
          <cell r="C3024" t="str">
            <v>Each</v>
          </cell>
          <cell r="D3024">
            <v>71.150000000000006</v>
          </cell>
          <cell r="E3024">
            <v>71.150000000000006</v>
          </cell>
          <cell r="F3024" t="str">
            <v>Each</v>
          </cell>
          <cell r="G3024">
            <v>71.150000000000006</v>
          </cell>
          <cell r="H3024">
            <v>71.150000000000006</v>
          </cell>
          <cell r="I3024" t="str">
            <v>19.3.4</v>
          </cell>
          <cell r="J3024">
            <v>0</v>
          </cell>
          <cell r="L3024">
            <v>65.42</v>
          </cell>
          <cell r="M3024">
            <v>5.730000000000004</v>
          </cell>
          <cell r="N3024">
            <v>8.7587893610516721E-2</v>
          </cell>
        </row>
        <row r="3025">
          <cell r="A3025" t="str">
            <v>19-39-c</v>
          </cell>
          <cell r="B3025" t="str">
            <v>Fix floating spurs, with material from canalplantation within 1 km: Over 3' to 4' FS depth</v>
          </cell>
          <cell r="C3025" t="str">
            <v>Each</v>
          </cell>
          <cell r="D3025">
            <v>100.22</v>
          </cell>
          <cell r="E3025">
            <v>100.22</v>
          </cell>
          <cell r="F3025" t="str">
            <v>Each</v>
          </cell>
          <cell r="G3025">
            <v>100.22</v>
          </cell>
          <cell r="H3025">
            <v>100.22</v>
          </cell>
          <cell r="I3025" t="str">
            <v>19.3.4</v>
          </cell>
          <cell r="J3025">
            <v>0</v>
          </cell>
          <cell r="L3025">
            <v>92.13</v>
          </cell>
          <cell r="M3025">
            <v>8.0900000000000034</v>
          </cell>
          <cell r="N3025">
            <v>8.781070226853363E-2</v>
          </cell>
        </row>
        <row r="3026">
          <cell r="A3026" t="str">
            <v>19-39-d</v>
          </cell>
          <cell r="B3026" t="str">
            <v>Fix floating spurs, with material from canalplantation within 1 km: Exceeding 4' depth</v>
          </cell>
          <cell r="C3026" t="str">
            <v>Each</v>
          </cell>
          <cell r="D3026">
            <v>200.45</v>
          </cell>
          <cell r="E3026">
            <v>200.45</v>
          </cell>
          <cell r="F3026" t="str">
            <v>Each</v>
          </cell>
          <cell r="G3026">
            <v>200.45</v>
          </cell>
          <cell r="H3026">
            <v>200.45</v>
          </cell>
          <cell r="I3026" t="str">
            <v>19.3.4</v>
          </cell>
          <cell r="J3026">
            <v>0</v>
          </cell>
          <cell r="L3026">
            <v>184.26</v>
          </cell>
          <cell r="M3026">
            <v>16.189999999999998</v>
          </cell>
          <cell r="N3026">
            <v>8.7864973407142069E-2</v>
          </cell>
        </row>
        <row r="3027">
          <cell r="A3027" t="str">
            <v>19-40-a-01</v>
          </cell>
          <cell r="B3027" t="str">
            <v>Stake &amp; bush from canal plantation etc : Pegs 3.5'long, 3"-6" dia: Unsharpened within 1km</v>
          </cell>
          <cell r="C3027" t="str">
            <v>100 No.</v>
          </cell>
          <cell r="D3027">
            <v>3168.52</v>
          </cell>
          <cell r="E3027">
            <v>3751.73</v>
          </cell>
          <cell r="F3027" t="str">
            <v>100 No.</v>
          </cell>
          <cell r="G3027">
            <v>3168.52</v>
          </cell>
          <cell r="H3027">
            <v>3751.73</v>
          </cell>
          <cell r="I3027" t="str">
            <v>19.3.4</v>
          </cell>
          <cell r="J3027">
            <v>0</v>
          </cell>
          <cell r="L3027">
            <v>3391.92</v>
          </cell>
          <cell r="M3027">
            <v>359.80999999999995</v>
          </cell>
          <cell r="N3027">
            <v>0.10607856317365974</v>
          </cell>
        </row>
        <row r="3028">
          <cell r="A3028" t="str">
            <v>19-40-a-02</v>
          </cell>
          <cell r="B3028" t="str">
            <v>Stake &amp; bush from canal plantation etc : Pegs 3.5'long, 3"-6" dia: Sharpening one end</v>
          </cell>
          <cell r="C3028" t="str">
            <v>100 No.</v>
          </cell>
          <cell r="D3028">
            <v>1400.63</v>
          </cell>
          <cell r="E3028">
            <v>1400.63</v>
          </cell>
          <cell r="F3028" t="str">
            <v>100 No.</v>
          </cell>
          <cell r="G3028">
            <v>1400.63</v>
          </cell>
          <cell r="H3028">
            <v>1400.63</v>
          </cell>
          <cell r="I3028" t="str">
            <v>19.3.4</v>
          </cell>
          <cell r="J3028">
            <v>0</v>
          </cell>
          <cell r="L3028">
            <v>1120.5</v>
          </cell>
          <cell r="M3028">
            <v>280.13000000000011</v>
          </cell>
          <cell r="N3028">
            <v>0.250004462293619</v>
          </cell>
        </row>
        <row r="3029">
          <cell r="A3029" t="str">
            <v>19-40-a-03</v>
          </cell>
          <cell r="B3029" t="str">
            <v>Stake &amp; bush from canal plantation etc : Pegs 3.5'long, 3"-6" dia:Driving 1' below ground</v>
          </cell>
          <cell r="C3029" t="str">
            <v>100 No.</v>
          </cell>
          <cell r="D3029">
            <v>1245</v>
          </cell>
          <cell r="E3029">
            <v>1245</v>
          </cell>
          <cell r="F3029" t="str">
            <v>100 No.</v>
          </cell>
          <cell r="G3029">
            <v>1245</v>
          </cell>
          <cell r="H3029">
            <v>1245</v>
          </cell>
          <cell r="I3029" t="str">
            <v>19.3.4</v>
          </cell>
          <cell r="J3029">
            <v>0</v>
          </cell>
          <cell r="L3029">
            <v>1167.19</v>
          </cell>
          <cell r="M3029">
            <v>77.809999999999945</v>
          </cell>
          <cell r="N3029">
            <v>6.6664381977227308E-2</v>
          </cell>
        </row>
        <row r="3030">
          <cell r="A3030" t="str">
            <v>19-40-a-04</v>
          </cell>
          <cell r="B3030" t="str">
            <v>Stake &amp; bush from canal plantation etc : Pegs 3.5'long, 3"-6" dia: Tying with munj, patha ban</v>
          </cell>
          <cell r="C3030" t="str">
            <v>100 Rft</v>
          </cell>
          <cell r="D3030">
            <v>498</v>
          </cell>
          <cell r="E3030">
            <v>532.63</v>
          </cell>
          <cell r="F3030" t="str">
            <v>m</v>
          </cell>
          <cell r="G3030">
            <v>16.34</v>
          </cell>
          <cell r="H3030">
            <v>17.47</v>
          </cell>
          <cell r="I3030" t="str">
            <v>19.3.4</v>
          </cell>
          <cell r="J3030">
            <v>0</v>
          </cell>
          <cell r="L3030">
            <v>16.45</v>
          </cell>
          <cell r="M3030">
            <v>1.0199999999999996</v>
          </cell>
          <cell r="N3030">
            <v>6.2006079027355603E-2</v>
          </cell>
        </row>
        <row r="3031">
          <cell r="A3031" t="str">
            <v>19-40-a-05</v>
          </cell>
          <cell r="B3031" t="str">
            <v>Stake &amp; bush from canal plantation etc : Pegs 3.5'long, 3"-6" dia: Wattle+intertwine brushwood</v>
          </cell>
          <cell r="C3031" t="str">
            <v>100 Rft</v>
          </cell>
          <cell r="D3031">
            <v>3486</v>
          </cell>
          <cell r="E3031">
            <v>25234.5</v>
          </cell>
          <cell r="F3031" t="str">
            <v>m</v>
          </cell>
          <cell r="G3031">
            <v>114.37</v>
          </cell>
          <cell r="H3031">
            <v>827.9</v>
          </cell>
          <cell r="I3031" t="str">
            <v>19.3.4</v>
          </cell>
          <cell r="J3031">
            <v>0</v>
          </cell>
          <cell r="L3031">
            <v>820.76</v>
          </cell>
          <cell r="M3031">
            <v>7.1399999999999864</v>
          </cell>
          <cell r="N3031">
            <v>8.6992543496271588E-3</v>
          </cell>
        </row>
        <row r="3032">
          <cell r="A3032" t="str">
            <v>19-40-b-01</v>
          </cell>
          <cell r="B3032" t="str">
            <v>Stake &amp; bush from canal plantation etc : Pegs 4'long, 3"-6" dia:Unsharpened within 1km</v>
          </cell>
          <cell r="C3032" t="str">
            <v>100 No.</v>
          </cell>
          <cell r="D3032">
            <v>3666.52</v>
          </cell>
          <cell r="E3032">
            <v>25415.03</v>
          </cell>
          <cell r="F3032" t="str">
            <v>100 No.</v>
          </cell>
          <cell r="G3032">
            <v>3666.52</v>
          </cell>
          <cell r="H3032">
            <v>25415.03</v>
          </cell>
          <cell r="I3032" t="str">
            <v>19.3.4</v>
          </cell>
          <cell r="J3032">
            <v>0</v>
          </cell>
          <cell r="L3032">
            <v>25024.1</v>
          </cell>
          <cell r="M3032">
            <v>390.93000000000029</v>
          </cell>
          <cell r="N3032">
            <v>1.5622140256792465E-2</v>
          </cell>
        </row>
        <row r="3033">
          <cell r="A3033" t="str">
            <v>19-40-b-02</v>
          </cell>
          <cell r="B3033" t="str">
            <v>Stake &amp; bush from canal plantation etc : Pegs 4'long, 3"-6" dia: Sharpening one end</v>
          </cell>
          <cell r="C3033" t="str">
            <v>100 No.</v>
          </cell>
          <cell r="D3033">
            <v>1400.63</v>
          </cell>
          <cell r="E3033">
            <v>1400.63</v>
          </cell>
          <cell r="F3033" t="str">
            <v>100 No.</v>
          </cell>
          <cell r="G3033">
            <v>1400.63</v>
          </cell>
          <cell r="H3033">
            <v>1400.63</v>
          </cell>
          <cell r="I3033" t="str">
            <v>19.3.4</v>
          </cell>
          <cell r="J3033">
            <v>0</v>
          </cell>
          <cell r="L3033">
            <v>1120.5</v>
          </cell>
          <cell r="M3033">
            <v>280.13000000000011</v>
          </cell>
          <cell r="N3033">
            <v>0.250004462293619</v>
          </cell>
        </row>
        <row r="3034">
          <cell r="A3034" t="str">
            <v>19-40-b-03</v>
          </cell>
          <cell r="B3034" t="str">
            <v>Stake &amp; bush from canal plantation etc : Pegs 4'long, 3"-6" dia: Driving 1.25' below ground</v>
          </cell>
          <cell r="C3034" t="str">
            <v>100 No.</v>
          </cell>
          <cell r="D3034">
            <v>1743</v>
          </cell>
          <cell r="E3034">
            <v>1743</v>
          </cell>
          <cell r="F3034" t="str">
            <v>100 No.</v>
          </cell>
          <cell r="G3034">
            <v>1743</v>
          </cell>
          <cell r="H3034">
            <v>1743</v>
          </cell>
          <cell r="I3034" t="str">
            <v>19.3.4</v>
          </cell>
          <cell r="J3034">
            <v>0</v>
          </cell>
          <cell r="L3034">
            <v>1634.06</v>
          </cell>
          <cell r="M3034">
            <v>108.94000000000005</v>
          </cell>
          <cell r="N3034">
            <v>6.666829859368692E-2</v>
          </cell>
        </row>
        <row r="3035">
          <cell r="A3035" t="str">
            <v>19-40-b-04</v>
          </cell>
          <cell r="B3035" t="str">
            <v>Stake &amp; bush from canal plantation etc : Pegs 4'long, 3"-6" dia: Tying with munj, patha ban</v>
          </cell>
          <cell r="C3035" t="str">
            <v>100 Rft</v>
          </cell>
          <cell r="D3035">
            <v>498</v>
          </cell>
          <cell r="E3035">
            <v>532.63</v>
          </cell>
          <cell r="F3035" t="str">
            <v>m</v>
          </cell>
          <cell r="G3035">
            <v>16.34</v>
          </cell>
          <cell r="H3035">
            <v>17.47</v>
          </cell>
          <cell r="I3035" t="str">
            <v>19.3.4</v>
          </cell>
          <cell r="J3035">
            <v>0</v>
          </cell>
          <cell r="L3035">
            <v>16.45</v>
          </cell>
          <cell r="M3035">
            <v>1.0199999999999996</v>
          </cell>
          <cell r="N3035">
            <v>6.2006079027355603E-2</v>
          </cell>
        </row>
        <row r="3036">
          <cell r="A3036" t="str">
            <v>19-40-b-05</v>
          </cell>
          <cell r="B3036" t="str">
            <v>Stake &amp; bush from canal plantation etc : Pegs 4'long, 3"-6" dia: Wattle+intertwine brushwood</v>
          </cell>
          <cell r="C3036" t="str">
            <v>100 Rft</v>
          </cell>
          <cell r="D3036">
            <v>4233</v>
          </cell>
          <cell r="E3036">
            <v>25981.5</v>
          </cell>
          <cell r="F3036" t="str">
            <v>m</v>
          </cell>
          <cell r="G3036">
            <v>138.88</v>
          </cell>
          <cell r="H3036">
            <v>852.41</v>
          </cell>
          <cell r="I3036" t="str">
            <v>19.3.4</v>
          </cell>
          <cell r="J3036">
            <v>0</v>
          </cell>
          <cell r="L3036">
            <v>843.73</v>
          </cell>
          <cell r="M3036">
            <v>8.67999999999995</v>
          </cell>
          <cell r="N3036">
            <v>1.0287651262844689E-2</v>
          </cell>
        </row>
        <row r="3037">
          <cell r="A3037" t="str">
            <v>19-40-c-01</v>
          </cell>
          <cell r="B3037" t="str">
            <v>Stake &amp; bush from canal plantation etc : Pegs 5'long, 3"-6" dia: Unsharpened within 1km</v>
          </cell>
          <cell r="C3037" t="str">
            <v>100 No.</v>
          </cell>
          <cell r="D3037">
            <v>4357.5</v>
          </cell>
          <cell r="E3037">
            <v>26106</v>
          </cell>
          <cell r="F3037" t="str">
            <v>100 No.</v>
          </cell>
          <cell r="G3037">
            <v>4357.5</v>
          </cell>
          <cell r="H3037">
            <v>26106</v>
          </cell>
          <cell r="I3037" t="str">
            <v>19.3.4</v>
          </cell>
          <cell r="J3037">
            <v>0</v>
          </cell>
          <cell r="L3037">
            <v>25576.880000000001</v>
          </cell>
          <cell r="M3037">
            <v>529.11999999999898</v>
          </cell>
          <cell r="N3037">
            <v>2.068743333823355E-2</v>
          </cell>
        </row>
        <row r="3038">
          <cell r="A3038" t="str">
            <v>19-40-c-02</v>
          </cell>
          <cell r="B3038" t="str">
            <v>Stake &amp; bush from canal plantation etc : Pegs 5'long, 3"-6" dia: Sharpening one end</v>
          </cell>
          <cell r="C3038" t="str">
            <v>100 No.</v>
          </cell>
          <cell r="D3038">
            <v>1494</v>
          </cell>
          <cell r="E3038">
            <v>1494</v>
          </cell>
          <cell r="F3038" t="str">
            <v>100 No.</v>
          </cell>
          <cell r="G3038">
            <v>1494</v>
          </cell>
          <cell r="H3038">
            <v>1494</v>
          </cell>
          <cell r="I3038" t="str">
            <v>19.3.4</v>
          </cell>
          <cell r="J3038">
            <v>0</v>
          </cell>
          <cell r="L3038">
            <v>1195.2</v>
          </cell>
          <cell r="M3038">
            <v>298.79999999999995</v>
          </cell>
          <cell r="N3038">
            <v>0.24999999999999994</v>
          </cell>
        </row>
        <row r="3039">
          <cell r="A3039" t="str">
            <v>19-40-c-03</v>
          </cell>
          <cell r="B3039" t="str">
            <v>Stake &amp; bush from canal plantation etc : Pegs 5'long, 3"-6" dia:Driving 1.5' below ground</v>
          </cell>
          <cell r="C3039" t="str">
            <v>100 No.</v>
          </cell>
          <cell r="D3039">
            <v>1573.06</v>
          </cell>
          <cell r="E3039">
            <v>1573.06</v>
          </cell>
          <cell r="F3039" t="str">
            <v>100 No.</v>
          </cell>
          <cell r="G3039">
            <v>1573.06</v>
          </cell>
          <cell r="H3039">
            <v>1573.06</v>
          </cell>
          <cell r="I3039" t="str">
            <v>19.3.4</v>
          </cell>
          <cell r="J3039">
            <v>0</v>
          </cell>
          <cell r="L3039">
            <v>1573.06</v>
          </cell>
          <cell r="M3039">
            <v>0</v>
          </cell>
          <cell r="N3039">
            <v>0</v>
          </cell>
        </row>
        <row r="3040">
          <cell r="A3040" t="str">
            <v>19-40-c-04</v>
          </cell>
          <cell r="B3040" t="str">
            <v>Stake &amp; bush from canal plantation etc : Pegs 5'long, 3"-6" dia: Tying with munj, patha ban</v>
          </cell>
          <cell r="C3040" t="str">
            <v>100 Rft</v>
          </cell>
          <cell r="D3040">
            <v>498</v>
          </cell>
          <cell r="E3040">
            <v>532.63</v>
          </cell>
          <cell r="F3040" t="str">
            <v>m</v>
          </cell>
          <cell r="G3040">
            <v>16.34</v>
          </cell>
          <cell r="H3040">
            <v>17.47</v>
          </cell>
          <cell r="I3040" t="str">
            <v>19.3.4</v>
          </cell>
          <cell r="J3040">
            <v>0</v>
          </cell>
          <cell r="L3040">
            <v>16.45</v>
          </cell>
          <cell r="M3040">
            <v>1.0199999999999996</v>
          </cell>
          <cell r="N3040">
            <v>6.2006079027355603E-2</v>
          </cell>
        </row>
        <row r="3041">
          <cell r="A3041" t="str">
            <v>19-40-c-05</v>
          </cell>
          <cell r="B3041" t="str">
            <v>Stake &amp; bush from canal plantation etc : Pegs 5'long, 3"-6" dia: Wattle+intertwine brushwood</v>
          </cell>
          <cell r="C3041" t="str">
            <v>100 Rft</v>
          </cell>
          <cell r="D3041">
            <v>5179.2</v>
          </cell>
          <cell r="E3041">
            <v>26927.7</v>
          </cell>
          <cell r="F3041" t="str">
            <v>m</v>
          </cell>
          <cell r="G3041">
            <v>169.92</v>
          </cell>
          <cell r="H3041">
            <v>883.45</v>
          </cell>
          <cell r="I3041" t="str">
            <v>19.3.4</v>
          </cell>
          <cell r="J3041">
            <v>0</v>
          </cell>
          <cell r="L3041">
            <v>872.83</v>
          </cell>
          <cell r="M3041">
            <v>10.620000000000005</v>
          </cell>
          <cell r="N3041">
            <v>1.2167317805300006E-2</v>
          </cell>
        </row>
        <row r="3042">
          <cell r="A3042" t="str">
            <v>19-40-d-01</v>
          </cell>
          <cell r="B3042" t="str">
            <v>Stake &amp; bush from canal plantation etc : Pegs 6'long, 3"-6" dia: Unsharpened within 1km</v>
          </cell>
          <cell r="C3042" t="str">
            <v>100 Rft</v>
          </cell>
          <cell r="D3042">
            <v>5322.38</v>
          </cell>
          <cell r="E3042">
            <v>5905.58</v>
          </cell>
          <cell r="F3042" t="str">
            <v>m</v>
          </cell>
          <cell r="G3042">
            <v>174.62</v>
          </cell>
          <cell r="H3042">
            <v>193.75</v>
          </cell>
          <cell r="I3042" t="str">
            <v>19.3.4</v>
          </cell>
          <cell r="J3042">
            <v>0</v>
          </cell>
          <cell r="L3042">
            <v>172.31</v>
          </cell>
          <cell r="M3042">
            <v>21.439999999999998</v>
          </cell>
          <cell r="N3042">
            <v>0.12442690499680806</v>
          </cell>
        </row>
        <row r="3043">
          <cell r="A3043" t="str">
            <v>19-40-d-02</v>
          </cell>
          <cell r="B3043" t="str">
            <v>Stake &amp; bush from canal plantation etc : Pegs 6'long, 3"-6" dia:Sharpening one end</v>
          </cell>
          <cell r="C3043" t="str">
            <v>100 No.</v>
          </cell>
          <cell r="D3043">
            <v>926.28</v>
          </cell>
          <cell r="E3043">
            <v>926.28</v>
          </cell>
          <cell r="F3043" t="str">
            <v>100 No.</v>
          </cell>
          <cell r="G3043">
            <v>926.28</v>
          </cell>
          <cell r="H3043">
            <v>926.28</v>
          </cell>
          <cell r="I3043" t="str">
            <v>19.3.4</v>
          </cell>
          <cell r="J3043">
            <v>0</v>
          </cell>
          <cell r="L3043">
            <v>868.39</v>
          </cell>
          <cell r="M3043">
            <v>57.889999999999986</v>
          </cell>
          <cell r="N3043">
            <v>6.666359584979098E-2</v>
          </cell>
        </row>
        <row r="3044">
          <cell r="A3044" t="str">
            <v>19-40-d-03</v>
          </cell>
          <cell r="B3044" t="str">
            <v>Stake &amp; bush from canal plantation etc : Pegs 6'long, 3"-6" dia:Driving 1.75' below ground</v>
          </cell>
          <cell r="C3044" t="str">
            <v>100 No.</v>
          </cell>
          <cell r="D3044">
            <v>1853.37</v>
          </cell>
          <cell r="E3044">
            <v>1853.37</v>
          </cell>
          <cell r="F3044" t="str">
            <v>100 No.</v>
          </cell>
          <cell r="G3044">
            <v>1853.37</v>
          </cell>
          <cell r="H3044">
            <v>1853.37</v>
          </cell>
          <cell r="I3044" t="str">
            <v>19.3.4</v>
          </cell>
          <cell r="J3044">
            <v>0</v>
          </cell>
          <cell r="L3044">
            <v>1853.37</v>
          </cell>
          <cell r="M3044">
            <v>0</v>
          </cell>
          <cell r="N3044">
            <v>0</v>
          </cell>
        </row>
        <row r="3045">
          <cell r="A3045" t="str">
            <v>19-40-d-04</v>
          </cell>
          <cell r="B3045" t="str">
            <v>Stake &amp; bush from canal plantation etc : Pegs 6'long, 3"-6" dia: Tying with munj, patha ban</v>
          </cell>
          <cell r="C3045" t="str">
            <v>100 Rft</v>
          </cell>
          <cell r="D3045">
            <v>498</v>
          </cell>
          <cell r="E3045">
            <v>532.63</v>
          </cell>
          <cell r="F3045" t="str">
            <v>m</v>
          </cell>
          <cell r="G3045">
            <v>16.34</v>
          </cell>
          <cell r="H3045">
            <v>17.47</v>
          </cell>
          <cell r="I3045" t="str">
            <v>19.3.4</v>
          </cell>
          <cell r="J3045">
            <v>0</v>
          </cell>
          <cell r="L3045">
            <v>16.45</v>
          </cell>
          <cell r="M3045">
            <v>1.0199999999999996</v>
          </cell>
          <cell r="N3045">
            <v>6.2006079027355603E-2</v>
          </cell>
        </row>
        <row r="3046">
          <cell r="A3046" t="str">
            <v>19-40-d-05</v>
          </cell>
          <cell r="B3046" t="str">
            <v>Stake &amp; bush from canal plantation etc : Pegs 6'long, 3"-6" dia: Wattle+intertwine brushwood</v>
          </cell>
          <cell r="C3046" t="str">
            <v>100 Rft</v>
          </cell>
          <cell r="D3046">
            <v>6474</v>
          </cell>
          <cell r="E3046">
            <v>28222.5</v>
          </cell>
          <cell r="F3046" t="str">
            <v>m</v>
          </cell>
          <cell r="G3046">
            <v>212.4</v>
          </cell>
          <cell r="H3046">
            <v>925.94</v>
          </cell>
          <cell r="I3046" t="str">
            <v>19.3.4</v>
          </cell>
          <cell r="J3046">
            <v>0</v>
          </cell>
          <cell r="L3046">
            <v>912.66</v>
          </cell>
          <cell r="M3046">
            <v>13.280000000000086</v>
          </cell>
          <cell r="N3046">
            <v>1.4550873271536044E-2</v>
          </cell>
        </row>
        <row r="3047">
          <cell r="A3047" t="str">
            <v>19-40-e-01</v>
          </cell>
          <cell r="B3047" t="str">
            <v>Stake &amp; bush from canal plantation etc : Pegs 8'long, 4"-8" dia:Unsharpened within 1km</v>
          </cell>
          <cell r="C3047" t="str">
            <v>100 No.</v>
          </cell>
          <cell r="D3047">
            <v>11142.75</v>
          </cell>
          <cell r="E3047">
            <v>11725.95</v>
          </cell>
          <cell r="F3047" t="str">
            <v>100 No.</v>
          </cell>
          <cell r="G3047">
            <v>11142.75</v>
          </cell>
          <cell r="H3047">
            <v>11725.95</v>
          </cell>
          <cell r="I3047" t="str">
            <v>19.3.4</v>
          </cell>
          <cell r="J3047">
            <v>0</v>
          </cell>
          <cell r="L3047">
            <v>10387.58</v>
          </cell>
          <cell r="M3047">
            <v>1338.3700000000008</v>
          </cell>
          <cell r="N3047">
            <v>0.12884329170028061</v>
          </cell>
        </row>
        <row r="3048">
          <cell r="A3048" t="str">
            <v>19-40-e-02</v>
          </cell>
          <cell r="B3048" t="str">
            <v>Stake &amp; bush from canal plantation etc : Pegs 8'long, 4"-8" dia:Sharpening one end</v>
          </cell>
          <cell r="C3048" t="str">
            <v>100 No.</v>
          </cell>
          <cell r="D3048">
            <v>2184.9699999999998</v>
          </cell>
          <cell r="E3048">
            <v>2184.9699999999998</v>
          </cell>
          <cell r="F3048" t="str">
            <v>100 No.</v>
          </cell>
          <cell r="G3048">
            <v>2184.98</v>
          </cell>
          <cell r="H3048">
            <v>2184.98</v>
          </cell>
          <cell r="I3048" t="str">
            <v>19.3.4</v>
          </cell>
          <cell r="J3048">
            <v>0</v>
          </cell>
          <cell r="L3048">
            <v>1747.98</v>
          </cell>
          <cell r="M3048">
            <v>437</v>
          </cell>
          <cell r="N3048">
            <v>0.25000286044462749</v>
          </cell>
        </row>
        <row r="3049">
          <cell r="A3049" t="str">
            <v>19-40-e-03</v>
          </cell>
          <cell r="B3049" t="str">
            <v>Stake &amp; bush from canal plantation etc : Pegs 8'long, 4"-8" dia:Driving 2' below ground</v>
          </cell>
          <cell r="C3049" t="str">
            <v>100 No.</v>
          </cell>
          <cell r="D3049">
            <v>2049.71</v>
          </cell>
          <cell r="E3049">
            <v>2049.71</v>
          </cell>
          <cell r="F3049" t="str">
            <v>100 No.</v>
          </cell>
          <cell r="G3049">
            <v>2049.71</v>
          </cell>
          <cell r="H3049">
            <v>2049.71</v>
          </cell>
          <cell r="I3049" t="str">
            <v>19.3.4</v>
          </cell>
          <cell r="J3049">
            <v>0</v>
          </cell>
          <cell r="L3049">
            <v>2049.71</v>
          </cell>
          <cell r="M3049">
            <v>0</v>
          </cell>
          <cell r="N3049">
            <v>0</v>
          </cell>
        </row>
        <row r="3050">
          <cell r="A3050" t="str">
            <v>19-40-e-04</v>
          </cell>
          <cell r="B3050" t="str">
            <v>Stake &amp; bush from canal plantation etc : Pegs 8'long, 4"-8" dia:Tying with munj, patha ban</v>
          </cell>
          <cell r="C3050" t="str">
            <v>100 Rft</v>
          </cell>
          <cell r="D3050">
            <v>498</v>
          </cell>
          <cell r="E3050">
            <v>539.54999999999995</v>
          </cell>
          <cell r="F3050" t="str">
            <v>m</v>
          </cell>
          <cell r="G3050">
            <v>16.34</v>
          </cell>
          <cell r="H3050">
            <v>17.7</v>
          </cell>
          <cell r="I3050" t="str">
            <v>19.3.4</v>
          </cell>
          <cell r="J3050">
            <v>0</v>
          </cell>
          <cell r="L3050">
            <v>16.68</v>
          </cell>
          <cell r="M3050">
            <v>1.0199999999999996</v>
          </cell>
          <cell r="N3050">
            <v>6.1151079136690621E-2</v>
          </cell>
        </row>
        <row r="3051">
          <cell r="A3051" t="str">
            <v>19-40-e-05</v>
          </cell>
          <cell r="B3051" t="str">
            <v>Stake &amp; bush from canal plantation etc : Pegs 8'long, 4"-8" dia:Wattle+intertwine brushwood</v>
          </cell>
          <cell r="C3051" t="str">
            <v>100 Rft</v>
          </cell>
          <cell r="D3051">
            <v>7470</v>
          </cell>
          <cell r="E3051">
            <v>29218.5</v>
          </cell>
          <cell r="F3051" t="str">
            <v>m</v>
          </cell>
          <cell r="G3051">
            <v>245.08</v>
          </cell>
          <cell r="H3051">
            <v>958.61</v>
          </cell>
          <cell r="I3051" t="str">
            <v>19.3.4</v>
          </cell>
          <cell r="J3051">
            <v>0</v>
          </cell>
          <cell r="L3051">
            <v>943.29</v>
          </cell>
          <cell r="M3051">
            <v>15.32000000000005</v>
          </cell>
          <cell r="N3051">
            <v>1.6241028739836159E-2</v>
          </cell>
        </row>
        <row r="3052">
          <cell r="A3052" t="str">
            <v>19-41-a-01</v>
          </cell>
          <cell r="B3052" t="str">
            <v>Stake, market bamboo, bush from any source8'-10' long, 2.5"-5" dia: Supply bamboo</v>
          </cell>
          <cell r="C3052" t="str">
            <v>100 No.</v>
          </cell>
          <cell r="D3052">
            <v>0</v>
          </cell>
          <cell r="E3052">
            <v>22599</v>
          </cell>
          <cell r="F3052" t="str">
            <v>100 No.</v>
          </cell>
          <cell r="G3052">
            <v>0</v>
          </cell>
          <cell r="H3052">
            <v>22599</v>
          </cell>
          <cell r="I3052" t="str">
            <v>19.3.4</v>
          </cell>
          <cell r="J3052">
            <v>0</v>
          </cell>
          <cell r="L3052">
            <v>22599</v>
          </cell>
          <cell r="M3052">
            <v>0</v>
          </cell>
          <cell r="N3052">
            <v>0</v>
          </cell>
        </row>
        <row r="3053">
          <cell r="A3053" t="str">
            <v>19-41-a-02</v>
          </cell>
          <cell r="B3053" t="str">
            <v>Stake, market bamboo, bush from any source8'-10' long, 2.5"-5" dia: Sharpen one end</v>
          </cell>
          <cell r="C3053" t="str">
            <v>100 No.</v>
          </cell>
          <cell r="D3053">
            <v>1867.5</v>
          </cell>
          <cell r="E3053">
            <v>1867.5</v>
          </cell>
          <cell r="F3053" t="str">
            <v>100 No.</v>
          </cell>
          <cell r="G3053">
            <v>1867.5</v>
          </cell>
          <cell r="H3053">
            <v>1867.5</v>
          </cell>
          <cell r="I3053" t="str">
            <v>19.3.4</v>
          </cell>
          <cell r="J3053">
            <v>0</v>
          </cell>
          <cell r="L3053">
            <v>1494</v>
          </cell>
          <cell r="M3053">
            <v>373.5</v>
          </cell>
          <cell r="N3053">
            <v>0.25</v>
          </cell>
        </row>
        <row r="3054">
          <cell r="A3054" t="str">
            <v>19-41-a-03</v>
          </cell>
          <cell r="B3054" t="str">
            <v>Stake, market bamboo, bush from any source8'-10' long, 2.5"-5" dia: Driving bamboo 2.5</v>
          </cell>
          <cell r="C3054" t="str">
            <v>100 No.</v>
          </cell>
          <cell r="D3054">
            <v>3159.19</v>
          </cell>
          <cell r="E3054">
            <v>3159.19</v>
          </cell>
          <cell r="F3054" t="str">
            <v>100 No.</v>
          </cell>
          <cell r="G3054">
            <v>3159.19</v>
          </cell>
          <cell r="H3054">
            <v>3159.19</v>
          </cell>
          <cell r="I3054" t="str">
            <v>19.3.4</v>
          </cell>
          <cell r="J3054">
            <v>0</v>
          </cell>
          <cell r="L3054">
            <v>3068.93</v>
          </cell>
          <cell r="M3054">
            <v>90.260000000000218</v>
          </cell>
          <cell r="N3054">
            <v>2.9410902171115087E-2</v>
          </cell>
        </row>
        <row r="3055">
          <cell r="A3055" t="str">
            <v>19-41-a-04</v>
          </cell>
          <cell r="B3055" t="str">
            <v>Stake, market bamboo, bush from any source8'-10' long, 2.5"-5" dia: Tying bamboo with wire</v>
          </cell>
          <cell r="C3055" t="str">
            <v>100 Rft</v>
          </cell>
          <cell r="D3055">
            <v>996</v>
          </cell>
          <cell r="E3055">
            <v>1037.55</v>
          </cell>
          <cell r="F3055" t="str">
            <v>m</v>
          </cell>
          <cell r="G3055">
            <v>32.68</v>
          </cell>
          <cell r="H3055">
            <v>34.04</v>
          </cell>
          <cell r="I3055" t="str">
            <v>19.3.4</v>
          </cell>
          <cell r="J3055">
            <v>0</v>
          </cell>
          <cell r="L3055">
            <v>32</v>
          </cell>
          <cell r="M3055">
            <v>2.0399999999999991</v>
          </cell>
          <cell r="N3055">
            <v>6.3749999999999973E-2</v>
          </cell>
        </row>
        <row r="3056">
          <cell r="A3056" t="str">
            <v>19-41-a-05</v>
          </cell>
          <cell r="B3056" t="str">
            <v>Stake, market bamboo, bush from any source8'-10' long, 2.5"-5" dia: Wattle &amp; intertwine</v>
          </cell>
          <cell r="C3056" t="str">
            <v>100 Rft</v>
          </cell>
          <cell r="D3056">
            <v>9462</v>
          </cell>
          <cell r="E3056">
            <v>44259.6</v>
          </cell>
          <cell r="F3056" t="str">
            <v>m</v>
          </cell>
          <cell r="G3056">
            <v>310.43</v>
          </cell>
          <cell r="H3056">
            <v>1452.09</v>
          </cell>
          <cell r="I3056" t="str">
            <v>19.3.4</v>
          </cell>
          <cell r="J3056">
            <v>0</v>
          </cell>
          <cell r="L3056">
            <v>1432.68</v>
          </cell>
          <cell r="M3056">
            <v>19.409999999999854</v>
          </cell>
          <cell r="N3056">
            <v>1.3548035848898465E-2</v>
          </cell>
        </row>
        <row r="3057">
          <cell r="A3057" t="str">
            <v>19-41-b-01</v>
          </cell>
          <cell r="B3057" t="str">
            <v>Stake, market bamboo, bush from any source10'-12' long, 2.5"-5"dia : Supply bamboo</v>
          </cell>
          <cell r="C3057" t="str">
            <v>100 No.</v>
          </cell>
          <cell r="D3057">
            <v>0</v>
          </cell>
          <cell r="E3057">
            <v>29038.5</v>
          </cell>
          <cell r="F3057" t="str">
            <v>100 No.</v>
          </cell>
          <cell r="G3057">
            <v>0</v>
          </cell>
          <cell r="H3057">
            <v>29038.5</v>
          </cell>
          <cell r="I3057" t="str">
            <v>19.3.4</v>
          </cell>
          <cell r="J3057">
            <v>0</v>
          </cell>
          <cell r="L3057">
            <v>29038.5</v>
          </cell>
          <cell r="M3057">
            <v>0</v>
          </cell>
          <cell r="N3057">
            <v>0</v>
          </cell>
        </row>
        <row r="3058">
          <cell r="A3058" t="str">
            <v>19-41-b-02</v>
          </cell>
          <cell r="B3058" t="str">
            <v>Stake, market bamboo, bush from any source10'-12' long, 2.5"-5"dia : Sharpen one end</v>
          </cell>
          <cell r="C3058" t="str">
            <v>100 No.</v>
          </cell>
          <cell r="D3058">
            <v>2184.9699999999998</v>
          </cell>
          <cell r="E3058">
            <v>2184.9699999999998</v>
          </cell>
          <cell r="F3058" t="str">
            <v>100 No.</v>
          </cell>
          <cell r="G3058">
            <v>2184.98</v>
          </cell>
          <cell r="H3058">
            <v>2184.98</v>
          </cell>
          <cell r="I3058" t="str">
            <v>19.3.4</v>
          </cell>
          <cell r="J3058">
            <v>0</v>
          </cell>
          <cell r="L3058">
            <v>1747.98</v>
          </cell>
          <cell r="M3058">
            <v>437</v>
          </cell>
          <cell r="N3058">
            <v>0.25000286044462749</v>
          </cell>
        </row>
        <row r="3059">
          <cell r="A3059" t="str">
            <v>19-41-b-03</v>
          </cell>
          <cell r="B3059" t="str">
            <v>Stake, market bamboo, bush from any source10'-12' long, 2.5"-5"dia : Driving bamboo 2.75</v>
          </cell>
          <cell r="C3059" t="str">
            <v>100 No.</v>
          </cell>
          <cell r="D3059">
            <v>2483.77</v>
          </cell>
          <cell r="E3059">
            <v>2483.77</v>
          </cell>
          <cell r="F3059" t="str">
            <v>100 No.</v>
          </cell>
          <cell r="G3059">
            <v>2483.77</v>
          </cell>
          <cell r="H3059">
            <v>2483.77</v>
          </cell>
          <cell r="I3059" t="str">
            <v>19.3.4</v>
          </cell>
          <cell r="J3059">
            <v>0</v>
          </cell>
          <cell r="L3059">
            <v>2483.77</v>
          </cell>
          <cell r="M3059">
            <v>0</v>
          </cell>
          <cell r="N3059">
            <v>0</v>
          </cell>
        </row>
        <row r="3060">
          <cell r="A3060" t="str">
            <v>19-41-b-04</v>
          </cell>
          <cell r="B3060" t="str">
            <v>Stake, market bamboo, bush from any source10'-12' long, 2.5"-5"dia : Tying bamboo with wire</v>
          </cell>
          <cell r="C3060" t="str">
            <v>100 Rft</v>
          </cell>
          <cell r="D3060">
            <v>498</v>
          </cell>
          <cell r="E3060">
            <v>5018.53</v>
          </cell>
          <cell r="F3060" t="str">
            <v>m</v>
          </cell>
          <cell r="G3060">
            <v>16.34</v>
          </cell>
          <cell r="H3060">
            <v>164.65</v>
          </cell>
          <cell r="I3060" t="str">
            <v>19.3.4</v>
          </cell>
          <cell r="J3060">
            <v>0</v>
          </cell>
          <cell r="L3060">
            <v>117.99</v>
          </cell>
          <cell r="M3060">
            <v>46.660000000000011</v>
          </cell>
          <cell r="N3060">
            <v>0.39545724213916444</v>
          </cell>
        </row>
        <row r="3061">
          <cell r="A3061" t="str">
            <v>19-41-b-05</v>
          </cell>
          <cell r="B3061" t="str">
            <v>Stake, market bamboo, bush from any source10'-12' long, 2.5"-5"dia : Wattle &amp; intertwine</v>
          </cell>
          <cell r="C3061" t="str">
            <v>100 Rft</v>
          </cell>
          <cell r="D3061">
            <v>11752.8</v>
          </cell>
          <cell r="E3061">
            <v>55249.8</v>
          </cell>
          <cell r="F3061" t="str">
            <v>m</v>
          </cell>
          <cell r="G3061">
            <v>385.59</v>
          </cell>
          <cell r="H3061">
            <v>1812.66</v>
          </cell>
          <cell r="I3061" t="str">
            <v>19.3.4</v>
          </cell>
          <cell r="J3061">
            <v>0</v>
          </cell>
          <cell r="L3061">
            <v>1788.56</v>
          </cell>
          <cell r="M3061">
            <v>24.100000000000136</v>
          </cell>
          <cell r="N3061">
            <v>1.3474526993782784E-2</v>
          </cell>
        </row>
        <row r="3062">
          <cell r="A3062" t="str">
            <v>19-41-c-01</v>
          </cell>
          <cell r="B3062" t="str">
            <v>Stake, market bamboo, bush from any source12'-14' long, 2.5"-5"dia : Supply bamboo</v>
          </cell>
          <cell r="C3062" t="str">
            <v>100 No.</v>
          </cell>
          <cell r="D3062">
            <v>0</v>
          </cell>
          <cell r="E3062">
            <v>30010.5</v>
          </cell>
          <cell r="F3062" t="str">
            <v>100 No.</v>
          </cell>
          <cell r="G3062">
            <v>0</v>
          </cell>
          <cell r="H3062">
            <v>30010.5</v>
          </cell>
          <cell r="I3062" t="str">
            <v>19.3.4</v>
          </cell>
          <cell r="J3062">
            <v>0</v>
          </cell>
          <cell r="L3062">
            <v>30010.5</v>
          </cell>
          <cell r="M3062">
            <v>0</v>
          </cell>
          <cell r="N3062">
            <v>0</v>
          </cell>
        </row>
        <row r="3063">
          <cell r="A3063" t="str">
            <v>19-41-c-02</v>
          </cell>
          <cell r="B3063" t="str">
            <v>Stake, market bamboo, bush from any source12'-14' long, 2.5"-5"dia : Sharpen one end</v>
          </cell>
          <cell r="C3063" t="str">
            <v>100 No.</v>
          </cell>
          <cell r="D3063">
            <v>2465.1</v>
          </cell>
          <cell r="E3063">
            <v>2465.1</v>
          </cell>
          <cell r="F3063" t="str">
            <v>100 No.</v>
          </cell>
          <cell r="G3063">
            <v>2465.1</v>
          </cell>
          <cell r="H3063">
            <v>2465.1</v>
          </cell>
          <cell r="I3063" t="str">
            <v>19.3.4</v>
          </cell>
          <cell r="J3063">
            <v>0</v>
          </cell>
          <cell r="L3063">
            <v>1972.08</v>
          </cell>
          <cell r="M3063">
            <v>493.02</v>
          </cell>
          <cell r="N3063">
            <v>0.25</v>
          </cell>
        </row>
        <row r="3064">
          <cell r="A3064" t="str">
            <v>19-41-c-03</v>
          </cell>
          <cell r="B3064" t="str">
            <v>Stake, market bamboo, bush from any source12'-14' long, 2.5"-5"dia : Driving bamboo 3.5</v>
          </cell>
          <cell r="C3064" t="str">
            <v>100 No</v>
          </cell>
          <cell r="D3064">
            <v>2759.36</v>
          </cell>
          <cell r="E3064">
            <v>2759.36</v>
          </cell>
          <cell r="F3064" t="str">
            <v>100 No</v>
          </cell>
          <cell r="G3064">
            <v>2759.35</v>
          </cell>
          <cell r="H3064">
            <v>2759.35</v>
          </cell>
          <cell r="I3064" t="str">
            <v>19.3.4</v>
          </cell>
          <cell r="J3064">
            <v>0</v>
          </cell>
          <cell r="L3064">
            <v>2759.35</v>
          </cell>
          <cell r="M3064">
            <v>0</v>
          </cell>
          <cell r="N3064">
            <v>0</v>
          </cell>
        </row>
        <row r="3065">
          <cell r="A3065" t="str">
            <v>19-41-c-04</v>
          </cell>
          <cell r="B3065" t="str">
            <v>Stake, market bamboo, bush from any source12'-14' long, 2.5"-5"dia : Tying bamboo with wire</v>
          </cell>
          <cell r="C3065" t="str">
            <v>100 Rft</v>
          </cell>
          <cell r="D3065">
            <v>498</v>
          </cell>
          <cell r="E3065">
            <v>5018.53</v>
          </cell>
          <cell r="F3065" t="str">
            <v>m</v>
          </cell>
          <cell r="G3065">
            <v>16.34</v>
          </cell>
          <cell r="H3065">
            <v>164.65</v>
          </cell>
          <cell r="I3065" t="str">
            <v>19.3.4</v>
          </cell>
          <cell r="J3065">
            <v>0</v>
          </cell>
          <cell r="L3065">
            <v>117.99</v>
          </cell>
          <cell r="M3065">
            <v>46.660000000000011</v>
          </cell>
          <cell r="N3065">
            <v>0.39545724213916444</v>
          </cell>
        </row>
        <row r="3066">
          <cell r="A3066" t="str">
            <v>19-41-c-05</v>
          </cell>
          <cell r="B3066" t="str">
            <v>Stake, market bamboo, bush from any source12'-14' long, 2.5"-5"dia : Wattle &amp; intertwine</v>
          </cell>
          <cell r="C3066" t="str">
            <v>100 Rft</v>
          </cell>
          <cell r="D3066">
            <v>13714.92</v>
          </cell>
          <cell r="E3066">
            <v>74610.720000000001</v>
          </cell>
          <cell r="F3066" t="str">
            <v>m</v>
          </cell>
          <cell r="G3066">
            <v>449.96</v>
          </cell>
          <cell r="H3066">
            <v>2447.86</v>
          </cell>
          <cell r="I3066" t="str">
            <v>19.3.4</v>
          </cell>
          <cell r="J3066">
            <v>0</v>
          </cell>
          <cell r="L3066">
            <v>2419.7399999999998</v>
          </cell>
          <cell r="M3066">
            <v>28.120000000000346</v>
          </cell>
          <cell r="N3066">
            <v>1.1621083256878982E-2</v>
          </cell>
        </row>
        <row r="3067">
          <cell r="A3067" t="str">
            <v>19-41-d-01</v>
          </cell>
          <cell r="B3067" t="str">
            <v>Stake, market bamboo, bush from any source14'-16' long, 2.5"-5"dia : Supply bamboo</v>
          </cell>
          <cell r="C3067" t="str">
            <v>100 No.</v>
          </cell>
          <cell r="D3067">
            <v>0</v>
          </cell>
          <cell r="E3067">
            <v>32319</v>
          </cell>
          <cell r="F3067" t="str">
            <v>100 No.</v>
          </cell>
          <cell r="G3067">
            <v>0</v>
          </cell>
          <cell r="H3067">
            <v>32319</v>
          </cell>
          <cell r="I3067" t="str">
            <v>19.3.4</v>
          </cell>
          <cell r="J3067">
            <v>0</v>
          </cell>
          <cell r="L3067">
            <v>32319</v>
          </cell>
          <cell r="M3067">
            <v>0</v>
          </cell>
          <cell r="N3067">
            <v>0</v>
          </cell>
        </row>
        <row r="3068">
          <cell r="A3068" t="str">
            <v>19-41-d-02</v>
          </cell>
          <cell r="B3068" t="str">
            <v>Stake, market bamboo, bush from any source14'-16' long, 2.5"-5"dia : Sharpen one end</v>
          </cell>
          <cell r="C3068" t="str">
            <v>100 No.</v>
          </cell>
          <cell r="D3068">
            <v>2801.25</v>
          </cell>
          <cell r="E3068">
            <v>2801.25</v>
          </cell>
          <cell r="F3068" t="str">
            <v>100 No.</v>
          </cell>
          <cell r="G3068">
            <v>2801.25</v>
          </cell>
          <cell r="H3068">
            <v>2801.25</v>
          </cell>
          <cell r="I3068" t="str">
            <v>19.3.4</v>
          </cell>
          <cell r="J3068">
            <v>0</v>
          </cell>
          <cell r="L3068">
            <v>2241</v>
          </cell>
          <cell r="M3068">
            <v>560.25</v>
          </cell>
          <cell r="N3068">
            <v>0.25</v>
          </cell>
        </row>
        <row r="3069">
          <cell r="A3069" t="str">
            <v>19-41-d-03</v>
          </cell>
          <cell r="B3069" t="str">
            <v>Stake, market bamboo, bush from any source14'-16' long, 2.5"-5"dia : Driving bamboo 4'</v>
          </cell>
          <cell r="C3069" t="str">
            <v>100 No.</v>
          </cell>
          <cell r="D3069">
            <v>3075.15</v>
          </cell>
          <cell r="E3069">
            <v>3075.15</v>
          </cell>
          <cell r="F3069" t="str">
            <v>100 No.</v>
          </cell>
          <cell r="G3069">
            <v>3075.15</v>
          </cell>
          <cell r="H3069">
            <v>3075.15</v>
          </cell>
          <cell r="I3069" t="str">
            <v>19.3.4</v>
          </cell>
          <cell r="J3069">
            <v>0</v>
          </cell>
          <cell r="L3069">
            <v>3075.15</v>
          </cell>
          <cell r="M3069">
            <v>0</v>
          </cell>
          <cell r="N3069">
            <v>0</v>
          </cell>
        </row>
        <row r="3070">
          <cell r="A3070" t="str">
            <v>19-41-d-04</v>
          </cell>
          <cell r="B3070" t="str">
            <v>Stake, market bamboo, bush from any source14'-16' long, 2.5"-5"dia : Tying bamboo with wire</v>
          </cell>
          <cell r="C3070" t="str">
            <v>100 Rft</v>
          </cell>
          <cell r="D3070">
            <v>591.38</v>
          </cell>
          <cell r="E3070">
            <v>5227.8100000000004</v>
          </cell>
          <cell r="F3070" t="str">
            <v>m</v>
          </cell>
          <cell r="G3070">
            <v>19.399999999999999</v>
          </cell>
          <cell r="H3070">
            <v>171.52</v>
          </cell>
          <cell r="I3070" t="str">
            <v>19.3.4</v>
          </cell>
          <cell r="J3070">
            <v>0</v>
          </cell>
          <cell r="L3070">
            <v>125.88</v>
          </cell>
          <cell r="M3070">
            <v>45.640000000000015</v>
          </cell>
          <cell r="N3070">
            <v>0.36256752462662867</v>
          </cell>
        </row>
        <row r="3071">
          <cell r="A3071" t="str">
            <v>19-41-d-05</v>
          </cell>
          <cell r="B3071" t="str">
            <v>Stake, market bamboo, bush from any source14'-16' long, 2.5"-5"dia : Wattle &amp; intertwine</v>
          </cell>
          <cell r="C3071" t="str">
            <v>100 Rft</v>
          </cell>
          <cell r="D3071">
            <v>13944</v>
          </cell>
          <cell r="E3071">
            <v>83539.199999999997</v>
          </cell>
          <cell r="F3071" t="str">
            <v>m</v>
          </cell>
          <cell r="G3071">
            <v>457.48</v>
          </cell>
          <cell r="H3071">
            <v>2740.79</v>
          </cell>
          <cell r="I3071" t="str">
            <v>19.3.4</v>
          </cell>
          <cell r="J3071">
            <v>0</v>
          </cell>
          <cell r="L3071">
            <v>2712.2</v>
          </cell>
          <cell r="M3071">
            <v>28.590000000000146</v>
          </cell>
          <cell r="N3071">
            <v>1.0541258019320163E-2</v>
          </cell>
        </row>
        <row r="3072">
          <cell r="A3072" t="str">
            <v>19-41-e-01</v>
          </cell>
          <cell r="B3072" t="str">
            <v>Stake, market bamboo, bush from any source16'-20' long, 2.5"-5"dia : Supply bamboo</v>
          </cell>
          <cell r="C3072" t="str">
            <v>100 No.</v>
          </cell>
          <cell r="D3072">
            <v>0</v>
          </cell>
          <cell r="E3072">
            <v>63180</v>
          </cell>
          <cell r="F3072" t="str">
            <v>100 No.</v>
          </cell>
          <cell r="G3072">
            <v>0</v>
          </cell>
          <cell r="H3072">
            <v>63180</v>
          </cell>
          <cell r="I3072" t="str">
            <v>19.3.4</v>
          </cell>
          <cell r="J3072">
            <v>0</v>
          </cell>
          <cell r="L3072">
            <v>63180</v>
          </cell>
          <cell r="M3072">
            <v>0</v>
          </cell>
          <cell r="N3072">
            <v>0</v>
          </cell>
        </row>
        <row r="3073">
          <cell r="A3073" t="str">
            <v>19-41-e-02</v>
          </cell>
          <cell r="B3073" t="str">
            <v>Stake, market bamboo, bush from any source16'-20' long, 2.5"-5" dia : Sharpen one end</v>
          </cell>
          <cell r="C3073" t="str">
            <v>100 No.</v>
          </cell>
          <cell r="D3073">
            <v>3286.8</v>
          </cell>
          <cell r="E3073">
            <v>3286.8</v>
          </cell>
          <cell r="F3073" t="str">
            <v>100 No.</v>
          </cell>
          <cell r="G3073">
            <v>3286.8</v>
          </cell>
          <cell r="H3073">
            <v>3286.8</v>
          </cell>
          <cell r="I3073" t="str">
            <v>19.3.4</v>
          </cell>
          <cell r="J3073">
            <v>0</v>
          </cell>
          <cell r="L3073">
            <v>2629.44</v>
          </cell>
          <cell r="M3073">
            <v>657.36000000000013</v>
          </cell>
          <cell r="N3073">
            <v>0.25000000000000006</v>
          </cell>
        </row>
        <row r="3074">
          <cell r="A3074" t="str">
            <v>19-41-e-03</v>
          </cell>
          <cell r="B3074" t="str">
            <v>Stake, market bamboo, bush from any source16'-20' long, 2.5"-5" dia : Driving bamboo 4'</v>
          </cell>
          <cell r="C3074" t="str">
            <v>100 No.</v>
          </cell>
          <cell r="D3074">
            <v>3705.56</v>
          </cell>
          <cell r="E3074">
            <v>3705.56</v>
          </cell>
          <cell r="F3074" t="str">
            <v>100 No.</v>
          </cell>
          <cell r="G3074">
            <v>3705.56</v>
          </cell>
          <cell r="H3074">
            <v>3705.56</v>
          </cell>
          <cell r="I3074" t="str">
            <v>19.3.4</v>
          </cell>
          <cell r="J3074">
            <v>0</v>
          </cell>
          <cell r="L3074">
            <v>3705.56</v>
          </cell>
          <cell r="M3074">
            <v>0</v>
          </cell>
          <cell r="N3074">
            <v>0</v>
          </cell>
        </row>
        <row r="3075">
          <cell r="A3075" t="str">
            <v>19-41-e-04</v>
          </cell>
          <cell r="B3075" t="str">
            <v>Stake, market bamboo, bush from any source16'-20' long, 2.5"-5" dia : Tying bamboo with wire</v>
          </cell>
          <cell r="C3075" t="str">
            <v>100 Rft</v>
          </cell>
          <cell r="D3075">
            <v>498</v>
          </cell>
          <cell r="E3075">
            <v>5018.53</v>
          </cell>
          <cell r="F3075" t="str">
            <v>m</v>
          </cell>
          <cell r="G3075">
            <v>16.34</v>
          </cell>
          <cell r="H3075">
            <v>164.65</v>
          </cell>
          <cell r="I3075" t="str">
            <v>19.3.4</v>
          </cell>
          <cell r="J3075">
            <v>0</v>
          </cell>
          <cell r="L3075">
            <v>117.99</v>
          </cell>
          <cell r="M3075">
            <v>46.660000000000011</v>
          </cell>
          <cell r="N3075">
            <v>0.39545724213916444</v>
          </cell>
        </row>
        <row r="3076">
          <cell r="A3076" t="str">
            <v>19-41-e-05</v>
          </cell>
          <cell r="B3076" t="str">
            <v>Stake, market bamboo, bush from any source16'-20' long, 2.5"-5" dia : Wattle &amp; intertwine</v>
          </cell>
          <cell r="C3076" t="str">
            <v>100 Rft</v>
          </cell>
          <cell r="D3076">
            <v>14940</v>
          </cell>
          <cell r="E3076">
            <v>93234.6</v>
          </cell>
          <cell r="F3076" t="str">
            <v>m</v>
          </cell>
          <cell r="G3076">
            <v>490.16</v>
          </cell>
          <cell r="H3076">
            <v>3058.88</v>
          </cell>
          <cell r="I3076" t="str">
            <v>19.3.4</v>
          </cell>
          <cell r="J3076">
            <v>0</v>
          </cell>
          <cell r="L3076">
            <v>3028.24</v>
          </cell>
          <cell r="M3076">
            <v>30.640000000000327</v>
          </cell>
          <cell r="N3076">
            <v>1.0118088394579138E-2</v>
          </cell>
        </row>
        <row r="3077">
          <cell r="A3077" t="str">
            <v>19-42</v>
          </cell>
          <cell r="B3077" t="str">
            <v>Cut &amp; supply brushwood from canal plantation orfrom any other source, within 1.5 km.</v>
          </cell>
          <cell r="C3077" t="str">
            <v>100 Cft</v>
          </cell>
          <cell r="D3077">
            <v>996</v>
          </cell>
          <cell r="E3077">
            <v>16235.17</v>
          </cell>
          <cell r="F3077" t="str">
            <v>m3</v>
          </cell>
          <cell r="G3077">
            <v>351.73</v>
          </cell>
          <cell r="H3077">
            <v>5733.4</v>
          </cell>
          <cell r="I3077" t="str">
            <v>19.3.4</v>
          </cell>
          <cell r="J3077">
            <v>0</v>
          </cell>
          <cell r="L3077">
            <v>5711.42</v>
          </cell>
          <cell r="M3077">
            <v>21.979999999999563</v>
          </cell>
          <cell r="N3077">
            <v>3.8484299876387243E-3</v>
          </cell>
        </row>
        <row r="3078">
          <cell r="A3078" t="str">
            <v>19-43</v>
          </cell>
          <cell r="B3078" t="str">
            <v>Filling brush wood only, thoroughly packed</v>
          </cell>
          <cell r="C3078" t="str">
            <v>100 Cft</v>
          </cell>
          <cell r="D3078">
            <v>496.01</v>
          </cell>
          <cell r="E3078">
            <v>496.01</v>
          </cell>
          <cell r="F3078" t="str">
            <v>m3</v>
          </cell>
          <cell r="G3078">
            <v>175.16</v>
          </cell>
          <cell r="H3078">
            <v>175.16</v>
          </cell>
          <cell r="I3078" t="str">
            <v>19.3.4</v>
          </cell>
          <cell r="J3078">
            <v>0</v>
          </cell>
          <cell r="L3078">
            <v>164.22</v>
          </cell>
          <cell r="M3078">
            <v>10.939999999999998</v>
          </cell>
          <cell r="N3078">
            <v>6.6617951528437455E-2</v>
          </cell>
        </row>
        <row r="3079">
          <cell r="A3079" t="str">
            <v>19-44</v>
          </cell>
          <cell r="B3079" t="str">
            <v>Covering road 10' to 12' wide, with 3" sarkanda orjungle, upto 50m lead</v>
          </cell>
          <cell r="C3079" t="str">
            <v>100 Rft</v>
          </cell>
          <cell r="D3079">
            <v>595.61</v>
          </cell>
          <cell r="E3079">
            <v>595.61</v>
          </cell>
          <cell r="F3079" t="str">
            <v>m</v>
          </cell>
          <cell r="G3079">
            <v>19.54</v>
          </cell>
          <cell r="H3079">
            <v>19.54</v>
          </cell>
          <cell r="I3079" t="str">
            <v>19.4.2</v>
          </cell>
          <cell r="J3079">
            <v>0</v>
          </cell>
          <cell r="L3079">
            <v>18.32</v>
          </cell>
          <cell r="M3079">
            <v>1.2199999999999989</v>
          </cell>
          <cell r="N3079">
            <v>6.6593886462882029E-2</v>
          </cell>
        </row>
        <row r="3080">
          <cell r="A3080" t="str">
            <v>19-45</v>
          </cell>
          <cell r="B3080" t="str">
            <v>Gachi pitching 1' thick</v>
          </cell>
          <cell r="C3080" t="str">
            <v>100 Sft</v>
          </cell>
          <cell r="D3080">
            <v>6479.98</v>
          </cell>
          <cell r="E3080">
            <v>6479.98</v>
          </cell>
          <cell r="F3080" t="str">
            <v>m2</v>
          </cell>
          <cell r="G3080">
            <v>697.25</v>
          </cell>
          <cell r="H3080">
            <v>697.25</v>
          </cell>
          <cell r="I3080" t="str">
            <v>19.2.1</v>
          </cell>
          <cell r="J3080">
            <v>0</v>
          </cell>
          <cell r="L3080">
            <v>653.66999999999996</v>
          </cell>
          <cell r="M3080">
            <v>43.580000000000041</v>
          </cell>
          <cell r="N3080">
            <v>6.6669726314501271E-2</v>
          </cell>
        </row>
        <row r="3081">
          <cell r="A3081" t="str">
            <v>19-46</v>
          </cell>
          <cell r="B3081" t="str">
            <v>Gachi pitching done with silt clearance and bermdressing</v>
          </cell>
          <cell r="C3081" t="str">
            <v>100 Sft</v>
          </cell>
          <cell r="D3081">
            <v>5479.99</v>
          </cell>
          <cell r="E3081">
            <v>5479.99</v>
          </cell>
          <cell r="F3081" t="str">
            <v>m2</v>
          </cell>
          <cell r="G3081">
            <v>589.65</v>
          </cell>
          <cell r="H3081">
            <v>589.65</v>
          </cell>
          <cell r="I3081" t="str">
            <v>19.2.1</v>
          </cell>
          <cell r="J3081">
            <v>0</v>
          </cell>
          <cell r="L3081">
            <v>552.79</v>
          </cell>
          <cell r="M3081">
            <v>36.860000000000014</v>
          </cell>
          <cell r="N3081">
            <v>6.6679932705005551E-2</v>
          </cell>
        </row>
        <row r="3082">
          <cell r="A3082" t="str">
            <v>19-47</v>
          </cell>
          <cell r="B3082" t="str">
            <v>Filter granular backfill behind retaining wall(stone/boulder filling upto one meter to preventchoking of weep holes</v>
          </cell>
          <cell r="C3082" t="str">
            <v>100 Cft</v>
          </cell>
          <cell r="D3082">
            <v>2178.75</v>
          </cell>
          <cell r="E3082">
            <v>5282.95</v>
          </cell>
          <cell r="F3082" t="str">
            <v>m3</v>
          </cell>
          <cell r="G3082">
            <v>769.42</v>
          </cell>
          <cell r="H3082">
            <v>1865.66</v>
          </cell>
          <cell r="I3082" t="str">
            <v>19.2.2 ,19.3.2</v>
          </cell>
          <cell r="J3082">
            <v>0</v>
          </cell>
          <cell r="L3082">
            <v>1401.73</v>
          </cell>
          <cell r="M3082">
            <v>463.93000000000006</v>
          </cell>
          <cell r="N3082">
            <v>0.3309695875810606</v>
          </cell>
        </row>
        <row r="3083">
          <cell r="A3083" t="str">
            <v>20-01-a</v>
          </cell>
          <cell r="B3083" t="str">
            <v>Earth Work for Outlet excavation, refilling,ramming and Puddling:Channel discharge Upto 50 cusecs</v>
          </cell>
          <cell r="C3083" t="str">
            <v>Job</v>
          </cell>
          <cell r="D3083">
            <v>1660.03</v>
          </cell>
          <cell r="E3083">
            <v>1660.03</v>
          </cell>
          <cell r="F3083" t="str">
            <v>Job</v>
          </cell>
          <cell r="G3083">
            <v>1660.03</v>
          </cell>
          <cell r="H3083">
            <v>1660.03</v>
          </cell>
          <cell r="I3083" t="str">
            <v>20.3 ,20.4.1</v>
          </cell>
          <cell r="J3083" t="str">
            <v>Rate for all finished works includethe removal of the surplus debrisun-used material and by products.</v>
          </cell>
          <cell r="L3083">
            <v>1556.28</v>
          </cell>
          <cell r="M3083">
            <v>103.75</v>
          </cell>
          <cell r="N3083">
            <v>6.6665381550877742E-2</v>
          </cell>
        </row>
        <row r="3084">
          <cell r="A3084" t="str">
            <v>20-01-b</v>
          </cell>
          <cell r="B3084" t="str">
            <v>Earth Work for Outlet excavation, refilling,ramming and Puddlingb) Channels discharge from 51-100 Cs.</v>
          </cell>
          <cell r="C3084" t="str">
            <v>Job</v>
          </cell>
          <cell r="D3084">
            <v>2191.1999999999998</v>
          </cell>
          <cell r="E3084">
            <v>2191.1999999999998</v>
          </cell>
          <cell r="F3084" t="str">
            <v>Job</v>
          </cell>
          <cell r="G3084">
            <v>2191.1999999999998</v>
          </cell>
          <cell r="H3084">
            <v>2191.1999999999998</v>
          </cell>
          <cell r="I3084" t="str">
            <v>20.3 ,20.4.1</v>
          </cell>
          <cell r="J3084">
            <v>0</v>
          </cell>
          <cell r="L3084">
            <v>2054.25</v>
          </cell>
          <cell r="M3084">
            <v>136.94999999999982</v>
          </cell>
          <cell r="N3084">
            <v>6.6666666666666582E-2</v>
          </cell>
        </row>
        <row r="3085">
          <cell r="A3085" t="str">
            <v>20-01-c</v>
          </cell>
          <cell r="B3085" t="str">
            <v>Earth Work for Outlet excavation, refilling,ramming and Puddlingc) Channels discharge from 101-200 Cs.</v>
          </cell>
          <cell r="C3085" t="str">
            <v>Job</v>
          </cell>
          <cell r="D3085">
            <v>3319.97</v>
          </cell>
          <cell r="E3085">
            <v>3319.97</v>
          </cell>
          <cell r="F3085" t="str">
            <v>Job</v>
          </cell>
          <cell r="G3085">
            <v>3319.97</v>
          </cell>
          <cell r="H3085">
            <v>3319.97</v>
          </cell>
          <cell r="I3085" t="str">
            <v>20.3 ,20.4.1</v>
          </cell>
          <cell r="J3085">
            <v>0</v>
          </cell>
          <cell r="L3085">
            <v>3112.47</v>
          </cell>
          <cell r="M3085">
            <v>207.5</v>
          </cell>
          <cell r="N3085">
            <v>6.6667309243141307E-2</v>
          </cell>
        </row>
        <row r="3086">
          <cell r="A3086" t="str">
            <v>20-01-d</v>
          </cell>
          <cell r="B3086" t="str">
            <v>Earth Work for Outlet excavation, refilling,ramming and Puddlingd) Channels discharge from 201-350 Cs.</v>
          </cell>
          <cell r="C3086" t="str">
            <v>Job</v>
          </cell>
          <cell r="D3086">
            <v>4482</v>
          </cell>
          <cell r="E3086">
            <v>4482</v>
          </cell>
          <cell r="F3086" t="str">
            <v>Job</v>
          </cell>
          <cell r="G3086">
            <v>4482</v>
          </cell>
          <cell r="H3086">
            <v>4482</v>
          </cell>
          <cell r="I3086" t="str">
            <v>20.3 ,20.4.1</v>
          </cell>
          <cell r="J3086">
            <v>0</v>
          </cell>
          <cell r="L3086">
            <v>4201.88</v>
          </cell>
          <cell r="M3086">
            <v>280.11999999999989</v>
          </cell>
          <cell r="N3086">
            <v>6.6665397393547626E-2</v>
          </cell>
        </row>
        <row r="3087">
          <cell r="A3087" t="str">
            <v>20-01-e</v>
          </cell>
          <cell r="B3087" t="str">
            <v>Earth Work for Outlet excavation, refilling,ramming and Puddlinge) Channels discharge over 350 Cs.</v>
          </cell>
          <cell r="C3087" t="str">
            <v>Job</v>
          </cell>
          <cell r="D3087">
            <v>6640.03</v>
          </cell>
          <cell r="E3087">
            <v>6640.03</v>
          </cell>
          <cell r="F3087" t="str">
            <v>Job</v>
          </cell>
          <cell r="G3087">
            <v>6640.03</v>
          </cell>
          <cell r="H3087">
            <v>6640.03</v>
          </cell>
          <cell r="I3087" t="str">
            <v>20.3 ,20.4.1</v>
          </cell>
          <cell r="J3087">
            <v>0</v>
          </cell>
          <cell r="L3087">
            <v>6225.03</v>
          </cell>
          <cell r="M3087">
            <v>415</v>
          </cell>
          <cell r="N3087">
            <v>6.6666345383074463E-2</v>
          </cell>
        </row>
        <row r="3088">
          <cell r="A3088" t="str">
            <v>20-02-a</v>
          </cell>
          <cell r="B3088" t="str">
            <v>Dismantling outlets:Old types such as KGO's orfices, etc</v>
          </cell>
          <cell r="C3088" t="str">
            <v>Each</v>
          </cell>
          <cell r="D3088">
            <v>1660.03</v>
          </cell>
          <cell r="E3088">
            <v>1660.03</v>
          </cell>
          <cell r="F3088" t="str">
            <v>Each</v>
          </cell>
          <cell r="G3088">
            <v>1660.03</v>
          </cell>
          <cell r="H3088">
            <v>1660.03</v>
          </cell>
          <cell r="I3088" t="str">
            <v>20.4.1</v>
          </cell>
          <cell r="J3088" t="str">
            <v>These rates are for totaldismantlement and removal ofmaterial. The rates do not includeearth work for which rates aregiven in item No. 20-01 above</v>
          </cell>
          <cell r="L3088">
            <v>1556.28</v>
          </cell>
          <cell r="M3088">
            <v>103.75</v>
          </cell>
          <cell r="N3088">
            <v>6.6665381550877742E-2</v>
          </cell>
        </row>
        <row r="3089">
          <cell r="A3089" t="str">
            <v>20-02-b</v>
          </cell>
          <cell r="B3089" t="str">
            <v>Dismantling outlets:APM or OF, 'H' upto 2.0 ft. (610 mm)</v>
          </cell>
          <cell r="C3089" t="str">
            <v>Each</v>
          </cell>
          <cell r="D3089">
            <v>2490</v>
          </cell>
          <cell r="E3089">
            <v>2490</v>
          </cell>
          <cell r="F3089" t="str">
            <v>Each</v>
          </cell>
          <cell r="G3089">
            <v>2490</v>
          </cell>
          <cell r="H3089">
            <v>2490</v>
          </cell>
          <cell r="I3089" t="str">
            <v>20.4.1</v>
          </cell>
          <cell r="J3089">
            <v>0</v>
          </cell>
          <cell r="L3089">
            <v>2334.38</v>
          </cell>
          <cell r="M3089">
            <v>155.61999999999989</v>
          </cell>
          <cell r="N3089">
            <v>6.6664381977227308E-2</v>
          </cell>
        </row>
        <row r="3090">
          <cell r="A3090" t="str">
            <v>20-02-c</v>
          </cell>
          <cell r="B3090" t="str">
            <v>Dismantling outlets:APM or OF, 'H' from 2.1 ft. (635mm) to 3.0 ft(915 mm)</v>
          </cell>
          <cell r="C3090" t="str">
            <v>Each</v>
          </cell>
          <cell r="D3090">
            <v>3319.97</v>
          </cell>
          <cell r="E3090">
            <v>3319.97</v>
          </cell>
          <cell r="F3090" t="str">
            <v>Each</v>
          </cell>
          <cell r="G3090">
            <v>3319.97</v>
          </cell>
          <cell r="H3090">
            <v>3319.97</v>
          </cell>
          <cell r="I3090" t="str">
            <v>20.4.1</v>
          </cell>
          <cell r="J3090">
            <v>0</v>
          </cell>
          <cell r="L3090">
            <v>3112.47</v>
          </cell>
          <cell r="M3090">
            <v>207.5</v>
          </cell>
          <cell r="N3090">
            <v>6.6667309243141307E-2</v>
          </cell>
        </row>
        <row r="3091">
          <cell r="A3091" t="str">
            <v>20-02-d</v>
          </cell>
          <cell r="B3091" t="str">
            <v>Dismantling outlets:APM or OF, 'H' above 3.0 ft (915 mm)</v>
          </cell>
          <cell r="C3091" t="str">
            <v>Each</v>
          </cell>
          <cell r="D3091">
            <v>4150.03</v>
          </cell>
          <cell r="E3091">
            <v>4150.03</v>
          </cell>
          <cell r="F3091" t="str">
            <v>Each</v>
          </cell>
          <cell r="G3091">
            <v>4150.03</v>
          </cell>
          <cell r="H3091">
            <v>4150.03</v>
          </cell>
          <cell r="I3091" t="str">
            <v>20.4.1</v>
          </cell>
          <cell r="J3091">
            <v>0</v>
          </cell>
          <cell r="L3091">
            <v>3890.66</v>
          </cell>
          <cell r="M3091">
            <v>259.36999999999989</v>
          </cell>
          <cell r="N3091">
            <v>6.6664781810798143E-2</v>
          </cell>
        </row>
        <row r="3092">
          <cell r="A3092" t="str">
            <v>20-02-e</v>
          </cell>
          <cell r="B3092" t="str">
            <v>Dismantling outlets:Tail cluster bifurcation</v>
          </cell>
          <cell r="C3092" t="str">
            <v>Each</v>
          </cell>
          <cell r="D3092">
            <v>2490</v>
          </cell>
          <cell r="E3092">
            <v>2490</v>
          </cell>
          <cell r="F3092" t="str">
            <v>Each</v>
          </cell>
          <cell r="G3092">
            <v>2490</v>
          </cell>
          <cell r="H3092">
            <v>2490</v>
          </cell>
          <cell r="I3092" t="str">
            <v>20.4.1</v>
          </cell>
          <cell r="J3092">
            <v>0</v>
          </cell>
          <cell r="L3092">
            <v>2334.38</v>
          </cell>
          <cell r="M3092">
            <v>155.61999999999989</v>
          </cell>
          <cell r="N3092">
            <v>6.6664381977227308E-2</v>
          </cell>
        </row>
        <row r="3093">
          <cell r="A3093" t="str">
            <v>20-02-f</v>
          </cell>
          <cell r="B3093" t="str">
            <v>Dismantling outlets:Tail cluster trifurcation</v>
          </cell>
          <cell r="C3093" t="str">
            <v>Each</v>
          </cell>
          <cell r="D3093">
            <v>3319.97</v>
          </cell>
          <cell r="E3093">
            <v>3319.97</v>
          </cell>
          <cell r="F3093" t="str">
            <v>Each</v>
          </cell>
          <cell r="G3093">
            <v>3319.97</v>
          </cell>
          <cell r="H3093">
            <v>3319.97</v>
          </cell>
          <cell r="I3093" t="str">
            <v>20.4.1</v>
          </cell>
          <cell r="J3093">
            <v>0</v>
          </cell>
          <cell r="L3093">
            <v>3112.47</v>
          </cell>
          <cell r="M3093">
            <v>207.5</v>
          </cell>
          <cell r="N3093">
            <v>6.6667309243141307E-2</v>
          </cell>
        </row>
        <row r="3094">
          <cell r="A3094" t="str">
            <v>20-02-g</v>
          </cell>
          <cell r="B3094" t="str">
            <v>Dismantling outlets:Tail cluster quardification</v>
          </cell>
          <cell r="C3094" t="str">
            <v>Each</v>
          </cell>
          <cell r="D3094">
            <v>4150.03</v>
          </cell>
          <cell r="E3094">
            <v>4150.03</v>
          </cell>
          <cell r="F3094" t="str">
            <v>Each</v>
          </cell>
          <cell r="G3094">
            <v>4150.03</v>
          </cell>
          <cell r="H3094">
            <v>4150.03</v>
          </cell>
          <cell r="I3094" t="str">
            <v>20.4.1</v>
          </cell>
          <cell r="J3094">
            <v>0</v>
          </cell>
          <cell r="L3094">
            <v>3890.66</v>
          </cell>
          <cell r="M3094">
            <v>259.36999999999989</v>
          </cell>
          <cell r="N3094">
            <v>6.6664781810798143E-2</v>
          </cell>
        </row>
        <row r="3095">
          <cell r="A3095" t="str">
            <v>20-03</v>
          </cell>
          <cell r="B3095" t="str">
            <v>Making temporary APM brick block &amp; fixing atsite.</v>
          </cell>
          <cell r="C3095" t="str">
            <v>Each</v>
          </cell>
          <cell r="D3095">
            <v>944.96</v>
          </cell>
          <cell r="E3095">
            <v>1643.32</v>
          </cell>
          <cell r="F3095" t="str">
            <v>Each</v>
          </cell>
          <cell r="G3095">
            <v>944.96</v>
          </cell>
          <cell r="H3095">
            <v>1643.32</v>
          </cell>
          <cell r="I3095" t="str">
            <v>20.2.1,20.2.2,20.2.6 ,20.4.1</v>
          </cell>
          <cell r="J3095">
            <v>0</v>
          </cell>
          <cell r="L3095">
            <v>1375.74</v>
          </cell>
          <cell r="M3095">
            <v>267.57999999999993</v>
          </cell>
          <cell r="N3095">
            <v>0.19449896055940796</v>
          </cell>
        </row>
        <row r="3096">
          <cell r="A3096" t="str">
            <v>20-04</v>
          </cell>
          <cell r="B3096" t="str">
            <v>Dismantling walls, taking out temporary APMbrick block, fixing iron block &amp; rebuilding walls</v>
          </cell>
          <cell r="C3096" t="str">
            <v>Job</v>
          </cell>
          <cell r="D3096">
            <v>1917.3</v>
          </cell>
          <cell r="E3096">
            <v>1917.3</v>
          </cell>
          <cell r="F3096" t="str">
            <v>Job</v>
          </cell>
          <cell r="G3096">
            <v>1917.3</v>
          </cell>
          <cell r="H3096">
            <v>1917.3</v>
          </cell>
          <cell r="I3096" t="str">
            <v>20.2.1,20.2.2,20.2.6 ,20.4.1</v>
          </cell>
          <cell r="J3096">
            <v>0</v>
          </cell>
          <cell r="L3096">
            <v>1680.75</v>
          </cell>
          <cell r="M3096">
            <v>236.54999999999995</v>
          </cell>
          <cell r="N3096">
            <v>0.14074074074074072</v>
          </cell>
        </row>
        <row r="3097">
          <cell r="A3097" t="str">
            <v>20-05</v>
          </cell>
          <cell r="B3097" t="str">
            <v>Dismantling walls &amp; fitting iron block of O.Foutlets</v>
          </cell>
          <cell r="C3097" t="str">
            <v>Each</v>
          </cell>
          <cell r="D3097">
            <v>2396.63</v>
          </cell>
          <cell r="E3097">
            <v>2396.63</v>
          </cell>
          <cell r="F3097" t="str">
            <v>Each</v>
          </cell>
          <cell r="G3097">
            <v>2396.63</v>
          </cell>
          <cell r="H3097">
            <v>2396.63</v>
          </cell>
          <cell r="I3097" t="str">
            <v>20.2.1,20.2.2,20.2.6 ,20.4.1</v>
          </cell>
          <cell r="J3097">
            <v>0</v>
          </cell>
          <cell r="L3097">
            <v>2100.94</v>
          </cell>
          <cell r="M3097">
            <v>295.69000000000005</v>
          </cell>
          <cell r="N3097">
            <v>0.1407417632107533</v>
          </cell>
        </row>
        <row r="3098">
          <cell r="A3098" t="str">
            <v>20-06-a</v>
          </cell>
          <cell r="B3098" t="str">
            <v>Constructing, watching &amp; removing bund foroutlet built in runningwater : Upto 3' (915 mm) depth</v>
          </cell>
          <cell r="C3098" t="str">
            <v>Each</v>
          </cell>
          <cell r="D3098">
            <v>3984</v>
          </cell>
          <cell r="E3098">
            <v>3984</v>
          </cell>
          <cell r="F3098" t="str">
            <v>Each</v>
          </cell>
          <cell r="G3098">
            <v>3984</v>
          </cell>
          <cell r="H3098">
            <v>3984</v>
          </cell>
          <cell r="I3098" t="str">
            <v>20.2, 20.3, 20.4.1</v>
          </cell>
          <cell r="J3098">
            <v>0</v>
          </cell>
          <cell r="L3098">
            <v>3735</v>
          </cell>
          <cell r="M3098">
            <v>249</v>
          </cell>
          <cell r="N3098">
            <v>6.6666666666666666E-2</v>
          </cell>
        </row>
        <row r="3099">
          <cell r="A3099" t="str">
            <v>20-06-b</v>
          </cell>
          <cell r="B3099" t="str">
            <v>Constructing, watching &amp; removing bund foroutlet built in running water : Over 3' depth</v>
          </cell>
          <cell r="C3099" t="str">
            <v>Each</v>
          </cell>
          <cell r="D3099">
            <v>5378.4</v>
          </cell>
          <cell r="E3099">
            <v>5378.4</v>
          </cell>
          <cell r="F3099" t="str">
            <v>Each</v>
          </cell>
          <cell r="G3099">
            <v>5378.4</v>
          </cell>
          <cell r="H3099">
            <v>5378.4</v>
          </cell>
          <cell r="I3099" t="str">
            <v>20.2, 20.3, 20.4.1</v>
          </cell>
          <cell r="J3099">
            <v>0</v>
          </cell>
          <cell r="L3099">
            <v>5042.25</v>
          </cell>
          <cell r="M3099">
            <v>336.14999999999964</v>
          </cell>
          <cell r="N3099">
            <v>6.6666666666666596E-2</v>
          </cell>
        </row>
        <row r="3100">
          <cell r="A3100" t="str">
            <v>20-07</v>
          </cell>
          <cell r="B3100" t="str">
            <v>Adjusting "B" of tail cluster by dismantling andrebuilding throat walls</v>
          </cell>
          <cell r="C3100" t="str">
            <v>Each</v>
          </cell>
          <cell r="D3100">
            <v>1494</v>
          </cell>
          <cell r="E3100">
            <v>2462.88</v>
          </cell>
          <cell r="F3100" t="str">
            <v>Each</v>
          </cell>
          <cell r="G3100">
            <v>1494</v>
          </cell>
          <cell r="H3100">
            <v>2462.88</v>
          </cell>
          <cell r="I3100" t="str">
            <v>20.2, 20.3, 20.4.1</v>
          </cell>
          <cell r="J3100">
            <v>0</v>
          </cell>
          <cell r="L3100">
            <v>2105.27</v>
          </cell>
          <cell r="M3100">
            <v>357.61000000000013</v>
          </cell>
          <cell r="N3100">
            <v>0.16986419794135676</v>
          </cell>
        </row>
        <row r="3101">
          <cell r="A3101" t="str">
            <v>20-08</v>
          </cell>
          <cell r="B3101" t="str">
            <v>Adjusting "Y" of an APM outlet, includingdismantling and rebuilding</v>
          </cell>
          <cell r="C3101" t="str">
            <v>Each</v>
          </cell>
          <cell r="D3101">
            <v>2894.63</v>
          </cell>
          <cell r="E3101">
            <v>4464.0600000000004</v>
          </cell>
          <cell r="F3101" t="str">
            <v>Each</v>
          </cell>
          <cell r="G3101">
            <v>2894.63</v>
          </cell>
          <cell r="H3101">
            <v>4464.0600000000004</v>
          </cell>
          <cell r="I3101" t="str">
            <v>20.2, 20.3, 20.4.1</v>
          </cell>
          <cell r="J3101">
            <v>0</v>
          </cell>
          <cell r="L3101">
            <v>3833.84</v>
          </cell>
          <cell r="M3101">
            <v>630.22000000000025</v>
          </cell>
          <cell r="N3101">
            <v>0.16438349018216727</v>
          </cell>
        </row>
        <row r="3102">
          <cell r="A3102" t="str">
            <v>20-09-a</v>
          </cell>
          <cell r="B3102" t="str">
            <v>Bending rolled steel beams or rails</v>
          </cell>
          <cell r="C3102" t="str">
            <v>Each</v>
          </cell>
          <cell r="D3102">
            <v>2863.5</v>
          </cell>
          <cell r="E3102">
            <v>3152.67</v>
          </cell>
          <cell r="F3102" t="str">
            <v>Each</v>
          </cell>
          <cell r="G3102">
            <v>2863.5</v>
          </cell>
          <cell r="H3102">
            <v>3152.67</v>
          </cell>
          <cell r="I3102" t="str">
            <v>20.2, 20.3, 20.4.1</v>
          </cell>
          <cell r="J3102">
            <v>0</v>
          </cell>
          <cell r="L3102">
            <v>2686.22</v>
          </cell>
          <cell r="M3102">
            <v>466.45000000000027</v>
          </cell>
          <cell r="N3102">
            <v>0.17364549441222249</v>
          </cell>
        </row>
        <row r="3103">
          <cell r="A3103" t="str">
            <v>20-09-b</v>
          </cell>
          <cell r="B3103" t="str">
            <v>Extra labour in fixing APM and O.F. outlet blocksincluding dressings of bricks: Depth more than 4.0'to 5.0'</v>
          </cell>
          <cell r="C3103" t="str">
            <v>Each</v>
          </cell>
          <cell r="D3103">
            <v>2147.63</v>
          </cell>
          <cell r="E3103">
            <v>2436.79</v>
          </cell>
          <cell r="F3103" t="str">
            <v>Each</v>
          </cell>
          <cell r="G3103">
            <v>2147.63</v>
          </cell>
          <cell r="H3103">
            <v>2436.79</v>
          </cell>
          <cell r="I3103" t="str">
            <v>20.2, 20.3, 20.4.1</v>
          </cell>
          <cell r="J3103">
            <v>0</v>
          </cell>
          <cell r="L3103">
            <v>2063.7199999999998</v>
          </cell>
          <cell r="M3103">
            <v>373.07000000000016</v>
          </cell>
          <cell r="N3103">
            <v>0.18077549279941088</v>
          </cell>
        </row>
        <row r="3104">
          <cell r="A3104" t="str">
            <v>20-09-c</v>
          </cell>
          <cell r="B3104" t="str">
            <v>Extra labour in fixing APM and OF outlet blocksDepth more than 3.0' to 4.0'</v>
          </cell>
          <cell r="C3104" t="str">
            <v>Each</v>
          </cell>
          <cell r="D3104">
            <v>1718.1</v>
          </cell>
          <cell r="E3104">
            <v>2007.27</v>
          </cell>
          <cell r="F3104" t="str">
            <v>Each</v>
          </cell>
          <cell r="G3104">
            <v>1718.1</v>
          </cell>
          <cell r="H3104">
            <v>2007.27</v>
          </cell>
          <cell r="I3104" t="str">
            <v>20.2, 20.3, 20.4.1</v>
          </cell>
          <cell r="J3104">
            <v>0</v>
          </cell>
          <cell r="L3104">
            <v>1690.22</v>
          </cell>
          <cell r="M3104">
            <v>317.04999999999995</v>
          </cell>
          <cell r="N3104">
            <v>0.18757913171066484</v>
          </cell>
        </row>
        <row r="3105">
          <cell r="A3105" t="str">
            <v>20-09-d</v>
          </cell>
          <cell r="B3105" t="str">
            <v>Extra labour in fixing APM and OF outlet blocksDepth more than 2.0' to 3.0'</v>
          </cell>
          <cell r="C3105" t="str">
            <v>Each</v>
          </cell>
          <cell r="D3105">
            <v>1431.75</v>
          </cell>
          <cell r="E3105">
            <v>1657.13</v>
          </cell>
          <cell r="F3105" t="str">
            <v>Each</v>
          </cell>
          <cell r="G3105">
            <v>1431.75</v>
          </cell>
          <cell r="H3105">
            <v>1657.13</v>
          </cell>
          <cell r="I3105" t="str">
            <v>20.2, 20.3, 20.4.1</v>
          </cell>
          <cell r="J3105">
            <v>0</v>
          </cell>
          <cell r="L3105">
            <v>1399.31</v>
          </cell>
          <cell r="M3105">
            <v>257.82000000000016</v>
          </cell>
          <cell r="N3105">
            <v>0.18424795077573961</v>
          </cell>
        </row>
        <row r="3106">
          <cell r="A3106" t="str">
            <v>20-09-e</v>
          </cell>
          <cell r="B3106" t="str">
            <v>Extra labour in fixing APM and OF outlet blocksDepth upto 2.0'</v>
          </cell>
          <cell r="C3106" t="str">
            <v>Each</v>
          </cell>
          <cell r="D3106">
            <v>1145.4000000000001</v>
          </cell>
          <cell r="E3106">
            <v>1306.99</v>
          </cell>
          <cell r="F3106" t="str">
            <v>Each</v>
          </cell>
          <cell r="G3106">
            <v>1145.4000000000001</v>
          </cell>
          <cell r="H3106">
            <v>1306.99</v>
          </cell>
          <cell r="I3106" t="str">
            <v>20.2, 20.3, 20.4.1</v>
          </cell>
          <cell r="J3106">
            <v>0</v>
          </cell>
          <cell r="L3106">
            <v>1108.3900000000001</v>
          </cell>
          <cell r="M3106">
            <v>198.59999999999991</v>
          </cell>
          <cell r="N3106">
            <v>0.17917880890300336</v>
          </cell>
        </row>
        <row r="3107">
          <cell r="A3107" t="str">
            <v>20-10</v>
          </cell>
          <cell r="B3107" t="str">
            <v>Repairing damaged reducing collar of hume pipeoutlets</v>
          </cell>
          <cell r="C3107" t="str">
            <v>Each</v>
          </cell>
          <cell r="D3107">
            <v>944.96</v>
          </cell>
          <cell r="E3107">
            <v>1354.61</v>
          </cell>
          <cell r="F3107" t="str">
            <v>Each</v>
          </cell>
          <cell r="G3107">
            <v>944.96</v>
          </cell>
          <cell r="H3107">
            <v>1354.61</v>
          </cell>
          <cell r="I3107" t="str">
            <v>20.2, 20.3, 20.4.1,22.5</v>
          </cell>
          <cell r="J3107">
            <v>0</v>
          </cell>
          <cell r="L3107">
            <v>1101.3900000000001</v>
          </cell>
          <cell r="M3107">
            <v>253.2199999999998</v>
          </cell>
          <cell r="N3107">
            <v>0.22990947802322501</v>
          </cell>
        </row>
        <row r="3108">
          <cell r="A3108" t="str">
            <v>20-11</v>
          </cell>
          <cell r="B3108" t="str">
            <v>Laying iron pipes for outlets.</v>
          </cell>
          <cell r="C3108" t="str">
            <v>Rft</v>
          </cell>
          <cell r="D3108">
            <v>45.82</v>
          </cell>
          <cell r="E3108">
            <v>45.82</v>
          </cell>
          <cell r="F3108" t="str">
            <v>m</v>
          </cell>
          <cell r="G3108">
            <v>150.32</v>
          </cell>
          <cell r="H3108">
            <v>150.31</v>
          </cell>
          <cell r="I3108" t="str">
            <v>20.2, 20.3, 20.4.1</v>
          </cell>
          <cell r="J3108">
            <v>0</v>
          </cell>
          <cell r="L3108">
            <v>130.71</v>
          </cell>
          <cell r="M3108">
            <v>19.599999999999994</v>
          </cell>
          <cell r="N3108">
            <v>0.14995027159360411</v>
          </cell>
        </row>
        <row r="3109">
          <cell r="A3109" t="str">
            <v>20-12</v>
          </cell>
          <cell r="B3109" t="str">
            <v>Water allowance for constructing outlets orculverts, when canal water is not flowing</v>
          </cell>
          <cell r="C3109" t="str">
            <v>Each</v>
          </cell>
          <cell r="D3109">
            <v>829.97</v>
          </cell>
          <cell r="E3109">
            <v>829.97</v>
          </cell>
          <cell r="F3109" t="str">
            <v>Each</v>
          </cell>
          <cell r="G3109">
            <v>829.97</v>
          </cell>
          <cell r="H3109">
            <v>829.97</v>
          </cell>
          <cell r="I3109" t="str">
            <v>20.2, 20.3, 20.4.1</v>
          </cell>
          <cell r="J3109" t="str">
            <v>At the discreation ofEngineering-in-charges dependingupon the distance and source orsupply for item 20-12</v>
          </cell>
          <cell r="L3109">
            <v>778.09</v>
          </cell>
          <cell r="M3109">
            <v>51.879999999999995</v>
          </cell>
          <cell r="N3109">
            <v>6.6676091454716022E-2</v>
          </cell>
        </row>
        <row r="3110">
          <cell r="A3110" t="str">
            <v>20-13</v>
          </cell>
          <cell r="B3110" t="str">
            <v>Hoisting and placing R.C slab or stone in positionon outlets or W.C. culverts</v>
          </cell>
          <cell r="C3110" t="str">
            <v>Each</v>
          </cell>
          <cell r="D3110">
            <v>680.5</v>
          </cell>
          <cell r="E3110">
            <v>680.5</v>
          </cell>
          <cell r="F3110" t="str">
            <v>Each</v>
          </cell>
          <cell r="G3110">
            <v>680.5</v>
          </cell>
          <cell r="H3110">
            <v>680.5</v>
          </cell>
          <cell r="I3110" t="str">
            <v>20.2, 20.3, 20.4.1</v>
          </cell>
          <cell r="J3110">
            <v>0</v>
          </cell>
          <cell r="L3110">
            <v>612.04</v>
          </cell>
          <cell r="M3110">
            <v>68.460000000000036</v>
          </cell>
          <cell r="N3110">
            <v>0.11185543428534089</v>
          </cell>
        </row>
        <row r="3111">
          <cell r="A3111" t="str">
            <v>20-14-a</v>
          </cell>
          <cell r="B3111" t="str">
            <v>Fixing pipe outlet, including backfilling of earth &amp;puddling : Portion under bank</v>
          </cell>
          <cell r="C3111" t="str">
            <v>Rft</v>
          </cell>
          <cell r="D3111">
            <v>163.95</v>
          </cell>
          <cell r="E3111">
            <v>183.19</v>
          </cell>
          <cell r="F3111" t="str">
            <v>m</v>
          </cell>
          <cell r="G3111">
            <v>537.91</v>
          </cell>
          <cell r="H3111">
            <v>601.02</v>
          </cell>
          <cell r="I3111" t="str">
            <v>20.2, 20.3, 20.4.1</v>
          </cell>
          <cell r="J3111">
            <v>0</v>
          </cell>
          <cell r="L3111">
            <v>536.46</v>
          </cell>
          <cell r="M3111">
            <v>64.559999999999945</v>
          </cell>
          <cell r="N3111">
            <v>0.12034448048316732</v>
          </cell>
        </row>
        <row r="3112">
          <cell r="A3112" t="str">
            <v>20-14-b</v>
          </cell>
          <cell r="B3112" t="str">
            <v>Fixing pipe outlet, including backfilling of earth &amp;puddling :Portion under road, beyond bank</v>
          </cell>
          <cell r="C3112" t="str">
            <v>Rft</v>
          </cell>
          <cell r="D3112">
            <v>74.64</v>
          </cell>
          <cell r="E3112">
            <v>93.87</v>
          </cell>
          <cell r="F3112" t="str">
            <v>m</v>
          </cell>
          <cell r="G3112">
            <v>244.87</v>
          </cell>
          <cell r="H3112">
            <v>307.99</v>
          </cell>
          <cell r="I3112" t="str">
            <v>20.2, 20.3, 20.4.1</v>
          </cell>
          <cell r="J3112">
            <v>0</v>
          </cell>
          <cell r="L3112">
            <v>263.91000000000003</v>
          </cell>
          <cell r="M3112">
            <v>44.079999999999984</v>
          </cell>
          <cell r="N3112">
            <v>0.1670266378689704</v>
          </cell>
        </row>
        <row r="3113">
          <cell r="A3113" t="str">
            <v>20-15-a</v>
          </cell>
          <cell r="B3113" t="str">
            <v>Removing pipe outlet,refilling earth &amp; puddling:Portion under bank</v>
          </cell>
          <cell r="C3113" t="str">
            <v>Rft</v>
          </cell>
          <cell r="D3113">
            <v>132.77000000000001</v>
          </cell>
          <cell r="E3113">
            <v>132.77000000000001</v>
          </cell>
          <cell r="F3113" t="str">
            <v>m</v>
          </cell>
          <cell r="G3113">
            <v>435.59</v>
          </cell>
          <cell r="H3113">
            <v>435.59</v>
          </cell>
          <cell r="I3113" t="str">
            <v>20.2, 20.3, 20.4.1</v>
          </cell>
          <cell r="J3113">
            <v>0</v>
          </cell>
          <cell r="L3113">
            <v>408.36</v>
          </cell>
          <cell r="M3113">
            <v>27.229999999999961</v>
          </cell>
          <cell r="N3113">
            <v>6.6681359584680092E-2</v>
          </cell>
        </row>
        <row r="3114">
          <cell r="A3114" t="str">
            <v>20-15-b</v>
          </cell>
          <cell r="B3114" t="str">
            <v>Removing pipe outlet,refilling earth &amp; puddling:Portion under road, beyond Bank</v>
          </cell>
          <cell r="C3114" t="str">
            <v>Rft</v>
          </cell>
          <cell r="D3114">
            <v>49.8</v>
          </cell>
          <cell r="E3114">
            <v>49.8</v>
          </cell>
          <cell r="F3114" t="str">
            <v>m</v>
          </cell>
          <cell r="G3114">
            <v>163.38999999999999</v>
          </cell>
          <cell r="H3114">
            <v>163.38999999999999</v>
          </cell>
          <cell r="I3114" t="str">
            <v>20.2, 20.3, 20.4.1</v>
          </cell>
          <cell r="J3114">
            <v>0</v>
          </cell>
          <cell r="L3114">
            <v>153.16999999999999</v>
          </cell>
          <cell r="M3114">
            <v>10.219999999999999</v>
          </cell>
          <cell r="N3114">
            <v>6.6723248677939537E-2</v>
          </cell>
        </row>
        <row r="3115">
          <cell r="A3115" t="str">
            <v>20-16-a</v>
          </cell>
          <cell r="B3115" t="str">
            <v>Changing pipe outlets by removing one pipe &amp;replacing at the same site with another pipecomplete with earth and puddling: Portion underbank</v>
          </cell>
          <cell r="C3115" t="str">
            <v>Rft</v>
          </cell>
          <cell r="D3115">
            <v>190.87</v>
          </cell>
          <cell r="E3115">
            <v>210.11</v>
          </cell>
          <cell r="F3115" t="str">
            <v>m</v>
          </cell>
          <cell r="G3115">
            <v>626.22</v>
          </cell>
          <cell r="H3115">
            <v>689.33</v>
          </cell>
          <cell r="I3115" t="str">
            <v>20.2, 20.3, 20.4.1</v>
          </cell>
          <cell r="J3115">
            <v>0</v>
          </cell>
          <cell r="L3115">
            <v>621.41999999999996</v>
          </cell>
          <cell r="M3115">
            <v>67.910000000000082</v>
          </cell>
          <cell r="N3115">
            <v>0.10928196710759243</v>
          </cell>
        </row>
        <row r="3116">
          <cell r="A3116" t="str">
            <v>20-16-b</v>
          </cell>
          <cell r="B3116" t="str">
            <v>Changing pipe outlets by removing one pipe &amp;replacing at the same site with another pipecomplete with earth and puddling: :Portion under road, beyond Bank</v>
          </cell>
          <cell r="C3116" t="str">
            <v>Rft</v>
          </cell>
          <cell r="D3116">
            <v>95.48</v>
          </cell>
          <cell r="E3116">
            <v>114.72</v>
          </cell>
          <cell r="F3116" t="str">
            <v>m</v>
          </cell>
          <cell r="G3116">
            <v>313.25</v>
          </cell>
          <cell r="H3116">
            <v>376.36</v>
          </cell>
          <cell r="I3116" t="str">
            <v>20.2, 20.3, 20.4.1</v>
          </cell>
          <cell r="J3116">
            <v>0</v>
          </cell>
          <cell r="L3116">
            <v>332.23</v>
          </cell>
          <cell r="M3116">
            <v>44.129999999999995</v>
          </cell>
          <cell r="N3116">
            <v>0.13282966619510578</v>
          </cell>
        </row>
        <row r="3117">
          <cell r="A3117" t="str">
            <v>21-01-a-01</v>
          </cell>
          <cell r="B3117" t="str">
            <v>Excavate well in dry &amp; dispose of soil within 50min ordinary soil or sand : 0' (0 m) Upto 5'  (1.5 m)depth</v>
          </cell>
          <cell r="C3117" t="str">
            <v>100 Cft</v>
          </cell>
          <cell r="D3117">
            <v>749.37</v>
          </cell>
          <cell r="E3117">
            <v>749.37</v>
          </cell>
          <cell r="F3117" t="str">
            <v>m3</v>
          </cell>
          <cell r="G3117">
            <v>264.64</v>
          </cell>
          <cell r="H3117">
            <v>264.64</v>
          </cell>
          <cell r="I3117" t="str">
            <v>21.3.6 ,21.3.9.2</v>
          </cell>
          <cell r="J3117">
            <v>0</v>
          </cell>
          <cell r="L3117">
            <v>249.4</v>
          </cell>
          <cell r="M3117">
            <v>15.239999999999981</v>
          </cell>
          <cell r="N3117">
            <v>6.1106655974338335E-2</v>
          </cell>
        </row>
        <row r="3118">
          <cell r="A3118" t="str">
            <v>21-01-a-02</v>
          </cell>
          <cell r="B3118" t="str">
            <v>Excavate well in dry &amp; dispose of soil within 50min ordinary soil or sand :From 5.1' to 10' (1.530 mto 3.000 m) depth</v>
          </cell>
          <cell r="C3118" t="str">
            <v>100 Cft</v>
          </cell>
          <cell r="D3118">
            <v>753.95</v>
          </cell>
          <cell r="E3118">
            <v>753.95</v>
          </cell>
          <cell r="F3118" t="str">
            <v>m3</v>
          </cell>
          <cell r="G3118">
            <v>266.25</v>
          </cell>
          <cell r="H3118">
            <v>266.25</v>
          </cell>
          <cell r="I3118" t="str">
            <v>21.3.6 ,21.3.9.2</v>
          </cell>
          <cell r="J3118">
            <v>0</v>
          </cell>
          <cell r="L3118">
            <v>250.92</v>
          </cell>
          <cell r="M3118">
            <v>15.330000000000013</v>
          </cell>
          <cell r="N3118">
            <v>6.1095169775227214E-2</v>
          </cell>
        </row>
        <row r="3119">
          <cell r="A3119" t="str">
            <v>21-01-a-03</v>
          </cell>
          <cell r="B3119" t="str">
            <v>Excavate well in dry &amp; dispose of soil within 50min ordinary soil or sand :  From 10.1' to 15'  (3.030m to 4.500 m) depth</v>
          </cell>
          <cell r="C3119" t="str">
            <v>100 Cft</v>
          </cell>
          <cell r="D3119">
            <v>955.29</v>
          </cell>
          <cell r="E3119">
            <v>955.29</v>
          </cell>
          <cell r="F3119" t="str">
            <v>m3</v>
          </cell>
          <cell r="G3119">
            <v>337.36</v>
          </cell>
          <cell r="H3119">
            <v>337.36</v>
          </cell>
          <cell r="I3119" t="str">
            <v>21.3.6 ,21.3.9.2</v>
          </cell>
          <cell r="J3119">
            <v>0</v>
          </cell>
          <cell r="L3119">
            <v>318.10000000000002</v>
          </cell>
          <cell r="M3119">
            <v>19.259999999999991</v>
          </cell>
          <cell r="N3119">
            <v>6.0546997799434107E-2</v>
          </cell>
        </row>
        <row r="3120">
          <cell r="A3120" t="str">
            <v>21-01-a-04</v>
          </cell>
          <cell r="B3120" t="str">
            <v>Excavate well in dry &amp; dispose of soil within 50min ordinary soil or sand : From 15.1' to 20' (4.530m to 6.000 m) depth</v>
          </cell>
          <cell r="C3120" t="str">
            <v>100 Cft</v>
          </cell>
          <cell r="D3120">
            <v>1171.42</v>
          </cell>
          <cell r="E3120">
            <v>1171.42</v>
          </cell>
          <cell r="F3120" t="str">
            <v>m3</v>
          </cell>
          <cell r="G3120">
            <v>413.68</v>
          </cell>
          <cell r="H3120">
            <v>413.68</v>
          </cell>
          <cell r="I3120" t="str">
            <v>21.3.6 ,21.3.9.2</v>
          </cell>
          <cell r="J3120">
            <v>0</v>
          </cell>
          <cell r="L3120">
            <v>389.66</v>
          </cell>
          <cell r="M3120">
            <v>24.019999999999982</v>
          </cell>
          <cell r="N3120">
            <v>6.1643484063029254E-2</v>
          </cell>
        </row>
        <row r="3121">
          <cell r="A3121" t="str">
            <v>21-01-b-01</v>
          </cell>
          <cell r="B3121" t="str">
            <v>Excavate well in dry &amp; dispose of soil within 50min hard soil : From 0' to 5' (0 to 1.500 m) depth</v>
          </cell>
          <cell r="C3121" t="str">
            <v>100 Cft</v>
          </cell>
          <cell r="D3121">
            <v>831.04</v>
          </cell>
          <cell r="E3121">
            <v>831.04</v>
          </cell>
          <cell r="F3121" t="str">
            <v>m3</v>
          </cell>
          <cell r="G3121">
            <v>293.48</v>
          </cell>
          <cell r="H3121">
            <v>293.48</v>
          </cell>
          <cell r="I3121" t="str">
            <v>21.3.6 ,21.3.9.2</v>
          </cell>
          <cell r="J3121">
            <v>0</v>
          </cell>
          <cell r="L3121">
            <v>276.44</v>
          </cell>
          <cell r="M3121">
            <v>17.04000000000002</v>
          </cell>
          <cell r="N3121">
            <v>6.1640862393286137E-2</v>
          </cell>
        </row>
        <row r="3122">
          <cell r="A3122" t="str">
            <v>21-01-b-02</v>
          </cell>
          <cell r="B3122" t="str">
            <v>Excavate well in dry &amp; dispose of soil within 50min hard soil : From 5.1' to 10'  (1.530 m to 3.000m) depth</v>
          </cell>
          <cell r="C3122" t="str">
            <v>100 Cft</v>
          </cell>
          <cell r="D3122">
            <v>963.38</v>
          </cell>
          <cell r="E3122">
            <v>963.38</v>
          </cell>
          <cell r="F3122" t="str">
            <v>m3</v>
          </cell>
          <cell r="G3122">
            <v>340.22</v>
          </cell>
          <cell r="H3122">
            <v>340.22</v>
          </cell>
          <cell r="I3122" t="str">
            <v>21.3.6 ,21.3.9.2</v>
          </cell>
          <cell r="J3122">
            <v>0</v>
          </cell>
          <cell r="L3122">
            <v>320.52</v>
          </cell>
          <cell r="M3122">
            <v>19.700000000000045</v>
          </cell>
          <cell r="N3122">
            <v>6.1462623237239632E-2</v>
          </cell>
        </row>
        <row r="3123">
          <cell r="A3123" t="str">
            <v>21-01-b-03</v>
          </cell>
          <cell r="B3123" t="str">
            <v>Excavate well in dry &amp; dispose of soil within 50min hard soil : From 10.1' to 15' (3.030 m to 4.500m) depth</v>
          </cell>
          <cell r="C3123" t="str">
            <v>100 Cft</v>
          </cell>
          <cell r="D3123">
            <v>1051.03</v>
          </cell>
          <cell r="E3123">
            <v>1051.03</v>
          </cell>
          <cell r="F3123" t="str">
            <v>m3</v>
          </cell>
          <cell r="G3123">
            <v>371.17</v>
          </cell>
          <cell r="H3123">
            <v>371.17</v>
          </cell>
          <cell r="I3123" t="str">
            <v>21.3.6 ,21.3.9.2</v>
          </cell>
          <cell r="J3123">
            <v>0</v>
          </cell>
          <cell r="L3123">
            <v>349.54</v>
          </cell>
          <cell r="M3123">
            <v>21.629999999999995</v>
          </cell>
          <cell r="N3123">
            <v>6.188132974766835E-2</v>
          </cell>
        </row>
        <row r="3124">
          <cell r="A3124" t="str">
            <v>21-01-b-04</v>
          </cell>
          <cell r="B3124" t="str">
            <v>Excavate well in dry &amp; dispose of soil within 50min hard soil :From 15.1' to 20' (4.530 m to 6.000 m)  depth</v>
          </cell>
          <cell r="C3124" t="str">
            <v>100 Cft</v>
          </cell>
          <cell r="D3124">
            <v>1179.51</v>
          </cell>
          <cell r="E3124">
            <v>1179.51</v>
          </cell>
          <cell r="F3124" t="str">
            <v>m3</v>
          </cell>
          <cell r="G3124">
            <v>416.54</v>
          </cell>
          <cell r="H3124">
            <v>416.54</v>
          </cell>
          <cell r="I3124" t="str">
            <v>21.3.6 ,21.3.9.2</v>
          </cell>
          <cell r="J3124">
            <v>0</v>
          </cell>
          <cell r="L3124">
            <v>392.07</v>
          </cell>
          <cell r="M3124">
            <v>24.470000000000027</v>
          </cell>
          <cell r="N3124">
            <v>6.2412324329839133E-2</v>
          </cell>
        </row>
        <row r="3125">
          <cell r="A3125" t="str">
            <v>21-01-c-01</v>
          </cell>
          <cell r="B3125" t="str">
            <v>Excavate well in dry &amp; dispose of soil within 50min hard strata like shingle and gravel :From 0' to 5'(0 to 1.500 m) depth</v>
          </cell>
          <cell r="C3125" t="str">
            <v>100 Cft</v>
          </cell>
          <cell r="D3125">
            <v>1926.64</v>
          </cell>
          <cell r="E3125">
            <v>1926.64</v>
          </cell>
          <cell r="F3125" t="str">
            <v>m3</v>
          </cell>
          <cell r="G3125">
            <v>680.39</v>
          </cell>
          <cell r="H3125">
            <v>680.39</v>
          </cell>
          <cell r="I3125" t="str">
            <v>21.3.6 ,21.3.9.2</v>
          </cell>
          <cell r="J3125">
            <v>0</v>
          </cell>
          <cell r="L3125">
            <v>639.16999999999996</v>
          </cell>
          <cell r="M3125">
            <v>41.220000000000027</v>
          </cell>
          <cell r="N3125">
            <v>6.4489885320024448E-2</v>
          </cell>
        </row>
        <row r="3126">
          <cell r="A3126" t="str">
            <v>21-01-c-02</v>
          </cell>
          <cell r="B3126" t="str">
            <v>Excavate well in dry &amp; dispose of soil within 50min hard strata like shingle and gravel: From 5.1' to10' (1.530 m to 3.000 m) depth</v>
          </cell>
          <cell r="C3126" t="str">
            <v>100 Cft</v>
          </cell>
          <cell r="D3126">
            <v>2023.25</v>
          </cell>
          <cell r="E3126">
            <v>2023.25</v>
          </cell>
          <cell r="F3126" t="str">
            <v>m3</v>
          </cell>
          <cell r="G3126">
            <v>714.5</v>
          </cell>
          <cell r="H3126">
            <v>714.5</v>
          </cell>
          <cell r="I3126" t="str">
            <v>21.3.6 ,21.3.9.2</v>
          </cell>
          <cell r="J3126">
            <v>0</v>
          </cell>
          <cell r="L3126">
            <v>671.15</v>
          </cell>
          <cell r="M3126">
            <v>43.350000000000023</v>
          </cell>
          <cell r="N3126">
            <v>6.4590628026521685E-2</v>
          </cell>
        </row>
        <row r="3127">
          <cell r="A3127" t="str">
            <v>21-01-c-03</v>
          </cell>
          <cell r="B3127" t="str">
            <v>Excavate well in dry &amp; dispose of soil within 50min hard strata like shingle : From 10.1' to 15'(3.030 m to 4.500 m) depth</v>
          </cell>
          <cell r="C3127" t="str">
            <v>100 Cft</v>
          </cell>
          <cell r="D3127">
            <v>2108.91</v>
          </cell>
          <cell r="E3127">
            <v>2108.91</v>
          </cell>
          <cell r="F3127" t="str">
            <v>m3</v>
          </cell>
          <cell r="G3127">
            <v>744.75</v>
          </cell>
          <cell r="H3127">
            <v>744.75</v>
          </cell>
          <cell r="I3127" t="str">
            <v>21.3.6 ,21.3.9.2</v>
          </cell>
          <cell r="J3127">
            <v>0</v>
          </cell>
          <cell r="L3127">
            <v>699.51</v>
          </cell>
          <cell r="M3127">
            <v>45.240000000000009</v>
          </cell>
          <cell r="N3127">
            <v>6.467384311875457E-2</v>
          </cell>
        </row>
        <row r="3128">
          <cell r="A3128" t="str">
            <v>21-01-c-04</v>
          </cell>
          <cell r="B3128" t="str">
            <v>Excavate well in dry &amp; dispose of soil within 50min hard strata like shingle : From 15.1' to 20'(4.530 m to 6.000 m)  depth</v>
          </cell>
          <cell r="C3128" t="str">
            <v>100 Cft</v>
          </cell>
          <cell r="D3128">
            <v>3395.74</v>
          </cell>
          <cell r="E3128">
            <v>3395.74</v>
          </cell>
          <cell r="F3128" t="str">
            <v>m3</v>
          </cell>
          <cell r="G3128">
            <v>1199.19</v>
          </cell>
          <cell r="H3128">
            <v>1199.19</v>
          </cell>
          <cell r="I3128" t="str">
            <v>21.3.6 ,21.3.9.2</v>
          </cell>
          <cell r="J3128">
            <v>0</v>
          </cell>
          <cell r="L3128">
            <v>1125.55</v>
          </cell>
          <cell r="M3128">
            <v>73.6400000000001</v>
          </cell>
          <cell r="N3128">
            <v>6.5425791835102928E-2</v>
          </cell>
        </row>
        <row r="3129">
          <cell r="A3129" t="str">
            <v>21-02-a-01</v>
          </cell>
          <cell r="B3129" t="str">
            <v>Dry sinking of well &amp; disposal of soil within 50min ordinary soil : From 10.1' to 15' (3.030 m to4.500 m)  depth</v>
          </cell>
          <cell r="C3129" t="str">
            <v>100 Cft</v>
          </cell>
          <cell r="D3129">
            <v>4021.35</v>
          </cell>
          <cell r="E3129">
            <v>4021.35</v>
          </cell>
          <cell r="F3129" t="str">
            <v>m3</v>
          </cell>
          <cell r="G3129">
            <v>1420.13</v>
          </cell>
          <cell r="H3129">
            <v>1420.13</v>
          </cell>
          <cell r="I3129" t="str">
            <v>21.3.6 ,21.3.9.2</v>
          </cell>
          <cell r="J3129">
            <v>0</v>
          </cell>
          <cell r="L3129">
            <v>1336.59</v>
          </cell>
          <cell r="M3129">
            <v>83.540000000000191</v>
          </cell>
          <cell r="N3129">
            <v>6.2502338039339064E-2</v>
          </cell>
        </row>
        <row r="3130">
          <cell r="A3130" t="str">
            <v>21-02-a-02</v>
          </cell>
          <cell r="B3130" t="str">
            <v>Dry sinking of well &amp; disposal of soil within 50min ordinary soil : From 15.1' to 20' (4.530 m to6.000 m) depth</v>
          </cell>
          <cell r="C3130" t="str">
            <v>100 Cft</v>
          </cell>
          <cell r="D3130">
            <v>5017.3500000000004</v>
          </cell>
          <cell r="E3130">
            <v>5017.3500000000004</v>
          </cell>
          <cell r="F3130" t="str">
            <v>m3</v>
          </cell>
          <cell r="G3130">
            <v>1771.86</v>
          </cell>
          <cell r="H3130">
            <v>1771.86</v>
          </cell>
          <cell r="I3130" t="str">
            <v>21.3.6 ,21.3.9.2</v>
          </cell>
          <cell r="J3130">
            <v>0</v>
          </cell>
          <cell r="L3130">
            <v>1666.34</v>
          </cell>
          <cell r="M3130">
            <v>105.51999999999998</v>
          </cell>
          <cell r="N3130">
            <v>6.3324411584670587E-2</v>
          </cell>
        </row>
        <row r="3131">
          <cell r="A3131" t="str">
            <v>21-02-a-03</v>
          </cell>
          <cell r="B3131" t="str">
            <v>Dry sinking of well &amp; disposal of soil within 50min ordinary soil :  From 20.1' to 25' (6.030 m to7.500 m)</v>
          </cell>
          <cell r="C3131" t="str">
            <v>100 Cft</v>
          </cell>
          <cell r="D3131">
            <v>6013.35</v>
          </cell>
          <cell r="E3131">
            <v>6013.35</v>
          </cell>
          <cell r="F3131" t="str">
            <v>m3</v>
          </cell>
          <cell r="G3131">
            <v>2123.6</v>
          </cell>
          <cell r="H3131">
            <v>2123.6</v>
          </cell>
          <cell r="I3131" t="str">
            <v>21.3.6 ,21.3.9.2</v>
          </cell>
          <cell r="J3131">
            <v>0</v>
          </cell>
          <cell r="L3131">
            <v>1996.09</v>
          </cell>
          <cell r="M3131">
            <v>127.50999999999999</v>
          </cell>
          <cell r="N3131">
            <v>6.3879885175518139E-2</v>
          </cell>
        </row>
        <row r="3132">
          <cell r="A3132" t="str">
            <v>21-02-a-04</v>
          </cell>
          <cell r="B3132" t="str">
            <v>Dry sinking of well &amp; disposal of soil within 50min ordinary soil : From 25.1' to 30' (7.530 m to9.000 m)</v>
          </cell>
          <cell r="C3132" t="str">
            <v>100 Cft</v>
          </cell>
          <cell r="D3132">
            <v>7009.35</v>
          </cell>
          <cell r="E3132">
            <v>7009.35</v>
          </cell>
          <cell r="F3132" t="str">
            <v>m3</v>
          </cell>
          <cell r="G3132">
            <v>2475.33</v>
          </cell>
          <cell r="H3132">
            <v>2475.33</v>
          </cell>
          <cell r="I3132" t="str">
            <v>21.3.6 ,21.3.9.2</v>
          </cell>
          <cell r="J3132">
            <v>0</v>
          </cell>
          <cell r="L3132">
            <v>2325.84</v>
          </cell>
          <cell r="M3132">
            <v>149.48999999999978</v>
          </cell>
          <cell r="N3132">
            <v>6.4273552780930665E-2</v>
          </cell>
        </row>
        <row r="3133">
          <cell r="A3133" t="str">
            <v>21-02-a-05</v>
          </cell>
          <cell r="B3133" t="str">
            <v>Dry sinking of well &amp; disposal of soil within 50min ordinary soil :From 30.1' to 35'  (9.05 m to 10.5m)</v>
          </cell>
          <cell r="C3133" t="str">
            <v>100 Cft</v>
          </cell>
          <cell r="D3133">
            <v>8005.35</v>
          </cell>
          <cell r="E3133">
            <v>8005.35</v>
          </cell>
          <cell r="F3133" t="str">
            <v>m3</v>
          </cell>
          <cell r="G3133">
            <v>2827.07</v>
          </cell>
          <cell r="H3133">
            <v>2827.07</v>
          </cell>
          <cell r="I3133" t="str">
            <v>21.3.6 ,21.3.9.2</v>
          </cell>
          <cell r="J3133">
            <v>0</v>
          </cell>
          <cell r="L3133">
            <v>2655.59</v>
          </cell>
          <cell r="M3133">
            <v>171.48000000000002</v>
          </cell>
          <cell r="N3133">
            <v>6.4573221016798535E-2</v>
          </cell>
        </row>
        <row r="3134">
          <cell r="A3134" t="str">
            <v>21-02-a-06</v>
          </cell>
          <cell r="B3134" t="str">
            <v>Dry sinking of well &amp; disposal of soil within 50min ordinary soil : From 35.1' to 40' (10.530 m to12.000 m) depth</v>
          </cell>
          <cell r="C3134" t="str">
            <v>100 Cft</v>
          </cell>
          <cell r="D3134">
            <v>9001.35</v>
          </cell>
          <cell r="E3134">
            <v>9001.35</v>
          </cell>
          <cell r="F3134" t="str">
            <v>m3</v>
          </cell>
          <cell r="G3134">
            <v>3178.8</v>
          </cell>
          <cell r="H3134">
            <v>3178.8</v>
          </cell>
          <cell r="I3134" t="str">
            <v>21.3.6 ,21.3.9.2</v>
          </cell>
          <cell r="J3134">
            <v>0</v>
          </cell>
          <cell r="L3134">
            <v>2985.35</v>
          </cell>
          <cell r="M3134">
            <v>193.45000000000027</v>
          </cell>
          <cell r="N3134">
            <v>6.47997722210127E-2</v>
          </cell>
        </row>
        <row r="3135">
          <cell r="A3135" t="str">
            <v>21-02-a-07</v>
          </cell>
          <cell r="B3135" t="str">
            <v>Dry sinking of well &amp; disposal of soil within 50min ordinary soil : From 40.1' to 45'  (12.030 m to13.500 m) depth</v>
          </cell>
          <cell r="C3135" t="str">
            <v>100 Cft</v>
          </cell>
          <cell r="D3135">
            <v>9997.35</v>
          </cell>
          <cell r="E3135">
            <v>9997.35</v>
          </cell>
          <cell r="F3135" t="str">
            <v>m3</v>
          </cell>
          <cell r="G3135">
            <v>3530.53</v>
          </cell>
          <cell r="H3135">
            <v>3530.53</v>
          </cell>
          <cell r="I3135" t="str">
            <v>21.3.6 ,21.3.9.2</v>
          </cell>
          <cell r="J3135">
            <v>0</v>
          </cell>
          <cell r="L3135">
            <v>3315.1</v>
          </cell>
          <cell r="M3135">
            <v>215.43000000000029</v>
          </cell>
          <cell r="N3135">
            <v>6.4984465023679619E-2</v>
          </cell>
        </row>
        <row r="3136">
          <cell r="A3136" t="str">
            <v>21-02-a-08</v>
          </cell>
          <cell r="B3136" t="str">
            <v>Dry sinking of well &amp; disposal of soil within 50min ordinary soil : From 45.1'  (13.530 m) to anydepth</v>
          </cell>
          <cell r="C3136" t="str">
            <v>100 Cft</v>
          </cell>
          <cell r="D3136">
            <v>10993.35</v>
          </cell>
          <cell r="E3136">
            <v>10993.35</v>
          </cell>
          <cell r="F3136" t="str">
            <v>m3</v>
          </cell>
          <cell r="G3136">
            <v>3882.27</v>
          </cell>
          <cell r="H3136">
            <v>3882.27</v>
          </cell>
          <cell r="I3136" t="str">
            <v>21.3.6 ,21.3.9.2</v>
          </cell>
          <cell r="J3136">
            <v>0</v>
          </cell>
          <cell r="L3136">
            <v>3644.85</v>
          </cell>
          <cell r="M3136">
            <v>237.42000000000007</v>
          </cell>
          <cell r="N3136">
            <v>6.5138483065146732E-2</v>
          </cell>
        </row>
        <row r="3137">
          <cell r="A3137" t="str">
            <v>21-02-b-01</v>
          </cell>
          <cell r="B3137" t="str">
            <v>Dry sinking of well &amp; disposal of soil within 50min hard Soil :  From 10.1' to 15' (3.030 m to 4.500m) depth</v>
          </cell>
          <cell r="C3137" t="str">
            <v>100 Cft</v>
          </cell>
          <cell r="D3137">
            <v>5453.1</v>
          </cell>
          <cell r="E3137">
            <v>5453.1</v>
          </cell>
          <cell r="F3137" t="str">
            <v>m3</v>
          </cell>
          <cell r="G3137">
            <v>1925.75</v>
          </cell>
          <cell r="H3137">
            <v>1925.75</v>
          </cell>
          <cell r="I3137" t="str">
            <v>21.3.6 ,21.3.9.2</v>
          </cell>
          <cell r="J3137">
            <v>0</v>
          </cell>
          <cell r="L3137">
            <v>18488.04</v>
          </cell>
          <cell r="M3137">
            <v>-16562.29</v>
          </cell>
          <cell r="N3137">
            <v>-0.89583806612274752</v>
          </cell>
        </row>
        <row r="3138">
          <cell r="A3138" t="str">
            <v>21-02-b-02</v>
          </cell>
          <cell r="B3138" t="str">
            <v>Dry sinking of well &amp; disposal of soil within 50min hard Soil : From 15.1' to 20'  (4.530 m to 6.000m) depth</v>
          </cell>
          <cell r="C3138" t="str">
            <v>100 Cft</v>
          </cell>
          <cell r="D3138">
            <v>6548.7</v>
          </cell>
          <cell r="E3138">
            <v>6548.7</v>
          </cell>
          <cell r="F3138" t="str">
            <v>m3</v>
          </cell>
          <cell r="G3138">
            <v>2312.65</v>
          </cell>
          <cell r="H3138">
            <v>2312.65</v>
          </cell>
          <cell r="I3138" t="str">
            <v>21.3.6 ,21.3.9.2</v>
          </cell>
          <cell r="J3138">
            <v>0</v>
          </cell>
          <cell r="L3138">
            <v>2178.5500000000002</v>
          </cell>
          <cell r="M3138">
            <v>134.09999999999991</v>
          </cell>
          <cell r="N3138">
            <v>6.1554703816758809E-2</v>
          </cell>
        </row>
        <row r="3139">
          <cell r="A3139" t="str">
            <v>21-02-b-03</v>
          </cell>
          <cell r="B3139" t="str">
            <v>Dry sinking of well &amp; disposal of soil within 50min hard Soil : From 20.1' to 25' (6.030 m to 7.500m)  depth</v>
          </cell>
          <cell r="C3139" t="str">
            <v>100 Cft</v>
          </cell>
          <cell r="D3139">
            <v>7544.7</v>
          </cell>
          <cell r="E3139">
            <v>7544.7</v>
          </cell>
          <cell r="F3139" t="str">
            <v>m3</v>
          </cell>
          <cell r="G3139">
            <v>2664.39</v>
          </cell>
          <cell r="H3139">
            <v>2664.39</v>
          </cell>
          <cell r="I3139" t="str">
            <v>21.3.6 ,21.3.9.2</v>
          </cell>
          <cell r="J3139">
            <v>0</v>
          </cell>
          <cell r="L3139">
            <v>2508.31</v>
          </cell>
          <cell r="M3139">
            <v>156.07999999999993</v>
          </cell>
          <cell r="N3139">
            <v>6.2225163556338704E-2</v>
          </cell>
        </row>
        <row r="3140">
          <cell r="A3140" t="str">
            <v>21-02-b-04</v>
          </cell>
          <cell r="B3140" t="str">
            <v>Dry sinking of well &amp; disposal of soil within 50min hard Soil :From 25.1' to 30' (7.530 m to 9.000m) depth</v>
          </cell>
          <cell r="C3140" t="str">
            <v>100 Cft</v>
          </cell>
          <cell r="D3140">
            <v>8540.7000000000007</v>
          </cell>
          <cell r="E3140">
            <v>8540.7000000000007</v>
          </cell>
          <cell r="F3140" t="str">
            <v>m3</v>
          </cell>
          <cell r="G3140">
            <v>3016.12</v>
          </cell>
          <cell r="H3140">
            <v>3016.12</v>
          </cell>
          <cell r="I3140" t="str">
            <v>21.3.6 ,21.3.9.2</v>
          </cell>
          <cell r="J3140">
            <v>0</v>
          </cell>
          <cell r="L3140">
            <v>2838.06</v>
          </cell>
          <cell r="M3140">
            <v>178.05999999999995</v>
          </cell>
          <cell r="N3140">
            <v>6.2740040732049335E-2</v>
          </cell>
        </row>
        <row r="3141">
          <cell r="A3141" t="str">
            <v>21-02-b-05</v>
          </cell>
          <cell r="B3141" t="str">
            <v>Dry sinking of well &amp; disposal of soil within 50min hard Soil :From 30.1' to 35' (9.1m to 10.68m)depth</v>
          </cell>
          <cell r="C3141" t="str">
            <v>100 Cft</v>
          </cell>
          <cell r="D3141">
            <v>9536.7000000000007</v>
          </cell>
          <cell r="E3141">
            <v>9536.7000000000007</v>
          </cell>
          <cell r="F3141" t="str">
            <v>m3</v>
          </cell>
          <cell r="G3141">
            <v>3367.86</v>
          </cell>
          <cell r="H3141">
            <v>3367.86</v>
          </cell>
          <cell r="I3141" t="str">
            <v>21.3.6 ,21.3.9.2</v>
          </cell>
          <cell r="J3141">
            <v>0</v>
          </cell>
          <cell r="L3141">
            <v>3167.81</v>
          </cell>
          <cell r="M3141">
            <v>200.05000000000018</v>
          </cell>
          <cell r="N3141">
            <v>6.3150883417881817E-2</v>
          </cell>
        </row>
        <row r="3142">
          <cell r="A3142" t="str">
            <v>21-02-b-06</v>
          </cell>
          <cell r="B3142" t="str">
            <v>Dry sinking of well &amp; disposal of soil within 50min hard Soil :From 35.1' to 40' (10.530 m to12.000 m)  depth 10.5 to 12 m depth</v>
          </cell>
          <cell r="C3142" t="str">
            <v>100 Cft</v>
          </cell>
          <cell r="D3142">
            <v>10433.1</v>
          </cell>
          <cell r="E3142">
            <v>10433.1</v>
          </cell>
          <cell r="F3142" t="str">
            <v>m3</v>
          </cell>
          <cell r="G3142">
            <v>3684.42</v>
          </cell>
          <cell r="H3142">
            <v>3684.42</v>
          </cell>
          <cell r="I3142" t="str">
            <v>21.3.6 ,21.3.9.2</v>
          </cell>
          <cell r="J3142">
            <v>0</v>
          </cell>
          <cell r="L3142">
            <v>34975.589999999997</v>
          </cell>
          <cell r="M3142">
            <v>-31291.17</v>
          </cell>
          <cell r="N3142">
            <v>-0.89465738819559593</v>
          </cell>
        </row>
        <row r="3143">
          <cell r="A3143" t="str">
            <v>21-02-b-07</v>
          </cell>
          <cell r="B3143" t="str">
            <v>Dry sinking of well &amp; disposal of soil within 50min hard Soil :From 40.1' to 45' (12.030 m to13.500 m) depth</v>
          </cell>
          <cell r="C3143" t="str">
            <v>100 Cft</v>
          </cell>
          <cell r="D3143">
            <v>11429.1</v>
          </cell>
          <cell r="E3143">
            <v>11429.1</v>
          </cell>
          <cell r="F3143" t="str">
            <v>m3</v>
          </cell>
          <cell r="G3143">
            <v>4036.15</v>
          </cell>
          <cell r="H3143">
            <v>4036.15</v>
          </cell>
          <cell r="I3143" t="str">
            <v>21.3.6 ,21.3.9.2</v>
          </cell>
          <cell r="J3143">
            <v>0</v>
          </cell>
          <cell r="L3143">
            <v>39592.120000000003</v>
          </cell>
          <cell r="M3143">
            <v>-35555.97</v>
          </cell>
          <cell r="N3143">
            <v>-0.89805673452192003</v>
          </cell>
        </row>
        <row r="3144">
          <cell r="A3144" t="str">
            <v>21-02-b-08</v>
          </cell>
          <cell r="B3144" t="str">
            <v>Dry sinking of well &amp; disposal of soil within 50min hard Soil : From 45.1' (13.530 m) to any depth</v>
          </cell>
          <cell r="C3144" t="str">
            <v>100 Cft</v>
          </cell>
          <cell r="D3144">
            <v>12524.7</v>
          </cell>
          <cell r="E3144">
            <v>12524.7</v>
          </cell>
          <cell r="F3144" t="str">
            <v>m3</v>
          </cell>
          <cell r="G3144">
            <v>4423.0600000000004</v>
          </cell>
          <cell r="H3144">
            <v>4423.0600000000004</v>
          </cell>
          <cell r="I3144" t="str">
            <v>21.3.6 ,21.3.9.2</v>
          </cell>
          <cell r="J3144">
            <v>0</v>
          </cell>
          <cell r="L3144">
            <v>4157.0600000000004</v>
          </cell>
          <cell r="M3144">
            <v>266</v>
          </cell>
          <cell r="N3144">
            <v>6.3987529648357244E-2</v>
          </cell>
        </row>
        <row r="3145">
          <cell r="A3145" t="str">
            <v>21-02-c-01</v>
          </cell>
          <cell r="B3145" t="str">
            <v>Dry sinking of well &amp; disposal of soil within 50min hard Strata like shingle and gravel :From 10.1'to 15' (3.030 m to 4.500 m) depth</v>
          </cell>
          <cell r="C3145" t="str">
            <v>100 Cft</v>
          </cell>
          <cell r="D3145">
            <v>7619.4</v>
          </cell>
          <cell r="E3145">
            <v>7619.4</v>
          </cell>
          <cell r="F3145" t="str">
            <v>m3</v>
          </cell>
          <cell r="G3145">
            <v>2690.77</v>
          </cell>
          <cell r="H3145">
            <v>2690.77</v>
          </cell>
          <cell r="I3145" t="str">
            <v>21.3.6 ,21.3.9.2</v>
          </cell>
          <cell r="J3145">
            <v>0</v>
          </cell>
          <cell r="L3145">
            <v>2543.48</v>
          </cell>
          <cell r="M3145">
            <v>147.28999999999996</v>
          </cell>
          <cell r="N3145">
            <v>5.7908849293094485E-2</v>
          </cell>
        </row>
        <row r="3146">
          <cell r="A3146" t="str">
            <v>21-02-c-02</v>
          </cell>
          <cell r="B3146" t="str">
            <v>Dry sinking of well &amp; disposal of soil within 50min hard Strata like shingle and gravel : From 15.1'to 20' (4.530 m to 6.000 m) depth</v>
          </cell>
          <cell r="C3146" t="str">
            <v>100 Cft</v>
          </cell>
          <cell r="D3146">
            <v>8615.4</v>
          </cell>
          <cell r="E3146">
            <v>8615.4</v>
          </cell>
          <cell r="F3146" t="str">
            <v>m3</v>
          </cell>
          <cell r="G3146">
            <v>3042.5</v>
          </cell>
          <cell r="H3146">
            <v>3042.5</v>
          </cell>
          <cell r="I3146" t="str">
            <v>21.3.6 ,21.3.9.2</v>
          </cell>
          <cell r="J3146">
            <v>0</v>
          </cell>
          <cell r="L3146">
            <v>2873.23</v>
          </cell>
          <cell r="M3146">
            <v>169.26999999999998</v>
          </cell>
          <cell r="N3146">
            <v>5.8912791527305497E-2</v>
          </cell>
        </row>
        <row r="3147">
          <cell r="A3147" t="str">
            <v>21-02-c-03</v>
          </cell>
          <cell r="B3147" t="str">
            <v>Dry sinking of well &amp; disposal of soil within 50min hard Strata like shingle and gravel : From 20.1'to 25' 6.030 m to 7.500 m) depth</v>
          </cell>
          <cell r="C3147" t="str">
            <v>100 Cft</v>
          </cell>
          <cell r="D3147">
            <v>9611.4</v>
          </cell>
          <cell r="E3147">
            <v>9611.4</v>
          </cell>
          <cell r="F3147" t="str">
            <v>m3</v>
          </cell>
          <cell r="G3147">
            <v>3394.24</v>
          </cell>
          <cell r="H3147">
            <v>3394.24</v>
          </cell>
          <cell r="I3147" t="str">
            <v>21.3.6 ,21.3.9.2</v>
          </cell>
          <cell r="J3147">
            <v>0</v>
          </cell>
          <cell r="L3147">
            <v>3202.98</v>
          </cell>
          <cell r="M3147">
            <v>191.25999999999976</v>
          </cell>
          <cell r="N3147">
            <v>5.9713142136385414E-2</v>
          </cell>
        </row>
        <row r="3148">
          <cell r="A3148" t="str">
            <v>21-02-c-04</v>
          </cell>
          <cell r="B3148" t="str">
            <v>Dry sinking of well &amp; disposal of soil within 50min hard Strata like shingle and gravel:  From 25.1'to 30' (7.530 m to 9.000 m) depth</v>
          </cell>
          <cell r="C3148" t="str">
            <v>100 Cft</v>
          </cell>
          <cell r="D3148">
            <v>10607.4</v>
          </cell>
          <cell r="E3148">
            <v>10607.4</v>
          </cell>
          <cell r="F3148" t="str">
            <v>m3</v>
          </cell>
          <cell r="G3148">
            <v>3745.97</v>
          </cell>
          <cell r="H3148">
            <v>3745.97</v>
          </cell>
          <cell r="I3148" t="str">
            <v>21.3.6 ,21.3.9.2</v>
          </cell>
          <cell r="J3148">
            <v>0</v>
          </cell>
          <cell r="L3148">
            <v>3532.73</v>
          </cell>
          <cell r="M3148">
            <v>213.23999999999978</v>
          </cell>
          <cell r="N3148">
            <v>6.0361250364448962E-2</v>
          </cell>
        </row>
        <row r="3149">
          <cell r="A3149" t="str">
            <v>21-02-c-05</v>
          </cell>
          <cell r="B3149" t="str">
            <v>Dry sinking of well &amp; disposal of soil within 50min hard Strata like shingle and gravel : From 30.1'to 35' (9.030 m to 10.500 m)  depth</v>
          </cell>
          <cell r="C3149" t="str">
            <v>100 Cft</v>
          </cell>
          <cell r="D3149">
            <v>11603.4</v>
          </cell>
          <cell r="E3149">
            <v>11603.4</v>
          </cell>
          <cell r="F3149" t="str">
            <v>m3</v>
          </cell>
          <cell r="G3149">
            <v>4097.71</v>
          </cell>
          <cell r="H3149">
            <v>4097.71</v>
          </cell>
          <cell r="I3149" t="str">
            <v>21.3.6 ,21.3.9.2</v>
          </cell>
          <cell r="J3149">
            <v>0</v>
          </cell>
          <cell r="L3149">
            <v>3862.49</v>
          </cell>
          <cell r="M3149">
            <v>235.22000000000025</v>
          </cell>
          <cell r="N3149">
            <v>6.0898539543144517E-2</v>
          </cell>
        </row>
        <row r="3150">
          <cell r="A3150" t="str">
            <v>21-02-c-06</v>
          </cell>
          <cell r="B3150" t="str">
            <v>Dry sinking of well &amp; disposal of soil within 50min hard Strata like shingle and gravel: From 35.1'to 40' (10.530 m to 12.000 m) depth</v>
          </cell>
          <cell r="C3150" t="str">
            <v>100 Cft</v>
          </cell>
          <cell r="D3150">
            <v>12699</v>
          </cell>
          <cell r="E3150">
            <v>12699</v>
          </cell>
          <cell r="F3150" t="str">
            <v>m3</v>
          </cell>
          <cell r="G3150">
            <v>4484.6099999999997</v>
          </cell>
          <cell r="H3150">
            <v>4484.6099999999997</v>
          </cell>
          <cell r="I3150" t="str">
            <v>21.3.6 ,21.3.9.2</v>
          </cell>
          <cell r="J3150">
            <v>0</v>
          </cell>
          <cell r="L3150">
            <v>41922.36</v>
          </cell>
          <cell r="M3150">
            <v>-37437.75</v>
          </cell>
          <cell r="N3150">
            <v>-0.89302582201956182</v>
          </cell>
        </row>
        <row r="3151">
          <cell r="A3151" t="str">
            <v>21-02-c-07</v>
          </cell>
          <cell r="B3151" t="str">
            <v>Dry sinking of well &amp; disposal of soil within 50min hard Strata like shingle : From 40.1' to 45'(12.030 m to 13.500 m) depth</v>
          </cell>
          <cell r="C3151" t="str">
            <v>100 Cft</v>
          </cell>
          <cell r="D3151">
            <v>13595.4</v>
          </cell>
          <cell r="E3151">
            <v>13595.4</v>
          </cell>
          <cell r="F3151" t="str">
            <v>m3</v>
          </cell>
          <cell r="G3151">
            <v>4801.17</v>
          </cell>
          <cell r="H3151">
            <v>4801.17</v>
          </cell>
          <cell r="I3151" t="str">
            <v>21.3.6 ,21.3.9.2</v>
          </cell>
          <cell r="J3151">
            <v>0</v>
          </cell>
          <cell r="L3151">
            <v>4521.99</v>
          </cell>
          <cell r="M3151">
            <v>279.18000000000029</v>
          </cell>
          <cell r="N3151">
            <v>6.1738305480551772E-2</v>
          </cell>
        </row>
        <row r="3152">
          <cell r="A3152" t="str">
            <v>21-02-c-08</v>
          </cell>
          <cell r="B3152" t="str">
            <v>Dry sinking of well &amp; disposal of soil within 50min hard Strata like shingle : From 45.1' (13.530 m)to any depth</v>
          </cell>
          <cell r="C3152" t="str">
            <v>100 Cft</v>
          </cell>
          <cell r="D3152">
            <v>14591.4</v>
          </cell>
          <cell r="E3152">
            <v>14591.4</v>
          </cell>
          <cell r="F3152" t="str">
            <v>m3</v>
          </cell>
          <cell r="G3152">
            <v>5152.91</v>
          </cell>
          <cell r="H3152">
            <v>5152.91</v>
          </cell>
          <cell r="I3152" t="str">
            <v>21.3.6 ,21.3.9.2</v>
          </cell>
          <cell r="J3152">
            <v>0</v>
          </cell>
          <cell r="L3152">
            <v>4521.99</v>
          </cell>
          <cell r="M3152">
            <v>630.92000000000007</v>
          </cell>
          <cell r="N3152">
            <v>0.13952264379178195</v>
          </cell>
        </row>
        <row r="3153">
          <cell r="A3153" t="str">
            <v>21-03-a-01</v>
          </cell>
          <cell r="B3153" t="str">
            <v>Wet sinking of well, in ordinary soil (value of Cupto 5), for depths below spring level, as perspecification, including charges of machinery,shoring, kentledge and removal of excavated spoilwithin one chain:-Upto 1.5 m depth</v>
          </cell>
          <cell r="C3153" t="str">
            <v>100 Cft</v>
          </cell>
          <cell r="D3153">
            <v>4300.8500000000004</v>
          </cell>
          <cell r="E3153">
            <v>4300.8500000000004</v>
          </cell>
          <cell r="F3153" t="str">
            <v>m3</v>
          </cell>
          <cell r="G3153">
            <v>1518.83</v>
          </cell>
          <cell r="H3153">
            <v>1518.83</v>
          </cell>
          <cell r="I3153" t="str">
            <v>21.3.6 ,21.3.9.2</v>
          </cell>
          <cell r="J3153">
            <v>0</v>
          </cell>
          <cell r="L3153">
            <v>1404.08</v>
          </cell>
          <cell r="M3153">
            <v>114.75</v>
          </cell>
          <cell r="N3153">
            <v>8.1726112472223805E-2</v>
          </cell>
        </row>
        <row r="3154">
          <cell r="A3154" t="str">
            <v>21-03-a-02</v>
          </cell>
          <cell r="B3154" t="str">
            <v>Wet sinking of well, in ordinary soil (value of Cupto 5), for depths below spring level, as perspecification, including charges of machinery,shoring, kentledge and removal of excavated spoilwithin one chain:- Above 1.5  to 3 m depth</v>
          </cell>
          <cell r="C3154" t="str">
            <v>100 Cft</v>
          </cell>
          <cell r="D3154">
            <v>8839.5</v>
          </cell>
          <cell r="E3154">
            <v>8839.5</v>
          </cell>
          <cell r="F3154" t="str">
            <v>m3</v>
          </cell>
          <cell r="G3154">
            <v>3121.64</v>
          </cell>
          <cell r="H3154">
            <v>3121.64</v>
          </cell>
          <cell r="I3154" t="str">
            <v>21.3.6 ,21.3.9.2</v>
          </cell>
          <cell r="J3154">
            <v>0</v>
          </cell>
          <cell r="L3154">
            <v>2890.82</v>
          </cell>
          <cell r="M3154">
            <v>230.81999999999971</v>
          </cell>
          <cell r="N3154">
            <v>7.9845856884897606E-2</v>
          </cell>
        </row>
        <row r="3155">
          <cell r="A3155" t="str">
            <v>21-03-a-03</v>
          </cell>
          <cell r="B3155" t="str">
            <v>Wet sinking of well, in ordinary soil (value of Cupto 5), for depths below spring level, as perspecification, including charges of machinery,shoring, kentledge and removal of excavated spoilwithin one chain:-Above 3  to 4.5 m depth</v>
          </cell>
          <cell r="C3155" t="str">
            <v>100 Cft</v>
          </cell>
          <cell r="D3155">
            <v>13600.5</v>
          </cell>
          <cell r="E3155">
            <v>13600.5</v>
          </cell>
          <cell r="F3155" t="str">
            <v>m3</v>
          </cell>
          <cell r="G3155">
            <v>4802.9799999999996</v>
          </cell>
          <cell r="H3155">
            <v>4802.9799999999996</v>
          </cell>
          <cell r="I3155" t="str">
            <v>21.3.6 ,21.3.9.2</v>
          </cell>
          <cell r="J3155">
            <v>0</v>
          </cell>
          <cell r="L3155">
            <v>4447.8100000000004</v>
          </cell>
          <cell r="M3155">
            <v>355.16999999999916</v>
          </cell>
          <cell r="N3155">
            <v>7.9852781481223142E-2</v>
          </cell>
        </row>
        <row r="3156">
          <cell r="A3156" t="str">
            <v>21-03-a-04</v>
          </cell>
          <cell r="B3156" t="str">
            <v>Wet sinking of well, in ordinary soil (value of Cupto 5), for depths below spring level, as perspecification, including charges of machinery,shoring, kentledge and removal of excavated spoilwithin one chain:-Above 4.5 to 6 m depth</v>
          </cell>
          <cell r="C3156" t="str">
            <v>100 Cft</v>
          </cell>
          <cell r="D3156">
            <v>17874.150000000001</v>
          </cell>
          <cell r="E3156">
            <v>17874.150000000001</v>
          </cell>
          <cell r="F3156" t="str">
            <v>m3</v>
          </cell>
          <cell r="G3156">
            <v>6312.2</v>
          </cell>
          <cell r="H3156">
            <v>6312.2</v>
          </cell>
          <cell r="I3156" t="str">
            <v>21.3.6 ,21.3.9.2</v>
          </cell>
          <cell r="J3156">
            <v>0</v>
          </cell>
          <cell r="L3156">
            <v>5843.3</v>
          </cell>
          <cell r="M3156">
            <v>468.89999999999964</v>
          </cell>
          <cell r="N3156">
            <v>8.024575154450389E-2</v>
          </cell>
        </row>
        <row r="3157">
          <cell r="A3157" t="str">
            <v>21-03-a-05</v>
          </cell>
          <cell r="B3157" t="str">
            <v>Wet sinking of well, in ordinary soil (value of Cupto 5), for depths below spring level, as perspecification, including charges of machinery,shoring, kentledge and removal of excavated spoilwithin one chain:-  Above 6 to 7.5 m depth</v>
          </cell>
          <cell r="C3157" t="str">
            <v>100 Cft</v>
          </cell>
          <cell r="D3157">
            <v>21858.15</v>
          </cell>
          <cell r="E3157">
            <v>21858.15</v>
          </cell>
          <cell r="F3157" t="str">
            <v>m3</v>
          </cell>
          <cell r="G3157">
            <v>7719.14</v>
          </cell>
          <cell r="H3157">
            <v>7719.14</v>
          </cell>
          <cell r="I3157" t="str">
            <v>21.3.6 ,21.3.9.2</v>
          </cell>
          <cell r="J3157">
            <v>0</v>
          </cell>
          <cell r="L3157">
            <v>7162.3</v>
          </cell>
          <cell r="M3157">
            <v>556.84000000000015</v>
          </cell>
          <cell r="N3157">
            <v>7.7745975454812016E-2</v>
          </cell>
        </row>
        <row r="3158">
          <cell r="A3158" t="str">
            <v>21-03-a-06</v>
          </cell>
          <cell r="B3158" t="str">
            <v>Wet sinking of well, in ordinary soil (value of Cupto 5), for depths below spring level, as perspecification, including charges of machinery,shoring, kentledge and removal of excavated spoilwithin one chain:-Above 7.5 to 9 m depth</v>
          </cell>
          <cell r="C3158" t="str">
            <v>100 Cft</v>
          </cell>
          <cell r="D3158">
            <v>30211.360000000001</v>
          </cell>
          <cell r="E3158">
            <v>30211.360000000001</v>
          </cell>
          <cell r="F3158" t="str">
            <v>m3</v>
          </cell>
          <cell r="G3158">
            <v>10669.05</v>
          </cell>
          <cell r="H3158">
            <v>10669.05</v>
          </cell>
          <cell r="I3158" t="str">
            <v>21.3.6 ,21.3.9.2</v>
          </cell>
          <cell r="J3158">
            <v>0</v>
          </cell>
          <cell r="L3158">
            <v>9876.9</v>
          </cell>
          <cell r="M3158">
            <v>792.14999999999964</v>
          </cell>
          <cell r="N3158">
            <v>8.0202290192266767E-2</v>
          </cell>
        </row>
        <row r="3159">
          <cell r="A3159" t="str">
            <v>21-03-a-07</v>
          </cell>
          <cell r="B3159" t="str">
            <v>Wet sinking of well, in ordinary soil (value of Cupto 5), for depths below spring level, as perspecification, including charges of machinery,shoring, kentledge and removal of excavated spoilwithin one chain:-Above 9 to 10.5 m depth</v>
          </cell>
          <cell r="C3159" t="str">
            <v>100 Cft</v>
          </cell>
          <cell r="D3159">
            <v>35963.57</v>
          </cell>
          <cell r="E3159">
            <v>35963.57</v>
          </cell>
          <cell r="F3159" t="str">
            <v>m3</v>
          </cell>
          <cell r="G3159">
            <v>12700.43</v>
          </cell>
          <cell r="H3159">
            <v>12700.43</v>
          </cell>
          <cell r="I3159" t="str">
            <v>21.3.6 ,21.3.9.2</v>
          </cell>
          <cell r="J3159">
            <v>0</v>
          </cell>
          <cell r="L3159">
            <v>11754.61</v>
          </cell>
          <cell r="M3159">
            <v>945.81999999999971</v>
          </cell>
          <cell r="N3159">
            <v>8.0463749967034176E-2</v>
          </cell>
        </row>
        <row r="3160">
          <cell r="A3160" t="str">
            <v>21-03-a-08</v>
          </cell>
          <cell r="B3160" t="str">
            <v>Wet sinking of well, in ordinary soil (value of Cupto 5), for depths below spring level, as perspecification, including charges of machinery,shoring, kentledge and removal of excavated spoilwithin one chain:-Above 10.5 to 12 m depth</v>
          </cell>
          <cell r="C3160" t="str">
            <v>100 Cft</v>
          </cell>
          <cell r="D3160">
            <v>44320.45</v>
          </cell>
          <cell r="E3160">
            <v>44320.45</v>
          </cell>
          <cell r="F3160" t="str">
            <v>m3</v>
          </cell>
          <cell r="G3160">
            <v>15651.63</v>
          </cell>
          <cell r="H3160">
            <v>15651.63</v>
          </cell>
          <cell r="I3160" t="str">
            <v>21.3.6 ,21.3.9.2</v>
          </cell>
          <cell r="J3160">
            <v>0</v>
          </cell>
          <cell r="L3160">
            <v>14485.41</v>
          </cell>
          <cell r="M3160">
            <v>1166.2199999999993</v>
          </cell>
          <cell r="N3160">
            <v>8.0509975209538384E-2</v>
          </cell>
        </row>
        <row r="3161">
          <cell r="A3161" t="str">
            <v>21-03-a-09</v>
          </cell>
          <cell r="B3161" t="str">
            <v>Wet sinking of well, in ordinary soil (value of Cupto 5), for depths below spring level, as perspecification, including charges of machinery,shoring, kentledge and removal of excavated spoilwithin one chain:-   Above 12 to 13.5 m depth</v>
          </cell>
          <cell r="C3161" t="str">
            <v>100 Cft</v>
          </cell>
          <cell r="D3161">
            <v>52631.19</v>
          </cell>
          <cell r="E3161">
            <v>52631.19</v>
          </cell>
          <cell r="F3161" t="str">
            <v>m3</v>
          </cell>
          <cell r="G3161">
            <v>18586.55</v>
          </cell>
          <cell r="H3161">
            <v>18586.55</v>
          </cell>
          <cell r="I3161" t="str">
            <v>21.3.6 ,21.3.9.2</v>
          </cell>
          <cell r="J3161">
            <v>0</v>
          </cell>
          <cell r="L3161">
            <v>17201.64</v>
          </cell>
          <cell r="M3161">
            <v>1384.9099999999999</v>
          </cell>
          <cell r="N3161">
            <v>8.0510346687873935E-2</v>
          </cell>
        </row>
        <row r="3162">
          <cell r="A3162" t="str">
            <v>21-03-a-10</v>
          </cell>
          <cell r="B3162" t="str">
            <v>Wet sinking of well, in ordinary soil (value of Cupto 5), for depths below spring level, as perspecification, including charges of machinery,shoring, kentledge and removal of excavated spoilwithin one chain:-Exceeding 13.5 m depth</v>
          </cell>
          <cell r="C3162" t="str">
            <v>100 Cft</v>
          </cell>
          <cell r="D3162">
            <v>63603.38</v>
          </cell>
          <cell r="E3162">
            <v>63603.38</v>
          </cell>
          <cell r="F3162" t="str">
            <v>m3</v>
          </cell>
          <cell r="G3162">
            <v>22461.34</v>
          </cell>
          <cell r="H3162">
            <v>22461.34</v>
          </cell>
          <cell r="I3162">
            <v>0</v>
          </cell>
          <cell r="J3162">
            <v>0</v>
          </cell>
          <cell r="L3162">
            <v>20788.89</v>
          </cell>
          <cell r="M3162">
            <v>1672.4500000000007</v>
          </cell>
          <cell r="N3162">
            <v>8.0449220713563863E-2</v>
          </cell>
        </row>
        <row r="3163">
          <cell r="A3163" t="str">
            <v>21-03-b-01</v>
          </cell>
          <cell r="B3163" t="str">
            <v>Wet sinking of well, in cohesive soil (value of Cmore than 5), for depths below spring levelas perspecification, including charges of mchinery,shoring, kentledge and removal of excavated spoilwithin one chain:-Upto 1.5 m depth</v>
          </cell>
          <cell r="C3163" t="str">
            <v>100 Cft</v>
          </cell>
          <cell r="D3163">
            <v>5675.33</v>
          </cell>
          <cell r="E3163">
            <v>5675.33</v>
          </cell>
          <cell r="F3163" t="str">
            <v>m3</v>
          </cell>
          <cell r="G3163">
            <v>2004.23</v>
          </cell>
          <cell r="H3163">
            <v>2004.23</v>
          </cell>
          <cell r="I3163" t="str">
            <v>21.3.6 ,21.3.9.2</v>
          </cell>
          <cell r="J3163">
            <v>0</v>
          </cell>
          <cell r="L3163">
            <v>1853.42</v>
          </cell>
          <cell r="M3163">
            <v>150.80999999999995</v>
          </cell>
          <cell r="N3163">
            <v>8.1368497156607753E-2</v>
          </cell>
        </row>
        <row r="3164">
          <cell r="A3164" t="str">
            <v>21-03-b-02</v>
          </cell>
          <cell r="B3164" t="str">
            <v>Wet sinking of well, in cohesive soil (value of Cmore than 5), for depths below spring levelas perspecification, including charges of mchinery,shoring, kentledge and removal of excavated spoilwithin one chain:- Above 1.5 to 3 m depth</v>
          </cell>
          <cell r="C3164" t="str">
            <v>100 Cft</v>
          </cell>
          <cell r="D3164">
            <v>10924.88</v>
          </cell>
          <cell r="E3164">
            <v>10924.88</v>
          </cell>
          <cell r="F3164" t="str">
            <v>m3</v>
          </cell>
          <cell r="G3164">
            <v>3858.09</v>
          </cell>
          <cell r="H3164">
            <v>3858.09</v>
          </cell>
          <cell r="I3164" t="str">
            <v>21.3.6 ,21.3.9.2</v>
          </cell>
          <cell r="J3164">
            <v>0</v>
          </cell>
          <cell r="L3164">
            <v>3572.3</v>
          </cell>
          <cell r="M3164">
            <v>285.78999999999996</v>
          </cell>
          <cell r="N3164">
            <v>8.000167959017998E-2</v>
          </cell>
        </row>
        <row r="3165">
          <cell r="A3165" t="str">
            <v>21-03-b-03</v>
          </cell>
          <cell r="B3165" t="str">
            <v>Wet sinking of well, in cohesive soil (value of Cmore than 5), for depths below spring levelas perspecification, including charges of mchinery,shoring, kentledge and removal of excavated spoilwithin one chain:- Above 3 to 4.5 m depth</v>
          </cell>
          <cell r="C3165" t="str">
            <v>100 Cft</v>
          </cell>
          <cell r="D3165">
            <v>16416.88</v>
          </cell>
          <cell r="E3165">
            <v>16416.88</v>
          </cell>
          <cell r="F3165" t="str">
            <v>m3</v>
          </cell>
          <cell r="G3165">
            <v>5797.57</v>
          </cell>
          <cell r="H3165">
            <v>5797.57</v>
          </cell>
          <cell r="I3165" t="str">
            <v>21.3.6 ,21.3.9.2</v>
          </cell>
          <cell r="J3165">
            <v>0</v>
          </cell>
          <cell r="L3165">
            <v>5367.8</v>
          </cell>
          <cell r="M3165">
            <v>429.76999999999953</v>
          </cell>
          <cell r="N3165">
            <v>8.0064458437348537E-2</v>
          </cell>
        </row>
        <row r="3166">
          <cell r="A3166" t="str">
            <v>21-03-b-04</v>
          </cell>
          <cell r="B3166" t="str">
            <v>Wet sinking of well, in cohesive soil (value of Cmore than 5), for depths below spring levelas perspecification, including charges of mchinery,shoring, kentledge and removal of excavated spoilwithin one chain:-  Above 4.5 to 6 m depth</v>
          </cell>
          <cell r="C3166" t="str">
            <v>100 Cft</v>
          </cell>
          <cell r="D3166">
            <v>21352.93</v>
          </cell>
          <cell r="E3166">
            <v>21352.93</v>
          </cell>
          <cell r="F3166" t="str">
            <v>m3</v>
          </cell>
          <cell r="G3166">
            <v>7540.72</v>
          </cell>
          <cell r="H3166">
            <v>7540.72</v>
          </cell>
          <cell r="I3166" t="str">
            <v>21.3.6 ,21.3.9.2</v>
          </cell>
          <cell r="J3166">
            <v>0</v>
          </cell>
          <cell r="L3166">
            <v>6980.1</v>
          </cell>
          <cell r="M3166">
            <v>560.61999999999989</v>
          </cell>
          <cell r="N3166">
            <v>8.0316900903998484E-2</v>
          </cell>
        </row>
        <row r="3167">
          <cell r="A3167" t="str">
            <v>21-03-b-05</v>
          </cell>
          <cell r="B3167" t="str">
            <v>Wet sinking of well, in cohesive soil (value of Cmore than 5), for depths below spring levelas perspecification, including charges of mchinery,shoring, kentledge and removal of excavated spoilwithin one chain:-  Above 6 to 7.5 m depth</v>
          </cell>
          <cell r="C3167" t="str">
            <v>100 Cft</v>
          </cell>
          <cell r="D3167">
            <v>29071.06</v>
          </cell>
          <cell r="E3167">
            <v>29071.06</v>
          </cell>
          <cell r="F3167" t="str">
            <v>m3</v>
          </cell>
          <cell r="G3167">
            <v>10266.36</v>
          </cell>
          <cell r="H3167">
            <v>10266.36</v>
          </cell>
          <cell r="I3167" t="str">
            <v>21.3.6 ,21.3.9.2</v>
          </cell>
          <cell r="J3167">
            <v>0</v>
          </cell>
          <cell r="L3167">
            <v>9501.5499999999993</v>
          </cell>
          <cell r="M3167">
            <v>764.81000000000131</v>
          </cell>
          <cell r="N3167">
            <v>8.0493182691245252E-2</v>
          </cell>
        </row>
        <row r="3168">
          <cell r="A3168" t="str">
            <v>21-03-b-06</v>
          </cell>
          <cell r="B3168" t="str">
            <v>Wet sinking of well, in cohesive soil (value of Cmore than 5), for depths below spring levelas perspecification, including charges of mchinery,shoring, kentledge and removal of excavated spoilwithin one chain:-  : Above 7.5 to 9 m depth</v>
          </cell>
          <cell r="C3168" t="str">
            <v>100 Cft</v>
          </cell>
          <cell r="D3168">
            <v>37177.19</v>
          </cell>
          <cell r="E3168">
            <v>37177.199999999997</v>
          </cell>
          <cell r="F3168" t="str">
            <v>m3</v>
          </cell>
          <cell r="G3168">
            <v>13129.01</v>
          </cell>
          <cell r="H3168">
            <v>13129.02</v>
          </cell>
          <cell r="I3168" t="str">
            <v>21.3.6 ,21.3.9.2</v>
          </cell>
          <cell r="J3168">
            <v>0</v>
          </cell>
          <cell r="L3168">
            <v>12153.13</v>
          </cell>
          <cell r="M3168">
            <v>975.89000000000124</v>
          </cell>
          <cell r="N3168">
            <v>8.0299478405974539E-2</v>
          </cell>
        </row>
        <row r="3169">
          <cell r="A3169" t="str">
            <v>21-03-b-07</v>
          </cell>
          <cell r="B3169" t="str">
            <v>Wet sinking of well, in cohesive soil (value of Cmore than 5), for depths below spring levelas perspecification, including charges of mchinery,shoring, kentledge and removal of excavated spoilwithin one chain:-  : Above 9 to 10.5 m depth</v>
          </cell>
          <cell r="C3169" t="str">
            <v>100 Cft</v>
          </cell>
          <cell r="D3169">
            <v>44986.39</v>
          </cell>
          <cell r="E3169">
            <v>44986.39</v>
          </cell>
          <cell r="F3169" t="str">
            <v>m3</v>
          </cell>
          <cell r="G3169">
            <v>15886.81</v>
          </cell>
          <cell r="H3169">
            <v>15886.81</v>
          </cell>
          <cell r="I3169" t="str">
            <v>21.3.6 ,21.3.9.2</v>
          </cell>
          <cell r="J3169">
            <v>0</v>
          </cell>
          <cell r="L3169">
            <v>14703.36</v>
          </cell>
          <cell r="M3169">
            <v>1183.4499999999989</v>
          </cell>
          <cell r="N3169">
            <v>8.0488405371289207E-2</v>
          </cell>
        </row>
        <row r="3170">
          <cell r="A3170" t="str">
            <v>21-03-b-08</v>
          </cell>
          <cell r="B3170" t="str">
            <v>Wet sinking of well, in cohesive soil (value of Cmore than 5), for depths below spring levelas perspecification, including charges of mchinery,shoring, kentledge and removal of excavated spoilwithin one chain:-  Above 10.5 to 12 m depth</v>
          </cell>
          <cell r="C3170" t="str">
            <v>100 Cft</v>
          </cell>
          <cell r="D3170">
            <v>56604.42</v>
          </cell>
          <cell r="E3170">
            <v>56604.42</v>
          </cell>
          <cell r="F3170" t="str">
            <v>m3</v>
          </cell>
          <cell r="G3170">
            <v>19989.68</v>
          </cell>
          <cell r="H3170">
            <v>19989.68</v>
          </cell>
          <cell r="I3170" t="str">
            <v>21.3.6 ,21.3.9.2</v>
          </cell>
          <cell r="J3170">
            <v>0</v>
          </cell>
          <cell r="L3170">
            <v>18502.2</v>
          </cell>
          <cell r="M3170">
            <v>1487.4799999999996</v>
          </cell>
          <cell r="N3170">
            <v>8.0394763865918623E-2</v>
          </cell>
        </row>
        <row r="3171">
          <cell r="A3171" t="str">
            <v>21-03-b-09</v>
          </cell>
          <cell r="B3171" t="str">
            <v>Wet sinking of well, in cohesive soil (value of Cmore than 5), for depths below spring levelas perspecification, including charges of mchinery,shoring, kentledge and removal of excavated spoilwithin one chain:-  Above 12 to 13.5 m depth</v>
          </cell>
          <cell r="C3171" t="str">
            <v>100 Cft</v>
          </cell>
          <cell r="D3171">
            <v>65591.27</v>
          </cell>
          <cell r="E3171">
            <v>65591.27</v>
          </cell>
          <cell r="F3171" t="str">
            <v>m3</v>
          </cell>
          <cell r="G3171">
            <v>23163.360000000001</v>
          </cell>
          <cell r="H3171">
            <v>23163.360000000001</v>
          </cell>
          <cell r="I3171" t="str">
            <v>21.3.6 ,21.3.9.2</v>
          </cell>
          <cell r="J3171">
            <v>0</v>
          </cell>
          <cell r="L3171">
            <v>21436.560000000001</v>
          </cell>
          <cell r="M3171">
            <v>1726.7999999999993</v>
          </cell>
          <cell r="N3171">
            <v>8.0553969480177748E-2</v>
          </cell>
        </row>
        <row r="3172">
          <cell r="A3172" t="str">
            <v>21-03-b-10</v>
          </cell>
          <cell r="B3172" t="str">
            <v>Wet sinking of well, in cohesive soil (value of Cmore than 5), for depths below spring levelas perspecification, including charges of mchinery,shoring, kentledge and removal of excavated spoilwithin one chain:-  Exceeding 13.5 m depth</v>
          </cell>
          <cell r="C3172" t="str">
            <v>100 Cft</v>
          </cell>
          <cell r="D3172">
            <v>78879.960000000006</v>
          </cell>
          <cell r="E3172">
            <v>78879.960000000006</v>
          </cell>
          <cell r="F3172" t="str">
            <v>m3</v>
          </cell>
          <cell r="G3172">
            <v>27856.22</v>
          </cell>
          <cell r="H3172">
            <v>27856.22</v>
          </cell>
          <cell r="I3172" t="str">
            <v>21.3.6 ,21.3.9.2</v>
          </cell>
          <cell r="J3172">
            <v>0</v>
          </cell>
          <cell r="L3172">
            <v>25781.34</v>
          </cell>
          <cell r="M3172">
            <v>2074.880000000001</v>
          </cell>
          <cell r="N3172">
            <v>8.0479912991334085E-2</v>
          </cell>
        </row>
        <row r="3173">
          <cell r="A3173" t="str">
            <v>21-03-c-01</v>
          </cell>
          <cell r="B3173" t="str">
            <v>Wet sinking of well, in shingle, or gravel etc. fordepths below spring level as per specificationincluding charges of machinery, shoring, kentledgeand removal of excavated spoil within one chain:-Upto 1.5 m depth</v>
          </cell>
          <cell r="C3173" t="str">
            <v>100 Cft</v>
          </cell>
          <cell r="D3173">
            <v>10756.8</v>
          </cell>
          <cell r="E3173">
            <v>10756.8</v>
          </cell>
          <cell r="F3173" t="str">
            <v>m3</v>
          </cell>
          <cell r="G3173">
            <v>3798.73</v>
          </cell>
          <cell r="H3173">
            <v>3798.73</v>
          </cell>
          <cell r="I3173" t="str">
            <v>21.3.6 ,21.3.9.2</v>
          </cell>
          <cell r="J3173">
            <v>0</v>
          </cell>
          <cell r="L3173">
            <v>3504.15</v>
          </cell>
          <cell r="M3173">
            <v>294.57999999999993</v>
          </cell>
          <cell r="N3173">
            <v>8.4066035985902413E-2</v>
          </cell>
        </row>
        <row r="3174">
          <cell r="A3174" t="str">
            <v>21-03-c-02</v>
          </cell>
          <cell r="B3174" t="str">
            <v>Wet sinking of well, in shingle, or gravel etc. fordepths below spring level as per specificationincluding charges of machinery, shoring, kentledgeand removal of excavated spoil within one chain:Above 1.5m  to 3 m depth</v>
          </cell>
          <cell r="C3174" t="str">
            <v>100 Cft</v>
          </cell>
          <cell r="D3174">
            <v>24948.55</v>
          </cell>
          <cell r="E3174">
            <v>24948.55</v>
          </cell>
          <cell r="F3174" t="str">
            <v>m3</v>
          </cell>
          <cell r="G3174">
            <v>8810.51</v>
          </cell>
          <cell r="H3174">
            <v>8810.51</v>
          </cell>
          <cell r="I3174" t="str">
            <v>21.3.6 ,21.3.9.2</v>
          </cell>
          <cell r="J3174">
            <v>0</v>
          </cell>
          <cell r="L3174">
            <v>8123.75</v>
          </cell>
          <cell r="M3174">
            <v>686.76000000000022</v>
          </cell>
          <cell r="N3174">
            <v>8.4537313432835853E-2</v>
          </cell>
        </row>
        <row r="3175">
          <cell r="A3175" t="str">
            <v>21-03-c-03</v>
          </cell>
          <cell r="B3175" t="str">
            <v>Wet sinking of well, in shingle, or gravel etc. fordepths below spring level as per specificationincluding charges of machinery, shoring, kentledgeand removal of excavated spoil within one chain:Above 3 to 4.5 m depth</v>
          </cell>
          <cell r="C3175" t="str">
            <v>100 Cft</v>
          </cell>
          <cell r="D3175">
            <v>33701.589999999997</v>
          </cell>
          <cell r="E3175">
            <v>33701.589999999997</v>
          </cell>
          <cell r="F3175" t="str">
            <v>m3</v>
          </cell>
          <cell r="G3175">
            <v>11901.62</v>
          </cell>
          <cell r="H3175">
            <v>11901.62</v>
          </cell>
          <cell r="I3175" t="str">
            <v>21.3.6 ,21.3.9.2</v>
          </cell>
          <cell r="J3175">
            <v>0</v>
          </cell>
          <cell r="L3175">
            <v>10972.2</v>
          </cell>
          <cell r="M3175">
            <v>929.42000000000007</v>
          </cell>
          <cell r="N3175">
            <v>8.4706804469477412E-2</v>
          </cell>
        </row>
        <row r="3176">
          <cell r="A3176" t="str">
            <v>21-03-c-04</v>
          </cell>
          <cell r="B3176" t="str">
            <v>Wet sinking of well, in shingle, or gravel etc. fordepths below spring level as per specificationincluding charges of machinery, shoring, kentledgeand removal of excavated spoil within one chain:Above 4.5 to 6 m depth</v>
          </cell>
          <cell r="C3176" t="str">
            <v>100 Cft</v>
          </cell>
          <cell r="D3176">
            <v>46200.21</v>
          </cell>
          <cell r="E3176">
            <v>46200.21</v>
          </cell>
          <cell r="F3176" t="str">
            <v>m3</v>
          </cell>
          <cell r="G3176">
            <v>16315.47</v>
          </cell>
          <cell r="H3176">
            <v>16315.47</v>
          </cell>
          <cell r="I3176" t="str">
            <v>21.3.6 ,21.3.9.2</v>
          </cell>
          <cell r="J3176">
            <v>0</v>
          </cell>
          <cell r="L3176">
            <v>15038.76</v>
          </cell>
          <cell r="M3176">
            <v>1276.7099999999991</v>
          </cell>
          <cell r="N3176">
            <v>8.489463227021371E-2</v>
          </cell>
        </row>
        <row r="3177">
          <cell r="A3177" t="str">
            <v>21-03-c-05</v>
          </cell>
          <cell r="B3177" t="str">
            <v>Wet sinking of well, in shingle, or gravel etc. fordepths below spring level as per specificationincluding charges of machinery, shoring, kentledgeand removal of excavated spoil within one chain:Above 6 to 7.5 m depth</v>
          </cell>
          <cell r="C3177" t="str">
            <v>100 Cft</v>
          </cell>
          <cell r="D3177">
            <v>69398.600000000006</v>
          </cell>
          <cell r="E3177">
            <v>69398.600000000006</v>
          </cell>
          <cell r="F3177" t="str">
            <v>m3</v>
          </cell>
          <cell r="G3177">
            <v>24507.91</v>
          </cell>
          <cell r="H3177">
            <v>24507.91</v>
          </cell>
          <cell r="I3177" t="str">
            <v>21.3.6 ,21.3.9.2</v>
          </cell>
          <cell r="J3177">
            <v>0</v>
          </cell>
          <cell r="L3177">
            <v>22589.95</v>
          </cell>
          <cell r="M3177">
            <v>1917.9599999999991</v>
          </cell>
          <cell r="N3177">
            <v>8.4903242371054344E-2</v>
          </cell>
        </row>
        <row r="3178">
          <cell r="A3178" t="str">
            <v>21-03-c-06</v>
          </cell>
          <cell r="B3178" t="str">
            <v>Wet sinking of well, in shingle, or gravel etc. fordepths below spring level as per specificationincluding charges of machinery, shoring, kentledgeand removal of excavated spoil within one chain:Above 7.5 to 9 m depth</v>
          </cell>
          <cell r="C3178" t="str">
            <v>100 Cft</v>
          </cell>
          <cell r="D3178">
            <v>89356.7</v>
          </cell>
          <cell r="E3178">
            <v>89356.7</v>
          </cell>
          <cell r="F3178" t="str">
            <v>m3</v>
          </cell>
          <cell r="G3178">
            <v>31556.05</v>
          </cell>
          <cell r="H3178">
            <v>31556.05</v>
          </cell>
          <cell r="I3178" t="str">
            <v>21.3.6 ,21.3.9.2</v>
          </cell>
          <cell r="J3178">
            <v>0</v>
          </cell>
          <cell r="L3178">
            <v>29084.2</v>
          </cell>
          <cell r="M3178">
            <v>2471.8499999999985</v>
          </cell>
          <cell r="N3178">
            <v>8.4989444440624062E-2</v>
          </cell>
        </row>
        <row r="3179">
          <cell r="A3179" t="str">
            <v>21-03-c-07</v>
          </cell>
          <cell r="B3179" t="str">
            <v>Wet sinking of well, in shingle, or gravel etc. fordepths below spring level as per specificationincluding charges of machinery, shoring, kentledgeand removal of excavated spoil within one chain:Above 9 m to 10.5 m depth</v>
          </cell>
          <cell r="C3179" t="str">
            <v>100 Cft</v>
          </cell>
          <cell r="D3179">
            <v>112212.78</v>
          </cell>
          <cell r="E3179">
            <v>112212.78</v>
          </cell>
          <cell r="F3179" t="str">
            <v>m3</v>
          </cell>
          <cell r="G3179">
            <v>39627.61</v>
          </cell>
          <cell r="H3179">
            <v>39627.61</v>
          </cell>
          <cell r="I3179" t="str">
            <v>21.3.6 ,21.3.9.2</v>
          </cell>
          <cell r="J3179">
            <v>0</v>
          </cell>
          <cell r="L3179">
            <v>36524.230000000003</v>
          </cell>
          <cell r="M3179">
            <v>3103.3799999999974</v>
          </cell>
          <cell r="N3179">
            <v>8.4967705000214847E-2</v>
          </cell>
        </row>
        <row r="3180">
          <cell r="A3180" t="str">
            <v>21-03-c-08</v>
          </cell>
          <cell r="B3180" t="str">
            <v>Wet sinking of well, in shingle, or gravel etc. fordepths below spring level as per specificationincluding charges of machinery, shoring, kentledgeand removal of excavated spoil within one chain:Above 10.5 m to 12 m depth</v>
          </cell>
          <cell r="C3180" t="str">
            <v>100 Cft</v>
          </cell>
          <cell r="D3180">
            <v>144887.63</v>
          </cell>
          <cell r="E3180">
            <v>144887.63</v>
          </cell>
          <cell r="F3180" t="str">
            <v>m3</v>
          </cell>
          <cell r="G3180">
            <v>51166.62</v>
          </cell>
          <cell r="H3180">
            <v>51166.62</v>
          </cell>
          <cell r="I3180" t="str">
            <v>21.3.6 ,21.3.9.2</v>
          </cell>
          <cell r="J3180">
            <v>0</v>
          </cell>
          <cell r="L3180">
            <v>47156.95</v>
          </cell>
          <cell r="M3180">
            <v>4009.6700000000055</v>
          </cell>
          <cell r="N3180">
            <v>8.5028187785681761E-2</v>
          </cell>
        </row>
        <row r="3181">
          <cell r="A3181" t="str">
            <v>21-03-c-09</v>
          </cell>
          <cell r="B3181" t="str">
            <v>Wet sinking of well, in shingle, or gravel etc. fordepths below spring level as per specificationincluding charges of machinery, shoring, kentledgeand removal of excavated spoil within one chain:Above 12 to 13.5 m depth</v>
          </cell>
          <cell r="C3181" t="str">
            <v>100 Cft</v>
          </cell>
          <cell r="D3181">
            <v>182424.67</v>
          </cell>
          <cell r="E3181">
            <v>182424.69</v>
          </cell>
          <cell r="F3181" t="str">
            <v>m3</v>
          </cell>
          <cell r="G3181">
            <v>64422.73</v>
          </cell>
          <cell r="H3181">
            <v>64422.73</v>
          </cell>
          <cell r="I3181" t="str">
            <v>21.3.6 ,21.3.9.2</v>
          </cell>
          <cell r="J3181">
            <v>0</v>
          </cell>
          <cell r="L3181">
            <v>59375.66</v>
          </cell>
          <cell r="M3181">
            <v>5047.07</v>
          </cell>
          <cell r="N3181">
            <v>8.500233934241741E-2</v>
          </cell>
        </row>
        <row r="3182">
          <cell r="A3182" t="str">
            <v>21-03-c-10</v>
          </cell>
          <cell r="B3182" t="str">
            <v>Wet sinking of well, in shingle, or gravel etc. fordepths below spring level as per specificationincluding charges of machinery, shoring, kentledgeand removal of excavated spoil within one chain:Exceeding 13.5m to any depth</v>
          </cell>
          <cell r="C3182" t="str">
            <v>100 Cft</v>
          </cell>
          <cell r="D3182">
            <v>231388.94</v>
          </cell>
          <cell r="E3182">
            <v>231388.92</v>
          </cell>
          <cell r="F3182" t="str">
            <v>m3</v>
          </cell>
          <cell r="G3182">
            <v>81714.3</v>
          </cell>
          <cell r="H3182">
            <v>81714.3</v>
          </cell>
          <cell r="I3182" t="str">
            <v>21.3.6 ,21.3.9.2</v>
          </cell>
          <cell r="J3182">
            <v>0</v>
          </cell>
          <cell r="L3182">
            <v>75308.81</v>
          </cell>
          <cell r="M3182">
            <v>6405.4900000000052</v>
          </cell>
          <cell r="N3182">
            <v>8.5056316784185085E-2</v>
          </cell>
        </row>
        <row r="3183">
          <cell r="A3183" t="str">
            <v>21-04</v>
          </cell>
          <cell r="B3183" t="str">
            <v>Deleted</v>
          </cell>
          <cell r="C3183" t="str">
            <v>-</v>
          </cell>
          <cell r="D3183">
            <v>0</v>
          </cell>
          <cell r="E3183">
            <v>0</v>
          </cell>
          <cell r="F3183" t="str">
            <v>-</v>
          </cell>
          <cell r="G3183">
            <v>0</v>
          </cell>
          <cell r="H3183">
            <v>0</v>
          </cell>
          <cell r="I3183" t="str">
            <v>-</v>
          </cell>
          <cell r="J3183">
            <v>0</v>
          </cell>
          <cell r="L3183">
            <v>0</v>
          </cell>
          <cell r="M3183">
            <v>0</v>
          </cell>
          <cell r="N3183" t="e">
            <v>#DIV/0!</v>
          </cell>
        </row>
        <row r="3184">
          <cell r="A3184" t="str">
            <v>21-05</v>
          </cell>
          <cell r="B3184" t="str">
            <v>Deleted</v>
          </cell>
          <cell r="C3184" t="str">
            <v>-</v>
          </cell>
          <cell r="D3184">
            <v>0</v>
          </cell>
          <cell r="E3184">
            <v>0</v>
          </cell>
          <cell r="F3184" t="str">
            <v>-</v>
          </cell>
          <cell r="G3184">
            <v>0</v>
          </cell>
          <cell r="H3184">
            <v>0</v>
          </cell>
          <cell r="I3184" t="str">
            <v>-</v>
          </cell>
          <cell r="J3184">
            <v>0</v>
          </cell>
          <cell r="L3184">
            <v>0</v>
          </cell>
          <cell r="M3184">
            <v>0</v>
          </cell>
          <cell r="N3184" t="e">
            <v>#DIV/0!</v>
          </cell>
        </row>
        <row r="3185">
          <cell r="A3185" t="str">
            <v>21-06-a</v>
          </cell>
          <cell r="B3185" t="str">
            <v>Providing, making and laying R.C.C. well curb inposition, using coarse sand for concrete, includingall kinds of forms, moulds, curing, shuttering,rendering and finishing the exposed surface,(including screening &amp; washing of aggregate :Ratio 1: 1½: 3</v>
          </cell>
          <cell r="C3185" t="str">
            <v>100 Cft</v>
          </cell>
          <cell r="D3185">
            <v>25175.39</v>
          </cell>
          <cell r="E3185">
            <v>63119.95</v>
          </cell>
          <cell r="F3185" t="str">
            <v>m3</v>
          </cell>
          <cell r="G3185">
            <v>8890.61</v>
          </cell>
          <cell r="H3185">
            <v>22290.62</v>
          </cell>
          <cell r="I3185" t="str">
            <v>21.2.1,21.3.6,21.3.5 ,21.3.9.4</v>
          </cell>
          <cell r="J3185">
            <v>0</v>
          </cell>
          <cell r="L3185">
            <v>17818.62</v>
          </cell>
          <cell r="M3185">
            <v>4472</v>
          </cell>
          <cell r="N3185">
            <v>0.25097341993936684</v>
          </cell>
        </row>
        <row r="3186">
          <cell r="A3186" t="str">
            <v>21-06-b</v>
          </cell>
          <cell r="B3186" t="str">
            <v>Providing, making and laying R.C.C. well curb inposition, using coarse sand for concrete, includingall kinds of forms, moulds, curing, shuttering,rendering and finishing the exposed surface,(including screening &amp; washing of aggregate:Ratio 1:2:4</v>
          </cell>
          <cell r="C3186" t="str">
            <v>100 Cft</v>
          </cell>
          <cell r="D3186">
            <v>26015.77</v>
          </cell>
          <cell r="E3186">
            <v>57866.62</v>
          </cell>
          <cell r="F3186" t="str">
            <v>m3</v>
          </cell>
          <cell r="G3186">
            <v>9187.39</v>
          </cell>
          <cell r="H3186">
            <v>20435.419999999998</v>
          </cell>
          <cell r="I3186" t="str">
            <v>21.2.1,21.3.6,21.3.5 ,21.3.9.4</v>
          </cell>
          <cell r="J3186">
            <v>0</v>
          </cell>
          <cell r="L3186">
            <v>16660.95</v>
          </cell>
          <cell r="M3186">
            <v>3774.4699999999975</v>
          </cell>
          <cell r="N3186">
            <v>0.22654590524549906</v>
          </cell>
        </row>
        <row r="3187">
          <cell r="A3187" t="str">
            <v>21-07</v>
          </cell>
          <cell r="B3187" t="str">
            <v>Providing and fixing structural steel cutting edgefor well curb.</v>
          </cell>
          <cell r="C3187" t="str">
            <v>Ton</v>
          </cell>
          <cell r="D3187">
            <v>49177.5</v>
          </cell>
          <cell r="E3187">
            <v>278783.34000000003</v>
          </cell>
          <cell r="F3187" t="str">
            <v>Ton</v>
          </cell>
          <cell r="G3187">
            <v>49177.5</v>
          </cell>
          <cell r="H3187">
            <v>278783.31</v>
          </cell>
          <cell r="I3187" t="str">
            <v>21.2.2,21.3.6,21.3.5 ,21.3.9.4</v>
          </cell>
          <cell r="J3187">
            <v>0</v>
          </cell>
          <cell r="L3187">
            <v>278160.81</v>
          </cell>
          <cell r="M3187">
            <v>622.5</v>
          </cell>
          <cell r="N3187">
            <v>2.2379141044347691E-3</v>
          </cell>
        </row>
        <row r="3188">
          <cell r="A3188" t="str">
            <v>22-01-a-01</v>
          </cell>
          <cell r="B3188" t="str">
            <v>Tega formed of burnt bricks on end, laid in andover cement sand mortar projecting to a height ofnot more than 6" (150mm) top of drain along theproperty side where required, laid to lines, grades,slopes and shape according to the engineer'sdrawing.i) 3" thick : Ratio 1:3</v>
          </cell>
          <cell r="C3188" t="str">
            <v>100 Rft</v>
          </cell>
          <cell r="D3188">
            <v>1962.03</v>
          </cell>
          <cell r="E3188">
            <v>6861.8</v>
          </cell>
          <cell r="F3188" t="str">
            <v>m</v>
          </cell>
          <cell r="G3188">
            <v>64.37</v>
          </cell>
          <cell r="H3188">
            <v>225.12</v>
          </cell>
          <cell r="I3188" t="str">
            <v>22.3.2 ,22.4</v>
          </cell>
          <cell r="J3188">
            <v>0</v>
          </cell>
          <cell r="L3188">
            <v>194.58</v>
          </cell>
          <cell r="M3188">
            <v>30.539999999999992</v>
          </cell>
          <cell r="N3188">
            <v>0.1569534381745297</v>
          </cell>
        </row>
        <row r="3189">
          <cell r="A3189" t="str">
            <v>22-01-a-02</v>
          </cell>
          <cell r="B3189" t="str">
            <v>Tega formed of burnt bricks on end, laid in andover cement sand mortar projecting to a height ofnot more than 6" (150mm) top of drain along theproperty side where required, laid to lines, grades,slopes and shape according to the engineer'sdrawing.(ii) 3" thick : Ratio 1:5</v>
          </cell>
          <cell r="C3189" t="str">
            <v>100 Rft</v>
          </cell>
          <cell r="D3189">
            <v>1962.03</v>
          </cell>
          <cell r="E3189">
            <v>6285.28</v>
          </cell>
          <cell r="F3189" t="str">
            <v>m</v>
          </cell>
          <cell r="G3189">
            <v>64.37</v>
          </cell>
          <cell r="H3189">
            <v>206.21</v>
          </cell>
          <cell r="I3189" t="str">
            <v>22.3.2 ,22.4</v>
          </cell>
          <cell r="J3189">
            <v>0</v>
          </cell>
          <cell r="L3189">
            <v>181.75</v>
          </cell>
          <cell r="M3189">
            <v>24.460000000000008</v>
          </cell>
          <cell r="N3189">
            <v>0.13458046767537832</v>
          </cell>
        </row>
        <row r="3190">
          <cell r="A3190" t="str">
            <v>22-01-b-01</v>
          </cell>
          <cell r="B3190" t="str">
            <v>Tega formed of burnt bricks on end, laid in andover cement sand mortar projecting to a height ofnot more than 6" (150mm) top of drain along theproperty side where required, laid to lines, grades,slopes and shape according to the engineer'sdrawing.(i) 4.5" thick : Ratio 1:3</v>
          </cell>
          <cell r="C3190" t="str">
            <v>100 Rft</v>
          </cell>
          <cell r="D3190">
            <v>2148.2199999999998</v>
          </cell>
          <cell r="E3190">
            <v>8026.66</v>
          </cell>
          <cell r="F3190" t="str">
            <v>m</v>
          </cell>
          <cell r="G3190">
            <v>70.48</v>
          </cell>
          <cell r="H3190">
            <v>263.33999999999997</v>
          </cell>
          <cell r="I3190" t="str">
            <v>22.3.2 ,22.4</v>
          </cell>
          <cell r="J3190">
            <v>0</v>
          </cell>
          <cell r="L3190">
            <v>228.14</v>
          </cell>
          <cell r="M3190">
            <v>35.199999999999989</v>
          </cell>
          <cell r="N3190">
            <v>0.1542912246865959</v>
          </cell>
        </row>
        <row r="3191">
          <cell r="A3191" t="str">
            <v>22-01-b-02</v>
          </cell>
          <cell r="B3191" t="str">
            <v>Tega formed of burnt bricks on end, laid in andover cement sand mortar projecting to a height ofnot more than 6" (150mm) top of drain along theproperty side where required, laid to lines, grades,slopes and shape according to the engineer'sdrawing.(ii) 4.5" thick : Ratio 1:5</v>
          </cell>
          <cell r="C3191" t="str">
            <v>100 Rft</v>
          </cell>
          <cell r="D3191">
            <v>2148.2199999999998</v>
          </cell>
          <cell r="E3191">
            <v>7644.53</v>
          </cell>
          <cell r="F3191" t="str">
            <v>m</v>
          </cell>
          <cell r="G3191">
            <v>70.48</v>
          </cell>
          <cell r="H3191">
            <v>250.8</v>
          </cell>
          <cell r="I3191" t="str">
            <v>22.3.2 ,22.4</v>
          </cell>
          <cell r="J3191">
            <v>0</v>
          </cell>
          <cell r="L3191">
            <v>220.26</v>
          </cell>
          <cell r="M3191">
            <v>30.54000000000002</v>
          </cell>
          <cell r="N3191">
            <v>0.13865431762462554</v>
          </cell>
        </row>
        <row r="3192">
          <cell r="A3192" t="str">
            <v>22-02-a</v>
          </cell>
          <cell r="B3192" t="str">
            <v>burnt flat brick 3" (75mm) thick, laid inreimbursement, in cement, sand mortar on sides ofdrains and in other works where required. Alljoints to be completely filled and struck flush.(i) Ratio 1:3</v>
          </cell>
          <cell r="C3192" t="str">
            <v>100 Sft</v>
          </cell>
          <cell r="D3192">
            <v>2645.92</v>
          </cell>
          <cell r="E3192">
            <v>10589.18</v>
          </cell>
          <cell r="F3192" t="str">
            <v>m2</v>
          </cell>
          <cell r="G3192">
            <v>284.7</v>
          </cell>
          <cell r="H3192">
            <v>1139.4000000000001</v>
          </cell>
          <cell r="I3192" t="str">
            <v>22.3.2 ,22.4</v>
          </cell>
          <cell r="J3192">
            <v>0</v>
          </cell>
          <cell r="L3192">
            <v>978.33</v>
          </cell>
          <cell r="M3192">
            <v>161.07000000000005</v>
          </cell>
          <cell r="N3192">
            <v>0.16463769893594191</v>
          </cell>
        </row>
        <row r="3193">
          <cell r="A3193" t="str">
            <v>22-02-b</v>
          </cell>
          <cell r="B3193" t="str">
            <v>burnt flat brick 3" (75mm) thick, laid inreimbursement, in cement, sand mortar on sides ofdrains and in other works where required. Alljoints to be completely filled and struck flush.(ii) Ratio 1:5</v>
          </cell>
          <cell r="C3193" t="str">
            <v>100 Sft</v>
          </cell>
          <cell r="D3193">
            <v>2645.92</v>
          </cell>
          <cell r="E3193">
            <v>9961.74</v>
          </cell>
          <cell r="F3193" t="str">
            <v>m2</v>
          </cell>
          <cell r="G3193">
            <v>284.7</v>
          </cell>
          <cell r="H3193">
            <v>1071.8800000000001</v>
          </cell>
          <cell r="I3193" t="str">
            <v>22.3.2 ,22.4</v>
          </cell>
          <cell r="J3193">
            <v>0</v>
          </cell>
          <cell r="L3193">
            <v>934.18</v>
          </cell>
          <cell r="M3193">
            <v>137.70000000000016</v>
          </cell>
          <cell r="N3193">
            <v>0.14740199961463549</v>
          </cell>
        </row>
        <row r="3194">
          <cell r="A3194" t="str">
            <v>22-02-c</v>
          </cell>
          <cell r="B3194" t="str">
            <v>burnt flat brick 3" (75mm) thick, laid inreimbursement, in cement, sand mortar on sides ofdrains and in other works where required. Alljoints to be completely filled and struck flush.(iii) Ratio 1:6</v>
          </cell>
          <cell r="C3194" t="str">
            <v>100 Sft</v>
          </cell>
          <cell r="D3194">
            <v>2645.92</v>
          </cell>
          <cell r="E3194">
            <v>9783.1299999999992</v>
          </cell>
          <cell r="F3194" t="str">
            <v>m2</v>
          </cell>
          <cell r="G3194">
            <v>284.7</v>
          </cell>
          <cell r="H3194">
            <v>1052.6600000000001</v>
          </cell>
          <cell r="I3194" t="str">
            <v>22.3.2 ,22.4</v>
          </cell>
          <cell r="J3194">
            <v>0</v>
          </cell>
          <cell r="L3194">
            <v>921.55</v>
          </cell>
          <cell r="M3194">
            <v>131.11000000000013</v>
          </cell>
          <cell r="N3194">
            <v>0.14227117356627436</v>
          </cell>
        </row>
        <row r="3195">
          <cell r="A3195" t="str">
            <v>22-03-a</v>
          </cell>
          <cell r="B3195" t="str">
            <v>burnt brick on edge, laid in reimbursement, incement, sand mortar on sides of drains and in otherworks where required. All joints to be completelyfilled and struck flush.(i) Ratio 1:3</v>
          </cell>
          <cell r="C3195" t="str">
            <v>100 Sft</v>
          </cell>
          <cell r="D3195">
            <v>2974.3</v>
          </cell>
          <cell r="E3195">
            <v>14867.73</v>
          </cell>
          <cell r="F3195" t="str">
            <v>m2</v>
          </cell>
          <cell r="G3195">
            <v>320.04000000000002</v>
          </cell>
          <cell r="H3195">
            <v>1599.77</v>
          </cell>
          <cell r="I3195" t="str">
            <v>22.3.2 ,22.4</v>
          </cell>
          <cell r="J3195">
            <v>0</v>
          </cell>
          <cell r="L3195">
            <v>1372.94</v>
          </cell>
          <cell r="M3195">
            <v>226.82999999999993</v>
          </cell>
          <cell r="N3195">
            <v>0.16521479452852997</v>
          </cell>
        </row>
        <row r="3196">
          <cell r="A3196" t="str">
            <v>22-03-b</v>
          </cell>
          <cell r="B3196" t="str">
            <v>burnt brick on edge, laid in reimbursement, incement, sand mortar on sides of drains and in otherworks where required. All joints to be completelyfilled and struck flush.(ii) Ratio 1:5</v>
          </cell>
          <cell r="C3196" t="str">
            <v>100 Sft</v>
          </cell>
          <cell r="D3196">
            <v>2974.3</v>
          </cell>
          <cell r="E3196">
            <v>13937.21</v>
          </cell>
          <cell r="F3196" t="str">
            <v>m2</v>
          </cell>
          <cell r="G3196">
            <v>320.04000000000002</v>
          </cell>
          <cell r="H3196">
            <v>1499.64</v>
          </cell>
          <cell r="I3196" t="str">
            <v>22.3.2 ,22.4</v>
          </cell>
          <cell r="J3196">
            <v>0</v>
          </cell>
          <cell r="L3196">
            <v>1307.78</v>
          </cell>
          <cell r="M3196">
            <v>191.86000000000013</v>
          </cell>
          <cell r="N3196">
            <v>0.14670663261404834</v>
          </cell>
        </row>
        <row r="3197">
          <cell r="A3197" t="str">
            <v>22-03-c</v>
          </cell>
          <cell r="B3197" t="str">
            <v>burnt brick on edge, laid in reimbursement, incement, sand mortar on sides of drains and in otherworks where required. All joints to be completelyfilled and struck flush.(iii) Ratio 1:6</v>
          </cell>
          <cell r="C3197" t="str">
            <v>100 Sft</v>
          </cell>
          <cell r="D3197">
            <v>2974.3</v>
          </cell>
          <cell r="E3197">
            <v>13665.01</v>
          </cell>
          <cell r="F3197" t="str">
            <v>m2</v>
          </cell>
          <cell r="G3197">
            <v>320.04000000000002</v>
          </cell>
          <cell r="H3197">
            <v>1470.36</v>
          </cell>
          <cell r="I3197" t="str">
            <v>22.3.2 ,22.4</v>
          </cell>
          <cell r="J3197">
            <v>0</v>
          </cell>
          <cell r="L3197">
            <v>1288.55</v>
          </cell>
          <cell r="M3197">
            <v>181.80999999999995</v>
          </cell>
          <cell r="N3197">
            <v>0.14109658142873768</v>
          </cell>
        </row>
        <row r="3198">
          <cell r="A3198" t="str">
            <v>22-04-a</v>
          </cell>
          <cell r="B3198" t="str">
            <v>burnt flat brick, herring bond pitching in cement,sand mortar laid to lines, grades, shapes and slopesas per Engineer's Drawing.(i) Ratio 1:3</v>
          </cell>
          <cell r="C3198" t="str">
            <v>100 Sft</v>
          </cell>
          <cell r="D3198">
            <v>2488.75</v>
          </cell>
          <cell r="E3198">
            <v>11435.52</v>
          </cell>
          <cell r="F3198" t="str">
            <v>m2</v>
          </cell>
          <cell r="G3198">
            <v>267.79000000000002</v>
          </cell>
          <cell r="H3198">
            <v>1230.46</v>
          </cell>
          <cell r="I3198" t="str">
            <v>22.3.2 ,22.4</v>
          </cell>
          <cell r="J3198">
            <v>0</v>
          </cell>
          <cell r="L3198">
            <v>1056.05</v>
          </cell>
          <cell r="M3198">
            <v>174.41000000000008</v>
          </cell>
          <cell r="N3198">
            <v>0.1651531650963497</v>
          </cell>
        </row>
        <row r="3199">
          <cell r="A3199" t="str">
            <v>22-04-b</v>
          </cell>
          <cell r="B3199" t="str">
            <v>burnt flat brick, herring bond pitching in cement,sand mortar laid to lines, grades, shapes and slopesas per Engineer's Drawing.(ii) Ratio 1:5</v>
          </cell>
          <cell r="C3199" t="str">
            <v>100 Sft</v>
          </cell>
          <cell r="D3199">
            <v>2488.75</v>
          </cell>
          <cell r="E3199">
            <v>10723</v>
          </cell>
          <cell r="F3199" t="str">
            <v>m2</v>
          </cell>
          <cell r="G3199">
            <v>267.79000000000002</v>
          </cell>
          <cell r="H3199">
            <v>1153.79</v>
          </cell>
          <cell r="I3199" t="str">
            <v>22.3.2 ,22.4</v>
          </cell>
          <cell r="J3199">
            <v>0</v>
          </cell>
          <cell r="L3199">
            <v>1006.11</v>
          </cell>
          <cell r="M3199">
            <v>147.67999999999995</v>
          </cell>
          <cell r="N3199">
            <v>0.14678315492341787</v>
          </cell>
        </row>
        <row r="3200">
          <cell r="A3200" t="str">
            <v>22-04-c</v>
          </cell>
          <cell r="B3200" t="str">
            <v>burnt flat brick, herring bond pitching in cement,sand mortar laid to lines, grades, shapes and slopesas per Engineer's Drawing.(ii) Ratio 1:6</v>
          </cell>
          <cell r="C3200" t="str">
            <v>100 Sft</v>
          </cell>
          <cell r="D3200">
            <v>2488.75</v>
          </cell>
          <cell r="E3200">
            <v>10566.87</v>
          </cell>
          <cell r="F3200" t="str">
            <v>m2</v>
          </cell>
          <cell r="G3200">
            <v>267.79000000000002</v>
          </cell>
          <cell r="H3200">
            <v>1137</v>
          </cell>
          <cell r="I3200" t="str">
            <v>22.3.2 ,22.4</v>
          </cell>
          <cell r="J3200">
            <v>0</v>
          </cell>
          <cell r="L3200">
            <v>995.14</v>
          </cell>
          <cell r="M3200">
            <v>141.86000000000001</v>
          </cell>
          <cell r="N3200">
            <v>0.14255280664027173</v>
          </cell>
        </row>
        <row r="3201">
          <cell r="A3201" t="str">
            <v>22-05-a</v>
          </cell>
          <cell r="B3201" t="str">
            <v>Construct PHE Standard Drains, of cementconcrete 1:1.5:3, complete : Type I</v>
          </cell>
          <cell r="C3201" t="str">
            <v>100 Rft</v>
          </cell>
          <cell r="D3201">
            <v>2523.12</v>
          </cell>
          <cell r="E3201">
            <v>13759.87</v>
          </cell>
          <cell r="F3201" t="str">
            <v>m</v>
          </cell>
          <cell r="G3201">
            <v>82.78</v>
          </cell>
          <cell r="H3201">
            <v>451.44</v>
          </cell>
          <cell r="I3201" t="str">
            <v>22.3 ,22.4</v>
          </cell>
          <cell r="J3201">
            <v>0</v>
          </cell>
          <cell r="L3201">
            <v>327.22000000000003</v>
          </cell>
          <cell r="M3201">
            <v>124.21999999999997</v>
          </cell>
          <cell r="N3201">
            <v>0.37962227247723235</v>
          </cell>
        </row>
        <row r="3202">
          <cell r="A3202" t="str">
            <v>22-05-b</v>
          </cell>
          <cell r="B3202" t="str">
            <v>Construct PHE Standard Drains, of cementconcrete 1:1.5:3, complete : Type II</v>
          </cell>
          <cell r="C3202" t="str">
            <v>100 Rft</v>
          </cell>
          <cell r="D3202">
            <v>6417.23</v>
          </cell>
          <cell r="E3202">
            <v>32108.65</v>
          </cell>
          <cell r="F3202" t="str">
            <v>m</v>
          </cell>
          <cell r="G3202">
            <v>210.54</v>
          </cell>
          <cell r="H3202">
            <v>1053.43</v>
          </cell>
          <cell r="I3202" t="str">
            <v>22.3 ,22.4</v>
          </cell>
          <cell r="J3202">
            <v>0</v>
          </cell>
          <cell r="L3202">
            <v>770.69</v>
          </cell>
          <cell r="M3202">
            <v>282.74</v>
          </cell>
          <cell r="N3202">
            <v>0.36686605509348763</v>
          </cell>
        </row>
        <row r="3203">
          <cell r="A3203" t="str">
            <v>22-05-c</v>
          </cell>
          <cell r="B3203" t="str">
            <v>Construct PHE Standard Drains, of cementconcrete 1:1.5:3, complete : Type III</v>
          </cell>
          <cell r="C3203" t="str">
            <v>100 Rft</v>
          </cell>
          <cell r="D3203">
            <v>8156.37</v>
          </cell>
          <cell r="E3203">
            <v>40678.160000000003</v>
          </cell>
          <cell r="F3203" t="str">
            <v>m</v>
          </cell>
          <cell r="G3203">
            <v>267.60000000000002</v>
          </cell>
          <cell r="H3203">
            <v>1334.59</v>
          </cell>
          <cell r="I3203" t="str">
            <v>22.3 ,22.4</v>
          </cell>
          <cell r="J3203">
            <v>0</v>
          </cell>
          <cell r="L3203">
            <v>976.69</v>
          </cell>
          <cell r="M3203">
            <v>357.89999999999986</v>
          </cell>
          <cell r="N3203">
            <v>0.36644175736415835</v>
          </cell>
        </row>
        <row r="3204">
          <cell r="A3204" t="str">
            <v>22-05-d</v>
          </cell>
          <cell r="B3204" t="str">
            <v>Construct PHE Standard Drains, of cementconcrete 1:1.5:3, complete : Type IV</v>
          </cell>
          <cell r="C3204" t="str">
            <v>100 Rft</v>
          </cell>
          <cell r="D3204">
            <v>8787.2099999999991</v>
          </cell>
          <cell r="E3204">
            <v>45412.46</v>
          </cell>
          <cell r="F3204" t="str">
            <v>m</v>
          </cell>
          <cell r="G3204">
            <v>288.29000000000002</v>
          </cell>
          <cell r="H3204">
            <v>1489.91</v>
          </cell>
          <cell r="I3204" t="str">
            <v>22.3 ,22.4</v>
          </cell>
          <cell r="J3204">
            <v>0</v>
          </cell>
          <cell r="L3204">
            <v>1122.43</v>
          </cell>
          <cell r="M3204">
            <v>367.48</v>
          </cell>
          <cell r="N3204">
            <v>0.32739680870967452</v>
          </cell>
        </row>
        <row r="3205">
          <cell r="A3205" t="str">
            <v>22-05-e</v>
          </cell>
          <cell r="B3205" t="str">
            <v>Construct PHE Standard Drains, of cementconcrete 1:1.5:3, complete : Type V</v>
          </cell>
          <cell r="C3205" t="str">
            <v>100 Rft</v>
          </cell>
          <cell r="D3205">
            <v>11784.05</v>
          </cell>
          <cell r="E3205">
            <v>59883.42</v>
          </cell>
          <cell r="F3205" t="str">
            <v>m</v>
          </cell>
          <cell r="G3205">
            <v>386.62</v>
          </cell>
          <cell r="H3205">
            <v>1964.68</v>
          </cell>
          <cell r="I3205" t="str">
            <v>22.3 ,22.4</v>
          </cell>
          <cell r="J3205">
            <v>0</v>
          </cell>
          <cell r="L3205">
            <v>1489.04</v>
          </cell>
          <cell r="M3205">
            <v>475.6400000000001</v>
          </cell>
          <cell r="N3205">
            <v>0.31942728200719933</v>
          </cell>
        </row>
        <row r="3206">
          <cell r="A3206" t="str">
            <v>22-05-f</v>
          </cell>
          <cell r="B3206" t="str">
            <v>Construct PHE Standard Drains, of cementconcrete 1:1.5:3, complete : Type VI</v>
          </cell>
          <cell r="C3206" t="str">
            <v>100 Rft</v>
          </cell>
          <cell r="D3206">
            <v>13316.27</v>
          </cell>
          <cell r="E3206">
            <v>67029.86</v>
          </cell>
          <cell r="F3206" t="str">
            <v>m</v>
          </cell>
          <cell r="G3206">
            <v>436.89</v>
          </cell>
          <cell r="H3206">
            <v>2199.14</v>
          </cell>
          <cell r="I3206" t="str">
            <v>22.3 ,22.4</v>
          </cell>
          <cell r="J3206">
            <v>0</v>
          </cell>
          <cell r="L3206">
            <v>1679.88</v>
          </cell>
          <cell r="M3206">
            <v>519.25999999999976</v>
          </cell>
          <cell r="N3206">
            <v>0.30910541229135396</v>
          </cell>
        </row>
        <row r="3207">
          <cell r="A3207" t="str">
            <v>22-05-g</v>
          </cell>
          <cell r="B3207" t="str">
            <v>Construct PHE Standard Drains, of cementconcrete 1:1.5:3, complete : Type VII</v>
          </cell>
          <cell r="C3207" t="str">
            <v>100 Rft</v>
          </cell>
          <cell r="D3207">
            <v>13521.32</v>
          </cell>
          <cell r="E3207">
            <v>69083.240000000005</v>
          </cell>
          <cell r="F3207" t="str">
            <v>m</v>
          </cell>
          <cell r="G3207">
            <v>443.61</v>
          </cell>
          <cell r="H3207">
            <v>2266.5100000000002</v>
          </cell>
          <cell r="I3207" t="str">
            <v>22.3 ,22.4</v>
          </cell>
          <cell r="J3207">
            <v>0</v>
          </cell>
          <cell r="L3207">
            <v>1744.62</v>
          </cell>
          <cell r="M3207">
            <v>521.89000000000033</v>
          </cell>
          <cell r="N3207">
            <v>0.29914250667767212</v>
          </cell>
        </row>
        <row r="3208">
          <cell r="A3208" t="str">
            <v>22-05-h</v>
          </cell>
          <cell r="B3208" t="str">
            <v>Construct PHE Standard Drains, of cementconcrete 1:1.5:3, complete : Type VIII</v>
          </cell>
          <cell r="C3208" t="str">
            <v>100 Rft</v>
          </cell>
          <cell r="D3208">
            <v>20364.71</v>
          </cell>
          <cell r="E3208">
            <v>102945.63</v>
          </cell>
          <cell r="F3208" t="str">
            <v>m</v>
          </cell>
          <cell r="G3208">
            <v>668.13</v>
          </cell>
          <cell r="H3208">
            <v>3377.48</v>
          </cell>
          <cell r="I3208" t="str">
            <v>22.3 ,22.4</v>
          </cell>
          <cell r="J3208">
            <v>0</v>
          </cell>
          <cell r="L3208">
            <v>2603.0500000000002</v>
          </cell>
          <cell r="M3208">
            <v>774.42999999999984</v>
          </cell>
          <cell r="N3208">
            <v>0.29750869172701244</v>
          </cell>
        </row>
        <row r="3209">
          <cell r="A3209" t="str">
            <v>22-05-i</v>
          </cell>
          <cell r="B3209" t="str">
            <v>Construct PHE Standard Drains, of cementconcrete 1:1.5:3, complete : Type IX</v>
          </cell>
          <cell r="C3209" t="str">
            <v>100 Rft</v>
          </cell>
          <cell r="D3209">
            <v>23219.37</v>
          </cell>
          <cell r="E3209">
            <v>116881.64</v>
          </cell>
          <cell r="F3209" t="str">
            <v>m</v>
          </cell>
          <cell r="G3209">
            <v>761.79</v>
          </cell>
          <cell r="H3209">
            <v>3834.7</v>
          </cell>
          <cell r="I3209" t="str">
            <v>22.3 ,22.4</v>
          </cell>
          <cell r="J3209">
            <v>0</v>
          </cell>
          <cell r="L3209">
            <v>2938.47</v>
          </cell>
          <cell r="M3209">
            <v>896.23</v>
          </cell>
          <cell r="N3209">
            <v>0.30499885995092685</v>
          </cell>
        </row>
        <row r="3210">
          <cell r="A3210" t="str">
            <v>22-05-j</v>
          </cell>
          <cell r="B3210" t="str">
            <v>Construct PHE Standard Drains, of cementconcrete 1:1.5:3, complete : Type X</v>
          </cell>
          <cell r="C3210" t="str">
            <v>100 Rft</v>
          </cell>
          <cell r="D3210">
            <v>25049.03</v>
          </cell>
          <cell r="E3210">
            <v>133586.47</v>
          </cell>
          <cell r="F3210" t="str">
            <v>m</v>
          </cell>
          <cell r="G3210">
            <v>821.82</v>
          </cell>
          <cell r="H3210">
            <v>4382.76</v>
          </cell>
          <cell r="I3210" t="str">
            <v>22.3 ,22.4</v>
          </cell>
          <cell r="J3210">
            <v>0</v>
          </cell>
          <cell r="L3210">
            <v>3427.6</v>
          </cell>
          <cell r="M3210">
            <v>955.16000000000031</v>
          </cell>
          <cell r="N3210">
            <v>0.27866728906523525</v>
          </cell>
        </row>
        <row r="3211">
          <cell r="A3211" t="str">
            <v>22-05-k</v>
          </cell>
          <cell r="B3211" t="str">
            <v>Construct PHE Standard Drains, of cementconcrete 1:1.5:3, complete : Type XI</v>
          </cell>
          <cell r="C3211" t="str">
            <v>100 Rft</v>
          </cell>
          <cell r="D3211">
            <v>27381.29</v>
          </cell>
          <cell r="E3211">
            <v>142201.67000000001</v>
          </cell>
          <cell r="F3211" t="str">
            <v>m</v>
          </cell>
          <cell r="G3211">
            <v>898.34</v>
          </cell>
          <cell r="H3211">
            <v>4665.41</v>
          </cell>
          <cell r="I3211" t="str">
            <v>22.3 ,22.4</v>
          </cell>
          <cell r="J3211">
            <v>0</v>
          </cell>
          <cell r="L3211">
            <v>3642.17</v>
          </cell>
          <cell r="M3211">
            <v>1023.2399999999998</v>
          </cell>
          <cell r="N3211">
            <v>0.28094240521447372</v>
          </cell>
        </row>
        <row r="3212">
          <cell r="A3212" t="str">
            <v>22-05-l</v>
          </cell>
          <cell r="B3212" t="str">
            <v>Construct PHE Standard Drains, of cementconcrete 1:1.5:3, complete : Type XII</v>
          </cell>
          <cell r="C3212" t="str">
            <v>100 Rft</v>
          </cell>
          <cell r="D3212">
            <v>27989.22</v>
          </cell>
          <cell r="E3212">
            <v>145493.54999999999</v>
          </cell>
          <cell r="F3212" t="str">
            <v>m</v>
          </cell>
          <cell r="G3212">
            <v>918.28</v>
          </cell>
          <cell r="H3212">
            <v>4773.41</v>
          </cell>
          <cell r="I3212" t="str">
            <v>22.3 ,22.4</v>
          </cell>
          <cell r="J3212">
            <v>0</v>
          </cell>
          <cell r="L3212">
            <v>3729.52</v>
          </cell>
          <cell r="M3212">
            <v>1043.8899999999999</v>
          </cell>
          <cell r="N3212">
            <v>0.27989928998906022</v>
          </cell>
        </row>
        <row r="3213">
          <cell r="A3213" t="str">
            <v>22-06-a</v>
          </cell>
          <cell r="B3213" t="str">
            <v>Supply and Laying of RC hume pipes in positionincluding jointing 6" to 12" dia</v>
          </cell>
          <cell r="C3213" t="str">
            <v>100 Rft</v>
          </cell>
          <cell r="D3213">
            <v>14633.61</v>
          </cell>
          <cell r="E3213">
            <v>15517.99</v>
          </cell>
          <cell r="F3213" t="str">
            <v>m</v>
          </cell>
          <cell r="G3213">
            <v>480.11</v>
          </cell>
          <cell r="H3213">
            <v>509.12</v>
          </cell>
          <cell r="I3213" t="str">
            <v>22.3 ,22.4, 22.5</v>
          </cell>
          <cell r="J3213">
            <v>0</v>
          </cell>
          <cell r="L3213">
            <v>453.84</v>
          </cell>
          <cell r="M3213">
            <v>55.28000000000003</v>
          </cell>
          <cell r="N3213">
            <v>0.12180504142429056</v>
          </cell>
        </row>
        <row r="3214">
          <cell r="A3214" t="str">
            <v>22-06-b</v>
          </cell>
          <cell r="B3214" t="str">
            <v>Supply and Laying of RC hume pipes in positionincluding jointing 12" to 24" dia</v>
          </cell>
          <cell r="C3214" t="str">
            <v>100 Rft</v>
          </cell>
          <cell r="D3214">
            <v>22118.54</v>
          </cell>
          <cell r="E3214">
            <v>23917.35</v>
          </cell>
          <cell r="F3214" t="str">
            <v>m</v>
          </cell>
          <cell r="G3214">
            <v>725.67</v>
          </cell>
          <cell r="H3214">
            <v>784.69</v>
          </cell>
          <cell r="I3214" t="str">
            <v>22.3 ,22.4, 22.5</v>
          </cell>
          <cell r="J3214">
            <v>0</v>
          </cell>
          <cell r="L3214">
            <v>704.36</v>
          </cell>
          <cell r="M3214">
            <v>80.330000000000041</v>
          </cell>
          <cell r="N3214">
            <v>0.1140467942529389</v>
          </cell>
        </row>
        <row r="3215">
          <cell r="A3215" t="str">
            <v>22-06-c</v>
          </cell>
          <cell r="B3215" t="str">
            <v>Supply and Laying of RC hume pipes in positionincluding jointing 24" to 36" dia</v>
          </cell>
          <cell r="C3215" t="str">
            <v>100 Rft</v>
          </cell>
          <cell r="D3215">
            <v>29320.99</v>
          </cell>
          <cell r="E3215">
            <v>32032.83</v>
          </cell>
          <cell r="F3215" t="str">
            <v>m</v>
          </cell>
          <cell r="G3215">
            <v>961.97</v>
          </cell>
          <cell r="H3215">
            <v>1050.95</v>
          </cell>
          <cell r="I3215" t="str">
            <v>22.3 ,22.4, 22.5</v>
          </cell>
          <cell r="J3215">
            <v>0</v>
          </cell>
          <cell r="L3215">
            <v>930.3</v>
          </cell>
          <cell r="M3215">
            <v>120.65000000000009</v>
          </cell>
          <cell r="N3215">
            <v>0.12968934752230474</v>
          </cell>
        </row>
        <row r="3216">
          <cell r="A3216" t="str">
            <v>22-07</v>
          </cell>
          <cell r="B3216" t="str">
            <v>Supply of pre cast concrete new jersey barrier of10 ft length, 2 ft base width, 6" top width and 32"height.</v>
          </cell>
          <cell r="C3216" t="str">
            <v>Each</v>
          </cell>
          <cell r="D3216">
            <v>0</v>
          </cell>
          <cell r="E3216">
            <v>7736.33</v>
          </cell>
          <cell r="F3216" t="str">
            <v>Each</v>
          </cell>
          <cell r="G3216">
            <v>0</v>
          </cell>
          <cell r="H3216">
            <v>7736.33</v>
          </cell>
          <cell r="I3216" t="str">
            <v>6.1.3, 6.2,6.3, 6.6,6.12 ,6.17</v>
          </cell>
          <cell r="J3216">
            <v>0</v>
          </cell>
          <cell r="L3216">
            <v>7736.33</v>
          </cell>
          <cell r="M3216">
            <v>0</v>
          </cell>
          <cell r="N3216">
            <v>0</v>
          </cell>
        </row>
        <row r="3217">
          <cell r="A3217" t="str">
            <v>23-01-a</v>
          </cell>
          <cell r="B3217" t="str">
            <v>Providing and laying R.C.C. pipe, moulded withcement concrete 1:1-1/2:3, with spigot, socket orcollar joint, etc. including cost of reinforcement,conforming to B.S. 5911: Part-I, 1981 Class "L"including carriage, lowering in trenches to correctalignment and grade, jointing, cutting pipe wherenecessary, finishing and testing, etc. complete:-4" dia:</v>
          </cell>
          <cell r="C3217" t="str">
            <v>Rft</v>
          </cell>
          <cell r="D3217">
            <v>43.58</v>
          </cell>
          <cell r="E3217">
            <v>268.52</v>
          </cell>
          <cell r="F3217" t="str">
            <v>m</v>
          </cell>
          <cell r="G3217">
            <v>142.96</v>
          </cell>
          <cell r="H3217">
            <v>880.99</v>
          </cell>
          <cell r="I3217" t="str">
            <v>23.4 ,23.5</v>
          </cell>
          <cell r="J3217">
            <v>0</v>
          </cell>
          <cell r="L3217">
            <v>852.7</v>
          </cell>
          <cell r="M3217">
            <v>28.289999999999964</v>
          </cell>
          <cell r="N3217">
            <v>3.3176967280403383E-2</v>
          </cell>
        </row>
        <row r="3218">
          <cell r="A3218" t="str">
            <v>23-01-b</v>
          </cell>
          <cell r="B3218" t="str">
            <v>Providing and laying R.C.C. pipe, moulded withcement concrete 1:1-1/2:3, with spigot, socket orcollar joint, etc. including cost of reinforcement,conforming to B.S. 5911: Part-I, 1981 Class "L"including carriage, lowering in trenches to correctalignment and grade, jointing, cutting pipe wherenecessary, finishing and testing, etc. complete:-6" dia:</v>
          </cell>
          <cell r="C3218" t="str">
            <v>Rft</v>
          </cell>
          <cell r="D3218">
            <v>47.31</v>
          </cell>
          <cell r="E3218">
            <v>337.85</v>
          </cell>
          <cell r="F3218" t="str">
            <v>m</v>
          </cell>
          <cell r="G3218">
            <v>155.22</v>
          </cell>
          <cell r="H3218">
            <v>1108.43</v>
          </cell>
          <cell r="I3218" t="str">
            <v>23.4 ,23.5</v>
          </cell>
          <cell r="J3218">
            <v>0</v>
          </cell>
          <cell r="L3218">
            <v>1077.67</v>
          </cell>
          <cell r="M3218">
            <v>30.759999999999991</v>
          </cell>
          <cell r="N3218">
            <v>2.8543060491616163E-2</v>
          </cell>
        </row>
        <row r="3219">
          <cell r="A3219" t="str">
            <v>23-01-c</v>
          </cell>
          <cell r="B3219" t="str">
            <v>Providing and laying R.C.C. pipe, moulded withcement concrete 1:1-1/2:3, with spigot, socket orcollar joint, etc. including cost of reinforcement,conforming to B.S. 5911: Part-I, 1981 Class "L"including carriage, lowering in trenches to correctalignment and grade, jointing, cutting pipe wherenecessary, finishing and testing, etc. complete:- 9"dia:</v>
          </cell>
          <cell r="C3219" t="str">
            <v>Rft</v>
          </cell>
          <cell r="D3219">
            <v>81.55</v>
          </cell>
          <cell r="E3219">
            <v>515.35</v>
          </cell>
          <cell r="F3219" t="str">
            <v>m</v>
          </cell>
          <cell r="G3219">
            <v>267.54000000000002</v>
          </cell>
          <cell r="H3219">
            <v>1690.78</v>
          </cell>
          <cell r="I3219" t="str">
            <v>23.4 ,23.5</v>
          </cell>
          <cell r="J3219">
            <v>0</v>
          </cell>
          <cell r="L3219">
            <v>1642.32</v>
          </cell>
          <cell r="M3219">
            <v>48.460000000000036</v>
          </cell>
          <cell r="N3219">
            <v>2.950703882312828E-2</v>
          </cell>
        </row>
        <row r="3220">
          <cell r="A3220" t="str">
            <v>23-02-a</v>
          </cell>
          <cell r="B3220" t="str">
            <v>Providing and laying non-reinforced concrete pipemoulded with cement concrete 1:1-1/2:3conforming to ASTM Specification C-14-73,Class-2, including carriage of pipe from factory tosite of work, lowering in trenches to correctalignment and grade, jointing, cutting pipe wherenecessary, finishing and testing, etc. complete:-4"internal diameter</v>
          </cell>
          <cell r="C3220" t="str">
            <v>Rft</v>
          </cell>
          <cell r="D3220">
            <v>35.86</v>
          </cell>
          <cell r="E3220">
            <v>293.39999999999998</v>
          </cell>
          <cell r="F3220" t="str">
            <v>m</v>
          </cell>
          <cell r="G3220">
            <v>117.64</v>
          </cell>
          <cell r="H3220">
            <v>962.61</v>
          </cell>
          <cell r="I3220" t="str">
            <v>23.4 ,23.5</v>
          </cell>
          <cell r="J3220">
            <v>0</v>
          </cell>
          <cell r="L3220">
            <v>937.19</v>
          </cell>
          <cell r="M3220">
            <v>25.419999999999959</v>
          </cell>
          <cell r="N3220">
            <v>2.7123635548821433E-2</v>
          </cell>
        </row>
        <row r="3221">
          <cell r="A3221" t="str">
            <v>23-02-b</v>
          </cell>
          <cell r="B3221" t="str">
            <v>Providing and laying non-reinforced concrete pipemoulded with cement concrete 1:1-1/2:3conforming to ASTM Specification C-14-73,Class-2, including carriage of pipe from factory tosite of work, lowering in trenches to correctalignment and grade, jointing, cutting pipe wherenecessary, finishing and testing, etc. complete:- 6"i/d</v>
          </cell>
          <cell r="C3221" t="str">
            <v>Rft</v>
          </cell>
          <cell r="D3221">
            <v>43.58</v>
          </cell>
          <cell r="E3221">
            <v>324.41000000000003</v>
          </cell>
          <cell r="F3221" t="str">
            <v>m</v>
          </cell>
          <cell r="G3221">
            <v>142.96</v>
          </cell>
          <cell r="H3221">
            <v>1064.3499999999999</v>
          </cell>
          <cell r="I3221" t="str">
            <v>23.4 ,23.5</v>
          </cell>
          <cell r="J3221">
            <v>0</v>
          </cell>
          <cell r="L3221">
            <v>1036.07</v>
          </cell>
          <cell r="M3221">
            <v>28.279999999999973</v>
          </cell>
          <cell r="N3221">
            <v>2.7295453009931737E-2</v>
          </cell>
        </row>
        <row r="3222">
          <cell r="A3222" t="str">
            <v>23-02-c</v>
          </cell>
          <cell r="B3222" t="str">
            <v>Providing and laying non-reinforced concrete pipemoulded with cement concrete 1:1-1/2:3conforming to ASTM Specification C-14-73,Class-2, including carriage of pipe from factory tosite of work, lowering in trenches to correctalignment and grade, jointing, cutting pipe wherenecessary, finishing and testing, etc. complete:- 9"i/d wall thickness 1".</v>
          </cell>
          <cell r="C3222" t="str">
            <v>Rft</v>
          </cell>
          <cell r="D3222">
            <v>81.55</v>
          </cell>
          <cell r="E3222">
            <v>405.13</v>
          </cell>
          <cell r="F3222" t="str">
            <v>m</v>
          </cell>
          <cell r="G3222">
            <v>267.54000000000002</v>
          </cell>
          <cell r="H3222">
            <v>1329.15</v>
          </cell>
          <cell r="I3222" t="str">
            <v>23.4 ,23.5</v>
          </cell>
          <cell r="J3222">
            <v>0</v>
          </cell>
          <cell r="L3222">
            <v>1280.69</v>
          </cell>
          <cell r="M3222">
            <v>48.460000000000036</v>
          </cell>
          <cell r="N3222">
            <v>3.7838977426231199E-2</v>
          </cell>
        </row>
        <row r="3223">
          <cell r="A3223" t="str">
            <v>23-03-a-01</v>
          </cell>
          <cell r="B3223" t="str">
            <v>Providing &amp; laying R.C.C. pipe sewers, mouldedwith cement concrete 1:1-1/2:3 conforming toASTM specification C-76-79, Class II, Wall B,including carriage, lowering in trenches to correctalignment and grade, jointing with rubber ring,cutting pipes where necessary, testing, etc.complete:-12" i/d, wall thickness 2".</v>
          </cell>
          <cell r="C3223" t="str">
            <v>Rft</v>
          </cell>
          <cell r="D3223">
            <v>82.67</v>
          </cell>
          <cell r="E3223">
            <v>627.15</v>
          </cell>
          <cell r="F3223" t="str">
            <v>m</v>
          </cell>
          <cell r="G3223">
            <v>271.22000000000003</v>
          </cell>
          <cell r="H3223">
            <v>2057.5700000000002</v>
          </cell>
          <cell r="I3223" t="str">
            <v>23.4 ,23.5</v>
          </cell>
          <cell r="J3223">
            <v>0</v>
          </cell>
          <cell r="L3223">
            <v>2049.8000000000002</v>
          </cell>
          <cell r="M3223">
            <v>7.7699999999999818</v>
          </cell>
          <cell r="N3223">
            <v>3.7906137184115433E-3</v>
          </cell>
        </row>
        <row r="3224">
          <cell r="A3224" t="str">
            <v>23-03-a-02</v>
          </cell>
          <cell r="B3224" t="str">
            <v>Providing &amp; laying R.C.C. pipe sewers, mouldedwith cement concrete 1:1-1/2:3 conforming toASTM specification C-76-79, Class II, Wall B,including carriage, lowering in trenches to correctalignment and grade, jointing with rubber ring,cutting pipes where necessary, testing, etc.complete:- 15" i/d, wall thickness 2.2".</v>
          </cell>
          <cell r="C3224" t="str">
            <v>Rft</v>
          </cell>
          <cell r="D3224">
            <v>94.12</v>
          </cell>
          <cell r="E3224">
            <v>761.62</v>
          </cell>
          <cell r="F3224" t="str">
            <v>m</v>
          </cell>
          <cell r="G3224">
            <v>308.8</v>
          </cell>
          <cell r="H3224">
            <v>2498.75</v>
          </cell>
          <cell r="I3224" t="str">
            <v>23.4 ,23.5</v>
          </cell>
          <cell r="J3224">
            <v>0</v>
          </cell>
          <cell r="L3224">
            <v>2488.9499999999998</v>
          </cell>
          <cell r="M3224">
            <v>9.8000000000001819</v>
          </cell>
          <cell r="N3224">
            <v>3.9374033226863463E-3</v>
          </cell>
        </row>
        <row r="3225">
          <cell r="A3225" t="str">
            <v>23-03-a-03</v>
          </cell>
          <cell r="B3225" t="str">
            <v>Providing &amp; laying R.C.C. pipe sewers, mouldedwith cement concrete 1:1-1/2:3 conforming toASTM specification C-76-79, Class II, Wall B,including carriage, lowering in trenches to correctalignment and grade, jointing with rubber ring,cutting pipes where necessary, testing, etc.complete:- 18" i/d, wall thickness 2.5".</v>
          </cell>
          <cell r="C3225" t="str">
            <v>Rft</v>
          </cell>
          <cell r="D3225">
            <v>102.09</v>
          </cell>
          <cell r="E3225">
            <v>891.84</v>
          </cell>
          <cell r="F3225" t="str">
            <v>m</v>
          </cell>
          <cell r="G3225">
            <v>334.94</v>
          </cell>
          <cell r="H3225">
            <v>2925.98</v>
          </cell>
          <cell r="I3225" t="str">
            <v>23.4 ,23.5</v>
          </cell>
          <cell r="J3225">
            <v>0</v>
          </cell>
          <cell r="L3225">
            <v>2915.77</v>
          </cell>
          <cell r="M3225">
            <v>10.210000000000036</v>
          </cell>
          <cell r="N3225">
            <v>3.5016479351938036E-3</v>
          </cell>
        </row>
        <row r="3226">
          <cell r="A3226" t="str">
            <v>23-03-a-04</v>
          </cell>
          <cell r="B3226" t="str">
            <v>Providing &amp; laying R.C.C. pipe sewers, mouldedwith cement concrete 1:1-1/2:3 conforming toASTM specification C-76-79, Class II, Wall B,including carriage, lowering in trenches to correctalignment and grade, jointing with rubber ring,cutting pipes where necessary, testing, etc.complete:- 21" i/d, wall thickness 2.5".</v>
          </cell>
          <cell r="C3226" t="str">
            <v>Rft</v>
          </cell>
          <cell r="D3226">
            <v>139.94</v>
          </cell>
          <cell r="E3226">
            <v>1036</v>
          </cell>
          <cell r="F3226" t="str">
            <v>m</v>
          </cell>
          <cell r="G3226">
            <v>459.11</v>
          </cell>
          <cell r="H3226">
            <v>3398.95</v>
          </cell>
          <cell r="I3226" t="str">
            <v>23.4 ,23.5</v>
          </cell>
          <cell r="J3226">
            <v>0</v>
          </cell>
          <cell r="L3226">
            <v>3384.66</v>
          </cell>
          <cell r="M3226">
            <v>14.289999999999964</v>
          </cell>
          <cell r="N3226">
            <v>4.2219898010435212E-3</v>
          </cell>
        </row>
        <row r="3227">
          <cell r="A3227" t="str">
            <v>23-03-a-05</v>
          </cell>
          <cell r="B3227" t="str">
            <v>Providing &amp; laying R.C.C. pipe sewers, mouldedwith cement concrete 1:1-1/2:3 conforming toASTM specification C-76-79, Class II, Wall B,including carriage, lowering in trenches to correctalignment and grade, jointing with rubber ring,cutting pipes where necessary, testing, etc.complete:- 24" i/d, wall thickness 3".</v>
          </cell>
          <cell r="C3227" t="str">
            <v>Rft</v>
          </cell>
          <cell r="D3227">
            <v>160.36000000000001</v>
          </cell>
          <cell r="E3227">
            <v>1179.44</v>
          </cell>
          <cell r="F3227" t="str">
            <v>m</v>
          </cell>
          <cell r="G3227">
            <v>526.1</v>
          </cell>
          <cell r="H3227">
            <v>3869.54</v>
          </cell>
          <cell r="I3227" t="str">
            <v>23.4 ,23.5</v>
          </cell>
          <cell r="J3227">
            <v>0</v>
          </cell>
          <cell r="L3227">
            <v>3853.21</v>
          </cell>
          <cell r="M3227">
            <v>16.329999999999927</v>
          </cell>
          <cell r="N3227">
            <v>4.2380249194826983E-3</v>
          </cell>
        </row>
        <row r="3228">
          <cell r="A3228" t="str">
            <v>23-03-a-06</v>
          </cell>
          <cell r="B3228" t="str">
            <v>Providing &amp; laying R.C.C. pipe sewers, mouldedwith cement concrete 1:1-1/2:3 conforming toASTM specification C-76-79, Class II, Wall B,including carriage, lowering in trenches to correctalignment and grade, jointing with rubber ring,cutting pipes where necessary, testing, etc.complete:-  27" i/d, Wall thickness 3.2"</v>
          </cell>
          <cell r="C3228" t="str">
            <v>Rft</v>
          </cell>
          <cell r="D3228">
            <v>239.54</v>
          </cell>
          <cell r="E3228">
            <v>1573.77</v>
          </cell>
          <cell r="F3228" t="str">
            <v>m</v>
          </cell>
          <cell r="G3228">
            <v>785.89</v>
          </cell>
          <cell r="H3228">
            <v>5163.2700000000004</v>
          </cell>
          <cell r="I3228" t="str">
            <v>23.4 ,23.5</v>
          </cell>
          <cell r="J3228">
            <v>0</v>
          </cell>
          <cell r="L3228">
            <v>5136.5200000000004</v>
          </cell>
          <cell r="M3228">
            <v>26.75</v>
          </cell>
          <cell r="N3228">
            <v>5.2078060632490472E-3</v>
          </cell>
        </row>
        <row r="3229">
          <cell r="A3229" t="str">
            <v>23-03-a-07</v>
          </cell>
          <cell r="B3229" t="str">
            <v>Providing &amp; laying R.C.C. pipe sewers, mouldedwith cement concrete 1:1-1/2:3 conforming toASTM specification C-76-79, Class II, Wall B,including carriage, lowering in trenches to correctalignment and grade, jointing with rubber ring,cutting pipes where necessary, testing, etc.complete:- 30" i/d, Wall thickness 3.5"</v>
          </cell>
          <cell r="C3229" t="str">
            <v>Rft</v>
          </cell>
          <cell r="D3229">
            <v>288.83999999999997</v>
          </cell>
          <cell r="E3229">
            <v>1973.13</v>
          </cell>
          <cell r="F3229" t="str">
            <v>m</v>
          </cell>
          <cell r="G3229">
            <v>947.64</v>
          </cell>
          <cell r="H3229">
            <v>6473.54</v>
          </cell>
          <cell r="I3229" t="str">
            <v>23.4 ,23.5</v>
          </cell>
          <cell r="J3229">
            <v>0</v>
          </cell>
          <cell r="L3229">
            <v>6441.27</v>
          </cell>
          <cell r="M3229">
            <v>32.269999999999527</v>
          </cell>
          <cell r="N3229">
            <v>5.009881591673618E-3</v>
          </cell>
        </row>
        <row r="3230">
          <cell r="A3230" t="str">
            <v>23-03-a-08</v>
          </cell>
          <cell r="B3230" t="str">
            <v>Providing &amp; laying R.C.C. pipe sewers, mouldedwith cement concrete 1:1-1/2:3 conforming toASTM specification C-76-79, Class II, Wall B,including carriage, lowering in trenches to correctalignment and grade, jointing with rubber ring,cutting pipes where necessary, testing, etc.complete:-  33" i/d, Wall thickness 3.7"</v>
          </cell>
          <cell r="C3230" t="str">
            <v>Rft</v>
          </cell>
          <cell r="D3230">
            <v>359.06</v>
          </cell>
          <cell r="E3230">
            <v>2218.77</v>
          </cell>
          <cell r="F3230" t="str">
            <v>m</v>
          </cell>
          <cell r="G3230">
            <v>1178.01</v>
          </cell>
          <cell r="H3230">
            <v>7279.44</v>
          </cell>
          <cell r="I3230" t="str">
            <v>23.4 ,23.5</v>
          </cell>
          <cell r="J3230">
            <v>0</v>
          </cell>
          <cell r="L3230">
            <v>7239.21</v>
          </cell>
          <cell r="M3230">
            <v>40.229999999999563</v>
          </cell>
          <cell r="N3230">
            <v>5.5572362177640326E-3</v>
          </cell>
        </row>
        <row r="3231">
          <cell r="A3231" t="str">
            <v>23-03-a-09</v>
          </cell>
          <cell r="B3231" t="str">
            <v>Providing &amp; laying R.C.C. pipe sewers, mouldedwith cement concrete 1:1-1/2:3 conforming toASTM specification C-76-79, Class II, Wall B,including carriage, lowering in trenches to correctalignment and grade, jointing with rubber ring,cutting pipes where necessary, testing, etc.complete:- 36" i/d, Wall thickness 4.1"</v>
          </cell>
          <cell r="C3231" t="str">
            <v>Rft</v>
          </cell>
          <cell r="D3231">
            <v>442.72</v>
          </cell>
          <cell r="E3231">
            <v>2844.63</v>
          </cell>
          <cell r="F3231" t="str">
            <v>m</v>
          </cell>
          <cell r="G3231">
            <v>1452.5</v>
          </cell>
          <cell r="H3231">
            <v>9332.7800000000007</v>
          </cell>
          <cell r="I3231" t="str">
            <v>23.4 ,23.5</v>
          </cell>
          <cell r="J3231">
            <v>0</v>
          </cell>
          <cell r="L3231">
            <v>9283.36</v>
          </cell>
          <cell r="M3231">
            <v>49.420000000000073</v>
          </cell>
          <cell r="N3231">
            <v>5.3235035590562113E-3</v>
          </cell>
        </row>
        <row r="3232">
          <cell r="A3232" t="str">
            <v>23-03-a-10</v>
          </cell>
          <cell r="B3232" t="str">
            <v>Providing &amp; laying R.C.C. pipe sewers, mouldedwith cement concrete 1:1-1/2:3 conforming toASTM specification C-76-79, Class II, Wall B,including carriage, lowering in trenches to correctalignment and grade, jointing with rubber ring,cutting pipes where necessary, testing, etc.complete:- 42" i/d, Wall thickness 5.5"</v>
          </cell>
          <cell r="C3232" t="str">
            <v>Rft</v>
          </cell>
          <cell r="D3232">
            <v>575.19000000000005</v>
          </cell>
          <cell r="E3232">
            <v>3799.5</v>
          </cell>
          <cell r="F3232" t="str">
            <v>m</v>
          </cell>
          <cell r="G3232">
            <v>1887.11</v>
          </cell>
          <cell r="H3232">
            <v>12465.54</v>
          </cell>
          <cell r="I3232" t="str">
            <v>23.4 ,23.5</v>
          </cell>
          <cell r="J3232">
            <v>0</v>
          </cell>
          <cell r="L3232">
            <v>12401.2</v>
          </cell>
          <cell r="M3232">
            <v>64.340000000000146</v>
          </cell>
          <cell r="N3232">
            <v>5.1882075928136101E-3</v>
          </cell>
        </row>
        <row r="3233">
          <cell r="A3233" t="str">
            <v>23-03-a-11</v>
          </cell>
          <cell r="B3233" t="str">
            <v>Providing &amp; laying R.C.C. pipe sewers, mouldedwith cement concrete 1:1-1/2:3 conforming toASTM specification C-76-79, Class II, Wall B,including carriage, lowering in trenches to correctalignment and grade, jointing with rubber ring,cutting pipes where necessary, testing, etc.complete:-  48" i/d, Wall thickness 6.3"</v>
          </cell>
          <cell r="C3233" t="str">
            <v>Rft</v>
          </cell>
          <cell r="D3233">
            <v>1098.0899999999999</v>
          </cell>
          <cell r="E3233">
            <v>4708.16</v>
          </cell>
          <cell r="F3233" t="str">
            <v>m</v>
          </cell>
          <cell r="G3233">
            <v>3602.66</v>
          </cell>
          <cell r="H3233">
            <v>15446.72</v>
          </cell>
          <cell r="I3233" t="str">
            <v>23.4 ,23.5</v>
          </cell>
          <cell r="J3233">
            <v>0</v>
          </cell>
          <cell r="L3233">
            <v>15319.89</v>
          </cell>
          <cell r="M3233">
            <v>126.82999999999993</v>
          </cell>
          <cell r="N3233">
            <v>8.2787800695696863E-3</v>
          </cell>
        </row>
        <row r="3234">
          <cell r="A3234" t="str">
            <v>23-03-a-12</v>
          </cell>
          <cell r="B3234" t="str">
            <v>Providing &amp; laying R.C.C. pipe sewers, mouldedwith cement concrete 1:1-1/2:3 conforming toASTM specification C-76-79, Class II, Wall B,including carriage, lowering in trenches to correctalignment and grade, jointing with rubber ring,cutting pipes where necessary, testing, etc.complete:- 54" i/d, Wall thickness 6.5"</v>
          </cell>
          <cell r="C3234" t="str">
            <v>Rft</v>
          </cell>
          <cell r="D3234">
            <v>1538.82</v>
          </cell>
          <cell r="E3234">
            <v>6014.95</v>
          </cell>
          <cell r="F3234" t="str">
            <v>m</v>
          </cell>
          <cell r="G3234">
            <v>5048.62</v>
          </cell>
          <cell r="H3234">
            <v>19734.099999999999</v>
          </cell>
          <cell r="I3234" t="str">
            <v>23.4 ,23.5</v>
          </cell>
          <cell r="J3234">
            <v>0</v>
          </cell>
          <cell r="L3234">
            <v>19556.41</v>
          </cell>
          <cell r="M3234">
            <v>177.68999999999869</v>
          </cell>
          <cell r="N3234">
            <v>9.0860234572704649E-3</v>
          </cell>
        </row>
        <row r="3235">
          <cell r="A3235" t="str">
            <v>23-03-a-13</v>
          </cell>
          <cell r="B3235" t="str">
            <v>Providing &amp; laying R.C.C. pipe sewers, mouldedwith cement concrete 1:1-1/2:3 conforming toASTM specification C-76-79, Class II, Wall B,including carriage, lowering in trenches to correctalignment and grade, jointing with rubber ring,cutting pipes where necessary, testing, etc.complete:- 60" i/d, Wall thickness 6.8"</v>
          </cell>
          <cell r="C3235" t="str">
            <v>Rft</v>
          </cell>
          <cell r="D3235">
            <v>1924.77</v>
          </cell>
          <cell r="E3235">
            <v>7681.79</v>
          </cell>
          <cell r="F3235" t="str">
            <v>m</v>
          </cell>
          <cell r="G3235">
            <v>6314.86</v>
          </cell>
          <cell r="H3235">
            <v>25202.73</v>
          </cell>
          <cell r="I3235" t="str">
            <v>23.4 ,23.5</v>
          </cell>
          <cell r="J3235">
            <v>0</v>
          </cell>
          <cell r="L3235">
            <v>24980.53</v>
          </cell>
          <cell r="M3235">
            <v>222.20000000000073</v>
          </cell>
          <cell r="N3235">
            <v>8.8949273694353456E-3</v>
          </cell>
        </row>
        <row r="3236">
          <cell r="A3236" t="str">
            <v>23-03-a-14</v>
          </cell>
          <cell r="B3236" t="str">
            <v>Providing &amp; laying R.C.C. pipe sewers, mouldedwith cement concrete 1:1-1/2:3 conforming toASTM specification C-76-79, Class II, Wall B,including carriage, lowering in trenches to correctalignment and grade, jointing with rubber ring,cutting pipes where necessary, testing, etc.complete:- 66" i/d, Wall thickness 7"</v>
          </cell>
          <cell r="C3236" t="str">
            <v>Rft</v>
          </cell>
          <cell r="D3236">
            <v>3077.64</v>
          </cell>
          <cell r="E3236">
            <v>10650.64</v>
          </cell>
          <cell r="F3236" t="str">
            <v>m</v>
          </cell>
          <cell r="G3236">
            <v>10097.24</v>
          </cell>
          <cell r="H3236">
            <v>34943.050000000003</v>
          </cell>
          <cell r="I3236" t="str">
            <v>23.4 ,23.5</v>
          </cell>
          <cell r="J3236">
            <v>0</v>
          </cell>
          <cell r="L3236">
            <v>34587.660000000003</v>
          </cell>
          <cell r="M3236">
            <v>355.38999999999942</v>
          </cell>
          <cell r="N3236">
            <v>1.0275051853753605E-2</v>
          </cell>
        </row>
        <row r="3237">
          <cell r="A3237" t="str">
            <v>23-03-a-15</v>
          </cell>
          <cell r="B3237" t="str">
            <v>Providing &amp; laying R.C.C. pipe sewers, mouldedwith cement concrete 1:1-1/2:3 conforming toASTM specification C-76-79, Class II, Wall B,including carriage, lowering in trenches to correctalignment and grade, jointing with rubber ring,cutting pipes where necessary, testing, etc.complete:-  72" i/d, Wall thickness 8"</v>
          </cell>
          <cell r="C3237" t="str">
            <v>Rft</v>
          </cell>
          <cell r="D3237">
            <v>3847.05</v>
          </cell>
          <cell r="E3237">
            <v>13966.71</v>
          </cell>
          <cell r="F3237" t="str">
            <v>m</v>
          </cell>
          <cell r="G3237">
            <v>12621.56</v>
          </cell>
          <cell r="H3237">
            <v>45822.54</v>
          </cell>
          <cell r="I3237" t="str">
            <v>23.4 ,23.5</v>
          </cell>
          <cell r="J3237">
            <v>0</v>
          </cell>
          <cell r="L3237">
            <v>45378.35</v>
          </cell>
          <cell r="M3237">
            <v>444.19000000000233</v>
          </cell>
          <cell r="N3237">
            <v>9.7885886110888193E-3</v>
          </cell>
        </row>
        <row r="3238">
          <cell r="A3238" t="str">
            <v>23-03-b-01</v>
          </cell>
          <cell r="B3238" t="str">
            <v>Providing &amp; laying R.C.C. pipe sewers, mouldedwith cement concrete 1:1-1/2:3 conforming toASTM specification C-76-79, Class III -B,  WallB, including carriage, lowering in trenches tocorrect alignment and grade, jointing with rubberring, cutting pipes where necessary, testing, etc.complete:- 12" i/d, Wall thickness 2"</v>
          </cell>
          <cell r="C3238" t="str">
            <v>Rft</v>
          </cell>
          <cell r="D3238">
            <v>75.2</v>
          </cell>
          <cell r="E3238">
            <v>663.33</v>
          </cell>
          <cell r="F3238" t="str">
            <v>m</v>
          </cell>
          <cell r="G3238">
            <v>246.71</v>
          </cell>
          <cell r="H3238">
            <v>2176.2800000000002</v>
          </cell>
          <cell r="I3238" t="str">
            <v>23.4 ,23.5</v>
          </cell>
          <cell r="J3238">
            <v>0</v>
          </cell>
          <cell r="L3238">
            <v>2168.52</v>
          </cell>
          <cell r="M3238">
            <v>7.7600000000002183</v>
          </cell>
          <cell r="N3238">
            <v>3.5784774869497254E-3</v>
          </cell>
        </row>
        <row r="3239">
          <cell r="A3239" t="str">
            <v>23-03-b-02</v>
          </cell>
          <cell r="B3239" t="str">
            <v>Providing &amp; laying R.C.C. pipe sewers, mouldedwith cement concrete 1:1-1/2:3 conforming toASTM specification C-76-79, Class III,  Wall B,including carriage, lowering in trenches to correctalignment and grade, jointing with rubber ring,cutting pipes where necessary, testing, etc.complete:- 15" i/d, Wall B</v>
          </cell>
          <cell r="C3239" t="str">
            <v>Rft</v>
          </cell>
          <cell r="D3239">
            <v>93.13</v>
          </cell>
          <cell r="E3239">
            <v>801.67</v>
          </cell>
          <cell r="F3239" t="str">
            <v>m</v>
          </cell>
          <cell r="G3239">
            <v>305.52999999999997</v>
          </cell>
          <cell r="H3239">
            <v>2630.14</v>
          </cell>
          <cell r="I3239" t="str">
            <v>23.4 ,23.5</v>
          </cell>
          <cell r="J3239">
            <v>0</v>
          </cell>
          <cell r="L3239">
            <v>2620.54</v>
          </cell>
          <cell r="M3239">
            <v>9.5999999999999091</v>
          </cell>
          <cell r="N3239">
            <v>3.6633670922786559E-3</v>
          </cell>
        </row>
        <row r="3240">
          <cell r="A3240" t="str">
            <v>23-03-b-03</v>
          </cell>
          <cell r="B3240" t="str">
            <v>Providing &amp; laying R.C.C. pipe sewers, mouldedwith cement concrete 1:1-1/2:3 conforming toASTM specification C-76-79, Class III,  Wall B,including carriage, lowering in trenches to correctalignment and grade, jointing with rubber ring,cutting pipes where necessary, testing, etc.complete:- 18" i/d, Wall B</v>
          </cell>
          <cell r="C3240" t="str">
            <v>Rft</v>
          </cell>
          <cell r="D3240">
            <v>112.55</v>
          </cell>
          <cell r="E3240">
            <v>962.79</v>
          </cell>
          <cell r="F3240" t="str">
            <v>m</v>
          </cell>
          <cell r="G3240">
            <v>369.25</v>
          </cell>
          <cell r="H3240">
            <v>3158.77</v>
          </cell>
          <cell r="I3240" t="str">
            <v>23.4 ,23.5</v>
          </cell>
          <cell r="J3240">
            <v>0</v>
          </cell>
          <cell r="L3240">
            <v>3147.33</v>
          </cell>
          <cell r="M3240">
            <v>11.440000000000055</v>
          </cell>
          <cell r="N3240">
            <v>3.6348269803293761E-3</v>
          </cell>
        </row>
        <row r="3241">
          <cell r="A3241" t="str">
            <v>23-03-b-04</v>
          </cell>
          <cell r="B3241" t="str">
            <v>Providing &amp; laying R.C.C. pipe sewers, mouldedwith cement concrete 1:1-1/2:3 conforming toASTM specification C-76-79, Class III,  Wall B,including carriage, lowering in trenches to correctalignment and grade, jointing with rubber ring,cutting pipes where necessary, testing, etc.complete:- 21" i/d, Wall B</v>
          </cell>
          <cell r="C3241" t="str">
            <v>Rft</v>
          </cell>
          <cell r="D3241">
            <v>139.94</v>
          </cell>
          <cell r="E3241">
            <v>1156.58</v>
          </cell>
          <cell r="F3241" t="str">
            <v>m</v>
          </cell>
          <cell r="G3241">
            <v>459.11</v>
          </cell>
          <cell r="H3241">
            <v>3794.54</v>
          </cell>
          <cell r="I3241" t="str">
            <v>23.4 ,23.5</v>
          </cell>
          <cell r="J3241">
            <v>0</v>
          </cell>
          <cell r="L3241">
            <v>3780.25</v>
          </cell>
          <cell r="M3241">
            <v>14.289999999999964</v>
          </cell>
          <cell r="N3241">
            <v>3.7801732689636833E-3</v>
          </cell>
        </row>
        <row r="3242">
          <cell r="A3242" t="str">
            <v>23-03-b-05</v>
          </cell>
          <cell r="B3242" t="str">
            <v>Providing &amp; laying R.C.C. pipe sewers, mouldedwith cement concrete 1:1-1/2:3 conforming toASTM specification C-76-79, Class III,  Wall B,including carriage, lowering in trenches to correctalignment and grade, jointing with rubber ring,cutting pipes where necessary, testing, etc.complete:- 24" i/d, Wall B</v>
          </cell>
          <cell r="C3242" t="str">
            <v>Rft</v>
          </cell>
          <cell r="D3242">
            <v>160.36000000000001</v>
          </cell>
          <cell r="E3242">
            <v>1241.0899999999999</v>
          </cell>
          <cell r="F3242" t="str">
            <v>m</v>
          </cell>
          <cell r="G3242">
            <v>526.1</v>
          </cell>
          <cell r="H3242">
            <v>4071.8</v>
          </cell>
          <cell r="I3242" t="str">
            <v>23.4 ,23.5</v>
          </cell>
          <cell r="J3242">
            <v>0</v>
          </cell>
          <cell r="L3242">
            <v>4055.47</v>
          </cell>
          <cell r="M3242">
            <v>16.330000000000382</v>
          </cell>
          <cell r="N3242">
            <v>4.0266602884500152E-3</v>
          </cell>
        </row>
        <row r="3243">
          <cell r="A3243" t="str">
            <v>23-03-b-06</v>
          </cell>
          <cell r="B3243" t="str">
            <v>Providing &amp; laying R.C.C. pipe sewers, mouldedwith cement concrete 1:1-1/2:3 conforming toASTM specification C-76-79, Class III,  Wall B,including carriage, lowering in trenches to correctalignment and grade, jointing with rubber ring,cutting pipes where necessary, testing, etc.complete:- 27" i/d, Wall B</v>
          </cell>
          <cell r="C3243" t="str">
            <v>Rft</v>
          </cell>
          <cell r="D3243">
            <v>239.54</v>
          </cell>
          <cell r="E3243">
            <v>1432</v>
          </cell>
          <cell r="F3243" t="str">
            <v>m</v>
          </cell>
          <cell r="G3243">
            <v>785.89</v>
          </cell>
          <cell r="H3243">
            <v>4698.16</v>
          </cell>
          <cell r="I3243" t="str">
            <v>23.4 ,23.5</v>
          </cell>
          <cell r="J3243">
            <v>0</v>
          </cell>
          <cell r="L3243">
            <v>4671.41</v>
          </cell>
          <cell r="M3243">
            <v>26.75</v>
          </cell>
          <cell r="N3243">
            <v>5.7263224593859241E-3</v>
          </cell>
        </row>
        <row r="3244">
          <cell r="A3244" t="str">
            <v>23-03-b-07</v>
          </cell>
          <cell r="B3244" t="str">
            <v>Providing &amp; laying R.C.C. pipe sewers, mouldedwith cement concrete 1:1-1/2:3 conforming toASTM specification C-76-79, Class III,  Wall B,including carriage, lowering in trenches to correctalignment and grade, jointing with rubber ring,cutting pipes where necessary, testing, etc.complete:-30" i/d, Wall B</v>
          </cell>
          <cell r="C3244" t="str">
            <v>Rft</v>
          </cell>
          <cell r="D3244">
            <v>288.83999999999997</v>
          </cell>
          <cell r="E3244">
            <v>2103.52</v>
          </cell>
          <cell r="F3244" t="str">
            <v>m</v>
          </cell>
          <cell r="G3244">
            <v>947.64</v>
          </cell>
          <cell r="H3244">
            <v>6901.3</v>
          </cell>
          <cell r="I3244" t="str">
            <v>23.4 ,23.5</v>
          </cell>
          <cell r="J3244">
            <v>0</v>
          </cell>
          <cell r="L3244">
            <v>6869.03</v>
          </cell>
          <cell r="M3244">
            <v>32.270000000000437</v>
          </cell>
          <cell r="N3244">
            <v>4.6978976653181655E-3</v>
          </cell>
        </row>
        <row r="3245">
          <cell r="A3245" t="str">
            <v>23-03-b-08</v>
          </cell>
          <cell r="B3245" t="str">
            <v>Providing &amp; laying R.C.C. pipe sewers, mouldedwith cement concrete 1:1-1/2:3 conforming toASTM specification C-76-79, Class III,  Wall B,including carriage, lowering in trenches to correctalignment and grade, jointing with rubber ring,cutting pipes where necessary, testing, etc.complete:-  33" i/d, Wall B</v>
          </cell>
          <cell r="C3245" t="str">
            <v>Rft</v>
          </cell>
          <cell r="D3245">
            <v>359.06</v>
          </cell>
          <cell r="E3245">
            <v>2600.06</v>
          </cell>
          <cell r="F3245" t="str">
            <v>m</v>
          </cell>
          <cell r="G3245">
            <v>1178.01</v>
          </cell>
          <cell r="H3245">
            <v>8530.4</v>
          </cell>
          <cell r="I3245" t="str">
            <v>23.4 ,23.5</v>
          </cell>
          <cell r="J3245">
            <v>0</v>
          </cell>
          <cell r="L3245">
            <v>8490.16</v>
          </cell>
          <cell r="M3245">
            <v>40.239999999999782</v>
          </cell>
          <cell r="N3245">
            <v>4.7396044361943451E-3</v>
          </cell>
        </row>
        <row r="3246">
          <cell r="A3246" t="str">
            <v>23-03-b-09</v>
          </cell>
          <cell r="B3246" t="str">
            <v>Providing &amp; laying R.C.C. pipe sewers, mouldedwith cement concrete 1:1-1/2:3 conforming toASTM specification C-76-79, Class III,  Wall B,including carriage, lowering in trenches to correctalignment and grade, jointing with rubber ring,cutting pipes where necessary, testing, etc.complete:- 36" i/d, Wall B</v>
          </cell>
          <cell r="C3246" t="str">
            <v>Rft</v>
          </cell>
          <cell r="D3246">
            <v>442.72</v>
          </cell>
          <cell r="E3246">
            <v>3083.72</v>
          </cell>
          <cell r="F3246" t="str">
            <v>m</v>
          </cell>
          <cell r="G3246">
            <v>1452.5</v>
          </cell>
          <cell r="H3246">
            <v>10117.19</v>
          </cell>
          <cell r="I3246" t="str">
            <v>23.4 ,23.5</v>
          </cell>
          <cell r="J3246">
            <v>0</v>
          </cell>
          <cell r="L3246">
            <v>10067.77</v>
          </cell>
          <cell r="M3246">
            <v>49.420000000000073</v>
          </cell>
          <cell r="N3246">
            <v>4.9087335129825247E-3</v>
          </cell>
        </row>
        <row r="3247">
          <cell r="A3247" t="str">
            <v>23-03-b-10</v>
          </cell>
          <cell r="B3247" t="str">
            <v>Providing &amp; laying R.C.C. pipe sewers, mouldedwith cement concrete 1:1-1/2:3 conforming toASTM specification C-76-79, Class III,  Wall B,including carriage, lowering in trenches to correctalignment and grade, jointing with rubber ring,cutting pipes where necessary, testing, etc.complete:- 42" i/d, Wall B</v>
          </cell>
          <cell r="C3247" t="str">
            <v>Rft</v>
          </cell>
          <cell r="D3247">
            <v>575.19000000000005</v>
          </cell>
          <cell r="E3247">
            <v>4253.17</v>
          </cell>
          <cell r="F3247" t="str">
            <v>m</v>
          </cell>
          <cell r="G3247">
            <v>1887.11</v>
          </cell>
          <cell r="H3247">
            <v>13953.95</v>
          </cell>
          <cell r="I3247" t="str">
            <v>23.4 ,23.5</v>
          </cell>
          <cell r="J3247">
            <v>0</v>
          </cell>
          <cell r="L3247">
            <v>13889.62</v>
          </cell>
          <cell r="M3247">
            <v>64.329999999999927</v>
          </cell>
          <cell r="N3247">
            <v>4.6315161969873852E-3</v>
          </cell>
        </row>
        <row r="3248">
          <cell r="A3248" t="str">
            <v>23-03-b-11</v>
          </cell>
          <cell r="B3248" t="str">
            <v>Providing &amp; laying R.C.C. pipe sewers, mouldedwith cement concrete 1:1-1/2:3 conforming toASTM specification C-76-79, Class III,  Wall B,including carriage, lowering in trenches to correctalignment and grade, jointing with rubber ring,cutting pipes where necessary, testing, etc.complete:- 48" i/d, Wall B</v>
          </cell>
          <cell r="C3248" t="str">
            <v>Rft</v>
          </cell>
          <cell r="D3248">
            <v>1098.0899999999999</v>
          </cell>
          <cell r="E3248">
            <v>5251.34</v>
          </cell>
          <cell r="F3248" t="str">
            <v>m</v>
          </cell>
          <cell r="G3248">
            <v>3602.66</v>
          </cell>
          <cell r="H3248">
            <v>17228.8</v>
          </cell>
          <cell r="I3248" t="str">
            <v>23.4 ,23.5</v>
          </cell>
          <cell r="J3248">
            <v>0</v>
          </cell>
          <cell r="L3248">
            <v>17101.97</v>
          </cell>
          <cell r="M3248">
            <v>126.82999999999811</v>
          </cell>
          <cell r="N3248">
            <v>7.4161046943713562E-3</v>
          </cell>
        </row>
        <row r="3249">
          <cell r="A3249" t="str">
            <v>23-03-b-12</v>
          </cell>
          <cell r="B3249" t="str">
            <v>Providing &amp; laying R.C.C. pipe sewers, mouldedwith cement concrete 1:1-1/2:3 conforming toASTM specification C-76-79, Class III,  Wall B,including carriage, lowering in trenches to correctalignment and grade, jointing with rubber ring,cutting pipes where necessary, testing, etc.complete:-54" i/d, Wall B</v>
          </cell>
          <cell r="C3249" t="str">
            <v>Rft</v>
          </cell>
          <cell r="D3249">
            <v>1538.82</v>
          </cell>
          <cell r="E3249">
            <v>6693.93</v>
          </cell>
          <cell r="F3249" t="str">
            <v>m</v>
          </cell>
          <cell r="G3249">
            <v>5048.62</v>
          </cell>
          <cell r="H3249">
            <v>21961.72</v>
          </cell>
          <cell r="I3249" t="str">
            <v>23.4 ,23.5</v>
          </cell>
          <cell r="J3249">
            <v>0</v>
          </cell>
          <cell r="L3249">
            <v>21784.04</v>
          </cell>
          <cell r="M3249">
            <v>177.68000000000029</v>
          </cell>
          <cell r="N3249">
            <v>8.156430120400085E-3</v>
          </cell>
        </row>
        <row r="3250">
          <cell r="A3250" t="str">
            <v>23-03-b-13</v>
          </cell>
          <cell r="B3250" t="str">
            <v>Providing &amp; laying R.C.C. pipe sewers, mouldedwith cement concrete 1:1-1/2:3 conforming toASTM specification C-76-79, Class III,  Wall B,including carriage, lowering in trenches to correctalignment and grade, jointing with rubber ring,cutting pipes where necessary, testing, etc.complete:- 60" i/d, Wall B</v>
          </cell>
          <cell r="C3250" t="str">
            <v>Rft</v>
          </cell>
          <cell r="D3250">
            <v>1924.77</v>
          </cell>
          <cell r="E3250">
            <v>8564.44</v>
          </cell>
          <cell r="F3250" t="str">
            <v>m</v>
          </cell>
          <cell r="G3250">
            <v>6314.86</v>
          </cell>
          <cell r="H3250">
            <v>28098.560000000001</v>
          </cell>
          <cell r="I3250" t="str">
            <v>23.4 ,23.5</v>
          </cell>
          <cell r="J3250">
            <v>0</v>
          </cell>
          <cell r="L3250">
            <v>27876.36</v>
          </cell>
          <cell r="M3250">
            <v>222.20000000000073</v>
          </cell>
          <cell r="N3250">
            <v>7.9709115537322916E-3</v>
          </cell>
        </row>
        <row r="3251">
          <cell r="A3251" t="str">
            <v>23-03-b-14</v>
          </cell>
          <cell r="B3251" t="str">
            <v>Providing &amp; laying R.C.C. pipe sewers, mouldedwith cement concrete 1:1-1/2:3 conforming toASTM specification C-76-79, Class III,  Wall B,including carriage, lowering in trenches to correctalignment and grade, jointing with rubber ring,cutting pipes where necessary, testing, etc.complete:- 66" i/d, Wall B</v>
          </cell>
          <cell r="C3251" t="str">
            <v>Rft</v>
          </cell>
          <cell r="D3251">
            <v>3077.64</v>
          </cell>
          <cell r="E3251">
            <v>11824.57</v>
          </cell>
          <cell r="F3251" t="str">
            <v>m</v>
          </cell>
          <cell r="G3251">
            <v>10097.24</v>
          </cell>
          <cell r="H3251">
            <v>38794.519999999997</v>
          </cell>
          <cell r="I3251" t="str">
            <v>23.4 ,23.5</v>
          </cell>
          <cell r="J3251">
            <v>0</v>
          </cell>
          <cell r="L3251">
            <v>38439.18</v>
          </cell>
          <cell r="M3251">
            <v>355.33999999999651</v>
          </cell>
          <cell r="N3251">
            <v>9.2442138463930939E-3</v>
          </cell>
        </row>
        <row r="3252">
          <cell r="A3252" t="str">
            <v>23-03-b-15</v>
          </cell>
          <cell r="B3252" t="str">
            <v>Providing &amp; laying R.C.C. pipe sewers, mouldedwith cement concrete 1:1-1/2:3 conforming toASTM specification C-76-79, Class III,  Wall B,including carriage, lowering in trenches to correctalignment and grade, jointing with rubber ring,cutting pipes where necessary, testing, etc.complete:- 72" i/d, Wall B</v>
          </cell>
          <cell r="C3252" t="str">
            <v>Rft</v>
          </cell>
          <cell r="D3252">
            <v>3847.05</v>
          </cell>
          <cell r="E3252">
            <v>15551.53</v>
          </cell>
          <cell r="F3252" t="str">
            <v>m</v>
          </cell>
          <cell r="G3252">
            <v>12621.56</v>
          </cell>
          <cell r="H3252">
            <v>51022.080000000002</v>
          </cell>
          <cell r="I3252" t="str">
            <v>23.4 ,23.5</v>
          </cell>
          <cell r="J3252">
            <v>0</v>
          </cell>
          <cell r="L3252">
            <v>50577.89</v>
          </cell>
          <cell r="M3252">
            <v>444.19000000000233</v>
          </cell>
          <cell r="N3252">
            <v>8.7822959795278589E-3</v>
          </cell>
        </row>
        <row r="3253">
          <cell r="A3253" t="str">
            <v>23-03-c-01</v>
          </cell>
          <cell r="B3253" t="str">
            <v>Providing &amp; laying R.C.C. pipe sewers, mouldedwith cement concrete 1:1-1/2:3 conforming toASTM specification C-76-79, Class IV,  Wall B,including carriage, lowering in trenches to correctalignment and grade, jointing with rubber ring,cutting pipes where necessary, testing, etc.complete:- 12" i/d, Wall B</v>
          </cell>
          <cell r="C3253" t="str">
            <v>Rft</v>
          </cell>
          <cell r="D3253">
            <v>75.2</v>
          </cell>
          <cell r="E3253">
            <v>748.92</v>
          </cell>
          <cell r="F3253" t="str">
            <v>m</v>
          </cell>
          <cell r="G3253">
            <v>246.71</v>
          </cell>
          <cell r="H3253">
            <v>2457.0700000000002</v>
          </cell>
          <cell r="I3253" t="str">
            <v>23.4 ,23.5</v>
          </cell>
          <cell r="J3253">
            <v>0</v>
          </cell>
          <cell r="L3253">
            <v>2449.31</v>
          </cell>
          <cell r="M3253">
            <v>7.7600000000002183</v>
          </cell>
          <cell r="N3253">
            <v>3.1682392183922077E-3</v>
          </cell>
        </row>
        <row r="3254">
          <cell r="A3254" t="str">
            <v>23-03-c-02</v>
          </cell>
          <cell r="B3254" t="str">
            <v>Providing &amp; laying R.C.C. pipe sewers, mouldedwith cement concrete 1:1-1/2:3 conforming toASTM specification C-76-79, Class IV,  Wall B,including carriage, lowering in trenches to correctalignment and grade, jointing with rubber ring,cutting pipes where necessary, testing, etc.complete:-15" i/d, Wall B</v>
          </cell>
          <cell r="C3254" t="str">
            <v>Rft</v>
          </cell>
          <cell r="D3254">
            <v>93.13</v>
          </cell>
          <cell r="E3254">
            <v>889.86</v>
          </cell>
          <cell r="F3254" t="str">
            <v>m</v>
          </cell>
          <cell r="G3254">
            <v>305.52999999999997</v>
          </cell>
          <cell r="H3254">
            <v>2919.5</v>
          </cell>
          <cell r="I3254" t="str">
            <v>23.4 ,23.5</v>
          </cell>
          <cell r="J3254">
            <v>0</v>
          </cell>
          <cell r="L3254">
            <v>2909.9</v>
          </cell>
          <cell r="M3254">
            <v>9.5999999999999091</v>
          </cell>
          <cell r="N3254">
            <v>3.2990824426955938E-3</v>
          </cell>
        </row>
        <row r="3255">
          <cell r="A3255" t="str">
            <v>23-03-c-03</v>
          </cell>
          <cell r="B3255" t="str">
            <v>Providing &amp; laying R.C.C. pipe sewers, mouldedwith cement concrete 1:1-1/2:3 conforming toASTM specification C-76-79, Class IV,  Wall B,including carriage, lowering in trenches to correctalignment and grade, jointing with rubber ring,cutting pipes where necessary, testing, etc.complete:- 18" i/d, Wall B</v>
          </cell>
          <cell r="C3255" t="str">
            <v>Rft</v>
          </cell>
          <cell r="D3255">
            <v>112.55</v>
          </cell>
          <cell r="E3255">
            <v>1103.92</v>
          </cell>
          <cell r="F3255" t="str">
            <v>m</v>
          </cell>
          <cell r="G3255">
            <v>369.25</v>
          </cell>
          <cell r="H3255">
            <v>3621.77</v>
          </cell>
          <cell r="I3255" t="str">
            <v>23.4 ,23.5</v>
          </cell>
          <cell r="J3255">
            <v>0</v>
          </cell>
          <cell r="L3255">
            <v>3610.33</v>
          </cell>
          <cell r="M3255">
            <v>11.440000000000055</v>
          </cell>
          <cell r="N3255">
            <v>3.1686854110289241E-3</v>
          </cell>
        </row>
        <row r="3256">
          <cell r="A3256" t="str">
            <v>23-03-c-04</v>
          </cell>
          <cell r="B3256" t="str">
            <v>Providing &amp; laying R.C.C. pipe sewers, mouldedwith cement concrete 1:1-1/2:3 conforming toASTM specification C-76-79, Class IV,  Wall B,including carriage, lowering in trenches to correctalignment and grade, jointing with rubber ring,cutting pipes where necessary, testing, etc.complete:-21" i/d, Wall B</v>
          </cell>
          <cell r="C3256" t="str">
            <v>Rft</v>
          </cell>
          <cell r="D3256">
            <v>139.94</v>
          </cell>
          <cell r="E3256">
            <v>1325.94</v>
          </cell>
          <cell r="F3256" t="str">
            <v>m</v>
          </cell>
          <cell r="G3256">
            <v>459.11</v>
          </cell>
          <cell r="H3256">
            <v>4350.18</v>
          </cell>
          <cell r="I3256" t="str">
            <v>23.4 ,23.5</v>
          </cell>
          <cell r="J3256">
            <v>0</v>
          </cell>
          <cell r="L3256">
            <v>4335.8900000000003</v>
          </cell>
          <cell r="M3256">
            <v>14.289999999999964</v>
          </cell>
          <cell r="N3256">
            <v>3.2957478164805753E-3</v>
          </cell>
        </row>
        <row r="3257">
          <cell r="A3257" t="str">
            <v>23-03-c-05</v>
          </cell>
          <cell r="B3257" t="str">
            <v>Providing &amp; laying R.C.C. pipe sewers, mouldedwith cement concrete 1:1-1/2:3 conforming toASTM specification C-76-79, Class IV,  Wall B,including carriage, lowering in trenches to correctalignment and grade, jointing with rubber ring,cutting pipes where necessary, testing, etc.complete:- 24" i/d, Wall B</v>
          </cell>
          <cell r="C3257" t="str">
            <v>Rft</v>
          </cell>
          <cell r="D3257">
            <v>160.36000000000001</v>
          </cell>
          <cell r="E3257">
            <v>1523.33</v>
          </cell>
          <cell r="F3257" t="str">
            <v>m</v>
          </cell>
          <cell r="G3257">
            <v>526.1</v>
          </cell>
          <cell r="H3257">
            <v>4997.8100000000004</v>
          </cell>
          <cell r="I3257" t="str">
            <v>23.4 ,23.5</v>
          </cell>
          <cell r="J3257">
            <v>0</v>
          </cell>
          <cell r="L3257">
            <v>4981.47</v>
          </cell>
          <cell r="M3257">
            <v>16.340000000000146</v>
          </cell>
          <cell r="N3257">
            <v>3.2801562590962395E-3</v>
          </cell>
        </row>
        <row r="3258">
          <cell r="A3258" t="str">
            <v>23-03-c-06</v>
          </cell>
          <cell r="B3258" t="str">
            <v>Providing &amp; laying R.C.C. pipe sewers, mouldedwith cement concrete 1:1-1/2:3 conforming toASTM specification C-76-79, Class IV,  Wall B,including carriage, lowering in trenches to correctalignment and grade, jointing with rubber ring,cutting pipes where necessary, testing, etc.complete:- 27" i/d, Wall B</v>
          </cell>
          <cell r="C3258" t="str">
            <v>Rft</v>
          </cell>
          <cell r="D3258">
            <v>239.54</v>
          </cell>
          <cell r="E3258">
            <v>1742.47</v>
          </cell>
          <cell r="F3258" t="str">
            <v>m</v>
          </cell>
          <cell r="G3258">
            <v>785.89</v>
          </cell>
          <cell r="H3258">
            <v>5716.76</v>
          </cell>
          <cell r="I3258" t="str">
            <v>23.4 ,23.5</v>
          </cell>
          <cell r="J3258">
            <v>0</v>
          </cell>
          <cell r="L3258">
            <v>5690.01</v>
          </cell>
          <cell r="M3258">
            <v>26.75</v>
          </cell>
          <cell r="N3258">
            <v>4.7012219662179852E-3</v>
          </cell>
        </row>
        <row r="3259">
          <cell r="A3259" t="str">
            <v>23-03-c-07</v>
          </cell>
          <cell r="B3259" t="str">
            <v>Providing &amp; laying R.C.C. pipe sewers, mouldedwith cement concrete 1:1-1/2:3 conforming toASTM specification C-76-79, Class IV,  Wall B,including carriage, lowering in trenches to correctalignment and grade, jointing with rubber ring,cutting pipes where necessary, testing, etc.complete:- 30" i/d, Wall B</v>
          </cell>
          <cell r="C3259" t="str">
            <v>Rft</v>
          </cell>
          <cell r="D3259">
            <v>288.83999999999997</v>
          </cell>
          <cell r="E3259">
            <v>2314.15</v>
          </cell>
          <cell r="F3259" t="str">
            <v>m</v>
          </cell>
          <cell r="G3259">
            <v>947.64</v>
          </cell>
          <cell r="H3259">
            <v>7592.35</v>
          </cell>
          <cell r="I3259" t="str">
            <v>23.4 ,23.5</v>
          </cell>
          <cell r="J3259">
            <v>0</v>
          </cell>
          <cell r="L3259">
            <v>7560.08</v>
          </cell>
          <cell r="M3259">
            <v>32.270000000000437</v>
          </cell>
          <cell r="N3259">
            <v>4.2684733494884226E-3</v>
          </cell>
        </row>
        <row r="3260">
          <cell r="A3260" t="str">
            <v>23-03-c-08</v>
          </cell>
          <cell r="B3260" t="str">
            <v>Providing &amp; laying R.C.C. pipe sewers, mouldedwith cement concrete 1:1-1/2:3 conforming toASTM specification C-76-79, Class IV,  Wall B,including carriage, lowering in trenches to correctalignment and grade, jointing with rubber ring,cutting pipes where necessary, testing, etc.complete:-33" i/d, Wall B</v>
          </cell>
          <cell r="C3260" t="str">
            <v>Rft</v>
          </cell>
          <cell r="D3260">
            <v>359.06</v>
          </cell>
          <cell r="E3260">
            <v>2863.36</v>
          </cell>
          <cell r="F3260" t="str">
            <v>m</v>
          </cell>
          <cell r="G3260">
            <v>1178.01</v>
          </cell>
          <cell r="H3260">
            <v>9394.2099999999991</v>
          </cell>
          <cell r="I3260" t="str">
            <v>23.4 ,23.5</v>
          </cell>
          <cell r="J3260">
            <v>0</v>
          </cell>
          <cell r="L3260">
            <v>9353.98</v>
          </cell>
          <cell r="M3260">
            <v>40.229999999999563</v>
          </cell>
          <cell r="N3260">
            <v>4.3008430635942735E-3</v>
          </cell>
        </row>
        <row r="3261">
          <cell r="A3261" t="str">
            <v>23-03-c-09</v>
          </cell>
          <cell r="B3261" t="str">
            <v>Providing &amp; laying R.C.C. pipe sewers, mouldedwith cement concrete 1:1-1/2:3 conforming toASTM specification C-76-79, Class IV,  Wall B,including carriage, lowering in trenches to correctalignment and grade, jointing with rubber ring,cutting pipes where necessary, testing, etc.complete:- 36" i/d, Wall B</v>
          </cell>
          <cell r="C3261" t="str">
            <v>Rft</v>
          </cell>
          <cell r="D3261">
            <v>442.72</v>
          </cell>
          <cell r="E3261">
            <v>3645.41</v>
          </cell>
          <cell r="F3261" t="str">
            <v>m</v>
          </cell>
          <cell r="G3261">
            <v>1452.5</v>
          </cell>
          <cell r="H3261">
            <v>11960.02</v>
          </cell>
          <cell r="I3261" t="str">
            <v>23.4 ,23.5</v>
          </cell>
          <cell r="J3261">
            <v>0</v>
          </cell>
          <cell r="L3261">
            <v>11910.59</v>
          </cell>
          <cell r="M3261">
            <v>49.430000000000291</v>
          </cell>
          <cell r="N3261">
            <v>4.1500882827803067E-3</v>
          </cell>
        </row>
        <row r="3262">
          <cell r="A3262" t="str">
            <v>23-03-c-10</v>
          </cell>
          <cell r="B3262" t="str">
            <v>Providing &amp; laying R.C.C. pipe sewers, mouldedwith cement concrete 1:1-1/2:3 conforming toASTM specification C-76-79, Class IV,  Wall B,including carriage, lowering in trenches to correctalignment and grade, jointing with rubber ring,cutting pipes where necessary, testing, etc.complete:- 42" i/d, Wall B</v>
          </cell>
          <cell r="C3262" t="str">
            <v>Rft</v>
          </cell>
          <cell r="D3262">
            <v>575.19000000000005</v>
          </cell>
          <cell r="E3262">
            <v>4779.75</v>
          </cell>
          <cell r="F3262" t="str">
            <v>m</v>
          </cell>
          <cell r="G3262">
            <v>1887.11</v>
          </cell>
          <cell r="H3262">
            <v>15681.58</v>
          </cell>
          <cell r="I3262" t="str">
            <v>23.4 ,23.5</v>
          </cell>
          <cell r="J3262">
            <v>0</v>
          </cell>
          <cell r="L3262">
            <v>15617.25</v>
          </cell>
          <cell r="M3262">
            <v>64.329999999999927</v>
          </cell>
          <cell r="N3262">
            <v>4.1191631049000256E-3</v>
          </cell>
        </row>
        <row r="3263">
          <cell r="A3263" t="str">
            <v>23-03-c-11</v>
          </cell>
          <cell r="B3263" t="str">
            <v>Providing &amp; laying R.C.C. pipe sewers, mouldedwith cement concrete 1:1-1/2:3 conforming toASTM specification C-76-79, Class IV,  Wall B,including carriage, lowering in trenches to correctalignment and grade, jointing with rubber ring,cutting pipes where necessary, testing, etc.complete:- 48" i/d, Wall B</v>
          </cell>
          <cell r="C3263" t="str">
            <v>Rft</v>
          </cell>
          <cell r="D3263">
            <v>1098.0899999999999</v>
          </cell>
          <cell r="E3263">
            <v>5690.16</v>
          </cell>
          <cell r="F3263" t="str">
            <v>m</v>
          </cell>
          <cell r="G3263">
            <v>3602.66</v>
          </cell>
          <cell r="H3263">
            <v>18668.5</v>
          </cell>
          <cell r="I3263" t="str">
            <v>23.4 ,23.5</v>
          </cell>
          <cell r="J3263">
            <v>0</v>
          </cell>
          <cell r="L3263">
            <v>18541.669999999998</v>
          </cell>
          <cell r="M3263">
            <v>126.83000000000175</v>
          </cell>
          <cell r="N3263">
            <v>6.8402684332102637E-3</v>
          </cell>
        </row>
        <row r="3264">
          <cell r="A3264" t="str">
            <v>23-03-c-12</v>
          </cell>
          <cell r="B3264" t="str">
            <v>Providing &amp; laying R.C.C. pipe sewers, mouldedwith cement concrete 1:1-1/2:3 conforming toASTM specification C-76-79, Class IV,  Wall B,including carriage, lowering in trenches to correctalignment and grade, jointing with rubber ring,cutting pipes where necessary, testing, etc.complete:- 54" i/d, Wall B</v>
          </cell>
          <cell r="C3264" t="str">
            <v>Rft</v>
          </cell>
          <cell r="D3264">
            <v>1538.82</v>
          </cell>
          <cell r="E3264">
            <v>7242.47</v>
          </cell>
          <cell r="F3264" t="str">
            <v>m</v>
          </cell>
          <cell r="G3264">
            <v>5048.62</v>
          </cell>
          <cell r="H3264">
            <v>23761.38</v>
          </cell>
          <cell r="I3264" t="str">
            <v>23.4 ,23.5</v>
          </cell>
          <cell r="J3264">
            <v>0</v>
          </cell>
          <cell r="L3264">
            <v>23583.7</v>
          </cell>
          <cell r="M3264">
            <v>177.68000000000029</v>
          </cell>
          <cell r="N3264">
            <v>7.5340171389561552E-3</v>
          </cell>
        </row>
        <row r="3265">
          <cell r="A3265" t="str">
            <v>23-03-c-13</v>
          </cell>
          <cell r="B3265" t="str">
            <v>Providing &amp; laying R.C.C. pipe sewers, mouldedwith cement concrete 1:1-1/2:3 conforming toASTM specification C-76-79, Class IV,  Wall B,including carriage, lowering in trenches to correctalignment and grade, jointing with rubber ring,cutting pipes where necessary, testing, etc.complete:- 60" i/d, Wall B</v>
          </cell>
          <cell r="C3265" t="str">
            <v>Rft</v>
          </cell>
          <cell r="D3265">
            <v>1924.77</v>
          </cell>
          <cell r="E3265">
            <v>9277.5499999999993</v>
          </cell>
          <cell r="F3265" t="str">
            <v>m</v>
          </cell>
          <cell r="G3265">
            <v>6314.86</v>
          </cell>
          <cell r="H3265">
            <v>30438.15</v>
          </cell>
          <cell r="I3265" t="str">
            <v>23.4 ,23.5</v>
          </cell>
          <cell r="J3265">
            <v>0</v>
          </cell>
          <cell r="L3265">
            <v>30215.95</v>
          </cell>
          <cell r="M3265">
            <v>222.20000000000073</v>
          </cell>
          <cell r="N3265">
            <v>7.3537320521115746E-3</v>
          </cell>
        </row>
        <row r="3266">
          <cell r="A3266" t="str">
            <v>23-03-c-14</v>
          </cell>
          <cell r="B3266" t="str">
            <v>Providing &amp; laying R.C.C. pipe sewers, mouldedwith cement concrete 1:1-1/2:3 conforming toASTM specification C-76-79, Class IV,  Wall B,including carriage, lowering in trenches to correctalignment and grade, jointing with rubber ring,cutting pipes where necessary, testing, etc.complete:-66" i/d, Wall B</v>
          </cell>
          <cell r="C3266" t="str">
            <v>Rft</v>
          </cell>
          <cell r="D3266">
            <v>3077.64</v>
          </cell>
          <cell r="E3266">
            <v>12772.99</v>
          </cell>
          <cell r="F3266" t="str">
            <v>m</v>
          </cell>
          <cell r="G3266">
            <v>10097.24</v>
          </cell>
          <cell r="H3266">
            <v>41906.14</v>
          </cell>
          <cell r="I3266" t="str">
            <v>23.4 ,23.5</v>
          </cell>
          <cell r="J3266">
            <v>0</v>
          </cell>
          <cell r="L3266">
            <v>41550.76</v>
          </cell>
          <cell r="M3266">
            <v>355.37999999999738</v>
          </cell>
          <cell r="N3266">
            <v>8.5529121488992586E-3</v>
          </cell>
        </row>
        <row r="3267">
          <cell r="A3267" t="str">
            <v>23-03-c-15</v>
          </cell>
          <cell r="B3267" t="str">
            <v>Providing &amp; laying R.C.C. pipe sewers, mouldedwith cement concrete 1:1-1/2:3 conforming toASTM specification C-76-79, Class IV,  Wall B,including carriage, lowering in trenches to correctalignment and grade, jointing with rubber ring,cutting pipes where necessary, testing, etc.complete:- 72" i/d, Wall B</v>
          </cell>
          <cell r="C3267" t="str">
            <v>Rft</v>
          </cell>
          <cell r="D3267">
            <v>3847.05</v>
          </cell>
          <cell r="E3267">
            <v>16831.88</v>
          </cell>
          <cell r="F3267" t="str">
            <v>m</v>
          </cell>
          <cell r="G3267">
            <v>12621.56</v>
          </cell>
          <cell r="H3267">
            <v>55222.71</v>
          </cell>
          <cell r="I3267" t="str">
            <v>23.4 ,23.5</v>
          </cell>
          <cell r="J3267" t="str">
            <v>(i) This rate shall be payable, inaddition to the item of excavationbelow SSWL for sewers &amp;manholes under chapter 3,earthwork and laying of sewer pipe</v>
          </cell>
          <cell r="L3267">
            <v>54778.48</v>
          </cell>
          <cell r="M3267">
            <v>444.22999999999593</v>
          </cell>
          <cell r="N3267">
            <v>8.109571495959653E-3</v>
          </cell>
        </row>
        <row r="3268">
          <cell r="A3268" t="str">
            <v>23-04-a</v>
          </cell>
          <cell r="B3268" t="str">
            <v>Lowering of sub soil water table along sewer linefor laying of pipe sewer in trenches complete in allrespects.Upto 1 ft below SSWL</v>
          </cell>
          <cell r="C3268" t="str">
            <v>Rft</v>
          </cell>
          <cell r="D3268">
            <v>93.42</v>
          </cell>
          <cell r="E3268">
            <v>373.7</v>
          </cell>
          <cell r="F3268" t="str">
            <v>m</v>
          </cell>
          <cell r="G3268">
            <v>306.51</v>
          </cell>
          <cell r="H3268">
            <v>1226.05</v>
          </cell>
          <cell r="I3268" t="str">
            <v>23.4 ,23.5</v>
          </cell>
          <cell r="J3268">
            <v>0</v>
          </cell>
          <cell r="L3268">
            <v>1206.9000000000001</v>
          </cell>
          <cell r="M3268">
            <v>19.149999999999864</v>
          </cell>
          <cell r="N3268">
            <v>1.5867097522578394E-2</v>
          </cell>
        </row>
        <row r="3269">
          <cell r="A3269" t="str">
            <v>23-04-b</v>
          </cell>
          <cell r="B3269" t="str">
            <v>Lowering of sub soil water table, by installation oftubewells along sewer line for laying of pipe sewerin trenches complete in all respects.0 - 2 ft below SSWL</v>
          </cell>
          <cell r="C3269" t="str">
            <v>Rft</v>
          </cell>
          <cell r="D3269">
            <v>122.91</v>
          </cell>
          <cell r="E3269">
            <v>731.61</v>
          </cell>
          <cell r="F3269" t="str">
            <v>m</v>
          </cell>
          <cell r="G3269">
            <v>403.24</v>
          </cell>
          <cell r="H3269">
            <v>2400.2800000000002</v>
          </cell>
          <cell r="I3269" t="str">
            <v>23.4 ,23.5</v>
          </cell>
          <cell r="J3269" t="str">
            <v>(ii) The grant of these rates shall besubject to approval of ChiefEngineer.(iii) The rate includes cost ofproviding pumps, POL, and alloperation charges at the site ofwork etc.</v>
          </cell>
          <cell r="L3269">
            <v>2375.08</v>
          </cell>
          <cell r="M3269">
            <v>25.200000000000273</v>
          </cell>
          <cell r="N3269">
            <v>1.0610168920625947E-2</v>
          </cell>
        </row>
        <row r="3270">
          <cell r="A3270" t="str">
            <v>23-04-c</v>
          </cell>
          <cell r="B3270" t="str">
            <v>Lowering of sub soil water table, by installation oftubewells along sewer line for laying of pipe sewerin trenches complete in all respects.0 - 3 ft below SSWL</v>
          </cell>
          <cell r="C3270" t="str">
            <v>Rft</v>
          </cell>
          <cell r="D3270">
            <v>150.69</v>
          </cell>
          <cell r="E3270">
            <v>1229</v>
          </cell>
          <cell r="F3270" t="str">
            <v>m</v>
          </cell>
          <cell r="G3270">
            <v>494.41</v>
          </cell>
          <cell r="H3270">
            <v>4032.14</v>
          </cell>
          <cell r="I3270" t="str">
            <v>23.4 ,23.5</v>
          </cell>
          <cell r="J3270">
            <v>0</v>
          </cell>
          <cell r="L3270">
            <v>4001.24</v>
          </cell>
          <cell r="M3270">
            <v>30.900000000000091</v>
          </cell>
          <cell r="N3270">
            <v>7.7226059921424589E-3</v>
          </cell>
        </row>
        <row r="3271">
          <cell r="A3271" t="str">
            <v>23-04-d</v>
          </cell>
          <cell r="B3271" t="str">
            <v>Lowering of sub soil water table, by installation oftubewells along sewer line for laying of pipe sewerin trenches complete in all respects.0 - 4 ft below SSWL</v>
          </cell>
          <cell r="C3271" t="str">
            <v>Rft</v>
          </cell>
          <cell r="D3271">
            <v>179.68</v>
          </cell>
          <cell r="E3271">
            <v>1765.8</v>
          </cell>
          <cell r="F3271" t="str">
            <v>m</v>
          </cell>
          <cell r="G3271">
            <v>589.5</v>
          </cell>
          <cell r="H3271">
            <v>5793.31</v>
          </cell>
          <cell r="I3271" t="str">
            <v>23.4 ,23.5</v>
          </cell>
          <cell r="J3271">
            <v>0</v>
          </cell>
          <cell r="L3271">
            <v>5756.47</v>
          </cell>
          <cell r="M3271">
            <v>36.840000000000146</v>
          </cell>
          <cell r="N3271">
            <v>6.3997554056566168E-3</v>
          </cell>
        </row>
        <row r="3272">
          <cell r="A3272" t="str">
            <v>23-04-e</v>
          </cell>
          <cell r="B3272" t="str">
            <v>Lowering of sub soil water table, by installation oftubewells along sewer line for laying of pipe sewerin trenches complete in all respects.0 - 5 ft below SSWL</v>
          </cell>
          <cell r="C3272" t="str">
            <v>Rft</v>
          </cell>
          <cell r="D3272">
            <v>186.85</v>
          </cell>
          <cell r="E3272">
            <v>2518.0500000000002</v>
          </cell>
          <cell r="F3272" t="str">
            <v>m</v>
          </cell>
          <cell r="G3272">
            <v>613.02</v>
          </cell>
          <cell r="H3272">
            <v>8261.31</v>
          </cell>
          <cell r="I3272" t="str">
            <v>23.4 ,23.5</v>
          </cell>
          <cell r="J3272">
            <v>0</v>
          </cell>
          <cell r="L3272">
            <v>8222.99</v>
          </cell>
          <cell r="M3272">
            <v>38.319999999999709</v>
          </cell>
          <cell r="N3272">
            <v>4.660105387456352E-3</v>
          </cell>
        </row>
        <row r="3273">
          <cell r="A3273" t="str">
            <v>23-04-f</v>
          </cell>
          <cell r="B3273" t="str">
            <v>Lowering of sub soil water table, by installation oftubewells along sewer line for laying of pipe sewerin trenches complete in all respects. 0 - 6 ft belowSSWL</v>
          </cell>
          <cell r="C3273" t="str">
            <v>Rft</v>
          </cell>
          <cell r="D3273">
            <v>217.33</v>
          </cell>
          <cell r="E3273">
            <v>3116.95</v>
          </cell>
          <cell r="F3273" t="str">
            <v>m</v>
          </cell>
          <cell r="G3273">
            <v>713.02</v>
          </cell>
          <cell r="H3273">
            <v>10226.200000000001</v>
          </cell>
          <cell r="I3273" t="str">
            <v>23.4 ,23.5</v>
          </cell>
          <cell r="J3273">
            <v>0</v>
          </cell>
          <cell r="L3273">
            <v>10181.64</v>
          </cell>
          <cell r="M3273">
            <v>44.56000000000131</v>
          </cell>
          <cell r="N3273">
            <v>4.3765051602690048E-3</v>
          </cell>
        </row>
        <row r="3274">
          <cell r="A3274" t="str">
            <v>23-04-g</v>
          </cell>
          <cell r="B3274" t="str">
            <v>Lowering of sub soil water table, by installation oftubewells along sewer line for laying of pipe sewerin trenches complete in all respects.0 - 7 ft below SSWL</v>
          </cell>
          <cell r="C3274" t="str">
            <v>Rft</v>
          </cell>
          <cell r="D3274">
            <v>245.91</v>
          </cell>
          <cell r="E3274">
            <v>3773.79</v>
          </cell>
          <cell r="F3274" t="str">
            <v>m</v>
          </cell>
          <cell r="G3274">
            <v>806.8</v>
          </cell>
          <cell r="H3274">
            <v>12381.21</v>
          </cell>
          <cell r="I3274" t="str">
            <v>23.4 ,23.5</v>
          </cell>
          <cell r="J3274">
            <v>0</v>
          </cell>
          <cell r="L3274">
            <v>12330.78</v>
          </cell>
          <cell r="M3274">
            <v>50.429999999998472</v>
          </cell>
          <cell r="N3274">
            <v>4.089765610934464E-3</v>
          </cell>
        </row>
        <row r="3275">
          <cell r="A3275" t="str">
            <v>23-04-h</v>
          </cell>
          <cell r="B3275" t="str">
            <v>Lowering of sub soil water table, by installation oftubewells along sewer line for laying of pipe sewerin trenches complete in all respects.0 - 8 ft belowSSWL</v>
          </cell>
          <cell r="C3275" t="str">
            <v>Rft</v>
          </cell>
          <cell r="D3275">
            <v>274.8</v>
          </cell>
          <cell r="E3275">
            <v>4276.7700000000004</v>
          </cell>
          <cell r="F3275" t="str">
            <v>m</v>
          </cell>
          <cell r="G3275">
            <v>901.56</v>
          </cell>
          <cell r="H3275">
            <v>14031.39</v>
          </cell>
          <cell r="I3275" t="str">
            <v>23.4 ,23.5</v>
          </cell>
          <cell r="J3275">
            <v>0</v>
          </cell>
          <cell r="L3275">
            <v>13975.04</v>
          </cell>
          <cell r="M3275">
            <v>56.349999999998545</v>
          </cell>
          <cell r="N3275">
            <v>4.0321888166329782E-3</v>
          </cell>
        </row>
        <row r="3276">
          <cell r="A3276" t="str">
            <v>23-04-i</v>
          </cell>
          <cell r="B3276" t="str">
            <v>Lowering of sub soil water table, by installation oftubewells along sewer line for laying of pipe sewerin trenches complete in all respects.0 - 9 ft below SSWL</v>
          </cell>
          <cell r="C3276" t="str">
            <v>Rft</v>
          </cell>
          <cell r="D3276">
            <v>106.47</v>
          </cell>
          <cell r="E3276">
            <v>4545.3599999999997</v>
          </cell>
          <cell r="F3276" t="str">
            <v>m</v>
          </cell>
          <cell r="G3276">
            <v>349.32</v>
          </cell>
          <cell r="H3276">
            <v>14912.59</v>
          </cell>
          <cell r="I3276" t="str">
            <v>23.4 ,23.5</v>
          </cell>
          <cell r="J3276">
            <v>0</v>
          </cell>
          <cell r="L3276">
            <v>14890.76</v>
          </cell>
          <cell r="M3276">
            <v>21.829999999999927</v>
          </cell>
          <cell r="N3276">
            <v>1.4660097939930485E-3</v>
          </cell>
        </row>
        <row r="3277">
          <cell r="A3277" t="str">
            <v>23-04-j</v>
          </cell>
          <cell r="B3277" t="str">
            <v>Lowering of sub soil water table, by installation oftubewells along sewer line for laying of pipe sewerin trenches complete in all respects.0 - 10 ft below SSWL</v>
          </cell>
          <cell r="C3277" t="str">
            <v>Rft</v>
          </cell>
          <cell r="D3277">
            <v>113.34</v>
          </cell>
          <cell r="E3277">
            <v>5235.57</v>
          </cell>
          <cell r="F3277" t="str">
            <v>m</v>
          </cell>
          <cell r="G3277">
            <v>371.87</v>
          </cell>
          <cell r="H3277">
            <v>17177.080000000002</v>
          </cell>
          <cell r="I3277" t="str">
            <v>23.4 ,23.5</v>
          </cell>
          <cell r="J3277">
            <v>0</v>
          </cell>
          <cell r="L3277">
            <v>17153.84</v>
          </cell>
          <cell r="M3277">
            <v>23.240000000001601</v>
          </cell>
          <cell r="N3277">
            <v>1.3547986923045569E-3</v>
          </cell>
        </row>
        <row r="3278">
          <cell r="A3278" t="str">
            <v>23-04-k</v>
          </cell>
          <cell r="B3278" t="str">
            <v>Lowering of sub soil water table, by installation oftubewells along sewer line for laying of pipe sewerin trenches complete in all respects.0 - 11 ft below SSWL</v>
          </cell>
          <cell r="C3278" t="str">
            <v>Rft</v>
          </cell>
          <cell r="D3278">
            <v>117.13</v>
          </cell>
          <cell r="E3278">
            <v>5818.9</v>
          </cell>
          <cell r="F3278" t="str">
            <v>m</v>
          </cell>
          <cell r="G3278">
            <v>384.28</v>
          </cell>
          <cell r="H3278">
            <v>19090.89</v>
          </cell>
          <cell r="I3278" t="str">
            <v>23.4 ,23.5</v>
          </cell>
          <cell r="J3278">
            <v>0</v>
          </cell>
          <cell r="L3278">
            <v>19066.87</v>
          </cell>
          <cell r="M3278">
            <v>24.020000000000437</v>
          </cell>
          <cell r="N3278">
            <v>1.259776775107841E-3</v>
          </cell>
        </row>
        <row r="3279">
          <cell r="A3279" t="str">
            <v>23-04-l</v>
          </cell>
          <cell r="B3279" t="str">
            <v>Lowering of sub soil water table, by installation oftubewells along sewer line for laying of pipe sewerin trenches complete in all respects.0 - 12 ft below SSWL</v>
          </cell>
          <cell r="C3279" t="str">
            <v>Rft</v>
          </cell>
          <cell r="D3279">
            <v>121.21</v>
          </cell>
          <cell r="E3279">
            <v>6443.97</v>
          </cell>
          <cell r="F3279" t="str">
            <v>m</v>
          </cell>
          <cell r="G3279">
            <v>397.68</v>
          </cell>
          <cell r="H3279">
            <v>21141.64</v>
          </cell>
          <cell r="I3279" t="str">
            <v>23.4 ,23.5</v>
          </cell>
          <cell r="J3279">
            <v>0</v>
          </cell>
          <cell r="L3279">
            <v>21116.79</v>
          </cell>
          <cell r="M3279">
            <v>24.849999999998545</v>
          </cell>
          <cell r="N3279">
            <v>1.1767887069956439E-3</v>
          </cell>
        </row>
        <row r="3280">
          <cell r="A3280" t="str">
            <v>23-05-a</v>
          </cell>
          <cell r="B3280" t="str">
            <v>Constructing gully grating chamber complete WithCI gully trap,weighing 81 lbs. frame hinged</v>
          </cell>
          <cell r="C3280" t="str">
            <v>Each</v>
          </cell>
          <cell r="D3280">
            <v>2754</v>
          </cell>
          <cell r="E3280">
            <v>10018.69</v>
          </cell>
          <cell r="F3280" t="str">
            <v>Each</v>
          </cell>
          <cell r="G3280">
            <v>2754</v>
          </cell>
          <cell r="H3280">
            <v>10018.69</v>
          </cell>
          <cell r="I3280" t="str">
            <v>23.4 ,23.5</v>
          </cell>
          <cell r="J3280">
            <v>0</v>
          </cell>
          <cell r="L3280">
            <v>9266.06</v>
          </cell>
          <cell r="M3280">
            <v>752.63000000000102</v>
          </cell>
          <cell r="N3280">
            <v>8.1224382315676899E-2</v>
          </cell>
        </row>
        <row r="3281">
          <cell r="A3281" t="str">
            <v>23-05-b</v>
          </cell>
          <cell r="B3281" t="str">
            <v>Constructing gully grating chamber completeConcrete gully trap</v>
          </cell>
          <cell r="C3281" t="str">
            <v>Each</v>
          </cell>
          <cell r="D3281">
            <v>2754</v>
          </cell>
          <cell r="E3281">
            <v>8856.25</v>
          </cell>
          <cell r="F3281" t="str">
            <v>Each</v>
          </cell>
          <cell r="G3281">
            <v>2754</v>
          </cell>
          <cell r="H3281">
            <v>8856.25</v>
          </cell>
          <cell r="I3281" t="str">
            <v>23.4 ,23.5</v>
          </cell>
          <cell r="J3281">
            <v>0</v>
          </cell>
          <cell r="L3281">
            <v>8204.74</v>
          </cell>
          <cell r="M3281">
            <v>651.51000000000022</v>
          </cell>
          <cell r="N3281">
            <v>7.9406538171837279E-2</v>
          </cell>
        </row>
        <row r="3282">
          <cell r="A3282" t="str">
            <v>23-06</v>
          </cell>
          <cell r="B3282" t="str">
            <v>Fixing manhole frame and cover in RCC slab,including carriage to site</v>
          </cell>
          <cell r="C3282" t="str">
            <v>Set</v>
          </cell>
          <cell r="D3282">
            <v>2060.48</v>
          </cell>
          <cell r="E3282">
            <v>2060.48</v>
          </cell>
          <cell r="F3282" t="str">
            <v>Set</v>
          </cell>
          <cell r="G3282">
            <v>2060.48</v>
          </cell>
          <cell r="H3282">
            <v>2060.48</v>
          </cell>
          <cell r="I3282" t="str">
            <v>23.4 ,23.5</v>
          </cell>
          <cell r="J3282">
            <v>0</v>
          </cell>
          <cell r="L3282">
            <v>1883.06</v>
          </cell>
          <cell r="M3282">
            <v>177.42000000000007</v>
          </cell>
          <cell r="N3282">
            <v>9.4218983994137237E-2</v>
          </cell>
        </row>
        <row r="3283">
          <cell r="A3283" t="str">
            <v>23-07</v>
          </cell>
          <cell r="B3283" t="str">
            <v>Providing and Fixing 3" thick RCC manholecover, 22" dia with teeshaped CI frame of 20" clear i/d complete</v>
          </cell>
          <cell r="C3283" t="str">
            <v>Set</v>
          </cell>
          <cell r="D3283">
            <v>4292.51</v>
          </cell>
          <cell r="E3283">
            <v>13074.48</v>
          </cell>
          <cell r="F3283" t="str">
            <v>Set</v>
          </cell>
          <cell r="G3283">
            <v>4292.51</v>
          </cell>
          <cell r="H3283">
            <v>13074.48</v>
          </cell>
          <cell r="I3283" t="str">
            <v>23.4 ,23.5</v>
          </cell>
          <cell r="J3283">
            <v>0</v>
          </cell>
          <cell r="L3283">
            <v>11480.67</v>
          </cell>
          <cell r="M3283">
            <v>1593.8099999999995</v>
          </cell>
          <cell r="N3283">
            <v>0.13882552150702002</v>
          </cell>
        </row>
        <row r="3284">
          <cell r="A3284" t="str">
            <v>23-08-a</v>
          </cell>
          <cell r="B3284" t="str">
            <v>RCC manhole cover 22" dia with: Tee shaped CIframe, 22" i/dcomplete</v>
          </cell>
          <cell r="C3284" t="str">
            <v>Set</v>
          </cell>
          <cell r="D3284">
            <v>5923.52</v>
          </cell>
          <cell r="E3284">
            <v>18405.41</v>
          </cell>
          <cell r="F3284" t="str">
            <v>Set</v>
          </cell>
          <cell r="G3284">
            <v>5923.52</v>
          </cell>
          <cell r="H3284">
            <v>18405.41</v>
          </cell>
          <cell r="I3284" t="str">
            <v>23.4 ,23.5</v>
          </cell>
          <cell r="J3284">
            <v>0</v>
          </cell>
          <cell r="L3284">
            <v>16263.27</v>
          </cell>
          <cell r="M3284">
            <v>2142.1399999999994</v>
          </cell>
          <cell r="N3284">
            <v>0.13171643833005289</v>
          </cell>
        </row>
        <row r="3285">
          <cell r="A3285" t="str">
            <v>23-08-b</v>
          </cell>
          <cell r="B3285" t="str">
            <v>RCC manhole cover 22" dia with: 3"x3"x1/4"angle iron frame, 22" i/d complete</v>
          </cell>
          <cell r="C3285" t="str">
            <v>Set</v>
          </cell>
          <cell r="D3285">
            <v>5918.85</v>
          </cell>
          <cell r="E3285">
            <v>14149.43</v>
          </cell>
          <cell r="F3285" t="str">
            <v>Set</v>
          </cell>
          <cell r="G3285">
            <v>5918.85</v>
          </cell>
          <cell r="H3285">
            <v>14149.43</v>
          </cell>
          <cell r="I3285" t="str">
            <v>23.4 ,23.5</v>
          </cell>
          <cell r="J3285">
            <v>0</v>
          </cell>
          <cell r="L3285">
            <v>12699.37</v>
          </cell>
          <cell r="M3285">
            <v>1450.0599999999995</v>
          </cell>
          <cell r="N3285">
            <v>0.11418361698257468</v>
          </cell>
        </row>
        <row r="3286">
          <cell r="A3286" t="str">
            <v>23-09-a</v>
          </cell>
          <cell r="B3286" t="str">
            <v>Providing and Fixing CI ventilating shaft of 9" i/d,painted with bitumenous paint complete : 18 ft.long</v>
          </cell>
          <cell r="C3286" t="str">
            <v>100 Kg</v>
          </cell>
          <cell r="D3286">
            <v>494.89</v>
          </cell>
          <cell r="E3286">
            <v>15317.89</v>
          </cell>
          <cell r="F3286" t="str">
            <v>100 Kg</v>
          </cell>
          <cell r="G3286">
            <v>494.89</v>
          </cell>
          <cell r="H3286">
            <v>15317.89</v>
          </cell>
          <cell r="I3286">
            <v>0</v>
          </cell>
          <cell r="J3286">
            <v>0</v>
          </cell>
          <cell r="L3286">
            <v>15299.21</v>
          </cell>
          <cell r="M3286">
            <v>18.680000000000291</v>
          </cell>
          <cell r="N3286">
            <v>1.2209780766458066E-3</v>
          </cell>
        </row>
        <row r="3287">
          <cell r="A3287" t="str">
            <v>23-09-b</v>
          </cell>
          <cell r="B3287" t="str">
            <v>Providing and Fixing CI ventilating shaft of 9" i/d,painted with bitumenous paint complete : 24 ft.long</v>
          </cell>
          <cell r="C3287" t="str">
            <v>100 Kg</v>
          </cell>
          <cell r="D3287">
            <v>659.85</v>
          </cell>
          <cell r="E3287">
            <v>15482.85</v>
          </cell>
          <cell r="F3287" t="str">
            <v>100 Kg</v>
          </cell>
          <cell r="G3287">
            <v>659.85</v>
          </cell>
          <cell r="H3287">
            <v>15482.85</v>
          </cell>
          <cell r="I3287">
            <v>0</v>
          </cell>
          <cell r="J3287">
            <v>0</v>
          </cell>
          <cell r="L3287">
            <v>15457.95</v>
          </cell>
          <cell r="M3287">
            <v>24.899999999999636</v>
          </cell>
          <cell r="N3287">
            <v>1.6108216160616146E-3</v>
          </cell>
        </row>
        <row r="3288">
          <cell r="A3288" t="str">
            <v>23-09-c</v>
          </cell>
          <cell r="B3288" t="str">
            <v>Providing and Fixing CI ventilating shaft of 9" i/d,painted with bitumenous paint complete : 30 ft.Long</v>
          </cell>
          <cell r="C3288" t="str">
            <v>100 Kg</v>
          </cell>
          <cell r="D3288">
            <v>824.81</v>
          </cell>
          <cell r="E3288">
            <v>15647.81</v>
          </cell>
          <cell r="F3288" t="str">
            <v>100 Kg</v>
          </cell>
          <cell r="G3288">
            <v>824.81</v>
          </cell>
          <cell r="H3288">
            <v>15647.81</v>
          </cell>
          <cell r="I3288">
            <v>0</v>
          </cell>
          <cell r="J3288">
            <v>0</v>
          </cell>
          <cell r="L3288">
            <v>15616.69</v>
          </cell>
          <cell r="M3288">
            <v>31.119999999998981</v>
          </cell>
          <cell r="N3288">
            <v>1.9927398187451362E-3</v>
          </cell>
        </row>
        <row r="3289">
          <cell r="A3289" t="str">
            <v>23-09-d</v>
          </cell>
          <cell r="B3289" t="str">
            <v>Providing and Fixing CI ventilating shaft of 9" i/d,painted with bitumenous paint complete : 36 ft.Long</v>
          </cell>
          <cell r="C3289" t="str">
            <v>100 Kg</v>
          </cell>
          <cell r="D3289">
            <v>989.78</v>
          </cell>
          <cell r="E3289">
            <v>15812.78</v>
          </cell>
          <cell r="F3289" t="str">
            <v>100 Kg</v>
          </cell>
          <cell r="G3289">
            <v>989.78</v>
          </cell>
          <cell r="H3289">
            <v>15812.78</v>
          </cell>
          <cell r="I3289">
            <v>0</v>
          </cell>
          <cell r="J3289">
            <v>0</v>
          </cell>
          <cell r="L3289">
            <v>15775.42</v>
          </cell>
          <cell r="M3289">
            <v>37.360000000000582</v>
          </cell>
          <cell r="N3289">
            <v>2.3682412259071759E-3</v>
          </cell>
        </row>
        <row r="3290">
          <cell r="A3290" t="str">
            <v>23-10</v>
          </cell>
          <cell r="B3290" t="str">
            <v>Septic Tank (int.Size: 7'x2'x5') complete.</v>
          </cell>
          <cell r="C3290" t="str">
            <v>Each</v>
          </cell>
          <cell r="D3290">
            <v>4046.25</v>
          </cell>
          <cell r="E3290">
            <v>28931.39</v>
          </cell>
          <cell r="F3290" t="str">
            <v>Each</v>
          </cell>
          <cell r="G3290">
            <v>4046.25</v>
          </cell>
          <cell r="H3290">
            <v>28931.39</v>
          </cell>
          <cell r="I3290">
            <v>0</v>
          </cell>
          <cell r="J3290">
            <v>0</v>
          </cell>
          <cell r="L3290">
            <v>22666.12</v>
          </cell>
          <cell r="M3290">
            <v>6265.27</v>
          </cell>
          <cell r="N3290">
            <v>0.27641563708301203</v>
          </cell>
        </row>
        <row r="3291">
          <cell r="A3291" t="str">
            <v>23-11</v>
          </cell>
          <cell r="B3291" t="str">
            <v>Soakage Pit (6'dia x 15' deep) complete</v>
          </cell>
          <cell r="C3291" t="str">
            <v>Each</v>
          </cell>
          <cell r="D3291">
            <v>4046.25</v>
          </cell>
          <cell r="E3291">
            <v>26151.81</v>
          </cell>
          <cell r="F3291" t="str">
            <v>Each</v>
          </cell>
          <cell r="G3291">
            <v>4046.25</v>
          </cell>
          <cell r="H3291">
            <v>26151.81</v>
          </cell>
          <cell r="I3291">
            <v>0</v>
          </cell>
          <cell r="J3291">
            <v>0</v>
          </cell>
          <cell r="L3291">
            <v>19672.599999999999</v>
          </cell>
          <cell r="M3291">
            <v>6479.2100000000028</v>
          </cell>
          <cell r="N3291">
            <v>0.32935199211085486</v>
          </cell>
        </row>
        <row r="3292">
          <cell r="A3292" t="str">
            <v>24-01-a</v>
          </cell>
          <cell r="B3292" t="str">
            <v>Mobilization of plant, equipment and campingarrangements etc &amp; demobilization aftercompletion</v>
          </cell>
          <cell r="C3292" t="str">
            <v>Job</v>
          </cell>
          <cell r="D3292">
            <v>0</v>
          </cell>
          <cell r="E3292">
            <v>66922.2</v>
          </cell>
          <cell r="F3292" t="str">
            <v>Job</v>
          </cell>
          <cell r="G3292">
            <v>0</v>
          </cell>
          <cell r="H3292">
            <v>66922.2</v>
          </cell>
          <cell r="I3292">
            <v>0</v>
          </cell>
          <cell r="J3292">
            <v>0</v>
          </cell>
          <cell r="L3292">
            <v>43740</v>
          </cell>
          <cell r="M3292">
            <v>23182.199999999997</v>
          </cell>
          <cell r="N3292">
            <v>0.52999999999999992</v>
          </cell>
        </row>
        <row r="3293">
          <cell r="A3293" t="str">
            <v>24-01-b</v>
          </cell>
          <cell r="B3293" t="str">
            <v>Subsequent mobilization in the same project area</v>
          </cell>
          <cell r="C3293" t="str">
            <v>Job</v>
          </cell>
          <cell r="D3293">
            <v>0</v>
          </cell>
          <cell r="E3293">
            <v>42755.85</v>
          </cell>
          <cell r="F3293" t="str">
            <v>Job</v>
          </cell>
          <cell r="G3293">
            <v>0</v>
          </cell>
          <cell r="H3293">
            <v>42755.85</v>
          </cell>
          <cell r="I3293">
            <v>0</v>
          </cell>
          <cell r="J3293">
            <v>0</v>
          </cell>
          <cell r="L3293">
            <v>27945</v>
          </cell>
          <cell r="M3293">
            <v>14810.849999999999</v>
          </cell>
          <cell r="N3293">
            <v>0.52999999999999992</v>
          </cell>
        </row>
        <row r="3294">
          <cell r="A3294" t="str">
            <v>24-01-c</v>
          </cell>
          <cell r="B3294" t="str">
            <v>Mobilization of equipment for drilling of smallbore upto 8" dia</v>
          </cell>
          <cell r="C3294" t="str">
            <v>Job</v>
          </cell>
          <cell r="D3294">
            <v>0</v>
          </cell>
          <cell r="E3294">
            <v>12083.17</v>
          </cell>
          <cell r="F3294" t="str">
            <v>Job</v>
          </cell>
          <cell r="G3294">
            <v>0</v>
          </cell>
          <cell r="H3294">
            <v>12083.17</v>
          </cell>
          <cell r="I3294">
            <v>0</v>
          </cell>
          <cell r="J3294">
            <v>0</v>
          </cell>
          <cell r="L3294">
            <v>7897.5</v>
          </cell>
          <cell r="M3294">
            <v>4185.67</v>
          </cell>
          <cell r="N3294">
            <v>0.52999936688825577</v>
          </cell>
        </row>
        <row r="3295">
          <cell r="A3295" t="str">
            <v>24-02-a-01</v>
          </cell>
          <cell r="B3295" t="str">
            <v>Drilling of Bore holes for tube well in all types ofsoil and soft rock except hard rock from groundlevel upto 328 ft depth (0m to 100m), includingsinking, collection of 100 % corings andwithdrawing of  pipe, complete as perspecifications.: Dia of Bore 3" (75 mm) i/d</v>
          </cell>
          <cell r="C3295" t="str">
            <v>Rft</v>
          </cell>
          <cell r="D3295">
            <v>143.36000000000001</v>
          </cell>
          <cell r="E3295">
            <v>234.71</v>
          </cell>
          <cell r="F3295" t="str">
            <v>m</v>
          </cell>
          <cell r="G3295">
            <v>470.35</v>
          </cell>
          <cell r="H3295">
            <v>770.05</v>
          </cell>
          <cell r="I3295" t="str">
            <v>24.2.1,24.2.2.1 ,24.2.2.8 ,24.2.3.1</v>
          </cell>
          <cell r="J3295">
            <v>0</v>
          </cell>
          <cell r="L3295">
            <v>643.15</v>
          </cell>
          <cell r="M3295">
            <v>126.89999999999998</v>
          </cell>
          <cell r="N3295">
            <v>0.19731011428127185</v>
          </cell>
        </row>
        <row r="3296">
          <cell r="A3296" t="str">
            <v>24-02-a-02</v>
          </cell>
          <cell r="B3296" t="str">
            <v>Drilling of Bore holes for tube well in all types ofsoil and soft rock except hard rock from groundlevel upto 328 ft depth (0m to 100m), includingsinking, collection of 100 % corings andwithdrawing of  pipe, complete as perspecifications.:  Dia of Bore 4" (100 mm) i/d</v>
          </cell>
          <cell r="C3296" t="str">
            <v>Rft</v>
          </cell>
          <cell r="D3296">
            <v>204.06</v>
          </cell>
          <cell r="E3296">
            <v>336.29</v>
          </cell>
          <cell r="F3296" t="str">
            <v>m</v>
          </cell>
          <cell r="G3296">
            <v>669.47</v>
          </cell>
          <cell r="H3296">
            <v>1103.33</v>
          </cell>
          <cell r="I3296" t="str">
            <v>24.2.1,24.2.2.1 ,24.2.2.8 ,24.2.3.1</v>
          </cell>
          <cell r="J3296">
            <v>0</v>
          </cell>
          <cell r="L3296">
            <v>921.38</v>
          </cell>
          <cell r="M3296">
            <v>181.94999999999993</v>
          </cell>
          <cell r="N3296">
            <v>0.19747552584167219</v>
          </cell>
        </row>
        <row r="3297">
          <cell r="A3297" t="str">
            <v>24-02-a-03</v>
          </cell>
          <cell r="B3297" t="str">
            <v>Drilling of Bore holes for tube well in all types ofsoil and soft rock except hard rock from groundlevel upto 328 ft depth (0m to 100m), includingsinking, collection of 100 % corings andwithdrawing of pipe, complete as perspecifications.: Dia of Bore 5" (125 mm) i/d</v>
          </cell>
          <cell r="C3297" t="str">
            <v>Rft</v>
          </cell>
          <cell r="D3297">
            <v>311.93</v>
          </cell>
          <cell r="E3297">
            <v>541.61</v>
          </cell>
          <cell r="F3297" t="str">
            <v>m</v>
          </cell>
          <cell r="G3297">
            <v>1023.41</v>
          </cell>
          <cell r="H3297">
            <v>1776.94</v>
          </cell>
          <cell r="I3297" t="str">
            <v>24.2.1,24.2.2.1 ,24.2.2.8 ,24.2.3.1</v>
          </cell>
          <cell r="J3297">
            <v>0</v>
          </cell>
          <cell r="L3297">
            <v>1470.98</v>
          </cell>
          <cell r="M3297">
            <v>305.96000000000004</v>
          </cell>
          <cell r="N3297">
            <v>0.20799738949543845</v>
          </cell>
        </row>
        <row r="3298">
          <cell r="A3298" t="str">
            <v>24-02-a-04</v>
          </cell>
          <cell r="B3298" t="str">
            <v>Drilling of Bore holes for tube well in all types ofsoil and soft rock except hard rock from groundlevel upto 328 ft depth (0m to 100m), includingsinking, collection of 100 % corings andwithdrawing of pipe, complete as perspecifications.:  Dia of Bore 6" (150 mm) i/d</v>
          </cell>
          <cell r="C3298" t="str">
            <v>Rft</v>
          </cell>
          <cell r="D3298">
            <v>379.73</v>
          </cell>
          <cell r="E3298">
            <v>684.22</v>
          </cell>
          <cell r="F3298" t="str">
            <v>m</v>
          </cell>
          <cell r="G3298">
            <v>1245.82</v>
          </cell>
          <cell r="H3298">
            <v>2244.8200000000002</v>
          </cell>
          <cell r="I3298" t="str">
            <v>24.2.1,24.2.2.1 ,24.2.2.8 ,24.2.3.1</v>
          </cell>
          <cell r="J3298">
            <v>0</v>
          </cell>
          <cell r="L3298">
            <v>1847.7</v>
          </cell>
          <cell r="M3298">
            <v>397.12000000000012</v>
          </cell>
          <cell r="N3298">
            <v>0.21492666558423992</v>
          </cell>
        </row>
        <row r="3299">
          <cell r="A3299" t="str">
            <v>24-02-a-05</v>
          </cell>
          <cell r="B3299" t="str">
            <v>Drilling of Bore holes for tube well in all types ofsoil and soft rock except hard rock from groundlevel upto 328 ft depth (0m to 100m), includingsinking, collection of 100 % corings andwithdrawing of pipe, complete as perspecifications.:  Dia of Bore 7'' to 9" (200 mm) i/d</v>
          </cell>
          <cell r="C3299" t="str">
            <v>Rft</v>
          </cell>
          <cell r="D3299">
            <v>521.66</v>
          </cell>
          <cell r="E3299">
            <v>1216.6400000000001</v>
          </cell>
          <cell r="F3299" t="str">
            <v>m</v>
          </cell>
          <cell r="G3299">
            <v>1711.47</v>
          </cell>
          <cell r="H3299">
            <v>3991.58</v>
          </cell>
          <cell r="I3299" t="str">
            <v>24.2.1,24.2.2.1 ,24.2.2.8 ,24.2.3.1</v>
          </cell>
          <cell r="J3299">
            <v>0</v>
          </cell>
          <cell r="L3299">
            <v>2633.88</v>
          </cell>
          <cell r="M3299">
            <v>1357.6999999999998</v>
          </cell>
          <cell r="N3299">
            <v>0.51547526842528879</v>
          </cell>
        </row>
        <row r="3300">
          <cell r="A3300" t="str">
            <v>24-02-a-06</v>
          </cell>
          <cell r="B3300" t="str">
            <v>Drilling of Bore holes for tube well in all types ofsoil and soft rock except hard rock from groundlevel upto 328 ft depth (0m to 100m), includingsinking, collection of 100 % corings andwithdrawing of pipe, complete as perspecifications.:  Dia of Bore 10" (250 mm) i/d</v>
          </cell>
          <cell r="C3300" t="str">
            <v>Rft</v>
          </cell>
          <cell r="D3300">
            <v>564.61</v>
          </cell>
          <cell r="E3300">
            <v>2884.58</v>
          </cell>
          <cell r="F3300" t="str">
            <v>m</v>
          </cell>
          <cell r="G3300">
            <v>1852.39</v>
          </cell>
          <cell r="H3300">
            <v>9463.84</v>
          </cell>
          <cell r="I3300" t="str">
            <v>24.2.1,24.2.2.1 ,24.2.2.8 ,24.2.3.1</v>
          </cell>
          <cell r="J3300">
            <v>0</v>
          </cell>
          <cell r="L3300">
            <v>6751.62</v>
          </cell>
          <cell r="M3300">
            <v>2712.2200000000003</v>
          </cell>
          <cell r="N3300">
            <v>0.40171395902020557</v>
          </cell>
        </row>
        <row r="3301">
          <cell r="A3301" t="str">
            <v>24-02-a-07</v>
          </cell>
          <cell r="B3301" t="str">
            <v>Drilling of Bore holes for tube well in all types ofsoil and soft rock except hard rock from groundlevel upto 328 ft depth (0m to 100m), includingsinking, collection of 100 % corings andwithdrawing of pipe, complete as perspecifications.:  Dia of Bore 12" (300 mm) i/d</v>
          </cell>
          <cell r="C3301" t="str">
            <v>Rft</v>
          </cell>
          <cell r="D3301">
            <v>686.62</v>
          </cell>
          <cell r="E3301">
            <v>3514.08</v>
          </cell>
          <cell r="F3301" t="str">
            <v>m</v>
          </cell>
          <cell r="G3301">
            <v>2252.6799999999998</v>
          </cell>
          <cell r="H3301">
            <v>11529.13</v>
          </cell>
          <cell r="I3301" t="str">
            <v>24.2.1,24.2.2.1 ,24.2.2.8 ,24.2.3.1</v>
          </cell>
          <cell r="J3301">
            <v>0</v>
          </cell>
          <cell r="L3301">
            <v>8225.86</v>
          </cell>
          <cell r="M3301">
            <v>3303.2699999999986</v>
          </cell>
          <cell r="N3301">
            <v>0.40157138584901741</v>
          </cell>
        </row>
        <row r="3302">
          <cell r="A3302" t="str">
            <v>24-02-a-08</v>
          </cell>
          <cell r="B3302" t="str">
            <v>Drilling of Bore holes for tube well in all types ofsoil and soft rock except hard rock from groundlevel upto 328 ft depth (0m to 100m), includingsinking, collection of 100 % corings andwithdrawing of pipe, complete as perspecifications.:  Dia of Bore 15" (375 mm) i/d</v>
          </cell>
          <cell r="C3302" t="str">
            <v>Rft</v>
          </cell>
          <cell r="D3302">
            <v>808.63</v>
          </cell>
          <cell r="E3302">
            <v>4143.58</v>
          </cell>
          <cell r="F3302" t="str">
            <v>m</v>
          </cell>
          <cell r="G3302">
            <v>2652.98</v>
          </cell>
          <cell r="H3302">
            <v>13594.44</v>
          </cell>
          <cell r="I3302" t="str">
            <v>24.2.1,24.2.2.1 ,24.2.2.8 ,24.2.3.1</v>
          </cell>
          <cell r="J3302">
            <v>0</v>
          </cell>
          <cell r="L3302">
            <v>9700.1</v>
          </cell>
          <cell r="M3302">
            <v>3894.34</v>
          </cell>
          <cell r="N3302">
            <v>0.40147421160606589</v>
          </cell>
        </row>
        <row r="3303">
          <cell r="A3303" t="str">
            <v>24-02-a-09</v>
          </cell>
          <cell r="B3303" t="str">
            <v>Drilling of Bore holes for tube well in all types ofsoil and soft rock except hard rock from groundlevel upto 328 ft depth (0m to 100m), includingsinking, collection of 100 % corings andwithdrawing of pipe, complete as perspecifications.: Dia of Bore 18" (450 mm) i/d</v>
          </cell>
          <cell r="C3303" t="str">
            <v>Rft</v>
          </cell>
          <cell r="D3303">
            <v>924.41</v>
          </cell>
          <cell r="E3303">
            <v>4694.3599999999997</v>
          </cell>
          <cell r="F3303" t="str">
            <v>m</v>
          </cell>
          <cell r="G3303">
            <v>3032.85</v>
          </cell>
          <cell r="H3303">
            <v>15401.45</v>
          </cell>
          <cell r="I3303" t="str">
            <v>24.2.1,24.2.2.1 ,24.2.2.8 ,24.2.3.1</v>
          </cell>
          <cell r="J3303">
            <v>0</v>
          </cell>
          <cell r="L3303">
            <v>10994.37</v>
          </cell>
          <cell r="M3303">
            <v>4407.08</v>
          </cell>
          <cell r="N3303">
            <v>0.40084879806664681</v>
          </cell>
        </row>
        <row r="3304">
          <cell r="A3304" t="str">
            <v>24-02-a-10</v>
          </cell>
          <cell r="B3304" t="str">
            <v>Drilling of Bore holes for tube well in all types ofsoil and soft rock except hard rock from groundlevel upto 328 ft depth (0m to 100m), includingsinking, collection of 100 % corings andwithdrawing of pipe, complete as perspecifications.: Dia of Bore 18"(450 mm) to 20"(500 mm) i/d</v>
          </cell>
          <cell r="C3304" t="str">
            <v>Rft</v>
          </cell>
          <cell r="D3304">
            <v>753.85</v>
          </cell>
          <cell r="E3304">
            <v>5103.79</v>
          </cell>
          <cell r="F3304" t="str">
            <v>m</v>
          </cell>
          <cell r="G3304">
            <v>2473.25</v>
          </cell>
          <cell r="H3304">
            <v>16744.72</v>
          </cell>
          <cell r="I3304" t="str">
            <v>24.2.1,24.2.2.1 ,24.2.2.8 ,24.2.3.1</v>
          </cell>
          <cell r="J3304">
            <v>0</v>
          </cell>
          <cell r="L3304">
            <v>11729.53</v>
          </cell>
          <cell r="M3304">
            <v>5015.1900000000005</v>
          </cell>
          <cell r="N3304">
            <v>0.42756956161073806</v>
          </cell>
        </row>
        <row r="3305">
          <cell r="A3305" t="str">
            <v>24-02-a-11</v>
          </cell>
          <cell r="B3305" t="str">
            <v>Drilling of Bore holes for tube well in all types ofsoil and soft rock except hard rock from groundlevel upto 328 ft depth (0m to 100m), includingsinking, collection of 100 % corings andwithdrawing of pipe, complete as perspecifications.: Dia of Bore 20"(500 mm) to 26"(650 mm) i/d</v>
          </cell>
          <cell r="C3305" t="str">
            <v>Rft</v>
          </cell>
          <cell r="D3305">
            <v>1274.26</v>
          </cell>
          <cell r="E3305">
            <v>6494.19</v>
          </cell>
          <cell r="F3305" t="str">
            <v>m</v>
          </cell>
          <cell r="G3305">
            <v>4180.63</v>
          </cell>
          <cell r="H3305">
            <v>21306.39</v>
          </cell>
          <cell r="I3305" t="str">
            <v>24.2.1,24.2.2.1 ,24.2.2.8 ,24.2.3.1</v>
          </cell>
          <cell r="J3305">
            <v>0</v>
          </cell>
          <cell r="L3305">
            <v>15206.47</v>
          </cell>
          <cell r="M3305">
            <v>6099.92</v>
          </cell>
          <cell r="N3305">
            <v>0.40113977800238981</v>
          </cell>
        </row>
        <row r="3306">
          <cell r="A3306" t="str">
            <v>24-02-b-01</v>
          </cell>
          <cell r="B3306" t="str">
            <v>Drilling of Bore holes for tube well in all types ofsoil and soft rock except hard rock from a depth of328.1 ft to 656 ft (100.1m to 200 m)  depth,including sinking, collection of 100 % corings andwithdrawing of pipe, complete as perspecifications.: 5" (125 mm) i/d</v>
          </cell>
          <cell r="C3306" t="str">
            <v>Rft</v>
          </cell>
          <cell r="D3306">
            <v>359.8</v>
          </cell>
          <cell r="E3306">
            <v>1827.18</v>
          </cell>
          <cell r="F3306" t="str">
            <v>m</v>
          </cell>
          <cell r="G3306">
            <v>1180.46</v>
          </cell>
          <cell r="H3306">
            <v>5994.7</v>
          </cell>
          <cell r="I3306" t="str">
            <v>24.2.1,24.2.2.1 ,24.2.2.8 ,24.2.3.1</v>
          </cell>
          <cell r="J3306">
            <v>0</v>
          </cell>
          <cell r="L3306">
            <v>4280.05</v>
          </cell>
          <cell r="M3306">
            <v>1714.6499999999996</v>
          </cell>
          <cell r="N3306">
            <v>0.40061447880281764</v>
          </cell>
        </row>
        <row r="3307">
          <cell r="A3307" t="str">
            <v>24-02-b-02</v>
          </cell>
          <cell r="B3307" t="str">
            <v>Drilling of Bore holes for tube well in all types ofsoil and soft rock except hard rock from a depth of328.1 ft to 656 ft (100.1m to 200 m)  depth,including sinking, collection of 100 % corings andwithdrawing of pipe, complete as perspecifications.: 6" (150 mm) i/d</v>
          </cell>
          <cell r="C3307" t="str">
            <v>Rft</v>
          </cell>
          <cell r="D3307">
            <v>425.79</v>
          </cell>
          <cell r="E3307">
            <v>2176.64</v>
          </cell>
          <cell r="F3307" t="str">
            <v>m</v>
          </cell>
          <cell r="G3307">
            <v>1396.95</v>
          </cell>
          <cell r="H3307">
            <v>7141.21</v>
          </cell>
          <cell r="I3307" t="str">
            <v>24.2.1,24.2.2.1 ,24.2.2.8 ,24.2.3.1</v>
          </cell>
          <cell r="J3307">
            <v>0</v>
          </cell>
          <cell r="L3307">
            <v>5096.2299999999996</v>
          </cell>
          <cell r="M3307">
            <v>2044.9800000000005</v>
          </cell>
          <cell r="N3307">
            <v>0.401273097956725</v>
          </cell>
        </row>
        <row r="3308">
          <cell r="A3308" t="str">
            <v>24-02-b-03</v>
          </cell>
          <cell r="B3308" t="str">
            <v>Drilling of Bore holes for tube well in all types ofsoil and soft rock except hard rock from a depth of328.1 ft to 656 ft (100.1m to 200 m)  depth,including sinking, collection of 100 % corings andwithdrawing of pipe, complete as perspecifications.: 7'' to 9" (200 mm) i/d</v>
          </cell>
          <cell r="C3308" t="str">
            <v>Rft</v>
          </cell>
          <cell r="D3308">
            <v>587.64</v>
          </cell>
          <cell r="E3308">
            <v>3005.48</v>
          </cell>
          <cell r="F3308" t="str">
            <v>m</v>
          </cell>
          <cell r="G3308">
            <v>1927.95</v>
          </cell>
          <cell r="H3308">
            <v>9860.49</v>
          </cell>
          <cell r="I3308" t="str">
            <v>24.2.1,24.2.2.1 ,24.2.2.8 ,24.2.3.1</v>
          </cell>
          <cell r="J3308">
            <v>0</v>
          </cell>
          <cell r="L3308">
            <v>7035.02</v>
          </cell>
          <cell r="M3308">
            <v>2825.4699999999993</v>
          </cell>
          <cell r="N3308">
            <v>0.40162927752870625</v>
          </cell>
        </row>
        <row r="3309">
          <cell r="A3309" t="str">
            <v>24-02-b-04</v>
          </cell>
          <cell r="B3309" t="str">
            <v>Drilling of Bore holes for tube well in all types ofsoil and soft rock except hard rock from a depth of328.1 ft to 656 ft (100.1m to 200 m)  depth,including sinking, collection of 100 % corings andwithdrawing of pipe, complete as perspecifications.: 10" (250 mm) i/d</v>
          </cell>
          <cell r="C3309" t="str">
            <v>Rft</v>
          </cell>
          <cell r="D3309">
            <v>657.05</v>
          </cell>
          <cell r="E3309">
            <v>3325.02</v>
          </cell>
          <cell r="F3309" t="str">
            <v>m</v>
          </cell>
          <cell r="G3309">
            <v>2155.67</v>
          </cell>
          <cell r="H3309">
            <v>10908.86</v>
          </cell>
          <cell r="I3309" t="str">
            <v>24.2.1,24.2.2.1 ,24.2.2.8 ,24.2.3.1</v>
          </cell>
          <cell r="J3309">
            <v>0</v>
          </cell>
          <cell r="L3309">
            <v>7788.88</v>
          </cell>
          <cell r="M3309">
            <v>3119.9800000000005</v>
          </cell>
          <cell r="N3309">
            <v>0.40056850278859096</v>
          </cell>
        </row>
        <row r="3310">
          <cell r="A3310" t="str">
            <v>24-02-b-05</v>
          </cell>
          <cell r="B3310" t="str">
            <v>Drilling of Bore holes for tube well in all types ofsoil and soft rock except hard rock from a depth of328.1 ft to 656 ft (100.1m to 200 m)  depth,including sinking, collection of 100 % corings andwithdrawing of pipe, complete as perspecifications.:12" (300 mm) i/d</v>
          </cell>
          <cell r="C3310" t="str">
            <v>Rft</v>
          </cell>
          <cell r="D3310">
            <v>795.55</v>
          </cell>
          <cell r="E3310">
            <v>4047.14</v>
          </cell>
          <cell r="F3310" t="str">
            <v>m</v>
          </cell>
          <cell r="G3310">
            <v>2610.09</v>
          </cell>
          <cell r="H3310">
            <v>13278.01</v>
          </cell>
          <cell r="I3310" t="str">
            <v>24.2.1,24.2.2.1 ,24.2.2.8 ,24.2.3.1</v>
          </cell>
          <cell r="J3310">
            <v>0</v>
          </cell>
          <cell r="L3310">
            <v>9478.43</v>
          </cell>
          <cell r="M3310">
            <v>3799.58</v>
          </cell>
          <cell r="N3310">
            <v>0.40086596619904347</v>
          </cell>
        </row>
        <row r="3311">
          <cell r="A3311" t="str">
            <v>24-02-b-06</v>
          </cell>
          <cell r="B3311" t="str">
            <v>Drilling of Bore holes for tube well in all types ofsoil and soft rock except hard rock from a depth of328.1 ft to 656 ft (100.1m to 200 m)  depth,including sinking, collection of 100 % corings andwithdrawing of pipe, complete as perspecifications.: 15" (375 mm) i/d</v>
          </cell>
          <cell r="C3311" t="str">
            <v>Rft</v>
          </cell>
          <cell r="D3311">
            <v>940.6</v>
          </cell>
          <cell r="E3311">
            <v>4775.79</v>
          </cell>
          <cell r="F3311" t="str">
            <v>m</v>
          </cell>
          <cell r="G3311">
            <v>3085.95</v>
          </cell>
          <cell r="H3311">
            <v>15668.61</v>
          </cell>
          <cell r="I3311" t="str">
            <v>24.2.1,24.2.2.1 ,24.2.2.8 ,24.2.3.1</v>
          </cell>
          <cell r="J3311">
            <v>0</v>
          </cell>
          <cell r="L3311">
            <v>11189.43</v>
          </cell>
          <cell r="M3311">
            <v>4479.18</v>
          </cell>
          <cell r="N3311">
            <v>0.40030457315520096</v>
          </cell>
        </row>
        <row r="3312">
          <cell r="A3312" t="str">
            <v>24-02-b-07</v>
          </cell>
          <cell r="B3312" t="str">
            <v>Drilling of Bore holes for tube well in all types ofsoil and soft rock except hard rock from a depth of328.1 ft to 656 ft (100.1m to 200 m)  depth,including sinking, collection of 100 % corings andwithdrawing of pipe, complete as perspecifications.:18" (450 mm) i/d</v>
          </cell>
          <cell r="C3312" t="str">
            <v>Rft</v>
          </cell>
          <cell r="D3312">
            <v>1059.49</v>
          </cell>
          <cell r="E3312">
            <v>5394.94</v>
          </cell>
          <cell r="F3312" t="str">
            <v>m</v>
          </cell>
          <cell r="G3312">
            <v>3476.03</v>
          </cell>
          <cell r="H3312">
            <v>17699.95</v>
          </cell>
          <cell r="I3312" t="str">
            <v>24.2.1,24.2.2.1 ,24.2.2.8 ,24.2.3.1</v>
          </cell>
          <cell r="J3312">
            <v>0</v>
          </cell>
          <cell r="L3312">
            <v>12635.86</v>
          </cell>
          <cell r="M3312">
            <v>5064.09</v>
          </cell>
          <cell r="N3312">
            <v>0.40077129692794949</v>
          </cell>
        </row>
        <row r="3313">
          <cell r="A3313" t="str">
            <v>24-02-b-08</v>
          </cell>
          <cell r="B3313" t="str">
            <v>Drilling of Bore holes for tube well in all types ofsoil and soft rock except hard rock from a depth of328.1 ft to 656 ft (100.1m to 200 m)  depth,including sinking, collection of 100 % corings andwithdrawing of pipe, complete as perspecifications.: 18" (450 mm) to 20" (500 mm) i/d</v>
          </cell>
          <cell r="C3313" t="str">
            <v>Rft</v>
          </cell>
          <cell r="D3313">
            <v>1224.1500000000001</v>
          </cell>
          <cell r="E3313">
            <v>6226.58</v>
          </cell>
          <cell r="F3313" t="str">
            <v>m</v>
          </cell>
          <cell r="G3313">
            <v>4016.23</v>
          </cell>
          <cell r="H3313">
            <v>20428.419999999998</v>
          </cell>
          <cell r="I3313" t="str">
            <v>24.2.1,24.2.2.1 ,24.2.2.8 ,24.2.3.1</v>
          </cell>
          <cell r="J3313">
            <v>0</v>
          </cell>
          <cell r="L3313">
            <v>14589.97</v>
          </cell>
          <cell r="M3313">
            <v>5838.4499999999989</v>
          </cell>
          <cell r="N3313">
            <v>0.40016874606322006</v>
          </cell>
        </row>
        <row r="3314">
          <cell r="A3314" t="str">
            <v>24-02-b-09</v>
          </cell>
          <cell r="B3314" t="str">
            <v>Drilling of Bore holes for tube well in all types ofsoil and soft rock except hard rock from a depth of328.1 ft to 656 ft (100.1m to 200 m)  depth,including sinking, collection of 100 % corings andwithdrawing of pipe, complete as perspecifications.: 20" (600 mm) to 26" (650 mm) i/d</v>
          </cell>
          <cell r="C3314" t="str">
            <v>Rft</v>
          </cell>
          <cell r="D3314">
            <v>1462.25</v>
          </cell>
          <cell r="E3314">
            <v>7465.18</v>
          </cell>
          <cell r="F3314" t="str">
            <v>m</v>
          </cell>
          <cell r="G3314">
            <v>4797.42</v>
          </cell>
          <cell r="H3314">
            <v>24492.06</v>
          </cell>
          <cell r="I3314" t="str">
            <v>24.2.1,24.2.2.1 ,24.2.2.8 ,24.2.3.1</v>
          </cell>
          <cell r="J3314">
            <v>0</v>
          </cell>
          <cell r="L3314">
            <v>17479.78</v>
          </cell>
          <cell r="M3314">
            <v>7012.2800000000025</v>
          </cell>
          <cell r="N3314">
            <v>0.40116523205669652</v>
          </cell>
        </row>
        <row r="3315">
          <cell r="A3315" t="str">
            <v>24-02-c-01</v>
          </cell>
          <cell r="B3315" t="str">
            <v>Drilling of Bore holes for tube well in all types ofsoil and soft rock except hard rock from a depth of656.1 ft to 984 ft (200.1 m to 300 m)  depth,including sinking, collection of 100 % corings andwithdrawing of pipe, complete as perspecifications.: 6" (150mm)  i/d</v>
          </cell>
          <cell r="C3315" t="str">
            <v>Rft</v>
          </cell>
          <cell r="D3315">
            <v>492.4</v>
          </cell>
          <cell r="E3315">
            <v>2505.88</v>
          </cell>
          <cell r="F3315" t="str">
            <v>m</v>
          </cell>
          <cell r="G3315">
            <v>1615.48</v>
          </cell>
          <cell r="H3315">
            <v>8221.4</v>
          </cell>
          <cell r="I3315" t="str">
            <v>24.2.1,24.2.2.1 ,24.2.2.8 ,24.2.3.1</v>
          </cell>
          <cell r="J3315">
            <v>0</v>
          </cell>
          <cell r="L3315">
            <v>5861.59</v>
          </cell>
          <cell r="M3315">
            <v>2359.8099999999995</v>
          </cell>
          <cell r="N3315">
            <v>0.40258871739579183</v>
          </cell>
        </row>
        <row r="3316">
          <cell r="A3316" t="str">
            <v>24-02-c-02</v>
          </cell>
          <cell r="B3316" t="str">
            <v>Drilling of Bore holes for tube well in all types ofsoil and soft rock except hard rock from a depth of656.1 ft to 984 ft (200.1 m to 300 m)  depth,including sinking, collection of 100 % corings andwithdrawing of pipe, complete as perspecifications.: 7'' to 9" (200mm)  i/d</v>
          </cell>
          <cell r="C3316" t="str">
            <v>Rft</v>
          </cell>
          <cell r="D3316">
            <v>686.93</v>
          </cell>
          <cell r="E3316">
            <v>3467.46</v>
          </cell>
          <cell r="F3316" t="str">
            <v>m</v>
          </cell>
          <cell r="G3316">
            <v>2253.6999999999998</v>
          </cell>
          <cell r="H3316">
            <v>11376.17</v>
          </cell>
          <cell r="I3316" t="str">
            <v>24.2.1,24.2.2.1 ,24.2.2.8 ,24.2.3.1</v>
          </cell>
          <cell r="J3316">
            <v>0</v>
          </cell>
          <cell r="L3316">
            <v>8122.15</v>
          </cell>
          <cell r="M3316">
            <v>3254.0200000000004</v>
          </cell>
          <cell r="N3316">
            <v>0.40063529976668744</v>
          </cell>
        </row>
        <row r="3317">
          <cell r="A3317" t="str">
            <v>24-02-c-03</v>
          </cell>
          <cell r="B3317" t="str">
            <v>Drilling of Bore holes for tube well in all types ofsoil and soft rock except hard rock from a depth of656.1 ft to 984 ft (200.1 m to 300 m)  depth,including sinking, collection of 100 % corings andwithdrawing of pipe, complete as perspecifications.: 10" (250 mm)  i/d</v>
          </cell>
          <cell r="C3317" t="str">
            <v>Rft</v>
          </cell>
          <cell r="D3317">
            <v>746.38</v>
          </cell>
          <cell r="E3317">
            <v>3814.53</v>
          </cell>
          <cell r="F3317" t="str">
            <v>m</v>
          </cell>
          <cell r="G3317">
            <v>2448.75</v>
          </cell>
          <cell r="H3317">
            <v>12514.87</v>
          </cell>
          <cell r="I3317" t="str">
            <v>24.2.1,24.2.2.1 ,24.2.2.8 ,24.2.3.1</v>
          </cell>
          <cell r="J3317">
            <v>0</v>
          </cell>
          <cell r="L3317">
            <v>8925.81</v>
          </cell>
          <cell r="M3317">
            <v>3589.0600000000013</v>
          </cell>
          <cell r="N3317">
            <v>0.40209908120383492</v>
          </cell>
        </row>
        <row r="3318">
          <cell r="A3318" t="str">
            <v>24-02-c-04</v>
          </cell>
          <cell r="B3318" t="str">
            <v>Drilling of Bore holes for tube well in all types ofsoil and soft rock except hard rock from a depth of656.1 ft to 984 ft (200.1 m to 300 m)  depth,including sinking, collection of 100 % corings andwithdrawing of pipe, complete as perspecifications.: 12" (300 mm)  i/d</v>
          </cell>
          <cell r="C3318" t="str">
            <v>Rft</v>
          </cell>
          <cell r="D3318">
            <v>914.45</v>
          </cell>
          <cell r="E3318">
            <v>4653.7700000000004</v>
          </cell>
          <cell r="F3318" t="str">
            <v>m</v>
          </cell>
          <cell r="G3318">
            <v>3000.17</v>
          </cell>
          <cell r="H3318">
            <v>15268.28</v>
          </cell>
          <cell r="I3318" t="str">
            <v>24.2.1,24.2.2.1 ,24.2.2.8 ,24.2.3.1</v>
          </cell>
          <cell r="J3318">
            <v>0</v>
          </cell>
          <cell r="L3318">
            <v>10898.04</v>
          </cell>
          <cell r="M3318">
            <v>4370.24</v>
          </cell>
          <cell r="N3318">
            <v>0.40101155804162947</v>
          </cell>
        </row>
        <row r="3319">
          <cell r="A3319" t="str">
            <v>24-02-c-05</v>
          </cell>
          <cell r="B3319" t="str">
            <v>Drilling of Bore holes for tube well in all types ofsoil and soft rock except hard rock from a depth of656.1 ft to 984 ft (200.1 m to 300 m)  depth,including sinking, collection of 100 % corings andwithdrawing of pipe, complete as perspecifications.: 15" (375 mm)  i/d</v>
          </cell>
          <cell r="C3319" t="str">
            <v>Rft</v>
          </cell>
          <cell r="D3319">
            <v>1074.44</v>
          </cell>
          <cell r="E3319">
            <v>5484.91</v>
          </cell>
          <cell r="F3319" t="str">
            <v>m</v>
          </cell>
          <cell r="G3319">
            <v>3525.05</v>
          </cell>
          <cell r="H3319">
            <v>17995.11</v>
          </cell>
          <cell r="I3319" t="str">
            <v>24.2.1,24.2.2.1 ,24.2.2.8 ,24.2.3.1</v>
          </cell>
          <cell r="J3319">
            <v>0</v>
          </cell>
          <cell r="L3319">
            <v>12842.7</v>
          </cell>
          <cell r="M3319">
            <v>5152.41</v>
          </cell>
          <cell r="N3319">
            <v>0.40119367422738206</v>
          </cell>
        </row>
        <row r="3320">
          <cell r="A3320" t="str">
            <v>24-02-c-06</v>
          </cell>
          <cell r="B3320" t="str">
            <v>Drilling of Bore holes for tube well in all types ofsoil and soft rock except hard rock from a depth of656.1 ft to 984 ft (200.1 m to 300 m)  depth,including sinking, collection of 100 % corings andwithdrawing of pipe, complete as perspecifications.: 18" (450 mm)  i/d</v>
          </cell>
          <cell r="C3320" t="str">
            <v>Rft</v>
          </cell>
          <cell r="D3320">
            <v>1214.5</v>
          </cell>
          <cell r="E3320">
            <v>6200.26</v>
          </cell>
          <cell r="F3320" t="str">
            <v>m</v>
          </cell>
          <cell r="G3320">
            <v>3984.57</v>
          </cell>
          <cell r="H3320">
            <v>20342.07</v>
          </cell>
          <cell r="I3320" t="str">
            <v>24.2.1,24.2.2.1 ,24.2.2.8 ,24.2.3.1</v>
          </cell>
          <cell r="J3320">
            <v>0</v>
          </cell>
          <cell r="L3320">
            <v>14520.52</v>
          </cell>
          <cell r="M3320">
            <v>5821.5499999999993</v>
          </cell>
          <cell r="N3320">
            <v>0.40091883761738556</v>
          </cell>
        </row>
        <row r="3321">
          <cell r="A3321" t="str">
            <v>24-02-c-07</v>
          </cell>
          <cell r="B3321" t="str">
            <v>Drilling of Bore holes for tube well in all types ofsoil and soft rock except hard rock from a depth of656.1 ft to 984 ft (200.1 m to 300 m)  depth,including sinking, collection of 100 % corings andwithdrawing of pipe, complete as perspecifications.: Above 18" (450 mm) and upto 20"(500 mm)  i/d</v>
          </cell>
          <cell r="C3321" t="str">
            <v>Rft</v>
          </cell>
          <cell r="D3321">
            <v>1406.23</v>
          </cell>
          <cell r="E3321">
            <v>7159.02</v>
          </cell>
          <cell r="F3321" t="str">
            <v>m</v>
          </cell>
          <cell r="G3321">
            <v>4613.6099999999997</v>
          </cell>
          <cell r="H3321">
            <v>23487.599999999999</v>
          </cell>
          <cell r="I3321" t="str">
            <v>24.2.1,24.2.2.1 ,24.2.2.8 ,24.2.3.1</v>
          </cell>
          <cell r="J3321">
            <v>0</v>
          </cell>
          <cell r="L3321">
            <v>16765.759999999998</v>
          </cell>
          <cell r="M3321">
            <v>6721.84</v>
          </cell>
          <cell r="N3321">
            <v>0.40092665050674714</v>
          </cell>
        </row>
        <row r="3322">
          <cell r="A3322" t="str">
            <v>24-02-c-08</v>
          </cell>
          <cell r="B3322" t="str">
            <v>Drilling of Bore holes for tube well in all types ofsoil and soft rock except hard rock from a depth of656.1 ft to 984 ft (200.1 m to 300 m)  depth,including sinking, collection of 100 % corings andwithdrawing of pipe, complete as perspecifications.: Above 20" (450 mm) upto 26"(500 mm)  i/d</v>
          </cell>
          <cell r="C3322" t="str">
            <v>Rft</v>
          </cell>
          <cell r="D3322">
            <v>1680.13</v>
          </cell>
          <cell r="E3322">
            <v>8583.49</v>
          </cell>
          <cell r="F3322" t="str">
            <v>m</v>
          </cell>
          <cell r="G3322">
            <v>5512.23</v>
          </cell>
          <cell r="H3322">
            <v>28161.06</v>
          </cell>
          <cell r="I3322" t="str">
            <v>24.2.1,24.2.2.1 ,24.2.2.8 ,24.2.3.1</v>
          </cell>
          <cell r="J3322">
            <v>0</v>
          </cell>
          <cell r="L3322">
            <v>20096.849999999999</v>
          </cell>
          <cell r="M3322">
            <v>8064.2100000000028</v>
          </cell>
          <cell r="N3322">
            <v>0.40126736279566216</v>
          </cell>
        </row>
        <row r="3323">
          <cell r="A3323" t="str">
            <v>24-02-d-01</v>
          </cell>
          <cell r="B3323" t="str">
            <v>Drilling of Bore holes for tubewell in all types ofsoil and soft rock except hard rock from a depth of984 ft to 1312 ft (300.1m to 400 m)  depth,including sinking, collection of 100 % corings andwithdrawing of pipe, complete as perspecifications.: 7'' to 9" (200 mm) i/d</v>
          </cell>
          <cell r="C3323" t="str">
            <v>Rft</v>
          </cell>
          <cell r="D3323">
            <v>779.99</v>
          </cell>
          <cell r="E3323">
            <v>4879.4799999999996</v>
          </cell>
          <cell r="F3323" t="str">
            <v>m</v>
          </cell>
          <cell r="G3323">
            <v>2559.0300000000002</v>
          </cell>
          <cell r="H3323">
            <v>16008.78</v>
          </cell>
          <cell r="I3323" t="str">
            <v>24.2.1,24.2.2.1 ,24.2.2.8 ,24.2.3.1</v>
          </cell>
          <cell r="J3323">
            <v>0</v>
          </cell>
          <cell r="L3323">
            <v>11235.35</v>
          </cell>
          <cell r="M3323">
            <v>4773.43</v>
          </cell>
          <cell r="N3323">
            <v>0.42485814861130272</v>
          </cell>
        </row>
        <row r="3324">
          <cell r="A3324" t="str">
            <v>24-02-d-02</v>
          </cell>
          <cell r="B3324" t="str">
            <v>Drilling of Bore holes for tube well in all types ofsoil and soft rock except hard rock from a depth of984 ft to 1312 ft (300.1m to 400 m)  depth,including sinking, collection of 100 % corings andwithdrawing of pipe, complete as perspecifications.: 10" (250 mm) i/d</v>
          </cell>
          <cell r="C3324" t="str">
            <v>Rft</v>
          </cell>
          <cell r="D3324">
            <v>872.12</v>
          </cell>
          <cell r="E3324">
            <v>5395.69</v>
          </cell>
          <cell r="F3324" t="str">
            <v>m</v>
          </cell>
          <cell r="G3324">
            <v>2861.29</v>
          </cell>
          <cell r="H3324">
            <v>17702.39</v>
          </cell>
          <cell r="I3324" t="str">
            <v>24.2.1,24.2.2.1 ,24.2.2.8 ,24.2.3.1</v>
          </cell>
          <cell r="J3324">
            <v>0</v>
          </cell>
          <cell r="L3324">
            <v>12438.83</v>
          </cell>
          <cell r="M3324">
            <v>5263.5599999999995</v>
          </cell>
          <cell r="N3324">
            <v>0.42315555401914806</v>
          </cell>
        </row>
        <row r="3325">
          <cell r="A3325" t="str">
            <v>24-02-d-03</v>
          </cell>
          <cell r="B3325" t="str">
            <v>Drilling of Bore holes for tube well in all types ofsoil and soft rock except hard rock from a depth of984 ft to 1312 ft (300.1m to 400 m)  depth,including sinking, collection of 100 % corings andwithdrawing of pipe, complete as perspecifications.: 12" (250 mm) i/d</v>
          </cell>
          <cell r="C3325" t="str">
            <v>Rft</v>
          </cell>
          <cell r="D3325">
            <v>1050.1600000000001</v>
          </cell>
          <cell r="E3325">
            <v>6563.27</v>
          </cell>
          <cell r="F3325" t="str">
            <v>m</v>
          </cell>
          <cell r="G3325">
            <v>3445.4</v>
          </cell>
          <cell r="H3325">
            <v>21533.040000000001</v>
          </cell>
          <cell r="I3325" t="str">
            <v>24.2.1,24.2.2.1 ,24.2.2.8 ,24.2.3.1</v>
          </cell>
          <cell r="J3325">
            <v>0</v>
          </cell>
          <cell r="L3325">
            <v>15124.41</v>
          </cell>
          <cell r="M3325">
            <v>6408.630000000001</v>
          </cell>
          <cell r="N3325">
            <v>0.42372760325857345</v>
          </cell>
        </row>
        <row r="3326">
          <cell r="A3326" t="str">
            <v>24-02-d-04</v>
          </cell>
          <cell r="B3326" t="str">
            <v>Drilling of Bore holes for tube well in all types ofsoil and soft rock except hard rock from a depth of984 ft to 1312 ft (300.1m to 400 m)  depth,including sinking, collection of 100 % corings andwithdrawing of pipe, complete as perspecifications.: 15" (375 mm) i/d</v>
          </cell>
          <cell r="C3326" t="str">
            <v>Rft</v>
          </cell>
          <cell r="D3326">
            <v>1235.04</v>
          </cell>
          <cell r="E3326">
            <v>7737.67</v>
          </cell>
          <cell r="F3326" t="str">
            <v>m</v>
          </cell>
          <cell r="G3326">
            <v>4051.97</v>
          </cell>
          <cell r="H3326">
            <v>25386.06</v>
          </cell>
          <cell r="I3326" t="str">
            <v>24.2.1,24.2.2.1 ,24.2.2.8 ,24.2.3.1</v>
          </cell>
          <cell r="J3326">
            <v>0</v>
          </cell>
          <cell r="L3326">
            <v>17828.34</v>
          </cell>
          <cell r="M3326">
            <v>7557.7200000000012</v>
          </cell>
          <cell r="N3326">
            <v>0.42391607967988054</v>
          </cell>
        </row>
        <row r="3327">
          <cell r="A3327" t="str">
            <v>24-02-d-05</v>
          </cell>
          <cell r="B3327" t="str">
            <v>Drilling of Bore holes for tube well in all types ofsoil and soft rock except hard rock from a depth of984 ft to 1312 ft (300.1m to 400 m)  depth,including sinking, collection of 100 % corings andwithdrawing of pipe, complete as perspecifications.: 18" (450 mm) i/d</v>
          </cell>
          <cell r="C3327" t="str">
            <v>Rft</v>
          </cell>
          <cell r="D3327">
            <v>1386.93</v>
          </cell>
          <cell r="E3327">
            <v>8737.7199999999993</v>
          </cell>
          <cell r="F3327" t="str">
            <v>m</v>
          </cell>
          <cell r="G3327">
            <v>4550.3</v>
          </cell>
          <cell r="H3327">
            <v>28667.05</v>
          </cell>
          <cell r="I3327" t="str">
            <v>24.2.1,24.2.2.1 ,24.2.2.8 ,24.2.3.1</v>
          </cell>
          <cell r="J3327">
            <v>0</v>
          </cell>
          <cell r="L3327">
            <v>20124.990000000002</v>
          </cell>
          <cell r="M3327">
            <v>8542.0599999999977</v>
          </cell>
          <cell r="N3327">
            <v>0.42445039724243327</v>
          </cell>
        </row>
        <row r="3328">
          <cell r="A3328" t="str">
            <v>24-02-d-06</v>
          </cell>
          <cell r="B3328" t="str">
            <v>Drilling of Bore holes for tube well in all types ofsoil and soft rock except hard rock from a depth of984 ft to 1312 ft (300.1m to 400 m)  depth,including sinking, collection of 100 % corings andwithdrawing of pipe, complete as perspecifications.: Above 18" (450 mm)  upto 20"(500 mm) i/d</v>
          </cell>
          <cell r="C3328" t="str">
            <v>Rft</v>
          </cell>
          <cell r="D3328">
            <v>1614.77</v>
          </cell>
          <cell r="E3328">
            <v>10096.450000000001</v>
          </cell>
          <cell r="F3328" t="str">
            <v>m</v>
          </cell>
          <cell r="G3328">
            <v>5297.79</v>
          </cell>
          <cell r="H3328">
            <v>33124.839999999997</v>
          </cell>
          <cell r="I3328" t="str">
            <v>24.2.1,24.2.2.1 ,24.2.2.8 ,24.2.3.1</v>
          </cell>
          <cell r="J3328">
            <v>0</v>
          </cell>
          <cell r="L3328">
            <v>23266.87</v>
          </cell>
          <cell r="M3328">
            <v>9857.9699999999975</v>
          </cell>
          <cell r="N3328">
            <v>0.4236912829271835</v>
          </cell>
        </row>
        <row r="3329">
          <cell r="A3329" t="str">
            <v>24-02-d-07</v>
          </cell>
          <cell r="B3329" t="str">
            <v>Drilling of Bore holes for tube well in all types ofsoil and soft rock except hard rock from a depth of984 ft to 1312 ft (300.1m to 400 m)  depth,including sinking, collection of 100 % corings andwithdrawing of pipe, complete as perspecifications.: Above 20" (500 mm)  upto 26"(650 mm) i/d</v>
          </cell>
          <cell r="C3329" t="str">
            <v>Rft</v>
          </cell>
          <cell r="D3329">
            <v>1948.43</v>
          </cell>
          <cell r="E3329">
            <v>12126.46</v>
          </cell>
          <cell r="F3329" t="str">
            <v>m</v>
          </cell>
          <cell r="G3329">
            <v>6392.47</v>
          </cell>
          <cell r="H3329">
            <v>39784.980000000003</v>
          </cell>
          <cell r="I3329" t="str">
            <v>24.2.1,24.2.2.1 ,24.2.2.8 ,24.2.3.1</v>
          </cell>
          <cell r="J3329">
            <v>0</v>
          </cell>
          <cell r="L3329">
            <v>27952.12</v>
          </cell>
          <cell r="M3329">
            <v>11832.860000000004</v>
          </cell>
          <cell r="N3329">
            <v>0.42332603036907412</v>
          </cell>
        </row>
        <row r="3330">
          <cell r="A3330" t="str">
            <v>24-02-e-01</v>
          </cell>
          <cell r="B3330" t="str">
            <v>Drilling of Bore holes for tube well in all types ofsoil and soft rock except hard rock from a depth1312 ft  and beyond (upto any depth) (400.1m andbeyond)  depth, including sinking, collection of100 % corings and withdrawing of pipe, completeas per specifications.: 7'' to 9" (200 mm) i/d</v>
          </cell>
          <cell r="C3330" t="str">
            <v>Rft</v>
          </cell>
          <cell r="D3330">
            <v>889.55</v>
          </cell>
          <cell r="E3330">
            <v>5603.96</v>
          </cell>
          <cell r="F3330" t="str">
            <v>m</v>
          </cell>
          <cell r="G3330">
            <v>2918.48</v>
          </cell>
          <cell r="H3330">
            <v>18385.689999999999</v>
          </cell>
          <cell r="I3330" t="str">
            <v>24.2.1,24.2.2.1 ,24.2.2.8 ,24.2.3.1</v>
          </cell>
          <cell r="J3330">
            <v>0</v>
          </cell>
          <cell r="L3330">
            <v>12890.94</v>
          </cell>
          <cell r="M3330">
            <v>5494.7499999999982</v>
          </cell>
          <cell r="N3330">
            <v>0.42624897796436861</v>
          </cell>
        </row>
        <row r="3331">
          <cell r="A3331" t="str">
            <v>24-02-e-02</v>
          </cell>
          <cell r="B3331" t="str">
            <v>Drilling of Bore holes for tube well in all types ofsoil and soft rock except hard rock from a depth1312 ft  and beyond (upto any depth) (300.1m andbeyond)  depth, including sinking, collection of100 % corings and withdrawing of pipe, completeas per specifications.: 10" (250 mm) i/d</v>
          </cell>
          <cell r="C3331" t="str">
            <v>Rft</v>
          </cell>
          <cell r="D3331">
            <v>983.55</v>
          </cell>
          <cell r="E3331">
            <v>6185.66</v>
          </cell>
          <cell r="F3331" t="str">
            <v>m</v>
          </cell>
          <cell r="G3331">
            <v>3226.87</v>
          </cell>
          <cell r="H3331">
            <v>20294.150000000001</v>
          </cell>
          <cell r="I3331" t="str">
            <v>24.2.1,24.2.2.1 ,24.2.2.8 ,24.2.3.1</v>
          </cell>
          <cell r="J3331">
            <v>0</v>
          </cell>
          <cell r="L3331">
            <v>14233.88</v>
          </cell>
          <cell r="M3331">
            <v>6060.2700000000023</v>
          </cell>
          <cell r="N3331">
            <v>0.42576374115841942</v>
          </cell>
        </row>
        <row r="3332">
          <cell r="A3332" t="str">
            <v>24-02-e-03</v>
          </cell>
          <cell r="B3332" t="str">
            <v>Drilling of Bore holes for tube well in all types ofsoil and soft rock except hard rock from a depth1312 ft  and beyond (upto any depth) (300.1m andbeyond)  depth, including sinking, collection of100 % corings and withdrawing of pipe, completeas per specifications.: 12" (250 mm) i/d</v>
          </cell>
          <cell r="C3332" t="str">
            <v>Rft</v>
          </cell>
          <cell r="D3332">
            <v>1213.8800000000001</v>
          </cell>
          <cell r="E3332">
            <v>7553.94</v>
          </cell>
          <cell r="F3332" t="str">
            <v>m</v>
          </cell>
          <cell r="G3332">
            <v>3982.53</v>
          </cell>
          <cell r="H3332">
            <v>24783.27</v>
          </cell>
          <cell r="I3332" t="str">
            <v>24.2.1,24.2.2.1 ,24.2.2.8 ,24.2.3.1</v>
          </cell>
          <cell r="J3332">
            <v>0</v>
          </cell>
          <cell r="L3332">
            <v>17409.28</v>
          </cell>
          <cell r="M3332">
            <v>7373.9900000000016</v>
          </cell>
          <cell r="N3332">
            <v>0.42356662653481375</v>
          </cell>
        </row>
        <row r="3333">
          <cell r="A3333" t="str">
            <v>24-02-e-04</v>
          </cell>
          <cell r="B3333" t="str">
            <v>Drilling of Bore holes for tube well in all types ofsoil and soft rock except hard rock from a depth1312 ft  and beyond (upto any depth) (300.1m andbeyond)  depth, including sinking, collection of100 % corings and withdrawing of  pipe, completeas per specifications.: 15" (375 mm) i/d</v>
          </cell>
          <cell r="C3333" t="str">
            <v>Rft</v>
          </cell>
          <cell r="D3333">
            <v>1423.04</v>
          </cell>
          <cell r="E3333">
            <v>8901.06</v>
          </cell>
          <cell r="F3333" t="str">
            <v>m</v>
          </cell>
          <cell r="G3333">
            <v>4668.75</v>
          </cell>
          <cell r="H3333">
            <v>29202.94</v>
          </cell>
          <cell r="I3333" t="str">
            <v>24.2.1,24.2.2.1 ,24.2.2.8 ,24.2.3.1</v>
          </cell>
          <cell r="J3333">
            <v>0</v>
          </cell>
          <cell r="L3333">
            <v>20514.22</v>
          </cell>
          <cell r="M3333">
            <v>8688.7199999999975</v>
          </cell>
          <cell r="N3333">
            <v>0.42354620356026196</v>
          </cell>
        </row>
        <row r="3334">
          <cell r="A3334" t="str">
            <v>24-02-e-05</v>
          </cell>
          <cell r="B3334" t="str">
            <v>Drilling of Bore holes for tube well in all types ofsoil and soft rock except hard rock from a depth1312 ft  and beyond (upto any depth) (300.1m andbeyond)  depth, including sinking, collection of100 % corings and withdrawing of pipe, completeas per specifications.: 18" (450 mm) i/d</v>
          </cell>
          <cell r="C3334" t="str">
            <v>Rft</v>
          </cell>
          <cell r="D3334">
            <v>1608.23</v>
          </cell>
          <cell r="E3334">
            <v>10061.65</v>
          </cell>
          <cell r="F3334" t="str">
            <v>m</v>
          </cell>
          <cell r="G3334">
            <v>5276.34</v>
          </cell>
          <cell r="H3334">
            <v>33010.660000000003</v>
          </cell>
          <cell r="I3334" t="str">
            <v>24.2.1,24.2.2.1 ,24.2.2.8 ,24.2.3.1</v>
          </cell>
          <cell r="J3334">
            <v>0</v>
          </cell>
          <cell r="L3334">
            <v>23184.83</v>
          </cell>
          <cell r="M3334">
            <v>9825.8300000000017</v>
          </cell>
          <cell r="N3334">
            <v>0.42380427201752185</v>
          </cell>
        </row>
        <row r="3335">
          <cell r="A3335" t="str">
            <v>24-02-e-06</v>
          </cell>
          <cell r="B3335" t="str">
            <v>Drilling of Bore holes for tube well in all types ofsoil and soft rock except hard rock from a depth1312 ft  and beyond (upto any depth) (300.1m andbeyond)  depth, including sinking, collection of100 % corings and withdrawing of pipe, completeas per specifications.: Abobe 18" (450 mm)  upto20" (500 mm) i/d</v>
          </cell>
          <cell r="C3335" t="str">
            <v>Rft</v>
          </cell>
          <cell r="D3335">
            <v>1848.83</v>
          </cell>
          <cell r="E3335">
            <v>11602.77</v>
          </cell>
          <cell r="F3335" t="str">
            <v>m</v>
          </cell>
          <cell r="G3335">
            <v>6065.7</v>
          </cell>
          <cell r="H3335">
            <v>38066.83</v>
          </cell>
          <cell r="I3335" t="str">
            <v>24.2.1,24.2.2.1 ,24.2.2.8 ,24.2.3.1</v>
          </cell>
          <cell r="J3335">
            <v>0</v>
          </cell>
          <cell r="L3335">
            <v>26736.400000000001</v>
          </cell>
          <cell r="M3335">
            <v>11330.43</v>
          </cell>
          <cell r="N3335">
            <v>0.42378293263116951</v>
          </cell>
        </row>
        <row r="3336">
          <cell r="A3336" t="str">
            <v>24-02-e-07</v>
          </cell>
          <cell r="B3336" t="str">
            <v>Drilling of Bore holes for tube well in all types ofsoil and soft rock except hard rock from a depth1312 ft  and beyond (upto any depth) (300.1m andbeyond)  depth, including sinking, collection of100 % corings and withdrawing of pipe, completeas per specifications.:  Above 20" (500 mm) upto26" (650 mm) i/d</v>
          </cell>
          <cell r="C3336" t="str">
            <v>Rft</v>
          </cell>
          <cell r="D3336">
            <v>2147.63</v>
          </cell>
          <cell r="E3336">
            <v>13852.35</v>
          </cell>
          <cell r="F3336" t="str">
            <v>m</v>
          </cell>
          <cell r="G3336">
            <v>7046.01</v>
          </cell>
          <cell r="H3336">
            <v>45447.34</v>
          </cell>
          <cell r="I3336" t="str">
            <v>24.2.1,24.2.2.1 ,24.2.2.8 ,24.2.3.1</v>
          </cell>
          <cell r="J3336">
            <v>0</v>
          </cell>
          <cell r="L3336">
            <v>31838.58</v>
          </cell>
          <cell r="M3336">
            <v>13608.759999999995</v>
          </cell>
          <cell r="N3336">
            <v>0.4274298665329922</v>
          </cell>
        </row>
        <row r="3337">
          <cell r="A3337" t="str">
            <v>24-03-a-01</v>
          </cell>
          <cell r="B3337" t="str">
            <v>Drilling of Bore holes for tube well in hard rockhaving unconfirmed compressive strength of 50MPa and above from ground level upto 328 ftdepth (0m to 100m), including sinking, collectionof 100 % corings and withdrawing of pipe,complete as per specifications.:  Dia of Bore 3"(75 mm) i/d</v>
          </cell>
          <cell r="C3337" t="str">
            <v>Rft</v>
          </cell>
          <cell r="D3337">
            <v>292.58</v>
          </cell>
          <cell r="E3337">
            <v>461.57</v>
          </cell>
          <cell r="F3337" t="str">
            <v>m</v>
          </cell>
          <cell r="G3337">
            <v>959.89</v>
          </cell>
          <cell r="H3337">
            <v>1514.34</v>
          </cell>
          <cell r="I3337" t="str">
            <v>24.2.1,24.2.2.1 ,24.2.2.8 ,24.2.3.1</v>
          </cell>
          <cell r="J3337">
            <v>0</v>
          </cell>
          <cell r="L3337">
            <v>1278.3699999999999</v>
          </cell>
          <cell r="M3337">
            <v>235.97000000000003</v>
          </cell>
          <cell r="N3337">
            <v>0.1845866220264869</v>
          </cell>
        </row>
        <row r="3338">
          <cell r="A3338" t="str">
            <v>24-03-a-02</v>
          </cell>
          <cell r="B3338" t="str">
            <v>Drilling of Bore holes for tube well in hard rockhaving unconfirmed compressive strength of 50MPa and above from ground level upto 328 ftdepth (0m to 100m), including sinking, collectionof 100 % corings and withdrawing of pipe,complete as per specifications.: Dia of Bore 4"(100 mm) i/d</v>
          </cell>
          <cell r="C3338" t="str">
            <v>Rft</v>
          </cell>
          <cell r="D3338">
            <v>383.46</v>
          </cell>
          <cell r="E3338">
            <v>597.52</v>
          </cell>
          <cell r="F3338" t="str">
            <v>m</v>
          </cell>
          <cell r="G3338">
            <v>1258.07</v>
          </cell>
          <cell r="H3338">
            <v>1960.37</v>
          </cell>
          <cell r="I3338" t="str">
            <v>24.2.1,24.2.2.1 ,24.2.2.8 ,24.2.3.1</v>
          </cell>
          <cell r="J3338">
            <v>0</v>
          </cell>
          <cell r="L3338">
            <v>1659.9</v>
          </cell>
          <cell r="M3338">
            <v>300.4699999999998</v>
          </cell>
          <cell r="N3338">
            <v>0.18101692873064629</v>
          </cell>
        </row>
        <row r="3339">
          <cell r="A3339" t="str">
            <v>24-03-a-03</v>
          </cell>
          <cell r="B3339" t="str">
            <v>Drilling of Bore holes for tube well in hard rockhaving unconfirmed compressive strength of 50MPa and above from ground level upto 328 ftdepth (0m to 100m), including sinking, collectionof 100 % corings and withdrawing of pipe,complete as per specifications.: Dia of Bore 5"(125 mm) i/d</v>
          </cell>
          <cell r="C3339" t="str">
            <v>Rft</v>
          </cell>
          <cell r="D3339">
            <v>578.91999999999996</v>
          </cell>
          <cell r="E3339">
            <v>909.41</v>
          </cell>
          <cell r="F3339" t="str">
            <v>m</v>
          </cell>
          <cell r="G3339">
            <v>1899.36</v>
          </cell>
          <cell r="H3339">
            <v>2983.61</v>
          </cell>
          <cell r="I3339" t="str">
            <v>24.2.1,24.2.2.1 ,24.2.2.8 ,24.2.3.1</v>
          </cell>
          <cell r="J3339">
            <v>0</v>
          </cell>
          <cell r="L3339">
            <v>2516.12</v>
          </cell>
          <cell r="M3339">
            <v>467.49000000000024</v>
          </cell>
          <cell r="N3339">
            <v>0.18579797465939632</v>
          </cell>
        </row>
        <row r="3340">
          <cell r="A3340" t="str">
            <v>24-03-a-04</v>
          </cell>
          <cell r="B3340" t="str">
            <v>Drilling of Bore holes for tube well in hard rockhaving unconfirmed compressive strength of 50MPa and above from ground level upto 328 ftdepth (0m to 100m), including sinking, collectionof 100 % corings and withdrawing of pipe,complete as per specifications.: Dia of Bore 6"(150 mm) i/d</v>
          </cell>
          <cell r="C3340" t="str">
            <v>Rft</v>
          </cell>
          <cell r="D3340">
            <v>689.73</v>
          </cell>
          <cell r="E3340">
            <v>1084.05</v>
          </cell>
          <cell r="F3340" t="str">
            <v>m</v>
          </cell>
          <cell r="G3340">
            <v>2262.89</v>
          </cell>
          <cell r="H3340">
            <v>3556.6</v>
          </cell>
          <cell r="I3340" t="str">
            <v>24.2.1,24.2.2.1 ,24.2.2.8 ,24.2.3.1</v>
          </cell>
          <cell r="J3340">
            <v>0</v>
          </cell>
          <cell r="L3340">
            <v>2999.19</v>
          </cell>
          <cell r="M3340">
            <v>557.40999999999985</v>
          </cell>
          <cell r="N3340">
            <v>0.18585351378205445</v>
          </cell>
        </row>
        <row r="3341">
          <cell r="A3341" t="str">
            <v>24-03-a-05</v>
          </cell>
          <cell r="B3341" t="str">
            <v>Drilling of Bore holes for tube well in hard rockhaving unconfirmed compressive strength of 50MPa and above from ground level upto 328 ftdepth (0m to 100m), including sinking, collectionof 100 % corings and withdrawing of pipe,complete as per specifications.:  Dia of Bore 7'' to9" (200 mm) i/d</v>
          </cell>
          <cell r="C3341" t="str">
            <v>Rft</v>
          </cell>
          <cell r="D3341">
            <v>945.58</v>
          </cell>
          <cell r="E3341">
            <v>1490.12</v>
          </cell>
          <cell r="F3341" t="str">
            <v>m</v>
          </cell>
          <cell r="G3341">
            <v>3102.29</v>
          </cell>
          <cell r="H3341">
            <v>4888.84</v>
          </cell>
          <cell r="I3341" t="str">
            <v>24.2.1,24.2.2.1 ,24.2.2.8 ,24.2.3.1</v>
          </cell>
          <cell r="J3341">
            <v>0</v>
          </cell>
          <cell r="L3341">
            <v>4127</v>
          </cell>
          <cell r="M3341">
            <v>761.84000000000015</v>
          </cell>
          <cell r="N3341">
            <v>0.18459898231160654</v>
          </cell>
        </row>
        <row r="3342">
          <cell r="A3342" t="str">
            <v>24-03-a-06</v>
          </cell>
          <cell r="B3342" t="str">
            <v>Drilling of Bore holes for tube well in hard rockhaving unconfirmed compressive strength of 50MPa and above from ground level upto 328 ftdepth (0m to 100m), including sinking, collectionof 100 % corings and withdrawing of pipe,complete as per specifications.: Dia of Bore 10"(250 mm) i/d</v>
          </cell>
          <cell r="C3342" t="str">
            <v>Rft</v>
          </cell>
          <cell r="D3342">
            <v>1054.52</v>
          </cell>
          <cell r="E3342">
            <v>1655.39</v>
          </cell>
          <cell r="F3342" t="str">
            <v>m</v>
          </cell>
          <cell r="G3342">
            <v>3459.7</v>
          </cell>
          <cell r="H3342">
            <v>5431.06</v>
          </cell>
          <cell r="I3342" t="str">
            <v>24.2.1,24.2.2.1 ,24.2.2.8 ,24.2.3.1</v>
          </cell>
          <cell r="J3342">
            <v>0</v>
          </cell>
          <cell r="L3342">
            <v>4590.91</v>
          </cell>
          <cell r="M3342">
            <v>840.15000000000055</v>
          </cell>
          <cell r="N3342">
            <v>0.18300293405882506</v>
          </cell>
        </row>
        <row r="3343">
          <cell r="A3343" t="str">
            <v>24-03-a-07</v>
          </cell>
          <cell r="B3343" t="str">
            <v>Drilling of Bore holes for tube well in hard rockhaving unconfirmed compressive strength of 50MPa and above from ground level upto 328 ftdepth (0m to 100m), including sinking, collectionof 100 % corings and withdrawing of pipe,complete as per specifications.: Dia of Bore 12"(300 mm) i/d</v>
          </cell>
          <cell r="C3343" t="str">
            <v>Rft</v>
          </cell>
          <cell r="D3343">
            <v>1278.6099999999999</v>
          </cell>
          <cell r="E3343">
            <v>6509.42</v>
          </cell>
          <cell r="F3343" t="str">
            <v>m</v>
          </cell>
          <cell r="G3343">
            <v>4194.93</v>
          </cell>
          <cell r="H3343">
            <v>21356.37</v>
          </cell>
          <cell r="I3343" t="str">
            <v>24.2.1,24.2.2.1 ,24.2.2.8 ,24.2.3.1</v>
          </cell>
          <cell r="J3343">
            <v>0</v>
          </cell>
          <cell r="L3343">
            <v>15229.79</v>
          </cell>
          <cell r="M3343">
            <v>6126.5799999999981</v>
          </cell>
          <cell r="N3343">
            <v>0.40227606552683903</v>
          </cell>
        </row>
        <row r="3344">
          <cell r="A3344" t="str">
            <v>24-03-a-08</v>
          </cell>
          <cell r="B3344" t="str">
            <v>Drilling of Bore holes for tube well in hard rockhaving unconfirmed compressive strength of 50MPa and above from ground level upto 328 ftdepth (0m to 100m), including sinking, collectionof 100 % corings and withdrawing of  pipe,complete as per specifications.: Dia of Bore 15"(375 mm) i/d</v>
          </cell>
          <cell r="C3344" t="str">
            <v>Rft</v>
          </cell>
          <cell r="D3344">
            <v>1499.6</v>
          </cell>
          <cell r="E3344">
            <v>7669.28</v>
          </cell>
          <cell r="F3344" t="str">
            <v>m</v>
          </cell>
          <cell r="G3344">
            <v>4919.96</v>
          </cell>
          <cell r="H3344">
            <v>25161.66</v>
          </cell>
          <cell r="I3344" t="str">
            <v>24.2.1,24.2.2.1 ,24.2.2.8 ,24.2.3.1</v>
          </cell>
          <cell r="J3344">
            <v>0</v>
          </cell>
          <cell r="L3344">
            <v>17941.509999999998</v>
          </cell>
          <cell r="M3344">
            <v>7220.1500000000015</v>
          </cell>
          <cell r="N3344">
            <v>0.40242710897800699</v>
          </cell>
        </row>
        <row r="3345">
          <cell r="A3345" t="str">
            <v>24-03-a-09</v>
          </cell>
          <cell r="B3345" t="str">
            <v>Drilling of Bore holes for tube well in hard rockhaving unconfirmed compressive strength of 50MPa and above from ground level upto 328 ftdepth (0m to 100m), including sinking, collectionof 100 % corings and withdrawing of pipe,complete as per specifications.: Dia of Bore 18"(450 mm) i/d</v>
          </cell>
          <cell r="C3345" t="str">
            <v>Rft</v>
          </cell>
          <cell r="D3345">
            <v>1700.98</v>
          </cell>
          <cell r="E3345">
            <v>8675.3799999999992</v>
          </cell>
          <cell r="F3345" t="str">
            <v>m</v>
          </cell>
          <cell r="G3345">
            <v>5580.65</v>
          </cell>
          <cell r="H3345">
            <v>28462.55</v>
          </cell>
          <cell r="I3345" t="str">
            <v>24.2.1,24.2.2.1 ,24.2.2.8 ,24.2.3.1</v>
          </cell>
          <cell r="J3345">
            <v>0</v>
          </cell>
          <cell r="L3345">
            <v>20301.28</v>
          </cell>
          <cell r="M3345">
            <v>8161.27</v>
          </cell>
          <cell r="N3345">
            <v>0.40200765666007271</v>
          </cell>
        </row>
        <row r="3346">
          <cell r="A3346" t="str">
            <v>24-03-a-10</v>
          </cell>
          <cell r="B3346" t="str">
            <v>Drilling of Bore holes for tube well in hard rockhaving unconfirmed compressive strength of 50MPa and above from ground level upto 328 ftdepth (0m to 100m), including sinking, collectionof 100 % corings and withdrawing of pipe,complete as per specifications.: Dia of Bore Above18"(450 mm) upto 20" (500 mm) i/d</v>
          </cell>
          <cell r="C3346" t="str">
            <v>Rft</v>
          </cell>
          <cell r="D3346">
            <v>1971.46</v>
          </cell>
          <cell r="E3346">
            <v>10018.85</v>
          </cell>
          <cell r="F3346" t="str">
            <v>m</v>
          </cell>
          <cell r="G3346">
            <v>6468.04</v>
          </cell>
          <cell r="H3346">
            <v>32870.239999999998</v>
          </cell>
          <cell r="I3346" t="str">
            <v>24.2.1,24.2.2.1 ,24.2.2.8 ,24.2.3.1</v>
          </cell>
          <cell r="J3346">
            <v>0</v>
          </cell>
          <cell r="L3346">
            <v>23456.84</v>
          </cell>
          <cell r="M3346">
            <v>9413.3999999999978</v>
          </cell>
          <cell r="N3346">
            <v>0.40130725195721151</v>
          </cell>
        </row>
        <row r="3347">
          <cell r="A3347" t="str">
            <v>24-03-a-11</v>
          </cell>
          <cell r="B3347" t="str">
            <v>Drilling of Bore holes for tube well in hard rockhaving unconfirmed compressive strength of 50MPa and above from ground level upto 328 ftdepth (0m to 100m), including sinking, collectionof 100 % corings and withdrawing of pipe,complete as per specifications.: Dia of Bore Above20"(500 mm) upto 26" (650 mm) i/d</v>
          </cell>
          <cell r="C3347" t="str">
            <v>Rft</v>
          </cell>
          <cell r="D3347">
            <v>2354.92</v>
          </cell>
          <cell r="E3347">
            <v>12011.79</v>
          </cell>
          <cell r="F3347" t="str">
            <v>m</v>
          </cell>
          <cell r="G3347">
            <v>7726.11</v>
          </cell>
          <cell r="H3347">
            <v>39408.76</v>
          </cell>
          <cell r="I3347" t="str">
            <v>24.2.1,24.2.2.1 ,24.2.2.8 ,24.2.3.1</v>
          </cell>
          <cell r="J3347">
            <v>0</v>
          </cell>
          <cell r="L3347">
            <v>28109</v>
          </cell>
          <cell r="M3347">
            <v>11299.760000000002</v>
          </cell>
          <cell r="N3347">
            <v>0.40199793660393474</v>
          </cell>
        </row>
        <row r="3348">
          <cell r="A3348" t="str">
            <v>24-03-b-01</v>
          </cell>
          <cell r="B3348" t="str">
            <v>Drilling of Bore holes for tube well in hard rockhaving unconfirmed compressive strength of 50MPa and above from a depth of 328 ft to 656 ft(100 m to 200 m)  depth, including sinking,collection of 100 % corings and withdrawing ofpipe, complete as per specifications.:  6" (150 mm)i/d</v>
          </cell>
          <cell r="C3348" t="str">
            <v>Rft</v>
          </cell>
          <cell r="D3348">
            <v>786.84</v>
          </cell>
          <cell r="E3348">
            <v>4025.91</v>
          </cell>
          <cell r="F3348" t="str">
            <v>m</v>
          </cell>
          <cell r="G3348">
            <v>2581.5</v>
          </cell>
          <cell r="H3348">
            <v>13208.36</v>
          </cell>
          <cell r="I3348" t="str">
            <v>24.2.1,24.2.2.1 ,24.2.2.8 ,24.2.3.1</v>
          </cell>
          <cell r="J3348">
            <v>0</v>
          </cell>
          <cell r="L3348">
            <v>9408.7099999999991</v>
          </cell>
          <cell r="M3348">
            <v>3799.6500000000015</v>
          </cell>
          <cell r="N3348">
            <v>0.40384388508095176</v>
          </cell>
        </row>
        <row r="3349">
          <cell r="A3349" t="str">
            <v>24-03-b-02</v>
          </cell>
          <cell r="B3349" t="str">
            <v>Drilling of Bore holes for tube well in hard rockhaving unconfirmed compressive strength of 50MPa and above from a depth of 328 ft to 656 ft(100 m to 200 m)  depth, including sinking,collection of 100 % corings and withdrawing ofpipe, complete as per specifications.:  7'' to 9" (200mm) i/d</v>
          </cell>
          <cell r="C3349" t="str">
            <v>Rft</v>
          </cell>
          <cell r="D3349">
            <v>1090.6199999999999</v>
          </cell>
          <cell r="E3349">
            <v>5563.63</v>
          </cell>
          <cell r="F3349" t="str">
            <v>m</v>
          </cell>
          <cell r="G3349">
            <v>3578.15</v>
          </cell>
          <cell r="H3349">
            <v>18253.38</v>
          </cell>
          <cell r="I3349" t="str">
            <v>24.2.1,24.2.2.1 ,24.2.2.8 ,24.2.3.1</v>
          </cell>
          <cell r="J3349">
            <v>0</v>
          </cell>
          <cell r="L3349">
            <v>13010.49</v>
          </cell>
          <cell r="M3349">
            <v>5242.8900000000012</v>
          </cell>
          <cell r="N3349">
            <v>0.40297406169944416</v>
          </cell>
        </row>
        <row r="3350">
          <cell r="A3350" t="str">
            <v>24-03-b-03</v>
          </cell>
          <cell r="B3350" t="str">
            <v>Drilling of Bore holes for tube well in hard rockhaving unconfirmed compressive strength of 50MPa and above from a depth of 328 ft to 656 ft(100 m to 200 m)  depth, including sinking,collection of 100 % corings and withdrawing ofpipe, complete as per specifications.: 10" (250mm) i/d</v>
          </cell>
          <cell r="C3350" t="str">
            <v>Rft</v>
          </cell>
          <cell r="D3350">
            <v>1202.98</v>
          </cell>
          <cell r="E3350">
            <v>6138.71</v>
          </cell>
          <cell r="F3350" t="str">
            <v>m</v>
          </cell>
          <cell r="G3350">
            <v>3946.79</v>
          </cell>
          <cell r="H3350">
            <v>20140.13</v>
          </cell>
          <cell r="I3350" t="str">
            <v>24.2.1,24.2.2.1 ,24.2.2.8 ,24.2.3.1</v>
          </cell>
          <cell r="J3350">
            <v>0</v>
          </cell>
          <cell r="L3350">
            <v>14355.04</v>
          </cell>
          <cell r="M3350">
            <v>5785.09</v>
          </cell>
          <cell r="N3350">
            <v>0.4030006185980673</v>
          </cell>
        </row>
        <row r="3351">
          <cell r="A3351" t="str">
            <v>24-03-b-04</v>
          </cell>
          <cell r="B3351" t="str">
            <v>Drilling of Bore holes for tube well in hard rockhaving unconfirmed compressive strength of 50MPa and above from a depth of 328 ft to 656 ft(100 m to 200 m)  depth, including sinking,collection of 100 % corings and withdrawing ofpipe, complete as per specifications.: 12" (300mm) i/d</v>
          </cell>
          <cell r="C3351" t="str">
            <v>Rft</v>
          </cell>
          <cell r="D3351">
            <v>1470.34</v>
          </cell>
          <cell r="E3351">
            <v>7485.77</v>
          </cell>
          <cell r="F3351" t="str">
            <v>m</v>
          </cell>
          <cell r="G3351">
            <v>4823.97</v>
          </cell>
          <cell r="H3351">
            <v>24559.63</v>
          </cell>
          <cell r="I3351" t="str">
            <v>24.2.1,24.2.2.1 ,24.2.2.8 ,24.2.3.1</v>
          </cell>
          <cell r="J3351">
            <v>0</v>
          </cell>
          <cell r="L3351">
            <v>17512.740000000002</v>
          </cell>
          <cell r="M3351">
            <v>7046.8899999999994</v>
          </cell>
          <cell r="N3351">
            <v>0.40238649120583064</v>
          </cell>
        </row>
        <row r="3352">
          <cell r="A3352" t="str">
            <v>24-03-b-05</v>
          </cell>
          <cell r="B3352" t="str">
            <v>Drilling of Bore holes for tube well in hard rockhaving unconfirmed compressive strength of 50MPa and above from a depth of 328 ft to 656 ft(100 m to 200 m)  depth, including sinking,collection of 100 % corings and withdrawing ofpipe, complete as per specifications.:  15" (375mm) i/d</v>
          </cell>
          <cell r="C3352" t="str">
            <v>Rft</v>
          </cell>
          <cell r="D3352">
            <v>1731.17</v>
          </cell>
          <cell r="E3352">
            <v>8826.2999999999993</v>
          </cell>
          <cell r="F3352" t="str">
            <v>m</v>
          </cell>
          <cell r="G3352">
            <v>5679.7</v>
          </cell>
          <cell r="H3352">
            <v>28957.68</v>
          </cell>
          <cell r="I3352" t="str">
            <v>24.2.1,24.2.2.1 ,24.2.2.8 ,24.2.3.1</v>
          </cell>
          <cell r="J3352">
            <v>0</v>
          </cell>
          <cell r="L3352">
            <v>20648.990000000002</v>
          </cell>
          <cell r="M3352">
            <v>8308.6899999999987</v>
          </cell>
          <cell r="N3352">
            <v>0.402377549700978</v>
          </cell>
        </row>
        <row r="3353">
          <cell r="A3353" t="str">
            <v>24-03-b-06</v>
          </cell>
          <cell r="B3353" t="str">
            <v>Drilling of Bore holes for tube well in hard rockhaving unconfirmed compressive strength of 50MPa and above from a depth of 328 ft to 656 ft(100 m to 200 m)  depth, including sinking,collection of 100 % corings and withdrawing ofpipe, complete as per specifications.: 18" (450mm) i/d</v>
          </cell>
          <cell r="C3353" t="str">
            <v>Rft</v>
          </cell>
          <cell r="D3353">
            <v>1955.9</v>
          </cell>
          <cell r="E3353">
            <v>9976.4599999999991</v>
          </cell>
          <cell r="F3353" t="str">
            <v>m</v>
          </cell>
          <cell r="G3353">
            <v>6416.98</v>
          </cell>
          <cell r="H3353">
            <v>32731.18</v>
          </cell>
          <cell r="I3353" t="str">
            <v>24.2.1,24.2.2.1 ,24.2.2.8 ,24.2.3.1</v>
          </cell>
          <cell r="J3353">
            <v>0</v>
          </cell>
          <cell r="L3353">
            <v>23338.05</v>
          </cell>
          <cell r="M3353">
            <v>9393.130000000001</v>
          </cell>
          <cell r="N3353">
            <v>0.40248135555455583</v>
          </cell>
        </row>
        <row r="3354">
          <cell r="A3354" t="str">
            <v>24-03-b-07</v>
          </cell>
          <cell r="B3354" t="str">
            <v>Drilling of Bore holes for tube well in hard rockhaving unconfirmed compressive strength of 50MPa and above from a depth of 328 ft to 656 ft(100 m to 200 m)  depth, including sinking,collection of 100 % corings and withdrawing ofpipe, complete as per specifications.: Above 18"(450 mm) upto 20" (500 mm) i/d</v>
          </cell>
          <cell r="C3354" t="str">
            <v>Rft</v>
          </cell>
          <cell r="D3354">
            <v>2068.5700000000002</v>
          </cell>
          <cell r="E3354">
            <v>10565.45</v>
          </cell>
          <cell r="F3354" t="str">
            <v>m</v>
          </cell>
          <cell r="G3354">
            <v>6786.64</v>
          </cell>
          <cell r="H3354">
            <v>34663.550000000003</v>
          </cell>
          <cell r="I3354" t="str">
            <v>24.2.1,24.2.2.1 ,24.2.2.8 ,24.2.3.1</v>
          </cell>
          <cell r="J3354">
            <v>0</v>
          </cell>
          <cell r="L3354">
            <v>24708.68</v>
          </cell>
          <cell r="M3354">
            <v>9954.8700000000026</v>
          </cell>
          <cell r="N3354">
            <v>0.40288959183574363</v>
          </cell>
        </row>
        <row r="3355">
          <cell r="A3355" t="str">
            <v>24-03-b-08</v>
          </cell>
          <cell r="B3355" t="str">
            <v>Drilling of Bore holes for tube well in hard rockhaving unconfirmed compressive strength of 50MPa and above from a depth of 328 ft to 656 ft(100 m to 200 m)  depth, including sinking,collection of 100 % corings and withdrawing ofpipe, complete as per specifications.: Above 20"(600 mm) upto 26" (650 mm) i/d</v>
          </cell>
          <cell r="C3355" t="str">
            <v>Rft</v>
          </cell>
          <cell r="D3355">
            <v>2118.37</v>
          </cell>
          <cell r="E3355">
            <v>10716.75</v>
          </cell>
          <cell r="F3355" t="str">
            <v>m</v>
          </cell>
          <cell r="G3355">
            <v>6950.02</v>
          </cell>
          <cell r="H3355">
            <v>35159.94</v>
          </cell>
          <cell r="I3355" t="str">
            <v>24.2.1,24.2.2.1 ,24.2.2.8 ,24.2.3.1</v>
          </cell>
          <cell r="J3355">
            <v>0</v>
          </cell>
          <cell r="L3355">
            <v>25079.5</v>
          </cell>
          <cell r="M3355">
            <v>10080.440000000002</v>
          </cell>
          <cell r="N3355">
            <v>0.40193943260431836</v>
          </cell>
        </row>
        <row r="3356">
          <cell r="A3356" t="str">
            <v>24-03-c-01</v>
          </cell>
          <cell r="B3356" t="str">
            <v>Drilling of Bore holes for tube well in hard rockhaving unconfirmed compressive strength of 50MPa  from a depth of 656 ft to 984 ft (200 m to300 m)  depth, including sinking, collection of 100% corings and withdrawing of pipe, complete asper specifications.: 6" (150mm)  i/d</v>
          </cell>
          <cell r="C3356" t="str">
            <v>Rft</v>
          </cell>
          <cell r="D3356">
            <v>910.72</v>
          </cell>
          <cell r="E3356">
            <v>4635.66</v>
          </cell>
          <cell r="F3356" t="str">
            <v>m</v>
          </cell>
          <cell r="G3356">
            <v>2987.92</v>
          </cell>
          <cell r="H3356">
            <v>15208.88</v>
          </cell>
          <cell r="I3356" t="str">
            <v>24.2.1,24.2.2.1 ,24.2.2.8 ,24.2.3.1</v>
          </cell>
          <cell r="J3356">
            <v>0</v>
          </cell>
          <cell r="L3356">
            <v>10839.65</v>
          </cell>
          <cell r="M3356">
            <v>4369.2299999999996</v>
          </cell>
          <cell r="N3356">
            <v>0.40307851268260503</v>
          </cell>
        </row>
        <row r="3357">
          <cell r="A3357" t="str">
            <v>24-03-c-02</v>
          </cell>
          <cell r="B3357" t="str">
            <v>Drilling of Bore holes for tube well in hard rockhaving unconfirmed compressive strength of 50MPa  from a depth of 656.1 ft to 984 ft (200.1 mto 300 m)  depth, including sinking, collection of100 % corings and withdrawing of pipe, completeas per specifications.: 7'' to 9" (200mm)  i/d</v>
          </cell>
          <cell r="C3357" t="str">
            <v>Rft</v>
          </cell>
          <cell r="D3357">
            <v>1252.47</v>
          </cell>
          <cell r="E3357">
            <v>6396.43</v>
          </cell>
          <cell r="F3357" t="str">
            <v>m</v>
          </cell>
          <cell r="G3357">
            <v>4109.1499999999996</v>
          </cell>
          <cell r="H3357">
            <v>20985.66</v>
          </cell>
          <cell r="I3357" t="str">
            <v>24.2.1,24.2.2.1 ,24.2.2.8 ,24.2.3.1</v>
          </cell>
          <cell r="J3357">
            <v>0</v>
          </cell>
          <cell r="L3357">
            <v>14957.78</v>
          </cell>
          <cell r="M3357">
            <v>6027.8799999999992</v>
          </cell>
          <cell r="N3357">
            <v>0.40299295751107445</v>
          </cell>
        </row>
        <row r="3358">
          <cell r="A3358" t="str">
            <v>24-03-c-03</v>
          </cell>
          <cell r="B3358" t="str">
            <v>Drilling of Bore holes for tube well in hard rockhaving unconfirmed compressive strength of 50MPa  from a depth of 656 ft to 984 ft (200 m to300 m)  depth, including sinking, collection of 100% corings and withdrawing of pipe, complete asper specifications.: 10" (250 mm)  i/d</v>
          </cell>
          <cell r="C3358" t="str">
            <v>Rft</v>
          </cell>
          <cell r="D3358">
            <v>1388.18</v>
          </cell>
          <cell r="E3358">
            <v>7064.28</v>
          </cell>
          <cell r="F3358" t="str">
            <v>m</v>
          </cell>
          <cell r="G3358">
            <v>4554.38</v>
          </cell>
          <cell r="H3358">
            <v>23176.77</v>
          </cell>
          <cell r="I3358" t="str">
            <v>24.2.1,24.2.2.1 ,24.2.2.8 ,24.2.3.1</v>
          </cell>
          <cell r="J3358">
            <v>0</v>
          </cell>
          <cell r="L3358">
            <v>16521.63</v>
          </cell>
          <cell r="M3358">
            <v>6655.1399999999994</v>
          </cell>
          <cell r="N3358">
            <v>0.40281376595408558</v>
          </cell>
        </row>
        <row r="3359">
          <cell r="A3359" t="str">
            <v>24-03-c-04</v>
          </cell>
          <cell r="B3359" t="str">
            <v>Drilling of Bore holes for tube well in hard rockhaving unconfirmed compressive strength of 50MPa  from a depth of 656 ft to 984 ft (200 m to300 m)  depth, including sinking, collection of 100% corings and withdrawing of pipe, complete asper specifications.: 12" (300 mm)  i/d</v>
          </cell>
          <cell r="C3359" t="str">
            <v>Rft</v>
          </cell>
          <cell r="D3359">
            <v>1685.11</v>
          </cell>
          <cell r="E3359">
            <v>8602.86</v>
          </cell>
          <cell r="F3359" t="str">
            <v>m</v>
          </cell>
          <cell r="G3359">
            <v>5528.57</v>
          </cell>
          <cell r="H3359">
            <v>28224.59</v>
          </cell>
          <cell r="I3359" t="str">
            <v>24.2.1,24.2.2.1 ,24.2.2.8 ,24.2.3.1</v>
          </cell>
          <cell r="J3359">
            <v>0</v>
          </cell>
          <cell r="L3359">
            <v>20121.580000000002</v>
          </cell>
          <cell r="M3359">
            <v>8103.0099999999984</v>
          </cell>
          <cell r="N3359">
            <v>0.40270247167468942</v>
          </cell>
        </row>
        <row r="3360">
          <cell r="A3360" t="str">
            <v>24-03-c-05</v>
          </cell>
          <cell r="B3360" t="str">
            <v>Drilling of Bore holes for tube well in hard rockhaving unconfirmed compressive strength of 50MPa  from a depth of 656 ft to 984 ft (200 m to300 m)  depth, including sinking, collection of 100% corings and withdrawing of pipe, complete asper specifications.: 15" (375 mm)  i/d</v>
          </cell>
          <cell r="C3360" t="str">
            <v>Rft</v>
          </cell>
          <cell r="D3360">
            <v>1982.66</v>
          </cell>
          <cell r="E3360">
            <v>10142.06</v>
          </cell>
          <cell r="F3360" t="str">
            <v>m</v>
          </cell>
          <cell r="G3360">
            <v>6504.8</v>
          </cell>
          <cell r="H3360">
            <v>33274.480000000003</v>
          </cell>
          <cell r="I3360" t="str">
            <v>24.2.1,24.2.2.1 ,24.2.2.8 ,24.2.3.1</v>
          </cell>
          <cell r="J3360">
            <v>0</v>
          </cell>
          <cell r="L3360">
            <v>23715.39</v>
          </cell>
          <cell r="M3360">
            <v>9559.0900000000038</v>
          </cell>
          <cell r="N3360">
            <v>0.40307538691120004</v>
          </cell>
        </row>
        <row r="3361">
          <cell r="A3361" t="str">
            <v>24-03-c-06</v>
          </cell>
          <cell r="B3361" t="str">
            <v>Drilling of Bore holes for tube well in hard rockhaving unconfirmed compressive strength of 50MPa  from a depth of 656 ft to 984 ft (200 m to300 m)  depth, including sinking, collection of 100% corings and withdrawing of pipe, complete asper specifications.: 18" (450 mm)  i/d</v>
          </cell>
          <cell r="C3361" t="str">
            <v>Rft</v>
          </cell>
          <cell r="D3361">
            <v>2247.23</v>
          </cell>
          <cell r="E3361">
            <v>11470.89</v>
          </cell>
          <cell r="F3361" t="str">
            <v>m</v>
          </cell>
          <cell r="G3361">
            <v>7372.79</v>
          </cell>
          <cell r="H3361">
            <v>37634.160000000003</v>
          </cell>
          <cell r="I3361" t="str">
            <v>24.2.1,24.2.2.1 ,24.2.2.8 ,24.2.3.1</v>
          </cell>
          <cell r="J3361">
            <v>0</v>
          </cell>
          <cell r="L3361">
            <v>26824.68</v>
          </cell>
          <cell r="M3361">
            <v>10809.480000000003</v>
          </cell>
          <cell r="N3361">
            <v>0.40296771480591764</v>
          </cell>
        </row>
        <row r="3362">
          <cell r="A3362" t="str">
            <v>24-03-c-07</v>
          </cell>
          <cell r="B3362" t="str">
            <v>Drilling of Bore holes for tube well in hard rockhaving unconfirmed compressive strength of 50MPa  from a depth of 656.1 ft to 984 ft (200 m to300 m)  depth, including sinking, collection of 100% corings and withdrawing of pipe, complete asper specifications.: Above 18" (450 mm) and upto20" (500 mm)  i/d</v>
          </cell>
          <cell r="C3362" t="str">
            <v>Rft</v>
          </cell>
          <cell r="D3362">
            <v>2374.84</v>
          </cell>
          <cell r="E3362">
            <v>12146.26</v>
          </cell>
          <cell r="F3362" t="str">
            <v>m</v>
          </cell>
          <cell r="G3362">
            <v>7791.46</v>
          </cell>
          <cell r="H3362">
            <v>39849.94</v>
          </cell>
          <cell r="I3362" t="str">
            <v>24.2.1,24.2.2.1 ,24.2.2.8 ,24.2.3.1</v>
          </cell>
          <cell r="J3362">
            <v>0</v>
          </cell>
          <cell r="L3362">
            <v>28394.45</v>
          </cell>
          <cell r="M3362">
            <v>11455.490000000002</v>
          </cell>
          <cell r="N3362">
            <v>0.4034411654390207</v>
          </cell>
        </row>
        <row r="3363">
          <cell r="A3363" t="str">
            <v>24-03-c-08</v>
          </cell>
          <cell r="B3363" t="str">
            <v>Drilling of Bore holes for tube well in hard rockhaving unconfirmed compressive strength of 50MPa  from a depth of 656 ft to 984 ft (200 m to300 m)  depth, including sinking, collection of 100% corings and withdrawing of pipe, complete asper specifications.:  Above 20" (450 mm) upto 26"(500 mm)  i/d</v>
          </cell>
          <cell r="C3363" t="str">
            <v>Rft</v>
          </cell>
          <cell r="D3363">
            <v>2426.5</v>
          </cell>
          <cell r="E3363">
            <v>12314.65</v>
          </cell>
          <cell r="F3363" t="str">
            <v>m</v>
          </cell>
          <cell r="G3363">
            <v>7960.97</v>
          </cell>
          <cell r="H3363">
            <v>40402.39</v>
          </cell>
          <cell r="I3363" t="str">
            <v>24.2.1,24.2.2.1 ,24.2.2.8 ,24.2.3.1</v>
          </cell>
          <cell r="J3363">
            <v>0</v>
          </cell>
          <cell r="L3363">
            <v>28800.98</v>
          </cell>
          <cell r="M3363">
            <v>11601.41</v>
          </cell>
          <cell r="N3363">
            <v>0.40281302927886481</v>
          </cell>
        </row>
        <row r="3364">
          <cell r="A3364" t="str">
            <v>24-03-d-01</v>
          </cell>
          <cell r="B3364" t="str">
            <v>Drilling of Bore holes for tubewell in hard rockhaving unconfirmed compressive strength of 50MPa and above from a depth of 984 ft to 1312 ft(300 m to 400 m)  depth, including sinking,collection of 100 % corings and withdrawing ofpipe, complete as per specifications.:  7'' to 9" (200mm) i/d</v>
          </cell>
          <cell r="C3364" t="str">
            <v>Rft</v>
          </cell>
          <cell r="D3364">
            <v>1437.97</v>
          </cell>
          <cell r="E3364">
            <v>7353.53</v>
          </cell>
          <cell r="F3364" t="str">
            <v>m</v>
          </cell>
          <cell r="G3364">
            <v>4717.7700000000004</v>
          </cell>
          <cell r="H3364">
            <v>24125.759999999998</v>
          </cell>
          <cell r="I3364" t="str">
            <v>24.2.1,24.2.2.1 ,24.2.2.8 ,24.2.3.1</v>
          </cell>
          <cell r="J3364">
            <v>0</v>
          </cell>
          <cell r="L3364">
            <v>17188.27</v>
          </cell>
          <cell r="M3364">
            <v>6937.489999999998</v>
          </cell>
          <cell r="N3364">
            <v>0.40361769974523309</v>
          </cell>
        </row>
        <row r="3365">
          <cell r="A3365" t="str">
            <v>24-03-d-02</v>
          </cell>
          <cell r="B3365" t="str">
            <v>Drilling of Bore holes for tubewell in hard rockhaving unconfirmed compressive strength of 50MPa and above from a depth of 984 ft to 1312 ft(300 m to 400 m)  depth, including sinking,collection of 100 % corings and withdrawing ofpipe, complete as per specifications.: 10" (250mm) i/d</v>
          </cell>
          <cell r="C3365" t="str">
            <v>Rft</v>
          </cell>
          <cell r="D3365">
            <v>1600.14</v>
          </cell>
          <cell r="E3365">
            <v>8127.65</v>
          </cell>
          <cell r="F3365" t="str">
            <v>m</v>
          </cell>
          <cell r="G3365">
            <v>5249.79</v>
          </cell>
          <cell r="H3365">
            <v>26665.52</v>
          </cell>
          <cell r="I3365" t="str">
            <v>24.2.1,24.2.2.1 ,24.2.2.8 ,24.2.3.1</v>
          </cell>
          <cell r="J3365">
            <v>0</v>
          </cell>
          <cell r="L3365">
            <v>19006.009999999998</v>
          </cell>
          <cell r="M3365">
            <v>7659.510000000002</v>
          </cell>
          <cell r="N3365">
            <v>0.40300462853592117</v>
          </cell>
        </row>
        <row r="3366">
          <cell r="A3366" t="str">
            <v>24-03-d-03</v>
          </cell>
          <cell r="B3366" t="str">
            <v>Drilling of Bore holes for tubewell in hard rockhaving unconfirmed compressive strength of 50MPa and above from a depth of 984 ft to 1312 ft(300 m to 400 m)  depth, including sinking,collection of 100 % corings and withdrawing ofpipe, complete as per specifications.:  12" (250mm) i/d</v>
          </cell>
          <cell r="C3366" t="str">
            <v>Rft</v>
          </cell>
          <cell r="D3366">
            <v>1932.86</v>
          </cell>
          <cell r="E3366">
            <v>9888.26</v>
          </cell>
          <cell r="F3366" t="str">
            <v>m</v>
          </cell>
          <cell r="G3366">
            <v>6341.41</v>
          </cell>
          <cell r="H3366">
            <v>32441.79</v>
          </cell>
          <cell r="I3366" t="str">
            <v>24.2.1,24.2.2.1 ,24.2.2.8 ,24.2.3.1</v>
          </cell>
          <cell r="J3366">
            <v>0</v>
          </cell>
          <cell r="L3366">
            <v>23124.77</v>
          </cell>
          <cell r="M3366">
            <v>9317.02</v>
          </cell>
          <cell r="N3366">
            <v>0.40290216940536061</v>
          </cell>
        </row>
        <row r="3367">
          <cell r="A3367" t="str">
            <v>24-03-d-04</v>
          </cell>
          <cell r="B3367" t="str">
            <v>Drilling of Bore holes for tubewell in hard rockhaving unconfirmed compressive strength of 50MPa and above from a depth of 984 ft to 1312 ft(300 m to 400 m)  depth, including sinking,collection of 100 % corings and withdrawing ofpipe, complete as per specifications.: 15" (375mm) i/d</v>
          </cell>
          <cell r="C3367" t="str">
            <v>Rft</v>
          </cell>
          <cell r="D3367">
            <v>2285.8200000000002</v>
          </cell>
          <cell r="E3367">
            <v>11669.11</v>
          </cell>
          <cell r="F3367" t="str">
            <v>m</v>
          </cell>
          <cell r="G3367">
            <v>7499.41</v>
          </cell>
          <cell r="H3367">
            <v>38284.480000000003</v>
          </cell>
          <cell r="I3367" t="str">
            <v>24.2.1,24.2.2.1 ,24.2.2.8 ,24.2.3.1</v>
          </cell>
          <cell r="J3367">
            <v>0</v>
          </cell>
          <cell r="L3367">
            <v>27301.77</v>
          </cell>
          <cell r="M3367">
            <v>10982.710000000003</v>
          </cell>
          <cell r="N3367">
            <v>0.40227098829123542</v>
          </cell>
        </row>
        <row r="3368">
          <cell r="A3368" t="str">
            <v>24-03-d-05</v>
          </cell>
          <cell r="B3368" t="str">
            <v>Drilling of Bore holes for tubewell in hard rockhaving unconfirmed compressive strength of 50MPa and above from a depth of 984 ft to 1312 ft(300 m to 400 m)  depth, including sinking,collection of 100 % corings and withdrawing ofpipe, complete as per specifications.:  18" (450mm) i/d</v>
          </cell>
          <cell r="C3368" t="str">
            <v>Rft</v>
          </cell>
          <cell r="D3368">
            <v>2582.44</v>
          </cell>
          <cell r="E3368">
            <v>13189.65</v>
          </cell>
          <cell r="F3368" t="str">
            <v>m</v>
          </cell>
          <cell r="G3368">
            <v>8472.58</v>
          </cell>
          <cell r="H3368">
            <v>43273.13</v>
          </cell>
          <cell r="I3368" t="str">
            <v>24.2.1,24.2.2.1 ,24.2.2.8 ,24.2.3.1</v>
          </cell>
          <cell r="J3368">
            <v>0</v>
          </cell>
          <cell r="L3368">
            <v>30866.75</v>
          </cell>
          <cell r="M3368">
            <v>12406.379999999997</v>
          </cell>
          <cell r="N3368">
            <v>0.40193347210185709</v>
          </cell>
        </row>
        <row r="3369">
          <cell r="A3369" t="str">
            <v>24-03-d-06</v>
          </cell>
          <cell r="B3369" t="str">
            <v>Drilling of Bore holes for tubewell in hard rockhaving unconfirmed compressive strength of 50MPa and above from a depth of 984 ft to 1312 ft(300 m to 400 m)  depth, including sinking,collection of 100 % corings and withdrawing ofpipe, complete as per specifications.: Above 18"(450 mm) upto 20" (500 mm) i/d</v>
          </cell>
          <cell r="C3369" t="str">
            <v>Rft</v>
          </cell>
          <cell r="D3369">
            <v>2730.91</v>
          </cell>
          <cell r="E3369">
            <v>13968.04</v>
          </cell>
          <cell r="F3369" t="str">
            <v>m</v>
          </cell>
          <cell r="G3369">
            <v>8959.67</v>
          </cell>
          <cell r="H3369">
            <v>45826.91</v>
          </cell>
          <cell r="I3369" t="str">
            <v>24.2.1,24.2.2.1 ,24.2.2.8 ,24.2.3.1</v>
          </cell>
          <cell r="J3369">
            <v>0</v>
          </cell>
          <cell r="L3369">
            <v>32686.23</v>
          </cell>
          <cell r="M3369">
            <v>13140.680000000004</v>
          </cell>
          <cell r="N3369">
            <v>0.40202495056786924</v>
          </cell>
        </row>
        <row r="3370">
          <cell r="A3370" t="str">
            <v>24-03-d-07</v>
          </cell>
          <cell r="B3370" t="str">
            <v>Drilling of Bore holes for tubewell in hard rockhaving unconfirmed compressive strength of 50MPa and above from a depth of 984 ft to 1312 ft(300 m to 400 m)  depth, including sinking,collection of 100 % corings and withdrawing ofpipe, complete as per specifications.: Above 20"(500 mm)  upto 26" (650 mm) i/d</v>
          </cell>
          <cell r="C3370" t="str">
            <v>Rft</v>
          </cell>
          <cell r="D3370">
            <v>2770.75</v>
          </cell>
          <cell r="E3370">
            <v>14142.12</v>
          </cell>
          <cell r="F3370" t="str">
            <v>m</v>
          </cell>
          <cell r="G3370">
            <v>9090.3799999999992</v>
          </cell>
          <cell r="H3370">
            <v>46398.03</v>
          </cell>
          <cell r="I3370" t="str">
            <v>24.2.1,24.2.2.1 ,24.2.2.8 ,24.2.3.1</v>
          </cell>
          <cell r="J3370">
            <v>0</v>
          </cell>
          <cell r="L3370">
            <v>33096.620000000003</v>
          </cell>
          <cell r="M3370">
            <v>13301.409999999996</v>
          </cell>
          <cell r="N3370">
            <v>0.40189632657352914</v>
          </cell>
        </row>
        <row r="3371">
          <cell r="A3371" t="str">
            <v>24-03-e-01</v>
          </cell>
          <cell r="B3371"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7'' to 9" (200 mm) i/d</v>
          </cell>
          <cell r="C3371" t="str">
            <v>Rft</v>
          </cell>
          <cell r="D3371">
            <v>1660.21</v>
          </cell>
          <cell r="E3371">
            <v>8463.09</v>
          </cell>
          <cell r="F3371" t="str">
            <v>m</v>
          </cell>
          <cell r="G3371">
            <v>5446.88</v>
          </cell>
          <cell r="H3371">
            <v>27766.04</v>
          </cell>
          <cell r="I3371" t="str">
            <v>24.2.1,24.2.2.1 ,24.2.2.8 ,24.2.3.1</v>
          </cell>
          <cell r="J3371">
            <v>0</v>
          </cell>
          <cell r="L3371">
            <v>19777.240000000002</v>
          </cell>
          <cell r="M3371">
            <v>7988.7999999999993</v>
          </cell>
          <cell r="N3371">
            <v>0.40393907339952384</v>
          </cell>
        </row>
        <row r="3372">
          <cell r="A3372" t="str">
            <v>24-03-e-02</v>
          </cell>
          <cell r="B3372"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10" (250 mm) i/d</v>
          </cell>
          <cell r="C3372" t="str">
            <v>Rft</v>
          </cell>
          <cell r="D3372">
            <v>1832.02</v>
          </cell>
          <cell r="E3372">
            <v>9338.66</v>
          </cell>
          <cell r="F3372" t="str">
            <v>m</v>
          </cell>
          <cell r="G3372">
            <v>6010.55</v>
          </cell>
          <cell r="H3372">
            <v>30638.66</v>
          </cell>
          <cell r="I3372" t="str">
            <v>24.2.1,24.2.2.1 ,24.2.2.8 ,24.2.3.1</v>
          </cell>
          <cell r="J3372">
            <v>0</v>
          </cell>
          <cell r="L3372">
            <v>21825.52</v>
          </cell>
          <cell r="M3372">
            <v>8813.14</v>
          </cell>
          <cell r="N3372">
            <v>0.40379977201001394</v>
          </cell>
        </row>
        <row r="3373">
          <cell r="A3373" t="str">
            <v>24-03-e-03</v>
          </cell>
          <cell r="B3373"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12" (250 mm) i/d</v>
          </cell>
          <cell r="C3373" t="str">
            <v>Rft</v>
          </cell>
          <cell r="D3373">
            <v>2231.66</v>
          </cell>
          <cell r="E3373">
            <v>11380.37</v>
          </cell>
          <cell r="F3373" t="str">
            <v>m</v>
          </cell>
          <cell r="G3373">
            <v>7321.73</v>
          </cell>
          <cell r="H3373">
            <v>37337.17</v>
          </cell>
          <cell r="I3373" t="str">
            <v>24.2.1,24.2.2.1 ,24.2.2.8 ,24.2.3.1</v>
          </cell>
          <cell r="J3373">
            <v>0</v>
          </cell>
          <cell r="L3373">
            <v>26602.69</v>
          </cell>
          <cell r="M3373">
            <v>10734.48</v>
          </cell>
          <cell r="N3373">
            <v>0.40351107350422083</v>
          </cell>
        </row>
        <row r="3374">
          <cell r="A3374" t="str">
            <v>24-03-e-04</v>
          </cell>
          <cell r="B3374"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15" (375 mm) i/d</v>
          </cell>
          <cell r="C3374" t="str">
            <v>Rft</v>
          </cell>
          <cell r="D3374">
            <v>2634.42</v>
          </cell>
          <cell r="E3374">
            <v>13425.21</v>
          </cell>
          <cell r="F3374" t="str">
            <v>m</v>
          </cell>
          <cell r="G3374">
            <v>8643.11</v>
          </cell>
          <cell r="H3374">
            <v>44045.96</v>
          </cell>
          <cell r="I3374" t="str">
            <v>24.2.1,24.2.2.1 ,24.2.2.8 ,24.2.3.1</v>
          </cell>
          <cell r="J3374">
            <v>0</v>
          </cell>
          <cell r="L3374">
            <v>31392.16</v>
          </cell>
          <cell r="M3374">
            <v>12653.8</v>
          </cell>
          <cell r="N3374">
            <v>0.4030879047507403</v>
          </cell>
        </row>
        <row r="3375">
          <cell r="A3375" t="str">
            <v>24-03-e-05</v>
          </cell>
          <cell r="B3375"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18" (450 mm) i/d</v>
          </cell>
          <cell r="C3375" t="str">
            <v>Rft</v>
          </cell>
          <cell r="D3375">
            <v>2964.97</v>
          </cell>
          <cell r="E3375">
            <v>15163.25</v>
          </cell>
          <cell r="F3375" t="str">
            <v>m</v>
          </cell>
          <cell r="G3375">
            <v>9727.59</v>
          </cell>
          <cell r="H3375">
            <v>49748.2</v>
          </cell>
          <cell r="I3375" t="str">
            <v>24.2.1,24.2.2.1 ,24.2.2.8 ,24.2.3.1</v>
          </cell>
          <cell r="J3375">
            <v>0</v>
          </cell>
          <cell r="L3375">
            <v>35445.730000000003</v>
          </cell>
          <cell r="M3375">
            <v>14302.469999999994</v>
          </cell>
          <cell r="N3375">
            <v>0.40350332748119427</v>
          </cell>
        </row>
        <row r="3376">
          <cell r="A3376" t="str">
            <v>24-03-e-06</v>
          </cell>
          <cell r="B3376"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Above 18" (450 mm)  upto 20"(500 mm) i/d</v>
          </cell>
          <cell r="C3376" t="str">
            <v>Rft</v>
          </cell>
          <cell r="D3376">
            <v>3143.63</v>
          </cell>
          <cell r="E3376">
            <v>16066.34</v>
          </cell>
          <cell r="F3376" t="str">
            <v>m</v>
          </cell>
          <cell r="G3376">
            <v>10313.73</v>
          </cell>
          <cell r="H3376">
            <v>52711.09</v>
          </cell>
          <cell r="I3376" t="str">
            <v>24.2.1,24.2.2.1 ,24.2.2.8 ,24.2.3.1</v>
          </cell>
          <cell r="J3376">
            <v>0</v>
          </cell>
          <cell r="L3376">
            <v>37556.730000000003</v>
          </cell>
          <cell r="M3376">
            <v>15154.359999999993</v>
          </cell>
          <cell r="N3376">
            <v>0.40350584302733472</v>
          </cell>
        </row>
        <row r="3377">
          <cell r="A3377" t="str">
            <v>24-03-e-07</v>
          </cell>
          <cell r="B3377" t="str">
            <v>Drilling of Bore holes for tubewell in hard rockhaving unconfirmed compressive strength of 50MPa and above from a depth 1312 ft  and beyond(upto any depth) (400 m and beyond)  depth,including sinking, collection of 100 % corings andwithdrawing of casing pipe, complete as perspecifications.: Above 20" (500 mm)  upto 26"(650 mm) i/d</v>
          </cell>
          <cell r="C3377" t="str">
            <v>Rft</v>
          </cell>
          <cell r="D3377">
            <v>3183.47</v>
          </cell>
          <cell r="E3377">
            <v>16260.55</v>
          </cell>
          <cell r="F3377" t="str">
            <v>m</v>
          </cell>
          <cell r="G3377">
            <v>10444.44</v>
          </cell>
          <cell r="H3377">
            <v>53348.26</v>
          </cell>
          <cell r="I3377" t="str">
            <v>24.2.1,24.2.2.1 ,24.2.2.8 ,24.2.3.1</v>
          </cell>
          <cell r="J3377">
            <v>0</v>
          </cell>
          <cell r="L3377">
            <v>38010.269999999997</v>
          </cell>
          <cell r="M3377">
            <v>15337.990000000005</v>
          </cell>
          <cell r="N3377">
            <v>0.40352225858958662</v>
          </cell>
        </row>
        <row r="3378">
          <cell r="A3378" t="str">
            <v>24-04</v>
          </cell>
          <cell r="B3378" t="str">
            <v>Providing strong box of deodar wood 4' x 2½' x 9"with compartments, lock and lockingarrangement,and preserving in it the corings /samples of strata collected from bore hole andsupply to the approved soil testing laboratory fortesting.</v>
          </cell>
          <cell r="C3378" t="str">
            <v>Job</v>
          </cell>
          <cell r="D3378">
            <v>1480.31</v>
          </cell>
          <cell r="E3378">
            <v>31746.2</v>
          </cell>
          <cell r="F3378" t="str">
            <v>Job</v>
          </cell>
          <cell r="G3378">
            <v>1480.31</v>
          </cell>
          <cell r="H3378">
            <v>31746.2</v>
          </cell>
          <cell r="I3378" t="str">
            <v>24.2.2.1.7</v>
          </cell>
          <cell r="J3378">
            <v>0</v>
          </cell>
          <cell r="L3378">
            <v>21385.42</v>
          </cell>
          <cell r="M3378">
            <v>10360.780000000002</v>
          </cell>
          <cell r="N3378">
            <v>0.48447867752889601</v>
          </cell>
        </row>
        <row r="3379">
          <cell r="A3379" t="str">
            <v>24-05</v>
          </cell>
          <cell r="B3379" t="str">
            <v>Collection and submission at approved watertesting laboratory of two water samples in bottlesfrom each bore hole for testing.</v>
          </cell>
          <cell r="C3379" t="str">
            <v>Per set</v>
          </cell>
          <cell r="D3379">
            <v>0</v>
          </cell>
          <cell r="E3379">
            <v>1482.3</v>
          </cell>
          <cell r="F3379" t="str">
            <v>Per set</v>
          </cell>
          <cell r="G3379">
            <v>0</v>
          </cell>
          <cell r="H3379">
            <v>1482.3</v>
          </cell>
          <cell r="I3379" t="str">
            <v>24.2.2.1.7</v>
          </cell>
          <cell r="J3379">
            <v>0</v>
          </cell>
          <cell r="L3379">
            <v>1482.3</v>
          </cell>
          <cell r="M3379">
            <v>0</v>
          </cell>
          <cell r="N3379">
            <v>0</v>
          </cell>
        </row>
        <row r="3380">
          <cell r="A3380" t="str">
            <v>24-06-a</v>
          </cell>
          <cell r="B3380" t="str">
            <v>Providing and installing Stainless Steel Strainer ofapproved make \ quality in tubewell bore hole,including socket, special sockets, studs etc.complete as per specification:-6" (150 mm) Nominal Pipe Size (NPS) 3/16" (5mm) thick</v>
          </cell>
          <cell r="C3380" t="str">
            <v>Rft</v>
          </cell>
          <cell r="D3380">
            <v>50.73</v>
          </cell>
          <cell r="E3380">
            <v>5567.21</v>
          </cell>
          <cell r="F3380" t="str">
            <v>m</v>
          </cell>
          <cell r="G3380">
            <v>166.45</v>
          </cell>
          <cell r="H3380">
            <v>18265.13</v>
          </cell>
          <cell r="I3380" t="str">
            <v>24.2.2.2  ,24.2.3.2</v>
          </cell>
          <cell r="J3380">
            <v>0</v>
          </cell>
          <cell r="L3380">
            <v>18258.32</v>
          </cell>
          <cell r="M3380">
            <v>6.8100000000013097</v>
          </cell>
          <cell r="N3380">
            <v>3.7298064663130614E-4</v>
          </cell>
        </row>
        <row r="3381">
          <cell r="A3381" t="str">
            <v>24-06-b</v>
          </cell>
          <cell r="B3381" t="str">
            <v>Providing and installing Stainless Steel Strainer ofapproved make \ quality in tubewell bore hole,including socket, special sockets, studs etc.complete as per specification:-8" (200 mm) Nominal Pipe Size (NPS) 3/16" (5mm) thick</v>
          </cell>
          <cell r="C3381" t="str">
            <v>Rft</v>
          </cell>
          <cell r="D3381">
            <v>76.260000000000005</v>
          </cell>
          <cell r="E3381">
            <v>6282.02</v>
          </cell>
          <cell r="F3381" t="str">
            <v>m</v>
          </cell>
          <cell r="G3381">
            <v>250.18</v>
          </cell>
          <cell r="H3381">
            <v>20610.3</v>
          </cell>
          <cell r="I3381" t="str">
            <v>24.2.2.2  ,24.2.3.2</v>
          </cell>
          <cell r="J3381">
            <v>0</v>
          </cell>
          <cell r="L3381">
            <v>20600.080000000002</v>
          </cell>
          <cell r="M3381">
            <v>10.219999999997526</v>
          </cell>
          <cell r="N3381">
            <v>4.9611457819569269E-4</v>
          </cell>
        </row>
        <row r="3382">
          <cell r="A3382" t="str">
            <v>24-06-c</v>
          </cell>
          <cell r="B3382" t="str">
            <v>Providing and installing Stainless Steel Strainer ofapproved make \ quality in tubewell bore hole,including socket, special sockets, studs etc.complete as per specification:-10" (250 mm) Nominal Pipe Size (NPS) 3/16" (5mm) thick</v>
          </cell>
          <cell r="C3382" t="str">
            <v>Rft</v>
          </cell>
          <cell r="D3382">
            <v>87.14</v>
          </cell>
          <cell r="E3382">
            <v>10843.62</v>
          </cell>
          <cell r="F3382" t="str">
            <v>m</v>
          </cell>
          <cell r="G3382">
            <v>285.88</v>
          </cell>
          <cell r="H3382">
            <v>35576.18</v>
          </cell>
          <cell r="I3382" t="str">
            <v>24.2.2.2  ,24.2.3.2</v>
          </cell>
          <cell r="J3382">
            <v>0</v>
          </cell>
          <cell r="L3382">
            <v>35564.54</v>
          </cell>
          <cell r="M3382">
            <v>11.639999999999418</v>
          </cell>
          <cell r="N3382">
            <v>3.2729229732760267E-4</v>
          </cell>
        </row>
        <row r="3383">
          <cell r="A3383" t="str">
            <v>24-06-d</v>
          </cell>
          <cell r="B3383" t="str">
            <v>Providing and installing Stainless Steel Strainer ofapproved make \ quality in tubewell bore hole,including socket, special sockets, studs etc.complete as per specification:-10" (250 mm) Nominal Pipe Size (NPS) 1/4" (6mm) thick</v>
          </cell>
          <cell r="C3383" t="str">
            <v>Rft</v>
          </cell>
          <cell r="D3383">
            <v>87.14</v>
          </cell>
          <cell r="E3383">
            <v>14293.71</v>
          </cell>
          <cell r="F3383" t="str">
            <v>m</v>
          </cell>
          <cell r="G3383">
            <v>285.88</v>
          </cell>
          <cell r="H3383">
            <v>46895.38</v>
          </cell>
          <cell r="I3383" t="str">
            <v>24.2.2.2  ,24.2.3.2</v>
          </cell>
          <cell r="J3383">
            <v>0</v>
          </cell>
          <cell r="L3383">
            <v>41303.74</v>
          </cell>
          <cell r="M3383">
            <v>5591.6399999999994</v>
          </cell>
          <cell r="N3383">
            <v>0.13537853957050863</v>
          </cell>
        </row>
        <row r="3384">
          <cell r="A3384" t="str">
            <v>24-06-e</v>
          </cell>
          <cell r="B3384" t="str">
            <v>Providing and installing Stainless Steel Strainer ofapproved make \ quality in tubewell bore hole,including socket, special sockets, studs etc.complete as per specification:-12" (300 mm) Nominal Pipe Size (NPS) 1/4" (6mm) thick</v>
          </cell>
          <cell r="C3384" t="str">
            <v>Rft</v>
          </cell>
          <cell r="D3384">
            <v>87.14</v>
          </cell>
          <cell r="E3384">
            <v>19946.75</v>
          </cell>
          <cell r="F3384" t="str">
            <v>m</v>
          </cell>
          <cell r="G3384">
            <v>285.88</v>
          </cell>
          <cell r="H3384">
            <v>65442.09</v>
          </cell>
          <cell r="I3384" t="str">
            <v>24.2.2.2  ,24.2.3.2</v>
          </cell>
          <cell r="J3384">
            <v>0</v>
          </cell>
          <cell r="L3384">
            <v>65430.41</v>
          </cell>
          <cell r="M3384">
            <v>11.679999999993015</v>
          </cell>
          <cell r="N3384">
            <v>1.7851026762621562E-4</v>
          </cell>
        </row>
        <row r="3385">
          <cell r="A3385" t="str">
            <v>24-07-a</v>
          </cell>
          <cell r="B3385" t="str">
            <v>Providing and installing Brass Strainer ofapproved make \ quality in tubewell bore hole,including socket, special sockets, studs etc.complete as per specification:-6" (150 mm) Nominal Pipe Size (NPS) 3/16" (5mm) thick</v>
          </cell>
          <cell r="C3385" t="str">
            <v>Rft</v>
          </cell>
          <cell r="D3385">
            <v>62.2</v>
          </cell>
          <cell r="E3385">
            <v>5949.78</v>
          </cell>
          <cell r="F3385" t="str">
            <v>m</v>
          </cell>
          <cell r="G3385">
            <v>204.08</v>
          </cell>
          <cell r="H3385">
            <v>19520.29</v>
          </cell>
          <cell r="I3385" t="str">
            <v>24.2.2.2  ,24.2.3.2</v>
          </cell>
          <cell r="J3385">
            <v>0</v>
          </cell>
          <cell r="L3385">
            <v>19513.48</v>
          </cell>
          <cell r="M3385">
            <v>6.8100000000013097</v>
          </cell>
          <cell r="N3385">
            <v>3.4898951904023832E-4</v>
          </cell>
        </row>
        <row r="3386">
          <cell r="A3386" t="str">
            <v>24-07-b</v>
          </cell>
          <cell r="B3386" t="str">
            <v>Providing and installing Brass Strainer ofapproved make \ quality in tubewell bore hole,including socket, special sockets, studs etc.complete as per specification:-8" (200 mm) Nominal Pipe Size (NPS) 3/16" (5mm) thick</v>
          </cell>
          <cell r="C3386" t="str">
            <v>Rft</v>
          </cell>
          <cell r="D3386">
            <v>93.53</v>
          </cell>
          <cell r="E3386">
            <v>7398.29</v>
          </cell>
          <cell r="F3386" t="str">
            <v>m</v>
          </cell>
          <cell r="G3386">
            <v>306.86</v>
          </cell>
          <cell r="H3386">
            <v>24272.59</v>
          </cell>
          <cell r="I3386" t="str">
            <v>24.2.2.2  ,24.2.3.2</v>
          </cell>
          <cell r="J3386">
            <v>0</v>
          </cell>
          <cell r="L3386">
            <v>24262.38</v>
          </cell>
          <cell r="M3386">
            <v>10.209999999999127</v>
          </cell>
          <cell r="N3386">
            <v>4.2081609471120005E-4</v>
          </cell>
        </row>
        <row r="3387">
          <cell r="A3387" t="str">
            <v>24-07-c</v>
          </cell>
          <cell r="B3387" t="str">
            <v>Providing and installing Brass Strainer ofapproved make \ quality in tubewell bore hole,including socket, special sockets, studs etc.complete as per specification:-10" (250 mm) Nominal Pipe Size (NPS) 3/16" (5mm) thick</v>
          </cell>
          <cell r="C3387" t="str">
            <v>Rft</v>
          </cell>
          <cell r="D3387">
            <v>106.9</v>
          </cell>
          <cell r="E3387">
            <v>8570.59</v>
          </cell>
          <cell r="F3387" t="str">
            <v>m</v>
          </cell>
          <cell r="G3387">
            <v>350.72</v>
          </cell>
          <cell r="H3387">
            <v>28118.73</v>
          </cell>
          <cell r="I3387" t="str">
            <v>24.2.2.2  ,24.2.3.2</v>
          </cell>
          <cell r="J3387">
            <v>0</v>
          </cell>
          <cell r="L3387">
            <v>28107.07</v>
          </cell>
          <cell r="M3387">
            <v>11.659999999999854</v>
          </cell>
          <cell r="N3387">
            <v>4.1484224431788353E-4</v>
          </cell>
        </row>
        <row r="3388">
          <cell r="A3388" t="str">
            <v>24-07-d</v>
          </cell>
          <cell r="B3388" t="str">
            <v>Providing and installing Brass Strainer ofapproved make \ quality in tubewell bore hole,including socket, special sockets, studs etc.complete as per specification:-10" (250 mm) Nominal Pipe Size (NPS) 1/4" (6mm) thick</v>
          </cell>
          <cell r="C3388" t="str">
            <v>Rft</v>
          </cell>
          <cell r="D3388">
            <v>106.9</v>
          </cell>
          <cell r="E3388">
            <v>9948.4</v>
          </cell>
          <cell r="F3388" t="str">
            <v>m</v>
          </cell>
          <cell r="G3388">
            <v>350.72</v>
          </cell>
          <cell r="H3388">
            <v>32639.11</v>
          </cell>
          <cell r="I3388" t="str">
            <v>24.2.2.2  ,24.2.3.2</v>
          </cell>
          <cell r="J3388">
            <v>0</v>
          </cell>
          <cell r="L3388">
            <v>32627.45</v>
          </cell>
          <cell r="M3388">
            <v>11.659999999999854</v>
          </cell>
          <cell r="N3388">
            <v>3.5736779919974911E-4</v>
          </cell>
        </row>
        <row r="3389">
          <cell r="A3389" t="str">
            <v>24-07-e</v>
          </cell>
          <cell r="B3389" t="str">
            <v>Providing and installing Brass Strainer ofapproved make \ quality in tubewell bore hole,including socket, special sockets, studs etc.complete as per specification:-12" (300 mm) Nominal Pipe Size (NPS) 1/4" (6mm) thick</v>
          </cell>
          <cell r="C3389" t="str">
            <v>Rft</v>
          </cell>
          <cell r="D3389">
            <v>106.9</v>
          </cell>
          <cell r="E3389">
            <v>12135.58</v>
          </cell>
          <cell r="F3389" t="str">
            <v>m</v>
          </cell>
          <cell r="G3389">
            <v>350.72</v>
          </cell>
          <cell r="H3389">
            <v>39814.89</v>
          </cell>
          <cell r="I3389" t="str">
            <v>24.2.2.2  ,24.2.3.2</v>
          </cell>
          <cell r="J3389">
            <v>0</v>
          </cell>
          <cell r="L3389">
            <v>39803.21</v>
          </cell>
          <cell r="M3389">
            <v>11.680000000000291</v>
          </cell>
          <cell r="N3389">
            <v>2.9344366949299544E-4</v>
          </cell>
        </row>
        <row r="3390">
          <cell r="A3390" t="str">
            <v>24-08-a</v>
          </cell>
          <cell r="B3390" t="str">
            <v>Providing and installing M.S. Bail plug ofapproved make / quality in tubewell bore holecomplete as per specification:-6" (150 mm) i/d 2 ft (450 mm) long.</v>
          </cell>
          <cell r="C3390" t="str">
            <v>Each</v>
          </cell>
          <cell r="D3390">
            <v>6080.58</v>
          </cell>
          <cell r="E3390">
            <v>9000.84</v>
          </cell>
          <cell r="F3390" t="str">
            <v>Each</v>
          </cell>
          <cell r="G3390">
            <v>6080.58</v>
          </cell>
          <cell r="H3390">
            <v>9000.84</v>
          </cell>
          <cell r="I3390" t="str">
            <v>24.2.2.2  ,24.2.3.2</v>
          </cell>
          <cell r="J3390">
            <v>0</v>
          </cell>
          <cell r="L3390">
            <v>8876.34</v>
          </cell>
          <cell r="M3390">
            <v>124.5</v>
          </cell>
          <cell r="N3390">
            <v>1.4026051277891563E-2</v>
          </cell>
        </row>
        <row r="3391">
          <cell r="A3391" t="str">
            <v>24-08-b</v>
          </cell>
          <cell r="B3391" t="str">
            <v>Providing and installing M.S. Bail plug ofapproved make / quality in tubewell bore holecomplete as per specification:-8" (200 mm) i/d 2 ft (450 mm) long.</v>
          </cell>
          <cell r="C3391" t="str">
            <v>Rft</v>
          </cell>
          <cell r="D3391">
            <v>5961.06</v>
          </cell>
          <cell r="E3391">
            <v>9848.93</v>
          </cell>
          <cell r="F3391" t="str">
            <v>m</v>
          </cell>
          <cell r="G3391">
            <v>19557.28</v>
          </cell>
          <cell r="H3391">
            <v>32312.78</v>
          </cell>
          <cell r="I3391" t="str">
            <v>24.2.2.2  ,24.2.3.2</v>
          </cell>
          <cell r="J3391">
            <v>0</v>
          </cell>
          <cell r="L3391">
            <v>31904.31</v>
          </cell>
          <cell r="M3391">
            <v>408.46999999999753</v>
          </cell>
          <cell r="N3391">
            <v>1.2802972388370019E-2</v>
          </cell>
        </row>
        <row r="3392">
          <cell r="A3392" t="str">
            <v>24-08-c</v>
          </cell>
          <cell r="B3392" t="str">
            <v>Providing and installing M.S. Bail plug ofapproved make / quality in tubewell bore holecomplete as per specification:-10" (250 mm) i/d 2 ft (450 mm) long.</v>
          </cell>
          <cell r="C3392" t="str">
            <v>Rft</v>
          </cell>
          <cell r="D3392">
            <v>6080.58</v>
          </cell>
          <cell r="E3392">
            <v>10881.38</v>
          </cell>
          <cell r="F3392" t="str">
            <v>m</v>
          </cell>
          <cell r="G3392">
            <v>19949.41</v>
          </cell>
          <cell r="H3392">
            <v>35700.07</v>
          </cell>
          <cell r="I3392" t="str">
            <v>24.2.2.2  ,24.2.3.2</v>
          </cell>
          <cell r="J3392">
            <v>0</v>
          </cell>
          <cell r="L3392">
            <v>35291.599999999999</v>
          </cell>
          <cell r="M3392">
            <v>408.47000000000116</v>
          </cell>
          <cell r="N3392">
            <v>1.1574142288816636E-2</v>
          </cell>
        </row>
        <row r="3393">
          <cell r="A3393" t="str">
            <v>24-08-d</v>
          </cell>
          <cell r="B3393" t="str">
            <v>Providing and installing M.S. Bail plug ofapproved make / quality in tubewell bore holecomplete as per specification:-12" (300 mm) i/d 2 ft (450 mm) long.</v>
          </cell>
          <cell r="C3393" t="str">
            <v>Rft</v>
          </cell>
          <cell r="D3393">
            <v>6080.58</v>
          </cell>
          <cell r="E3393">
            <v>12825.96</v>
          </cell>
          <cell r="F3393" t="str">
            <v>m</v>
          </cell>
          <cell r="G3393">
            <v>19949.41</v>
          </cell>
          <cell r="H3393">
            <v>42079.92</v>
          </cell>
          <cell r="I3393" t="str">
            <v>24.2.2.2  ,24.2.3.2</v>
          </cell>
          <cell r="J3393">
            <v>0</v>
          </cell>
          <cell r="L3393">
            <v>41671.46</v>
          </cell>
          <cell r="M3393">
            <v>408.45999999999913</v>
          </cell>
          <cell r="N3393">
            <v>9.8019123879988634E-3</v>
          </cell>
        </row>
        <row r="3394">
          <cell r="A3394" t="str">
            <v>24-09-a-01</v>
          </cell>
          <cell r="B3394" t="str">
            <v>Providing and installing PVC Strainer BSS Class"B" of approved make \ quality in tubewell borehole, including socket, special sockets, studs etc.complete as per specification:-  6" Nominal PipeSize (NPS) (150mm)</v>
          </cell>
          <cell r="C3394" t="str">
            <v>Rft</v>
          </cell>
          <cell r="D3394">
            <v>46.94</v>
          </cell>
          <cell r="E3394">
            <v>503.56</v>
          </cell>
          <cell r="F3394" t="str">
            <v>m</v>
          </cell>
          <cell r="G3394">
            <v>154</v>
          </cell>
          <cell r="H3394">
            <v>1652.1</v>
          </cell>
          <cell r="I3394" t="str">
            <v>24.2.2.2  ,24.2.3.2</v>
          </cell>
          <cell r="J3394">
            <v>0</v>
          </cell>
          <cell r="L3394">
            <v>1646.99</v>
          </cell>
          <cell r="M3394">
            <v>5.1099999999999</v>
          </cell>
          <cell r="N3394">
            <v>3.1026296455958446E-3</v>
          </cell>
        </row>
        <row r="3395">
          <cell r="A3395" t="str">
            <v>24-09-a-02</v>
          </cell>
          <cell r="B3395" t="str">
            <v>Providing and installing PVC Strainer BSS Class"B" of approved make \quality in tubewell bore hole, including socket,special sockets, studsetc. complete as per specification:- 4" NominalPipe Size (NPS)(100mm)</v>
          </cell>
          <cell r="C3395" t="str">
            <v>Rft</v>
          </cell>
          <cell r="D3395">
            <v>46.94</v>
          </cell>
          <cell r="E3395">
            <v>299.97000000000003</v>
          </cell>
          <cell r="F3395" t="str">
            <v>m</v>
          </cell>
          <cell r="G3395">
            <v>154</v>
          </cell>
          <cell r="H3395">
            <v>984.16</v>
          </cell>
          <cell r="I3395" t="str">
            <v>24.2.2.2,24.2.3.2</v>
          </cell>
          <cell r="J3395">
            <v>0</v>
          </cell>
          <cell r="L3395">
            <v>979.05</v>
          </cell>
          <cell r="M3395">
            <v>5.1100000000000136</v>
          </cell>
          <cell r="N3395">
            <v>5.2193452836933902E-3</v>
          </cell>
        </row>
        <row r="3396">
          <cell r="A3396" t="str">
            <v>24-09-a-03</v>
          </cell>
          <cell r="B3396" t="str">
            <v>Providing and installing PVC Strainer BSS Class"B" of approved make \quality in tubewell bore hole, including socket,special sockets, studsetc. complete as per specification:- 5" NominalPipe Size (NPS)(125mm)</v>
          </cell>
          <cell r="C3396" t="str">
            <v>Rft</v>
          </cell>
          <cell r="D3396">
            <v>46.94</v>
          </cell>
          <cell r="E3396">
            <v>395.85</v>
          </cell>
          <cell r="F3396" t="str">
            <v>m</v>
          </cell>
          <cell r="G3396">
            <v>154</v>
          </cell>
          <cell r="H3396">
            <v>1298.73</v>
          </cell>
          <cell r="I3396" t="str">
            <v>24.2.2.2,24.2.3.2</v>
          </cell>
          <cell r="J3396">
            <v>0</v>
          </cell>
          <cell r="L3396">
            <v>1293.6300000000001</v>
          </cell>
          <cell r="M3396">
            <v>5.0999999999999091</v>
          </cell>
          <cell r="N3396">
            <v>3.9423946568956413E-3</v>
          </cell>
        </row>
        <row r="3397">
          <cell r="A3397" t="str">
            <v>24-09-b-01</v>
          </cell>
          <cell r="B3397" t="str">
            <v>Providing and installing PVC Strainer BSS Class"C" of approved make \ quality in tubewell borehole, including socket, special sockets, studs etc.complete as per specification:-  6" Nominal PipeSize (NPS) (150mm)</v>
          </cell>
          <cell r="C3397" t="str">
            <v>Rft</v>
          </cell>
          <cell r="D3397">
            <v>46.94</v>
          </cell>
          <cell r="E3397">
            <v>678.29</v>
          </cell>
          <cell r="F3397" t="str">
            <v>m</v>
          </cell>
          <cell r="G3397">
            <v>154</v>
          </cell>
          <cell r="H3397">
            <v>2225.37</v>
          </cell>
          <cell r="I3397" t="str">
            <v>24.2.2.2  ,24.2.3.2</v>
          </cell>
          <cell r="J3397">
            <v>0</v>
          </cell>
          <cell r="L3397">
            <v>2220.2600000000002</v>
          </cell>
          <cell r="M3397">
            <v>5.1099999999996726</v>
          </cell>
          <cell r="N3397">
            <v>2.3015322529792333E-3</v>
          </cell>
        </row>
        <row r="3398">
          <cell r="A3398" t="str">
            <v>24-09-b-02</v>
          </cell>
          <cell r="B3398" t="str">
            <v>Providing and installing PVC Strainer BSS Class"C" of approved make \ quality in tubewell borehole, including socket, special sockets, studs etc.complete as per specification:-8" Nominal PipeSize (NPS) (200 mm)</v>
          </cell>
          <cell r="C3398" t="str">
            <v>Rft</v>
          </cell>
          <cell r="D3398">
            <v>58.46</v>
          </cell>
          <cell r="E3398">
            <v>1022.46</v>
          </cell>
          <cell r="F3398" t="str">
            <v>m</v>
          </cell>
          <cell r="G3398">
            <v>191.81</v>
          </cell>
          <cell r="H3398">
            <v>3354.52</v>
          </cell>
          <cell r="I3398" t="str">
            <v>24.2.2.2  ,24.2.3.2</v>
          </cell>
          <cell r="J3398">
            <v>0</v>
          </cell>
          <cell r="L3398">
            <v>3348.13</v>
          </cell>
          <cell r="M3398">
            <v>6.3899999999998727</v>
          </cell>
          <cell r="N3398">
            <v>1.9085280440125898E-3</v>
          </cell>
        </row>
        <row r="3399">
          <cell r="A3399" t="str">
            <v>24-09-b-03</v>
          </cell>
          <cell r="B3399" t="str">
            <v>Providing and installing PVC Strainer BSS Class"C" of approved make \ quality in tubewell borehole, including socket, special sockets, studs etc.complete as per specification: 10" Nominal PipeSize (NPS) (250 mm)</v>
          </cell>
          <cell r="C3399" t="str">
            <v>Rft</v>
          </cell>
          <cell r="D3399">
            <v>58.46</v>
          </cell>
          <cell r="E3399">
            <v>1508.63</v>
          </cell>
          <cell r="F3399" t="str">
            <v>m</v>
          </cell>
          <cell r="G3399">
            <v>191.81</v>
          </cell>
          <cell r="H3399">
            <v>4949.57</v>
          </cell>
          <cell r="I3399" t="str">
            <v>24.2.2.2  ,24.2.3.2</v>
          </cell>
          <cell r="J3399">
            <v>0</v>
          </cell>
          <cell r="L3399">
            <v>4943.17</v>
          </cell>
          <cell r="M3399">
            <v>6.3999999999996362</v>
          </cell>
          <cell r="N3399">
            <v>1.2947157390904289E-3</v>
          </cell>
        </row>
        <row r="3400">
          <cell r="A3400" t="str">
            <v>24-09-b-04</v>
          </cell>
          <cell r="B3400" t="str">
            <v>Providing and installing PVC Strainer BSS Class"C" of approved make \ quality in tubewell borehole, including socket, special sockets, studs etc.complete as per specification:12" Nominal PipeSize (NPS) (300 mm)</v>
          </cell>
          <cell r="C3400" t="str">
            <v>Rft</v>
          </cell>
          <cell r="D3400">
            <v>58.46</v>
          </cell>
          <cell r="E3400">
            <v>2173.91</v>
          </cell>
          <cell r="F3400" t="str">
            <v>m</v>
          </cell>
          <cell r="G3400">
            <v>191.81</v>
          </cell>
          <cell r="H3400">
            <v>7132.26</v>
          </cell>
          <cell r="I3400" t="str">
            <v>24.2.2.2  ,24.2.3.2</v>
          </cell>
          <cell r="J3400">
            <v>0</v>
          </cell>
          <cell r="L3400">
            <v>7125.87</v>
          </cell>
          <cell r="M3400">
            <v>6.3900000000003274</v>
          </cell>
          <cell r="N3400">
            <v>8.9673260949193958E-4</v>
          </cell>
        </row>
        <row r="3401">
          <cell r="A3401" t="str">
            <v>24-09-b-05</v>
          </cell>
          <cell r="B3401" t="str">
            <v>Providing and installing PVC Strainer BSS Class"C" of approved make \ quality in tubewell borehole, including socket, special sockets, studs etc.complete as per specification:-  4" Nominal PipeSize (NPS) (100mm)</v>
          </cell>
          <cell r="C3401" t="str">
            <v>Rft</v>
          </cell>
          <cell r="D3401">
            <v>58.46</v>
          </cell>
          <cell r="E3401">
            <v>386.17</v>
          </cell>
          <cell r="F3401" t="str">
            <v>m</v>
          </cell>
          <cell r="G3401">
            <v>191.81</v>
          </cell>
          <cell r="H3401">
            <v>1266.97</v>
          </cell>
          <cell r="I3401" t="str">
            <v>24.2.2.2,24.2.3.2</v>
          </cell>
          <cell r="J3401">
            <v>0</v>
          </cell>
          <cell r="L3401">
            <v>1260.57</v>
          </cell>
          <cell r="M3401">
            <v>6.4000000000000909</v>
          </cell>
          <cell r="N3401">
            <v>5.0770683103676046E-3</v>
          </cell>
        </row>
        <row r="3402">
          <cell r="A3402" t="str">
            <v>24-09-b-06</v>
          </cell>
          <cell r="B3402" t="str">
            <v>Providing and installing PVC Strainer BSS Class"C" of approved make \ quality in tubewell borehole, including socket, special sockets, studs etc.complete as per specification:-  5" Nominal PipeSize (NPS) (125mm)</v>
          </cell>
          <cell r="C3402" t="str">
            <v>Rft</v>
          </cell>
          <cell r="D3402">
            <v>58.46</v>
          </cell>
          <cell r="E3402">
            <v>561.29999999999995</v>
          </cell>
          <cell r="F3402" t="str">
            <v>m</v>
          </cell>
          <cell r="G3402">
            <v>191.81</v>
          </cell>
          <cell r="H3402">
            <v>1841.53</v>
          </cell>
          <cell r="I3402" t="str">
            <v>24.2.2.2,24.2.3.2</v>
          </cell>
          <cell r="J3402">
            <v>0</v>
          </cell>
          <cell r="L3402">
            <v>1835.14</v>
          </cell>
          <cell r="M3402">
            <v>6.3899999999998727</v>
          </cell>
          <cell r="N3402">
            <v>3.4820231698943255E-3</v>
          </cell>
        </row>
        <row r="3403">
          <cell r="A3403" t="str">
            <v>24-09-c-01</v>
          </cell>
          <cell r="B3403" t="str">
            <v>Providing and installing PVC Strainer BSS Class"D" of approved make \ quality in tubewell borehole, including socket, special sockets, studs etc.complete as per specification:-  6" Nominal PipeSize (NPS) (150mm)</v>
          </cell>
          <cell r="C3403" t="str">
            <v>Rft</v>
          </cell>
          <cell r="D3403">
            <v>46.94</v>
          </cell>
          <cell r="E3403">
            <v>865.94</v>
          </cell>
          <cell r="F3403" t="str">
            <v>m</v>
          </cell>
          <cell r="G3403">
            <v>154</v>
          </cell>
          <cell r="H3403">
            <v>2841</v>
          </cell>
          <cell r="I3403" t="str">
            <v>24.2.2.2  ,24.2.3.2</v>
          </cell>
          <cell r="J3403">
            <v>0</v>
          </cell>
          <cell r="L3403">
            <v>2835.89</v>
          </cell>
          <cell r="M3403">
            <v>5.1100000000001273</v>
          </cell>
          <cell r="N3403">
            <v>1.8019034588789154E-3</v>
          </cell>
        </row>
        <row r="3404">
          <cell r="A3404" t="str">
            <v>24-09-c-02</v>
          </cell>
          <cell r="B3404" t="str">
            <v>Providing and installing PVC Strainer BSS Class"D" of approved make \ quality in tubewell borehole, including socket, special sockets, studs etc.complete as per specification:-8" Nominal PipeSize (NPS) (250 mm)</v>
          </cell>
          <cell r="C3404" t="str">
            <v>Rft</v>
          </cell>
          <cell r="D3404">
            <v>58.46</v>
          </cell>
          <cell r="E3404">
            <v>1278.3399999999999</v>
          </cell>
          <cell r="F3404" t="str">
            <v>m</v>
          </cell>
          <cell r="G3404">
            <v>191.81</v>
          </cell>
          <cell r="H3404">
            <v>4194.0200000000004</v>
          </cell>
          <cell r="I3404" t="str">
            <v>24.2.2.2  ,24.2.3.2</v>
          </cell>
          <cell r="J3404">
            <v>0</v>
          </cell>
          <cell r="L3404">
            <v>4187.63</v>
          </cell>
          <cell r="M3404">
            <v>6.3900000000003274</v>
          </cell>
          <cell r="N3404">
            <v>1.5259227773228121E-3</v>
          </cell>
        </row>
        <row r="3405">
          <cell r="A3405" t="str">
            <v>24-09-c-03</v>
          </cell>
          <cell r="B3405" t="str">
            <v>Providing and installing PVC Strainer BSS Class"D" of approved make \ quality in tubewell borehole, including socket, special sockets, studs etc.complete as per specification: 10" Nominal PipeSize (NPS) (250 mm)</v>
          </cell>
          <cell r="C3405" t="str">
            <v>Rft</v>
          </cell>
          <cell r="D3405">
            <v>58.46</v>
          </cell>
          <cell r="E3405">
            <v>1935.09</v>
          </cell>
          <cell r="F3405" t="str">
            <v>m</v>
          </cell>
          <cell r="G3405">
            <v>191.81</v>
          </cell>
          <cell r="H3405">
            <v>6348.73</v>
          </cell>
          <cell r="I3405" t="str">
            <v>24.2.2.2  ,24.2.3.2</v>
          </cell>
          <cell r="J3405">
            <v>0</v>
          </cell>
          <cell r="L3405">
            <v>6342.34</v>
          </cell>
          <cell r="M3405">
            <v>6.3899999999994179</v>
          </cell>
          <cell r="N3405">
            <v>1.0075145766388143E-3</v>
          </cell>
        </row>
        <row r="3406">
          <cell r="A3406" t="str">
            <v>24-09-c-04</v>
          </cell>
          <cell r="B3406" t="str">
            <v>Providing and installing PVC Strainer BSS Class"D" of approved make \ quality in tubewell borehole, including socket, special sockets, studs etc.complete as per specification:12" Nominal PipeSize (NPS) (300 mm)</v>
          </cell>
          <cell r="C3406" t="str">
            <v>Rft</v>
          </cell>
          <cell r="D3406">
            <v>58.46</v>
          </cell>
          <cell r="E3406">
            <v>2770.96</v>
          </cell>
          <cell r="F3406" t="str">
            <v>m</v>
          </cell>
          <cell r="G3406">
            <v>191.81</v>
          </cell>
          <cell r="H3406">
            <v>9091.09</v>
          </cell>
          <cell r="I3406" t="str">
            <v>24.2.2.2  ,24.2.3.2</v>
          </cell>
          <cell r="J3406">
            <v>0</v>
          </cell>
          <cell r="L3406">
            <v>9084.7000000000007</v>
          </cell>
          <cell r="M3406">
            <v>6.3899999999994179</v>
          </cell>
          <cell r="N3406">
            <v>7.0338040881915938E-4</v>
          </cell>
        </row>
        <row r="3407">
          <cell r="A3407" t="str">
            <v>24-09-d-01</v>
          </cell>
          <cell r="B3407" t="str">
            <v>Providing and installing PVC Strainer BSS Class"E" of approved make \ quality in tubewell borehole, including socket, special sockets, studs etc.complete as per specification: 10" Nominal PipeSize (NPS) (250 mm)</v>
          </cell>
          <cell r="C3407" t="str">
            <v>Rft</v>
          </cell>
          <cell r="D3407">
            <v>58.46</v>
          </cell>
          <cell r="E3407">
            <v>4650.6400000000003</v>
          </cell>
          <cell r="F3407" t="str">
            <v>m</v>
          </cell>
          <cell r="G3407">
            <v>191.81</v>
          </cell>
          <cell r="H3407">
            <v>15258</v>
          </cell>
          <cell r="I3407" t="str">
            <v>24.2.2.2  ,24.2.3.2</v>
          </cell>
          <cell r="J3407">
            <v>0</v>
          </cell>
          <cell r="L3407">
            <v>15251.61</v>
          </cell>
          <cell r="M3407">
            <v>6.3899999999994179</v>
          </cell>
          <cell r="N3407">
            <v>4.189721609718199E-4</v>
          </cell>
        </row>
        <row r="3408">
          <cell r="A3408" t="str">
            <v>24-09-d-02</v>
          </cell>
          <cell r="B3408" t="str">
            <v>Providing and installing PVC Strainer BSS Class"E" of approved make \ quality in tubewell borehole, including socket, special sockets, studs etc.complete as per specification:12" Nominal PipeSize (NPS) (300 mm)</v>
          </cell>
          <cell r="C3408" t="str">
            <v>Rft</v>
          </cell>
          <cell r="D3408">
            <v>58.46</v>
          </cell>
          <cell r="E3408">
            <v>5193.1000000000004</v>
          </cell>
          <cell r="F3408" t="str">
            <v>m</v>
          </cell>
          <cell r="G3408">
            <v>191.81</v>
          </cell>
          <cell r="H3408">
            <v>17037.740000000002</v>
          </cell>
          <cell r="I3408" t="str">
            <v>24.2.2.2  ,24.2.3.2</v>
          </cell>
          <cell r="J3408">
            <v>0</v>
          </cell>
          <cell r="L3408">
            <v>17031.34</v>
          </cell>
          <cell r="M3408">
            <v>6.4000000000014552</v>
          </cell>
          <cell r="N3408">
            <v>3.757778307520991E-4</v>
          </cell>
        </row>
        <row r="3409">
          <cell r="A3409" t="str">
            <v>24-10-a-01</v>
          </cell>
          <cell r="B3409" t="str">
            <v>Providing and installing wooden bail plug intubewell BSS Class 'B' working pressure : 6"Nominal Pipe Size (NPS) (150 mm)</v>
          </cell>
          <cell r="C3409" t="str">
            <v>Each</v>
          </cell>
          <cell r="D3409">
            <v>672.3</v>
          </cell>
          <cell r="E3409">
            <v>3160.02</v>
          </cell>
          <cell r="F3409" t="str">
            <v>Each</v>
          </cell>
          <cell r="G3409">
            <v>672.3</v>
          </cell>
          <cell r="H3409">
            <v>3160.02</v>
          </cell>
          <cell r="I3409" t="str">
            <v>24.2.2.2  ,24.2.3.2</v>
          </cell>
          <cell r="J3409">
            <v>0</v>
          </cell>
          <cell r="L3409">
            <v>3147.57</v>
          </cell>
          <cell r="M3409">
            <v>12.449999999999818</v>
          </cell>
          <cell r="N3409">
            <v>3.9554322858585565E-3</v>
          </cell>
        </row>
        <row r="3410">
          <cell r="A3410" t="str">
            <v>24-10-a-02</v>
          </cell>
          <cell r="B3410" t="str">
            <v>Providing and installing wooden bail plug intubewell BSS Class 'B' working pressure :8" (200mm) Nominal Pipe Size (NPS)</v>
          </cell>
          <cell r="C3410" t="str">
            <v>Each</v>
          </cell>
          <cell r="D3410">
            <v>840.38</v>
          </cell>
          <cell r="E3410">
            <v>3767.11</v>
          </cell>
          <cell r="F3410" t="str">
            <v>Each</v>
          </cell>
          <cell r="G3410">
            <v>840.38</v>
          </cell>
          <cell r="H3410">
            <v>3767.11</v>
          </cell>
          <cell r="I3410" t="str">
            <v>24.2.2.2  ,24.2.3.2</v>
          </cell>
          <cell r="J3410">
            <v>0</v>
          </cell>
          <cell r="L3410">
            <v>3751.54</v>
          </cell>
          <cell r="M3410">
            <v>15.570000000000164</v>
          </cell>
          <cell r="N3410">
            <v>4.1502956119354086E-3</v>
          </cell>
        </row>
        <row r="3411">
          <cell r="A3411" t="str">
            <v>24-10-a-03</v>
          </cell>
          <cell r="B3411" t="str">
            <v>Providing and installing  wooden bail plug intubewell BSS Class 'B' working pressure :10" (250 mm) Nominal Pipe Size (NPS)</v>
          </cell>
          <cell r="C3411" t="str">
            <v>Each</v>
          </cell>
          <cell r="D3411">
            <v>840.38</v>
          </cell>
          <cell r="E3411">
            <v>4283.59</v>
          </cell>
          <cell r="F3411" t="str">
            <v>Each</v>
          </cell>
          <cell r="G3411">
            <v>840.38</v>
          </cell>
          <cell r="H3411">
            <v>4283.59</v>
          </cell>
          <cell r="I3411" t="str">
            <v>24.2.2.2  ,24.2.3.2</v>
          </cell>
          <cell r="J3411">
            <v>0</v>
          </cell>
          <cell r="L3411">
            <v>4268.0200000000004</v>
          </cell>
          <cell r="M3411">
            <v>15.569999999999709</v>
          </cell>
          <cell r="N3411">
            <v>3.6480616304515228E-3</v>
          </cell>
        </row>
        <row r="3412">
          <cell r="A3412" t="str">
            <v>24-10-a-04</v>
          </cell>
          <cell r="B3412" t="str">
            <v>Providing and installing wooden bail plug intubewell BSS Class 'B' working pressure : 12"Nominal Pipe Size (NPS) (300 mm )</v>
          </cell>
          <cell r="C3412" t="str">
            <v>Each</v>
          </cell>
          <cell r="D3412">
            <v>1008.45</v>
          </cell>
          <cell r="E3412">
            <v>4968.1499999999996</v>
          </cell>
          <cell r="F3412" t="str">
            <v>Each</v>
          </cell>
          <cell r="G3412">
            <v>1008.45</v>
          </cell>
          <cell r="H3412">
            <v>4968.1499999999996</v>
          </cell>
          <cell r="I3412" t="str">
            <v>24.2.2.2  ,24.2.3.2</v>
          </cell>
          <cell r="J3412">
            <v>0</v>
          </cell>
          <cell r="L3412">
            <v>4949.47</v>
          </cell>
          <cell r="M3412">
            <v>18.679999999999382</v>
          </cell>
          <cell r="N3412">
            <v>3.7741414737334261E-3</v>
          </cell>
        </row>
        <row r="3413">
          <cell r="A3413" t="str">
            <v>24-10-b-01</v>
          </cell>
          <cell r="B3413" t="str">
            <v>Providing and installing  wooden bail plug intubewell BSS Class 'C' working pressure : 6"Nominal Pipe Size (NPS)(150 mm)</v>
          </cell>
          <cell r="C3413" t="str">
            <v>Each</v>
          </cell>
          <cell r="D3413">
            <v>672.3</v>
          </cell>
          <cell r="E3413">
            <v>3800.6</v>
          </cell>
          <cell r="F3413" t="str">
            <v>Each</v>
          </cell>
          <cell r="G3413">
            <v>672.3</v>
          </cell>
          <cell r="H3413">
            <v>3800.6</v>
          </cell>
          <cell r="I3413" t="str">
            <v>24.2.2.2  ,24.2.3.2</v>
          </cell>
          <cell r="J3413">
            <v>0</v>
          </cell>
          <cell r="L3413">
            <v>3788.15</v>
          </cell>
          <cell r="M3413">
            <v>12.449999999999818</v>
          </cell>
          <cell r="N3413">
            <v>3.2865646819687229E-3</v>
          </cell>
        </row>
        <row r="3414">
          <cell r="A3414" t="str">
            <v>24-10-b-02</v>
          </cell>
          <cell r="B3414" t="str">
            <v>Providing and installing wooden bail plug intubewell BSS Class 'C' working pressure : 8" (200mm) Nominal Pipe Size (NPS)</v>
          </cell>
          <cell r="C3414" t="str">
            <v>Each</v>
          </cell>
          <cell r="D3414">
            <v>840.38</v>
          </cell>
          <cell r="E3414">
            <v>4520.74</v>
          </cell>
          <cell r="F3414" t="str">
            <v>Each</v>
          </cell>
          <cell r="G3414">
            <v>840.38</v>
          </cell>
          <cell r="H3414">
            <v>4520.74</v>
          </cell>
          <cell r="I3414" t="str">
            <v>24.2.2.2  ,24.2.3.2</v>
          </cell>
          <cell r="J3414">
            <v>0</v>
          </cell>
          <cell r="L3414">
            <v>4505.18</v>
          </cell>
          <cell r="M3414">
            <v>15.559999999999491</v>
          </cell>
          <cell r="N3414">
            <v>3.4538020678417931E-3</v>
          </cell>
        </row>
        <row r="3415">
          <cell r="A3415" t="str">
            <v>24-10-b-03</v>
          </cell>
          <cell r="B3415" t="str">
            <v>Providing and installing wooden bail plug intubewell BSS Class 'C' working pressure : 10"(250 mm) Nominal Pipe Size (NPS)</v>
          </cell>
          <cell r="C3415" t="str">
            <v>Each</v>
          </cell>
          <cell r="D3415">
            <v>840.38</v>
          </cell>
          <cell r="E3415">
            <v>5170.22</v>
          </cell>
          <cell r="F3415" t="str">
            <v>Each</v>
          </cell>
          <cell r="G3415">
            <v>840.38</v>
          </cell>
          <cell r="H3415">
            <v>5170.21</v>
          </cell>
          <cell r="I3415" t="str">
            <v>24.2.2.2  ,24.2.3.2</v>
          </cell>
          <cell r="J3415">
            <v>0</v>
          </cell>
          <cell r="L3415">
            <v>5154.6499999999996</v>
          </cell>
          <cell r="M3415">
            <v>15.5600000000004</v>
          </cell>
          <cell r="N3415">
            <v>3.0186336608693902E-3</v>
          </cell>
        </row>
        <row r="3416">
          <cell r="A3416" t="str">
            <v>24-10-b-04</v>
          </cell>
          <cell r="B3416" t="str">
            <v>Providing and installing wooden bail plug intubewell BSS Class 'C' working pressure : 12"Nominal Pipe Size (NPS) (300 mm )</v>
          </cell>
          <cell r="C3416" t="str">
            <v>Each</v>
          </cell>
          <cell r="D3416">
            <v>1008.45</v>
          </cell>
          <cell r="E3416">
            <v>5987.77</v>
          </cell>
          <cell r="F3416" t="str">
            <v>Each</v>
          </cell>
          <cell r="G3416">
            <v>1008.45</v>
          </cell>
          <cell r="H3416">
            <v>5987.77</v>
          </cell>
          <cell r="I3416" t="str">
            <v>24.2.2.2  ,24.2.3.2</v>
          </cell>
          <cell r="J3416">
            <v>0</v>
          </cell>
          <cell r="L3416">
            <v>5969.09</v>
          </cell>
          <cell r="M3416">
            <v>18.680000000000291</v>
          </cell>
          <cell r="N3416">
            <v>3.1294552435966439E-3</v>
          </cell>
        </row>
        <row r="3417">
          <cell r="A3417" t="str">
            <v>24-10-c-01</v>
          </cell>
          <cell r="B3417" t="str">
            <v>Providing and installing wooden bail plug intubewell BSS Class 'D' working pressure :6"Nominal Pipe Size (NPS) (150 mm)</v>
          </cell>
          <cell r="C3417" t="str">
            <v>Each</v>
          </cell>
          <cell r="D3417">
            <v>672.3</v>
          </cell>
          <cell r="E3417">
            <v>4438.43</v>
          </cell>
          <cell r="F3417" t="str">
            <v>Each</v>
          </cell>
          <cell r="G3417">
            <v>672.3</v>
          </cell>
          <cell r="H3417">
            <v>4438.43</v>
          </cell>
          <cell r="I3417" t="str">
            <v>24.2.2.2  ,24.2.3.2</v>
          </cell>
          <cell r="J3417">
            <v>0</v>
          </cell>
          <cell r="L3417">
            <v>4425.9799999999996</v>
          </cell>
          <cell r="M3417">
            <v>12.450000000000728</v>
          </cell>
          <cell r="N3417">
            <v>2.8129363440414844E-3</v>
          </cell>
        </row>
        <row r="3418">
          <cell r="A3418" t="str">
            <v>24-10-c-02</v>
          </cell>
          <cell r="B3418" t="str">
            <v>Providing and installing wooden bail plug intubewell BSS Class 'D' working pressure : 8" (200mm) Nominal Pipe Size (NPS)</v>
          </cell>
          <cell r="C3418" t="str">
            <v>Each</v>
          </cell>
          <cell r="D3418">
            <v>840.38</v>
          </cell>
          <cell r="E3418">
            <v>5343.17</v>
          </cell>
          <cell r="F3418" t="str">
            <v>Each</v>
          </cell>
          <cell r="G3418">
            <v>840.38</v>
          </cell>
          <cell r="H3418">
            <v>5343.17</v>
          </cell>
          <cell r="I3418" t="str">
            <v>24.2.2.2  ,24.2.3.2</v>
          </cell>
          <cell r="J3418">
            <v>0</v>
          </cell>
          <cell r="L3418">
            <v>5327.6</v>
          </cell>
          <cell r="M3418">
            <v>15.569999999999709</v>
          </cell>
          <cell r="N3418">
            <v>2.9225167054583129E-3</v>
          </cell>
        </row>
        <row r="3419">
          <cell r="A3419" t="str">
            <v>24-10-c-03</v>
          </cell>
          <cell r="B3419" t="str">
            <v>Providing and installing wooden bail plug intubewell BSS Class 'D' working pressure : 10"(250 mm) i/d</v>
          </cell>
          <cell r="C3419" t="str">
            <v>Each</v>
          </cell>
          <cell r="D3419">
            <v>840.38</v>
          </cell>
          <cell r="E3419">
            <v>6053.02</v>
          </cell>
          <cell r="F3419" t="str">
            <v>Each</v>
          </cell>
          <cell r="G3419">
            <v>840.38</v>
          </cell>
          <cell r="H3419">
            <v>6053.02</v>
          </cell>
          <cell r="I3419" t="str">
            <v>24.2.2.2  ,24.2.3.2</v>
          </cell>
          <cell r="J3419">
            <v>0</v>
          </cell>
          <cell r="L3419">
            <v>6037.46</v>
          </cell>
          <cell r="M3419">
            <v>15.5600000000004</v>
          </cell>
          <cell r="N3419">
            <v>2.5772427477781055E-3</v>
          </cell>
        </row>
        <row r="3420">
          <cell r="A3420" t="str">
            <v>24-10-c-04</v>
          </cell>
          <cell r="B3420" t="str">
            <v>Providing and installing wooden bail plug intubewell BSS Class 'D' working pressure : 12"Nominal Pipe Size (NPS) (300 mm )</v>
          </cell>
          <cell r="C3420" t="str">
            <v>Each</v>
          </cell>
          <cell r="D3420">
            <v>1008.45</v>
          </cell>
          <cell r="E3420">
            <v>7002.99</v>
          </cell>
          <cell r="F3420" t="str">
            <v>Each</v>
          </cell>
          <cell r="G3420">
            <v>1008.45</v>
          </cell>
          <cell r="H3420">
            <v>7002.99</v>
          </cell>
          <cell r="I3420" t="str">
            <v>24.2.2.2  ,24.2.3.2</v>
          </cell>
          <cell r="J3420">
            <v>0</v>
          </cell>
          <cell r="L3420">
            <v>6984.31</v>
          </cell>
          <cell r="M3420">
            <v>18.679999999999382</v>
          </cell>
          <cell r="N3420">
            <v>2.6745662778426761E-3</v>
          </cell>
        </row>
        <row r="3421">
          <cell r="A3421" t="str">
            <v>24-10-d-01</v>
          </cell>
          <cell r="B3421" t="str">
            <v>Providing and installing PVC bail plug in tubewellBSS Class 'D' working pressure : 6"Nominal PipeSize (NPS) (150 mm)</v>
          </cell>
          <cell r="C3421" t="str">
            <v>Each</v>
          </cell>
          <cell r="D3421">
            <v>672.3</v>
          </cell>
          <cell r="E3421">
            <v>5957.75</v>
          </cell>
          <cell r="F3421" t="str">
            <v>Each</v>
          </cell>
          <cell r="G3421">
            <v>672.3</v>
          </cell>
          <cell r="H3421">
            <v>5957.75</v>
          </cell>
          <cell r="I3421" t="str">
            <v>24.2.2.2  ,24.2.3.2</v>
          </cell>
          <cell r="J3421">
            <v>0</v>
          </cell>
          <cell r="L3421">
            <v>5945.3</v>
          </cell>
          <cell r="M3421">
            <v>12.449999999999818</v>
          </cell>
          <cell r="N3421">
            <v>2.0940911308091801E-3</v>
          </cell>
        </row>
        <row r="3422">
          <cell r="A3422" t="str">
            <v>24-10-d-02</v>
          </cell>
          <cell r="B3422" t="str">
            <v>Providing and installing PVC bail plug in tubewellBSS Class 'D' working pressure : 8" (200 mm)Nominal Pipe Size (NPS)</v>
          </cell>
          <cell r="C3422" t="str">
            <v>Each</v>
          </cell>
          <cell r="D3422">
            <v>840.38</v>
          </cell>
          <cell r="E3422">
            <v>7107</v>
          </cell>
          <cell r="F3422" t="str">
            <v>Each</v>
          </cell>
          <cell r="G3422">
            <v>840.38</v>
          </cell>
          <cell r="H3422">
            <v>7107</v>
          </cell>
          <cell r="I3422" t="str">
            <v>24.2.2.2  ,24.2.3.2</v>
          </cell>
          <cell r="J3422">
            <v>0</v>
          </cell>
          <cell r="L3422">
            <v>7091.44</v>
          </cell>
          <cell r="M3422">
            <v>15.5600000000004</v>
          </cell>
          <cell r="N3422">
            <v>2.1941946910642128E-3</v>
          </cell>
        </row>
        <row r="3423">
          <cell r="A3423" t="str">
            <v>24-10-d-03</v>
          </cell>
          <cell r="B3423" t="str">
            <v>Providing and installing PVC bail plug in tubewellBSS Class 'D' working pressure : 10" (250 mm) i/d</v>
          </cell>
          <cell r="C3423" t="str">
            <v>Each</v>
          </cell>
          <cell r="D3423">
            <v>840.38</v>
          </cell>
          <cell r="E3423">
            <v>7887.68</v>
          </cell>
          <cell r="F3423" t="str">
            <v>Each</v>
          </cell>
          <cell r="G3423">
            <v>840.38</v>
          </cell>
          <cell r="H3423">
            <v>7887.67</v>
          </cell>
          <cell r="I3423" t="str">
            <v>24.2.2.2  ,24.2.3.2</v>
          </cell>
          <cell r="J3423">
            <v>0</v>
          </cell>
          <cell r="L3423">
            <v>7872.11</v>
          </cell>
          <cell r="M3423">
            <v>15.5600000000004</v>
          </cell>
          <cell r="N3423">
            <v>1.9765983961098615E-3</v>
          </cell>
        </row>
        <row r="3424">
          <cell r="A3424" t="str">
            <v>24-10-d-04</v>
          </cell>
          <cell r="B3424" t="str">
            <v>Providing and installing PVC bail plug in tubewellBSS Class 'D' working pressure : 12" NominalPipe Size (NPS) (300 mm )</v>
          </cell>
          <cell r="C3424" t="str">
            <v>Each</v>
          </cell>
          <cell r="D3424">
            <v>1008.45</v>
          </cell>
          <cell r="E3424">
            <v>8936.66</v>
          </cell>
          <cell r="F3424" t="str">
            <v>Each</v>
          </cell>
          <cell r="G3424">
            <v>1008.45</v>
          </cell>
          <cell r="H3424">
            <v>8936.66</v>
          </cell>
          <cell r="I3424" t="str">
            <v>24.2.2.2  ,24.2.3.2</v>
          </cell>
          <cell r="J3424">
            <v>0</v>
          </cell>
          <cell r="L3424">
            <v>8917.99</v>
          </cell>
          <cell r="M3424">
            <v>18.670000000000073</v>
          </cell>
          <cell r="N3424">
            <v>2.0935210736948654E-3</v>
          </cell>
        </row>
        <row r="3425">
          <cell r="A3425" t="str">
            <v>24-11-a</v>
          </cell>
          <cell r="B3425" t="str">
            <v>Providing and installing M.S. blind pipe ofsocketed &amp; welded, M.S. reducer (wherenecessary) of approved make / quality in tubewellbore hole, including jointing/welding with strainer,etc. complete as per specifcation: 6" (150 mm)Nominal Pipe Size (NPS)  3/16" (5 mm) thick</v>
          </cell>
          <cell r="C3425" t="str">
            <v>Rft</v>
          </cell>
          <cell r="D3425">
            <v>105.98</v>
          </cell>
          <cell r="E3425">
            <v>1882.92</v>
          </cell>
          <cell r="F3425" t="str">
            <v>m</v>
          </cell>
          <cell r="G3425">
            <v>347.71</v>
          </cell>
          <cell r="H3425">
            <v>6177.55</v>
          </cell>
          <cell r="I3425" t="str">
            <v>24.2.2,24.2.3,24.3.6.23,24.3.6.34</v>
          </cell>
          <cell r="J3425">
            <v>0</v>
          </cell>
          <cell r="L3425">
            <v>5006.1099999999997</v>
          </cell>
          <cell r="M3425">
            <v>1171.4400000000005</v>
          </cell>
          <cell r="N3425">
            <v>0.23400204949551659</v>
          </cell>
        </row>
        <row r="3426">
          <cell r="A3426" t="str">
            <v>24-11-b</v>
          </cell>
          <cell r="B3426" t="str">
            <v>Providing and installing M.S. blind pipe ofsocketed &amp; welded, M.S. reducer (wherenecessary) of approved make / quality in tubewellbore hole, including jointing/welding with strainer,etc. complete as per specifcation: 8" (200 mm)NPS 3/16" (5 mm) thick</v>
          </cell>
          <cell r="C3426" t="str">
            <v>Rft</v>
          </cell>
          <cell r="D3426">
            <v>123.6</v>
          </cell>
          <cell r="E3426">
            <v>2591.58</v>
          </cell>
          <cell r="F3426" t="str">
            <v>m</v>
          </cell>
          <cell r="G3426">
            <v>405.52</v>
          </cell>
          <cell r="H3426">
            <v>8502.56</v>
          </cell>
          <cell r="I3426" t="str">
            <v>24.2.2,24.2.3,24.3.6.23,24.3.6.34</v>
          </cell>
          <cell r="J3426">
            <v>0</v>
          </cell>
          <cell r="L3426">
            <v>6876.74</v>
          </cell>
          <cell r="M3426">
            <v>1625.8199999999997</v>
          </cell>
          <cell r="N3426">
            <v>0.23642307256054465</v>
          </cell>
        </row>
        <row r="3427">
          <cell r="A3427" t="str">
            <v>24-11-c</v>
          </cell>
          <cell r="B3427" t="str">
            <v>Providing and installing M.S. blind pipe ofsocketed &amp; welded, M.S. reducer (wherenecessary) of approved make / quality in tubewellbore hole, including jointing/welding with strainer,etc. complete as per specifcation: 10" (250 mm)Nominal Pipe Size (NPS) 1/4" (6 mm) thick</v>
          </cell>
          <cell r="C3427" t="str">
            <v>Rft</v>
          </cell>
          <cell r="D3427">
            <v>123.6</v>
          </cell>
          <cell r="E3427">
            <v>3085.17</v>
          </cell>
          <cell r="F3427" t="str">
            <v>m</v>
          </cell>
          <cell r="G3427">
            <v>405.52</v>
          </cell>
          <cell r="H3427">
            <v>10121.94</v>
          </cell>
          <cell r="I3427" t="str">
            <v>24.2.2,24.2.3,24.3.6.23,24.3.6.34</v>
          </cell>
          <cell r="J3427">
            <v>0</v>
          </cell>
          <cell r="L3427">
            <v>8172.26</v>
          </cell>
          <cell r="M3427">
            <v>1949.6800000000003</v>
          </cell>
          <cell r="N3427">
            <v>0.23857292841882174</v>
          </cell>
        </row>
        <row r="3428">
          <cell r="A3428" t="str">
            <v>24-11-d</v>
          </cell>
          <cell r="B3428" t="str">
            <v>Providing and installing M.S. blind pipe ofsocketed &amp; welded, M.S. reducer (wherenecessary) of approved make / quality in tubewellbore hole, including jointing/welding with strainer,etc. complete as per specifcation: 12" (300 mm)Nominal Pipe Size (NPS) 1/4" (6 mm) thick</v>
          </cell>
          <cell r="C3428" t="str">
            <v>Rft</v>
          </cell>
          <cell r="D3428">
            <v>148.34</v>
          </cell>
          <cell r="E3428">
            <v>4491.97</v>
          </cell>
          <cell r="F3428" t="str">
            <v>m</v>
          </cell>
          <cell r="G3428">
            <v>486.69</v>
          </cell>
          <cell r="H3428">
            <v>14737.42</v>
          </cell>
          <cell r="I3428" t="str">
            <v>24.2.2,24.2.3,24.3.6.23,24.3.6.34</v>
          </cell>
          <cell r="J3428">
            <v>0</v>
          </cell>
          <cell r="L3428">
            <v>11879.62</v>
          </cell>
          <cell r="M3428">
            <v>2857.7999999999993</v>
          </cell>
          <cell r="N3428">
            <v>0.24056325033965725</v>
          </cell>
        </row>
        <row r="3429">
          <cell r="A3429" t="str">
            <v>24-12-a-01</v>
          </cell>
          <cell r="B3429" t="str">
            <v>Providing and installing PVC blind pipe BSSClass "B" in Tube Well Bore Hole includingSockets and Solvents and jointing with straineretc. complete : 6" Nominal Pipe Size (NPS) (150mm)</v>
          </cell>
          <cell r="C3429" t="str">
            <v>Rft</v>
          </cell>
          <cell r="D3429">
            <v>30.47</v>
          </cell>
          <cell r="E3429">
            <v>530.21</v>
          </cell>
          <cell r="F3429" t="str">
            <v>m</v>
          </cell>
          <cell r="G3429">
            <v>99.97</v>
          </cell>
          <cell r="H3429">
            <v>1739.54</v>
          </cell>
          <cell r="I3429" t="str">
            <v>24.2.1.2,24.2.3,24.3.5.4,24.3.6.24,24.3.6.34</v>
          </cell>
          <cell r="J3429">
            <v>0</v>
          </cell>
          <cell r="L3429">
            <v>1530.64</v>
          </cell>
          <cell r="M3429">
            <v>208.89999999999986</v>
          </cell>
          <cell r="N3429">
            <v>0.1364788585166988</v>
          </cell>
        </row>
        <row r="3430">
          <cell r="A3430" t="str">
            <v>24-12-a-02</v>
          </cell>
          <cell r="B3430" t="str">
            <v>Providing and installing PVC blind pipe BSSClass "B" in Tube Well Bore Hole includingSockets and Solvents and jointing with straineretc. complete : 4" Nominal Pipe Size (NPS) (100mm)</v>
          </cell>
          <cell r="C3430" t="str">
            <v>Rft</v>
          </cell>
          <cell r="D3430">
            <v>30.47</v>
          </cell>
          <cell r="E3430">
            <v>310.67</v>
          </cell>
          <cell r="F3430" t="str">
            <v>m</v>
          </cell>
          <cell r="G3430">
            <v>99.97</v>
          </cell>
          <cell r="H3430">
            <v>1019.27</v>
          </cell>
          <cell r="I3430" t="str">
            <v>24.2.1.2,24.2.3,24.3.5.4,24.3.6.24,24.3.6.34</v>
          </cell>
          <cell r="J3430">
            <v>0</v>
          </cell>
          <cell r="L3430">
            <v>898.09</v>
          </cell>
          <cell r="M3430">
            <v>121.17999999999995</v>
          </cell>
          <cell r="N3430">
            <v>0.13493079758153409</v>
          </cell>
        </row>
        <row r="3431">
          <cell r="A3431" t="str">
            <v>24-12-a-03</v>
          </cell>
          <cell r="B3431" t="str">
            <v>Providing and installing PVC blind pipe BSSClass "B" in Tube Well Bore Hole includingSockets and Solvents and jointing with straineretc. complete : 5" Nominal Pipe Size (NPS) (125mm)</v>
          </cell>
          <cell r="C3431" t="str">
            <v>Rft</v>
          </cell>
          <cell r="D3431">
            <v>30.47</v>
          </cell>
          <cell r="E3431">
            <v>416.85</v>
          </cell>
          <cell r="F3431" t="str">
            <v>m</v>
          </cell>
          <cell r="G3431">
            <v>99.97</v>
          </cell>
          <cell r="H3431">
            <v>1367.63</v>
          </cell>
          <cell r="I3431" t="str">
            <v>24.2.1.2,24.2.3,24.3.5.4,24.3.6.24,24.3.6.34</v>
          </cell>
          <cell r="J3431">
            <v>0</v>
          </cell>
          <cell r="L3431">
            <v>1201.02</v>
          </cell>
          <cell r="M3431">
            <v>166.61000000000013</v>
          </cell>
          <cell r="N3431">
            <v>0.13872375147791055</v>
          </cell>
        </row>
        <row r="3432">
          <cell r="A3432" t="str">
            <v>24-12-b-01</v>
          </cell>
          <cell r="B3432" t="str">
            <v>Providing and installing PVC blind pipe BSSClass "C" in Tube Well Bore Hole includingSockets and Solvents and jointing with straineretc. complete : 6" Nominal Pipe Size (NPS) (150mm)</v>
          </cell>
          <cell r="C3432" t="str">
            <v>Rft</v>
          </cell>
          <cell r="D3432">
            <v>30.47</v>
          </cell>
          <cell r="E3432">
            <v>871.09</v>
          </cell>
          <cell r="F3432" t="str">
            <v>m</v>
          </cell>
          <cell r="G3432">
            <v>99.97</v>
          </cell>
          <cell r="H3432">
            <v>2857.92</v>
          </cell>
          <cell r="I3432" t="str">
            <v>24.2.1.2,24.2.3,24.3.5.4,24.3.6.24,24.3.6.34</v>
          </cell>
          <cell r="J3432">
            <v>0</v>
          </cell>
          <cell r="L3432">
            <v>2496.91</v>
          </cell>
          <cell r="M3432">
            <v>361.01000000000022</v>
          </cell>
          <cell r="N3432">
            <v>0.14458270422241901</v>
          </cell>
        </row>
        <row r="3433">
          <cell r="A3433" t="str">
            <v>24-12-b-02</v>
          </cell>
          <cell r="B3433" t="str">
            <v>Providing and installing PVC blind pipe BSSClass "C" in Tube Well Bore Hole includingSockets and Solvents and jointing with straineretc. complete : 8" Nominal Pipe Size (NPS) (200mm)</v>
          </cell>
          <cell r="C3433" t="str">
            <v>Rft</v>
          </cell>
          <cell r="D3433">
            <v>37.869999999999997</v>
          </cell>
          <cell r="E3433">
            <v>992.75</v>
          </cell>
          <cell r="F3433" t="str">
            <v>m</v>
          </cell>
          <cell r="G3433">
            <v>124.25</v>
          </cell>
          <cell r="H3433">
            <v>3257.05</v>
          </cell>
          <cell r="I3433" t="str">
            <v>24.2.1.2,24.2.3,24.3.5.4,24.3.6.24,24.3.6.34</v>
          </cell>
          <cell r="J3433">
            <v>0</v>
          </cell>
          <cell r="L3433">
            <v>2858.72</v>
          </cell>
          <cell r="M3433">
            <v>398.33000000000038</v>
          </cell>
          <cell r="N3433">
            <v>0.13933858510102437</v>
          </cell>
        </row>
        <row r="3434">
          <cell r="A3434" t="str">
            <v>24-12-b-03</v>
          </cell>
          <cell r="B3434" t="str">
            <v>Providing and installing PVC blind pipe BSSClass "C" in Tube Well Bore Hole includingSockets and Solvents and jointing with straineretc. complete : 10" Nominal Pipe Size (NPS) (250mm)</v>
          </cell>
          <cell r="C3434" t="str">
            <v>Rft</v>
          </cell>
          <cell r="D3434">
            <v>37.869999999999997</v>
          </cell>
          <cell r="E3434">
            <v>1663.46</v>
          </cell>
          <cell r="F3434" t="str">
            <v>m</v>
          </cell>
          <cell r="G3434">
            <v>124.25</v>
          </cell>
          <cell r="H3434">
            <v>5457.53</v>
          </cell>
          <cell r="I3434" t="str">
            <v>24.2.1.2,24.2.3,24.3.5.4,24.3.6.24,24.3.6.34</v>
          </cell>
          <cell r="J3434">
            <v>0</v>
          </cell>
          <cell r="L3434">
            <v>4817.47</v>
          </cell>
          <cell r="M3434">
            <v>640.05999999999949</v>
          </cell>
          <cell r="N3434">
            <v>0.13286227002970427</v>
          </cell>
        </row>
        <row r="3435">
          <cell r="A3435" t="str">
            <v>24-12-b-04</v>
          </cell>
          <cell r="B3435" t="str">
            <v>Providing and installing PVC blind pipe BSSClass "C" in Tube Well Bore Hole includingSockets and Solvents and jointing with straineretc. complete : 12" Nominal Pipe Size (NPS) (300mm)</v>
          </cell>
          <cell r="C3435" t="str">
            <v>Rft</v>
          </cell>
          <cell r="D3435">
            <v>46.61</v>
          </cell>
          <cell r="E3435">
            <v>2666.47</v>
          </cell>
          <cell r="F3435" t="str">
            <v>m</v>
          </cell>
          <cell r="G3435">
            <v>152.93</v>
          </cell>
          <cell r="H3435">
            <v>8748.27</v>
          </cell>
          <cell r="I3435" t="str">
            <v>24.2.1.2,24.2.3,24.3.5.4,24.3.6.24,24.3.6.34</v>
          </cell>
          <cell r="J3435">
            <v>0</v>
          </cell>
          <cell r="L3435">
            <v>6762.77</v>
          </cell>
          <cell r="M3435">
            <v>1985.5</v>
          </cell>
          <cell r="N3435">
            <v>0.29359271422804561</v>
          </cell>
        </row>
        <row r="3436">
          <cell r="A3436" t="str">
            <v>24-12-b-05</v>
          </cell>
          <cell r="B3436" t="str">
            <v>Providing and installing PVC blind pipe BSSClass "C" in Tube Well Bore Hole includingSockets and Solvents and jointing with straineretc. complete : 4" Nominal Pipe Size (NPS) (100mm)</v>
          </cell>
          <cell r="C3436" t="str">
            <v>Rft</v>
          </cell>
          <cell r="D3436">
            <v>46.61</v>
          </cell>
          <cell r="E3436">
            <v>409.52</v>
          </cell>
          <cell r="F3436" t="str">
            <v>m</v>
          </cell>
          <cell r="G3436">
            <v>152.93</v>
          </cell>
          <cell r="H3436">
            <v>1343.57</v>
          </cell>
          <cell r="I3436" t="str">
            <v>24.1.2,24.2.3,24.3.5.4,24.3.6.24,24.3.6.34</v>
          </cell>
          <cell r="J3436">
            <v>0</v>
          </cell>
          <cell r="L3436">
            <v>1186.31</v>
          </cell>
          <cell r="M3436">
            <v>157.26</v>
          </cell>
          <cell r="N3436">
            <v>0.13256231507784644</v>
          </cell>
        </row>
        <row r="3437">
          <cell r="A3437" t="str">
            <v>24-12-b-06</v>
          </cell>
          <cell r="B3437" t="str">
            <v>Providing and installing PVC blind pipe BSSClass "C" in Tube Well Bore Hole includingSockets and Solvents and jointing with straineretc. complete : 5" Nominal Pipe Size (NPS) (125mm)</v>
          </cell>
          <cell r="C3437" t="str">
            <v>Rft</v>
          </cell>
          <cell r="D3437">
            <v>46.61</v>
          </cell>
          <cell r="E3437">
            <v>603.46</v>
          </cell>
          <cell r="F3437" t="str">
            <v>m</v>
          </cell>
          <cell r="G3437">
            <v>152.93</v>
          </cell>
          <cell r="H3437">
            <v>1979.84</v>
          </cell>
          <cell r="I3437" t="str">
            <v>24.2.1.2,24.2.3,24.3.5.4,24.3.6.24,24.3.6.34</v>
          </cell>
          <cell r="J3437">
            <v>0</v>
          </cell>
          <cell r="L3437">
            <v>1739.59</v>
          </cell>
          <cell r="M3437">
            <v>240.25</v>
          </cell>
          <cell r="N3437">
            <v>0.13810725515782454</v>
          </cell>
        </row>
        <row r="3438">
          <cell r="A3438" t="str">
            <v>24-12-c-01</v>
          </cell>
          <cell r="B3438" t="str">
            <v>Providing and installing PVC blind pipe BSSClass "D" in Tube Well Bore Hole includingSockets and Solvents and jointing with straineretc. complete : 6" Nominal Pipe Size (NPS) (150mm)</v>
          </cell>
          <cell r="C3438" t="str">
            <v>Rft</v>
          </cell>
          <cell r="D3438">
            <v>30.47</v>
          </cell>
          <cell r="E3438">
            <v>965.17</v>
          </cell>
          <cell r="F3438" t="str">
            <v>m</v>
          </cell>
          <cell r="G3438">
            <v>99.97</v>
          </cell>
          <cell r="H3438">
            <v>3166.56</v>
          </cell>
          <cell r="I3438" t="str">
            <v>24.2.1.2,24.2.3,24.3.5.4,24.3.6.24,24.3.6.34</v>
          </cell>
          <cell r="J3438">
            <v>0</v>
          </cell>
          <cell r="L3438">
            <v>2762.98</v>
          </cell>
          <cell r="M3438">
            <v>403.57999999999993</v>
          </cell>
          <cell r="N3438">
            <v>0.14606692773744287</v>
          </cell>
        </row>
        <row r="3439">
          <cell r="A3439" t="str">
            <v>24-12-c-02</v>
          </cell>
          <cell r="B3439" t="str">
            <v>Providing and installing PVC blind pipe BSSClass "D" in Tube Well Bore Hole includingSockets and Solvents and jointing with straineretc. complete : 8" Nominal Pipe Size (NPS) (200mm)</v>
          </cell>
          <cell r="C3439" t="str">
            <v>Rft</v>
          </cell>
          <cell r="D3439">
            <v>37.869999999999997</v>
          </cell>
          <cell r="E3439">
            <v>1288.33</v>
          </cell>
          <cell r="F3439" t="str">
            <v>m</v>
          </cell>
          <cell r="G3439">
            <v>124.25</v>
          </cell>
          <cell r="H3439">
            <v>4226.8100000000004</v>
          </cell>
          <cell r="I3439" t="str">
            <v>24.2.1.2,24.2.3,24.3.5.4,24.3.6.24,24.3.6.34</v>
          </cell>
          <cell r="J3439">
            <v>0</v>
          </cell>
          <cell r="L3439">
            <v>3690.09</v>
          </cell>
          <cell r="M3439">
            <v>536.72000000000025</v>
          </cell>
          <cell r="N3439">
            <v>0.14544902698850171</v>
          </cell>
        </row>
        <row r="3440">
          <cell r="A3440" t="str">
            <v>24-12-c-03</v>
          </cell>
          <cell r="B3440" t="str">
            <v>Providing and installing PVC blind pipe BSSClass "D" in Tube Well Bore Hole includingSockets and Solvents and jointing with straineretc. complete : 10" Nominal Pipe Size (NPS) (250mm)</v>
          </cell>
          <cell r="C3440" t="str">
            <v>Rft</v>
          </cell>
          <cell r="D3440">
            <v>37.869999999999997</v>
          </cell>
          <cell r="E3440">
            <v>2176.4</v>
          </cell>
          <cell r="F3440" t="str">
            <v>m</v>
          </cell>
          <cell r="G3440">
            <v>124.25</v>
          </cell>
          <cell r="H3440">
            <v>7140.43</v>
          </cell>
          <cell r="I3440" t="str">
            <v>24.2.1.2,24.2.3,24.3.5.4,24.3.6.24,24.3.6.34</v>
          </cell>
          <cell r="J3440">
            <v>0</v>
          </cell>
          <cell r="L3440">
            <v>6250.33</v>
          </cell>
          <cell r="M3440">
            <v>890.10000000000036</v>
          </cell>
          <cell r="N3440">
            <v>0.14240848083221211</v>
          </cell>
        </row>
        <row r="3441">
          <cell r="A3441" t="str">
            <v>24-12-c-04</v>
          </cell>
          <cell r="B3441" t="str">
            <v>Providing and installing PVC blind pipe BSSClass "D" in Tube Well Bore Hole includingSockets and Solvents and jointing with straineretc. complete : 12" Nominal Pipe Size (NPS) (300mm)</v>
          </cell>
          <cell r="C3441" t="str">
            <v>Rft</v>
          </cell>
          <cell r="D3441">
            <v>46.61</v>
          </cell>
          <cell r="E3441">
            <v>3031</v>
          </cell>
          <cell r="F3441" t="str">
            <v>m</v>
          </cell>
          <cell r="G3441">
            <v>152.93</v>
          </cell>
          <cell r="H3441">
            <v>9944.2099999999991</v>
          </cell>
          <cell r="I3441" t="str">
            <v>24.2.1.2,24.2.3,24.3.5.4,24.3.6.24,24.3.6.34</v>
          </cell>
          <cell r="J3441">
            <v>0</v>
          </cell>
          <cell r="L3441">
            <v>8770.06</v>
          </cell>
          <cell r="M3441">
            <v>1174.1499999999996</v>
          </cell>
          <cell r="N3441">
            <v>0.13388163821000082</v>
          </cell>
        </row>
        <row r="3442">
          <cell r="A3442" t="str">
            <v>24-12-c-05</v>
          </cell>
          <cell r="B3442" t="str">
            <v>Providing and installing PVC blind pipe BSSClass "E" in Tube Well Bore Hole includingSockets and Solvents and jointing with straineretc. complete : 6" Nominal Pipe Size (NPS) (150mm)</v>
          </cell>
          <cell r="C3442" t="str">
            <v>Rft</v>
          </cell>
          <cell r="D3442">
            <v>30.47</v>
          </cell>
          <cell r="E3442">
            <v>1290.82</v>
          </cell>
          <cell r="F3442" t="str">
            <v>m</v>
          </cell>
          <cell r="G3442">
            <v>99.97</v>
          </cell>
          <cell r="H3442">
            <v>4234.99</v>
          </cell>
          <cell r="I3442" t="str">
            <v>24.2.1.2,24.2.3,24.3.5.4,24.3.6.24,24.3.6.34</v>
          </cell>
          <cell r="J3442">
            <v>0</v>
          </cell>
          <cell r="L3442">
            <v>3738.66</v>
          </cell>
          <cell r="M3442">
            <v>496.32999999999993</v>
          </cell>
          <cell r="N3442">
            <v>0.13275612117710622</v>
          </cell>
        </row>
        <row r="3443">
          <cell r="A3443" t="str">
            <v>24-12-c-06</v>
          </cell>
          <cell r="B3443" t="str">
            <v>Providing and installing PVC blind pipe BSSClass "E" in Tube Well Bore Hole includingSockets and Solvents and jointing with straineretc. complete : 8" Nominal Pipe Size (NPS) (200mm)</v>
          </cell>
          <cell r="C3443" t="str">
            <v>Rft</v>
          </cell>
          <cell r="D3443">
            <v>37.869999999999997</v>
          </cell>
          <cell r="E3443">
            <v>2012.53</v>
          </cell>
          <cell r="F3443" t="str">
            <v>m</v>
          </cell>
          <cell r="G3443">
            <v>124.25</v>
          </cell>
          <cell r="H3443">
            <v>6602.78</v>
          </cell>
          <cell r="I3443" t="str">
            <v>24.2.1.2,24.2.3,24.3.5.4,24.3.6.24,24.3.6.34</v>
          </cell>
          <cell r="J3443">
            <v>0</v>
          </cell>
          <cell r="L3443">
            <v>5780.75</v>
          </cell>
          <cell r="M3443">
            <v>822.02999999999975</v>
          </cell>
          <cell r="N3443">
            <v>0.14220127146131553</v>
          </cell>
        </row>
        <row r="3444">
          <cell r="A3444" t="str">
            <v>24-12-c-07</v>
          </cell>
          <cell r="B3444" t="str">
            <v>Providing and installing PVC blind pipe BSSClass "E" in Tube Well Bore Hole includingSockets and Solvents and jointing with straineretc. complete : 10" Nominal Pipe Size (NPS) (250mm)</v>
          </cell>
          <cell r="C3444" t="str">
            <v>Rft</v>
          </cell>
          <cell r="D3444">
            <v>34.14</v>
          </cell>
          <cell r="E3444">
            <v>3416.09</v>
          </cell>
          <cell r="F3444" t="str">
            <v>m</v>
          </cell>
          <cell r="G3444">
            <v>112</v>
          </cell>
          <cell r="H3444">
            <v>11207.63</v>
          </cell>
          <cell r="I3444" t="str">
            <v>24.2.1.2,24.2.3,24.3.5.4,24.3.6.24,24.3.6.34</v>
          </cell>
          <cell r="J3444">
            <v>0</v>
          </cell>
          <cell r="L3444">
            <v>9759.1</v>
          </cell>
          <cell r="M3444">
            <v>1448.5299999999988</v>
          </cell>
          <cell r="N3444">
            <v>0.14842864608416748</v>
          </cell>
        </row>
        <row r="3445">
          <cell r="A3445" t="str">
            <v>24-12-c-08</v>
          </cell>
          <cell r="B3445" t="str">
            <v>Providing and installing PVC blind pipe BSSClass "E" in Tube Well Bore Hole includingSockets and Solvents and jointing with straineretc. complete : 12" Nominal Pipe Size (NPS) (300mm)</v>
          </cell>
          <cell r="C3445" t="str">
            <v>Rft</v>
          </cell>
          <cell r="D3445">
            <v>46.61</v>
          </cell>
          <cell r="E3445">
            <v>4759.82</v>
          </cell>
          <cell r="F3445" t="str">
            <v>m</v>
          </cell>
          <cell r="G3445">
            <v>152.93</v>
          </cell>
          <cell r="H3445">
            <v>15616.19</v>
          </cell>
          <cell r="I3445" t="str">
            <v>24.2.1.2,24.2.3,24.3.5.4,24.3.6.24,24.3.6.34</v>
          </cell>
          <cell r="J3445">
            <v>0</v>
          </cell>
          <cell r="L3445">
            <v>13585.59</v>
          </cell>
          <cell r="M3445">
            <v>2030.6000000000004</v>
          </cell>
          <cell r="N3445">
            <v>0.14946719281238433</v>
          </cell>
        </row>
        <row r="3446">
          <cell r="A3446" t="str">
            <v>24-12-d-01</v>
          </cell>
          <cell r="B3446" t="str">
            <v>Providing and installing PVC Strainer BSS Class"E"  of approved make / quality  in Tube WellBore Hole including Sockets and Solvents andjointing with strainer etc. complete : 6" NominalPipe Size (NPS) (150 mm)</v>
          </cell>
          <cell r="C3446" t="str">
            <v>Rft</v>
          </cell>
          <cell r="D3446">
            <v>30.47</v>
          </cell>
          <cell r="E3446">
            <v>1355.43</v>
          </cell>
          <cell r="F3446" t="str">
            <v>m</v>
          </cell>
          <cell r="G3446">
            <v>99.97</v>
          </cell>
          <cell r="H3446">
            <v>4446.9399999999996</v>
          </cell>
          <cell r="I3446" t="str">
            <v>24.2.1.2,24.2.3,24.3.5.4,24.3.6.24,24.3.6.34</v>
          </cell>
          <cell r="J3446">
            <v>0</v>
          </cell>
          <cell r="L3446">
            <v>3878.66</v>
          </cell>
          <cell r="M3446">
            <v>568.27999999999975</v>
          </cell>
          <cell r="N3446">
            <v>0.14651451790051198</v>
          </cell>
        </row>
        <row r="3447">
          <cell r="A3447" t="str">
            <v>24-12-d-02</v>
          </cell>
          <cell r="B3447" t="str">
            <v>Providing and installing PVC Strainer BSS Class"E"  of approved make / quality  in Tube WellBore Hole including Sockets and Solvents andjointing with strainer etc. complete : 8" NominalPipe Size (NPS) (200 mm)</v>
          </cell>
          <cell r="C3447" t="str">
            <v>Rft</v>
          </cell>
          <cell r="D3447">
            <v>37.869999999999997</v>
          </cell>
          <cell r="E3447">
            <v>2088.4699999999998</v>
          </cell>
          <cell r="F3447" t="str">
            <v>m</v>
          </cell>
          <cell r="G3447">
            <v>124.25</v>
          </cell>
          <cell r="H3447">
            <v>6851.95</v>
          </cell>
          <cell r="I3447" t="str">
            <v>24.2.1.2,24.2.3,24.3.5.4,24.3.6.24,24.3.6.34</v>
          </cell>
          <cell r="J3447">
            <v>0</v>
          </cell>
          <cell r="L3447">
            <v>5998.37</v>
          </cell>
          <cell r="M3447">
            <v>853.57999999999993</v>
          </cell>
          <cell r="N3447">
            <v>0.14230199204117117</v>
          </cell>
        </row>
        <row r="3448">
          <cell r="A3448" t="str">
            <v>24-13-a</v>
          </cell>
          <cell r="B3448" t="str">
            <v>Cleaning and washing of tubewell with aircompressor in all sizes and depth, 8" i/d and above</v>
          </cell>
          <cell r="C3448" t="str">
            <v>Hour</v>
          </cell>
          <cell r="D3448">
            <v>0</v>
          </cell>
          <cell r="E3448">
            <v>2184.7600000000002</v>
          </cell>
          <cell r="F3448" t="str">
            <v>Hour</v>
          </cell>
          <cell r="G3448">
            <v>0</v>
          </cell>
          <cell r="H3448">
            <v>2184.7600000000002</v>
          </cell>
          <cell r="I3448" t="str">
            <v>24.2.3.5,24.3.3</v>
          </cell>
          <cell r="J3448">
            <v>0</v>
          </cell>
          <cell r="L3448">
            <v>1468.5</v>
          </cell>
          <cell r="M3448">
            <v>716.26000000000022</v>
          </cell>
          <cell r="N3448">
            <v>0.48774940415389867</v>
          </cell>
        </row>
        <row r="3449">
          <cell r="A3449" t="str">
            <v>24-13-b</v>
          </cell>
          <cell r="B3449" t="str">
            <v>Testing and developing of tubewell with DNT unit8" i/d and above complete as per specifications</v>
          </cell>
          <cell r="C3449" t="str">
            <v>Hour</v>
          </cell>
          <cell r="D3449">
            <v>0</v>
          </cell>
          <cell r="E3449">
            <v>2760.03</v>
          </cell>
          <cell r="F3449" t="str">
            <v>Hour</v>
          </cell>
          <cell r="G3449">
            <v>0</v>
          </cell>
          <cell r="H3449">
            <v>2760.03</v>
          </cell>
          <cell r="I3449" t="str">
            <v>24.2.3.5,24.3.3</v>
          </cell>
          <cell r="J3449">
            <v>0</v>
          </cell>
          <cell r="L3449">
            <v>1873.65</v>
          </cell>
          <cell r="M3449">
            <v>886.38000000000011</v>
          </cell>
          <cell r="N3449">
            <v>0.47307661516291732</v>
          </cell>
        </row>
        <row r="3450">
          <cell r="A3450" t="str">
            <v>24-14</v>
          </cell>
          <cell r="B3450" t="str">
            <v>Shrouding with graded pack gravel 3/8" (10 mm)to 1/8" (3 mm) around tubewell in bore holecomplete as per specification:-</v>
          </cell>
          <cell r="C3450" t="str">
            <v>Rft</v>
          </cell>
          <cell r="D3450">
            <v>48.99</v>
          </cell>
          <cell r="E3450">
            <v>88.36</v>
          </cell>
          <cell r="F3450" t="str">
            <v>m</v>
          </cell>
          <cell r="G3450">
            <v>160.72999999999999</v>
          </cell>
          <cell r="H3450">
            <v>289.88</v>
          </cell>
          <cell r="I3450" t="str">
            <v>24.2.3.3 ,24.2.2.3</v>
          </cell>
          <cell r="J3450">
            <v>0</v>
          </cell>
          <cell r="L3450">
            <v>287.83999999999997</v>
          </cell>
          <cell r="M3450">
            <v>2.0400000000000205</v>
          </cell>
          <cell r="N3450">
            <v>7.0872707059478207E-3</v>
          </cell>
        </row>
        <row r="3451">
          <cell r="A3451" t="str">
            <v>24-15-a</v>
          </cell>
          <cell r="B3451" t="str">
            <v>Providing, laying, cutting, jointing, testing anddisinfecting grey cast iron spun pipes of approvedquality in trenches with spigot and socket, caulkedlead joint (BS 416 Part-1), including cost ofjointing  material, such as lead, yarn, etc. completeas per  specifications. : 3" i/d</v>
          </cell>
          <cell r="C3451" t="str">
            <v>Rft</v>
          </cell>
          <cell r="D3451">
            <v>58.52</v>
          </cell>
          <cell r="E3451">
            <v>200.16</v>
          </cell>
          <cell r="F3451" t="str">
            <v>m</v>
          </cell>
          <cell r="G3451">
            <v>192</v>
          </cell>
          <cell r="H3451">
            <v>656.7</v>
          </cell>
          <cell r="I3451" t="str">
            <v>24.3.5.1,24.3.6 ,24.3.6.34</v>
          </cell>
          <cell r="J3451">
            <v>0</v>
          </cell>
          <cell r="L3451">
            <v>648.41</v>
          </cell>
          <cell r="M3451">
            <v>8.2900000000000773</v>
          </cell>
          <cell r="N3451">
            <v>1.2785120525593495E-2</v>
          </cell>
        </row>
        <row r="3452">
          <cell r="A3452" t="str">
            <v>24-15-b</v>
          </cell>
          <cell r="B3452" t="str">
            <v>Providing, laying, cutting, jointing, testing anddisinfecting grey cast iron spun pipes of approvedquality in trenches with spigot and socket, caulkedlead joint (BS 416 Part-1), including cost ofjointing  material, such as lead, yarn, etc. completeas per  specifications : 4" i/d</v>
          </cell>
          <cell r="C3452" t="str">
            <v>Rft</v>
          </cell>
          <cell r="D3452">
            <v>71.73</v>
          </cell>
          <cell r="E3452">
            <v>660.29</v>
          </cell>
          <cell r="F3452" t="str">
            <v>m</v>
          </cell>
          <cell r="G3452">
            <v>235.34</v>
          </cell>
          <cell r="H3452">
            <v>2166.3200000000002</v>
          </cell>
          <cell r="I3452" t="str">
            <v>24.3.5.1,24.3.6 ,24.3.6.34</v>
          </cell>
          <cell r="J3452">
            <v>0</v>
          </cell>
          <cell r="L3452">
            <v>2156.11</v>
          </cell>
          <cell r="M3452">
            <v>10.210000000000036</v>
          </cell>
          <cell r="N3452">
            <v>4.7353799203194808E-3</v>
          </cell>
        </row>
        <row r="3453">
          <cell r="A3453" t="str">
            <v>24-15-c</v>
          </cell>
          <cell r="B3453" t="str">
            <v>Providing, laying, cutting, jointing, testing anddisinfecting grey cast iron spun pipes of approvedquality in trenches with spigot and socket, caulkedlead joint (BS 416 Part-1), including cost ofjointing  material, such as lead, yarn, etc. completeas per  specifications : 6" i/d</v>
          </cell>
          <cell r="C3453" t="str">
            <v>Rft</v>
          </cell>
          <cell r="D3453">
            <v>105.38</v>
          </cell>
          <cell r="E3453">
            <v>1292.21</v>
          </cell>
          <cell r="F3453" t="str">
            <v>m</v>
          </cell>
          <cell r="G3453">
            <v>345.72</v>
          </cell>
          <cell r="H3453">
            <v>4239.53</v>
          </cell>
          <cell r="I3453" t="str">
            <v>24.3.5.1,24.3.6 ,24.3.6.34</v>
          </cell>
          <cell r="J3453">
            <v>0</v>
          </cell>
          <cell r="L3453">
            <v>4224.5600000000004</v>
          </cell>
          <cell r="M3453">
            <v>14.969999999999345</v>
          </cell>
          <cell r="N3453">
            <v>3.5435643001873198E-3</v>
          </cell>
        </row>
        <row r="3454">
          <cell r="A3454" t="str">
            <v>24-15-d</v>
          </cell>
          <cell r="B3454" t="str">
            <v>Providing, laying, cutting, jointing, testing anddisinfecting grey cast iron spun pipes of approvedquality in trenches with spigot and socket, caulkedlead joint (BS 416 Part-1), including cost ofjointing  material, such as lead, yarn, etc. completeas per  specifications :8" i/d</v>
          </cell>
          <cell r="C3454" t="str">
            <v>Rft</v>
          </cell>
          <cell r="D3454">
            <v>118.42</v>
          </cell>
          <cell r="E3454">
            <v>2159.44</v>
          </cell>
          <cell r="F3454" t="str">
            <v>m</v>
          </cell>
          <cell r="G3454">
            <v>388.53</v>
          </cell>
          <cell r="H3454">
            <v>7084.79</v>
          </cell>
          <cell r="I3454" t="str">
            <v>24.3.5.1,24.3.6 ,24.3.6.34</v>
          </cell>
          <cell r="J3454">
            <v>0</v>
          </cell>
          <cell r="L3454">
            <v>7068.13</v>
          </cell>
          <cell r="M3454">
            <v>16.659999999999854</v>
          </cell>
          <cell r="N3454">
            <v>2.3570590806903458E-3</v>
          </cell>
        </row>
        <row r="3455">
          <cell r="A3455" t="str">
            <v>24-15-e</v>
          </cell>
          <cell r="B3455" t="str">
            <v>Providing, laying, cutting, jointing, testing anddisinfecting grey cast iron spun pipes of approvedquality in trenches with spigot and socket, caulkedlead joint (BS 416 Part-1), including cost ofjointing  material, such as lead, yarn, etc. completeas per  specifications: 10" i/d</v>
          </cell>
          <cell r="C3455" t="str">
            <v>Rft</v>
          </cell>
          <cell r="D3455">
            <v>130.43</v>
          </cell>
          <cell r="E3455">
            <v>2676.29</v>
          </cell>
          <cell r="F3455" t="str">
            <v>m</v>
          </cell>
          <cell r="G3455">
            <v>427.91</v>
          </cell>
          <cell r="H3455">
            <v>8780.4599999999991</v>
          </cell>
          <cell r="I3455" t="str">
            <v>24.3.5.1,24.3.6 ,24.3.6.34</v>
          </cell>
          <cell r="J3455">
            <v>0</v>
          </cell>
          <cell r="L3455">
            <v>8762.1</v>
          </cell>
          <cell r="M3455">
            <v>18.359999999998763</v>
          </cell>
          <cell r="N3455">
            <v>2.095388091895637E-3</v>
          </cell>
        </row>
        <row r="3456">
          <cell r="A3456" t="str">
            <v>24-15-f</v>
          </cell>
          <cell r="B3456" t="str">
            <v>Providing, laying, cutting, jointing, testing anddisinfecting grey cast iron spun pipes of approvedquality in trenches with spigot and socket, caulkedlead joint (BS 416 Part-1), including cost ofjointing  material, such as lead, yarn, etc. completeas per  specifications: 12" i/d</v>
          </cell>
          <cell r="C3456" t="str">
            <v>Rft</v>
          </cell>
          <cell r="D3456">
            <v>142.43</v>
          </cell>
          <cell r="E3456">
            <v>3003.78</v>
          </cell>
          <cell r="F3456" t="str">
            <v>m</v>
          </cell>
          <cell r="G3456">
            <v>467.28</v>
          </cell>
          <cell r="H3456">
            <v>9854.92</v>
          </cell>
          <cell r="I3456" t="str">
            <v>24.3.5.1,24.3.6 ,24.3.6.34</v>
          </cell>
          <cell r="J3456">
            <v>0</v>
          </cell>
          <cell r="L3456">
            <v>9834.8700000000008</v>
          </cell>
          <cell r="M3456">
            <v>20.049999999999272</v>
          </cell>
          <cell r="N3456">
            <v>2.0386644663324752E-3</v>
          </cell>
        </row>
        <row r="3457">
          <cell r="A3457" t="str">
            <v>24-16-a-01</v>
          </cell>
          <cell r="B3457" t="str">
            <v>Providing, laying, cutting, jointing, testing anddisinfecting GI pipeline in trenches, with socketjoint, using GI pipes of EN 10255 - 2004 (HeavyApproved Quality) including specialsetc.Complete as per specifications exceptexcavation. ½"  Nominal Pipe Size (NPS)</v>
          </cell>
          <cell r="C3457" t="str">
            <v>Rft</v>
          </cell>
          <cell r="D3457">
            <v>8.7200000000000006</v>
          </cell>
          <cell r="E3457">
            <v>198.71</v>
          </cell>
          <cell r="F3457" t="str">
            <v>m</v>
          </cell>
          <cell r="G3457">
            <v>28.59</v>
          </cell>
          <cell r="H3457">
            <v>651.94000000000005</v>
          </cell>
          <cell r="I3457" t="str">
            <v>24.3.5.3,24.3.6 ,24.3.6.34</v>
          </cell>
          <cell r="J3457">
            <v>0</v>
          </cell>
          <cell r="L3457">
            <v>550.59</v>
          </cell>
          <cell r="M3457">
            <v>101.35000000000002</v>
          </cell>
          <cell r="N3457">
            <v>0.18407526471603192</v>
          </cell>
        </row>
        <row r="3458">
          <cell r="A3458" t="str">
            <v>24-16-a-02</v>
          </cell>
          <cell r="B3458" t="str">
            <v>Providing, laying, cutting, jointing, testing anddisinfecting GI pipeline in trenches, with socketjoint, using GI pipes of EN 10255 - 2004  (HeavyApproved Quality) including specials etc.complete as per specifications except excavation.3/4"  Nominal Pipe Size (NPS)</v>
          </cell>
          <cell r="C3458" t="str">
            <v>Rft</v>
          </cell>
          <cell r="D3458">
            <v>10.01</v>
          </cell>
          <cell r="E3458">
            <v>254.81</v>
          </cell>
          <cell r="F3458" t="str">
            <v>m</v>
          </cell>
          <cell r="G3458">
            <v>32.840000000000003</v>
          </cell>
          <cell r="H3458">
            <v>835.98</v>
          </cell>
          <cell r="I3458" t="str">
            <v>24.3.5.3,24.3.6 ,24.3.6.34</v>
          </cell>
          <cell r="J3458">
            <v>0</v>
          </cell>
          <cell r="L3458">
            <v>710.74</v>
          </cell>
          <cell r="M3458">
            <v>125.24000000000001</v>
          </cell>
          <cell r="N3458">
            <v>0.17621070996426261</v>
          </cell>
        </row>
        <row r="3459">
          <cell r="A3459" t="str">
            <v>24-16-a-03</v>
          </cell>
          <cell r="B3459" t="str">
            <v>Providing, laying, cutting, jointing, testing anddisinfecting GI pipeline in trenches, with socketjoint, using GI pipes of EN 10255 - 2004  (HeavyApproved Quality ) including specialsetc.Complete as per specifications exceptexcavation.1"  Nominal Pipe Size (NPS)</v>
          </cell>
          <cell r="C3459" t="str">
            <v>Rft</v>
          </cell>
          <cell r="D3459">
            <v>10.01</v>
          </cell>
          <cell r="E3459">
            <v>385.01</v>
          </cell>
          <cell r="F3459" t="str">
            <v>m</v>
          </cell>
          <cell r="G3459">
            <v>32.840000000000003</v>
          </cell>
          <cell r="H3459">
            <v>1263.1500000000001</v>
          </cell>
          <cell r="I3459" t="str">
            <v>24.3.5.3,24.3.6 ,24.3.6.34</v>
          </cell>
          <cell r="J3459">
            <v>0</v>
          </cell>
          <cell r="L3459">
            <v>1074.06</v>
          </cell>
          <cell r="M3459">
            <v>189.09000000000015</v>
          </cell>
          <cell r="N3459">
            <v>0.17605161722808796</v>
          </cell>
        </row>
        <row r="3460">
          <cell r="A3460" t="str">
            <v>24-16-a-04</v>
          </cell>
          <cell r="B3460" t="str">
            <v>Providing, laying, cutting, jointing, testing anddisinfecting GI pipeline in trenches, with socketjoint, using GI pipes of EN 10255 - 2004  (HeavyApproved Quality ) including specialsetc.Complete as per specifications exceptexcavation.1¼"  Nominal Pipe Size (NPS)</v>
          </cell>
          <cell r="C3460" t="str">
            <v>Rft</v>
          </cell>
          <cell r="D3460">
            <v>11.6</v>
          </cell>
          <cell r="E3460">
            <v>494.96</v>
          </cell>
          <cell r="F3460" t="str">
            <v>m</v>
          </cell>
          <cell r="G3460">
            <v>38.07</v>
          </cell>
          <cell r="H3460">
            <v>1623.87</v>
          </cell>
          <cell r="I3460" t="str">
            <v>24.3.5.3,24.3.6 ,24.3.6.34</v>
          </cell>
          <cell r="J3460">
            <v>0</v>
          </cell>
          <cell r="L3460">
            <v>1382.26</v>
          </cell>
          <cell r="M3460">
            <v>241.6099999999999</v>
          </cell>
          <cell r="N3460">
            <v>0.17479345419819708</v>
          </cell>
        </row>
        <row r="3461">
          <cell r="A3461" t="str">
            <v>24-16-a-05</v>
          </cell>
          <cell r="B3461" t="str">
            <v>Providing, laying, cutting, jointing, testing anddisinfecting GI pipeline in trenches, with socketjoint, using GI pipes of EN 10255 - 2004 (HeavyApproved Quality ) including specialsetc.Complete as per specifications exceptexcavation.'1½"  Nominal Pipe Size (NPS)</v>
          </cell>
          <cell r="C3461" t="str">
            <v>Rft</v>
          </cell>
          <cell r="D3461">
            <v>11.6</v>
          </cell>
          <cell r="E3461">
            <v>568.80999999999995</v>
          </cell>
          <cell r="F3461" t="str">
            <v>m</v>
          </cell>
          <cell r="G3461">
            <v>38.07</v>
          </cell>
          <cell r="H3461">
            <v>1866.18</v>
          </cell>
          <cell r="I3461" t="str">
            <v>24.3.5.3,24.3.6 ,24.3.6.34</v>
          </cell>
          <cell r="J3461">
            <v>0</v>
          </cell>
          <cell r="L3461">
            <v>1596.88</v>
          </cell>
          <cell r="M3461">
            <v>269.29999999999995</v>
          </cell>
          <cell r="N3461">
            <v>0.16864135063373575</v>
          </cell>
        </row>
        <row r="3462">
          <cell r="A3462" t="str">
            <v>24-16-a-06</v>
          </cell>
          <cell r="B3462" t="str">
            <v>Providing, laying, cutting, jointing, testing anddisinfecting GI pipeline in trenches, with socketjoint, using GI pipes of EN 10255 - 2004   (HeavyApproved Quality ) including specialsetc.Complete as per specifications exceptexcavation.'2" Nominal Pipe Size (NPS)</v>
          </cell>
          <cell r="C3462" t="str">
            <v>Rft</v>
          </cell>
          <cell r="D3462">
            <v>12.05</v>
          </cell>
          <cell r="E3462">
            <v>794.78</v>
          </cell>
          <cell r="F3462" t="str">
            <v>m</v>
          </cell>
          <cell r="G3462">
            <v>39.54</v>
          </cell>
          <cell r="H3462">
            <v>2607.5300000000002</v>
          </cell>
          <cell r="I3462" t="str">
            <v>24.3.5.3,24.3.6 ,24.3.6.34</v>
          </cell>
          <cell r="J3462">
            <v>0</v>
          </cell>
          <cell r="L3462">
            <v>2232.4699999999998</v>
          </cell>
          <cell r="M3462">
            <v>375.0600000000004</v>
          </cell>
          <cell r="N3462">
            <v>0.16800225758912793</v>
          </cell>
        </row>
        <row r="3463">
          <cell r="A3463" t="str">
            <v>24-16-a-07</v>
          </cell>
          <cell r="B3463" t="str">
            <v>Providing, laying, cutting, jointing, testing anddisinfecting GI pipeline in trenches, with socketjoint, using GI pipes of EN 10255 - 2004 (HeavyApproved Quality ) including specialsetc.Complete as per specifications exceptexcavation.2½"  Nominal Pipe Size (NPS)</v>
          </cell>
          <cell r="C3463" t="str">
            <v>Rft</v>
          </cell>
          <cell r="D3463">
            <v>12.45</v>
          </cell>
          <cell r="E3463">
            <v>1013.25</v>
          </cell>
          <cell r="F3463" t="str">
            <v>m</v>
          </cell>
          <cell r="G3463">
            <v>40.85</v>
          </cell>
          <cell r="H3463">
            <v>3324.3</v>
          </cell>
          <cell r="I3463" t="str">
            <v>24.3.5.3,24.3.6 ,24.3.6.34</v>
          </cell>
          <cell r="J3463">
            <v>0</v>
          </cell>
          <cell r="L3463">
            <v>2811.19</v>
          </cell>
          <cell r="M3463">
            <v>513.11000000000013</v>
          </cell>
          <cell r="N3463">
            <v>0.18252412679327976</v>
          </cell>
        </row>
        <row r="3464">
          <cell r="A3464" t="str">
            <v>24-16-a-08</v>
          </cell>
          <cell r="B3464" t="str">
            <v>Providing, laying, cutting, jointing, testing anddisinfecting GI pipeline in trenches, with socketjoint, using GI pipes of EN 10255 - 2004  (HeavyApproved Quality ) including specialsetc.Complete as per specifications exceptexcavation.3"  Nominal Pipe Size (NPS)</v>
          </cell>
          <cell r="C3464" t="str">
            <v>Rft</v>
          </cell>
          <cell r="D3464">
            <v>13.94</v>
          </cell>
          <cell r="E3464">
            <v>1310.5999999999999</v>
          </cell>
          <cell r="F3464" t="str">
            <v>m</v>
          </cell>
          <cell r="G3464">
            <v>45.75</v>
          </cell>
          <cell r="H3464">
            <v>4299.87</v>
          </cell>
          <cell r="I3464" t="str">
            <v>24.3.5.3,24.3.6 ,24.3.6.34</v>
          </cell>
          <cell r="J3464">
            <v>0</v>
          </cell>
          <cell r="L3464">
            <v>3678.29</v>
          </cell>
          <cell r="M3464">
            <v>621.57999999999993</v>
          </cell>
          <cell r="N3464">
            <v>0.1689861321429251</v>
          </cell>
        </row>
        <row r="3465">
          <cell r="A3465" t="str">
            <v>24-16-a-09</v>
          </cell>
          <cell r="B3465" t="str">
            <v>Providing, laying, cutting, jointing, testing anddisinfecting GI pipeline in trenches, with socketjoint, using GI pipes of EN 10255 - 2004  (HeavyApproved Quality ) including specialsetc.Complete as per specifications exceptexcavation.4"  Nominal Pipe Size (NPS)</v>
          </cell>
          <cell r="C3465" t="str">
            <v>Rft</v>
          </cell>
          <cell r="D3465">
            <v>15.09</v>
          </cell>
          <cell r="E3465">
            <v>1900.06</v>
          </cell>
          <cell r="F3465" t="str">
            <v>m</v>
          </cell>
          <cell r="G3465">
            <v>49.51</v>
          </cell>
          <cell r="H3465">
            <v>6233.81</v>
          </cell>
          <cell r="I3465" t="str">
            <v>24.3.5.3,24.3.6 ,24.3.6.34</v>
          </cell>
          <cell r="J3465">
            <v>0</v>
          </cell>
          <cell r="L3465">
            <v>5248.22</v>
          </cell>
          <cell r="M3465">
            <v>985.59000000000015</v>
          </cell>
          <cell r="N3465">
            <v>0.18779510005297037</v>
          </cell>
        </row>
        <row r="3466">
          <cell r="A3466" t="str">
            <v>24-16-a-10</v>
          </cell>
          <cell r="B3466" t="str">
            <v>Providing, laying, cutting, jointing, testing anddisinfecting GI pipeline in trenches, with socketjoint, using GI pipes of EN 10255 - 2004   (HeavyApproved Quality ) including specialsetc.Complete as per specifications exceptexcavation.5"  Nominal Pipe Size (NPS)</v>
          </cell>
          <cell r="C3466" t="str">
            <v>Rft</v>
          </cell>
          <cell r="D3466">
            <v>17.43</v>
          </cell>
          <cell r="E3466">
            <v>2581.54</v>
          </cell>
          <cell r="F3466" t="str">
            <v>m</v>
          </cell>
          <cell r="G3466">
            <v>57.19</v>
          </cell>
          <cell r="H3466">
            <v>8469.6200000000008</v>
          </cell>
          <cell r="I3466" t="str">
            <v>24.3.5.3,24.3.6 ,24.3.6.34</v>
          </cell>
          <cell r="J3466">
            <v>0</v>
          </cell>
          <cell r="L3466">
            <v>6793.51</v>
          </cell>
          <cell r="M3466">
            <v>1676.1100000000006</v>
          </cell>
          <cell r="N3466">
            <v>0.24672223931369799</v>
          </cell>
        </row>
        <row r="3467">
          <cell r="A3467" t="str">
            <v>24-16-a-11</v>
          </cell>
          <cell r="B3467" t="str">
            <v>Providing, laying, cutting, jointing, testing anddisinfecting GI pipeline in trenches, with weldedjoint, using GI pipes of ASTM A53 89   (HeavyApproved Quality ) including specialsetc.Complete as per specifications exceptexcavation.6" Nominal Pipe Size (NPS)</v>
          </cell>
          <cell r="C3467" t="str">
            <v>Rft</v>
          </cell>
          <cell r="D3467">
            <v>17.43</v>
          </cell>
          <cell r="E3467">
            <v>3038.27</v>
          </cell>
          <cell r="F3467" t="str">
            <v>m</v>
          </cell>
          <cell r="G3467">
            <v>57.19</v>
          </cell>
          <cell r="H3467">
            <v>9968.07</v>
          </cell>
          <cell r="I3467" t="str">
            <v>24.3.5.3,24.3.6 ,24.3.6.34</v>
          </cell>
          <cell r="J3467">
            <v>0</v>
          </cell>
          <cell r="L3467">
            <v>8074.44</v>
          </cell>
          <cell r="M3467">
            <v>1893.63</v>
          </cell>
          <cell r="N3467">
            <v>0.2345215271895017</v>
          </cell>
        </row>
        <row r="3468">
          <cell r="A3468" t="str">
            <v>24-16-a-12</v>
          </cell>
          <cell r="B3468" t="str">
            <v>Providing, laying, cutting, jointing, testing anddisinfecting GI pipeline in trenches, with weldedjoint, using GI pipes of ASTM A53 89   (HeavyApproved Quality ) including specialsetc.Complete as per specifications exceptexcavation.8"  Nominal Pipe Size (NPS)</v>
          </cell>
          <cell r="C3468" t="str">
            <v>Rft</v>
          </cell>
          <cell r="D3468">
            <v>17.43</v>
          </cell>
          <cell r="E3468">
            <v>4784.74</v>
          </cell>
          <cell r="F3468" t="str">
            <v>m</v>
          </cell>
          <cell r="G3468">
            <v>57.19</v>
          </cell>
          <cell r="H3468">
            <v>15697.97</v>
          </cell>
          <cell r="I3468" t="str">
            <v>24.3.5.3,24.3.6 ,24.3.6.34</v>
          </cell>
          <cell r="J3468">
            <v>0</v>
          </cell>
          <cell r="L3468">
            <v>13392.22</v>
          </cell>
          <cell r="M3468">
            <v>2305.75</v>
          </cell>
          <cell r="N3468">
            <v>0.17217085740825644</v>
          </cell>
        </row>
        <row r="3469">
          <cell r="A3469" t="str">
            <v>24-16-b-01</v>
          </cell>
          <cell r="B3469" t="str">
            <v>Providing, laying, cutting, jointing, testing anddisinfecting GI pipeline in trenches, with socketjoint, using GI pipes of EN 10255 - 2004 (MediumQuality) including specials etc.Complete as perspecifications except excavation.½"  Nominal Pipe Size (NPS)</v>
          </cell>
          <cell r="C3469" t="str">
            <v>Rft</v>
          </cell>
          <cell r="D3469">
            <v>8.7200000000000006</v>
          </cell>
          <cell r="E3469">
            <v>181.44</v>
          </cell>
          <cell r="F3469" t="str">
            <v>m</v>
          </cell>
          <cell r="G3469">
            <v>28.59</v>
          </cell>
          <cell r="H3469">
            <v>595.26</v>
          </cell>
          <cell r="I3469" t="str">
            <v>24.3.5.3,24.3.6 ,24.3.6.34</v>
          </cell>
          <cell r="J3469">
            <v>0</v>
          </cell>
          <cell r="L3469">
            <v>508.8</v>
          </cell>
          <cell r="M3469">
            <v>86.45999999999998</v>
          </cell>
          <cell r="N3469">
            <v>0.16992924528301884</v>
          </cell>
        </row>
        <row r="3470">
          <cell r="A3470" t="str">
            <v>24-16-b-02</v>
          </cell>
          <cell r="B3470" t="str">
            <v>Providing, laying, cutting, jointing, testing anddisinfecting GI pipeline in trenches, with socketjoint, using GI pipes of EN 10255 - 2004 (MediumApproved Quality ) including specials etc.complete as per specifications except excavation.3/4"  Nominal Pipe Size (NPS)</v>
          </cell>
          <cell r="C3470" t="str">
            <v>Rft</v>
          </cell>
          <cell r="D3470">
            <v>10.01</v>
          </cell>
          <cell r="E3470">
            <v>232.56</v>
          </cell>
          <cell r="F3470" t="str">
            <v>m</v>
          </cell>
          <cell r="G3470">
            <v>32.840000000000003</v>
          </cell>
          <cell r="H3470">
            <v>762.98</v>
          </cell>
          <cell r="I3470" t="str">
            <v>24.3.5.3,24.3.6 ,24.3.6.34</v>
          </cell>
          <cell r="J3470">
            <v>0</v>
          </cell>
          <cell r="L3470">
            <v>633.21</v>
          </cell>
          <cell r="M3470">
            <v>129.76999999999998</v>
          </cell>
          <cell r="N3470">
            <v>0.20493990935076828</v>
          </cell>
        </row>
        <row r="3471">
          <cell r="A3471" t="str">
            <v>24-16-b-03</v>
          </cell>
          <cell r="B3471" t="str">
            <v>Providing, laying, cutting, jointing, testing anddisinfecting GI pipeline in trenches, with socketjoint, using GI pipes of EN 10255 - 2004 (MediumApproved Quality ) including specialsetc.Complete as per specifications exceptexcavation.1"  Nominal Pipe Size (NPS)</v>
          </cell>
          <cell r="C3471" t="str">
            <v>Rft</v>
          </cell>
          <cell r="D3471">
            <v>10.01</v>
          </cell>
          <cell r="E3471">
            <v>350.93</v>
          </cell>
          <cell r="F3471" t="str">
            <v>m</v>
          </cell>
          <cell r="G3471">
            <v>32.840000000000003</v>
          </cell>
          <cell r="H3471">
            <v>1151.3399999999999</v>
          </cell>
          <cell r="I3471" t="str">
            <v>24.3.5.3,24.3.6 ,24.3.6.34</v>
          </cell>
          <cell r="J3471">
            <v>0</v>
          </cell>
          <cell r="L3471">
            <v>979.25</v>
          </cell>
          <cell r="M3471">
            <v>172.08999999999992</v>
          </cell>
          <cell r="N3471">
            <v>0.175736533061016</v>
          </cell>
        </row>
        <row r="3472">
          <cell r="A3472" t="str">
            <v>24-16-b-04</v>
          </cell>
          <cell r="B3472" t="str">
            <v>Providing, laying, cutting, jointing, testing anddisinfecting GI pipeline in trenches, with socketjoint, using GI pipes of EN 10255 - 2004 (MediumApproved Quality ) including specialsetc.Complete as per specifications exceptexcavation.1¼"  Nominal Pipe Size (NPS)</v>
          </cell>
          <cell r="C3472" t="str">
            <v>Rft</v>
          </cell>
          <cell r="D3472">
            <v>11.6</v>
          </cell>
          <cell r="E3472">
            <v>451.01</v>
          </cell>
          <cell r="F3472" t="str">
            <v>m</v>
          </cell>
          <cell r="G3472">
            <v>38.07</v>
          </cell>
          <cell r="H3472">
            <v>1479.68</v>
          </cell>
          <cell r="I3472" t="str">
            <v>24.3.5.3,24.3.6 ,24.3.6.34</v>
          </cell>
          <cell r="J3472">
            <v>0</v>
          </cell>
          <cell r="L3472">
            <v>1258.8</v>
          </cell>
          <cell r="M3472">
            <v>220.88000000000011</v>
          </cell>
          <cell r="N3472">
            <v>0.17546870034953935</v>
          </cell>
        </row>
        <row r="3473">
          <cell r="A3473" t="str">
            <v>24-16-b-05</v>
          </cell>
          <cell r="B3473" t="str">
            <v>Providing, laying, cutting, jointing, testing anddisinfecting GI pipeline in trenches, with socketjoint, using GI pipes of EN 10255 - 2004 (MediumApproved Quality ) including specialsetc.Complete as per specifications exceptexcavation.'1½"  Nominal Pipe Size (NPS)</v>
          </cell>
          <cell r="C3473" t="str">
            <v>Rft</v>
          </cell>
          <cell r="D3473">
            <v>11.6</v>
          </cell>
          <cell r="E3473">
            <v>518.16999999999996</v>
          </cell>
          <cell r="F3473" t="str">
            <v>m</v>
          </cell>
          <cell r="G3473">
            <v>38.07</v>
          </cell>
          <cell r="H3473">
            <v>1700.03</v>
          </cell>
          <cell r="I3473" t="str">
            <v>24.3.5.3,24.3.6 ,24.3.6.34</v>
          </cell>
          <cell r="J3473">
            <v>0</v>
          </cell>
          <cell r="L3473">
            <v>1416.5</v>
          </cell>
          <cell r="M3473">
            <v>283.52999999999997</v>
          </cell>
          <cell r="N3473">
            <v>0.20016237204376983</v>
          </cell>
        </row>
        <row r="3474">
          <cell r="A3474" t="str">
            <v>24-16-b-06</v>
          </cell>
          <cell r="B3474" t="str">
            <v>Providing, laying, cutting, jointing, testing anddisinfecting GI pipeline in trenches, with socketjoint, using GI pipes of EN 10255 - 2004(Medium Approved Quality ) including specialsetc.Complete as per specifications exceptexcavation.'2"  Nominal Pipe Size (NPS)</v>
          </cell>
          <cell r="C3474" t="str">
            <v>Rft</v>
          </cell>
          <cell r="D3474">
            <v>12.05</v>
          </cell>
          <cell r="E3474">
            <v>723.61</v>
          </cell>
          <cell r="F3474" t="str">
            <v>m</v>
          </cell>
          <cell r="G3474">
            <v>39.54</v>
          </cell>
          <cell r="H3474">
            <v>2374.0500000000002</v>
          </cell>
          <cell r="I3474" t="str">
            <v>24.3.5.3,24.3.6 ,24.3.6.34</v>
          </cell>
          <cell r="J3474">
            <v>0</v>
          </cell>
          <cell r="L3474">
            <v>2015.41</v>
          </cell>
          <cell r="M3474">
            <v>358.6400000000001</v>
          </cell>
          <cell r="N3474">
            <v>0.17794890369701455</v>
          </cell>
        </row>
        <row r="3475">
          <cell r="A3475" t="str">
            <v>24-16-b-07</v>
          </cell>
          <cell r="B3475" t="str">
            <v>Providing, laying, cutting, jointing, testing anddisinfecting GI pipeline in trenches, with socketjoint, using GI pipes of EN 10255 - 2004 (MediumApproved Quality ) including specialsetc.Complete as per specifications exceptexcavation.'2½"  Nominal Pipe Size (NPS)</v>
          </cell>
          <cell r="C3475" t="str">
            <v>Rft</v>
          </cell>
          <cell r="D3475">
            <v>12.45</v>
          </cell>
          <cell r="E3475">
            <v>922.27</v>
          </cell>
          <cell r="F3475" t="str">
            <v>m</v>
          </cell>
          <cell r="G3475">
            <v>40.85</v>
          </cell>
          <cell r="H3475">
            <v>3025.81</v>
          </cell>
          <cell r="I3475" t="str">
            <v>24.3.5.3,24.3.6 ,24.3.6.34</v>
          </cell>
          <cell r="J3475">
            <v>0</v>
          </cell>
          <cell r="L3475">
            <v>2569.37</v>
          </cell>
          <cell r="M3475">
            <v>456.44000000000005</v>
          </cell>
          <cell r="N3475">
            <v>0.17764666046540595</v>
          </cell>
        </row>
        <row r="3476">
          <cell r="A3476" t="str">
            <v>24-16-b-08</v>
          </cell>
          <cell r="B3476" t="str">
            <v>Providing, laying, cutting, jointing, testing anddisinfecting GI pipeline in trenches, with socketjoint, using GI pipes of EN 10255 - 2004 (MediumApproved Quality ) including specialsetc.Complete as per specifications exceptexcavation.3"  Nominal Pipe Size (NPS)</v>
          </cell>
          <cell r="C3476" t="str">
            <v>Rft</v>
          </cell>
          <cell r="D3476">
            <v>13.94</v>
          </cell>
          <cell r="E3476">
            <v>1192.72</v>
          </cell>
          <cell r="F3476" t="str">
            <v>m</v>
          </cell>
          <cell r="G3476">
            <v>45.75</v>
          </cell>
          <cell r="H3476">
            <v>3913.12</v>
          </cell>
          <cell r="I3476" t="str">
            <v>24.3.5.3,24.3.6 ,24.3.6.34</v>
          </cell>
          <cell r="J3476">
            <v>0</v>
          </cell>
          <cell r="L3476">
            <v>3318.49</v>
          </cell>
          <cell r="M3476">
            <v>594.63000000000011</v>
          </cell>
          <cell r="N3476">
            <v>0.17918691935187395</v>
          </cell>
        </row>
        <row r="3477">
          <cell r="A3477" t="str">
            <v>24-16-b-09</v>
          </cell>
          <cell r="B3477" t="str">
            <v>Providing, laying, cutting, jointing, testing anddisinfecting GI pipeline in trenches, with socketjoint, using GI pipes of EN 10255 - 2004(Medium Approved Quality ) including specialsetc.Complete as per specifications exceptexcavation.4"  Nominal Pipe Size (NPS)</v>
          </cell>
          <cell r="C3477" t="str">
            <v>Rft</v>
          </cell>
          <cell r="D3477">
            <v>15.09</v>
          </cell>
          <cell r="E3477">
            <v>1728.71</v>
          </cell>
          <cell r="F3477" t="str">
            <v>m</v>
          </cell>
          <cell r="G3477">
            <v>49.51</v>
          </cell>
          <cell r="H3477">
            <v>5671.61</v>
          </cell>
          <cell r="I3477" t="str">
            <v>24.3.5.3,24.3.6 ,24.3.6.34</v>
          </cell>
          <cell r="J3477">
            <v>0</v>
          </cell>
          <cell r="L3477">
            <v>4667.12</v>
          </cell>
          <cell r="M3477">
            <v>1004.4899999999998</v>
          </cell>
          <cell r="N3477">
            <v>0.21522694938206</v>
          </cell>
        </row>
        <row r="3478">
          <cell r="A3478" t="str">
            <v>24-16-b-10</v>
          </cell>
          <cell r="B3478" t="str">
            <v>Providing, laying, cutting, jointing, testing anddisinfecting GI pipeline in trenches, with socketjoint, using GI pipes of EN 10255 - 2004(Medium Approved Quality ) including specialsetc.Complete as per specifications exceptexcavation.5"  Nominal Pipe Size (NPS)</v>
          </cell>
          <cell r="C3478" t="str">
            <v>Rft</v>
          </cell>
          <cell r="D3478">
            <v>17.43</v>
          </cell>
          <cell r="E3478">
            <v>2348.44</v>
          </cell>
          <cell r="F3478" t="str">
            <v>m</v>
          </cell>
          <cell r="G3478">
            <v>57.19</v>
          </cell>
          <cell r="H3478">
            <v>7704.87</v>
          </cell>
          <cell r="I3478" t="str">
            <v>24.3.5.3,24.3.6 ,24.3.6.34</v>
          </cell>
          <cell r="J3478">
            <v>0</v>
          </cell>
          <cell r="L3478">
            <v>6505.02</v>
          </cell>
          <cell r="M3478">
            <v>1199.8499999999995</v>
          </cell>
          <cell r="N3478">
            <v>0.18444985564994409</v>
          </cell>
        </row>
        <row r="3479">
          <cell r="A3479" t="str">
            <v>24-16-b-11</v>
          </cell>
          <cell r="B3479" t="str">
            <v>Providing, laying, cutting, jointing, testing anddisinfecting GI pipeline in trenches, with Weldedjoint, using GI pipes of EN 10255 - 2004(Medium Approved Quality ) including specialsetc.Complete as per specifications exceptexcavation.6"  Nominal Pipe Size (NPS)</v>
          </cell>
          <cell r="C3479" t="str">
            <v>Rft</v>
          </cell>
          <cell r="D3479">
            <v>17.43</v>
          </cell>
          <cell r="E3479">
            <v>2763.65</v>
          </cell>
          <cell r="F3479" t="str">
            <v>m</v>
          </cell>
          <cell r="G3479">
            <v>57.19</v>
          </cell>
          <cell r="H3479">
            <v>9067.09</v>
          </cell>
          <cell r="I3479" t="str">
            <v>24.3.5.3,24.3.6 ,24.3.6.34</v>
          </cell>
          <cell r="J3479">
            <v>0</v>
          </cell>
          <cell r="L3479">
            <v>7657.6</v>
          </cell>
          <cell r="M3479">
            <v>1409.4899999999998</v>
          </cell>
          <cell r="N3479">
            <v>0.18406419765984117</v>
          </cell>
        </row>
        <row r="3480">
          <cell r="A3480" t="str">
            <v>24-16-c-01</v>
          </cell>
          <cell r="B3480" t="str">
            <v>Providing, laying, cutting, jointing, testing anddisinfecting GI pipeline in trenches, with socketjoint, using GI pipes of EN 10255 - 2004(Approved Light quality  ) including specials etc.complete as per specifications except excavation.1/2"  Nominal Pipe Size (NPS)</v>
          </cell>
          <cell r="C3480" t="str">
            <v>Rft</v>
          </cell>
          <cell r="D3480">
            <v>8.7200000000000006</v>
          </cell>
          <cell r="E3480">
            <v>146.61000000000001</v>
          </cell>
          <cell r="F3480" t="str">
            <v>m</v>
          </cell>
          <cell r="G3480">
            <v>28.59</v>
          </cell>
          <cell r="H3480">
            <v>481.01</v>
          </cell>
          <cell r="I3480" t="str">
            <v>24.3.5.3,24.3.6 ,24.3.6.34</v>
          </cell>
          <cell r="J3480">
            <v>0</v>
          </cell>
          <cell r="L3480">
            <v>422.53</v>
          </cell>
          <cell r="M3480">
            <v>58.480000000000018</v>
          </cell>
          <cell r="N3480">
            <v>0.13840437365394179</v>
          </cell>
        </row>
        <row r="3481">
          <cell r="A3481" t="str">
            <v>24-16-c-02</v>
          </cell>
          <cell r="B3481" t="str">
            <v>Providing, laying, cutting, jointing, testing anddisinfecting GI pipeline in trenches, with socketjoint, using GI pipes of EN 10255 - 2004(Approved Light quality  ) including specials etc.complete as per specifications except excavation.3/4" Nominal Pipe Size (NPS)</v>
          </cell>
          <cell r="C3481" t="str">
            <v>Rft</v>
          </cell>
          <cell r="D3481">
            <v>10.01</v>
          </cell>
          <cell r="E3481">
            <v>209.17</v>
          </cell>
          <cell r="F3481" t="str">
            <v>m</v>
          </cell>
          <cell r="G3481">
            <v>32.840000000000003</v>
          </cell>
          <cell r="H3481">
            <v>686.24</v>
          </cell>
          <cell r="I3481" t="str">
            <v>24.3.5.3,24.3.6 ,24.3.6.34</v>
          </cell>
          <cell r="J3481">
            <v>0</v>
          </cell>
          <cell r="L3481">
            <v>600.59</v>
          </cell>
          <cell r="M3481">
            <v>85.649999999999977</v>
          </cell>
          <cell r="N3481">
            <v>0.14260976706238859</v>
          </cell>
        </row>
        <row r="3482">
          <cell r="A3482" t="str">
            <v>24-16-c-03</v>
          </cell>
          <cell r="B3482" t="str">
            <v>Providing, laying, cutting, jointing, testing anddisinfecting GI pipeline in trenches, with socketjoint, using GI pipes of EN 10255 - 2004(Approved Light quality  ) including specialsetc.Complete as per specifications exceptexcavation.1" Nominal Pipe Size (NPS)</v>
          </cell>
          <cell r="C3482" t="str">
            <v>Rft</v>
          </cell>
          <cell r="D3482">
            <v>10.01</v>
          </cell>
          <cell r="E3482">
            <v>294.51</v>
          </cell>
          <cell r="F3482" t="str">
            <v>m</v>
          </cell>
          <cell r="G3482">
            <v>32.840000000000003</v>
          </cell>
          <cell r="H3482">
            <v>966.24</v>
          </cell>
          <cell r="I3482" t="str">
            <v>24.3.5.3,24.3.6 ,24.3.6.34</v>
          </cell>
          <cell r="J3482">
            <v>0</v>
          </cell>
          <cell r="L3482">
            <v>842.82</v>
          </cell>
          <cell r="M3482">
            <v>123.41999999999996</v>
          </cell>
          <cell r="N3482">
            <v>0.14643696162881747</v>
          </cell>
        </row>
        <row r="3483">
          <cell r="A3483" t="str">
            <v>24-16-c-04</v>
          </cell>
          <cell r="B3483" t="str">
            <v>Providing, laying, cutting, jointing, testing anddisinfecting GI pipeline in trenches, with socketjoint, using GI pipes of EN 10255 - 2004(Approved Light quality  ) including specialsetc.Complete as per specifications exceptexcavation.1¼"  Nominal Pipe Size (NPS)</v>
          </cell>
          <cell r="C3483" t="str">
            <v>Rft</v>
          </cell>
          <cell r="D3483">
            <v>11.6</v>
          </cell>
          <cell r="E3483">
            <v>379.42</v>
          </cell>
          <cell r="F3483" t="str">
            <v>m</v>
          </cell>
          <cell r="G3483">
            <v>38.07</v>
          </cell>
          <cell r="H3483">
            <v>1244.83</v>
          </cell>
          <cell r="I3483" t="str">
            <v>24.3.5.3,24.3.6 ,24.3.6.34</v>
          </cell>
          <cell r="J3483">
            <v>0</v>
          </cell>
          <cell r="L3483">
            <v>1088.21</v>
          </cell>
          <cell r="M3483">
            <v>156.61999999999989</v>
          </cell>
          <cell r="N3483">
            <v>0.1439244263515313</v>
          </cell>
        </row>
        <row r="3484">
          <cell r="A3484" t="str">
            <v>24-16-c-05</v>
          </cell>
          <cell r="B3484" t="str">
            <v>Providing, laying, cutting, jointing, testing anddisinfecting GI pipeline in trenches, with socketjoint, using GI pipes of EN 10255 - 2004(Approved Light quality  ) including specialsetc.Complete as per specifications exceptexcavation.'1½"  Nominal Pipe Size (NPS)</v>
          </cell>
          <cell r="C3484" t="str">
            <v>Rft</v>
          </cell>
          <cell r="D3484">
            <v>11.6</v>
          </cell>
          <cell r="E3484">
            <v>480.75</v>
          </cell>
          <cell r="F3484" t="str">
            <v>m</v>
          </cell>
          <cell r="G3484">
            <v>38.07</v>
          </cell>
          <cell r="H3484">
            <v>1577.27</v>
          </cell>
          <cell r="I3484" t="str">
            <v>24.3.5.3,24.3.6 ,24.3.6.34</v>
          </cell>
          <cell r="J3484">
            <v>0</v>
          </cell>
          <cell r="L3484">
            <v>1379.69</v>
          </cell>
          <cell r="M3484">
            <v>197.57999999999993</v>
          </cell>
          <cell r="N3484">
            <v>0.14320608252578471</v>
          </cell>
        </row>
        <row r="3485">
          <cell r="A3485" t="str">
            <v>24-16-c-06</v>
          </cell>
          <cell r="B3485" t="str">
            <v>Providing, laying, cutting, jointing, testing anddisinfecting GI pipeline in trenches, with socketjoint, using GI pipes of EN 10255 - 2004(Approved Light quality  ) including specialsetc.Complete as per specifications exceptexcavation.'2"  Nominal Pipe Size (NPS)</v>
          </cell>
          <cell r="C3485" t="str">
            <v>Rft</v>
          </cell>
          <cell r="D3485">
            <v>12.05</v>
          </cell>
          <cell r="E3485">
            <v>603.72</v>
          </cell>
          <cell r="F3485" t="str">
            <v>m</v>
          </cell>
          <cell r="G3485">
            <v>39.54</v>
          </cell>
          <cell r="H3485">
            <v>1980.71</v>
          </cell>
          <cell r="I3485" t="str">
            <v>24.3.5.3,24.3.6 ,24.3.6.34</v>
          </cell>
          <cell r="J3485">
            <v>0</v>
          </cell>
          <cell r="L3485">
            <v>1730.02</v>
          </cell>
          <cell r="M3485">
            <v>250.69000000000005</v>
          </cell>
          <cell r="N3485">
            <v>0.14490583923885275</v>
          </cell>
        </row>
        <row r="3486">
          <cell r="A3486" t="str">
            <v>24-16-c-07</v>
          </cell>
          <cell r="B3486" t="str">
            <v>Providing, laying, cutting, jointing, testing anddisinfecting GI pipeline in trenches, with socketjoint, using GI pipes of EN 10255 - 2004(Approved Light quality  ) including specialsetc.Complete as per specifications exceptexcavation.'2½"  Nominal Pipe Size (NPS)</v>
          </cell>
          <cell r="C3486" t="str">
            <v>Rft</v>
          </cell>
          <cell r="D3486">
            <v>12.45</v>
          </cell>
          <cell r="E3486">
            <v>835.08</v>
          </cell>
          <cell r="F3486" t="str">
            <v>m</v>
          </cell>
          <cell r="G3486">
            <v>40.85</v>
          </cell>
          <cell r="H3486">
            <v>2739.76</v>
          </cell>
          <cell r="I3486" t="str">
            <v>24.3.5.3,24.3.6 ,24.3.6.34</v>
          </cell>
          <cell r="J3486">
            <v>0</v>
          </cell>
          <cell r="L3486">
            <v>2386.1799999999998</v>
          </cell>
          <cell r="M3486">
            <v>353.58000000000038</v>
          </cell>
          <cell r="N3486">
            <v>0.14817825981275529</v>
          </cell>
        </row>
        <row r="3487">
          <cell r="A3487" t="str">
            <v>24-16-c-08</v>
          </cell>
          <cell r="B3487" t="str">
            <v>Providing, laying, cutting, jointing, testing anddisinfecting GI pipeline in trenches, with socketjoint, using GI pipes of EN 10255 - 2004(Approved Light quality  ) including specialsetc.Complete as per specifications exceptexcavation.3"  Nominal Pipe Size (NPS)</v>
          </cell>
          <cell r="C3487" t="str">
            <v>Rft</v>
          </cell>
          <cell r="D3487">
            <v>13.94</v>
          </cell>
          <cell r="E3487">
            <v>979.41</v>
          </cell>
          <cell r="F3487" t="str">
            <v>m</v>
          </cell>
          <cell r="G3487">
            <v>45.75</v>
          </cell>
          <cell r="H3487">
            <v>3213.29</v>
          </cell>
          <cell r="I3487" t="str">
            <v>24.3.5.3,24.3.6 ,24.3.6.34</v>
          </cell>
          <cell r="J3487">
            <v>0</v>
          </cell>
          <cell r="L3487">
            <v>2797.25</v>
          </cell>
          <cell r="M3487">
            <v>416.03999999999996</v>
          </cell>
          <cell r="N3487">
            <v>0.14873179015104118</v>
          </cell>
        </row>
        <row r="3488">
          <cell r="A3488" t="str">
            <v>24-16-c-09</v>
          </cell>
          <cell r="B3488" t="str">
            <v>Providing, laying, cutting, jointing, testing anddisinfecting GI pipeline in trenches, with socketjoint, using GI pipes of EN 10255 - 2004(Approved Light quality  ) including specialsetc.Complete as per specifications exceptexcavation.4"  Nominal Pipe Size (NPS)</v>
          </cell>
          <cell r="C3488" t="str">
            <v>Rft</v>
          </cell>
          <cell r="D3488">
            <v>15.09</v>
          </cell>
          <cell r="E3488">
            <v>1399.26</v>
          </cell>
          <cell r="F3488" t="str">
            <v>m</v>
          </cell>
          <cell r="G3488">
            <v>49.51</v>
          </cell>
          <cell r="H3488">
            <v>4590.75</v>
          </cell>
          <cell r="I3488" t="str">
            <v>24.3.5.3,24.3.6 ,24.3.6.34</v>
          </cell>
          <cell r="J3488">
            <v>0</v>
          </cell>
          <cell r="L3488">
            <v>3982.96</v>
          </cell>
          <cell r="M3488">
            <v>607.79</v>
          </cell>
          <cell r="N3488">
            <v>0.15259756562958202</v>
          </cell>
        </row>
        <row r="3489">
          <cell r="A3489" t="str">
            <v>24-16-c-10</v>
          </cell>
          <cell r="B3489" t="str">
            <v>Providing, laying, cutting, jointing, testing anddisinfecting GI pipeline in trenches, with socketjoint, using GI pipes of EN 10255 - 2004(Approved Light quality  ) including specialsetc.Complete as per specifications exceptexcavation.5"  Nominal Pipe Size (NPS)</v>
          </cell>
          <cell r="C3489" t="str">
            <v>Rft</v>
          </cell>
          <cell r="D3489">
            <v>17.43</v>
          </cell>
          <cell r="E3489">
            <v>1995.72</v>
          </cell>
          <cell r="F3489" t="str">
            <v>m</v>
          </cell>
          <cell r="G3489">
            <v>57.19</v>
          </cell>
          <cell r="H3489">
            <v>6547.64</v>
          </cell>
          <cell r="I3489" t="str">
            <v>24.3.5.3,24.3.6 ,24.3.6.34</v>
          </cell>
          <cell r="J3489">
            <v>0</v>
          </cell>
          <cell r="L3489">
            <v>5748.47</v>
          </cell>
          <cell r="M3489">
            <v>799.17000000000007</v>
          </cell>
          <cell r="N3489">
            <v>0.13902307918454823</v>
          </cell>
        </row>
        <row r="3490">
          <cell r="A3490" t="str">
            <v>24-16-c-11</v>
          </cell>
          <cell r="B3490" t="str">
            <v>Providing, laying, cutting, jointing, testing anddisinfecting GI pipeline in trenches, with Weldedjoint, using GI pipes of EN 10255 - 2004(Approved Light quality  ) including specialsetc.Complete as per specifications exceptexcavation.6"  Nominal Pipe Size (NPS)</v>
          </cell>
          <cell r="C3490" t="str">
            <v>Rft</v>
          </cell>
          <cell r="D3490">
            <v>17.43</v>
          </cell>
          <cell r="E3490">
            <v>2413.0100000000002</v>
          </cell>
          <cell r="F3490" t="str">
            <v>m</v>
          </cell>
          <cell r="G3490">
            <v>57.19</v>
          </cell>
          <cell r="H3490">
            <v>7916.71</v>
          </cell>
          <cell r="I3490" t="str">
            <v>24.3.5.3,24.3.6 ,24.3.6.34</v>
          </cell>
          <cell r="J3490">
            <v>0</v>
          </cell>
          <cell r="L3490">
            <v>6958.01</v>
          </cell>
          <cell r="M3490">
            <v>958.69999999999982</v>
          </cell>
          <cell r="N3490">
            <v>0.13778364791082504</v>
          </cell>
        </row>
        <row r="3491">
          <cell r="A3491" t="str">
            <v>24-16-c-12</v>
          </cell>
          <cell r="B3491" t="str">
            <v>Providing, laying, cutting, jointing, testing anddisinfecting GI pipeline in trenches, with socketjoint, using GI pipes of EN 10255 - 2004(Approved Extra Light quality  ) including specialsetc.  complete as per specifications exceptexcavation. 1/2"  Nominal Pipe Size (NPS)</v>
          </cell>
          <cell r="C3491" t="str">
            <v>Rft</v>
          </cell>
          <cell r="D3491">
            <v>8.7200000000000006</v>
          </cell>
          <cell r="E3491">
            <v>134.09</v>
          </cell>
          <cell r="F3491" t="str">
            <v>m</v>
          </cell>
          <cell r="G3491">
            <v>28.59</v>
          </cell>
          <cell r="H3491">
            <v>439.93</v>
          </cell>
          <cell r="I3491" t="str">
            <v>24.3.5.3,24.3.6 ,24.3.6.34</v>
          </cell>
          <cell r="J3491">
            <v>0</v>
          </cell>
          <cell r="L3491">
            <v>407.98</v>
          </cell>
          <cell r="M3491">
            <v>31.949999999999989</v>
          </cell>
          <cell r="N3491">
            <v>7.8312662385411014E-2</v>
          </cell>
        </row>
        <row r="3492">
          <cell r="A3492" t="str">
            <v>24-16-c-13</v>
          </cell>
          <cell r="B3492" t="str">
            <v>Providing, laying, cutting, jointing, testing anddisinfecting GI pipeline in trenches, with socketjoint, using GI pipes of EN 10255 - 2004(Approved Extra Light quality  ) including specialsetc.  complete as per specifications exceptexcavation. 3/4"  Nominal Pipe Size (NPS)</v>
          </cell>
          <cell r="C3492" t="str">
            <v>Rft</v>
          </cell>
          <cell r="D3492">
            <v>10.01</v>
          </cell>
          <cell r="E3492">
            <v>187.1</v>
          </cell>
          <cell r="F3492" t="str">
            <v>m</v>
          </cell>
          <cell r="G3492">
            <v>32.840000000000003</v>
          </cell>
          <cell r="H3492">
            <v>613.86</v>
          </cell>
          <cell r="I3492" t="str">
            <v>24.3.5.3,24.3.6 ,24.3.6.34</v>
          </cell>
          <cell r="J3492">
            <v>0</v>
          </cell>
          <cell r="L3492">
            <v>567.46</v>
          </cell>
          <cell r="M3492">
            <v>46.399999999999977</v>
          </cell>
          <cell r="N3492">
            <v>8.1767877912099482E-2</v>
          </cell>
        </row>
        <row r="3493">
          <cell r="A3493" t="str">
            <v>24-16-c-14</v>
          </cell>
          <cell r="B3493" t="str">
            <v>Providing, laying, cutting, jointing, testing anddisinfecting GI pipeline in trenches, with socketjoint, using GI pipes of EN 10255 - 2004(Approved Extra Light quality  ) including specialsetc.  complete as per specifications exceptexcavation. 1"  Nominal Pipe Size (NPS)</v>
          </cell>
          <cell r="C3493" t="str">
            <v>Rft</v>
          </cell>
          <cell r="D3493">
            <v>10.01</v>
          </cell>
          <cell r="E3493">
            <v>265.57</v>
          </cell>
          <cell r="F3493" t="str">
            <v>m</v>
          </cell>
          <cell r="G3493">
            <v>32.840000000000003</v>
          </cell>
          <cell r="H3493">
            <v>871.3</v>
          </cell>
          <cell r="I3493" t="str">
            <v>24.3.5.3,24.3.6 ,24.3.6.34</v>
          </cell>
          <cell r="J3493">
            <v>0</v>
          </cell>
          <cell r="L3493">
            <v>801.69</v>
          </cell>
          <cell r="M3493">
            <v>69.6099999999999</v>
          </cell>
          <cell r="N3493">
            <v>8.682907358205777E-2</v>
          </cell>
        </row>
        <row r="3494">
          <cell r="A3494" t="str">
            <v>24-16-c-15</v>
          </cell>
          <cell r="B3494" t="str">
            <v>Providing, laying, cutting, jointing, testing anddisinfecting GI pipeline in trenches, with socketjoint, using GI pipes of EN 10255 - 2004(Approved Extra Light quality  ) including specialsetc.  complete as per specifications exceptexcavation. 1 1/4"  Nominal Pipe Size (NPS)</v>
          </cell>
          <cell r="C3494" t="str">
            <v>Rft</v>
          </cell>
          <cell r="D3494">
            <v>11.6</v>
          </cell>
          <cell r="E3494">
            <v>342.45</v>
          </cell>
          <cell r="F3494" t="str">
            <v>m</v>
          </cell>
          <cell r="G3494">
            <v>38.07</v>
          </cell>
          <cell r="H3494">
            <v>1123.53</v>
          </cell>
          <cell r="I3494" t="str">
            <v>24.3.5.3,24.3.6 ,24.3.6.34</v>
          </cell>
          <cell r="J3494">
            <v>0</v>
          </cell>
          <cell r="L3494">
            <v>1035.8900000000001</v>
          </cell>
          <cell r="M3494">
            <v>87.639999999999873</v>
          </cell>
          <cell r="N3494">
            <v>8.4603577599938085E-2</v>
          </cell>
        </row>
        <row r="3495">
          <cell r="A3495" t="str">
            <v>24-16-c-16</v>
          </cell>
          <cell r="B3495" t="str">
            <v>Providing, laying, cutting, jointing, testing anddisinfecting GI pipeline in trenches, with socketjoint, using GI pipes of EN 10255 - 2004(Approved Extra Light quality  ) including specialsetc.  complete as per specifications exceptexcavation. 1 1/2"  Nominal Pipe Size (NPS)</v>
          </cell>
          <cell r="C3495" t="str">
            <v>Rft</v>
          </cell>
          <cell r="D3495">
            <v>11.6</v>
          </cell>
          <cell r="E3495">
            <v>434.06</v>
          </cell>
          <cell r="F3495" t="str">
            <v>m</v>
          </cell>
          <cell r="G3495">
            <v>38.07</v>
          </cell>
          <cell r="H3495">
            <v>1424.09</v>
          </cell>
          <cell r="I3495" t="str">
            <v>24.3.5.3,24.3.6 ,24.3.6.34</v>
          </cell>
          <cell r="J3495">
            <v>0</v>
          </cell>
          <cell r="L3495">
            <v>1308.43</v>
          </cell>
          <cell r="M3495">
            <v>115.65999999999985</v>
          </cell>
          <cell r="N3495">
            <v>8.839601660004727E-2</v>
          </cell>
        </row>
        <row r="3496">
          <cell r="A3496" t="str">
            <v>24-16-c-17</v>
          </cell>
          <cell r="B3496" t="str">
            <v>Providing, laying, cutting, jointing, testing anddisinfecting GI pipeline in trenches, with socketjoint, using GI pipes of EN 10255 - 2004(Approved Extra Light quality  ) including specialsetc.  complete as per specifications exceptexcavation.2"  Nominal Pipe Size (NPS)</v>
          </cell>
          <cell r="C3496" t="str">
            <v>Rft</v>
          </cell>
          <cell r="D3496">
            <v>12.05</v>
          </cell>
          <cell r="E3496">
            <v>545.34</v>
          </cell>
          <cell r="F3496" t="str">
            <v>m</v>
          </cell>
          <cell r="G3496">
            <v>39.54</v>
          </cell>
          <cell r="H3496">
            <v>1789.18</v>
          </cell>
          <cell r="I3496" t="str">
            <v>24.3.5.3,24.3.6 ,24.3.6.34</v>
          </cell>
          <cell r="J3496">
            <v>0</v>
          </cell>
          <cell r="L3496">
            <v>1642.96</v>
          </cell>
          <cell r="M3496">
            <v>146.22000000000003</v>
          </cell>
          <cell r="N3496">
            <v>8.89979062180455E-2</v>
          </cell>
        </row>
        <row r="3497">
          <cell r="A3497" t="str">
            <v>24-16-c-18</v>
          </cell>
          <cell r="B3497" t="str">
            <v>Providing, laying, cutting, jointing, testing anddisinfecting GI pipeline in trenches, with socketjoint, using GI pipes of EN 10255 - 2004(Approved Extra Light quality  ) including specialsetc.  complete as per specifications exceptexcavation. 2 1/2"  Nominal Pipe Size (NPS)</v>
          </cell>
          <cell r="C3497" t="str">
            <v>Rft</v>
          </cell>
          <cell r="D3497">
            <v>12.45</v>
          </cell>
          <cell r="E3497">
            <v>763.98</v>
          </cell>
          <cell r="F3497" t="str">
            <v>m</v>
          </cell>
          <cell r="G3497">
            <v>40.85</v>
          </cell>
          <cell r="H3497">
            <v>2506.48</v>
          </cell>
          <cell r="I3497" t="str">
            <v>24.3.5.3,24.3.6 ,24.3.6.34</v>
          </cell>
          <cell r="J3497">
            <v>0</v>
          </cell>
          <cell r="L3497">
            <v>2298.41</v>
          </cell>
          <cell r="M3497">
            <v>208.07000000000016</v>
          </cell>
          <cell r="N3497">
            <v>9.0527799652803539E-2</v>
          </cell>
        </row>
        <row r="3498">
          <cell r="A3498" t="str">
            <v>24-16-c-19</v>
          </cell>
          <cell r="B3498" t="str">
            <v>Providing, laying, cutting, jointing, testing anddisinfecting GI pipeline in trenches, with socketjoint, using GI pipes of EN 10255 - 2004(Approved Extra Light quality  ) including specialsetc.  complete as per specifications exceptexcavation. 3"  Nominal Pipe Size (NPS)</v>
          </cell>
          <cell r="C3498" t="str">
            <v>Rft</v>
          </cell>
          <cell r="D3498">
            <v>13.94</v>
          </cell>
          <cell r="E3498">
            <v>889.62</v>
          </cell>
          <cell r="F3498" t="str">
            <v>m</v>
          </cell>
          <cell r="G3498">
            <v>45.75</v>
          </cell>
          <cell r="H3498">
            <v>2918.7</v>
          </cell>
          <cell r="I3498" t="str">
            <v>24.3.5.3,24.3.6 ,24.3.6.34</v>
          </cell>
          <cell r="J3498">
            <v>0</v>
          </cell>
          <cell r="L3498">
            <v>2667.66</v>
          </cell>
          <cell r="M3498">
            <v>251.03999999999996</v>
          </cell>
          <cell r="N3498">
            <v>9.4104945907649395E-2</v>
          </cell>
        </row>
        <row r="3499">
          <cell r="A3499" t="str">
            <v>24-16-c-20</v>
          </cell>
          <cell r="B3499" t="str">
            <v>Providing, laying, cutting, jointing, testing anddisinfecting GI pipeline in trenches, with socketjoint, using GI pipes of EN 10255 - 2004(Approved Extra Light quality  ) including specialsetc.  complete as per specifications exceptexcavation. 4"  Nominal Pipe Size (NPS)</v>
          </cell>
          <cell r="C3499" t="str">
            <v>Rft</v>
          </cell>
          <cell r="D3499">
            <v>15.09</v>
          </cell>
          <cell r="E3499">
            <v>1268.1400000000001</v>
          </cell>
          <cell r="F3499" t="str">
            <v>m</v>
          </cell>
          <cell r="G3499">
            <v>49.51</v>
          </cell>
          <cell r="H3499">
            <v>4160.5600000000004</v>
          </cell>
          <cell r="I3499" t="str">
            <v>24.3.5.3,24.3.6 ,24.3.6.34</v>
          </cell>
          <cell r="J3499">
            <v>0</v>
          </cell>
          <cell r="L3499">
            <v>3805.53</v>
          </cell>
          <cell r="M3499">
            <v>355.0300000000002</v>
          </cell>
          <cell r="N3499">
            <v>9.3293181238881362E-2</v>
          </cell>
        </row>
        <row r="3500">
          <cell r="A3500" t="str">
            <v>24-16-c-21</v>
          </cell>
          <cell r="B3500" t="str">
            <v>Providing, laying, cutting, jointing, testing anddisinfecting GI pipeline in trenches, with socketjoint, using GI pipes of EN 10255 - 2004(Approved Extra Light quality  ) including specialsetc.  complete as per specifications exceptexcavation. 5"  Nominal Pipe Size (NPS)</v>
          </cell>
          <cell r="C3500" t="str">
            <v>Rft</v>
          </cell>
          <cell r="D3500">
            <v>17.43</v>
          </cell>
          <cell r="E3500">
            <v>1765.86</v>
          </cell>
          <cell r="F3500" t="str">
            <v>m</v>
          </cell>
          <cell r="G3500">
            <v>57.19</v>
          </cell>
          <cell r="H3500">
            <v>5793.5</v>
          </cell>
          <cell r="I3500" t="str">
            <v>24.3.5.3,24.3.6 ,24.3.6.34</v>
          </cell>
          <cell r="J3500">
            <v>0</v>
          </cell>
          <cell r="L3500">
            <v>5310.94</v>
          </cell>
          <cell r="M3500">
            <v>482.5600000000004</v>
          </cell>
          <cell r="N3500">
            <v>9.0861504743039917E-2</v>
          </cell>
        </row>
        <row r="3501">
          <cell r="A3501" t="str">
            <v>24-16-c-22</v>
          </cell>
          <cell r="B3501" t="str">
            <v>Providing, laying, cutting, jointing, testing anddisinfecting GI pipeline in trenches, with Weldedjoint, using GI pipes of EN 10255 - 2004(Approved Extra Light quality  ) including specialsetc.  complete as per specifications exceptexcavation. 6"  Nominal Pipe Size (NPS)</v>
          </cell>
          <cell r="C3501" t="str">
            <v>Rft</v>
          </cell>
          <cell r="D3501">
            <v>17.43</v>
          </cell>
          <cell r="E3501">
            <v>2077.14</v>
          </cell>
          <cell r="F3501" t="str">
            <v>m</v>
          </cell>
          <cell r="G3501">
            <v>57.19</v>
          </cell>
          <cell r="H3501">
            <v>6814.75</v>
          </cell>
          <cell r="I3501" t="str">
            <v>24.3.5.3,24.3.6 ,24.3.6.34</v>
          </cell>
          <cell r="J3501">
            <v>0</v>
          </cell>
          <cell r="L3501">
            <v>6231.9</v>
          </cell>
          <cell r="M3501">
            <v>582.85000000000036</v>
          </cell>
          <cell r="N3501">
            <v>9.3526853768513676E-2</v>
          </cell>
        </row>
        <row r="3502">
          <cell r="A3502" t="str">
            <v>24-16-c-23</v>
          </cell>
          <cell r="B3502" t="str">
            <v>Providing, laying, cutting, jointing, testing anddisinfecting GI pipeline in trenches, with Weldedjoint, using GI pipes of EN 10255 - 2004(Approved Extra Light quality  ) including specialsetc.  complete as per specifications exceptexcavation. 8"  Nominal Pipe Size (NPS)</v>
          </cell>
          <cell r="C3502" t="str">
            <v>Rft</v>
          </cell>
          <cell r="D3502">
            <v>52.29</v>
          </cell>
          <cell r="E3502">
            <v>3185.88</v>
          </cell>
          <cell r="F3502" t="str">
            <v>m</v>
          </cell>
          <cell r="G3502">
            <v>171.56</v>
          </cell>
          <cell r="H3502">
            <v>10452.36</v>
          </cell>
          <cell r="I3502" t="str">
            <v>24.3.5.3,24.3.6 ,24.3.6.34</v>
          </cell>
          <cell r="J3502">
            <v>0</v>
          </cell>
          <cell r="L3502">
            <v>9629.7800000000007</v>
          </cell>
          <cell r="M3502">
            <v>822.57999999999993</v>
          </cell>
          <cell r="N3502">
            <v>8.5420435357817098E-2</v>
          </cell>
        </row>
        <row r="3503">
          <cell r="A3503" t="str">
            <v>24-17-a-01</v>
          </cell>
          <cell r="B3503" t="str">
            <v>Providing laying, cutting, jointing, testing &amp;disinfecting AC pipeline of BSS with "B" Classworking pressure pipe in trenches with cementjoint &amp; rubbering complete in all  respect: exceptexcavation. 3" Nominal Pipe Size (NPS)</v>
          </cell>
          <cell r="C3503" t="str">
            <v>Rft</v>
          </cell>
          <cell r="D3503">
            <v>17.12</v>
          </cell>
          <cell r="E3503">
            <v>303.86</v>
          </cell>
          <cell r="F3503" t="str">
            <v>m</v>
          </cell>
          <cell r="G3503">
            <v>56.16</v>
          </cell>
          <cell r="H3503">
            <v>996.91</v>
          </cell>
          <cell r="I3503" t="str">
            <v>24.3.5.3,24.3.6 ,24.3.6.34</v>
          </cell>
          <cell r="J3503">
            <v>0</v>
          </cell>
          <cell r="L3503">
            <v>996.89</v>
          </cell>
          <cell r="M3503">
            <v>1.999999999998181E-2</v>
          </cell>
          <cell r="N3503">
            <v>2.0062394045463202E-5</v>
          </cell>
        </row>
        <row r="3504">
          <cell r="A3504" t="str">
            <v>24-17-a-02</v>
          </cell>
          <cell r="B3504" t="str">
            <v>Providing laying, cutting, jointing, testing &amp;disinfecting AC pipeline of BSS with "B" Classworking pressure pipe in trenches with cementjoint &amp; rubbering complete in all  respect: exceptexcavation. 4"  Nominal Pipe Size (NPS)</v>
          </cell>
          <cell r="C3504" t="str">
            <v>Rft</v>
          </cell>
          <cell r="D3504">
            <v>50.53</v>
          </cell>
          <cell r="E3504">
            <v>427.18</v>
          </cell>
          <cell r="F3504" t="str">
            <v>m</v>
          </cell>
          <cell r="G3504">
            <v>165.78</v>
          </cell>
          <cell r="H3504">
            <v>1401.5</v>
          </cell>
          <cell r="I3504" t="str">
            <v>24.3.5.5,24.3.6 ,24.3.6.34</v>
          </cell>
          <cell r="J3504">
            <v>0</v>
          </cell>
          <cell r="L3504">
            <v>1399.46</v>
          </cell>
          <cell r="M3504">
            <v>2.0399999999999636</v>
          </cell>
          <cell r="N3504">
            <v>1.4577051148299798E-3</v>
          </cell>
        </row>
        <row r="3505">
          <cell r="A3505" t="str">
            <v>24-17-a-03</v>
          </cell>
          <cell r="B3505" t="str">
            <v>Providing laying, cutting, jointing, testing &amp;disinfecting AC pipeline of BSS with "B" Classworking pressure pipe in trenches with cementjoint &amp; rubbering complete in all  respect: exceptexcavation. 6"  Nominal Pipe Size (NPS)</v>
          </cell>
          <cell r="C3505" t="str">
            <v>Rft</v>
          </cell>
          <cell r="D3505">
            <v>54.87</v>
          </cell>
          <cell r="E3505">
            <v>655.08000000000004</v>
          </cell>
          <cell r="F3505" t="str">
            <v>m</v>
          </cell>
          <cell r="G3505">
            <v>180.03</v>
          </cell>
          <cell r="H3505">
            <v>2149.2199999999998</v>
          </cell>
          <cell r="I3505" t="str">
            <v>24.3.5.5,24.3.6 ,24.3.6.34</v>
          </cell>
          <cell r="J3505">
            <v>0</v>
          </cell>
          <cell r="L3505">
            <v>2147.1799999999998</v>
          </cell>
          <cell r="M3505">
            <v>2.0399999999999636</v>
          </cell>
          <cell r="N3505">
            <v>9.5008336515800432E-4</v>
          </cell>
        </row>
        <row r="3506">
          <cell r="A3506" t="str">
            <v>24-17-a-04</v>
          </cell>
          <cell r="B3506" t="str">
            <v>Providing laying, cutting, jointing, testing &amp;disinfecting AC pipeline of BSS with "B" Classworking pressure pipe in trenches with cementjoint &amp; rubbering complete in all  respect: exceptexcavation. 8" Nominal Pipe Size (NPS)</v>
          </cell>
          <cell r="C3506" t="str">
            <v>Rft</v>
          </cell>
          <cell r="D3506">
            <v>61.15</v>
          </cell>
          <cell r="E3506">
            <v>1075.68</v>
          </cell>
          <cell r="F3506" t="str">
            <v>m</v>
          </cell>
          <cell r="G3506">
            <v>200.64</v>
          </cell>
          <cell r="H3506">
            <v>3529.13</v>
          </cell>
          <cell r="I3506" t="str">
            <v>24.3.5.5,24.3.6 ,24.3.6.34</v>
          </cell>
          <cell r="J3506">
            <v>0</v>
          </cell>
          <cell r="L3506">
            <v>3527.09</v>
          </cell>
          <cell r="M3506">
            <v>2.0399999999999636</v>
          </cell>
          <cell r="N3506">
            <v>5.7838047795773955E-4</v>
          </cell>
        </row>
        <row r="3507">
          <cell r="A3507" t="str">
            <v>24-17-a-05</v>
          </cell>
          <cell r="B3507" t="str">
            <v>Providing laying, cutting, jointing, testing &amp;disinfecting AC pipeline of BSS with "B" Classworking pressure pipe in trenches with cementjoint &amp; rubbering complete in all  respect: exceptexcavation. 10" Nominal Pipe Size (NPS)</v>
          </cell>
          <cell r="C3507" t="str">
            <v>Rft</v>
          </cell>
          <cell r="D3507">
            <v>69.63</v>
          </cell>
          <cell r="E3507">
            <v>1452.3</v>
          </cell>
          <cell r="F3507" t="str">
            <v>m</v>
          </cell>
          <cell r="G3507">
            <v>228.45</v>
          </cell>
          <cell r="H3507">
            <v>4764.7700000000004</v>
          </cell>
          <cell r="I3507" t="str">
            <v>24.3.5.5,24.3.6 ,24.3.6.34</v>
          </cell>
          <cell r="J3507">
            <v>0</v>
          </cell>
          <cell r="L3507">
            <v>4762.12</v>
          </cell>
          <cell r="M3507">
            <v>2.6500000000005457</v>
          </cell>
          <cell r="N3507">
            <v>5.5647484733701495E-4</v>
          </cell>
        </row>
        <row r="3508">
          <cell r="A3508" t="str">
            <v>24-17-a-06</v>
          </cell>
          <cell r="B3508" t="str">
            <v>Providing laying, cutting, jointing, testing &amp;disinfecting AC pipeline of BSS with "B" Classworking pressure pipe in trenches with cementjoint &amp; rubbering complete in all  respect: exceptexcavation. 12"  Nominal Pipe Size (NPS)</v>
          </cell>
          <cell r="C3508" t="str">
            <v>Rft</v>
          </cell>
          <cell r="D3508">
            <v>78.03</v>
          </cell>
          <cell r="E3508">
            <v>1909.04</v>
          </cell>
          <cell r="F3508" t="str">
            <v>m</v>
          </cell>
          <cell r="G3508">
            <v>256.01</v>
          </cell>
          <cell r="H3508">
            <v>6263.24</v>
          </cell>
          <cell r="I3508" t="str">
            <v>24.3.5.5,24.3.6 ,24.3.6.34</v>
          </cell>
          <cell r="J3508">
            <v>0</v>
          </cell>
          <cell r="L3508">
            <v>6260.58</v>
          </cell>
          <cell r="M3508">
            <v>2.6599999999998545</v>
          </cell>
          <cell r="N3508">
            <v>4.2488076184632326E-4</v>
          </cell>
        </row>
        <row r="3509">
          <cell r="A3509" t="str">
            <v>24-17-a-07</v>
          </cell>
          <cell r="B3509" t="str">
            <v>Providing laying, cutting, jointing, testing &amp;disinfecting AC pipeline of BSS with "B" Classworking pressure pipe in trenches with cementjoint &amp; rubbering complete in all  respect: exceptexcavation. 14"  Nominal Pipe Size (NPS)</v>
          </cell>
          <cell r="C3509" t="str">
            <v>Rft</v>
          </cell>
          <cell r="D3509">
            <v>82.79</v>
          </cell>
          <cell r="E3509">
            <v>3676.76</v>
          </cell>
          <cell r="F3509" t="str">
            <v>m</v>
          </cell>
          <cell r="G3509">
            <v>271.63</v>
          </cell>
          <cell r="H3509">
            <v>12062.87</v>
          </cell>
          <cell r="I3509" t="str">
            <v>24.3.5.5,24.3.6 ,24.3.6.34</v>
          </cell>
          <cell r="J3509">
            <v>0</v>
          </cell>
          <cell r="L3509">
            <v>12059.97</v>
          </cell>
          <cell r="M3509">
            <v>2.9000000000014552</v>
          </cell>
          <cell r="N3509">
            <v>2.4046494311357784E-4</v>
          </cell>
        </row>
        <row r="3510">
          <cell r="A3510" t="str">
            <v>24-17-a-08</v>
          </cell>
          <cell r="B3510" t="str">
            <v>Providing laying, cutting, jointing, testing &amp;disinfecting AC pipeline of BSS with "B" Classworking pressure pipe in trenches with cementjoint &amp; rubbering complete in all  respect: exceptexcavation. 16"  Nominal Pipe Size (NPS)</v>
          </cell>
          <cell r="C3510" t="str">
            <v>Rft</v>
          </cell>
          <cell r="D3510">
            <v>88.84</v>
          </cell>
          <cell r="E3510">
            <v>4570.9799999999996</v>
          </cell>
          <cell r="F3510" t="str">
            <v>m</v>
          </cell>
          <cell r="G3510">
            <v>291.48</v>
          </cell>
          <cell r="H3510">
            <v>14996.65</v>
          </cell>
          <cell r="I3510" t="str">
            <v>24.3.5.5,24.3.6 ,24.3.6.34</v>
          </cell>
          <cell r="J3510">
            <v>0</v>
          </cell>
          <cell r="L3510">
            <v>14993.38</v>
          </cell>
          <cell r="M3510">
            <v>3.2700000000004366</v>
          </cell>
          <cell r="N3510">
            <v>2.1809625314641773E-4</v>
          </cell>
        </row>
        <row r="3511">
          <cell r="A3511" t="str">
            <v>24-17-a-09</v>
          </cell>
          <cell r="B3511" t="str">
            <v>Providing laying, cutting, jointing, testing &amp;disinfecting AC pipeline of BSS with "B" Classworking pressure pipe in trenches with cementjoint &amp; rubbering complete in all  respect: exceptexcavation. 18"  Nominal Pipe Size (NPS)</v>
          </cell>
          <cell r="C3511" t="str">
            <v>Rft</v>
          </cell>
          <cell r="D3511">
            <v>96.44</v>
          </cell>
          <cell r="E3511">
            <v>4578.57</v>
          </cell>
          <cell r="F3511" t="str">
            <v>m</v>
          </cell>
          <cell r="G3511">
            <v>316.39999999999998</v>
          </cell>
          <cell r="H3511">
            <v>15021.57</v>
          </cell>
          <cell r="I3511" t="str">
            <v>24.3.5.5,24.3.6 ,24.3.6.34</v>
          </cell>
          <cell r="J3511">
            <v>0</v>
          </cell>
          <cell r="L3511">
            <v>15017.48</v>
          </cell>
          <cell r="M3511">
            <v>4.0900000000001455</v>
          </cell>
          <cell r="N3511">
            <v>2.7234928896193941E-4</v>
          </cell>
        </row>
        <row r="3512">
          <cell r="A3512" t="str">
            <v>24-17-a-10</v>
          </cell>
          <cell r="B3512" t="str">
            <v>Providing laying, cutting, jointing, testing &amp;disinfecting AC pipeline of BSS with "B" Classworking pressure pipe in trenches with cementjoint &amp; rubbering complete in all  respect: exceptexcavation. 20"  Nominal Pipe Size (NPS)</v>
          </cell>
          <cell r="C3512" t="str">
            <v>Rft</v>
          </cell>
          <cell r="D3512">
            <v>115.99</v>
          </cell>
          <cell r="E3512">
            <v>5635.74</v>
          </cell>
          <cell r="F3512" t="str">
            <v>m</v>
          </cell>
          <cell r="G3512">
            <v>380.55</v>
          </cell>
          <cell r="H3512">
            <v>18489.95</v>
          </cell>
          <cell r="I3512" t="str">
            <v>24.3.5.5,24.3.6 ,24.3.6.34</v>
          </cell>
          <cell r="J3512">
            <v>0</v>
          </cell>
          <cell r="L3512">
            <v>18485.86</v>
          </cell>
          <cell r="M3512">
            <v>4.0900000000001455</v>
          </cell>
          <cell r="N3512">
            <v>2.2125018798152454E-4</v>
          </cell>
        </row>
        <row r="3513">
          <cell r="A3513" t="str">
            <v>24-17-a-11</v>
          </cell>
          <cell r="B3513" t="str">
            <v>Providing laying, cutting, jointing, testing &amp;disinfecting AC pipeline of BSS with "B" Classworking pressure pipe in trenches with cementjoint &amp; rubbering complete in all  respect: exceptexcavation. 24"  Nominal Pipe Size (NPS)</v>
          </cell>
          <cell r="C3513" t="str">
            <v>Rft</v>
          </cell>
          <cell r="D3513">
            <v>125.94</v>
          </cell>
          <cell r="E3513">
            <v>7762.22</v>
          </cell>
          <cell r="F3513" t="str">
            <v>m</v>
          </cell>
          <cell r="G3513">
            <v>413.2</v>
          </cell>
          <cell r="H3513">
            <v>25466.6</v>
          </cell>
          <cell r="I3513" t="str">
            <v>24.3.5.5,24.3.6 ,24.3.6.34</v>
          </cell>
          <cell r="J3513">
            <v>0</v>
          </cell>
          <cell r="L3513">
            <v>25462.51</v>
          </cell>
          <cell r="M3513">
            <v>4.0900000000001455</v>
          </cell>
          <cell r="N3513">
            <v>1.6062831197710461E-4</v>
          </cell>
        </row>
        <row r="3514">
          <cell r="A3514" t="str">
            <v>24-17-b-01</v>
          </cell>
          <cell r="B3514" t="str">
            <v>Providing laying, cutting, jointing, testing &amp;disinfecting AC pipeline of BSS with "C" Classworking pressure pipe in trenches with cementjoint &amp; rubbering complete in all  respect: exceptexcavation. 4"  Nominal Pipe Size (NPS)</v>
          </cell>
          <cell r="C3514" t="str">
            <v>Rft</v>
          </cell>
          <cell r="D3514">
            <v>50.53</v>
          </cell>
          <cell r="E3514">
            <v>467.27</v>
          </cell>
          <cell r="F3514" t="str">
            <v>m</v>
          </cell>
          <cell r="G3514">
            <v>165.78</v>
          </cell>
          <cell r="H3514">
            <v>1533.05</v>
          </cell>
          <cell r="I3514" t="str">
            <v>24.3.6 ,24.3.6.34</v>
          </cell>
          <cell r="J3514">
            <v>0</v>
          </cell>
          <cell r="L3514">
            <v>1531.01</v>
          </cell>
          <cell r="M3514">
            <v>2.0399999999999636</v>
          </cell>
          <cell r="N3514">
            <v>1.3324537396881559E-3</v>
          </cell>
        </row>
        <row r="3515">
          <cell r="A3515" t="str">
            <v>24-17-b-02</v>
          </cell>
          <cell r="B3515" t="str">
            <v>Providing laying, cutting, jointing, testing &amp;disinfecting AC pipeline of BSS with "C" Classworking pressure pipe in trenches with cementjoint &amp; rubbering complete in all  respect: exceptexcavation. 6"  Nominal Pipe Size (NPS)</v>
          </cell>
          <cell r="C3515" t="str">
            <v>Rft</v>
          </cell>
          <cell r="D3515">
            <v>54.87</v>
          </cell>
          <cell r="E3515">
            <v>779.01</v>
          </cell>
          <cell r="F3515" t="str">
            <v>m</v>
          </cell>
          <cell r="G3515">
            <v>180.03</v>
          </cell>
          <cell r="H3515">
            <v>2555.8200000000002</v>
          </cell>
          <cell r="I3515" t="str">
            <v>24.3.6 ,24.3.6.34</v>
          </cell>
          <cell r="J3515">
            <v>0</v>
          </cell>
          <cell r="L3515">
            <v>2553.7800000000002</v>
          </cell>
          <cell r="M3515">
            <v>2.0399999999999636</v>
          </cell>
          <cell r="N3515">
            <v>7.9881587294127268E-4</v>
          </cell>
        </row>
        <row r="3516">
          <cell r="A3516" t="str">
            <v>24-17-b-03</v>
          </cell>
          <cell r="B3516" t="str">
            <v>Providing laying, cutting, jointing, testing &amp;disinfecting AC pipeline of BSS with "C" Classworking pressure pipe in trenches with cementjoint &amp; rubbering complete in all  respect: exceptexcavation. 8"  Nominal Pipe Size (NPS)</v>
          </cell>
          <cell r="C3516" t="str">
            <v>Rft</v>
          </cell>
          <cell r="D3516">
            <v>61.15</v>
          </cell>
          <cell r="E3516">
            <v>1211.76</v>
          </cell>
          <cell r="F3516" t="str">
            <v>m</v>
          </cell>
          <cell r="G3516">
            <v>200.64</v>
          </cell>
          <cell r="H3516">
            <v>3975.59</v>
          </cell>
          <cell r="I3516" t="str">
            <v>24.3.6 ,24.3.6.34</v>
          </cell>
          <cell r="J3516">
            <v>0</v>
          </cell>
          <cell r="L3516">
            <v>3973.55</v>
          </cell>
          <cell r="M3516">
            <v>2.0399999999999636</v>
          </cell>
          <cell r="N3516">
            <v>5.1339482326885622E-4</v>
          </cell>
        </row>
        <row r="3517">
          <cell r="A3517" t="str">
            <v>24-17-b-04</v>
          </cell>
          <cell r="B3517" t="str">
            <v>Providing laying, cutting, jointing, testing &amp;disinfecting AC pipeline of BSS with "C" Classworking pressure pipe in trenches with cementjoint &amp; rubbering complete in all  respect: exceptexcavation. 10"  Nominal Pipe Size (NPS)</v>
          </cell>
          <cell r="C3517" t="str">
            <v>Rft</v>
          </cell>
          <cell r="D3517">
            <v>70.34</v>
          </cell>
          <cell r="E3517">
            <v>1677.79</v>
          </cell>
          <cell r="F3517" t="str">
            <v>m</v>
          </cell>
          <cell r="G3517">
            <v>230.78</v>
          </cell>
          <cell r="H3517">
            <v>5504.55</v>
          </cell>
          <cell r="I3517" t="str">
            <v>24.3.6 ,24.3.6.34</v>
          </cell>
          <cell r="J3517">
            <v>0</v>
          </cell>
          <cell r="L3517">
            <v>5501.9</v>
          </cell>
          <cell r="M3517">
            <v>2.6500000000005457</v>
          </cell>
          <cell r="N3517">
            <v>4.8165179301705701E-4</v>
          </cell>
        </row>
        <row r="3518">
          <cell r="A3518" t="str">
            <v>24-17-b-05</v>
          </cell>
          <cell r="B3518" t="str">
            <v>Providing laying, cutting, jointing, testing &amp;disinfecting AC pipeline of BSS with "C" Classworking pressure pipe in trenches with cementjoint &amp; rubbering complete in all  respect: exceptexcavation. 12"  Nominal Pipe Size (NPS)</v>
          </cell>
          <cell r="C3518" t="str">
            <v>Rft</v>
          </cell>
          <cell r="D3518">
            <v>78.98</v>
          </cell>
          <cell r="E3518">
            <v>2320.65</v>
          </cell>
          <cell r="F3518" t="str">
            <v>m</v>
          </cell>
          <cell r="G3518">
            <v>259.11</v>
          </cell>
          <cell r="H3518">
            <v>7613.69</v>
          </cell>
          <cell r="I3518" t="str">
            <v>24.3.6 ,24.3.6.34</v>
          </cell>
          <cell r="J3518">
            <v>0</v>
          </cell>
          <cell r="L3518">
            <v>7611.03</v>
          </cell>
          <cell r="M3518">
            <v>2.6599999999998545</v>
          </cell>
          <cell r="N3518">
            <v>3.4949277561642175E-4</v>
          </cell>
        </row>
        <row r="3519">
          <cell r="A3519" t="str">
            <v>24-17-b-06</v>
          </cell>
          <cell r="B3519" t="str">
            <v>Providing laying, cutting, jointing, testing &amp;disinfecting AC pipeline of BSS with "C" Classworking pressure pipe in trenches with cementjoint &amp; rubbering complete in all  respect: exceptexcavation. 14"  Nominal Pipe Size (NPS)</v>
          </cell>
          <cell r="C3519" t="str">
            <v>Rft</v>
          </cell>
          <cell r="D3519">
            <v>82.79</v>
          </cell>
          <cell r="E3519">
            <v>4227.16</v>
          </cell>
          <cell r="F3519" t="str">
            <v>m</v>
          </cell>
          <cell r="G3519">
            <v>271.63</v>
          </cell>
          <cell r="H3519">
            <v>13868.63</v>
          </cell>
          <cell r="I3519" t="str">
            <v>24.3.6 ,24.3.6.34</v>
          </cell>
          <cell r="J3519">
            <v>0</v>
          </cell>
          <cell r="L3519">
            <v>13865.73</v>
          </cell>
          <cell r="M3519">
            <v>2.8999999999996362</v>
          </cell>
          <cell r="N3519">
            <v>2.0914874297996833E-4</v>
          </cell>
        </row>
        <row r="3520">
          <cell r="A3520" t="str">
            <v>24-17-b-07</v>
          </cell>
          <cell r="B3520" t="str">
            <v>Providing laying, cutting, jointing, testing &amp;disinfecting AC pipeline of BSS with "C" Classworking pressure pipe in trenches with cementjoint &amp; rubbering complete in all  respect: exceptexcavation. 16"  Nominal Pipe Size (NPS)</v>
          </cell>
          <cell r="C3520" t="str">
            <v>Rft</v>
          </cell>
          <cell r="D3520">
            <v>89.91</v>
          </cell>
          <cell r="E3520">
            <v>5395.81</v>
          </cell>
          <cell r="F3520" t="str">
            <v>m</v>
          </cell>
          <cell r="G3520">
            <v>294.97000000000003</v>
          </cell>
          <cell r="H3520">
            <v>17702.8</v>
          </cell>
          <cell r="I3520" t="str">
            <v>24.3.6 ,24.3.6.34</v>
          </cell>
          <cell r="J3520">
            <v>0</v>
          </cell>
          <cell r="L3520">
            <v>17699.53</v>
          </cell>
          <cell r="M3520">
            <v>3.2700000000004366</v>
          </cell>
          <cell r="N3520">
            <v>1.847506685206012E-4</v>
          </cell>
        </row>
        <row r="3521">
          <cell r="A3521" t="str">
            <v>24-17-b-08</v>
          </cell>
          <cell r="B3521" t="str">
            <v>Providing laying, cutting, jointing, testing &amp;disinfecting AC pipeline of BSS with "C" Classworking pressure pipe in trenches with cementjoint &amp; rubbering complete in all  respect: exceptexcavation. 18"  Nominal Pipe Size (NPS)</v>
          </cell>
          <cell r="C3521" t="str">
            <v>Rft</v>
          </cell>
          <cell r="D3521">
            <v>95.14</v>
          </cell>
          <cell r="E3521">
            <v>6606.32</v>
          </cell>
          <cell r="F3521" t="str">
            <v>m</v>
          </cell>
          <cell r="G3521">
            <v>312.13</v>
          </cell>
          <cell r="H3521">
            <v>21674.29</v>
          </cell>
          <cell r="I3521" t="str">
            <v>24.3.6 ,24.3.6.34</v>
          </cell>
          <cell r="J3521">
            <v>0</v>
          </cell>
          <cell r="L3521">
            <v>21670.2</v>
          </cell>
          <cell r="M3521">
            <v>4.0900000000001455</v>
          </cell>
          <cell r="N3521">
            <v>1.8873845188323806E-4</v>
          </cell>
        </row>
        <row r="3522">
          <cell r="A3522" t="str">
            <v>24-17-b-09</v>
          </cell>
          <cell r="B3522" t="str">
            <v>Providing laying, cutting, jointing, testing &amp;disinfecting AC pipeline of BSS with "C" Classworking pressure pipe in trenches with cementjoint &amp; rubbering complete in all  respect: exceptexcavation. 20"  Nominal Pipe Size (NPS)</v>
          </cell>
          <cell r="C3522" t="str">
            <v>Rft</v>
          </cell>
          <cell r="D3522">
            <v>111.5</v>
          </cell>
          <cell r="E3522">
            <v>7861.98</v>
          </cell>
          <cell r="F3522" t="str">
            <v>m</v>
          </cell>
          <cell r="G3522">
            <v>365.8</v>
          </cell>
          <cell r="H3522">
            <v>25793.9</v>
          </cell>
          <cell r="I3522" t="str">
            <v>24.3.6 ,24.3.6.34</v>
          </cell>
          <cell r="J3522">
            <v>0</v>
          </cell>
          <cell r="L3522">
            <v>25789.82</v>
          </cell>
          <cell r="M3522">
            <v>4.0800000000017462</v>
          </cell>
          <cell r="N3522">
            <v>1.5820195720643828E-4</v>
          </cell>
        </row>
        <row r="3523">
          <cell r="A3523" t="str">
            <v>24-17-b-10</v>
          </cell>
          <cell r="B3523" t="str">
            <v>Providing laying, cutting, jointing, testing &amp;disinfecting AC pipeline of BSS with "C" Classworking pressure pipe in trenches with cementjoint &amp; rubbering complete in all  respect: exceptexcavation. 24"  Nominal Pipe Size (NPS)</v>
          </cell>
          <cell r="C3523" t="str">
            <v>Rft</v>
          </cell>
          <cell r="D3523">
            <v>125.94</v>
          </cell>
          <cell r="E3523">
            <v>11059.73</v>
          </cell>
          <cell r="F3523" t="str">
            <v>m</v>
          </cell>
          <cell r="G3523">
            <v>413.2</v>
          </cell>
          <cell r="H3523">
            <v>36285.199999999997</v>
          </cell>
          <cell r="I3523" t="str">
            <v>24.3.6 ,24.3.6.34</v>
          </cell>
          <cell r="J3523">
            <v>0</v>
          </cell>
          <cell r="L3523">
            <v>36281.11</v>
          </cell>
          <cell r="M3523">
            <v>4.0899999999965075</v>
          </cell>
          <cell r="N3523">
            <v>1.1273083982261038E-4</v>
          </cell>
        </row>
        <row r="3524">
          <cell r="A3524" t="str">
            <v>24-17-c-01</v>
          </cell>
          <cell r="B3524" t="str">
            <v>Providing laying, cutting, jointing, testing &amp;disinfecting AC pipeline of BSS with "D" Classworking pressure pipe in trenches with cementjoint &amp; rubbering complete in all  respect: exceptexcavation. 4"  Nominal Pipe Size (NPS)</v>
          </cell>
          <cell r="C3524" t="str">
            <v>Rft</v>
          </cell>
          <cell r="D3524">
            <v>59.28</v>
          </cell>
          <cell r="E3524">
            <v>535.55999999999995</v>
          </cell>
          <cell r="F3524" t="str">
            <v>m</v>
          </cell>
          <cell r="G3524">
            <v>194.49</v>
          </cell>
          <cell r="H3524">
            <v>1757.09</v>
          </cell>
          <cell r="I3524" t="str">
            <v>24.3.6 ,24.3.6.34</v>
          </cell>
          <cell r="J3524">
            <v>0</v>
          </cell>
          <cell r="L3524">
            <v>1755.05</v>
          </cell>
          <cell r="M3524">
            <v>2.0399999999999636</v>
          </cell>
          <cell r="N3524">
            <v>1.162360046722295E-3</v>
          </cell>
        </row>
        <row r="3525">
          <cell r="A3525" t="str">
            <v>24-17-c-02</v>
          </cell>
          <cell r="B3525" t="str">
            <v>Providing laying, cutting, jointing, testing &amp;disinfecting AC pipeline of BSS with "D" Classworking pressure pipe in trenches with cementjoint &amp; rubbering complete in all  respect: exceptexcavation. 6"  Nominal Pipe Size (NPS)</v>
          </cell>
          <cell r="C3525" t="str">
            <v>Rft</v>
          </cell>
          <cell r="D3525">
            <v>54.4</v>
          </cell>
          <cell r="E3525">
            <v>927.99</v>
          </cell>
          <cell r="F3525" t="str">
            <v>m</v>
          </cell>
          <cell r="G3525">
            <v>178.48</v>
          </cell>
          <cell r="H3525">
            <v>3044.57</v>
          </cell>
          <cell r="I3525" t="str">
            <v>24.3.6 ,24.3.6.34</v>
          </cell>
          <cell r="J3525">
            <v>0</v>
          </cell>
          <cell r="L3525">
            <v>3042.53</v>
          </cell>
          <cell r="M3525">
            <v>2.0399999999999636</v>
          </cell>
          <cell r="N3525">
            <v>6.7049462125269544E-4</v>
          </cell>
        </row>
        <row r="3526">
          <cell r="A3526" t="str">
            <v>24-17-c-03</v>
          </cell>
          <cell r="B3526" t="str">
            <v>Providing laying, cutting, jointing, testing &amp;disinfecting AC pipeline of BSS with "D" Classworking pressure pipe in trenches with cementjoint &amp; rubbering complete in all  respect: exceptexcavation. 8"  Nominal Pipe Size (NPS)</v>
          </cell>
          <cell r="C3526" t="str">
            <v>Rft</v>
          </cell>
          <cell r="D3526">
            <v>60.56</v>
          </cell>
          <cell r="E3526">
            <v>1613.33</v>
          </cell>
          <cell r="F3526" t="str">
            <v>m</v>
          </cell>
          <cell r="G3526">
            <v>198.7</v>
          </cell>
          <cell r="H3526">
            <v>5293.09</v>
          </cell>
          <cell r="I3526" t="str">
            <v>24.3.6 ,24.3.6.34</v>
          </cell>
          <cell r="J3526">
            <v>0</v>
          </cell>
          <cell r="L3526">
            <v>5291.05</v>
          </cell>
          <cell r="M3526">
            <v>2.0399999999999636</v>
          </cell>
          <cell r="N3526">
            <v>3.8555674204552285E-4</v>
          </cell>
        </row>
        <row r="3527">
          <cell r="A3527" t="str">
            <v>24-17-c-04</v>
          </cell>
          <cell r="B3527" t="str">
            <v>Providing laying, cutting, jointing, testing &amp;disinfecting AC pipeline of BSS with "D" Classworking pressure pipe in trenches with cementjoint &amp; rubbering complete in all  respect: exceptexcavation. 10"  Nominal Pipe Size (NPS)</v>
          </cell>
          <cell r="C3527" t="str">
            <v>Rft</v>
          </cell>
          <cell r="D3527">
            <v>69.63</v>
          </cell>
          <cell r="E3527">
            <v>2365.98</v>
          </cell>
          <cell r="F3527" t="str">
            <v>m</v>
          </cell>
          <cell r="G3527">
            <v>228.45</v>
          </cell>
          <cell r="H3527">
            <v>7762.41</v>
          </cell>
          <cell r="I3527" t="str">
            <v>24.3.6 ,24.3.6.34</v>
          </cell>
          <cell r="J3527">
            <v>0</v>
          </cell>
          <cell r="L3527">
            <v>7759.76</v>
          </cell>
          <cell r="M3527">
            <v>2.6499999999996362</v>
          </cell>
          <cell r="N3527">
            <v>3.415054073836866E-4</v>
          </cell>
        </row>
        <row r="3528">
          <cell r="A3528" t="str">
            <v>24-17-c-05</v>
          </cell>
          <cell r="B3528" t="str">
            <v>Providing laying, cutting, jointing, testing &amp;disinfecting AC pipeline of BSS with "D" Classworking pressure pipe in trenches with cementjoint &amp; rubbering complete in all  respect: exceptexcavation. 12"  Nominal Pipe Size (NPS)</v>
          </cell>
          <cell r="C3528" t="str">
            <v>Rft</v>
          </cell>
          <cell r="D3528">
            <v>78.03</v>
          </cell>
          <cell r="E3528">
            <v>3437.51</v>
          </cell>
          <cell r="F3528" t="str">
            <v>m</v>
          </cell>
          <cell r="G3528">
            <v>256.01</v>
          </cell>
          <cell r="H3528">
            <v>11277.9</v>
          </cell>
          <cell r="I3528" t="str">
            <v>24.3.6 ,24.3.6.34</v>
          </cell>
          <cell r="J3528">
            <v>0</v>
          </cell>
          <cell r="L3528">
            <v>11275.25</v>
          </cell>
          <cell r="M3528">
            <v>2.6499999999996362</v>
          </cell>
          <cell r="N3528">
            <v>2.3502804815854516E-4</v>
          </cell>
        </row>
        <row r="3529">
          <cell r="A3529" t="str">
            <v>24-17-c-06</v>
          </cell>
          <cell r="B3529" t="str">
            <v>Providing laying, cutting, jointing, testing &amp;disinfecting AC pipeline of BSS with "D" Classworking pressure pipe in trenches with cementjoint &amp; rubbering complete in all  respect: exceptexcavation. 14"  Nominal Pipe Size (NPS)</v>
          </cell>
          <cell r="C3529" t="str">
            <v>Rft</v>
          </cell>
          <cell r="D3529">
            <v>82.79</v>
          </cell>
          <cell r="E3529">
            <v>6090.97</v>
          </cell>
          <cell r="F3529" t="str">
            <v>m</v>
          </cell>
          <cell r="G3529">
            <v>271.63</v>
          </cell>
          <cell r="H3529">
            <v>19983.490000000002</v>
          </cell>
          <cell r="I3529" t="str">
            <v>24.3.6 ,24.3.6.34</v>
          </cell>
          <cell r="J3529">
            <v>0</v>
          </cell>
          <cell r="L3529">
            <v>19980.59</v>
          </cell>
          <cell r="M3529">
            <v>2.9000000000014552</v>
          </cell>
          <cell r="N3529">
            <v>1.4514085920393018E-4</v>
          </cell>
        </row>
        <row r="3530">
          <cell r="A3530" t="str">
            <v>24-17-c-07</v>
          </cell>
          <cell r="B3530" t="str">
            <v>Providing laying, cutting, jointing, testing &amp;disinfecting AC pipeline of BSS with "D" Classworking pressure pipe in trenches with cementjoint &amp; rubbering complete in all  respect: exceptexcavation. 16"  Nominal Pipe Size (NPS)</v>
          </cell>
          <cell r="C3530" t="str">
            <v>Rft</v>
          </cell>
          <cell r="D3530">
            <v>88.84</v>
          </cell>
          <cell r="E3530">
            <v>7858.77</v>
          </cell>
          <cell r="F3530" t="str">
            <v>m</v>
          </cell>
          <cell r="G3530">
            <v>291.48</v>
          </cell>
          <cell r="H3530">
            <v>25783.360000000001</v>
          </cell>
          <cell r="I3530" t="str">
            <v>24.3.6 ,24.3.6.34</v>
          </cell>
          <cell r="J3530">
            <v>0</v>
          </cell>
          <cell r="L3530">
            <v>25780.09</v>
          </cell>
          <cell r="M3530">
            <v>3.2700000000004366</v>
          </cell>
          <cell r="N3530">
            <v>1.2684207076082499E-4</v>
          </cell>
        </row>
        <row r="3531">
          <cell r="A3531" t="str">
            <v>24-17-c-08</v>
          </cell>
          <cell r="B3531" t="str">
            <v>Providing laying, cutting, jointing, testing &amp;disinfecting AC pipeline of BSS with "D" Classworking pressure pipe in trenches with cementjoint &amp; rubbering complete in all  respect: exceptexcavation. 18"  Nominal Pipe Size (NPS)</v>
          </cell>
          <cell r="C3531" t="str">
            <v>Rft</v>
          </cell>
          <cell r="D3531">
            <v>95.14</v>
          </cell>
          <cell r="E3531">
            <v>9453.07</v>
          </cell>
          <cell r="F3531" t="str">
            <v>m</v>
          </cell>
          <cell r="G3531">
            <v>312.13</v>
          </cell>
          <cell r="H3531">
            <v>31014</v>
          </cell>
          <cell r="I3531" t="str">
            <v>24.3.6 ,24.3.6.34</v>
          </cell>
          <cell r="J3531">
            <v>0</v>
          </cell>
          <cell r="L3531">
            <v>31009.91</v>
          </cell>
          <cell r="M3531">
            <v>4.0900000000001455</v>
          </cell>
          <cell r="N3531">
            <v>1.3189332055462739E-4</v>
          </cell>
        </row>
        <row r="3532">
          <cell r="A3532" t="str">
            <v>24-17-c-09</v>
          </cell>
          <cell r="B3532" t="str">
            <v>Providing laying, cutting, jointing, testing &amp;disinfecting AC pipeline of BSS with "D" Classworking pressure pipe in trenches with cementjoint &amp; rubbering complete in all  respect: exceptexcavation. 20"  Nominal Pipe Size (NPS)</v>
          </cell>
          <cell r="C3532" t="str">
            <v>Rft</v>
          </cell>
          <cell r="D3532">
            <v>111.5</v>
          </cell>
          <cell r="E3532">
            <v>11533.71</v>
          </cell>
          <cell r="F3532" t="str">
            <v>m</v>
          </cell>
          <cell r="G3532">
            <v>365.8</v>
          </cell>
          <cell r="H3532">
            <v>37840.26</v>
          </cell>
          <cell r="I3532" t="str">
            <v>24.3.6 ,24.3.6.34</v>
          </cell>
          <cell r="J3532">
            <v>0</v>
          </cell>
          <cell r="L3532">
            <v>37836.19</v>
          </cell>
          <cell r="M3532">
            <v>4.069999999999709</v>
          </cell>
          <cell r="N3532">
            <v>1.0756897034293645E-4</v>
          </cell>
        </row>
        <row r="3533">
          <cell r="A3533" t="str">
            <v>24-17-c-10</v>
          </cell>
          <cell r="B3533" t="str">
            <v>Providing laying, cutting, jointing, testing &amp;disinfecting AC pipeline of BSS with "D" Classworking pressure pipe in trenches with cementjoint &amp; rubbering complete in all  respect: exceptexcavation. 24"  Nominal Pipe Size (NPS)</v>
          </cell>
          <cell r="C3533" t="str">
            <v>Rft</v>
          </cell>
          <cell r="D3533">
            <v>125.94</v>
          </cell>
          <cell r="E3533">
            <v>16642.650000000001</v>
          </cell>
          <cell r="F3533" t="str">
            <v>m</v>
          </cell>
          <cell r="G3533">
            <v>413.2</v>
          </cell>
          <cell r="H3533">
            <v>54601.87</v>
          </cell>
          <cell r="I3533" t="str">
            <v>24.3.6 ,24.3.6.34</v>
          </cell>
          <cell r="J3533">
            <v>0</v>
          </cell>
          <cell r="L3533">
            <v>54597.8</v>
          </cell>
          <cell r="M3533">
            <v>4.069999999999709</v>
          </cell>
          <cell r="N3533">
            <v>7.4545128191973094E-5</v>
          </cell>
        </row>
        <row r="3534">
          <cell r="A3534" t="str">
            <v>24-18-a-01</v>
          </cell>
          <cell r="B3534"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3"  Nominal Pipe Size (NPS)</v>
          </cell>
          <cell r="C3534" t="str">
            <v>Rft</v>
          </cell>
          <cell r="D3534">
            <v>8.7200000000000006</v>
          </cell>
          <cell r="E3534">
            <v>192.53</v>
          </cell>
          <cell r="F3534" t="str">
            <v>m</v>
          </cell>
          <cell r="G3534">
            <v>28.59</v>
          </cell>
          <cell r="H3534">
            <v>631.65</v>
          </cell>
          <cell r="I3534" t="str">
            <v>24.3.5.4,24.3.6,24.3.6.24,24.3.6.34</v>
          </cell>
          <cell r="J3534">
            <v>0</v>
          </cell>
          <cell r="L3534">
            <v>558.71</v>
          </cell>
          <cell r="M3534">
            <v>72.939999999999941</v>
          </cell>
          <cell r="N3534">
            <v>0.1305507329383758</v>
          </cell>
        </row>
        <row r="3535">
          <cell r="A3535" t="str">
            <v>24-18-a-02</v>
          </cell>
          <cell r="B3535"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4" Nominal Pipe Size (NPS)</v>
          </cell>
          <cell r="C3535" t="str">
            <v>Rft</v>
          </cell>
          <cell r="D3535">
            <v>11.6</v>
          </cell>
          <cell r="E3535">
            <v>291.35000000000002</v>
          </cell>
          <cell r="F3535" t="str">
            <v>m</v>
          </cell>
          <cell r="G3535">
            <v>38.07</v>
          </cell>
          <cell r="H3535">
            <v>955.88</v>
          </cell>
          <cell r="I3535" t="str">
            <v>24.3.5.4,24.3.6,24.3.6.24,24.3.6.34</v>
          </cell>
          <cell r="J3535">
            <v>0</v>
          </cell>
          <cell r="L3535">
            <v>838.6</v>
          </cell>
          <cell r="M3535">
            <v>117.27999999999997</v>
          </cell>
          <cell r="N3535">
            <v>0.13985213450989742</v>
          </cell>
        </row>
        <row r="3536">
          <cell r="A3536" t="str">
            <v>24-18-a-03</v>
          </cell>
          <cell r="B353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5"   Nominal Pipe Size (NPS)</v>
          </cell>
          <cell r="C3536" t="str">
            <v>Rft</v>
          </cell>
          <cell r="D3536">
            <v>13.94</v>
          </cell>
          <cell r="E3536">
            <v>401.21</v>
          </cell>
          <cell r="F3536" t="str">
            <v>m</v>
          </cell>
          <cell r="G3536">
            <v>45.75</v>
          </cell>
          <cell r="H3536">
            <v>1316.3</v>
          </cell>
          <cell r="I3536" t="str">
            <v>24.3.5.4,24.3.6,24.3.6.24,24.3.6.34</v>
          </cell>
          <cell r="J3536">
            <v>0</v>
          </cell>
          <cell r="L3536">
            <v>1149.3399999999999</v>
          </cell>
          <cell r="M3536">
            <v>166.96000000000004</v>
          </cell>
          <cell r="N3536">
            <v>0.14526597873562222</v>
          </cell>
        </row>
        <row r="3537">
          <cell r="A3537" t="str">
            <v>24-18-a-04</v>
          </cell>
          <cell r="B353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6"   Nominal Pipe Size (NPS)</v>
          </cell>
          <cell r="C3537" t="str">
            <v>Rft</v>
          </cell>
          <cell r="D3537">
            <v>13.94</v>
          </cell>
          <cell r="E3537">
            <v>514.57000000000005</v>
          </cell>
          <cell r="F3537" t="str">
            <v>m</v>
          </cell>
          <cell r="G3537">
            <v>45.75</v>
          </cell>
          <cell r="H3537">
            <v>1688.21</v>
          </cell>
          <cell r="I3537" t="str">
            <v>24.3.5.4,24.3.6,24.3.6.24,24.3.6.34</v>
          </cell>
          <cell r="J3537">
            <v>0</v>
          </cell>
          <cell r="L3537">
            <v>1478.96</v>
          </cell>
          <cell r="M3537">
            <v>209.25</v>
          </cell>
          <cell r="N3537">
            <v>0.14148455671552984</v>
          </cell>
        </row>
        <row r="3538">
          <cell r="A3538" t="str">
            <v>24-18-a-05</v>
          </cell>
          <cell r="B353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8"   Nominal Pipe Size (NPS)</v>
          </cell>
          <cell r="C3538" t="str">
            <v>Rft</v>
          </cell>
          <cell r="D3538">
            <v>19.87</v>
          </cell>
          <cell r="E3538">
            <v>763.93</v>
          </cell>
          <cell r="F3538" t="str">
            <v>m</v>
          </cell>
          <cell r="G3538">
            <v>65.19</v>
          </cell>
          <cell r="H3538">
            <v>2506.33</v>
          </cell>
          <cell r="I3538" t="str">
            <v>24.3.5.4,24.3.6,24.3.6.24,24.3.6.34</v>
          </cell>
          <cell r="J3538">
            <v>0</v>
          </cell>
          <cell r="L3538">
            <v>2186.0300000000002</v>
          </cell>
          <cell r="M3538">
            <v>320.29999999999973</v>
          </cell>
          <cell r="N3538">
            <v>0.14652131946954053</v>
          </cell>
        </row>
        <row r="3539">
          <cell r="A3539" t="str">
            <v>24-18-a-06</v>
          </cell>
          <cell r="B353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10"   Nominal Pipe Size (NPS)</v>
          </cell>
          <cell r="C3539" t="str">
            <v>Rft</v>
          </cell>
          <cell r="D3539">
            <v>27.89</v>
          </cell>
          <cell r="E3539">
            <v>1112.05</v>
          </cell>
          <cell r="F3539" t="str">
            <v>m</v>
          </cell>
          <cell r="G3539">
            <v>91.5</v>
          </cell>
          <cell r="H3539">
            <v>3648.47</v>
          </cell>
          <cell r="I3539" t="str">
            <v>24.3.5.4,24.3.6,24.3.6.24,24.3.6.34</v>
          </cell>
          <cell r="J3539">
            <v>0</v>
          </cell>
          <cell r="L3539">
            <v>3203.36</v>
          </cell>
          <cell r="M3539">
            <v>445.10999999999967</v>
          </cell>
          <cell r="N3539">
            <v>0.13895097647470145</v>
          </cell>
        </row>
        <row r="3540">
          <cell r="A3540" t="str">
            <v>24-18-a-07</v>
          </cell>
          <cell r="B354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B (6 Bar) exceptexcavation.  12"   Nominal Pipe Size (NPS)</v>
          </cell>
          <cell r="C3540" t="str">
            <v>Rft</v>
          </cell>
          <cell r="D3540">
            <v>34.86</v>
          </cell>
          <cell r="E3540">
            <v>1687.42</v>
          </cell>
          <cell r="F3540" t="str">
            <v>m</v>
          </cell>
          <cell r="G3540">
            <v>114.37</v>
          </cell>
          <cell r="H3540">
            <v>5536.16</v>
          </cell>
          <cell r="I3540" t="str">
            <v>24.3.5.4,24.3.6,24.3.6.24,24.3.6.34</v>
          </cell>
          <cell r="J3540">
            <v>0</v>
          </cell>
          <cell r="L3540">
            <v>4821.34</v>
          </cell>
          <cell r="M3540">
            <v>714.81999999999971</v>
          </cell>
          <cell r="N3540">
            <v>0.1482616865850572</v>
          </cell>
        </row>
        <row r="3541">
          <cell r="A3541" t="str">
            <v>24-18-b-01</v>
          </cell>
          <cell r="B354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2"   NPS</v>
          </cell>
          <cell r="C3541" t="str">
            <v>Rft</v>
          </cell>
          <cell r="D3541">
            <v>8.7200000000000006</v>
          </cell>
          <cell r="E3541">
            <v>122.21</v>
          </cell>
          <cell r="F3541" t="str">
            <v>m</v>
          </cell>
          <cell r="G3541">
            <v>28.59</v>
          </cell>
          <cell r="H3541">
            <v>400.95</v>
          </cell>
          <cell r="I3541" t="str">
            <v>24.3.5.4,24.3.6,24.3.6.24,24.3.6.34</v>
          </cell>
          <cell r="J3541">
            <v>0</v>
          </cell>
          <cell r="L3541">
            <v>353.08</v>
          </cell>
          <cell r="M3541">
            <v>47.870000000000005</v>
          </cell>
          <cell r="N3541">
            <v>0.13557833918658663</v>
          </cell>
        </row>
        <row r="3542">
          <cell r="A3542" t="str">
            <v>24-18-b-02</v>
          </cell>
          <cell r="B354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2.5"   Nominal Pipe Size (NPS)</v>
          </cell>
          <cell r="C3542" t="str">
            <v>Rft</v>
          </cell>
          <cell r="D3542">
            <v>6.97</v>
          </cell>
          <cell r="E3542">
            <v>173.47</v>
          </cell>
          <cell r="F3542" t="str">
            <v>m</v>
          </cell>
          <cell r="G3542">
            <v>22.87</v>
          </cell>
          <cell r="H3542">
            <v>569.14</v>
          </cell>
          <cell r="I3542" t="str">
            <v>24.3.5.4,24.3.6,24.3.6.24,24.3.6.34</v>
          </cell>
          <cell r="J3542">
            <v>0</v>
          </cell>
          <cell r="L3542">
            <v>496.98</v>
          </cell>
          <cell r="M3542">
            <v>72.159999999999968</v>
          </cell>
          <cell r="N3542">
            <v>0.14519698981850368</v>
          </cell>
        </row>
        <row r="3543">
          <cell r="A3543" t="str">
            <v>24-18-b-03</v>
          </cell>
          <cell r="B3543"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3"  Nominal Pipe Size (NPS)</v>
          </cell>
          <cell r="C3543" t="str">
            <v>Rft</v>
          </cell>
          <cell r="D3543">
            <v>8.7200000000000006</v>
          </cell>
          <cell r="E3543">
            <v>233.27</v>
          </cell>
          <cell r="F3543" t="str">
            <v>m</v>
          </cell>
          <cell r="G3543">
            <v>28.59</v>
          </cell>
          <cell r="H3543">
            <v>765.31</v>
          </cell>
          <cell r="I3543" t="str">
            <v>24.3.5.4,24.3.6,24.3.6.24,24.3.6.34</v>
          </cell>
          <cell r="J3543">
            <v>0</v>
          </cell>
          <cell r="L3543">
            <v>672.96</v>
          </cell>
          <cell r="M3543">
            <v>92.349999999999909</v>
          </cell>
          <cell r="N3543">
            <v>0.13722955301949583</v>
          </cell>
        </row>
        <row r="3544">
          <cell r="A3544" t="str">
            <v>24-18-b-04</v>
          </cell>
          <cell r="B3544"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4"  Nominal Pipe Size (NPS)</v>
          </cell>
          <cell r="C3544" t="str">
            <v>Rft</v>
          </cell>
          <cell r="D3544">
            <v>11.6</v>
          </cell>
          <cell r="E3544">
            <v>370.84</v>
          </cell>
          <cell r="F3544" t="str">
            <v>m</v>
          </cell>
          <cell r="G3544">
            <v>38.07</v>
          </cell>
          <cell r="H3544">
            <v>1216.68</v>
          </cell>
          <cell r="I3544" t="str">
            <v>24.3.5.4,24.3.6,24.3.6.24,24.3.6.34</v>
          </cell>
          <cell r="J3544">
            <v>0</v>
          </cell>
          <cell r="L3544">
            <v>1074.53</v>
          </cell>
          <cell r="M3544">
            <v>142.15000000000009</v>
          </cell>
          <cell r="N3544">
            <v>0.13229039673159437</v>
          </cell>
        </row>
        <row r="3545">
          <cell r="A3545" t="str">
            <v>24-18-b-05</v>
          </cell>
          <cell r="B3545"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5"  Nominal Pipe Size (NPS)</v>
          </cell>
          <cell r="C3545" t="str">
            <v>Rft</v>
          </cell>
          <cell r="D3545">
            <v>13.94</v>
          </cell>
          <cell r="E3545">
            <v>569.24</v>
          </cell>
          <cell r="F3545" t="str">
            <v>m</v>
          </cell>
          <cell r="G3545">
            <v>45.75</v>
          </cell>
          <cell r="H3545">
            <v>1867.59</v>
          </cell>
          <cell r="I3545" t="str">
            <v>24.3.5.4,24.3.6,24.3.6.24,24.3.6.34</v>
          </cell>
          <cell r="J3545">
            <v>0</v>
          </cell>
          <cell r="L3545">
            <v>1635.62</v>
          </cell>
          <cell r="M3545">
            <v>231.97000000000003</v>
          </cell>
          <cell r="N3545">
            <v>0.14182389552585567</v>
          </cell>
        </row>
        <row r="3546">
          <cell r="A3546" t="str">
            <v>24-18-b-06</v>
          </cell>
          <cell r="B354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6"  Nominal Pipe Size (NPS)</v>
          </cell>
          <cell r="C3546" t="str">
            <v>Rft</v>
          </cell>
          <cell r="D3546">
            <v>13.94</v>
          </cell>
          <cell r="E3546">
            <v>855.45</v>
          </cell>
          <cell r="F3546" t="str">
            <v>m</v>
          </cell>
          <cell r="G3546">
            <v>45.75</v>
          </cell>
          <cell r="H3546">
            <v>2806.59</v>
          </cell>
          <cell r="I3546" t="str">
            <v>24.3.5.4,24.3.6,24.3.6.24,24.3.6.34</v>
          </cell>
          <cell r="J3546">
            <v>0</v>
          </cell>
          <cell r="L3546">
            <v>2445.23</v>
          </cell>
          <cell r="M3546">
            <v>361.36000000000013</v>
          </cell>
          <cell r="N3546">
            <v>0.14778159927695969</v>
          </cell>
        </row>
        <row r="3547">
          <cell r="A3547" t="str">
            <v>24-18-b-07</v>
          </cell>
          <cell r="B354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8" Nominal Pipe Size (NPS)</v>
          </cell>
          <cell r="C3547" t="str">
            <v>Rft</v>
          </cell>
          <cell r="D3547">
            <v>19.87</v>
          </cell>
          <cell r="E3547">
            <v>975.73</v>
          </cell>
          <cell r="F3547" t="str">
            <v>m</v>
          </cell>
          <cell r="G3547">
            <v>65.19</v>
          </cell>
          <cell r="H3547">
            <v>3201.23</v>
          </cell>
          <cell r="I3547" t="str">
            <v>24.3.5.4,24.3.6,24.3.6.24,24.3.6.34</v>
          </cell>
          <cell r="J3547">
            <v>0</v>
          </cell>
          <cell r="L3547">
            <v>2802.16</v>
          </cell>
          <cell r="M3547">
            <v>399.07000000000016</v>
          </cell>
          <cell r="N3547">
            <v>0.14241513689439581</v>
          </cell>
        </row>
        <row r="3548">
          <cell r="A3548" t="str">
            <v>24-18-b-08</v>
          </cell>
          <cell r="B354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(9 Bar) exceptexcavation.  10"  Nominal Pipe Size (NPS)</v>
          </cell>
          <cell r="C3548" t="str">
            <v>Rft</v>
          </cell>
          <cell r="D3548">
            <v>27.89</v>
          </cell>
          <cell r="E3548">
            <v>1654.58</v>
          </cell>
          <cell r="F3548" t="str">
            <v>m</v>
          </cell>
          <cell r="G3548">
            <v>91.5</v>
          </cell>
          <cell r="H3548">
            <v>5428.42</v>
          </cell>
          <cell r="I3548" t="str">
            <v>24.3.5.4,24.3.6,24.3.6.24,24.3.6.34</v>
          </cell>
          <cell r="J3548">
            <v>0</v>
          </cell>
          <cell r="L3548">
            <v>4786.67</v>
          </cell>
          <cell r="M3548">
            <v>641.75</v>
          </cell>
          <cell r="N3548">
            <v>0.13407024089816094</v>
          </cell>
        </row>
        <row r="3549">
          <cell r="A3549" t="str">
            <v>24-18-b-09</v>
          </cell>
          <cell r="B354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C (6 Bar) exceptexcavation.  12"  Nominal Pipe Size (NPS)</v>
          </cell>
          <cell r="C3549" t="str">
            <v>Rft</v>
          </cell>
          <cell r="D3549">
            <v>34.86</v>
          </cell>
          <cell r="E3549">
            <v>2655.97</v>
          </cell>
          <cell r="F3549" t="str">
            <v>m</v>
          </cell>
          <cell r="G3549">
            <v>114.37</v>
          </cell>
          <cell r="H3549">
            <v>8713.82</v>
          </cell>
          <cell r="I3549" t="str">
            <v>24.3.5.4,24.3.6,24.3.6.24,24.3.6.34</v>
          </cell>
          <cell r="J3549">
            <v>0</v>
          </cell>
          <cell r="L3549">
            <v>8709.73</v>
          </cell>
          <cell r="M3549">
            <v>4.0900000000001455</v>
          </cell>
          <cell r="N3549">
            <v>4.6958975766185011E-4</v>
          </cell>
        </row>
        <row r="3550">
          <cell r="A3550" t="str">
            <v>24-18-c-01</v>
          </cell>
          <cell r="B355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1.25"  Nominal Pipe Size (NPS)</v>
          </cell>
          <cell r="C3550" t="str">
            <v>Rft</v>
          </cell>
          <cell r="D3550">
            <v>2.99</v>
          </cell>
          <cell r="E3550">
            <v>69.67</v>
          </cell>
          <cell r="F3550" t="str">
            <v>m</v>
          </cell>
          <cell r="G3550">
            <v>9.8000000000000007</v>
          </cell>
          <cell r="H3550">
            <v>228.58</v>
          </cell>
          <cell r="I3550" t="str">
            <v>24.3.5.4,24.3.6,24.3.6.24,24.3.6.34</v>
          </cell>
          <cell r="J3550">
            <v>0</v>
          </cell>
          <cell r="L3550">
            <v>202.21</v>
          </cell>
          <cell r="M3550">
            <v>26.370000000000005</v>
          </cell>
          <cell r="N3550">
            <v>0.13040898076257357</v>
          </cell>
        </row>
        <row r="3551">
          <cell r="A3551" t="str">
            <v>24-18-c-02</v>
          </cell>
          <cell r="B355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1.5"   Nominal Pipe Size (NPS)</v>
          </cell>
          <cell r="C3551" t="str">
            <v>Rft</v>
          </cell>
          <cell r="D3551">
            <v>4.68</v>
          </cell>
          <cell r="E3551">
            <v>92.2</v>
          </cell>
          <cell r="F3551" t="str">
            <v>m</v>
          </cell>
          <cell r="G3551">
            <v>15.36</v>
          </cell>
          <cell r="H3551">
            <v>302.48</v>
          </cell>
          <cell r="I3551" t="str">
            <v>24.3.5.4,24.3.6,24.3.6.24,24.3.6.34</v>
          </cell>
          <cell r="J3551">
            <v>0</v>
          </cell>
          <cell r="L3551">
            <v>264.56</v>
          </cell>
          <cell r="M3551">
            <v>37.920000000000016</v>
          </cell>
          <cell r="N3551">
            <v>0.14333232537042642</v>
          </cell>
        </row>
        <row r="3552">
          <cell r="A3552" t="str">
            <v>24-18-c-03</v>
          </cell>
          <cell r="B355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2"  Nominal Pipe Size (NPS)</v>
          </cell>
          <cell r="C3552" t="str">
            <v>Rft</v>
          </cell>
          <cell r="D3552">
            <v>6.97</v>
          </cell>
          <cell r="E3552">
            <v>139.72</v>
          </cell>
          <cell r="F3552" t="str">
            <v>m</v>
          </cell>
          <cell r="G3552">
            <v>22.87</v>
          </cell>
          <cell r="H3552">
            <v>458.41</v>
          </cell>
          <cell r="I3552" t="str">
            <v>24.3.5.4,24.3.6,24.3.6.24,24.3.6.34</v>
          </cell>
          <cell r="J3552">
            <v>0</v>
          </cell>
          <cell r="L3552">
            <v>405.73</v>
          </cell>
          <cell r="M3552">
            <v>52.680000000000007</v>
          </cell>
          <cell r="N3552">
            <v>0.12984004140684693</v>
          </cell>
        </row>
        <row r="3553">
          <cell r="A3553" t="str">
            <v>24-18-c-04</v>
          </cell>
          <cell r="B3553"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2.5"   Nominal Pipe Size (NPS)</v>
          </cell>
          <cell r="C3553" t="str">
            <v>Rft</v>
          </cell>
          <cell r="D3553">
            <v>6.97</v>
          </cell>
          <cell r="E3553">
            <v>212.51</v>
          </cell>
          <cell r="F3553" t="str">
            <v>m</v>
          </cell>
          <cell r="G3553">
            <v>22.87</v>
          </cell>
          <cell r="H3553">
            <v>697.2</v>
          </cell>
          <cell r="I3553" t="str">
            <v>24.3.5.4,24.3.6,24.3.6.24,24.3.6.34</v>
          </cell>
          <cell r="J3553">
            <v>0</v>
          </cell>
          <cell r="L3553">
            <v>608.74</v>
          </cell>
          <cell r="M3553">
            <v>88.460000000000036</v>
          </cell>
          <cell r="N3553">
            <v>0.14531655550809874</v>
          </cell>
        </row>
        <row r="3554">
          <cell r="A3554" t="str">
            <v>24-18-c-05</v>
          </cell>
          <cell r="B3554"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3"   Nominal Pipe Size (NPS)</v>
          </cell>
          <cell r="C3554" t="str">
            <v>Rft</v>
          </cell>
          <cell r="D3554">
            <v>8.7200000000000006</v>
          </cell>
          <cell r="E3554">
            <v>304.36</v>
          </cell>
          <cell r="F3554" t="str">
            <v>m</v>
          </cell>
          <cell r="G3554">
            <v>28.59</v>
          </cell>
          <cell r="H3554">
            <v>998.55</v>
          </cell>
          <cell r="I3554" t="str">
            <v>24.3.5.4,24.3.6,24.3.6.24,24.3.6.34</v>
          </cell>
          <cell r="J3554">
            <v>0</v>
          </cell>
          <cell r="L3554">
            <v>870.58</v>
          </cell>
          <cell r="M3554">
            <v>127.96999999999991</v>
          </cell>
          <cell r="N3554">
            <v>0.14699395805095444</v>
          </cell>
        </row>
        <row r="3555">
          <cell r="A3555" t="str">
            <v>24-18-c-06</v>
          </cell>
          <cell r="B3555"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4"   Nominal Pipe Size (NPS)</v>
          </cell>
          <cell r="C3555" t="str">
            <v>Rft</v>
          </cell>
          <cell r="D3555">
            <v>11.6</v>
          </cell>
          <cell r="E3555">
            <v>497.33</v>
          </cell>
          <cell r="F3555" t="str">
            <v>m</v>
          </cell>
          <cell r="G3555">
            <v>38.07</v>
          </cell>
          <cell r="H3555">
            <v>1631.66</v>
          </cell>
          <cell r="I3555" t="str">
            <v>24.3.5.4,24.3.6,24.3.6.24,24.3.6.34</v>
          </cell>
          <cell r="J3555">
            <v>0</v>
          </cell>
          <cell r="L3555">
            <v>1432.46</v>
          </cell>
          <cell r="M3555">
            <v>199.20000000000005</v>
          </cell>
          <cell r="N3555">
            <v>0.13906147466595928</v>
          </cell>
        </row>
        <row r="3556">
          <cell r="A3556" t="str">
            <v>24-18-c-07</v>
          </cell>
          <cell r="B355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5"  Nominal Pipe Size (NPS)</v>
          </cell>
          <cell r="C3556" t="str">
            <v>Rft</v>
          </cell>
          <cell r="D3556">
            <v>13.94</v>
          </cell>
          <cell r="E3556">
            <v>736.52</v>
          </cell>
          <cell r="F3556" t="str">
            <v>m</v>
          </cell>
          <cell r="G3556">
            <v>45.75</v>
          </cell>
          <cell r="H3556">
            <v>2416.4</v>
          </cell>
          <cell r="I3556" t="str">
            <v>24.3.5.4,24.3.6,24.3.6.24,24.3.6.34</v>
          </cell>
          <cell r="J3556">
            <v>0</v>
          </cell>
          <cell r="L3556">
            <v>2131.2800000000002</v>
          </cell>
          <cell r="M3556">
            <v>285.11999999999989</v>
          </cell>
          <cell r="N3556">
            <v>0.13377876205848122</v>
          </cell>
        </row>
        <row r="3557">
          <cell r="A3557" t="str">
            <v>24-18-c-08</v>
          </cell>
          <cell r="B355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6"   Nominal Pipe Size (NPS)</v>
          </cell>
          <cell r="C3557" t="str">
            <v>Rft</v>
          </cell>
          <cell r="D3557">
            <v>13.94</v>
          </cell>
          <cell r="E3557">
            <v>949.52</v>
          </cell>
          <cell r="F3557" t="str">
            <v>m</v>
          </cell>
          <cell r="G3557">
            <v>45.75</v>
          </cell>
          <cell r="H3557">
            <v>3115.23</v>
          </cell>
          <cell r="I3557" t="str">
            <v>24.3.5.4,24.3.6,24.3.6.24,24.3.6.34</v>
          </cell>
          <cell r="J3557">
            <v>0</v>
          </cell>
          <cell r="L3557">
            <v>2711.3</v>
          </cell>
          <cell r="M3557">
            <v>403.92999999999984</v>
          </cell>
          <cell r="N3557">
            <v>0.14898019400287676</v>
          </cell>
        </row>
        <row r="3558">
          <cell r="A3558" t="str">
            <v>24-18-c-09</v>
          </cell>
          <cell r="B355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8"  Nominal Pipe Size (NPS)</v>
          </cell>
          <cell r="C3558" t="str">
            <v>Rft</v>
          </cell>
          <cell r="D3558">
            <v>19.87</v>
          </cell>
          <cell r="E3558">
            <v>1271.32</v>
          </cell>
          <cell r="F3558" t="str">
            <v>m</v>
          </cell>
          <cell r="G3558">
            <v>65.19</v>
          </cell>
          <cell r="H3558">
            <v>4170.9799999999996</v>
          </cell>
          <cell r="I3558" t="str">
            <v>24.3.5.4,24.3.6,24.3.6.24,24.3.6.34</v>
          </cell>
          <cell r="J3558">
            <v>0</v>
          </cell>
          <cell r="L3558">
            <v>3633.53</v>
          </cell>
          <cell r="M3558">
            <v>537.44999999999936</v>
          </cell>
          <cell r="N3558">
            <v>0.14791401199384602</v>
          </cell>
        </row>
        <row r="3559">
          <cell r="A3559" t="str">
            <v>24-18-c-10</v>
          </cell>
          <cell r="B355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10"   Nominal Pipe Size (NPS)</v>
          </cell>
          <cell r="C3559" t="str">
            <v>Rft</v>
          </cell>
          <cell r="D3559">
            <v>27.89</v>
          </cell>
          <cell r="E3559">
            <v>2167.5300000000002</v>
          </cell>
          <cell r="F3559" t="str">
            <v>m</v>
          </cell>
          <cell r="G3559">
            <v>91.5</v>
          </cell>
          <cell r="H3559">
            <v>7111.31</v>
          </cell>
          <cell r="I3559" t="str">
            <v>24.3.5.4,24.3.6,24.3.6.24,24.3.6.34</v>
          </cell>
          <cell r="J3559">
            <v>0</v>
          </cell>
          <cell r="L3559">
            <v>6219.54</v>
          </cell>
          <cell r="M3559">
            <v>891.77000000000044</v>
          </cell>
          <cell r="N3559">
            <v>0.1433819864491587</v>
          </cell>
        </row>
        <row r="3560">
          <cell r="A3560" t="str">
            <v>24-18-c-11</v>
          </cell>
          <cell r="B356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D (12 Bar) exceptexcavation.  12"   Nominal Pipe Size (NPS)</v>
          </cell>
          <cell r="C3560" t="str">
            <v>Rft</v>
          </cell>
          <cell r="D3560">
            <v>34.86</v>
          </cell>
          <cell r="E3560">
            <v>3020.49</v>
          </cell>
          <cell r="F3560" t="str">
            <v>m</v>
          </cell>
          <cell r="G3560">
            <v>114.37</v>
          </cell>
          <cell r="H3560">
            <v>9909.76</v>
          </cell>
          <cell r="I3560" t="str">
            <v>24.3.5.4,24.3.6,24.3.6.24,24.3.6.34</v>
          </cell>
          <cell r="J3560">
            <v>0</v>
          </cell>
          <cell r="L3560">
            <v>8733.48</v>
          </cell>
          <cell r="M3560">
            <v>1176.2800000000007</v>
          </cell>
          <cell r="N3560">
            <v>0.13468628771119884</v>
          </cell>
        </row>
        <row r="3561">
          <cell r="A3561" t="str">
            <v>24-18-d-01</v>
          </cell>
          <cell r="B356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3/4"   Nominal Pipe Size (NPS)</v>
          </cell>
          <cell r="C3561" t="str">
            <v>Rft</v>
          </cell>
          <cell r="D3561">
            <v>1.49</v>
          </cell>
          <cell r="E3561">
            <v>38.79</v>
          </cell>
          <cell r="F3561" t="str">
            <v>m</v>
          </cell>
          <cell r="G3561">
            <v>4.9000000000000004</v>
          </cell>
          <cell r="H3561">
            <v>127.28</v>
          </cell>
          <cell r="I3561" t="str">
            <v>24.3.5.4,24.3.6,24.3.6.24,24.3.6.34</v>
          </cell>
          <cell r="J3561">
            <v>0</v>
          </cell>
          <cell r="L3561">
            <v>112.03</v>
          </cell>
          <cell r="M3561">
            <v>15.25</v>
          </cell>
          <cell r="N3561">
            <v>0.13612425243238419</v>
          </cell>
        </row>
        <row r="3562">
          <cell r="A3562" t="str">
            <v>24-18-d-02</v>
          </cell>
          <cell r="B356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1"   Nominal Pipe Size (NPS)</v>
          </cell>
          <cell r="C3562" t="str">
            <v>Rft</v>
          </cell>
          <cell r="D3562">
            <v>1.49</v>
          </cell>
          <cell r="E3562">
            <v>57.14</v>
          </cell>
          <cell r="F3562" t="str">
            <v>m</v>
          </cell>
          <cell r="G3562">
            <v>4.9000000000000004</v>
          </cell>
          <cell r="H3562">
            <v>187.47</v>
          </cell>
          <cell r="I3562" t="str">
            <v>24.3.5.4,24.3.6,24.3.6.24,24.3.6.34</v>
          </cell>
          <cell r="J3562">
            <v>0</v>
          </cell>
          <cell r="L3562">
            <v>163.47</v>
          </cell>
          <cell r="M3562">
            <v>24</v>
          </cell>
          <cell r="N3562">
            <v>0.14681592952835382</v>
          </cell>
        </row>
        <row r="3563">
          <cell r="A3563" t="str">
            <v>24-18-d-03</v>
          </cell>
          <cell r="B3563" t="str">
            <v>Providing, laying, cutting, jointing, testing anddisinfecting UPVC pressure pipeline in trenches(conforming to BS 3505) jointed with socket,elbow, tee, bend and plug bend etc.manufacturedby the respective manufacturer  complete as perspecificationsuPVC Pressure Pipes Class E (15 Bar) exceptexcavation.  1.25"   Nominal Pipe Size (NPS)</v>
          </cell>
          <cell r="C3563" t="str">
            <v>Rft</v>
          </cell>
          <cell r="D3563">
            <v>2.99</v>
          </cell>
          <cell r="E3563">
            <v>84.13</v>
          </cell>
          <cell r="F3563" t="str">
            <v>m</v>
          </cell>
          <cell r="G3563">
            <v>9.8000000000000007</v>
          </cell>
          <cell r="H3563">
            <v>276</v>
          </cell>
          <cell r="I3563" t="str">
            <v>24.3.5.4,24.3.6,24.3.6.24,24.3.6.34</v>
          </cell>
          <cell r="J3563">
            <v>0</v>
          </cell>
          <cell r="L3563">
            <v>242.76</v>
          </cell>
          <cell r="M3563">
            <v>33.240000000000009</v>
          </cell>
          <cell r="N3563">
            <v>0.13692535837864561</v>
          </cell>
        </row>
        <row r="3564">
          <cell r="A3564" t="str">
            <v>24-18-d-04</v>
          </cell>
          <cell r="B3564" t="str">
            <v>Providing, laying, cutting, jointing, testing anddisinfecting UPVC pressure pipeline in trenches(conforming to BS 3505) jointed with socket,elbow, tee, bend and plug bend etc.manufacturedby the respective manufacturer  complete as perspecificationsuPVC Pressure Pipes Class E (15 Bar) exceptexcavation.  1.5"   Nominal Pipe Size (NPS)</v>
          </cell>
          <cell r="C3564" t="str">
            <v>Rft</v>
          </cell>
          <cell r="D3564">
            <v>4.68</v>
          </cell>
          <cell r="E3564">
            <v>110.44</v>
          </cell>
          <cell r="F3564" t="str">
            <v>m</v>
          </cell>
          <cell r="G3564">
            <v>15.36</v>
          </cell>
          <cell r="H3564">
            <v>362.35</v>
          </cell>
          <cell r="I3564" t="str">
            <v>24.3.5.4,24.3.6,24.3.6.24,24.3.6.34</v>
          </cell>
          <cell r="J3564">
            <v>0</v>
          </cell>
          <cell r="L3564">
            <v>316.83</v>
          </cell>
          <cell r="M3564">
            <v>45.520000000000039</v>
          </cell>
          <cell r="N3564">
            <v>0.14367326326421123</v>
          </cell>
        </row>
        <row r="3565">
          <cell r="A3565" t="str">
            <v>24-18-d-05</v>
          </cell>
          <cell r="B3565" t="str">
            <v>Providing, laying, cutting, jointing, testing anddisinfecting UPVC pressure pipeline in trenches(conforming to BS 3505) jointed with socket,elbow, tee, bend and plug bend etc.manufacturedby the respective manufacturer  complete as perspecificationsuPVC Pressure Pipes Class E (15 Bar) exceptexcavation.  2"   Nominal Pipe Size (NPS)</v>
          </cell>
          <cell r="C3565" t="str">
            <v>Rft</v>
          </cell>
          <cell r="D3565">
            <v>6.97</v>
          </cell>
          <cell r="E3565">
            <v>175.82</v>
          </cell>
          <cell r="F3565" t="str">
            <v>m</v>
          </cell>
          <cell r="G3565">
            <v>22.87</v>
          </cell>
          <cell r="H3565">
            <v>576.85</v>
          </cell>
          <cell r="I3565" t="str">
            <v>24.3.5.4,24.3.6,24.3.6.24,24.3.6.34</v>
          </cell>
          <cell r="J3565">
            <v>0</v>
          </cell>
          <cell r="L3565">
            <v>507.42</v>
          </cell>
          <cell r="M3565">
            <v>69.430000000000007</v>
          </cell>
          <cell r="N3565">
            <v>0.1368294509479327</v>
          </cell>
        </row>
        <row r="3566">
          <cell r="A3566" t="str">
            <v>24-18-d-06</v>
          </cell>
          <cell r="B3566"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2.5"   Nominal Pipe Size (NPS)</v>
          </cell>
          <cell r="C3566" t="str">
            <v>Rft</v>
          </cell>
          <cell r="D3566">
            <v>6.97</v>
          </cell>
          <cell r="E3566">
            <v>265.11</v>
          </cell>
          <cell r="F3566" t="str">
            <v>m</v>
          </cell>
          <cell r="G3566">
            <v>22.87</v>
          </cell>
          <cell r="H3566">
            <v>869.78</v>
          </cell>
          <cell r="I3566" t="str">
            <v>24.3.5.4,24.3.6,24.3.6.24,24.3.6.34</v>
          </cell>
          <cell r="J3566">
            <v>0</v>
          </cell>
          <cell r="L3566">
            <v>762.01</v>
          </cell>
          <cell r="M3566">
            <v>107.76999999999998</v>
          </cell>
          <cell r="N3566">
            <v>0.14142859017598192</v>
          </cell>
        </row>
        <row r="3567">
          <cell r="A3567" t="str">
            <v>24-18-d-07</v>
          </cell>
          <cell r="B3567"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3"   Nominal Pipe Size (NPS)</v>
          </cell>
          <cell r="C3567" t="str">
            <v>Rft</v>
          </cell>
          <cell r="D3567">
            <v>8.7200000000000006</v>
          </cell>
          <cell r="E3567">
            <v>369.31</v>
          </cell>
          <cell r="F3567" t="str">
            <v>m</v>
          </cell>
          <cell r="G3567">
            <v>28.59</v>
          </cell>
          <cell r="H3567">
            <v>1211.6300000000001</v>
          </cell>
          <cell r="I3567" t="str">
            <v>24.3.5.4,24.3.6,24.3.6.24,24.3.6.34</v>
          </cell>
          <cell r="J3567">
            <v>0</v>
          </cell>
          <cell r="L3567">
            <v>1056.5999999999999</v>
          </cell>
          <cell r="M3567">
            <v>155.0300000000002</v>
          </cell>
          <cell r="N3567">
            <v>0.14672534544766253</v>
          </cell>
        </row>
        <row r="3568">
          <cell r="A3568" t="str">
            <v>24-18-d-08</v>
          </cell>
          <cell r="B3568"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4"   Nominal Pipe Size (NPS)</v>
          </cell>
          <cell r="C3568" t="str">
            <v>Rft</v>
          </cell>
          <cell r="D3568">
            <v>11.6</v>
          </cell>
          <cell r="E3568">
            <v>599.35</v>
          </cell>
          <cell r="F3568" t="str">
            <v>m</v>
          </cell>
          <cell r="G3568">
            <v>38.07</v>
          </cell>
          <cell r="H3568">
            <v>1966.38</v>
          </cell>
          <cell r="I3568" t="str">
            <v>24.3.5.4,24.3.6,24.3.6.24,24.3.6.34</v>
          </cell>
          <cell r="J3568">
            <v>0</v>
          </cell>
          <cell r="L3568">
            <v>1712.38</v>
          </cell>
          <cell r="M3568">
            <v>254</v>
          </cell>
          <cell r="N3568">
            <v>0.14833156191966734</v>
          </cell>
        </row>
        <row r="3569">
          <cell r="A3569" t="str">
            <v>24-18-d-09</v>
          </cell>
          <cell r="B3569"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5"  Nominal Pipe Size (NPS)</v>
          </cell>
          <cell r="C3569" t="str">
            <v>Rft</v>
          </cell>
          <cell r="D3569">
            <v>13.94</v>
          </cell>
          <cell r="E3569">
            <v>906.64</v>
          </cell>
          <cell r="F3569" t="str">
            <v>m</v>
          </cell>
          <cell r="G3569">
            <v>45.75</v>
          </cell>
          <cell r="H3569">
            <v>2974.53</v>
          </cell>
          <cell r="I3569" t="str">
            <v>24.3.5.4,24.3.6,24.3.6.24,24.3.6.34</v>
          </cell>
          <cell r="J3569">
            <v>0</v>
          </cell>
          <cell r="L3569">
            <v>2609.0700000000002</v>
          </cell>
          <cell r="M3569">
            <v>365.46000000000004</v>
          </cell>
          <cell r="N3569">
            <v>0.14007289953891616</v>
          </cell>
        </row>
        <row r="3570">
          <cell r="A3570" t="str">
            <v>24-18-d-10</v>
          </cell>
          <cell r="B3570"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6"   Nominal Pipe Size (NPS)</v>
          </cell>
          <cell r="C3570" t="str">
            <v>Rft</v>
          </cell>
          <cell r="D3570">
            <v>13.94</v>
          </cell>
          <cell r="E3570">
            <v>1275.18</v>
          </cell>
          <cell r="F3570" t="str">
            <v>m</v>
          </cell>
          <cell r="G3570">
            <v>45.75</v>
          </cell>
          <cell r="H3570">
            <v>4183.6499999999996</v>
          </cell>
          <cell r="I3570" t="str">
            <v>24.3.5.4,24.3.6,24.3.6.24,24.3.6.34</v>
          </cell>
          <cell r="J3570">
            <v>0</v>
          </cell>
          <cell r="L3570">
            <v>3686.99</v>
          </cell>
          <cell r="M3570">
            <v>496.65999999999985</v>
          </cell>
          <cell r="N3570">
            <v>0.13470608816405791</v>
          </cell>
        </row>
        <row r="3571">
          <cell r="A3571" t="str">
            <v>24-18-d-11</v>
          </cell>
          <cell r="B3571"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8"  Nominal Pipe Size (NPS)</v>
          </cell>
          <cell r="C3571" t="str">
            <v>Rft</v>
          </cell>
          <cell r="D3571">
            <v>19.87</v>
          </cell>
          <cell r="E3571">
            <v>1995.51</v>
          </cell>
          <cell r="F3571" t="str">
            <v>m</v>
          </cell>
          <cell r="G3571">
            <v>65.19</v>
          </cell>
          <cell r="H3571">
            <v>6546.95</v>
          </cell>
          <cell r="I3571" t="str">
            <v>24.3.5.4,24.3.6,24.3.6.24,24.3.6.34</v>
          </cell>
          <cell r="J3571">
            <v>0</v>
          </cell>
          <cell r="L3571">
            <v>5724.19</v>
          </cell>
          <cell r="M3571">
            <v>822.76000000000022</v>
          </cell>
          <cell r="N3571">
            <v>0.14373387326416492</v>
          </cell>
        </row>
        <row r="3572">
          <cell r="A3572" t="str">
            <v>24-18-d-12</v>
          </cell>
          <cell r="B3572"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10"   Nominal Pipe Size (NPS)</v>
          </cell>
          <cell r="C3572" t="str">
            <v>Rft</v>
          </cell>
          <cell r="D3572">
            <v>27.89</v>
          </cell>
          <cell r="E3572">
            <v>3410.95</v>
          </cell>
          <cell r="F3572" t="str">
            <v>m</v>
          </cell>
          <cell r="G3572">
            <v>91.5</v>
          </cell>
          <cell r="H3572">
            <v>11190.77</v>
          </cell>
          <cell r="I3572" t="str">
            <v>24.3.5.4,24.3.6,24.3.6.24,24.3.6.34</v>
          </cell>
          <cell r="J3572">
            <v>0</v>
          </cell>
          <cell r="L3572">
            <v>9740.25</v>
          </cell>
          <cell r="M3572">
            <v>1450.5200000000004</v>
          </cell>
          <cell r="N3572">
            <v>0.14892020225353564</v>
          </cell>
        </row>
        <row r="3573">
          <cell r="A3573" t="str">
            <v>24-18-d-13</v>
          </cell>
          <cell r="B3573" t="str">
            <v>Providing, laying, cutting, jointing, testing anddisinfecting UPVC pressure pipeline in trenches(conforming to BS 3505 manufactured  ) jointedwith socket, elbow, tee, bend and plug bendetc.manufactured by the respective manufacturercomplete as per specificationsuPVC Pressure Pipes Class E (15 Bar) exceptexcavation.  12"  Nominal Pipe Size (NPS)</v>
          </cell>
          <cell r="C3573" t="str">
            <v>Rft</v>
          </cell>
          <cell r="D3573">
            <v>34.86</v>
          </cell>
          <cell r="E3573">
            <v>4749.3100000000004</v>
          </cell>
          <cell r="F3573" t="str">
            <v>m</v>
          </cell>
          <cell r="G3573">
            <v>114.37</v>
          </cell>
          <cell r="H3573">
            <v>15581.74</v>
          </cell>
          <cell r="I3573" t="str">
            <v>24.3.5.4,24.3.6,24.3.6.24,24.3.6.34</v>
          </cell>
          <cell r="J3573">
            <v>0</v>
          </cell>
          <cell r="L3573">
            <v>13549.01</v>
          </cell>
          <cell r="M3573">
            <v>2032.7299999999996</v>
          </cell>
          <cell r="N3573">
            <v>0.15002793562038846</v>
          </cell>
        </row>
        <row r="3574">
          <cell r="A3574" t="str">
            <v>24-19-a-01</v>
          </cell>
          <cell r="B3574" t="str">
            <v>Providing and fixing Cast Iron Special of BSSclass " 'B', 'C', 'D' " (such as bend, tee, cross collar,reducer, tail piece, flanged spigot, cap, flangedsocket, taper, angle branch, plug, etc.) for cast ironpipe line, complete.(a) C.I. Specials with spigot and socket joint. 3" to6" Nominal Pipe Size (NPS)</v>
          </cell>
          <cell r="C3574" t="str">
            <v>Kg</v>
          </cell>
          <cell r="D3574">
            <v>203.63</v>
          </cell>
          <cell r="E3574">
            <v>303.41000000000003</v>
          </cell>
          <cell r="F3574" t="str">
            <v>Kg</v>
          </cell>
          <cell r="G3574">
            <v>203.63</v>
          </cell>
          <cell r="H3574">
            <v>303.41000000000003</v>
          </cell>
          <cell r="I3574" t="str">
            <v>24.3.5.1,24.3.6,24.3.6.17,24.3.6.21,24.3.6.34</v>
          </cell>
          <cell r="J3574">
            <v>0</v>
          </cell>
          <cell r="L3574">
            <v>303.41000000000003</v>
          </cell>
          <cell r="M3574">
            <v>0</v>
          </cell>
          <cell r="N3574">
            <v>0</v>
          </cell>
        </row>
        <row r="3575">
          <cell r="A3575" t="str">
            <v>24-19-a-02</v>
          </cell>
          <cell r="B3575" t="str">
            <v>Providing and fixing cast iron special of BSS class" 'B', 'C', 'D' " (such as bend, tee, cross collar,reducer, tail piece, flanged spigot, cap, flangedsocket, taper, angle branch, plug, etc.) for cast ironpipe line, complete.(a) C.I. Specials with spigot and socket joint. 8" to12" " i/d</v>
          </cell>
          <cell r="C3575" t="str">
            <v>Kg</v>
          </cell>
          <cell r="D3575">
            <v>117.43</v>
          </cell>
          <cell r="E3575">
            <v>217.2</v>
          </cell>
          <cell r="F3575" t="str">
            <v>Kg</v>
          </cell>
          <cell r="G3575">
            <v>117.43</v>
          </cell>
          <cell r="H3575">
            <v>217.2</v>
          </cell>
          <cell r="I3575" t="str">
            <v>24.3.5.1,24.3.6,24.3.6.17,24.3.6.21,24.3.6.34</v>
          </cell>
          <cell r="J3575">
            <v>0</v>
          </cell>
          <cell r="L3575">
            <v>217.2</v>
          </cell>
          <cell r="M3575">
            <v>0</v>
          </cell>
          <cell r="N3575">
            <v>0</v>
          </cell>
        </row>
        <row r="3576">
          <cell r="A3576" t="str">
            <v>24-19-b-01</v>
          </cell>
          <cell r="B3576" t="str">
            <v>Providing and fixing cast iron special of BSS class" 'B', 'C', 'D' " (such as bend, tee, cross collar,reducer, tail piece, flanged spigot, cap, flangedsocket, taper, angle branch, plug, etc.) for cast ironpipe line, complete.(b) C.I. Flanged special with flanged joints. 3" to6" i/d</v>
          </cell>
          <cell r="C3576" t="str">
            <v>Kg</v>
          </cell>
          <cell r="D3576">
            <v>256.67</v>
          </cell>
          <cell r="E3576">
            <v>356.45</v>
          </cell>
          <cell r="F3576" t="str">
            <v>Kg</v>
          </cell>
          <cell r="G3576">
            <v>256.67</v>
          </cell>
          <cell r="H3576">
            <v>356.45</v>
          </cell>
          <cell r="I3576" t="str">
            <v>24.3.5.1,24.3.6,24.3.6.17,24.3.6.21,24.3.6.34</v>
          </cell>
          <cell r="J3576">
            <v>0</v>
          </cell>
          <cell r="L3576">
            <v>356.45</v>
          </cell>
          <cell r="M3576">
            <v>0</v>
          </cell>
          <cell r="N3576">
            <v>0</v>
          </cell>
        </row>
        <row r="3577">
          <cell r="A3577" t="str">
            <v>24-19-b-02</v>
          </cell>
          <cell r="B3577" t="str">
            <v>Providing and fixing cast iron special of BSS class" 'B', 'C', 'D' " (such as bend, tee, cross collar,reducer, tail piece, flanged spigot, cap, flangedsocket, taper, angle branch, plug, etc.) for cast ironpipe line, complete.(b) C.I. Flanged special with flanged joints. 8" to12" i/d</v>
          </cell>
          <cell r="C3577" t="str">
            <v>Kg</v>
          </cell>
          <cell r="D3577">
            <v>126.39</v>
          </cell>
          <cell r="E3577">
            <v>226.17</v>
          </cell>
          <cell r="F3577" t="str">
            <v>Kg</v>
          </cell>
          <cell r="G3577">
            <v>126.39</v>
          </cell>
          <cell r="H3577">
            <v>226.17</v>
          </cell>
          <cell r="I3577" t="str">
            <v>24.3.5.1,24.3.6,24.3.6.17,24.3.6.21,24.3.6.34</v>
          </cell>
          <cell r="J3577">
            <v>0</v>
          </cell>
          <cell r="L3577">
            <v>226.17</v>
          </cell>
          <cell r="M3577">
            <v>0</v>
          </cell>
          <cell r="N3577">
            <v>0</v>
          </cell>
        </row>
        <row r="3578">
          <cell r="A3578" t="str">
            <v>24-19-c-01</v>
          </cell>
          <cell r="B3578" t="str">
            <v>Providing and fixing cast iron special of BSS class" 'B', 'C', 'D' " (such as bend, tee, cross collar,reducer, tail piece, flanged spigot, cap, flangedsocket, taper, angle branch, plug, etc.) for cast ironpipe line, complete.(c) CI specials with tyton joints. 3" to 6" i/d</v>
          </cell>
          <cell r="C3578" t="str">
            <v>Kg</v>
          </cell>
          <cell r="D3578">
            <v>210.36</v>
          </cell>
          <cell r="E3578">
            <v>310.13</v>
          </cell>
          <cell r="F3578" t="str">
            <v>Kg</v>
          </cell>
          <cell r="G3578">
            <v>210.36</v>
          </cell>
          <cell r="H3578">
            <v>310.13</v>
          </cell>
          <cell r="I3578" t="str">
            <v>24.3.5.1,24.3.6,24.3.6.17,24.3.6.21,24.3.6.34</v>
          </cell>
          <cell r="J3578">
            <v>0</v>
          </cell>
          <cell r="L3578">
            <v>310.13</v>
          </cell>
          <cell r="M3578">
            <v>0</v>
          </cell>
          <cell r="N3578">
            <v>0</v>
          </cell>
        </row>
        <row r="3579">
          <cell r="A3579" t="str">
            <v>24-19-c-02</v>
          </cell>
          <cell r="B3579" t="str">
            <v>Providing and fixing cast iron special of BSS class" 'B', 'C', 'D' " (such as bend, tee, cross collar,reducer, tail piece, flanged spigot, cap, flangedsocket, taper, angle branch, plug, etc.) for cast ironpipe line, complete.(c) CI specials with tyton joints. 8" to 12" i/d</v>
          </cell>
          <cell r="C3579" t="str">
            <v>Kg</v>
          </cell>
          <cell r="D3579">
            <v>122.21</v>
          </cell>
          <cell r="E3579">
            <v>221.99</v>
          </cell>
          <cell r="F3579" t="str">
            <v>Kg</v>
          </cell>
          <cell r="G3579">
            <v>122.21</v>
          </cell>
          <cell r="H3579">
            <v>221.99</v>
          </cell>
          <cell r="I3579" t="str">
            <v>24.3.5.1,24.3.6,24.3.6.17,24.3.6.21,24.3.6.34</v>
          </cell>
          <cell r="J3579">
            <v>0</v>
          </cell>
          <cell r="L3579">
            <v>221.99</v>
          </cell>
          <cell r="M3579">
            <v>0</v>
          </cell>
          <cell r="N3579">
            <v>0</v>
          </cell>
        </row>
        <row r="3580">
          <cell r="A3580" t="str">
            <v>24-20-a</v>
          </cell>
          <cell r="B3580" t="str">
            <v>Providing and fixing C.I. special of BSS Class "B"(such as bend, tee, cross, collar, reducer, tail piece,flanged socket, flanged spigot, cap, taper, anglebranch plug etc.) for AC pipe line with cementjoint and rubber ring complete : 3" to 6" i/d</v>
          </cell>
          <cell r="C3580" t="str">
            <v>Kg</v>
          </cell>
          <cell r="D3580">
            <v>105.65</v>
          </cell>
          <cell r="E3580">
            <v>215.4</v>
          </cell>
          <cell r="F3580" t="str">
            <v>Kg</v>
          </cell>
          <cell r="G3580">
            <v>105.65</v>
          </cell>
          <cell r="H3580">
            <v>215.4</v>
          </cell>
          <cell r="I3580" t="str">
            <v>24.3.5.1,24.3.6,24.3.6.17,24.3.6.21,24.3.6.34</v>
          </cell>
          <cell r="J3580">
            <v>0</v>
          </cell>
          <cell r="L3580">
            <v>211.51</v>
          </cell>
          <cell r="M3580">
            <v>3.8900000000000148</v>
          </cell>
          <cell r="N3580">
            <v>1.8391565410618954E-2</v>
          </cell>
        </row>
        <row r="3581">
          <cell r="A3581" t="str">
            <v>24-20-b</v>
          </cell>
          <cell r="B3581" t="str">
            <v>Providing and fixing C.I. special of BSS Class "B"(such as bend, tee, cross, collar, reducer, tail piece,flanged socket, flanged spigot, cap, taper, anglebranch plug etc.) for AC pipe line with cementjoint and rubber ring complete : 8" to 18" i/d</v>
          </cell>
          <cell r="C3581" t="str">
            <v>Kg</v>
          </cell>
          <cell r="D3581">
            <v>164.96</v>
          </cell>
          <cell r="E3581">
            <v>274.72000000000003</v>
          </cell>
          <cell r="F3581" t="str">
            <v>Kg</v>
          </cell>
          <cell r="G3581">
            <v>164.96</v>
          </cell>
          <cell r="H3581">
            <v>274.72000000000003</v>
          </cell>
          <cell r="I3581" t="str">
            <v>24.3.5.1,24.3.6,24.3.6.17,24.3.6.21,24.3.6.34</v>
          </cell>
          <cell r="J3581">
            <v>0</v>
          </cell>
          <cell r="L3581">
            <v>268.49</v>
          </cell>
          <cell r="M3581">
            <v>6.2300000000000182</v>
          </cell>
          <cell r="N3581">
            <v>2.3203843718574316E-2</v>
          </cell>
        </row>
        <row r="3582">
          <cell r="A3582" t="str">
            <v>24-21-a</v>
          </cell>
          <cell r="B3582" t="str">
            <v>Providing and fixing sluice valve of BSS quality(BS 5163) and weight Class 'B' for Cast Iron &amp;AC pipe line (including cost of jointing material):-a) 3" (75 mm) dia of Valve</v>
          </cell>
          <cell r="C3582" t="str">
            <v>Each</v>
          </cell>
          <cell r="D3582">
            <v>873.06</v>
          </cell>
          <cell r="E3582">
            <v>26600.92</v>
          </cell>
          <cell r="F3582" t="str">
            <v>Each</v>
          </cell>
          <cell r="G3582">
            <v>873.06</v>
          </cell>
          <cell r="H3582">
            <v>26600.92</v>
          </cell>
          <cell r="I3582" t="str">
            <v>24.3.5.6.2,24.3.6.18</v>
          </cell>
          <cell r="J3582">
            <v>0</v>
          </cell>
          <cell r="L3582">
            <v>10988.17</v>
          </cell>
          <cell r="M3582">
            <v>15612.749999999998</v>
          </cell>
          <cell r="N3582">
            <v>1.4208689891037358</v>
          </cell>
        </row>
        <row r="3583">
          <cell r="A3583" t="str">
            <v>24-21-b</v>
          </cell>
          <cell r="B3583" t="str">
            <v>Providing and fixing sluice valve of BSS quality(BS 5163) and weight Class 'B' for Cast Iron &amp;AC pipe line  (including cost of jointingmaterial):-b) 4" (100 mm) dia of Valve</v>
          </cell>
          <cell r="C3583" t="str">
            <v>Each</v>
          </cell>
          <cell r="D3583">
            <v>709.65</v>
          </cell>
          <cell r="E3583">
            <v>32534.39</v>
          </cell>
          <cell r="F3583" t="str">
            <v>Each</v>
          </cell>
          <cell r="G3583">
            <v>709.65</v>
          </cell>
          <cell r="H3583">
            <v>32534.39</v>
          </cell>
          <cell r="I3583" t="str">
            <v>24.3.5.6.2,24.3.6.18</v>
          </cell>
          <cell r="J3583">
            <v>0</v>
          </cell>
          <cell r="L3583">
            <v>13793.01</v>
          </cell>
          <cell r="M3583">
            <v>18741.379999999997</v>
          </cell>
          <cell r="N3583">
            <v>1.3587592555939565</v>
          </cell>
        </row>
        <row r="3584">
          <cell r="A3584" t="str">
            <v>24-21-c</v>
          </cell>
          <cell r="B3584" t="str">
            <v>Providing and fixing sluice valve of BSS quality(BS 5163) and weight Class 'B' for Cast Iron &amp;AC pipe line  (including cost of jointingmaterial):-c) 6" (150 mm) dia of Valve</v>
          </cell>
          <cell r="C3584" t="str">
            <v>Each</v>
          </cell>
          <cell r="D3584">
            <v>971.1</v>
          </cell>
          <cell r="E3584">
            <v>40241.839999999997</v>
          </cell>
          <cell r="F3584" t="str">
            <v>Each</v>
          </cell>
          <cell r="G3584">
            <v>971.1</v>
          </cell>
          <cell r="H3584">
            <v>40241.839999999997</v>
          </cell>
          <cell r="I3584" t="str">
            <v>24.3.5.6.2,24.3.6.18</v>
          </cell>
          <cell r="J3584">
            <v>0</v>
          </cell>
          <cell r="L3584">
            <v>25115.09</v>
          </cell>
          <cell r="M3584">
            <v>15126.749999999996</v>
          </cell>
          <cell r="N3584">
            <v>0.60229726431400388</v>
          </cell>
        </row>
        <row r="3585">
          <cell r="A3585" t="str">
            <v>24-21-d</v>
          </cell>
          <cell r="B3585" t="str">
            <v>Providing and fixing sluice valve of BSS quality(BS 5163) and weight Class 'B' for Cast Iron &amp;AC pipe line  (including cost of jointingmaterial):-d) 8" (200 mm) dia of Valve</v>
          </cell>
          <cell r="C3585" t="str">
            <v>Each</v>
          </cell>
          <cell r="D3585">
            <v>971.1</v>
          </cell>
          <cell r="E3585">
            <v>50873.09</v>
          </cell>
          <cell r="F3585" t="str">
            <v>Each</v>
          </cell>
          <cell r="G3585">
            <v>971.1</v>
          </cell>
          <cell r="H3585">
            <v>50873.09</v>
          </cell>
          <cell r="I3585" t="str">
            <v>24.3.5.6.2,24.3.6.18</v>
          </cell>
          <cell r="J3585">
            <v>0</v>
          </cell>
          <cell r="L3585">
            <v>50873.09</v>
          </cell>
          <cell r="M3585">
            <v>0</v>
          </cell>
          <cell r="N3585">
            <v>0</v>
          </cell>
        </row>
        <row r="3586">
          <cell r="A3586" t="str">
            <v>24-21-e</v>
          </cell>
          <cell r="B3586" t="str">
            <v>Providing and fixing sluice valve of BSS quality(BS 5163) and weight Class 'B' for cost iron pipeline (including cost of jointing material):-d) 10" (250 mm) dia of Valve</v>
          </cell>
          <cell r="C3586" t="str">
            <v>Each</v>
          </cell>
          <cell r="D3586">
            <v>3174.75</v>
          </cell>
          <cell r="E3586">
            <v>59394.74</v>
          </cell>
          <cell r="F3586" t="str">
            <v>Each</v>
          </cell>
          <cell r="G3586">
            <v>3174.75</v>
          </cell>
          <cell r="H3586">
            <v>59394.74</v>
          </cell>
          <cell r="I3586" t="str">
            <v>24.3.5.6.2,24.3.6.18</v>
          </cell>
          <cell r="J3586">
            <v>0</v>
          </cell>
          <cell r="L3586">
            <v>59394.74</v>
          </cell>
          <cell r="M3586">
            <v>0</v>
          </cell>
          <cell r="N3586">
            <v>0</v>
          </cell>
        </row>
        <row r="3587">
          <cell r="A3587" t="str">
            <v>24-21-f</v>
          </cell>
          <cell r="B3587" t="str">
            <v>Providing and fixing sluice valve of BSS quality(BS 5163) and weight Class 'B' for Cast Iron &amp;AC pipe line (including cost of jointing material):-d) 12" (300 mm) dia of Valve</v>
          </cell>
          <cell r="C3587" t="str">
            <v>Each</v>
          </cell>
          <cell r="D3587">
            <v>4762.13</v>
          </cell>
          <cell r="E3587">
            <v>67117.87</v>
          </cell>
          <cell r="F3587" t="str">
            <v>Each</v>
          </cell>
          <cell r="G3587">
            <v>4762.13</v>
          </cell>
          <cell r="H3587">
            <v>67117.87</v>
          </cell>
          <cell r="I3587" t="str">
            <v>24.3.5.6.2,24.3.6.18</v>
          </cell>
          <cell r="J3587">
            <v>0</v>
          </cell>
          <cell r="L3587">
            <v>67117.87</v>
          </cell>
          <cell r="M3587">
            <v>0</v>
          </cell>
          <cell r="N3587">
            <v>0</v>
          </cell>
        </row>
        <row r="3588">
          <cell r="A3588" t="str">
            <v>24-22-a</v>
          </cell>
          <cell r="B3588" t="str">
            <v>Providing and fixing sluice valve of BSS quality(BS 5163) and weight Class 'B' for GI &amp; PVCpipeline (including cost of jointing material):-b) 3" (78 mm) dia of Valve</v>
          </cell>
          <cell r="C3588" t="str">
            <v>Each</v>
          </cell>
          <cell r="D3588">
            <v>2684.53</v>
          </cell>
          <cell r="E3588">
            <v>28412.400000000001</v>
          </cell>
          <cell r="F3588" t="str">
            <v>Each</v>
          </cell>
          <cell r="G3588">
            <v>2684.53</v>
          </cell>
          <cell r="H3588">
            <v>28412.400000000001</v>
          </cell>
          <cell r="I3588" t="str">
            <v>24.3.5.6.2,24.3.6.18</v>
          </cell>
          <cell r="J3588">
            <v>0</v>
          </cell>
          <cell r="L3588">
            <v>12799.65</v>
          </cell>
          <cell r="M3588">
            <v>15612.750000000002</v>
          </cell>
          <cell r="N3588">
            <v>1.2197794470942567</v>
          </cell>
        </row>
        <row r="3589">
          <cell r="A3589" t="str">
            <v>24-22-b</v>
          </cell>
          <cell r="B3589" t="str">
            <v>Providing and fixing sluice valve of BSS quality(BS 5163) and weight Class 'B' for GI &amp; PVCpipeline (including cost of jointing material):-b) 4" (100 mm) dia of Valve</v>
          </cell>
          <cell r="C3589" t="str">
            <v>Each</v>
          </cell>
          <cell r="D3589">
            <v>2684.53</v>
          </cell>
          <cell r="E3589">
            <v>34509.269999999997</v>
          </cell>
          <cell r="F3589" t="str">
            <v>Each</v>
          </cell>
          <cell r="G3589">
            <v>2684.53</v>
          </cell>
          <cell r="H3589">
            <v>34509.269999999997</v>
          </cell>
          <cell r="I3589" t="str">
            <v>24.3.5.6.2,24.3.6.18</v>
          </cell>
          <cell r="J3589">
            <v>0</v>
          </cell>
          <cell r="L3589">
            <v>15767.89</v>
          </cell>
          <cell r="M3589">
            <v>18741.379999999997</v>
          </cell>
          <cell r="N3589">
            <v>1.1885788142865024</v>
          </cell>
        </row>
        <row r="3590">
          <cell r="A3590" t="str">
            <v>24-22-c</v>
          </cell>
          <cell r="B3590" t="str">
            <v>Providing and fixing sluice valve of BSS quality(BS 5163) and weight Class 'B' for GI &amp; PVCpipeline (including cost of jointing material):-c) 6" (150 mm) dia of Valve</v>
          </cell>
          <cell r="C3590" t="str">
            <v>Each</v>
          </cell>
          <cell r="D3590">
            <v>3174.75</v>
          </cell>
          <cell r="E3590">
            <v>42445.49</v>
          </cell>
          <cell r="F3590" t="str">
            <v>Each</v>
          </cell>
          <cell r="G3590">
            <v>3174.75</v>
          </cell>
          <cell r="H3590">
            <v>42445.49</v>
          </cell>
          <cell r="I3590" t="str">
            <v>24.3.5.6.2,24.3.6.18</v>
          </cell>
          <cell r="J3590">
            <v>0</v>
          </cell>
          <cell r="L3590">
            <v>27318.74</v>
          </cell>
          <cell r="M3590">
            <v>15126.749999999996</v>
          </cell>
          <cell r="N3590">
            <v>0.5537133118145271</v>
          </cell>
        </row>
        <row r="3591">
          <cell r="A3591" t="str">
            <v>24-22-d</v>
          </cell>
          <cell r="B3591" t="str">
            <v>Providing and fixing sluice valve of BSS quality(BS 5163) and weight Class 'B' for GI &amp; PVCpipeline (including cost of jointing material):-d) 8" (200 mm) dia of Valve</v>
          </cell>
          <cell r="C3591" t="str">
            <v>Each</v>
          </cell>
          <cell r="D3591">
            <v>3968.44</v>
          </cell>
          <cell r="E3591">
            <v>53949.16</v>
          </cell>
          <cell r="F3591" t="str">
            <v>Each</v>
          </cell>
          <cell r="G3591">
            <v>3968.44</v>
          </cell>
          <cell r="H3591">
            <v>53949.16</v>
          </cell>
          <cell r="I3591" t="str">
            <v>24.3.5.6.2,24.3.6.18</v>
          </cell>
          <cell r="J3591">
            <v>0</v>
          </cell>
          <cell r="L3591">
            <v>53949.16</v>
          </cell>
          <cell r="M3591">
            <v>0</v>
          </cell>
          <cell r="N3591">
            <v>0</v>
          </cell>
        </row>
        <row r="3592">
          <cell r="A3592" t="str">
            <v>24-22-e</v>
          </cell>
          <cell r="B3592" t="str">
            <v>Providing and fixing sluice valve of BSS quality(BS 5163) and weight Class 'B' for GI &amp; PVCpipeline (including cost of jointing material):-d) 10" (250 mm) dia of Valve</v>
          </cell>
          <cell r="C3592" t="str">
            <v>Each</v>
          </cell>
          <cell r="D3592">
            <v>5088.9399999999996</v>
          </cell>
          <cell r="E3592">
            <v>61412.45</v>
          </cell>
          <cell r="F3592" t="str">
            <v>Each</v>
          </cell>
          <cell r="G3592">
            <v>5088.9399999999996</v>
          </cell>
          <cell r="H3592">
            <v>61412.45</v>
          </cell>
          <cell r="I3592" t="str">
            <v>24.3.5.6.2,24.3.6.18</v>
          </cell>
          <cell r="J3592">
            <v>0</v>
          </cell>
          <cell r="L3592">
            <v>61412.45</v>
          </cell>
          <cell r="M3592">
            <v>0</v>
          </cell>
          <cell r="N3592">
            <v>0</v>
          </cell>
        </row>
        <row r="3593">
          <cell r="A3593" t="str">
            <v>24-22-f</v>
          </cell>
          <cell r="B3593" t="str">
            <v>Providing and fixing sluice valve of BSS quality(BS 5163) and weight Class 'B' for GI &amp; PVCpipeline (including cost of jointing material):-d) 12" (300 mm) dia of Valve</v>
          </cell>
          <cell r="C3593" t="str">
            <v>Each</v>
          </cell>
          <cell r="D3593">
            <v>6349.5</v>
          </cell>
          <cell r="E3593">
            <v>68845.210000000006</v>
          </cell>
          <cell r="F3593" t="str">
            <v>Each</v>
          </cell>
          <cell r="G3593">
            <v>6349.5</v>
          </cell>
          <cell r="H3593">
            <v>68845.210000000006</v>
          </cell>
          <cell r="I3593" t="str">
            <v>24.3.5.6.2,24.3.6.18</v>
          </cell>
          <cell r="J3593">
            <v>0</v>
          </cell>
          <cell r="L3593">
            <v>68845.210000000006</v>
          </cell>
          <cell r="M3593">
            <v>0</v>
          </cell>
          <cell r="N3593">
            <v>0</v>
          </cell>
        </row>
        <row r="3594">
          <cell r="A3594" t="str">
            <v>24-22-g</v>
          </cell>
          <cell r="B3594" t="str">
            <v>Providing and fixing sluice valve of BSS quality(BS 5163) and weight Class 'B' for GI &amp; PVCpipeline (including cost of jointing material):-d) 15" (375 mm) dia of Valve</v>
          </cell>
          <cell r="C3594" t="str">
            <v>Each</v>
          </cell>
          <cell r="D3594">
            <v>6349.5</v>
          </cell>
          <cell r="E3594">
            <v>79790.42</v>
          </cell>
          <cell r="F3594" t="str">
            <v>Each</v>
          </cell>
          <cell r="G3594">
            <v>6349.5</v>
          </cell>
          <cell r="H3594">
            <v>79790.42</v>
          </cell>
          <cell r="I3594" t="str">
            <v>24.3.5.6.2,24.3.6.18</v>
          </cell>
          <cell r="J3594">
            <v>0</v>
          </cell>
          <cell r="L3594">
            <v>79790.42</v>
          </cell>
          <cell r="M3594">
            <v>0</v>
          </cell>
          <cell r="N3594">
            <v>0</v>
          </cell>
        </row>
        <row r="3595">
          <cell r="A3595" t="str">
            <v>24-22-h</v>
          </cell>
          <cell r="B3595" t="str">
            <v>Providing and fixing sluice valve of BSS quality(BS 5163) and weight Class 'B' for GI &amp; PVCpipeline (including cost of jointing material):-d) 18" (450 mm) dia of Valve</v>
          </cell>
          <cell r="C3595" t="str">
            <v>Each</v>
          </cell>
          <cell r="D3595">
            <v>6349.5</v>
          </cell>
          <cell r="E3595">
            <v>88305.63</v>
          </cell>
          <cell r="F3595" t="str">
            <v>Each</v>
          </cell>
          <cell r="G3595">
            <v>6349.5</v>
          </cell>
          <cell r="H3595">
            <v>88305.63</v>
          </cell>
          <cell r="I3595" t="str">
            <v>24.3.5.6.2,24.3.6.18</v>
          </cell>
          <cell r="J3595">
            <v>0</v>
          </cell>
          <cell r="L3595">
            <v>79800.63</v>
          </cell>
          <cell r="M3595">
            <v>8505</v>
          </cell>
          <cell r="N3595">
            <v>0.10657810596232134</v>
          </cell>
        </row>
        <row r="3596">
          <cell r="A3596" t="str">
            <v>24-23</v>
          </cell>
          <cell r="B3596" t="str">
            <v>Providing and fixing, fire hydrants B.S.S. qualityand weight of 2-1/2" (65 mm) dia (including costof jointing material):-</v>
          </cell>
          <cell r="C3596" t="str">
            <v>Each</v>
          </cell>
          <cell r="D3596">
            <v>298.8</v>
          </cell>
          <cell r="E3596">
            <v>21561.3</v>
          </cell>
          <cell r="F3596" t="str">
            <v>Each</v>
          </cell>
          <cell r="G3596">
            <v>298.8</v>
          </cell>
          <cell r="H3596">
            <v>21561.3</v>
          </cell>
          <cell r="I3596" t="str">
            <v>24.3.5.6</v>
          </cell>
          <cell r="J3596">
            <v>0</v>
          </cell>
          <cell r="L3596">
            <v>21561.3</v>
          </cell>
          <cell r="M3596">
            <v>0</v>
          </cell>
          <cell r="N3596">
            <v>0</v>
          </cell>
        </row>
        <row r="3597">
          <cell r="A3597" t="str">
            <v>24-24-a</v>
          </cell>
          <cell r="B3597" t="str">
            <v>Providing and fixing, air valve 3" dia of B.S.S.quality and weight (BS 1074) complete withjointing materiala. Single air valve 3" (75 mm) dia</v>
          </cell>
          <cell r="C3597" t="str">
            <v>Each</v>
          </cell>
          <cell r="D3597">
            <v>65.36</v>
          </cell>
          <cell r="E3597">
            <v>3315.73</v>
          </cell>
          <cell r="F3597" t="str">
            <v>Each</v>
          </cell>
          <cell r="G3597">
            <v>65.36</v>
          </cell>
          <cell r="H3597">
            <v>3315.73</v>
          </cell>
          <cell r="I3597" t="str">
            <v>24.3.5.5.3</v>
          </cell>
          <cell r="J3597">
            <v>0</v>
          </cell>
          <cell r="L3597">
            <v>3315.73</v>
          </cell>
          <cell r="M3597">
            <v>0</v>
          </cell>
          <cell r="N3597">
            <v>0</v>
          </cell>
        </row>
        <row r="3598">
          <cell r="A3598" t="str">
            <v>24-24-b</v>
          </cell>
          <cell r="B3598" t="str">
            <v>Providing and fixing, air valve (Kitz Japan makeor equivalent) 3" dia of B.S.S. quality and weight(BS 1074) complete with jointing materialb. Double air valve 3" (75 mm) dia</v>
          </cell>
          <cell r="C3598" t="str">
            <v>Each</v>
          </cell>
          <cell r="D3598">
            <v>65.36</v>
          </cell>
          <cell r="E3598">
            <v>5381.23</v>
          </cell>
          <cell r="F3598" t="str">
            <v>Each</v>
          </cell>
          <cell r="G3598">
            <v>65.36</v>
          </cell>
          <cell r="H3598">
            <v>5381.23</v>
          </cell>
          <cell r="I3598" t="str">
            <v>24.3.5.5.3</v>
          </cell>
          <cell r="J3598">
            <v>0</v>
          </cell>
          <cell r="L3598">
            <v>5381.23</v>
          </cell>
          <cell r="M3598">
            <v>0</v>
          </cell>
          <cell r="N3598">
            <v>0</v>
          </cell>
        </row>
        <row r="3599">
          <cell r="A3599" t="str">
            <v>24-25-a-01</v>
          </cell>
          <cell r="B3599" t="str">
            <v>Providing and fitting MS Flanges 5/8" thick onpipes, including turning, threading, facing andfitting etc., complete in all respects.a. 3"</v>
          </cell>
          <cell r="C3599" t="str">
            <v>Kg</v>
          </cell>
          <cell r="D3599">
            <v>60.71</v>
          </cell>
          <cell r="E3599">
            <v>209.54</v>
          </cell>
          <cell r="F3599" t="str">
            <v>Kg</v>
          </cell>
          <cell r="G3599">
            <v>60.71</v>
          </cell>
          <cell r="H3599">
            <v>209.54</v>
          </cell>
          <cell r="I3599" t="str">
            <v>24.3.6.23</v>
          </cell>
          <cell r="J3599">
            <v>0</v>
          </cell>
          <cell r="L3599">
            <v>208.45</v>
          </cell>
          <cell r="M3599">
            <v>1.0900000000000034</v>
          </cell>
          <cell r="N3599">
            <v>5.229071719836908E-3</v>
          </cell>
        </row>
        <row r="3600">
          <cell r="A3600" t="str">
            <v>24-25-a-02</v>
          </cell>
          <cell r="B3600" t="str">
            <v>Providing and fitting MS Flanges 5/8" thick onpipes, including turning, threading, facing andfitting etc., complete in all respects.b. 4"</v>
          </cell>
          <cell r="C3600" t="str">
            <v>Kg</v>
          </cell>
          <cell r="D3600">
            <v>47.16</v>
          </cell>
          <cell r="E3600">
            <v>196</v>
          </cell>
          <cell r="F3600" t="str">
            <v>Kg</v>
          </cell>
          <cell r="G3600">
            <v>47.16</v>
          </cell>
          <cell r="H3600">
            <v>196</v>
          </cell>
          <cell r="I3600" t="str">
            <v>24.3.6.23</v>
          </cell>
          <cell r="J3600">
            <v>0</v>
          </cell>
          <cell r="L3600">
            <v>195.23</v>
          </cell>
          <cell r="M3600">
            <v>0.77000000000001023</v>
          </cell>
          <cell r="N3600">
            <v>3.9440659734672453E-3</v>
          </cell>
        </row>
        <row r="3601">
          <cell r="A3601" t="str">
            <v>24-25-a-03</v>
          </cell>
          <cell r="B3601" t="str">
            <v>Providing and fitting MS Flanges 5/8" thick onpipes, including turning, threading, facing andfitting etc., complete in all respects. C.6"</v>
          </cell>
          <cell r="C3601" t="str">
            <v>Kg</v>
          </cell>
          <cell r="D3601">
            <v>46.7</v>
          </cell>
          <cell r="E3601">
            <v>195.54</v>
          </cell>
          <cell r="F3601" t="str">
            <v>Kg</v>
          </cell>
          <cell r="G3601">
            <v>46.7</v>
          </cell>
          <cell r="H3601">
            <v>195.54</v>
          </cell>
          <cell r="I3601" t="str">
            <v>24.3.6.23</v>
          </cell>
          <cell r="J3601">
            <v>0</v>
          </cell>
          <cell r="L3601">
            <v>194.95</v>
          </cell>
          <cell r="M3601">
            <v>0.59000000000000341</v>
          </cell>
          <cell r="N3601">
            <v>3.026417030007712E-3</v>
          </cell>
        </row>
        <row r="3602">
          <cell r="A3602" t="str">
            <v>24-25-b-01</v>
          </cell>
          <cell r="B3602" t="str">
            <v>Providing and fitting MS Flanges 5/8" thick onpipes, including turning, threading, facing andfitting etc., complete in all respects. 8"</v>
          </cell>
          <cell r="C3602" t="str">
            <v>Kg</v>
          </cell>
          <cell r="D3602">
            <v>27.61</v>
          </cell>
          <cell r="E3602">
            <v>176.45</v>
          </cell>
          <cell r="F3602" t="str">
            <v>Kg</v>
          </cell>
          <cell r="G3602">
            <v>27.61</v>
          </cell>
          <cell r="H3602">
            <v>176.45</v>
          </cell>
          <cell r="I3602" t="str">
            <v>24.3.6.23</v>
          </cell>
          <cell r="J3602">
            <v>0</v>
          </cell>
          <cell r="L3602">
            <v>175.99</v>
          </cell>
          <cell r="M3602">
            <v>0.45999999999997954</v>
          </cell>
          <cell r="N3602">
            <v>2.6137848741404597E-3</v>
          </cell>
        </row>
        <row r="3603">
          <cell r="A3603" t="str">
            <v>24-25-b-02</v>
          </cell>
          <cell r="B3603" t="str">
            <v>Providing and fitting MS Flanges 5/8" thick onpipes, including turning, threading, facing andfitting etc., complete in all respects. 10"</v>
          </cell>
          <cell r="C3603" t="str">
            <v>Kg</v>
          </cell>
          <cell r="D3603">
            <v>20.46</v>
          </cell>
          <cell r="E3603">
            <v>169.29</v>
          </cell>
          <cell r="F3603" t="str">
            <v>Kg</v>
          </cell>
          <cell r="G3603">
            <v>20.46</v>
          </cell>
          <cell r="H3603">
            <v>169.29</v>
          </cell>
          <cell r="I3603" t="str">
            <v>24.3.6.23</v>
          </cell>
          <cell r="J3603">
            <v>0</v>
          </cell>
          <cell r="L3603">
            <v>168.95</v>
          </cell>
          <cell r="M3603">
            <v>0.34000000000000341</v>
          </cell>
          <cell r="N3603">
            <v>2.0124297129328408E-3</v>
          </cell>
        </row>
        <row r="3604">
          <cell r="A3604" t="str">
            <v>24-25-b-03</v>
          </cell>
          <cell r="B3604" t="str">
            <v>Providing and fitting MS Flanges 5/8" thick onpipes, including turning, threading, facing andfitting etc., complete in all respects. 12"</v>
          </cell>
          <cell r="C3604" t="str">
            <v>Kg</v>
          </cell>
          <cell r="D3604">
            <v>14.17</v>
          </cell>
          <cell r="E3604">
            <v>163.01</v>
          </cell>
          <cell r="F3604" t="str">
            <v>Kg</v>
          </cell>
          <cell r="G3604">
            <v>14.17</v>
          </cell>
          <cell r="H3604">
            <v>163.01</v>
          </cell>
          <cell r="I3604" t="str">
            <v>24.3.6.23</v>
          </cell>
          <cell r="J3604">
            <v>0</v>
          </cell>
          <cell r="L3604">
            <v>162.77000000000001</v>
          </cell>
          <cell r="M3604">
            <v>0.23999999999998067</v>
          </cell>
          <cell r="N3604">
            <v>1.4744731830188651E-3</v>
          </cell>
        </row>
        <row r="3605">
          <cell r="A3605" t="str">
            <v>24-26-a-01</v>
          </cell>
          <cell r="B3605" t="str">
            <v>Providing and installing PVC bends BSS Class 'B'working pressure : 2" i/d</v>
          </cell>
          <cell r="C3605" t="str">
            <v>Each</v>
          </cell>
          <cell r="D3605">
            <v>282.93</v>
          </cell>
          <cell r="E3605">
            <v>370.15</v>
          </cell>
          <cell r="F3605" t="str">
            <v>Each</v>
          </cell>
          <cell r="G3605">
            <v>282.93</v>
          </cell>
          <cell r="H3605">
            <v>370.15</v>
          </cell>
          <cell r="I3605" t="str">
            <v>24.3.5.4 ,24.3.6.24</v>
          </cell>
          <cell r="J3605">
            <v>0</v>
          </cell>
          <cell r="L3605">
            <v>359.42</v>
          </cell>
          <cell r="M3605">
            <v>10.729999999999961</v>
          </cell>
          <cell r="N3605">
            <v>2.9853653107784657E-2</v>
          </cell>
        </row>
        <row r="3606">
          <cell r="A3606" t="str">
            <v>24-26-a-02</v>
          </cell>
          <cell r="B3606" t="str">
            <v>item_name"Providing and installing PVC bends BSS Class'B'working pressure : 3"" i/d"</v>
          </cell>
          <cell r="C3606" t="str">
            <v>Each</v>
          </cell>
          <cell r="D3606">
            <v>309.37</v>
          </cell>
          <cell r="E3606">
            <v>503.29</v>
          </cell>
          <cell r="F3606" t="str">
            <v>each</v>
          </cell>
          <cell r="G3606">
            <v>309.37</v>
          </cell>
          <cell r="H3606">
            <v>503.29</v>
          </cell>
          <cell r="I3606" t="str">
            <v>24.3.5.4,24.3.6.24</v>
          </cell>
          <cell r="J3606">
            <v>0</v>
          </cell>
          <cell r="L3606">
            <v>491.62</v>
          </cell>
          <cell r="M3606">
            <v>11.670000000000016</v>
          </cell>
          <cell r="N3606">
            <v>2.3737846304056009E-2</v>
          </cell>
        </row>
        <row r="3607">
          <cell r="A3607" t="str">
            <v>24-26-a-03</v>
          </cell>
          <cell r="B3607" t="str">
            <v>Providing and installing PVC bends BSS Class'B'working pressure : 4" i/d</v>
          </cell>
          <cell r="C3607" t="str">
            <v>Each</v>
          </cell>
          <cell r="D3607">
            <v>412.41</v>
          </cell>
          <cell r="E3607">
            <v>662.17</v>
          </cell>
          <cell r="F3607" t="str">
            <v>Each</v>
          </cell>
          <cell r="G3607">
            <v>412.41</v>
          </cell>
          <cell r="H3607">
            <v>662.17</v>
          </cell>
          <cell r="I3607" t="str">
            <v>24.3.5.4 ,24.3.6.24</v>
          </cell>
          <cell r="J3607">
            <v>0</v>
          </cell>
          <cell r="L3607">
            <v>646.61</v>
          </cell>
          <cell r="M3607">
            <v>15.559999999999945</v>
          </cell>
          <cell r="N3607">
            <v>2.4063964368011545E-2</v>
          </cell>
        </row>
        <row r="3608">
          <cell r="A3608" t="str">
            <v>24-26-a-04</v>
          </cell>
          <cell r="B3608" t="str">
            <v>Providing and installing PVC bends BSS Class'B'working pressure : 6" i/d</v>
          </cell>
          <cell r="C3608" t="str">
            <v>Each</v>
          </cell>
          <cell r="D3608">
            <v>597.91999999999996</v>
          </cell>
          <cell r="E3608">
            <v>1305.76</v>
          </cell>
          <cell r="F3608" t="str">
            <v>Each</v>
          </cell>
          <cell r="G3608">
            <v>597.91999999999996</v>
          </cell>
          <cell r="H3608">
            <v>1305.76</v>
          </cell>
          <cell r="I3608" t="str">
            <v>24.3.5.4 ,24.3.6.24</v>
          </cell>
          <cell r="J3608">
            <v>0</v>
          </cell>
          <cell r="L3608">
            <v>1283.19</v>
          </cell>
          <cell r="M3608">
            <v>22.569999999999936</v>
          </cell>
          <cell r="N3608">
            <v>1.7588977470210907E-2</v>
          </cell>
        </row>
        <row r="3609">
          <cell r="A3609" t="str">
            <v>24-26-a-05</v>
          </cell>
          <cell r="B3609" t="str">
            <v>Providing and installing PVC bends BSS Class 'B'working pressure : 8" i/d</v>
          </cell>
          <cell r="C3609" t="str">
            <v>Each</v>
          </cell>
          <cell r="D3609">
            <v>824.81</v>
          </cell>
          <cell r="E3609">
            <v>1684.85</v>
          </cell>
          <cell r="F3609" t="str">
            <v>Each</v>
          </cell>
          <cell r="G3609">
            <v>824.81</v>
          </cell>
          <cell r="H3609">
            <v>1684.85</v>
          </cell>
          <cell r="I3609" t="str">
            <v>24.3.5.4 ,24.3.6.24</v>
          </cell>
          <cell r="J3609">
            <v>0</v>
          </cell>
          <cell r="L3609">
            <v>1653.72</v>
          </cell>
          <cell r="M3609">
            <v>31.129999999999882</v>
          </cell>
          <cell r="N3609">
            <v>1.8824226592167891E-2</v>
          </cell>
        </row>
        <row r="3610">
          <cell r="A3610" t="str">
            <v>24-26-a-06</v>
          </cell>
          <cell r="B3610" t="str">
            <v>Providing and installing PVC bends BSS Class'B'working pressure : 10" i/d</v>
          </cell>
          <cell r="C3610" t="str">
            <v>Each</v>
          </cell>
          <cell r="D3610">
            <v>1031.02</v>
          </cell>
          <cell r="E3610">
            <v>6243.37</v>
          </cell>
          <cell r="F3610" t="str">
            <v>Each</v>
          </cell>
          <cell r="G3610">
            <v>1031.02</v>
          </cell>
          <cell r="H3610">
            <v>6243.37</v>
          </cell>
          <cell r="I3610" t="str">
            <v>24.3.5.4 ,24.3.6.24</v>
          </cell>
          <cell r="J3610">
            <v>0</v>
          </cell>
          <cell r="L3610">
            <v>6204.46</v>
          </cell>
          <cell r="M3610">
            <v>38.909999999999854</v>
          </cell>
          <cell r="N3610">
            <v>6.2712951650908946E-3</v>
          </cell>
        </row>
        <row r="3611">
          <cell r="A3611" t="str">
            <v>24-26-a-07</v>
          </cell>
          <cell r="B3611" t="str">
            <v>Providing and installing PVC bends BSS Class'B'working pressure : 12" i/d</v>
          </cell>
          <cell r="C3611" t="str">
            <v>Each</v>
          </cell>
          <cell r="D3611">
            <v>1237.22</v>
          </cell>
          <cell r="E3611">
            <v>9055.74</v>
          </cell>
          <cell r="F3611" t="str">
            <v>Each</v>
          </cell>
          <cell r="G3611">
            <v>1237.22</v>
          </cell>
          <cell r="H3611">
            <v>9055.74</v>
          </cell>
          <cell r="I3611" t="str">
            <v>24.3.5.4 ,24.3.6.24</v>
          </cell>
          <cell r="J3611">
            <v>0</v>
          </cell>
          <cell r="L3611">
            <v>9009.06</v>
          </cell>
          <cell r="M3611">
            <v>46.680000000000291</v>
          </cell>
          <cell r="N3611">
            <v>5.1814506729892231E-3</v>
          </cell>
        </row>
        <row r="3612">
          <cell r="A3612" t="str">
            <v>24-26-b-01</v>
          </cell>
          <cell r="B3612" t="str">
            <v>Providing and installing PVC bends BSS Class 'C'working pressure : 2" i/d</v>
          </cell>
          <cell r="C3612" t="str">
            <v>Each</v>
          </cell>
          <cell r="D3612">
            <v>282.93</v>
          </cell>
          <cell r="E3612">
            <v>369.79</v>
          </cell>
          <cell r="F3612" t="str">
            <v>Each</v>
          </cell>
          <cell r="G3612">
            <v>282.93</v>
          </cell>
          <cell r="H3612">
            <v>369.79</v>
          </cell>
          <cell r="I3612" t="str">
            <v>24.3.5.4 ,24.3.6.24</v>
          </cell>
          <cell r="J3612">
            <v>0</v>
          </cell>
          <cell r="L3612">
            <v>359.05</v>
          </cell>
          <cell r="M3612">
            <v>10.740000000000009</v>
          </cell>
          <cell r="N3612">
            <v>2.9912268486283273E-2</v>
          </cell>
        </row>
        <row r="3613">
          <cell r="A3613" t="str">
            <v>24-26-b-02</v>
          </cell>
          <cell r="B3613" t="str">
            <v>Providing and installing PVC bends BSS Class'C'working pressure : 3" i/d</v>
          </cell>
          <cell r="C3613" t="str">
            <v>Each</v>
          </cell>
          <cell r="D3613">
            <v>309.37</v>
          </cell>
          <cell r="E3613">
            <v>599.5</v>
          </cell>
          <cell r="F3613" t="str">
            <v>Each</v>
          </cell>
          <cell r="G3613">
            <v>309.37</v>
          </cell>
          <cell r="H3613">
            <v>599.5</v>
          </cell>
          <cell r="I3613" t="str">
            <v>24.3.5.4 ,24.3.6.24</v>
          </cell>
          <cell r="J3613">
            <v>0</v>
          </cell>
          <cell r="L3613">
            <v>587.83000000000004</v>
          </cell>
          <cell r="M3613">
            <v>11.669999999999959</v>
          </cell>
          <cell r="N3613">
            <v>1.9852678495483316E-2</v>
          </cell>
        </row>
        <row r="3614">
          <cell r="A3614" t="str">
            <v>24-26-b-03</v>
          </cell>
          <cell r="B3614" t="str">
            <v>Providing and installing PVC bends BSS Class 'C'working pressure : 4" i/d</v>
          </cell>
          <cell r="C3614" t="str">
            <v>Each</v>
          </cell>
          <cell r="D3614">
            <v>412.41</v>
          </cell>
          <cell r="E3614">
            <v>817.2</v>
          </cell>
          <cell r="F3614" t="str">
            <v>Each</v>
          </cell>
          <cell r="G3614">
            <v>412.41</v>
          </cell>
          <cell r="H3614">
            <v>817.2</v>
          </cell>
          <cell r="I3614" t="str">
            <v>24.3.5.4 ,24.3.6.24</v>
          </cell>
          <cell r="J3614">
            <v>0</v>
          </cell>
          <cell r="L3614">
            <v>801.63</v>
          </cell>
          <cell r="M3614">
            <v>15.57000000000005</v>
          </cell>
          <cell r="N3614">
            <v>1.9422925788705574E-2</v>
          </cell>
        </row>
        <row r="3615">
          <cell r="A3615" t="str">
            <v>24-26-b-04</v>
          </cell>
          <cell r="B3615" t="str">
            <v>Providing and installing PVC bends BSS Class 'C'working pressure : 6" i/d</v>
          </cell>
          <cell r="C3615" t="str">
            <v>Each</v>
          </cell>
          <cell r="D3615">
            <v>598.04999999999995</v>
          </cell>
          <cell r="E3615">
            <v>1379.91</v>
          </cell>
          <cell r="F3615" t="str">
            <v>Each</v>
          </cell>
          <cell r="G3615">
            <v>598.04999999999995</v>
          </cell>
          <cell r="H3615">
            <v>1379.91</v>
          </cell>
          <cell r="I3615" t="str">
            <v>24.3.5.4 ,24.3.6.24</v>
          </cell>
          <cell r="J3615">
            <v>0</v>
          </cell>
          <cell r="L3615">
            <v>1357.34</v>
          </cell>
          <cell r="M3615">
            <v>22.570000000000164</v>
          </cell>
          <cell r="N3615">
            <v>1.6628110863895682E-2</v>
          </cell>
        </row>
        <row r="3616">
          <cell r="A3616" t="str">
            <v>24-26-b-05</v>
          </cell>
          <cell r="B3616" t="str">
            <v>Providing and installing PVC bends BSS Class 'C'working pressure : 8" i/d</v>
          </cell>
          <cell r="C3616" t="str">
            <v>Each</v>
          </cell>
          <cell r="D3616">
            <v>824.81</v>
          </cell>
          <cell r="E3616">
            <v>6732.14</v>
          </cell>
          <cell r="F3616" t="str">
            <v>Each</v>
          </cell>
          <cell r="G3616">
            <v>824.81</v>
          </cell>
          <cell r="H3616">
            <v>6732.14</v>
          </cell>
          <cell r="I3616" t="str">
            <v>24.3.5.4 ,24.3.6.24</v>
          </cell>
          <cell r="J3616">
            <v>0</v>
          </cell>
          <cell r="L3616">
            <v>6701.02</v>
          </cell>
          <cell r="M3616">
            <v>31.119999999999891</v>
          </cell>
          <cell r="N3616">
            <v>4.6440691118665349E-3</v>
          </cell>
        </row>
        <row r="3617">
          <cell r="A3617" t="str">
            <v>24-26-b-06</v>
          </cell>
          <cell r="B3617" t="str">
            <v>Providing and installing PVC bends BSS Class 'C'working pressure : 10" i/d</v>
          </cell>
          <cell r="C3617" t="str">
            <v>Each</v>
          </cell>
          <cell r="D3617">
            <v>1031.02</v>
          </cell>
          <cell r="E3617">
            <v>11768.46</v>
          </cell>
          <cell r="F3617" t="str">
            <v>Each</v>
          </cell>
          <cell r="G3617">
            <v>1031.02</v>
          </cell>
          <cell r="H3617">
            <v>11768.46</v>
          </cell>
          <cell r="I3617" t="str">
            <v>24.3.5.4 ,24.3.6.24</v>
          </cell>
          <cell r="J3617">
            <v>0</v>
          </cell>
          <cell r="L3617">
            <v>11729.55</v>
          </cell>
          <cell r="M3617">
            <v>38.909999999999854</v>
          </cell>
          <cell r="N3617">
            <v>3.3172628105937445E-3</v>
          </cell>
        </row>
        <row r="3618">
          <cell r="A3618" t="str">
            <v>24-26-b-07</v>
          </cell>
          <cell r="B3618" t="str">
            <v>Providing and installing PVC bends BSS Class 'C'working pressure : 12" i/d</v>
          </cell>
          <cell r="C3618" t="str">
            <v>Each</v>
          </cell>
          <cell r="D3618">
            <v>1237.22</v>
          </cell>
          <cell r="E3618">
            <v>12096.28</v>
          </cell>
          <cell r="F3618" t="str">
            <v>Each</v>
          </cell>
          <cell r="G3618">
            <v>1237.22</v>
          </cell>
          <cell r="H3618">
            <v>12096.28</v>
          </cell>
          <cell r="I3618" t="str">
            <v>24.3.5.4 ,24.3.6.24</v>
          </cell>
          <cell r="J3618">
            <v>0</v>
          </cell>
          <cell r="L3618">
            <v>12049.59</v>
          </cell>
          <cell r="M3618">
            <v>46.690000000000509</v>
          </cell>
          <cell r="N3618">
            <v>3.8748206370507634E-3</v>
          </cell>
        </row>
        <row r="3619">
          <cell r="A3619" t="str">
            <v>24-26-c-01</v>
          </cell>
          <cell r="B3619" t="str">
            <v>Providing and installing PVC bends BSS Class 'D'working pressure :2" i/d</v>
          </cell>
          <cell r="C3619" t="str">
            <v>Each</v>
          </cell>
          <cell r="D3619">
            <v>282.93</v>
          </cell>
          <cell r="E3619">
            <v>369.79</v>
          </cell>
          <cell r="F3619" t="str">
            <v>Each</v>
          </cell>
          <cell r="G3619">
            <v>282.93</v>
          </cell>
          <cell r="H3619">
            <v>369.79</v>
          </cell>
          <cell r="I3619" t="str">
            <v>24.3.5.4 ,24.3.6.24</v>
          </cell>
          <cell r="J3619">
            <v>0</v>
          </cell>
          <cell r="L3619">
            <v>359.05</v>
          </cell>
          <cell r="M3619">
            <v>10.740000000000009</v>
          </cell>
          <cell r="N3619">
            <v>2.9912268486283273E-2</v>
          </cell>
        </row>
        <row r="3620">
          <cell r="A3620" t="str">
            <v>24-26-c-02</v>
          </cell>
          <cell r="B3620" t="str">
            <v>Providing and installing PVC bends BSS Class 'D'working pressure :3" i/d</v>
          </cell>
          <cell r="C3620" t="str">
            <v>Each</v>
          </cell>
          <cell r="D3620">
            <v>309.37</v>
          </cell>
          <cell r="E3620">
            <v>483.1</v>
          </cell>
          <cell r="F3620" t="str">
            <v>Each</v>
          </cell>
          <cell r="G3620">
            <v>309.37</v>
          </cell>
          <cell r="H3620">
            <v>483.1</v>
          </cell>
          <cell r="I3620" t="str">
            <v>24.3.5.4 ,24.3.6.24</v>
          </cell>
          <cell r="J3620">
            <v>0</v>
          </cell>
          <cell r="L3620">
            <v>471.43</v>
          </cell>
          <cell r="M3620">
            <v>11.670000000000016</v>
          </cell>
          <cell r="N3620">
            <v>2.4754470440998697E-2</v>
          </cell>
        </row>
        <row r="3621">
          <cell r="A3621" t="str">
            <v>24-26-c-03</v>
          </cell>
          <cell r="B3621" t="str">
            <v>Providing and installing PVC bends BSS Class 'D'working pressure :4" i/d</v>
          </cell>
          <cell r="C3621" t="str">
            <v>Each</v>
          </cell>
          <cell r="D3621">
            <v>412.41</v>
          </cell>
          <cell r="E3621">
            <v>655.63</v>
          </cell>
          <cell r="F3621" t="str">
            <v>Each</v>
          </cell>
          <cell r="G3621">
            <v>412.41</v>
          </cell>
          <cell r="H3621">
            <v>655.63</v>
          </cell>
          <cell r="I3621" t="str">
            <v>24.3.5.4 ,24.3.6.24</v>
          </cell>
          <cell r="J3621">
            <v>0</v>
          </cell>
          <cell r="L3621">
            <v>640.05999999999995</v>
          </cell>
          <cell r="M3621">
            <v>15.57000000000005</v>
          </cell>
          <cell r="N3621">
            <v>2.4325844452082697E-2</v>
          </cell>
        </row>
        <row r="3622">
          <cell r="A3622" t="str">
            <v>24-26-c-04</v>
          </cell>
          <cell r="B3622" t="str">
            <v>Providing and installing PVC bends BSS Class 'D'working pressure :6" i/d</v>
          </cell>
          <cell r="C3622" t="str">
            <v>Each</v>
          </cell>
          <cell r="D3622">
            <v>597.91999999999996</v>
          </cell>
          <cell r="E3622">
            <v>1379.78</v>
          </cell>
          <cell r="F3622" t="str">
            <v>Each</v>
          </cell>
          <cell r="G3622">
            <v>597.91999999999996</v>
          </cell>
          <cell r="H3622">
            <v>1379.78</v>
          </cell>
          <cell r="I3622" t="str">
            <v>24.3.5.4 ,24.3.6.24</v>
          </cell>
          <cell r="J3622">
            <v>0</v>
          </cell>
          <cell r="L3622">
            <v>1357.21</v>
          </cell>
          <cell r="M3622">
            <v>22.569999999999936</v>
          </cell>
          <cell r="N3622">
            <v>1.6629703583085843E-2</v>
          </cell>
        </row>
        <row r="3623">
          <cell r="A3623" t="str">
            <v>24-26-c-05</v>
          </cell>
          <cell r="B3623" t="str">
            <v>Providing and installing PVC bends BSS Class 'D'working pressure :8" i/d</v>
          </cell>
          <cell r="C3623" t="str">
            <v>Each</v>
          </cell>
          <cell r="D3623">
            <v>824.81</v>
          </cell>
          <cell r="E3623">
            <v>8295.85</v>
          </cell>
          <cell r="F3623" t="str">
            <v>Each</v>
          </cell>
          <cell r="G3623">
            <v>824.81</v>
          </cell>
          <cell r="H3623">
            <v>8295.85</v>
          </cell>
          <cell r="I3623" t="str">
            <v>24.3.5.4 ,24.3.6.24</v>
          </cell>
          <cell r="J3623">
            <v>0</v>
          </cell>
          <cell r="L3623">
            <v>8264.7199999999993</v>
          </cell>
          <cell r="M3623">
            <v>31.130000000001019</v>
          </cell>
          <cell r="N3623">
            <v>3.7666127830103162E-3</v>
          </cell>
        </row>
        <row r="3624">
          <cell r="A3624" t="str">
            <v>24-26-c-06</v>
          </cell>
          <cell r="B3624" t="str">
            <v>Providing and installing PVC bends BSS Class 'D'working pressure :10" i/d</v>
          </cell>
          <cell r="C3624" t="str">
            <v>Each</v>
          </cell>
          <cell r="D3624">
            <v>1031.02</v>
          </cell>
          <cell r="E3624">
            <v>11976.95</v>
          </cell>
          <cell r="F3624" t="str">
            <v>Each</v>
          </cell>
          <cell r="G3624">
            <v>1031.02</v>
          </cell>
          <cell r="H3624">
            <v>11976.95</v>
          </cell>
          <cell r="I3624" t="str">
            <v>24.3.5.4 ,24.3.6.24</v>
          </cell>
          <cell r="J3624">
            <v>0</v>
          </cell>
          <cell r="L3624">
            <v>11938.04</v>
          </cell>
          <cell r="M3624">
            <v>38.909999999999854</v>
          </cell>
          <cell r="N3624">
            <v>3.259329002080731E-3</v>
          </cell>
        </row>
        <row r="3625">
          <cell r="A3625" t="str">
            <v>24-26-c-07</v>
          </cell>
          <cell r="B3625" t="str">
            <v>Providing and installing PVC bends BSS Class 'D'working pressure :12" i/d</v>
          </cell>
          <cell r="C3625" t="str">
            <v>Each</v>
          </cell>
          <cell r="D3625">
            <v>1237.22</v>
          </cell>
          <cell r="E3625">
            <v>12530.64</v>
          </cell>
          <cell r="F3625" t="str">
            <v>Each</v>
          </cell>
          <cell r="G3625">
            <v>1237.22</v>
          </cell>
          <cell r="H3625">
            <v>12530.64</v>
          </cell>
          <cell r="I3625" t="str">
            <v>24.3.5.4 ,24.3.6.24</v>
          </cell>
          <cell r="J3625">
            <v>0</v>
          </cell>
          <cell r="L3625">
            <v>12483.96</v>
          </cell>
          <cell r="M3625">
            <v>46.680000000000291</v>
          </cell>
          <cell r="N3625">
            <v>3.739198139052055E-3</v>
          </cell>
        </row>
        <row r="3626">
          <cell r="A3626" t="str">
            <v>24-27-a-01</v>
          </cell>
          <cell r="B3626" t="str">
            <v>Providing and installing PVC tees BSS Class 'B'working pressure :2" i/d</v>
          </cell>
          <cell r="C3626" t="str">
            <v>Each</v>
          </cell>
          <cell r="D3626">
            <v>412.41</v>
          </cell>
          <cell r="E3626">
            <v>529.16</v>
          </cell>
          <cell r="F3626" t="str">
            <v>Each</v>
          </cell>
          <cell r="G3626">
            <v>412.41</v>
          </cell>
          <cell r="H3626">
            <v>529.16</v>
          </cell>
          <cell r="I3626" t="str">
            <v>24.3.5.4 ,24.3.6.24</v>
          </cell>
          <cell r="J3626">
            <v>0</v>
          </cell>
          <cell r="L3626">
            <v>513.6</v>
          </cell>
          <cell r="M3626">
            <v>15.559999999999945</v>
          </cell>
          <cell r="N3626">
            <v>3.0295950155763134E-2</v>
          </cell>
        </row>
        <row r="3627">
          <cell r="A3627" t="str">
            <v>24-27-a-02</v>
          </cell>
          <cell r="B3627" t="str">
            <v>Providing and installing PVC tees BSS Class'B'working pressure :3" i/d</v>
          </cell>
          <cell r="C3627" t="str">
            <v>Each</v>
          </cell>
          <cell r="D3627">
            <v>494.89</v>
          </cell>
          <cell r="E3627">
            <v>778.79</v>
          </cell>
          <cell r="F3627" t="str">
            <v>Each</v>
          </cell>
          <cell r="G3627">
            <v>494.89</v>
          </cell>
          <cell r="H3627">
            <v>778.79</v>
          </cell>
          <cell r="I3627" t="str">
            <v>24.3.5.4 ,24.3.6.24</v>
          </cell>
          <cell r="J3627">
            <v>0</v>
          </cell>
          <cell r="L3627">
            <v>760.11</v>
          </cell>
          <cell r="M3627">
            <v>18.67999999999995</v>
          </cell>
          <cell r="N3627">
            <v>2.4575390404020403E-2</v>
          </cell>
        </row>
        <row r="3628">
          <cell r="A3628" t="str">
            <v>24-27-a-03</v>
          </cell>
          <cell r="B3628" t="str">
            <v>Providing and installing PVC tees BSS Class 'B'working pressure :4" i/d</v>
          </cell>
          <cell r="C3628" t="str">
            <v>Each</v>
          </cell>
          <cell r="D3628">
            <v>659.85</v>
          </cell>
          <cell r="E3628">
            <v>1063.98</v>
          </cell>
          <cell r="F3628" t="str">
            <v>Each</v>
          </cell>
          <cell r="G3628">
            <v>659.85</v>
          </cell>
          <cell r="H3628">
            <v>1063.98</v>
          </cell>
          <cell r="I3628" t="str">
            <v>24.3.5.4 ,24.3.6.24</v>
          </cell>
          <cell r="J3628">
            <v>0</v>
          </cell>
          <cell r="L3628">
            <v>1039.08</v>
          </cell>
          <cell r="M3628">
            <v>24.900000000000091</v>
          </cell>
          <cell r="N3628">
            <v>2.3963506178542645E-2</v>
          </cell>
        </row>
        <row r="3629">
          <cell r="A3629" t="str">
            <v>24-27-a-04</v>
          </cell>
          <cell r="B3629" t="str">
            <v>Providing and installing PVC tees BSS Class'B'working pressure :6" i/d</v>
          </cell>
          <cell r="C3629" t="str">
            <v>Each</v>
          </cell>
          <cell r="D3629">
            <v>907.29</v>
          </cell>
          <cell r="E3629">
            <v>2332.35</v>
          </cell>
          <cell r="F3629" t="str">
            <v>Each</v>
          </cell>
          <cell r="G3629">
            <v>907.29</v>
          </cell>
          <cell r="H3629">
            <v>2332.35</v>
          </cell>
          <cell r="I3629" t="str">
            <v>24.3.5.4 ,24.3.6.24</v>
          </cell>
          <cell r="J3629">
            <v>0</v>
          </cell>
          <cell r="L3629">
            <v>2298.11</v>
          </cell>
          <cell r="M3629">
            <v>34.239999999999782</v>
          </cell>
          <cell r="N3629">
            <v>1.4899199777208131E-2</v>
          </cell>
        </row>
        <row r="3630">
          <cell r="A3630" t="str">
            <v>24-27-a-05</v>
          </cell>
          <cell r="B3630" t="str">
            <v>Providing and installing PVC tees BSS Class 'B'working pressure :8" i/d</v>
          </cell>
          <cell r="C3630" t="str">
            <v>Each</v>
          </cell>
          <cell r="D3630">
            <v>1340.26</v>
          </cell>
          <cell r="E3630">
            <v>6175.93</v>
          </cell>
          <cell r="F3630" t="str">
            <v>Each</v>
          </cell>
          <cell r="G3630">
            <v>1340.26</v>
          </cell>
          <cell r="H3630">
            <v>6175.93</v>
          </cell>
          <cell r="I3630" t="str">
            <v>24.3.5.4 ,24.3.6.24</v>
          </cell>
          <cell r="J3630">
            <v>0</v>
          </cell>
          <cell r="L3630">
            <v>6125.35</v>
          </cell>
          <cell r="M3630">
            <v>50.579999999999927</v>
          </cell>
          <cell r="N3630">
            <v>8.2574873272547571E-3</v>
          </cell>
        </row>
        <row r="3631">
          <cell r="A3631" t="str">
            <v>24-27-a-06</v>
          </cell>
          <cell r="B3631" t="str">
            <v>Providing and installing PVC tees BSS Class 'B'working pressure :10" i/d</v>
          </cell>
          <cell r="C3631" t="str">
            <v>Each</v>
          </cell>
          <cell r="D3631">
            <v>1546.59</v>
          </cell>
          <cell r="E3631">
            <v>6463.57</v>
          </cell>
          <cell r="F3631" t="str">
            <v>Each</v>
          </cell>
          <cell r="G3631">
            <v>1546.59</v>
          </cell>
          <cell r="H3631">
            <v>6463.57</v>
          </cell>
          <cell r="I3631" t="str">
            <v>24.3.5.4 ,24.3.6.24</v>
          </cell>
          <cell r="J3631">
            <v>0</v>
          </cell>
          <cell r="L3631">
            <v>6405.21</v>
          </cell>
          <cell r="M3631">
            <v>58.359999999999673</v>
          </cell>
          <cell r="N3631">
            <v>9.11133280563786E-3</v>
          </cell>
        </row>
        <row r="3632">
          <cell r="A3632" t="str">
            <v>24-27-a-07</v>
          </cell>
          <cell r="B3632" t="str">
            <v>Providing and installing PVC tees BSS Class 'B'working pressure :12" i/d</v>
          </cell>
          <cell r="C3632" t="str">
            <v>Each</v>
          </cell>
          <cell r="D3632">
            <v>1855.83</v>
          </cell>
          <cell r="E3632">
            <v>7068.18</v>
          </cell>
          <cell r="F3632" t="str">
            <v>Each</v>
          </cell>
          <cell r="G3632">
            <v>1855.83</v>
          </cell>
          <cell r="H3632">
            <v>7068.18</v>
          </cell>
          <cell r="I3632" t="str">
            <v>24.3.5.4 ,24.3.6.24</v>
          </cell>
          <cell r="J3632">
            <v>0</v>
          </cell>
          <cell r="L3632">
            <v>6998.15</v>
          </cell>
          <cell r="M3632">
            <v>70.030000000000655</v>
          </cell>
          <cell r="N3632">
            <v>1.0006930403035182E-2</v>
          </cell>
        </row>
        <row r="3633">
          <cell r="A3633" t="str">
            <v>24-27-b-01</v>
          </cell>
          <cell r="B3633" t="str">
            <v>Providing and installing PVC tees BSS Class'C'working pressure :2" i/d</v>
          </cell>
          <cell r="C3633" t="str">
            <v>Each</v>
          </cell>
          <cell r="D3633">
            <v>412.41</v>
          </cell>
          <cell r="E3633">
            <v>547.05999999999995</v>
          </cell>
          <cell r="F3633" t="str">
            <v>Each</v>
          </cell>
          <cell r="G3633">
            <v>412.41</v>
          </cell>
          <cell r="H3633">
            <v>547.05999999999995</v>
          </cell>
          <cell r="I3633" t="str">
            <v>24.3.5.4 ,24.3.6.24</v>
          </cell>
          <cell r="J3633">
            <v>0</v>
          </cell>
          <cell r="L3633">
            <v>531.5</v>
          </cell>
          <cell r="M3633">
            <v>15.559999999999945</v>
          </cell>
          <cell r="N3633">
            <v>2.9275634995296229E-2</v>
          </cell>
        </row>
        <row r="3634">
          <cell r="A3634" t="str">
            <v>24-27-b-02</v>
          </cell>
          <cell r="B3634" t="str">
            <v>Providing and installing PVC tees BSS Class 'C'working pressure :3" i/d</v>
          </cell>
          <cell r="C3634" t="str">
            <v>Each</v>
          </cell>
          <cell r="D3634">
            <v>494.89</v>
          </cell>
          <cell r="E3634">
            <v>803.28</v>
          </cell>
          <cell r="F3634" t="str">
            <v>Each</v>
          </cell>
          <cell r="G3634">
            <v>494.89</v>
          </cell>
          <cell r="H3634">
            <v>803.28</v>
          </cell>
          <cell r="I3634" t="str">
            <v>24.3.5.4 ,24.3.6.24</v>
          </cell>
          <cell r="J3634">
            <v>0</v>
          </cell>
          <cell r="L3634">
            <v>784.61</v>
          </cell>
          <cell r="M3634">
            <v>18.669999999999959</v>
          </cell>
          <cell r="N3634">
            <v>2.3795261340028753E-2</v>
          </cell>
        </row>
        <row r="3635">
          <cell r="A3635" t="str">
            <v>24-27-b-03</v>
          </cell>
          <cell r="B3635" t="str">
            <v>Providing and installing PVC tees BSS Class 'C'working pressure :4" i/d</v>
          </cell>
          <cell r="C3635" t="str">
            <v>Each</v>
          </cell>
          <cell r="D3635">
            <v>659.85</v>
          </cell>
          <cell r="E3635">
            <v>1102.9000000000001</v>
          </cell>
          <cell r="F3635" t="str">
            <v>Each</v>
          </cell>
          <cell r="G3635">
            <v>659.85</v>
          </cell>
          <cell r="H3635">
            <v>1102.9000000000001</v>
          </cell>
          <cell r="I3635" t="str">
            <v>24.3.5.4 ,24.3.6.24</v>
          </cell>
          <cell r="J3635">
            <v>0</v>
          </cell>
          <cell r="L3635">
            <v>1078</v>
          </cell>
          <cell r="M3635">
            <v>24.900000000000091</v>
          </cell>
          <cell r="N3635">
            <v>2.309833024118747E-2</v>
          </cell>
        </row>
        <row r="3636">
          <cell r="A3636" t="str">
            <v>24-27-b-04</v>
          </cell>
          <cell r="B3636" t="str">
            <v>Providing and installing PVC tees BSS Class 'C'working pressure :6" i/d</v>
          </cell>
          <cell r="C3636" t="str">
            <v>Each</v>
          </cell>
          <cell r="D3636">
            <v>907.29</v>
          </cell>
          <cell r="E3636">
            <v>2549.1799999999998</v>
          </cell>
          <cell r="F3636" t="str">
            <v>Each</v>
          </cell>
          <cell r="G3636">
            <v>907.29</v>
          </cell>
          <cell r="H3636">
            <v>2549.1799999999998</v>
          </cell>
          <cell r="I3636" t="str">
            <v>24.3.5.4 ,24.3.6.24</v>
          </cell>
          <cell r="J3636">
            <v>0</v>
          </cell>
          <cell r="L3636">
            <v>2514.9499999999998</v>
          </cell>
          <cell r="M3636">
            <v>34.230000000000018</v>
          </cell>
          <cell r="N3636">
            <v>1.3610608560806385E-2</v>
          </cell>
        </row>
        <row r="3637">
          <cell r="A3637" t="str">
            <v>24-27-b-05</v>
          </cell>
          <cell r="B3637" t="str">
            <v>Providing and installing PVC tees BSS Class 'C'working pressure :8" i/d</v>
          </cell>
          <cell r="C3637" t="str">
            <v>Each</v>
          </cell>
          <cell r="D3637">
            <v>1340.26</v>
          </cell>
          <cell r="E3637">
            <v>13068.04</v>
          </cell>
          <cell r="F3637" t="str">
            <v>Each</v>
          </cell>
          <cell r="G3637">
            <v>1340.26</v>
          </cell>
          <cell r="H3637">
            <v>13068.04</v>
          </cell>
          <cell r="I3637" t="str">
            <v>24.3.5.4 ,24.3.6.24</v>
          </cell>
          <cell r="J3637">
            <v>0</v>
          </cell>
          <cell r="L3637">
            <v>13017.46</v>
          </cell>
          <cell r="M3637">
            <v>50.580000000001746</v>
          </cell>
          <cell r="N3637">
            <v>3.8855506373748606E-3</v>
          </cell>
        </row>
        <row r="3638">
          <cell r="A3638" t="str">
            <v>24-27-b-06</v>
          </cell>
          <cell r="B3638" t="str">
            <v>Providing and installing PVC tees BSS Class 'C'working pressure :10" i/d</v>
          </cell>
          <cell r="C3638" t="str">
            <v>Each</v>
          </cell>
          <cell r="D3638">
            <v>1540.05</v>
          </cell>
          <cell r="E3638">
            <v>12225.37</v>
          </cell>
          <cell r="F3638" t="str">
            <v>Each</v>
          </cell>
          <cell r="G3638">
            <v>1540.05</v>
          </cell>
          <cell r="H3638">
            <v>12225.37</v>
          </cell>
          <cell r="I3638" t="str">
            <v>24.3.5.4 ,24.3.6.24</v>
          </cell>
          <cell r="J3638">
            <v>0</v>
          </cell>
          <cell r="L3638">
            <v>12167.01</v>
          </cell>
          <cell r="M3638">
            <v>58.360000000000582</v>
          </cell>
          <cell r="N3638">
            <v>4.796576973307376E-3</v>
          </cell>
        </row>
        <row r="3639">
          <cell r="A3639" t="str">
            <v>24-27-b-07</v>
          </cell>
          <cell r="B3639" t="str">
            <v>Providing and installing PVC tees BSS Class 'C'working pressure :12" i/d</v>
          </cell>
          <cell r="C3639" t="str">
            <v>Each</v>
          </cell>
          <cell r="D3639">
            <v>1855.83</v>
          </cell>
          <cell r="E3639">
            <v>16624.150000000001</v>
          </cell>
          <cell r="F3639" t="str">
            <v>Each</v>
          </cell>
          <cell r="G3639">
            <v>1855.83</v>
          </cell>
          <cell r="H3639">
            <v>16624.150000000001</v>
          </cell>
          <cell r="I3639" t="str">
            <v>24.3.5.4 ,24.3.6.24</v>
          </cell>
          <cell r="J3639">
            <v>0</v>
          </cell>
          <cell r="L3639">
            <v>16554.12</v>
          </cell>
          <cell r="M3639">
            <v>70.030000000002474</v>
          </cell>
          <cell r="N3639">
            <v>4.2303668210694669E-3</v>
          </cell>
        </row>
        <row r="3640">
          <cell r="A3640" t="str">
            <v>24-27-c-01</v>
          </cell>
          <cell r="B3640" t="str">
            <v>Providing and installing PVC tees BSS Class 'D'working pressure :2" i/d</v>
          </cell>
          <cell r="C3640" t="str">
            <v>Each</v>
          </cell>
          <cell r="D3640">
            <v>412.41</v>
          </cell>
          <cell r="E3640">
            <v>516.65</v>
          </cell>
          <cell r="F3640" t="str">
            <v>Each</v>
          </cell>
          <cell r="G3640">
            <v>412.41</v>
          </cell>
          <cell r="H3640">
            <v>516.65</v>
          </cell>
          <cell r="I3640" t="str">
            <v>24.3.5.4 ,24.3.6.24</v>
          </cell>
          <cell r="J3640">
            <v>0</v>
          </cell>
          <cell r="L3640">
            <v>501.09</v>
          </cell>
          <cell r="M3640">
            <v>15.560000000000002</v>
          </cell>
          <cell r="N3640">
            <v>3.1052305972978912E-2</v>
          </cell>
        </row>
        <row r="3641">
          <cell r="A3641" t="str">
            <v>24-27-c-02</v>
          </cell>
          <cell r="B3641" t="str">
            <v>Providing and installing PVC tees BSS Class 'D'working pressure :3" i/d</v>
          </cell>
          <cell r="C3641" t="str">
            <v>Each</v>
          </cell>
          <cell r="D3641">
            <v>494.89</v>
          </cell>
          <cell r="E3641">
            <v>764.19</v>
          </cell>
          <cell r="F3641" t="str">
            <v>Each</v>
          </cell>
          <cell r="G3641">
            <v>494.89</v>
          </cell>
          <cell r="H3641">
            <v>764.19</v>
          </cell>
          <cell r="I3641" t="str">
            <v>24.3.5.4 ,24.3.6.24</v>
          </cell>
          <cell r="J3641">
            <v>0</v>
          </cell>
          <cell r="L3641">
            <v>745.52</v>
          </cell>
          <cell r="M3641">
            <v>18.670000000000073</v>
          </cell>
          <cell r="N3641">
            <v>2.5042923060414307E-2</v>
          </cell>
        </row>
        <row r="3642">
          <cell r="A3642" t="str">
            <v>24-27-c-03</v>
          </cell>
          <cell r="B3642" t="str">
            <v>Providing and installing PVC tees BSS Class'D'working pressure :4" i/d</v>
          </cell>
          <cell r="C3642" t="str">
            <v>Each</v>
          </cell>
          <cell r="D3642">
            <v>659.85</v>
          </cell>
          <cell r="E3642">
            <v>1024.71</v>
          </cell>
          <cell r="F3642" t="str">
            <v>Each</v>
          </cell>
          <cell r="G3642">
            <v>659.85</v>
          </cell>
          <cell r="H3642">
            <v>1024.71</v>
          </cell>
          <cell r="I3642" t="str">
            <v>24.3.5.4 ,24.3.6.24</v>
          </cell>
          <cell r="J3642">
            <v>0</v>
          </cell>
          <cell r="L3642">
            <v>999.81</v>
          </cell>
          <cell r="M3642">
            <v>24.900000000000091</v>
          </cell>
          <cell r="N3642">
            <v>2.4904731899060915E-2</v>
          </cell>
        </row>
        <row r="3643">
          <cell r="A3643" t="str">
            <v>24-27-c-04</v>
          </cell>
          <cell r="B3643" t="str">
            <v>Providing and installing PVC tees BSS Class'D'working pressure :6" i/d</v>
          </cell>
          <cell r="C3643" t="str">
            <v>Each</v>
          </cell>
          <cell r="D3643">
            <v>907.29</v>
          </cell>
          <cell r="E3643">
            <v>2123.5100000000002</v>
          </cell>
          <cell r="F3643" t="str">
            <v>Each</v>
          </cell>
          <cell r="G3643">
            <v>907.29</v>
          </cell>
          <cell r="H3643">
            <v>2123.5100000000002</v>
          </cell>
          <cell r="I3643" t="str">
            <v>24.3.5.4 ,24.3.6.24</v>
          </cell>
          <cell r="J3643">
            <v>0</v>
          </cell>
          <cell r="L3643">
            <v>2089.27</v>
          </cell>
          <cell r="M3643">
            <v>34.240000000000236</v>
          </cell>
          <cell r="N3643">
            <v>1.6388499332302783E-2</v>
          </cell>
        </row>
        <row r="3644">
          <cell r="A3644" t="str">
            <v>24-27-c-05</v>
          </cell>
          <cell r="B3644" t="str">
            <v>Providing and installing PVC tees BSS Class'D'working pressure :8" i/d</v>
          </cell>
          <cell r="C3644" t="str">
            <v>Each</v>
          </cell>
          <cell r="D3644">
            <v>1340.26</v>
          </cell>
          <cell r="E3644">
            <v>7942.56</v>
          </cell>
          <cell r="F3644" t="str">
            <v>Each</v>
          </cell>
          <cell r="G3644">
            <v>1340.26</v>
          </cell>
          <cell r="H3644">
            <v>7942.56</v>
          </cell>
          <cell r="I3644" t="str">
            <v>24.3.5.4 ,24.3.6.24</v>
          </cell>
          <cell r="J3644">
            <v>0</v>
          </cell>
          <cell r="L3644">
            <v>7891.99</v>
          </cell>
          <cell r="M3644">
            <v>50.570000000000618</v>
          </cell>
          <cell r="N3644">
            <v>6.4077628076062718E-3</v>
          </cell>
        </row>
        <row r="3645">
          <cell r="A3645" t="str">
            <v>24-27-c-06</v>
          </cell>
          <cell r="B3645" t="str">
            <v>Providing and installing PVC tees BSS Class'D'working pressure :10" i/d</v>
          </cell>
          <cell r="C3645" t="str">
            <v>Each</v>
          </cell>
          <cell r="D3645">
            <v>1546.59</v>
          </cell>
          <cell r="E3645">
            <v>12492.52</v>
          </cell>
          <cell r="F3645" t="str">
            <v>Each</v>
          </cell>
          <cell r="G3645">
            <v>1546.59</v>
          </cell>
          <cell r="H3645">
            <v>12492.52</v>
          </cell>
          <cell r="I3645" t="str">
            <v>24.3.5.4 ,24.3.6.24</v>
          </cell>
          <cell r="J3645">
            <v>0</v>
          </cell>
          <cell r="L3645">
            <v>12434.16</v>
          </cell>
          <cell r="M3645">
            <v>58.360000000000582</v>
          </cell>
          <cell r="N3645">
            <v>4.6935217175909415E-3</v>
          </cell>
        </row>
        <row r="3646">
          <cell r="A3646" t="str">
            <v>24-27-c-07</v>
          </cell>
          <cell r="B3646" t="str">
            <v>Providing and installing PVC tees BSS Class 'D'working pressure :12" i/d</v>
          </cell>
          <cell r="C3646" t="str">
            <v>Each</v>
          </cell>
          <cell r="D3646">
            <v>1855.83</v>
          </cell>
          <cell r="E3646">
            <v>14017.98</v>
          </cell>
          <cell r="F3646" t="str">
            <v>Each</v>
          </cell>
          <cell r="G3646">
            <v>1855.83</v>
          </cell>
          <cell r="H3646">
            <v>14017.98</v>
          </cell>
          <cell r="I3646" t="str">
            <v>24.3.5.4 ,24.3.6.24</v>
          </cell>
          <cell r="J3646">
            <v>0</v>
          </cell>
          <cell r="L3646">
            <v>13947.95</v>
          </cell>
          <cell r="M3646">
            <v>70.029999999998836</v>
          </cell>
          <cell r="N3646">
            <v>5.0208095096411177E-3</v>
          </cell>
        </row>
        <row r="3647">
          <cell r="A3647" t="str">
            <v>24-28-a-01</v>
          </cell>
          <cell r="B3647" t="str">
            <v>Providing and installing PVC sockets BSS Class'B' working pressure : 2" i/d</v>
          </cell>
          <cell r="C3647" t="str">
            <v>Each</v>
          </cell>
          <cell r="D3647">
            <v>137.72999999999999</v>
          </cell>
          <cell r="E3647">
            <v>217.3</v>
          </cell>
          <cell r="F3647" t="str">
            <v>Each</v>
          </cell>
          <cell r="G3647">
            <v>137.72999999999999</v>
          </cell>
          <cell r="H3647">
            <v>217.3</v>
          </cell>
          <cell r="I3647" t="str">
            <v>24.3.5.4 ,24.3.6.24</v>
          </cell>
          <cell r="J3647">
            <v>0</v>
          </cell>
          <cell r="L3647">
            <v>212.17</v>
          </cell>
          <cell r="M3647">
            <v>5.1300000000000239</v>
          </cell>
          <cell r="N3647">
            <v>2.4178724607626073E-2</v>
          </cell>
        </row>
        <row r="3648">
          <cell r="A3648" t="str">
            <v>24-28-a-02</v>
          </cell>
          <cell r="B3648" t="str">
            <v>Providing and installing PVC sockets BSS Class'B' working pressure : 3" i/d</v>
          </cell>
          <cell r="C3648" t="str">
            <v>Each</v>
          </cell>
          <cell r="D3648">
            <v>144.41</v>
          </cell>
          <cell r="E3648">
            <v>281.32</v>
          </cell>
          <cell r="F3648" t="str">
            <v>Each</v>
          </cell>
          <cell r="G3648">
            <v>144.41</v>
          </cell>
          <cell r="H3648">
            <v>281.32</v>
          </cell>
          <cell r="I3648" t="str">
            <v>24.3.5.4 ,24.3.6.24</v>
          </cell>
          <cell r="J3648">
            <v>0</v>
          </cell>
          <cell r="L3648">
            <v>275.87</v>
          </cell>
          <cell r="M3648">
            <v>5.4499999999999886</v>
          </cell>
          <cell r="N3648">
            <v>1.9755682024141765E-2</v>
          </cell>
        </row>
        <row r="3649">
          <cell r="A3649" t="str">
            <v>24-28-a-03</v>
          </cell>
          <cell r="B3649" t="str">
            <v>Providing and installing PVC sockets BSS Class'B' working pressure : 4" i/d</v>
          </cell>
          <cell r="C3649" t="str">
            <v>Each</v>
          </cell>
          <cell r="D3649">
            <v>206.2</v>
          </cell>
          <cell r="E3649">
            <v>380.99</v>
          </cell>
          <cell r="F3649" t="str">
            <v>Each</v>
          </cell>
          <cell r="G3649">
            <v>206.2</v>
          </cell>
          <cell r="H3649">
            <v>380.99</v>
          </cell>
          <cell r="I3649" t="str">
            <v>24.3.5.4 ,24.3.6.24</v>
          </cell>
          <cell r="J3649">
            <v>0</v>
          </cell>
          <cell r="L3649">
            <v>373.21</v>
          </cell>
          <cell r="M3649">
            <v>7.7800000000000296</v>
          </cell>
          <cell r="N3649">
            <v>2.0846172396238122E-2</v>
          </cell>
        </row>
        <row r="3650">
          <cell r="A3650" t="str">
            <v>24-28-a-04</v>
          </cell>
          <cell r="B3650" t="str">
            <v>Providing and installing PVC sockets BSS Class'B' working pressure : 6" i/d</v>
          </cell>
          <cell r="C3650" t="str">
            <v>Each</v>
          </cell>
          <cell r="D3650">
            <v>1318.44</v>
          </cell>
          <cell r="E3650">
            <v>1936.63</v>
          </cell>
          <cell r="F3650" t="str">
            <v>Each</v>
          </cell>
          <cell r="G3650">
            <v>1318.44</v>
          </cell>
          <cell r="H3650">
            <v>1936.63</v>
          </cell>
          <cell r="I3650" t="str">
            <v>24.3.5.4 ,24.3.6.24</v>
          </cell>
          <cell r="J3650">
            <v>0</v>
          </cell>
          <cell r="L3650">
            <v>1925.71</v>
          </cell>
          <cell r="M3650">
            <v>10.920000000000073</v>
          </cell>
          <cell r="N3650">
            <v>5.6706357655099014E-3</v>
          </cell>
        </row>
        <row r="3651">
          <cell r="A3651" t="str">
            <v>24-28-a-05</v>
          </cell>
          <cell r="B3651" t="str">
            <v>Providing and installing PVC sockets BSS Class'B' working pressure : 8" i/d</v>
          </cell>
          <cell r="C3651" t="str">
            <v>Each</v>
          </cell>
          <cell r="D3651">
            <v>412.41</v>
          </cell>
          <cell r="E3651">
            <v>2267.4299999999998</v>
          </cell>
          <cell r="F3651" t="str">
            <v>Each</v>
          </cell>
          <cell r="G3651">
            <v>412.41</v>
          </cell>
          <cell r="H3651">
            <v>2267.4299999999998</v>
          </cell>
          <cell r="I3651" t="str">
            <v>24.3.5.4 ,24.3.6.24</v>
          </cell>
          <cell r="J3651">
            <v>0</v>
          </cell>
          <cell r="L3651">
            <v>2251.87</v>
          </cell>
          <cell r="M3651">
            <v>15.559999999999945</v>
          </cell>
          <cell r="N3651">
            <v>6.9098127334170914E-3</v>
          </cell>
        </row>
        <row r="3652">
          <cell r="A3652" t="str">
            <v>24-28-a-06</v>
          </cell>
          <cell r="B3652" t="str">
            <v>Providing and installing PVC sockets BSS Class'B' working pressure : 10" i/d</v>
          </cell>
          <cell r="C3652" t="str">
            <v>Each</v>
          </cell>
          <cell r="D3652">
            <v>515.17999999999995</v>
          </cell>
          <cell r="E3652">
            <v>3295.1</v>
          </cell>
          <cell r="F3652" t="str">
            <v>Each</v>
          </cell>
          <cell r="G3652">
            <v>515.17999999999995</v>
          </cell>
          <cell r="H3652">
            <v>3295.1</v>
          </cell>
          <cell r="I3652" t="str">
            <v>24.3.5.4 ,24.3.6.24</v>
          </cell>
          <cell r="J3652">
            <v>0</v>
          </cell>
          <cell r="L3652">
            <v>3275.65</v>
          </cell>
          <cell r="M3652">
            <v>19.449999999999818</v>
          </cell>
          <cell r="N3652">
            <v>5.9377528124188537E-3</v>
          </cell>
        </row>
        <row r="3653">
          <cell r="A3653" t="str">
            <v>24-28-a-07</v>
          </cell>
          <cell r="B3653" t="str">
            <v>Providing and installing PVC sockets BSS Class'B' working pressure : 12" i/d</v>
          </cell>
          <cell r="C3653" t="str">
            <v>Each</v>
          </cell>
          <cell r="D3653">
            <v>618.61</v>
          </cell>
          <cell r="E3653">
            <v>3355.09</v>
          </cell>
          <cell r="F3653" t="str">
            <v>Each</v>
          </cell>
          <cell r="G3653">
            <v>618.61</v>
          </cell>
          <cell r="H3653">
            <v>3355.09</v>
          </cell>
          <cell r="I3653" t="str">
            <v>24.3.5.4 ,24.3.6.24</v>
          </cell>
          <cell r="J3653">
            <v>0</v>
          </cell>
          <cell r="L3653">
            <v>3331.75</v>
          </cell>
          <cell r="M3653">
            <v>23.340000000000146</v>
          </cell>
          <cell r="N3653">
            <v>7.005327530577068E-3</v>
          </cell>
        </row>
        <row r="3654">
          <cell r="A3654" t="str">
            <v>24-28-b-01</v>
          </cell>
          <cell r="B3654" t="str">
            <v>Providing and installing PVC sockets BSS Class'C' working pressure: 2" i/d</v>
          </cell>
          <cell r="C3654" t="str">
            <v>Each</v>
          </cell>
          <cell r="D3654">
            <v>137.72999999999999</v>
          </cell>
          <cell r="E3654">
            <v>224.6</v>
          </cell>
          <cell r="F3654" t="str">
            <v>Each</v>
          </cell>
          <cell r="G3654">
            <v>137.72999999999999</v>
          </cell>
          <cell r="H3654">
            <v>224.6</v>
          </cell>
          <cell r="I3654" t="str">
            <v>24.3.5.4 ,24.3.6.24</v>
          </cell>
          <cell r="J3654">
            <v>0</v>
          </cell>
          <cell r="L3654">
            <v>219.46</v>
          </cell>
          <cell r="M3654">
            <v>5.1399999999999864</v>
          </cell>
          <cell r="N3654">
            <v>2.3421124578510828E-2</v>
          </cell>
        </row>
        <row r="3655">
          <cell r="A3655" t="str">
            <v>24-28-b-02</v>
          </cell>
          <cell r="B3655" t="str">
            <v>Providing and installing PVC sockets BSS Class'C' working pressure: 3" i/d</v>
          </cell>
          <cell r="C3655" t="str">
            <v>Each</v>
          </cell>
          <cell r="D3655">
            <v>659.07</v>
          </cell>
          <cell r="E3655">
            <v>818.05</v>
          </cell>
          <cell r="F3655" t="str">
            <v>Each</v>
          </cell>
          <cell r="G3655">
            <v>659.07</v>
          </cell>
          <cell r="H3655">
            <v>818.05</v>
          </cell>
          <cell r="I3655" t="str">
            <v>24.3.5.4 ,24.3.6.24</v>
          </cell>
          <cell r="J3655">
            <v>0</v>
          </cell>
          <cell r="L3655">
            <v>812.6</v>
          </cell>
          <cell r="M3655">
            <v>5.4499999999999318</v>
          </cell>
          <cell r="N3655">
            <v>6.7068668471571887E-3</v>
          </cell>
        </row>
        <row r="3656">
          <cell r="A3656" t="str">
            <v>24-28-b-03</v>
          </cell>
          <cell r="B3656" t="str">
            <v>Providing and installing PVC sockets BSS Class'C' working pressure: 4" i/d</v>
          </cell>
          <cell r="C3656" t="str">
            <v>Each</v>
          </cell>
          <cell r="D3656">
            <v>206.2</v>
          </cell>
          <cell r="E3656">
            <v>384.29</v>
          </cell>
          <cell r="F3656" t="str">
            <v>Each</v>
          </cell>
          <cell r="G3656">
            <v>206.2</v>
          </cell>
          <cell r="H3656">
            <v>384.29</v>
          </cell>
          <cell r="I3656" t="str">
            <v>24.3.5.4 ,24.3.6.24</v>
          </cell>
          <cell r="J3656">
            <v>0</v>
          </cell>
          <cell r="L3656">
            <v>376.51</v>
          </cell>
          <cell r="M3656">
            <v>7.7800000000000296</v>
          </cell>
          <cell r="N3656">
            <v>2.0663461793843537E-2</v>
          </cell>
        </row>
        <row r="3657">
          <cell r="A3657" t="str">
            <v>24-28-b-04</v>
          </cell>
          <cell r="B3657" t="str">
            <v>Providing and installing PVC sockets BSS Class'C' working pressure: 6" i/d</v>
          </cell>
          <cell r="C3657" t="str">
            <v>Each</v>
          </cell>
          <cell r="D3657">
            <v>288.68</v>
          </cell>
          <cell r="E3657">
            <v>983.66</v>
          </cell>
          <cell r="F3657" t="str">
            <v>Each</v>
          </cell>
          <cell r="G3657">
            <v>288.68</v>
          </cell>
          <cell r="H3657">
            <v>983.66</v>
          </cell>
          <cell r="I3657" t="str">
            <v>24.3.5.4 ,24.3.6.24</v>
          </cell>
          <cell r="J3657">
            <v>0</v>
          </cell>
          <cell r="L3657">
            <v>972.77</v>
          </cell>
          <cell r="M3657">
            <v>10.889999999999986</v>
          </cell>
          <cell r="N3657">
            <v>1.1194835367044612E-2</v>
          </cell>
        </row>
        <row r="3658">
          <cell r="A3658" t="str">
            <v>24-28-b-05</v>
          </cell>
          <cell r="B3658" t="str">
            <v>Providing and installing PVC sockets BSS Class'C' working pressure: 8" i/d</v>
          </cell>
          <cell r="C3658" t="str">
            <v>Each</v>
          </cell>
          <cell r="D3658">
            <v>412.41</v>
          </cell>
          <cell r="E3658">
            <v>2280.17</v>
          </cell>
          <cell r="F3658" t="str">
            <v>Each</v>
          </cell>
          <cell r="G3658">
            <v>412.41</v>
          </cell>
          <cell r="H3658">
            <v>2280.17</v>
          </cell>
          <cell r="I3658" t="str">
            <v>24.3.5.4 ,24.3.6.24</v>
          </cell>
          <cell r="J3658">
            <v>0</v>
          </cell>
          <cell r="L3658">
            <v>2264.6</v>
          </cell>
          <cell r="M3658">
            <v>15.570000000000164</v>
          </cell>
          <cell r="N3658">
            <v>6.8753863817010352E-3</v>
          </cell>
        </row>
        <row r="3659">
          <cell r="A3659" t="str">
            <v>24-28-b-06</v>
          </cell>
          <cell r="B3659" t="str">
            <v>Providing and installing PVC sockets BSS Class'C' working pressure: 10" i/d</v>
          </cell>
          <cell r="C3659" t="str">
            <v>Each</v>
          </cell>
          <cell r="D3659">
            <v>515.44000000000005</v>
          </cell>
          <cell r="E3659">
            <v>3816.6</v>
          </cell>
          <cell r="F3659" t="str">
            <v>Each</v>
          </cell>
          <cell r="G3659">
            <v>515.44000000000005</v>
          </cell>
          <cell r="H3659">
            <v>3816.6</v>
          </cell>
          <cell r="I3659" t="str">
            <v>24.3.5.4 ,24.3.6.24</v>
          </cell>
          <cell r="J3659">
            <v>0</v>
          </cell>
          <cell r="L3659">
            <v>3797.14</v>
          </cell>
          <cell r="M3659">
            <v>19.460000000000036</v>
          </cell>
          <cell r="N3659">
            <v>5.124909800534096E-3</v>
          </cell>
        </row>
        <row r="3660">
          <cell r="A3660" t="str">
            <v>24-28-b-07</v>
          </cell>
          <cell r="B3660" t="str">
            <v>Providing and installing PVC sockets BSS Class'C' working pressure: 12" i/d</v>
          </cell>
          <cell r="C3660" t="str">
            <v>Each</v>
          </cell>
          <cell r="D3660">
            <v>618.61</v>
          </cell>
          <cell r="E3660">
            <v>4918.8</v>
          </cell>
          <cell r="F3660" t="str">
            <v>Each</v>
          </cell>
          <cell r="G3660">
            <v>618.61</v>
          </cell>
          <cell r="H3660">
            <v>4918.8</v>
          </cell>
          <cell r="I3660" t="str">
            <v>24.3.5.4 ,24.3.6.24</v>
          </cell>
          <cell r="J3660">
            <v>0</v>
          </cell>
          <cell r="L3660">
            <v>4895.46</v>
          </cell>
          <cell r="M3660">
            <v>23.340000000000146</v>
          </cell>
          <cell r="N3660">
            <v>4.7676827101028598E-3</v>
          </cell>
        </row>
        <row r="3661">
          <cell r="A3661" t="str">
            <v>24-28-c-01</v>
          </cell>
          <cell r="B3661" t="str">
            <v>Providing and installing PVC sockets BSS Class'D' working pressure : 2" i/d</v>
          </cell>
          <cell r="C3661" t="str">
            <v>Each</v>
          </cell>
          <cell r="D3661">
            <v>137.72999999999999</v>
          </cell>
          <cell r="E3661">
            <v>229.24</v>
          </cell>
          <cell r="F3661" t="str">
            <v>Each</v>
          </cell>
          <cell r="G3661">
            <v>137.72999999999999</v>
          </cell>
          <cell r="H3661">
            <v>229.24</v>
          </cell>
          <cell r="I3661" t="str">
            <v>24.3.5.4 ,24.3.6.24</v>
          </cell>
          <cell r="J3661">
            <v>0</v>
          </cell>
          <cell r="L3661">
            <v>224.1</v>
          </cell>
          <cell r="M3661">
            <v>5.1400000000000148</v>
          </cell>
          <cell r="N3661">
            <v>2.2936189201249509E-2</v>
          </cell>
        </row>
        <row r="3662">
          <cell r="A3662" t="str">
            <v>24-28-c-02</v>
          </cell>
          <cell r="B3662" t="str">
            <v>Providing and installing PVC sockets BSS Class'D' working pressure : 3" i/d</v>
          </cell>
          <cell r="C3662" t="str">
            <v>Each</v>
          </cell>
          <cell r="D3662">
            <v>144.41</v>
          </cell>
          <cell r="E3662">
            <v>289.19</v>
          </cell>
          <cell r="F3662" t="str">
            <v>Each</v>
          </cell>
          <cell r="G3662">
            <v>144.41</v>
          </cell>
          <cell r="H3662">
            <v>289.19</v>
          </cell>
          <cell r="I3662" t="str">
            <v>24.3.5.4 ,24.3.6.24</v>
          </cell>
          <cell r="J3662">
            <v>0</v>
          </cell>
          <cell r="L3662">
            <v>283.74</v>
          </cell>
          <cell r="M3662">
            <v>5.4499999999999886</v>
          </cell>
          <cell r="N3662">
            <v>1.920772538239229E-2</v>
          </cell>
        </row>
        <row r="3663">
          <cell r="A3663" t="str">
            <v>24-28-c-03</v>
          </cell>
          <cell r="B3663" t="str">
            <v>Providing and installing PVC sockets BSS Class'D'working pressure : 4" i/d</v>
          </cell>
          <cell r="C3663" t="str">
            <v>Each</v>
          </cell>
          <cell r="D3663">
            <v>206.2</v>
          </cell>
          <cell r="E3663">
            <v>390.95</v>
          </cell>
          <cell r="F3663" t="str">
            <v>Each</v>
          </cell>
          <cell r="G3663">
            <v>206.2</v>
          </cell>
          <cell r="H3663">
            <v>390.95</v>
          </cell>
          <cell r="I3663" t="str">
            <v>24.3.5.4 ,24.3.6.24</v>
          </cell>
          <cell r="J3663">
            <v>0</v>
          </cell>
          <cell r="L3663">
            <v>383.17</v>
          </cell>
          <cell r="M3663">
            <v>7.7799999999999727</v>
          </cell>
          <cell r="N3663">
            <v>2.0304303572826612E-2</v>
          </cell>
        </row>
        <row r="3664">
          <cell r="A3664" t="str">
            <v>24-28-c-04</v>
          </cell>
          <cell r="B3664" t="str">
            <v>Providing and installing PVC sockets BSS Class'D'working pressure : 6" i/d</v>
          </cell>
          <cell r="C3664" t="str">
            <v>Each</v>
          </cell>
          <cell r="D3664">
            <v>288.68</v>
          </cell>
          <cell r="E3664">
            <v>962.24</v>
          </cell>
          <cell r="F3664" t="str">
            <v>Each</v>
          </cell>
          <cell r="G3664">
            <v>288.68</v>
          </cell>
          <cell r="H3664">
            <v>962.24</v>
          </cell>
          <cell r="I3664" t="str">
            <v>24.3.5.4 ,24.3.6.24</v>
          </cell>
          <cell r="J3664">
            <v>0</v>
          </cell>
          <cell r="L3664">
            <v>951.35</v>
          </cell>
          <cell r="M3664">
            <v>10.889999999999986</v>
          </cell>
          <cell r="N3664">
            <v>1.1446891259788707E-2</v>
          </cell>
        </row>
        <row r="3665">
          <cell r="A3665" t="str">
            <v>24-28-c-05</v>
          </cell>
          <cell r="B3665" t="str">
            <v>Providing and installing PVC sockets BSS Class'D'working pressure : 8" i/d</v>
          </cell>
          <cell r="C3665" t="str">
            <v>Each</v>
          </cell>
          <cell r="D3665">
            <v>412.41</v>
          </cell>
          <cell r="E3665">
            <v>2311.44</v>
          </cell>
          <cell r="F3665" t="str">
            <v>Each</v>
          </cell>
          <cell r="G3665">
            <v>412.41</v>
          </cell>
          <cell r="H3665">
            <v>2311.44</v>
          </cell>
          <cell r="I3665" t="str">
            <v>24.3.5.4 ,24.3.6.24</v>
          </cell>
          <cell r="J3665">
            <v>0</v>
          </cell>
          <cell r="L3665">
            <v>2295.88</v>
          </cell>
          <cell r="M3665">
            <v>15.559999999999945</v>
          </cell>
          <cell r="N3665">
            <v>6.7773577016220117E-3</v>
          </cell>
        </row>
        <row r="3666">
          <cell r="A3666" t="str">
            <v>24-28-c-06</v>
          </cell>
          <cell r="B3666" t="str">
            <v>Providing and installing PVC sockets BSS Class'D' working pressure : 10" i/d</v>
          </cell>
          <cell r="C3666" t="str">
            <v>Each</v>
          </cell>
          <cell r="D3666">
            <v>515.44000000000005</v>
          </cell>
          <cell r="E3666">
            <v>3903.47</v>
          </cell>
          <cell r="F3666" t="str">
            <v>Each</v>
          </cell>
          <cell r="G3666">
            <v>515.44000000000005</v>
          </cell>
          <cell r="H3666">
            <v>3903.47</v>
          </cell>
          <cell r="I3666" t="str">
            <v>24.3.5.4 ,24.3.6.24</v>
          </cell>
          <cell r="J3666">
            <v>0</v>
          </cell>
          <cell r="L3666">
            <v>3884.02</v>
          </cell>
          <cell r="M3666">
            <v>19.449999999999818</v>
          </cell>
          <cell r="N3666">
            <v>5.0076982095869273E-3</v>
          </cell>
        </row>
        <row r="3667">
          <cell r="A3667" t="str">
            <v>24-28-c-07</v>
          </cell>
          <cell r="B3667" t="str">
            <v>Providing and installing PVC sockets BSS Class'D'working pressure : 12" i/d</v>
          </cell>
          <cell r="C3667" t="str">
            <v>Each</v>
          </cell>
          <cell r="D3667">
            <v>618.61</v>
          </cell>
          <cell r="E3667">
            <v>5353.16</v>
          </cell>
          <cell r="F3667" t="str">
            <v>Each</v>
          </cell>
          <cell r="G3667">
            <v>618.61</v>
          </cell>
          <cell r="H3667">
            <v>5353.16</v>
          </cell>
          <cell r="I3667" t="str">
            <v>24.3.5.4 ,24.3.6.24</v>
          </cell>
          <cell r="J3667">
            <v>0</v>
          </cell>
          <cell r="L3667">
            <v>5329.82</v>
          </cell>
          <cell r="M3667">
            <v>23.340000000000146</v>
          </cell>
          <cell r="N3667">
            <v>4.3791347550198971E-3</v>
          </cell>
        </row>
        <row r="3668">
          <cell r="A3668" t="str">
            <v>24-29-a-01</v>
          </cell>
          <cell r="B3668" t="str">
            <v>Providing and installing PVC Tapered core BSSClass 'B'workingpressure : 2" i/d</v>
          </cell>
          <cell r="C3668" t="str">
            <v>Each</v>
          </cell>
          <cell r="D3668">
            <v>282.93</v>
          </cell>
          <cell r="E3668">
            <v>485.34</v>
          </cell>
          <cell r="F3668" t="str">
            <v>Each</v>
          </cell>
          <cell r="G3668">
            <v>282.93</v>
          </cell>
          <cell r="H3668">
            <v>485.34</v>
          </cell>
          <cell r="I3668" t="str">
            <v>24.3.5.4 ,24.3.6.24</v>
          </cell>
          <cell r="J3668">
            <v>0</v>
          </cell>
          <cell r="L3668">
            <v>474.6</v>
          </cell>
          <cell r="M3668">
            <v>10.739999999999952</v>
          </cell>
          <cell r="N3668">
            <v>2.2629582806573855E-2</v>
          </cell>
        </row>
        <row r="3669">
          <cell r="A3669" t="str">
            <v>24-29-a-02</v>
          </cell>
          <cell r="B3669" t="str">
            <v>Providing and installing PVC Tapered core BSSClass 'B' workingpressure : 3" i/d</v>
          </cell>
          <cell r="C3669" t="str">
            <v>Each</v>
          </cell>
          <cell r="D3669">
            <v>309.37</v>
          </cell>
          <cell r="E3669">
            <v>590.84</v>
          </cell>
          <cell r="F3669" t="str">
            <v>Each</v>
          </cell>
          <cell r="G3669">
            <v>309.37</v>
          </cell>
          <cell r="H3669">
            <v>590.84</v>
          </cell>
          <cell r="I3669" t="str">
            <v>24.3.5.4 ,24.3.6.24</v>
          </cell>
          <cell r="J3669">
            <v>0</v>
          </cell>
          <cell r="L3669">
            <v>579.16999999999996</v>
          </cell>
          <cell r="M3669">
            <v>11.670000000000073</v>
          </cell>
          <cell r="N3669">
            <v>2.0149524319284622E-2</v>
          </cell>
        </row>
        <row r="3670">
          <cell r="A3670" t="str">
            <v>24-29-a-03</v>
          </cell>
          <cell r="B3670" t="str">
            <v>Providing and installing PVC Tapered core BSSClass 'B' workingpressure : 4" i/d</v>
          </cell>
          <cell r="C3670" t="str">
            <v>Each</v>
          </cell>
          <cell r="D3670">
            <v>412.41</v>
          </cell>
          <cell r="E3670">
            <v>779.88</v>
          </cell>
          <cell r="F3670" t="str">
            <v>Each</v>
          </cell>
          <cell r="G3670">
            <v>412.41</v>
          </cell>
          <cell r="H3670">
            <v>779.88</v>
          </cell>
          <cell r="I3670" t="str">
            <v>24.3.5.4 ,24.3.6.24</v>
          </cell>
          <cell r="J3670">
            <v>0</v>
          </cell>
          <cell r="L3670">
            <v>764.31</v>
          </cell>
          <cell r="M3670">
            <v>15.57000000000005</v>
          </cell>
          <cell r="N3670">
            <v>2.0371315303999753E-2</v>
          </cell>
        </row>
        <row r="3671">
          <cell r="A3671" t="str">
            <v>24-29-a-04</v>
          </cell>
          <cell r="B3671" t="str">
            <v>Providing and installing PVC Tapered core BSSClass 'B' workingpressure : 6" i/d</v>
          </cell>
          <cell r="C3671" t="str">
            <v>Each</v>
          </cell>
          <cell r="D3671">
            <v>597.91999999999996</v>
          </cell>
          <cell r="E3671">
            <v>841.17</v>
          </cell>
          <cell r="F3671" t="str">
            <v>Each</v>
          </cell>
          <cell r="G3671">
            <v>597.91999999999996</v>
          </cell>
          <cell r="H3671">
            <v>841.17</v>
          </cell>
          <cell r="I3671" t="str">
            <v>24.3.5.4 ,24.3.6.24</v>
          </cell>
          <cell r="J3671">
            <v>0</v>
          </cell>
          <cell r="L3671">
            <v>818.6</v>
          </cell>
          <cell r="M3671">
            <v>22.569999999999936</v>
          </cell>
          <cell r="N3671">
            <v>2.7571463474224206E-2</v>
          </cell>
        </row>
        <row r="3672">
          <cell r="A3672" t="str">
            <v>24-29-a-05</v>
          </cell>
          <cell r="B3672" t="str">
            <v>Providing and installing PVC Tapered core BSSClass 'B'workingpressure : 8" i/d</v>
          </cell>
          <cell r="C3672" t="str">
            <v>Each</v>
          </cell>
          <cell r="D3672">
            <v>824.81</v>
          </cell>
          <cell r="E3672">
            <v>1241.8</v>
          </cell>
          <cell r="F3672" t="str">
            <v>Each</v>
          </cell>
          <cell r="G3672">
            <v>824.81</v>
          </cell>
          <cell r="H3672">
            <v>1241.8</v>
          </cell>
          <cell r="I3672" t="str">
            <v>24.3.5.4 ,24.3.6.24</v>
          </cell>
          <cell r="J3672">
            <v>0</v>
          </cell>
          <cell r="L3672">
            <v>1210.68</v>
          </cell>
          <cell r="M3672">
            <v>31.119999999999891</v>
          </cell>
          <cell r="N3672">
            <v>2.5704562725080028E-2</v>
          </cell>
        </row>
        <row r="3673">
          <cell r="A3673" t="str">
            <v>24-29-a-06</v>
          </cell>
          <cell r="B3673" t="str">
            <v>Providing and installing PVC Tapered core BSSClass 'B'workingpressure : 10" i/d</v>
          </cell>
          <cell r="C3673" t="str">
            <v>Each</v>
          </cell>
          <cell r="D3673">
            <v>1031.02</v>
          </cell>
          <cell r="E3673">
            <v>1726</v>
          </cell>
          <cell r="F3673" t="str">
            <v>Each</v>
          </cell>
          <cell r="G3673">
            <v>1031.02</v>
          </cell>
          <cell r="H3673">
            <v>1726</v>
          </cell>
          <cell r="I3673" t="str">
            <v>24.3.5.4 ,24.3.6.24</v>
          </cell>
          <cell r="J3673">
            <v>0</v>
          </cell>
          <cell r="L3673">
            <v>1687.09</v>
          </cell>
          <cell r="M3673">
            <v>38.910000000000082</v>
          </cell>
          <cell r="N3673">
            <v>2.3063381325240554E-2</v>
          </cell>
        </row>
        <row r="3674">
          <cell r="A3674" t="str">
            <v>24-29-a-07</v>
          </cell>
          <cell r="B3674" t="str">
            <v>Providing and installing PVC Tapered core BSSClass 'B' workingpressure : 12" i/d</v>
          </cell>
          <cell r="C3674" t="str">
            <v>Each</v>
          </cell>
          <cell r="D3674">
            <v>1217.3</v>
          </cell>
          <cell r="E3674">
            <v>1981.78</v>
          </cell>
          <cell r="F3674" t="str">
            <v>Each</v>
          </cell>
          <cell r="G3674">
            <v>1217.3</v>
          </cell>
          <cell r="H3674">
            <v>1981.78</v>
          </cell>
          <cell r="I3674" t="str">
            <v>24.3.5.4 ,24.3.6.24</v>
          </cell>
          <cell r="J3674">
            <v>0</v>
          </cell>
          <cell r="L3674">
            <v>1936.33</v>
          </cell>
          <cell r="M3674">
            <v>45.450000000000045</v>
          </cell>
          <cell r="N3674">
            <v>2.3472238719639753E-2</v>
          </cell>
        </row>
        <row r="3675">
          <cell r="A3675" t="str">
            <v>24-29-b-01</v>
          </cell>
          <cell r="B3675" t="str">
            <v>Providing and installing PVC Tapered core BSSClass 'C'workingpressure : 2" i/d</v>
          </cell>
          <cell r="C3675" t="str">
            <v>Each</v>
          </cell>
          <cell r="D3675">
            <v>282.93</v>
          </cell>
          <cell r="E3675">
            <v>421.92</v>
          </cell>
          <cell r="F3675" t="str">
            <v>Each</v>
          </cell>
          <cell r="G3675">
            <v>282.93</v>
          </cell>
          <cell r="H3675">
            <v>421.92</v>
          </cell>
          <cell r="I3675" t="str">
            <v>24.3.5.4 ,24.3.6.24</v>
          </cell>
          <cell r="J3675">
            <v>0</v>
          </cell>
          <cell r="L3675">
            <v>411.18</v>
          </cell>
          <cell r="M3675">
            <v>10.740000000000009</v>
          </cell>
          <cell r="N3675">
            <v>2.6119947468262097E-2</v>
          </cell>
        </row>
        <row r="3676">
          <cell r="A3676" t="str">
            <v>24-29-b-02</v>
          </cell>
          <cell r="B3676" t="str">
            <v>Providing and installing PVC Tapered core BSSClass 'C'workingpressure : 3" i/d</v>
          </cell>
          <cell r="C3676" t="str">
            <v>Each</v>
          </cell>
          <cell r="D3676">
            <v>309.37</v>
          </cell>
          <cell r="E3676">
            <v>474.43</v>
          </cell>
          <cell r="F3676" t="str">
            <v>Each</v>
          </cell>
          <cell r="G3676">
            <v>309.37</v>
          </cell>
          <cell r="H3676">
            <v>474.43</v>
          </cell>
          <cell r="I3676" t="str">
            <v>24.3.5.4 ,24.3.6.24</v>
          </cell>
          <cell r="J3676">
            <v>0</v>
          </cell>
          <cell r="L3676">
            <v>462.76</v>
          </cell>
          <cell r="M3676">
            <v>11.670000000000016</v>
          </cell>
          <cell r="N3676">
            <v>2.5218255683291588E-2</v>
          </cell>
        </row>
        <row r="3677">
          <cell r="A3677" t="str">
            <v>24-29-b-03</v>
          </cell>
          <cell r="B3677" t="str">
            <v>Providing and installing PVC Tapered core BSSClass 'C'workingpressure : 4" i/d</v>
          </cell>
          <cell r="C3677" t="str">
            <v>Each</v>
          </cell>
          <cell r="D3677">
            <v>412.41</v>
          </cell>
          <cell r="E3677">
            <v>612.21</v>
          </cell>
          <cell r="F3677" t="str">
            <v>Each</v>
          </cell>
          <cell r="G3677">
            <v>412.41</v>
          </cell>
          <cell r="H3677">
            <v>612.21</v>
          </cell>
          <cell r="I3677" t="str">
            <v>24.3.5.4 ,24.3.6.24</v>
          </cell>
          <cell r="J3677">
            <v>0</v>
          </cell>
          <cell r="L3677">
            <v>596.65</v>
          </cell>
          <cell r="M3677">
            <v>15.560000000000059</v>
          </cell>
          <cell r="N3677">
            <v>2.6078940752535088E-2</v>
          </cell>
        </row>
        <row r="3678">
          <cell r="A3678" t="str">
            <v>24-29-b-04</v>
          </cell>
          <cell r="B3678" t="str">
            <v>Providing and installing PVC Tapered core BSSClass 'C' workingpressure : 6" i/d</v>
          </cell>
          <cell r="C3678" t="str">
            <v>Each</v>
          </cell>
          <cell r="D3678">
            <v>598.71</v>
          </cell>
          <cell r="E3678">
            <v>859.33</v>
          </cell>
          <cell r="F3678" t="str">
            <v>Each</v>
          </cell>
          <cell r="G3678">
            <v>598.71</v>
          </cell>
          <cell r="H3678">
            <v>859.33</v>
          </cell>
          <cell r="I3678" t="str">
            <v>24.3.5.4 ,24.3.6.24</v>
          </cell>
          <cell r="J3678">
            <v>0</v>
          </cell>
          <cell r="L3678">
            <v>836.76</v>
          </cell>
          <cell r="M3678">
            <v>22.57000000000005</v>
          </cell>
          <cell r="N3678">
            <v>2.6973086667622794E-2</v>
          </cell>
        </row>
        <row r="3679">
          <cell r="A3679" t="str">
            <v>24-29-b-05</v>
          </cell>
          <cell r="B3679" t="str">
            <v>Providing and installing PVC Tapered core BSSClass 'C' workingpressure : 8" i/d</v>
          </cell>
          <cell r="C3679" t="str">
            <v>Each</v>
          </cell>
          <cell r="D3679">
            <v>824.81</v>
          </cell>
          <cell r="E3679">
            <v>1259.18</v>
          </cell>
          <cell r="F3679" t="str">
            <v>Each</v>
          </cell>
          <cell r="G3679">
            <v>824.81</v>
          </cell>
          <cell r="H3679">
            <v>1259.18</v>
          </cell>
          <cell r="I3679" t="str">
            <v>24.3.5.4 ,24.3.6.24</v>
          </cell>
          <cell r="J3679">
            <v>0</v>
          </cell>
          <cell r="L3679">
            <v>1228.05</v>
          </cell>
          <cell r="M3679">
            <v>31.130000000000109</v>
          </cell>
          <cell r="N3679">
            <v>2.534913073571932E-2</v>
          </cell>
        </row>
        <row r="3680">
          <cell r="A3680" t="str">
            <v>24-29-b-06</v>
          </cell>
          <cell r="B3680" t="str">
            <v>Providing and installing PVC Tapered core BSSClass 'C' workingpressure : 10" i/d</v>
          </cell>
          <cell r="C3680" t="str">
            <v>Each</v>
          </cell>
          <cell r="D3680">
            <v>1031.02</v>
          </cell>
          <cell r="E3680">
            <v>1760.74</v>
          </cell>
          <cell r="F3680" t="str">
            <v>Each</v>
          </cell>
          <cell r="G3680">
            <v>1031.02</v>
          </cell>
          <cell r="H3680">
            <v>1760.74</v>
          </cell>
          <cell r="I3680" t="str">
            <v>24.3.5.4 ,24.3.6.24</v>
          </cell>
          <cell r="J3680">
            <v>0</v>
          </cell>
          <cell r="L3680">
            <v>1721.84</v>
          </cell>
          <cell r="M3680">
            <v>38.900000000000091</v>
          </cell>
          <cell r="N3680">
            <v>2.2592110765227949E-2</v>
          </cell>
        </row>
        <row r="3681">
          <cell r="A3681" t="str">
            <v>24-29-b-07</v>
          </cell>
          <cell r="B3681" t="str">
            <v>Providing and installing PVC Tapered core BSSClass 'C' workingpressure : 12" i/d</v>
          </cell>
          <cell r="C3681" t="str">
            <v>Each</v>
          </cell>
          <cell r="D3681">
            <v>1240.21</v>
          </cell>
          <cell r="E3681">
            <v>2108.9299999999998</v>
          </cell>
          <cell r="F3681" t="str">
            <v>Each</v>
          </cell>
          <cell r="G3681">
            <v>1240.21</v>
          </cell>
          <cell r="H3681">
            <v>2108.9299999999998</v>
          </cell>
          <cell r="I3681" t="str">
            <v>24.3.5.4 ,24.3.6.24</v>
          </cell>
          <cell r="J3681">
            <v>0</v>
          </cell>
          <cell r="L3681">
            <v>2062.06</v>
          </cell>
          <cell r="M3681">
            <v>46.869999999999891</v>
          </cell>
          <cell r="N3681">
            <v>2.2729697486978988E-2</v>
          </cell>
        </row>
        <row r="3682">
          <cell r="A3682" t="str">
            <v>24-29-c-01</v>
          </cell>
          <cell r="B3682" t="str">
            <v>Providing and installing PVC Tapered core BSSClass 'D' workingpressure : 2" i/d</v>
          </cell>
          <cell r="C3682" t="str">
            <v>Each</v>
          </cell>
          <cell r="D3682">
            <v>282.93</v>
          </cell>
          <cell r="E3682">
            <v>413.23</v>
          </cell>
          <cell r="F3682" t="str">
            <v>Each</v>
          </cell>
          <cell r="G3682">
            <v>282.93</v>
          </cell>
          <cell r="H3682">
            <v>413.23</v>
          </cell>
          <cell r="I3682" t="str">
            <v>24.3.5.4 ,24.3.6.24</v>
          </cell>
          <cell r="J3682">
            <v>0</v>
          </cell>
          <cell r="L3682">
            <v>402.5</v>
          </cell>
          <cell r="M3682">
            <v>10.730000000000018</v>
          </cell>
          <cell r="N3682">
            <v>2.6658385093167748E-2</v>
          </cell>
        </row>
        <row r="3683">
          <cell r="A3683" t="str">
            <v>24-29-c-02</v>
          </cell>
          <cell r="B3683" t="str">
            <v>Providing and installing PVC Tapered core BSSClass 'D' workingpressure : 3" i/d</v>
          </cell>
          <cell r="C3683" t="str">
            <v>Each</v>
          </cell>
          <cell r="D3683">
            <v>309.37</v>
          </cell>
          <cell r="E3683">
            <v>465.74</v>
          </cell>
          <cell r="F3683" t="str">
            <v>Each</v>
          </cell>
          <cell r="G3683">
            <v>309.37</v>
          </cell>
          <cell r="H3683">
            <v>465.74</v>
          </cell>
          <cell r="I3683" t="str">
            <v>24.3.5.4 ,24.3.6.24</v>
          </cell>
          <cell r="J3683">
            <v>0</v>
          </cell>
          <cell r="L3683">
            <v>454.07</v>
          </cell>
          <cell r="M3683">
            <v>11.670000000000016</v>
          </cell>
          <cell r="N3683">
            <v>2.5700883123747475E-2</v>
          </cell>
        </row>
        <row r="3684">
          <cell r="A3684" t="str">
            <v>24-29-c-03</v>
          </cell>
          <cell r="B3684" t="str">
            <v>Providing and installing PVC Tapered core BSSClass 'D' workingpressure : 4" i/d</v>
          </cell>
          <cell r="C3684" t="str">
            <v>Each</v>
          </cell>
          <cell r="D3684">
            <v>412.41</v>
          </cell>
          <cell r="E3684">
            <v>655.65</v>
          </cell>
          <cell r="F3684" t="str">
            <v>Each</v>
          </cell>
          <cell r="G3684">
            <v>412.41</v>
          </cell>
          <cell r="H3684">
            <v>655.65</v>
          </cell>
          <cell r="I3684" t="str">
            <v>24.3.5.4 ,24.3.6.24</v>
          </cell>
          <cell r="J3684">
            <v>0</v>
          </cell>
          <cell r="L3684">
            <v>640.09</v>
          </cell>
          <cell r="M3684">
            <v>15.559999999999945</v>
          </cell>
          <cell r="N3684">
            <v>2.4309081535408998E-2</v>
          </cell>
        </row>
        <row r="3685">
          <cell r="A3685" t="str">
            <v>24-29-c-04</v>
          </cell>
          <cell r="B3685" t="str">
            <v>Providing and installing PVC Tapered core BSSClass 'D' workingpressure : 6" i/d</v>
          </cell>
          <cell r="C3685" t="str">
            <v>Each</v>
          </cell>
          <cell r="D3685">
            <v>597.91999999999996</v>
          </cell>
          <cell r="E3685">
            <v>945.41</v>
          </cell>
          <cell r="F3685" t="str">
            <v>Each</v>
          </cell>
          <cell r="G3685">
            <v>597.91999999999996</v>
          </cell>
          <cell r="H3685">
            <v>945.41</v>
          </cell>
          <cell r="I3685" t="str">
            <v>24.3.5.4 ,24.3.6.24</v>
          </cell>
          <cell r="J3685">
            <v>0</v>
          </cell>
          <cell r="L3685">
            <v>922.85</v>
          </cell>
          <cell r="M3685">
            <v>22.559999999999945</v>
          </cell>
          <cell r="N3685">
            <v>2.4446009644037432E-2</v>
          </cell>
        </row>
        <row r="3686">
          <cell r="A3686" t="str">
            <v>24-29-c-05</v>
          </cell>
          <cell r="B3686" t="str">
            <v>Providing and installing PVC Tapered core BSSClass 'D' workingpressure : 8" i/d</v>
          </cell>
          <cell r="C3686" t="str">
            <v>Each</v>
          </cell>
          <cell r="D3686">
            <v>824.81</v>
          </cell>
          <cell r="E3686">
            <v>1415.55</v>
          </cell>
          <cell r="F3686" t="str">
            <v>Each</v>
          </cell>
          <cell r="G3686">
            <v>824.81</v>
          </cell>
          <cell r="H3686">
            <v>1415.55</v>
          </cell>
          <cell r="I3686" t="str">
            <v>24.3.5.4 ,24.3.6.24</v>
          </cell>
          <cell r="J3686">
            <v>0</v>
          </cell>
          <cell r="L3686">
            <v>1384.42</v>
          </cell>
          <cell r="M3686">
            <v>31.129999999999882</v>
          </cell>
          <cell r="N3686">
            <v>2.2485950795278802E-2</v>
          </cell>
        </row>
        <row r="3687">
          <cell r="A3687" t="str">
            <v>24-29-c-06</v>
          </cell>
          <cell r="B3687" t="str">
            <v>Providing and installing PVC Tapered core BSSClass 'D' workingpressure : 10" i/d</v>
          </cell>
          <cell r="C3687" t="str">
            <v>Each</v>
          </cell>
          <cell r="D3687">
            <v>1031.02</v>
          </cell>
          <cell r="E3687">
            <v>2108.23</v>
          </cell>
          <cell r="F3687" t="str">
            <v>Each</v>
          </cell>
          <cell r="G3687">
            <v>1031.02</v>
          </cell>
          <cell r="H3687">
            <v>2108.2399999999998</v>
          </cell>
          <cell r="I3687" t="str">
            <v>24.3.5.4 ,24.3.6.24</v>
          </cell>
          <cell r="J3687">
            <v>0</v>
          </cell>
          <cell r="L3687">
            <v>2069.33</v>
          </cell>
          <cell r="M3687">
            <v>38.909999999999854</v>
          </cell>
          <cell r="N3687">
            <v>1.8803187505134444E-2</v>
          </cell>
        </row>
        <row r="3688">
          <cell r="A3688" t="str">
            <v>24-29-c-07</v>
          </cell>
          <cell r="B3688" t="str">
            <v>Providing and installing PVC Tapered core BSSClass 'D' workingpressure : 12" i/d</v>
          </cell>
          <cell r="C3688" t="str">
            <v>Each</v>
          </cell>
          <cell r="D3688">
            <v>1237.22</v>
          </cell>
          <cell r="E3688">
            <v>2479.5</v>
          </cell>
          <cell r="F3688" t="str">
            <v>Each</v>
          </cell>
          <cell r="G3688">
            <v>1237.22</v>
          </cell>
          <cell r="H3688">
            <v>2479.5</v>
          </cell>
          <cell r="I3688" t="str">
            <v>24.3.5.4 ,24.3.6.24</v>
          </cell>
          <cell r="J3688">
            <v>0</v>
          </cell>
          <cell r="L3688">
            <v>2432.81</v>
          </cell>
          <cell r="M3688">
            <v>46.690000000000055</v>
          </cell>
          <cell r="N3688">
            <v>1.9191798784122086E-2</v>
          </cell>
        </row>
        <row r="3689">
          <cell r="A3689" t="str">
            <v>24-30-a-01</v>
          </cell>
          <cell r="B3689" t="str">
            <v>Providing, laying, cutting, jointing, testing anddisinfecting High Density Polyethylene Pipe(HDPE) Din-8074/Din-8075/ISO-4427 intrenches, complete in all respects exceptexcavation. (40 mm dia) PN-8</v>
          </cell>
          <cell r="C3689" t="str">
            <v>Rft</v>
          </cell>
          <cell r="D3689">
            <v>8.3699999999999992</v>
          </cell>
          <cell r="E3689">
            <v>53.37</v>
          </cell>
          <cell r="F3689" t="str">
            <v>m</v>
          </cell>
          <cell r="G3689">
            <v>27.47</v>
          </cell>
          <cell r="H3689">
            <v>175.1</v>
          </cell>
          <cell r="I3689" t="str">
            <v>24.3.4,24.3.5.4 ,24.3.6.24</v>
          </cell>
          <cell r="J3689">
            <v>0</v>
          </cell>
          <cell r="L3689">
            <v>145.79</v>
          </cell>
          <cell r="M3689">
            <v>29.310000000000002</v>
          </cell>
          <cell r="N3689">
            <v>0.20104259551409565</v>
          </cell>
        </row>
        <row r="3690">
          <cell r="A3690" t="str">
            <v>24-30-a-02</v>
          </cell>
          <cell r="B3690" t="str">
            <v>Providing, laying, cutting, jointing, testing anddisinfecting High Density Polyethylene Pipe(HDPE) Din-8074/Din-8075/ISO-4427 intrenches, complete in all respects exceptexcavation. (50 mm dia) PN-8</v>
          </cell>
          <cell r="C3690" t="str">
            <v>Rft</v>
          </cell>
          <cell r="D3690">
            <v>8.3699999999999992</v>
          </cell>
          <cell r="E3690">
            <v>76.44</v>
          </cell>
          <cell r="F3690" t="str">
            <v>m</v>
          </cell>
          <cell r="G3690">
            <v>27.47</v>
          </cell>
          <cell r="H3690">
            <v>250.8</v>
          </cell>
          <cell r="I3690" t="str">
            <v>24.3.4,24.3.5.4 ,24.3.6.24</v>
          </cell>
          <cell r="J3690">
            <v>0</v>
          </cell>
          <cell r="L3690">
            <v>212.24</v>
          </cell>
          <cell r="M3690">
            <v>38.56</v>
          </cell>
          <cell r="N3690">
            <v>0.18168111571805504</v>
          </cell>
        </row>
        <row r="3691">
          <cell r="A3691" t="str">
            <v>24-30-a-03</v>
          </cell>
          <cell r="B3691" t="str">
            <v>Providing, laying, cutting, jointing, testing anddisinfecting High Density Polyethylene Pipe(HDPE) Din-8074/Din-8075/ISO-4427 intrenches, complete in all respects exceptexcavation. (63 mm dia) PN-8</v>
          </cell>
          <cell r="C3691" t="str">
            <v>Rft</v>
          </cell>
          <cell r="D3691">
            <v>8.3699999999999992</v>
          </cell>
          <cell r="E3691">
            <v>113.97</v>
          </cell>
          <cell r="F3691" t="str">
            <v>m</v>
          </cell>
          <cell r="G3691">
            <v>27.47</v>
          </cell>
          <cell r="H3691">
            <v>373.93</v>
          </cell>
          <cell r="I3691" t="str">
            <v>24.3.4,24.3.5.4 ,24.3.6.24</v>
          </cell>
          <cell r="J3691">
            <v>0</v>
          </cell>
          <cell r="L3691">
            <v>312.52999999999997</v>
          </cell>
          <cell r="M3691">
            <v>61.400000000000034</v>
          </cell>
          <cell r="N3691">
            <v>0.19646113973058599</v>
          </cell>
        </row>
        <row r="3692">
          <cell r="A3692" t="str">
            <v>24-30-a-04</v>
          </cell>
          <cell r="B3692" t="str">
            <v>Providing, laying, cutting, jointing, testing anddisinfecting High Density Polyethylene Pipe(HDPE) Din-8074/Din-8075/ISO-4427 intrenches, complete in all respects exceptexcavation. (75 mm dia) PN-8</v>
          </cell>
          <cell r="C3692" t="str">
            <v>Rft</v>
          </cell>
          <cell r="D3692">
            <v>8.25</v>
          </cell>
          <cell r="E3692">
            <v>159.43</v>
          </cell>
          <cell r="F3692" t="str">
            <v>m</v>
          </cell>
          <cell r="G3692">
            <v>27.06</v>
          </cell>
          <cell r="H3692">
            <v>523.04999999999995</v>
          </cell>
          <cell r="I3692" t="str">
            <v>24.3.4,24.3.5.4 ,24.3.6.24</v>
          </cell>
          <cell r="J3692">
            <v>0</v>
          </cell>
          <cell r="L3692">
            <v>436</v>
          </cell>
          <cell r="M3692">
            <v>87.049999999999955</v>
          </cell>
          <cell r="N3692">
            <v>0.19965596330275218</v>
          </cell>
        </row>
        <row r="3693">
          <cell r="A3693" t="str">
            <v>24-30-a-05</v>
          </cell>
          <cell r="B3693" t="str">
            <v>Providing, laying, cutting, jointing, testing anddisinfecting High Density Polyethylene Pipe(HDPE) Din-8074/Din-8075/ISO-4427 intrenches, complete in all respects exceptexcavation. (90 mm dia) PN-8</v>
          </cell>
          <cell r="C3693" t="str">
            <v>Rft</v>
          </cell>
          <cell r="D3693">
            <v>14.22</v>
          </cell>
          <cell r="E3693">
            <v>231.03</v>
          </cell>
          <cell r="F3693" t="str">
            <v>m</v>
          </cell>
          <cell r="G3693">
            <v>46.67</v>
          </cell>
          <cell r="H3693">
            <v>757.98</v>
          </cell>
          <cell r="I3693" t="str">
            <v>24.3.4,24.3.5.4 ,24.3.6.24</v>
          </cell>
          <cell r="J3693">
            <v>0</v>
          </cell>
          <cell r="L3693">
            <v>624.19000000000005</v>
          </cell>
          <cell r="M3693">
            <v>133.78999999999996</v>
          </cell>
          <cell r="N3693">
            <v>0.21434178695589476</v>
          </cell>
        </row>
        <row r="3694">
          <cell r="A3694" t="str">
            <v>24-30-a-06</v>
          </cell>
          <cell r="B3694" t="str">
            <v>Providing, laying, cutting, jointing, testing anddisinfecting High Density Polyethylene Pipe(HDPE) Din-8074/Din-8075/ISO-4427 intrenches, complete in all respects exceptexcavation. (110 mm dia) PN-8</v>
          </cell>
          <cell r="C3694" t="str">
            <v>Rft</v>
          </cell>
          <cell r="D3694">
            <v>16.87</v>
          </cell>
          <cell r="E3694">
            <v>342.21</v>
          </cell>
          <cell r="F3694" t="str">
            <v>m</v>
          </cell>
          <cell r="G3694">
            <v>55.35</v>
          </cell>
          <cell r="H3694">
            <v>1122.73</v>
          </cell>
          <cell r="I3694" t="str">
            <v>24.3.4,24.3.5.4 ,24.3.6.24</v>
          </cell>
          <cell r="J3694">
            <v>0</v>
          </cell>
          <cell r="L3694">
            <v>921.29</v>
          </cell>
          <cell r="M3694">
            <v>201.44000000000005</v>
          </cell>
          <cell r="N3694">
            <v>0.21864993650207867</v>
          </cell>
        </row>
        <row r="3695">
          <cell r="A3695" t="str">
            <v>24-30-a-07</v>
          </cell>
          <cell r="B3695" t="str">
            <v>Providing, laying, cutting, jointing, testing anddisinfecting High Density Polyethylene Pipe(HDPE) Din-8074/Din-8075/ISO-4427 intrenches, complete in all respects exceptexcavation. (160 mm dia) PN-8</v>
          </cell>
          <cell r="C3695" t="str">
            <v>Rft</v>
          </cell>
          <cell r="D3695">
            <v>18.09</v>
          </cell>
          <cell r="E3695">
            <v>700.96</v>
          </cell>
          <cell r="F3695" t="str">
            <v>m</v>
          </cell>
          <cell r="G3695">
            <v>59.34</v>
          </cell>
          <cell r="H3695">
            <v>2299.75</v>
          </cell>
          <cell r="I3695" t="str">
            <v>24.3.4,24.3.5.4 ,24.3.6.24</v>
          </cell>
          <cell r="J3695">
            <v>0</v>
          </cell>
          <cell r="L3695">
            <v>1918.14</v>
          </cell>
          <cell r="M3695">
            <v>381.6099999999999</v>
          </cell>
          <cell r="N3695">
            <v>0.19894793914938425</v>
          </cell>
        </row>
        <row r="3696">
          <cell r="A3696" t="str">
            <v>24-30-a-08</v>
          </cell>
          <cell r="B3696" t="str">
            <v>Providing, laying, cutting, jointing, testing anddisinfecting High Density Polyethylene Pipe(HDPE) Din-8074/Din-8075/ISO-4427 intrenches, complete in all respects exceptexcavation. (200 mm dia) PN-8</v>
          </cell>
          <cell r="C3696" t="str">
            <v>Rft</v>
          </cell>
          <cell r="D3696">
            <v>21.29</v>
          </cell>
          <cell r="E3696">
            <v>1084.43</v>
          </cell>
          <cell r="F3696" t="str">
            <v>m</v>
          </cell>
          <cell r="G3696">
            <v>69.83</v>
          </cell>
          <cell r="H3696">
            <v>3557.83</v>
          </cell>
          <cell r="I3696" t="str">
            <v>24.3.4,24.3.5.4 ,24.3.6.24</v>
          </cell>
          <cell r="J3696">
            <v>0</v>
          </cell>
          <cell r="L3696">
            <v>2933.22</v>
          </cell>
          <cell r="M3696">
            <v>624.61000000000013</v>
          </cell>
          <cell r="N3696">
            <v>0.21294345463347453</v>
          </cell>
        </row>
        <row r="3697">
          <cell r="A3697" t="str">
            <v>24-30-a-09</v>
          </cell>
          <cell r="B3697" t="str">
            <v>Providing, laying, cutting, jointing, testing anddisinfecting High Density Polyethylene Pipe(HDPE) Din-8074/Din-8075/ISO-4427 intrenches, complete in all respects exceptexcavation. (250 mm dia) PN-8</v>
          </cell>
          <cell r="C3697" t="str">
            <v>Rft</v>
          </cell>
          <cell r="D3697">
            <v>24.27</v>
          </cell>
          <cell r="E3697">
            <v>1668.37</v>
          </cell>
          <cell r="F3697" t="str">
            <v>m</v>
          </cell>
          <cell r="G3697">
            <v>79.64</v>
          </cell>
          <cell r="H3697">
            <v>5473.65</v>
          </cell>
          <cell r="I3697" t="str">
            <v>24.3.4,24.3.5.4 ,24.3.6.24</v>
          </cell>
          <cell r="J3697">
            <v>0</v>
          </cell>
          <cell r="L3697">
            <v>4508.5200000000004</v>
          </cell>
          <cell r="M3697">
            <v>965.1299999999992</v>
          </cell>
          <cell r="N3697">
            <v>0.21406803119427198</v>
          </cell>
        </row>
        <row r="3698">
          <cell r="A3698" t="str">
            <v>24-30-a-10</v>
          </cell>
          <cell r="B3698" t="str">
            <v>Providing, laying, cutting, jointing, testing anddisinfecting High Density Polyethylene Pipe(HDPE) Din-8074/Din-8075/ISO-4427 intrenches, complete in all respects exceptexcavation. (300 mm dia) PN-8</v>
          </cell>
          <cell r="C3698" t="str">
            <v>Rft</v>
          </cell>
          <cell r="D3698">
            <v>27.48</v>
          </cell>
          <cell r="E3698">
            <v>2635.67</v>
          </cell>
          <cell r="F3698" t="str">
            <v>m</v>
          </cell>
          <cell r="G3698">
            <v>90.17</v>
          </cell>
          <cell r="H3698">
            <v>8647.2000000000007</v>
          </cell>
          <cell r="I3698" t="str">
            <v>24.3.4,24.3.5.4 ,24.3.6.24</v>
          </cell>
          <cell r="J3698">
            <v>0</v>
          </cell>
          <cell r="L3698">
            <v>7190.69</v>
          </cell>
          <cell r="M3698">
            <v>1456.5100000000011</v>
          </cell>
          <cell r="N3698">
            <v>0.20255497038531786</v>
          </cell>
        </row>
        <row r="3699">
          <cell r="A3699" t="str">
            <v>24-30-b-01</v>
          </cell>
          <cell r="B3699" t="str">
            <v>Providing, laying, cutting, jointing, testing anddisinfecting High Density Polyethylene Pipe(HDPE) Din-8074/Din-8075/ISO-4427 intrenches, complete in all respects exceptexcavation. (20mm dia) PN-10</v>
          </cell>
          <cell r="C3699" t="str">
            <v>Rft</v>
          </cell>
          <cell r="D3699">
            <v>6.1</v>
          </cell>
          <cell r="E3699">
            <v>27.96</v>
          </cell>
          <cell r="F3699" t="str">
            <v>m</v>
          </cell>
          <cell r="G3699">
            <v>20.010000000000002</v>
          </cell>
          <cell r="H3699">
            <v>91.73</v>
          </cell>
          <cell r="I3699" t="str">
            <v>24.3.4,24.3.5.4 ,24.3.6.24</v>
          </cell>
          <cell r="J3699">
            <v>0</v>
          </cell>
          <cell r="L3699">
            <v>82.65</v>
          </cell>
          <cell r="M3699">
            <v>9.0799999999999983</v>
          </cell>
          <cell r="N3699">
            <v>0.1098608590441621</v>
          </cell>
        </row>
        <row r="3700">
          <cell r="A3700" t="str">
            <v>24-30-b-02</v>
          </cell>
          <cell r="B3700" t="str">
            <v>Providing, laying, cutting, jointing, testing anddisinfecting High Density Polyethylene Pipe(HDPE) Din-8074/Din-8075/ISO-4427 intrenches, complete in all respects exceptexcavation. (25mm dia) PN-10</v>
          </cell>
          <cell r="C3700" t="str">
            <v>Rft</v>
          </cell>
          <cell r="D3700">
            <v>6.19</v>
          </cell>
          <cell r="E3700">
            <v>31.65</v>
          </cell>
          <cell r="F3700" t="str">
            <v>m</v>
          </cell>
          <cell r="G3700">
            <v>20.309999999999999</v>
          </cell>
          <cell r="H3700">
            <v>103.84</v>
          </cell>
          <cell r="I3700" t="str">
            <v>24.3.4,24.3.5.4 ,24.3.6.24</v>
          </cell>
          <cell r="J3700">
            <v>0</v>
          </cell>
          <cell r="L3700">
            <v>93.37</v>
          </cell>
          <cell r="M3700">
            <v>10.469999999999999</v>
          </cell>
          <cell r="N3700">
            <v>0.11213451858198563</v>
          </cell>
        </row>
        <row r="3701">
          <cell r="A3701" t="str">
            <v>24-30-b-03</v>
          </cell>
          <cell r="B3701" t="str">
            <v>Providing, laying, cutting, jointing, testing anddisinfecting High Density Polyethylene Pipe(HDPE) Din-8074/Din-8075/ISO-4427 intrenches, complete in all respects exceptexcavation. (32 mm dia) PN-10</v>
          </cell>
          <cell r="C3701" t="str">
            <v>Rft</v>
          </cell>
          <cell r="D3701">
            <v>6.19</v>
          </cell>
          <cell r="E3701">
            <v>41.66</v>
          </cell>
          <cell r="F3701" t="str">
            <v>m</v>
          </cell>
          <cell r="G3701">
            <v>20.309999999999999</v>
          </cell>
          <cell r="H3701">
            <v>136.68</v>
          </cell>
          <cell r="I3701" t="str">
            <v>24.3.4,24.3.5.4 ,24.3.6.24</v>
          </cell>
          <cell r="J3701">
            <v>0</v>
          </cell>
          <cell r="L3701">
            <v>113.9</v>
          </cell>
          <cell r="M3701">
            <v>22.78</v>
          </cell>
          <cell r="N3701">
            <v>0.2</v>
          </cell>
        </row>
        <row r="3702">
          <cell r="A3702" t="str">
            <v>24-30-b-04</v>
          </cell>
          <cell r="B3702" t="str">
            <v>Providing, laying, cutting, jointing, testing anddisinfecting High Density Polyethylene Pipe(HDPE) Din-8074/Din-8075/ISO-4427 intrenches, complete in all respects exceptexcavation. (40 mm dia) PN-10</v>
          </cell>
          <cell r="C3702" t="str">
            <v>Rft</v>
          </cell>
          <cell r="D3702">
            <v>8.3699999999999992</v>
          </cell>
          <cell r="E3702">
            <v>62.13</v>
          </cell>
          <cell r="F3702" t="str">
            <v>m</v>
          </cell>
          <cell r="G3702">
            <v>27.45</v>
          </cell>
          <cell r="H3702">
            <v>203.85</v>
          </cell>
          <cell r="I3702" t="str">
            <v>24.3.4,24.3.5.4 ,24.3.6.24</v>
          </cell>
          <cell r="J3702">
            <v>0</v>
          </cell>
          <cell r="L3702">
            <v>171.76</v>
          </cell>
          <cell r="M3702">
            <v>32.090000000000003</v>
          </cell>
          <cell r="N3702">
            <v>0.18683046110852355</v>
          </cell>
        </row>
        <row r="3703">
          <cell r="A3703" t="str">
            <v>24-30-b-05</v>
          </cell>
          <cell r="B3703" t="str">
            <v>Providing, laying, cutting, jointing, testing anddisinfecting High Density Polyethylene Pipe(HDPE)Din-8074/Din-8075/ISO-4427 in trenches,complete in all respects except excavation. (50 mmdia) PN-10</v>
          </cell>
          <cell r="C3703" t="str">
            <v>Rft</v>
          </cell>
          <cell r="D3703">
            <v>8.3699999999999992</v>
          </cell>
          <cell r="E3703">
            <v>91.08</v>
          </cell>
          <cell r="F3703" t="str">
            <v>m</v>
          </cell>
          <cell r="G3703">
            <v>27.45</v>
          </cell>
          <cell r="H3703">
            <v>298.83</v>
          </cell>
          <cell r="I3703" t="str">
            <v>24.3.4,24.3.5.4 ,24.3.6.24</v>
          </cell>
          <cell r="J3703">
            <v>0</v>
          </cell>
          <cell r="L3703">
            <v>251.23</v>
          </cell>
          <cell r="M3703">
            <v>47.599999999999994</v>
          </cell>
          <cell r="N3703">
            <v>0.18946781833379769</v>
          </cell>
        </row>
        <row r="3704">
          <cell r="A3704" t="str">
            <v>24-30-b-06</v>
          </cell>
          <cell r="B3704" t="str">
            <v>Providing, laying, cutting, jointing, testing anddisinfecting High Density Polyethylene Pipe(HDPE) Din-8074/Din-8075/ISO-4427 intrenches, complete in all respects exceptexcavation. (63 mm dia) PN-10</v>
          </cell>
          <cell r="C3704" t="str">
            <v>Rft</v>
          </cell>
          <cell r="D3704">
            <v>8.3699999999999992</v>
          </cell>
          <cell r="E3704">
            <v>140.12</v>
          </cell>
          <cell r="F3704" t="str">
            <v>m</v>
          </cell>
          <cell r="G3704">
            <v>27.45</v>
          </cell>
          <cell r="H3704">
            <v>459.72</v>
          </cell>
          <cell r="I3704" t="str">
            <v>24.3.4,24.3.5.4 ,24.3.6.24</v>
          </cell>
          <cell r="J3704">
            <v>0</v>
          </cell>
          <cell r="L3704">
            <v>383.48</v>
          </cell>
          <cell r="M3704">
            <v>76.240000000000009</v>
          </cell>
          <cell r="N3704">
            <v>0.19881088974653177</v>
          </cell>
        </row>
        <row r="3705">
          <cell r="A3705" t="str">
            <v>24-30-b-07</v>
          </cell>
          <cell r="B3705" t="str">
            <v>Providing, laying, cutting, jointing, testing anddisinfecting High Density Polyethylene Pipe(HDPE) Din-8074/Din-8075/ISO-4427 intrenches, complete in all respects exceptexcavation. (75 mm dia) PN-10</v>
          </cell>
          <cell r="C3705" t="str">
            <v>Rft</v>
          </cell>
          <cell r="D3705">
            <v>8.3699999999999992</v>
          </cell>
          <cell r="E3705">
            <v>194.34</v>
          </cell>
          <cell r="F3705" t="str">
            <v>m</v>
          </cell>
          <cell r="G3705">
            <v>27.45</v>
          </cell>
          <cell r="H3705">
            <v>637.61</v>
          </cell>
          <cell r="I3705" t="str">
            <v>24.3.4,24.3.5.4 ,24.3.6.24</v>
          </cell>
          <cell r="J3705">
            <v>0</v>
          </cell>
          <cell r="L3705">
            <v>527.13</v>
          </cell>
          <cell r="M3705">
            <v>110.48000000000002</v>
          </cell>
          <cell r="N3705">
            <v>0.20958776772333204</v>
          </cell>
        </row>
        <row r="3706">
          <cell r="A3706" t="str">
            <v>24-30-b-08</v>
          </cell>
          <cell r="B3706" t="str">
            <v>Providing, laying, cutting, jointing, testing anddisinfecting High Density Polyethylene Pipe(HDPE) Din-8074/Din-8075/ISO-4427 intrenches, complete in all respects exceptexcavation. (90 mm dia) PN-10</v>
          </cell>
          <cell r="C3706" t="str">
            <v>Rft</v>
          </cell>
          <cell r="D3706">
            <v>14.26</v>
          </cell>
          <cell r="E3706">
            <v>281.64</v>
          </cell>
          <cell r="F3706" t="str">
            <v>m</v>
          </cell>
          <cell r="G3706">
            <v>46.8</v>
          </cell>
          <cell r="H3706">
            <v>924.02</v>
          </cell>
          <cell r="I3706" t="str">
            <v>24.3.4,24.3.5.4 ,24.3.6.24</v>
          </cell>
          <cell r="J3706">
            <v>0</v>
          </cell>
          <cell r="L3706">
            <v>766.6</v>
          </cell>
          <cell r="M3706">
            <v>157.41999999999996</v>
          </cell>
          <cell r="N3706">
            <v>0.20534829115575262</v>
          </cell>
        </row>
        <row r="3707">
          <cell r="A3707" t="str">
            <v>24-30-b-09</v>
          </cell>
          <cell r="B3707" t="str">
            <v>Providing, laying, cutting, jointing, testing anddisinfecting High Density Polyethylene Pipe(HDPE) Din-8074/Din-8075/ISO-4427 intrenches, complete in all respects exceptexcavation. (110 mm dia) PN-10</v>
          </cell>
          <cell r="C3707" t="str">
            <v>Rft</v>
          </cell>
          <cell r="D3707">
            <v>16.87</v>
          </cell>
          <cell r="E3707">
            <v>414.75</v>
          </cell>
          <cell r="F3707" t="str">
            <v>m</v>
          </cell>
          <cell r="G3707">
            <v>55.35</v>
          </cell>
          <cell r="H3707">
            <v>1360.74</v>
          </cell>
          <cell r="I3707" t="str">
            <v>24.3.4,24.3.5.4 ,24.3.6.24</v>
          </cell>
          <cell r="J3707">
            <v>0</v>
          </cell>
          <cell r="L3707">
            <v>1119.8699999999999</v>
          </cell>
          <cell r="M3707">
            <v>240.87000000000012</v>
          </cell>
          <cell r="N3707">
            <v>0.21508746550938962</v>
          </cell>
        </row>
        <row r="3708">
          <cell r="A3708" t="str">
            <v>24-30-b-10</v>
          </cell>
          <cell r="B3708" t="str">
            <v>Providing, laying, cutting, jointing, testing anddisinfecting High Density Polyethylene Pipe(HDPE) Din-8074/Din-8075/ISO-4427 intrenches, complete in all respects exceptexcavation. (160 mm dia) PN-10</v>
          </cell>
          <cell r="C3708" t="str">
            <v>Rft</v>
          </cell>
          <cell r="D3708">
            <v>18.09</v>
          </cell>
          <cell r="E3708">
            <v>849.66</v>
          </cell>
          <cell r="F3708" t="str">
            <v>m</v>
          </cell>
          <cell r="G3708">
            <v>59.34</v>
          </cell>
          <cell r="H3708">
            <v>2787.61</v>
          </cell>
          <cell r="I3708" t="str">
            <v>24.3.4,24.3.5.4 ,24.3.6.24</v>
          </cell>
          <cell r="J3708">
            <v>0</v>
          </cell>
          <cell r="L3708">
            <v>2300.62</v>
          </cell>
          <cell r="M3708">
            <v>486.99000000000024</v>
          </cell>
          <cell r="N3708">
            <v>0.21167772165764023</v>
          </cell>
        </row>
        <row r="3709">
          <cell r="A3709" t="str">
            <v>24-30-b-11</v>
          </cell>
          <cell r="B3709" t="str">
            <v>Providing, laying, cutting, jointing, testing anddisinfecting High Density Polyethylene Pipe(HDPE) Din-8074/Din-8075/ISO-4427 intrenches, complete in all respects exceptexcavation. (200 mm dia) PN-10</v>
          </cell>
          <cell r="C3709" t="str">
            <v>Rft</v>
          </cell>
          <cell r="D3709">
            <v>21.29</v>
          </cell>
          <cell r="E3709">
            <v>1319.24</v>
          </cell>
          <cell r="F3709" t="str">
            <v>m</v>
          </cell>
          <cell r="G3709">
            <v>69.83</v>
          </cell>
          <cell r="H3709">
            <v>4328.22</v>
          </cell>
          <cell r="I3709" t="str">
            <v>24.3.4,24.3.5.4 ,24.3.6.24</v>
          </cell>
          <cell r="J3709">
            <v>0</v>
          </cell>
          <cell r="L3709">
            <v>3565.47</v>
          </cell>
          <cell r="M3709">
            <v>762.75000000000045</v>
          </cell>
          <cell r="N3709">
            <v>0.21392691566609745</v>
          </cell>
        </row>
        <row r="3710">
          <cell r="A3710" t="str">
            <v>24-30-b-12</v>
          </cell>
          <cell r="B3710" t="str">
            <v>Providing, laying, cutting, jointing, testing anddisinfecting High Density Polyethylene Pipe(HDPE) Din-8074/Din-8075/ISO-4427 intrenches, complete in all respects exceptexcavation. (250 mm dia) PN-10</v>
          </cell>
          <cell r="C3710" t="str">
            <v>Rft</v>
          </cell>
          <cell r="D3710">
            <v>24.27</v>
          </cell>
          <cell r="E3710">
            <v>2041.76</v>
          </cell>
          <cell r="F3710" t="str">
            <v>m</v>
          </cell>
          <cell r="G3710">
            <v>79.64</v>
          </cell>
          <cell r="H3710">
            <v>6698.69</v>
          </cell>
          <cell r="I3710" t="str">
            <v>24.3.4,24.3.5.4 ,24.3.6.24</v>
          </cell>
          <cell r="J3710">
            <v>0</v>
          </cell>
          <cell r="L3710">
            <v>5516.08</v>
          </cell>
          <cell r="M3710">
            <v>1182.6099999999997</v>
          </cell>
          <cell r="N3710">
            <v>0.21439319226697215</v>
          </cell>
        </row>
        <row r="3711">
          <cell r="A3711" t="str">
            <v>24-30-b-13</v>
          </cell>
          <cell r="B3711" t="str">
            <v>Providing, laying, cutting, jointing, testing anddisinfecting High Density Polyethylene Pipe(HDPE) Din-8074/Din-8075/ISO-4427 intrenches, complete in all respects exceptexcavation. (300 mm dia) PN-10</v>
          </cell>
          <cell r="C3711" t="str">
            <v>Rft</v>
          </cell>
          <cell r="D3711">
            <v>27.48</v>
          </cell>
          <cell r="E3711">
            <v>3237.2</v>
          </cell>
          <cell r="F3711" t="str">
            <v>m</v>
          </cell>
          <cell r="G3711">
            <v>90.17</v>
          </cell>
          <cell r="H3711">
            <v>10620.75</v>
          </cell>
          <cell r="I3711" t="str">
            <v>24.3.4,24.3.5.4 ,24.3.6.24</v>
          </cell>
          <cell r="J3711">
            <v>0</v>
          </cell>
          <cell r="L3711">
            <v>12213.01</v>
          </cell>
          <cell r="M3711">
            <v>-1592.2600000000002</v>
          </cell>
          <cell r="N3711">
            <v>-0.13037408468510223</v>
          </cell>
        </row>
        <row r="3712">
          <cell r="A3712" t="str">
            <v>24-30-c-01</v>
          </cell>
          <cell r="B3712" t="str">
            <v>Providing, laying, cutting, jointing, testing anddisinfecting High Density Polyethylene Pipe(HDPE) Din-8074/Din-8075/ISO-4427 intrenches, complete in all respects exceptexcavation. (20mm dia) PN-12.5</v>
          </cell>
          <cell r="C3712" t="str">
            <v>Rft</v>
          </cell>
          <cell r="D3712">
            <v>6.19</v>
          </cell>
          <cell r="E3712">
            <v>26.15</v>
          </cell>
          <cell r="F3712" t="str">
            <v>m</v>
          </cell>
          <cell r="G3712">
            <v>20.309999999999999</v>
          </cell>
          <cell r="H3712">
            <v>85.81</v>
          </cell>
          <cell r="I3712" t="str">
            <v>24.3.4,24.3.5.4 ,24.3.6.24</v>
          </cell>
          <cell r="J3712">
            <v>0</v>
          </cell>
          <cell r="L3712">
            <v>71.61</v>
          </cell>
          <cell r="M3712">
            <v>14.200000000000003</v>
          </cell>
          <cell r="N3712">
            <v>0.19829632732858543</v>
          </cell>
        </row>
        <row r="3713">
          <cell r="A3713" t="str">
            <v>24-30-c-02</v>
          </cell>
          <cell r="B3713" t="str">
            <v>Providing, laying, cutting, jointing, testing anddisinfecting High Density Polyethylene Pipe(HDPE) Din-8074/Din-8075/ISO-4427 intrenches, complete in all respects exceptexcavation. (25mm dia) PN-12.5</v>
          </cell>
          <cell r="C3713" t="str">
            <v>Rft</v>
          </cell>
          <cell r="D3713">
            <v>6.19</v>
          </cell>
          <cell r="E3713">
            <v>33.380000000000003</v>
          </cell>
          <cell r="F3713" t="str">
            <v>m</v>
          </cell>
          <cell r="G3713">
            <v>20.309999999999999</v>
          </cell>
          <cell r="H3713">
            <v>109.52</v>
          </cell>
          <cell r="I3713" t="str">
            <v>24.3.4,24.3.5.4 ,24.3.6.24</v>
          </cell>
          <cell r="J3713">
            <v>0</v>
          </cell>
          <cell r="L3713">
            <v>90.39</v>
          </cell>
          <cell r="M3713">
            <v>19.129999999999995</v>
          </cell>
          <cell r="N3713">
            <v>0.21163845558136957</v>
          </cell>
        </row>
        <row r="3714">
          <cell r="A3714" t="str">
            <v>24-30-c-03</v>
          </cell>
          <cell r="B3714" t="str">
            <v>Providing, laying, cutting, jointing, testing anddisinfecting High Density Polyethylene Pipe(HDPE) Din-8074/Din-8075/ISO-4427 intrenches, complete in all respects exceptexcavation. (32 mm dia) PN-12.5</v>
          </cell>
          <cell r="C3714" t="str">
            <v>Rft</v>
          </cell>
          <cell r="D3714">
            <v>6.19</v>
          </cell>
          <cell r="E3714">
            <v>48.44</v>
          </cell>
          <cell r="F3714" t="str">
            <v>m</v>
          </cell>
          <cell r="G3714">
            <v>20.309999999999999</v>
          </cell>
          <cell r="H3714">
            <v>158.94</v>
          </cell>
          <cell r="I3714" t="str">
            <v>24.3.4,24.3.5.4 ,24.3.6.24</v>
          </cell>
          <cell r="J3714">
            <v>0</v>
          </cell>
          <cell r="L3714">
            <v>132.88</v>
          </cell>
          <cell r="M3714">
            <v>26.060000000000002</v>
          </cell>
          <cell r="N3714">
            <v>0.19611679711017463</v>
          </cell>
        </row>
        <row r="3715">
          <cell r="A3715" t="str">
            <v>24-30-c-04</v>
          </cell>
          <cell r="B3715" t="str">
            <v>Providing, laying, cutting, jointing, testing anddisinfecting High Density Polyethylene Pipe(HDPE) Din-8074/Din-8075/ISO-4427 intrenches, complete in all respects exceptexcavation. (40 mm dia) PN-12.5</v>
          </cell>
          <cell r="C3715" t="str">
            <v>Rft</v>
          </cell>
          <cell r="D3715">
            <v>8.3699999999999992</v>
          </cell>
          <cell r="E3715">
            <v>74.42</v>
          </cell>
          <cell r="F3715" t="str">
            <v>m</v>
          </cell>
          <cell r="G3715">
            <v>27.45</v>
          </cell>
          <cell r="H3715">
            <v>244.14</v>
          </cell>
          <cell r="I3715" t="str">
            <v>24.3.4,24.3.5.4 ,24.3.6.24</v>
          </cell>
          <cell r="J3715">
            <v>0</v>
          </cell>
          <cell r="L3715">
            <v>202.07</v>
          </cell>
          <cell r="M3715">
            <v>42.069999999999993</v>
          </cell>
          <cell r="N3715">
            <v>0.20819517988815756</v>
          </cell>
        </row>
        <row r="3716">
          <cell r="A3716" t="str">
            <v>24-30-c-05</v>
          </cell>
          <cell r="B3716" t="str">
            <v>Providing, laying, cutting, jointing, testing anddisinfecting High Density Polyethylene Pipe(HDPE) Din-8074/Din-8075/ISO-4427 intrenches, complete in all respects exceptexcavation. (50 mm dia) PN-12.5</v>
          </cell>
          <cell r="C3716" t="str">
            <v>Rft</v>
          </cell>
          <cell r="D3716">
            <v>8.3699999999999992</v>
          </cell>
          <cell r="E3716">
            <v>108.84</v>
          </cell>
          <cell r="F3716" t="str">
            <v>m</v>
          </cell>
          <cell r="G3716">
            <v>27.45</v>
          </cell>
          <cell r="H3716">
            <v>357.07</v>
          </cell>
          <cell r="I3716" t="str">
            <v>24.3.4,24.3.5.4 ,24.3.6.24</v>
          </cell>
          <cell r="J3716">
            <v>0</v>
          </cell>
          <cell r="L3716">
            <v>295.63</v>
          </cell>
          <cell r="M3716">
            <v>61.44</v>
          </cell>
          <cell r="N3716">
            <v>0.20782735175726413</v>
          </cell>
        </row>
        <row r="3717">
          <cell r="A3717" t="str">
            <v>24-30-c-06</v>
          </cell>
          <cell r="B3717" t="str">
            <v>Providing, laying, cutting, jointing, testing anddisinfecting High Density Polyethylene Pipe(HDPE) Din-8074/Din-8075/ISO-4427 intrenches, complete in all respects exceptexcavation. (63 mm dia) PN-12.5</v>
          </cell>
          <cell r="C3717" t="str">
            <v>Rft</v>
          </cell>
          <cell r="D3717">
            <v>8.3699999999999992</v>
          </cell>
          <cell r="E3717">
            <v>168.41</v>
          </cell>
          <cell r="F3717" t="str">
            <v>m</v>
          </cell>
          <cell r="G3717">
            <v>27.45</v>
          </cell>
          <cell r="H3717">
            <v>552.54</v>
          </cell>
          <cell r="I3717" t="str">
            <v>24.3.4,24.3.5.4 ,24.3.6.24</v>
          </cell>
          <cell r="J3717">
            <v>0</v>
          </cell>
          <cell r="L3717">
            <v>397.12</v>
          </cell>
          <cell r="M3717">
            <v>155.41999999999996</v>
          </cell>
          <cell r="N3717">
            <v>0.39136784850926659</v>
          </cell>
        </row>
        <row r="3718">
          <cell r="A3718" t="str">
            <v>24-30-c-07</v>
          </cell>
          <cell r="B3718" t="str">
            <v>Providing, laying, cutting, jointing, testing anddisinfecting High Density Polyethylene Pipe(HDPE) Din-8074/Din-8075/ISO-4427 intrenches, complete in all respects exceptexcavation. (75 mm dia) PN-12.5</v>
          </cell>
          <cell r="C3718" t="str">
            <v>Rft</v>
          </cell>
          <cell r="D3718">
            <v>8.3699999999999992</v>
          </cell>
          <cell r="E3718">
            <v>235.15</v>
          </cell>
          <cell r="F3718" t="str">
            <v>m</v>
          </cell>
          <cell r="G3718">
            <v>27.45</v>
          </cell>
          <cell r="H3718">
            <v>771.47</v>
          </cell>
          <cell r="I3718" t="str">
            <v>24.3.4,24.3.5.4 ,24.3.6.24</v>
          </cell>
          <cell r="J3718">
            <v>0</v>
          </cell>
          <cell r="L3718">
            <v>634.79</v>
          </cell>
          <cell r="M3718">
            <v>136.68000000000006</v>
          </cell>
          <cell r="N3718">
            <v>0.21531530112320621</v>
          </cell>
        </row>
        <row r="3719">
          <cell r="A3719" t="str">
            <v>24-30-c-08</v>
          </cell>
          <cell r="B3719" t="str">
            <v>Providing, laying, cutting, jointing, testing anddisinfecting High Density Polyethylene Pipe(HDPE) Din-8074/Din-8075/ISO-4427 intrenches, complete in all respects exceptexcavation. (90 mm dia) PN-12.5</v>
          </cell>
          <cell r="C3719" t="str">
            <v>Rft</v>
          </cell>
          <cell r="D3719">
            <v>14.26</v>
          </cell>
          <cell r="E3719">
            <v>339.15</v>
          </cell>
          <cell r="F3719" t="str">
            <v>m</v>
          </cell>
          <cell r="G3719">
            <v>46.8</v>
          </cell>
          <cell r="H3719">
            <v>1112.69</v>
          </cell>
          <cell r="I3719" t="str">
            <v>24.3.4,24.3.5.4 ,24.3.6.24</v>
          </cell>
          <cell r="J3719">
            <v>0</v>
          </cell>
          <cell r="L3719">
            <v>912.03</v>
          </cell>
          <cell r="M3719">
            <v>200.66000000000008</v>
          </cell>
          <cell r="N3719">
            <v>0.22001469249915034</v>
          </cell>
        </row>
        <row r="3720">
          <cell r="A3720" t="str">
            <v>24-30-c-09</v>
          </cell>
          <cell r="B3720" t="str">
            <v>Providing, laying, cutting, jointing, testing anddisinfecting High Density Polyethylene Pipe(HDPE) Din-8074/Din-8075/ISO-4427 intrenches, complete in all respects exceptexcavation. (110 mm dia) PN-12.5</v>
          </cell>
          <cell r="C3720" t="str">
            <v>Rft</v>
          </cell>
          <cell r="D3720">
            <v>16.87</v>
          </cell>
          <cell r="E3720">
            <v>500.69</v>
          </cell>
          <cell r="F3720" t="str">
            <v>m</v>
          </cell>
          <cell r="G3720">
            <v>55.35</v>
          </cell>
          <cell r="H3720">
            <v>1642.68</v>
          </cell>
          <cell r="I3720" t="str">
            <v>24.3.4,24.3.5.4 ,24.3.6.24</v>
          </cell>
          <cell r="J3720">
            <v>0</v>
          </cell>
          <cell r="L3720">
            <v>1338.39</v>
          </cell>
          <cell r="M3720">
            <v>304.28999999999996</v>
          </cell>
          <cell r="N3720">
            <v>0.22735525519467414</v>
          </cell>
        </row>
        <row r="3721">
          <cell r="A3721" t="str">
            <v>24-30-c-10</v>
          </cell>
          <cell r="B3721" t="str">
            <v>Providing, laying, cutting, jointing, testing anddisinfecting High Density Polyethylene Pipe(HDPE) Din-8074/Din-8075/ISO-4427 intrenches, complete in all respects exceptexcavation. (160 mm dia) PN-12.5</v>
          </cell>
          <cell r="C3721" t="str">
            <v>Rft</v>
          </cell>
          <cell r="D3721">
            <v>18.09</v>
          </cell>
          <cell r="E3721">
            <v>1031.81</v>
          </cell>
          <cell r="F3721" t="str">
            <v>m</v>
          </cell>
          <cell r="G3721">
            <v>59.34</v>
          </cell>
          <cell r="H3721">
            <v>3385.21</v>
          </cell>
          <cell r="I3721" t="str">
            <v>24.3.4,24.3.5.4 ,24.3.6.24</v>
          </cell>
          <cell r="J3721">
            <v>0</v>
          </cell>
          <cell r="L3721">
            <v>2778.32</v>
          </cell>
          <cell r="M3721">
            <v>606.88999999999987</v>
          </cell>
          <cell r="N3721">
            <v>0.2184377609490627</v>
          </cell>
        </row>
        <row r="3722">
          <cell r="A3722" t="str">
            <v>24-30-c-11</v>
          </cell>
          <cell r="B3722" t="str">
            <v>Providing, laying, cutting, jointing, testing anddisinfecting High Density Polyethylene Pipe(HDPE) Din-8074/Din-8075/ISO-4427 intrenches, complete in all respects exceptexcavation. (200 mm dia) PN-12.5</v>
          </cell>
          <cell r="C3722" t="str">
            <v>Rft</v>
          </cell>
          <cell r="D3722">
            <v>21.29</v>
          </cell>
          <cell r="E3722">
            <v>1603.86</v>
          </cell>
          <cell r="F3722" t="str">
            <v>m</v>
          </cell>
          <cell r="G3722">
            <v>69.83</v>
          </cell>
          <cell r="H3722">
            <v>5262</v>
          </cell>
          <cell r="I3722" t="str">
            <v>24.3.4,24.3.5.4 ,24.3.6.24</v>
          </cell>
          <cell r="J3722">
            <v>0</v>
          </cell>
          <cell r="L3722">
            <v>4302.45</v>
          </cell>
          <cell r="M3722">
            <v>959.55000000000018</v>
          </cell>
          <cell r="N3722">
            <v>0.22302409092493816</v>
          </cell>
        </row>
        <row r="3723">
          <cell r="A3723" t="str">
            <v>24-30-c-12</v>
          </cell>
          <cell r="B3723" t="str">
            <v>Providing, laying, cutting, jointing, testing anddisinfecting High Density Polyethylene Pipe(HDPE) Din-8074/Din-8075/ISO-4427 intrenches, complete in all respects exceptexcavation. (250 mm dia) PN-12.5</v>
          </cell>
          <cell r="C3723" t="str">
            <v>Rft</v>
          </cell>
          <cell r="D3723">
            <v>24.27</v>
          </cell>
          <cell r="E3723">
            <v>2498.52</v>
          </cell>
          <cell r="F3723" t="str">
            <v>m</v>
          </cell>
          <cell r="G3723">
            <v>79.64</v>
          </cell>
          <cell r="H3723">
            <v>8197.23</v>
          </cell>
          <cell r="I3723" t="str">
            <v>24.3.4,24.3.5.4 ,24.3.6.24</v>
          </cell>
          <cell r="J3723">
            <v>0</v>
          </cell>
          <cell r="L3723">
            <v>6707.46</v>
          </cell>
          <cell r="M3723">
            <v>1489.7699999999995</v>
          </cell>
          <cell r="N3723">
            <v>0.22210643075023923</v>
          </cell>
        </row>
        <row r="3724">
          <cell r="A3724" t="str">
            <v>24-30-c-13</v>
          </cell>
          <cell r="B3724" t="str">
            <v>Providing, laying, cutting, jointing, testing anddisinfecting High Density Polyethylene Pipe(HDPE) Din-8074/Din-8075/ISO-4427 intrenches, complete in all respects exceptexcavation. (300 mm dia) PN-12.5</v>
          </cell>
          <cell r="C3724" t="str">
            <v>Rft</v>
          </cell>
          <cell r="D3724">
            <v>27.48</v>
          </cell>
          <cell r="E3724">
            <v>3947.11</v>
          </cell>
          <cell r="F3724" t="str">
            <v>m</v>
          </cell>
          <cell r="G3724">
            <v>90.17</v>
          </cell>
          <cell r="H3724">
            <v>12949.83</v>
          </cell>
          <cell r="I3724" t="str">
            <v>24.3.4,24.3.5.4 ,24.3.6.24</v>
          </cell>
          <cell r="J3724">
            <v>0</v>
          </cell>
          <cell r="L3724">
            <v>14533.13</v>
          </cell>
          <cell r="M3724">
            <v>-1583.2999999999993</v>
          </cell>
          <cell r="N3724">
            <v>-0.10894418476955751</v>
          </cell>
        </row>
        <row r="3725">
          <cell r="A3725" t="str">
            <v>24-30-d-01</v>
          </cell>
          <cell r="B3725" t="str">
            <v>Providing, laying, cutting, jointing, testing anddisinfecting High Density Polyethylene Pipe(HDPE) Din-8074/Din-8075/ISO-4427 intrenches, complete in all respects exceptexcavation. (20mm dia) PN-16</v>
          </cell>
          <cell r="C3725" t="str">
            <v>Rft</v>
          </cell>
          <cell r="D3725">
            <v>6.19</v>
          </cell>
          <cell r="E3725">
            <v>27.04</v>
          </cell>
          <cell r="F3725" t="str">
            <v>m</v>
          </cell>
          <cell r="G3725">
            <v>20.309999999999999</v>
          </cell>
          <cell r="H3725">
            <v>88.71</v>
          </cell>
          <cell r="I3725" t="str">
            <v>24.3.4,24.3.5.4 ,24.3.6.24</v>
          </cell>
          <cell r="J3725">
            <v>0</v>
          </cell>
          <cell r="L3725">
            <v>79.36</v>
          </cell>
          <cell r="M3725">
            <v>9.3499999999999943</v>
          </cell>
          <cell r="N3725">
            <v>0.11781754032258057</v>
          </cell>
        </row>
        <row r="3726">
          <cell r="A3726" t="str">
            <v>24-30-d-02</v>
          </cell>
          <cell r="B3726" t="str">
            <v>Providing, laying, cutting, jointing, testing anddisinfecting High Density Polyethylene Pipe(HDPE) Din-8074/Din-8075/ISO-4427 intrenches, complete in all respects exceptexcavation. (25mm dia) PN-16</v>
          </cell>
          <cell r="C3726" t="str">
            <v>Rft</v>
          </cell>
          <cell r="D3726">
            <v>6.19</v>
          </cell>
          <cell r="E3726">
            <v>37.340000000000003</v>
          </cell>
          <cell r="F3726" t="str">
            <v>m</v>
          </cell>
          <cell r="G3726">
            <v>20.309999999999999</v>
          </cell>
          <cell r="H3726">
            <v>122.5</v>
          </cell>
          <cell r="I3726" t="str">
            <v>24.3.4,24.3.5.4 ,24.3.6.24</v>
          </cell>
          <cell r="J3726">
            <v>0</v>
          </cell>
          <cell r="L3726">
            <v>103.78</v>
          </cell>
          <cell r="M3726">
            <v>18.72</v>
          </cell>
          <cell r="N3726">
            <v>0.18038157641163999</v>
          </cell>
        </row>
        <row r="3727">
          <cell r="A3727" t="str">
            <v>24-30-d-03</v>
          </cell>
          <cell r="B3727" t="str">
            <v>Providing, laying, cutting, jointing, testing anddisinfecting High Density Polyethylene Pipe(HDPE) Din-8074/Din-8075/ISO-4427 intrenches, complete in all respects exceptexcavation. (32 mm dia) PN-16</v>
          </cell>
          <cell r="C3727" t="str">
            <v>Rft</v>
          </cell>
          <cell r="D3727">
            <v>6.19</v>
          </cell>
          <cell r="E3727">
            <v>57.14</v>
          </cell>
          <cell r="F3727" t="str">
            <v>m</v>
          </cell>
          <cell r="G3727">
            <v>20.309999999999999</v>
          </cell>
          <cell r="H3727">
            <v>187.46</v>
          </cell>
          <cell r="I3727" t="str">
            <v>24.3.4,24.3.5.4 ,24.3.6.24</v>
          </cell>
          <cell r="J3727">
            <v>0</v>
          </cell>
          <cell r="L3727">
            <v>152.78</v>
          </cell>
          <cell r="M3727">
            <v>34.680000000000007</v>
          </cell>
          <cell r="N3727">
            <v>0.2269930619190994</v>
          </cell>
        </row>
        <row r="3728">
          <cell r="A3728" t="str">
            <v>24-30-d-04</v>
          </cell>
          <cell r="B3728" t="str">
            <v>Providing, laying, cutting, jointing, testing anddisinfecting High Density Polyethylene Pipe(HDPE) Din-8074/Din-8075/ISO-4427 intrenches, complete in all respects exceptexcavation. (40 mm dia) PN-16</v>
          </cell>
          <cell r="C3728" t="str">
            <v>Rft</v>
          </cell>
          <cell r="D3728">
            <v>8.3699999999999992</v>
          </cell>
          <cell r="E3728">
            <v>87.11</v>
          </cell>
          <cell r="F3728" t="str">
            <v>m</v>
          </cell>
          <cell r="G3728">
            <v>27.45</v>
          </cell>
          <cell r="H3728">
            <v>285.81</v>
          </cell>
          <cell r="I3728" t="str">
            <v>24.3.4,24.3.5.4 ,24.3.6.24</v>
          </cell>
          <cell r="J3728">
            <v>0</v>
          </cell>
          <cell r="L3728">
            <v>234.69</v>
          </cell>
          <cell r="M3728">
            <v>51.120000000000005</v>
          </cell>
          <cell r="N3728">
            <v>0.21781925092675447</v>
          </cell>
        </row>
        <row r="3729">
          <cell r="A3729" t="str">
            <v>24-30-d-05</v>
          </cell>
          <cell r="B3729" t="str">
            <v>Providing, laying, cutting, jointing, testing anddisinfecting High Density Polyethylene Pipe(HDPE) Din-8074/Din-8075/ISO-4427 intrenches, complete in all respects exceptexcavation. (50 mm dia) PN-16</v>
          </cell>
          <cell r="C3729" t="str">
            <v>Rft</v>
          </cell>
          <cell r="D3729">
            <v>8.3699999999999992</v>
          </cell>
          <cell r="E3729">
            <v>130.44</v>
          </cell>
          <cell r="F3729" t="str">
            <v>m</v>
          </cell>
          <cell r="G3729">
            <v>27.45</v>
          </cell>
          <cell r="H3729">
            <v>427.96</v>
          </cell>
          <cell r="I3729" t="str">
            <v>24.3.4,24.3.5.4 ,24.3.6.24</v>
          </cell>
          <cell r="J3729">
            <v>0</v>
          </cell>
          <cell r="L3729">
            <v>353.88</v>
          </cell>
          <cell r="M3729">
            <v>74.079999999999984</v>
          </cell>
          <cell r="N3729">
            <v>0.20933649824799364</v>
          </cell>
        </row>
        <row r="3730">
          <cell r="A3730" t="str">
            <v>24-30-d-06</v>
          </cell>
          <cell r="B3730" t="str">
            <v>Providing, laying, cutting, jointing, testing anddisinfecting High Density Polyethylene Pipe(HDPE) Din-8074/Din-8075/ISO-4427 intrenches, complete in all respects exceptexcavation. (63 mm dia) PN-16</v>
          </cell>
          <cell r="C3730" t="str">
            <v>Rft</v>
          </cell>
          <cell r="D3730">
            <v>8.3699999999999992</v>
          </cell>
          <cell r="E3730">
            <v>201.33</v>
          </cell>
          <cell r="F3730" t="str">
            <v>m</v>
          </cell>
          <cell r="G3730">
            <v>27.45</v>
          </cell>
          <cell r="H3730">
            <v>660.54</v>
          </cell>
          <cell r="I3730" t="str">
            <v>24.3.4,24.3.5.4 ,24.3.6.24</v>
          </cell>
          <cell r="J3730">
            <v>0</v>
          </cell>
          <cell r="L3730">
            <v>541.67999999999995</v>
          </cell>
          <cell r="M3730">
            <v>118.86000000000001</v>
          </cell>
          <cell r="N3730">
            <v>0.21942844483828094</v>
          </cell>
        </row>
        <row r="3731">
          <cell r="A3731" t="str">
            <v>24-30-d-07</v>
          </cell>
          <cell r="B3731" t="str">
            <v>Providing, laying, cutting, jointing, testing anddisinfecting High Density Polyethylene Pipe(HDPE) Din-8074/Din-8075/ISO-4427 intrenches, complete in all respects exceptexcavation. (75 mm dia) PN-16</v>
          </cell>
          <cell r="C3731" t="str">
            <v>Rft</v>
          </cell>
          <cell r="D3731">
            <v>8.3699999999999992</v>
          </cell>
          <cell r="E3731">
            <v>277.83</v>
          </cell>
          <cell r="F3731" t="str">
            <v>m</v>
          </cell>
          <cell r="G3731">
            <v>27.45</v>
          </cell>
          <cell r="H3731">
            <v>911.51</v>
          </cell>
          <cell r="I3731" t="str">
            <v>24.3.4,24.3.5.4 ,24.3.6.24</v>
          </cell>
          <cell r="J3731">
            <v>0</v>
          </cell>
          <cell r="L3731">
            <v>748.67</v>
          </cell>
          <cell r="M3731">
            <v>162.84000000000003</v>
          </cell>
          <cell r="N3731">
            <v>0.21750571012595676</v>
          </cell>
        </row>
        <row r="3732">
          <cell r="A3732" t="str">
            <v>24-30-d-08</v>
          </cell>
          <cell r="B3732" t="str">
            <v>Providing, laying, cutting, jointing, testing anddisinfecting High Density Polyethylene Pipe(HDPE) Din-8074/Din-8075/ISO-4427 intrenches, complete in all respects exceptexcavation. (90 mm dia) PN-16</v>
          </cell>
          <cell r="C3732" t="str">
            <v>Rft</v>
          </cell>
          <cell r="D3732">
            <v>14.26</v>
          </cell>
          <cell r="E3732">
            <v>404.7</v>
          </cell>
          <cell r="F3732" t="str">
            <v>m</v>
          </cell>
          <cell r="G3732">
            <v>46.8</v>
          </cell>
          <cell r="H3732">
            <v>1327.77</v>
          </cell>
          <cell r="I3732" t="str">
            <v>24.3.4,24.3.5.4 ,24.3.6.24</v>
          </cell>
          <cell r="J3732">
            <v>0</v>
          </cell>
          <cell r="L3732">
            <v>1083</v>
          </cell>
          <cell r="M3732">
            <v>244.76999999999998</v>
          </cell>
          <cell r="N3732">
            <v>0.22601108033240996</v>
          </cell>
        </row>
        <row r="3733">
          <cell r="A3733" t="str">
            <v>24-30-d-09</v>
          </cell>
          <cell r="B3733" t="str">
            <v>Providing, laying, cutting, jointing, testing anddisinfecting High Density Polyethylene Pipe(HDPE) Din-8074/Din-8075/ISO-4427 intrenches, complete in all respects exceptexcavation. (110 mm dia) PN-16</v>
          </cell>
          <cell r="C3733" t="str">
            <v>Rft</v>
          </cell>
          <cell r="D3733">
            <v>16.87</v>
          </cell>
          <cell r="E3733">
            <v>596.03</v>
          </cell>
          <cell r="F3733" t="str">
            <v>m</v>
          </cell>
          <cell r="G3733">
            <v>55.35</v>
          </cell>
          <cell r="H3733">
            <v>1955.47</v>
          </cell>
          <cell r="I3733" t="str">
            <v>24.3.4,24.3.5.4 ,24.3.6.24</v>
          </cell>
          <cell r="J3733">
            <v>0</v>
          </cell>
          <cell r="L3733">
            <v>1598.28</v>
          </cell>
          <cell r="M3733">
            <v>357.19000000000005</v>
          </cell>
          <cell r="N3733">
            <v>0.22348399529494209</v>
          </cell>
        </row>
        <row r="3734">
          <cell r="A3734" t="str">
            <v>24-30-d-10</v>
          </cell>
          <cell r="B3734" t="str">
            <v>Providing, laying, cutting, jointing, testing anddisinfecting High Density Polyethylene Pipe(HDPE) Din-8074/Din-8075/ISO-4427 intrenches, complete in all respects exceptexcavation. (160 mm dia) PN-16</v>
          </cell>
          <cell r="C3734" t="str">
            <v>Rft</v>
          </cell>
          <cell r="D3734">
            <v>18.09</v>
          </cell>
          <cell r="E3734">
            <v>1247.03</v>
          </cell>
          <cell r="F3734" t="str">
            <v>m</v>
          </cell>
          <cell r="G3734">
            <v>59.34</v>
          </cell>
          <cell r="H3734">
            <v>4091.3</v>
          </cell>
          <cell r="I3734" t="str">
            <v>24.3.4,24.3.5.4 ,24.3.6.24</v>
          </cell>
          <cell r="J3734">
            <v>0</v>
          </cell>
          <cell r="L3734">
            <v>3356.31</v>
          </cell>
          <cell r="M3734">
            <v>734.99000000000024</v>
          </cell>
          <cell r="N3734">
            <v>0.21898751903131722</v>
          </cell>
        </row>
        <row r="3735">
          <cell r="A3735" t="str">
            <v>24-30-d-11</v>
          </cell>
          <cell r="B3735" t="str">
            <v>Providing, laying, cutting, jointing, testing anddisinfecting High Density Polyethylene Pipe(HDPE) Din-8074/Din-8075/ISO-4427 intrenches, complete in all respects exceptexcavation. (200 mm dia) PN-16</v>
          </cell>
          <cell r="C3735" t="str">
            <v>Rft</v>
          </cell>
          <cell r="D3735">
            <v>21.29</v>
          </cell>
          <cell r="E3735">
            <v>1936.78</v>
          </cell>
          <cell r="F3735" t="str">
            <v>m</v>
          </cell>
          <cell r="G3735">
            <v>69.83</v>
          </cell>
          <cell r="H3735">
            <v>6354.25</v>
          </cell>
          <cell r="I3735" t="str">
            <v>24.3.4,24.3.5.4 ,24.3.6.24</v>
          </cell>
          <cell r="J3735">
            <v>0</v>
          </cell>
          <cell r="L3735">
            <v>5213.46</v>
          </cell>
          <cell r="M3735">
            <v>1140.79</v>
          </cell>
          <cell r="N3735">
            <v>0.21881629474475683</v>
          </cell>
        </row>
        <row r="3736">
          <cell r="A3736" t="str">
            <v>24-30-d-12</v>
          </cell>
          <cell r="B3736" t="str">
            <v>Providing, laying, cutting, jointing, testing anddisinfecting High Density Polyethylene Pipe(HDPE) Din-8074/Din-8075/ISO-4427 intrenches, complete in all respects exceptexcavation. (250 mm dia) PN-16</v>
          </cell>
          <cell r="C3736" t="str">
            <v>Rft</v>
          </cell>
          <cell r="D3736">
            <v>24.27</v>
          </cell>
          <cell r="E3736">
            <v>3006.08</v>
          </cell>
          <cell r="F3736" t="str">
            <v>m</v>
          </cell>
          <cell r="G3736">
            <v>79.64</v>
          </cell>
          <cell r="H3736">
            <v>9862.4599999999991</v>
          </cell>
          <cell r="I3736" t="str">
            <v>24.3.4,24.3.5.4 ,24.3.6.24</v>
          </cell>
          <cell r="J3736">
            <v>0</v>
          </cell>
          <cell r="L3736">
            <v>8092.86</v>
          </cell>
          <cell r="M3736">
            <v>1769.5999999999995</v>
          </cell>
          <cell r="N3736">
            <v>0.21866188220233632</v>
          </cell>
        </row>
        <row r="3737">
          <cell r="A3737" t="str">
            <v>24-30-d-13</v>
          </cell>
          <cell r="B3737" t="str">
            <v>Providing, laying, cutting, jointing, testing anddisinfecting High Density Polyethylene Pipe(HDPE) Din-8074/Din-8075/ISO-4427 intrenches, complete in all respects exceptexcavation. (300 mm dia) PN-16</v>
          </cell>
          <cell r="C3737" t="str">
            <v>Rft</v>
          </cell>
          <cell r="D3737">
            <v>27.26</v>
          </cell>
          <cell r="E3737">
            <v>4759.29</v>
          </cell>
          <cell r="F3737" t="str">
            <v>m</v>
          </cell>
          <cell r="G3737">
            <v>89.44</v>
          </cell>
          <cell r="H3737">
            <v>15614.48</v>
          </cell>
          <cell r="I3737" t="str">
            <v>24.3.4,24.3.5.4 ,24.3.6.24</v>
          </cell>
          <cell r="J3737">
            <v>0</v>
          </cell>
          <cell r="L3737">
            <v>18401.96</v>
          </cell>
          <cell r="M3737">
            <v>-2787.4799999999996</v>
          </cell>
          <cell r="N3737">
            <v>-0.15147734263089366</v>
          </cell>
        </row>
        <row r="3738">
          <cell r="A3738" t="str">
            <v>24-30-e-01</v>
          </cell>
          <cell r="B3738" t="str">
            <v>Providing and installing HDPE Socket 20mm dia</v>
          </cell>
          <cell r="C3738" t="str">
            <v>Each</v>
          </cell>
          <cell r="D3738">
            <v>98.98</v>
          </cell>
          <cell r="E3738">
            <v>221.45</v>
          </cell>
          <cell r="F3738" t="str">
            <v>Each</v>
          </cell>
          <cell r="G3738">
            <v>98.98</v>
          </cell>
          <cell r="H3738">
            <v>221.45</v>
          </cell>
          <cell r="I3738" t="str">
            <v>24.3.4,24.3.5.4,24.3.6.1824.3.6.24</v>
          </cell>
          <cell r="J3738">
            <v>0</v>
          </cell>
          <cell r="L3738">
            <v>217.71</v>
          </cell>
          <cell r="M3738">
            <v>3.7399999999999807</v>
          </cell>
          <cell r="N3738">
            <v>1.7178815855955081E-2</v>
          </cell>
        </row>
        <row r="3739">
          <cell r="A3739" t="str">
            <v>24-30-e-02</v>
          </cell>
          <cell r="B3739" t="str">
            <v>Providing and installing HDPE Socket 25mm dia</v>
          </cell>
          <cell r="C3739" t="str">
            <v>Each</v>
          </cell>
          <cell r="D3739">
            <v>98.98</v>
          </cell>
          <cell r="E3739">
            <v>277.58</v>
          </cell>
          <cell r="F3739" t="str">
            <v>Each</v>
          </cell>
          <cell r="G3739">
            <v>98.98</v>
          </cell>
          <cell r="H3739">
            <v>277.58</v>
          </cell>
          <cell r="I3739" t="str">
            <v>24.3.4,24.3.5.4,24.3.6.1824.3.6.24</v>
          </cell>
          <cell r="J3739">
            <v>0</v>
          </cell>
          <cell r="L3739">
            <v>273.85000000000002</v>
          </cell>
          <cell r="M3739">
            <v>3.7299999999999613</v>
          </cell>
          <cell r="N3739">
            <v>1.3620595216359178E-2</v>
          </cell>
        </row>
        <row r="3740">
          <cell r="A3740" t="str">
            <v>24-30-e-03</v>
          </cell>
          <cell r="B3740" t="str">
            <v>Providing and installing HDPE Socket 32mm dia</v>
          </cell>
          <cell r="C3740" t="str">
            <v>Each</v>
          </cell>
          <cell r="D3740">
            <v>98.98</v>
          </cell>
          <cell r="E3740">
            <v>357.19</v>
          </cell>
          <cell r="F3740" t="str">
            <v>Each</v>
          </cell>
          <cell r="G3740">
            <v>98.98</v>
          </cell>
          <cell r="H3740">
            <v>357.19</v>
          </cell>
          <cell r="I3740" t="str">
            <v>24.3.4,24.3.5.4,24.3.6.1824.3.6.24</v>
          </cell>
          <cell r="J3740">
            <v>0</v>
          </cell>
          <cell r="L3740">
            <v>353.45</v>
          </cell>
          <cell r="M3740">
            <v>3.7400000000000091</v>
          </cell>
          <cell r="N3740">
            <v>1.0581411797991255E-2</v>
          </cell>
        </row>
        <row r="3741">
          <cell r="A3741" t="str">
            <v>24-30-e-04</v>
          </cell>
          <cell r="B3741" t="str">
            <v>Providing and installing HDPE Socket 40mm dia</v>
          </cell>
          <cell r="C3741" t="str">
            <v>Each</v>
          </cell>
          <cell r="D3741">
            <v>137.72999999999999</v>
          </cell>
          <cell r="E3741">
            <v>623.53</v>
          </cell>
          <cell r="F3741" t="str">
            <v>Each</v>
          </cell>
          <cell r="G3741">
            <v>137.72999999999999</v>
          </cell>
          <cell r="H3741">
            <v>623.53</v>
          </cell>
          <cell r="I3741" t="str">
            <v>24.3.4,24.3.5.4,24.3.6.1824.3.6.24</v>
          </cell>
          <cell r="J3741">
            <v>0</v>
          </cell>
          <cell r="L3741">
            <v>618.4</v>
          </cell>
          <cell r="M3741">
            <v>5.1299999999999955</v>
          </cell>
          <cell r="N3741">
            <v>8.2956015523932662E-3</v>
          </cell>
        </row>
        <row r="3742">
          <cell r="A3742" t="str">
            <v>24-30-e-05</v>
          </cell>
          <cell r="B3742" t="str">
            <v>Providing and installing HDPE Socket 50mm dia</v>
          </cell>
          <cell r="C3742" t="str">
            <v>Each</v>
          </cell>
          <cell r="D3742">
            <v>877.26</v>
          </cell>
          <cell r="E3742">
            <v>1678.43</v>
          </cell>
          <cell r="F3742" t="str">
            <v>Each</v>
          </cell>
          <cell r="G3742">
            <v>877.26</v>
          </cell>
          <cell r="H3742">
            <v>1678.43</v>
          </cell>
          <cell r="I3742" t="str">
            <v>24.3.4,24.3.5.4,24.3.6.1824.3.6.24</v>
          </cell>
          <cell r="J3742">
            <v>0</v>
          </cell>
          <cell r="L3742">
            <v>1627.07</v>
          </cell>
          <cell r="M3742">
            <v>51.360000000000127</v>
          </cell>
          <cell r="N3742">
            <v>3.1565943690191653E-2</v>
          </cell>
        </row>
        <row r="3743">
          <cell r="A3743" t="str">
            <v>24-30-e-06</v>
          </cell>
          <cell r="B3743" t="str">
            <v>Providing and installing HDPE Socket 63mm dia</v>
          </cell>
          <cell r="C3743" t="str">
            <v>Each</v>
          </cell>
          <cell r="D3743">
            <v>877.26</v>
          </cell>
          <cell r="E3743">
            <v>2204.04</v>
          </cell>
          <cell r="F3743" t="str">
            <v>Each</v>
          </cell>
          <cell r="G3743">
            <v>877.26</v>
          </cell>
          <cell r="H3743">
            <v>2204.04</v>
          </cell>
          <cell r="I3743" t="str">
            <v>24.3.4,24.3.5.4,24.3.6.1824.3.6.24</v>
          </cell>
          <cell r="J3743">
            <v>0</v>
          </cell>
          <cell r="L3743">
            <v>2152.6799999999998</v>
          </cell>
          <cell r="M3743">
            <v>51.360000000000127</v>
          </cell>
          <cell r="N3743">
            <v>2.3858632030771008E-2</v>
          </cell>
        </row>
        <row r="3744">
          <cell r="A3744" t="str">
            <v>24-30-e-07</v>
          </cell>
          <cell r="B3744" t="str">
            <v>Providing and installing HDPE Socket 75mm dia</v>
          </cell>
          <cell r="C3744" t="str">
            <v>Each</v>
          </cell>
          <cell r="D3744">
            <v>144.41</v>
          </cell>
          <cell r="E3744">
            <v>1961.08</v>
          </cell>
          <cell r="F3744" t="str">
            <v>Each</v>
          </cell>
          <cell r="G3744">
            <v>144.41</v>
          </cell>
          <cell r="H3744">
            <v>1961.07</v>
          </cell>
          <cell r="I3744" t="str">
            <v>24.3.4,24.3.5.4,24.3.6.1824.3.6.24</v>
          </cell>
          <cell r="J3744">
            <v>0</v>
          </cell>
          <cell r="L3744">
            <v>1955.63</v>
          </cell>
          <cell r="M3744">
            <v>5.4399999999998272</v>
          </cell>
          <cell r="N3744">
            <v>2.7817122870889823E-3</v>
          </cell>
        </row>
        <row r="3745">
          <cell r="A3745" t="str">
            <v>24-30-e-08</v>
          </cell>
          <cell r="B3745" t="str">
            <v>Providing and installing HDPE Socket 90mm dia</v>
          </cell>
          <cell r="C3745" t="str">
            <v>Each</v>
          </cell>
          <cell r="D3745">
            <v>144.41</v>
          </cell>
          <cell r="E3745">
            <v>3379.71</v>
          </cell>
          <cell r="F3745" t="str">
            <v>Each</v>
          </cell>
          <cell r="G3745">
            <v>144.41</v>
          </cell>
          <cell r="H3745">
            <v>3379.71</v>
          </cell>
          <cell r="I3745" t="str">
            <v>24.3.4,24.3.5.4,24.3.6.1824.3.6.24</v>
          </cell>
          <cell r="J3745">
            <v>0</v>
          </cell>
          <cell r="L3745">
            <v>3374.26</v>
          </cell>
          <cell r="M3745">
            <v>5.4499999999998181</v>
          </cell>
          <cell r="N3745">
            <v>1.6151689555635362E-3</v>
          </cell>
        </row>
        <row r="3746">
          <cell r="A3746" t="str">
            <v>24-30-e-09</v>
          </cell>
          <cell r="B3746" t="str">
            <v>Providing and installing HDPE Socket 110mm dia</v>
          </cell>
          <cell r="C3746" t="str">
            <v>Each</v>
          </cell>
          <cell r="D3746">
            <v>206.2</v>
          </cell>
          <cell r="E3746">
            <v>6972.78</v>
          </cell>
          <cell r="F3746" t="str">
            <v>Each</v>
          </cell>
          <cell r="G3746">
            <v>206.2</v>
          </cell>
          <cell r="H3746">
            <v>6972.78</v>
          </cell>
          <cell r="I3746" t="str">
            <v>24.3.4,24.3.5.4,24.3.6.1824.3.6.24</v>
          </cell>
          <cell r="J3746">
            <v>0</v>
          </cell>
          <cell r="L3746">
            <v>6965</v>
          </cell>
          <cell r="M3746">
            <v>7.7799999999997453</v>
          </cell>
          <cell r="N3746">
            <v>1.1170136396266683E-3</v>
          </cell>
        </row>
        <row r="3747">
          <cell r="A3747" t="str">
            <v>24-30-e-10</v>
          </cell>
          <cell r="B3747" t="str">
            <v>Providing and installing HDPE Socket 160mm dia</v>
          </cell>
          <cell r="C3747" t="str">
            <v>Each</v>
          </cell>
          <cell r="D3747">
            <v>206.2</v>
          </cell>
          <cell r="E3747">
            <v>6584.95</v>
          </cell>
          <cell r="F3747" t="str">
            <v>Each</v>
          </cell>
          <cell r="G3747">
            <v>206.2</v>
          </cell>
          <cell r="H3747">
            <v>6584.95</v>
          </cell>
          <cell r="I3747" t="str">
            <v>24.3.4,24.3.5.4,24.3.6.1824.3.6.24</v>
          </cell>
          <cell r="J3747">
            <v>0</v>
          </cell>
          <cell r="L3747">
            <v>6577.17</v>
          </cell>
          <cell r="M3747">
            <v>7.7799999999997453</v>
          </cell>
          <cell r="N3747">
            <v>1.1828795667437127E-3</v>
          </cell>
        </row>
        <row r="3748">
          <cell r="A3748" t="str">
            <v>24-30-e-11</v>
          </cell>
          <cell r="B3748" t="str">
            <v>Providing and installing HDPE Socket 200mm dia</v>
          </cell>
          <cell r="C3748" t="str">
            <v>Each</v>
          </cell>
          <cell r="D3748">
            <v>206.2</v>
          </cell>
          <cell r="E3748">
            <v>7860.7</v>
          </cell>
          <cell r="F3748" t="str">
            <v>Each</v>
          </cell>
          <cell r="G3748">
            <v>206.2</v>
          </cell>
          <cell r="H3748">
            <v>7860.7</v>
          </cell>
          <cell r="I3748" t="str">
            <v>24.3.4,24.3.5.4,24.3.6.1824.3.6.24</v>
          </cell>
          <cell r="J3748">
            <v>0</v>
          </cell>
          <cell r="L3748">
            <v>7852.92</v>
          </cell>
          <cell r="M3748">
            <v>7.7799999999997453</v>
          </cell>
          <cell r="N3748">
            <v>9.9071428207593419E-4</v>
          </cell>
        </row>
        <row r="3749">
          <cell r="A3749" t="str">
            <v>24-30-e-12</v>
          </cell>
          <cell r="B3749" t="str">
            <v>Providing and installing HDPE Socket 250mm dia</v>
          </cell>
          <cell r="C3749" t="str">
            <v>Each</v>
          </cell>
          <cell r="D3749">
            <v>206.2</v>
          </cell>
          <cell r="E3749">
            <v>9136.4500000000007</v>
          </cell>
          <cell r="F3749" t="str">
            <v>Each</v>
          </cell>
          <cell r="G3749">
            <v>206.2</v>
          </cell>
          <cell r="H3749">
            <v>9136.4500000000007</v>
          </cell>
          <cell r="I3749" t="str">
            <v>24.3.4,24.3.5.4,24.3.6.1824.3.6.24</v>
          </cell>
          <cell r="J3749">
            <v>0</v>
          </cell>
          <cell r="L3749">
            <v>9128.67</v>
          </cell>
          <cell r="M3749">
            <v>7.7800000000006548</v>
          </cell>
          <cell r="N3749">
            <v>8.5225996777193774E-4</v>
          </cell>
        </row>
        <row r="3750">
          <cell r="A3750" t="str">
            <v>24-30-e-13</v>
          </cell>
          <cell r="B3750" t="str">
            <v>Providing and installing HDPE Socket 300mm dia</v>
          </cell>
          <cell r="C3750" t="str">
            <v>Each</v>
          </cell>
          <cell r="D3750">
            <v>206.2</v>
          </cell>
          <cell r="E3750">
            <v>10412.200000000001</v>
          </cell>
          <cell r="F3750" t="str">
            <v>Each</v>
          </cell>
          <cell r="G3750">
            <v>206.2</v>
          </cell>
          <cell r="H3750">
            <v>10412.200000000001</v>
          </cell>
          <cell r="I3750" t="str">
            <v>24.3.4,24.3.5.4,24.3.6.1824.3.6.24</v>
          </cell>
          <cell r="J3750">
            <v>0</v>
          </cell>
          <cell r="L3750">
            <v>10404.42</v>
          </cell>
          <cell r="M3750">
            <v>7.7800000000006548</v>
          </cell>
          <cell r="N3750">
            <v>7.477591254486703E-4</v>
          </cell>
        </row>
        <row r="3751">
          <cell r="A3751" t="str">
            <v>24-30-f-01</v>
          </cell>
          <cell r="B3751" t="str">
            <v>Providing and installing HDPE Tee 20mm dia</v>
          </cell>
          <cell r="C3751" t="str">
            <v>Each</v>
          </cell>
          <cell r="D3751">
            <v>329.92</v>
          </cell>
          <cell r="E3751">
            <v>528.94000000000005</v>
          </cell>
          <cell r="F3751" t="str">
            <v>Each</v>
          </cell>
          <cell r="G3751">
            <v>329.92</v>
          </cell>
          <cell r="H3751">
            <v>528.94000000000005</v>
          </cell>
          <cell r="I3751" t="str">
            <v>24.3.4,24.3.5.4,24.3.6.1824.3.6.24</v>
          </cell>
          <cell r="J3751">
            <v>0</v>
          </cell>
          <cell r="L3751">
            <v>516.49</v>
          </cell>
          <cell r="M3751">
            <v>12.450000000000045</v>
          </cell>
          <cell r="N3751">
            <v>2.4105016554047599E-2</v>
          </cell>
        </row>
        <row r="3752">
          <cell r="A3752" t="str">
            <v>24-30-f-02</v>
          </cell>
          <cell r="B3752" t="str">
            <v>Providing and installing HDPE Tee 25mm dia</v>
          </cell>
          <cell r="C3752" t="str">
            <v>Each</v>
          </cell>
          <cell r="D3752">
            <v>329.92</v>
          </cell>
          <cell r="E3752">
            <v>682.03</v>
          </cell>
          <cell r="F3752" t="str">
            <v>Each</v>
          </cell>
          <cell r="G3752">
            <v>329.92</v>
          </cell>
          <cell r="H3752">
            <v>682.03</v>
          </cell>
          <cell r="I3752" t="str">
            <v>24.3.4,24.3.5.4,24.3.6.1824.3.6.24</v>
          </cell>
          <cell r="J3752">
            <v>0</v>
          </cell>
          <cell r="L3752">
            <v>669.58</v>
          </cell>
          <cell r="M3752">
            <v>12.449999999999932</v>
          </cell>
          <cell r="N3752">
            <v>1.8593745332895144E-2</v>
          </cell>
        </row>
        <row r="3753">
          <cell r="A3753" t="str">
            <v>24-30-f-03</v>
          </cell>
          <cell r="B3753" t="str">
            <v>Providing and installing HDPE Tee 32mm dia</v>
          </cell>
          <cell r="C3753" t="str">
            <v>Each</v>
          </cell>
          <cell r="D3753">
            <v>329.92</v>
          </cell>
          <cell r="E3753">
            <v>814.71</v>
          </cell>
          <cell r="F3753" t="str">
            <v>Each</v>
          </cell>
          <cell r="G3753">
            <v>329.92</v>
          </cell>
          <cell r="H3753">
            <v>814.71</v>
          </cell>
          <cell r="I3753" t="str">
            <v>24.3.4,24.3.5.4,24.3.6.1824.3.6.24</v>
          </cell>
          <cell r="J3753">
            <v>0</v>
          </cell>
          <cell r="L3753">
            <v>802.26</v>
          </cell>
          <cell r="M3753">
            <v>12.450000000000045</v>
          </cell>
          <cell r="N3753">
            <v>1.5518659786104312E-2</v>
          </cell>
        </row>
        <row r="3754">
          <cell r="A3754" t="str">
            <v>24-30-f-04</v>
          </cell>
          <cell r="B3754" t="str">
            <v>Providing and installing HDPE Tee 40mm dia</v>
          </cell>
          <cell r="C3754" t="str">
            <v>Each</v>
          </cell>
          <cell r="D3754">
            <v>412.41</v>
          </cell>
          <cell r="E3754">
            <v>1274.81</v>
          </cell>
          <cell r="F3754" t="str">
            <v>Each</v>
          </cell>
          <cell r="G3754">
            <v>412.41</v>
          </cell>
          <cell r="H3754">
            <v>1274.81</v>
          </cell>
          <cell r="I3754" t="str">
            <v>24.3.4,24.3.5.4,24.3.6.1824.3.6.24</v>
          </cell>
          <cell r="J3754">
            <v>0</v>
          </cell>
          <cell r="L3754">
            <v>1259.25</v>
          </cell>
          <cell r="M3754">
            <v>15.559999999999945</v>
          </cell>
          <cell r="N3754">
            <v>1.2356561445304701E-2</v>
          </cell>
        </row>
        <row r="3755">
          <cell r="A3755" t="str">
            <v>24-30-f-05</v>
          </cell>
          <cell r="B3755" t="str">
            <v>Providing and installing HDPE Tee 50mm dia</v>
          </cell>
          <cell r="C3755" t="str">
            <v>Each</v>
          </cell>
          <cell r="D3755">
            <v>412.41</v>
          </cell>
          <cell r="E3755">
            <v>1953.51</v>
          </cell>
          <cell r="F3755" t="str">
            <v>Each</v>
          </cell>
          <cell r="G3755">
            <v>412.41</v>
          </cell>
          <cell r="H3755">
            <v>1953.51</v>
          </cell>
          <cell r="I3755" t="str">
            <v>24.3.4,24.3.5.4,24.3.6.1824.3.6.24</v>
          </cell>
          <cell r="J3755">
            <v>0</v>
          </cell>
          <cell r="L3755">
            <v>1937.95</v>
          </cell>
          <cell r="M3755">
            <v>15.559999999999945</v>
          </cell>
          <cell r="N3755">
            <v>8.0291029180319124E-3</v>
          </cell>
        </row>
        <row r="3756">
          <cell r="A3756" t="str">
            <v>24-30-f-06</v>
          </cell>
          <cell r="B3756" t="str">
            <v>Providing and installing HDPE Tee 63mm dia</v>
          </cell>
          <cell r="C3756" t="str">
            <v>Each</v>
          </cell>
          <cell r="D3756">
            <v>412.41</v>
          </cell>
          <cell r="E3756">
            <v>2933.29</v>
          </cell>
          <cell r="F3756" t="str">
            <v>Each</v>
          </cell>
          <cell r="G3756">
            <v>412.41</v>
          </cell>
          <cell r="H3756">
            <v>2933.29</v>
          </cell>
          <cell r="I3756" t="str">
            <v>24.3.4,24.3.5.4,24.3.6.1824.3.6.24</v>
          </cell>
          <cell r="J3756">
            <v>0</v>
          </cell>
          <cell r="L3756">
            <v>2917.73</v>
          </cell>
          <cell r="M3756">
            <v>15.559999999999945</v>
          </cell>
          <cell r="N3756">
            <v>5.3329129151771905E-3</v>
          </cell>
        </row>
        <row r="3757">
          <cell r="A3757" t="str">
            <v>24-30-f-07</v>
          </cell>
          <cell r="B3757" t="str">
            <v>Providing and installing HDPE Tee 75mm dia</v>
          </cell>
          <cell r="C3757" t="str">
            <v>Each</v>
          </cell>
          <cell r="D3757">
            <v>494.89</v>
          </cell>
          <cell r="E3757">
            <v>3964.93</v>
          </cell>
          <cell r="F3757" t="str">
            <v>Each</v>
          </cell>
          <cell r="G3757">
            <v>494.89</v>
          </cell>
          <cell r="H3757">
            <v>3964.93</v>
          </cell>
          <cell r="I3757" t="str">
            <v>24.3.4,24.3.5.4,24.3.6.1824.3.6.24</v>
          </cell>
          <cell r="J3757">
            <v>0</v>
          </cell>
          <cell r="L3757">
            <v>3946.25</v>
          </cell>
          <cell r="M3757">
            <v>18.679999999999836</v>
          </cell>
          <cell r="N3757">
            <v>4.7336078555590333E-3</v>
          </cell>
        </row>
        <row r="3758">
          <cell r="A3758" t="str">
            <v>24-30-f-08</v>
          </cell>
          <cell r="B3758" t="str">
            <v>Providing and installing HDPE Tee 90mm dia</v>
          </cell>
          <cell r="C3758" t="str">
            <v>Each</v>
          </cell>
          <cell r="D3758">
            <v>494.89</v>
          </cell>
          <cell r="E3758">
            <v>6592.97</v>
          </cell>
          <cell r="F3758" t="str">
            <v>Each</v>
          </cell>
          <cell r="G3758">
            <v>494.89</v>
          </cell>
          <cell r="H3758">
            <v>6592.97</v>
          </cell>
          <cell r="I3758" t="str">
            <v>24.3.4,24.3.5.4,24.3.6.1824.3.6.24</v>
          </cell>
          <cell r="J3758">
            <v>0</v>
          </cell>
          <cell r="L3758">
            <v>6574.3</v>
          </cell>
          <cell r="M3758">
            <v>18.670000000000073</v>
          </cell>
          <cell r="N3758">
            <v>2.8398460672619248E-3</v>
          </cell>
        </row>
        <row r="3759">
          <cell r="A3759" t="str">
            <v>24-30-f-09</v>
          </cell>
          <cell r="B3759" t="str">
            <v>Providing and installing HDPE Tee 110mm dia</v>
          </cell>
          <cell r="C3759" t="str">
            <v>Each</v>
          </cell>
          <cell r="D3759">
            <v>659.85</v>
          </cell>
          <cell r="E3759">
            <v>11478.21</v>
          </cell>
          <cell r="F3759" t="str">
            <v>Each</v>
          </cell>
          <cell r="G3759">
            <v>659.85</v>
          </cell>
          <cell r="H3759">
            <v>11478.21</v>
          </cell>
          <cell r="I3759" t="str">
            <v>24.3.4,24.3.5.4,24.3.6.1824.3.6.24</v>
          </cell>
          <cell r="J3759">
            <v>0</v>
          </cell>
          <cell r="L3759">
            <v>11453.31</v>
          </cell>
          <cell r="M3759">
            <v>24.899999999999636</v>
          </cell>
          <cell r="N3759">
            <v>2.1740440099848549E-3</v>
          </cell>
        </row>
        <row r="3760">
          <cell r="A3760" t="str">
            <v>24-30-f-10</v>
          </cell>
          <cell r="B3760" t="str">
            <v>Providing and installing HDPE Tee 160mm dia</v>
          </cell>
          <cell r="C3760" t="str">
            <v>Each</v>
          </cell>
          <cell r="D3760">
            <v>659.85</v>
          </cell>
          <cell r="E3760">
            <v>11667.02</v>
          </cell>
          <cell r="F3760" t="str">
            <v>Each</v>
          </cell>
          <cell r="G3760">
            <v>659.85</v>
          </cell>
          <cell r="H3760">
            <v>11667.02</v>
          </cell>
          <cell r="I3760" t="str">
            <v>24.3.4,24.3.5.4,24.3.6.1824.3.6.24</v>
          </cell>
          <cell r="J3760">
            <v>0</v>
          </cell>
          <cell r="L3760">
            <v>11642.12</v>
          </cell>
          <cell r="M3760">
            <v>24.899999999999636</v>
          </cell>
          <cell r="N3760">
            <v>2.1387857194393833E-3</v>
          </cell>
        </row>
        <row r="3761">
          <cell r="A3761" t="str">
            <v>24-30-f-11</v>
          </cell>
          <cell r="B3761" t="str">
            <v>Providing and installing HDPE Tee 200mm dia</v>
          </cell>
          <cell r="C3761" t="str">
            <v>Each</v>
          </cell>
          <cell r="D3761">
            <v>659.85</v>
          </cell>
          <cell r="E3761">
            <v>19372.55</v>
          </cell>
          <cell r="F3761" t="str">
            <v>Each</v>
          </cell>
          <cell r="G3761">
            <v>659.85</v>
          </cell>
          <cell r="H3761">
            <v>19372.55</v>
          </cell>
          <cell r="I3761" t="str">
            <v>24.3.4,24.3.5.4,24.3.6.1824.3.6.24</v>
          </cell>
          <cell r="J3761">
            <v>0</v>
          </cell>
          <cell r="L3761">
            <v>19347.650000000001</v>
          </cell>
          <cell r="M3761">
            <v>24.899999999997817</v>
          </cell>
          <cell r="N3761">
            <v>1.2869780050806074E-3</v>
          </cell>
        </row>
        <row r="3762">
          <cell r="A3762" t="str">
            <v>24-30-f-12</v>
          </cell>
          <cell r="B3762" t="str">
            <v>Providing and installing HDPE Tee 250mm dia</v>
          </cell>
          <cell r="C3762" t="str">
            <v>Each</v>
          </cell>
          <cell r="D3762">
            <v>659.85</v>
          </cell>
          <cell r="E3762">
            <v>35057.9</v>
          </cell>
          <cell r="F3762" t="str">
            <v>Each</v>
          </cell>
          <cell r="G3762">
            <v>659.85</v>
          </cell>
          <cell r="H3762">
            <v>35057.9</v>
          </cell>
          <cell r="I3762" t="str">
            <v>24.3.4,24.3.5.4,24.3.6.1824.3.6.24</v>
          </cell>
          <cell r="J3762">
            <v>0</v>
          </cell>
          <cell r="L3762">
            <v>35033</v>
          </cell>
          <cell r="M3762">
            <v>24.900000000001455</v>
          </cell>
          <cell r="N3762">
            <v>7.1075842776814591E-4</v>
          </cell>
        </row>
        <row r="3763">
          <cell r="A3763" t="str">
            <v>24-30-f-13</v>
          </cell>
          <cell r="B3763" t="str">
            <v>Providing and installing HDPE Tee 300mm dia</v>
          </cell>
          <cell r="C3763" t="str">
            <v>Each</v>
          </cell>
          <cell r="D3763">
            <v>659.85</v>
          </cell>
          <cell r="E3763">
            <v>55695.7</v>
          </cell>
          <cell r="F3763" t="str">
            <v>Each</v>
          </cell>
          <cell r="G3763">
            <v>659.85</v>
          </cell>
          <cell r="H3763">
            <v>55695.7</v>
          </cell>
          <cell r="I3763" t="str">
            <v>24.3.4,24.3.5.4,24.3.6.1824.3.6.24</v>
          </cell>
          <cell r="J3763">
            <v>0</v>
          </cell>
          <cell r="L3763">
            <v>55670.8</v>
          </cell>
          <cell r="M3763">
            <v>24.899999999994179</v>
          </cell>
          <cell r="N3763">
            <v>4.4727217859262265E-4</v>
          </cell>
        </row>
        <row r="3764">
          <cell r="A3764" t="str">
            <v>24-30-g-01</v>
          </cell>
          <cell r="B3764" t="str">
            <v>Providing and installing HDPE bend 20mm dia</v>
          </cell>
          <cell r="C3764" t="str">
            <v>Each</v>
          </cell>
          <cell r="D3764">
            <v>217.56</v>
          </cell>
          <cell r="E3764">
            <v>355.34</v>
          </cell>
          <cell r="F3764" t="str">
            <v>Each</v>
          </cell>
          <cell r="G3764">
            <v>217.56</v>
          </cell>
          <cell r="H3764">
            <v>355.34</v>
          </cell>
          <cell r="I3764" t="str">
            <v>24.3.4,24.3.5.4,24.3.6.1824.3.6.24</v>
          </cell>
          <cell r="J3764">
            <v>0</v>
          </cell>
          <cell r="L3764">
            <v>347.87</v>
          </cell>
          <cell r="M3764">
            <v>7.4699999999999704</v>
          </cell>
          <cell r="N3764">
            <v>2.1473538965705495E-2</v>
          </cell>
        </row>
        <row r="3765">
          <cell r="A3765" t="str">
            <v>24-30-g-02</v>
          </cell>
          <cell r="B3765" t="str">
            <v>Providing and installing HDPE bend 25mm dia</v>
          </cell>
          <cell r="C3765" t="str">
            <v>Each</v>
          </cell>
          <cell r="D3765">
            <v>217.56</v>
          </cell>
          <cell r="E3765">
            <v>436.99</v>
          </cell>
          <cell r="F3765" t="str">
            <v>Each</v>
          </cell>
          <cell r="G3765">
            <v>217.56</v>
          </cell>
          <cell r="H3765">
            <v>436.99</v>
          </cell>
          <cell r="I3765" t="str">
            <v>24.3.4,24.3.5.4,24.3.6.1824.3.6.24</v>
          </cell>
          <cell r="J3765">
            <v>0</v>
          </cell>
          <cell r="L3765">
            <v>429.52</v>
          </cell>
          <cell r="M3765">
            <v>7.4700000000000273</v>
          </cell>
          <cell r="N3765">
            <v>1.7391506798286525E-2</v>
          </cell>
        </row>
        <row r="3766">
          <cell r="A3766" t="str">
            <v>24-30-g-03</v>
          </cell>
          <cell r="B3766" t="str">
            <v>Providing and installing HDPE bend 32mm dia</v>
          </cell>
          <cell r="C3766" t="str">
            <v>Each</v>
          </cell>
          <cell r="D3766">
            <v>217.56</v>
          </cell>
          <cell r="E3766">
            <v>523.74</v>
          </cell>
          <cell r="F3766" t="str">
            <v>Each</v>
          </cell>
          <cell r="G3766">
            <v>217.56</v>
          </cell>
          <cell r="H3766">
            <v>523.74</v>
          </cell>
          <cell r="I3766" t="str">
            <v>24.3.4,24.3.5.4,24.3.6.1824.3.6.24</v>
          </cell>
          <cell r="J3766">
            <v>0</v>
          </cell>
          <cell r="L3766">
            <v>516.27</v>
          </cell>
          <cell r="M3766">
            <v>7.4700000000000273</v>
          </cell>
          <cell r="N3766">
            <v>1.4469173107095178E-2</v>
          </cell>
        </row>
        <row r="3767">
          <cell r="A3767" t="str">
            <v>24-30-g-04</v>
          </cell>
          <cell r="B3767" t="str">
            <v>Providing and installing HDPE bend 40mm dia</v>
          </cell>
          <cell r="C3767" t="str">
            <v>Each</v>
          </cell>
          <cell r="D3767">
            <v>282.93</v>
          </cell>
          <cell r="E3767">
            <v>862.63</v>
          </cell>
          <cell r="F3767" t="str">
            <v>Each</v>
          </cell>
          <cell r="G3767">
            <v>282.93</v>
          </cell>
          <cell r="H3767">
            <v>862.63</v>
          </cell>
          <cell r="I3767" t="str">
            <v>24.3.4,24.3.5.4,24.3.6.1824.3.6.24</v>
          </cell>
          <cell r="J3767">
            <v>0</v>
          </cell>
          <cell r="L3767">
            <v>851.89</v>
          </cell>
          <cell r="M3767">
            <v>10.740000000000009</v>
          </cell>
          <cell r="N3767">
            <v>1.2607261500898014E-2</v>
          </cell>
        </row>
        <row r="3768">
          <cell r="A3768" t="str">
            <v>24-30-g-05</v>
          </cell>
          <cell r="B3768" t="str">
            <v>Providing and installing HDPE bend 50mm dia</v>
          </cell>
          <cell r="C3768" t="str">
            <v>Each</v>
          </cell>
          <cell r="D3768">
            <v>282.93</v>
          </cell>
          <cell r="E3768">
            <v>1272.9100000000001</v>
          </cell>
          <cell r="F3768" t="str">
            <v>Each</v>
          </cell>
          <cell r="G3768">
            <v>282.93</v>
          </cell>
          <cell r="H3768">
            <v>1272.9100000000001</v>
          </cell>
          <cell r="I3768" t="str">
            <v>24.3.4,24.3.5.4,24.3.6.1824.3.6.24</v>
          </cell>
          <cell r="J3768">
            <v>0</v>
          </cell>
          <cell r="L3768">
            <v>1262.17</v>
          </cell>
          <cell r="M3768">
            <v>10.740000000000009</v>
          </cell>
          <cell r="N3768">
            <v>8.5091548682031809E-3</v>
          </cell>
        </row>
        <row r="3769">
          <cell r="A3769" t="str">
            <v>24-30-g-06</v>
          </cell>
          <cell r="B3769" t="str">
            <v>Providing and installing HDPE bend 63mm dia</v>
          </cell>
          <cell r="C3769" t="str">
            <v>Each</v>
          </cell>
          <cell r="D3769">
            <v>282.93</v>
          </cell>
          <cell r="E3769">
            <v>1905.68</v>
          </cell>
          <cell r="F3769" t="str">
            <v>Each</v>
          </cell>
          <cell r="G3769">
            <v>282.93</v>
          </cell>
          <cell r="H3769">
            <v>1905.68</v>
          </cell>
          <cell r="I3769" t="str">
            <v>24.3.4,24.3.5.4,24.3.6.1824.3.6.24</v>
          </cell>
          <cell r="J3769">
            <v>0</v>
          </cell>
          <cell r="L3769">
            <v>1894.94</v>
          </cell>
          <cell r="M3769">
            <v>10.740000000000009</v>
          </cell>
          <cell r="N3769">
            <v>5.6677256271966438E-3</v>
          </cell>
        </row>
        <row r="3770">
          <cell r="A3770" t="str">
            <v>24-30-g-07</v>
          </cell>
          <cell r="B3770" t="str">
            <v>Providing and installing HDPE bend 75mm dia</v>
          </cell>
          <cell r="C3770" t="str">
            <v>Each</v>
          </cell>
          <cell r="D3770">
            <v>309.37</v>
          </cell>
          <cell r="E3770">
            <v>2804.74</v>
          </cell>
          <cell r="F3770" t="str">
            <v>Each</v>
          </cell>
          <cell r="G3770">
            <v>309.37</v>
          </cell>
          <cell r="H3770">
            <v>2804.74</v>
          </cell>
          <cell r="I3770" t="str">
            <v>24.3.4,24.3.5.4,24.3.6.1824.3.6.24</v>
          </cell>
          <cell r="J3770">
            <v>0</v>
          </cell>
          <cell r="L3770">
            <v>2793.06</v>
          </cell>
          <cell r="M3770">
            <v>11.679999999999836</v>
          </cell>
          <cell r="N3770">
            <v>4.1817934451819283E-3</v>
          </cell>
        </row>
        <row r="3771">
          <cell r="A3771" t="str">
            <v>24-30-g-08</v>
          </cell>
          <cell r="B3771" t="str">
            <v>Providing and installing HDPE bend 90mm dia</v>
          </cell>
          <cell r="C3771" t="str">
            <v>Each</v>
          </cell>
          <cell r="D3771">
            <v>309.37</v>
          </cell>
          <cell r="E3771">
            <v>4223.37</v>
          </cell>
          <cell r="F3771" t="str">
            <v>Each</v>
          </cell>
          <cell r="G3771">
            <v>309.37</v>
          </cell>
          <cell r="H3771">
            <v>4223.37</v>
          </cell>
          <cell r="I3771" t="str">
            <v>24.3.4,24.3.5.4,24.3.6.1824.3.6.24</v>
          </cell>
          <cell r="J3771">
            <v>0</v>
          </cell>
          <cell r="L3771">
            <v>4211.7</v>
          </cell>
          <cell r="M3771">
            <v>11.670000000000073</v>
          </cell>
          <cell r="N3771">
            <v>2.7708526248308458E-3</v>
          </cell>
        </row>
        <row r="3772">
          <cell r="A3772" t="str">
            <v>24-30-g-09</v>
          </cell>
          <cell r="B3772" t="str">
            <v>Providing and installing HDPE bend 110mm dia</v>
          </cell>
          <cell r="C3772" t="str">
            <v>Each</v>
          </cell>
          <cell r="D3772">
            <v>412.41</v>
          </cell>
          <cell r="E3772">
            <v>7811.76</v>
          </cell>
          <cell r="F3772" t="str">
            <v>Each</v>
          </cell>
          <cell r="G3772">
            <v>412.41</v>
          </cell>
          <cell r="H3772">
            <v>7811.76</v>
          </cell>
          <cell r="I3772" t="str">
            <v>24.3.4,24.3.5.4,24.3.6.1824.3.6.24</v>
          </cell>
          <cell r="J3772">
            <v>0</v>
          </cell>
          <cell r="L3772">
            <v>7796.19</v>
          </cell>
          <cell r="M3772">
            <v>15.570000000000618</v>
          </cell>
          <cell r="N3772">
            <v>1.9971293670370551E-3</v>
          </cell>
        </row>
        <row r="3773">
          <cell r="A3773" t="str">
            <v>24-30-g-10</v>
          </cell>
          <cell r="B3773" t="str">
            <v>Providing and installing HDPE bend 160mm dia</v>
          </cell>
          <cell r="C3773" t="str">
            <v>Each</v>
          </cell>
          <cell r="D3773">
            <v>412.41</v>
          </cell>
          <cell r="E3773">
            <v>10871</v>
          </cell>
          <cell r="F3773" t="str">
            <v>Each</v>
          </cell>
          <cell r="G3773">
            <v>412.41</v>
          </cell>
          <cell r="H3773">
            <v>10871</v>
          </cell>
          <cell r="I3773" t="str">
            <v>24.3.4,24.3.5.4,24.3.6.1824.3.6.24</v>
          </cell>
          <cell r="J3773">
            <v>0</v>
          </cell>
          <cell r="L3773">
            <v>10855.44</v>
          </cell>
          <cell r="M3773">
            <v>15.559999999999491</v>
          </cell>
          <cell r="N3773">
            <v>1.4333827094986007E-3</v>
          </cell>
        </row>
        <row r="3774">
          <cell r="A3774" t="str">
            <v>24-30-g-11</v>
          </cell>
          <cell r="B3774" t="str">
            <v>Providing and installing HDPE bend 200mm dia</v>
          </cell>
          <cell r="C3774" t="str">
            <v>Each</v>
          </cell>
          <cell r="D3774">
            <v>412.41</v>
          </cell>
          <cell r="E3774">
            <v>16924.439999999999</v>
          </cell>
          <cell r="F3774" t="str">
            <v>Each</v>
          </cell>
          <cell r="G3774">
            <v>412.41</v>
          </cell>
          <cell r="H3774">
            <v>16924.439999999999</v>
          </cell>
          <cell r="I3774" t="str">
            <v>24.3.4,24.3.5.4,24.3.6.1824.3.6.24</v>
          </cell>
          <cell r="J3774">
            <v>0</v>
          </cell>
          <cell r="L3774">
            <v>16908.88</v>
          </cell>
          <cell r="M3774">
            <v>15.559999999997672</v>
          </cell>
          <cell r="N3774">
            <v>9.20226531857679E-4</v>
          </cell>
        </row>
        <row r="3775">
          <cell r="A3775" t="str">
            <v>24-30-g-12</v>
          </cell>
          <cell r="B3775" t="str">
            <v>Providing and installing HDPE bend 250mm dia</v>
          </cell>
          <cell r="C3775" t="str">
            <v>Each</v>
          </cell>
          <cell r="D3775">
            <v>412.41</v>
          </cell>
          <cell r="E3775">
            <v>24629.97</v>
          </cell>
          <cell r="F3775" t="str">
            <v>Each</v>
          </cell>
          <cell r="G3775">
            <v>412.41</v>
          </cell>
          <cell r="H3775">
            <v>24629.97</v>
          </cell>
          <cell r="I3775" t="str">
            <v>24.3.4,24.3.5.4,24.3.6.1824.3.6.24</v>
          </cell>
          <cell r="J3775">
            <v>0</v>
          </cell>
          <cell r="L3775">
            <v>24614.41</v>
          </cell>
          <cell r="M3775">
            <v>15.56000000000131</v>
          </cell>
          <cell r="N3775">
            <v>6.3215002919027145E-4</v>
          </cell>
        </row>
        <row r="3776">
          <cell r="A3776" t="str">
            <v>24-30-g-13</v>
          </cell>
          <cell r="B3776" t="str">
            <v>Providing and installing HDPE bend 300mm dia</v>
          </cell>
          <cell r="C3776" t="str">
            <v>Each</v>
          </cell>
          <cell r="D3776">
            <v>412.41</v>
          </cell>
          <cell r="E3776">
            <v>46091.91</v>
          </cell>
          <cell r="F3776" t="str">
            <v>Each</v>
          </cell>
          <cell r="G3776">
            <v>412.41</v>
          </cell>
          <cell r="H3776">
            <v>46091.91</v>
          </cell>
          <cell r="I3776" t="str">
            <v>24.3.4,24.3.5.4,24.3.6.1824.3.6.24</v>
          </cell>
          <cell r="J3776">
            <v>0</v>
          </cell>
          <cell r="L3776">
            <v>46076.35</v>
          </cell>
          <cell r="M3776">
            <v>15.560000000004948</v>
          </cell>
          <cell r="N3776">
            <v>3.377003603802156E-4</v>
          </cell>
        </row>
        <row r="3777">
          <cell r="A3777" t="str">
            <v>24-30-h-01</v>
          </cell>
          <cell r="B3777" t="str">
            <v>Providing and installing HDPE adaptor 20mm</v>
          </cell>
          <cell r="C3777" t="str">
            <v>Each</v>
          </cell>
          <cell r="D3777">
            <v>115.47</v>
          </cell>
          <cell r="E3777">
            <v>207.33</v>
          </cell>
          <cell r="F3777" t="str">
            <v>Each</v>
          </cell>
          <cell r="G3777">
            <v>115.47</v>
          </cell>
          <cell r="H3777">
            <v>207.33</v>
          </cell>
          <cell r="I3777" t="str">
            <v>24.3.4,24.3.5.4,24.3.6.1824.3.6.24</v>
          </cell>
          <cell r="J3777">
            <v>0</v>
          </cell>
          <cell r="L3777">
            <v>202.97</v>
          </cell>
          <cell r="M3777">
            <v>4.3600000000000136</v>
          </cell>
          <cell r="N3777">
            <v>2.148100704537623E-2</v>
          </cell>
        </row>
        <row r="3778">
          <cell r="A3778" t="str">
            <v>24-30-h-02</v>
          </cell>
          <cell r="B3778" t="str">
            <v>Providing and installing HDPE adaptor 25mm</v>
          </cell>
          <cell r="C3778" t="str">
            <v>Each</v>
          </cell>
          <cell r="D3778">
            <v>115.47</v>
          </cell>
          <cell r="E3778">
            <v>258.36</v>
          </cell>
          <cell r="F3778" t="str">
            <v>Each</v>
          </cell>
          <cell r="G3778">
            <v>115.47</v>
          </cell>
          <cell r="H3778">
            <v>258.36</v>
          </cell>
          <cell r="I3778" t="str">
            <v>24.3.4,24.3.5.4,24.3.6.1824.3.6.24</v>
          </cell>
          <cell r="J3778">
            <v>0</v>
          </cell>
          <cell r="L3778">
            <v>254</v>
          </cell>
          <cell r="M3778">
            <v>4.3600000000000136</v>
          </cell>
          <cell r="N3778">
            <v>1.7165354330708715E-2</v>
          </cell>
        </row>
        <row r="3779">
          <cell r="A3779" t="str">
            <v>24-30-h-03</v>
          </cell>
          <cell r="B3779" t="str">
            <v>Providing and installing HDPE adaptor 32mm</v>
          </cell>
          <cell r="C3779" t="str">
            <v>Each</v>
          </cell>
          <cell r="D3779">
            <v>115.47</v>
          </cell>
          <cell r="E3779">
            <v>345.11</v>
          </cell>
          <cell r="F3779" t="str">
            <v>Each</v>
          </cell>
          <cell r="G3779">
            <v>115.47</v>
          </cell>
          <cell r="H3779">
            <v>345.11</v>
          </cell>
          <cell r="I3779" t="str">
            <v>24.3.4,24.3.5.4,24.3.6.1824.3.6.24</v>
          </cell>
          <cell r="J3779">
            <v>0</v>
          </cell>
          <cell r="L3779">
            <v>340.75</v>
          </cell>
          <cell r="M3779">
            <v>4.3600000000000136</v>
          </cell>
          <cell r="N3779">
            <v>1.2795304475421904E-2</v>
          </cell>
        </row>
        <row r="3780">
          <cell r="A3780" t="str">
            <v>24-30-h-04</v>
          </cell>
          <cell r="B3780" t="str">
            <v>Providing and installing HDPE adaptor 40mm</v>
          </cell>
          <cell r="C3780" t="str">
            <v>Each</v>
          </cell>
          <cell r="D3780">
            <v>137.72999999999999</v>
          </cell>
          <cell r="E3780">
            <v>438.81</v>
          </cell>
          <cell r="F3780" t="str">
            <v>Each</v>
          </cell>
          <cell r="G3780">
            <v>137.72999999999999</v>
          </cell>
          <cell r="H3780">
            <v>438.81</v>
          </cell>
          <cell r="I3780" t="str">
            <v>24.3.4,24.3.5.4,24.3.6.1824.3.6.24</v>
          </cell>
          <cell r="J3780">
            <v>0</v>
          </cell>
          <cell r="L3780">
            <v>433.67</v>
          </cell>
          <cell r="M3780">
            <v>5.1399999999999864</v>
          </cell>
          <cell r="N3780">
            <v>1.1852330112758517E-2</v>
          </cell>
        </row>
        <row r="3781">
          <cell r="A3781" t="str">
            <v>24-30-h-05</v>
          </cell>
          <cell r="B3781" t="str">
            <v>Providing and installing HDPE adaptor 50mm</v>
          </cell>
          <cell r="C3781" t="str">
            <v>Each</v>
          </cell>
          <cell r="D3781">
            <v>137.72999999999999</v>
          </cell>
          <cell r="E3781">
            <v>663.34</v>
          </cell>
          <cell r="F3781" t="str">
            <v>Each</v>
          </cell>
          <cell r="G3781">
            <v>137.72999999999999</v>
          </cell>
          <cell r="H3781">
            <v>663.34</v>
          </cell>
          <cell r="I3781" t="str">
            <v>24.3.4,24.3.5.4,24.3.6.1824.3.6.24</v>
          </cell>
          <cell r="J3781">
            <v>0</v>
          </cell>
          <cell r="L3781">
            <v>658.2</v>
          </cell>
          <cell r="M3781">
            <v>5.1399999999999864</v>
          </cell>
          <cell r="N3781">
            <v>7.8091765420844513E-3</v>
          </cell>
        </row>
        <row r="3782">
          <cell r="A3782" t="str">
            <v>24-30-h-06</v>
          </cell>
          <cell r="B3782" t="str">
            <v>Providing and installing HDPE adaptor 63mm</v>
          </cell>
          <cell r="C3782" t="str">
            <v>Each</v>
          </cell>
          <cell r="D3782">
            <v>137.72999999999999</v>
          </cell>
          <cell r="E3782">
            <v>1020.12</v>
          </cell>
          <cell r="F3782" t="str">
            <v>Each</v>
          </cell>
          <cell r="G3782">
            <v>137.72999999999999</v>
          </cell>
          <cell r="H3782">
            <v>1020.12</v>
          </cell>
          <cell r="I3782" t="str">
            <v>24.3.4,24.3.5.4,24.3.6.1824.3.6.24</v>
          </cell>
          <cell r="J3782">
            <v>0</v>
          </cell>
          <cell r="L3782">
            <v>1014.99</v>
          </cell>
          <cell r="M3782">
            <v>5.1299999999999955</v>
          </cell>
          <cell r="N3782">
            <v>5.0542369875565228E-3</v>
          </cell>
        </row>
        <row r="3783">
          <cell r="A3783" t="str">
            <v>24-30-h-07</v>
          </cell>
          <cell r="B3783" t="str">
            <v>Providing and installing HDPE adaptor 75mm</v>
          </cell>
          <cell r="C3783" t="str">
            <v>Each</v>
          </cell>
          <cell r="D3783">
            <v>144.41</v>
          </cell>
          <cell r="E3783">
            <v>1573.25</v>
          </cell>
          <cell r="F3783" t="str">
            <v>Each</v>
          </cell>
          <cell r="G3783">
            <v>144.41</v>
          </cell>
          <cell r="H3783">
            <v>1573.25</v>
          </cell>
          <cell r="I3783" t="str">
            <v>24.3.4,24.3.5.4,24.3.6.1824.3.6.24</v>
          </cell>
          <cell r="J3783">
            <v>0</v>
          </cell>
          <cell r="L3783">
            <v>1567.8</v>
          </cell>
          <cell r="M3783">
            <v>5.4500000000000455</v>
          </cell>
          <cell r="N3783">
            <v>3.4762087000893261E-3</v>
          </cell>
        </row>
        <row r="3784">
          <cell r="A3784" t="str">
            <v>24-30-h-08</v>
          </cell>
          <cell r="B3784" t="str">
            <v>Providing and installing HDPE adaptor 90mm</v>
          </cell>
          <cell r="C3784" t="str">
            <v>Each</v>
          </cell>
          <cell r="D3784">
            <v>144.41</v>
          </cell>
          <cell r="E3784">
            <v>2073.34</v>
          </cell>
          <cell r="F3784" t="str">
            <v>Each</v>
          </cell>
          <cell r="G3784">
            <v>144.41</v>
          </cell>
          <cell r="H3784">
            <v>2073.34</v>
          </cell>
          <cell r="I3784" t="str">
            <v>24.3.4,24.3.5.4,24.3.6.1824.3.6.24</v>
          </cell>
          <cell r="J3784">
            <v>0</v>
          </cell>
          <cell r="L3784">
            <v>2067.9</v>
          </cell>
          <cell r="M3784">
            <v>5.4400000000000546</v>
          </cell>
          <cell r="N3784">
            <v>2.6306881377242877E-3</v>
          </cell>
        </row>
        <row r="3785">
          <cell r="A3785" t="str">
            <v>24-30-h-09</v>
          </cell>
          <cell r="B3785" t="str">
            <v>Providing and installing HDPE adaptor 110mm</v>
          </cell>
          <cell r="C3785" t="str">
            <v>Each</v>
          </cell>
          <cell r="D3785">
            <v>206.2</v>
          </cell>
          <cell r="E3785">
            <v>3992.63</v>
          </cell>
          <cell r="F3785" t="str">
            <v>Each</v>
          </cell>
          <cell r="G3785">
            <v>206.2</v>
          </cell>
          <cell r="H3785">
            <v>3992.63</v>
          </cell>
          <cell r="I3785" t="str">
            <v>24.3.4,24.3.5.4,24.3.6.1824.3.6.24</v>
          </cell>
          <cell r="J3785">
            <v>0</v>
          </cell>
          <cell r="L3785">
            <v>3984.85</v>
          </cell>
          <cell r="M3785">
            <v>7.7800000000002001</v>
          </cell>
          <cell r="N3785">
            <v>1.9523946949070103E-3</v>
          </cell>
        </row>
        <row r="3786">
          <cell r="A3786" t="str">
            <v>24-30-h-10</v>
          </cell>
          <cell r="B3786" t="str">
            <v>Providing and installing HDPE adaptor 160mm</v>
          </cell>
          <cell r="C3786" t="str">
            <v>Each</v>
          </cell>
          <cell r="D3786">
            <v>206.2</v>
          </cell>
          <cell r="E3786">
            <v>4033.45</v>
          </cell>
          <cell r="F3786" t="str">
            <v>Each</v>
          </cell>
          <cell r="G3786">
            <v>206.2</v>
          </cell>
          <cell r="H3786">
            <v>4033.45</v>
          </cell>
          <cell r="I3786" t="str">
            <v>24.3.4,24.3.5.4,24.3.6.1824.3.6.24</v>
          </cell>
          <cell r="J3786">
            <v>0</v>
          </cell>
          <cell r="L3786">
            <v>4025.67</v>
          </cell>
          <cell r="M3786">
            <v>7.7799999999997453</v>
          </cell>
          <cell r="N3786">
            <v>1.9325975551895077E-3</v>
          </cell>
        </row>
        <row r="3787">
          <cell r="A3787" t="str">
            <v>24-30-h-11</v>
          </cell>
          <cell r="B3787" t="str">
            <v>Providing and installing HDPE adaptor 200mm</v>
          </cell>
          <cell r="C3787" t="str">
            <v>Each</v>
          </cell>
          <cell r="D3787">
            <v>206.2</v>
          </cell>
          <cell r="E3787">
            <v>5309.2</v>
          </cell>
          <cell r="F3787" t="str">
            <v>Each</v>
          </cell>
          <cell r="G3787">
            <v>206.2</v>
          </cell>
          <cell r="H3787">
            <v>5309.2</v>
          </cell>
          <cell r="I3787" t="str">
            <v>24.3.4,24.3.5.4,24.3.6.1824.3.6.24</v>
          </cell>
          <cell r="J3787">
            <v>0</v>
          </cell>
          <cell r="L3787">
            <v>5301.42</v>
          </cell>
          <cell r="M3787">
            <v>7.7799999999997453</v>
          </cell>
          <cell r="N3787">
            <v>1.4675313406596242E-3</v>
          </cell>
        </row>
        <row r="3788">
          <cell r="A3788" t="str">
            <v>24-30-h-12</v>
          </cell>
          <cell r="B3788" t="str">
            <v>Providing and installing HDPE adaptor 250mm</v>
          </cell>
          <cell r="C3788" t="str">
            <v>Each</v>
          </cell>
          <cell r="D3788">
            <v>206.2</v>
          </cell>
          <cell r="E3788">
            <v>6584.95</v>
          </cell>
          <cell r="F3788" t="str">
            <v>Each</v>
          </cell>
          <cell r="G3788">
            <v>206.2</v>
          </cell>
          <cell r="H3788">
            <v>6584.95</v>
          </cell>
          <cell r="I3788" t="str">
            <v>24.3.4,24.3.5.4,24.3.6.1824.3.6.24</v>
          </cell>
          <cell r="J3788">
            <v>0</v>
          </cell>
          <cell r="L3788">
            <v>6577.17</v>
          </cell>
          <cell r="M3788">
            <v>7.7799999999997453</v>
          </cell>
          <cell r="N3788">
            <v>1.1828795667437127E-3</v>
          </cell>
        </row>
        <row r="3789">
          <cell r="A3789" t="str">
            <v>24-30-h-13</v>
          </cell>
          <cell r="B3789" t="str">
            <v>Providing and installing HDPE adaptor 300mm</v>
          </cell>
          <cell r="C3789" t="str">
            <v>Each</v>
          </cell>
          <cell r="D3789">
            <v>206.2</v>
          </cell>
          <cell r="E3789">
            <v>7860.7</v>
          </cell>
          <cell r="F3789" t="str">
            <v>Each</v>
          </cell>
          <cell r="G3789">
            <v>206.2</v>
          </cell>
          <cell r="H3789">
            <v>7860.7</v>
          </cell>
          <cell r="I3789" t="str">
            <v>24.3.4,24.3.5.4,24.3.6.1824.3.6.24</v>
          </cell>
          <cell r="J3789">
            <v>0</v>
          </cell>
          <cell r="L3789">
            <v>7852.92</v>
          </cell>
          <cell r="M3789">
            <v>7.7799999999997453</v>
          </cell>
          <cell r="N3789">
            <v>9.9071428207593419E-4</v>
          </cell>
        </row>
        <row r="3790">
          <cell r="A3790" t="str">
            <v>24-31-a</v>
          </cell>
          <cell r="B3790" t="str">
            <v>S/H/J G.I. Flanged Pipe 18" i/d 6.35mm thick</v>
          </cell>
          <cell r="C3790" t="str">
            <v>Rft</v>
          </cell>
          <cell r="D3790">
            <v>1810.63</v>
          </cell>
          <cell r="E3790">
            <v>7065.5</v>
          </cell>
          <cell r="F3790" t="str">
            <v>m</v>
          </cell>
          <cell r="G3790">
            <v>5940.38</v>
          </cell>
          <cell r="H3790">
            <v>23180.79</v>
          </cell>
          <cell r="I3790" t="str">
            <v>24.3.5.3 ,24.3.6.22</v>
          </cell>
          <cell r="J3790">
            <v>0</v>
          </cell>
          <cell r="L3790">
            <v>22956.62</v>
          </cell>
          <cell r="M3790">
            <v>224.17000000000189</v>
          </cell>
          <cell r="N3790">
            <v>9.7649392637070218E-3</v>
          </cell>
        </row>
        <row r="3791">
          <cell r="A3791" t="str">
            <v>24-31-b</v>
          </cell>
          <cell r="B3791" t="str">
            <v>S/H/J G.I. Flanged Pipe 16" i/d 6.35mm thick</v>
          </cell>
          <cell r="C3791" t="str">
            <v>Rft</v>
          </cell>
          <cell r="D3791">
            <v>808.52</v>
          </cell>
          <cell r="E3791">
            <v>5407.29</v>
          </cell>
          <cell r="F3791" t="str">
            <v>m</v>
          </cell>
          <cell r="G3791">
            <v>2652.61</v>
          </cell>
          <cell r="H3791">
            <v>17740.46</v>
          </cell>
          <cell r="I3791" t="str">
            <v>24.3.5.3 ,24.3.6.22</v>
          </cell>
          <cell r="J3791">
            <v>0</v>
          </cell>
          <cell r="L3791">
            <v>17591.02</v>
          </cell>
          <cell r="M3791">
            <v>149.43999999999869</v>
          </cell>
          <cell r="N3791">
            <v>8.4952435958800965E-3</v>
          </cell>
        </row>
        <row r="3792">
          <cell r="A3792" t="str">
            <v>24-31-c</v>
          </cell>
          <cell r="B3792" t="str">
            <v>S/H/J G.I. Flanged Pipe 12" i/d 6.35mm thick</v>
          </cell>
          <cell r="C3792" t="str">
            <v>Rft</v>
          </cell>
          <cell r="D3792">
            <v>905.31</v>
          </cell>
          <cell r="E3792">
            <v>4386.29</v>
          </cell>
          <cell r="F3792" t="str">
            <v>m</v>
          </cell>
          <cell r="G3792">
            <v>2970.19</v>
          </cell>
          <cell r="H3792">
            <v>14390.71</v>
          </cell>
          <cell r="I3792" t="str">
            <v>24.3.5.3 ,24.3.6.22</v>
          </cell>
          <cell r="J3792">
            <v>0</v>
          </cell>
          <cell r="L3792">
            <v>14278.63</v>
          </cell>
          <cell r="M3792">
            <v>112.07999999999993</v>
          </cell>
          <cell r="N3792">
            <v>7.8494925633621673E-3</v>
          </cell>
        </row>
        <row r="3793">
          <cell r="A3793" t="str">
            <v>24-31-d</v>
          </cell>
          <cell r="B3793" t="str">
            <v>S/H/J G.I. Flanged Pipe 10" i/d 6.35mm thick</v>
          </cell>
          <cell r="C3793" t="str">
            <v>Rft</v>
          </cell>
          <cell r="D3793">
            <v>754.44</v>
          </cell>
          <cell r="E3793">
            <v>3710.93</v>
          </cell>
          <cell r="F3793" t="str">
            <v>m</v>
          </cell>
          <cell r="G3793">
            <v>2475.19</v>
          </cell>
          <cell r="H3793">
            <v>12174.98</v>
          </cell>
          <cell r="I3793" t="str">
            <v>24.3.5.3 ,24.3.6.22</v>
          </cell>
          <cell r="J3793">
            <v>0</v>
          </cell>
          <cell r="L3793">
            <v>12081.59</v>
          </cell>
          <cell r="M3793">
            <v>93.389999999999418</v>
          </cell>
          <cell r="N3793">
            <v>7.7299428303724445E-3</v>
          </cell>
        </row>
        <row r="3794">
          <cell r="A3794" t="str">
            <v>24-31-e</v>
          </cell>
          <cell r="B3794" t="str">
            <v>S/H/J G.I. Flanged Pipe 8" i/d 5 mm thick</v>
          </cell>
          <cell r="C3794" t="str">
            <v>Rft</v>
          </cell>
          <cell r="D3794">
            <v>603.42999999999995</v>
          </cell>
          <cell r="E3794">
            <v>2465.42</v>
          </cell>
          <cell r="F3794" t="str">
            <v>m</v>
          </cell>
          <cell r="G3794">
            <v>1979.77</v>
          </cell>
          <cell r="H3794">
            <v>8088.65</v>
          </cell>
          <cell r="I3794" t="str">
            <v>24.3.5.3 ,24.3.6.22</v>
          </cell>
          <cell r="J3794">
            <v>0</v>
          </cell>
          <cell r="L3794">
            <v>8013.94</v>
          </cell>
          <cell r="M3794">
            <v>74.710000000000036</v>
          </cell>
          <cell r="N3794">
            <v>9.322505534106823E-3</v>
          </cell>
        </row>
        <row r="3795">
          <cell r="A3795" t="str">
            <v>24-31-f</v>
          </cell>
          <cell r="B3795" t="str">
            <v>S/H/J G.I. Flanged Pipe 6" i/d 5 mm thick</v>
          </cell>
          <cell r="C3795" t="str">
            <v>Rft</v>
          </cell>
          <cell r="D3795">
            <v>452.66</v>
          </cell>
          <cell r="E3795">
            <v>1810.42</v>
          </cell>
          <cell r="F3795" t="str">
            <v>m</v>
          </cell>
          <cell r="G3795">
            <v>1485.1</v>
          </cell>
          <cell r="H3795">
            <v>5939.7</v>
          </cell>
          <cell r="I3795" t="str">
            <v>24.3.5.3 ,24.3.6.22</v>
          </cell>
          <cell r="J3795">
            <v>0</v>
          </cell>
          <cell r="L3795">
            <v>5883.66</v>
          </cell>
          <cell r="M3795">
            <v>56.039999999999964</v>
          </cell>
          <cell r="N3795">
            <v>9.5246836153006741E-3</v>
          </cell>
        </row>
        <row r="3796">
          <cell r="A3796" t="str">
            <v>24-31-g</v>
          </cell>
          <cell r="B3796" t="str">
            <v>S/H/J G.I. Flanged Pipe 4" i/d 5 mm thick</v>
          </cell>
          <cell r="C3796" t="str">
            <v>Rft</v>
          </cell>
          <cell r="D3796">
            <v>301.77999999999997</v>
          </cell>
          <cell r="E3796">
            <v>1182.6600000000001</v>
          </cell>
          <cell r="F3796" t="str">
            <v>m</v>
          </cell>
          <cell r="G3796">
            <v>990.1</v>
          </cell>
          <cell r="H3796">
            <v>3880.11</v>
          </cell>
          <cell r="I3796" t="str">
            <v>24.3.5.3 ,24.3.6.22</v>
          </cell>
          <cell r="J3796">
            <v>0</v>
          </cell>
          <cell r="L3796">
            <v>3842.75</v>
          </cell>
          <cell r="M3796">
            <v>37.360000000000127</v>
          </cell>
          <cell r="N3796">
            <v>9.7222041506733782E-3</v>
          </cell>
        </row>
        <row r="3797">
          <cell r="A3797" t="str">
            <v>24-32-a</v>
          </cell>
          <cell r="B3797" t="str">
            <v>S/H/J MS Flanged Pipe 18" i/d 6.35 mm thick</v>
          </cell>
          <cell r="C3797" t="str">
            <v>Rft</v>
          </cell>
          <cell r="D3797">
            <v>1508.75</v>
          </cell>
          <cell r="E3797">
            <v>7887.5</v>
          </cell>
          <cell r="F3797" t="str">
            <v>m</v>
          </cell>
          <cell r="G3797">
            <v>4949.96</v>
          </cell>
          <cell r="H3797">
            <v>25877.62</v>
          </cell>
          <cell r="I3797" t="str">
            <v>24.3.6.23</v>
          </cell>
          <cell r="J3797">
            <v>0</v>
          </cell>
          <cell r="L3797">
            <v>25690.82</v>
          </cell>
          <cell r="M3797">
            <v>186.79999999999927</v>
          </cell>
          <cell r="N3797">
            <v>7.2710797086274117E-3</v>
          </cell>
        </row>
        <row r="3798">
          <cell r="A3798" t="str">
            <v>24-32-b</v>
          </cell>
          <cell r="B3798" t="str">
            <v>S/H/J MS Flanged Pipe 16" i/d  6.35 mm thick</v>
          </cell>
          <cell r="C3798" t="str">
            <v>Rft</v>
          </cell>
          <cell r="D3798">
            <v>1005.94</v>
          </cell>
          <cell r="E3798">
            <v>5501.44</v>
          </cell>
          <cell r="F3798" t="str">
            <v>m</v>
          </cell>
          <cell r="G3798">
            <v>3300.33</v>
          </cell>
          <cell r="H3798">
            <v>18049.349999999999</v>
          </cell>
          <cell r="I3798" t="str">
            <v>24.3.6.23</v>
          </cell>
          <cell r="J3798">
            <v>0</v>
          </cell>
          <cell r="L3798">
            <v>17924.810000000001</v>
          </cell>
          <cell r="M3798">
            <v>124.53999999999724</v>
          </cell>
          <cell r="N3798">
            <v>6.9479118607113392E-3</v>
          </cell>
        </row>
        <row r="3799">
          <cell r="A3799" t="str">
            <v>24-32-c</v>
          </cell>
          <cell r="B3799" t="str">
            <v>S/H/J MS Flanged Pipe 12" i/d 6.35mm</v>
          </cell>
          <cell r="C3799" t="str">
            <v>Rft</v>
          </cell>
          <cell r="D3799">
            <v>754.44</v>
          </cell>
          <cell r="E3799">
            <v>4034.94</v>
          </cell>
          <cell r="F3799" t="str">
            <v>m</v>
          </cell>
          <cell r="G3799">
            <v>2475.19</v>
          </cell>
          <cell r="H3799">
            <v>13237.99</v>
          </cell>
          <cell r="I3799" t="str">
            <v>24.3.6.23</v>
          </cell>
          <cell r="J3799">
            <v>0</v>
          </cell>
          <cell r="L3799">
            <v>13144.59</v>
          </cell>
          <cell r="M3799">
            <v>93.399999999999636</v>
          </cell>
          <cell r="N3799">
            <v>7.1055848832104794E-3</v>
          </cell>
        </row>
        <row r="3800">
          <cell r="A3800" t="str">
            <v>24-32-d</v>
          </cell>
          <cell r="B3800" t="str">
            <v>S/H/J MS Flanged Pipe 10" i/d 6.35mm thick</v>
          </cell>
          <cell r="C3800" t="str">
            <v>Rft</v>
          </cell>
          <cell r="D3800">
            <v>603.42999999999995</v>
          </cell>
          <cell r="E3800">
            <v>3337.18</v>
          </cell>
          <cell r="F3800" t="str">
            <v>m</v>
          </cell>
          <cell r="G3800">
            <v>1979.77</v>
          </cell>
          <cell r="H3800">
            <v>10948.76</v>
          </cell>
          <cell r="I3800" t="str">
            <v>24.3.6.23</v>
          </cell>
          <cell r="J3800">
            <v>0</v>
          </cell>
          <cell r="L3800">
            <v>10874.06</v>
          </cell>
          <cell r="M3800">
            <v>74.700000000000728</v>
          </cell>
          <cell r="N3800">
            <v>6.8695592998383979E-3</v>
          </cell>
        </row>
        <row r="3801">
          <cell r="A3801" t="str">
            <v>24-32-e</v>
          </cell>
          <cell r="B3801" t="str">
            <v>S/H/J MS Flanged Pipe 8" i/d 5mm thick</v>
          </cell>
          <cell r="C3801" t="str">
            <v>Rft</v>
          </cell>
          <cell r="D3801">
            <v>502.91</v>
          </cell>
          <cell r="E3801">
            <v>2689.91</v>
          </cell>
          <cell r="F3801" t="str">
            <v>m</v>
          </cell>
          <cell r="G3801">
            <v>1649.95</v>
          </cell>
          <cell r="H3801">
            <v>8825.15</v>
          </cell>
          <cell r="I3801" t="str">
            <v>24.3.6.23</v>
          </cell>
          <cell r="J3801">
            <v>0</v>
          </cell>
          <cell r="L3801">
            <v>8762.8799999999992</v>
          </cell>
          <cell r="M3801">
            <v>62.270000000000437</v>
          </cell>
          <cell r="N3801">
            <v>7.1061112328367438E-3</v>
          </cell>
        </row>
        <row r="3802">
          <cell r="A3802" t="str">
            <v>24-32-f</v>
          </cell>
          <cell r="B3802" t="str">
            <v>S/H/J MS Flanged Pipe 6" i/d 5mm thick</v>
          </cell>
          <cell r="C3802" t="str">
            <v>Rft</v>
          </cell>
          <cell r="D3802">
            <v>402.28</v>
          </cell>
          <cell r="E3802">
            <v>1981.78</v>
          </cell>
          <cell r="F3802" t="str">
            <v>m</v>
          </cell>
          <cell r="G3802">
            <v>1319.81</v>
          </cell>
          <cell r="H3802">
            <v>6501.9</v>
          </cell>
          <cell r="I3802" t="str">
            <v>24.3.6.23</v>
          </cell>
          <cell r="J3802">
            <v>0</v>
          </cell>
          <cell r="L3802">
            <v>6452.08</v>
          </cell>
          <cell r="M3802">
            <v>49.819999999999709</v>
          </cell>
          <cell r="N3802">
            <v>7.7215409604344193E-3</v>
          </cell>
        </row>
        <row r="3803">
          <cell r="A3803" t="str">
            <v>24-32-g</v>
          </cell>
          <cell r="B3803" t="str">
            <v>S/H/J MS Flanged Pipe 4" i/d 5mm thick</v>
          </cell>
          <cell r="C3803" t="str">
            <v>Rft</v>
          </cell>
          <cell r="D3803">
            <v>251.4</v>
          </cell>
          <cell r="E3803">
            <v>1344.9</v>
          </cell>
          <cell r="F3803" t="str">
            <v>m</v>
          </cell>
          <cell r="G3803">
            <v>824.81</v>
          </cell>
          <cell r="H3803">
            <v>4412.41</v>
          </cell>
          <cell r="I3803" t="str">
            <v>24.3.6.23</v>
          </cell>
          <cell r="J3803">
            <v>0</v>
          </cell>
          <cell r="L3803">
            <v>4381.29</v>
          </cell>
          <cell r="M3803">
            <v>31.119999999999891</v>
          </cell>
          <cell r="N3803">
            <v>7.1029308719577772E-3</v>
          </cell>
        </row>
        <row r="3804">
          <cell r="A3804" t="str">
            <v>24-33-a</v>
          </cell>
          <cell r="B3804" t="str">
            <v>Deleted</v>
          </cell>
          <cell r="C3804" t="str">
            <v>Each</v>
          </cell>
          <cell r="D3804">
            <v>0</v>
          </cell>
          <cell r="E3804">
            <v>0</v>
          </cell>
          <cell r="F3804" t="str">
            <v>Each</v>
          </cell>
          <cell r="G3804">
            <v>0</v>
          </cell>
          <cell r="H3804">
            <v>0</v>
          </cell>
          <cell r="I3804">
            <v>0</v>
          </cell>
          <cell r="J3804">
            <v>0</v>
          </cell>
          <cell r="L3804">
            <v>0</v>
          </cell>
          <cell r="M3804">
            <v>0</v>
          </cell>
          <cell r="N3804" t="e">
            <v>#DIV/0!</v>
          </cell>
        </row>
        <row r="3805">
          <cell r="A3805" t="str">
            <v>24-33-b</v>
          </cell>
          <cell r="B3805" t="str">
            <v>Supplying and fixing, cast iron manhole coverwith frame, etc. (Heavey Type) of approvedquality complete.  12"  (300 mm) dia.</v>
          </cell>
          <cell r="C3805" t="str">
            <v>Each</v>
          </cell>
          <cell r="D3805">
            <v>74.7</v>
          </cell>
          <cell r="E3805">
            <v>1593.45</v>
          </cell>
          <cell r="F3805" t="str">
            <v>Each</v>
          </cell>
          <cell r="G3805">
            <v>74.7</v>
          </cell>
          <cell r="H3805">
            <v>1593.45</v>
          </cell>
          <cell r="I3805">
            <v>0</v>
          </cell>
          <cell r="J3805">
            <v>0</v>
          </cell>
          <cell r="L3805">
            <v>1593.45</v>
          </cell>
          <cell r="M3805">
            <v>0</v>
          </cell>
          <cell r="N3805">
            <v>0</v>
          </cell>
        </row>
        <row r="3806">
          <cell r="A3806" t="str">
            <v>24-33-c</v>
          </cell>
          <cell r="B3806" t="str">
            <v>Supplying and fixing, cast iron manhole coverwith frame, etc. (Heavey Type) of approvedquality complete.  18"  (450 mm) dia.</v>
          </cell>
          <cell r="C3806" t="str">
            <v>Each</v>
          </cell>
          <cell r="D3806">
            <v>74.7</v>
          </cell>
          <cell r="E3806">
            <v>1814.58</v>
          </cell>
          <cell r="F3806" t="str">
            <v>Each</v>
          </cell>
          <cell r="G3806">
            <v>74.7</v>
          </cell>
          <cell r="H3806">
            <v>1814.58</v>
          </cell>
          <cell r="I3806">
            <v>0</v>
          </cell>
          <cell r="J3806">
            <v>0</v>
          </cell>
          <cell r="L3806">
            <v>1814.58</v>
          </cell>
          <cell r="M3806">
            <v>0</v>
          </cell>
          <cell r="N3806">
            <v>0</v>
          </cell>
        </row>
        <row r="3807">
          <cell r="A3807" t="str">
            <v>24-33-d</v>
          </cell>
          <cell r="B3807" t="str">
            <v>Supplying and fixing, cast iron manhole coverwith frame, etc. (Heavey Type) of approvedquality complete.  24"  (600 mm) dia.</v>
          </cell>
          <cell r="C3807" t="str">
            <v>Each</v>
          </cell>
          <cell r="D3807">
            <v>104.58</v>
          </cell>
          <cell r="E3807">
            <v>3902.67</v>
          </cell>
          <cell r="F3807" t="str">
            <v>Each</v>
          </cell>
          <cell r="G3807">
            <v>104.58</v>
          </cell>
          <cell r="H3807">
            <v>3902.67</v>
          </cell>
          <cell r="I3807">
            <v>0</v>
          </cell>
          <cell r="J3807">
            <v>0</v>
          </cell>
          <cell r="L3807">
            <v>3902.67</v>
          </cell>
          <cell r="M3807">
            <v>0</v>
          </cell>
          <cell r="N3807">
            <v>0</v>
          </cell>
        </row>
        <row r="3808">
          <cell r="A3808" t="str">
            <v>24-34</v>
          </cell>
          <cell r="B3808" t="str">
            <v>Supplying and Fixing flat iron (2"x3/8") ladder forOHR, holes @15" c/c, steps of MS bars 5/8" i/d &amp; paint compl</v>
          </cell>
          <cell r="C3808" t="str">
            <v>Rft</v>
          </cell>
          <cell r="D3808">
            <v>66.760000000000005</v>
          </cell>
          <cell r="E3808">
            <v>1421.23</v>
          </cell>
          <cell r="F3808" t="str">
            <v>m</v>
          </cell>
          <cell r="G3808">
            <v>219.04</v>
          </cell>
          <cell r="H3808">
            <v>4662.84</v>
          </cell>
          <cell r="I3808">
            <v>0</v>
          </cell>
          <cell r="J3808">
            <v>0</v>
          </cell>
          <cell r="L3808">
            <v>3946.52</v>
          </cell>
          <cell r="M3808">
            <v>716.32000000000016</v>
          </cell>
          <cell r="N3808">
            <v>0.18150674518309806</v>
          </cell>
        </row>
        <row r="3809">
          <cell r="A3809" t="str">
            <v>24-35</v>
          </cell>
          <cell r="B3809" t="str">
            <v>Supplying and Fixing C.I. vent pipe for storagetanks includingjally etc</v>
          </cell>
          <cell r="C3809" t="str">
            <v>Rft</v>
          </cell>
          <cell r="D3809">
            <v>4.95</v>
          </cell>
          <cell r="E3809">
            <v>510.39</v>
          </cell>
          <cell r="F3809" t="str">
            <v>m</v>
          </cell>
          <cell r="G3809">
            <v>16.239999999999998</v>
          </cell>
          <cell r="H3809">
            <v>1674.5</v>
          </cell>
          <cell r="I3809" t="str">
            <v>24.3.5.1,24.3.2.19,24.3.6.17</v>
          </cell>
          <cell r="J3809">
            <v>0</v>
          </cell>
          <cell r="L3809">
            <v>1673.89</v>
          </cell>
          <cell r="M3809">
            <v>0.60999999999989996</v>
          </cell>
          <cell r="N3809">
            <v>3.644206011147088E-4</v>
          </cell>
        </row>
        <row r="3810">
          <cell r="A3810" t="str">
            <v>24-36-a</v>
          </cell>
          <cell r="B3810" t="str">
            <v>Supplying and Fixing MS cap of 3/8" thick sheet :10" i/d</v>
          </cell>
          <cell r="C3810" t="str">
            <v>Each</v>
          </cell>
          <cell r="D3810">
            <v>26.15</v>
          </cell>
          <cell r="E3810">
            <v>3811.64</v>
          </cell>
          <cell r="F3810" t="str">
            <v>Each</v>
          </cell>
          <cell r="G3810">
            <v>26.15</v>
          </cell>
          <cell r="H3810">
            <v>3811.64</v>
          </cell>
          <cell r="I3810" t="str">
            <v>24.3.6.23</v>
          </cell>
          <cell r="J3810">
            <v>0</v>
          </cell>
          <cell r="L3810">
            <v>3811.64</v>
          </cell>
          <cell r="M3810">
            <v>0</v>
          </cell>
          <cell r="N3810">
            <v>0</v>
          </cell>
        </row>
        <row r="3811">
          <cell r="A3811" t="str">
            <v>24-36-b</v>
          </cell>
          <cell r="B3811" t="str">
            <v>Supplying and Fixing MS cap of 3/8" thick sheet :8" i/d</v>
          </cell>
          <cell r="C3811" t="str">
            <v>Each</v>
          </cell>
          <cell r="D3811">
            <v>26.15</v>
          </cell>
          <cell r="E3811">
            <v>1837.26</v>
          </cell>
          <cell r="F3811" t="str">
            <v>Each</v>
          </cell>
          <cell r="G3811">
            <v>26.15</v>
          </cell>
          <cell r="H3811">
            <v>1837.26</v>
          </cell>
          <cell r="I3811" t="str">
            <v>24.3.6.23</v>
          </cell>
          <cell r="J3811">
            <v>0</v>
          </cell>
          <cell r="L3811">
            <v>1837.26</v>
          </cell>
          <cell r="M3811">
            <v>0</v>
          </cell>
          <cell r="N3811">
            <v>0</v>
          </cell>
        </row>
        <row r="3812">
          <cell r="A3812" t="str">
            <v>24-36-c</v>
          </cell>
          <cell r="B3812" t="str">
            <v>Supplying and Fixing MS cap of 3/8" thick sheet :6" i/d</v>
          </cell>
          <cell r="C3812" t="str">
            <v>Each</v>
          </cell>
          <cell r="D3812">
            <v>26.15</v>
          </cell>
          <cell r="E3812">
            <v>1245.32</v>
          </cell>
          <cell r="F3812" t="str">
            <v>Each</v>
          </cell>
          <cell r="G3812">
            <v>26.15</v>
          </cell>
          <cell r="H3812">
            <v>1245.32</v>
          </cell>
          <cell r="I3812" t="str">
            <v>24.3.6.23</v>
          </cell>
          <cell r="J3812">
            <v>0</v>
          </cell>
          <cell r="L3812">
            <v>1245.32</v>
          </cell>
          <cell r="M3812">
            <v>0</v>
          </cell>
          <cell r="N3812">
            <v>0</v>
          </cell>
        </row>
        <row r="3813">
          <cell r="A3813" t="str">
            <v>24-36-d</v>
          </cell>
          <cell r="B3813" t="str">
            <v>Supplying and Fixing MS cap of 3/8" thick sheet :4" i/d</v>
          </cell>
          <cell r="C3813" t="str">
            <v>Each</v>
          </cell>
          <cell r="D3813">
            <v>26.15</v>
          </cell>
          <cell r="E3813">
            <v>711.48</v>
          </cell>
          <cell r="F3813" t="str">
            <v>Each</v>
          </cell>
          <cell r="G3813">
            <v>26.15</v>
          </cell>
          <cell r="H3813">
            <v>711.48</v>
          </cell>
          <cell r="I3813" t="str">
            <v>24.3.6.23</v>
          </cell>
          <cell r="J3813">
            <v>0</v>
          </cell>
          <cell r="L3813">
            <v>711.48</v>
          </cell>
          <cell r="M3813">
            <v>0</v>
          </cell>
          <cell r="N3813">
            <v>0</v>
          </cell>
        </row>
        <row r="3814">
          <cell r="A3814" t="str">
            <v>24-37-a</v>
          </cell>
          <cell r="B3814" t="str">
            <v>Providing and fixing MS Flanges3" dia (3/8" Thick)</v>
          </cell>
          <cell r="C3814" t="str">
            <v>Pair</v>
          </cell>
          <cell r="D3814">
            <v>89.64</v>
          </cell>
          <cell r="E3814">
            <v>454.14</v>
          </cell>
          <cell r="F3814" t="str">
            <v>Pair</v>
          </cell>
          <cell r="G3814">
            <v>89.64</v>
          </cell>
          <cell r="H3814">
            <v>454.14</v>
          </cell>
          <cell r="I3814" t="str">
            <v>24.3.5.3 ,24.3.6.23</v>
          </cell>
          <cell r="J3814">
            <v>0</v>
          </cell>
          <cell r="L3814">
            <v>454.14</v>
          </cell>
          <cell r="M3814">
            <v>0</v>
          </cell>
          <cell r="N3814">
            <v>0</v>
          </cell>
        </row>
        <row r="3815">
          <cell r="A3815" t="str">
            <v>24-37-b</v>
          </cell>
          <cell r="B3815" t="str">
            <v>Providing and fixing MS Flanges4" dia (3/8" Thick)</v>
          </cell>
          <cell r="C3815" t="str">
            <v>Pair</v>
          </cell>
          <cell r="D3815">
            <v>119.52</v>
          </cell>
          <cell r="E3815">
            <v>544.77</v>
          </cell>
          <cell r="F3815" t="str">
            <v>Pair</v>
          </cell>
          <cell r="G3815">
            <v>119.52</v>
          </cell>
          <cell r="H3815">
            <v>544.77</v>
          </cell>
          <cell r="I3815" t="str">
            <v>24.3.5.3 ,24.3.6.23</v>
          </cell>
          <cell r="J3815">
            <v>0</v>
          </cell>
          <cell r="L3815">
            <v>544.77</v>
          </cell>
          <cell r="M3815">
            <v>0</v>
          </cell>
          <cell r="N3815">
            <v>0</v>
          </cell>
        </row>
        <row r="3816">
          <cell r="A3816" t="str">
            <v>24-37-c</v>
          </cell>
          <cell r="B3816" t="str">
            <v>Providing and fixing MS Flanges6" dia (3/8" Thick)</v>
          </cell>
          <cell r="C3816" t="str">
            <v>Pair</v>
          </cell>
          <cell r="D3816">
            <v>149.4</v>
          </cell>
          <cell r="E3816">
            <v>756.9</v>
          </cell>
          <cell r="F3816" t="str">
            <v>Pair</v>
          </cell>
          <cell r="G3816">
            <v>149.4</v>
          </cell>
          <cell r="H3816">
            <v>756.9</v>
          </cell>
          <cell r="I3816" t="str">
            <v>24.3.5.3 ,24.3.6.23</v>
          </cell>
          <cell r="J3816">
            <v>0</v>
          </cell>
          <cell r="L3816">
            <v>756.9</v>
          </cell>
          <cell r="M3816">
            <v>0</v>
          </cell>
          <cell r="N3816">
            <v>0</v>
          </cell>
        </row>
        <row r="3817">
          <cell r="A3817" t="str">
            <v>24-37-d</v>
          </cell>
          <cell r="B3817" t="str">
            <v>Providing and fixing MS Flanges8" dia (3/8"Thick)</v>
          </cell>
          <cell r="C3817" t="str">
            <v>Pair</v>
          </cell>
          <cell r="D3817">
            <v>186.75</v>
          </cell>
          <cell r="E3817">
            <v>976.5</v>
          </cell>
          <cell r="F3817" t="str">
            <v>Pair</v>
          </cell>
          <cell r="G3817">
            <v>186.75</v>
          </cell>
          <cell r="H3817">
            <v>976.5</v>
          </cell>
          <cell r="I3817" t="str">
            <v>24.3.5.3 ,24.3.6.23</v>
          </cell>
          <cell r="J3817">
            <v>0</v>
          </cell>
          <cell r="L3817">
            <v>976.5</v>
          </cell>
          <cell r="M3817">
            <v>0</v>
          </cell>
          <cell r="N3817">
            <v>0</v>
          </cell>
        </row>
        <row r="3818">
          <cell r="A3818" t="str">
            <v>24-37-e</v>
          </cell>
          <cell r="B3818" t="str">
            <v>Providing and fixing MS Flanges10" dia (3/8"Thick)</v>
          </cell>
          <cell r="C3818" t="str">
            <v>Pair</v>
          </cell>
          <cell r="D3818">
            <v>298.8</v>
          </cell>
          <cell r="E3818">
            <v>1453.05</v>
          </cell>
          <cell r="F3818" t="str">
            <v>Pair</v>
          </cell>
          <cell r="G3818">
            <v>298.8</v>
          </cell>
          <cell r="H3818">
            <v>1453.05</v>
          </cell>
          <cell r="I3818" t="str">
            <v>24.3.5.3 ,24.3.6.23</v>
          </cell>
          <cell r="J3818">
            <v>0</v>
          </cell>
          <cell r="L3818">
            <v>1453.05</v>
          </cell>
          <cell r="M3818">
            <v>0</v>
          </cell>
          <cell r="N3818">
            <v>0</v>
          </cell>
        </row>
        <row r="3819">
          <cell r="A3819" t="str">
            <v>24-38-a</v>
          </cell>
          <cell r="B3819" t="str">
            <v>Supplying and Fixing Flanged Expansion JointsBSS 2035: 18" i/d</v>
          </cell>
          <cell r="C3819" t="str">
            <v>Each</v>
          </cell>
          <cell r="D3819">
            <v>1711.88</v>
          </cell>
          <cell r="E3819">
            <v>80686.880000000005</v>
          </cell>
          <cell r="F3819" t="str">
            <v>Each</v>
          </cell>
          <cell r="G3819">
            <v>1711.88</v>
          </cell>
          <cell r="H3819">
            <v>80686.880000000005</v>
          </cell>
          <cell r="I3819" t="str">
            <v>24.3.6.2</v>
          </cell>
          <cell r="J3819">
            <v>0</v>
          </cell>
          <cell r="L3819">
            <v>80637.08</v>
          </cell>
          <cell r="M3819">
            <v>49.80000000000291</v>
          </cell>
          <cell r="N3819">
            <v>6.1758188664573304E-4</v>
          </cell>
        </row>
        <row r="3820">
          <cell r="A3820" t="str">
            <v>24-38-b</v>
          </cell>
          <cell r="B3820" t="str">
            <v>Supplying and Fixing Flanged Expansion JointsBSS 2035: 16" i/d</v>
          </cell>
          <cell r="C3820" t="str">
            <v>Each</v>
          </cell>
          <cell r="D3820">
            <v>1711.88</v>
          </cell>
          <cell r="E3820">
            <v>62461.88</v>
          </cell>
          <cell r="F3820" t="str">
            <v>Each</v>
          </cell>
          <cell r="G3820">
            <v>1711.88</v>
          </cell>
          <cell r="H3820">
            <v>62461.88</v>
          </cell>
          <cell r="I3820" t="str">
            <v>24.3.6.2</v>
          </cell>
          <cell r="J3820">
            <v>0</v>
          </cell>
          <cell r="L3820">
            <v>62412.07</v>
          </cell>
          <cell r="M3820">
            <v>49.809999999997672</v>
          </cell>
          <cell r="N3820">
            <v>7.980828067391079E-4</v>
          </cell>
        </row>
        <row r="3821">
          <cell r="A3821" t="str">
            <v>24-38-c</v>
          </cell>
          <cell r="B3821" t="str">
            <v>Supplying and Fixing Flanged Expansion JointsBSS 2035: 12" i/d</v>
          </cell>
          <cell r="C3821" t="str">
            <v>Each</v>
          </cell>
          <cell r="D3821">
            <v>1711.88</v>
          </cell>
          <cell r="E3821">
            <v>33301.879999999997</v>
          </cell>
          <cell r="F3821" t="str">
            <v>Each</v>
          </cell>
          <cell r="G3821">
            <v>1711.88</v>
          </cell>
          <cell r="H3821">
            <v>33301.879999999997</v>
          </cell>
          <cell r="I3821" t="str">
            <v>24.3.6.2</v>
          </cell>
          <cell r="J3821">
            <v>0</v>
          </cell>
          <cell r="L3821">
            <v>33252.07</v>
          </cell>
          <cell r="M3821">
            <v>49.809999999997672</v>
          </cell>
          <cell r="N3821">
            <v>1.4979518568317002E-3</v>
          </cell>
        </row>
        <row r="3822">
          <cell r="A3822" t="str">
            <v>24-38-d</v>
          </cell>
          <cell r="B3822" t="str">
            <v>Supplying and Fixing Flanged Expansion JointsBSS 2035: 10" i/d</v>
          </cell>
          <cell r="C3822" t="str">
            <v>Each</v>
          </cell>
          <cell r="D3822">
            <v>1711.88</v>
          </cell>
          <cell r="E3822">
            <v>20544.38</v>
          </cell>
          <cell r="F3822" t="str">
            <v>Each</v>
          </cell>
          <cell r="G3822">
            <v>1711.88</v>
          </cell>
          <cell r="H3822">
            <v>20544.38</v>
          </cell>
          <cell r="I3822" t="str">
            <v>24.3.6.2</v>
          </cell>
          <cell r="J3822">
            <v>0</v>
          </cell>
          <cell r="L3822">
            <v>20494.57</v>
          </cell>
          <cell r="M3822">
            <v>49.81000000000131</v>
          </cell>
          <cell r="N3822">
            <v>2.4303998571329533E-3</v>
          </cell>
        </row>
        <row r="3823">
          <cell r="A3823" t="str">
            <v>24-38-e</v>
          </cell>
          <cell r="B3823" t="str">
            <v>Supplying and Fixing Flanged Expansion JointsBSS 2035: 8" i/d</v>
          </cell>
          <cell r="C3823" t="str">
            <v>Each</v>
          </cell>
          <cell r="D3823">
            <v>1301.03</v>
          </cell>
          <cell r="E3823">
            <v>15881.03</v>
          </cell>
          <cell r="F3823" t="str">
            <v>Each</v>
          </cell>
          <cell r="G3823">
            <v>1301.03</v>
          </cell>
          <cell r="H3823">
            <v>15881.03</v>
          </cell>
          <cell r="I3823" t="str">
            <v>24.3.6.2</v>
          </cell>
          <cell r="J3823">
            <v>0</v>
          </cell>
          <cell r="L3823">
            <v>15840.56</v>
          </cell>
          <cell r="M3823">
            <v>40.470000000001164</v>
          </cell>
          <cell r="N3823">
            <v>2.5548339200130023E-3</v>
          </cell>
        </row>
        <row r="3824">
          <cell r="A3824" t="str">
            <v>24-38-f</v>
          </cell>
          <cell r="B3824" t="str">
            <v>Supplying and Fixing Flanged Expansion JointsBSS 2035: 6" i/d</v>
          </cell>
          <cell r="C3824" t="str">
            <v>Each</v>
          </cell>
          <cell r="D3824">
            <v>1301.03</v>
          </cell>
          <cell r="E3824">
            <v>11021.03</v>
          </cell>
          <cell r="F3824" t="str">
            <v>Each</v>
          </cell>
          <cell r="G3824">
            <v>1301.03</v>
          </cell>
          <cell r="H3824">
            <v>11021.03</v>
          </cell>
          <cell r="I3824" t="str">
            <v>24.3.6.2</v>
          </cell>
          <cell r="J3824">
            <v>0</v>
          </cell>
          <cell r="L3824">
            <v>10980.56</v>
          </cell>
          <cell r="M3824">
            <v>40.470000000001164</v>
          </cell>
          <cell r="N3824">
            <v>3.6856043771903405E-3</v>
          </cell>
        </row>
        <row r="3825">
          <cell r="A3825" t="str">
            <v>24-38-g</v>
          </cell>
          <cell r="B3825" t="str">
            <v>Supplying and Fixing Flanged Expansion JointsBSS 2035: 4" i/d</v>
          </cell>
          <cell r="C3825" t="str">
            <v>Each</v>
          </cell>
          <cell r="D3825">
            <v>971.1</v>
          </cell>
          <cell r="E3825">
            <v>9476.1</v>
          </cell>
          <cell r="F3825" t="str">
            <v>Each</v>
          </cell>
          <cell r="G3825">
            <v>971.1</v>
          </cell>
          <cell r="H3825">
            <v>9476.1</v>
          </cell>
          <cell r="I3825" t="str">
            <v>24.3.6.2</v>
          </cell>
          <cell r="J3825">
            <v>0</v>
          </cell>
          <cell r="L3825">
            <v>9448.09</v>
          </cell>
          <cell r="M3825">
            <v>28.010000000000218</v>
          </cell>
          <cell r="N3825">
            <v>2.9646203624224808E-3</v>
          </cell>
        </row>
        <row r="3826">
          <cell r="A3826" t="str">
            <v>24-39-a</v>
          </cell>
          <cell r="B3826" t="str">
            <v>Supplying and Fixing MS Suspension Clamp 3/8"thick for housingpipe : 18" i/d</v>
          </cell>
          <cell r="C3826" t="str">
            <v>Each</v>
          </cell>
          <cell r="D3826">
            <v>2639.4</v>
          </cell>
          <cell r="E3826">
            <v>6512.21</v>
          </cell>
          <cell r="F3826" t="str">
            <v>Each</v>
          </cell>
          <cell r="G3826">
            <v>2639.4</v>
          </cell>
          <cell r="H3826">
            <v>6512.21</v>
          </cell>
          <cell r="I3826" t="str">
            <v>24.3.6.13.2,24.3.6.1424.3.6.15</v>
          </cell>
          <cell r="J3826">
            <v>0</v>
          </cell>
          <cell r="L3826">
            <v>6412.61</v>
          </cell>
          <cell r="M3826">
            <v>99.600000000000364</v>
          </cell>
          <cell r="N3826">
            <v>1.5531897308584237E-2</v>
          </cell>
        </row>
        <row r="3827">
          <cell r="A3827" t="str">
            <v>24-39-b</v>
          </cell>
          <cell r="B3827" t="str">
            <v>Supplying and Fixing MS Suspension Clamp 3/8"thick for housingpipe : 16" i/d</v>
          </cell>
          <cell r="C3827" t="str">
            <v>Each</v>
          </cell>
          <cell r="D3827">
            <v>2639.4</v>
          </cell>
          <cell r="E3827">
            <v>5468.08</v>
          </cell>
          <cell r="F3827" t="str">
            <v>Each</v>
          </cell>
          <cell r="G3827">
            <v>2639.4</v>
          </cell>
          <cell r="H3827">
            <v>5468.08</v>
          </cell>
          <cell r="I3827" t="str">
            <v>24.3.6.13.2,24.3.6.1424.3.6.15</v>
          </cell>
          <cell r="J3827">
            <v>0</v>
          </cell>
          <cell r="L3827">
            <v>5368.48</v>
          </cell>
          <cell r="M3827">
            <v>99.600000000000364</v>
          </cell>
          <cell r="N3827">
            <v>1.8552737460137761E-2</v>
          </cell>
        </row>
        <row r="3828">
          <cell r="A3828" t="str">
            <v>24-39-c</v>
          </cell>
          <cell r="B3828" t="str">
            <v>Supplying and Fixing MS Suspension Clamp 3/8"thick for housingpipe : 12" i/d</v>
          </cell>
          <cell r="C3828" t="str">
            <v>Each</v>
          </cell>
          <cell r="D3828">
            <v>1649.63</v>
          </cell>
          <cell r="E3828">
            <v>3548.06</v>
          </cell>
          <cell r="F3828" t="str">
            <v>Each</v>
          </cell>
          <cell r="G3828">
            <v>1649.63</v>
          </cell>
          <cell r="H3828">
            <v>3548.06</v>
          </cell>
          <cell r="I3828" t="str">
            <v>24.3.6.13.2,24.3.6.1424.3.6.15</v>
          </cell>
          <cell r="J3828">
            <v>0</v>
          </cell>
          <cell r="L3828">
            <v>3485.81</v>
          </cell>
          <cell r="M3828">
            <v>62.25</v>
          </cell>
          <cell r="N3828">
            <v>1.7858116191071804E-2</v>
          </cell>
        </row>
        <row r="3829">
          <cell r="A3829" t="str">
            <v>24-39-d</v>
          </cell>
          <cell r="B3829" t="str">
            <v>Supplying and Fixing MS Suspension Clamp 3/8"thick for housingpipe : 10" i/d</v>
          </cell>
          <cell r="C3829" t="str">
            <v>Each</v>
          </cell>
          <cell r="D3829">
            <v>989.78</v>
          </cell>
          <cell r="E3829">
            <v>2538.9</v>
          </cell>
          <cell r="F3829" t="str">
            <v>Each</v>
          </cell>
          <cell r="G3829">
            <v>989.78</v>
          </cell>
          <cell r="H3829">
            <v>2538.9</v>
          </cell>
          <cell r="I3829" t="str">
            <v>24.3.6.13.2,24.3.6.1424.3.6.15</v>
          </cell>
          <cell r="J3829">
            <v>0</v>
          </cell>
          <cell r="L3829">
            <v>2501.5500000000002</v>
          </cell>
          <cell r="M3829">
            <v>37.349999999999909</v>
          </cell>
          <cell r="N3829">
            <v>1.4930742939377548E-2</v>
          </cell>
        </row>
        <row r="3830">
          <cell r="A3830" t="str">
            <v>24-39-e</v>
          </cell>
          <cell r="B3830" t="str">
            <v>Supplying and Fixing MS Suspension Clamp 3/8"thick for housingpipe : 8" i/d</v>
          </cell>
          <cell r="C3830" t="str">
            <v>Each</v>
          </cell>
          <cell r="D3830">
            <v>659.85</v>
          </cell>
          <cell r="E3830">
            <v>1931.81</v>
          </cell>
          <cell r="F3830" t="str">
            <v>Each</v>
          </cell>
          <cell r="G3830">
            <v>659.85</v>
          </cell>
          <cell r="H3830">
            <v>1931.81</v>
          </cell>
          <cell r="I3830" t="str">
            <v>24.3.6.13.2,24.3.6.1424.3.6.15</v>
          </cell>
          <cell r="J3830">
            <v>0</v>
          </cell>
          <cell r="L3830">
            <v>1906.91</v>
          </cell>
          <cell r="M3830">
            <v>24.899999999999864</v>
          </cell>
          <cell r="N3830">
            <v>1.3057774095263994E-2</v>
          </cell>
        </row>
        <row r="3831">
          <cell r="A3831" t="str">
            <v>24-39-f</v>
          </cell>
          <cell r="B3831" t="str">
            <v>Supplying and Fixing MS Suspension Clamp 3/8"thick for housingpipe : 6" i/d</v>
          </cell>
          <cell r="C3831" t="str">
            <v>Each</v>
          </cell>
          <cell r="D3831">
            <v>494.89</v>
          </cell>
          <cell r="E3831">
            <v>1558.01</v>
          </cell>
          <cell r="F3831" t="str">
            <v>Each</v>
          </cell>
          <cell r="G3831">
            <v>494.89</v>
          </cell>
          <cell r="H3831">
            <v>1558.01</v>
          </cell>
          <cell r="I3831" t="str">
            <v>24.3.6.13.2,24.3.6.1424.3.6.15</v>
          </cell>
          <cell r="J3831">
            <v>0</v>
          </cell>
          <cell r="L3831">
            <v>1539.34</v>
          </cell>
          <cell r="M3831">
            <v>18.670000000000073</v>
          </cell>
          <cell r="N3831">
            <v>1.2128574583912633E-2</v>
          </cell>
        </row>
        <row r="3832">
          <cell r="A3832" t="str">
            <v>24-39-g</v>
          </cell>
          <cell r="B3832" t="str">
            <v>Supplying and Fixing MS Suspension Clamp 3/8"thick for housingpipe : 4" i/d</v>
          </cell>
          <cell r="C3832" t="str">
            <v>Each</v>
          </cell>
          <cell r="D3832">
            <v>329.92</v>
          </cell>
          <cell r="E3832">
            <v>709.61</v>
          </cell>
          <cell r="F3832" t="str">
            <v>Each</v>
          </cell>
          <cell r="G3832">
            <v>329.92</v>
          </cell>
          <cell r="H3832">
            <v>709.61</v>
          </cell>
          <cell r="I3832" t="str">
            <v>24.3.6.13.2,24.3.6.1424.3.6.15</v>
          </cell>
          <cell r="J3832">
            <v>0</v>
          </cell>
          <cell r="L3832">
            <v>697.16</v>
          </cell>
          <cell r="M3832">
            <v>12.450000000000045</v>
          </cell>
          <cell r="N3832">
            <v>1.7858167422112638E-2</v>
          </cell>
        </row>
        <row r="3833">
          <cell r="A3833" t="str">
            <v>24-40</v>
          </cell>
          <cell r="B3833" t="str">
            <v>Supplying and Fixing PVC Water Stopper 8" wide3/8" thick. Providing and fixing PVC waterstopper 8" wide 3/8" thick in verticle(Wall/Column) or horizontal (Floor/Slab)expansion joint inclusing cutting and jointingcomplete in all respects.</v>
          </cell>
          <cell r="C3833" t="str">
            <v>Rft</v>
          </cell>
          <cell r="D3833">
            <v>20.13</v>
          </cell>
          <cell r="E3833">
            <v>172</v>
          </cell>
          <cell r="F3833" t="str">
            <v>m</v>
          </cell>
          <cell r="G3833">
            <v>66.03</v>
          </cell>
          <cell r="H3833">
            <v>564.30999999999995</v>
          </cell>
          <cell r="I3833">
            <v>0</v>
          </cell>
          <cell r="J3833">
            <v>0</v>
          </cell>
          <cell r="L3833">
            <v>561.80999999999995</v>
          </cell>
          <cell r="M3833">
            <v>2.5</v>
          </cell>
          <cell r="N3833">
            <v>4.4499029921147727E-3</v>
          </cell>
        </row>
        <row r="3834">
          <cell r="A3834" t="str">
            <v>24-41</v>
          </cell>
          <cell r="B3834" t="str">
            <v>Conducting Elec: Resistivity survey of the areaand furnishing itsreports.</v>
          </cell>
          <cell r="C3834" t="str">
            <v>No</v>
          </cell>
          <cell r="D3834">
            <v>2490</v>
          </cell>
          <cell r="E3834">
            <v>32439.75</v>
          </cell>
          <cell r="F3834" t="str">
            <v>No</v>
          </cell>
          <cell r="G3834">
            <v>2490</v>
          </cell>
          <cell r="H3834">
            <v>32439.75</v>
          </cell>
          <cell r="I3834">
            <v>0</v>
          </cell>
          <cell r="J3834">
            <v>0</v>
          </cell>
          <cell r="L3834">
            <v>32284.13</v>
          </cell>
          <cell r="M3834">
            <v>155.61999999999898</v>
          </cell>
          <cell r="N3834">
            <v>4.8203250327637443E-3</v>
          </cell>
        </row>
        <row r="3835">
          <cell r="A3835" t="str">
            <v>24-42</v>
          </cell>
          <cell r="B3835" t="str">
            <v>Logging of bore hole with electrical equipmentand furnishingreports.</v>
          </cell>
          <cell r="C3835" t="str">
            <v>Job</v>
          </cell>
          <cell r="D3835">
            <v>2988</v>
          </cell>
          <cell r="E3835">
            <v>23643</v>
          </cell>
          <cell r="F3835" t="str">
            <v>Job</v>
          </cell>
          <cell r="G3835">
            <v>2988</v>
          </cell>
          <cell r="H3835">
            <v>23643</v>
          </cell>
          <cell r="I3835">
            <v>0</v>
          </cell>
          <cell r="J3835">
            <v>0</v>
          </cell>
          <cell r="L3835">
            <v>23456.25</v>
          </cell>
          <cell r="M3835">
            <v>186.75</v>
          </cell>
          <cell r="N3835">
            <v>7.9616306954436444E-3</v>
          </cell>
        </row>
        <row r="3836">
          <cell r="A3836" t="str">
            <v>24-43</v>
          </cell>
          <cell r="B3836" t="str">
            <v>Providing and lowering pezu meter 1.25" GI pipeincluding allaccessories.</v>
          </cell>
          <cell r="C3836" t="str">
            <v>Rft</v>
          </cell>
          <cell r="D3836">
            <v>114.94</v>
          </cell>
          <cell r="E3836">
            <v>468.62</v>
          </cell>
          <cell r="F3836" t="str">
            <v>m</v>
          </cell>
          <cell r="G3836">
            <v>377.11</v>
          </cell>
          <cell r="H3836">
            <v>1537.46</v>
          </cell>
          <cell r="I3836" t="str">
            <v>24.3.5.3 ,24.3.6.22</v>
          </cell>
          <cell r="J3836">
            <v>0</v>
          </cell>
          <cell r="L3836">
            <v>1373.41</v>
          </cell>
          <cell r="M3836">
            <v>164.04999999999995</v>
          </cell>
          <cell r="N3836">
            <v>0.11944721532535801</v>
          </cell>
        </row>
        <row r="3837">
          <cell r="A3837" t="str">
            <v>24-44</v>
          </cell>
          <cell r="B3837" t="str">
            <v>P&amp;L Reflux valves (C.I) of BSS quality/weightincluding jointingmaterial 3" i/d-6" i/d.</v>
          </cell>
          <cell r="C3837" t="str">
            <v>Each</v>
          </cell>
          <cell r="D3837">
            <v>967.98</v>
          </cell>
          <cell r="E3837">
            <v>5827.98</v>
          </cell>
          <cell r="F3837" t="str">
            <v>Each</v>
          </cell>
          <cell r="G3837">
            <v>967.98</v>
          </cell>
          <cell r="H3837">
            <v>5827.98</v>
          </cell>
          <cell r="I3837" t="str">
            <v>24.3.5.6.6</v>
          </cell>
          <cell r="J3837">
            <v>0</v>
          </cell>
          <cell r="L3837">
            <v>5790.02</v>
          </cell>
          <cell r="M3837">
            <v>37.959999999999127</v>
          </cell>
          <cell r="N3837">
            <v>6.5561086144778642E-3</v>
          </cell>
        </row>
        <row r="3838">
          <cell r="A3838" t="str">
            <v>24-45-a</v>
          </cell>
          <cell r="B3838" t="str">
            <v>Laying cut, joint, test &amp; disinfect of 8"i/d of GIpipe lineincluding cost of welding, excavation and fillingcompaction etccomplete.</v>
          </cell>
          <cell r="C3838" t="str">
            <v>Joint</v>
          </cell>
          <cell r="D3838">
            <v>376.8</v>
          </cell>
          <cell r="E3838">
            <v>1725.45</v>
          </cell>
          <cell r="F3838" t="str">
            <v>Joint</v>
          </cell>
          <cell r="G3838">
            <v>376.8</v>
          </cell>
          <cell r="H3838">
            <v>1725.45</v>
          </cell>
          <cell r="I3838" t="str">
            <v>24.3.5.3 ,24.3.6.22</v>
          </cell>
          <cell r="J3838">
            <v>0</v>
          </cell>
          <cell r="L3838">
            <v>1710.7</v>
          </cell>
          <cell r="M3838">
            <v>14.75</v>
          </cell>
          <cell r="N3838">
            <v>8.6222014380078326E-3</v>
          </cell>
        </row>
        <row r="3839">
          <cell r="A3839" t="str">
            <v>24-45-b</v>
          </cell>
          <cell r="B3839" t="str">
            <v>Laying cut, joint, test &amp; disinfect of 6"i/d of GIpipe lineincluding cost of welding, excavation and fillingcompaction etccomplete.</v>
          </cell>
          <cell r="C3839" t="str">
            <v>Joint</v>
          </cell>
          <cell r="D3839">
            <v>376.8</v>
          </cell>
          <cell r="E3839">
            <v>1636.51</v>
          </cell>
          <cell r="F3839" t="str">
            <v>Joint</v>
          </cell>
          <cell r="G3839">
            <v>376.8</v>
          </cell>
          <cell r="H3839">
            <v>1636.51</v>
          </cell>
          <cell r="I3839" t="str">
            <v>24.3.5.3 ,24.3.6.22</v>
          </cell>
          <cell r="J3839">
            <v>0</v>
          </cell>
          <cell r="L3839">
            <v>1621.76</v>
          </cell>
          <cell r="M3839">
            <v>14.75</v>
          </cell>
          <cell r="N3839">
            <v>9.0950572217837408E-3</v>
          </cell>
        </row>
        <row r="3840">
          <cell r="A3840" t="str">
            <v>24-45-c</v>
          </cell>
          <cell r="B3840" t="str">
            <v>Laying cut, joint, test &amp; disinfect of 4"i/d of GIpipe lineincluding cost of welding, excavation and fillingcompaction etccomplete.</v>
          </cell>
          <cell r="C3840" t="str">
            <v>Joint</v>
          </cell>
          <cell r="D3840">
            <v>376.8</v>
          </cell>
          <cell r="E3840">
            <v>1076.6400000000001</v>
          </cell>
          <cell r="F3840" t="str">
            <v>Joint</v>
          </cell>
          <cell r="G3840">
            <v>376.8</v>
          </cell>
          <cell r="H3840">
            <v>1076.6400000000001</v>
          </cell>
          <cell r="I3840" t="str">
            <v>24.3.5.3 ,24.3.6.22</v>
          </cell>
          <cell r="J3840">
            <v>0</v>
          </cell>
          <cell r="L3840">
            <v>1061.8900000000001</v>
          </cell>
          <cell r="M3840">
            <v>14.75</v>
          </cell>
          <cell r="N3840">
            <v>1.3890327623388486E-2</v>
          </cell>
        </row>
        <row r="3841">
          <cell r="A3841" t="str">
            <v>24-45-d</v>
          </cell>
          <cell r="B3841" t="str">
            <v>Laying cut, joint, test &amp; disinfect of 3"i/d of GIpipe lineincluding cost of welding, excavation and fillingcompaction etccomplete.</v>
          </cell>
          <cell r="C3841" t="str">
            <v>Joint</v>
          </cell>
          <cell r="D3841">
            <v>376.8</v>
          </cell>
          <cell r="E3841">
            <v>871.06</v>
          </cell>
          <cell r="F3841" t="str">
            <v>Joint</v>
          </cell>
          <cell r="G3841">
            <v>376.8</v>
          </cell>
          <cell r="H3841">
            <v>871.06</v>
          </cell>
          <cell r="I3841" t="str">
            <v>24.3.5.3 ,24.3.6.22</v>
          </cell>
          <cell r="J3841">
            <v>0</v>
          </cell>
          <cell r="L3841">
            <v>856.31</v>
          </cell>
          <cell r="M3841">
            <v>14.75</v>
          </cell>
          <cell r="N3841">
            <v>1.7225070360033165E-2</v>
          </cell>
        </row>
        <row r="3842">
          <cell r="A3842" t="str">
            <v>24-45-e</v>
          </cell>
          <cell r="B3842" t="str">
            <v>Laying cut, joint, test &amp; disinfect of 2-1/2"i/d ofGI pipe lineincluding cost of welding, excavation and fillingcompaction etccomplete.</v>
          </cell>
          <cell r="C3842" t="str">
            <v>Joint</v>
          </cell>
          <cell r="D3842">
            <v>376.8</v>
          </cell>
          <cell r="E3842">
            <v>814.2</v>
          </cell>
          <cell r="F3842" t="str">
            <v>Joint</v>
          </cell>
          <cell r="G3842">
            <v>376.8</v>
          </cell>
          <cell r="H3842">
            <v>814.2</v>
          </cell>
          <cell r="I3842" t="str">
            <v>24.3.5.3 ,24.3.6.22</v>
          </cell>
          <cell r="J3842">
            <v>0</v>
          </cell>
          <cell r="L3842">
            <v>799.45</v>
          </cell>
          <cell r="M3842">
            <v>14.75</v>
          </cell>
          <cell r="N3842">
            <v>1.8450184501845018E-2</v>
          </cell>
        </row>
        <row r="3843">
          <cell r="A3843" t="str">
            <v>24-46</v>
          </cell>
          <cell r="B3843" t="str">
            <v>Testing of soil for bearing capacity &amp; chemicalcontents upto anydepth.</v>
          </cell>
          <cell r="C3843" t="str">
            <v>Rft</v>
          </cell>
          <cell r="D3843">
            <v>1214.6199999999999</v>
          </cell>
          <cell r="E3843">
            <v>6156.33</v>
          </cell>
          <cell r="F3843" t="str">
            <v>m</v>
          </cell>
          <cell r="G3843">
            <v>3984.98</v>
          </cell>
          <cell r="H3843">
            <v>20197.939999999999</v>
          </cell>
          <cell r="I3843">
            <v>0</v>
          </cell>
          <cell r="J3843">
            <v>0</v>
          </cell>
          <cell r="L3843">
            <v>19948.88</v>
          </cell>
          <cell r="M3843">
            <v>249.05999999999767</v>
          </cell>
          <cell r="N3843">
            <v>1.2484911433624226E-2</v>
          </cell>
        </row>
        <row r="3844">
          <cell r="A3844" t="str">
            <v>24-47-a</v>
          </cell>
          <cell r="B3844" t="str">
            <v>Supply and Fixing Affridev type hand pump withall accessories except riser pipe.</v>
          </cell>
          <cell r="C3844" t="str">
            <v>Each</v>
          </cell>
          <cell r="D3844">
            <v>1151.6300000000001</v>
          </cell>
          <cell r="E3844">
            <v>21806.63</v>
          </cell>
          <cell r="F3844" t="str">
            <v>Each</v>
          </cell>
          <cell r="G3844">
            <v>1151.6300000000001</v>
          </cell>
          <cell r="H3844">
            <v>21806.63</v>
          </cell>
          <cell r="I3844">
            <v>0</v>
          </cell>
          <cell r="J3844">
            <v>0</v>
          </cell>
          <cell r="L3844">
            <v>21775.5</v>
          </cell>
          <cell r="M3844">
            <v>31.130000000001019</v>
          </cell>
          <cell r="N3844">
            <v>1.4295882987761942E-3</v>
          </cell>
        </row>
        <row r="3845">
          <cell r="A3845" t="str">
            <v>24-47-b</v>
          </cell>
          <cell r="B3845" t="str">
            <v>Supply and Fixing a simple hand pump (Singlehandle) upto 80 Feet</v>
          </cell>
          <cell r="C3845" t="str">
            <v>Each</v>
          </cell>
          <cell r="D3845">
            <v>1151.6300000000001</v>
          </cell>
          <cell r="E3845">
            <v>10871.63</v>
          </cell>
          <cell r="F3845" t="str">
            <v>Each</v>
          </cell>
          <cell r="G3845">
            <v>1151.6300000000001</v>
          </cell>
          <cell r="H3845">
            <v>10871.63</v>
          </cell>
          <cell r="I3845">
            <v>0</v>
          </cell>
          <cell r="J3845">
            <v>0</v>
          </cell>
          <cell r="L3845">
            <v>10840.5</v>
          </cell>
          <cell r="M3845">
            <v>31.1299999999992</v>
          </cell>
          <cell r="N3845">
            <v>2.8716387620496471E-3</v>
          </cell>
        </row>
        <row r="3846">
          <cell r="A3846" t="str">
            <v>24-48-a</v>
          </cell>
          <cell r="B3846" t="str">
            <v>Supply and installation of manually controlledvoltage regulator oil cooled  with 99.9% copperwinding, and independed control regulator on eachphase 20-30 KVA</v>
          </cell>
          <cell r="C3846" t="str">
            <v>Each</v>
          </cell>
          <cell r="D3846">
            <v>1494</v>
          </cell>
          <cell r="E3846">
            <v>151183.95000000001</v>
          </cell>
          <cell r="F3846" t="str">
            <v>Each</v>
          </cell>
          <cell r="G3846">
            <v>1494</v>
          </cell>
          <cell r="H3846">
            <v>151184</v>
          </cell>
          <cell r="I3846">
            <v>0</v>
          </cell>
          <cell r="J3846">
            <v>0</v>
          </cell>
          <cell r="L3846">
            <v>126235.6</v>
          </cell>
          <cell r="M3846">
            <v>24948.399999999994</v>
          </cell>
          <cell r="N3846">
            <v>0.1976336310834661</v>
          </cell>
        </row>
        <row r="3847">
          <cell r="A3847" t="str">
            <v>24-48-b</v>
          </cell>
          <cell r="B3847" t="str">
            <v>Supply and installation of manually controlledvoltage regulator oil cooled  with 99.9% copperwinding, and independed control regulator on eachphase 35-50 KVA</v>
          </cell>
          <cell r="C3847" t="str">
            <v>Each</v>
          </cell>
          <cell r="D3847">
            <v>1494</v>
          </cell>
          <cell r="E3847">
            <v>266437.40999999997</v>
          </cell>
          <cell r="F3847" t="str">
            <v>Each</v>
          </cell>
          <cell r="G3847">
            <v>1494</v>
          </cell>
          <cell r="H3847">
            <v>266437.40999999997</v>
          </cell>
          <cell r="I3847">
            <v>0</v>
          </cell>
          <cell r="J3847">
            <v>0</v>
          </cell>
          <cell r="L3847">
            <v>222280.2</v>
          </cell>
          <cell r="M3847">
            <v>44157.209999999963</v>
          </cell>
          <cell r="N3847">
            <v>0.19865561574985069</v>
          </cell>
        </row>
        <row r="3848">
          <cell r="A3848" t="str">
            <v>24-48-c</v>
          </cell>
          <cell r="B3848" t="str">
            <v>Supply and installation of manually controlledvoltage regulator oil cooled  with 99.9% copperwinding, and independed control regulator on eachphase 60-100 KVA</v>
          </cell>
          <cell r="C3848" t="str">
            <v>Each</v>
          </cell>
          <cell r="D3848">
            <v>1494</v>
          </cell>
          <cell r="E3848">
            <v>577221.75</v>
          </cell>
          <cell r="F3848" t="str">
            <v>Each</v>
          </cell>
          <cell r="G3848">
            <v>1494</v>
          </cell>
          <cell r="H3848">
            <v>577221.81000000006</v>
          </cell>
          <cell r="I3848">
            <v>0</v>
          </cell>
          <cell r="J3848">
            <v>0</v>
          </cell>
          <cell r="L3848">
            <v>481267.09</v>
          </cell>
          <cell r="M3848">
            <v>95954.72000000003</v>
          </cell>
          <cell r="N3848">
            <v>0.1993793508714673</v>
          </cell>
        </row>
        <row r="3849">
          <cell r="A3849" t="str">
            <v>24-48-d</v>
          </cell>
          <cell r="B3849" t="str">
            <v>Supply and installation of three phase automaticvoltage stabilizers having output volatage of 400volts ±5%, three phase 99.9% copper wound withprotective devices 20-30 KV A</v>
          </cell>
          <cell r="C3849" t="str">
            <v>Each</v>
          </cell>
          <cell r="D3849">
            <v>1494</v>
          </cell>
          <cell r="E3849">
            <v>183808.39</v>
          </cell>
          <cell r="F3849" t="str">
            <v>Each</v>
          </cell>
          <cell r="G3849">
            <v>1494</v>
          </cell>
          <cell r="H3849">
            <v>183808.41</v>
          </cell>
          <cell r="I3849">
            <v>0</v>
          </cell>
          <cell r="J3849">
            <v>0</v>
          </cell>
          <cell r="L3849">
            <v>183808.41</v>
          </cell>
          <cell r="M3849">
            <v>0</v>
          </cell>
          <cell r="N3849">
            <v>0</v>
          </cell>
        </row>
        <row r="3850">
          <cell r="A3850" t="str">
            <v>24-48-e</v>
          </cell>
          <cell r="B3850" t="str">
            <v>Supply and installation of three phase automaticvoltage stabilizers having output volatage of 400volts ±5%, three phase 99.9% copper wound withprotective devices 35-50 KVA</v>
          </cell>
          <cell r="C3850" t="str">
            <v>Each</v>
          </cell>
          <cell r="D3850">
            <v>1494</v>
          </cell>
          <cell r="E3850">
            <v>414268.38</v>
          </cell>
          <cell r="F3850" t="str">
            <v>Each</v>
          </cell>
          <cell r="G3850">
            <v>1494</v>
          </cell>
          <cell r="H3850">
            <v>414268.41</v>
          </cell>
          <cell r="I3850">
            <v>0</v>
          </cell>
          <cell r="J3850">
            <v>0</v>
          </cell>
          <cell r="L3850">
            <v>414268.41</v>
          </cell>
          <cell r="M3850">
            <v>0</v>
          </cell>
          <cell r="N3850">
            <v>0</v>
          </cell>
        </row>
        <row r="3851">
          <cell r="A3851" t="str">
            <v>24-48-f</v>
          </cell>
          <cell r="B3851" t="str">
            <v>Supply and installation of three phase automaticvoltage stabilizers having output volatage of 400volts ±5%, three phase 99.9% copper equippedwith protective devices 60-100 KV A</v>
          </cell>
          <cell r="C3851" t="str">
            <v>Each</v>
          </cell>
          <cell r="D3851">
            <v>1494</v>
          </cell>
          <cell r="E3851">
            <v>673176.38</v>
          </cell>
          <cell r="F3851" t="str">
            <v>Each</v>
          </cell>
          <cell r="G3851">
            <v>1494</v>
          </cell>
          <cell r="H3851">
            <v>673176.38</v>
          </cell>
          <cell r="I3851">
            <v>0</v>
          </cell>
          <cell r="J3851">
            <v>0</v>
          </cell>
          <cell r="L3851">
            <v>673176.38</v>
          </cell>
          <cell r="M3851">
            <v>0</v>
          </cell>
          <cell r="N3851">
            <v>0</v>
          </cell>
        </row>
        <row r="3852">
          <cell r="A3852" t="str">
            <v>24-49-a</v>
          </cell>
          <cell r="B3852" t="str">
            <v>Providing and Fixing Brass peet / gate valve 1" dia</v>
          </cell>
          <cell r="C3852" t="str">
            <v>Each</v>
          </cell>
          <cell r="D3852">
            <v>104.58</v>
          </cell>
          <cell r="E3852">
            <v>1072.53</v>
          </cell>
          <cell r="F3852" t="str">
            <v>Each</v>
          </cell>
          <cell r="G3852">
            <v>104.58</v>
          </cell>
          <cell r="H3852">
            <v>1072.53</v>
          </cell>
          <cell r="I3852" t="str">
            <v>24.3.5.5.224.3.5.5.424.3.6.18</v>
          </cell>
          <cell r="J3852">
            <v>0</v>
          </cell>
          <cell r="L3852">
            <v>1072.53</v>
          </cell>
          <cell r="M3852">
            <v>0</v>
          </cell>
          <cell r="N3852">
            <v>0</v>
          </cell>
        </row>
        <row r="3853">
          <cell r="A3853" t="str">
            <v>24-49-b</v>
          </cell>
          <cell r="B3853" t="str">
            <v>Providing and Fixing Brass peet / gate valve 1.25"dia</v>
          </cell>
          <cell r="C3853" t="str">
            <v>Each</v>
          </cell>
          <cell r="D3853">
            <v>119.52</v>
          </cell>
          <cell r="E3853">
            <v>1751.67</v>
          </cell>
          <cell r="F3853" t="str">
            <v>Each</v>
          </cell>
          <cell r="G3853">
            <v>119.52</v>
          </cell>
          <cell r="H3853">
            <v>1751.67</v>
          </cell>
          <cell r="I3853" t="str">
            <v>24.3.5.5.2,24.3.5.5.424.3.6.18</v>
          </cell>
          <cell r="J3853">
            <v>0</v>
          </cell>
          <cell r="L3853">
            <v>1751.67</v>
          </cell>
          <cell r="M3853">
            <v>0</v>
          </cell>
          <cell r="N3853">
            <v>0</v>
          </cell>
        </row>
        <row r="3854">
          <cell r="A3854" t="str">
            <v>24-49-c</v>
          </cell>
          <cell r="B3854" t="str">
            <v>Providing and Fixing Brass peet / gate valve 1.5"dia</v>
          </cell>
          <cell r="C3854" t="str">
            <v>Each</v>
          </cell>
          <cell r="D3854">
            <v>119.52</v>
          </cell>
          <cell r="E3854">
            <v>2104.02</v>
          </cell>
          <cell r="F3854" t="str">
            <v>Each</v>
          </cell>
          <cell r="G3854">
            <v>119.52</v>
          </cell>
          <cell r="H3854">
            <v>2104.02</v>
          </cell>
          <cell r="I3854" t="str">
            <v>24.3.5.5.2,24.3.5.5.424.3.6.18</v>
          </cell>
          <cell r="J3854">
            <v>0</v>
          </cell>
          <cell r="L3854">
            <v>2104.02</v>
          </cell>
          <cell r="M3854">
            <v>0</v>
          </cell>
          <cell r="N3854">
            <v>0</v>
          </cell>
        </row>
        <row r="3855">
          <cell r="A3855" t="str">
            <v>24-49-d</v>
          </cell>
          <cell r="B3855" t="str">
            <v>Providing and Fixing Brass peet / gate valve 2" dia</v>
          </cell>
          <cell r="C3855" t="str">
            <v>Each</v>
          </cell>
          <cell r="D3855">
            <v>119.52</v>
          </cell>
          <cell r="E3855">
            <v>3112.47</v>
          </cell>
          <cell r="F3855" t="str">
            <v>Each</v>
          </cell>
          <cell r="G3855">
            <v>119.52</v>
          </cell>
          <cell r="H3855">
            <v>3112.47</v>
          </cell>
          <cell r="I3855" t="str">
            <v>24.3.5.5.224.3.5.5.424.3.6.18</v>
          </cell>
          <cell r="J3855">
            <v>0</v>
          </cell>
          <cell r="L3855">
            <v>3112.47</v>
          </cell>
          <cell r="M3855">
            <v>0</v>
          </cell>
          <cell r="N3855">
            <v>0</v>
          </cell>
        </row>
        <row r="3856">
          <cell r="A3856" t="str">
            <v>24-49-e</v>
          </cell>
          <cell r="B3856" t="str">
            <v>Providing and Fixing Brass peet / gate valve 2.5"dia</v>
          </cell>
          <cell r="C3856" t="str">
            <v>Each</v>
          </cell>
          <cell r="D3856">
            <v>119.52</v>
          </cell>
          <cell r="E3856">
            <v>4168.3</v>
          </cell>
          <cell r="F3856" t="str">
            <v>Each</v>
          </cell>
          <cell r="G3856">
            <v>119.52</v>
          </cell>
          <cell r="H3856">
            <v>4168.3</v>
          </cell>
          <cell r="I3856" t="str">
            <v>24.3.5.5.2,24.3.5.5.424.3.6.18</v>
          </cell>
          <cell r="J3856">
            <v>0</v>
          </cell>
          <cell r="L3856">
            <v>4168.3</v>
          </cell>
          <cell r="M3856">
            <v>0</v>
          </cell>
          <cell r="N3856">
            <v>0</v>
          </cell>
        </row>
        <row r="3857">
          <cell r="A3857" t="str">
            <v>24-49-f</v>
          </cell>
          <cell r="B3857" t="str">
            <v>Providing and Fixing Brass peet / gate valve 3" dia</v>
          </cell>
          <cell r="C3857" t="str">
            <v>Each</v>
          </cell>
          <cell r="D3857">
            <v>119.52</v>
          </cell>
          <cell r="E3857">
            <v>7269.39</v>
          </cell>
          <cell r="F3857" t="str">
            <v>Each</v>
          </cell>
          <cell r="G3857">
            <v>119.52</v>
          </cell>
          <cell r="H3857">
            <v>7269.39</v>
          </cell>
          <cell r="I3857" t="str">
            <v>24.3.5.5.224.3.5.5.424.3.6.18</v>
          </cell>
          <cell r="J3857">
            <v>0</v>
          </cell>
          <cell r="L3857">
            <v>7269.39</v>
          </cell>
          <cell r="M3857">
            <v>0</v>
          </cell>
          <cell r="N3857">
            <v>0</v>
          </cell>
        </row>
        <row r="3858">
          <cell r="A3858" t="str">
            <v>24-49-g</v>
          </cell>
          <cell r="B3858" t="str">
            <v>Providing and Fixing Brass peet / gate valve 4" dia</v>
          </cell>
          <cell r="C3858" t="str">
            <v>Each</v>
          </cell>
          <cell r="D3858">
            <v>119.52</v>
          </cell>
          <cell r="E3858">
            <v>13294.17</v>
          </cell>
          <cell r="F3858" t="str">
            <v>Each</v>
          </cell>
          <cell r="G3858">
            <v>119.52</v>
          </cell>
          <cell r="H3858">
            <v>13294.17</v>
          </cell>
          <cell r="I3858" t="str">
            <v>24.3.5.5.224.3.5.5.424.3.6.18</v>
          </cell>
          <cell r="J3858">
            <v>0</v>
          </cell>
          <cell r="L3858">
            <v>13294.17</v>
          </cell>
          <cell r="M3858">
            <v>0</v>
          </cell>
          <cell r="N3858">
            <v>0</v>
          </cell>
        </row>
        <row r="3859">
          <cell r="A3859" t="str">
            <v>24-49-h</v>
          </cell>
          <cell r="B3859" t="str">
            <v>Providing and Fixing Brass peet / gate valve 6" dia</v>
          </cell>
          <cell r="C3859" t="str">
            <v>Each</v>
          </cell>
          <cell r="D3859">
            <v>119.52</v>
          </cell>
          <cell r="E3859">
            <v>23812.02</v>
          </cell>
          <cell r="F3859" t="str">
            <v>each</v>
          </cell>
          <cell r="G3859">
            <v>119.52</v>
          </cell>
          <cell r="H3859">
            <v>23812.02</v>
          </cell>
          <cell r="I3859" t="str">
            <v>24.3.5.5.224.3.5.5.424.3.6.18</v>
          </cell>
          <cell r="J3859">
            <v>0</v>
          </cell>
          <cell r="L3859">
            <v>23812.02</v>
          </cell>
          <cell r="M3859">
            <v>0</v>
          </cell>
          <cell r="N3859">
            <v>0</v>
          </cell>
        </row>
        <row r="3860">
          <cell r="A3860" t="str">
            <v>24-50-a-01</v>
          </cell>
          <cell r="B3860" t="str">
            <v>Deleted</v>
          </cell>
          <cell r="C3860" t="str">
            <v>Each</v>
          </cell>
          <cell r="D3860">
            <v>0</v>
          </cell>
          <cell r="E3860">
            <v>0</v>
          </cell>
          <cell r="F3860" t="str">
            <v>Each</v>
          </cell>
          <cell r="G3860">
            <v>0</v>
          </cell>
          <cell r="H3860">
            <v>0</v>
          </cell>
          <cell r="I3860">
            <v>0</v>
          </cell>
          <cell r="J3860">
            <v>0</v>
          </cell>
          <cell r="L3860">
            <v>332748.59000000003</v>
          </cell>
          <cell r="M3860">
            <v>-332748.59000000003</v>
          </cell>
          <cell r="N3860">
            <v>-1</v>
          </cell>
        </row>
        <row r="3861">
          <cell r="A3861" t="str">
            <v>24-50-a-02</v>
          </cell>
          <cell r="B3861" t="str">
            <v>Deleted</v>
          </cell>
          <cell r="C3861" t="str">
            <v>Each</v>
          </cell>
          <cell r="D3861">
            <v>0</v>
          </cell>
          <cell r="E3861">
            <v>0</v>
          </cell>
          <cell r="F3861" t="str">
            <v>Each</v>
          </cell>
          <cell r="G3861">
            <v>0</v>
          </cell>
          <cell r="H3861">
            <v>0</v>
          </cell>
          <cell r="I3861">
            <v>0</v>
          </cell>
          <cell r="J3861">
            <v>0</v>
          </cell>
          <cell r="L3861">
            <v>416067.41</v>
          </cell>
          <cell r="M3861">
            <v>-416067.41</v>
          </cell>
          <cell r="N3861">
            <v>-1</v>
          </cell>
        </row>
        <row r="3862">
          <cell r="A3862" t="str">
            <v>24-50-a-03</v>
          </cell>
          <cell r="B3862" t="str">
            <v>Deleted</v>
          </cell>
          <cell r="C3862" t="str">
            <v>Each</v>
          </cell>
          <cell r="D3862">
            <v>0</v>
          </cell>
          <cell r="E3862">
            <v>0</v>
          </cell>
          <cell r="F3862" t="str">
            <v>Each</v>
          </cell>
          <cell r="G3862">
            <v>0</v>
          </cell>
          <cell r="H3862">
            <v>0</v>
          </cell>
          <cell r="I3862">
            <v>0</v>
          </cell>
          <cell r="J3862">
            <v>0</v>
          </cell>
          <cell r="L3862">
            <v>462857</v>
          </cell>
          <cell r="M3862">
            <v>-462857</v>
          </cell>
          <cell r="N3862">
            <v>-1</v>
          </cell>
        </row>
        <row r="3863">
          <cell r="A3863" t="str">
            <v>24-50-a-04</v>
          </cell>
          <cell r="B3863" t="str">
            <v>Deleted</v>
          </cell>
          <cell r="C3863" t="str">
            <v>Each</v>
          </cell>
          <cell r="D3863">
            <v>0</v>
          </cell>
          <cell r="E3863">
            <v>0</v>
          </cell>
          <cell r="F3863" t="str">
            <v>Each</v>
          </cell>
          <cell r="G3863">
            <v>0</v>
          </cell>
          <cell r="H3863">
            <v>0</v>
          </cell>
          <cell r="I3863">
            <v>0</v>
          </cell>
          <cell r="J3863">
            <v>0</v>
          </cell>
          <cell r="L3863">
            <v>504284.91</v>
          </cell>
          <cell r="M3863">
            <v>-504284.91</v>
          </cell>
          <cell r="N3863">
            <v>-1</v>
          </cell>
        </row>
        <row r="3864">
          <cell r="A3864" t="str">
            <v>24-50-a-05</v>
          </cell>
          <cell r="B3864" t="str">
            <v>Deleted</v>
          </cell>
          <cell r="C3864" t="str">
            <v>Each</v>
          </cell>
          <cell r="D3864">
            <v>0</v>
          </cell>
          <cell r="E3864">
            <v>0</v>
          </cell>
          <cell r="F3864" t="str">
            <v>Each</v>
          </cell>
          <cell r="G3864">
            <v>0</v>
          </cell>
          <cell r="H3864">
            <v>0</v>
          </cell>
          <cell r="I3864">
            <v>0</v>
          </cell>
          <cell r="J3864">
            <v>0</v>
          </cell>
          <cell r="L3864">
            <v>700410.19</v>
          </cell>
          <cell r="M3864">
            <v>-700410.19</v>
          </cell>
          <cell r="N3864">
            <v>-1</v>
          </cell>
        </row>
        <row r="3865">
          <cell r="A3865" t="str">
            <v>24-50-a-06</v>
          </cell>
          <cell r="B3865" t="str">
            <v>Deleted</v>
          </cell>
          <cell r="C3865" t="str">
            <v>Each</v>
          </cell>
          <cell r="D3865">
            <v>0</v>
          </cell>
          <cell r="E3865">
            <v>0</v>
          </cell>
          <cell r="F3865" t="str">
            <v>Each</v>
          </cell>
          <cell r="G3865">
            <v>0</v>
          </cell>
          <cell r="H3865">
            <v>0</v>
          </cell>
          <cell r="I3865">
            <v>0</v>
          </cell>
          <cell r="J3865">
            <v>0</v>
          </cell>
          <cell r="L3865">
            <v>766949.69</v>
          </cell>
          <cell r="M3865">
            <v>-766949.69</v>
          </cell>
          <cell r="N3865">
            <v>-1</v>
          </cell>
        </row>
        <row r="3866">
          <cell r="A3866" t="str">
            <v>24-50-a-07</v>
          </cell>
          <cell r="B3866" t="str">
            <v>Deleted</v>
          </cell>
          <cell r="C3866" t="str">
            <v>Each</v>
          </cell>
          <cell r="D3866">
            <v>0</v>
          </cell>
          <cell r="E3866">
            <v>0</v>
          </cell>
          <cell r="F3866" t="str">
            <v>Each</v>
          </cell>
          <cell r="G3866">
            <v>0</v>
          </cell>
          <cell r="H3866">
            <v>0</v>
          </cell>
          <cell r="I3866">
            <v>0</v>
          </cell>
          <cell r="J3866">
            <v>0</v>
          </cell>
          <cell r="L3866">
            <v>1146458</v>
          </cell>
          <cell r="M3866">
            <v>-1146458</v>
          </cell>
          <cell r="N3866">
            <v>-1</v>
          </cell>
        </row>
        <row r="3867">
          <cell r="A3867" t="str">
            <v>24-50-a-08</v>
          </cell>
          <cell r="B3867" t="str">
            <v>Deleted</v>
          </cell>
          <cell r="C3867" t="str">
            <v>Each</v>
          </cell>
          <cell r="D3867">
            <v>0</v>
          </cell>
          <cell r="E3867">
            <v>0</v>
          </cell>
          <cell r="F3867" t="str">
            <v>each</v>
          </cell>
          <cell r="G3867">
            <v>0</v>
          </cell>
          <cell r="H3867">
            <v>0</v>
          </cell>
          <cell r="I3867">
            <v>0</v>
          </cell>
          <cell r="J3867">
            <v>0</v>
          </cell>
          <cell r="L3867">
            <v>439327.5</v>
          </cell>
          <cell r="M3867">
            <v>-439327.5</v>
          </cell>
          <cell r="N3867">
            <v>-1</v>
          </cell>
        </row>
        <row r="3868">
          <cell r="A3868" t="str">
            <v>24-50-b-01</v>
          </cell>
          <cell r="B3868" t="str">
            <v>Deleted</v>
          </cell>
          <cell r="C3868" t="str">
            <v>Each</v>
          </cell>
          <cell r="D3868">
            <v>0</v>
          </cell>
          <cell r="E3868">
            <v>0</v>
          </cell>
          <cell r="F3868" t="str">
            <v>Each</v>
          </cell>
          <cell r="G3868">
            <v>0</v>
          </cell>
          <cell r="H3868">
            <v>0</v>
          </cell>
          <cell r="I3868">
            <v>0</v>
          </cell>
          <cell r="J3868">
            <v>0</v>
          </cell>
          <cell r="L3868">
            <v>1219856</v>
          </cell>
          <cell r="M3868">
            <v>-1219856</v>
          </cell>
          <cell r="N3868">
            <v>-1</v>
          </cell>
        </row>
        <row r="3869">
          <cell r="A3869" t="str">
            <v>24-50-b-02</v>
          </cell>
          <cell r="B3869" t="str">
            <v>Deleted</v>
          </cell>
          <cell r="C3869" t="str">
            <v>Each</v>
          </cell>
          <cell r="D3869">
            <v>0</v>
          </cell>
          <cell r="E3869">
            <v>0</v>
          </cell>
          <cell r="F3869" t="str">
            <v>Each</v>
          </cell>
          <cell r="G3869">
            <v>0</v>
          </cell>
          <cell r="H3869">
            <v>0</v>
          </cell>
          <cell r="I3869">
            <v>0</v>
          </cell>
          <cell r="J3869">
            <v>0</v>
          </cell>
          <cell r="L3869">
            <v>381019.91</v>
          </cell>
          <cell r="M3869">
            <v>-381019.91</v>
          </cell>
          <cell r="N3869">
            <v>-1</v>
          </cell>
        </row>
        <row r="3870">
          <cell r="A3870" t="str">
            <v>24-50-b-03</v>
          </cell>
          <cell r="B3870" t="str">
            <v>Deleted</v>
          </cell>
          <cell r="C3870" t="str">
            <v>Each</v>
          </cell>
          <cell r="D3870">
            <v>0</v>
          </cell>
          <cell r="E3870">
            <v>0</v>
          </cell>
          <cell r="F3870" t="str">
            <v>Each</v>
          </cell>
          <cell r="G3870">
            <v>0</v>
          </cell>
          <cell r="H3870">
            <v>0</v>
          </cell>
          <cell r="I3870">
            <v>0</v>
          </cell>
          <cell r="J3870">
            <v>0</v>
          </cell>
          <cell r="L3870">
            <v>310064.40999999997</v>
          </cell>
          <cell r="M3870">
            <v>-310064.40999999997</v>
          </cell>
          <cell r="N3870">
            <v>-1</v>
          </cell>
        </row>
        <row r="3871">
          <cell r="A3871" t="str">
            <v>24-50-b-04</v>
          </cell>
          <cell r="B3871" t="str">
            <v>Deleted</v>
          </cell>
          <cell r="C3871" t="str">
            <v>Each</v>
          </cell>
          <cell r="D3871">
            <v>0</v>
          </cell>
          <cell r="E3871">
            <v>0</v>
          </cell>
          <cell r="F3871" t="str">
            <v>Each</v>
          </cell>
          <cell r="G3871">
            <v>0</v>
          </cell>
          <cell r="H3871">
            <v>0</v>
          </cell>
          <cell r="I3871">
            <v>0</v>
          </cell>
          <cell r="J3871">
            <v>0</v>
          </cell>
          <cell r="L3871">
            <v>255146.59</v>
          </cell>
          <cell r="M3871">
            <v>-255146.59</v>
          </cell>
          <cell r="N3871">
            <v>-1</v>
          </cell>
        </row>
        <row r="3872">
          <cell r="A3872" t="str">
            <v>24-50-b-05</v>
          </cell>
          <cell r="B3872" t="str">
            <v>Deleted</v>
          </cell>
          <cell r="C3872" t="str">
            <v>Each</v>
          </cell>
          <cell r="D3872">
            <v>0</v>
          </cell>
          <cell r="E3872">
            <v>0</v>
          </cell>
          <cell r="F3872" t="str">
            <v>Each</v>
          </cell>
          <cell r="G3872">
            <v>0</v>
          </cell>
          <cell r="H3872">
            <v>0</v>
          </cell>
          <cell r="I3872">
            <v>0</v>
          </cell>
          <cell r="J3872">
            <v>0</v>
          </cell>
          <cell r="L3872">
            <v>225986.59</v>
          </cell>
          <cell r="M3872">
            <v>-225986.59</v>
          </cell>
          <cell r="N3872">
            <v>-1</v>
          </cell>
        </row>
        <row r="3873">
          <cell r="A3873" t="str">
            <v>24-50-c-01</v>
          </cell>
          <cell r="B3873" t="str">
            <v>Supply and installation of Submersible Flat Cablemade of 99.9% copper, coated with double PVC asper BSS Standards, 3x10 mm2</v>
          </cell>
          <cell r="C3873" t="str">
            <v>Meter</v>
          </cell>
          <cell r="D3873">
            <v>99.6</v>
          </cell>
          <cell r="E3873">
            <v>975.37</v>
          </cell>
          <cell r="F3873" t="str">
            <v>Meter</v>
          </cell>
          <cell r="G3873">
            <v>99.6</v>
          </cell>
          <cell r="H3873">
            <v>975.37</v>
          </cell>
          <cell r="I3873">
            <v>0</v>
          </cell>
          <cell r="J3873">
            <v>0</v>
          </cell>
          <cell r="L3873">
            <v>684.62</v>
          </cell>
          <cell r="M3873">
            <v>290.75</v>
          </cell>
          <cell r="N3873">
            <v>0.42468814816978762</v>
          </cell>
        </row>
        <row r="3874">
          <cell r="A3874" t="str">
            <v>24-50-c-02</v>
          </cell>
          <cell r="B3874" t="str">
            <v>Supply and installation of Submersible Flat Cablemade of 99.9% copper, coated with double PVC asper BSS Standards, 3x16 mm2</v>
          </cell>
          <cell r="C3874" t="str">
            <v>Meter</v>
          </cell>
          <cell r="D3874">
            <v>99.6</v>
          </cell>
          <cell r="E3874">
            <v>1155.9000000000001</v>
          </cell>
          <cell r="F3874" t="str">
            <v>Meter</v>
          </cell>
          <cell r="G3874">
            <v>99.6</v>
          </cell>
          <cell r="H3874">
            <v>1155.9000000000001</v>
          </cell>
          <cell r="I3874">
            <v>0</v>
          </cell>
          <cell r="J3874">
            <v>0</v>
          </cell>
          <cell r="L3874">
            <v>944.63</v>
          </cell>
          <cell r="M3874">
            <v>211.2700000000001</v>
          </cell>
          <cell r="N3874">
            <v>0.22365370568370696</v>
          </cell>
        </row>
        <row r="3875">
          <cell r="A3875" t="str">
            <v>24-50-c-03</v>
          </cell>
          <cell r="B3875" t="str">
            <v>Supply and installation of Submersible Flat Cablemade of 99.9% copper, coated with double PVC asper BSS Standards, 3x25 mm2</v>
          </cell>
          <cell r="C3875" t="str">
            <v>Meter</v>
          </cell>
          <cell r="D3875">
            <v>99.6</v>
          </cell>
          <cell r="E3875">
            <v>2130.9299999999998</v>
          </cell>
          <cell r="F3875" t="str">
            <v>Meter</v>
          </cell>
          <cell r="G3875">
            <v>99.6</v>
          </cell>
          <cell r="H3875">
            <v>2130.9299999999998</v>
          </cell>
          <cell r="I3875">
            <v>0</v>
          </cell>
          <cell r="J3875">
            <v>0</v>
          </cell>
          <cell r="L3875">
            <v>1724.66</v>
          </cell>
          <cell r="M3875">
            <v>406.26999999999975</v>
          </cell>
          <cell r="N3875">
            <v>0.23556527083599071</v>
          </cell>
        </row>
        <row r="3876">
          <cell r="A3876" t="str">
            <v>24-50-c-04</v>
          </cell>
          <cell r="B3876" t="str">
            <v>Supply and installation of Submersible Flat Cablemade of 99.9% copper, coated with double PVC asper BSS Standards, 3x35 mm2</v>
          </cell>
          <cell r="C3876" t="str">
            <v>Meter</v>
          </cell>
          <cell r="D3876">
            <v>99.6</v>
          </cell>
          <cell r="E3876">
            <v>2455.9499999999998</v>
          </cell>
          <cell r="F3876" t="str">
            <v>Meter</v>
          </cell>
          <cell r="G3876">
            <v>99.6</v>
          </cell>
          <cell r="H3876">
            <v>2455.9499999999998</v>
          </cell>
          <cell r="I3876">
            <v>0</v>
          </cell>
          <cell r="J3876">
            <v>0</v>
          </cell>
          <cell r="L3876">
            <v>1984.67</v>
          </cell>
          <cell r="M3876">
            <v>471.27999999999975</v>
          </cell>
          <cell r="N3876">
            <v>0.23746013191109844</v>
          </cell>
        </row>
        <row r="3877">
          <cell r="A3877" t="str">
            <v>24-50-c-05</v>
          </cell>
          <cell r="B3877" t="str">
            <v>Supply and installation of Submersible Flat Cablemade of 99.9% copper, coated with double PVC asper BSS Standards, 3x6 mm2</v>
          </cell>
          <cell r="C3877" t="str">
            <v>meter</v>
          </cell>
          <cell r="D3877">
            <v>99.6</v>
          </cell>
          <cell r="E3877">
            <v>599.32000000000005</v>
          </cell>
          <cell r="F3877" t="str">
            <v>meter</v>
          </cell>
          <cell r="G3877">
            <v>99.6</v>
          </cell>
          <cell r="H3877">
            <v>599.32000000000005</v>
          </cell>
          <cell r="I3877">
            <v>0</v>
          </cell>
          <cell r="J3877">
            <v>0</v>
          </cell>
          <cell r="L3877">
            <v>499.37</v>
          </cell>
          <cell r="M3877">
            <v>99.950000000000045</v>
          </cell>
          <cell r="N3877">
            <v>0.20015219176161972</v>
          </cell>
        </row>
        <row r="3878">
          <cell r="A3878" t="str">
            <v>24-51-a</v>
          </cell>
          <cell r="B3878" t="str">
            <v>Repair of C.I sluice valve/ reflux valve i/c packingsheet, nuts, bolts, spindle etc: complete of thefollowing size.a) 3" (75 mm) dia</v>
          </cell>
          <cell r="C3878" t="str">
            <v>Each</v>
          </cell>
          <cell r="D3878">
            <v>1008.45</v>
          </cell>
          <cell r="E3878">
            <v>1008.45</v>
          </cell>
          <cell r="F3878" t="str">
            <v>Each</v>
          </cell>
          <cell r="G3878">
            <v>1008.45</v>
          </cell>
          <cell r="H3878">
            <v>1008.45</v>
          </cell>
          <cell r="I3878" t="str">
            <v>24.3.5.5.2,24.3.5.5.4,24.3.6.18</v>
          </cell>
          <cell r="J3878">
            <v>0</v>
          </cell>
          <cell r="L3878">
            <v>1008.45</v>
          </cell>
          <cell r="M3878">
            <v>0</v>
          </cell>
          <cell r="N3878">
            <v>0</v>
          </cell>
        </row>
        <row r="3879">
          <cell r="A3879" t="str">
            <v>24-51-b</v>
          </cell>
          <cell r="B3879" t="str">
            <v>Repair of C.I sluice valve/ reflux valve i/c packingsheet, nuts, bolts, spindle etc: complete of thefollowing size.a) 4" (100 mm) dia</v>
          </cell>
          <cell r="C3879" t="str">
            <v>Each</v>
          </cell>
          <cell r="D3879">
            <v>1176.53</v>
          </cell>
          <cell r="E3879">
            <v>1176.52</v>
          </cell>
          <cell r="F3879" t="str">
            <v>each</v>
          </cell>
          <cell r="G3879">
            <v>1176.53</v>
          </cell>
          <cell r="H3879">
            <v>1176.53</v>
          </cell>
          <cell r="I3879" t="str">
            <v>24.3.5.5.2,24.3.5.5.4,24.3.6.18</v>
          </cell>
          <cell r="J3879">
            <v>0</v>
          </cell>
          <cell r="L3879">
            <v>1176.53</v>
          </cell>
          <cell r="M3879">
            <v>0</v>
          </cell>
          <cell r="N3879">
            <v>0</v>
          </cell>
        </row>
        <row r="3880">
          <cell r="A3880" t="str">
            <v>24-51-c</v>
          </cell>
          <cell r="B3880" t="str">
            <v>Repair of C.I sluice valve/ reflux valve i/c packingsheet, nuts, bolts, spindle etc: complete of thefollowing size.a) 6" (150 mm) dia</v>
          </cell>
          <cell r="C3880" t="str">
            <v>Each</v>
          </cell>
          <cell r="D3880">
            <v>1344.6</v>
          </cell>
          <cell r="E3880">
            <v>1344.6</v>
          </cell>
          <cell r="F3880" t="str">
            <v>each</v>
          </cell>
          <cell r="G3880">
            <v>1344.6</v>
          </cell>
          <cell r="H3880">
            <v>1344.6</v>
          </cell>
          <cell r="I3880" t="str">
            <v>24.3.5.5.2,24.3.5.5.4,24.3.6.18</v>
          </cell>
          <cell r="J3880">
            <v>0</v>
          </cell>
          <cell r="L3880">
            <v>1344.6</v>
          </cell>
          <cell r="M3880">
            <v>0</v>
          </cell>
          <cell r="N3880">
            <v>0</v>
          </cell>
        </row>
        <row r="3881">
          <cell r="A3881" t="str">
            <v>24-52-a</v>
          </cell>
          <cell r="B3881"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6" (150 mm) dia</v>
          </cell>
          <cell r="C3881" t="str">
            <v>Each</v>
          </cell>
          <cell r="D3881">
            <v>1624.72</v>
          </cell>
          <cell r="E3881">
            <v>2063.34</v>
          </cell>
          <cell r="F3881" t="str">
            <v>Each</v>
          </cell>
          <cell r="G3881">
            <v>1624.72</v>
          </cell>
          <cell r="H3881">
            <v>2063.34</v>
          </cell>
          <cell r="I3881" t="str">
            <v>24.3.6.25,24.3.6.26</v>
          </cell>
          <cell r="J3881">
            <v>0</v>
          </cell>
          <cell r="L3881">
            <v>1895.05</v>
          </cell>
          <cell r="M3881">
            <v>168.29000000000019</v>
          </cell>
          <cell r="N3881">
            <v>8.880504472177525E-2</v>
          </cell>
        </row>
        <row r="3882">
          <cell r="A3882" t="str">
            <v>24-52-b</v>
          </cell>
          <cell r="B3882"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4" (100 mm) dia</v>
          </cell>
          <cell r="C3882" t="str">
            <v>Each</v>
          </cell>
          <cell r="D3882">
            <v>1624.72</v>
          </cell>
          <cell r="E3882">
            <v>1975.86</v>
          </cell>
          <cell r="F3882" t="str">
            <v>Each</v>
          </cell>
          <cell r="G3882">
            <v>1624.72</v>
          </cell>
          <cell r="H3882">
            <v>1975.86</v>
          </cell>
          <cell r="I3882" t="str">
            <v>24.3.6.25,24.3.6.26</v>
          </cell>
          <cell r="J3882">
            <v>0</v>
          </cell>
          <cell r="L3882">
            <v>1838.66</v>
          </cell>
          <cell r="M3882">
            <v>137.19999999999982</v>
          </cell>
          <cell r="N3882">
            <v>7.4619559896881321E-2</v>
          </cell>
        </row>
        <row r="3883">
          <cell r="A3883" t="str">
            <v>24-52-c</v>
          </cell>
          <cell r="B3883"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3" (75 mm) dia</v>
          </cell>
          <cell r="C3883" t="str">
            <v>Each</v>
          </cell>
          <cell r="D3883">
            <v>1375.72</v>
          </cell>
          <cell r="E3883">
            <v>1726.86</v>
          </cell>
          <cell r="F3883" t="str">
            <v>Each</v>
          </cell>
          <cell r="G3883">
            <v>1375.72</v>
          </cell>
          <cell r="H3883">
            <v>1726.86</v>
          </cell>
          <cell r="I3883" t="str">
            <v>24.3.6.25,24.3.6.26</v>
          </cell>
          <cell r="J3883">
            <v>0</v>
          </cell>
          <cell r="L3883">
            <v>1595.89</v>
          </cell>
          <cell r="M3883">
            <v>130.9699999999998</v>
          </cell>
          <cell r="N3883">
            <v>8.2067059759757754E-2</v>
          </cell>
        </row>
        <row r="3884">
          <cell r="A3884" t="str">
            <v>24-52-d</v>
          </cell>
          <cell r="B3884" t="str">
            <v>Repair /removal &amp; testing of leakages in existing/already laid pipe line i/c cost of extraction/excavation with welding joint coating withbictumen/ red oxide and reinstallation to itsoriginal position after refilling with execavatedmaterial etc: complete in all respect of thefollowing sizes.a) 2" (50 mm) dia</v>
          </cell>
          <cell r="C3884" t="str">
            <v>Each</v>
          </cell>
          <cell r="D3884">
            <v>1375.72</v>
          </cell>
          <cell r="E3884">
            <v>1639.38</v>
          </cell>
          <cell r="F3884" t="str">
            <v>Each</v>
          </cell>
          <cell r="G3884">
            <v>1375.72</v>
          </cell>
          <cell r="H3884">
            <v>1639.38</v>
          </cell>
          <cell r="I3884" t="str">
            <v>24.3.6.25,24.3.6.26</v>
          </cell>
          <cell r="J3884">
            <v>0</v>
          </cell>
          <cell r="L3884">
            <v>1539.5</v>
          </cell>
          <cell r="M3884">
            <v>99.880000000000109</v>
          </cell>
          <cell r="N3884">
            <v>6.4878207210133237E-2</v>
          </cell>
        </row>
        <row r="3885">
          <cell r="A3885" t="str">
            <v>24-53-a</v>
          </cell>
          <cell r="B3885" t="str">
            <v>Replacement of existing/ GM Peet valve includingcost of Union, Nipple, Sockets etc : 1" dia</v>
          </cell>
          <cell r="C3885" t="str">
            <v>Each</v>
          </cell>
          <cell r="D3885">
            <v>249</v>
          </cell>
          <cell r="E3885">
            <v>1807.44</v>
          </cell>
          <cell r="F3885" t="str">
            <v>Each</v>
          </cell>
          <cell r="G3885">
            <v>249</v>
          </cell>
          <cell r="H3885">
            <v>1807.44</v>
          </cell>
          <cell r="I3885" t="str">
            <v>24.3.5.5.6</v>
          </cell>
          <cell r="J3885">
            <v>0</v>
          </cell>
          <cell r="L3885">
            <v>1801.22</v>
          </cell>
          <cell r="M3885">
            <v>6.2200000000000273</v>
          </cell>
          <cell r="N3885">
            <v>3.4532150431374441E-3</v>
          </cell>
        </row>
        <row r="3886">
          <cell r="A3886" t="str">
            <v>24-53-b</v>
          </cell>
          <cell r="B3886" t="str">
            <v>Replacement of existing/ GM Peet valve includingcost of Union, Nipple, Sockets etc : 1.25" dia</v>
          </cell>
          <cell r="C3886" t="str">
            <v>Each</v>
          </cell>
          <cell r="D3886">
            <v>249</v>
          </cell>
          <cell r="E3886">
            <v>2715.12</v>
          </cell>
          <cell r="F3886" t="str">
            <v>Each</v>
          </cell>
          <cell r="G3886">
            <v>249</v>
          </cell>
          <cell r="H3886">
            <v>2715.12</v>
          </cell>
          <cell r="I3886" t="str">
            <v>24.3.5.5.6</v>
          </cell>
          <cell r="J3886">
            <v>0</v>
          </cell>
          <cell r="L3886">
            <v>2708.9</v>
          </cell>
          <cell r="M3886">
            <v>6.2199999999997999</v>
          </cell>
          <cell r="N3886">
            <v>2.2961349625308428E-3</v>
          </cell>
        </row>
        <row r="3887">
          <cell r="A3887" t="str">
            <v>24-53-c</v>
          </cell>
          <cell r="B3887" t="str">
            <v>Replacement of existing/ GM Peet valve includingcost of Union, Nipple, Sockets etc : 1.5" dia</v>
          </cell>
          <cell r="C3887" t="str">
            <v>Each</v>
          </cell>
          <cell r="D3887">
            <v>249</v>
          </cell>
          <cell r="E3887">
            <v>3338.66</v>
          </cell>
          <cell r="F3887" t="str">
            <v>Each</v>
          </cell>
          <cell r="G3887">
            <v>249</v>
          </cell>
          <cell r="H3887">
            <v>3338.66</v>
          </cell>
          <cell r="I3887" t="str">
            <v>24.3.5.5.6</v>
          </cell>
          <cell r="J3887">
            <v>0</v>
          </cell>
          <cell r="L3887">
            <v>3332.44</v>
          </cell>
          <cell r="M3887">
            <v>6.2199999999997999</v>
          </cell>
          <cell r="N3887">
            <v>1.8665002220594519E-3</v>
          </cell>
        </row>
        <row r="3888">
          <cell r="A3888" t="str">
            <v>24-53-d</v>
          </cell>
          <cell r="B3888" t="str">
            <v>Replacement of existing/ GM Peet valve includingcost of Union, Nipple, Sockets etc : 2" dia</v>
          </cell>
          <cell r="C3888" t="str">
            <v>Each</v>
          </cell>
          <cell r="D3888">
            <v>373.5</v>
          </cell>
          <cell r="E3888">
            <v>5032.9399999999996</v>
          </cell>
          <cell r="F3888" t="str">
            <v>Each</v>
          </cell>
          <cell r="G3888">
            <v>373.5</v>
          </cell>
          <cell r="H3888">
            <v>5032.9399999999996</v>
          </cell>
          <cell r="I3888" t="str">
            <v>24.3.5.5.6</v>
          </cell>
          <cell r="J3888">
            <v>0</v>
          </cell>
          <cell r="L3888">
            <v>5023.6000000000004</v>
          </cell>
          <cell r="M3888">
            <v>9.339999999999236</v>
          </cell>
          <cell r="N3888">
            <v>1.8592244605460696E-3</v>
          </cell>
        </row>
        <row r="3889">
          <cell r="A3889" t="str">
            <v>24-53-e</v>
          </cell>
          <cell r="B3889" t="str">
            <v>Replacement of existing/ GM Peet valve includingcost of Union, Nipple, Sockets etc : 2.5" dia</v>
          </cell>
          <cell r="C3889" t="str">
            <v>Each</v>
          </cell>
          <cell r="D3889">
            <v>373.5</v>
          </cell>
          <cell r="E3889">
            <v>7761.1</v>
          </cell>
          <cell r="F3889" t="str">
            <v>Each</v>
          </cell>
          <cell r="G3889">
            <v>373.5</v>
          </cell>
          <cell r="H3889">
            <v>7761.1</v>
          </cell>
          <cell r="I3889" t="str">
            <v>24.3.5.5.6</v>
          </cell>
          <cell r="J3889">
            <v>0</v>
          </cell>
          <cell r="L3889">
            <v>7751.76</v>
          </cell>
          <cell r="M3889">
            <v>9.3400000000001455</v>
          </cell>
          <cell r="N3889">
            <v>1.2048876642207892E-3</v>
          </cell>
        </row>
        <row r="3890">
          <cell r="A3890" t="str">
            <v>24-54-a</v>
          </cell>
          <cell r="B3890" t="str">
            <v>Replacement of existing damaged rusted &amp;chocked G.I pipe with new GI pipes of EN 10255 -2004 (Medium Approved Quality ) includinglaying, cutting, jointing, testing and disinfectingwith socket joint including specials and valvesetc.Complete as per specifications1" ( 25 mm) Nominal Pipe Size (NPS)</v>
          </cell>
          <cell r="C3890" t="str">
            <v>Rft</v>
          </cell>
          <cell r="D3890">
            <v>14.99</v>
          </cell>
          <cell r="E3890">
            <v>349.52</v>
          </cell>
          <cell r="F3890" t="str">
            <v>m</v>
          </cell>
          <cell r="G3890">
            <v>49.18</v>
          </cell>
          <cell r="H3890">
            <v>1146.71</v>
          </cell>
          <cell r="I3890" t="str">
            <v>24.3.5.3 ,24.3.6.22</v>
          </cell>
          <cell r="J3890">
            <v>0</v>
          </cell>
          <cell r="L3890">
            <v>977.42</v>
          </cell>
          <cell r="M3890">
            <v>169.29000000000008</v>
          </cell>
          <cell r="N3890">
            <v>0.17320087577499957</v>
          </cell>
        </row>
        <row r="3891">
          <cell r="A3891" t="str">
            <v>24-54-b</v>
          </cell>
          <cell r="B3891" t="str">
            <v>Replacement of existing damaged rusted &amp;chocked G.I pipe with new GI pipes of EN 10255 -2004 (Medium Approved Quality ) includinglaying, cutting, jointing, testing and disinfectingwith socket joint including specials and valvesetc.Complete as per specifications1¼" ( 32 mm) Nominal Pipe Size (NPS)</v>
          </cell>
          <cell r="C3891" t="str">
            <v>Rft</v>
          </cell>
          <cell r="D3891">
            <v>16.579999999999998</v>
          </cell>
          <cell r="E3891">
            <v>447.75</v>
          </cell>
          <cell r="F3891" t="str">
            <v>m</v>
          </cell>
          <cell r="G3891">
            <v>54.41</v>
          </cell>
          <cell r="H3891">
            <v>1468.99</v>
          </cell>
          <cell r="I3891" t="str">
            <v>24.3.5.3 ,24.3.6.22</v>
          </cell>
          <cell r="J3891">
            <v>0</v>
          </cell>
          <cell r="L3891">
            <v>1251.82</v>
          </cell>
          <cell r="M3891">
            <v>217.17000000000007</v>
          </cell>
          <cell r="N3891">
            <v>0.17348340815772242</v>
          </cell>
        </row>
        <row r="3892">
          <cell r="A3892" t="str">
            <v>24-54-c</v>
          </cell>
          <cell r="B3892" t="str">
            <v>Replacement of existing damaged rusted &amp;chocked G.I pipe with new GI pipes of EN 10255 -2004 (Medium Approved Quality ) includinglaying, cutting, jointing, testing and disinfectingwith socket joint including specials and valvesetc.Complete as per specifications'1½" (40 mm) Nominal Pipe Size (NPS)</v>
          </cell>
          <cell r="C3892" t="str">
            <v>Rft</v>
          </cell>
          <cell r="D3892">
            <v>16.579999999999998</v>
          </cell>
          <cell r="E3892">
            <v>513.65</v>
          </cell>
          <cell r="F3892" t="str">
            <v>m</v>
          </cell>
          <cell r="G3892">
            <v>54.41</v>
          </cell>
          <cell r="H3892">
            <v>1685.2</v>
          </cell>
          <cell r="I3892" t="str">
            <v>24.3.5.3 ,24.3.6.22</v>
          </cell>
          <cell r="J3892">
            <v>0</v>
          </cell>
          <cell r="L3892">
            <v>1406.56</v>
          </cell>
          <cell r="M3892">
            <v>278.6400000000001</v>
          </cell>
          <cell r="N3892">
            <v>0.1981003298828348</v>
          </cell>
        </row>
        <row r="3893">
          <cell r="A3893" t="str">
            <v>24-54-d</v>
          </cell>
          <cell r="B3893" t="str">
            <v>Replacement of existing damaged rusted &amp;chocked G.I pipe with new GI pipes of EN 10255 -2004 (Medium Approved Quality ) includinglaying, cutting, jointing, testing and disinfectingwith socket joint including specials and valvesetc.Complete as per specifications'2" (50 mm) Nominal Pipe Size (NPS)</v>
          </cell>
          <cell r="C3893" t="str">
            <v>Rft</v>
          </cell>
          <cell r="D3893">
            <v>17.03</v>
          </cell>
          <cell r="E3893">
            <v>715.25</v>
          </cell>
          <cell r="F3893" t="str">
            <v>m</v>
          </cell>
          <cell r="G3893">
            <v>55.88</v>
          </cell>
          <cell r="H3893">
            <v>2346.62</v>
          </cell>
          <cell r="I3893" t="str">
            <v>24.3.5.3 ,24.3.6.22</v>
          </cell>
          <cell r="J3893">
            <v>0</v>
          </cell>
          <cell r="L3893">
            <v>1994.26</v>
          </cell>
          <cell r="M3893">
            <v>352.3599999999999</v>
          </cell>
          <cell r="N3893">
            <v>0.17668709195390767</v>
          </cell>
        </row>
        <row r="3894">
          <cell r="A3894" t="str">
            <v>24-54-e</v>
          </cell>
          <cell r="B3894" t="str">
            <v>Replacement of existing damaged rusted &amp;chocked G.I pipe with new GI pipes of EN 10255 -2004 (Medium Approved Quality ) includinglaying, cutting, jointing, testing and disinfectingwith socket joint including specials and valvesetc.Complete as per specifications'2½" (65 mm) Nominal Pipe Size (NPS)</v>
          </cell>
          <cell r="C3894" t="str">
            <v>Rft</v>
          </cell>
          <cell r="D3894">
            <v>17.43</v>
          </cell>
          <cell r="E3894">
            <v>910.19</v>
          </cell>
          <cell r="F3894" t="str">
            <v>m</v>
          </cell>
          <cell r="G3894">
            <v>57.19</v>
          </cell>
          <cell r="H3894">
            <v>2986.18</v>
          </cell>
          <cell r="I3894" t="str">
            <v>24.3.5.3 ,24.3.6.22</v>
          </cell>
          <cell r="J3894">
            <v>0</v>
          </cell>
          <cell r="L3894">
            <v>2537.87</v>
          </cell>
          <cell r="M3894">
            <v>448.30999999999995</v>
          </cell>
          <cell r="N3894">
            <v>0.17664813406518062</v>
          </cell>
        </row>
        <row r="3895">
          <cell r="A3895" t="str">
            <v>24-54-f</v>
          </cell>
          <cell r="B3895" t="str">
            <v>Replacement of existing damaged rusted &amp;chocked G.I pipe with new GI pipes of EN 10255 -2004 (Medium Approved Quality ) includinglaying, cutting, jointing, testing and disinfectingwith socket joint including specials and valvesetc.Complete as per specifications3" (75 mm) Nominal Pipe Size (NPS)</v>
          </cell>
          <cell r="C3895" t="str">
            <v>Rft</v>
          </cell>
          <cell r="D3895">
            <v>20.170000000000002</v>
          </cell>
          <cell r="E3895">
            <v>1176.8399999999999</v>
          </cell>
          <cell r="F3895" t="str">
            <v>m</v>
          </cell>
          <cell r="G3895">
            <v>66.17</v>
          </cell>
          <cell r="H3895">
            <v>3861.03</v>
          </cell>
          <cell r="I3895" t="str">
            <v>24.3.5.3 ,24.3.6.22</v>
          </cell>
          <cell r="J3895">
            <v>0</v>
          </cell>
          <cell r="L3895">
            <v>3277.01</v>
          </cell>
          <cell r="M3895">
            <v>584.02</v>
          </cell>
          <cell r="N3895">
            <v>0.17821733836637665</v>
          </cell>
        </row>
        <row r="3896">
          <cell r="A3896" t="str">
            <v>24-54-g</v>
          </cell>
          <cell r="B3896" t="str">
            <v>Replacement of existing damaged rusted &amp;chocked G.I pipe with new GI pipes of EN 10255 -2004 (Medium Approved Quality ) includinglaying, cutting, jointing, testing and disinfectingwith socket joint including specials and valvesetc.Complete as per specifications4" ( 100 mm) Nominal Pipe Size (NPS)</v>
          </cell>
          <cell r="C3896" t="str">
            <v>Rft</v>
          </cell>
          <cell r="D3896">
            <v>21.31</v>
          </cell>
          <cell r="E3896">
            <v>1702.8</v>
          </cell>
          <cell r="F3896" t="str">
            <v>m</v>
          </cell>
          <cell r="G3896">
            <v>69.930000000000007</v>
          </cell>
          <cell r="H3896">
            <v>5586.62</v>
          </cell>
          <cell r="I3896" t="str">
            <v>24.3.5.3 ,24.3.6.22</v>
          </cell>
          <cell r="J3896">
            <v>0</v>
          </cell>
          <cell r="L3896">
            <v>4727.34</v>
          </cell>
          <cell r="M3896">
            <v>859.27999999999975</v>
          </cell>
          <cell r="N3896">
            <v>0.18176818252971008</v>
          </cell>
        </row>
        <row r="3897">
          <cell r="A3897" t="str">
            <v>24-55-a</v>
          </cell>
          <cell r="B3897" t="str">
            <v>Supply and Fixing MS Column pipe for Deep wellTurbine (DWT) pumps for4" ( 100 mm) Nominal Pipe Size (NPS), 3/16"thick, 10' length</v>
          </cell>
          <cell r="C3897" t="str">
            <v>Rft</v>
          </cell>
          <cell r="D3897">
            <v>87.15</v>
          </cell>
          <cell r="E3897">
            <v>1211.1500000000001</v>
          </cell>
          <cell r="F3897" t="str">
            <v>m</v>
          </cell>
          <cell r="G3897">
            <v>285.93</v>
          </cell>
          <cell r="H3897">
            <v>3973.58</v>
          </cell>
          <cell r="I3897" t="str">
            <v>24.3.6.23</v>
          </cell>
          <cell r="J3897">
            <v>0</v>
          </cell>
          <cell r="L3897">
            <v>3225.84</v>
          </cell>
          <cell r="M3897">
            <v>747.73999999999978</v>
          </cell>
          <cell r="N3897">
            <v>0.2317969893113111</v>
          </cell>
        </row>
        <row r="3898">
          <cell r="A3898" t="str">
            <v>24-55-b</v>
          </cell>
          <cell r="B3898" t="str">
            <v>Supply and Fixing MS Column pipe for Deep wellTurbine (DWT) pumps for6" ( 100 mm) Nominal Pipe Size (NPS), 3/16"thick, 10' length</v>
          </cell>
          <cell r="C3898" t="str">
            <v>Rft</v>
          </cell>
          <cell r="D3898">
            <v>104.58</v>
          </cell>
          <cell r="E3898">
            <v>1848.2</v>
          </cell>
          <cell r="F3898" t="str">
            <v>m</v>
          </cell>
          <cell r="G3898">
            <v>343.11</v>
          </cell>
          <cell r="H3898">
            <v>6063.65</v>
          </cell>
          <cell r="I3898" t="str">
            <v>24.3.6.23</v>
          </cell>
          <cell r="J3898">
            <v>0</v>
          </cell>
          <cell r="L3898">
            <v>4907.29</v>
          </cell>
          <cell r="M3898">
            <v>1156.3599999999997</v>
          </cell>
          <cell r="N3898">
            <v>0.23564126024750925</v>
          </cell>
        </row>
        <row r="3899">
          <cell r="A3899" t="str">
            <v>24-55-c</v>
          </cell>
          <cell r="B3899" t="str">
            <v>Supply and Fixing MS Column pipe for Deep wellTurbine (DWT) pumps for2.5" ( 63 mm) Nominal Pipe Size (NPS), 3/16"thick, 10' length</v>
          </cell>
          <cell r="C3899" t="str">
            <v>Rft</v>
          </cell>
          <cell r="D3899">
            <v>87.15</v>
          </cell>
          <cell r="E3899">
            <v>803.98</v>
          </cell>
          <cell r="F3899" t="str">
            <v>m</v>
          </cell>
          <cell r="G3899">
            <v>285.93</v>
          </cell>
          <cell r="H3899">
            <v>2637.72</v>
          </cell>
          <cell r="I3899" t="str">
            <v>24.3.6.23</v>
          </cell>
          <cell r="J3899">
            <v>0</v>
          </cell>
          <cell r="L3899">
            <v>2157.14</v>
          </cell>
          <cell r="M3899">
            <v>480.57999999999993</v>
          </cell>
          <cell r="N3899">
            <v>0.22278572554400733</v>
          </cell>
        </row>
        <row r="3900">
          <cell r="A3900" t="str">
            <v>24-55-d</v>
          </cell>
          <cell r="B3900" t="str">
            <v>Supply and Fixing MS Column pipe for Deep wellTurbine (DWT) pumps for3" ( 75 mm) Nominal Pipe Size (NPS), 3/16"thick, 10' length</v>
          </cell>
          <cell r="C3900" t="str">
            <v>Rft</v>
          </cell>
          <cell r="D3900">
            <v>87.15</v>
          </cell>
          <cell r="E3900">
            <v>939.59</v>
          </cell>
          <cell r="F3900" t="str">
            <v>m</v>
          </cell>
          <cell r="G3900">
            <v>285.93</v>
          </cell>
          <cell r="H3900">
            <v>3082.63</v>
          </cell>
          <cell r="I3900" t="str">
            <v>24.3.6.23</v>
          </cell>
          <cell r="J3900">
            <v>0</v>
          </cell>
          <cell r="L3900">
            <v>2513.08</v>
          </cell>
          <cell r="M3900">
            <v>569.55000000000018</v>
          </cell>
          <cell r="N3900">
            <v>0.22663424960606116</v>
          </cell>
        </row>
        <row r="3901">
          <cell r="A3901" t="str">
            <v>24-56-a</v>
          </cell>
          <cell r="B3901" t="str">
            <v>Supply and Fixing MS Column pipe with flangesfor sub,erssible pump : 4" ( 100 mm) NominalPipe Size (NPS), 3/16" thick,  10' length</v>
          </cell>
          <cell r="C3901" t="str">
            <v>Rft</v>
          </cell>
          <cell r="D3901">
            <v>87.15</v>
          </cell>
          <cell r="E3901">
            <v>1315.97</v>
          </cell>
          <cell r="F3901" t="str">
            <v>m</v>
          </cell>
          <cell r="G3901">
            <v>285.93</v>
          </cell>
          <cell r="H3901">
            <v>4317.49</v>
          </cell>
          <cell r="I3901" t="str">
            <v>24.3.6.23</v>
          </cell>
          <cell r="J3901">
            <v>0</v>
          </cell>
          <cell r="L3901">
            <v>3570.32</v>
          </cell>
          <cell r="M3901">
            <v>747.16999999999962</v>
          </cell>
          <cell r="N3901">
            <v>0.20927255820206581</v>
          </cell>
        </row>
        <row r="3902">
          <cell r="A3902" t="str">
            <v>24-56-b</v>
          </cell>
          <cell r="B3902" t="str">
            <v>Supply and Fixing MS Column pipe with flangesfor sub,erssible pump : 3" ( 75 mm) Nominal PipeSize (NPS), 3/16" thick, 10' length</v>
          </cell>
          <cell r="C3902" t="str">
            <v>Rft</v>
          </cell>
          <cell r="D3902">
            <v>87.15</v>
          </cell>
          <cell r="E3902">
            <v>1044.8699999999999</v>
          </cell>
          <cell r="F3902" t="str">
            <v>m</v>
          </cell>
          <cell r="G3902">
            <v>285.93</v>
          </cell>
          <cell r="H3902">
            <v>3428.06</v>
          </cell>
          <cell r="I3902" t="str">
            <v>24.3.6.23</v>
          </cell>
          <cell r="J3902">
            <v>0</v>
          </cell>
          <cell r="L3902">
            <v>2858.78</v>
          </cell>
          <cell r="M3902">
            <v>569.27999999999975</v>
          </cell>
          <cell r="N3902">
            <v>0.19913389627743291</v>
          </cell>
        </row>
        <row r="3903">
          <cell r="A3903" t="str">
            <v>24-56-c</v>
          </cell>
          <cell r="B3903" t="str">
            <v>Supply and Fixing MS Column pipe with flangesfor sub,erssible pump : 2.5" ( 63 mm) NominalPipe Size (NPS), 3/16" thick, 10' length</v>
          </cell>
          <cell r="C3903" t="str">
            <v>Rft</v>
          </cell>
          <cell r="D3903">
            <v>87.15</v>
          </cell>
          <cell r="E3903">
            <v>909.33</v>
          </cell>
          <cell r="F3903" t="str">
            <v>m</v>
          </cell>
          <cell r="G3903">
            <v>285.93</v>
          </cell>
          <cell r="H3903">
            <v>2983.37</v>
          </cell>
          <cell r="I3903" t="str">
            <v>24.3.6.23</v>
          </cell>
          <cell r="J3903">
            <v>0</v>
          </cell>
          <cell r="L3903">
            <v>2503.0100000000002</v>
          </cell>
          <cell r="M3903">
            <v>480.35999999999967</v>
          </cell>
          <cell r="N3903">
            <v>0.19191293682406368</v>
          </cell>
        </row>
        <row r="3904">
          <cell r="A3904" t="str">
            <v>24-57-a</v>
          </cell>
          <cell r="B3904" t="str">
            <v>Tubewell Development/yield test with pumpingunit minimum 8 hours for tube wells more than 6"dia</v>
          </cell>
          <cell r="C3904" t="str">
            <v>Job</v>
          </cell>
          <cell r="D3904">
            <v>996</v>
          </cell>
          <cell r="E3904">
            <v>9258</v>
          </cell>
          <cell r="F3904" t="str">
            <v>Job</v>
          </cell>
          <cell r="G3904">
            <v>996</v>
          </cell>
          <cell r="H3904">
            <v>9258</v>
          </cell>
          <cell r="I3904">
            <v>0</v>
          </cell>
          <cell r="J3904">
            <v>0</v>
          </cell>
          <cell r="L3904">
            <v>9195.75</v>
          </cell>
          <cell r="M3904">
            <v>62.25</v>
          </cell>
          <cell r="N3904">
            <v>6.7694315308702386E-3</v>
          </cell>
        </row>
        <row r="3905">
          <cell r="A3905" t="str">
            <v>24-57-b</v>
          </cell>
          <cell r="B3905" t="str">
            <v>Tubewell Development/yield test with pumpingunit minimum 8 hours for tube wells upto 6" dia</v>
          </cell>
          <cell r="C3905" t="str">
            <v>Job</v>
          </cell>
          <cell r="D3905">
            <v>996</v>
          </cell>
          <cell r="E3905">
            <v>28880.25</v>
          </cell>
          <cell r="F3905" t="str">
            <v>Job</v>
          </cell>
          <cell r="G3905">
            <v>996</v>
          </cell>
          <cell r="H3905">
            <v>28880.25</v>
          </cell>
          <cell r="I3905">
            <v>0</v>
          </cell>
          <cell r="J3905">
            <v>0</v>
          </cell>
          <cell r="L3905">
            <v>28818</v>
          </cell>
          <cell r="M3905">
            <v>62.25</v>
          </cell>
          <cell r="N3905">
            <v>2.1601082656672911E-3</v>
          </cell>
        </row>
        <row r="3906">
          <cell r="A3906" t="str">
            <v>24-58-a</v>
          </cell>
          <cell r="B3906" t="str">
            <v>Supply and installation of Column pipe for BowlAssembly of ASTM53 standard material withstainless steel nut bolts/double galvanized andflanges thickness 20mm, with outside surfaceepoxy coated, 2.5" size</v>
          </cell>
          <cell r="C3906" t="str">
            <v>Rft</v>
          </cell>
          <cell r="D3906">
            <v>199.2</v>
          </cell>
          <cell r="E3906">
            <v>985.32</v>
          </cell>
          <cell r="F3906" t="str">
            <v>m</v>
          </cell>
          <cell r="G3906">
            <v>653.54</v>
          </cell>
          <cell r="H3906">
            <v>3232.69</v>
          </cell>
          <cell r="I3906">
            <v>0</v>
          </cell>
          <cell r="J3906">
            <v>0</v>
          </cell>
          <cell r="L3906">
            <v>2860.32</v>
          </cell>
          <cell r="M3906">
            <v>372.36999999999989</v>
          </cell>
          <cell r="N3906">
            <v>0.13018473457515239</v>
          </cell>
        </row>
        <row r="3907">
          <cell r="A3907" t="str">
            <v>24-58-b</v>
          </cell>
          <cell r="B3907" t="str">
            <v>Supply and installation of Column pipe for BowlAssembly of ASTM53 standard material withstainless steel nut bolts/double galvanized andflanges thickness 20mm, with outside surfaceepoxy coated, 3" size</v>
          </cell>
          <cell r="C3907" t="str">
            <v>Rft</v>
          </cell>
          <cell r="D3907">
            <v>224.1</v>
          </cell>
          <cell r="E3907">
            <v>1268.95</v>
          </cell>
          <cell r="F3907" t="str">
            <v>m</v>
          </cell>
          <cell r="G3907">
            <v>735.24</v>
          </cell>
          <cell r="H3907">
            <v>4163.21</v>
          </cell>
          <cell r="I3907">
            <v>0</v>
          </cell>
          <cell r="J3907">
            <v>0</v>
          </cell>
          <cell r="L3907">
            <v>3353.74</v>
          </cell>
          <cell r="M3907">
            <v>809.47000000000025</v>
          </cell>
          <cell r="N3907">
            <v>0.24136337342787464</v>
          </cell>
        </row>
        <row r="3908">
          <cell r="A3908" t="str">
            <v>24-58-c</v>
          </cell>
          <cell r="B3908" t="str">
            <v>Supply and installation of Column pipe for BowlAssembly of ASTM53 standard material withstainless steel nut bolts/double galvanized andflanges thickness 20mm, with outside surfaceepoxy coated, 4" size</v>
          </cell>
          <cell r="C3908" t="str">
            <v>Rft</v>
          </cell>
          <cell r="D3908">
            <v>249</v>
          </cell>
          <cell r="E3908">
            <v>1711.77</v>
          </cell>
          <cell r="F3908" t="str">
            <v>m</v>
          </cell>
          <cell r="G3908">
            <v>816.93</v>
          </cell>
          <cell r="H3908">
            <v>5616.04</v>
          </cell>
          <cell r="I3908">
            <v>0</v>
          </cell>
          <cell r="J3908">
            <v>0</v>
          </cell>
          <cell r="L3908">
            <v>4488.1400000000003</v>
          </cell>
          <cell r="M3908">
            <v>1127.8999999999996</v>
          </cell>
          <cell r="N3908">
            <v>0.25130677741781665</v>
          </cell>
        </row>
        <row r="3909">
          <cell r="A3909" t="str">
            <v>24-58-d</v>
          </cell>
          <cell r="B3909" t="str">
            <v>Supply and installation of Column pipe for BowlAssembly of ASTM53 standard material withstainless steel nut bolts/double galvanized andflanges thickness 20mm, with outside surfaceepoxy coated, 5" size</v>
          </cell>
          <cell r="C3909" t="str">
            <v>Rft</v>
          </cell>
          <cell r="D3909">
            <v>311.25</v>
          </cell>
          <cell r="E3909">
            <v>2293.13</v>
          </cell>
          <cell r="F3909" t="str">
            <v>m</v>
          </cell>
          <cell r="G3909">
            <v>1021.16</v>
          </cell>
          <cell r="H3909">
            <v>7523.4</v>
          </cell>
          <cell r="I3909">
            <v>0</v>
          </cell>
          <cell r="J3909">
            <v>0</v>
          </cell>
          <cell r="L3909">
            <v>5997.34</v>
          </cell>
          <cell r="M3909">
            <v>1526.0599999999995</v>
          </cell>
          <cell r="N3909">
            <v>0.25445614222305213</v>
          </cell>
        </row>
        <row r="3910">
          <cell r="A3910" t="str">
            <v>24-59-a</v>
          </cell>
          <cell r="B3910" t="str">
            <v>Replacement of existing S.S sluice valve for highhead lines i.e with pumping machienry andpumping main i/c required fitting (if necessary i/cflanges, packing sheet, bolts &amp; Nuts etca) 3" (75 mm) dia of Valve</v>
          </cell>
          <cell r="C3910" t="str">
            <v>Each</v>
          </cell>
          <cell r="D3910">
            <v>756.34</v>
          </cell>
          <cell r="E3910">
            <v>26484.21</v>
          </cell>
          <cell r="F3910" t="str">
            <v>Each</v>
          </cell>
          <cell r="G3910">
            <v>756.34</v>
          </cell>
          <cell r="H3910">
            <v>26484.21</v>
          </cell>
          <cell r="I3910" t="str">
            <v>24.3.5.5.2</v>
          </cell>
          <cell r="J3910">
            <v>0</v>
          </cell>
          <cell r="L3910">
            <v>10871.46</v>
          </cell>
          <cell r="M3910">
            <v>15612.75</v>
          </cell>
          <cell r="N3910">
            <v>1.4361226550987634</v>
          </cell>
        </row>
        <row r="3911">
          <cell r="A3911" t="str">
            <v>24-59-b</v>
          </cell>
          <cell r="B3911" t="str">
            <v>Replacement of existing S.S sluice valve for highhead lines i.e with pumping machienry andpumping main i/c required fitting (if necessary i/cflanges, packing sheet, bolts &amp; Nuts etcb) 4" (100 mm) dia of Valve</v>
          </cell>
          <cell r="C3911" t="str">
            <v>Each</v>
          </cell>
          <cell r="D3911">
            <v>756.34</v>
          </cell>
          <cell r="E3911">
            <v>32581.08</v>
          </cell>
          <cell r="F3911" t="str">
            <v>Each</v>
          </cell>
          <cell r="G3911">
            <v>756.34</v>
          </cell>
          <cell r="H3911">
            <v>32581.08</v>
          </cell>
          <cell r="I3911" t="str">
            <v>24.3.5.5.2</v>
          </cell>
          <cell r="J3911">
            <v>0</v>
          </cell>
          <cell r="L3911">
            <v>13839.7</v>
          </cell>
          <cell r="M3911">
            <v>18741.38</v>
          </cell>
          <cell r="N3911">
            <v>1.3541753072682212</v>
          </cell>
        </row>
        <row r="3912">
          <cell r="A3912" t="str">
            <v>24-59-c</v>
          </cell>
          <cell r="B3912" t="str">
            <v>Replacement of existing S.S sluice valve for highhead lines i.e with pumping machienry andpumping main i/c required fitting (if necessary i/cflanges, packing sheet, bolts &amp; Nuts etcc) 6" (150 mm) dia of Valve</v>
          </cell>
          <cell r="C3912" t="str">
            <v>Each</v>
          </cell>
          <cell r="D3912">
            <v>1139.18</v>
          </cell>
          <cell r="E3912">
            <v>40409.919999999998</v>
          </cell>
          <cell r="F3912" t="str">
            <v>Each</v>
          </cell>
          <cell r="G3912">
            <v>1139.18</v>
          </cell>
          <cell r="H3912">
            <v>40409.919999999998</v>
          </cell>
          <cell r="I3912" t="str">
            <v>24.3.5.5.2</v>
          </cell>
          <cell r="J3912">
            <v>0</v>
          </cell>
          <cell r="L3912">
            <v>25283.17</v>
          </cell>
          <cell r="M3912">
            <v>15126.75</v>
          </cell>
          <cell r="N3912">
            <v>0.59829325199332206</v>
          </cell>
        </row>
        <row r="3913">
          <cell r="A3913" t="str">
            <v>24-60-a</v>
          </cell>
          <cell r="B3913" t="str">
            <v>Replacement of existing C.I sluice valve fordistribution net work AERO Type of requiredfittings if necessary i/c flanges, Pakcing sheet,bolts  &amp; Nuts etc complete. b) 2" (100 mm) dia ofValve</v>
          </cell>
          <cell r="C3913" t="str">
            <v>Each</v>
          </cell>
          <cell r="D3913">
            <v>756.34</v>
          </cell>
          <cell r="E3913">
            <v>8137.71</v>
          </cell>
          <cell r="F3913" t="str">
            <v>Each</v>
          </cell>
          <cell r="G3913">
            <v>756.34</v>
          </cell>
          <cell r="H3913">
            <v>8137.71</v>
          </cell>
          <cell r="I3913" t="str">
            <v>24.3.5.5.2</v>
          </cell>
          <cell r="J3913">
            <v>0</v>
          </cell>
          <cell r="L3913">
            <v>8137.71</v>
          </cell>
          <cell r="M3913">
            <v>0</v>
          </cell>
          <cell r="N3913">
            <v>0</v>
          </cell>
        </row>
        <row r="3914">
          <cell r="A3914" t="str">
            <v>24-60-b</v>
          </cell>
          <cell r="B3914" t="str">
            <v>Replacement of existing C.I sluice valve fordistribution net work AERO Type of requiredfittings if necessary i/c flanges, Pakcing sheet,bolts  &amp; Nuts etc complete. b) 2.5" (100 mm) diaof Valve</v>
          </cell>
          <cell r="C3914" t="str">
            <v>Each</v>
          </cell>
          <cell r="D3914">
            <v>756.34</v>
          </cell>
          <cell r="E3914">
            <v>25291.08</v>
          </cell>
          <cell r="F3914" t="str">
            <v>Each</v>
          </cell>
          <cell r="G3914">
            <v>756.34</v>
          </cell>
          <cell r="H3914">
            <v>25291.08</v>
          </cell>
          <cell r="I3914" t="str">
            <v>24.3.5.5.2</v>
          </cell>
          <cell r="J3914">
            <v>0</v>
          </cell>
          <cell r="L3914">
            <v>8918.9500000000007</v>
          </cell>
          <cell r="M3914">
            <v>16372.130000000001</v>
          </cell>
          <cell r="N3914">
            <v>1.8356566636207177</v>
          </cell>
        </row>
        <row r="3915">
          <cell r="A3915" t="str">
            <v>24-60-c</v>
          </cell>
          <cell r="B3915" t="str">
            <v>Replacement of existing C.I sluice valve fordistribution net work AERO Type of requiredfittings if necessary i/c flanges, Pakcing sheet,bolts  &amp; Nuts etc complete.a) 3" (75 mm) dia of Valve</v>
          </cell>
          <cell r="C3915" t="str">
            <v>Each</v>
          </cell>
          <cell r="D3915">
            <v>756.34</v>
          </cell>
          <cell r="E3915">
            <v>26484.21</v>
          </cell>
          <cell r="F3915" t="str">
            <v>Each</v>
          </cell>
          <cell r="G3915">
            <v>756.34</v>
          </cell>
          <cell r="H3915">
            <v>26484.21</v>
          </cell>
          <cell r="I3915" t="str">
            <v>24.3.5.5.2</v>
          </cell>
          <cell r="J3915">
            <v>0</v>
          </cell>
          <cell r="L3915">
            <v>10871.46</v>
          </cell>
          <cell r="M3915">
            <v>15612.75</v>
          </cell>
          <cell r="N3915">
            <v>1.4361226550987634</v>
          </cell>
        </row>
        <row r="3916">
          <cell r="A3916" t="str">
            <v>24-60-d</v>
          </cell>
          <cell r="B3916" t="str">
            <v>Replacement of existing C.I sluice valve fordistribution net work AERO Type of requiredfittings if necessary i/c flanges, Pakcing sheet,bolts  &amp; Nuts etc complete.b) 4" (100 mm) dia of Valve</v>
          </cell>
          <cell r="C3916" t="str">
            <v>Each</v>
          </cell>
          <cell r="D3916">
            <v>756.34</v>
          </cell>
          <cell r="E3916">
            <v>32581.08</v>
          </cell>
          <cell r="F3916" t="str">
            <v>Each</v>
          </cell>
          <cell r="G3916">
            <v>756.34</v>
          </cell>
          <cell r="H3916">
            <v>32581.08</v>
          </cell>
          <cell r="I3916" t="str">
            <v>24.3.5.5.2</v>
          </cell>
          <cell r="J3916">
            <v>0</v>
          </cell>
          <cell r="L3916">
            <v>13839.7</v>
          </cell>
          <cell r="M3916">
            <v>18741.38</v>
          </cell>
          <cell r="N3916">
            <v>1.3541753072682212</v>
          </cell>
        </row>
        <row r="3917">
          <cell r="A3917" t="str">
            <v>24-60-e</v>
          </cell>
          <cell r="B3917" t="str">
            <v>Replacement of existing C.I sluice valve fordistribution net work AERO Type  of requriedfittings if necessary i/c flanges, Pakcing sheet,bolts  &amp; Nuts etc complete. b) 5" (100 mm) dia ofValve</v>
          </cell>
          <cell r="C3917" t="str">
            <v>Each</v>
          </cell>
          <cell r="D3917">
            <v>1139.18</v>
          </cell>
          <cell r="E3917">
            <v>21577.42</v>
          </cell>
          <cell r="F3917" t="str">
            <v>Each</v>
          </cell>
          <cell r="G3917">
            <v>1139.18</v>
          </cell>
          <cell r="H3917">
            <v>21577.42</v>
          </cell>
          <cell r="I3917" t="str">
            <v>24.3.5.5.2</v>
          </cell>
          <cell r="J3917">
            <v>0</v>
          </cell>
          <cell r="L3917">
            <v>21577.42</v>
          </cell>
          <cell r="M3917">
            <v>0</v>
          </cell>
          <cell r="N3917">
            <v>0</v>
          </cell>
        </row>
        <row r="3918">
          <cell r="A3918" t="str">
            <v>24-60-f</v>
          </cell>
          <cell r="B3918" t="str">
            <v>Replacement of existing C.I sluice valve fordistribution net work AERO Type of requriedfittings if necessary i/c flanges, Pakcing sheet,bolts  &amp; Nuts etc complete.  c) 6" (150 mm) dia ofValve</v>
          </cell>
          <cell r="C3918" t="str">
            <v>Each</v>
          </cell>
          <cell r="D3918">
            <v>1139.18</v>
          </cell>
          <cell r="E3918">
            <v>40409.919999999998</v>
          </cell>
          <cell r="F3918" t="str">
            <v>Each</v>
          </cell>
          <cell r="G3918">
            <v>1139.18</v>
          </cell>
          <cell r="H3918">
            <v>40409.919999999998</v>
          </cell>
          <cell r="I3918" t="str">
            <v>24.3.5.5.2</v>
          </cell>
          <cell r="J3918">
            <v>0</v>
          </cell>
          <cell r="L3918">
            <v>25283.17</v>
          </cell>
          <cell r="M3918">
            <v>15126.75</v>
          </cell>
          <cell r="N3918">
            <v>0.59829325199332206</v>
          </cell>
        </row>
        <row r="3919">
          <cell r="A3919" t="str">
            <v>24-61-a</v>
          </cell>
          <cell r="B3919" t="str">
            <v>Providing and fixing of packing sheet for valvesi/c nuts, bolts as required at site complete.c) 6" (150 mm) dia of Valve</v>
          </cell>
          <cell r="C3919" t="str">
            <v>Each</v>
          </cell>
          <cell r="D3919">
            <v>256.77999999999997</v>
          </cell>
          <cell r="E3919">
            <v>647.53</v>
          </cell>
          <cell r="F3919" t="str">
            <v>Each</v>
          </cell>
          <cell r="G3919">
            <v>256.77999999999997</v>
          </cell>
          <cell r="H3919">
            <v>647.53</v>
          </cell>
          <cell r="I3919" t="str">
            <v>24.3.5.5.2</v>
          </cell>
          <cell r="J3919">
            <v>0</v>
          </cell>
          <cell r="L3919">
            <v>647.53</v>
          </cell>
          <cell r="M3919">
            <v>0</v>
          </cell>
          <cell r="N3919">
            <v>0</v>
          </cell>
        </row>
        <row r="3920">
          <cell r="A3920" t="str">
            <v>24-61-b</v>
          </cell>
          <cell r="B3920" t="str">
            <v>Providing and fixing of packing sheet for valvesi/c nuts, bolts as required at site complete.c) 4" (100 mm) dia of Valve</v>
          </cell>
          <cell r="C3920" t="str">
            <v>Each</v>
          </cell>
          <cell r="D3920">
            <v>256.77999999999997</v>
          </cell>
          <cell r="E3920">
            <v>491.52</v>
          </cell>
          <cell r="F3920" t="str">
            <v>Each</v>
          </cell>
          <cell r="G3920">
            <v>256.77999999999997</v>
          </cell>
          <cell r="H3920">
            <v>491.52</v>
          </cell>
          <cell r="I3920" t="str">
            <v>24.3.5.5.2</v>
          </cell>
          <cell r="J3920">
            <v>0</v>
          </cell>
          <cell r="L3920">
            <v>491.52</v>
          </cell>
          <cell r="M3920">
            <v>0</v>
          </cell>
          <cell r="N3920">
            <v>0</v>
          </cell>
        </row>
        <row r="3921">
          <cell r="A3921" t="str">
            <v>24-61-c</v>
          </cell>
          <cell r="B3921" t="str">
            <v>Providing and fixing of packing sheet for valvesi/c nuts, bolts as required at site complete.a) 3" (75 mm) dia of Valve</v>
          </cell>
          <cell r="C3921" t="str">
            <v>Each</v>
          </cell>
          <cell r="D3921">
            <v>179.28</v>
          </cell>
          <cell r="E3921">
            <v>392.15</v>
          </cell>
          <cell r="F3921" t="str">
            <v>Each</v>
          </cell>
          <cell r="G3921">
            <v>179.28</v>
          </cell>
          <cell r="H3921">
            <v>392.15</v>
          </cell>
          <cell r="I3921">
            <v>0</v>
          </cell>
          <cell r="J3921">
            <v>0</v>
          </cell>
          <cell r="L3921">
            <v>392.15</v>
          </cell>
          <cell r="M3921">
            <v>0</v>
          </cell>
          <cell r="N3921">
            <v>0</v>
          </cell>
        </row>
        <row r="3922">
          <cell r="A3922" t="str">
            <v>24-61-d</v>
          </cell>
          <cell r="B3922" t="str">
            <v>Providing and fixing of packing sheet for valvesi/c nuts, bolts as required at site complete.a) 2-1/2" (63 mm) dia of Valve</v>
          </cell>
          <cell r="C3922" t="str">
            <v>Each</v>
          </cell>
          <cell r="D3922">
            <v>179.28</v>
          </cell>
          <cell r="E3922">
            <v>383.4</v>
          </cell>
          <cell r="F3922" t="str">
            <v>Each</v>
          </cell>
          <cell r="G3922">
            <v>179.28</v>
          </cell>
          <cell r="H3922">
            <v>383.4</v>
          </cell>
          <cell r="I3922">
            <v>0</v>
          </cell>
          <cell r="J3922">
            <v>0</v>
          </cell>
          <cell r="L3922">
            <v>383.4</v>
          </cell>
          <cell r="M3922">
            <v>0</v>
          </cell>
          <cell r="N3922">
            <v>0</v>
          </cell>
        </row>
        <row r="3923">
          <cell r="A3923" t="str">
            <v>24-62</v>
          </cell>
          <cell r="B3923" t="str">
            <v>Cleaning of reservoirs in any capacity</v>
          </cell>
          <cell r="C3923" t="str">
            <v>Each</v>
          </cell>
          <cell r="D3923">
            <v>996</v>
          </cell>
          <cell r="E3923">
            <v>996</v>
          </cell>
          <cell r="F3923" t="str">
            <v>Each</v>
          </cell>
          <cell r="G3923">
            <v>996</v>
          </cell>
          <cell r="H3923">
            <v>996</v>
          </cell>
          <cell r="I3923">
            <v>0</v>
          </cell>
          <cell r="J3923">
            <v>0</v>
          </cell>
          <cell r="L3923">
            <v>933.75</v>
          </cell>
          <cell r="M3923">
            <v>62.25</v>
          </cell>
          <cell r="N3923">
            <v>6.6666666666666666E-2</v>
          </cell>
        </row>
        <row r="3924">
          <cell r="A3924" t="str">
            <v>24-63</v>
          </cell>
          <cell r="B3924" t="str">
            <v>Deleted</v>
          </cell>
          <cell r="C3924" t="str">
            <v>Job</v>
          </cell>
          <cell r="D3924">
            <v>0</v>
          </cell>
          <cell r="E3924">
            <v>0</v>
          </cell>
          <cell r="F3924" t="str">
            <v>Job</v>
          </cell>
          <cell r="G3924">
            <v>0</v>
          </cell>
          <cell r="H3924">
            <v>0</v>
          </cell>
          <cell r="I3924">
            <v>0</v>
          </cell>
          <cell r="J3924">
            <v>0</v>
          </cell>
          <cell r="L3924">
            <v>0</v>
          </cell>
          <cell r="M3924">
            <v>0</v>
          </cell>
          <cell r="N3924" t="e">
            <v>#DIV/0!</v>
          </cell>
        </row>
        <row r="3925">
          <cell r="A3925" t="str">
            <v>24-64</v>
          </cell>
          <cell r="B3925" t="str">
            <v>Supply and Fixing of Man Hole cover made ofAngle iron fram  2'x2' size.</v>
          </cell>
          <cell r="C3925" t="str">
            <v>Each</v>
          </cell>
          <cell r="D3925">
            <v>466.88</v>
          </cell>
          <cell r="E3925">
            <v>2295.4499999999998</v>
          </cell>
          <cell r="F3925" t="str">
            <v>Each</v>
          </cell>
          <cell r="G3925">
            <v>466.88</v>
          </cell>
          <cell r="H3925">
            <v>2295.4499999999998</v>
          </cell>
          <cell r="I3925">
            <v>0</v>
          </cell>
          <cell r="J3925">
            <v>0</v>
          </cell>
          <cell r="L3925">
            <v>1919.96</v>
          </cell>
          <cell r="M3925">
            <v>375.48999999999978</v>
          </cell>
          <cell r="N3925">
            <v>0.19557178274547374</v>
          </cell>
        </row>
        <row r="3926">
          <cell r="A3926" t="str">
            <v>24-65-a</v>
          </cell>
          <cell r="B3926" t="str">
            <v>Supply and Fixing of thrust bearing forSubmersible motor(a) (10-25) Hp</v>
          </cell>
          <cell r="C3926" t="str">
            <v>Each</v>
          </cell>
          <cell r="D3926">
            <v>466.88</v>
          </cell>
          <cell r="E3926">
            <v>12009.38</v>
          </cell>
          <cell r="F3926" t="str">
            <v>Each</v>
          </cell>
          <cell r="G3926">
            <v>466.88</v>
          </cell>
          <cell r="H3926">
            <v>12009.38</v>
          </cell>
          <cell r="I3926">
            <v>0</v>
          </cell>
          <cell r="J3926">
            <v>0</v>
          </cell>
          <cell r="L3926">
            <v>11931.56</v>
          </cell>
          <cell r="M3926">
            <v>77.819999999999709</v>
          </cell>
          <cell r="N3926">
            <v>6.5221982708044638E-3</v>
          </cell>
        </row>
        <row r="3927">
          <cell r="A3927" t="str">
            <v>24-65-b</v>
          </cell>
          <cell r="B3927" t="str">
            <v>Supply and Fixing of thrust bearing forSubmersible motor(b) (30-50) Hp</v>
          </cell>
          <cell r="C3927" t="str">
            <v>Each</v>
          </cell>
          <cell r="D3927">
            <v>466.88</v>
          </cell>
          <cell r="E3927">
            <v>14074.88</v>
          </cell>
          <cell r="F3927" t="str">
            <v>Each</v>
          </cell>
          <cell r="G3927">
            <v>466.88</v>
          </cell>
          <cell r="H3927">
            <v>14074.88</v>
          </cell>
          <cell r="I3927">
            <v>0</v>
          </cell>
          <cell r="J3927">
            <v>0</v>
          </cell>
          <cell r="L3927">
            <v>13997.06</v>
          </cell>
          <cell r="M3927">
            <v>77.819999999999709</v>
          </cell>
          <cell r="N3927">
            <v>5.5597389737558969E-3</v>
          </cell>
        </row>
        <row r="3928">
          <cell r="A3928" t="str">
            <v>24-66</v>
          </cell>
          <cell r="B3928" t="str">
            <v>Supply and Fixing of Guide bearing for Electricmotors</v>
          </cell>
          <cell r="C3928" t="str">
            <v>Each</v>
          </cell>
          <cell r="D3928">
            <v>466.88</v>
          </cell>
          <cell r="E3928">
            <v>1256.6300000000001</v>
          </cell>
          <cell r="F3928" t="str">
            <v>Each</v>
          </cell>
          <cell r="G3928">
            <v>466.88</v>
          </cell>
          <cell r="H3928">
            <v>1256.6300000000001</v>
          </cell>
          <cell r="I3928">
            <v>0</v>
          </cell>
          <cell r="J3928">
            <v>0</v>
          </cell>
          <cell r="L3928">
            <v>1178.81</v>
          </cell>
          <cell r="M3928">
            <v>77.820000000000164</v>
          </cell>
          <cell r="N3928">
            <v>6.6015727725418152E-2</v>
          </cell>
        </row>
        <row r="3929">
          <cell r="A3929" t="str">
            <v>24-67</v>
          </cell>
          <cell r="B3929" t="str">
            <v>Supply and Fixing of Stainless steel Top rod forElectric motors.</v>
          </cell>
          <cell r="C3929" t="str">
            <v>Each</v>
          </cell>
          <cell r="D3929">
            <v>466.88</v>
          </cell>
          <cell r="E3929">
            <v>2380.5</v>
          </cell>
          <cell r="F3929" t="str">
            <v>Each</v>
          </cell>
          <cell r="G3929">
            <v>466.88</v>
          </cell>
          <cell r="H3929">
            <v>2380.5</v>
          </cell>
          <cell r="I3929">
            <v>0</v>
          </cell>
          <cell r="J3929">
            <v>0</v>
          </cell>
          <cell r="L3929">
            <v>2302.69</v>
          </cell>
          <cell r="M3929">
            <v>77.809999999999945</v>
          </cell>
          <cell r="N3929">
            <v>3.3790914104807827E-2</v>
          </cell>
        </row>
        <row r="3930">
          <cell r="A3930" t="str">
            <v>24-68</v>
          </cell>
          <cell r="B3930" t="str">
            <v>Supply and Fixing  Carbon bush (Submercible)</v>
          </cell>
          <cell r="C3930" t="str">
            <v>Each</v>
          </cell>
          <cell r="D3930">
            <v>466.88</v>
          </cell>
          <cell r="E3930">
            <v>1013.63</v>
          </cell>
          <cell r="F3930" t="str">
            <v>Each</v>
          </cell>
          <cell r="G3930">
            <v>466.88</v>
          </cell>
          <cell r="H3930">
            <v>1013.63</v>
          </cell>
          <cell r="I3930">
            <v>0</v>
          </cell>
          <cell r="J3930">
            <v>0</v>
          </cell>
          <cell r="L3930">
            <v>935.81</v>
          </cell>
          <cell r="M3930">
            <v>77.82000000000005</v>
          </cell>
          <cell r="N3930">
            <v>8.3157905985189365E-2</v>
          </cell>
        </row>
        <row r="3931">
          <cell r="A3931" t="str">
            <v>24-69-a</v>
          </cell>
          <cell r="B3931" t="str">
            <v>Supply and Fixing  Rubber Bearing for Columnshaft 2.5"</v>
          </cell>
          <cell r="C3931" t="str">
            <v>Each</v>
          </cell>
          <cell r="D3931">
            <v>466.88</v>
          </cell>
          <cell r="E3931">
            <v>1438.88</v>
          </cell>
          <cell r="F3931" t="str">
            <v>Each</v>
          </cell>
          <cell r="G3931">
            <v>466.88</v>
          </cell>
          <cell r="H3931">
            <v>1438.88</v>
          </cell>
          <cell r="I3931">
            <v>0</v>
          </cell>
          <cell r="J3931">
            <v>0</v>
          </cell>
          <cell r="L3931">
            <v>1361.06</v>
          </cell>
          <cell r="M3931">
            <v>77.820000000000164</v>
          </cell>
          <cell r="N3931">
            <v>5.7176024569085986E-2</v>
          </cell>
        </row>
        <row r="3932">
          <cell r="A3932" t="str">
            <v>24-69-b</v>
          </cell>
          <cell r="B3932" t="str">
            <v>Supply and Fixing  Rubber Bearing for Columnshaft4"</v>
          </cell>
          <cell r="C3932" t="str">
            <v>Each</v>
          </cell>
          <cell r="D3932">
            <v>466.88</v>
          </cell>
          <cell r="E3932">
            <v>1681.88</v>
          </cell>
          <cell r="F3932" t="str">
            <v>Each</v>
          </cell>
          <cell r="G3932">
            <v>466.88</v>
          </cell>
          <cell r="H3932">
            <v>1681.88</v>
          </cell>
          <cell r="I3932">
            <v>0</v>
          </cell>
          <cell r="J3932">
            <v>0</v>
          </cell>
          <cell r="L3932">
            <v>1604.06</v>
          </cell>
          <cell r="M3932">
            <v>77.820000000000164</v>
          </cell>
          <cell r="N3932">
            <v>4.8514394723389503E-2</v>
          </cell>
        </row>
        <row r="3933">
          <cell r="A3933" t="str">
            <v>24-69-c</v>
          </cell>
          <cell r="B3933" t="str">
            <v>Supply and Fixing  Rubber Bearing for Columnshaft 5"</v>
          </cell>
          <cell r="C3933" t="str">
            <v>Each</v>
          </cell>
          <cell r="D3933">
            <v>466.88</v>
          </cell>
          <cell r="E3933">
            <v>2046.38</v>
          </cell>
          <cell r="F3933" t="str">
            <v>Each</v>
          </cell>
          <cell r="G3933">
            <v>466.88</v>
          </cell>
          <cell r="H3933">
            <v>2046.38</v>
          </cell>
          <cell r="I3933">
            <v>0</v>
          </cell>
          <cell r="J3933">
            <v>0</v>
          </cell>
          <cell r="L3933">
            <v>1968.56</v>
          </cell>
          <cell r="M3933">
            <v>77.820000000000164</v>
          </cell>
          <cell r="N3933">
            <v>3.9531434144755642E-2</v>
          </cell>
        </row>
        <row r="3934">
          <cell r="A3934" t="str">
            <v>24-70-a</v>
          </cell>
          <cell r="B3934" t="str">
            <v>Furnish and install of column pipe socket 4'' dia.</v>
          </cell>
          <cell r="C3934" t="str">
            <v>Each</v>
          </cell>
          <cell r="D3934">
            <v>149.4</v>
          </cell>
          <cell r="E3934">
            <v>1294.9000000000001</v>
          </cell>
          <cell r="F3934" t="str">
            <v>Each</v>
          </cell>
          <cell r="G3934">
            <v>149.4</v>
          </cell>
          <cell r="H3934">
            <v>1294.9000000000001</v>
          </cell>
          <cell r="I3934">
            <v>0</v>
          </cell>
          <cell r="J3934">
            <v>0</v>
          </cell>
          <cell r="L3934">
            <v>1294.9000000000001</v>
          </cell>
          <cell r="M3934">
            <v>0</v>
          </cell>
          <cell r="N3934">
            <v>0</v>
          </cell>
        </row>
        <row r="3935">
          <cell r="A3935" t="str">
            <v>24-70-b</v>
          </cell>
          <cell r="B3935" t="str">
            <v>Furnish and install of column pipe socket 5'' dia.</v>
          </cell>
          <cell r="C3935" t="str">
            <v>Each</v>
          </cell>
          <cell r="D3935">
            <v>149.4</v>
          </cell>
          <cell r="E3935">
            <v>2029.98</v>
          </cell>
          <cell r="F3935" t="str">
            <v>Each</v>
          </cell>
          <cell r="G3935">
            <v>149.4</v>
          </cell>
          <cell r="H3935">
            <v>2029.98</v>
          </cell>
          <cell r="I3935">
            <v>0</v>
          </cell>
          <cell r="J3935">
            <v>0</v>
          </cell>
          <cell r="L3935">
            <v>2029.98</v>
          </cell>
          <cell r="M3935">
            <v>0</v>
          </cell>
          <cell r="N3935">
            <v>0</v>
          </cell>
        </row>
        <row r="3936">
          <cell r="A3936" t="str">
            <v>24-71</v>
          </cell>
          <cell r="B3936" t="str">
            <v>Extraction of Turbine/submersible pump &amp;lowering/ Installation of the same after necessaryrapair.</v>
          </cell>
          <cell r="C3936" t="str">
            <v>Job</v>
          </cell>
          <cell r="D3936">
            <v>11454</v>
          </cell>
          <cell r="E3936">
            <v>11454</v>
          </cell>
          <cell r="F3936" t="str">
            <v>Job</v>
          </cell>
          <cell r="G3936">
            <v>11454</v>
          </cell>
          <cell r="H3936">
            <v>11454</v>
          </cell>
          <cell r="I3936">
            <v>0</v>
          </cell>
          <cell r="J3936">
            <v>0</v>
          </cell>
          <cell r="L3936">
            <v>9960</v>
          </cell>
          <cell r="M3936">
            <v>1494</v>
          </cell>
          <cell r="N3936">
            <v>0.15</v>
          </cell>
        </row>
        <row r="3937">
          <cell r="A3937" t="str">
            <v>24-72-a</v>
          </cell>
          <cell r="B3937" t="str">
            <v>Providing and fixing G.I Flanges3" dia (5/8"Thick)</v>
          </cell>
          <cell r="C3937" t="str">
            <v>Pair</v>
          </cell>
          <cell r="D3937">
            <v>89.64</v>
          </cell>
          <cell r="E3937">
            <v>612.09</v>
          </cell>
          <cell r="F3937" t="str">
            <v>Pair</v>
          </cell>
          <cell r="G3937">
            <v>89.64</v>
          </cell>
          <cell r="H3937">
            <v>612.09</v>
          </cell>
          <cell r="I3937" t="str">
            <v>24.3.5.3 ,24.3.6.23</v>
          </cell>
          <cell r="J3937">
            <v>0</v>
          </cell>
          <cell r="L3937">
            <v>612.09</v>
          </cell>
          <cell r="M3937">
            <v>0</v>
          </cell>
          <cell r="N3937">
            <v>0</v>
          </cell>
        </row>
        <row r="3938">
          <cell r="A3938" t="str">
            <v>24-72-b</v>
          </cell>
          <cell r="B3938" t="str">
            <v>Providing and fixing G.I Flanges4" dia (5/8"Thick)</v>
          </cell>
          <cell r="C3938" t="str">
            <v>Pair</v>
          </cell>
          <cell r="D3938">
            <v>119.52</v>
          </cell>
          <cell r="E3938">
            <v>720.95</v>
          </cell>
          <cell r="F3938" t="str">
            <v>Pair</v>
          </cell>
          <cell r="G3938">
            <v>119.52</v>
          </cell>
          <cell r="H3938">
            <v>720.95</v>
          </cell>
          <cell r="I3938" t="str">
            <v>24.3.5.3 ,24.3.6.23</v>
          </cell>
          <cell r="J3938">
            <v>0</v>
          </cell>
          <cell r="L3938">
            <v>720.95</v>
          </cell>
          <cell r="M3938">
            <v>0</v>
          </cell>
          <cell r="N3938">
            <v>0</v>
          </cell>
        </row>
        <row r="3939">
          <cell r="A3939" t="str">
            <v>24-72-c</v>
          </cell>
          <cell r="B3939" t="str">
            <v>Providing and fixing G.I Flanges6" dia (5/8"Thick)</v>
          </cell>
          <cell r="C3939" t="str">
            <v>Pair</v>
          </cell>
          <cell r="D3939">
            <v>149.4</v>
          </cell>
          <cell r="E3939">
            <v>1036.3499999999999</v>
          </cell>
          <cell r="F3939" t="str">
            <v>Pair</v>
          </cell>
          <cell r="G3939">
            <v>149.4</v>
          </cell>
          <cell r="H3939">
            <v>1036.3499999999999</v>
          </cell>
          <cell r="I3939" t="str">
            <v>24.3.5.3 ,24.3.6.23</v>
          </cell>
          <cell r="J3939">
            <v>0</v>
          </cell>
          <cell r="L3939">
            <v>1036.3499999999999</v>
          </cell>
          <cell r="M3939">
            <v>0</v>
          </cell>
          <cell r="N3939">
            <v>0</v>
          </cell>
        </row>
        <row r="3940">
          <cell r="A3940" t="str">
            <v>24-72-d</v>
          </cell>
          <cell r="B3940" t="str">
            <v>Providing and fixing G.I Flanges8" dia (5/8"Thick)</v>
          </cell>
          <cell r="C3940" t="str">
            <v>Pair</v>
          </cell>
          <cell r="D3940">
            <v>186.75</v>
          </cell>
          <cell r="E3940">
            <v>1705.5</v>
          </cell>
          <cell r="F3940" t="str">
            <v>Pair</v>
          </cell>
          <cell r="G3940">
            <v>186.75</v>
          </cell>
          <cell r="H3940">
            <v>1705.5</v>
          </cell>
          <cell r="I3940" t="str">
            <v>24.3.5.3 ,24.3.6.23</v>
          </cell>
          <cell r="J3940">
            <v>0</v>
          </cell>
          <cell r="L3940">
            <v>1705.5</v>
          </cell>
          <cell r="M3940">
            <v>0</v>
          </cell>
          <cell r="N3940">
            <v>0</v>
          </cell>
        </row>
        <row r="3941">
          <cell r="A3941" t="str">
            <v>24-72-e</v>
          </cell>
          <cell r="B3941" t="str">
            <v>Providing and fixing G.I Flanges10" dia (5/8"Thick)</v>
          </cell>
          <cell r="C3941" t="str">
            <v>Pair</v>
          </cell>
          <cell r="D3941">
            <v>298.8</v>
          </cell>
          <cell r="E3941">
            <v>2103.0700000000002</v>
          </cell>
          <cell r="F3941" t="str">
            <v>Pair</v>
          </cell>
          <cell r="G3941">
            <v>298.8</v>
          </cell>
          <cell r="H3941">
            <v>2103.0700000000002</v>
          </cell>
          <cell r="I3941" t="str">
            <v>24.3.5.3 ,24.3.6.23</v>
          </cell>
          <cell r="J3941">
            <v>0</v>
          </cell>
          <cell r="L3941">
            <v>2103.0700000000002</v>
          </cell>
          <cell r="M3941">
            <v>0</v>
          </cell>
          <cell r="N3941">
            <v>0</v>
          </cell>
        </row>
        <row r="3942">
          <cell r="A3942" t="str">
            <v>24-73</v>
          </cell>
          <cell r="B3942" t="str">
            <v>Riser Pipe for hand Pump (2" dia PVC Pipes)</v>
          </cell>
          <cell r="C3942" t="str">
            <v>RFT</v>
          </cell>
          <cell r="D3942">
            <v>119.52</v>
          </cell>
          <cell r="E3942">
            <v>227.97</v>
          </cell>
          <cell r="F3942" t="str">
            <v>m</v>
          </cell>
          <cell r="G3942">
            <v>392.13</v>
          </cell>
          <cell r="H3942">
            <v>747.94</v>
          </cell>
          <cell r="I3942">
            <v>0</v>
          </cell>
          <cell r="J3942">
            <v>0</v>
          </cell>
          <cell r="L3942">
            <v>702.89</v>
          </cell>
          <cell r="M3942">
            <v>45.050000000000068</v>
          </cell>
          <cell r="N3942">
            <v>6.409253225967089E-2</v>
          </cell>
        </row>
        <row r="3943">
          <cell r="A3943" t="str">
            <v>24-74-a</v>
          </cell>
          <cell r="B3943" t="str">
            <v>Providing and laying R.C.C pipe moulded withcement concrete 1:1-1/2:3, Class-2, includingcarriage of pipe from factory to site of work,jointing, cutting pipe where necessary, finishingand testing, etc. for culverts complete:- 6" i/d</v>
          </cell>
          <cell r="C3943" t="str">
            <v>Rft</v>
          </cell>
          <cell r="D3943">
            <v>71.59</v>
          </cell>
          <cell r="E3943">
            <v>397.3</v>
          </cell>
          <cell r="F3943" t="str">
            <v>m</v>
          </cell>
          <cell r="G3943">
            <v>234.87</v>
          </cell>
          <cell r="H3943">
            <v>1303.49</v>
          </cell>
          <cell r="I3943">
            <v>0</v>
          </cell>
          <cell r="J3943">
            <v>0</v>
          </cell>
          <cell r="L3943">
            <v>1272.8599999999999</v>
          </cell>
          <cell r="M3943">
            <v>30.630000000000109</v>
          </cell>
          <cell r="N3943">
            <v>2.4063919048442177E-2</v>
          </cell>
        </row>
        <row r="3944">
          <cell r="A3944" t="str">
            <v>24-74-b</v>
          </cell>
          <cell r="B3944" t="str">
            <v>Providing and laying R.C.C pipe moulded withcement concrete 1:1-1/2:3, Class-2, includingcarriage of pipe from factory to site of work,jointing, cutting pipe where necessary, finishingand testing, etc. for culverts complete:- 9" i/d wallthickness 1".</v>
          </cell>
          <cell r="C3944" t="str">
            <v>Rft</v>
          </cell>
          <cell r="D3944">
            <v>80.930000000000007</v>
          </cell>
          <cell r="E3944">
            <v>558.69000000000005</v>
          </cell>
          <cell r="F3944" t="str">
            <v>m</v>
          </cell>
          <cell r="G3944">
            <v>265.5</v>
          </cell>
          <cell r="H3944">
            <v>1832.97</v>
          </cell>
          <cell r="I3944">
            <v>0</v>
          </cell>
          <cell r="J3944">
            <v>0</v>
          </cell>
          <cell r="L3944">
            <v>1797.23</v>
          </cell>
          <cell r="M3944">
            <v>35.740000000000009</v>
          </cell>
          <cell r="N3944">
            <v>1.9886158143365071E-2</v>
          </cell>
        </row>
        <row r="3945">
          <cell r="A3945" t="str">
            <v>24-74-c</v>
          </cell>
          <cell r="B3945" t="str">
            <v>Providing and laying R.C.C pipe moulded withcement concrete 1:1-1/2:3, Class-2, includingcarriage of pipe from factory to site of work,jointing, cutting pipe where necessary, finishingand testing, etc. for culverts complete:-12" i/d, wall thickness 2".</v>
          </cell>
          <cell r="C3945" t="str">
            <v>Rft</v>
          </cell>
          <cell r="D3945">
            <v>75.2</v>
          </cell>
          <cell r="E3945">
            <v>619.67999999999995</v>
          </cell>
          <cell r="F3945" t="str">
            <v>m</v>
          </cell>
          <cell r="G3945">
            <v>246.71</v>
          </cell>
          <cell r="H3945">
            <v>2033.06</v>
          </cell>
          <cell r="I3945">
            <v>0</v>
          </cell>
          <cell r="J3945">
            <v>0</v>
          </cell>
          <cell r="L3945">
            <v>2025.3</v>
          </cell>
          <cell r="M3945">
            <v>7.7599999999999909</v>
          </cell>
          <cell r="N3945">
            <v>3.8315311311904366E-3</v>
          </cell>
        </row>
        <row r="3946">
          <cell r="A3946" t="str">
            <v>24-74-d</v>
          </cell>
          <cell r="B3946" t="str">
            <v>Providing and laying R.C.C pipe moulded withcement concrete 1:1-1/2:3, Class-2, includingcarriage of pipe from factory to site of work,jointing, cutting pipe where necessary, finishingand testing, etc. for culverts complete:-18" i/d, wall thickness 2.2".</v>
          </cell>
          <cell r="C3946" t="str">
            <v>Rft</v>
          </cell>
          <cell r="D3946">
            <v>94.12</v>
          </cell>
          <cell r="E3946">
            <v>883.87</v>
          </cell>
          <cell r="F3946" t="str">
            <v>m</v>
          </cell>
          <cell r="G3946">
            <v>308.8</v>
          </cell>
          <cell r="H3946">
            <v>2899.84</v>
          </cell>
          <cell r="I3946">
            <v>0</v>
          </cell>
          <cell r="J3946">
            <v>0</v>
          </cell>
          <cell r="L3946">
            <v>2890.04</v>
          </cell>
          <cell r="M3946">
            <v>9.8000000000001819</v>
          </cell>
          <cell r="N3946">
            <v>3.3909565265533288E-3</v>
          </cell>
        </row>
        <row r="3947">
          <cell r="A3947" t="str">
            <v>24-74-e</v>
          </cell>
          <cell r="B3947" t="str">
            <v>Providing and laying R.C.C pipe moulded withcement concrete 1:1-1/2:3, Class-2, includingcarriage of pipe from factory to site of work,jointing, cutting pipe where necessary, finishingand testing, etc. for culverts complete:-24" i/d, wall thickness 3".</v>
          </cell>
          <cell r="C3947" t="str">
            <v>Rft</v>
          </cell>
          <cell r="D3947">
            <v>160.36000000000001</v>
          </cell>
          <cell r="E3947">
            <v>1179.44</v>
          </cell>
          <cell r="F3947" t="str">
            <v>m</v>
          </cell>
          <cell r="G3947">
            <v>526.1</v>
          </cell>
          <cell r="H3947">
            <v>3869.54</v>
          </cell>
          <cell r="I3947">
            <v>0</v>
          </cell>
          <cell r="J3947">
            <v>0</v>
          </cell>
          <cell r="L3947">
            <v>3853.21</v>
          </cell>
          <cell r="M3947">
            <v>16.329999999999927</v>
          </cell>
          <cell r="N3947">
            <v>4.2380249194826983E-3</v>
          </cell>
        </row>
        <row r="3948">
          <cell r="A3948" t="str">
            <v>24-75</v>
          </cell>
          <cell r="B3948" t="str">
            <v>Deleted</v>
          </cell>
          <cell r="C3948" t="str">
            <v>Job</v>
          </cell>
          <cell r="D3948">
            <v>0</v>
          </cell>
          <cell r="E3948">
            <v>0</v>
          </cell>
          <cell r="F3948" t="str">
            <v>Job</v>
          </cell>
          <cell r="G3948">
            <v>0</v>
          </cell>
          <cell r="H3948">
            <v>0</v>
          </cell>
          <cell r="I3948">
            <v>0</v>
          </cell>
          <cell r="J3948">
            <v>0</v>
          </cell>
          <cell r="L3948">
            <v>0</v>
          </cell>
          <cell r="M3948">
            <v>0</v>
          </cell>
          <cell r="N3948" t="e">
            <v>#DIV/0!</v>
          </cell>
        </row>
        <row r="3949">
          <cell r="A3949" t="str">
            <v>24-76-a</v>
          </cell>
          <cell r="B3949" t="str">
            <v>Providing and Fixing of Submerssible pump withmotor for pressure pump0.5 HP</v>
          </cell>
          <cell r="C3949" t="str">
            <v>Each</v>
          </cell>
          <cell r="D3949">
            <v>622.5</v>
          </cell>
          <cell r="E3949">
            <v>33670.5</v>
          </cell>
          <cell r="F3949" t="str">
            <v>Each</v>
          </cell>
          <cell r="G3949">
            <v>622.5</v>
          </cell>
          <cell r="H3949">
            <v>33670.5</v>
          </cell>
          <cell r="I3949">
            <v>0</v>
          </cell>
          <cell r="J3949">
            <v>0</v>
          </cell>
          <cell r="L3949">
            <v>33654.94</v>
          </cell>
          <cell r="M3949">
            <v>15.559999999997672</v>
          </cell>
          <cell r="N3949">
            <v>4.6233925836735023E-4</v>
          </cell>
        </row>
        <row r="3950">
          <cell r="A3950" t="str">
            <v>24-76-b</v>
          </cell>
          <cell r="B3950" t="str">
            <v>Providing and Fixing of Submerssible pump withmotor for pressure pump1 HP</v>
          </cell>
          <cell r="C3950" t="str">
            <v>Each</v>
          </cell>
          <cell r="D3950">
            <v>622.5</v>
          </cell>
          <cell r="E3950">
            <v>37072.5</v>
          </cell>
          <cell r="F3950" t="str">
            <v>Each</v>
          </cell>
          <cell r="G3950">
            <v>622.5</v>
          </cell>
          <cell r="H3950">
            <v>37072.5</v>
          </cell>
          <cell r="I3950">
            <v>0</v>
          </cell>
          <cell r="J3950">
            <v>0</v>
          </cell>
          <cell r="L3950">
            <v>37056.94</v>
          </cell>
          <cell r="M3950">
            <v>15.559999999997672</v>
          </cell>
          <cell r="N3950">
            <v>4.1989435717028096E-4</v>
          </cell>
        </row>
        <row r="3951">
          <cell r="A3951" t="str">
            <v>24-76-c</v>
          </cell>
          <cell r="B3951" t="str">
            <v>Providing and Fixing of Submerssible pump withmotor for pressure pump1.5 HP</v>
          </cell>
          <cell r="C3951" t="str">
            <v>Each</v>
          </cell>
          <cell r="D3951">
            <v>946.2</v>
          </cell>
          <cell r="E3951">
            <v>41162.699999999997</v>
          </cell>
          <cell r="F3951" t="str">
            <v>Each</v>
          </cell>
          <cell r="G3951">
            <v>946.2</v>
          </cell>
          <cell r="H3951">
            <v>41162.699999999997</v>
          </cell>
          <cell r="I3951">
            <v>0</v>
          </cell>
          <cell r="J3951">
            <v>0</v>
          </cell>
          <cell r="L3951">
            <v>41139.050000000003</v>
          </cell>
          <cell r="M3951">
            <v>23.649999999994179</v>
          </cell>
          <cell r="N3951">
            <v>5.748795852114761E-4</v>
          </cell>
        </row>
        <row r="3952">
          <cell r="A3952" t="str">
            <v>24-76-d</v>
          </cell>
          <cell r="B3952" t="str">
            <v>Providing and Fixing of Submerssible pump withmotor for pressure pump2 HP</v>
          </cell>
          <cell r="C3952" t="str">
            <v>Each</v>
          </cell>
          <cell r="D3952">
            <v>946.2</v>
          </cell>
          <cell r="E3952">
            <v>46812.45</v>
          </cell>
          <cell r="F3952" t="str">
            <v>Each</v>
          </cell>
          <cell r="G3952">
            <v>946.2</v>
          </cell>
          <cell r="H3952">
            <v>46812.45</v>
          </cell>
          <cell r="I3952">
            <v>0</v>
          </cell>
          <cell r="J3952">
            <v>0</v>
          </cell>
          <cell r="L3952">
            <v>46788.800000000003</v>
          </cell>
          <cell r="M3952">
            <v>23.649999999994179</v>
          </cell>
          <cell r="N3952">
            <v>5.0546284580912904E-4</v>
          </cell>
        </row>
        <row r="3953">
          <cell r="A3953" t="str">
            <v>24-77-a</v>
          </cell>
          <cell r="B3953" t="str">
            <v>Steel Rope for pressure pump 3/8" dia</v>
          </cell>
          <cell r="C3953" t="str">
            <v>Rft</v>
          </cell>
          <cell r="D3953">
            <v>29.88</v>
          </cell>
          <cell r="E3953">
            <v>114.93</v>
          </cell>
          <cell r="F3953" t="str">
            <v>m</v>
          </cell>
          <cell r="G3953">
            <v>98.03</v>
          </cell>
          <cell r="H3953">
            <v>377.07</v>
          </cell>
          <cell r="I3953">
            <v>0</v>
          </cell>
          <cell r="J3953">
            <v>0</v>
          </cell>
          <cell r="L3953">
            <v>370.94</v>
          </cell>
          <cell r="M3953">
            <v>6.1299999999999955</v>
          </cell>
          <cell r="N3953">
            <v>1.6525583652342683E-2</v>
          </cell>
        </row>
        <row r="3954">
          <cell r="A3954" t="str">
            <v>24-77-b</v>
          </cell>
          <cell r="B3954" t="str">
            <v>Steel Rope for pressure pump 1/2" dia</v>
          </cell>
          <cell r="C3954" t="str">
            <v>Rft</v>
          </cell>
          <cell r="D3954">
            <v>29.88</v>
          </cell>
          <cell r="E3954">
            <v>127.08</v>
          </cell>
          <cell r="F3954" t="str">
            <v>m</v>
          </cell>
          <cell r="G3954">
            <v>98.03</v>
          </cell>
          <cell r="H3954">
            <v>416.93</v>
          </cell>
          <cell r="I3954">
            <v>0</v>
          </cell>
          <cell r="J3954">
            <v>0</v>
          </cell>
          <cell r="L3954">
            <v>410.8</v>
          </cell>
          <cell r="M3954">
            <v>6.1299999999999955</v>
          </cell>
          <cell r="N3954">
            <v>1.4922103213242442E-2</v>
          </cell>
        </row>
        <row r="3955">
          <cell r="A3955" t="str">
            <v>24-78-a</v>
          </cell>
          <cell r="B3955" t="str">
            <v>Steel rope for suspension bridge ( NallahCrossing)3/4" dia</v>
          </cell>
          <cell r="C3955" t="str">
            <v>Rft</v>
          </cell>
          <cell r="D3955">
            <v>124.5</v>
          </cell>
          <cell r="E3955">
            <v>403.95</v>
          </cell>
          <cell r="F3955" t="str">
            <v>m</v>
          </cell>
          <cell r="G3955">
            <v>408.46</v>
          </cell>
          <cell r="H3955">
            <v>1325.3</v>
          </cell>
          <cell r="I3955">
            <v>0</v>
          </cell>
          <cell r="J3955">
            <v>0</v>
          </cell>
          <cell r="L3955">
            <v>1299.77</v>
          </cell>
          <cell r="M3955">
            <v>25.529999999999973</v>
          </cell>
          <cell r="N3955">
            <v>1.9641936650330424E-2</v>
          </cell>
        </row>
        <row r="3956">
          <cell r="A3956" t="str">
            <v>24-78-b</v>
          </cell>
          <cell r="B3956" t="str">
            <v>Steel rope for suspension bridge ( NallahCrossing)1" dia</v>
          </cell>
          <cell r="C3956" t="str">
            <v>Rft</v>
          </cell>
          <cell r="D3956">
            <v>199.2</v>
          </cell>
          <cell r="E3956">
            <v>636.6</v>
          </cell>
          <cell r="F3956" t="str">
            <v>m</v>
          </cell>
          <cell r="G3956">
            <v>653.54</v>
          </cell>
          <cell r="H3956">
            <v>2088.58</v>
          </cell>
          <cell r="I3956">
            <v>0</v>
          </cell>
          <cell r="J3956">
            <v>0</v>
          </cell>
          <cell r="L3956">
            <v>2047.74</v>
          </cell>
          <cell r="M3956">
            <v>40.839999999999918</v>
          </cell>
          <cell r="N3956">
            <v>1.9943938195278659E-2</v>
          </cell>
        </row>
        <row r="3957">
          <cell r="A3957" t="str">
            <v>24-78-c</v>
          </cell>
          <cell r="B3957" t="str">
            <v>Steel rope for suspension bridge ( NallahCrossing)1-1/4" dia</v>
          </cell>
          <cell r="C3957" t="str">
            <v>Rft</v>
          </cell>
          <cell r="D3957">
            <v>249</v>
          </cell>
          <cell r="E3957">
            <v>795.75</v>
          </cell>
          <cell r="F3957" t="str">
            <v>m</v>
          </cell>
          <cell r="G3957">
            <v>816.93</v>
          </cell>
          <cell r="H3957">
            <v>2610.73</v>
          </cell>
          <cell r="I3957">
            <v>0</v>
          </cell>
          <cell r="J3957">
            <v>0</v>
          </cell>
          <cell r="L3957">
            <v>2559.67</v>
          </cell>
          <cell r="M3957">
            <v>51.059999999999945</v>
          </cell>
          <cell r="N3957">
            <v>1.9947883906909852E-2</v>
          </cell>
        </row>
        <row r="3958">
          <cell r="A3958" t="str">
            <v>24-79</v>
          </cell>
          <cell r="B3958" t="str">
            <v>Electric Resistivity Survey for tubewellconstruction complete in all respects(minimum 03 locations).</v>
          </cell>
          <cell r="C3958" t="str">
            <v>No</v>
          </cell>
          <cell r="D3958">
            <v>5308.68</v>
          </cell>
          <cell r="E3958">
            <v>33192.93</v>
          </cell>
          <cell r="F3958" t="str">
            <v>No</v>
          </cell>
          <cell r="G3958">
            <v>5308.68</v>
          </cell>
          <cell r="H3958">
            <v>33192.93</v>
          </cell>
          <cell r="I3958">
            <v>0</v>
          </cell>
          <cell r="J3958">
            <v>0</v>
          </cell>
          <cell r="L3958">
            <v>32861.14</v>
          </cell>
          <cell r="M3958">
            <v>331.79000000000087</v>
          </cell>
          <cell r="N3958">
            <v>1.0096728232800228E-2</v>
          </cell>
        </row>
        <row r="3959">
          <cell r="A3959" t="str">
            <v>24-80</v>
          </cell>
          <cell r="B3959" t="str">
            <v>Yield test by using air compressor in test bore(Pressure Pump)</v>
          </cell>
          <cell r="C3959" t="str">
            <v>Job</v>
          </cell>
          <cell r="D3959">
            <v>996</v>
          </cell>
          <cell r="E3959">
            <v>9258</v>
          </cell>
          <cell r="F3959" t="str">
            <v>Job</v>
          </cell>
          <cell r="G3959">
            <v>996</v>
          </cell>
          <cell r="H3959">
            <v>9258</v>
          </cell>
          <cell r="I3959">
            <v>0</v>
          </cell>
          <cell r="J3959">
            <v>0</v>
          </cell>
          <cell r="L3959">
            <v>9195.75</v>
          </cell>
          <cell r="M3959">
            <v>62.25</v>
          </cell>
          <cell r="N3959">
            <v>6.7694315308702386E-3</v>
          </cell>
        </row>
        <row r="3960">
          <cell r="A3960" t="str">
            <v>24-81</v>
          </cell>
          <cell r="B3960" t="str">
            <v>Providing &amp; installation of 20 BHP submersiblepumping having a discharge 7000 gallons per houragainst a total head of 150 ft i/c cost of all alliedaccessories, commissioning testing etc, completein all respects.</v>
          </cell>
          <cell r="C3960" t="str">
            <v>Each</v>
          </cell>
          <cell r="D3960">
            <v>2490</v>
          </cell>
          <cell r="E3960">
            <v>811680</v>
          </cell>
          <cell r="F3960" t="str">
            <v>Each</v>
          </cell>
          <cell r="G3960">
            <v>2490</v>
          </cell>
          <cell r="H3960">
            <v>811680</v>
          </cell>
          <cell r="I3960">
            <v>0</v>
          </cell>
          <cell r="J3960">
            <v>0</v>
          </cell>
          <cell r="L3960">
            <v>811617.81</v>
          </cell>
          <cell r="M3960">
            <v>62.189999999944121</v>
          </cell>
          <cell r="N3960">
            <v>7.662473547733522E-5</v>
          </cell>
        </row>
        <row r="3961">
          <cell r="A3961" t="str">
            <v>24-82</v>
          </cell>
          <cell r="B3961" t="str">
            <v>Infra-Structure Providing &amp; installation of 10 BHPsubmersible pumping having a discharge 7000gallons  per hour against a total head of  150  ft  i/ccost  of  all  allied  accessories, commissioningtesting  etc,  complete  in all respect</v>
          </cell>
          <cell r="C3961" t="str">
            <v>Each</v>
          </cell>
          <cell r="D3961">
            <v>2490</v>
          </cell>
          <cell r="E3961">
            <v>537090</v>
          </cell>
          <cell r="F3961" t="str">
            <v>Each</v>
          </cell>
          <cell r="G3961">
            <v>2490</v>
          </cell>
          <cell r="H3961">
            <v>537090</v>
          </cell>
          <cell r="I3961">
            <v>0</v>
          </cell>
          <cell r="J3961">
            <v>0</v>
          </cell>
          <cell r="L3961">
            <v>537027.81000000006</v>
          </cell>
          <cell r="M3961">
            <v>62.189999999944121</v>
          </cell>
          <cell r="N3961">
            <v>1.1580405863887033E-4</v>
          </cell>
        </row>
        <row r="3962">
          <cell r="A3962" t="str">
            <v>24-83</v>
          </cell>
          <cell r="B3962" t="str">
            <v>Site clearance, grubbing and disposal of muddywater to nearest disposal point.</v>
          </cell>
          <cell r="C3962" t="str">
            <v>m2</v>
          </cell>
          <cell r="D3962">
            <v>860.54</v>
          </cell>
          <cell r="E3962">
            <v>3453.75</v>
          </cell>
          <cell r="F3962" t="str">
            <v>1000 SFT</v>
          </cell>
          <cell r="G3962">
            <v>0.86</v>
          </cell>
          <cell r="H3962">
            <v>3.45</v>
          </cell>
          <cell r="I3962">
            <v>0</v>
          </cell>
          <cell r="J3962">
            <v>0</v>
          </cell>
          <cell r="L3962">
            <v>3.27</v>
          </cell>
          <cell r="M3962">
            <v>0.18000000000000016</v>
          </cell>
          <cell r="N3962">
            <v>5.5045871559633079E-2</v>
          </cell>
        </row>
        <row r="3963">
          <cell r="A3963" t="str">
            <v>24-84</v>
          </cell>
          <cell r="B3963" t="str">
            <v>Reaming of 15" dia Pilot bore hole,  0m to 360m,without casing pipes including withdrawings theboring pipes, washing the bore by means of pipecylinder etc. all complete as per direction ofengineer in-charge</v>
          </cell>
          <cell r="C3963" t="str">
            <v>m</v>
          </cell>
          <cell r="D3963">
            <v>549.66999999999996</v>
          </cell>
          <cell r="E3963">
            <v>549.66999999999996</v>
          </cell>
          <cell r="F3963" t="str">
            <v>RFT</v>
          </cell>
          <cell r="G3963">
            <v>549.66999999999996</v>
          </cell>
          <cell r="H3963">
            <v>549.66999999999996</v>
          </cell>
          <cell r="I3963">
            <v>0</v>
          </cell>
          <cell r="J3963">
            <v>0</v>
          </cell>
          <cell r="L3963">
            <v>527.88</v>
          </cell>
          <cell r="M3963">
            <v>21.789999999999964</v>
          </cell>
          <cell r="N3963">
            <v>4.127832083049171E-2</v>
          </cell>
        </row>
        <row r="3964">
          <cell r="A3964" t="str">
            <v>24-85</v>
          </cell>
          <cell r="B3964" t="str">
            <v>Electrical log (self potential resistivty both shortand normal) of test bore holes.</v>
          </cell>
          <cell r="C3964" t="str">
            <v>Each</v>
          </cell>
          <cell r="D3964">
            <v>15201.45</v>
          </cell>
          <cell r="E3964">
            <v>66838.95</v>
          </cell>
          <cell r="F3964" t="str">
            <v>Each</v>
          </cell>
          <cell r="G3964">
            <v>15201.45</v>
          </cell>
          <cell r="H3964">
            <v>66838.95</v>
          </cell>
          <cell r="I3964">
            <v>0</v>
          </cell>
          <cell r="J3964">
            <v>0</v>
          </cell>
          <cell r="L3964">
            <v>66714.45</v>
          </cell>
          <cell r="M3964">
            <v>124.5</v>
          </cell>
          <cell r="N3964">
            <v>1.8661624280796739E-3</v>
          </cell>
        </row>
        <row r="3965">
          <cell r="A3965" t="str">
            <v>24-86</v>
          </cell>
          <cell r="B3965" t="str">
            <v>Installation of Anchor Bars in spill way &amp; DamEmbankment by using No. 11 bar (11' length)including 3” dia bore-hole along with cementslurry bentonite.</v>
          </cell>
          <cell r="C3965" t="str">
            <v>Meter</v>
          </cell>
          <cell r="D3965">
            <v>1403.61</v>
          </cell>
          <cell r="E3965">
            <v>4156.8</v>
          </cell>
          <cell r="F3965" t="str">
            <v>Meter</v>
          </cell>
          <cell r="G3965">
            <v>1403.61</v>
          </cell>
          <cell r="H3965">
            <v>4156.8</v>
          </cell>
          <cell r="I3965">
            <v>0</v>
          </cell>
          <cell r="J3965">
            <v>0</v>
          </cell>
          <cell r="L3965">
            <v>3583.66</v>
          </cell>
          <cell r="M3965">
            <v>573.14000000000033</v>
          </cell>
          <cell r="N3965">
            <v>0.15993146671280209</v>
          </cell>
        </row>
        <row r="3966">
          <cell r="A3966" t="str">
            <v>24-87</v>
          </cell>
          <cell r="B3966" t="str">
            <v>Water Pressure Test including drilling and testingfor calculation of water losses in bore-hole: 0-30m</v>
          </cell>
          <cell r="C3966" t="str">
            <v>Meter</v>
          </cell>
          <cell r="D3966">
            <v>197.37</v>
          </cell>
          <cell r="E3966">
            <v>5057.37</v>
          </cell>
          <cell r="F3966" t="str">
            <v>Meter</v>
          </cell>
          <cell r="G3966">
            <v>197.37</v>
          </cell>
          <cell r="H3966">
            <v>5057.37</v>
          </cell>
          <cell r="I3966">
            <v>0</v>
          </cell>
          <cell r="J3966">
            <v>0</v>
          </cell>
          <cell r="L3966">
            <v>5052.2</v>
          </cell>
          <cell r="M3966">
            <v>5.1700000000000728</v>
          </cell>
          <cell r="N3966">
            <v>1.0233165749574586E-3</v>
          </cell>
        </row>
        <row r="3967">
          <cell r="A3967" t="str">
            <v>24-88</v>
          </cell>
          <cell r="B3967" t="str">
            <v>Providing &amp; Fixing of Chain Pulley Block of 3 toncapacity, Complete in all respects.</v>
          </cell>
          <cell r="C3967" t="str">
            <v>Each</v>
          </cell>
          <cell r="D3967">
            <v>498</v>
          </cell>
          <cell r="E3967">
            <v>26620.5</v>
          </cell>
          <cell r="F3967" t="str">
            <v>Each</v>
          </cell>
          <cell r="G3967">
            <v>498</v>
          </cell>
          <cell r="H3967">
            <v>26620.5</v>
          </cell>
          <cell r="I3967">
            <v>0</v>
          </cell>
          <cell r="J3967">
            <v>0</v>
          </cell>
          <cell r="L3967">
            <v>26589.38</v>
          </cell>
          <cell r="M3967">
            <v>31.119999999998981</v>
          </cell>
          <cell r="N3967">
            <v>1.1703920888715337E-3</v>
          </cell>
        </row>
        <row r="3968">
          <cell r="A3968" t="str">
            <v>24-89</v>
          </cell>
          <cell r="B3968" t="str">
            <v>Providing &amp; Fixing unservicable brass bushes forbowel assembly</v>
          </cell>
          <cell r="C3968" t="str">
            <v>Each</v>
          </cell>
          <cell r="D3968">
            <v>249</v>
          </cell>
          <cell r="E3968">
            <v>3286.5</v>
          </cell>
          <cell r="F3968" t="str">
            <v>Each</v>
          </cell>
          <cell r="G3968">
            <v>249</v>
          </cell>
          <cell r="H3968">
            <v>3286.5</v>
          </cell>
          <cell r="I3968">
            <v>0</v>
          </cell>
          <cell r="J3968">
            <v>0</v>
          </cell>
          <cell r="L3968">
            <v>3270.94</v>
          </cell>
          <cell r="M3968">
            <v>15.559999999999945</v>
          </cell>
          <cell r="N3968">
            <v>4.7570423181103735E-3</v>
          </cell>
        </row>
        <row r="3969">
          <cell r="A3969" t="str">
            <v>24-90-a</v>
          </cell>
          <cell r="B3969"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up to 1 WHP (As per Approved TechnicalSpecifications)</v>
          </cell>
          <cell r="C3969" t="str">
            <v>WHP</v>
          </cell>
          <cell r="D3969">
            <v>6162.75</v>
          </cell>
          <cell r="E3969">
            <v>244774.88</v>
          </cell>
          <cell r="F3969" t="str">
            <v>746 HW</v>
          </cell>
          <cell r="G3969">
            <v>6162.75</v>
          </cell>
          <cell r="H3969">
            <v>244774.91</v>
          </cell>
          <cell r="I3969">
            <v>0</v>
          </cell>
          <cell r="J3969" t="str">
            <v>WHP = Dishcharge (iGPM)* Head(ft) / 3300</v>
          </cell>
          <cell r="L3969">
            <v>186944.5</v>
          </cell>
          <cell r="M3969">
            <v>57830.41</v>
          </cell>
          <cell r="N3969">
            <v>0.30934534046200879</v>
          </cell>
        </row>
        <row r="3970">
          <cell r="A3970" t="str">
            <v>24-90-b</v>
          </cell>
          <cell r="B3970"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1 WHP and upto 3 WHP (Asper Approved Technical Specifications)</v>
          </cell>
          <cell r="C3970" t="str">
            <v>WHP</v>
          </cell>
          <cell r="D3970">
            <v>4930.2</v>
          </cell>
          <cell r="E3970">
            <v>226029.5</v>
          </cell>
          <cell r="F3970" t="str">
            <v>746 HW</v>
          </cell>
          <cell r="G3970">
            <v>4930.2</v>
          </cell>
          <cell r="H3970">
            <v>226029.5</v>
          </cell>
          <cell r="I3970">
            <v>0</v>
          </cell>
          <cell r="J3970" t="str">
            <v>WHP = Dishcharge (iGPM)* Head(ft) / 3300</v>
          </cell>
          <cell r="L3970">
            <v>172459.3</v>
          </cell>
          <cell r="M3970">
            <v>53570.200000000012</v>
          </cell>
          <cell r="N3970">
            <v>0.31062517359168229</v>
          </cell>
        </row>
        <row r="3971">
          <cell r="A3971" t="str">
            <v>24-90-c</v>
          </cell>
          <cell r="B3971"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3 WHP and upto 6 WHP (Asper Approved Technical Specifications)</v>
          </cell>
          <cell r="C3971" t="str">
            <v>WHP</v>
          </cell>
          <cell r="D3971">
            <v>4313.92</v>
          </cell>
          <cell r="E3971">
            <v>194765.8</v>
          </cell>
          <cell r="F3971" t="str">
            <v>746 HW</v>
          </cell>
          <cell r="G3971">
            <v>4313.92</v>
          </cell>
          <cell r="H3971">
            <v>194765.8</v>
          </cell>
          <cell r="I3971">
            <v>0</v>
          </cell>
          <cell r="J3971" t="str">
            <v>WHP = Dishcharge (iGPM)* Head(ft) / 3300</v>
          </cell>
          <cell r="L3971">
            <v>148619.79999999999</v>
          </cell>
          <cell r="M3971">
            <v>46146</v>
          </cell>
          <cell r="N3971">
            <v>0.3104969862696626</v>
          </cell>
        </row>
        <row r="3972">
          <cell r="A3972" t="str">
            <v>24-90-d</v>
          </cell>
          <cell r="B3972"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6 WHP and upto 10 WHP(As per Approved Technical Specifications)</v>
          </cell>
          <cell r="C3972" t="str">
            <v>WHP</v>
          </cell>
          <cell r="D3972">
            <v>3697.65</v>
          </cell>
          <cell r="E3972">
            <v>113152.76</v>
          </cell>
          <cell r="F3972" t="str">
            <v>746 HW</v>
          </cell>
          <cell r="G3972">
            <v>3697.65</v>
          </cell>
          <cell r="H3972">
            <v>113152.8</v>
          </cell>
          <cell r="I3972">
            <v>0</v>
          </cell>
          <cell r="J3972" t="str">
            <v>WHP = Dishcharge (iGPM)* Head(ft) / 3300</v>
          </cell>
          <cell r="L3972">
            <v>86607.45</v>
          </cell>
          <cell r="M3972">
            <v>26545.350000000006</v>
          </cell>
          <cell r="N3972">
            <v>0.30650192333338538</v>
          </cell>
        </row>
        <row r="3973">
          <cell r="A3973" t="str">
            <v>24-90-e</v>
          </cell>
          <cell r="B3973"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10 WHP and upto 15 WHP(As per Approved Technical Specifications)</v>
          </cell>
          <cell r="C3973" t="str">
            <v>WHP</v>
          </cell>
          <cell r="D3973">
            <v>3081.38</v>
          </cell>
          <cell r="E3973">
            <v>104217.58</v>
          </cell>
          <cell r="F3973" t="str">
            <v>746 HW</v>
          </cell>
          <cell r="G3973">
            <v>3081.38</v>
          </cell>
          <cell r="H3973">
            <v>104217.60000000001</v>
          </cell>
          <cell r="I3973">
            <v>0</v>
          </cell>
          <cell r="J3973" t="str">
            <v>WHP = Dishcharge (iGPM)* Head(ft) / 3300</v>
          </cell>
          <cell r="L3973">
            <v>79696.56</v>
          </cell>
          <cell r="M3973">
            <v>24521.040000000008</v>
          </cell>
          <cell r="N3973">
            <v>0.30768003035513714</v>
          </cell>
        </row>
        <row r="3974">
          <cell r="A3974" t="str">
            <v>24-90-f</v>
          </cell>
          <cell r="B3974"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15 WHP and upto 20 WHP(As per Approved Technical Specifications)</v>
          </cell>
          <cell r="C3974" t="str">
            <v>WHP</v>
          </cell>
          <cell r="D3974">
            <v>2465.1</v>
          </cell>
          <cell r="E3974">
            <v>94407.38</v>
          </cell>
          <cell r="F3974" t="str">
            <v>746 HW</v>
          </cell>
          <cell r="G3974">
            <v>2465.1</v>
          </cell>
          <cell r="H3974">
            <v>94407.38</v>
          </cell>
          <cell r="I3974">
            <v>0</v>
          </cell>
          <cell r="J3974" t="str">
            <v>WHP = Dishcharge (iGPM)* Head(ft) / 3300</v>
          </cell>
          <cell r="L3974">
            <v>72122.28</v>
          </cell>
          <cell r="M3974">
            <v>22285.100000000006</v>
          </cell>
          <cell r="N3974">
            <v>0.30899050889683471</v>
          </cell>
        </row>
        <row r="3975">
          <cell r="A3975" t="str">
            <v>24-90-g</v>
          </cell>
          <cell r="B3975"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dischargeless than or equal to 3000 iGPH and  outputcapacity greater than 20 WHP  (As per ApprovedTechnical Specifications)</v>
          </cell>
          <cell r="C3975" t="str">
            <v>WHP</v>
          </cell>
          <cell r="D3975">
            <v>1232.55</v>
          </cell>
          <cell r="E3975">
            <v>88577.73</v>
          </cell>
          <cell r="F3975" t="str">
            <v>746 HW</v>
          </cell>
          <cell r="G3975">
            <v>1232.55</v>
          </cell>
          <cell r="H3975">
            <v>88577.73</v>
          </cell>
          <cell r="I3975">
            <v>0</v>
          </cell>
          <cell r="J3975" t="str">
            <v>WHP = Dishcharge (iGPM)* Head(ft) / 3300</v>
          </cell>
          <cell r="L3975">
            <v>67429.279999999999</v>
          </cell>
          <cell r="M3975">
            <v>21148.449999999997</v>
          </cell>
          <cell r="N3975">
            <v>0.31363897108199879</v>
          </cell>
        </row>
        <row r="3976">
          <cell r="A3976" t="str">
            <v>24-91-a</v>
          </cell>
          <cell r="B3976"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 up to1 WHP (As per Approved TechnicalSpecifications)</v>
          </cell>
          <cell r="C3976" t="str">
            <v>WHP</v>
          </cell>
          <cell r="D3976">
            <v>4313.92</v>
          </cell>
          <cell r="E3976">
            <v>137849.16</v>
          </cell>
          <cell r="F3976" t="str">
            <v>746 HW</v>
          </cell>
          <cell r="G3976">
            <v>4313.92</v>
          </cell>
          <cell r="H3976">
            <v>137849.20000000001</v>
          </cell>
          <cell r="I3976">
            <v>0</v>
          </cell>
          <cell r="J3976" t="str">
            <v>WHP = Dishcharge (iGPM)* Head(ft) / 3300</v>
          </cell>
          <cell r="L3976">
            <v>105467.9</v>
          </cell>
          <cell r="M3976">
            <v>32381.300000000017</v>
          </cell>
          <cell r="N3976">
            <v>0.30702517069174617</v>
          </cell>
        </row>
        <row r="3977">
          <cell r="A3977" t="str">
            <v>24-91-b</v>
          </cell>
          <cell r="B3977"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1 WHP and upto 3 WHP (As perApproved Technical Specifications)</v>
          </cell>
          <cell r="C3977" t="str">
            <v>WHP</v>
          </cell>
          <cell r="D3977">
            <v>4005.79</v>
          </cell>
          <cell r="E3977">
            <v>115650</v>
          </cell>
          <cell r="F3977" t="str">
            <v>746 HW</v>
          </cell>
          <cell r="G3977">
            <v>4005.79</v>
          </cell>
          <cell r="H3977">
            <v>115650</v>
          </cell>
          <cell r="I3977">
            <v>0</v>
          </cell>
          <cell r="J3977" t="str">
            <v>WHP = Dishcharge (iGPM)* Head(ft) / 3300</v>
          </cell>
          <cell r="L3977">
            <v>88569.05</v>
          </cell>
          <cell r="M3977">
            <v>27080.949999999997</v>
          </cell>
          <cell r="N3977">
            <v>0.30576087244923589</v>
          </cell>
        </row>
        <row r="3978">
          <cell r="A3978" t="str">
            <v>24-91-c</v>
          </cell>
          <cell r="B3978"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3 WHP and upto 6 WHP (As perApproved Technical Specifications)</v>
          </cell>
          <cell r="C3978" t="str">
            <v>WHP</v>
          </cell>
          <cell r="D3978">
            <v>3697.65</v>
          </cell>
          <cell r="E3978">
            <v>102207.24</v>
          </cell>
          <cell r="F3978" t="str">
            <v>746 HW</v>
          </cell>
          <cell r="G3978">
            <v>3697.65</v>
          </cell>
          <cell r="H3978">
            <v>102207.2</v>
          </cell>
          <cell r="I3978">
            <v>0</v>
          </cell>
          <cell r="J3978" t="str">
            <v>WHP = Dishcharge (iGPM)* Head(ft) / 3300</v>
          </cell>
          <cell r="L3978">
            <v>78309</v>
          </cell>
          <cell r="M3978">
            <v>23898.199999999997</v>
          </cell>
          <cell r="N3978">
            <v>0.30517820429324849</v>
          </cell>
        </row>
        <row r="3979">
          <cell r="A3979" t="str">
            <v>24-91-d</v>
          </cell>
          <cell r="B3979"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6 WHP and upto 10 WHP (As perApproved Technical Specifications)</v>
          </cell>
          <cell r="C3979" t="str">
            <v>WHP</v>
          </cell>
          <cell r="D3979">
            <v>2465.1</v>
          </cell>
          <cell r="E3979">
            <v>72078.55</v>
          </cell>
          <cell r="F3979" t="str">
            <v>746 HW</v>
          </cell>
          <cell r="G3979">
            <v>2465.1</v>
          </cell>
          <cell r="H3979">
            <v>72078.55</v>
          </cell>
          <cell r="I3979">
            <v>0</v>
          </cell>
          <cell r="J3979" t="str">
            <v>WHP = Dishcharge (iGPM)* Head(ft) / 3300</v>
          </cell>
          <cell r="L3979">
            <v>55193.440000000002</v>
          </cell>
          <cell r="M3979">
            <v>16885.11</v>
          </cell>
          <cell r="N3979">
            <v>0.30592603033983751</v>
          </cell>
        </row>
        <row r="3980">
          <cell r="A3980" t="str">
            <v>24-91-e</v>
          </cell>
          <cell r="B3980"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10 WHP and upto 15 WHP (As perApproved Technical Specifications)</v>
          </cell>
          <cell r="C3980" t="str">
            <v>WHP</v>
          </cell>
          <cell r="D3980">
            <v>1232.55</v>
          </cell>
          <cell r="E3980">
            <v>59615.9</v>
          </cell>
          <cell r="F3980" t="str">
            <v>746 HW</v>
          </cell>
          <cell r="G3980">
            <v>1232.55</v>
          </cell>
          <cell r="H3980">
            <v>59615.9</v>
          </cell>
          <cell r="I3980">
            <v>0</v>
          </cell>
          <cell r="J3980" t="str">
            <v>WHP = Dishcharge (iGPM)* Head(ft) / 3300</v>
          </cell>
          <cell r="L3980">
            <v>45471.58</v>
          </cell>
          <cell r="M3980">
            <v>14144.32</v>
          </cell>
          <cell r="N3980">
            <v>0.31105846772863399</v>
          </cell>
        </row>
        <row r="3981">
          <cell r="A3981" t="str">
            <v>24-91-f</v>
          </cell>
          <cell r="B3981"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15 WHP and upto 20 WHP (As perApproved Technical Specifications)</v>
          </cell>
          <cell r="C3981" t="str">
            <v>WHP</v>
          </cell>
          <cell r="D3981">
            <v>924.41</v>
          </cell>
          <cell r="E3981">
            <v>43449.4</v>
          </cell>
          <cell r="F3981" t="str">
            <v>746 HW</v>
          </cell>
          <cell r="G3981">
            <v>924.41</v>
          </cell>
          <cell r="H3981">
            <v>43449.4</v>
          </cell>
          <cell r="I3981">
            <v>0</v>
          </cell>
          <cell r="J3981" t="str">
            <v>WHP = Dishcharge (iGPM)* Head(ft) / 3300</v>
          </cell>
          <cell r="L3981">
            <v>33146.49</v>
          </cell>
          <cell r="M3981">
            <v>10302.910000000003</v>
          </cell>
          <cell r="N3981">
            <v>0.31082959311830616</v>
          </cell>
        </row>
        <row r="3982">
          <cell r="A3982" t="str">
            <v>24-91-g</v>
          </cell>
          <cell r="B3982"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20 WHP and up to 30 WHP  (As perApproved Technical Specifications)</v>
          </cell>
          <cell r="C3982" t="str">
            <v>WHP</v>
          </cell>
          <cell r="D3982">
            <v>801.16</v>
          </cell>
          <cell r="E3982">
            <v>38957.21</v>
          </cell>
          <cell r="F3982" t="str">
            <v>746 HW</v>
          </cell>
          <cell r="G3982">
            <v>801.16</v>
          </cell>
          <cell r="H3982">
            <v>38957.21</v>
          </cell>
          <cell r="I3982">
            <v>0</v>
          </cell>
          <cell r="J3982" t="str">
            <v>WHP = Dishcharge (iGPM)* Head(ft) / 3300</v>
          </cell>
          <cell r="L3982">
            <v>29713.37</v>
          </cell>
          <cell r="M3982">
            <v>9243.84</v>
          </cell>
          <cell r="N3982">
            <v>0.3111003565061789</v>
          </cell>
        </row>
        <row r="3983">
          <cell r="A3983" t="str">
            <v>24-91-h</v>
          </cell>
          <cell r="B3983" t="str">
            <v>Supply &amp; Installation, testing and commissioningof Submersible Pump (ISO - 9906 Certified)coupled with Submersible rewind-able ElectricMotor  with AC winding and all accessories likeMotor Control Unit (equipped with UV/OV, dryrun protection device, surge protection, phasereverse indicator) Complete in all accessoriesincluding NRV, Pressure Gauge, Sluice valveexcept column pipe and power cable for dischargegreater than 3000 iGPH and  output capacitygreater than 30 WHP (As per Approved TechnicalSpecifications)</v>
          </cell>
          <cell r="C3983" t="str">
            <v>WHP</v>
          </cell>
          <cell r="D3983">
            <v>677.9</v>
          </cell>
          <cell r="E3983">
            <v>35845.82</v>
          </cell>
          <cell r="F3983" t="str">
            <v>746 HW</v>
          </cell>
          <cell r="G3983">
            <v>677.9</v>
          </cell>
          <cell r="H3983">
            <v>35845.82</v>
          </cell>
          <cell r="I3983">
            <v>0</v>
          </cell>
          <cell r="J3983" t="str">
            <v>WHP = Dishcharge (iGPM)* Head(ft) / 3300</v>
          </cell>
          <cell r="L3983">
            <v>27327.13</v>
          </cell>
          <cell r="M3983">
            <v>8518.6899999999987</v>
          </cell>
          <cell r="N3983">
            <v>0.31173013777882996</v>
          </cell>
        </row>
        <row r="3984">
          <cell r="A3984" t="str">
            <v>24-92-a</v>
          </cell>
          <cell r="B3984"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 upto 1 WHP (As per Approved TechnicalSpecifications)</v>
          </cell>
          <cell r="C3984" t="str">
            <v>WHP</v>
          </cell>
          <cell r="D3984">
            <v>12325.5</v>
          </cell>
          <cell r="E3984">
            <v>454524.09</v>
          </cell>
          <cell r="F3984" t="str">
            <v>746 HW</v>
          </cell>
          <cell r="G3984">
            <v>12325.5</v>
          </cell>
          <cell r="H3984">
            <v>454524.09</v>
          </cell>
          <cell r="I3984">
            <v>0</v>
          </cell>
          <cell r="J3984" t="str">
            <v>WHP = Dishcharge (iGPM)* Head(ft) / 3300</v>
          </cell>
          <cell r="L3984">
            <v>347333.91</v>
          </cell>
          <cell r="M3984">
            <v>107190.18000000005</v>
          </cell>
          <cell r="N3984">
            <v>0.30860845115871371</v>
          </cell>
        </row>
        <row r="3985">
          <cell r="A3985" t="str">
            <v>24-92-b</v>
          </cell>
          <cell r="B3985"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1 WHP and up to 3 WHP (As perApproved Technical Specifications)</v>
          </cell>
          <cell r="C3985" t="str">
            <v>WHP</v>
          </cell>
          <cell r="D3985">
            <v>11092.95</v>
          </cell>
          <cell r="E3985">
            <v>435778.75</v>
          </cell>
          <cell r="F3985" t="str">
            <v>746 HW</v>
          </cell>
          <cell r="G3985">
            <v>11092.95</v>
          </cell>
          <cell r="H3985">
            <v>435778.81</v>
          </cell>
          <cell r="I3985">
            <v>0</v>
          </cell>
          <cell r="J3985" t="str">
            <v>WHP = Dishcharge (iGPM)* Head(ft) / 3300</v>
          </cell>
          <cell r="L3985">
            <v>332848.69</v>
          </cell>
          <cell r="M3985">
            <v>102930.12</v>
          </cell>
          <cell r="N3985">
            <v>0.30923997327434277</v>
          </cell>
        </row>
        <row r="3986">
          <cell r="A3986" t="str">
            <v>24-92-c</v>
          </cell>
          <cell r="B3986"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3 WHP and up to 6 WHP (As perApproved Technical Specifications)</v>
          </cell>
          <cell r="C3986" t="str">
            <v>WHP</v>
          </cell>
          <cell r="D3986">
            <v>9244.1299999999992</v>
          </cell>
          <cell r="E3986">
            <v>258801.77</v>
          </cell>
          <cell r="F3986" t="str">
            <v>746 HW</v>
          </cell>
          <cell r="G3986">
            <v>9244.1299999999992</v>
          </cell>
          <cell r="H3986">
            <v>258801.8</v>
          </cell>
          <cell r="I3986">
            <v>0</v>
          </cell>
          <cell r="J3986" t="str">
            <v>WHP = Dishcharge (iGPM)* Head(ft) / 3300</v>
          </cell>
          <cell r="L3986">
            <v>198262</v>
          </cell>
          <cell r="M3986">
            <v>60539.799999999988</v>
          </cell>
          <cell r="N3986">
            <v>0.30535251334093266</v>
          </cell>
        </row>
        <row r="3987">
          <cell r="A3987" t="str">
            <v>24-92-d</v>
          </cell>
          <cell r="B3987"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6 WHP and up to 10 WHP (As perApproved Technical Specifications)</v>
          </cell>
          <cell r="C3987" t="str">
            <v>WHP</v>
          </cell>
          <cell r="D3987">
            <v>7395.3</v>
          </cell>
          <cell r="E3987">
            <v>189090.77</v>
          </cell>
          <cell r="F3987" t="str">
            <v>746 HW</v>
          </cell>
          <cell r="G3987">
            <v>7395.3</v>
          </cell>
          <cell r="H3987">
            <v>189090.8</v>
          </cell>
          <cell r="I3987">
            <v>0</v>
          </cell>
          <cell r="J3987" t="str">
            <v>WHP = Dishcharge (iGPM)* Head(ft) / 3300</v>
          </cell>
          <cell r="L3987">
            <v>145000.20000000001</v>
          </cell>
          <cell r="M3987">
            <v>44090.599999999977</v>
          </cell>
          <cell r="N3987">
            <v>0.30407268403767701</v>
          </cell>
        </row>
        <row r="3988">
          <cell r="A3988" t="str">
            <v>24-92-e</v>
          </cell>
          <cell r="B3988"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10 WHP and up to 15 WHP (As perApproved Technical Specifications)</v>
          </cell>
          <cell r="C3988" t="str">
            <v>WHP</v>
          </cell>
          <cell r="D3988">
            <v>6162.75</v>
          </cell>
          <cell r="E3988">
            <v>190047.33</v>
          </cell>
          <cell r="F3988" t="str">
            <v>746 HW</v>
          </cell>
          <cell r="G3988">
            <v>6162.75</v>
          </cell>
          <cell r="H3988">
            <v>190047.3</v>
          </cell>
          <cell r="I3988">
            <v>0</v>
          </cell>
          <cell r="J3988" t="str">
            <v>WHP = Dishcharge (iGPM)* Head(ft) / 3300</v>
          </cell>
          <cell r="L3988">
            <v>145452.20000000001</v>
          </cell>
          <cell r="M3988">
            <v>44595.099999999977</v>
          </cell>
          <cell r="N3988">
            <v>0.30659625636463367</v>
          </cell>
        </row>
        <row r="3989">
          <cell r="A3989" t="str">
            <v>24-92-f</v>
          </cell>
          <cell r="B3989"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15 WHP and up to 20 WHP (As perApproved Technical Specifications)</v>
          </cell>
          <cell r="C3989" t="str">
            <v>WHP</v>
          </cell>
          <cell r="D3989">
            <v>4930.2</v>
          </cell>
          <cell r="E3989">
            <v>181919.09</v>
          </cell>
          <cell r="F3989" t="str">
            <v>746 HW</v>
          </cell>
          <cell r="G3989">
            <v>4930.2</v>
          </cell>
          <cell r="H3989">
            <v>181919.09</v>
          </cell>
          <cell r="I3989">
            <v>0</v>
          </cell>
          <cell r="J3989" t="str">
            <v>WHP = Dishcharge (iGPM)* Head(ft) / 3300</v>
          </cell>
          <cell r="L3989">
            <v>139016.5</v>
          </cell>
          <cell r="M3989">
            <v>42902.59</v>
          </cell>
          <cell r="N3989">
            <v>0.30861509245305413</v>
          </cell>
        </row>
        <row r="3990">
          <cell r="A3990" t="str">
            <v>24-92-g</v>
          </cell>
          <cell r="B3990"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lessthan or equal to 3000 iGPH and output capacitygreater than 20 WHP (As per Approved TechnicalSpecifications)</v>
          </cell>
          <cell r="C3990" t="str">
            <v>WHP</v>
          </cell>
          <cell r="D3990">
            <v>2465.1</v>
          </cell>
          <cell r="E3990">
            <v>174856.89</v>
          </cell>
          <cell r="F3990" t="str">
            <v>746 HW</v>
          </cell>
          <cell r="G3990">
            <v>2465.1</v>
          </cell>
          <cell r="H3990">
            <v>174856.91</v>
          </cell>
          <cell r="I3990">
            <v>0</v>
          </cell>
          <cell r="J3990" t="str">
            <v>WHP = Dishcharge (iGPM)* Head(ft) / 3300</v>
          </cell>
          <cell r="L3990">
            <v>133115.91</v>
          </cell>
          <cell r="M3990">
            <v>41741</v>
          </cell>
          <cell r="N3990">
            <v>0.31356882884998494</v>
          </cell>
        </row>
        <row r="3991">
          <cell r="A3991" t="str">
            <v>24-93-a</v>
          </cell>
          <cell r="B3991"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greater3000 iGPH and output capacity up to 1 WHP (Asper Approved Technical Specifications)</v>
          </cell>
          <cell r="C3991" t="str">
            <v>WHP</v>
          </cell>
          <cell r="D3991">
            <v>11709.22</v>
          </cell>
          <cell r="E3991">
            <v>348830.94</v>
          </cell>
          <cell r="F3991" t="str">
            <v>746 HW</v>
          </cell>
          <cell r="G3991">
            <v>11709.22</v>
          </cell>
          <cell r="H3991">
            <v>348830.91</v>
          </cell>
          <cell r="I3991">
            <v>0</v>
          </cell>
          <cell r="J3991" t="str">
            <v>WHP = Dishcharge (iGPM)* Head(ft) / 3300</v>
          </cell>
          <cell r="L3991">
            <v>267064.90999999997</v>
          </cell>
          <cell r="M3991">
            <v>81766</v>
          </cell>
          <cell r="N3991">
            <v>0.30616526896026891</v>
          </cell>
        </row>
        <row r="3992">
          <cell r="A3992" t="str">
            <v>24-93-b</v>
          </cell>
          <cell r="B3992"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 1WHP and up to 3 WHP (As per ApprovedTechnical Specifications)</v>
          </cell>
          <cell r="C3992" t="str">
            <v>WHP</v>
          </cell>
          <cell r="D3992">
            <v>11092.95</v>
          </cell>
          <cell r="E3992">
            <v>306621.71999999997</v>
          </cell>
          <cell r="F3992" t="str">
            <v>746 HW</v>
          </cell>
          <cell r="G3992">
            <v>11092.95</v>
          </cell>
          <cell r="H3992">
            <v>306621.69</v>
          </cell>
          <cell r="I3992">
            <v>0</v>
          </cell>
          <cell r="J3992" t="str">
            <v>WHP = Dishcharge (iGPM)* Head(ft) / 3300</v>
          </cell>
          <cell r="L3992">
            <v>234927</v>
          </cell>
          <cell r="M3992">
            <v>71694.69</v>
          </cell>
          <cell r="N3992">
            <v>0.30517858739097681</v>
          </cell>
        </row>
        <row r="3993">
          <cell r="A3993" t="str">
            <v>24-93-c</v>
          </cell>
          <cell r="B3993"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 3WHP and up to 6 WHP (As per ApprovedTechnical Specifications)</v>
          </cell>
          <cell r="C3993" t="str">
            <v>WHP</v>
          </cell>
          <cell r="D3993">
            <v>9860.4</v>
          </cell>
          <cell r="E3993">
            <v>180610.38</v>
          </cell>
          <cell r="F3993" t="str">
            <v>746 HW</v>
          </cell>
          <cell r="G3993">
            <v>9860.4</v>
          </cell>
          <cell r="H3993">
            <v>180610.41</v>
          </cell>
          <cell r="I3993">
            <v>0</v>
          </cell>
          <cell r="J3993" t="str">
            <v>WHP = Dishcharge (iGPM)* Head(ft) / 3300</v>
          </cell>
          <cell r="L3993">
            <v>139117</v>
          </cell>
          <cell r="M3993">
            <v>41493.410000000003</v>
          </cell>
          <cell r="N3993">
            <v>0.29826268536555561</v>
          </cell>
        </row>
        <row r="3994">
          <cell r="A3994" t="str">
            <v>24-93-d</v>
          </cell>
          <cell r="B3994"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 6WHP and up to 10 WHP (As per ApprovedTechnical Specifications)</v>
          </cell>
          <cell r="C3994" t="str">
            <v>WHP</v>
          </cell>
          <cell r="D3994">
            <v>8627.85</v>
          </cell>
          <cell r="E3994">
            <v>129028.47</v>
          </cell>
          <cell r="F3994" t="str">
            <v>746 HW</v>
          </cell>
          <cell r="G3994">
            <v>8627.85</v>
          </cell>
          <cell r="H3994">
            <v>129028.5</v>
          </cell>
          <cell r="I3994">
            <v>0</v>
          </cell>
          <cell r="J3994" t="str">
            <v>WHP = Dishcharge (iGPM)* Head(ft) / 3300</v>
          </cell>
          <cell r="L3994">
            <v>99736.5</v>
          </cell>
          <cell r="M3994">
            <v>29292</v>
          </cell>
          <cell r="N3994">
            <v>0.29369388338271346</v>
          </cell>
        </row>
        <row r="3995">
          <cell r="A3995" t="str">
            <v>24-93-e</v>
          </cell>
          <cell r="B3995"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than10 WHP and up to 15 WHP (As per ApprovedTechnical Specifications)</v>
          </cell>
          <cell r="C3995" t="str">
            <v>WHP</v>
          </cell>
          <cell r="D3995">
            <v>7395.3</v>
          </cell>
          <cell r="E3995">
            <v>109910.95</v>
          </cell>
          <cell r="F3995" t="str">
            <v>746 HW</v>
          </cell>
          <cell r="G3995">
            <v>7395.3</v>
          </cell>
          <cell r="H3995">
            <v>109911</v>
          </cell>
          <cell r="I3995">
            <v>0</v>
          </cell>
          <cell r="J3995" t="str">
            <v>WHP = Dishcharge (iGPM)* Head(ft) / 3300</v>
          </cell>
          <cell r="L3995">
            <v>84969.19</v>
          </cell>
          <cell r="M3995">
            <v>24941.809999999998</v>
          </cell>
          <cell r="N3995">
            <v>0.2935394582436292</v>
          </cell>
        </row>
        <row r="3996">
          <cell r="A3996" t="str">
            <v>24-93-f</v>
          </cell>
          <cell r="B3996"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than15 WHP and up to 20 WHP (As per ApprovedTechnical Specifications)</v>
          </cell>
          <cell r="C3996" t="str">
            <v>WHP</v>
          </cell>
          <cell r="D3996">
            <v>4930.2</v>
          </cell>
          <cell r="E3996">
            <v>93424.65</v>
          </cell>
          <cell r="F3996" t="str">
            <v>746 HW</v>
          </cell>
          <cell r="G3996">
            <v>4930.2</v>
          </cell>
          <cell r="H3996">
            <v>93424.65</v>
          </cell>
          <cell r="I3996">
            <v>0</v>
          </cell>
          <cell r="J3996" t="str">
            <v>WHP = Dishcharge (iGPM)* Head(ft) / 3300</v>
          </cell>
          <cell r="L3996">
            <v>71923.570000000007</v>
          </cell>
          <cell r="M3996">
            <v>21501.079999999987</v>
          </cell>
          <cell r="N3996">
            <v>0.29894344788502553</v>
          </cell>
        </row>
        <row r="3997">
          <cell r="A3997" t="str">
            <v>24-93-g</v>
          </cell>
          <cell r="B3997"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than20 WHP and upto 30 (As per Approved TechnicalSpecifications)</v>
          </cell>
          <cell r="C3997" t="str">
            <v>WHP</v>
          </cell>
          <cell r="D3997">
            <v>3697.65</v>
          </cell>
          <cell r="E3997">
            <v>88744.27</v>
          </cell>
          <cell r="F3997" t="str">
            <v>746 HW</v>
          </cell>
          <cell r="G3997">
            <v>3697.65</v>
          </cell>
          <cell r="H3997">
            <v>88744.27</v>
          </cell>
          <cell r="I3997">
            <v>0</v>
          </cell>
          <cell r="J3997" t="str">
            <v>WHP = Dishcharge (iGPM)* Head(ft) / 3300</v>
          </cell>
          <cell r="L3997">
            <v>68101.91</v>
          </cell>
          <cell r="M3997">
            <v>20642.36</v>
          </cell>
          <cell r="N3997">
            <v>0.30310985404080443</v>
          </cell>
        </row>
        <row r="3998">
          <cell r="A3998" t="str">
            <v>24-93-h</v>
          </cell>
          <cell r="B3998" t="str">
            <v>Supply &amp; Installation, testing and commissioningof Solar Submersible Pump (ISO - 9906 Certified)coupled with Submersible rewind-able ElectricMotor  with AC winding and all accessories likeSolar Pump Controller, du/dt filter Complete in allaccessories including cooling jackets, NRV,Pressure Gauge, Sluice valves (02 Nos) exceptcolumn pipe and power cable for discharge greaterthan 3000 iGPH and output capacity greater than30 WHP (As per Approved TechnicalSpecifications)</v>
          </cell>
          <cell r="C3998" t="str">
            <v>WHP</v>
          </cell>
          <cell r="D3998">
            <v>2465.1</v>
          </cell>
          <cell r="E3998">
            <v>81765.33</v>
          </cell>
          <cell r="F3998" t="str">
            <v>746 HW</v>
          </cell>
          <cell r="G3998">
            <v>2465.1</v>
          </cell>
          <cell r="H3998">
            <v>81765.33</v>
          </cell>
          <cell r="I3998">
            <v>0</v>
          </cell>
          <cell r="J3998" t="str">
            <v>WHP = Dishcharge (iGPM)* Head(ft) / 3300</v>
          </cell>
          <cell r="L3998">
            <v>62537.57</v>
          </cell>
          <cell r="M3998">
            <v>19227.760000000002</v>
          </cell>
          <cell r="N3998">
            <v>0.30745934004151426</v>
          </cell>
        </row>
        <row r="3999">
          <cell r="A3999" t="str">
            <v>24-94-a</v>
          </cell>
          <cell r="B3999"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up to 1WHP (As per Approved Technical Specifications)</v>
          </cell>
          <cell r="C3999" t="str">
            <v>WHP</v>
          </cell>
          <cell r="D3999">
            <v>13072.5</v>
          </cell>
          <cell r="E3999">
            <v>702639.69</v>
          </cell>
          <cell r="F3999" t="str">
            <v>746 HW</v>
          </cell>
          <cell r="G3999">
            <v>13072.5</v>
          </cell>
          <cell r="H3999">
            <v>702639.69</v>
          </cell>
          <cell r="I3999">
            <v>0</v>
          </cell>
          <cell r="J3999" t="str">
            <v>WHP = Dishcharge (iGPM)* Head(ft) / 3300</v>
          </cell>
          <cell r="L3999">
            <v>535003.38</v>
          </cell>
          <cell r="M3999">
            <v>167636.30999999994</v>
          </cell>
          <cell r="N3999">
            <v>0.31333691760975407</v>
          </cell>
        </row>
        <row r="4000">
          <cell r="A4000" t="str">
            <v>24-94-b</v>
          </cell>
          <cell r="B4000"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1 WHP and up to 3 WHP (As per ApprovedTechnical Specifications)</v>
          </cell>
          <cell r="C4000" t="str">
            <v>WHP</v>
          </cell>
          <cell r="D4000">
            <v>11765.25</v>
          </cell>
          <cell r="E4000">
            <v>655361.25</v>
          </cell>
          <cell r="F4000" t="str">
            <v>746 HW</v>
          </cell>
          <cell r="G4000">
            <v>11765.25</v>
          </cell>
          <cell r="H4000">
            <v>655361.31000000006</v>
          </cell>
          <cell r="I4000">
            <v>0</v>
          </cell>
          <cell r="J4000" t="str">
            <v>WHP = Dishcharge (iGPM)* Head(ft) / 3300</v>
          </cell>
          <cell r="L4000">
            <v>498929.81</v>
          </cell>
          <cell r="M4000">
            <v>156431.50000000006</v>
          </cell>
          <cell r="N4000">
            <v>0.31353408207859951</v>
          </cell>
        </row>
        <row r="4001">
          <cell r="A4001" t="str">
            <v>24-94-c</v>
          </cell>
          <cell r="B4001"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3 WHP and up to 6 WHP (As per ApprovedTechnical Specifications)</v>
          </cell>
          <cell r="C4001" t="str">
            <v>WHP</v>
          </cell>
          <cell r="D4001">
            <v>10458</v>
          </cell>
          <cell r="E4001">
            <v>584002.75</v>
          </cell>
          <cell r="F4001" t="str">
            <v>746 HW</v>
          </cell>
          <cell r="G4001">
            <v>10458</v>
          </cell>
          <cell r="H4001">
            <v>584002.81000000006</v>
          </cell>
          <cell r="I4001">
            <v>0</v>
          </cell>
          <cell r="J4001" t="str">
            <v>WHP = Dishcharge (iGPM)* Head(ft) / 3300</v>
          </cell>
          <cell r="L4001">
            <v>444599.59</v>
          </cell>
          <cell r="M4001">
            <v>139403.22000000003</v>
          </cell>
          <cell r="N4001">
            <v>0.3135477925204565</v>
          </cell>
        </row>
        <row r="4002">
          <cell r="A4002" t="str">
            <v>24-94-d</v>
          </cell>
          <cell r="B4002"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6 WHP and up to 10 WHP (As per ApprovedTechnical Specifications)</v>
          </cell>
          <cell r="C4002" t="str">
            <v>WHP</v>
          </cell>
          <cell r="D4002">
            <v>9150.75</v>
          </cell>
          <cell r="E4002">
            <v>390054.5</v>
          </cell>
          <cell r="F4002" t="str">
            <v>746 HW</v>
          </cell>
          <cell r="G4002">
            <v>9150.75</v>
          </cell>
          <cell r="H4002">
            <v>390054.5</v>
          </cell>
          <cell r="I4002">
            <v>0</v>
          </cell>
          <cell r="J4002" t="str">
            <v>WHP = Dishcharge (iGPM)* Head(ft) / 3300</v>
          </cell>
          <cell r="L4002">
            <v>297326.81</v>
          </cell>
          <cell r="M4002">
            <v>92727.69</v>
          </cell>
          <cell r="N4002">
            <v>0.31187127053897362</v>
          </cell>
        </row>
        <row r="4003">
          <cell r="A4003" t="str">
            <v>24-94-e</v>
          </cell>
          <cell r="B4003"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10 WHP and up to 15 WHP (As perApproved Technical Specifications)</v>
          </cell>
          <cell r="C4003" t="str">
            <v>WHP</v>
          </cell>
          <cell r="D4003">
            <v>7843.5</v>
          </cell>
          <cell r="E4003">
            <v>377801.75</v>
          </cell>
          <cell r="F4003" t="str">
            <v>746 HW</v>
          </cell>
          <cell r="G4003">
            <v>7843.5</v>
          </cell>
          <cell r="H4003">
            <v>377801.81</v>
          </cell>
          <cell r="I4003">
            <v>0</v>
          </cell>
          <cell r="J4003" t="str">
            <v>WHP = Dishcharge (iGPM)* Head(ft) / 3300</v>
          </cell>
          <cell r="L4003">
            <v>287808.19</v>
          </cell>
          <cell r="M4003">
            <v>89993.62</v>
          </cell>
          <cell r="N4003">
            <v>0.31268609833514466</v>
          </cell>
        </row>
        <row r="4004">
          <cell r="A4004" t="str">
            <v>24-94-f</v>
          </cell>
          <cell r="B4004" t="str">
            <v>Supply &amp; Installation, testing and commissioningof complete Solar PV Generator includingA-Grade Mono Crystalline PV Modules ,FixedMounting Structure and Foundation Civil work,Junction Boxes, Fuses, DC Breakers, Wiringcomplete upto Solar Pump Inerter, sized at a sizingfactor of 1.75 capable of operating its intendedsolar pump having discharge less than or equal to3000 iGPH and output capacity greater than 15WHP and up to 20 WHP (As per ApprovedTechnical Specifications)</v>
          </cell>
          <cell r="C4004" t="str">
            <v>WHP</v>
          </cell>
          <cell r="D4004">
            <v>5229</v>
          </cell>
          <cell r="E4004">
            <v>357674.47</v>
          </cell>
          <cell r="F4004" t="str">
            <v>746 HW</v>
          </cell>
          <cell r="G4004">
            <v>5229</v>
          </cell>
          <cell r="H4004">
            <v>357674.5</v>
          </cell>
          <cell r="I4004">
            <v>0</v>
          </cell>
          <cell r="J4004" t="str">
            <v>WHP = Dishcharge (iGPM)* Head(ft) / 3300</v>
          </cell>
          <cell r="L4004">
            <v>272090.5</v>
          </cell>
          <cell r="M4004">
            <v>85584</v>
          </cell>
          <cell r="N4004">
            <v>0.31454240408981571</v>
          </cell>
        </row>
        <row r="4005">
          <cell r="A4005" t="str">
            <v>24-94-g</v>
          </cell>
          <cell r="B4005"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less than orequal to 3000 iGPH and output capacity greaterthan 20 WHP (As per Approved TechnicalSpecifications)</v>
          </cell>
          <cell r="C4005" t="str">
            <v>WHP</v>
          </cell>
          <cell r="D4005">
            <v>2614.5</v>
          </cell>
          <cell r="E4005">
            <v>346303.53</v>
          </cell>
          <cell r="F4005" t="str">
            <v>746 HW</v>
          </cell>
          <cell r="G4005">
            <v>2614.5</v>
          </cell>
          <cell r="H4005">
            <v>346303.5</v>
          </cell>
          <cell r="I4005">
            <v>0</v>
          </cell>
          <cell r="J4005" t="str">
            <v>WHP = Dishcharge (iGPM)* Head(ft) / 3300</v>
          </cell>
          <cell r="L4005">
            <v>263011.5</v>
          </cell>
          <cell r="M4005">
            <v>83292</v>
          </cell>
          <cell r="N4005">
            <v>0.31668577229512779</v>
          </cell>
        </row>
        <row r="4006">
          <cell r="A4006" t="str">
            <v>24-95-a</v>
          </cell>
          <cell r="B4006"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up to 1 WHP (Asper Approved Technical Specifications)</v>
          </cell>
          <cell r="C4006" t="str">
            <v>WHP</v>
          </cell>
          <cell r="D4006">
            <v>12418.88</v>
          </cell>
          <cell r="E4006">
            <v>478697.59</v>
          </cell>
          <cell r="F4006" t="str">
            <v>746 HW</v>
          </cell>
          <cell r="G4006">
            <v>12418.88</v>
          </cell>
          <cell r="H4006">
            <v>478697.59</v>
          </cell>
          <cell r="I4006">
            <v>0</v>
          </cell>
          <cell r="J4006" t="str">
            <v>WHP = Dishcharge (iGPM)* Head(ft) / 3300</v>
          </cell>
          <cell r="L4006">
            <v>365104.91</v>
          </cell>
          <cell r="M4006">
            <v>113592.68000000005</v>
          </cell>
          <cell r="N4006">
            <v>0.31112339738186501</v>
          </cell>
        </row>
        <row r="4007">
          <cell r="A4007" t="str">
            <v>24-95-b</v>
          </cell>
          <cell r="B4007"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1WHP and up to 3 WHP (As per ApprovedTechnical Specifications)</v>
          </cell>
          <cell r="C4007" t="str">
            <v>WHP</v>
          </cell>
          <cell r="D4007">
            <v>11765.25</v>
          </cell>
          <cell r="E4007">
            <v>464909.38</v>
          </cell>
          <cell r="F4007" t="str">
            <v>746 HW</v>
          </cell>
          <cell r="G4007">
            <v>11765.25</v>
          </cell>
          <cell r="H4007">
            <v>464909.41</v>
          </cell>
          <cell r="I4007">
            <v>0</v>
          </cell>
          <cell r="J4007" t="str">
            <v>WHP = Dishcharge (iGPM)* Head(ft) / 3300</v>
          </cell>
          <cell r="L4007">
            <v>354536.69</v>
          </cell>
          <cell r="M4007">
            <v>110372.71999999997</v>
          </cell>
          <cell r="N4007">
            <v>0.31131536767040946</v>
          </cell>
        </row>
        <row r="4008">
          <cell r="A4008" t="str">
            <v>24-95-c</v>
          </cell>
          <cell r="B4008"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3WHP and up to 6 WHP (As per ApprovedTechnical Specifications)</v>
          </cell>
          <cell r="C4008" t="str">
            <v>WHP</v>
          </cell>
          <cell r="D4008">
            <v>10458</v>
          </cell>
          <cell r="E4008">
            <v>426387.41</v>
          </cell>
          <cell r="F4008" t="str">
            <v>746 HW</v>
          </cell>
          <cell r="G4008">
            <v>10458</v>
          </cell>
          <cell r="H4008">
            <v>426387.41</v>
          </cell>
          <cell r="I4008">
            <v>0</v>
          </cell>
          <cell r="J4008" t="str">
            <v>WHP = Dishcharge (iGPM)* Head(ft) / 3300</v>
          </cell>
          <cell r="L4008">
            <v>325101.90999999997</v>
          </cell>
          <cell r="M4008">
            <v>101285.5</v>
          </cell>
          <cell r="N4008">
            <v>0.31154999981390452</v>
          </cell>
        </row>
        <row r="4009">
          <cell r="A4009" t="str">
            <v>24-95-d</v>
          </cell>
          <cell r="B4009"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6WHP and up to 10 WHP (As per ApprovedTechnical Specifications)</v>
          </cell>
          <cell r="C4009" t="str">
            <v>WHP</v>
          </cell>
          <cell r="D4009">
            <v>9150.75</v>
          </cell>
          <cell r="E4009">
            <v>394432.72</v>
          </cell>
          <cell r="F4009" t="str">
            <v>746 HW</v>
          </cell>
          <cell r="G4009">
            <v>9150.75</v>
          </cell>
          <cell r="H4009">
            <v>394432.69</v>
          </cell>
          <cell r="I4009">
            <v>0</v>
          </cell>
          <cell r="J4009" t="str">
            <v>WHP = Dishcharge (iGPM)* Head(ft) / 3300</v>
          </cell>
          <cell r="L4009">
            <v>300646.09000000003</v>
          </cell>
          <cell r="M4009">
            <v>93786.599999999977</v>
          </cell>
          <cell r="N4009">
            <v>0.31195017370756417</v>
          </cell>
        </row>
        <row r="4010">
          <cell r="A4010" t="str">
            <v>24-95-e</v>
          </cell>
          <cell r="B4010"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10WHP and up to 15 WHP (As per ApprovedTechnical Specifications)</v>
          </cell>
          <cell r="C4010" t="str">
            <v>WHP</v>
          </cell>
          <cell r="D4010">
            <v>7843.5</v>
          </cell>
          <cell r="E4010">
            <v>365761.69</v>
          </cell>
          <cell r="F4010" t="str">
            <v>746 HW</v>
          </cell>
          <cell r="G4010">
            <v>7843.5</v>
          </cell>
          <cell r="H4010">
            <v>365761.69</v>
          </cell>
          <cell r="I4010">
            <v>0</v>
          </cell>
          <cell r="J4010" t="str">
            <v>WHP = Dishcharge (iGPM)* Head(ft) / 3300</v>
          </cell>
          <cell r="L4010">
            <v>278679.90999999997</v>
          </cell>
          <cell r="M4010">
            <v>87081.780000000028</v>
          </cell>
          <cell r="N4010">
            <v>0.31247957558189265</v>
          </cell>
        </row>
        <row r="4011">
          <cell r="A4011" t="str">
            <v>24-95-f</v>
          </cell>
          <cell r="B4011"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15WHP and up to 20 WHP (As per ApprovedTechnical Specifications)</v>
          </cell>
          <cell r="C4011" t="str">
            <v>WHP</v>
          </cell>
          <cell r="D4011">
            <v>5229</v>
          </cell>
          <cell r="E4011">
            <v>344539.81</v>
          </cell>
          <cell r="F4011" t="str">
            <v>746 HW</v>
          </cell>
          <cell r="G4011">
            <v>5229</v>
          </cell>
          <cell r="H4011">
            <v>344539.81</v>
          </cell>
          <cell r="I4011">
            <v>0</v>
          </cell>
          <cell r="J4011" t="str">
            <v>WHP = Dishcharge (iGPM)* Head(ft) / 3300</v>
          </cell>
          <cell r="L4011">
            <v>262132.3</v>
          </cell>
          <cell r="M4011">
            <v>82407.510000000009</v>
          </cell>
          <cell r="N4011">
            <v>0.31437373417926756</v>
          </cell>
        </row>
        <row r="4012">
          <cell r="A4012" t="str">
            <v>24-95-g</v>
          </cell>
          <cell r="B4012"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20WHP and up to 30 WHP (As per ApprovedTechnical Specifications)</v>
          </cell>
          <cell r="C4012" t="str">
            <v>WHP</v>
          </cell>
          <cell r="D4012">
            <v>3921.75</v>
          </cell>
          <cell r="E4012">
            <v>336665.25</v>
          </cell>
          <cell r="F4012" t="str">
            <v>746 HW</v>
          </cell>
          <cell r="G4012">
            <v>3921.75</v>
          </cell>
          <cell r="H4012">
            <v>336665.31</v>
          </cell>
          <cell r="I4012">
            <v>0</v>
          </cell>
          <cell r="J4012" t="str">
            <v>WHP = Dishcharge (iGPM)* Head(ft) / 3300</v>
          </cell>
          <cell r="L4012">
            <v>255933.2</v>
          </cell>
          <cell r="M4012">
            <v>80732.109999999986</v>
          </cell>
          <cell r="N4012">
            <v>0.31544211536447786</v>
          </cell>
        </row>
        <row r="4013">
          <cell r="A4013" t="str">
            <v>24-95-h</v>
          </cell>
          <cell r="B4013" t="str">
            <v>Supply &amp; Installation, testing and commissioningof complete Solar PV Generator includingA-Grade Mono Crystalline PV Modules ,FixedMounting Structure and Foundation Civil work,Junction Boxes, Fuses, DC Breakers, Wiringcomplete upto Solar Pump Inverter, sized at asizing factor of 1.75 capable of operating itsintended solar pump having discharge greater than3000 iGPH and output capacity greater than 30WHP (As per Approved Technical Specifications)</v>
          </cell>
          <cell r="C4013" t="str">
            <v>WHP</v>
          </cell>
          <cell r="D4013">
            <v>2614.5</v>
          </cell>
          <cell r="E4013">
            <v>326601.63</v>
          </cell>
          <cell r="F4013" t="str">
            <v>746 HW</v>
          </cell>
          <cell r="G4013">
            <v>2614.5</v>
          </cell>
          <cell r="H4013">
            <v>326601.59000000003</v>
          </cell>
          <cell r="I4013">
            <v>0</v>
          </cell>
          <cell r="J4013" t="str">
            <v>WHP = Dishcharge (iGPM)* Head(ft) / 3300</v>
          </cell>
          <cell r="L4013">
            <v>248074.3</v>
          </cell>
          <cell r="M4013">
            <v>78527.290000000037</v>
          </cell>
          <cell r="N4013">
            <v>0.31654746178866588</v>
          </cell>
        </row>
        <row r="4014">
          <cell r="A4014" t="str">
            <v>24-96-a</v>
          </cell>
          <cell r="B4014"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less than or equal to3000 iGPH and output capacity up to 1 WHP (Asper Approved Technical Specifications)</v>
          </cell>
          <cell r="C4014" t="str">
            <v>WHP</v>
          </cell>
          <cell r="D4014">
            <v>13072.5</v>
          </cell>
          <cell r="E4014">
            <v>724530.69</v>
          </cell>
          <cell r="F4014" t="str">
            <v>746 HW</v>
          </cell>
          <cell r="G4014">
            <v>13072.5</v>
          </cell>
          <cell r="H4014">
            <v>724530.69</v>
          </cell>
          <cell r="I4014">
            <v>0</v>
          </cell>
          <cell r="J4014" t="str">
            <v>WHP = Dishcharge (iGPM)* Head(ft) / 3300</v>
          </cell>
          <cell r="L4014">
            <v>551600.31000000006</v>
          </cell>
          <cell r="M4014">
            <v>172930.37999999989</v>
          </cell>
          <cell r="N4014">
            <v>0.313506676600671</v>
          </cell>
        </row>
        <row r="4015">
          <cell r="A4015" t="str">
            <v>24-96-b</v>
          </cell>
          <cell r="B4015"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less than or equal to3000 iGPH and output capacity greater than 1WHP and up to 3 WHP (As per ApprovedTechnical Specifications)</v>
          </cell>
          <cell r="C4015" t="str">
            <v>WHP</v>
          </cell>
          <cell r="D4015">
            <v>11765.25</v>
          </cell>
          <cell r="E4015">
            <v>712277.88</v>
          </cell>
          <cell r="F4015" t="str">
            <v>746 HW</v>
          </cell>
          <cell r="G4015">
            <v>11765.25</v>
          </cell>
          <cell r="H4015">
            <v>712277.88</v>
          </cell>
          <cell r="I4015">
            <v>0</v>
          </cell>
          <cell r="J4015" t="str">
            <v>WHP = Dishcharge (iGPM)* Head(ft) / 3300</v>
          </cell>
          <cell r="L4015">
            <v>542081.68999999994</v>
          </cell>
          <cell r="M4015">
            <v>170196.19000000006</v>
          </cell>
          <cell r="N4015">
            <v>0.31396778961488275</v>
          </cell>
        </row>
        <row r="4016">
          <cell r="A4016" t="str">
            <v>24-96-c</v>
          </cell>
          <cell r="B4016"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less than or equal to3000 iGPH and output capacity greater than 3WHP and up to 6 WHP (As per ApprovedTechnical Specifications)</v>
          </cell>
          <cell r="C4016" t="str">
            <v>WHP</v>
          </cell>
          <cell r="D4016">
            <v>10458</v>
          </cell>
          <cell r="E4016">
            <v>601515.56000000006</v>
          </cell>
          <cell r="F4016" t="str">
            <v>746 HW</v>
          </cell>
          <cell r="G4016">
            <v>10458</v>
          </cell>
          <cell r="H4016">
            <v>601515.63</v>
          </cell>
          <cell r="I4016">
            <v>0</v>
          </cell>
          <cell r="J4016" t="str">
            <v>WHP = Dishcharge (iGPM)* Head(ft) / 3300</v>
          </cell>
          <cell r="L4016">
            <v>457877.09</v>
          </cell>
          <cell r="M4016">
            <v>143638.53999999998</v>
          </cell>
          <cell r="N4016">
            <v>0.3137054531380899</v>
          </cell>
        </row>
        <row r="4017">
          <cell r="A4017" t="str">
            <v>24-96-d</v>
          </cell>
          <cell r="B4017"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6WHP and up to 10 WHP (As per ApprovedTechnical Specifications)</v>
          </cell>
          <cell r="C4017" t="str">
            <v>WHP</v>
          </cell>
          <cell r="D4017">
            <v>9150.75</v>
          </cell>
          <cell r="E4017">
            <v>368163.5</v>
          </cell>
          <cell r="F4017" t="str">
            <v>746 HW</v>
          </cell>
          <cell r="G4017">
            <v>9150.75</v>
          </cell>
          <cell r="H4017">
            <v>368163.5</v>
          </cell>
          <cell r="I4017">
            <v>0</v>
          </cell>
          <cell r="J4017" t="str">
            <v>WHP = Dishcharge (iGPM)* Head(ft) / 3300</v>
          </cell>
          <cell r="L4017">
            <v>280729.90999999997</v>
          </cell>
          <cell r="M4017">
            <v>87433.590000000026</v>
          </cell>
          <cell r="N4017">
            <v>0.31145092448467654</v>
          </cell>
        </row>
        <row r="4018">
          <cell r="A4018" t="str">
            <v>24-96-e</v>
          </cell>
          <cell r="B4018"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10WHP and up to 15 WHP (As per ApprovedTechnical Specifications)</v>
          </cell>
          <cell r="C4018" t="str">
            <v>WHP</v>
          </cell>
          <cell r="D4018">
            <v>7843.5</v>
          </cell>
          <cell r="E4018">
            <v>340587</v>
          </cell>
          <cell r="F4018" t="str">
            <v>746 HW</v>
          </cell>
          <cell r="G4018">
            <v>7843.5</v>
          </cell>
          <cell r="H4018">
            <v>340587</v>
          </cell>
          <cell r="I4018">
            <v>0</v>
          </cell>
          <cell r="J4018" t="str">
            <v>WHP = Dishcharge (iGPM)* Head(ft) / 3300</v>
          </cell>
          <cell r="L4018">
            <v>259593.5</v>
          </cell>
          <cell r="M4018">
            <v>80993.5</v>
          </cell>
          <cell r="N4018">
            <v>0.31200126351391694</v>
          </cell>
        </row>
        <row r="4019">
          <cell r="A4019" t="str">
            <v>24-96-f</v>
          </cell>
          <cell r="B4019"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15WHP and up to 20 WHP (As per ApprovedTechnical Specifications)</v>
          </cell>
          <cell r="C4019" t="str">
            <v>WHP</v>
          </cell>
          <cell r="D4019">
            <v>5229</v>
          </cell>
          <cell r="E4019">
            <v>333594.34000000003</v>
          </cell>
          <cell r="F4019" t="str">
            <v>746 HW</v>
          </cell>
          <cell r="G4019">
            <v>5229</v>
          </cell>
          <cell r="H4019">
            <v>333594.31</v>
          </cell>
          <cell r="I4019">
            <v>0</v>
          </cell>
          <cell r="J4019" t="str">
            <v>WHP = Dishcharge (iGPM)* Head(ft) / 3300</v>
          </cell>
          <cell r="L4019">
            <v>253833.91</v>
          </cell>
          <cell r="M4019">
            <v>79760.399999999994</v>
          </cell>
          <cell r="N4019">
            <v>0.31422279237632195</v>
          </cell>
        </row>
        <row r="4020">
          <cell r="A4020" t="str">
            <v>24-96-g</v>
          </cell>
          <cell r="B4020"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less than or equal to3000 iGPH and output capacity greater than 20(As per Approved Technical Specifications)</v>
          </cell>
          <cell r="C4020" t="str">
            <v>WHP</v>
          </cell>
          <cell r="D4020">
            <v>2614.5</v>
          </cell>
          <cell r="E4020">
            <v>324412.53000000003</v>
          </cell>
          <cell r="F4020" t="str">
            <v>746 HW</v>
          </cell>
          <cell r="G4020">
            <v>2614.5</v>
          </cell>
          <cell r="H4020">
            <v>324412.5</v>
          </cell>
          <cell r="I4020">
            <v>0</v>
          </cell>
          <cell r="J4020" t="str">
            <v>WHP = Dishcharge (iGPM)* Head(ft) / 3300</v>
          </cell>
          <cell r="L4020">
            <v>246414.59</v>
          </cell>
          <cell r="M4020">
            <v>77997.91</v>
          </cell>
          <cell r="N4020">
            <v>0.31653121675952711</v>
          </cell>
        </row>
        <row r="4021">
          <cell r="A4021" t="str">
            <v>24-97-a</v>
          </cell>
          <cell r="B4021"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greater than 3000iGPH and output capacity up to 1 WHP (As perApproved Technical Specifications)</v>
          </cell>
          <cell r="C4021" t="str">
            <v>WHP</v>
          </cell>
          <cell r="D4021">
            <v>12418.88</v>
          </cell>
          <cell r="E4021">
            <v>509345.03</v>
          </cell>
          <cell r="F4021" t="str">
            <v>746 HW</v>
          </cell>
          <cell r="G4021">
            <v>12418.88</v>
          </cell>
          <cell r="H4021">
            <v>509345</v>
          </cell>
          <cell r="I4021">
            <v>0</v>
          </cell>
          <cell r="J4021" t="str">
            <v>WHP = Dishcharge (iGPM)* Head(ft) / 3300</v>
          </cell>
          <cell r="L4021">
            <v>388340.59</v>
          </cell>
          <cell r="M4021">
            <v>121004.40999999997</v>
          </cell>
          <cell r="N4021">
            <v>0.311593516402702</v>
          </cell>
        </row>
        <row r="4022">
          <cell r="A4022" t="str">
            <v>24-97-b</v>
          </cell>
          <cell r="B4022"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greater than 3000iGPH and output capacity greater than 1 WHP andup to 3 WHP (As per Approved TechnicalSpecifications)</v>
          </cell>
          <cell r="C4022" t="str">
            <v>WHP</v>
          </cell>
          <cell r="D4022">
            <v>11765.25</v>
          </cell>
          <cell r="E4022">
            <v>482422.19</v>
          </cell>
          <cell r="F4022" t="str">
            <v>746 HW</v>
          </cell>
          <cell r="G4022">
            <v>11765.25</v>
          </cell>
          <cell r="H4022">
            <v>482422.19</v>
          </cell>
          <cell r="I4022">
            <v>0</v>
          </cell>
          <cell r="J4022" t="str">
            <v>WHP = Dishcharge (iGPM)* Head(ft) / 3300</v>
          </cell>
          <cell r="L4022">
            <v>367814.31</v>
          </cell>
          <cell r="M4022">
            <v>114607.88</v>
          </cell>
          <cell r="N4022">
            <v>0.31159168331433329</v>
          </cell>
        </row>
        <row r="4023">
          <cell r="A4023" t="str">
            <v>24-97-c</v>
          </cell>
          <cell r="B4023" t="str">
            <v>Supply &amp; Installation, testing and commissioningof complete Solar PV Generator includingA-Grade Mono Crystalline PV Modules , ManualTacker Mounting Structure and Foundation Civilwork, Junction Boxes, Fuses, DC Breakers, Wiringcomplete upto Solar Pump Inerter, sized at a sizingfactor of 1.50 capable of operating its intendedsolar pump having discharge greater than 3000iGPH and output capacity greater than 3 WHP andup to 6 WHP (As per Approved TechnicalSpecifications)</v>
          </cell>
          <cell r="C4023" t="str">
            <v>WHP</v>
          </cell>
          <cell r="D4023">
            <v>10458</v>
          </cell>
          <cell r="E4023">
            <v>426387.41</v>
          </cell>
          <cell r="F4023" t="str">
            <v>746 HW</v>
          </cell>
          <cell r="G4023">
            <v>10458</v>
          </cell>
          <cell r="H4023">
            <v>426387.41</v>
          </cell>
          <cell r="I4023">
            <v>0</v>
          </cell>
          <cell r="J4023" t="str">
            <v>WHP = Dishcharge (iGPM)* Head(ft) / 3300</v>
          </cell>
          <cell r="L4023">
            <v>325101.90999999997</v>
          </cell>
          <cell r="M4023">
            <v>101285.5</v>
          </cell>
          <cell r="N4023">
            <v>0.31154999981390452</v>
          </cell>
        </row>
        <row r="4024">
          <cell r="A4024" t="str">
            <v>24-97-d</v>
          </cell>
          <cell r="B4024"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greater than 3000iGPH and output capacity greater than 6 WHP andup to 10 WHP (As per Approved TechnicalSpecifications)</v>
          </cell>
          <cell r="C4024" t="str">
            <v>WHP</v>
          </cell>
          <cell r="D4024">
            <v>9150.75</v>
          </cell>
          <cell r="E4024">
            <v>339705.16</v>
          </cell>
          <cell r="F4024" t="str">
            <v>746 HW</v>
          </cell>
          <cell r="G4024">
            <v>9150.75</v>
          </cell>
          <cell r="H4024">
            <v>339705.19</v>
          </cell>
          <cell r="I4024">
            <v>0</v>
          </cell>
          <cell r="J4024" t="str">
            <v>WHP = Dishcharge (iGPM)* Head(ft) / 3300</v>
          </cell>
          <cell r="L4024">
            <v>259153.91</v>
          </cell>
          <cell r="M4024">
            <v>80551.28</v>
          </cell>
          <cell r="N4024">
            <v>0.31082409676936767</v>
          </cell>
        </row>
        <row r="4025">
          <cell r="A4025" t="str">
            <v>24-97-e</v>
          </cell>
          <cell r="B4025" t="str">
            <v>Supply &amp; Installation, testing and commissioningof complete Solar PV Generator includingA-Grade Mono Crystalline PV Modules , ManualTracker Mounting Structure and Foundation Civilwork, Junction Boxes, Fuses, DC Breakers, Wiringcomplete upto Solar Pump Inerter, sized at a sizingfactor of 1.50 capable of operating its intendedsolar pump having discharge greater than 3000iGPH and output capacity greater than 10 WHPand up to 15 WHP (As per Approved TechnicalSpecifications)</v>
          </cell>
          <cell r="C4025" t="str">
            <v>WHP</v>
          </cell>
          <cell r="D4025">
            <v>7843.5</v>
          </cell>
          <cell r="E4025">
            <v>325263.31</v>
          </cell>
          <cell r="F4025" t="str">
            <v>746 HW</v>
          </cell>
          <cell r="G4025">
            <v>7843.5</v>
          </cell>
          <cell r="H4025">
            <v>325263.31</v>
          </cell>
          <cell r="I4025">
            <v>0</v>
          </cell>
          <cell r="J4025" t="str">
            <v>WHP = Dishcharge (iGPM)* Head(ft) / 3300</v>
          </cell>
          <cell r="L4025">
            <v>247975.7</v>
          </cell>
          <cell r="M4025">
            <v>77287.609999999986</v>
          </cell>
          <cell r="N4025">
            <v>0.3116741277471945</v>
          </cell>
        </row>
        <row r="4026">
          <cell r="A4026" t="str">
            <v>24-97-f</v>
          </cell>
          <cell r="B4026"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greater than 3000iGPH and output capacity greater than 15 WHPand up to 20 WHP (As per Approved TechnicalSpecifications)</v>
          </cell>
          <cell r="C4026" t="str">
            <v>WHP</v>
          </cell>
          <cell r="D4026">
            <v>5229</v>
          </cell>
          <cell r="E4026">
            <v>313892.40999999997</v>
          </cell>
          <cell r="F4026" t="str">
            <v>746 HW</v>
          </cell>
          <cell r="G4026">
            <v>5229</v>
          </cell>
          <cell r="H4026">
            <v>313892.40999999997</v>
          </cell>
          <cell r="I4026">
            <v>0</v>
          </cell>
          <cell r="J4026" t="str">
            <v>WHP = Dishcharge (iGPM)* Head(ft) / 3300</v>
          </cell>
          <cell r="L4026">
            <v>238896.7</v>
          </cell>
          <cell r="M4026">
            <v>74995.709999999963</v>
          </cell>
          <cell r="N4026">
            <v>0.31392526560643141</v>
          </cell>
        </row>
        <row r="4027">
          <cell r="A4027" t="str">
            <v>24-97-g</v>
          </cell>
          <cell r="B4027"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greater than 3000iGPH and output capacity greater than 20 WHPand up to 30 WHP (As per Approved TechnicalSpecifications)</v>
          </cell>
          <cell r="C4027" t="str">
            <v>WHP</v>
          </cell>
          <cell r="D4027">
            <v>2614.5</v>
          </cell>
          <cell r="E4027">
            <v>304710.59000000003</v>
          </cell>
          <cell r="F4027" t="str">
            <v>746 HW</v>
          </cell>
          <cell r="G4027">
            <v>2614.5</v>
          </cell>
          <cell r="H4027">
            <v>304710.59000000003</v>
          </cell>
          <cell r="I4027">
            <v>0</v>
          </cell>
          <cell r="J4027" t="str">
            <v>WHP = Dishcharge (iGPM)* Head(ft) / 3300</v>
          </cell>
          <cell r="L4027">
            <v>231477.41</v>
          </cell>
          <cell r="M4027">
            <v>73233.180000000022</v>
          </cell>
          <cell r="N4027">
            <v>0.31637290221970266</v>
          </cell>
        </row>
        <row r="4028">
          <cell r="A4028" t="str">
            <v>24-97-h</v>
          </cell>
          <cell r="B4028" t="str">
            <v>Supply &amp; Installation, testing and commissioningof complete Solar PV Generator includingA-Grade Mono Crystalline PV Modules ,ManualTracker Mounting Structure and Foundation Civilwork, Junction Boxes, Fuses, DC Breakers, Wiringcomplete upto Solar Pump Inerter, sized at a sizingfactor of 1.50 capable of operating its intendedsolar pump having discharge greater than 3000iGPH and output capacity greater than 30 WHP(As per Approved Technical Specifications)</v>
          </cell>
          <cell r="C4028" t="str">
            <v>WHP</v>
          </cell>
          <cell r="D4028">
            <v>2614.5</v>
          </cell>
          <cell r="E4028">
            <v>298143.28000000003</v>
          </cell>
          <cell r="F4028" t="str">
            <v>746 HW</v>
          </cell>
          <cell r="G4028">
            <v>2614.5</v>
          </cell>
          <cell r="H4028">
            <v>298143.31</v>
          </cell>
          <cell r="I4028">
            <v>0</v>
          </cell>
          <cell r="J4028" t="str">
            <v>WHP = Dishcharge (iGPM)* Head(ft) / 3300</v>
          </cell>
          <cell r="L4028">
            <v>226498.3</v>
          </cell>
          <cell r="M4028">
            <v>71645.010000000009</v>
          </cell>
          <cell r="N4028">
            <v>0.31631588404857791</v>
          </cell>
        </row>
        <row r="4029">
          <cell r="A4029" t="str">
            <v>24-98-a</v>
          </cell>
          <cell r="B4029" t="str">
            <v>Supply &amp; Installation, testing and commissioningof complete Solar PV Generator includingA-Grade Mono Crystalline PV Modules , Auto sunTracker Mounting Structure and Foundation Civilwork, Junction Boxes, Fuses, DC Breakers, Wiringcomplete upto Solar Pump Inerter, sized at a sizingfactor of 1.50 capable of operating its intendedsolar pump having discharge less than or equal to3000 iGPH and output capacity up to 1 WHP (Asper Approved Technical Specifications)</v>
          </cell>
          <cell r="C4029" t="str">
            <v>WHP</v>
          </cell>
          <cell r="D4029">
            <v>14379.75</v>
          </cell>
          <cell r="E4029">
            <v>898776.94</v>
          </cell>
          <cell r="F4029" t="str">
            <v>746 HW</v>
          </cell>
          <cell r="G4029">
            <v>14379.75</v>
          </cell>
          <cell r="H4029">
            <v>898776.88</v>
          </cell>
          <cell r="I4029">
            <v>0</v>
          </cell>
          <cell r="J4029" t="str">
            <v>WHP = Dishcharge (iGPM)* Head(ft) / 3300</v>
          </cell>
          <cell r="L4029">
            <v>683935.88</v>
          </cell>
          <cell r="M4029">
            <v>214841</v>
          </cell>
          <cell r="N4029">
            <v>0.31412447611317013</v>
          </cell>
        </row>
        <row r="4030">
          <cell r="A4030" t="str">
            <v>24-98-b</v>
          </cell>
          <cell r="B4030"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1WHP and up to 3 WHP (As per ApprovedTechnical Specifications)</v>
          </cell>
          <cell r="C4030" t="str">
            <v>WHP</v>
          </cell>
          <cell r="D4030">
            <v>13726.12</v>
          </cell>
          <cell r="E4030">
            <v>882799.69</v>
          </cell>
          <cell r="F4030" t="str">
            <v>746 HW</v>
          </cell>
          <cell r="G4030">
            <v>13726.12</v>
          </cell>
          <cell r="H4030">
            <v>882799.69</v>
          </cell>
          <cell r="I4030">
            <v>0</v>
          </cell>
          <cell r="J4030" t="str">
            <v>WHP = Dishcharge (iGPM)* Head(ft) / 3300</v>
          </cell>
          <cell r="L4030">
            <v>671708</v>
          </cell>
          <cell r="M4030">
            <v>211091.68999999994</v>
          </cell>
          <cell r="N4030">
            <v>0.31426109261762541</v>
          </cell>
        </row>
        <row r="4031">
          <cell r="A4031" t="str">
            <v>24-98-c</v>
          </cell>
          <cell r="B4031"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3WHP and up to 6 WHP (As per ApprovedTechnical Specifications)</v>
          </cell>
          <cell r="C4031" t="str">
            <v>WHP</v>
          </cell>
          <cell r="D4031">
            <v>12418.88</v>
          </cell>
          <cell r="E4031">
            <v>776415.5</v>
          </cell>
          <cell r="F4031" t="str">
            <v>746 HW</v>
          </cell>
          <cell r="G4031">
            <v>12418.88</v>
          </cell>
          <cell r="H4031">
            <v>776415.5</v>
          </cell>
          <cell r="I4031">
            <v>0</v>
          </cell>
          <cell r="J4031" t="str">
            <v>WHP = Dishcharge (iGPM)* Head(ft) / 3300</v>
          </cell>
          <cell r="L4031">
            <v>590822.81000000006</v>
          </cell>
          <cell r="M4031">
            <v>185592.68999999994</v>
          </cell>
          <cell r="N4031">
            <v>0.31412580363984244</v>
          </cell>
        </row>
        <row r="4032">
          <cell r="A4032" t="str">
            <v>24-98-d</v>
          </cell>
          <cell r="B4032"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6WHP and up to 10 WHP (As per ApprovedTechnical Specifications)</v>
          </cell>
          <cell r="C4032" t="str">
            <v>WHP</v>
          </cell>
          <cell r="D4032">
            <v>11111.63</v>
          </cell>
          <cell r="E4032">
            <v>492714.09</v>
          </cell>
          <cell r="F4032" t="str">
            <v>746 HW</v>
          </cell>
          <cell r="G4032">
            <v>11111.63</v>
          </cell>
          <cell r="H4032">
            <v>492714.09</v>
          </cell>
          <cell r="I4032">
            <v>0</v>
          </cell>
          <cell r="J4032" t="str">
            <v>WHP = Dishcharge (iGPM)* Head(ft) / 3300</v>
          </cell>
          <cell r="L4032">
            <v>375502.69</v>
          </cell>
          <cell r="M4032">
            <v>117211.40000000002</v>
          </cell>
          <cell r="N4032">
            <v>0.31214530047707523</v>
          </cell>
        </row>
        <row r="4033">
          <cell r="A4033" t="str">
            <v>24-98-e</v>
          </cell>
          <cell r="B4033"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10WHP and up to 15 WHP (As per ApprovedTechnical Specifications)</v>
          </cell>
          <cell r="C4033" t="str">
            <v>WHP</v>
          </cell>
          <cell r="D4033">
            <v>7843.5</v>
          </cell>
          <cell r="E4033">
            <v>465365.84</v>
          </cell>
          <cell r="F4033" t="str">
            <v>746 HW</v>
          </cell>
          <cell r="G4033">
            <v>7843.5</v>
          </cell>
          <cell r="H4033">
            <v>465365.81</v>
          </cell>
          <cell r="I4033">
            <v>0</v>
          </cell>
          <cell r="J4033" t="str">
            <v>WHP = Dishcharge (iGPM)* Head(ft) / 3300</v>
          </cell>
          <cell r="L4033">
            <v>354195.81</v>
          </cell>
          <cell r="M4033">
            <v>111170</v>
          </cell>
          <cell r="N4033">
            <v>0.31386593760101228</v>
          </cell>
        </row>
        <row r="4034">
          <cell r="A4034" t="str">
            <v>24-98-f</v>
          </cell>
          <cell r="B4034"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15WHP and up to 20 WHP (As per ApprovedTechnical Specifications)</v>
          </cell>
          <cell r="C4034" t="str">
            <v>WHP</v>
          </cell>
          <cell r="D4034">
            <v>5229</v>
          </cell>
          <cell r="E4034">
            <v>438671.22</v>
          </cell>
          <cell r="F4034" t="str">
            <v>746 HW</v>
          </cell>
          <cell r="G4034">
            <v>5229</v>
          </cell>
          <cell r="H4034">
            <v>438671.19</v>
          </cell>
          <cell r="I4034">
            <v>0</v>
          </cell>
          <cell r="J4034" t="str">
            <v>WHP = Dishcharge (iGPM)* Head(ft) / 3300</v>
          </cell>
          <cell r="L4034">
            <v>333499</v>
          </cell>
          <cell r="M4034">
            <v>105172.19</v>
          </cell>
          <cell r="N4034">
            <v>0.31535983616142776</v>
          </cell>
        </row>
        <row r="4035">
          <cell r="A4035" t="str">
            <v>24-98-g</v>
          </cell>
          <cell r="B4035"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less than or eual to3000 iGPH and output capacity greater than 20WHP (As per Approved Technical Specifications)</v>
          </cell>
          <cell r="C4035" t="str">
            <v>WHP</v>
          </cell>
          <cell r="D4035">
            <v>2614.5</v>
          </cell>
          <cell r="E4035">
            <v>425111.19</v>
          </cell>
          <cell r="F4035" t="str">
            <v>746 HW</v>
          </cell>
          <cell r="G4035">
            <v>2614.5</v>
          </cell>
          <cell r="H4035">
            <v>425111.19</v>
          </cell>
          <cell r="I4035">
            <v>0</v>
          </cell>
          <cell r="J4035" t="str">
            <v>WHP = Dishcharge (iGPM)* Head(ft) / 3300</v>
          </cell>
          <cell r="L4035">
            <v>322760.40999999997</v>
          </cell>
          <cell r="M4035">
            <v>102350.78000000003</v>
          </cell>
          <cell r="N4035">
            <v>0.31711070140231895</v>
          </cell>
        </row>
        <row r="4036">
          <cell r="A4036" t="str">
            <v>24-99-a</v>
          </cell>
          <cell r="B4036" t="str">
            <v>Supply &amp; Installation, testing and commissioningof complete Solar PV Generator includingA-Grade Mono Crystalline PV Modules , Auto sunTracker Mounting Structure and Foundation Civilwork, Junction Boxes, Fuses, DC Breakers, Wiringcomplete upto Solar Pump Inerter, sized at a sizingfactor of 1.50 capable of operating its intendedsolar pump having discharge greater than 3000iGPH and output capacity up to 1 WHP (As perApproved Technical Specifications)</v>
          </cell>
          <cell r="C4036" t="str">
            <v>WHP</v>
          </cell>
          <cell r="D4036">
            <v>11578.5</v>
          </cell>
          <cell r="E4036">
            <v>677065.5</v>
          </cell>
          <cell r="F4036" t="str">
            <v>746 HW</v>
          </cell>
          <cell r="G4036">
            <v>11578.5</v>
          </cell>
          <cell r="H4036">
            <v>677065.5</v>
          </cell>
          <cell r="I4036">
            <v>0</v>
          </cell>
          <cell r="J4036" t="str">
            <v>WHP = Dishcharge (iGPM)* Head(ft) / 3300</v>
          </cell>
          <cell r="L4036">
            <v>515346.09</v>
          </cell>
          <cell r="M4036">
            <v>161719.40999999997</v>
          </cell>
          <cell r="N4036">
            <v>0.31380738718712303</v>
          </cell>
        </row>
        <row r="4037">
          <cell r="A4037" t="str">
            <v>24-99-b</v>
          </cell>
          <cell r="B4037"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1 WHP andup to 3 WHP (As per Approved TechnicalSpecifications)</v>
          </cell>
          <cell r="C4037" t="str">
            <v>WHP</v>
          </cell>
          <cell r="D4037">
            <v>11765.25</v>
          </cell>
          <cell r="E4037">
            <v>657550.38</v>
          </cell>
          <cell r="F4037" t="str">
            <v>746 HW</v>
          </cell>
          <cell r="G4037">
            <v>11765.25</v>
          </cell>
          <cell r="H4037">
            <v>657550.38</v>
          </cell>
          <cell r="I4037">
            <v>0</v>
          </cell>
          <cell r="J4037" t="str">
            <v>WHP = Dishcharge (iGPM)* Head(ft) / 3300</v>
          </cell>
          <cell r="L4037">
            <v>500589.41</v>
          </cell>
          <cell r="M4037">
            <v>156960.97000000003</v>
          </cell>
          <cell r="N4037">
            <v>0.31355231825619329</v>
          </cell>
        </row>
        <row r="4038">
          <cell r="A4038" t="str">
            <v>24-99-c</v>
          </cell>
          <cell r="B4038"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3 WHP andup to 6 WHP (As per Approved TechnicalSpecifications)</v>
          </cell>
          <cell r="C4038" t="str">
            <v>WHP</v>
          </cell>
          <cell r="D4038">
            <v>10458</v>
          </cell>
          <cell r="E4038">
            <v>590570.06000000006</v>
          </cell>
          <cell r="F4038" t="str">
            <v>746 HW</v>
          </cell>
          <cell r="G4038">
            <v>10458</v>
          </cell>
          <cell r="H4038">
            <v>590570.13</v>
          </cell>
          <cell r="I4038">
            <v>0</v>
          </cell>
          <cell r="J4038" t="str">
            <v>WHP = Dishcharge (iGPM)* Head(ft) / 3300</v>
          </cell>
          <cell r="L4038">
            <v>449578.69</v>
          </cell>
          <cell r="M4038">
            <v>140991.44</v>
          </cell>
          <cell r="N4038">
            <v>0.31360792478842803</v>
          </cell>
        </row>
        <row r="4039">
          <cell r="A4039" t="str">
            <v>24-99-d</v>
          </cell>
          <cell r="B4039"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6 WHP andup to 10 WHP (As per Approved TechnicalSpecifications)</v>
          </cell>
          <cell r="C4039" t="str">
            <v>WHP</v>
          </cell>
          <cell r="D4039">
            <v>9150.75</v>
          </cell>
          <cell r="E4039">
            <v>481996.78</v>
          </cell>
          <cell r="F4039" t="str">
            <v>746 HW</v>
          </cell>
          <cell r="G4039">
            <v>9150.75</v>
          </cell>
          <cell r="H4039">
            <v>481996.81</v>
          </cell>
          <cell r="I4039">
            <v>0</v>
          </cell>
          <cell r="J4039" t="str">
            <v>WHP = Dishcharge (iGPM)* Head(ft) / 3300</v>
          </cell>
          <cell r="L4039">
            <v>367033.81</v>
          </cell>
          <cell r="M4039">
            <v>114963</v>
          </cell>
          <cell r="N4039">
            <v>0.31322182553154981</v>
          </cell>
        </row>
        <row r="4040">
          <cell r="A4040" t="str">
            <v>24-99-e</v>
          </cell>
          <cell r="B4040"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10 WHPand up to 15 WHP (As per Approved TechnicalSpecifications)</v>
          </cell>
          <cell r="C4040" t="str">
            <v>WHP</v>
          </cell>
          <cell r="D4040">
            <v>7843.5</v>
          </cell>
          <cell r="E4040">
            <v>436907.5</v>
          </cell>
          <cell r="F4040" t="str">
            <v>746 HW</v>
          </cell>
          <cell r="G4040">
            <v>7843.5</v>
          </cell>
          <cell r="H4040">
            <v>436907.5</v>
          </cell>
          <cell r="I4040">
            <v>0</v>
          </cell>
          <cell r="J4040" t="str">
            <v>WHP = Dishcharge (iGPM)* Head(ft) / 3300</v>
          </cell>
          <cell r="L4040">
            <v>332619.81</v>
          </cell>
          <cell r="M4040">
            <v>104287.69</v>
          </cell>
          <cell r="N4040">
            <v>0.31353421192802677</v>
          </cell>
        </row>
        <row r="4041">
          <cell r="A4041" t="str">
            <v>24-99-f</v>
          </cell>
          <cell r="B4041"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15 WHPand up to 20 WHP (As per Approved TechnicalSpecifications)</v>
          </cell>
          <cell r="C4041" t="str">
            <v>WHP</v>
          </cell>
          <cell r="D4041">
            <v>6536.25</v>
          </cell>
          <cell r="E4041">
            <v>396196.44</v>
          </cell>
          <cell r="F4041" t="str">
            <v>746 HW</v>
          </cell>
          <cell r="G4041">
            <v>6536.25</v>
          </cell>
          <cell r="H4041">
            <v>396196.41</v>
          </cell>
          <cell r="I4041">
            <v>0</v>
          </cell>
          <cell r="J4041" t="str">
            <v>WHP = Dishcharge (iGPM)* Head(ft) / 3300</v>
          </cell>
          <cell r="L4041">
            <v>301525.31</v>
          </cell>
          <cell r="M4041">
            <v>94671.099999999977</v>
          </cell>
          <cell r="N4041">
            <v>0.3139739745230673</v>
          </cell>
        </row>
        <row r="4042">
          <cell r="A4042" t="str">
            <v>24-99-g</v>
          </cell>
          <cell r="B4042"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20 WHPand up to 30 WHP (As per Approved TechnicalSpecifications)</v>
          </cell>
          <cell r="C4042" t="str">
            <v>WHP</v>
          </cell>
          <cell r="D4042">
            <v>5229</v>
          </cell>
          <cell r="E4042">
            <v>386132.75</v>
          </cell>
          <cell r="F4042" t="str">
            <v>746 HW</v>
          </cell>
          <cell r="G4042">
            <v>5229</v>
          </cell>
          <cell r="H4042">
            <v>386132.81</v>
          </cell>
          <cell r="I4042">
            <v>0</v>
          </cell>
          <cell r="J4042" t="str">
            <v>WHP = Dishcharge (iGPM)* Head(ft) / 3300</v>
          </cell>
          <cell r="L4042">
            <v>293666.5</v>
          </cell>
          <cell r="M4042">
            <v>92466.31</v>
          </cell>
          <cell r="N4042">
            <v>0.31486843068582898</v>
          </cell>
        </row>
        <row r="4043">
          <cell r="A4043" t="str">
            <v>24-99-h</v>
          </cell>
          <cell r="B4043" t="str">
            <v>Supply &amp; Installation, testing and commissioningof complete Solar PV Generator includingA-Grade Mono Crystalline PV Modules , Auto sunTacker Mounting Structure and Foundation Civilwork, Junction Boxes, Fuses, DC Breakers, Wiringcomplete upto Solar Pump Inerter, sized at a sizingfactor of 1.50 capable of operating its intendedsolar pump having discharge greater than 3000iGPH and output capacity greater than 30 WHP(As per Approved Technical Specifications)</v>
          </cell>
          <cell r="C4043" t="str">
            <v>WHP</v>
          </cell>
          <cell r="D4043">
            <v>2614.5</v>
          </cell>
          <cell r="E4043">
            <v>374761.88</v>
          </cell>
          <cell r="F4043" t="str">
            <v>746 HW</v>
          </cell>
          <cell r="G4043">
            <v>2614.5</v>
          </cell>
          <cell r="H4043">
            <v>374761.91</v>
          </cell>
          <cell r="I4043">
            <v>0</v>
          </cell>
          <cell r="J4043" t="str">
            <v>WHP = Dishcharge (iGPM)* Head(ft) / 3300</v>
          </cell>
          <cell r="L4043">
            <v>284587.5</v>
          </cell>
          <cell r="M4043">
            <v>90174.409999999974</v>
          </cell>
          <cell r="N4043">
            <v>0.31686005182940213</v>
          </cell>
        </row>
        <row r="4044">
          <cell r="A4044" t="str">
            <v>25-01</v>
          </cell>
          <cell r="B4044" t="str">
            <v>Laying, linking and packing tramway line</v>
          </cell>
          <cell r="C4044" t="str">
            <v>Rft</v>
          </cell>
          <cell r="D4044">
            <v>30.1</v>
          </cell>
          <cell r="E4044">
            <v>30.1</v>
          </cell>
          <cell r="F4044" t="str">
            <v>m</v>
          </cell>
          <cell r="G4044">
            <v>98.75</v>
          </cell>
          <cell r="H4044">
            <v>98.75</v>
          </cell>
          <cell r="I4044" t="str">
            <v>25.3 ,25.4</v>
          </cell>
          <cell r="J4044">
            <v>0</v>
          </cell>
          <cell r="L4044">
            <v>94.05</v>
          </cell>
          <cell r="M4044">
            <v>4.7000000000000028</v>
          </cell>
          <cell r="N4044">
            <v>4.9973418394471059E-2</v>
          </cell>
        </row>
        <row r="4045">
          <cell r="A4045" t="str">
            <v>25-02</v>
          </cell>
          <cell r="B4045" t="str">
            <v>Dismantling tramway track</v>
          </cell>
          <cell r="C4045" t="str">
            <v>Rft</v>
          </cell>
          <cell r="D4045">
            <v>9.7100000000000009</v>
          </cell>
          <cell r="E4045">
            <v>9.7100000000000009</v>
          </cell>
          <cell r="F4045" t="str">
            <v>m</v>
          </cell>
          <cell r="G4045">
            <v>31.86</v>
          </cell>
          <cell r="H4045">
            <v>31.86</v>
          </cell>
          <cell r="I4045" t="str">
            <v>25.3 ,25.4</v>
          </cell>
          <cell r="J4045">
            <v>0</v>
          </cell>
          <cell r="L4045">
            <v>30.23</v>
          </cell>
          <cell r="M4045">
            <v>1.629999999999999</v>
          </cell>
          <cell r="N4045">
            <v>5.391994707244456E-2</v>
          </cell>
        </row>
        <row r="4046">
          <cell r="A4046" t="str">
            <v>25-03</v>
          </cell>
          <cell r="B4046" t="str">
            <v>Laying, linking of BG track, including packing,straightening and levelling</v>
          </cell>
          <cell r="C4046" t="str">
            <v>Rft</v>
          </cell>
          <cell r="D4046">
            <v>81.55</v>
          </cell>
          <cell r="E4046">
            <v>81.55</v>
          </cell>
          <cell r="F4046" t="str">
            <v>m</v>
          </cell>
          <cell r="G4046">
            <v>267.54000000000002</v>
          </cell>
          <cell r="H4046">
            <v>267.54000000000002</v>
          </cell>
          <cell r="I4046" t="str">
            <v>25.3 ,25.4</v>
          </cell>
          <cell r="J4046">
            <v>0</v>
          </cell>
          <cell r="L4046">
            <v>255.29</v>
          </cell>
          <cell r="M4046">
            <v>12.250000000000028</v>
          </cell>
          <cell r="N4046">
            <v>4.798464491362775E-2</v>
          </cell>
        </row>
        <row r="4047">
          <cell r="A4047" t="str">
            <v>25-04</v>
          </cell>
          <cell r="B4047" t="str">
            <v>Linking points and crossings, complete withfastening</v>
          </cell>
          <cell r="C4047" t="str">
            <v>Each</v>
          </cell>
          <cell r="D4047">
            <v>7968</v>
          </cell>
          <cell r="E4047">
            <v>7968</v>
          </cell>
          <cell r="F4047" t="str">
            <v>Each</v>
          </cell>
          <cell r="G4047">
            <v>7968</v>
          </cell>
          <cell r="H4047">
            <v>7968</v>
          </cell>
          <cell r="I4047" t="str">
            <v>25.3 ,25.4</v>
          </cell>
          <cell r="J4047">
            <v>0</v>
          </cell>
          <cell r="L4047">
            <v>7501.13</v>
          </cell>
          <cell r="M4047">
            <v>466.86999999999989</v>
          </cell>
          <cell r="N4047">
            <v>6.2239955846652421E-2</v>
          </cell>
        </row>
        <row r="4048">
          <cell r="A4048" t="str">
            <v>25-05</v>
          </cell>
          <cell r="B4048" t="str">
            <v>Bending or straightening BG rail with jim crow</v>
          </cell>
          <cell r="C4048" t="str">
            <v>Each</v>
          </cell>
          <cell r="D4048">
            <v>840.38</v>
          </cell>
          <cell r="E4048">
            <v>840.38</v>
          </cell>
          <cell r="F4048" t="str">
            <v>Each</v>
          </cell>
          <cell r="G4048">
            <v>840.38</v>
          </cell>
          <cell r="H4048">
            <v>840.38</v>
          </cell>
          <cell r="I4048" t="str">
            <v>25.3 ,25.4</v>
          </cell>
          <cell r="J4048">
            <v>0</v>
          </cell>
          <cell r="L4048">
            <v>809.25</v>
          </cell>
          <cell r="M4048">
            <v>31.129999999999995</v>
          </cell>
          <cell r="N4048">
            <v>3.8467717021933884E-2</v>
          </cell>
        </row>
        <row r="4049">
          <cell r="A4049" t="str">
            <v>25-06</v>
          </cell>
          <cell r="B4049" t="str">
            <v>Fixing street lamp posts</v>
          </cell>
          <cell r="C4049" t="str">
            <v>Each</v>
          </cell>
          <cell r="D4049">
            <v>846.6</v>
          </cell>
          <cell r="E4049">
            <v>846.6</v>
          </cell>
          <cell r="F4049" t="str">
            <v>Each</v>
          </cell>
          <cell r="G4049">
            <v>846.6</v>
          </cell>
          <cell r="H4049">
            <v>846.6</v>
          </cell>
          <cell r="I4049" t="str">
            <v>25.3 ,25.4</v>
          </cell>
          <cell r="J4049">
            <v>0</v>
          </cell>
          <cell r="L4049">
            <v>793.69</v>
          </cell>
          <cell r="M4049">
            <v>52.909999999999968</v>
          </cell>
          <cell r="N4049">
            <v>6.6663306832642419E-2</v>
          </cell>
        </row>
        <row r="4050">
          <cell r="A4050" t="str">
            <v>25-07</v>
          </cell>
          <cell r="B4050" t="str">
            <v>Binding ends of sleepers and timbers of all sizes &amp;kinds, including spreading &amp; restacking</v>
          </cell>
          <cell r="C4050" t="str">
            <v>Each</v>
          </cell>
          <cell r="D4050">
            <v>105.83</v>
          </cell>
          <cell r="E4050">
            <v>105.83</v>
          </cell>
          <cell r="F4050" t="str">
            <v>Each</v>
          </cell>
          <cell r="G4050">
            <v>105.82</v>
          </cell>
          <cell r="H4050">
            <v>105.82</v>
          </cell>
          <cell r="I4050" t="str">
            <v>25.3 ,25.4</v>
          </cell>
          <cell r="J4050">
            <v>0</v>
          </cell>
          <cell r="L4050">
            <v>101.16</v>
          </cell>
          <cell r="M4050">
            <v>4.6599999999999966</v>
          </cell>
          <cell r="N4050">
            <v>4.6065638592328949E-2</v>
          </cell>
        </row>
        <row r="4051">
          <cell r="A4051" t="str">
            <v>25-08</v>
          </cell>
          <cell r="B4051" t="str">
            <v>Opening stacks of sleepers &amp; timber of all kindsand sizes,including spreading for inspection</v>
          </cell>
          <cell r="C4051" t="str">
            <v>Each</v>
          </cell>
          <cell r="D4051">
            <v>12.25</v>
          </cell>
          <cell r="E4051">
            <v>12.25</v>
          </cell>
          <cell r="F4051" t="str">
            <v>Each</v>
          </cell>
          <cell r="G4051">
            <v>12.25</v>
          </cell>
          <cell r="H4051">
            <v>12.25</v>
          </cell>
          <cell r="I4051">
            <v>0</v>
          </cell>
          <cell r="J4051">
            <v>0</v>
          </cell>
          <cell r="L4051">
            <v>11.53</v>
          </cell>
          <cell r="M4051">
            <v>0.72000000000000064</v>
          </cell>
          <cell r="N4051">
            <v>6.244579358196016E-2</v>
          </cell>
        </row>
        <row r="4052">
          <cell r="A4052" t="str">
            <v>25-09</v>
          </cell>
          <cell r="B4052" t="str">
            <v>Small iron work, such as gusset plates, knees,bends, stirrups, straps, rings etc excluding erection</v>
          </cell>
          <cell r="C4052" t="str">
            <v>Tonne</v>
          </cell>
          <cell r="D4052">
            <v>87648</v>
          </cell>
          <cell r="E4052">
            <v>348873</v>
          </cell>
          <cell r="F4052" t="str">
            <v>Tonne</v>
          </cell>
          <cell r="G4052">
            <v>87648</v>
          </cell>
          <cell r="H4052">
            <v>348873</v>
          </cell>
          <cell r="I4052">
            <v>0</v>
          </cell>
          <cell r="J4052">
            <v>0</v>
          </cell>
          <cell r="L4052">
            <v>301368</v>
          </cell>
          <cell r="M4052">
            <v>47505</v>
          </cell>
          <cell r="N4052">
            <v>0.1576312017201561</v>
          </cell>
        </row>
        <row r="4053">
          <cell r="A4053" t="str">
            <v>25-10</v>
          </cell>
          <cell r="B4053" t="str">
            <v>Fabrication of heavy steel work with angle, tees,sheet iron etc for making trusses, girders etc</v>
          </cell>
          <cell r="C4053" t="str">
            <v>Tonne</v>
          </cell>
          <cell r="D4053">
            <v>11827.5</v>
          </cell>
          <cell r="E4053">
            <v>274802.09000000003</v>
          </cell>
          <cell r="F4053" t="str">
            <v>Tonne</v>
          </cell>
          <cell r="G4053">
            <v>11827.5</v>
          </cell>
          <cell r="H4053">
            <v>274802.09000000003</v>
          </cell>
          <cell r="I4053" t="str">
            <v>25.3 ,25.4</v>
          </cell>
          <cell r="J4053">
            <v>0</v>
          </cell>
          <cell r="L4053">
            <v>231344</v>
          </cell>
          <cell r="M4053">
            <v>43458.090000000026</v>
          </cell>
          <cell r="N4053">
            <v>0.18785051697904431</v>
          </cell>
        </row>
        <row r="4054">
          <cell r="A4054" t="str">
            <v>25-11</v>
          </cell>
          <cell r="B4054" t="str">
            <v>Erection and fitting in position iron trusses,staging of water tanks, etc</v>
          </cell>
          <cell r="C4054" t="str">
            <v>Tonne</v>
          </cell>
          <cell r="D4054">
            <v>14623.33</v>
          </cell>
          <cell r="E4054">
            <v>14623.33</v>
          </cell>
          <cell r="F4054" t="str">
            <v>Tonne</v>
          </cell>
          <cell r="G4054">
            <v>14623.33</v>
          </cell>
          <cell r="H4054">
            <v>14623.33</v>
          </cell>
          <cell r="I4054" t="str">
            <v>25.3 ,25.4</v>
          </cell>
          <cell r="J4054">
            <v>0</v>
          </cell>
          <cell r="L4054">
            <v>14228.11</v>
          </cell>
          <cell r="M4054">
            <v>395.21999999999935</v>
          </cell>
          <cell r="N4054">
            <v>2.7777406837591171E-2</v>
          </cell>
        </row>
        <row r="4055">
          <cell r="A4055" t="str">
            <v>25-12</v>
          </cell>
          <cell r="B4055" t="str">
            <v>Fixing corrugated iron sheet including rivetting,etc24 SWG to 26 SWG</v>
          </cell>
          <cell r="C4055" t="str">
            <v>Sft</v>
          </cell>
          <cell r="D4055">
            <v>18.920000000000002</v>
          </cell>
          <cell r="E4055">
            <v>18.920000000000002</v>
          </cell>
          <cell r="F4055" t="str">
            <v>m2</v>
          </cell>
          <cell r="G4055">
            <v>203.62</v>
          </cell>
          <cell r="H4055">
            <v>203.62</v>
          </cell>
          <cell r="I4055" t="str">
            <v>25.3 ,25.4</v>
          </cell>
          <cell r="J4055">
            <v>0</v>
          </cell>
          <cell r="L4055">
            <v>198.26</v>
          </cell>
          <cell r="M4055">
            <v>5.3600000000000136</v>
          </cell>
          <cell r="N4055">
            <v>2.7035206294764521E-2</v>
          </cell>
        </row>
        <row r="4056">
          <cell r="A4056" t="str">
            <v>25-13</v>
          </cell>
          <cell r="B4056" t="str">
            <v>Erecting corrugated iron sheet tanks, upto 20'height</v>
          </cell>
          <cell r="C4056" t="str">
            <v>Tonne</v>
          </cell>
          <cell r="D4056">
            <v>19521.599999999999</v>
          </cell>
          <cell r="E4056">
            <v>19521.599999999999</v>
          </cell>
          <cell r="F4056" t="str">
            <v>Tonne</v>
          </cell>
          <cell r="G4056">
            <v>19521.599999999999</v>
          </cell>
          <cell r="H4056">
            <v>19521.599999999999</v>
          </cell>
          <cell r="I4056" t="str">
            <v>25.3 ,25.4</v>
          </cell>
          <cell r="J4056">
            <v>0</v>
          </cell>
          <cell r="L4056">
            <v>18575.400000000001</v>
          </cell>
          <cell r="M4056">
            <v>946.19999999999709</v>
          </cell>
          <cell r="N4056">
            <v>5.0938337801608419E-2</v>
          </cell>
        </row>
        <row r="4057">
          <cell r="A4057" t="str">
            <v>25-14</v>
          </cell>
          <cell r="B4057" t="str">
            <v>Erecting rolled steel beams or old rails, in roof etc,erection &amp; fixing in position</v>
          </cell>
          <cell r="C4057" t="str">
            <v>Tonne</v>
          </cell>
          <cell r="D4057">
            <v>1210.1400000000001</v>
          </cell>
          <cell r="E4057">
            <v>1210.1400000000001</v>
          </cell>
          <cell r="F4057" t="str">
            <v>Tonne</v>
          </cell>
          <cell r="G4057">
            <v>1210.1400000000001</v>
          </cell>
          <cell r="H4057">
            <v>1210.1400000000001</v>
          </cell>
          <cell r="I4057" t="str">
            <v>25.3 ,25.4</v>
          </cell>
          <cell r="J4057">
            <v>0</v>
          </cell>
          <cell r="L4057">
            <v>1137.93</v>
          </cell>
          <cell r="M4057">
            <v>72.210000000000036</v>
          </cell>
          <cell r="N4057">
            <v>6.3457330415754951E-2</v>
          </cell>
        </row>
        <row r="4058">
          <cell r="A4058" t="str">
            <v>25-15</v>
          </cell>
          <cell r="B4058" t="str">
            <v>Erecting rolled steel beams or rails, erection forposts etc (other than in roofs)</v>
          </cell>
          <cell r="C4058" t="str">
            <v>Tonne</v>
          </cell>
          <cell r="D4058">
            <v>592.62</v>
          </cell>
          <cell r="E4058">
            <v>592.62</v>
          </cell>
          <cell r="F4058" t="str">
            <v>Tonne</v>
          </cell>
          <cell r="G4058">
            <v>592.62</v>
          </cell>
          <cell r="H4058">
            <v>592.62</v>
          </cell>
          <cell r="I4058" t="str">
            <v>25.3 ,25.4</v>
          </cell>
          <cell r="J4058">
            <v>0</v>
          </cell>
          <cell r="L4058">
            <v>559.01</v>
          </cell>
          <cell r="M4058">
            <v>33.610000000000014</v>
          </cell>
          <cell r="N4058">
            <v>6.0124148047441039E-2</v>
          </cell>
        </row>
        <row r="4059">
          <cell r="A4059" t="str">
            <v>25-16</v>
          </cell>
          <cell r="B4059" t="str">
            <v>Making bolts &amp; nuts of iron rods</v>
          </cell>
          <cell r="C4059" t="str">
            <v>Kg</v>
          </cell>
          <cell r="D4059">
            <v>172.12</v>
          </cell>
          <cell r="E4059">
            <v>365.43</v>
          </cell>
          <cell r="F4059" t="str">
            <v>Kg</v>
          </cell>
          <cell r="G4059">
            <v>172.12</v>
          </cell>
          <cell r="H4059">
            <v>365.43</v>
          </cell>
          <cell r="I4059" t="str">
            <v>25.3.2,25.3.5 ,25.3.6</v>
          </cell>
          <cell r="J4059">
            <v>0</v>
          </cell>
          <cell r="L4059">
            <v>331.78</v>
          </cell>
          <cell r="M4059">
            <v>33.650000000000034</v>
          </cell>
          <cell r="N4059">
            <v>0.10142262945325227</v>
          </cell>
        </row>
        <row r="4060">
          <cell r="A4060" t="str">
            <v>25-17-a</v>
          </cell>
          <cell r="B4060" t="str">
            <v>Cutting rails,rolled steel joist &amp; beams, withhacksaw : Upto 6" size</v>
          </cell>
          <cell r="C4060" t="str">
            <v>Each cut</v>
          </cell>
          <cell r="D4060">
            <v>383.95</v>
          </cell>
          <cell r="E4060">
            <v>383.95</v>
          </cell>
          <cell r="F4060" t="str">
            <v>Each cut</v>
          </cell>
          <cell r="G4060">
            <v>383.95</v>
          </cell>
          <cell r="H4060">
            <v>383.95</v>
          </cell>
          <cell r="I4060" t="str">
            <v>25.3.2,25.3.3,25.4.2125.4.17</v>
          </cell>
          <cell r="J4060">
            <v>0</v>
          </cell>
          <cell r="L4060">
            <v>373.57</v>
          </cell>
          <cell r="M4060">
            <v>10.379999999999995</v>
          </cell>
          <cell r="N4060">
            <v>2.7785957116470798E-2</v>
          </cell>
        </row>
        <row r="4061">
          <cell r="A4061" t="str">
            <v>25-17-b</v>
          </cell>
          <cell r="B4061" t="str">
            <v>Cutting rails,rolled steel joist &amp; beams, withhacksaw : Above 6" size</v>
          </cell>
          <cell r="C4061" t="str">
            <v>Each cut</v>
          </cell>
          <cell r="D4061">
            <v>575.80999999999995</v>
          </cell>
          <cell r="E4061">
            <v>575.80999999999995</v>
          </cell>
          <cell r="F4061" t="str">
            <v>Each cut</v>
          </cell>
          <cell r="G4061">
            <v>575.80999999999995</v>
          </cell>
          <cell r="H4061">
            <v>575.80999999999995</v>
          </cell>
          <cell r="I4061" t="str">
            <v>25.3.2,25.3.3,25.4.2125.4.17</v>
          </cell>
          <cell r="J4061">
            <v>0</v>
          </cell>
          <cell r="L4061">
            <v>560.25</v>
          </cell>
          <cell r="M4061">
            <v>15.559999999999945</v>
          </cell>
          <cell r="N4061">
            <v>2.7773315484158762E-2</v>
          </cell>
        </row>
        <row r="4062">
          <cell r="A4062" t="str">
            <v>25-18</v>
          </cell>
          <cell r="B4062" t="str">
            <v>Cutting rails or rolled steel beams of size below 6"with jim</v>
          </cell>
          <cell r="C4062" t="str">
            <v>Each cut</v>
          </cell>
          <cell r="D4062">
            <v>191.86</v>
          </cell>
          <cell r="E4062">
            <v>191.86</v>
          </cell>
          <cell r="F4062" t="str">
            <v>Each cut</v>
          </cell>
          <cell r="G4062">
            <v>191.86</v>
          </cell>
          <cell r="H4062">
            <v>191.86</v>
          </cell>
          <cell r="I4062" t="str">
            <v>25.3.2,25.3.3,25.4.2125.4.17</v>
          </cell>
          <cell r="J4062">
            <v>0</v>
          </cell>
          <cell r="L4062">
            <v>186.68</v>
          </cell>
          <cell r="M4062">
            <v>5.1800000000000068</v>
          </cell>
          <cell r="N4062">
            <v>2.7748017998714413E-2</v>
          </cell>
        </row>
        <row r="4063">
          <cell r="A4063" t="str">
            <v>25-19</v>
          </cell>
          <cell r="B4063" t="str">
            <v>Bending rolled steel beams or rails</v>
          </cell>
          <cell r="C4063" t="str">
            <v>Per Bend</v>
          </cell>
          <cell r="D4063">
            <v>329.13</v>
          </cell>
          <cell r="E4063">
            <v>1724.68</v>
          </cell>
          <cell r="F4063" t="str">
            <v>Per Bend</v>
          </cell>
          <cell r="G4063">
            <v>329.13</v>
          </cell>
          <cell r="H4063">
            <v>1724.68</v>
          </cell>
          <cell r="I4063" t="str">
            <v>25.3.2,25.3.3,25.4.2125.4.17</v>
          </cell>
          <cell r="J4063">
            <v>0</v>
          </cell>
          <cell r="L4063">
            <v>1715.78</v>
          </cell>
          <cell r="M4063">
            <v>8.9000000000000909</v>
          </cell>
          <cell r="N4063">
            <v>5.1871452050962774E-3</v>
          </cell>
        </row>
        <row r="4064">
          <cell r="A4064" t="str">
            <v>25-20</v>
          </cell>
          <cell r="B4064" t="str">
            <v>Drilling holes,in plates over 1/2" thick per inchdia. or part thereof</v>
          </cell>
          <cell r="C4064" t="str">
            <v>Each hole</v>
          </cell>
          <cell r="D4064">
            <v>88.26</v>
          </cell>
          <cell r="E4064">
            <v>88.26</v>
          </cell>
          <cell r="F4064" t="str">
            <v>Each hole</v>
          </cell>
          <cell r="G4064">
            <v>88.26</v>
          </cell>
          <cell r="H4064">
            <v>88.26</v>
          </cell>
          <cell r="I4064" t="str">
            <v>25.4.2.3</v>
          </cell>
          <cell r="J4064">
            <v>0</v>
          </cell>
          <cell r="L4064">
            <v>84.11</v>
          </cell>
          <cell r="M4064">
            <v>4.1500000000000057</v>
          </cell>
          <cell r="N4064">
            <v>4.9340149803828386E-2</v>
          </cell>
        </row>
        <row r="4065">
          <cell r="A4065" t="str">
            <v>25-21</v>
          </cell>
          <cell r="B4065" t="str">
            <v>Extra for drilling holes in plates upto 1/2" thickper inch dia, or part thereof</v>
          </cell>
          <cell r="C4065" t="str">
            <v>Each hole</v>
          </cell>
          <cell r="D4065">
            <v>43.11</v>
          </cell>
          <cell r="E4065">
            <v>43.11</v>
          </cell>
          <cell r="F4065" t="str">
            <v>Each hole</v>
          </cell>
          <cell r="G4065">
            <v>43.11</v>
          </cell>
          <cell r="H4065">
            <v>43.11</v>
          </cell>
          <cell r="I4065" t="str">
            <v>25.4.2.3</v>
          </cell>
          <cell r="J4065">
            <v>0</v>
          </cell>
          <cell r="L4065">
            <v>40.619999999999997</v>
          </cell>
          <cell r="M4065">
            <v>2.490000000000002</v>
          </cell>
          <cell r="N4065">
            <v>6.129985228951261E-2</v>
          </cell>
        </row>
        <row r="4066">
          <cell r="A4066" t="str">
            <v>25-22</v>
          </cell>
          <cell r="B4066" t="str">
            <v>Rivetting 1/8" dia</v>
          </cell>
          <cell r="C4066" t="str">
            <v>Each</v>
          </cell>
          <cell r="D4066">
            <v>11.52</v>
          </cell>
          <cell r="E4066">
            <v>11.52</v>
          </cell>
          <cell r="F4066" t="str">
            <v>Each</v>
          </cell>
          <cell r="G4066">
            <v>11.52</v>
          </cell>
          <cell r="H4066">
            <v>11.52</v>
          </cell>
          <cell r="I4066" t="str">
            <v>25.4.5</v>
          </cell>
          <cell r="J4066">
            <v>0</v>
          </cell>
          <cell r="L4066">
            <v>11.2</v>
          </cell>
          <cell r="M4066">
            <v>0.32000000000000028</v>
          </cell>
          <cell r="N4066">
            <v>2.8571428571428598E-2</v>
          </cell>
        </row>
        <row r="4067">
          <cell r="A4067" t="str">
            <v>25-23</v>
          </cell>
          <cell r="B4067" t="str">
            <v>Cutting out Rivets, all sizes.</v>
          </cell>
          <cell r="C4067" t="str">
            <v>Each</v>
          </cell>
          <cell r="D4067">
            <v>31.15</v>
          </cell>
          <cell r="E4067">
            <v>31.15</v>
          </cell>
          <cell r="F4067" t="str">
            <v>Each</v>
          </cell>
          <cell r="G4067">
            <v>31.15</v>
          </cell>
          <cell r="H4067">
            <v>31.15</v>
          </cell>
          <cell r="I4067" t="str">
            <v>25.4.2.2 ,25.4.5</v>
          </cell>
          <cell r="J4067">
            <v>0</v>
          </cell>
          <cell r="L4067">
            <v>31.15</v>
          </cell>
          <cell r="M4067">
            <v>0</v>
          </cell>
          <cell r="N4067">
            <v>0</v>
          </cell>
        </row>
        <row r="4068">
          <cell r="A4068" t="str">
            <v>25-24</v>
          </cell>
          <cell r="B4068" t="str">
            <v>Fitting and erection of gutters of sheet iron</v>
          </cell>
          <cell r="C4068" t="str">
            <v>Rft</v>
          </cell>
          <cell r="D4068">
            <v>63.18</v>
          </cell>
          <cell r="E4068">
            <v>63.18</v>
          </cell>
          <cell r="F4068" t="str">
            <v>m</v>
          </cell>
          <cell r="G4068">
            <v>207.3</v>
          </cell>
          <cell r="H4068">
            <v>207.3</v>
          </cell>
          <cell r="I4068" t="str">
            <v>25.4.8</v>
          </cell>
          <cell r="J4068">
            <v>0</v>
          </cell>
          <cell r="L4068">
            <v>197.08</v>
          </cell>
          <cell r="M4068">
            <v>10.219999999999999</v>
          </cell>
          <cell r="N4068">
            <v>5.1857113862390898E-2</v>
          </cell>
        </row>
        <row r="4069">
          <cell r="A4069" t="str">
            <v>25-25</v>
          </cell>
          <cell r="B4069" t="str">
            <v>Cutting and fixing iron bars, for barred windows</v>
          </cell>
          <cell r="C4069" t="str">
            <v>Each</v>
          </cell>
          <cell r="D4069">
            <v>86.19</v>
          </cell>
          <cell r="E4069">
            <v>86.19</v>
          </cell>
          <cell r="F4069" t="str">
            <v>Each</v>
          </cell>
          <cell r="G4069">
            <v>86.19</v>
          </cell>
          <cell r="H4069">
            <v>86.19</v>
          </cell>
          <cell r="I4069" t="str">
            <v>25.4.2.2 ,25.4.8</v>
          </cell>
          <cell r="J4069">
            <v>0</v>
          </cell>
          <cell r="L4069">
            <v>77.87</v>
          </cell>
          <cell r="M4069">
            <v>8.3199999999999932</v>
          </cell>
          <cell r="N4069">
            <v>0.10684474123539223</v>
          </cell>
        </row>
        <row r="4070">
          <cell r="A4070" t="str">
            <v>25-26</v>
          </cell>
          <cell r="B4070" t="str">
            <v>Cutting GI sheets of 2'-8" wide.</v>
          </cell>
          <cell r="C4070" t="str">
            <v>Each</v>
          </cell>
          <cell r="D4070">
            <v>37.42</v>
          </cell>
          <cell r="E4070">
            <v>37.42</v>
          </cell>
          <cell r="F4070" t="str">
            <v>Each</v>
          </cell>
          <cell r="G4070">
            <v>37.42</v>
          </cell>
          <cell r="H4070">
            <v>37.42</v>
          </cell>
          <cell r="I4070" t="str">
            <v>25.4.2.2 ,25.4.8</v>
          </cell>
          <cell r="J4070">
            <v>0</v>
          </cell>
          <cell r="L4070">
            <v>37.42</v>
          </cell>
          <cell r="M4070">
            <v>0</v>
          </cell>
          <cell r="N4070">
            <v>0</v>
          </cell>
        </row>
        <row r="4071">
          <cell r="A4071" t="str">
            <v>25-27</v>
          </cell>
          <cell r="B4071" t="str">
            <v>Notching web or foot of rail posts for housing railbeams</v>
          </cell>
          <cell r="C4071" t="str">
            <v>Each cut</v>
          </cell>
          <cell r="D4071">
            <v>767.67</v>
          </cell>
          <cell r="E4071">
            <v>821.94</v>
          </cell>
          <cell r="F4071" t="str">
            <v>Each cut</v>
          </cell>
          <cell r="G4071">
            <v>767.67</v>
          </cell>
          <cell r="H4071">
            <v>821.94</v>
          </cell>
          <cell r="I4071" t="str">
            <v>25.4.2.2</v>
          </cell>
          <cell r="J4071">
            <v>0</v>
          </cell>
          <cell r="L4071">
            <v>801.19</v>
          </cell>
          <cell r="M4071">
            <v>20.75</v>
          </cell>
          <cell r="N4071">
            <v>2.5898975274279507E-2</v>
          </cell>
        </row>
        <row r="4072">
          <cell r="A4072" t="str">
            <v>25-28</v>
          </cell>
          <cell r="B4072" t="str">
            <v>Hoop iron netted trellis work fixed with nails</v>
          </cell>
          <cell r="C4072" t="str">
            <v>Sft</v>
          </cell>
          <cell r="D4072">
            <v>64.03</v>
          </cell>
          <cell r="E4072">
            <v>66.290000000000006</v>
          </cell>
          <cell r="F4072" t="str">
            <v>m2</v>
          </cell>
          <cell r="G4072">
            <v>688.97</v>
          </cell>
          <cell r="H4072">
            <v>713.27</v>
          </cell>
          <cell r="I4072" t="str">
            <v>25.4.4,25.4.8,25.4.9 ,25.4.13</v>
          </cell>
          <cell r="J4072">
            <v>0</v>
          </cell>
          <cell r="L4072">
            <v>713.27</v>
          </cell>
          <cell r="M4072">
            <v>0</v>
          </cell>
          <cell r="N4072">
            <v>0</v>
          </cell>
        </row>
        <row r="4073">
          <cell r="A4073" t="str">
            <v>25-29</v>
          </cell>
          <cell r="B4073" t="str">
            <v>Fixing zinc, iron or GI sheet on table tops</v>
          </cell>
          <cell r="C4073" t="str">
            <v>Sft</v>
          </cell>
          <cell r="D4073">
            <v>38.08</v>
          </cell>
          <cell r="E4073">
            <v>38.869999999999997</v>
          </cell>
          <cell r="F4073" t="str">
            <v>m2</v>
          </cell>
          <cell r="G4073">
            <v>409.79</v>
          </cell>
          <cell r="H4073">
            <v>418.29</v>
          </cell>
          <cell r="I4073" t="str">
            <v>25.4.4,25.4.8,25.4.9 ,25.4.13</v>
          </cell>
          <cell r="J4073">
            <v>0</v>
          </cell>
          <cell r="L4073">
            <v>355.93</v>
          </cell>
          <cell r="M4073">
            <v>62.360000000000014</v>
          </cell>
          <cell r="N4073">
            <v>0.17520298935183887</v>
          </cell>
        </row>
        <row r="4074">
          <cell r="A4074" t="str">
            <v>25-30-a</v>
          </cell>
          <cell r="B4074" t="str">
            <v>Providing and fixing steel grated doors, completewith locking arrangement, angle iron frame2"x2"x3/8" and 3/4" round bars 4" center to center.</v>
          </cell>
          <cell r="C4074" t="str">
            <v>Sft</v>
          </cell>
          <cell r="D4074">
            <v>671.19</v>
          </cell>
          <cell r="E4074">
            <v>2285.04</v>
          </cell>
          <cell r="F4074" t="str">
            <v>m2</v>
          </cell>
          <cell r="G4074">
            <v>7222.03</v>
          </cell>
          <cell r="H4074">
            <v>24587.07</v>
          </cell>
          <cell r="I4074" t="str">
            <v>25.3,25.4.2,25.4.3,25.4.13 ,25.5</v>
          </cell>
          <cell r="J4074">
            <v>0</v>
          </cell>
          <cell r="L4074">
            <v>21825.61</v>
          </cell>
          <cell r="M4074">
            <v>2761.4599999999991</v>
          </cell>
          <cell r="N4074">
            <v>0.12652384057077895</v>
          </cell>
        </row>
        <row r="4075">
          <cell r="A4075" t="str">
            <v>25-30-b</v>
          </cell>
          <cell r="B4075" t="str">
            <v>Providing and fixing steel grated doors, completewith locking arrangement, angle iron frame2"x2"x3/8" and 1" square bars 4" center to center.</v>
          </cell>
          <cell r="C4075" t="str">
            <v>Sft</v>
          </cell>
          <cell r="D4075">
            <v>671.19</v>
          </cell>
          <cell r="E4075">
            <v>2478.35</v>
          </cell>
          <cell r="F4075" t="str">
            <v>m2</v>
          </cell>
          <cell r="G4075">
            <v>7222.03</v>
          </cell>
          <cell r="H4075">
            <v>26667.05</v>
          </cell>
          <cell r="I4075" t="str">
            <v>25.3,25.4.2,25.4.3,25.4.13 ,25.5</v>
          </cell>
          <cell r="J4075">
            <v>0</v>
          </cell>
          <cell r="L4075">
            <v>23566.98</v>
          </cell>
          <cell r="M4075">
            <v>3100.0699999999997</v>
          </cell>
          <cell r="N4075">
            <v>0.1315429469537463</v>
          </cell>
        </row>
        <row r="4076">
          <cell r="A4076" t="str">
            <v>25-31</v>
          </cell>
          <cell r="B4076" t="str">
            <v>Providing  and fixing steel grated doors, with1/16" thick sheeting including angle iron frame2"x2"x3/8" and 3/4" square bars 4" center to centerwith locking arrangement.</v>
          </cell>
          <cell r="C4076" t="str">
            <v>Sft</v>
          </cell>
          <cell r="D4076">
            <v>610.09</v>
          </cell>
          <cell r="E4076">
            <v>2202.38</v>
          </cell>
          <cell r="F4076" t="str">
            <v>m2</v>
          </cell>
          <cell r="G4076">
            <v>6564.54</v>
          </cell>
          <cell r="H4076">
            <v>23697.55</v>
          </cell>
          <cell r="I4076" t="str">
            <v>25.3,25.4.2,25.4.3,25.4.13 ,25.5</v>
          </cell>
          <cell r="J4076">
            <v>0</v>
          </cell>
          <cell r="L4076">
            <v>23503.03</v>
          </cell>
          <cell r="M4076">
            <v>194.52000000000044</v>
          </cell>
          <cell r="N4076">
            <v>8.2763796838109995E-3</v>
          </cell>
        </row>
        <row r="4077">
          <cell r="A4077" t="str">
            <v>25-32</v>
          </cell>
          <cell r="B4077" t="str">
            <v>Providing  and fixing grating in opening includingfixing at site with flat iron 2" x 3/8" and 3/4"round bars at 4" center to center.</v>
          </cell>
          <cell r="C4077" t="str">
            <v>Sft</v>
          </cell>
          <cell r="D4077">
            <v>161.85</v>
          </cell>
          <cell r="E4077">
            <v>988.61</v>
          </cell>
          <cell r="F4077" t="str">
            <v>m2</v>
          </cell>
          <cell r="G4077">
            <v>1741.51</v>
          </cell>
          <cell r="H4077">
            <v>10637.43</v>
          </cell>
          <cell r="I4077" t="str">
            <v>25.3,25.4.2,25.4.3 ,25.4.13</v>
          </cell>
          <cell r="J4077">
            <v>0</v>
          </cell>
          <cell r="L4077">
            <v>9200.67</v>
          </cell>
          <cell r="M4077">
            <v>1436.7600000000002</v>
          </cell>
          <cell r="N4077">
            <v>0.15615819282726151</v>
          </cell>
        </row>
        <row r="4078">
          <cell r="A4078" t="str">
            <v>25-33-a</v>
          </cell>
          <cell r="B4078" t="str">
            <v>Providing and fixing terrace railing 2" i/d conduitpipe 16 SWG, welded with 5/8" x 5/8" square bar2.75 ft. high fixed at 5" centre to centre, in RCCslab with suitable arrangement, complete in allresppects as per design and drawing.</v>
          </cell>
          <cell r="C4078" t="str">
            <v>Rft</v>
          </cell>
          <cell r="D4078">
            <v>149.71</v>
          </cell>
          <cell r="E4078">
            <v>1065.9100000000001</v>
          </cell>
          <cell r="F4078" t="str">
            <v>m</v>
          </cell>
          <cell r="G4078">
            <v>491.18</v>
          </cell>
          <cell r="H4078">
            <v>3497.07</v>
          </cell>
          <cell r="I4078" t="str">
            <v>25.7.4</v>
          </cell>
          <cell r="J4078">
            <v>0</v>
          </cell>
          <cell r="L4078">
            <v>3497.07</v>
          </cell>
          <cell r="M4078">
            <v>0</v>
          </cell>
          <cell r="N4078">
            <v>0</v>
          </cell>
        </row>
        <row r="4079">
          <cell r="A4079" t="str">
            <v>25-33-b</v>
          </cell>
          <cell r="B4079" t="str">
            <v>Providing and fixing steel square pipe size l-l/2" xl-l/2" of 16 gauge including its welding, completein all respect, as specified</v>
          </cell>
          <cell r="C4079" t="str">
            <v>Rft</v>
          </cell>
          <cell r="D4079">
            <v>38.6</v>
          </cell>
          <cell r="E4079">
            <v>221.48</v>
          </cell>
          <cell r="F4079" t="str">
            <v>m</v>
          </cell>
          <cell r="G4079">
            <v>126.62</v>
          </cell>
          <cell r="H4079">
            <v>726.63</v>
          </cell>
          <cell r="I4079" t="str">
            <v>25.7.4</v>
          </cell>
          <cell r="J4079">
            <v>0</v>
          </cell>
          <cell r="L4079">
            <v>633.79999999999995</v>
          </cell>
          <cell r="M4079">
            <v>92.830000000000041</v>
          </cell>
          <cell r="N4079">
            <v>0.14646576207005371</v>
          </cell>
        </row>
        <row r="4080">
          <cell r="A4080" t="str">
            <v>25-34</v>
          </cell>
          <cell r="B4080" t="str">
            <v>Providing and fixing collapsible gate made of2"x2"x1/4" tee iron at top and bottom, channeliron verticals 3/4" x 1/4" x 1/4" x 1/8" at 3" to 5"centre to centre (approximate) and flat iron crosses3/4" x 3/16" and best quality rollers at bottom of3" diameters including holdfast, handles 12" longof 3/4" x 1/4" x 1/4" x 1/8" channel iron, lockingarrangment inside and outside, painting 3 coats ofblack enamel, complete in working order.</v>
          </cell>
          <cell r="C4080" t="str">
            <v>Sft</v>
          </cell>
          <cell r="D4080">
            <v>368.28</v>
          </cell>
          <cell r="E4080">
            <v>1054.6400000000001</v>
          </cell>
          <cell r="F4080" t="str">
            <v>m2</v>
          </cell>
          <cell r="G4080">
            <v>3962.73</v>
          </cell>
          <cell r="H4080">
            <v>11347.89</v>
          </cell>
          <cell r="I4080">
            <v>0</v>
          </cell>
          <cell r="J4080">
            <v>0</v>
          </cell>
          <cell r="L4080">
            <v>11185.78</v>
          </cell>
          <cell r="M4080">
            <v>162.10999999999876</v>
          </cell>
          <cell r="N4080">
            <v>1.4492507451424823E-2</v>
          </cell>
        </row>
        <row r="4081">
          <cell r="A4081" t="str">
            <v>25-35</v>
          </cell>
          <cell r="B4081" t="str">
            <v>Providing and Fixing 24 SWG GI sheet rollingshutter of steel frame of MS channel2"x1.25"x1/8" complete</v>
          </cell>
          <cell r="C4081" t="str">
            <v>Sft</v>
          </cell>
          <cell r="D4081">
            <v>46.06</v>
          </cell>
          <cell r="E4081">
            <v>306.56</v>
          </cell>
          <cell r="F4081" t="str">
            <v>m2</v>
          </cell>
          <cell r="G4081">
            <v>495.66</v>
          </cell>
          <cell r="H4081">
            <v>3298.6</v>
          </cell>
          <cell r="I4081" t="str">
            <v>25.3 ,25.4</v>
          </cell>
          <cell r="J4081">
            <v>0</v>
          </cell>
          <cell r="L4081">
            <v>3136.49</v>
          </cell>
          <cell r="M4081">
            <v>162.11000000000013</v>
          </cell>
          <cell r="N4081">
            <v>5.1685163989045123E-2</v>
          </cell>
        </row>
        <row r="4082">
          <cell r="A4082" t="str">
            <v>25-36</v>
          </cell>
          <cell r="B4082" t="str">
            <v>Providing and Fixing MS angle iron 1"x1"x1/4"edge protector nozing of steps of stairs, complete</v>
          </cell>
          <cell r="C4082" t="str">
            <v>Rft</v>
          </cell>
          <cell r="D4082">
            <v>60.69</v>
          </cell>
          <cell r="E4082">
            <v>401.6</v>
          </cell>
          <cell r="F4082" t="str">
            <v>m</v>
          </cell>
          <cell r="G4082">
            <v>199.13</v>
          </cell>
          <cell r="H4082">
            <v>1317.6</v>
          </cell>
          <cell r="I4082" t="str">
            <v>25.3 ,25.4</v>
          </cell>
          <cell r="J4082">
            <v>0</v>
          </cell>
          <cell r="L4082">
            <v>1293.0899999999999</v>
          </cell>
          <cell r="M4082">
            <v>24.509999999999991</v>
          </cell>
          <cell r="N4082">
            <v>1.8954597127810124E-2</v>
          </cell>
        </row>
        <row r="4083">
          <cell r="A4083" t="str">
            <v>25-37</v>
          </cell>
          <cell r="B4083" t="str">
            <v>Providing and Fixing stair railing of 2.5" i/d GIpipe, welded with 5/8"x5/8" MS bars 2'-9" high,fixed in each step</v>
          </cell>
          <cell r="C4083" t="str">
            <v>Rft</v>
          </cell>
          <cell r="D4083">
            <v>192.98</v>
          </cell>
          <cell r="E4083">
            <v>898.68</v>
          </cell>
          <cell r="F4083" t="str">
            <v>m</v>
          </cell>
          <cell r="G4083">
            <v>633.12</v>
          </cell>
          <cell r="H4083">
            <v>2948.41</v>
          </cell>
          <cell r="I4083" t="str">
            <v>25.3 ,25.4</v>
          </cell>
          <cell r="J4083">
            <v>0</v>
          </cell>
          <cell r="L4083">
            <v>2707.89</v>
          </cell>
          <cell r="M4083">
            <v>240.51999999999998</v>
          </cell>
          <cell r="N4083">
            <v>8.8821924081111114E-2</v>
          </cell>
        </row>
        <row r="4084">
          <cell r="A4084" t="str">
            <v>25-38</v>
          </cell>
          <cell r="B4084" t="str">
            <v>Providing and Fixing GI wire gauze 24 SWG,(12x12) meshes per sq.in., fixed to steel windowsor doors etc, complete in all respects</v>
          </cell>
          <cell r="C4084" t="str">
            <v>Sft</v>
          </cell>
          <cell r="D4084">
            <v>154.38</v>
          </cell>
          <cell r="E4084">
            <v>284.44</v>
          </cell>
          <cell r="F4084" t="str">
            <v>m2</v>
          </cell>
          <cell r="G4084">
            <v>1661.13</v>
          </cell>
          <cell r="H4084">
            <v>3060.61</v>
          </cell>
          <cell r="I4084" t="str">
            <v>25.3 ,25.4</v>
          </cell>
          <cell r="J4084">
            <v>0</v>
          </cell>
          <cell r="L4084">
            <v>2660.92</v>
          </cell>
          <cell r="M4084">
            <v>399.69000000000005</v>
          </cell>
          <cell r="N4084">
            <v>0.15020744704838929</v>
          </cell>
        </row>
        <row r="4085">
          <cell r="A4085" t="str">
            <v>25-39-a-01</v>
          </cell>
          <cell r="B4085"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2mm thick</v>
          </cell>
          <cell r="C4085" t="str">
            <v>Sft</v>
          </cell>
          <cell r="D4085">
            <v>38.6</v>
          </cell>
          <cell r="E4085">
            <v>783.2</v>
          </cell>
          <cell r="F4085" t="str">
            <v>m2</v>
          </cell>
          <cell r="G4085">
            <v>415.28</v>
          </cell>
          <cell r="H4085">
            <v>8427.2800000000007</v>
          </cell>
          <cell r="I4085" t="str">
            <v>25.3 ,25.4</v>
          </cell>
          <cell r="J4085">
            <v>0</v>
          </cell>
          <cell r="L4085">
            <v>7848.33</v>
          </cell>
          <cell r="M4085">
            <v>578.95000000000073</v>
          </cell>
          <cell r="N4085">
            <v>7.3767285524436496E-2</v>
          </cell>
        </row>
        <row r="4086">
          <cell r="A4086" t="str">
            <v>25-39-a-02</v>
          </cell>
          <cell r="B4086"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2.5mmthick</v>
          </cell>
          <cell r="C4086" t="str">
            <v>Sft</v>
          </cell>
          <cell r="D4086">
            <v>38.6</v>
          </cell>
          <cell r="E4086">
            <v>789.28</v>
          </cell>
          <cell r="F4086" t="str">
            <v>m2</v>
          </cell>
          <cell r="G4086">
            <v>415.28</v>
          </cell>
          <cell r="H4086">
            <v>8492.64</v>
          </cell>
          <cell r="I4086">
            <v>0</v>
          </cell>
          <cell r="J4086">
            <v>0</v>
          </cell>
          <cell r="L4086">
            <v>7913.7</v>
          </cell>
          <cell r="M4086">
            <v>578.9399999999996</v>
          </cell>
          <cell r="N4086">
            <v>7.3156677660260003E-2</v>
          </cell>
        </row>
        <row r="4087">
          <cell r="A4087" t="str">
            <v>25-39-a-03</v>
          </cell>
          <cell r="B4087"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3mm thick</v>
          </cell>
          <cell r="C4087" t="str">
            <v>Sft</v>
          </cell>
          <cell r="D4087">
            <v>38.6</v>
          </cell>
          <cell r="E4087">
            <v>799</v>
          </cell>
          <cell r="F4087" t="str">
            <v>m2</v>
          </cell>
          <cell r="G4087">
            <v>415.28</v>
          </cell>
          <cell r="H4087">
            <v>8597.23</v>
          </cell>
          <cell r="I4087">
            <v>0</v>
          </cell>
          <cell r="J4087">
            <v>0</v>
          </cell>
          <cell r="L4087">
            <v>8018.28</v>
          </cell>
          <cell r="M4087">
            <v>578.94999999999982</v>
          </cell>
          <cell r="N4087">
            <v>7.2203764398349746E-2</v>
          </cell>
        </row>
        <row r="4088">
          <cell r="A4088" t="str">
            <v>25-39-a-04</v>
          </cell>
          <cell r="B4088"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4mm thick</v>
          </cell>
          <cell r="C4088" t="str">
            <v>Sft</v>
          </cell>
          <cell r="D4088">
            <v>38.6</v>
          </cell>
          <cell r="E4088">
            <v>807.5</v>
          </cell>
          <cell r="F4088" t="str">
            <v>m2</v>
          </cell>
          <cell r="G4088">
            <v>415.28</v>
          </cell>
          <cell r="H4088">
            <v>8688.74</v>
          </cell>
          <cell r="I4088">
            <v>0</v>
          </cell>
          <cell r="J4088">
            <v>0</v>
          </cell>
          <cell r="L4088">
            <v>8109.8</v>
          </cell>
          <cell r="M4088">
            <v>578.9399999999996</v>
          </cell>
          <cell r="N4088">
            <v>7.1387703765814145E-2</v>
          </cell>
        </row>
        <row r="4089">
          <cell r="A4089" t="str">
            <v>25-39-a-05</v>
          </cell>
          <cell r="B4089" t="str">
            <v>Providing and fixing steel windows with openableglazed pannels, using beam section for frame1-1/2" x 1" x 5/8" x 1/8", z-section for leaves 3/4"x 1" x 3/4" x 1/8", T- section sashes 1"x1"x1/8",glass panes, wooden screed for glazing embdedover a thin layer of putty duly screwed with leaves,brass fittings holdfast, duly painted, complete inall respects, including all cost of material andlabour etc. as per approved design and as directedby the engineer - in -charge Glass pane 5mm thick</v>
          </cell>
          <cell r="C4089" t="str">
            <v>Sft</v>
          </cell>
          <cell r="D4089">
            <v>38.6</v>
          </cell>
          <cell r="E4089">
            <v>816.62</v>
          </cell>
          <cell r="F4089" t="str">
            <v>m2</v>
          </cell>
          <cell r="G4089">
            <v>415.28</v>
          </cell>
          <cell r="H4089">
            <v>8786.7900000000009</v>
          </cell>
          <cell r="I4089">
            <v>0</v>
          </cell>
          <cell r="J4089">
            <v>0</v>
          </cell>
          <cell r="L4089">
            <v>8207.85</v>
          </cell>
          <cell r="M4089">
            <v>578.94000000000051</v>
          </cell>
          <cell r="N4089">
            <v>7.0534914746249081E-2</v>
          </cell>
        </row>
        <row r="4090">
          <cell r="A4090" t="str">
            <v>25-39-b-01</v>
          </cell>
          <cell r="B4090" t="str">
            <v>Providing and Fixing steel windows 18 gauge withopenable glazed panels With 22 SWG wire gauze :Glass pane 2mm</v>
          </cell>
          <cell r="C4090" t="str">
            <v>Sft</v>
          </cell>
          <cell r="D4090">
            <v>42.33</v>
          </cell>
          <cell r="E4090">
            <v>910.77</v>
          </cell>
          <cell r="F4090" t="str">
            <v>m2</v>
          </cell>
          <cell r="G4090">
            <v>455.47</v>
          </cell>
          <cell r="H4090">
            <v>9799.94</v>
          </cell>
          <cell r="I4090">
            <v>0</v>
          </cell>
          <cell r="J4090">
            <v>0</v>
          </cell>
          <cell r="L4090">
            <v>9030.35</v>
          </cell>
          <cell r="M4090">
            <v>769.59000000000015</v>
          </cell>
          <cell r="N4090">
            <v>8.5222610419308231E-2</v>
          </cell>
        </row>
        <row r="4091">
          <cell r="A4091" t="str">
            <v>25-39-b-02</v>
          </cell>
          <cell r="B4091" t="str">
            <v>Providing and Fixing steel windows 18 gauge withopenable glazed panels With 22 SWG wire gauze :Glass pane 2.5mm</v>
          </cell>
          <cell r="C4091" t="str">
            <v>Sft</v>
          </cell>
          <cell r="D4091">
            <v>42.33</v>
          </cell>
          <cell r="E4091">
            <v>910.77</v>
          </cell>
          <cell r="F4091" t="str">
            <v>m2</v>
          </cell>
          <cell r="G4091">
            <v>455.47</v>
          </cell>
          <cell r="H4091">
            <v>9799.94</v>
          </cell>
          <cell r="I4091">
            <v>0</v>
          </cell>
          <cell r="J4091">
            <v>0</v>
          </cell>
          <cell r="L4091">
            <v>9030.35</v>
          </cell>
          <cell r="M4091">
            <v>769.59000000000015</v>
          </cell>
          <cell r="N4091">
            <v>8.5222610419308231E-2</v>
          </cell>
        </row>
        <row r="4092">
          <cell r="A4092" t="str">
            <v>25-39-b-03</v>
          </cell>
          <cell r="B4092" t="str">
            <v>Providing and Fixing steel windows 18 gauge withopenable glazed panels With 22 SWG wire gauze :Glass pane 3mm</v>
          </cell>
          <cell r="C4092" t="str">
            <v>Sft</v>
          </cell>
          <cell r="D4092">
            <v>42.33</v>
          </cell>
          <cell r="E4092">
            <v>926.57</v>
          </cell>
          <cell r="F4092" t="str">
            <v>m2</v>
          </cell>
          <cell r="G4092">
            <v>455.47</v>
          </cell>
          <cell r="H4092">
            <v>9969.89</v>
          </cell>
          <cell r="I4092">
            <v>0</v>
          </cell>
          <cell r="J4092">
            <v>0</v>
          </cell>
          <cell r="L4092">
            <v>9200.2999999999993</v>
          </cell>
          <cell r="M4092">
            <v>769.59000000000015</v>
          </cell>
          <cell r="N4092">
            <v>8.3648359292631785E-2</v>
          </cell>
        </row>
        <row r="4093">
          <cell r="A4093" t="str">
            <v>25-39-b-04</v>
          </cell>
          <cell r="B4093" t="str">
            <v>Providing and Fixing steel windows 18 gauge withopenable glazed panels With 22 SWG wire gauze :Glass pane 4mm</v>
          </cell>
          <cell r="C4093" t="str">
            <v>Sft</v>
          </cell>
          <cell r="D4093">
            <v>42.33</v>
          </cell>
          <cell r="E4093">
            <v>935.07</v>
          </cell>
          <cell r="F4093" t="str">
            <v>m2</v>
          </cell>
          <cell r="G4093">
            <v>455.47</v>
          </cell>
          <cell r="H4093">
            <v>10061.41</v>
          </cell>
          <cell r="I4093">
            <v>0</v>
          </cell>
          <cell r="J4093">
            <v>0</v>
          </cell>
          <cell r="L4093">
            <v>9291.82</v>
          </cell>
          <cell r="M4093">
            <v>769.59000000000015</v>
          </cell>
          <cell r="N4093">
            <v>8.2824462807071189E-2</v>
          </cell>
        </row>
        <row r="4094">
          <cell r="A4094" t="str">
            <v>25-39-b-05</v>
          </cell>
          <cell r="B4094" t="str">
            <v>Providing and Fixing steel windows 18 gauge withopenable glazed panels With 22 SWG wire gauze :Glass pane 5mm</v>
          </cell>
          <cell r="C4094" t="str">
            <v>Sft</v>
          </cell>
          <cell r="D4094">
            <v>42.33</v>
          </cell>
          <cell r="E4094">
            <v>944.19</v>
          </cell>
          <cell r="F4094" t="str">
            <v>m2</v>
          </cell>
          <cell r="G4094">
            <v>455.47</v>
          </cell>
          <cell r="H4094">
            <v>10159.459999999999</v>
          </cell>
          <cell r="I4094">
            <v>0</v>
          </cell>
          <cell r="J4094">
            <v>0</v>
          </cell>
          <cell r="L4094">
            <v>9389.8700000000008</v>
          </cell>
          <cell r="M4094">
            <v>769.58999999999833</v>
          </cell>
          <cell r="N4094">
            <v>8.19596011446376E-2</v>
          </cell>
        </row>
        <row r="4095">
          <cell r="A4095" t="str">
            <v>25-40</v>
          </cell>
          <cell r="B4095" t="str">
            <v>Providing and Fixing steel windows 18 gauge withopenable glazed panels With 22 SWG wire gauze :</v>
          </cell>
          <cell r="C4095" t="str">
            <v>Sft</v>
          </cell>
          <cell r="D4095">
            <v>824.81</v>
          </cell>
          <cell r="E4095">
            <v>1517.36</v>
          </cell>
          <cell r="F4095" t="str">
            <v>m2</v>
          </cell>
          <cell r="G4095">
            <v>8874.98</v>
          </cell>
          <cell r="H4095">
            <v>16326.83</v>
          </cell>
          <cell r="I4095">
            <v>0</v>
          </cell>
          <cell r="J4095">
            <v>0</v>
          </cell>
          <cell r="L4095">
            <v>15991.92</v>
          </cell>
          <cell r="M4095">
            <v>334.90999999999985</v>
          </cell>
          <cell r="N4095">
            <v>2.0942450937723543E-2</v>
          </cell>
        </row>
        <row r="4096">
          <cell r="A4096" t="str">
            <v>25-41</v>
          </cell>
          <cell r="B4096" t="str">
            <v>Providing and Fixing angle iron railing with MSPipe 2" dia at top and at Mid-height, using2.5"x2.5"x3/8" angle iron post 4.5' long, 5" to 6"apart, complete</v>
          </cell>
          <cell r="C4096" t="str">
            <v>Rft</v>
          </cell>
          <cell r="D4096">
            <v>415.52</v>
          </cell>
          <cell r="E4096">
            <v>2566.06</v>
          </cell>
          <cell r="F4096" t="str">
            <v>m</v>
          </cell>
          <cell r="G4096">
            <v>1363.25</v>
          </cell>
          <cell r="H4096">
            <v>8418.84</v>
          </cell>
          <cell r="I4096" t="str">
            <v>25.7.4</v>
          </cell>
          <cell r="J4096">
            <v>0</v>
          </cell>
          <cell r="L4096">
            <v>7080.71</v>
          </cell>
          <cell r="M4096">
            <v>1338.13</v>
          </cell>
          <cell r="N4096">
            <v>0.18898246079842276</v>
          </cell>
        </row>
        <row r="4097">
          <cell r="A4097" t="str">
            <v>25-42</v>
          </cell>
          <cell r="B4097" t="str">
            <v>Providing and fixing barbed wire (12 Guage)fencing consisting of 1.5"x1.5"x3/16" angle ironpost  3.25 ft long, 5 to 6 ft centre to centreembedded in cement concrete 1:2:4 base of size9"x9"x12", and 3 rows of barbed wire, paintingposts, etc. complete in all respects.</v>
          </cell>
          <cell r="C4097" t="str">
            <v>Rft</v>
          </cell>
          <cell r="D4097">
            <v>85.92</v>
          </cell>
          <cell r="E4097">
            <v>309.07</v>
          </cell>
          <cell r="F4097" t="str">
            <v>m</v>
          </cell>
          <cell r="G4097">
            <v>281.89999999999998</v>
          </cell>
          <cell r="H4097">
            <v>1014</v>
          </cell>
          <cell r="I4097" t="str">
            <v>25.7.4</v>
          </cell>
          <cell r="J4097">
            <v>0</v>
          </cell>
          <cell r="L4097">
            <v>830.4</v>
          </cell>
          <cell r="M4097">
            <v>183.60000000000002</v>
          </cell>
          <cell r="N4097">
            <v>0.2210982658959538</v>
          </cell>
        </row>
        <row r="4098">
          <cell r="A4098" t="str">
            <v>25-43</v>
          </cell>
          <cell r="B4098" t="str">
            <v>Providing and fixing barbed (22 SWG) wire fenceon compound wall, consisting of 1.5"x1.5"x3/16"angle iron post  3 ft long, 4 ft apart embedded incement concrete 1:2:4 base of size 6"x6"x9", and 4rows of barbed wire, including binding wire,painting posts, etc. complete in all respects.</v>
          </cell>
          <cell r="C4098" t="str">
            <v>Rft</v>
          </cell>
          <cell r="D4098">
            <v>92.18</v>
          </cell>
          <cell r="E4098">
            <v>346.52</v>
          </cell>
          <cell r="F4098" t="str">
            <v>m</v>
          </cell>
          <cell r="G4098">
            <v>302.43</v>
          </cell>
          <cell r="H4098">
            <v>1136.8800000000001</v>
          </cell>
          <cell r="I4098" t="str">
            <v>25.7.4</v>
          </cell>
          <cell r="J4098">
            <v>0</v>
          </cell>
          <cell r="L4098">
            <v>945.36</v>
          </cell>
          <cell r="M4098">
            <v>191.5200000000001</v>
          </cell>
          <cell r="N4098">
            <v>0.20258948971820268</v>
          </cell>
        </row>
        <row r="4099">
          <cell r="A4099" t="str">
            <v>25-44</v>
          </cell>
          <cell r="B4099" t="str">
            <v>Supplying and Fixing 18SWG Steel Almirah, 12"max depth including box shelves, back, shelves,lock, spray paint complete</v>
          </cell>
          <cell r="C4099" t="str">
            <v>Sft</v>
          </cell>
          <cell r="D4099">
            <v>163.38</v>
          </cell>
          <cell r="E4099">
            <v>1215.3900000000001</v>
          </cell>
          <cell r="F4099" t="str">
            <v>m2</v>
          </cell>
          <cell r="G4099">
            <v>1757.92</v>
          </cell>
          <cell r="H4099">
            <v>13077.61</v>
          </cell>
          <cell r="I4099">
            <v>0</v>
          </cell>
          <cell r="J4099">
            <v>0</v>
          </cell>
          <cell r="L4099">
            <v>12488.11</v>
          </cell>
          <cell r="M4099">
            <v>589.5</v>
          </cell>
          <cell r="N4099">
            <v>4.7204901302118574E-2</v>
          </cell>
        </row>
        <row r="4100">
          <cell r="A4100" t="str">
            <v>25-45-a</v>
          </cell>
          <cell r="B4100" t="str">
            <v>Supplying and Fixing 18 SWG MS Sheet Doorwith angle iron frame (1.5"x1.5"x1/8"), bolt,hinges, paint etc complete</v>
          </cell>
          <cell r="C4100" t="str">
            <v>Sft</v>
          </cell>
          <cell r="D4100">
            <v>155.68</v>
          </cell>
          <cell r="E4100">
            <v>827.52</v>
          </cell>
          <cell r="F4100" t="str">
            <v>m2</v>
          </cell>
          <cell r="G4100">
            <v>1675.13</v>
          </cell>
          <cell r="H4100">
            <v>8904.08</v>
          </cell>
          <cell r="I4100">
            <v>0</v>
          </cell>
          <cell r="J4100">
            <v>0</v>
          </cell>
          <cell r="L4100">
            <v>8364.18</v>
          </cell>
          <cell r="M4100">
            <v>539.89999999999964</v>
          </cell>
          <cell r="N4100">
            <v>6.4549065180328449E-2</v>
          </cell>
        </row>
        <row r="4101">
          <cell r="A4101" t="str">
            <v>25-45-b</v>
          </cell>
          <cell r="B4101" t="str">
            <v>Supplying and Fixing 18 SWG MS Sheet Gatewith angle iron frame (2"x2"x3/16") with sidewindow, lock, painting etc</v>
          </cell>
          <cell r="C4101" t="str">
            <v>Sft</v>
          </cell>
          <cell r="D4101">
            <v>281.98</v>
          </cell>
          <cell r="E4101">
            <v>1303.55</v>
          </cell>
          <cell r="F4101" t="str">
            <v>m2</v>
          </cell>
          <cell r="G4101">
            <v>3034.11</v>
          </cell>
          <cell r="H4101">
            <v>14026.2</v>
          </cell>
          <cell r="I4101">
            <v>0</v>
          </cell>
          <cell r="J4101">
            <v>0</v>
          </cell>
          <cell r="L4101">
            <v>12475.38</v>
          </cell>
          <cell r="M4101">
            <v>1550.8200000000015</v>
          </cell>
          <cell r="N4101">
            <v>0.12431044184626053</v>
          </cell>
        </row>
        <row r="4102">
          <cell r="A4102" t="str">
            <v>25-46</v>
          </cell>
          <cell r="B4102" t="str">
            <v>Erection of Steel Girder 3"x6"x3/16" (Commercialsize) including fitting in position</v>
          </cell>
          <cell r="C4102" t="str">
            <v>Rft</v>
          </cell>
          <cell r="D4102">
            <v>453.65</v>
          </cell>
          <cell r="E4102">
            <v>1061.1500000000001</v>
          </cell>
          <cell r="F4102" t="str">
            <v>m</v>
          </cell>
          <cell r="G4102">
            <v>1488.34</v>
          </cell>
          <cell r="H4102">
            <v>3481.45</v>
          </cell>
          <cell r="I4102" t="str">
            <v>25.4.2</v>
          </cell>
          <cell r="J4102">
            <v>0</v>
          </cell>
          <cell r="L4102">
            <v>3054.75</v>
          </cell>
          <cell r="M4102">
            <v>426.69999999999982</v>
          </cell>
          <cell r="N4102">
            <v>0.13968409853506827</v>
          </cell>
        </row>
        <row r="4103">
          <cell r="A4103" t="str">
            <v>25-47</v>
          </cell>
          <cell r="B4103" t="str">
            <v>Supply and fixing of fancy type stainless steelchromium plate 2" dia pipes stair railing 3/4" diapipe fixed on specified space on steps in horizontalpositions, complete in all respects</v>
          </cell>
          <cell r="C4103" t="str">
            <v>Rft</v>
          </cell>
          <cell r="D4103">
            <v>370.39</v>
          </cell>
          <cell r="E4103">
            <v>1463.89</v>
          </cell>
          <cell r="F4103" t="str">
            <v>m</v>
          </cell>
          <cell r="G4103">
            <v>1215.18</v>
          </cell>
          <cell r="H4103">
            <v>4802.78</v>
          </cell>
          <cell r="I4103" t="str">
            <v>25.7.4</v>
          </cell>
          <cell r="J4103">
            <v>0</v>
          </cell>
          <cell r="L4103">
            <v>4761.9399999999996</v>
          </cell>
          <cell r="M4103">
            <v>40.840000000000146</v>
          </cell>
          <cell r="N4103">
            <v>8.5763365351096722E-3</v>
          </cell>
        </row>
        <row r="4104">
          <cell r="A4104" t="str">
            <v>25-48</v>
          </cell>
          <cell r="B4104" t="str">
            <v>Removing &amp; folding design paracutist cloth shadewith steel rope size 85'×50' complete in allrespects</v>
          </cell>
          <cell r="C4104" t="str">
            <v>sft</v>
          </cell>
          <cell r="D4104">
            <v>498</v>
          </cell>
          <cell r="E4104">
            <v>498</v>
          </cell>
          <cell r="F4104" t="str">
            <v>m2</v>
          </cell>
          <cell r="G4104">
            <v>5358.48</v>
          </cell>
          <cell r="H4104">
            <v>5358.48</v>
          </cell>
          <cell r="I4104">
            <v>0</v>
          </cell>
          <cell r="J4104">
            <v>0</v>
          </cell>
          <cell r="L4104">
            <v>5023.58</v>
          </cell>
          <cell r="M4104">
            <v>334.89999999999964</v>
          </cell>
          <cell r="N4104">
            <v>6.666560500678792E-2</v>
          </cell>
        </row>
        <row r="4105">
          <cell r="A4105" t="str">
            <v>25-49</v>
          </cell>
          <cell r="B4105" t="str">
            <v>Providing and Fixing of Steel chowkat includingGI sheet (heavy gauge) with holdfast embedded inPCC 5" to 6" wide</v>
          </cell>
          <cell r="C4105" t="str">
            <v>Kg</v>
          </cell>
          <cell r="D4105">
            <v>101.84</v>
          </cell>
          <cell r="E4105">
            <v>356.99</v>
          </cell>
          <cell r="F4105" t="str">
            <v>Kg</v>
          </cell>
          <cell r="G4105">
            <v>101.84</v>
          </cell>
          <cell r="H4105">
            <v>356.99</v>
          </cell>
          <cell r="I4105" t="str">
            <v>25.4.8</v>
          </cell>
          <cell r="J4105">
            <v>0</v>
          </cell>
          <cell r="L4105">
            <v>273.29000000000002</v>
          </cell>
          <cell r="M4105">
            <v>83.699999999999989</v>
          </cell>
          <cell r="N4105">
            <v>0.30626806688865299</v>
          </cell>
        </row>
        <row r="4106">
          <cell r="A4106" t="str">
            <v>25-50-a</v>
          </cell>
          <cell r="B4106" t="str">
            <v>Providing and Fixing of Steel Bracket (heavy) forSplit Unit outside</v>
          </cell>
          <cell r="C4106" t="str">
            <v>Each</v>
          </cell>
          <cell r="D4106">
            <v>129.47999999999999</v>
          </cell>
          <cell r="E4106">
            <v>736.98</v>
          </cell>
          <cell r="F4106" t="str">
            <v>Each</v>
          </cell>
          <cell r="G4106">
            <v>129.47999999999999</v>
          </cell>
          <cell r="H4106">
            <v>736.98</v>
          </cell>
          <cell r="I4106">
            <v>0</v>
          </cell>
          <cell r="J4106">
            <v>0</v>
          </cell>
          <cell r="L4106">
            <v>728.89</v>
          </cell>
          <cell r="M4106">
            <v>8.0900000000000318</v>
          </cell>
          <cell r="N4106">
            <v>1.1099068446542047E-2</v>
          </cell>
        </row>
        <row r="4107">
          <cell r="A4107" t="str">
            <v>25-50-b</v>
          </cell>
          <cell r="B4107" t="str">
            <v>Supply and fixing of steel bracket for curtain pipe</v>
          </cell>
          <cell r="C4107" t="str">
            <v>Each</v>
          </cell>
          <cell r="D4107">
            <v>49.8</v>
          </cell>
          <cell r="E4107">
            <v>171.3</v>
          </cell>
          <cell r="F4107" t="str">
            <v>Each</v>
          </cell>
          <cell r="G4107">
            <v>49.8</v>
          </cell>
          <cell r="H4107">
            <v>171.3</v>
          </cell>
          <cell r="I4107" t="str">
            <v>25.7.4</v>
          </cell>
          <cell r="J4107">
            <v>0</v>
          </cell>
          <cell r="L4107">
            <v>168.19</v>
          </cell>
          <cell r="M4107">
            <v>3.1100000000000136</v>
          </cell>
          <cell r="N4107">
            <v>1.8490992330102943E-2</v>
          </cell>
        </row>
        <row r="4108">
          <cell r="A4108" t="str">
            <v>25-51</v>
          </cell>
          <cell r="B4108" t="str">
            <v>Supply and Fixing of Tee Iron (2''x2''x1/8'')</v>
          </cell>
          <cell r="C4108" t="str">
            <v>RFT</v>
          </cell>
          <cell r="D4108">
            <v>46.06</v>
          </cell>
          <cell r="E4108">
            <v>179.71</v>
          </cell>
          <cell r="F4108" t="str">
            <v>m</v>
          </cell>
          <cell r="G4108">
            <v>151.13</v>
          </cell>
          <cell r="H4108">
            <v>589.62</v>
          </cell>
          <cell r="I4108" t="str">
            <v>25.3.8</v>
          </cell>
          <cell r="J4108">
            <v>0</v>
          </cell>
          <cell r="L4108">
            <v>589.62</v>
          </cell>
          <cell r="M4108">
            <v>0</v>
          </cell>
          <cell r="N4108">
            <v>0</v>
          </cell>
        </row>
        <row r="4109">
          <cell r="A4109" t="str">
            <v>25-52</v>
          </cell>
          <cell r="B4109" t="str">
            <v>Providing, making &amp; fixing of Steel manholecover i/c angle iron (1 1/2" x 1 1/4" x 1/8") framewith M.S. sheet'complete .</v>
          </cell>
          <cell r="C4109" t="str">
            <v>Each</v>
          </cell>
          <cell r="D4109">
            <v>373.5</v>
          </cell>
          <cell r="E4109">
            <v>765.95</v>
          </cell>
          <cell r="F4109" t="str">
            <v>Each</v>
          </cell>
          <cell r="G4109">
            <v>373.5</v>
          </cell>
          <cell r="H4109">
            <v>765.95</v>
          </cell>
          <cell r="I4109">
            <v>0</v>
          </cell>
          <cell r="J4109">
            <v>0</v>
          </cell>
          <cell r="L4109">
            <v>703.7</v>
          </cell>
          <cell r="M4109">
            <v>62.25</v>
          </cell>
          <cell r="N4109">
            <v>8.8460991899957361E-2</v>
          </cell>
        </row>
        <row r="4110">
          <cell r="A4110" t="str">
            <v>25-53</v>
          </cell>
          <cell r="B4110" t="str">
            <v>Providing, making and fixing of steel grill of MSpipe (2"x1") omamental design i/c cost of paitingcomplete.</v>
          </cell>
          <cell r="C4110" t="str">
            <v>Sft</v>
          </cell>
          <cell r="D4110">
            <v>194.22</v>
          </cell>
          <cell r="E4110">
            <v>955.64</v>
          </cell>
          <cell r="F4110" t="str">
            <v>m2</v>
          </cell>
          <cell r="G4110">
            <v>2089.81</v>
          </cell>
          <cell r="H4110">
            <v>10282.65</v>
          </cell>
          <cell r="I4110">
            <v>0</v>
          </cell>
          <cell r="J4110">
            <v>0</v>
          </cell>
          <cell r="L4110">
            <v>8528.4599999999991</v>
          </cell>
          <cell r="M4110">
            <v>1754.1900000000005</v>
          </cell>
          <cell r="N4110">
            <v>0.20568660696069405</v>
          </cell>
        </row>
        <row r="4111">
          <cell r="A4111" t="str">
            <v>25-54</v>
          </cell>
          <cell r="B4111" t="str">
            <v>Minor repair of steel joinery complete.</v>
          </cell>
          <cell r="C4111" t="str">
            <v>Sft</v>
          </cell>
          <cell r="D4111">
            <v>42.55</v>
          </cell>
          <cell r="E4111">
            <v>63.53</v>
          </cell>
          <cell r="F4111" t="str">
            <v>m2</v>
          </cell>
          <cell r="G4111">
            <v>457.82</v>
          </cell>
          <cell r="H4111">
            <v>683.63</v>
          </cell>
          <cell r="I4111">
            <v>0</v>
          </cell>
          <cell r="J4111">
            <v>0</v>
          </cell>
          <cell r="L4111">
            <v>648.62</v>
          </cell>
          <cell r="M4111">
            <v>35.009999999999991</v>
          </cell>
          <cell r="N4111">
            <v>5.3976133945915931E-2</v>
          </cell>
        </row>
        <row r="4112">
          <cell r="A4112" t="str">
            <v>25-55</v>
          </cell>
          <cell r="B4112" t="str">
            <v>Supply and Fixing of steel ladder 5' dia upto 15'height with umbrella railing complete in all respect</v>
          </cell>
          <cell r="C4112" t="str">
            <v>Each</v>
          </cell>
          <cell r="D4112">
            <v>3610.5</v>
          </cell>
          <cell r="E4112">
            <v>14545.5</v>
          </cell>
          <cell r="F4112" t="str">
            <v>Each</v>
          </cell>
          <cell r="G4112">
            <v>3610.5</v>
          </cell>
          <cell r="H4112">
            <v>14545.5</v>
          </cell>
          <cell r="I4112">
            <v>0</v>
          </cell>
          <cell r="J4112">
            <v>0</v>
          </cell>
          <cell r="L4112">
            <v>14483.25</v>
          </cell>
          <cell r="M4112">
            <v>62.25</v>
          </cell>
          <cell r="N4112">
            <v>4.2980684583915907E-3</v>
          </cell>
        </row>
        <row r="4113">
          <cell r="A4113" t="str">
            <v>25-56</v>
          </cell>
          <cell r="B4113" t="str">
            <v>Providing and fixing steel gate of 16-18 SWG MSSheet Gate with angle iron frame (2"x2"x3/16")with side window, lock, painting etc M.S. sheetcovering including hold fast, with or withoutrollers and track arrangement including providingwicket shutter of required size with all accessoriesand locking arrangement complete</v>
          </cell>
          <cell r="C4113" t="str">
            <v>Sft</v>
          </cell>
          <cell r="D4113">
            <v>247.95</v>
          </cell>
          <cell r="E4113">
            <v>804.16</v>
          </cell>
          <cell r="F4113" t="str">
            <v>m2</v>
          </cell>
          <cell r="G4113">
            <v>2667.99</v>
          </cell>
          <cell r="H4113">
            <v>8652.7999999999993</v>
          </cell>
          <cell r="I4113">
            <v>0</v>
          </cell>
          <cell r="J4113">
            <v>0</v>
          </cell>
          <cell r="L4113">
            <v>7191.55</v>
          </cell>
          <cell r="M4113">
            <v>1461.2499999999991</v>
          </cell>
          <cell r="N4113">
            <v>0.20318985476010026</v>
          </cell>
        </row>
        <row r="4114">
          <cell r="A4114" t="str">
            <v>25-57</v>
          </cell>
          <cell r="B4114" t="str">
            <v>Providing &amp; Fixing of M.S Girder (WF 10x30)Duly painted including red oxide primer, completein all respects.</v>
          </cell>
          <cell r="C4114" t="str">
            <v>Rft</v>
          </cell>
          <cell r="D4114">
            <v>1005.71</v>
          </cell>
          <cell r="E4114">
            <v>1418.81</v>
          </cell>
          <cell r="F4114" t="str">
            <v>m</v>
          </cell>
          <cell r="G4114">
            <v>3299.58</v>
          </cell>
          <cell r="H4114">
            <v>4654.8900000000003</v>
          </cell>
          <cell r="I4114">
            <v>0</v>
          </cell>
          <cell r="J4114">
            <v>0</v>
          </cell>
          <cell r="L4114">
            <v>4184.4399999999996</v>
          </cell>
          <cell r="M4114">
            <v>470.45000000000073</v>
          </cell>
          <cell r="N4114">
            <v>0.1124284253090021</v>
          </cell>
        </row>
        <row r="4115">
          <cell r="A4115" t="str">
            <v>25-58-a</v>
          </cell>
          <cell r="B4115" t="str">
            <v>Supply and Fixing of 27-SWG CGI sheets onexisting truss frame complete in all respect.</v>
          </cell>
          <cell r="C4115" t="str">
            <v>Sft</v>
          </cell>
          <cell r="D4115">
            <v>189.24</v>
          </cell>
          <cell r="E4115">
            <v>342.94</v>
          </cell>
          <cell r="F4115" t="str">
            <v>m2</v>
          </cell>
          <cell r="G4115">
            <v>2036.22</v>
          </cell>
          <cell r="H4115">
            <v>3690.01</v>
          </cell>
          <cell r="I4115">
            <v>0</v>
          </cell>
          <cell r="J4115">
            <v>0</v>
          </cell>
          <cell r="L4115">
            <v>3420.71</v>
          </cell>
          <cell r="M4115">
            <v>269.30000000000018</v>
          </cell>
          <cell r="N4115">
            <v>7.8726346284835658E-2</v>
          </cell>
        </row>
        <row r="4116">
          <cell r="A4116" t="str">
            <v>25-58-b</v>
          </cell>
          <cell r="B4116" t="str">
            <v>Providing and fixing of parking shed consisting ofCGI Sheet, tubular pipe frame (heavy) quality andcircular columns excluding cost of foundation.</v>
          </cell>
          <cell r="C4116" t="str">
            <v>Sft</v>
          </cell>
          <cell r="D4116">
            <v>25.57</v>
          </cell>
          <cell r="E4116">
            <v>653.69000000000005</v>
          </cell>
          <cell r="F4116" t="str">
            <v>m2</v>
          </cell>
          <cell r="G4116">
            <v>275.08999999999997</v>
          </cell>
          <cell r="H4116">
            <v>7033.73</v>
          </cell>
          <cell r="I4116">
            <v>0</v>
          </cell>
          <cell r="J4116">
            <v>0</v>
          </cell>
          <cell r="L4116">
            <v>5783.24</v>
          </cell>
          <cell r="M4116">
            <v>1250.4899999999998</v>
          </cell>
          <cell r="N4116">
            <v>0.21622654429005192</v>
          </cell>
        </row>
        <row r="4117">
          <cell r="A4117" t="str">
            <v>25-58-c</v>
          </cell>
          <cell r="B4117" t="str">
            <v>Deleted</v>
          </cell>
          <cell r="C4117" t="str">
            <v>Sft</v>
          </cell>
          <cell r="D4117">
            <v>25.57</v>
          </cell>
          <cell r="E4117">
            <v>0</v>
          </cell>
          <cell r="F4117" t="str">
            <v>m2</v>
          </cell>
          <cell r="G4117">
            <v>275.08999999999997</v>
          </cell>
          <cell r="H4117">
            <v>0</v>
          </cell>
          <cell r="I4117">
            <v>0</v>
          </cell>
          <cell r="J4117">
            <v>0</v>
          </cell>
          <cell r="L4117">
            <v>7008.87</v>
          </cell>
          <cell r="M4117">
            <v>-7008.87</v>
          </cell>
          <cell r="N4117">
            <v>-1</v>
          </cell>
        </row>
        <row r="4118">
          <cell r="A4118" t="str">
            <v>25-58-d</v>
          </cell>
          <cell r="B4118" t="str">
            <v>Fabrication/providing and fixing of Fiber GlassShed consisting of 2 layers of imported TGI mattof best quality. The fiber glass will be installed onhigh strength MS frame consisting of 1.5"•x1.5"•MS square pipe of 18 SWG mains having blocksof 2.5x2.5 feet and truses of 1.5"•x1.5"• MS squarepipe 18 SWG. Fiber glass will be fixed to thesquare MS pipe frame with aluminum rivets,drilled, punched, cutted leveled confirming to thesize of fiber glass panel and MS frame. Fiber glasssheet will be sealed with polyester resin to give asmooth homogenous and water proof finish to theentire surface. Vertical supporting pillars willconsist of MS Pipe of 4"• dia 18 SWG. All steelfabrications will be treated with redoxide coat andsubsequently with color enamel paint usingcompressor gun complete in all respect.</v>
          </cell>
          <cell r="C4118" t="str">
            <v>Sft</v>
          </cell>
          <cell r="D4118">
            <v>25.34</v>
          </cell>
          <cell r="E4118">
            <v>1336.32</v>
          </cell>
          <cell r="F4118" t="str">
            <v>m2</v>
          </cell>
          <cell r="G4118">
            <v>272.61</v>
          </cell>
          <cell r="H4118">
            <v>14378.81</v>
          </cell>
          <cell r="I4118">
            <v>0</v>
          </cell>
          <cell r="J4118">
            <v>0</v>
          </cell>
          <cell r="L4118">
            <v>11769.25</v>
          </cell>
          <cell r="M4118">
            <v>2609.5599999999995</v>
          </cell>
          <cell r="N4118">
            <v>0.22172695796248695</v>
          </cell>
        </row>
        <row r="4119">
          <cell r="A4119" t="str">
            <v>25-59</v>
          </cell>
          <cell r="B4119" t="str">
            <v>Making &amp; Fixing of steel racks 1.5" depth i/eangle iron welding jointing with 3- coats paintingcomplete</v>
          </cell>
          <cell r="C4119" t="str">
            <v>Sft</v>
          </cell>
          <cell r="D4119">
            <v>37.619999999999997</v>
          </cell>
          <cell r="E4119">
            <v>675.15</v>
          </cell>
          <cell r="F4119" t="str">
            <v>m2</v>
          </cell>
          <cell r="G4119">
            <v>404.77</v>
          </cell>
          <cell r="H4119">
            <v>7264.63</v>
          </cell>
          <cell r="I4119">
            <v>0</v>
          </cell>
          <cell r="J4119">
            <v>0</v>
          </cell>
          <cell r="L4119">
            <v>4584.33</v>
          </cell>
          <cell r="M4119">
            <v>2680.3</v>
          </cell>
          <cell r="N4119">
            <v>0.58466558908281041</v>
          </cell>
        </row>
        <row r="4120">
          <cell r="A4120" t="str">
            <v>25-60-a</v>
          </cell>
          <cell r="B4120" t="str">
            <v>Supply and fixing razor wire (2'-0" dia) consistingof 1-1/2"X1-1/2"X3/16" angle iron Y post 2'-6"long 6' to 8' center to center embedded in concreteblock of size 3"X9"X6" (PCC 1:2:4), at top ofboundary wall including painting posts etc.Complete in all respects.</v>
          </cell>
          <cell r="C4120" t="str">
            <v>Rft</v>
          </cell>
          <cell r="D4120">
            <v>52.29</v>
          </cell>
          <cell r="E4120">
            <v>351.39</v>
          </cell>
          <cell r="F4120" t="str">
            <v>m</v>
          </cell>
          <cell r="G4120">
            <v>171.56</v>
          </cell>
          <cell r="H4120">
            <v>1152.8499999999999</v>
          </cell>
          <cell r="I4120">
            <v>0</v>
          </cell>
          <cell r="J4120">
            <v>0</v>
          </cell>
          <cell r="L4120">
            <v>876.27</v>
          </cell>
          <cell r="M4120">
            <v>276.57999999999993</v>
          </cell>
          <cell r="N4120">
            <v>0.31563330936811707</v>
          </cell>
        </row>
        <row r="4121">
          <cell r="A4121" t="str">
            <v>25-60-b</v>
          </cell>
          <cell r="B4121" t="str">
            <v>Supply and fixing razor wire (1'-6" dia) consistingof 1-1/2"X1-1/2"X3/16" angle iron Y post 2'-6"long 6' to 8' center to center embedded in concreteblock of size 3"X9"X6" (PCC 1:2:4), at top ofboundary wall including painting posts etc.Complete in all respects.</v>
          </cell>
          <cell r="C4121" t="str">
            <v>Rft</v>
          </cell>
          <cell r="D4121">
            <v>52.29</v>
          </cell>
          <cell r="E4121">
            <v>266.33999999999997</v>
          </cell>
          <cell r="F4121" t="str">
            <v>m</v>
          </cell>
          <cell r="G4121">
            <v>171.56</v>
          </cell>
          <cell r="H4121">
            <v>873.81</v>
          </cell>
          <cell r="I4121">
            <v>0</v>
          </cell>
          <cell r="J4121">
            <v>0</v>
          </cell>
          <cell r="L4121">
            <v>617.16999999999996</v>
          </cell>
          <cell r="M4121">
            <v>256.64</v>
          </cell>
          <cell r="N4121">
            <v>0.41583356287570689</v>
          </cell>
        </row>
        <row r="4122">
          <cell r="A4122" t="str">
            <v>25-60-c</v>
          </cell>
          <cell r="B4122" t="str">
            <v>Supply and fixing razor wire (2'-0" dia) consistingof 1-1/2"X1-1/2"X3/16" angle iron Y post 2'-6"long 6' to 8' center to center fixed with boltanchorage, at top of boundary wall includingpainting posts etc. Complete in all respects.</v>
          </cell>
          <cell r="C4122" t="str">
            <v>Rft</v>
          </cell>
          <cell r="D4122">
            <v>52.29</v>
          </cell>
          <cell r="E4122">
            <v>376.45</v>
          </cell>
          <cell r="F4122" t="str">
            <v>m</v>
          </cell>
          <cell r="G4122">
            <v>171.56</v>
          </cell>
          <cell r="H4122">
            <v>1235.08</v>
          </cell>
          <cell r="I4122">
            <v>0</v>
          </cell>
          <cell r="J4122">
            <v>0</v>
          </cell>
          <cell r="L4122">
            <v>948.44</v>
          </cell>
          <cell r="M4122">
            <v>286.63999999999987</v>
          </cell>
          <cell r="N4122">
            <v>0.30222259710682792</v>
          </cell>
        </row>
        <row r="4123">
          <cell r="A4123" t="str">
            <v>25-60-d</v>
          </cell>
          <cell r="B4123" t="str">
            <v>Supply and fixing razor wire (1'-6" dia) consistingof 1-1/2"X1-1/2"X3/16" angle iron Y post 2'-6"long 6' to 8' center to center fixed with boltanchorage, at top of boundary wall includingpainting posts etc. Complete in all respects.</v>
          </cell>
          <cell r="C4123" t="str">
            <v>Rft</v>
          </cell>
          <cell r="D4123">
            <v>52.29</v>
          </cell>
          <cell r="E4123">
            <v>291.39999999999998</v>
          </cell>
          <cell r="F4123" t="str">
            <v>m</v>
          </cell>
          <cell r="G4123">
            <v>171.56</v>
          </cell>
          <cell r="H4123">
            <v>956.04</v>
          </cell>
          <cell r="I4123">
            <v>0</v>
          </cell>
          <cell r="J4123">
            <v>0</v>
          </cell>
          <cell r="L4123">
            <v>689.34</v>
          </cell>
          <cell r="M4123">
            <v>266.69999999999993</v>
          </cell>
          <cell r="N4123">
            <v>0.38689180955696739</v>
          </cell>
        </row>
        <row r="4124">
          <cell r="A4124" t="str">
            <v>25-61</v>
          </cell>
          <cell r="B4124" t="str">
            <v>Supply and fixing of steel door comprising of steelpipe frame of size 1.25" x 2.5" &amp; 1.25" x 2.5"square pipe at lock rail &amp; devider above and belowlock rail using 28 SWG plain sheet on both sidesinjcluding hold fast, hinges &amp; painting complete.</v>
          </cell>
          <cell r="C4124" t="str">
            <v>Sft</v>
          </cell>
          <cell r="D4124">
            <v>136.69999999999999</v>
          </cell>
          <cell r="E4124">
            <v>669.65</v>
          </cell>
          <cell r="F4124" t="str">
            <v>m2</v>
          </cell>
          <cell r="G4124">
            <v>1470.9</v>
          </cell>
          <cell r="H4124">
            <v>7205.45</v>
          </cell>
          <cell r="I4124">
            <v>0</v>
          </cell>
          <cell r="J4124">
            <v>0</v>
          </cell>
          <cell r="L4124">
            <v>6781.24</v>
          </cell>
          <cell r="M4124">
            <v>424.21000000000004</v>
          </cell>
          <cell r="N4124">
            <v>6.2556405613132707E-2</v>
          </cell>
        </row>
        <row r="4125">
          <cell r="A4125" t="str">
            <v>26-01-a-01</v>
          </cell>
          <cell r="B4125" t="str">
            <v>Double arm round conical Pole, Hot dippedgalvanized (80 microns) 6 meters overall thickness4mm Arm length 1.5 meters each  with OD 60mm, base dia 150 mm and top dia 75mm with baseplate arrangement 350mm x 350 mm x 20mm, 4No of Stiffners (150mm  75mm  13mm), Completein all respects</v>
          </cell>
          <cell r="C4125" t="str">
            <v>No</v>
          </cell>
          <cell r="D4125">
            <v>373.5</v>
          </cell>
          <cell r="E4125">
            <v>48186.97</v>
          </cell>
          <cell r="F4125" t="str">
            <v>No</v>
          </cell>
          <cell r="G4125">
            <v>373.5</v>
          </cell>
          <cell r="H4125">
            <v>48186.97</v>
          </cell>
          <cell r="I4125" t="str">
            <v>26.6.6</v>
          </cell>
          <cell r="J4125">
            <v>0</v>
          </cell>
          <cell r="L4125">
            <v>42280.07</v>
          </cell>
          <cell r="M4125">
            <v>5906.9000000000015</v>
          </cell>
          <cell r="N4125">
            <v>0.13970885100237537</v>
          </cell>
        </row>
        <row r="4126">
          <cell r="A4126" t="str">
            <v>26-01-a-02</v>
          </cell>
          <cell r="B4126" t="str">
            <v>Single arm round conical Pole, hot dippedgalvanized (80 microns) 6 meters overall thickness4mm Arm length 1.5 meters each  with OD 60mm, base dia 150 mm and top dia 75mm with baseplate arrangement 350mm x 350 mm x 20mm, 4No of Stiffners (150mm  75mm  13mm), Completein all respects</v>
          </cell>
          <cell r="C4126" t="str">
            <v>No</v>
          </cell>
          <cell r="D4126">
            <v>669.19</v>
          </cell>
          <cell r="E4126">
            <v>44713.38</v>
          </cell>
          <cell r="F4126" t="str">
            <v>No</v>
          </cell>
          <cell r="G4126">
            <v>669.19</v>
          </cell>
          <cell r="H4126">
            <v>44713.38</v>
          </cell>
          <cell r="I4126" t="str">
            <v>26.6.6</v>
          </cell>
          <cell r="J4126">
            <v>0</v>
          </cell>
          <cell r="L4126">
            <v>39614.800000000003</v>
          </cell>
          <cell r="M4126">
            <v>5098.5799999999945</v>
          </cell>
          <cell r="N4126">
            <v>0.12870391873744141</v>
          </cell>
        </row>
        <row r="4127">
          <cell r="A4127" t="str">
            <v>26-01-a-03</v>
          </cell>
          <cell r="B4127" t="str">
            <v>Double arm round Conical Pole, hot dippedgalvanized (80 microns) 8 meters overall thickness4mm Arm length 1.5 meters each  with OD 60mm, base dia 180 mm and top dia 75mm with baseplate arrangement 400mm x 400 mm x 20mm, 4No of Stiffners (200mm x 100mm x 20mm),complete in all respects</v>
          </cell>
          <cell r="C4127" t="str">
            <v>No</v>
          </cell>
          <cell r="D4127">
            <v>883.33</v>
          </cell>
          <cell r="E4127">
            <v>67868.47</v>
          </cell>
          <cell r="F4127" t="str">
            <v>No</v>
          </cell>
          <cell r="G4127">
            <v>883.33</v>
          </cell>
          <cell r="H4127">
            <v>67868.47</v>
          </cell>
          <cell r="I4127" t="str">
            <v>26.6.6</v>
          </cell>
          <cell r="J4127">
            <v>0</v>
          </cell>
          <cell r="L4127">
            <v>59460.91</v>
          </cell>
          <cell r="M4127">
            <v>8407.5599999999977</v>
          </cell>
          <cell r="N4127">
            <v>0.14139642329725524</v>
          </cell>
        </row>
        <row r="4128">
          <cell r="A4128" t="str">
            <v>26-01-a-04</v>
          </cell>
          <cell r="B4128" t="str">
            <v>Single arm round conical Pole, hot dippedgalvanized (80 microns) 8 meters overall thickness4mm Arm length 1.5 meters each  with OD 60mm, base dia 180 mm and top dia 75mm with baseplate arrangement (400mm x 400 mm x 20mm), 4No of Stiffners (200mm x 100mm x 20mm),complete in all respects</v>
          </cell>
          <cell r="C4128" t="str">
            <v>No</v>
          </cell>
          <cell r="D4128">
            <v>883.33</v>
          </cell>
          <cell r="E4128">
            <v>63871.53</v>
          </cell>
          <cell r="F4128" t="str">
            <v>No</v>
          </cell>
          <cell r="G4128">
            <v>883.33</v>
          </cell>
          <cell r="H4128">
            <v>63871.53</v>
          </cell>
          <cell r="I4128" t="str">
            <v>26.6.6</v>
          </cell>
          <cell r="J4128">
            <v>0</v>
          </cell>
          <cell r="L4128">
            <v>56446.49</v>
          </cell>
          <cell r="M4128">
            <v>7425.0400000000009</v>
          </cell>
          <cell r="N4128">
            <v>0.13154121717754286</v>
          </cell>
        </row>
        <row r="4129">
          <cell r="A4129" t="str">
            <v>26-01-a-05</v>
          </cell>
          <cell r="B4129" t="str">
            <v>Double arm round conical Pole, hot dippedgalvanized 10m overall thickness 5mm Arm length1.5 meters each  with OD 60 mm, base dia 200mm and top dia 100mm with base platearrangement 450mm x 450 mm x 25mm, Stiffnerssize (250mm x 100mm x 20mm), complete in allrespects</v>
          </cell>
          <cell r="C4129" t="str">
            <v>No</v>
          </cell>
          <cell r="D4129">
            <v>1338.38</v>
          </cell>
          <cell r="E4129">
            <v>90956.160000000003</v>
          </cell>
          <cell r="F4129" t="str">
            <v>No</v>
          </cell>
          <cell r="G4129">
            <v>1338.38</v>
          </cell>
          <cell r="H4129">
            <v>90956.160000000003</v>
          </cell>
          <cell r="I4129" t="str">
            <v>26.6.6</v>
          </cell>
          <cell r="J4129">
            <v>0</v>
          </cell>
          <cell r="L4129">
            <v>79596.52</v>
          </cell>
          <cell r="M4129">
            <v>11359.64</v>
          </cell>
          <cell r="N4129">
            <v>0.14271528453756518</v>
          </cell>
        </row>
        <row r="4130">
          <cell r="A4130" t="str">
            <v>26-01-a-06</v>
          </cell>
          <cell r="B4130" t="str">
            <v>Single arm round conical Pole, hot dippedgalvanized 10m overall thickness 5mm Arm length1.5 meters each  with OD 60 mm, base dia 200mm and top dia 100mm with base platearrangement 450mm x 450 mm x 25mm, Stiffnerssize (250mm x 100mm x 20mm),  Complete in allrespects</v>
          </cell>
          <cell r="C4130" t="str">
            <v>No</v>
          </cell>
          <cell r="D4130">
            <v>1338.38</v>
          </cell>
          <cell r="E4130">
            <v>86763.81</v>
          </cell>
          <cell r="F4130" t="str">
            <v>No</v>
          </cell>
          <cell r="G4130">
            <v>1338.38</v>
          </cell>
          <cell r="H4130">
            <v>86763.81</v>
          </cell>
          <cell r="I4130">
            <v>0</v>
          </cell>
          <cell r="J4130">
            <v>0</v>
          </cell>
          <cell r="L4130">
            <v>76583.33</v>
          </cell>
          <cell r="M4130">
            <v>10180.479999999996</v>
          </cell>
          <cell r="N4130">
            <v>0.13293336813638157</v>
          </cell>
        </row>
        <row r="4131">
          <cell r="A4131" t="str">
            <v>26-01-b-01</v>
          </cell>
          <cell r="B4131" t="str">
            <v>Supply and Erection PVC flexible pipe  : 1" i/d</v>
          </cell>
          <cell r="C4131" t="str">
            <v>Rft</v>
          </cell>
          <cell r="D4131">
            <v>7.47</v>
          </cell>
          <cell r="E4131">
            <v>86.44</v>
          </cell>
          <cell r="F4131" t="str">
            <v>m</v>
          </cell>
          <cell r="G4131">
            <v>24.51</v>
          </cell>
          <cell r="H4131">
            <v>283.61</v>
          </cell>
          <cell r="I4131" t="str">
            <v>26.2.4</v>
          </cell>
          <cell r="J4131">
            <v>0</v>
          </cell>
          <cell r="L4131">
            <v>283.61</v>
          </cell>
          <cell r="M4131">
            <v>0</v>
          </cell>
          <cell r="N4131">
            <v>0</v>
          </cell>
        </row>
        <row r="4132">
          <cell r="A4132" t="str">
            <v>26-01-b-02</v>
          </cell>
          <cell r="B4132" t="str">
            <v>Supply and Erection PVC flexible pipe  : 1.5" i/d</v>
          </cell>
          <cell r="C4132" t="str">
            <v>Rft</v>
          </cell>
          <cell r="D4132">
            <v>7.47</v>
          </cell>
          <cell r="E4132">
            <v>110.75</v>
          </cell>
          <cell r="F4132" t="str">
            <v>m</v>
          </cell>
          <cell r="G4132">
            <v>24.51</v>
          </cell>
          <cell r="H4132">
            <v>363.34</v>
          </cell>
          <cell r="I4132" t="str">
            <v>15.2.4</v>
          </cell>
          <cell r="J4132">
            <v>0</v>
          </cell>
          <cell r="L4132">
            <v>363.34</v>
          </cell>
          <cell r="M4132">
            <v>0</v>
          </cell>
          <cell r="N4132">
            <v>0</v>
          </cell>
        </row>
        <row r="4133">
          <cell r="A4133" t="str">
            <v>26-01-b-03</v>
          </cell>
          <cell r="B4133" t="str">
            <v>Supply and Erection PVC flexible pipe  : 2" i/d</v>
          </cell>
          <cell r="C4133" t="str">
            <v>Rft</v>
          </cell>
          <cell r="D4133">
            <v>7.47</v>
          </cell>
          <cell r="E4133">
            <v>122.89</v>
          </cell>
          <cell r="F4133" t="str">
            <v>m</v>
          </cell>
          <cell r="G4133">
            <v>24.51</v>
          </cell>
          <cell r="H4133">
            <v>403.2</v>
          </cell>
          <cell r="I4133" t="str">
            <v>15.2.4</v>
          </cell>
          <cell r="J4133">
            <v>0</v>
          </cell>
          <cell r="L4133">
            <v>403.2</v>
          </cell>
          <cell r="M4133">
            <v>0</v>
          </cell>
          <cell r="N4133">
            <v>0</v>
          </cell>
        </row>
        <row r="4134">
          <cell r="A4134" t="str">
            <v>26-01-c-01</v>
          </cell>
          <cell r="B4134" t="str">
            <v>Supply and Erection of pole mounted SMD typelight road light fixture in Aluminium dia cast bodywith corrosioresisted powder coated finish (30-40watts) with 12/24V DC LED</v>
          </cell>
          <cell r="C4134" t="str">
            <v>No</v>
          </cell>
          <cell r="D4134">
            <v>190.64</v>
          </cell>
          <cell r="E4134">
            <v>22867.4</v>
          </cell>
          <cell r="F4134" t="str">
            <v>No</v>
          </cell>
          <cell r="G4134">
            <v>190.64</v>
          </cell>
          <cell r="H4134">
            <v>22867.4</v>
          </cell>
          <cell r="I4134" t="str">
            <v>15.6.1</v>
          </cell>
          <cell r="J4134">
            <v>0</v>
          </cell>
          <cell r="L4134">
            <v>19757</v>
          </cell>
          <cell r="M4134">
            <v>3110.4000000000015</v>
          </cell>
          <cell r="N4134">
            <v>0.15743280862479128</v>
          </cell>
        </row>
        <row r="4135">
          <cell r="A4135" t="str">
            <v>26-01-c-02</v>
          </cell>
          <cell r="B4135" t="str">
            <v>Supply and Erection of pole mounted SMD typelight road light fixture in Aluminium dia cast bodywith corrosion resisted powder coated finish(60-70 watts) with 12/24V DC LED</v>
          </cell>
          <cell r="C4135" t="str">
            <v>No</v>
          </cell>
          <cell r="D4135">
            <v>190.64</v>
          </cell>
          <cell r="E4135">
            <v>32473.19</v>
          </cell>
          <cell r="F4135" t="str">
            <v>No</v>
          </cell>
          <cell r="G4135">
            <v>190.64</v>
          </cell>
          <cell r="H4135">
            <v>32473.19</v>
          </cell>
          <cell r="I4135" t="str">
            <v>15.6.1</v>
          </cell>
          <cell r="J4135">
            <v>0</v>
          </cell>
          <cell r="L4135">
            <v>29399.24</v>
          </cell>
          <cell r="M4135">
            <v>3073.9499999999971</v>
          </cell>
          <cell r="N4135">
            <v>0.1045588253301785</v>
          </cell>
        </row>
        <row r="4136">
          <cell r="A4136" t="str">
            <v>26-01-c-03</v>
          </cell>
          <cell r="B4136" t="str">
            <v>Supply and Erection of pole mounted SMD typelight road light fixture in Aluminium dia cast bodywith corrosion resisted powder coated finish(90-100) with 12/24V DC LED</v>
          </cell>
          <cell r="C4136" t="str">
            <v>No</v>
          </cell>
          <cell r="D4136">
            <v>190.64</v>
          </cell>
          <cell r="E4136">
            <v>47982.66</v>
          </cell>
          <cell r="F4136" t="str">
            <v>No</v>
          </cell>
          <cell r="G4136">
            <v>190.64</v>
          </cell>
          <cell r="H4136">
            <v>47982.66</v>
          </cell>
          <cell r="I4136" t="str">
            <v>15.6.1</v>
          </cell>
          <cell r="J4136">
            <v>0</v>
          </cell>
          <cell r="L4136">
            <v>43371.74</v>
          </cell>
          <cell r="M4136">
            <v>4610.9200000000055</v>
          </cell>
          <cell r="N4136">
            <v>0.10631162134606556</v>
          </cell>
        </row>
        <row r="4137">
          <cell r="A4137" t="str">
            <v>26-01-c-04</v>
          </cell>
          <cell r="B4137" t="str">
            <v>Supply and Erection of pole mounted SMD typelight road light fixture in Aluminium dia cast bodywith corrosion resisted powder coated finish(120-130) with 12/24V DC LED</v>
          </cell>
          <cell r="C4137" t="str">
            <v>No</v>
          </cell>
          <cell r="D4137">
            <v>190.64</v>
          </cell>
          <cell r="E4137">
            <v>52298.34</v>
          </cell>
          <cell r="F4137" t="str">
            <v>No</v>
          </cell>
          <cell r="G4137">
            <v>190.64</v>
          </cell>
          <cell r="H4137">
            <v>52298.34</v>
          </cell>
          <cell r="I4137" t="str">
            <v>15.6.1</v>
          </cell>
          <cell r="J4137">
            <v>0</v>
          </cell>
          <cell r="L4137">
            <v>47259.74</v>
          </cell>
          <cell r="M4137">
            <v>5038.5999999999985</v>
          </cell>
          <cell r="N4137">
            <v>0.10661505966812342</v>
          </cell>
        </row>
        <row r="4138">
          <cell r="A4138" t="str">
            <v>26-01-c-05</v>
          </cell>
          <cell r="B4138" t="str">
            <v>Supply and Erection of AC ENERGY EFFICIENTLED LIGHT BULBS (7-10 W)</v>
          </cell>
          <cell r="C4138" t="str">
            <v>No</v>
          </cell>
          <cell r="D4138">
            <v>94.12</v>
          </cell>
          <cell r="E4138">
            <v>531.04</v>
          </cell>
          <cell r="F4138" t="str">
            <v>No</v>
          </cell>
          <cell r="G4138">
            <v>94.12</v>
          </cell>
          <cell r="H4138">
            <v>531.04</v>
          </cell>
          <cell r="I4138" t="str">
            <v>15.6.1</v>
          </cell>
          <cell r="J4138">
            <v>0</v>
          </cell>
          <cell r="L4138">
            <v>470.77</v>
          </cell>
          <cell r="M4138">
            <v>60.269999999999982</v>
          </cell>
          <cell r="N4138">
            <v>0.12802430061388786</v>
          </cell>
        </row>
        <row r="4139">
          <cell r="A4139" t="str">
            <v>26-01-c-06</v>
          </cell>
          <cell r="B4139" t="str">
            <v>Supply and Erection of AC ENERGY EFFICIENTLED LIGHT BULBS (16-20 W)</v>
          </cell>
          <cell r="C4139" t="str">
            <v>No</v>
          </cell>
          <cell r="D4139">
            <v>94.12</v>
          </cell>
          <cell r="E4139">
            <v>1087.75</v>
          </cell>
          <cell r="F4139" t="str">
            <v>No</v>
          </cell>
          <cell r="G4139">
            <v>94.12</v>
          </cell>
          <cell r="H4139">
            <v>1087.75</v>
          </cell>
          <cell r="I4139" t="str">
            <v>15.6.1</v>
          </cell>
          <cell r="J4139">
            <v>0</v>
          </cell>
          <cell r="L4139">
            <v>950.7</v>
          </cell>
          <cell r="M4139">
            <v>137.04999999999995</v>
          </cell>
          <cell r="N4139">
            <v>0.144156936993794</v>
          </cell>
        </row>
        <row r="4140">
          <cell r="A4140" t="str">
            <v>26-01-c-07</v>
          </cell>
          <cell r="B4140" t="str">
            <v>Supply and Erection of AC ENERGY EFFICIENTLED LIGHT BULBS (21-30 W)</v>
          </cell>
          <cell r="C4140" t="str">
            <v>No</v>
          </cell>
          <cell r="D4140">
            <v>94.12</v>
          </cell>
          <cell r="E4140">
            <v>1362.58</v>
          </cell>
          <cell r="F4140" t="str">
            <v>No</v>
          </cell>
          <cell r="G4140">
            <v>94.12</v>
          </cell>
          <cell r="H4140">
            <v>1362.58</v>
          </cell>
          <cell r="I4140" t="str">
            <v>26.6.1</v>
          </cell>
          <cell r="J4140">
            <v>0</v>
          </cell>
          <cell r="L4140">
            <v>1187.6199999999999</v>
          </cell>
          <cell r="M4140">
            <v>174.96000000000004</v>
          </cell>
          <cell r="N4140">
            <v>0.14731984978360085</v>
          </cell>
        </row>
        <row r="4141">
          <cell r="A4141" t="str">
            <v>26-01-c-08</v>
          </cell>
          <cell r="B4141" t="str">
            <v>Supply and Erection of AC ENERGY EFFICIENTLED LIGHT BULBS (31-50 W)</v>
          </cell>
          <cell r="C4141" t="str">
            <v>No</v>
          </cell>
          <cell r="D4141">
            <v>94.12</v>
          </cell>
          <cell r="E4141">
            <v>2842.45</v>
          </cell>
          <cell r="F4141" t="str">
            <v>No</v>
          </cell>
          <cell r="G4141">
            <v>94.12</v>
          </cell>
          <cell r="H4141">
            <v>2842.45</v>
          </cell>
          <cell r="I4141" t="str">
            <v>26.6.1</v>
          </cell>
          <cell r="J4141">
            <v>0</v>
          </cell>
          <cell r="L4141">
            <v>2463.37</v>
          </cell>
          <cell r="M4141">
            <v>379.07999999999993</v>
          </cell>
          <cell r="N4141">
            <v>0.15388674864108923</v>
          </cell>
        </row>
        <row r="4142">
          <cell r="A4142" t="str">
            <v>26-01-c-09</v>
          </cell>
          <cell r="B4142" t="str">
            <v>Supply and Erection of DC ENERGY EFFICIENTLED LIGHT BULBS (51-100 W)</v>
          </cell>
          <cell r="C4142" t="str">
            <v>No</v>
          </cell>
          <cell r="D4142">
            <v>94.12</v>
          </cell>
          <cell r="E4142">
            <v>4322.32</v>
          </cell>
          <cell r="F4142" t="str">
            <v>No</v>
          </cell>
          <cell r="G4142">
            <v>94.12</v>
          </cell>
          <cell r="H4142">
            <v>4322.32</v>
          </cell>
          <cell r="I4142" t="str">
            <v>15.6.1</v>
          </cell>
          <cell r="J4142">
            <v>0</v>
          </cell>
          <cell r="L4142">
            <v>3739.12</v>
          </cell>
          <cell r="M4142">
            <v>583.19999999999982</v>
          </cell>
          <cell r="N4142">
            <v>0.15597252829542776</v>
          </cell>
        </row>
        <row r="4143">
          <cell r="A4143" t="str">
            <v>26-01-c-10</v>
          </cell>
          <cell r="B4143" t="str">
            <v>Supply and Erection of AC ENERGY EFFICIENTLED LIGHT BULBS (11-15 W)</v>
          </cell>
          <cell r="C4143" t="str">
            <v>No</v>
          </cell>
          <cell r="D4143">
            <v>94.12</v>
          </cell>
          <cell r="E4143">
            <v>1200.99</v>
          </cell>
          <cell r="F4143" t="str">
            <v>no</v>
          </cell>
          <cell r="G4143">
            <v>94.12</v>
          </cell>
          <cell r="H4143">
            <v>1200.99</v>
          </cell>
          <cell r="I4143">
            <v>26.34</v>
          </cell>
          <cell r="J4143">
            <v>0</v>
          </cell>
          <cell r="L4143">
            <v>1200.99</v>
          </cell>
          <cell r="M4143">
            <v>0</v>
          </cell>
          <cell r="N4143">
            <v>0</v>
          </cell>
        </row>
        <row r="4144">
          <cell r="A4144" t="str">
            <v>26-01-d-01</v>
          </cell>
          <cell r="B4144" t="str">
            <v>Supply and Erection of Solar PV Module (SolarPanel) Mono-crystalline A-Grade (per Watt) (Asper Approved Specifications)</v>
          </cell>
          <cell r="C4144" t="str">
            <v>Watt</v>
          </cell>
          <cell r="D4144">
            <v>0.9</v>
          </cell>
          <cell r="E4144">
            <v>114.6</v>
          </cell>
          <cell r="F4144" t="str">
            <v>Watt</v>
          </cell>
          <cell r="G4144">
            <v>0.9</v>
          </cell>
          <cell r="H4144">
            <v>114.6</v>
          </cell>
          <cell r="I4144">
            <v>26.1</v>
          </cell>
          <cell r="J4144">
            <v>0</v>
          </cell>
          <cell r="L4144">
            <v>104.17</v>
          </cell>
          <cell r="M4144">
            <v>10.429999999999993</v>
          </cell>
          <cell r="N4144">
            <v>0.10012479600652772</v>
          </cell>
        </row>
        <row r="4145">
          <cell r="A4145" t="str">
            <v>26-01-d-02</v>
          </cell>
          <cell r="B4145" t="str">
            <v>Supply and Erection of Solar PV Module (SolarPanel) Poly-crystalline A-Grade (per Watt) (As perApproved Specifications)</v>
          </cell>
          <cell r="C4145" t="str">
            <v>Watt</v>
          </cell>
          <cell r="D4145">
            <v>0.9</v>
          </cell>
          <cell r="E4145">
            <v>87.77</v>
          </cell>
          <cell r="F4145" t="str">
            <v>Watt</v>
          </cell>
          <cell r="G4145">
            <v>0.9</v>
          </cell>
          <cell r="H4145">
            <v>87.77</v>
          </cell>
          <cell r="I4145">
            <v>26.1</v>
          </cell>
          <cell r="J4145">
            <v>0</v>
          </cell>
          <cell r="L4145">
            <v>79.87</v>
          </cell>
          <cell r="M4145">
            <v>7.8999999999999915</v>
          </cell>
          <cell r="N4145">
            <v>9.8910729936146122E-2</v>
          </cell>
        </row>
        <row r="4146">
          <cell r="A4146" t="str">
            <v>26-01-e-01</v>
          </cell>
          <cell r="B4146" t="str">
            <v>Supply and Erection of MPPT Solar Light ChargeController (10 Amps, 12/24 V) with all sort ofelectronic protections</v>
          </cell>
          <cell r="C4146" t="str">
            <v>No</v>
          </cell>
          <cell r="D4146">
            <v>94.12</v>
          </cell>
          <cell r="E4146">
            <v>14551.75</v>
          </cell>
          <cell r="F4146" t="str">
            <v>No</v>
          </cell>
          <cell r="G4146">
            <v>94.12</v>
          </cell>
          <cell r="H4146">
            <v>14551.75</v>
          </cell>
          <cell r="I4146">
            <v>26.41</v>
          </cell>
          <cell r="J4146">
            <v>0</v>
          </cell>
          <cell r="L4146">
            <v>12557.59</v>
          </cell>
          <cell r="M4146">
            <v>1994.1599999999999</v>
          </cell>
          <cell r="N4146">
            <v>0.15880117124384535</v>
          </cell>
        </row>
        <row r="4147">
          <cell r="A4147" t="str">
            <v>26-01-e-02</v>
          </cell>
          <cell r="B4147" t="str">
            <v>Supply and Erection of MPPT Solar Light ChargeController (15 Amps, 12/24 V) with all sort ofelectronic protections</v>
          </cell>
          <cell r="C4147" t="str">
            <v>No</v>
          </cell>
          <cell r="D4147">
            <v>94.12</v>
          </cell>
          <cell r="E4147">
            <v>15484.77</v>
          </cell>
          <cell r="F4147" t="str">
            <v>No</v>
          </cell>
          <cell r="G4147">
            <v>94.12</v>
          </cell>
          <cell r="H4147">
            <v>15484.77</v>
          </cell>
          <cell r="I4147">
            <v>26.41</v>
          </cell>
          <cell r="J4147">
            <v>0</v>
          </cell>
          <cell r="L4147">
            <v>17985</v>
          </cell>
          <cell r="M4147">
            <v>-2500.2299999999996</v>
          </cell>
          <cell r="N4147">
            <v>-0.13901751459549622</v>
          </cell>
        </row>
        <row r="4148">
          <cell r="A4148" t="str">
            <v>26-01-e-03</v>
          </cell>
          <cell r="B4148" t="str">
            <v>Supply and Erection of MPPT Solar Light ChargeController (20 Amps, 12/24 V) with all sort ofelectronic protections</v>
          </cell>
          <cell r="C4148" t="str">
            <v>No</v>
          </cell>
          <cell r="D4148">
            <v>94.12</v>
          </cell>
          <cell r="E4148">
            <v>20847.54</v>
          </cell>
          <cell r="F4148" t="str">
            <v>No</v>
          </cell>
          <cell r="G4148">
            <v>94.12</v>
          </cell>
          <cell r="H4148">
            <v>20847.54</v>
          </cell>
          <cell r="I4148">
            <v>26.41</v>
          </cell>
          <cell r="J4148">
            <v>0</v>
          </cell>
          <cell r="L4148">
            <v>13361.92</v>
          </cell>
          <cell r="M4148">
            <v>7485.6200000000008</v>
          </cell>
          <cell r="N4148">
            <v>0.5602203874892232</v>
          </cell>
        </row>
        <row r="4149">
          <cell r="A4149" t="str">
            <v>26-01-e-04</v>
          </cell>
          <cell r="B4149" t="str">
            <v>Supply and Erection of MPPT Solar Light ChargeController (30 Amps, 12/24 V) with all sort ofelectronic protections</v>
          </cell>
          <cell r="C4149" t="str">
            <v>No</v>
          </cell>
          <cell r="D4149">
            <v>94.12</v>
          </cell>
          <cell r="E4149">
            <v>29079.31</v>
          </cell>
          <cell r="F4149" t="str">
            <v>No</v>
          </cell>
          <cell r="G4149">
            <v>94.12</v>
          </cell>
          <cell r="H4149">
            <v>29079.31</v>
          </cell>
          <cell r="I4149">
            <v>26.41</v>
          </cell>
          <cell r="J4149">
            <v>0</v>
          </cell>
          <cell r="L4149">
            <v>26206.9</v>
          </cell>
          <cell r="M4149">
            <v>2872.41</v>
          </cell>
          <cell r="N4149">
            <v>0.10960510399932841</v>
          </cell>
        </row>
        <row r="4150">
          <cell r="A4150" t="str">
            <v>26-01-e-05</v>
          </cell>
          <cell r="B4150" t="str">
            <v>Supply and Erection of MPPT Solar Light ChargeController (40 Amps, 12/24 V) with all sort ofelectronic protections</v>
          </cell>
          <cell r="C4150" t="str">
            <v>No</v>
          </cell>
          <cell r="D4150">
            <v>94.12</v>
          </cell>
          <cell r="E4150">
            <v>40755.919999999998</v>
          </cell>
          <cell r="F4150" t="str">
            <v>No</v>
          </cell>
          <cell r="G4150">
            <v>94.12</v>
          </cell>
          <cell r="H4150">
            <v>40755.919999999998</v>
          </cell>
          <cell r="I4150">
            <v>26.41</v>
          </cell>
          <cell r="J4150">
            <v>0</v>
          </cell>
          <cell r="L4150">
            <v>36726.370000000003</v>
          </cell>
          <cell r="M4150">
            <v>4029.5499999999956</v>
          </cell>
          <cell r="N4150">
            <v>0.10971816708267099</v>
          </cell>
        </row>
        <row r="4151">
          <cell r="A4151" t="str">
            <v>26-01-e-06</v>
          </cell>
          <cell r="B4151" t="str">
            <v>Supply and Erection of MPPT Solar Light ChargeController (45 Amps, 12/24 V) with all sort ofelectronic protections</v>
          </cell>
          <cell r="C4151" t="str">
            <v>No</v>
          </cell>
          <cell r="D4151">
            <v>94.12</v>
          </cell>
          <cell r="E4151">
            <v>44194.98</v>
          </cell>
          <cell r="F4151" t="str">
            <v>No</v>
          </cell>
          <cell r="G4151">
            <v>94.12</v>
          </cell>
          <cell r="H4151">
            <v>44194.98</v>
          </cell>
          <cell r="I4151">
            <v>26.42</v>
          </cell>
          <cell r="J4151">
            <v>0</v>
          </cell>
          <cell r="L4151">
            <v>39824.620000000003</v>
          </cell>
          <cell r="M4151">
            <v>4370.3600000000006</v>
          </cell>
          <cell r="N4151">
            <v>0.10974015571272244</v>
          </cell>
        </row>
        <row r="4152">
          <cell r="A4152" t="str">
            <v>26-01-e-07</v>
          </cell>
          <cell r="B4152" t="str">
            <v>Supply and Erection of MPPT Solar Light ChargeController (50 Amps, (12/24/48 V) with all sort ofelectronic protections</v>
          </cell>
          <cell r="C4152" t="str">
            <v>No</v>
          </cell>
          <cell r="D4152">
            <v>94.12</v>
          </cell>
          <cell r="E4152">
            <v>48166.75</v>
          </cell>
          <cell r="F4152" t="str">
            <v>No</v>
          </cell>
          <cell r="G4152">
            <v>94.12</v>
          </cell>
          <cell r="H4152">
            <v>48166.75</v>
          </cell>
          <cell r="I4152">
            <v>26.43</v>
          </cell>
          <cell r="J4152">
            <v>0</v>
          </cell>
          <cell r="L4152">
            <v>43402.8</v>
          </cell>
          <cell r="M4152">
            <v>4763.9499999999971</v>
          </cell>
          <cell r="N4152">
            <v>0.10976135180218781</v>
          </cell>
        </row>
        <row r="4153">
          <cell r="A4153" t="str">
            <v>26-01-e-08</v>
          </cell>
          <cell r="B4153" t="str">
            <v>Supply and Erection of MPPT Solar Light ChargeController (60 Amps, (12/24/48 V) with all sort ofelectronic protections</v>
          </cell>
          <cell r="C4153" t="str">
            <v>No</v>
          </cell>
          <cell r="D4153">
            <v>94.12</v>
          </cell>
          <cell r="E4153">
            <v>59266.14</v>
          </cell>
          <cell r="F4153" t="str">
            <v>No</v>
          </cell>
          <cell r="G4153">
            <v>94.12</v>
          </cell>
          <cell r="H4153">
            <v>59266.14</v>
          </cell>
          <cell r="I4153">
            <v>26.44</v>
          </cell>
          <cell r="J4153">
            <v>0</v>
          </cell>
          <cell r="L4153">
            <v>53402.25</v>
          </cell>
          <cell r="M4153">
            <v>5863.8899999999994</v>
          </cell>
          <cell r="N4153">
            <v>0.10980604749799867</v>
          </cell>
        </row>
        <row r="4154">
          <cell r="A4154" t="str">
            <v>26-01-f-01</v>
          </cell>
          <cell r="B4154" t="str">
            <v>Supply and Erection of 12 V VRLA GEL batteryper AH</v>
          </cell>
          <cell r="C4154" t="str">
            <v>AH</v>
          </cell>
          <cell r="D4154">
            <v>4.4800000000000004</v>
          </cell>
          <cell r="E4154">
            <v>382.1</v>
          </cell>
          <cell r="F4154" t="str">
            <v>AH</v>
          </cell>
          <cell r="G4154">
            <v>4.4800000000000004</v>
          </cell>
          <cell r="H4154">
            <v>382.1</v>
          </cell>
          <cell r="I4154">
            <v>26.6</v>
          </cell>
          <cell r="J4154">
            <v>0</v>
          </cell>
          <cell r="L4154">
            <v>319.17</v>
          </cell>
          <cell r="M4154">
            <v>62.930000000000007</v>
          </cell>
          <cell r="N4154">
            <v>0.19716765360152896</v>
          </cell>
        </row>
        <row r="4155">
          <cell r="A4155" t="str">
            <v>26-01-f-02</v>
          </cell>
          <cell r="B4155" t="str">
            <v>Supply and Erection of 12 V VRLA AGM Batteryper AH</v>
          </cell>
          <cell r="C4155" t="str">
            <v>AH</v>
          </cell>
          <cell r="D4155">
            <v>4.4800000000000004</v>
          </cell>
          <cell r="E4155">
            <v>427.3</v>
          </cell>
          <cell r="F4155" t="str">
            <v>AH</v>
          </cell>
          <cell r="G4155">
            <v>4.4800000000000004</v>
          </cell>
          <cell r="H4155">
            <v>427.3</v>
          </cell>
          <cell r="I4155">
            <v>25.5</v>
          </cell>
          <cell r="J4155">
            <v>0</v>
          </cell>
          <cell r="L4155">
            <v>356.83</v>
          </cell>
          <cell r="M4155">
            <v>70.470000000000027</v>
          </cell>
          <cell r="N4155">
            <v>0.19748900036431924</v>
          </cell>
        </row>
        <row r="4156">
          <cell r="A4156" t="str">
            <v>26-01-f-03</v>
          </cell>
          <cell r="B4156" t="str">
            <v>Supply and Erection of 12 V Lead Carbon Batteryper AH</v>
          </cell>
          <cell r="C4156" t="str">
            <v>AH</v>
          </cell>
          <cell r="D4156">
            <v>4.4800000000000004</v>
          </cell>
          <cell r="E4156">
            <v>473.96</v>
          </cell>
          <cell r="F4156" t="str">
            <v>AH</v>
          </cell>
          <cell r="G4156">
            <v>4.4800000000000004</v>
          </cell>
          <cell r="H4156">
            <v>473.96</v>
          </cell>
          <cell r="I4156">
            <v>26.7</v>
          </cell>
          <cell r="J4156">
            <v>0</v>
          </cell>
          <cell r="L4156">
            <v>395.71</v>
          </cell>
          <cell r="M4156">
            <v>78.25</v>
          </cell>
          <cell r="N4156">
            <v>0.19774582396199239</v>
          </cell>
        </row>
        <row r="4157">
          <cell r="A4157" t="str">
            <v>26-01-f-04</v>
          </cell>
          <cell r="B4157" t="str">
            <v>Supply and Erection of 12V OPzV battery per AH</v>
          </cell>
          <cell r="C4157" t="str">
            <v>AH</v>
          </cell>
          <cell r="D4157">
            <v>4.4800000000000004</v>
          </cell>
          <cell r="E4157">
            <v>455</v>
          </cell>
          <cell r="F4157" t="str">
            <v>AH</v>
          </cell>
          <cell r="G4157">
            <v>4.4800000000000004</v>
          </cell>
          <cell r="H4157">
            <v>455</v>
          </cell>
          <cell r="I4157">
            <v>26.8</v>
          </cell>
          <cell r="J4157">
            <v>0</v>
          </cell>
          <cell r="L4157">
            <v>379.92</v>
          </cell>
          <cell r="M4157">
            <v>75.079999999999984</v>
          </cell>
          <cell r="N4157">
            <v>0.19762055169509365</v>
          </cell>
        </row>
        <row r="4158">
          <cell r="A4158" t="str">
            <v>26-01-f-05</v>
          </cell>
          <cell r="B4158" t="str">
            <v>Supply and Erection of 12V OPzS battery per AH</v>
          </cell>
          <cell r="C4158" t="str">
            <v>AH</v>
          </cell>
          <cell r="D4158">
            <v>4.4800000000000004</v>
          </cell>
          <cell r="E4158">
            <v>383.56</v>
          </cell>
          <cell r="F4158" t="str">
            <v>AH</v>
          </cell>
          <cell r="G4158">
            <v>4.4800000000000004</v>
          </cell>
          <cell r="H4158">
            <v>383.56</v>
          </cell>
          <cell r="I4158">
            <v>26.8</v>
          </cell>
          <cell r="J4158">
            <v>0</v>
          </cell>
          <cell r="L4158">
            <v>320.38</v>
          </cell>
          <cell r="M4158">
            <v>63.180000000000007</v>
          </cell>
          <cell r="N4158">
            <v>0.19720332105624575</v>
          </cell>
        </row>
        <row r="4159">
          <cell r="A4159" t="str">
            <v>26-01-f-06</v>
          </cell>
          <cell r="B4159" t="str">
            <v>Supply and Erection of Lithium LiFeP04 battery6000 cycles &amp; 5 Years Warranty per KWhr</v>
          </cell>
          <cell r="C4159" t="str">
            <v>KWhr</v>
          </cell>
          <cell r="D4159">
            <v>1494</v>
          </cell>
          <cell r="E4159">
            <v>90325.56</v>
          </cell>
          <cell r="F4159" t="str">
            <v>kwhr</v>
          </cell>
          <cell r="G4159">
            <v>1494</v>
          </cell>
          <cell r="H4159">
            <v>90325.56</v>
          </cell>
          <cell r="I4159">
            <v>26.9</v>
          </cell>
          <cell r="J4159">
            <v>0</v>
          </cell>
          <cell r="L4159">
            <v>75520.3</v>
          </cell>
          <cell r="M4159">
            <v>14805.259999999995</v>
          </cell>
          <cell r="N4159">
            <v>0.19604344792062522</v>
          </cell>
        </row>
        <row r="4160">
          <cell r="A4160" t="str">
            <v>26-01-f-07</v>
          </cell>
          <cell r="B4160" t="str">
            <v>Supply and Erection of  2 V OPzV battery per AH</v>
          </cell>
          <cell r="C4160" t="str">
            <v>AH</v>
          </cell>
          <cell r="D4160">
            <v>1.49</v>
          </cell>
          <cell r="E4160">
            <v>128.34</v>
          </cell>
          <cell r="F4160" t="str">
            <v>ah</v>
          </cell>
          <cell r="G4160">
            <v>1.49</v>
          </cell>
          <cell r="H4160">
            <v>128.34</v>
          </cell>
          <cell r="I4160">
            <v>26.8</v>
          </cell>
          <cell r="J4160">
            <v>0</v>
          </cell>
          <cell r="L4160">
            <v>107.2</v>
          </cell>
          <cell r="M4160">
            <v>21.14</v>
          </cell>
          <cell r="N4160">
            <v>0.19720149253731342</v>
          </cell>
        </row>
        <row r="4161">
          <cell r="A4161" t="str">
            <v>26-01-f-08</v>
          </cell>
          <cell r="B4161" t="str">
            <v>Supply and Erection of  2 V OPzS battery per AH</v>
          </cell>
          <cell r="C4161" t="str">
            <v>AH</v>
          </cell>
          <cell r="D4161">
            <v>1.49</v>
          </cell>
          <cell r="E4161">
            <v>110.84</v>
          </cell>
          <cell r="F4161" t="str">
            <v>ah</v>
          </cell>
          <cell r="G4161">
            <v>1.49</v>
          </cell>
          <cell r="H4161">
            <v>110.84</v>
          </cell>
          <cell r="I4161">
            <v>26.8</v>
          </cell>
          <cell r="J4161">
            <v>0</v>
          </cell>
          <cell r="L4161">
            <v>92.62</v>
          </cell>
          <cell r="M4161">
            <v>18.22</v>
          </cell>
          <cell r="N4161">
            <v>0.19671777153962425</v>
          </cell>
        </row>
        <row r="4162">
          <cell r="A4162" t="str">
            <v>26-01-g-01</v>
          </cell>
          <cell r="B4162" t="str">
            <v>Supply and Erection 1x2.5 sq.mm flexible coppercable</v>
          </cell>
          <cell r="C4162" t="str">
            <v>Rft</v>
          </cell>
          <cell r="D4162">
            <v>1.49</v>
          </cell>
          <cell r="E4162">
            <v>56.78</v>
          </cell>
          <cell r="F4162" t="str">
            <v>m</v>
          </cell>
          <cell r="G4162">
            <v>4.9000000000000004</v>
          </cell>
          <cell r="H4162">
            <v>186.27</v>
          </cell>
          <cell r="I4162" t="str">
            <v>26.2,26.43</v>
          </cell>
          <cell r="J4162">
            <v>0</v>
          </cell>
          <cell r="L4162">
            <v>150</v>
          </cell>
          <cell r="M4162">
            <v>36.27000000000001</v>
          </cell>
          <cell r="N4162">
            <v>0.24180000000000007</v>
          </cell>
        </row>
        <row r="4163">
          <cell r="A4163" t="str">
            <v>26-01-g-02</v>
          </cell>
          <cell r="B4163" t="str">
            <v>Supply and Erection 1x4 sq.mm double insulatedflexible copper cable</v>
          </cell>
          <cell r="C4163" t="str">
            <v>Rft</v>
          </cell>
          <cell r="D4163">
            <v>1.49</v>
          </cell>
          <cell r="E4163">
            <v>84.42</v>
          </cell>
          <cell r="F4163" t="str">
            <v>m</v>
          </cell>
          <cell r="G4163">
            <v>4.9000000000000004</v>
          </cell>
          <cell r="H4163">
            <v>276.95999999999998</v>
          </cell>
          <cell r="I4163" t="str">
            <v>26.2,26.43</v>
          </cell>
          <cell r="J4163">
            <v>0</v>
          </cell>
          <cell r="L4163">
            <v>222.55</v>
          </cell>
          <cell r="M4163">
            <v>54.409999999999968</v>
          </cell>
          <cell r="N4163">
            <v>0.24448438553134111</v>
          </cell>
        </row>
        <row r="4164">
          <cell r="A4164" t="str">
            <v>26-01-g-03</v>
          </cell>
          <cell r="B4164" t="str">
            <v>Supply and Erection 1x6 sq.mm single core(XPLE/XPLO insulated/PCV sheathed) flexiblecopper cable</v>
          </cell>
          <cell r="C4164" t="str">
            <v>Rft</v>
          </cell>
          <cell r="D4164">
            <v>1.49</v>
          </cell>
          <cell r="E4164">
            <v>114.03</v>
          </cell>
          <cell r="F4164" t="str">
            <v>m</v>
          </cell>
          <cell r="G4164">
            <v>4.9000000000000004</v>
          </cell>
          <cell r="H4164">
            <v>374.11</v>
          </cell>
          <cell r="I4164" t="str">
            <v>26.2,26.43</v>
          </cell>
          <cell r="J4164">
            <v>0</v>
          </cell>
          <cell r="L4164">
            <v>300.27999999999997</v>
          </cell>
          <cell r="M4164">
            <v>73.830000000000041</v>
          </cell>
          <cell r="N4164">
            <v>0.24587052084720942</v>
          </cell>
        </row>
        <row r="4165">
          <cell r="A4165" t="str">
            <v>26-01-g-04</v>
          </cell>
          <cell r="B4165" t="str">
            <v>Supply and Erection 1x10 sq.mm flexible coppercable</v>
          </cell>
          <cell r="C4165" t="str">
            <v>Rft</v>
          </cell>
          <cell r="D4165">
            <v>1.49</v>
          </cell>
          <cell r="E4165">
            <v>175.24</v>
          </cell>
          <cell r="F4165" t="str">
            <v>m</v>
          </cell>
          <cell r="G4165">
            <v>4.9000000000000004</v>
          </cell>
          <cell r="H4165">
            <v>574.92999999999995</v>
          </cell>
          <cell r="I4165" t="str">
            <v>26.2,26.43</v>
          </cell>
          <cell r="J4165">
            <v>0</v>
          </cell>
          <cell r="L4165">
            <v>460.93</v>
          </cell>
          <cell r="M4165">
            <v>113.99999999999994</v>
          </cell>
          <cell r="N4165">
            <v>0.24732605818670936</v>
          </cell>
        </row>
        <row r="4166">
          <cell r="A4166" t="str">
            <v>26-01-g-05</v>
          </cell>
          <cell r="B4166" t="str">
            <v>Supply and Erection 1x16 sq.mm Copper cable</v>
          </cell>
          <cell r="C4166" t="str">
            <v>Rft</v>
          </cell>
          <cell r="D4166">
            <v>1.25</v>
          </cell>
          <cell r="E4166">
            <v>271.74</v>
          </cell>
          <cell r="F4166" t="str">
            <v>m</v>
          </cell>
          <cell r="G4166">
            <v>4.08</v>
          </cell>
          <cell r="H4166">
            <v>891.54</v>
          </cell>
          <cell r="I4166" t="str">
            <v>26.2,26.43</v>
          </cell>
          <cell r="J4166">
            <v>0</v>
          </cell>
          <cell r="L4166">
            <v>714.03</v>
          </cell>
          <cell r="M4166">
            <v>177.51</v>
          </cell>
          <cell r="N4166">
            <v>0.24860299987395487</v>
          </cell>
        </row>
        <row r="4167">
          <cell r="A4167" t="str">
            <v>26-01-g-06</v>
          </cell>
          <cell r="B4167" t="str">
            <v>Supply and Erection 1x25sq.mm Copper cable</v>
          </cell>
          <cell r="C4167" t="str">
            <v>Rft</v>
          </cell>
          <cell r="D4167">
            <v>1.25</v>
          </cell>
          <cell r="E4167">
            <v>386.25</v>
          </cell>
          <cell r="F4167" t="str">
            <v>m</v>
          </cell>
          <cell r="G4167">
            <v>4.08</v>
          </cell>
          <cell r="H4167">
            <v>1267.24</v>
          </cell>
          <cell r="I4167" t="str">
            <v>26.2,26.43</v>
          </cell>
          <cell r="J4167">
            <v>0</v>
          </cell>
          <cell r="L4167">
            <v>1014.59</v>
          </cell>
          <cell r="M4167">
            <v>252.64999999999998</v>
          </cell>
          <cell r="N4167">
            <v>0.24901684424250187</v>
          </cell>
        </row>
        <row r="4168">
          <cell r="A4168" t="str">
            <v>26-01-g-07</v>
          </cell>
          <cell r="B4168" t="str">
            <v>Supply and Erection 1x35 sq.mm Copper cable</v>
          </cell>
          <cell r="C4168" t="str">
            <v>Rft</v>
          </cell>
          <cell r="D4168">
            <v>1.25</v>
          </cell>
          <cell r="E4168">
            <v>530.38</v>
          </cell>
          <cell r="F4168" t="str">
            <v>m</v>
          </cell>
          <cell r="G4168">
            <v>4.08</v>
          </cell>
          <cell r="H4168">
            <v>1740.08</v>
          </cell>
          <cell r="I4168" t="str">
            <v>26.2,26.43</v>
          </cell>
          <cell r="J4168">
            <v>0</v>
          </cell>
          <cell r="L4168">
            <v>1392.88</v>
          </cell>
          <cell r="M4168">
            <v>347.19999999999982</v>
          </cell>
          <cell r="N4168">
            <v>0.24926770432485196</v>
          </cell>
        </row>
        <row r="4169">
          <cell r="A4169" t="str">
            <v>26-01-g-08</v>
          </cell>
          <cell r="B4169" t="str">
            <v>Supply and Erection 2x2.5 sq.mm flexible coppercable</v>
          </cell>
          <cell r="C4169" t="str">
            <v>Rft</v>
          </cell>
          <cell r="D4169">
            <v>1.49</v>
          </cell>
          <cell r="E4169">
            <v>103.18</v>
          </cell>
          <cell r="F4169" t="str">
            <v>m</v>
          </cell>
          <cell r="G4169">
            <v>4.9000000000000004</v>
          </cell>
          <cell r="H4169">
            <v>338.51</v>
          </cell>
          <cell r="I4169" t="str">
            <v>26.2,26.43</v>
          </cell>
          <cell r="J4169">
            <v>0</v>
          </cell>
          <cell r="L4169">
            <v>271.77999999999997</v>
          </cell>
          <cell r="M4169">
            <v>66.730000000000018</v>
          </cell>
          <cell r="N4169">
            <v>0.24552947236735603</v>
          </cell>
        </row>
        <row r="4170">
          <cell r="A4170" t="str">
            <v>26-01-g-09</v>
          </cell>
          <cell r="B4170" t="str">
            <v>Supply and Erection 2x4 sq.mm flexible coppercable</v>
          </cell>
          <cell r="C4170" t="str">
            <v>Rft</v>
          </cell>
          <cell r="D4170">
            <v>1.49</v>
          </cell>
          <cell r="E4170">
            <v>154.51</v>
          </cell>
          <cell r="F4170" t="str">
            <v>m</v>
          </cell>
          <cell r="G4170">
            <v>4.9000000000000004</v>
          </cell>
          <cell r="H4170">
            <v>506.93</v>
          </cell>
          <cell r="I4170" t="str">
            <v>26.2,26.43</v>
          </cell>
          <cell r="J4170">
            <v>0</v>
          </cell>
          <cell r="L4170">
            <v>406.51</v>
          </cell>
          <cell r="M4170">
            <v>100.42000000000002</v>
          </cell>
          <cell r="N4170">
            <v>0.24702959336793687</v>
          </cell>
        </row>
        <row r="4171">
          <cell r="A4171" t="str">
            <v>26-01-g-10</v>
          </cell>
          <cell r="B4171" t="str">
            <v>Supply and Erection 2x6 sq.mm flexible coppercable</v>
          </cell>
          <cell r="C4171" t="str">
            <v>Rft</v>
          </cell>
          <cell r="D4171">
            <v>1.49</v>
          </cell>
          <cell r="E4171">
            <v>214.73</v>
          </cell>
          <cell r="F4171" t="str">
            <v>m</v>
          </cell>
          <cell r="G4171">
            <v>4.9000000000000004</v>
          </cell>
          <cell r="H4171">
            <v>704.48</v>
          </cell>
          <cell r="I4171" t="str">
            <v>26.2,26.43</v>
          </cell>
          <cell r="J4171">
            <v>0</v>
          </cell>
          <cell r="L4171">
            <v>564.57000000000005</v>
          </cell>
          <cell r="M4171">
            <v>139.90999999999997</v>
          </cell>
          <cell r="N4171">
            <v>0.2478169226136705</v>
          </cell>
        </row>
        <row r="4172">
          <cell r="A4172" t="str">
            <v>26-01-g-11</v>
          </cell>
          <cell r="B4172" t="str">
            <v>Supply and Erection 2x10 sq.mm flexible coppercable</v>
          </cell>
          <cell r="C4172" t="str">
            <v>Rft</v>
          </cell>
          <cell r="D4172">
            <v>1.49</v>
          </cell>
          <cell r="E4172">
            <v>305.55</v>
          </cell>
          <cell r="F4172" t="str">
            <v>m</v>
          </cell>
          <cell r="G4172">
            <v>4.9000000000000004</v>
          </cell>
          <cell r="H4172">
            <v>1002.45</v>
          </cell>
          <cell r="I4172" t="str">
            <v>26.2,26.43</v>
          </cell>
          <cell r="J4172">
            <v>0</v>
          </cell>
          <cell r="L4172">
            <v>802.94</v>
          </cell>
          <cell r="M4172">
            <v>199.51</v>
          </cell>
          <cell r="N4172">
            <v>0.24847435673898421</v>
          </cell>
        </row>
        <row r="4173">
          <cell r="A4173" t="str">
            <v>26-01-g-12</v>
          </cell>
          <cell r="B4173" t="str">
            <v>Supply and Erection 2x16 sq.mm Copper cable</v>
          </cell>
          <cell r="C4173" t="str">
            <v>Rft</v>
          </cell>
          <cell r="D4173">
            <v>1.49</v>
          </cell>
          <cell r="E4173">
            <v>633.29</v>
          </cell>
          <cell r="F4173" t="str">
            <v>m</v>
          </cell>
          <cell r="G4173">
            <v>4.9000000000000004</v>
          </cell>
          <cell r="H4173">
            <v>2077.7399999999998</v>
          </cell>
          <cell r="I4173" t="str">
            <v>26.2,26.43</v>
          </cell>
          <cell r="J4173">
            <v>0</v>
          </cell>
          <cell r="L4173">
            <v>1663.17</v>
          </cell>
          <cell r="M4173">
            <v>414.56999999999971</v>
          </cell>
          <cell r="N4173">
            <v>0.2492649578816355</v>
          </cell>
        </row>
        <row r="4174">
          <cell r="A4174" t="str">
            <v>26-01-g-13</v>
          </cell>
          <cell r="B4174" t="str">
            <v>Supply and Erection 2x25sq.mm Copper cable</v>
          </cell>
          <cell r="C4174" t="str">
            <v>Rft</v>
          </cell>
          <cell r="D4174">
            <v>1.49</v>
          </cell>
          <cell r="E4174">
            <v>889.96</v>
          </cell>
          <cell r="F4174" t="str">
            <v>m</v>
          </cell>
          <cell r="G4174">
            <v>4.9000000000000004</v>
          </cell>
          <cell r="H4174">
            <v>2919.83</v>
          </cell>
          <cell r="I4174" t="str">
            <v>26.2,26.43</v>
          </cell>
          <cell r="J4174">
            <v>0</v>
          </cell>
          <cell r="L4174">
            <v>2336.84</v>
          </cell>
          <cell r="M4174">
            <v>582.98999999999978</v>
          </cell>
          <cell r="N4174">
            <v>0.2494779274575922</v>
          </cell>
        </row>
        <row r="4175">
          <cell r="A4175" t="str">
            <v>26-01-g-14</v>
          </cell>
          <cell r="B4175" t="str">
            <v>Supply and Erection 2x35 sq.mm Copper cable</v>
          </cell>
          <cell r="C4175" t="str">
            <v>Rft</v>
          </cell>
          <cell r="D4175">
            <v>1.49</v>
          </cell>
          <cell r="E4175">
            <v>1284.8399999999999</v>
          </cell>
          <cell r="F4175" t="str">
            <v>m</v>
          </cell>
          <cell r="G4175">
            <v>4.9000000000000004</v>
          </cell>
          <cell r="H4175">
            <v>4215.3500000000004</v>
          </cell>
          <cell r="I4175" t="str">
            <v>26.2,26.43</v>
          </cell>
          <cell r="J4175">
            <v>0</v>
          </cell>
          <cell r="L4175">
            <v>3373.26</v>
          </cell>
          <cell r="M4175">
            <v>842.09000000000015</v>
          </cell>
          <cell r="N4175">
            <v>0.24963684981294063</v>
          </cell>
        </row>
        <row r="4176">
          <cell r="A4176" t="str">
            <v>26-01-h-01</v>
          </cell>
          <cell r="B4176" t="str">
            <v>Supply and Erection MC4 connector (TUVApproved)</v>
          </cell>
          <cell r="C4176" t="str">
            <v>Pair</v>
          </cell>
          <cell r="D4176">
            <v>46.76</v>
          </cell>
          <cell r="E4176">
            <v>342.92</v>
          </cell>
          <cell r="F4176" t="str">
            <v>Pair</v>
          </cell>
          <cell r="G4176">
            <v>46.76</v>
          </cell>
          <cell r="H4176">
            <v>342.92</v>
          </cell>
          <cell r="I4176">
            <v>26.2</v>
          </cell>
          <cell r="J4176">
            <v>0</v>
          </cell>
          <cell r="L4176">
            <v>342.92</v>
          </cell>
          <cell r="M4176">
            <v>0</v>
          </cell>
          <cell r="N4176">
            <v>0</v>
          </cell>
        </row>
        <row r="4177">
          <cell r="A4177" t="str">
            <v>26-01-h-02</v>
          </cell>
          <cell r="B4177" t="str">
            <v>Supply and Erection MC4 Branch connector</v>
          </cell>
          <cell r="C4177" t="str">
            <v>Pair</v>
          </cell>
          <cell r="D4177">
            <v>46.76</v>
          </cell>
          <cell r="E4177">
            <v>1468.31</v>
          </cell>
          <cell r="F4177" t="str">
            <v>Pair</v>
          </cell>
          <cell r="G4177">
            <v>46.76</v>
          </cell>
          <cell r="H4177">
            <v>1468.31</v>
          </cell>
          <cell r="I4177">
            <v>26.2</v>
          </cell>
          <cell r="J4177">
            <v>0</v>
          </cell>
          <cell r="L4177">
            <v>1468.31</v>
          </cell>
          <cell r="M4177">
            <v>0</v>
          </cell>
          <cell r="N4177">
            <v>0</v>
          </cell>
        </row>
        <row r="4178">
          <cell r="A4178" t="str">
            <v>26-01-i-01</v>
          </cell>
          <cell r="B4178" t="str">
            <v>Supply and Erection of 3 Phase 220/380V SolarPump inverter (MPPT) upto 1.1 KW</v>
          </cell>
          <cell r="C4178" t="str">
            <v>Per Watt</v>
          </cell>
          <cell r="D4178">
            <v>1.49</v>
          </cell>
          <cell r="E4178">
            <v>104.71</v>
          </cell>
          <cell r="F4178" t="str">
            <v>Per Watt</v>
          </cell>
          <cell r="G4178">
            <v>1.49</v>
          </cell>
          <cell r="H4178">
            <v>104.71</v>
          </cell>
          <cell r="I4178">
            <v>26.28</v>
          </cell>
          <cell r="J4178">
            <v>0</v>
          </cell>
          <cell r="L4178">
            <v>95.33</v>
          </cell>
          <cell r="M4178">
            <v>9.3799999999999955</v>
          </cell>
          <cell r="N4178">
            <v>9.8395048777929248E-2</v>
          </cell>
        </row>
        <row r="4179">
          <cell r="A4179" t="str">
            <v>26-01-i-02</v>
          </cell>
          <cell r="B4179" t="str">
            <v>Supply and Erection of 3 Phase 220/380V SolarPump inverter (MPPT) 1.2 to 2.9 KW</v>
          </cell>
          <cell r="C4179" t="str">
            <v>Per Watt</v>
          </cell>
          <cell r="D4179">
            <v>1.49</v>
          </cell>
          <cell r="E4179">
            <v>54.91</v>
          </cell>
          <cell r="F4179" t="str">
            <v>Per Watt</v>
          </cell>
          <cell r="G4179">
            <v>1.49</v>
          </cell>
          <cell r="H4179">
            <v>54.91</v>
          </cell>
          <cell r="I4179">
            <v>26.28</v>
          </cell>
          <cell r="J4179">
            <v>0</v>
          </cell>
          <cell r="L4179">
            <v>50.05</v>
          </cell>
          <cell r="M4179">
            <v>4.8599999999999994</v>
          </cell>
          <cell r="N4179">
            <v>9.7102897102897101E-2</v>
          </cell>
        </row>
        <row r="4180">
          <cell r="A4180" t="str">
            <v>26-01-i-03</v>
          </cell>
          <cell r="B4180" t="str">
            <v>Supply and Erection of 3 Phase 220/380V SolarPump inverter (MPPT) 3 KW to 7 KW</v>
          </cell>
          <cell r="C4180" t="str">
            <v>Per Watt</v>
          </cell>
          <cell r="D4180">
            <v>1.49</v>
          </cell>
          <cell r="E4180">
            <v>35.39</v>
          </cell>
          <cell r="F4180" t="str">
            <v>per watt</v>
          </cell>
          <cell r="G4180">
            <v>1.49</v>
          </cell>
          <cell r="H4180">
            <v>35.39</v>
          </cell>
          <cell r="I4180">
            <v>26.28</v>
          </cell>
          <cell r="J4180">
            <v>0</v>
          </cell>
          <cell r="L4180">
            <v>32.31</v>
          </cell>
          <cell r="M4180">
            <v>3.0799999999999983</v>
          </cell>
          <cell r="N4180">
            <v>9.5326524295883563E-2</v>
          </cell>
        </row>
        <row r="4181">
          <cell r="A4181" t="str">
            <v>26-01-i-04</v>
          </cell>
          <cell r="B4181" t="str">
            <v>Supply and Erection of 3 Phase 220/380V SolarPump inverter (MPPT) 7.5 KW and above</v>
          </cell>
          <cell r="C4181" t="str">
            <v>Per Watt</v>
          </cell>
          <cell r="D4181">
            <v>1.49</v>
          </cell>
          <cell r="E4181">
            <v>22.27</v>
          </cell>
          <cell r="F4181" t="str">
            <v>Per Watt</v>
          </cell>
          <cell r="G4181">
            <v>1.49</v>
          </cell>
          <cell r="H4181">
            <v>22.27</v>
          </cell>
          <cell r="I4181">
            <v>26.38</v>
          </cell>
          <cell r="J4181">
            <v>0</v>
          </cell>
          <cell r="L4181">
            <v>20.39</v>
          </cell>
          <cell r="M4181">
            <v>1.879999999999999</v>
          </cell>
          <cell r="N4181">
            <v>9.220205983325154E-2</v>
          </cell>
        </row>
        <row r="4182">
          <cell r="A4182" t="str">
            <v>26-01-i-05</v>
          </cell>
          <cell r="B4182" t="str">
            <v>Supply and Erection of off Grid Hybrid inverter</v>
          </cell>
          <cell r="C4182" t="str">
            <v>Per Watt</v>
          </cell>
          <cell r="D4182">
            <v>1.49</v>
          </cell>
          <cell r="E4182">
            <v>29.48</v>
          </cell>
          <cell r="F4182" t="str">
            <v>per watt</v>
          </cell>
          <cell r="G4182">
            <v>1.49</v>
          </cell>
          <cell r="H4182">
            <v>29.48</v>
          </cell>
          <cell r="I4182">
            <v>26.28</v>
          </cell>
          <cell r="J4182">
            <v>0</v>
          </cell>
          <cell r="L4182">
            <v>26.94</v>
          </cell>
          <cell r="M4182">
            <v>2.5399999999999991</v>
          </cell>
          <cell r="N4182">
            <v>9.4283593170007382E-2</v>
          </cell>
        </row>
        <row r="4183">
          <cell r="A4183" t="str">
            <v>26-01-i-06</v>
          </cell>
          <cell r="B4183" t="str">
            <v>Supply and Erection of On Grid Hybrid inverter</v>
          </cell>
          <cell r="C4183" t="str">
            <v>Per Watt</v>
          </cell>
          <cell r="D4183">
            <v>1.49</v>
          </cell>
          <cell r="E4183">
            <v>65.48</v>
          </cell>
          <cell r="F4183" t="str">
            <v>per watt</v>
          </cell>
          <cell r="G4183">
            <v>1.49</v>
          </cell>
          <cell r="H4183">
            <v>65.48</v>
          </cell>
          <cell r="I4183">
            <v>26.28</v>
          </cell>
          <cell r="J4183">
            <v>0</v>
          </cell>
          <cell r="L4183">
            <v>59.66</v>
          </cell>
          <cell r="M4183">
            <v>5.8200000000000074</v>
          </cell>
          <cell r="N4183">
            <v>9.7552799195440965E-2</v>
          </cell>
        </row>
        <row r="4184">
          <cell r="A4184" t="str">
            <v>26-01-i-03-a</v>
          </cell>
          <cell r="B4184" t="str">
            <v>Supply and Erection of GRID TIE INVERTER(ON-Grid Inverter) (0-10 KW)</v>
          </cell>
          <cell r="C4184" t="str">
            <v>Per Watt</v>
          </cell>
          <cell r="D4184">
            <v>0.75</v>
          </cell>
          <cell r="E4184">
            <v>34.61</v>
          </cell>
          <cell r="F4184" t="str">
            <v>Per Watt</v>
          </cell>
          <cell r="G4184">
            <v>0.75</v>
          </cell>
          <cell r="H4184">
            <v>34.61</v>
          </cell>
          <cell r="I4184">
            <v>26.37</v>
          </cell>
          <cell r="J4184">
            <v>0</v>
          </cell>
          <cell r="L4184">
            <v>31.54</v>
          </cell>
          <cell r="M4184">
            <v>3.0700000000000003</v>
          </cell>
          <cell r="N4184">
            <v>9.7336715282181366E-2</v>
          </cell>
        </row>
        <row r="4185">
          <cell r="A4185" t="str">
            <v>26-01-i-03-b</v>
          </cell>
          <cell r="B4185" t="str">
            <v>Supply and Erection of GRID TIE INVERTER(ON-Grid Inverter) (10-20 KW)</v>
          </cell>
          <cell r="C4185" t="str">
            <v>Per Watt</v>
          </cell>
          <cell r="D4185">
            <v>0.75</v>
          </cell>
          <cell r="E4185">
            <v>32.020000000000003</v>
          </cell>
          <cell r="F4185" t="str">
            <v>Per Watt</v>
          </cell>
          <cell r="G4185">
            <v>0.75</v>
          </cell>
          <cell r="H4185">
            <v>32.020000000000003</v>
          </cell>
          <cell r="I4185">
            <v>26.37</v>
          </cell>
          <cell r="J4185">
            <v>0</v>
          </cell>
          <cell r="L4185">
            <v>29.18</v>
          </cell>
          <cell r="M4185">
            <v>2.8400000000000034</v>
          </cell>
          <cell r="N4185">
            <v>9.7326936257710883E-2</v>
          </cell>
        </row>
        <row r="4186">
          <cell r="A4186" t="str">
            <v>26-01-i-03-c</v>
          </cell>
          <cell r="B4186" t="str">
            <v>Supply and Erection of GRID TIE INVERTER(ON-Grid Inverter) (20-30 KW)</v>
          </cell>
          <cell r="C4186" t="str">
            <v>Per Watt</v>
          </cell>
          <cell r="D4186">
            <v>0.75</v>
          </cell>
          <cell r="E4186">
            <v>29.4</v>
          </cell>
          <cell r="F4186" t="str">
            <v>Per Watt</v>
          </cell>
          <cell r="G4186">
            <v>0.75</v>
          </cell>
          <cell r="H4186">
            <v>29.4</v>
          </cell>
          <cell r="I4186">
            <v>26.37</v>
          </cell>
          <cell r="J4186">
            <v>0</v>
          </cell>
          <cell r="L4186">
            <v>26.8</v>
          </cell>
          <cell r="M4186">
            <v>2.5999999999999979</v>
          </cell>
          <cell r="N4186">
            <v>9.7014925373134248E-2</v>
          </cell>
        </row>
        <row r="4187">
          <cell r="A4187" t="str">
            <v>26-01-i-03-d</v>
          </cell>
          <cell r="B4187" t="str">
            <v>Supply and Erection of GRID TIE INVERTER(ON-Grid Inverter) (above 30 KW)</v>
          </cell>
          <cell r="C4187" t="str">
            <v>Per Watt</v>
          </cell>
          <cell r="D4187">
            <v>0.75</v>
          </cell>
          <cell r="E4187">
            <v>26.78</v>
          </cell>
          <cell r="F4187" t="str">
            <v>Per Watt</v>
          </cell>
          <cell r="G4187">
            <v>0.75</v>
          </cell>
          <cell r="H4187">
            <v>26.78</v>
          </cell>
          <cell r="I4187">
            <v>26.37</v>
          </cell>
          <cell r="J4187">
            <v>0</v>
          </cell>
          <cell r="L4187">
            <v>24.42</v>
          </cell>
          <cell r="M4187">
            <v>2.3599999999999994</v>
          </cell>
          <cell r="N4187">
            <v>9.6642096642096609E-2</v>
          </cell>
        </row>
        <row r="4188">
          <cell r="A4188" t="str">
            <v>26-01-j-01</v>
          </cell>
          <cell r="B4188" t="str">
            <v>Supply and Erection of dV /dT or Sine Filters 11KW to 18.5 KW</v>
          </cell>
          <cell r="C4188" t="str">
            <v>No</v>
          </cell>
          <cell r="D4188">
            <v>747</v>
          </cell>
          <cell r="E4188">
            <v>90110.25</v>
          </cell>
          <cell r="F4188" t="str">
            <v>no</v>
          </cell>
          <cell r="G4188">
            <v>747</v>
          </cell>
          <cell r="H4188">
            <v>90110.25</v>
          </cell>
          <cell r="I4188">
            <v>26.29</v>
          </cell>
          <cell r="J4188">
            <v>0</v>
          </cell>
          <cell r="L4188">
            <v>90110.25</v>
          </cell>
          <cell r="M4188">
            <v>0</v>
          </cell>
          <cell r="N4188">
            <v>0</v>
          </cell>
        </row>
        <row r="4189">
          <cell r="A4189" t="str">
            <v>26-01-j-02</v>
          </cell>
          <cell r="B4189" t="str">
            <v>Supply and Erection of dV /dT or Sine Filter ordV/dT filter 22 KW to 45 KW</v>
          </cell>
          <cell r="C4189" t="str">
            <v>No</v>
          </cell>
          <cell r="D4189">
            <v>747</v>
          </cell>
          <cell r="E4189">
            <v>135612</v>
          </cell>
          <cell r="F4189" t="str">
            <v>no</v>
          </cell>
          <cell r="G4189">
            <v>747</v>
          </cell>
          <cell r="H4189">
            <v>135612</v>
          </cell>
          <cell r="I4189">
            <v>26.29</v>
          </cell>
          <cell r="J4189">
            <v>0</v>
          </cell>
          <cell r="L4189">
            <v>135612</v>
          </cell>
          <cell r="M4189">
            <v>0</v>
          </cell>
          <cell r="N4189">
            <v>0</v>
          </cell>
        </row>
        <row r="4190">
          <cell r="A4190" t="str">
            <v>26-01-k-01</v>
          </cell>
          <cell r="B4190" t="str">
            <v>Supply installation and commissioning of DCSubmersible (1HP 1200W, 40 meter head)</v>
          </cell>
          <cell r="C4190" t="str">
            <v>No</v>
          </cell>
          <cell r="D4190">
            <v>1494</v>
          </cell>
          <cell r="E4190">
            <v>80469</v>
          </cell>
          <cell r="F4190" t="str">
            <v>No</v>
          </cell>
          <cell r="G4190">
            <v>1494</v>
          </cell>
          <cell r="H4190">
            <v>80469</v>
          </cell>
          <cell r="I4190">
            <v>26.23</v>
          </cell>
          <cell r="J4190">
            <v>0</v>
          </cell>
          <cell r="L4190">
            <v>80469</v>
          </cell>
          <cell r="M4190">
            <v>0</v>
          </cell>
          <cell r="N4190">
            <v>0</v>
          </cell>
        </row>
        <row r="4191">
          <cell r="A4191" t="str">
            <v>26-01-k-02</v>
          </cell>
          <cell r="B4191" t="str">
            <v>Supply installation and commissioning of DCSubmersible (2HP (2000w), 50 meter head)</v>
          </cell>
          <cell r="C4191" t="str">
            <v>No</v>
          </cell>
          <cell r="D4191">
            <v>1494</v>
          </cell>
          <cell r="E4191">
            <v>122994</v>
          </cell>
          <cell r="F4191" t="str">
            <v>No</v>
          </cell>
          <cell r="G4191">
            <v>1494</v>
          </cell>
          <cell r="H4191">
            <v>122994</v>
          </cell>
          <cell r="I4191">
            <v>26.23</v>
          </cell>
          <cell r="J4191">
            <v>0</v>
          </cell>
          <cell r="L4191">
            <v>122994</v>
          </cell>
          <cell r="M4191">
            <v>0</v>
          </cell>
          <cell r="N4191">
            <v>0</v>
          </cell>
        </row>
        <row r="4192">
          <cell r="A4192" t="str">
            <v>26-01-k-03</v>
          </cell>
          <cell r="B4192" t="str">
            <v>Supply installation and commissioning of DCSubmersible (3HP (3000w), 100 meter head)</v>
          </cell>
          <cell r="C4192" t="str">
            <v>No</v>
          </cell>
          <cell r="D4192">
            <v>1494</v>
          </cell>
          <cell r="E4192">
            <v>244494</v>
          </cell>
          <cell r="F4192" t="str">
            <v>No</v>
          </cell>
          <cell r="G4192">
            <v>1494</v>
          </cell>
          <cell r="H4192">
            <v>244494</v>
          </cell>
          <cell r="I4192">
            <v>26.23</v>
          </cell>
          <cell r="J4192">
            <v>0</v>
          </cell>
          <cell r="L4192">
            <v>244494</v>
          </cell>
          <cell r="M4192">
            <v>0</v>
          </cell>
          <cell r="N4192">
            <v>0</v>
          </cell>
        </row>
        <row r="4193">
          <cell r="A4193" t="str">
            <v>26-01-k-04</v>
          </cell>
          <cell r="B4193" t="str">
            <v>Supply installation and commissioning of DCSubmersible (5HP (5000w), 100 meter head)</v>
          </cell>
          <cell r="C4193" t="str">
            <v>No</v>
          </cell>
          <cell r="D4193">
            <v>1494</v>
          </cell>
          <cell r="E4193">
            <v>390294</v>
          </cell>
          <cell r="F4193" t="str">
            <v>No</v>
          </cell>
          <cell r="G4193">
            <v>1494</v>
          </cell>
          <cell r="H4193">
            <v>390294</v>
          </cell>
          <cell r="I4193">
            <v>26.23</v>
          </cell>
          <cell r="J4193">
            <v>0</v>
          </cell>
          <cell r="L4193">
            <v>390294</v>
          </cell>
          <cell r="M4193">
            <v>0</v>
          </cell>
          <cell r="N4193">
            <v>0</v>
          </cell>
        </row>
        <row r="4194">
          <cell r="A4194" t="str">
            <v>26-01-k-05</v>
          </cell>
          <cell r="B4194" t="str">
            <v>Supply installation and commissioning of DCSubmersible (10 HP (10 kw), 140 meter head)</v>
          </cell>
          <cell r="C4194" t="str">
            <v>No</v>
          </cell>
          <cell r="D4194">
            <v>2988</v>
          </cell>
          <cell r="E4194">
            <v>731988</v>
          </cell>
          <cell r="F4194" t="str">
            <v>No</v>
          </cell>
          <cell r="G4194">
            <v>2988</v>
          </cell>
          <cell r="H4194">
            <v>731988</v>
          </cell>
          <cell r="I4194">
            <v>26.24</v>
          </cell>
          <cell r="J4194">
            <v>0</v>
          </cell>
          <cell r="L4194">
            <v>731988</v>
          </cell>
          <cell r="M4194">
            <v>0</v>
          </cell>
          <cell r="N4194">
            <v>0</v>
          </cell>
        </row>
        <row r="4195">
          <cell r="A4195" t="str">
            <v>26-01-l-01</v>
          </cell>
          <cell r="B4195" t="str">
            <v>Supply and Erection of AC ENERGY EFFICIENTCEILING FANS 56 inch, 50 W</v>
          </cell>
          <cell r="C4195" t="str">
            <v>No</v>
          </cell>
          <cell r="D4195">
            <v>164.34</v>
          </cell>
          <cell r="E4195">
            <v>7100.77</v>
          </cell>
          <cell r="F4195" t="str">
            <v>No</v>
          </cell>
          <cell r="G4195">
            <v>164.34</v>
          </cell>
          <cell r="H4195">
            <v>7100.77</v>
          </cell>
          <cell r="I4195">
            <v>26.13</v>
          </cell>
          <cell r="J4195">
            <v>0</v>
          </cell>
          <cell r="L4195">
            <v>7100.77</v>
          </cell>
          <cell r="M4195">
            <v>0</v>
          </cell>
          <cell r="N4195">
            <v>0</v>
          </cell>
        </row>
        <row r="4196">
          <cell r="A4196" t="str">
            <v>26-01-l-02</v>
          </cell>
          <cell r="B4196" t="str">
            <v>Supply and Erection of DC CEILING FANS 48inch 30-36 W</v>
          </cell>
          <cell r="C4196" t="str">
            <v>No</v>
          </cell>
          <cell r="D4196">
            <v>164.34</v>
          </cell>
          <cell r="E4196">
            <v>5024.34</v>
          </cell>
          <cell r="F4196" t="str">
            <v>No</v>
          </cell>
          <cell r="G4196">
            <v>164.34</v>
          </cell>
          <cell r="H4196">
            <v>5024.34</v>
          </cell>
          <cell r="I4196">
            <v>26.15</v>
          </cell>
          <cell r="J4196">
            <v>0</v>
          </cell>
          <cell r="L4196">
            <v>5024.34</v>
          </cell>
          <cell r="M4196">
            <v>0</v>
          </cell>
          <cell r="N4196">
            <v>0</v>
          </cell>
        </row>
        <row r="4197">
          <cell r="A4197" t="str">
            <v>26-01-l-03</v>
          </cell>
          <cell r="B4197" t="str">
            <v>Supply and Erection of DC PEDISTAL FANS 18inch 18-30 W</v>
          </cell>
          <cell r="C4197" t="str">
            <v>No</v>
          </cell>
          <cell r="D4197">
            <v>164.34</v>
          </cell>
          <cell r="E4197">
            <v>6239.34</v>
          </cell>
          <cell r="F4197" t="str">
            <v>No</v>
          </cell>
          <cell r="G4197">
            <v>164.34</v>
          </cell>
          <cell r="H4197">
            <v>6239.34</v>
          </cell>
          <cell r="I4197">
            <v>26.16</v>
          </cell>
          <cell r="J4197">
            <v>0</v>
          </cell>
          <cell r="L4197">
            <v>6239.34</v>
          </cell>
          <cell r="M4197">
            <v>0</v>
          </cell>
          <cell r="N4197">
            <v>0</v>
          </cell>
        </row>
        <row r="4198">
          <cell r="A4198" t="str">
            <v>26-01-m-01</v>
          </cell>
          <cell r="B4198" t="str">
            <v>Supply and Erection of hot dipped (80 micronsAverage) galvanized steel of minimum thicknessof 12 SWG / 2.64 mm Channel / Pipe or 8 SWG /4.06 mm Angle</v>
          </cell>
          <cell r="C4198" t="str">
            <v>Per Watt</v>
          </cell>
          <cell r="D4198">
            <v>1.49</v>
          </cell>
          <cell r="E4198">
            <v>34.99</v>
          </cell>
          <cell r="F4198" t="str">
            <v>Per Watt</v>
          </cell>
          <cell r="G4198">
            <v>1.49</v>
          </cell>
          <cell r="H4198">
            <v>34.99</v>
          </cell>
          <cell r="I4198" t="str">
            <v>15.6.6</v>
          </cell>
          <cell r="J4198">
            <v>0</v>
          </cell>
          <cell r="L4198">
            <v>22.19</v>
          </cell>
          <cell r="M4198">
            <v>12.8</v>
          </cell>
          <cell r="N4198">
            <v>0.57683641279855791</v>
          </cell>
        </row>
        <row r="4199">
          <cell r="A4199" t="str">
            <v>26-01-n-01</v>
          </cell>
          <cell r="B4199" t="str">
            <v>Supply and Erection of Copper Conductor  of 10AWG</v>
          </cell>
          <cell r="C4199" t="str">
            <v>Watt</v>
          </cell>
          <cell r="D4199">
            <v>1.49</v>
          </cell>
          <cell r="E4199">
            <v>10</v>
          </cell>
          <cell r="F4199" t="str">
            <v>Watt</v>
          </cell>
          <cell r="G4199">
            <v>1.49</v>
          </cell>
          <cell r="H4199">
            <v>10</v>
          </cell>
          <cell r="I4199" t="str">
            <v>15.1.2</v>
          </cell>
          <cell r="J4199">
            <v>0</v>
          </cell>
          <cell r="L4199">
            <v>10</v>
          </cell>
          <cell r="M4199">
            <v>0</v>
          </cell>
          <cell r="N4199">
            <v>0</v>
          </cell>
        </row>
        <row r="4200">
          <cell r="A4200" t="str">
            <v>26-01-n-02</v>
          </cell>
          <cell r="B4200" t="str">
            <v>Supply and Erection of 1x1 ft 4mm CopperEarthing Plate</v>
          </cell>
          <cell r="C4200" t="str">
            <v>Watt</v>
          </cell>
          <cell r="D4200">
            <v>1.49</v>
          </cell>
          <cell r="E4200">
            <v>3.92</v>
          </cell>
          <cell r="F4200" t="str">
            <v>Watt</v>
          </cell>
          <cell r="G4200">
            <v>1.49</v>
          </cell>
          <cell r="H4200">
            <v>3.92</v>
          </cell>
          <cell r="I4200">
            <v>15.12</v>
          </cell>
          <cell r="J4200">
            <v>0</v>
          </cell>
          <cell r="L4200">
            <v>3.92</v>
          </cell>
          <cell r="M4200">
            <v>0</v>
          </cell>
          <cell r="N4200">
            <v>0</v>
          </cell>
        </row>
        <row r="4201">
          <cell r="A4201" t="str">
            <v>26-01-n-03</v>
          </cell>
          <cell r="B4201" t="str">
            <v>Supply and Erection of Stainless Steel Nuts andBolts</v>
          </cell>
          <cell r="C4201" t="str">
            <v>Watt</v>
          </cell>
          <cell r="D4201">
            <v>1.49</v>
          </cell>
          <cell r="E4201">
            <v>3.92</v>
          </cell>
          <cell r="F4201" t="str">
            <v>Watt</v>
          </cell>
          <cell r="G4201">
            <v>1.49</v>
          </cell>
          <cell r="H4201">
            <v>3.92</v>
          </cell>
          <cell r="I4201">
            <v>0</v>
          </cell>
          <cell r="J4201">
            <v>0</v>
          </cell>
          <cell r="L4201">
            <v>3.92</v>
          </cell>
          <cell r="M4201">
            <v>0</v>
          </cell>
          <cell r="N4201">
            <v>0</v>
          </cell>
        </row>
        <row r="4202">
          <cell r="A4202" t="str">
            <v>26-01-o</v>
          </cell>
          <cell r="B4202" t="str">
            <v>Supply and Erection of BOX / STAND forBatteries SHS Inverter &amp; Charge Controller</v>
          </cell>
          <cell r="C4202" t="str">
            <v>Watt</v>
          </cell>
          <cell r="D4202">
            <v>1.49</v>
          </cell>
          <cell r="E4202">
            <v>7.33</v>
          </cell>
          <cell r="F4202" t="str">
            <v>Watt</v>
          </cell>
          <cell r="G4202">
            <v>1.49</v>
          </cell>
          <cell r="H4202">
            <v>7.33</v>
          </cell>
          <cell r="I4202">
            <v>26.1</v>
          </cell>
          <cell r="J4202">
            <v>0</v>
          </cell>
          <cell r="L4202">
            <v>7.33</v>
          </cell>
          <cell r="M4202">
            <v>0</v>
          </cell>
          <cell r="N4202">
            <v>0</v>
          </cell>
        </row>
        <row r="4203">
          <cell r="A4203" t="str">
            <v>26-01-p-01</v>
          </cell>
          <cell r="B4203" t="str">
            <v>Supply and Erection of INVERTER BASEDSPLIT AC (01 Ton)</v>
          </cell>
          <cell r="C4203" t="str">
            <v>No</v>
          </cell>
          <cell r="D4203">
            <v>747</v>
          </cell>
          <cell r="E4203">
            <v>110097</v>
          </cell>
          <cell r="F4203" t="str">
            <v>No</v>
          </cell>
          <cell r="G4203">
            <v>747</v>
          </cell>
          <cell r="H4203">
            <v>110097</v>
          </cell>
          <cell r="I4203">
            <v>26.17</v>
          </cell>
          <cell r="J4203">
            <v>0</v>
          </cell>
          <cell r="L4203">
            <v>110097</v>
          </cell>
          <cell r="M4203">
            <v>0</v>
          </cell>
          <cell r="N4203">
            <v>0</v>
          </cell>
        </row>
        <row r="4204">
          <cell r="A4204" t="str">
            <v>26-01-p-02</v>
          </cell>
          <cell r="B4204" t="str">
            <v>Supply and Erection of INVERTER BASEDSPLIT AC (1.5 Ton)</v>
          </cell>
          <cell r="C4204" t="str">
            <v>No</v>
          </cell>
          <cell r="D4204">
            <v>747</v>
          </cell>
          <cell r="E4204">
            <v>141687</v>
          </cell>
          <cell r="F4204" t="str">
            <v>No</v>
          </cell>
          <cell r="G4204">
            <v>747</v>
          </cell>
          <cell r="H4204">
            <v>141687</v>
          </cell>
          <cell r="I4204">
            <v>26.17</v>
          </cell>
          <cell r="J4204">
            <v>0</v>
          </cell>
          <cell r="L4204">
            <v>141687</v>
          </cell>
          <cell r="M4204">
            <v>0</v>
          </cell>
          <cell r="N4204">
            <v>0</v>
          </cell>
        </row>
        <row r="4205">
          <cell r="A4205" t="str">
            <v>26-01-p-03</v>
          </cell>
          <cell r="B4205" t="str">
            <v>Supply and Erection of INVERTER BASEDSPLIT AC (02 Ton)</v>
          </cell>
          <cell r="C4205" t="str">
            <v>No</v>
          </cell>
          <cell r="D4205">
            <v>747</v>
          </cell>
          <cell r="E4205">
            <v>158697</v>
          </cell>
          <cell r="F4205" t="str">
            <v>No</v>
          </cell>
          <cell r="G4205">
            <v>747</v>
          </cell>
          <cell r="H4205">
            <v>158697</v>
          </cell>
          <cell r="I4205">
            <v>26.17</v>
          </cell>
          <cell r="J4205">
            <v>0</v>
          </cell>
          <cell r="L4205">
            <v>158697</v>
          </cell>
          <cell r="M4205">
            <v>0</v>
          </cell>
          <cell r="N4205">
            <v>0</v>
          </cell>
        </row>
        <row r="4206">
          <cell r="A4206" t="str">
            <v>26-01-q</v>
          </cell>
          <cell r="B4206" t="str">
            <v>Supply and Erection of SOLAR AUTOTRACKER for 3.6 KW installation</v>
          </cell>
          <cell r="C4206" t="str">
            <v>No</v>
          </cell>
          <cell r="D4206">
            <v>1494</v>
          </cell>
          <cell r="E4206">
            <v>314198.56</v>
          </cell>
          <cell r="F4206" t="str">
            <v>No</v>
          </cell>
          <cell r="G4206">
            <v>1494</v>
          </cell>
          <cell r="H4206">
            <v>314198.59000000003</v>
          </cell>
          <cell r="I4206">
            <v>26.33</v>
          </cell>
          <cell r="J4206">
            <v>0</v>
          </cell>
          <cell r="L4206">
            <v>314198.59000000003</v>
          </cell>
          <cell r="M4206">
            <v>0</v>
          </cell>
          <cell r="N4206">
            <v>0</v>
          </cell>
        </row>
        <row r="4207">
          <cell r="A4207" t="str">
            <v>26-01-r</v>
          </cell>
          <cell r="B4207" t="str">
            <v>Supply and Erection of PV MOUNTING FRAMEWITH MANUAL TRAKERING</v>
          </cell>
          <cell r="C4207" t="str">
            <v>kW</v>
          </cell>
          <cell r="D4207">
            <v>46.31</v>
          </cell>
          <cell r="E4207">
            <v>32851.31</v>
          </cell>
          <cell r="F4207" t="str">
            <v>kW</v>
          </cell>
          <cell r="G4207">
            <v>46.31</v>
          </cell>
          <cell r="H4207">
            <v>32851.31</v>
          </cell>
          <cell r="I4207">
            <v>26.34</v>
          </cell>
          <cell r="J4207">
            <v>0</v>
          </cell>
          <cell r="L4207">
            <v>32851.31</v>
          </cell>
          <cell r="M4207">
            <v>0</v>
          </cell>
          <cell r="N4207">
            <v>0</v>
          </cell>
        </row>
        <row r="4208">
          <cell r="A4208" t="str">
            <v>27-01</v>
          </cell>
          <cell r="B4208" t="str">
            <v>Repair of leakages in valve of already laid pipeline in trenches / building i/c cost of extractiion /exvacation, complete in all respect of thefollowing sizes.a) 3" to 6" dia of Valve</v>
          </cell>
          <cell r="C4208" t="str">
            <v>Each</v>
          </cell>
          <cell r="D4208">
            <v>392.8</v>
          </cell>
          <cell r="E4208">
            <v>589.63</v>
          </cell>
          <cell r="F4208" t="str">
            <v>Each</v>
          </cell>
          <cell r="G4208">
            <v>392.8</v>
          </cell>
          <cell r="H4208">
            <v>589.63</v>
          </cell>
          <cell r="I4208">
            <v>0</v>
          </cell>
          <cell r="J4208">
            <v>0</v>
          </cell>
          <cell r="L4208">
            <v>536.20000000000005</v>
          </cell>
          <cell r="M4208">
            <v>53.42999999999995</v>
          </cell>
          <cell r="N4208">
            <v>9.9645654606490011E-2</v>
          </cell>
        </row>
        <row r="4209">
          <cell r="A4209" t="str">
            <v>27-02</v>
          </cell>
          <cell r="B4209" t="str">
            <v>Repair of leakages in valve of  already laid pipeline in trenches / building  i/c cost of extractiion /exvacation, complete in all respect of thefollowing sizes.a) 1" to 2.5"  dia of Valve</v>
          </cell>
          <cell r="C4209" t="str">
            <v>Each</v>
          </cell>
          <cell r="D4209">
            <v>295.07</v>
          </cell>
          <cell r="E4209">
            <v>378.29</v>
          </cell>
          <cell r="F4209" t="str">
            <v>Each</v>
          </cell>
          <cell r="G4209">
            <v>295.07</v>
          </cell>
          <cell r="H4209">
            <v>378.29</v>
          </cell>
          <cell r="I4209">
            <v>0</v>
          </cell>
          <cell r="J4209">
            <v>0</v>
          </cell>
          <cell r="L4209">
            <v>355.21</v>
          </cell>
          <cell r="M4209">
            <v>23.080000000000041</v>
          </cell>
          <cell r="N4209">
            <v>6.4975648208102366E-2</v>
          </cell>
        </row>
        <row r="4210">
          <cell r="A4210" t="str">
            <v>27-03</v>
          </cell>
          <cell r="B4210" t="str">
            <v>Removing of existing damaged rusted &amp; chockedG.I pipe from 1/2" to 4 "  Nominal Pipe Size(NPS)</v>
          </cell>
          <cell r="C4210" t="str">
            <v>Rft</v>
          </cell>
          <cell r="D4210">
            <v>7.62</v>
          </cell>
          <cell r="E4210">
            <v>10.9</v>
          </cell>
          <cell r="F4210" t="str">
            <v>m</v>
          </cell>
          <cell r="G4210">
            <v>25</v>
          </cell>
          <cell r="H4210">
            <v>35.76</v>
          </cell>
          <cell r="I4210">
            <v>0</v>
          </cell>
          <cell r="J4210">
            <v>0</v>
          </cell>
          <cell r="L4210">
            <v>32.17</v>
          </cell>
          <cell r="M4210">
            <v>3.5899999999999963</v>
          </cell>
          <cell r="N4210">
            <v>0.11159465340379224</v>
          </cell>
        </row>
        <row r="4211">
          <cell r="A4211" t="str">
            <v>27-04</v>
          </cell>
          <cell r="B4211" t="str">
            <v>Repairing &amp; re-fixing of steel main gate i/c holdfast, welding complete in all respects</v>
          </cell>
          <cell r="C4211" t="str">
            <v>Sft</v>
          </cell>
          <cell r="D4211">
            <v>41.73</v>
          </cell>
          <cell r="E4211">
            <v>59.93</v>
          </cell>
          <cell r="F4211" t="str">
            <v>m2</v>
          </cell>
          <cell r="G4211">
            <v>449.04</v>
          </cell>
          <cell r="H4211">
            <v>644.83000000000004</v>
          </cell>
          <cell r="I4211">
            <v>0</v>
          </cell>
          <cell r="J4211">
            <v>0</v>
          </cell>
          <cell r="L4211">
            <v>565.46</v>
          </cell>
          <cell r="M4211">
            <v>79.37</v>
          </cell>
          <cell r="N4211">
            <v>0.14036359777879956</v>
          </cell>
        </row>
        <row r="4212">
          <cell r="A4212" t="str">
            <v>27-05</v>
          </cell>
          <cell r="B4212" t="str">
            <v>Repair of  existing G.I. damaged connection 1/2"to 4"  dia  i/c required jointing ofunion,socket,nipple,elbow etc,  complete in allrespect.</v>
          </cell>
          <cell r="C4212" t="str">
            <v>each</v>
          </cell>
          <cell r="D4212">
            <v>149.4</v>
          </cell>
          <cell r="E4212">
            <v>149.4</v>
          </cell>
          <cell r="F4212" t="str">
            <v>each</v>
          </cell>
          <cell r="G4212">
            <v>149.4</v>
          </cell>
          <cell r="H4212">
            <v>149.4</v>
          </cell>
          <cell r="I4212">
            <v>0</v>
          </cell>
          <cell r="J4212">
            <v>0</v>
          </cell>
          <cell r="L4212">
            <v>149.4</v>
          </cell>
          <cell r="M4212">
            <v>0</v>
          </cell>
          <cell r="N4212">
            <v>0</v>
          </cell>
        </row>
        <row r="4213">
          <cell r="A4213" t="str">
            <v>27-06</v>
          </cell>
          <cell r="B4213" t="str">
            <v>Repairing welding of suigas water heater35-gallons capacity with replacement of Centrepipe and Bottom sheet, complete In all respect i/ccarriage etc</v>
          </cell>
          <cell r="C4213" t="str">
            <v>Job</v>
          </cell>
          <cell r="D4213">
            <v>451.93</v>
          </cell>
          <cell r="E4213">
            <v>1997.07</v>
          </cell>
          <cell r="F4213" t="str">
            <v>Job</v>
          </cell>
          <cell r="G4213">
            <v>451.93</v>
          </cell>
          <cell r="H4213">
            <v>1997.07</v>
          </cell>
          <cell r="I4213">
            <v>0</v>
          </cell>
          <cell r="J4213">
            <v>0</v>
          </cell>
          <cell r="L4213">
            <v>1761.29</v>
          </cell>
          <cell r="M4213">
            <v>235.77999999999997</v>
          </cell>
          <cell r="N4213">
            <v>0.13386779008567581</v>
          </cell>
        </row>
        <row r="4214">
          <cell r="A4214" t="str">
            <v>27-07</v>
          </cell>
          <cell r="B4214" t="str">
            <v>Replacement of rusted/leaking G.I water tank withnew for water geyser 30/35 gallens</v>
          </cell>
          <cell r="C4214" t="str">
            <v>Job</v>
          </cell>
          <cell r="D4214">
            <v>1170.3</v>
          </cell>
          <cell r="E4214">
            <v>15871.8</v>
          </cell>
          <cell r="F4214" t="str">
            <v>Job</v>
          </cell>
          <cell r="G4214">
            <v>1170.3</v>
          </cell>
          <cell r="H4214">
            <v>15871.8</v>
          </cell>
          <cell r="I4214">
            <v>0</v>
          </cell>
          <cell r="J4214">
            <v>0</v>
          </cell>
          <cell r="L4214">
            <v>14504.17</v>
          </cell>
          <cell r="M4214">
            <v>1367.6299999999992</v>
          </cell>
          <cell r="N4214">
            <v>9.4292193210642125E-2</v>
          </cell>
        </row>
        <row r="4215">
          <cell r="A4215" t="str">
            <v>27-08</v>
          </cell>
          <cell r="B4215" t="str">
            <v>Removing of glazed earthen ware WC Europeantype of approved make/size including cost ofdouble seat &amp; cover (plastic &amp; bakelite), completein all respects:  All Colours</v>
          </cell>
          <cell r="C4215" t="str">
            <v>Each</v>
          </cell>
          <cell r="D4215">
            <v>334.59</v>
          </cell>
          <cell r="E4215">
            <v>434.22</v>
          </cell>
          <cell r="F4215" t="str">
            <v>Each</v>
          </cell>
          <cell r="G4215">
            <v>334.59</v>
          </cell>
          <cell r="H4215">
            <v>434.22</v>
          </cell>
          <cell r="I4215">
            <v>0</v>
          </cell>
          <cell r="J4215">
            <v>0</v>
          </cell>
          <cell r="L4215">
            <v>407.49</v>
          </cell>
          <cell r="M4215">
            <v>26.730000000000018</v>
          </cell>
          <cell r="N4215">
            <v>6.5596701759552428E-2</v>
          </cell>
        </row>
        <row r="4216">
          <cell r="A4216" t="str">
            <v>27-09</v>
          </cell>
          <cell r="B4216" t="str">
            <v>Removing of glazed earthen ware WC squattingtype, complete in all respects:  All Colours</v>
          </cell>
          <cell r="C4216" t="str">
            <v>Each</v>
          </cell>
          <cell r="D4216">
            <v>401.51</v>
          </cell>
          <cell r="E4216">
            <v>501.14</v>
          </cell>
          <cell r="F4216" t="str">
            <v>Each</v>
          </cell>
          <cell r="G4216">
            <v>401.51</v>
          </cell>
          <cell r="H4216">
            <v>501.14</v>
          </cell>
          <cell r="I4216">
            <v>0</v>
          </cell>
          <cell r="J4216">
            <v>0</v>
          </cell>
          <cell r="L4216">
            <v>474.41</v>
          </cell>
          <cell r="M4216">
            <v>26.729999999999961</v>
          </cell>
          <cell r="N4216">
            <v>5.6343668978309815E-2</v>
          </cell>
        </row>
        <row r="4217">
          <cell r="A4217" t="str">
            <v>27-10</v>
          </cell>
          <cell r="B4217" t="str">
            <v>Removing of glazed earthen ware wash hand basin(WHB), complete in all respects: All colours</v>
          </cell>
          <cell r="C4217" t="str">
            <v>Each</v>
          </cell>
          <cell r="D4217">
            <v>409.29</v>
          </cell>
          <cell r="E4217">
            <v>508.92</v>
          </cell>
          <cell r="F4217" t="str">
            <v>Each</v>
          </cell>
          <cell r="G4217">
            <v>409.29</v>
          </cell>
          <cell r="H4217">
            <v>508.92</v>
          </cell>
          <cell r="I4217">
            <v>0</v>
          </cell>
          <cell r="J4217">
            <v>0</v>
          </cell>
          <cell r="L4217">
            <v>482.19</v>
          </cell>
          <cell r="M4217">
            <v>26.730000000000018</v>
          </cell>
          <cell r="N4217">
            <v>5.5434579729981996E-2</v>
          </cell>
        </row>
        <row r="4218">
          <cell r="A4218" t="str">
            <v>27-11</v>
          </cell>
          <cell r="B4218" t="str">
            <v>Removing of stainless steel sink with drain board,complete in all respect.</v>
          </cell>
          <cell r="C4218" t="str">
            <v>Each</v>
          </cell>
          <cell r="D4218">
            <v>572.70000000000005</v>
          </cell>
          <cell r="E4218">
            <v>672.33</v>
          </cell>
          <cell r="F4218" t="str">
            <v>Each</v>
          </cell>
          <cell r="G4218">
            <v>572.70000000000005</v>
          </cell>
          <cell r="H4218">
            <v>672.33</v>
          </cell>
          <cell r="I4218">
            <v>0</v>
          </cell>
          <cell r="J4218">
            <v>0</v>
          </cell>
          <cell r="L4218">
            <v>628.48</v>
          </cell>
          <cell r="M4218">
            <v>43.850000000000023</v>
          </cell>
          <cell r="N4218">
            <v>6.9771512219959295E-2</v>
          </cell>
        </row>
        <row r="4219">
          <cell r="A4219" t="str">
            <v>27-12</v>
          </cell>
          <cell r="B4219" t="str">
            <v>Removing terrazzo concrete sink, with drain boardof mosaic, complete in all respect</v>
          </cell>
          <cell r="C4219" t="str">
            <v>Each</v>
          </cell>
          <cell r="D4219">
            <v>722.1</v>
          </cell>
          <cell r="E4219">
            <v>821.73</v>
          </cell>
          <cell r="F4219" t="str">
            <v>Each</v>
          </cell>
          <cell r="G4219">
            <v>722.1</v>
          </cell>
          <cell r="H4219">
            <v>821.73</v>
          </cell>
          <cell r="I4219">
            <v>0</v>
          </cell>
          <cell r="J4219">
            <v>0</v>
          </cell>
          <cell r="L4219">
            <v>768.54</v>
          </cell>
          <cell r="M4219">
            <v>53.190000000000055</v>
          </cell>
          <cell r="N4219">
            <v>6.9209149816535323E-2</v>
          </cell>
        </row>
        <row r="4220">
          <cell r="A4220" t="str">
            <v>27-13</v>
          </cell>
          <cell r="B4220" t="str">
            <v>Removing chorimum plated (CP) shower rose ofapproved quality complete :Size 1/2"x4" (15 mm x 100 mm)</v>
          </cell>
          <cell r="C4220" t="str">
            <v>Each</v>
          </cell>
          <cell r="D4220">
            <v>104.58</v>
          </cell>
          <cell r="E4220">
            <v>204.21</v>
          </cell>
          <cell r="F4220" t="str">
            <v>Each</v>
          </cell>
          <cell r="G4220">
            <v>104.58</v>
          </cell>
          <cell r="H4220">
            <v>204.21</v>
          </cell>
          <cell r="I4220">
            <v>0</v>
          </cell>
          <cell r="J4220">
            <v>0</v>
          </cell>
          <cell r="L4220">
            <v>177.48</v>
          </cell>
          <cell r="M4220">
            <v>26.730000000000018</v>
          </cell>
          <cell r="N4220">
            <v>0.15060851926977697</v>
          </cell>
        </row>
        <row r="4221">
          <cell r="A4221" t="str">
            <v>27-14-a</v>
          </cell>
          <cell r="B4221" t="str">
            <v>Furnishing and Installation thrust bearing formotor (10-25 H.P) (V.H.S.) turbine</v>
          </cell>
          <cell r="C4221" t="str">
            <v>Each</v>
          </cell>
          <cell r="D4221">
            <v>591.38</v>
          </cell>
          <cell r="E4221">
            <v>13531.13</v>
          </cell>
          <cell r="F4221" t="str">
            <v>Each</v>
          </cell>
          <cell r="G4221">
            <v>591.38</v>
          </cell>
          <cell r="H4221">
            <v>13531.13</v>
          </cell>
          <cell r="I4221">
            <v>0</v>
          </cell>
          <cell r="J4221">
            <v>0</v>
          </cell>
          <cell r="L4221">
            <v>12118.31</v>
          </cell>
          <cell r="M4221">
            <v>1412.8199999999997</v>
          </cell>
          <cell r="N4221">
            <v>0.11658556349854061</v>
          </cell>
        </row>
        <row r="4222">
          <cell r="A4222" t="str">
            <v>27-14-b</v>
          </cell>
          <cell r="B4222" t="str">
            <v>Furnishing and Installation thrust bearing formotor (30-50 H.P) (V.H.S.) turbine</v>
          </cell>
          <cell r="C4222" t="str">
            <v>Each</v>
          </cell>
          <cell r="D4222">
            <v>591.38</v>
          </cell>
          <cell r="E4222">
            <v>15870</v>
          </cell>
          <cell r="F4222" t="str">
            <v>Each</v>
          </cell>
          <cell r="G4222">
            <v>591.38</v>
          </cell>
          <cell r="H4222">
            <v>15870</v>
          </cell>
          <cell r="I4222">
            <v>0</v>
          </cell>
          <cell r="J4222">
            <v>0</v>
          </cell>
          <cell r="L4222">
            <v>14244.56</v>
          </cell>
          <cell r="M4222">
            <v>1625.4400000000005</v>
          </cell>
          <cell r="N4222">
            <v>0.11410952672458824</v>
          </cell>
        </row>
        <row r="4223">
          <cell r="A4223" t="str">
            <v>27-14-c</v>
          </cell>
          <cell r="B4223" t="str">
            <v>Furnishing and Installation ball bearing for HollowShaft Vertical Elec. / Motor Turbine (10-25 H.P)</v>
          </cell>
          <cell r="C4223" t="str">
            <v>Each</v>
          </cell>
          <cell r="D4223">
            <v>591.38</v>
          </cell>
          <cell r="E4223">
            <v>8063.63</v>
          </cell>
          <cell r="F4223" t="str">
            <v>Each</v>
          </cell>
          <cell r="G4223">
            <v>591.38</v>
          </cell>
          <cell r="H4223">
            <v>8063.63</v>
          </cell>
          <cell r="I4223">
            <v>0</v>
          </cell>
          <cell r="J4223">
            <v>0</v>
          </cell>
          <cell r="L4223">
            <v>7258.31</v>
          </cell>
          <cell r="M4223">
            <v>805.31999999999971</v>
          </cell>
          <cell r="N4223">
            <v>0.11095144737549094</v>
          </cell>
        </row>
        <row r="4224">
          <cell r="A4224" t="str">
            <v>27-14-d</v>
          </cell>
          <cell r="B4224" t="str">
            <v>Furnishing and Installation ball bearing for HollowShaft Vertical Elec. / Motor Turbine (30-50 H.P)</v>
          </cell>
          <cell r="C4224" t="str">
            <v>Each</v>
          </cell>
          <cell r="D4224">
            <v>591.38</v>
          </cell>
          <cell r="E4224">
            <v>9066</v>
          </cell>
          <cell r="F4224" t="str">
            <v>Each</v>
          </cell>
          <cell r="G4224">
            <v>591.38</v>
          </cell>
          <cell r="H4224">
            <v>9066</v>
          </cell>
          <cell r="I4224">
            <v>0</v>
          </cell>
          <cell r="J4224">
            <v>0</v>
          </cell>
          <cell r="L4224">
            <v>8169.56</v>
          </cell>
          <cell r="M4224">
            <v>896.4399999999996</v>
          </cell>
          <cell r="N4224">
            <v>0.10972928774621883</v>
          </cell>
        </row>
        <row r="4225">
          <cell r="A4225" t="str">
            <v>27-15-a</v>
          </cell>
          <cell r="B4225" t="str">
            <v>Rewinding of Submersible electric motor i/ccarriage from site of work and back i/c testinginstallation complete with all respects: From 0.75to 20 H.P</v>
          </cell>
          <cell r="C4225" t="str">
            <v>H.P</v>
          </cell>
          <cell r="D4225">
            <v>771.9</v>
          </cell>
          <cell r="E4225">
            <v>1719.6</v>
          </cell>
          <cell r="F4225" t="str">
            <v>H.P</v>
          </cell>
          <cell r="G4225">
            <v>771.9</v>
          </cell>
          <cell r="H4225">
            <v>1719.6</v>
          </cell>
          <cell r="I4225">
            <v>0</v>
          </cell>
          <cell r="J4225">
            <v>0</v>
          </cell>
          <cell r="L4225">
            <v>1546.09</v>
          </cell>
          <cell r="M4225">
            <v>173.51</v>
          </cell>
          <cell r="N4225">
            <v>0.11222503217794566</v>
          </cell>
        </row>
        <row r="4226">
          <cell r="A4226" t="str">
            <v>27-15-b</v>
          </cell>
          <cell r="B4226" t="str">
            <v>Rewinding of Submersible electric motor i/ccarriage from site of work and back i/c testinginstallation complete with all respects: Above 20H.P</v>
          </cell>
          <cell r="C4226" t="str">
            <v>H.P</v>
          </cell>
          <cell r="D4226">
            <v>896.4</v>
          </cell>
          <cell r="E4226">
            <v>2026.35</v>
          </cell>
          <cell r="F4226" t="str">
            <v>H.P</v>
          </cell>
          <cell r="G4226">
            <v>896.4</v>
          </cell>
          <cell r="H4226">
            <v>2026.35</v>
          </cell>
          <cell r="I4226">
            <v>0</v>
          </cell>
          <cell r="J4226">
            <v>0</v>
          </cell>
          <cell r="L4226">
            <v>1819.35</v>
          </cell>
          <cell r="M4226">
            <v>207</v>
          </cell>
          <cell r="N4226">
            <v>0.11377689834281475</v>
          </cell>
        </row>
        <row r="4227">
          <cell r="A4227" t="str">
            <v>27-16-a</v>
          </cell>
          <cell r="B4227" t="str">
            <v>Rewinding of turbine electric motor i/c carriagefrom site of work and back i/c testing installationcomplete with all respects: From 0.75 to 20 H.P</v>
          </cell>
          <cell r="C4227" t="str">
            <v>H.P</v>
          </cell>
          <cell r="D4227">
            <v>771.9</v>
          </cell>
          <cell r="E4227">
            <v>1719.6</v>
          </cell>
          <cell r="F4227" t="str">
            <v>H.P</v>
          </cell>
          <cell r="G4227">
            <v>771.9</v>
          </cell>
          <cell r="H4227">
            <v>1719.6</v>
          </cell>
          <cell r="I4227">
            <v>0</v>
          </cell>
          <cell r="J4227">
            <v>0</v>
          </cell>
          <cell r="L4227">
            <v>1546.09</v>
          </cell>
          <cell r="M4227">
            <v>173.51</v>
          </cell>
          <cell r="N4227">
            <v>0.11222503217794566</v>
          </cell>
        </row>
        <row r="4228">
          <cell r="A4228" t="str">
            <v>27-16-b</v>
          </cell>
          <cell r="B4228" t="str">
            <v>Rewinding of turbine electric motor i/c carriagefrom site of work and back i/c testing installationcomplete with all respects: Above 20 H.P</v>
          </cell>
          <cell r="C4228" t="str">
            <v>H.P</v>
          </cell>
          <cell r="D4228">
            <v>896.4</v>
          </cell>
          <cell r="E4228">
            <v>2026.35</v>
          </cell>
          <cell r="F4228" t="str">
            <v>H.P</v>
          </cell>
          <cell r="G4228">
            <v>896.4</v>
          </cell>
          <cell r="H4228">
            <v>2026.35</v>
          </cell>
          <cell r="I4228">
            <v>0</v>
          </cell>
          <cell r="J4228">
            <v>0</v>
          </cell>
          <cell r="L4228">
            <v>1819.35</v>
          </cell>
          <cell r="M4228">
            <v>207</v>
          </cell>
          <cell r="N4228">
            <v>0.11377689834281475</v>
          </cell>
        </row>
        <row r="4229">
          <cell r="A4229" t="str">
            <v>27-17</v>
          </cell>
          <cell r="B4229" t="str">
            <v>Supply and fixing of C.T Coil for Ampere meter</v>
          </cell>
          <cell r="C4229" t="str">
            <v>Each</v>
          </cell>
          <cell r="D4229">
            <v>323.7</v>
          </cell>
          <cell r="E4229">
            <v>724.65</v>
          </cell>
          <cell r="F4229" t="str">
            <v>Each</v>
          </cell>
          <cell r="G4229">
            <v>323.7</v>
          </cell>
          <cell r="H4229">
            <v>724.65</v>
          </cell>
          <cell r="I4229">
            <v>0</v>
          </cell>
          <cell r="J4229">
            <v>0</v>
          </cell>
          <cell r="L4229">
            <v>621.22</v>
          </cell>
          <cell r="M4229">
            <v>103.42999999999995</v>
          </cell>
          <cell r="N4229">
            <v>0.16649496152731713</v>
          </cell>
        </row>
        <row r="4230">
          <cell r="A4230" t="str">
            <v>27-18-a</v>
          </cell>
          <cell r="B4230" t="str">
            <v>Extraction of Turbine/Submersible Pump &amp;lowering/installation of the same after necessaryrepair (0 to 200 ft)</v>
          </cell>
          <cell r="C4230" t="str">
            <v>Job</v>
          </cell>
          <cell r="D4230">
            <v>1145.4000000000001</v>
          </cell>
          <cell r="E4230">
            <v>8435.4</v>
          </cell>
          <cell r="F4230" t="str">
            <v>Job</v>
          </cell>
          <cell r="G4230">
            <v>1145.4000000000001</v>
          </cell>
          <cell r="H4230">
            <v>8435.4</v>
          </cell>
          <cell r="I4230">
            <v>0</v>
          </cell>
          <cell r="J4230">
            <v>0</v>
          </cell>
          <cell r="L4230">
            <v>7803</v>
          </cell>
          <cell r="M4230">
            <v>632.39999999999964</v>
          </cell>
          <cell r="N4230">
            <v>8.1045751633986876E-2</v>
          </cell>
        </row>
        <row r="4231">
          <cell r="A4231" t="str">
            <v>27-18-b</v>
          </cell>
          <cell r="B4231" t="str">
            <v>Extraction of Turbine/Submersible Pump &amp;lowering/installation of the same after necessaryrepair (Above 200 ft)</v>
          </cell>
          <cell r="C4231" t="str">
            <v>Job</v>
          </cell>
          <cell r="D4231">
            <v>1618.5</v>
          </cell>
          <cell r="E4231">
            <v>13586.25</v>
          </cell>
          <cell r="F4231" t="str">
            <v>Job</v>
          </cell>
          <cell r="G4231">
            <v>1618.5</v>
          </cell>
          <cell r="H4231">
            <v>13586.25</v>
          </cell>
          <cell r="I4231">
            <v>0</v>
          </cell>
          <cell r="J4231">
            <v>0</v>
          </cell>
          <cell r="L4231">
            <v>12522.38</v>
          </cell>
          <cell r="M4231">
            <v>1063.8700000000008</v>
          </cell>
          <cell r="N4231">
            <v>8.4957492106133251E-2</v>
          </cell>
        </row>
        <row r="4232">
          <cell r="A4232" t="str">
            <v>27-19</v>
          </cell>
          <cell r="B4232" t="str">
            <v>S/Fixing of Top nut any size</v>
          </cell>
          <cell r="C4232" t="str">
            <v>Each</v>
          </cell>
          <cell r="D4232">
            <v>59.76</v>
          </cell>
          <cell r="E4232">
            <v>345.29</v>
          </cell>
          <cell r="F4232" t="str">
            <v>Each</v>
          </cell>
          <cell r="G4232">
            <v>59.76</v>
          </cell>
          <cell r="H4232">
            <v>345.29</v>
          </cell>
          <cell r="I4232">
            <v>0</v>
          </cell>
          <cell r="J4232">
            <v>0</v>
          </cell>
          <cell r="L4232">
            <v>314.91000000000003</v>
          </cell>
          <cell r="M4232">
            <v>30.379999999999995</v>
          </cell>
          <cell r="N4232">
            <v>9.6472007875265928E-2</v>
          </cell>
        </row>
        <row r="4233">
          <cell r="A4233" t="str">
            <v>27-20</v>
          </cell>
          <cell r="B4233" t="str">
            <v>S/Fixing of Top shaft any size(Turbine/Submersible)</v>
          </cell>
          <cell r="C4233" t="str">
            <v>Each</v>
          </cell>
          <cell r="D4233">
            <v>747</v>
          </cell>
          <cell r="E4233">
            <v>6822</v>
          </cell>
          <cell r="F4233" t="str">
            <v>Each</v>
          </cell>
          <cell r="G4233">
            <v>747</v>
          </cell>
          <cell r="H4233">
            <v>6822</v>
          </cell>
          <cell r="I4233">
            <v>0</v>
          </cell>
          <cell r="J4233">
            <v>0</v>
          </cell>
          <cell r="L4233">
            <v>6214.5</v>
          </cell>
          <cell r="M4233">
            <v>607.5</v>
          </cell>
          <cell r="N4233">
            <v>9.7755249818971754E-2</v>
          </cell>
        </row>
        <row r="4234">
          <cell r="A4234" t="str">
            <v>27-21</v>
          </cell>
          <cell r="B4234" t="str">
            <v>S/Fixing of staffing box gland</v>
          </cell>
          <cell r="C4234" t="str">
            <v>Set</v>
          </cell>
          <cell r="D4234">
            <v>747</v>
          </cell>
          <cell r="E4234">
            <v>5485.5</v>
          </cell>
          <cell r="F4234" t="str">
            <v>Set</v>
          </cell>
          <cell r="G4234">
            <v>747</v>
          </cell>
          <cell r="H4234">
            <v>5485.5</v>
          </cell>
          <cell r="I4234">
            <v>0</v>
          </cell>
          <cell r="J4234">
            <v>0</v>
          </cell>
          <cell r="L4234">
            <v>5121</v>
          </cell>
          <cell r="M4234">
            <v>364.5</v>
          </cell>
          <cell r="N4234">
            <v>7.1177504393673111E-2</v>
          </cell>
        </row>
        <row r="4235">
          <cell r="A4235" t="str">
            <v>27-22</v>
          </cell>
          <cell r="B4235" t="str">
            <v>S/Fixing of threaded coupling</v>
          </cell>
          <cell r="C4235" t="str">
            <v>Set</v>
          </cell>
          <cell r="D4235">
            <v>149.4</v>
          </cell>
          <cell r="E4235">
            <v>601.38</v>
          </cell>
          <cell r="F4235" t="str">
            <v>Set</v>
          </cell>
          <cell r="G4235">
            <v>149.4</v>
          </cell>
          <cell r="H4235">
            <v>601.38</v>
          </cell>
          <cell r="I4235">
            <v>0</v>
          </cell>
          <cell r="J4235">
            <v>0</v>
          </cell>
          <cell r="L4235">
            <v>538.20000000000005</v>
          </cell>
          <cell r="M4235">
            <v>63.17999999999995</v>
          </cell>
          <cell r="N4235">
            <v>0.11739130434782598</v>
          </cell>
        </row>
        <row r="4236">
          <cell r="A4236" t="str">
            <v>27-23-a</v>
          </cell>
          <cell r="B4236" t="str">
            <v>Supply and Fixing for Coloumn Pipe Turbine</v>
          </cell>
          <cell r="C4236" t="str">
            <v>Rft</v>
          </cell>
          <cell r="D4236">
            <v>373.5</v>
          </cell>
          <cell r="E4236">
            <v>1117.69</v>
          </cell>
          <cell r="F4236" t="str">
            <v>m</v>
          </cell>
          <cell r="G4236">
            <v>1225.3900000000001</v>
          </cell>
          <cell r="H4236">
            <v>3666.96</v>
          </cell>
          <cell r="I4236">
            <v>0</v>
          </cell>
          <cell r="J4236">
            <v>0</v>
          </cell>
          <cell r="L4236">
            <v>3178.64</v>
          </cell>
          <cell r="M4236">
            <v>488.32000000000016</v>
          </cell>
          <cell r="N4236">
            <v>0.15362544987793528</v>
          </cell>
        </row>
        <row r="4237">
          <cell r="A4237" t="str">
            <v>27-23-b</v>
          </cell>
          <cell r="B4237" t="str">
            <v>For Stage (Turbine/Submersible)</v>
          </cell>
          <cell r="C4237" t="str">
            <v>Rft</v>
          </cell>
          <cell r="D4237">
            <v>298.8</v>
          </cell>
          <cell r="E4237">
            <v>827.33</v>
          </cell>
          <cell r="F4237" t="str">
            <v>m</v>
          </cell>
          <cell r="G4237">
            <v>980.32</v>
          </cell>
          <cell r="H4237">
            <v>2714.32</v>
          </cell>
          <cell r="I4237">
            <v>0</v>
          </cell>
          <cell r="J4237">
            <v>0</v>
          </cell>
          <cell r="L4237">
            <v>2495.08</v>
          </cell>
          <cell r="M4237">
            <v>219.24000000000024</v>
          </cell>
          <cell r="N4237">
            <v>8.7868926046459531E-2</v>
          </cell>
        </row>
        <row r="4238">
          <cell r="A4238" t="str">
            <v>27-24-a</v>
          </cell>
          <cell r="B4238" t="str">
            <v>Rewinding of Voltage Regulator complete in allrespect: 3 coil</v>
          </cell>
          <cell r="C4238" t="str">
            <v>Job</v>
          </cell>
          <cell r="D4238">
            <v>1494</v>
          </cell>
          <cell r="E4238">
            <v>21614.400000000001</v>
          </cell>
          <cell r="F4238" t="str">
            <v>Job</v>
          </cell>
          <cell r="G4238">
            <v>1494</v>
          </cell>
          <cell r="H4238">
            <v>21614.400000000001</v>
          </cell>
          <cell r="I4238">
            <v>0</v>
          </cell>
          <cell r="J4238">
            <v>0</v>
          </cell>
          <cell r="L4238">
            <v>18261</v>
          </cell>
          <cell r="M4238">
            <v>3353.4000000000015</v>
          </cell>
          <cell r="N4238">
            <v>0.18363725973385914</v>
          </cell>
        </row>
        <row r="4239">
          <cell r="A4239" t="str">
            <v>27-24-b</v>
          </cell>
          <cell r="B4239" t="str">
            <v>Rewinding of Voltage Regulator coil complete inall respect:</v>
          </cell>
          <cell r="C4239" t="str">
            <v>No.</v>
          </cell>
          <cell r="D4239">
            <v>747</v>
          </cell>
          <cell r="E4239">
            <v>7235.1</v>
          </cell>
          <cell r="F4239" t="str">
            <v>No.</v>
          </cell>
          <cell r="G4239">
            <v>747</v>
          </cell>
          <cell r="H4239">
            <v>7235.1</v>
          </cell>
          <cell r="I4239">
            <v>0</v>
          </cell>
          <cell r="J4239">
            <v>0</v>
          </cell>
          <cell r="L4239">
            <v>6153.75</v>
          </cell>
          <cell r="M4239">
            <v>1081.3500000000004</v>
          </cell>
          <cell r="N4239">
            <v>0.17572212065813533</v>
          </cell>
        </row>
        <row r="4240">
          <cell r="A4240" t="str">
            <v>27-25</v>
          </cell>
          <cell r="B4240" t="str">
            <v>Repair of Voltage regulator point control machine</v>
          </cell>
          <cell r="C4240" t="str">
            <v>Job</v>
          </cell>
          <cell r="D4240">
            <v>747</v>
          </cell>
          <cell r="E4240">
            <v>5531.67</v>
          </cell>
          <cell r="F4240" t="str">
            <v>Job</v>
          </cell>
          <cell r="G4240">
            <v>747</v>
          </cell>
          <cell r="H4240">
            <v>5531.67</v>
          </cell>
          <cell r="I4240">
            <v>0</v>
          </cell>
          <cell r="J4240">
            <v>0</v>
          </cell>
          <cell r="L4240">
            <v>5096.7</v>
          </cell>
          <cell r="M4240">
            <v>434.97000000000025</v>
          </cell>
          <cell r="N4240">
            <v>8.5343457531343869E-2</v>
          </cell>
        </row>
        <row r="4241">
          <cell r="A4241" t="str">
            <v>27-26</v>
          </cell>
          <cell r="B4241" t="str">
            <v>Repair of Voltage regulator point control machine</v>
          </cell>
          <cell r="C4241" t="str">
            <v>Job</v>
          </cell>
          <cell r="D4241">
            <v>747</v>
          </cell>
          <cell r="E4241">
            <v>5531.67</v>
          </cell>
          <cell r="F4241" t="str">
            <v>Job</v>
          </cell>
          <cell r="G4241">
            <v>747</v>
          </cell>
          <cell r="H4241">
            <v>5531.67</v>
          </cell>
          <cell r="I4241">
            <v>0</v>
          </cell>
          <cell r="J4241">
            <v>0</v>
          </cell>
          <cell r="L4241">
            <v>5096.7</v>
          </cell>
          <cell r="M4241">
            <v>434.97000000000025</v>
          </cell>
          <cell r="N4241">
            <v>8.5343457531343869E-2</v>
          </cell>
        </row>
        <row r="4242">
          <cell r="A4242" t="str">
            <v>27-27</v>
          </cell>
          <cell r="B4242" t="str">
            <v>Replacement of pump shaft stainless steel</v>
          </cell>
          <cell r="C4242" t="str">
            <v>No.</v>
          </cell>
          <cell r="D4242">
            <v>896.4</v>
          </cell>
          <cell r="E4242">
            <v>6723.54</v>
          </cell>
          <cell r="F4242" t="str">
            <v>No.</v>
          </cell>
          <cell r="G4242">
            <v>896.4</v>
          </cell>
          <cell r="H4242">
            <v>6723.54</v>
          </cell>
          <cell r="I4242">
            <v>0</v>
          </cell>
          <cell r="J4242">
            <v>0</v>
          </cell>
          <cell r="L4242">
            <v>6242.4</v>
          </cell>
          <cell r="M4242">
            <v>481.14000000000033</v>
          </cell>
          <cell r="N4242">
            <v>7.7076124567474105E-2</v>
          </cell>
        </row>
        <row r="4243">
          <cell r="A4243" t="str">
            <v>27-28</v>
          </cell>
          <cell r="B4243" t="str">
            <v>Replacement of Impellar</v>
          </cell>
          <cell r="C4243" t="str">
            <v>No.</v>
          </cell>
          <cell r="D4243">
            <v>896.4</v>
          </cell>
          <cell r="E4243">
            <v>2876.85</v>
          </cell>
          <cell r="F4243" t="str">
            <v>No.</v>
          </cell>
          <cell r="G4243">
            <v>896.4</v>
          </cell>
          <cell r="H4243">
            <v>2876.85</v>
          </cell>
          <cell r="I4243">
            <v>0</v>
          </cell>
          <cell r="J4243">
            <v>0</v>
          </cell>
          <cell r="L4243">
            <v>2658.15</v>
          </cell>
          <cell r="M4243">
            <v>218.69999999999982</v>
          </cell>
          <cell r="N4243">
            <v>8.2275266632808458E-2</v>
          </cell>
        </row>
        <row r="4244">
          <cell r="A4244" t="str">
            <v>27-29</v>
          </cell>
          <cell r="B4244" t="str">
            <v>Supply and Fixing of Column shaft Sleeve 20 to30 mm</v>
          </cell>
          <cell r="C4244" t="str">
            <v>No.</v>
          </cell>
          <cell r="D4244">
            <v>224.1</v>
          </cell>
          <cell r="E4244">
            <v>1012.64</v>
          </cell>
          <cell r="F4244" t="str">
            <v>No.</v>
          </cell>
          <cell r="G4244">
            <v>224.1</v>
          </cell>
          <cell r="H4244">
            <v>1012.64</v>
          </cell>
          <cell r="I4244">
            <v>0</v>
          </cell>
          <cell r="J4244">
            <v>0</v>
          </cell>
          <cell r="L4244">
            <v>940.95</v>
          </cell>
          <cell r="M4244">
            <v>71.689999999999941</v>
          </cell>
          <cell r="N4244">
            <v>7.6188957968010992E-2</v>
          </cell>
        </row>
        <row r="4245">
          <cell r="A4245" t="str">
            <v>27-30</v>
          </cell>
          <cell r="B4245" t="str">
            <v>Replacement of Column pipe socket 3" to 6" i/d</v>
          </cell>
          <cell r="C4245" t="str">
            <v>No.</v>
          </cell>
          <cell r="D4245">
            <v>448.2</v>
          </cell>
          <cell r="E4245">
            <v>2219.67</v>
          </cell>
          <cell r="F4245" t="str">
            <v>No.</v>
          </cell>
          <cell r="G4245">
            <v>448.2</v>
          </cell>
          <cell r="H4245">
            <v>2219.67</v>
          </cell>
          <cell r="I4245">
            <v>0</v>
          </cell>
          <cell r="J4245">
            <v>0</v>
          </cell>
          <cell r="L4245">
            <v>2088.4499999999998</v>
          </cell>
          <cell r="M4245">
            <v>131.22000000000025</v>
          </cell>
          <cell r="N4245">
            <v>6.2831286360698249E-2</v>
          </cell>
        </row>
        <row r="4246">
          <cell r="A4246" t="str">
            <v>27-31</v>
          </cell>
          <cell r="B4246" t="str">
            <v>Replacement of column shaft any size</v>
          </cell>
          <cell r="C4246" t="str">
            <v>No.</v>
          </cell>
          <cell r="D4246">
            <v>747</v>
          </cell>
          <cell r="E4246">
            <v>2282.58</v>
          </cell>
          <cell r="F4246" t="str">
            <v>No.</v>
          </cell>
          <cell r="G4246">
            <v>747</v>
          </cell>
          <cell r="H4246">
            <v>2282.58</v>
          </cell>
          <cell r="I4246">
            <v>0</v>
          </cell>
          <cell r="J4246">
            <v>0</v>
          </cell>
          <cell r="L4246">
            <v>2144.25</v>
          </cell>
          <cell r="M4246">
            <v>138.32999999999993</v>
          </cell>
          <cell r="N4246">
            <v>6.4512067156348343E-2</v>
          </cell>
        </row>
        <row r="4247">
          <cell r="A4247" t="str">
            <v>27-32</v>
          </cell>
          <cell r="B4247" t="str">
            <v>Replacement of wearing ring</v>
          </cell>
          <cell r="C4247" t="str">
            <v>No.</v>
          </cell>
          <cell r="D4247">
            <v>224.1</v>
          </cell>
          <cell r="E4247">
            <v>904.5</v>
          </cell>
          <cell r="F4247" t="str">
            <v>No.</v>
          </cell>
          <cell r="G4247">
            <v>224.1</v>
          </cell>
          <cell r="H4247">
            <v>904.5</v>
          </cell>
          <cell r="I4247">
            <v>0</v>
          </cell>
          <cell r="J4247">
            <v>0</v>
          </cell>
          <cell r="L4247">
            <v>831.6</v>
          </cell>
          <cell r="M4247">
            <v>72.899999999999977</v>
          </cell>
          <cell r="N4247">
            <v>8.7662337662337636E-2</v>
          </cell>
        </row>
        <row r="4248">
          <cell r="A4248" t="str">
            <v>27-33</v>
          </cell>
          <cell r="B4248" t="str">
            <v>Replacement of studs for intermediate bowl</v>
          </cell>
          <cell r="C4248" t="str">
            <v>No.</v>
          </cell>
          <cell r="D4248">
            <v>23.9</v>
          </cell>
          <cell r="E4248">
            <v>58.53</v>
          </cell>
          <cell r="F4248" t="str">
            <v>No.</v>
          </cell>
          <cell r="G4248">
            <v>23.9</v>
          </cell>
          <cell r="H4248">
            <v>58.53</v>
          </cell>
          <cell r="I4248">
            <v>0</v>
          </cell>
          <cell r="J4248">
            <v>0</v>
          </cell>
          <cell r="L4248">
            <v>54.28</v>
          </cell>
          <cell r="M4248">
            <v>4.25</v>
          </cell>
          <cell r="N4248">
            <v>7.8297715549005151E-2</v>
          </cell>
        </row>
        <row r="4249">
          <cell r="A4249" t="str">
            <v>27-34</v>
          </cell>
          <cell r="B4249" t="str">
            <v>Replacement of nut, bolts of any size</v>
          </cell>
          <cell r="C4249" t="str">
            <v>No.</v>
          </cell>
          <cell r="D4249">
            <v>26.89</v>
          </cell>
          <cell r="E4249">
            <v>112.97</v>
          </cell>
          <cell r="F4249" t="str">
            <v>No.</v>
          </cell>
          <cell r="G4249">
            <v>26.89</v>
          </cell>
          <cell r="H4249">
            <v>112.97</v>
          </cell>
          <cell r="I4249">
            <v>0</v>
          </cell>
          <cell r="J4249">
            <v>0</v>
          </cell>
          <cell r="L4249">
            <v>105.87</v>
          </cell>
          <cell r="M4249">
            <v>7.0999999999999943</v>
          </cell>
          <cell r="N4249">
            <v>6.7063379616510765E-2</v>
          </cell>
        </row>
        <row r="4250">
          <cell r="A4250" t="str">
            <v>27-35</v>
          </cell>
          <cell r="B4250" t="str">
            <v>Repair/reconditioning of impellars</v>
          </cell>
          <cell r="C4250" t="str">
            <v>No.</v>
          </cell>
          <cell r="D4250">
            <v>376.61</v>
          </cell>
          <cell r="E4250">
            <v>510.26</v>
          </cell>
          <cell r="F4250" t="str">
            <v>No.</v>
          </cell>
          <cell r="G4250">
            <v>376.61</v>
          </cell>
          <cell r="H4250">
            <v>510.26</v>
          </cell>
          <cell r="I4250">
            <v>0</v>
          </cell>
          <cell r="J4250">
            <v>0</v>
          </cell>
          <cell r="L4250">
            <v>473.81</v>
          </cell>
          <cell r="M4250">
            <v>36.449999999999989</v>
          </cell>
          <cell r="N4250">
            <v>7.6929570925054327E-2</v>
          </cell>
        </row>
        <row r="4251">
          <cell r="A4251" t="str">
            <v>27-36</v>
          </cell>
          <cell r="B4251" t="str">
            <v>Replacing the Submersible motor thrust bearingand disc</v>
          </cell>
          <cell r="C4251" t="str">
            <v>No.</v>
          </cell>
          <cell r="D4251">
            <v>1369.5</v>
          </cell>
          <cell r="E4251">
            <v>14400.38</v>
          </cell>
          <cell r="F4251" t="str">
            <v>No.</v>
          </cell>
          <cell r="G4251">
            <v>1369.5</v>
          </cell>
          <cell r="H4251">
            <v>14400.38</v>
          </cell>
          <cell r="I4251">
            <v>0</v>
          </cell>
          <cell r="J4251">
            <v>0</v>
          </cell>
          <cell r="L4251">
            <v>13200.19</v>
          </cell>
          <cell r="M4251">
            <v>1200.1899999999987</v>
          </cell>
          <cell r="N4251">
            <v>9.09221761201921E-2</v>
          </cell>
        </row>
        <row r="4252">
          <cell r="A4252" t="str">
            <v>27-37</v>
          </cell>
          <cell r="B4252" t="str">
            <v>Replacing the carbon bushes / steel bushes forsubmersible motor complete</v>
          </cell>
          <cell r="C4252" t="str">
            <v>Job</v>
          </cell>
          <cell r="D4252">
            <v>933.75</v>
          </cell>
          <cell r="E4252">
            <v>5329.62</v>
          </cell>
          <cell r="F4252" t="str">
            <v>Job</v>
          </cell>
          <cell r="G4252">
            <v>933.75</v>
          </cell>
          <cell r="H4252">
            <v>5329.62</v>
          </cell>
          <cell r="I4252">
            <v>0</v>
          </cell>
          <cell r="J4252">
            <v>0</v>
          </cell>
          <cell r="L4252">
            <v>4988.4399999999996</v>
          </cell>
          <cell r="M4252">
            <v>341.18000000000029</v>
          </cell>
          <cell r="N4252">
            <v>6.8394127222137641E-2</v>
          </cell>
        </row>
        <row r="4253">
          <cell r="A4253" t="str">
            <v>27-38</v>
          </cell>
          <cell r="B4253" t="str">
            <v>Replacing of brass bush any size</v>
          </cell>
          <cell r="C4253" t="str">
            <v>Job</v>
          </cell>
          <cell r="D4253">
            <v>273.89999999999998</v>
          </cell>
          <cell r="E4253">
            <v>1041.69</v>
          </cell>
          <cell r="F4253" t="str">
            <v>Job</v>
          </cell>
          <cell r="G4253">
            <v>273.89999999999998</v>
          </cell>
          <cell r="H4253">
            <v>1041.69</v>
          </cell>
          <cell r="I4253">
            <v>0</v>
          </cell>
          <cell r="J4253">
            <v>0</v>
          </cell>
          <cell r="L4253">
            <v>972.53</v>
          </cell>
          <cell r="M4253">
            <v>69.160000000000082</v>
          </cell>
          <cell r="N4253">
            <v>7.1113487501670986E-2</v>
          </cell>
        </row>
        <row r="4254">
          <cell r="A4254" t="str">
            <v>27-39</v>
          </cell>
          <cell r="B4254" t="str">
            <v>Replacing of bearing bushes/houseing</v>
          </cell>
          <cell r="C4254" t="str">
            <v>Job</v>
          </cell>
          <cell r="D4254">
            <v>301.29000000000002</v>
          </cell>
          <cell r="E4254">
            <v>1043.53</v>
          </cell>
          <cell r="F4254" t="str">
            <v>Job</v>
          </cell>
          <cell r="G4254">
            <v>301.29000000000002</v>
          </cell>
          <cell r="H4254">
            <v>1043.53</v>
          </cell>
          <cell r="I4254">
            <v>0</v>
          </cell>
          <cell r="J4254">
            <v>0</v>
          </cell>
          <cell r="L4254">
            <v>969.54</v>
          </cell>
          <cell r="M4254">
            <v>73.990000000000009</v>
          </cell>
          <cell r="N4254">
            <v>7.6314540916310847E-2</v>
          </cell>
        </row>
        <row r="4255">
          <cell r="A4255" t="str">
            <v>27-40</v>
          </cell>
          <cell r="B4255" t="str">
            <v>Replacing of rubber packing 3" to 6"i/d</v>
          </cell>
          <cell r="C4255" t="str">
            <v>Pair</v>
          </cell>
          <cell r="D4255">
            <v>49.8</v>
          </cell>
          <cell r="E4255">
            <v>183.45</v>
          </cell>
          <cell r="F4255" t="str">
            <v>Pair</v>
          </cell>
          <cell r="G4255">
            <v>49.8</v>
          </cell>
          <cell r="H4255">
            <v>183.45</v>
          </cell>
          <cell r="I4255">
            <v>0</v>
          </cell>
          <cell r="J4255">
            <v>0</v>
          </cell>
          <cell r="L4255">
            <v>168.19</v>
          </cell>
          <cell r="M4255">
            <v>15.259999999999991</v>
          </cell>
          <cell r="N4255">
            <v>9.0730721208157394E-2</v>
          </cell>
        </row>
        <row r="4256">
          <cell r="A4256" t="str">
            <v>27-41-a</v>
          </cell>
          <cell r="B4256" t="str">
            <v>Rewinding of H.T Coil 25 KVA</v>
          </cell>
          <cell r="C4256" t="str">
            <v>Job</v>
          </cell>
          <cell r="D4256">
            <v>373.5</v>
          </cell>
          <cell r="E4256">
            <v>18744.3</v>
          </cell>
          <cell r="F4256" t="str">
            <v>Job</v>
          </cell>
          <cell r="G4256">
            <v>373.5</v>
          </cell>
          <cell r="H4256">
            <v>18744.3</v>
          </cell>
          <cell r="I4256">
            <v>0</v>
          </cell>
          <cell r="J4256">
            <v>0</v>
          </cell>
          <cell r="L4256">
            <v>15682.5</v>
          </cell>
          <cell r="M4256">
            <v>3061.7999999999993</v>
          </cell>
          <cell r="N4256">
            <v>0.19523672883787657</v>
          </cell>
        </row>
        <row r="4257">
          <cell r="A4257" t="str">
            <v>27-41-b</v>
          </cell>
          <cell r="B4257" t="str">
            <v>Rewinding of H.T Coil 50 KVA</v>
          </cell>
          <cell r="C4257" t="str">
            <v>Job</v>
          </cell>
          <cell r="D4257">
            <v>522.9</v>
          </cell>
          <cell r="E4257">
            <v>23326.02</v>
          </cell>
          <cell r="F4257" t="str">
            <v>Job</v>
          </cell>
          <cell r="G4257">
            <v>522.9</v>
          </cell>
          <cell r="H4257">
            <v>23326.02</v>
          </cell>
          <cell r="I4257">
            <v>0</v>
          </cell>
          <cell r="J4257">
            <v>0</v>
          </cell>
          <cell r="L4257">
            <v>19525.5</v>
          </cell>
          <cell r="M4257">
            <v>3800.5200000000004</v>
          </cell>
          <cell r="N4257">
            <v>0.1946439271721595</v>
          </cell>
        </row>
        <row r="4258">
          <cell r="A4258" t="str">
            <v>27-41-c</v>
          </cell>
          <cell r="B4258" t="str">
            <v>Rewinding of H.T Coil 100 KVA</v>
          </cell>
          <cell r="C4258" t="str">
            <v>Job</v>
          </cell>
          <cell r="D4258">
            <v>1045.8</v>
          </cell>
          <cell r="E4258">
            <v>46827</v>
          </cell>
          <cell r="F4258" t="str">
            <v>Job</v>
          </cell>
          <cell r="G4258">
            <v>1045.8</v>
          </cell>
          <cell r="H4258">
            <v>46827</v>
          </cell>
          <cell r="I4258">
            <v>0</v>
          </cell>
          <cell r="J4258">
            <v>0</v>
          </cell>
          <cell r="L4258">
            <v>39196.800000000003</v>
          </cell>
          <cell r="M4258">
            <v>7630.1999999999971</v>
          </cell>
          <cell r="N4258">
            <v>0.19466385011021298</v>
          </cell>
        </row>
        <row r="4259">
          <cell r="A4259" t="str">
            <v>27-42-a</v>
          </cell>
          <cell r="B4259" t="str">
            <v>Rewinding of L.T Coil 25 KVA</v>
          </cell>
          <cell r="C4259" t="str">
            <v>Job</v>
          </cell>
          <cell r="D4259">
            <v>373.5</v>
          </cell>
          <cell r="E4259">
            <v>9194.4</v>
          </cell>
          <cell r="F4259" t="str">
            <v>Job</v>
          </cell>
          <cell r="G4259">
            <v>373.5</v>
          </cell>
          <cell r="H4259">
            <v>9194.4</v>
          </cell>
          <cell r="I4259">
            <v>0</v>
          </cell>
          <cell r="J4259">
            <v>0</v>
          </cell>
          <cell r="L4259">
            <v>7724.25</v>
          </cell>
          <cell r="M4259">
            <v>1470.1499999999996</v>
          </cell>
          <cell r="N4259">
            <v>0.19032915817069615</v>
          </cell>
        </row>
        <row r="4260">
          <cell r="A4260" t="str">
            <v>27-42-b</v>
          </cell>
          <cell r="B4260" t="str">
            <v>Rewinding of L.T Coil 50 KVA</v>
          </cell>
          <cell r="C4260" t="str">
            <v>Job</v>
          </cell>
          <cell r="D4260">
            <v>522.9</v>
          </cell>
          <cell r="E4260">
            <v>11457.9</v>
          </cell>
          <cell r="F4260" t="str">
            <v>Job</v>
          </cell>
          <cell r="G4260">
            <v>522.9</v>
          </cell>
          <cell r="H4260">
            <v>11457.9</v>
          </cell>
          <cell r="I4260">
            <v>0</v>
          </cell>
          <cell r="J4260">
            <v>0</v>
          </cell>
          <cell r="L4260">
            <v>9635.4</v>
          </cell>
          <cell r="M4260">
            <v>1822.5</v>
          </cell>
          <cell r="N4260">
            <v>0.18914627311787782</v>
          </cell>
        </row>
        <row r="4261">
          <cell r="A4261" t="str">
            <v>27-42-c</v>
          </cell>
          <cell r="B4261" t="str">
            <v>Rewinding of L.T Coil 100 KVA</v>
          </cell>
          <cell r="C4261" t="str">
            <v>Job</v>
          </cell>
          <cell r="D4261">
            <v>1045.8</v>
          </cell>
          <cell r="E4261">
            <v>13293</v>
          </cell>
          <cell r="F4261" t="str">
            <v>Job</v>
          </cell>
          <cell r="G4261">
            <v>1045.8</v>
          </cell>
          <cell r="H4261">
            <v>13293</v>
          </cell>
          <cell r="I4261">
            <v>0</v>
          </cell>
          <cell r="J4261">
            <v>0</v>
          </cell>
          <cell r="L4261">
            <v>11251.8</v>
          </cell>
          <cell r="M4261">
            <v>2041.2000000000007</v>
          </cell>
          <cell r="N4261">
            <v>0.181410974244121</v>
          </cell>
        </row>
        <row r="4262">
          <cell r="A4262" t="str">
            <v>27-43</v>
          </cell>
          <cell r="B4262" t="str">
            <v>Replacement of insulator (HT) Bush for 25 to 50KVA</v>
          </cell>
          <cell r="C4262" t="str">
            <v>No.</v>
          </cell>
          <cell r="D4262">
            <v>376.61</v>
          </cell>
          <cell r="E4262">
            <v>2098.27</v>
          </cell>
          <cell r="F4262" t="str">
            <v>No.</v>
          </cell>
          <cell r="G4262">
            <v>376.61</v>
          </cell>
          <cell r="H4262">
            <v>2098.27</v>
          </cell>
          <cell r="I4262">
            <v>0</v>
          </cell>
          <cell r="J4262">
            <v>0</v>
          </cell>
          <cell r="L4262">
            <v>1956.11</v>
          </cell>
          <cell r="M4262">
            <v>142.16000000000008</v>
          </cell>
          <cell r="N4262">
            <v>7.2674849573899261E-2</v>
          </cell>
        </row>
        <row r="4263">
          <cell r="A4263" t="str">
            <v>27-44-a</v>
          </cell>
          <cell r="B4263" t="str">
            <v>Replacement of Transformer L.T bush for 25 to 50KVA</v>
          </cell>
          <cell r="C4263" t="str">
            <v>No.</v>
          </cell>
          <cell r="D4263">
            <v>747</v>
          </cell>
          <cell r="E4263">
            <v>2812.86</v>
          </cell>
          <cell r="F4263" t="str">
            <v>No.</v>
          </cell>
          <cell r="G4263">
            <v>747</v>
          </cell>
          <cell r="H4263">
            <v>2812.86</v>
          </cell>
          <cell r="I4263">
            <v>0</v>
          </cell>
          <cell r="J4263">
            <v>0</v>
          </cell>
          <cell r="L4263">
            <v>2630.25</v>
          </cell>
          <cell r="M4263">
            <v>182.61000000000013</v>
          </cell>
          <cell r="N4263">
            <v>6.9426860564585163E-2</v>
          </cell>
        </row>
        <row r="4264">
          <cell r="A4264" t="str">
            <v>27-44-b</v>
          </cell>
          <cell r="B4264" t="str">
            <v>Replacement of transfomer link of different KVS</v>
          </cell>
          <cell r="C4264" t="str">
            <v>No.</v>
          </cell>
          <cell r="D4264">
            <v>448.2</v>
          </cell>
          <cell r="E4264">
            <v>2252.48</v>
          </cell>
          <cell r="F4264" t="str">
            <v>No.</v>
          </cell>
          <cell r="G4264">
            <v>448.2</v>
          </cell>
          <cell r="H4264">
            <v>2252.48</v>
          </cell>
          <cell r="I4264">
            <v>0</v>
          </cell>
          <cell r="J4264">
            <v>0</v>
          </cell>
          <cell r="L4264">
            <v>2088.4499999999998</v>
          </cell>
          <cell r="M4264">
            <v>164.0300000000002</v>
          </cell>
          <cell r="N4264">
            <v>7.8541502070913941E-2</v>
          </cell>
        </row>
        <row r="4265">
          <cell r="A4265" t="str">
            <v>27-45</v>
          </cell>
          <cell r="B4265" t="str">
            <v>Replacement of S-Y-II unit for 25 to 100 KVA</v>
          </cell>
          <cell r="C4265" t="str">
            <v>No.</v>
          </cell>
          <cell r="D4265">
            <v>747</v>
          </cell>
          <cell r="E4265">
            <v>2302.1999999999998</v>
          </cell>
          <cell r="F4265" t="str">
            <v>No.</v>
          </cell>
          <cell r="G4265">
            <v>747</v>
          </cell>
          <cell r="H4265">
            <v>2302.1999999999998</v>
          </cell>
          <cell r="I4265">
            <v>0</v>
          </cell>
          <cell r="J4265">
            <v>0</v>
          </cell>
          <cell r="L4265">
            <v>2144.25</v>
          </cell>
          <cell r="M4265">
            <v>157.94999999999982</v>
          </cell>
          <cell r="N4265">
            <v>7.3662119622245462E-2</v>
          </cell>
        </row>
        <row r="4266">
          <cell r="A4266" t="str">
            <v>27-46</v>
          </cell>
          <cell r="B4266" t="str">
            <v>Replacement of transformer oil</v>
          </cell>
          <cell r="C4266" t="str">
            <v>Liter</v>
          </cell>
          <cell r="D4266">
            <v>104.58</v>
          </cell>
          <cell r="E4266">
            <v>341.91</v>
          </cell>
          <cell r="F4266" t="str">
            <v>Liter</v>
          </cell>
          <cell r="G4266">
            <v>104.58</v>
          </cell>
          <cell r="H4266">
            <v>341.91</v>
          </cell>
          <cell r="I4266">
            <v>0</v>
          </cell>
          <cell r="J4266">
            <v>0</v>
          </cell>
          <cell r="L4266">
            <v>317.2</v>
          </cell>
          <cell r="M4266">
            <v>24.710000000000036</v>
          </cell>
          <cell r="N4266">
            <v>7.7900378310214499E-2</v>
          </cell>
        </row>
        <row r="4267">
          <cell r="A4267" t="str">
            <v>27-47</v>
          </cell>
          <cell r="B4267" t="str">
            <v>Loading unloading of Transformer asper wapdaspecification &amp; installation with cariage completefor 25 to 100 KVA</v>
          </cell>
          <cell r="C4267" t="str">
            <v>Job</v>
          </cell>
          <cell r="D4267">
            <v>1494</v>
          </cell>
          <cell r="E4267">
            <v>7034.4</v>
          </cell>
          <cell r="F4267" t="str">
            <v>Job</v>
          </cell>
          <cell r="G4267">
            <v>1494</v>
          </cell>
          <cell r="H4267">
            <v>7034.4</v>
          </cell>
          <cell r="I4267">
            <v>0</v>
          </cell>
          <cell r="J4267">
            <v>0</v>
          </cell>
          <cell r="L4267">
            <v>6475.5</v>
          </cell>
          <cell r="M4267">
            <v>558.89999999999964</v>
          </cell>
          <cell r="N4267">
            <v>8.630993745656701E-2</v>
          </cell>
        </row>
        <row r="4268">
          <cell r="A4268" t="str">
            <v>27-48</v>
          </cell>
          <cell r="B4268" t="str">
            <v>Rubber packing 1/32" to 1/16"thick</v>
          </cell>
          <cell r="C4268" t="str">
            <v>No.</v>
          </cell>
          <cell r="D4268">
            <v>35.86</v>
          </cell>
          <cell r="E4268">
            <v>116.05</v>
          </cell>
          <cell r="F4268" t="str">
            <v>No.</v>
          </cell>
          <cell r="G4268">
            <v>35.86</v>
          </cell>
          <cell r="H4268">
            <v>116.05</v>
          </cell>
          <cell r="I4268">
            <v>0</v>
          </cell>
          <cell r="J4268">
            <v>0</v>
          </cell>
          <cell r="L4268">
            <v>106.51</v>
          </cell>
          <cell r="M4268">
            <v>9.539999999999992</v>
          </cell>
          <cell r="N4268">
            <v>8.9569054548868571E-2</v>
          </cell>
        </row>
        <row r="4269">
          <cell r="A4269" t="str">
            <v>27-49</v>
          </cell>
          <cell r="B4269" t="str">
            <v>Replacement of gland dori</v>
          </cell>
          <cell r="C4269" t="str">
            <v>Rft</v>
          </cell>
          <cell r="D4269">
            <v>29.88</v>
          </cell>
          <cell r="E4269">
            <v>76.23</v>
          </cell>
          <cell r="F4269" t="str">
            <v>m</v>
          </cell>
          <cell r="G4269">
            <v>98.03</v>
          </cell>
          <cell r="H4269">
            <v>250.11</v>
          </cell>
          <cell r="I4269">
            <v>0</v>
          </cell>
          <cell r="J4269">
            <v>0</v>
          </cell>
          <cell r="L4269">
            <v>231.42</v>
          </cell>
          <cell r="M4269">
            <v>18.690000000000026</v>
          </cell>
          <cell r="N4269">
            <v>8.0762250453720624E-2</v>
          </cell>
        </row>
        <row r="4270">
          <cell r="A4270" t="str">
            <v>27-50</v>
          </cell>
          <cell r="B4270" t="str">
            <v>Replacing of Kit kat grips 60 to 200 Amp</v>
          </cell>
          <cell r="C4270" t="str">
            <v>No.</v>
          </cell>
          <cell r="D4270">
            <v>186.75</v>
          </cell>
          <cell r="E4270">
            <v>1644.75</v>
          </cell>
          <cell r="F4270" t="str">
            <v>No.</v>
          </cell>
          <cell r="G4270">
            <v>186.75</v>
          </cell>
          <cell r="H4270">
            <v>1644.75</v>
          </cell>
          <cell r="I4270">
            <v>0</v>
          </cell>
          <cell r="J4270">
            <v>0</v>
          </cell>
          <cell r="L4270">
            <v>1523.25</v>
          </cell>
          <cell r="M4270">
            <v>121.5</v>
          </cell>
          <cell r="N4270">
            <v>7.9763663220088626E-2</v>
          </cell>
        </row>
        <row r="4271">
          <cell r="A4271" t="str">
            <v>27-51</v>
          </cell>
          <cell r="B4271" t="str">
            <v>Replacing of pressure gauge 0 to 500</v>
          </cell>
          <cell r="C4271" t="str">
            <v>No.</v>
          </cell>
          <cell r="D4271">
            <v>199.67</v>
          </cell>
          <cell r="E4271">
            <v>539.87</v>
          </cell>
          <cell r="F4271" t="str">
            <v>No.</v>
          </cell>
          <cell r="G4271">
            <v>199.67</v>
          </cell>
          <cell r="H4271">
            <v>539.87</v>
          </cell>
          <cell r="I4271">
            <v>0</v>
          </cell>
          <cell r="J4271">
            <v>0</v>
          </cell>
          <cell r="L4271">
            <v>491.27</v>
          </cell>
          <cell r="M4271">
            <v>48.600000000000023</v>
          </cell>
          <cell r="N4271">
            <v>9.8927270136584824E-2</v>
          </cell>
        </row>
        <row r="4272">
          <cell r="A4272" t="str">
            <v>27-52</v>
          </cell>
          <cell r="B4272" t="str">
            <v>Flexsible conduct pipe 1-1/2" to 2"dia</v>
          </cell>
          <cell r="C4272" t="str">
            <v>Rft</v>
          </cell>
          <cell r="D4272">
            <v>62.3</v>
          </cell>
          <cell r="E4272">
            <v>114.3</v>
          </cell>
          <cell r="F4272" t="str">
            <v>m</v>
          </cell>
          <cell r="G4272">
            <v>204.4</v>
          </cell>
          <cell r="H4272">
            <v>375.01</v>
          </cell>
          <cell r="I4272">
            <v>0</v>
          </cell>
          <cell r="J4272">
            <v>0</v>
          </cell>
          <cell r="L4272">
            <v>343.91</v>
          </cell>
          <cell r="M4272">
            <v>31.099999999999966</v>
          </cell>
          <cell r="N4272">
            <v>9.0430635922188835E-2</v>
          </cell>
        </row>
        <row r="4273">
          <cell r="A4273" t="str">
            <v>27-53</v>
          </cell>
          <cell r="B4273" t="str">
            <v>Replacing of clamps 3" to 6"s ize</v>
          </cell>
          <cell r="C4273" t="str">
            <v>No.</v>
          </cell>
          <cell r="D4273">
            <v>249</v>
          </cell>
          <cell r="E4273">
            <v>1183.7</v>
          </cell>
          <cell r="F4273" t="str">
            <v>No.</v>
          </cell>
          <cell r="G4273">
            <v>249</v>
          </cell>
          <cell r="H4273">
            <v>1183.7</v>
          </cell>
          <cell r="I4273">
            <v>0</v>
          </cell>
          <cell r="J4273">
            <v>0</v>
          </cell>
          <cell r="L4273">
            <v>1083.94</v>
          </cell>
          <cell r="M4273">
            <v>99.759999999999991</v>
          </cell>
          <cell r="N4273">
            <v>9.2034614462055075E-2</v>
          </cell>
        </row>
        <row r="4274">
          <cell r="A4274" t="str">
            <v>27-54</v>
          </cell>
          <cell r="B4274" t="str">
            <v>Submersible plate</v>
          </cell>
          <cell r="C4274" t="str">
            <v>No.</v>
          </cell>
          <cell r="D4274">
            <v>249</v>
          </cell>
          <cell r="E4274">
            <v>2187.46</v>
          </cell>
          <cell r="F4274" t="str">
            <v>No.</v>
          </cell>
          <cell r="G4274">
            <v>249</v>
          </cell>
          <cell r="H4274">
            <v>2187.46</v>
          </cell>
          <cell r="I4274">
            <v>0</v>
          </cell>
          <cell r="J4274">
            <v>0</v>
          </cell>
          <cell r="L4274">
            <v>2031.64</v>
          </cell>
          <cell r="M4274">
            <v>155.81999999999994</v>
          </cell>
          <cell r="N4274">
            <v>7.6696658856884065E-2</v>
          </cell>
        </row>
        <row r="4275">
          <cell r="A4275" t="str">
            <v>27-55</v>
          </cell>
          <cell r="B4275" t="str">
            <v>Cutting &amp; threading MS column pipe of varioussize</v>
          </cell>
          <cell r="C4275" t="str">
            <v>Job</v>
          </cell>
          <cell r="D4275">
            <v>958.65</v>
          </cell>
          <cell r="E4275">
            <v>1323.15</v>
          </cell>
          <cell r="F4275" t="str">
            <v>Job</v>
          </cell>
          <cell r="G4275">
            <v>958.65</v>
          </cell>
          <cell r="H4275">
            <v>1323.15</v>
          </cell>
          <cell r="I4275">
            <v>0</v>
          </cell>
          <cell r="J4275">
            <v>0</v>
          </cell>
          <cell r="L4275">
            <v>1201.6500000000001</v>
          </cell>
          <cell r="M4275">
            <v>121.5</v>
          </cell>
          <cell r="N4275">
            <v>0.10111097241293221</v>
          </cell>
        </row>
        <row r="4276">
          <cell r="A4276" t="str">
            <v>27-56-a</v>
          </cell>
          <cell r="B4276" t="str">
            <v>Replacing of single core cable of the followinggauge (Cupper):PVC Cable 7/064</v>
          </cell>
          <cell r="C4276" t="str">
            <v>Rft</v>
          </cell>
          <cell r="D4276">
            <v>46.76</v>
          </cell>
          <cell r="E4276">
            <v>131.81</v>
          </cell>
          <cell r="F4276" t="str">
            <v>m</v>
          </cell>
          <cell r="G4276">
            <v>153.41999999999999</v>
          </cell>
          <cell r="H4276">
            <v>432.45</v>
          </cell>
          <cell r="I4276">
            <v>0</v>
          </cell>
          <cell r="J4276">
            <v>0</v>
          </cell>
          <cell r="L4276">
            <v>376.65</v>
          </cell>
          <cell r="M4276">
            <v>55.800000000000011</v>
          </cell>
          <cell r="N4276">
            <v>0.1481481481481482</v>
          </cell>
        </row>
        <row r="4277">
          <cell r="A4277" t="str">
            <v>27-56-b</v>
          </cell>
          <cell r="B4277" t="str">
            <v>Replacing of single core cable of the followinggauge (Cupper):PVC Cable 7/052</v>
          </cell>
          <cell r="C4277" t="str">
            <v>Rft</v>
          </cell>
          <cell r="D4277">
            <v>46.76</v>
          </cell>
          <cell r="E4277">
            <v>115.11</v>
          </cell>
          <cell r="F4277" t="str">
            <v>m</v>
          </cell>
          <cell r="G4277">
            <v>153.41999999999999</v>
          </cell>
          <cell r="H4277">
            <v>377.64</v>
          </cell>
          <cell r="I4277">
            <v>0</v>
          </cell>
          <cell r="J4277">
            <v>0</v>
          </cell>
          <cell r="L4277">
            <v>332.8</v>
          </cell>
          <cell r="M4277">
            <v>44.839999999999975</v>
          </cell>
          <cell r="N4277">
            <v>0.13473557692307683</v>
          </cell>
        </row>
        <row r="4278">
          <cell r="A4278" t="str">
            <v>27-56-c</v>
          </cell>
          <cell r="B4278" t="str">
            <v>Replacing of single core cable of the followinggauge (Cupper):PVC Cable 19/052</v>
          </cell>
          <cell r="C4278" t="str">
            <v>Rft</v>
          </cell>
          <cell r="D4278">
            <v>93.38</v>
          </cell>
          <cell r="E4278">
            <v>230.06</v>
          </cell>
          <cell r="F4278" t="str">
            <v>m</v>
          </cell>
          <cell r="G4278">
            <v>306.35000000000002</v>
          </cell>
          <cell r="H4278">
            <v>754.8</v>
          </cell>
          <cell r="I4278">
            <v>0</v>
          </cell>
          <cell r="J4278">
            <v>0</v>
          </cell>
          <cell r="L4278">
            <v>665.11</v>
          </cell>
          <cell r="M4278">
            <v>89.689999999999941</v>
          </cell>
          <cell r="N4278">
            <v>0.13484987445685667</v>
          </cell>
        </row>
        <row r="4279">
          <cell r="A4279" t="str">
            <v>27-56-d</v>
          </cell>
          <cell r="B4279" t="str">
            <v>Replacing of single core cable of the followinggauge (Cupper):PVC Cable 19/064</v>
          </cell>
          <cell r="C4279" t="str">
            <v>Rft</v>
          </cell>
          <cell r="D4279">
            <v>93.38</v>
          </cell>
          <cell r="E4279">
            <v>245.25</v>
          </cell>
          <cell r="F4279" t="str">
            <v>m</v>
          </cell>
          <cell r="G4279">
            <v>306.35000000000002</v>
          </cell>
          <cell r="H4279">
            <v>804.63</v>
          </cell>
          <cell r="I4279">
            <v>0</v>
          </cell>
          <cell r="J4279">
            <v>0</v>
          </cell>
          <cell r="L4279">
            <v>704.97</v>
          </cell>
          <cell r="M4279">
            <v>99.659999999999968</v>
          </cell>
          <cell r="N4279">
            <v>0.14136771777522442</v>
          </cell>
        </row>
        <row r="4280">
          <cell r="A4280" t="str">
            <v>27-57-a</v>
          </cell>
          <cell r="B4280" t="str">
            <v>Replacing of 3 core submersible cable (cupper) ofthe following gauge.14/16mm.</v>
          </cell>
          <cell r="C4280" t="str">
            <v>Rft</v>
          </cell>
          <cell r="D4280">
            <v>93.38</v>
          </cell>
          <cell r="E4280">
            <v>225.51</v>
          </cell>
          <cell r="F4280" t="str">
            <v>m</v>
          </cell>
          <cell r="G4280">
            <v>306.35000000000002</v>
          </cell>
          <cell r="H4280">
            <v>739.85</v>
          </cell>
          <cell r="I4280">
            <v>0</v>
          </cell>
          <cell r="J4280">
            <v>0</v>
          </cell>
          <cell r="L4280">
            <v>653.15</v>
          </cell>
          <cell r="M4280">
            <v>86.700000000000045</v>
          </cell>
          <cell r="N4280">
            <v>0.13274133047538858</v>
          </cell>
        </row>
        <row r="4281">
          <cell r="A4281" t="str">
            <v>27-57-b</v>
          </cell>
          <cell r="B4281" t="str">
            <v>Replacing of 3 core submersible cable (cupper) ofthe following gauge.25 mm</v>
          </cell>
          <cell r="C4281" t="str">
            <v>Rft</v>
          </cell>
          <cell r="D4281">
            <v>140.13999999999999</v>
          </cell>
          <cell r="E4281">
            <v>565.39</v>
          </cell>
          <cell r="F4281" t="str">
            <v>m</v>
          </cell>
          <cell r="G4281">
            <v>459.77</v>
          </cell>
          <cell r="H4281">
            <v>1854.94</v>
          </cell>
          <cell r="I4281">
            <v>0</v>
          </cell>
          <cell r="J4281">
            <v>0</v>
          </cell>
          <cell r="L4281">
            <v>1575.91</v>
          </cell>
          <cell r="M4281">
            <v>279.02999999999997</v>
          </cell>
          <cell r="N4281">
            <v>0.17705960365756926</v>
          </cell>
        </row>
        <row r="4282">
          <cell r="A4282" t="str">
            <v>27-58-a</v>
          </cell>
          <cell r="B4282" t="str">
            <v>Replacing of 4 core cable of the following gaugePVC Cable 19/083</v>
          </cell>
          <cell r="C4282" t="str">
            <v>Rft</v>
          </cell>
          <cell r="D4282">
            <v>140.13999999999999</v>
          </cell>
          <cell r="E4282">
            <v>451.48</v>
          </cell>
          <cell r="F4282" t="str">
            <v>m</v>
          </cell>
          <cell r="G4282">
            <v>459.77</v>
          </cell>
          <cell r="H4282">
            <v>1481.24</v>
          </cell>
          <cell r="I4282">
            <v>0</v>
          </cell>
          <cell r="J4282">
            <v>0</v>
          </cell>
          <cell r="L4282">
            <v>1276.94</v>
          </cell>
          <cell r="M4282">
            <v>204.29999999999995</v>
          </cell>
          <cell r="N4282">
            <v>0.15999185552962547</v>
          </cell>
        </row>
        <row r="4283">
          <cell r="A4283" t="str">
            <v>27-58-b</v>
          </cell>
          <cell r="B4283" t="str">
            <v>Replacing of 4 core cable of the following gaugePVC Cable 19/064</v>
          </cell>
          <cell r="C4283" t="str">
            <v>Rft</v>
          </cell>
          <cell r="D4283">
            <v>140.13999999999999</v>
          </cell>
          <cell r="E4283">
            <v>375.54</v>
          </cell>
          <cell r="F4283" t="str">
            <v>m</v>
          </cell>
          <cell r="G4283">
            <v>459.77</v>
          </cell>
          <cell r="H4283">
            <v>1232.0999999999999</v>
          </cell>
          <cell r="I4283">
            <v>0</v>
          </cell>
          <cell r="J4283">
            <v>0</v>
          </cell>
          <cell r="L4283">
            <v>1077.6300000000001</v>
          </cell>
          <cell r="M4283">
            <v>154.4699999999998</v>
          </cell>
          <cell r="N4283">
            <v>0.14334233456752299</v>
          </cell>
        </row>
        <row r="4284">
          <cell r="A4284" t="str">
            <v>27-59</v>
          </cell>
          <cell r="B4284" t="str">
            <v>Test &amp; develope tubewell of size 6" &amp; abovecontinously up to 1.5 cuse cs (Air compressor)</v>
          </cell>
          <cell r="C4284" t="str">
            <v>Hr</v>
          </cell>
          <cell r="D4284">
            <v>357.94</v>
          </cell>
          <cell r="E4284">
            <v>838.47</v>
          </cell>
          <cell r="F4284" t="str">
            <v>Hr</v>
          </cell>
          <cell r="G4284">
            <v>357.94</v>
          </cell>
          <cell r="H4284">
            <v>838.47</v>
          </cell>
          <cell r="I4284">
            <v>0</v>
          </cell>
          <cell r="J4284">
            <v>0</v>
          </cell>
          <cell r="L4284">
            <v>783.19</v>
          </cell>
          <cell r="M4284">
            <v>55.279999999999973</v>
          </cell>
          <cell r="N4284">
            <v>7.0583127976608442E-2</v>
          </cell>
        </row>
        <row r="4285">
          <cell r="A4285" t="str">
            <v>27-60</v>
          </cell>
          <cell r="B4285" t="str">
            <v>Disconnection of Illegal water connection,complete in all respects</v>
          </cell>
          <cell r="C4285" t="str">
            <v>Per Job</v>
          </cell>
          <cell r="D4285">
            <v>1113.6500000000001</v>
          </cell>
          <cell r="E4285">
            <v>1113.6500000000001</v>
          </cell>
          <cell r="F4285" t="str">
            <v>Per Job</v>
          </cell>
          <cell r="G4285">
            <v>1113.6500000000001</v>
          </cell>
          <cell r="H4285">
            <v>1113.6500000000001</v>
          </cell>
          <cell r="I4285">
            <v>0</v>
          </cell>
          <cell r="J4285">
            <v>0</v>
          </cell>
          <cell r="L4285">
            <v>1113.6500000000001</v>
          </cell>
          <cell r="M4285">
            <v>0</v>
          </cell>
          <cell r="N4285">
            <v>0</v>
          </cell>
        </row>
        <row r="4286">
          <cell r="A4286" t="str">
            <v>27-61</v>
          </cell>
          <cell r="B4286" t="str">
            <v>Making holes upto 3" dia, 18" depth in cementconcrete or stone masonry walls and repairing</v>
          </cell>
          <cell r="C4286" t="str">
            <v>Per Job</v>
          </cell>
          <cell r="D4286">
            <v>409.19</v>
          </cell>
          <cell r="E4286">
            <v>409.19</v>
          </cell>
          <cell r="F4286" t="str">
            <v>Per Job</v>
          </cell>
          <cell r="G4286">
            <v>409.19</v>
          </cell>
          <cell r="H4286">
            <v>409.19</v>
          </cell>
          <cell r="I4286">
            <v>6.1</v>
          </cell>
          <cell r="J4286">
            <v>0</v>
          </cell>
          <cell r="L4286">
            <v>355.82</v>
          </cell>
          <cell r="M4286">
            <v>53.370000000000005</v>
          </cell>
          <cell r="N4286">
            <v>0.14999156877072678</v>
          </cell>
        </row>
        <row r="4287">
          <cell r="A4287" t="str">
            <v>27-62</v>
          </cell>
          <cell r="B4287" t="str">
            <v>Replacing kallar eaten bricks</v>
          </cell>
          <cell r="C4287" t="str">
            <v>Each</v>
          </cell>
          <cell r="D4287">
            <v>57.27</v>
          </cell>
          <cell r="E4287">
            <v>74.540000000000006</v>
          </cell>
          <cell r="F4287" t="str">
            <v>Each</v>
          </cell>
          <cell r="G4287">
            <v>57.27</v>
          </cell>
          <cell r="H4287">
            <v>74.540000000000006</v>
          </cell>
          <cell r="I4287" t="str">
            <v>7.2.1.4</v>
          </cell>
          <cell r="J4287">
            <v>0</v>
          </cell>
          <cell r="L4287">
            <v>65.599999999999994</v>
          </cell>
          <cell r="M4287">
            <v>8.9400000000000119</v>
          </cell>
          <cell r="N4287">
            <v>0.13628048780487825</v>
          </cell>
        </row>
        <row r="4288">
          <cell r="A4288" t="str">
            <v>27-63</v>
          </cell>
          <cell r="B4288" t="str">
            <v>Repairing corners of bridges &amp; other hydraulicmasonry works</v>
          </cell>
          <cell r="C4288" t="str">
            <v>Each</v>
          </cell>
          <cell r="D4288">
            <v>715.88</v>
          </cell>
          <cell r="E4288">
            <v>715.88</v>
          </cell>
          <cell r="F4288" t="str">
            <v>Each</v>
          </cell>
          <cell r="G4288">
            <v>715.88</v>
          </cell>
          <cell r="H4288">
            <v>715.88</v>
          </cell>
          <cell r="I4288">
            <v>0</v>
          </cell>
          <cell r="J4288">
            <v>0</v>
          </cell>
          <cell r="L4288">
            <v>622.5</v>
          </cell>
          <cell r="M4288">
            <v>93.38</v>
          </cell>
          <cell r="N4288">
            <v>0.15000803212851405</v>
          </cell>
        </row>
        <row r="4289">
          <cell r="A4289" t="str">
            <v>27-64</v>
          </cell>
          <cell r="B4289" t="str">
            <v>Rubbing and polishing old grit/mosaic floor,including repairing voids, uneven surface,complete</v>
          </cell>
          <cell r="C4289" t="str">
            <v>Sft</v>
          </cell>
          <cell r="D4289">
            <v>0</v>
          </cell>
          <cell r="E4289">
            <v>25.41</v>
          </cell>
          <cell r="F4289" t="str">
            <v>m2</v>
          </cell>
          <cell r="G4289">
            <v>0</v>
          </cell>
          <cell r="H4289">
            <v>273.43</v>
          </cell>
          <cell r="I4289">
            <v>10.9</v>
          </cell>
          <cell r="J4289" t="str">
            <v>Reduce the rate by 35 % and 40 %for labour and composite raterespectively if polishing is notdone.</v>
          </cell>
          <cell r="L4289">
            <v>240</v>
          </cell>
          <cell r="M4289">
            <v>33.430000000000007</v>
          </cell>
          <cell r="N4289">
            <v>0.1392916666666667</v>
          </cell>
        </row>
        <row r="4290">
          <cell r="A4290" t="str">
            <v>27-65</v>
          </cell>
          <cell r="B4290" t="str">
            <v>Rubbing &amp; polishing grit floor, including repairingvoids, uneven surface, complete</v>
          </cell>
          <cell r="C4290" t="str">
            <v>100 Sft</v>
          </cell>
          <cell r="D4290">
            <v>0</v>
          </cell>
          <cell r="E4290">
            <v>33.299999999999997</v>
          </cell>
          <cell r="F4290" t="str">
            <v>m2</v>
          </cell>
          <cell r="G4290">
            <v>0</v>
          </cell>
          <cell r="H4290">
            <v>3.58</v>
          </cell>
          <cell r="I4290">
            <v>10.9</v>
          </cell>
          <cell r="J4290" t="str">
            <v>Reduce the rate by 35 % and 40 %for labour and composite raterespectively if polishing is notdone.</v>
          </cell>
          <cell r="L4290">
            <v>2.98</v>
          </cell>
          <cell r="M4290">
            <v>0.60000000000000009</v>
          </cell>
          <cell r="N4290">
            <v>0.20134228187919467</v>
          </cell>
        </row>
        <row r="4291">
          <cell r="A4291" t="str">
            <v>27-66</v>
          </cell>
          <cell r="B4291" t="str">
            <v>Racking and washing joints of stone masonry (oldwork)</v>
          </cell>
          <cell r="C4291" t="str">
            <v>100 Sft</v>
          </cell>
          <cell r="D4291">
            <v>1245</v>
          </cell>
          <cell r="E4291">
            <v>1245</v>
          </cell>
          <cell r="F4291" t="str">
            <v>m2</v>
          </cell>
          <cell r="G4291">
            <v>133.96</v>
          </cell>
          <cell r="H4291">
            <v>133.96</v>
          </cell>
          <cell r="I4291" t="str">
            <v>7.1.14</v>
          </cell>
          <cell r="J4291">
            <v>0</v>
          </cell>
          <cell r="L4291">
            <v>125.59</v>
          </cell>
          <cell r="M4291">
            <v>8.3700000000000045</v>
          </cell>
          <cell r="N4291">
            <v>6.6645433553626912E-2</v>
          </cell>
        </row>
        <row r="4292">
          <cell r="A4292" t="str">
            <v>27-67</v>
          </cell>
          <cell r="B4292" t="str">
            <v>Racking and washing joints of brick masonry (oldwork)</v>
          </cell>
          <cell r="C4292" t="str">
            <v>100 Sft</v>
          </cell>
          <cell r="D4292">
            <v>747</v>
          </cell>
          <cell r="E4292">
            <v>747</v>
          </cell>
          <cell r="F4292" t="str">
            <v>m2</v>
          </cell>
          <cell r="G4292">
            <v>80.38</v>
          </cell>
          <cell r="H4292">
            <v>80.38</v>
          </cell>
          <cell r="I4292" t="str">
            <v>7.1.14</v>
          </cell>
          <cell r="J4292">
            <v>0</v>
          </cell>
          <cell r="L4292">
            <v>75.349999999999994</v>
          </cell>
          <cell r="M4292">
            <v>5.0300000000000011</v>
          </cell>
          <cell r="N4292">
            <v>6.6755142667551448E-2</v>
          </cell>
        </row>
        <row r="4293">
          <cell r="A4293" t="str">
            <v>27-68-a</v>
          </cell>
          <cell r="B4293" t="str">
            <v>Petty repairs to Fire Place</v>
          </cell>
          <cell r="C4293" t="str">
            <v>Each</v>
          </cell>
          <cell r="D4293">
            <v>427.04</v>
          </cell>
          <cell r="E4293">
            <v>1043.55</v>
          </cell>
          <cell r="F4293" t="str">
            <v>Each</v>
          </cell>
          <cell r="G4293">
            <v>427.04</v>
          </cell>
          <cell r="H4293">
            <v>1043.55</v>
          </cell>
          <cell r="I4293">
            <v>0</v>
          </cell>
          <cell r="J4293">
            <v>0</v>
          </cell>
          <cell r="L4293">
            <v>961.8</v>
          </cell>
          <cell r="M4293">
            <v>81.75</v>
          </cell>
          <cell r="N4293">
            <v>8.4996880848409243E-2</v>
          </cell>
        </row>
        <row r="4294">
          <cell r="A4294" t="str">
            <v>27-68-b</v>
          </cell>
          <cell r="B4294" t="str">
            <v>Petty repairs to Floor</v>
          </cell>
          <cell r="C4294" t="str">
            <v>Each</v>
          </cell>
          <cell r="D4294">
            <v>77.86</v>
          </cell>
          <cell r="E4294">
            <v>127.65</v>
          </cell>
          <cell r="F4294" t="str">
            <v>Each</v>
          </cell>
          <cell r="G4294">
            <v>77.86</v>
          </cell>
          <cell r="H4294">
            <v>127.65</v>
          </cell>
          <cell r="I4294">
            <v>0</v>
          </cell>
          <cell r="J4294">
            <v>0</v>
          </cell>
          <cell r="L4294">
            <v>102.04</v>
          </cell>
          <cell r="M4294">
            <v>25.61</v>
          </cell>
          <cell r="N4294">
            <v>0.25098000784006269</v>
          </cell>
        </row>
        <row r="4295">
          <cell r="A4295" t="str">
            <v>27-69-a-i</v>
          </cell>
          <cell r="B4295" t="str">
            <v>Removing and Fixing new approved heavy safetybrass handle with necessary screws of the samemetal : 6''-7" Size</v>
          </cell>
          <cell r="C4295" t="str">
            <v>Each</v>
          </cell>
          <cell r="D4295">
            <v>116.72</v>
          </cell>
          <cell r="E4295">
            <v>635.91</v>
          </cell>
          <cell r="F4295" t="str">
            <v>Each</v>
          </cell>
          <cell r="G4295">
            <v>116.72</v>
          </cell>
          <cell r="H4295">
            <v>635.91</v>
          </cell>
          <cell r="I4295" t="str">
            <v>12.19.20</v>
          </cell>
          <cell r="J4295">
            <v>0</v>
          </cell>
          <cell r="L4295">
            <v>588.12</v>
          </cell>
          <cell r="M4295">
            <v>47.789999999999964</v>
          </cell>
          <cell r="N4295">
            <v>8.1258926749642871E-2</v>
          </cell>
        </row>
        <row r="4296">
          <cell r="A4296" t="str">
            <v>27-69-a-ii</v>
          </cell>
          <cell r="B4296" t="str">
            <v>Removing and Fixing new approved heavy safetybrass handle with necessary screws of the samemetal : 5" Size</v>
          </cell>
          <cell r="C4296" t="str">
            <v>Each</v>
          </cell>
          <cell r="D4296">
            <v>116.72</v>
          </cell>
          <cell r="E4296">
            <v>494.71</v>
          </cell>
          <cell r="F4296" t="str">
            <v>Each</v>
          </cell>
          <cell r="G4296">
            <v>116.72</v>
          </cell>
          <cell r="H4296">
            <v>494.71</v>
          </cell>
          <cell r="I4296" t="str">
            <v>12.19.20</v>
          </cell>
          <cell r="J4296">
            <v>0</v>
          </cell>
          <cell r="L4296">
            <v>440.86</v>
          </cell>
          <cell r="M4296">
            <v>53.849999999999966</v>
          </cell>
          <cell r="N4296">
            <v>0.12214762055981483</v>
          </cell>
        </row>
        <row r="4297">
          <cell r="A4297" t="str">
            <v>27-69-a-iii</v>
          </cell>
          <cell r="B4297" t="str">
            <v>Removing and Fixing new approved heavy safetybrass handle with necessary screws of the samemetal : 4" Size</v>
          </cell>
          <cell r="C4297" t="str">
            <v>Each</v>
          </cell>
          <cell r="D4297">
            <v>116.72</v>
          </cell>
          <cell r="E4297">
            <v>300.31</v>
          </cell>
          <cell r="F4297" t="str">
            <v>Each</v>
          </cell>
          <cell r="G4297">
            <v>116.72</v>
          </cell>
          <cell r="H4297">
            <v>300.31</v>
          </cell>
          <cell r="I4297" t="str">
            <v>12.19.20</v>
          </cell>
          <cell r="J4297">
            <v>0</v>
          </cell>
          <cell r="L4297">
            <v>246.46</v>
          </cell>
          <cell r="M4297">
            <v>53.849999999999994</v>
          </cell>
          <cell r="N4297">
            <v>0.21849387324515132</v>
          </cell>
        </row>
        <row r="4298">
          <cell r="A4298" t="str">
            <v>27-69-b-i</v>
          </cell>
          <cell r="B4298" t="str">
            <v>Removing and Fixing new approved heavy safetyiron handle with necessary screws of the samemetal : 5" Size</v>
          </cell>
          <cell r="C4298" t="str">
            <v>Each</v>
          </cell>
          <cell r="D4298">
            <v>116.72</v>
          </cell>
          <cell r="E4298">
            <v>171.88</v>
          </cell>
          <cell r="F4298" t="str">
            <v>Each</v>
          </cell>
          <cell r="G4298">
            <v>116.72</v>
          </cell>
          <cell r="H4298">
            <v>171.88</v>
          </cell>
          <cell r="I4298" t="str">
            <v>12.19.20</v>
          </cell>
          <cell r="J4298">
            <v>0</v>
          </cell>
          <cell r="L4298">
            <v>135.66</v>
          </cell>
          <cell r="M4298">
            <v>36.22</v>
          </cell>
          <cell r="N4298">
            <v>0.26699100692908745</v>
          </cell>
        </row>
        <row r="4299">
          <cell r="A4299" t="str">
            <v>27-69-b-ii</v>
          </cell>
          <cell r="B4299" t="str">
            <v>Removing and Fixing new approved heavy safetyiron handle with necessary screws of the samemetal : 4" Size</v>
          </cell>
          <cell r="C4299" t="str">
            <v>Each</v>
          </cell>
          <cell r="D4299">
            <v>116.72</v>
          </cell>
          <cell r="E4299">
            <v>161.07</v>
          </cell>
          <cell r="F4299" t="str">
            <v>Each</v>
          </cell>
          <cell r="G4299">
            <v>116.72</v>
          </cell>
          <cell r="H4299">
            <v>161.07</v>
          </cell>
          <cell r="I4299" t="str">
            <v>12.19.20</v>
          </cell>
          <cell r="J4299">
            <v>0</v>
          </cell>
          <cell r="L4299">
            <v>128.61000000000001</v>
          </cell>
          <cell r="M4299">
            <v>32.45999999999998</v>
          </cell>
          <cell r="N4299">
            <v>0.25239094938185191</v>
          </cell>
        </row>
        <row r="4300">
          <cell r="A4300" t="str">
            <v>27-69-b-iii</v>
          </cell>
          <cell r="B4300" t="str">
            <v>Removing and Fixing new approved heavy safetyiron handle with necessary screws of the samemetal : 6''-7" Size (Chromium Plated)</v>
          </cell>
          <cell r="C4300" t="str">
            <v>Each</v>
          </cell>
          <cell r="D4300">
            <v>116.72</v>
          </cell>
          <cell r="E4300">
            <v>279.52999999999997</v>
          </cell>
          <cell r="F4300" t="str">
            <v>Each</v>
          </cell>
          <cell r="G4300">
            <v>116.72</v>
          </cell>
          <cell r="H4300">
            <v>279.52999999999997</v>
          </cell>
          <cell r="I4300" t="str">
            <v>12.19.20</v>
          </cell>
          <cell r="J4300">
            <v>0</v>
          </cell>
          <cell r="L4300">
            <v>234.32</v>
          </cell>
          <cell r="M4300">
            <v>45.20999999999998</v>
          </cell>
          <cell r="N4300">
            <v>0.19294127688630924</v>
          </cell>
        </row>
        <row r="4301">
          <cell r="A4301" t="str">
            <v>27-70-a</v>
          </cell>
          <cell r="B4301" t="str">
            <v>Prfoviding and Fixing approved curved or circular5/8" dia rod handle upto 5" size with brass screws: Brass Handle</v>
          </cell>
          <cell r="C4301" t="str">
            <v>Each</v>
          </cell>
          <cell r="D4301">
            <v>116.72</v>
          </cell>
          <cell r="E4301">
            <v>241.86</v>
          </cell>
          <cell r="F4301" t="str">
            <v>Each</v>
          </cell>
          <cell r="G4301">
            <v>116.72</v>
          </cell>
          <cell r="H4301">
            <v>241.86</v>
          </cell>
          <cell r="I4301" t="str">
            <v>12.19.20</v>
          </cell>
          <cell r="J4301">
            <v>0</v>
          </cell>
          <cell r="L4301">
            <v>202.73</v>
          </cell>
          <cell r="M4301">
            <v>39.130000000000024</v>
          </cell>
          <cell r="N4301">
            <v>0.19301534060079922</v>
          </cell>
        </row>
        <row r="4302">
          <cell r="A4302" t="str">
            <v>27-70-b</v>
          </cell>
          <cell r="B4302" t="str">
            <v>Prfoviding and Fixing approved curved or circular5/8" dia rod handle upto 4" size with brass screws: Chromium Plated Handle</v>
          </cell>
          <cell r="C4302" t="str">
            <v>Each</v>
          </cell>
          <cell r="D4302">
            <v>116.72</v>
          </cell>
          <cell r="E4302">
            <v>219.99</v>
          </cell>
          <cell r="F4302" t="str">
            <v>Each</v>
          </cell>
          <cell r="G4302">
            <v>116.72</v>
          </cell>
          <cell r="H4302">
            <v>219.99</v>
          </cell>
          <cell r="I4302" t="str">
            <v>12.19.20</v>
          </cell>
          <cell r="J4302">
            <v>0</v>
          </cell>
          <cell r="L4302">
            <v>190.57</v>
          </cell>
          <cell r="M4302">
            <v>29.420000000000016</v>
          </cell>
          <cell r="N4302">
            <v>0.15437896835808373</v>
          </cell>
        </row>
        <row r="4303">
          <cell r="A4303" t="str">
            <v>27-71</v>
          </cell>
          <cell r="B4303" t="str">
            <v>Prfoviding and Fixing approved 6" size FancyBrass Heavy Type door handle with plate andscrews.</v>
          </cell>
          <cell r="C4303" t="str">
            <v>Each</v>
          </cell>
          <cell r="D4303">
            <v>466.88</v>
          </cell>
          <cell r="E4303">
            <v>639.79</v>
          </cell>
          <cell r="F4303" t="str">
            <v>Each</v>
          </cell>
          <cell r="G4303">
            <v>466.88</v>
          </cell>
          <cell r="H4303">
            <v>639.79</v>
          </cell>
          <cell r="I4303" t="str">
            <v>12.19.20</v>
          </cell>
          <cell r="J4303">
            <v>0</v>
          </cell>
          <cell r="L4303">
            <v>528.04999999999995</v>
          </cell>
          <cell r="M4303">
            <v>111.74000000000001</v>
          </cell>
          <cell r="N4303">
            <v>0.21160874917148001</v>
          </cell>
        </row>
        <row r="4304">
          <cell r="A4304" t="str">
            <v>27-72-a-i</v>
          </cell>
          <cell r="B4304" t="str">
            <v>Removing and Fixing new approved section hookand eye : Brass 6"</v>
          </cell>
          <cell r="C4304" t="str">
            <v>Each</v>
          </cell>
          <cell r="D4304">
            <v>116.72</v>
          </cell>
          <cell r="E4304">
            <v>918.62</v>
          </cell>
          <cell r="F4304" t="str">
            <v>Each</v>
          </cell>
          <cell r="G4304">
            <v>116.72</v>
          </cell>
          <cell r="H4304">
            <v>918.62</v>
          </cell>
          <cell r="I4304" t="str">
            <v>12.19.20</v>
          </cell>
          <cell r="J4304">
            <v>0</v>
          </cell>
          <cell r="L4304">
            <v>822.38</v>
          </cell>
          <cell r="M4304">
            <v>96.240000000000009</v>
          </cell>
          <cell r="N4304">
            <v>0.11702619227121283</v>
          </cell>
        </row>
        <row r="4305">
          <cell r="A4305" t="str">
            <v>27-72-a-ii</v>
          </cell>
          <cell r="B4305" t="str">
            <v>Removing and Fixing new approved section hookand eye : Brass 4"</v>
          </cell>
          <cell r="C4305" t="str">
            <v>Each</v>
          </cell>
          <cell r="D4305">
            <v>116.72</v>
          </cell>
          <cell r="E4305">
            <v>580.24</v>
          </cell>
          <cell r="F4305" t="str">
            <v>Each</v>
          </cell>
          <cell r="G4305">
            <v>116.72</v>
          </cell>
          <cell r="H4305">
            <v>580.24</v>
          </cell>
          <cell r="I4305" t="str">
            <v>12.19.20</v>
          </cell>
          <cell r="J4305">
            <v>0</v>
          </cell>
          <cell r="L4305">
            <v>518.63</v>
          </cell>
          <cell r="M4305">
            <v>61.610000000000014</v>
          </cell>
          <cell r="N4305">
            <v>0.11879374505909804</v>
          </cell>
        </row>
        <row r="4306">
          <cell r="A4306" t="str">
            <v>27-72-b-i</v>
          </cell>
          <cell r="B4306" t="str">
            <v>Removing and Fixing new approved section hookand eye : Galvanized Iron 6"</v>
          </cell>
          <cell r="C4306" t="str">
            <v>Each</v>
          </cell>
          <cell r="D4306">
            <v>116.72</v>
          </cell>
          <cell r="E4306">
            <v>347.42</v>
          </cell>
          <cell r="F4306" t="str">
            <v>Each</v>
          </cell>
          <cell r="G4306">
            <v>116.72</v>
          </cell>
          <cell r="H4306">
            <v>347.42</v>
          </cell>
          <cell r="I4306" t="str">
            <v>12.19.20</v>
          </cell>
          <cell r="J4306">
            <v>0</v>
          </cell>
          <cell r="L4306">
            <v>306</v>
          </cell>
          <cell r="M4306">
            <v>41.420000000000016</v>
          </cell>
          <cell r="N4306">
            <v>0.13535947712418306</v>
          </cell>
        </row>
        <row r="4307">
          <cell r="A4307" t="str">
            <v>27-72-b-ii</v>
          </cell>
          <cell r="B4307" t="str">
            <v>Removing and Fixing new approved section hookand eye : Galvanized Iron 4"</v>
          </cell>
          <cell r="C4307" t="str">
            <v>Each</v>
          </cell>
          <cell r="D4307">
            <v>116.72</v>
          </cell>
          <cell r="E4307">
            <v>314.45999999999998</v>
          </cell>
          <cell r="F4307" t="str">
            <v>Each</v>
          </cell>
          <cell r="G4307">
            <v>116.72</v>
          </cell>
          <cell r="H4307">
            <v>314.45999999999998</v>
          </cell>
          <cell r="I4307" t="str">
            <v>12.19.20</v>
          </cell>
          <cell r="J4307">
            <v>0</v>
          </cell>
          <cell r="L4307">
            <v>275.63</v>
          </cell>
          <cell r="M4307">
            <v>38.829999999999984</v>
          </cell>
          <cell r="N4307">
            <v>0.14087726299749659</v>
          </cell>
        </row>
        <row r="4308">
          <cell r="A4308" t="str">
            <v>27-73</v>
          </cell>
          <cell r="B4308" t="str">
            <v>Replacement of Aluminum door closer ofapproved quality</v>
          </cell>
          <cell r="C4308" t="str">
            <v>Each</v>
          </cell>
          <cell r="D4308">
            <v>140.06</v>
          </cell>
          <cell r="E4308">
            <v>3448.69</v>
          </cell>
          <cell r="F4308" t="str">
            <v>Each</v>
          </cell>
          <cell r="G4308">
            <v>140.06</v>
          </cell>
          <cell r="H4308">
            <v>3448.69</v>
          </cell>
          <cell r="I4308" t="str">
            <v>12.19.22</v>
          </cell>
          <cell r="J4308">
            <v>0</v>
          </cell>
          <cell r="L4308">
            <v>3204.23</v>
          </cell>
          <cell r="M4308">
            <v>244.46000000000004</v>
          </cell>
          <cell r="N4308">
            <v>7.6292900322386351E-2</v>
          </cell>
        </row>
        <row r="4309">
          <cell r="A4309" t="str">
            <v>27-74-a</v>
          </cell>
          <cell r="B4309" t="str">
            <v>Removing &amp; refixing cleats for doors &amp; windowsincluding hinges and screws.</v>
          </cell>
          <cell r="C4309" t="str">
            <v>Each</v>
          </cell>
          <cell r="D4309">
            <v>93.38</v>
          </cell>
          <cell r="E4309">
            <v>458.42</v>
          </cell>
          <cell r="F4309" t="str">
            <v>Each</v>
          </cell>
          <cell r="G4309">
            <v>93.38</v>
          </cell>
          <cell r="H4309">
            <v>458.42</v>
          </cell>
          <cell r="I4309">
            <v>12.2</v>
          </cell>
          <cell r="J4309">
            <v>0</v>
          </cell>
          <cell r="L4309">
            <v>323</v>
          </cell>
          <cell r="M4309">
            <v>135.42000000000002</v>
          </cell>
          <cell r="N4309">
            <v>0.41925696594427247</v>
          </cell>
        </row>
        <row r="4310">
          <cell r="A4310" t="str">
            <v>27-74-b</v>
          </cell>
          <cell r="B4310" t="str">
            <v>Removing &amp; refixing cleats with brass hooks forroof ventilators</v>
          </cell>
          <cell r="C4310" t="str">
            <v>Each</v>
          </cell>
          <cell r="D4310">
            <v>93.38</v>
          </cell>
          <cell r="E4310">
            <v>327.92</v>
          </cell>
          <cell r="F4310" t="str">
            <v>Each</v>
          </cell>
          <cell r="G4310">
            <v>93.38</v>
          </cell>
          <cell r="H4310">
            <v>327.92</v>
          </cell>
          <cell r="I4310">
            <v>12.2</v>
          </cell>
          <cell r="J4310">
            <v>0</v>
          </cell>
          <cell r="L4310">
            <v>305.79000000000002</v>
          </cell>
          <cell r="M4310">
            <v>22.129999999999995</v>
          </cell>
          <cell r="N4310">
            <v>7.2369927074135823E-2</v>
          </cell>
        </row>
        <row r="4311">
          <cell r="A4311" t="str">
            <v>27-74-c</v>
          </cell>
          <cell r="B4311" t="str">
            <v>Removing &amp; refixing Door stops of 1.5" diarubber block</v>
          </cell>
          <cell r="C4311" t="str">
            <v>Each</v>
          </cell>
          <cell r="D4311">
            <v>15.5</v>
          </cell>
          <cell r="E4311">
            <v>780.95</v>
          </cell>
          <cell r="F4311" t="str">
            <v>Each</v>
          </cell>
          <cell r="G4311">
            <v>15.5</v>
          </cell>
          <cell r="H4311">
            <v>780.95</v>
          </cell>
          <cell r="I4311">
            <v>12.2</v>
          </cell>
          <cell r="J4311">
            <v>0</v>
          </cell>
          <cell r="L4311">
            <v>736.54</v>
          </cell>
          <cell r="M4311">
            <v>44.410000000000082</v>
          </cell>
          <cell r="N4311">
            <v>6.0295435414234239E-2</v>
          </cell>
        </row>
        <row r="4312">
          <cell r="A4312" t="str">
            <v>27-74-d</v>
          </cell>
          <cell r="B4312" t="str">
            <v>Removing &amp; refixing GI hook with clamps fordoors</v>
          </cell>
          <cell r="C4312" t="str">
            <v>Each</v>
          </cell>
          <cell r="D4312">
            <v>5.04</v>
          </cell>
          <cell r="E4312">
            <v>193.85</v>
          </cell>
          <cell r="F4312" t="str">
            <v>Each</v>
          </cell>
          <cell r="G4312">
            <v>5.04</v>
          </cell>
          <cell r="H4312">
            <v>193.85</v>
          </cell>
          <cell r="I4312">
            <v>12.2</v>
          </cell>
          <cell r="J4312">
            <v>0</v>
          </cell>
          <cell r="L4312">
            <v>183.85</v>
          </cell>
          <cell r="M4312">
            <v>10</v>
          </cell>
          <cell r="N4312">
            <v>5.4392167527875984E-2</v>
          </cell>
        </row>
        <row r="4313">
          <cell r="A4313" t="str">
            <v>27-75</v>
          </cell>
          <cell r="B4313" t="str">
            <v>Making deodar punkha pole 10'x6"x6"</v>
          </cell>
          <cell r="C4313" t="str">
            <v>Each</v>
          </cell>
          <cell r="D4313">
            <v>473.1</v>
          </cell>
          <cell r="E4313">
            <v>27259.87</v>
          </cell>
          <cell r="F4313" t="str">
            <v>Each</v>
          </cell>
          <cell r="G4313">
            <v>473.1</v>
          </cell>
          <cell r="H4313">
            <v>27259.87</v>
          </cell>
          <cell r="I4313">
            <v>12.1</v>
          </cell>
          <cell r="J4313">
            <v>0</v>
          </cell>
          <cell r="L4313">
            <v>18882.04</v>
          </cell>
          <cell r="M4313">
            <v>8377.8299999999981</v>
          </cell>
          <cell r="N4313">
            <v>0.44369305435217793</v>
          </cell>
        </row>
        <row r="4314">
          <cell r="A4314" t="str">
            <v>27-76</v>
          </cell>
          <cell r="B4314" t="str">
            <v>Dismantling and refixing eave boards</v>
          </cell>
          <cell r="C4314" t="str">
            <v>Rft</v>
          </cell>
          <cell r="D4314">
            <v>47.82</v>
          </cell>
          <cell r="E4314">
            <v>47.82</v>
          </cell>
          <cell r="F4314" t="str">
            <v>m</v>
          </cell>
          <cell r="G4314">
            <v>156.88999999999999</v>
          </cell>
          <cell r="H4314">
            <v>156.88999999999999</v>
          </cell>
          <cell r="I4314">
            <v>4.0999999999999996</v>
          </cell>
          <cell r="J4314">
            <v>0</v>
          </cell>
          <cell r="L4314">
            <v>133.02000000000001</v>
          </cell>
          <cell r="M4314">
            <v>23.869999999999976</v>
          </cell>
          <cell r="N4314">
            <v>0.17944669974439914</v>
          </cell>
        </row>
        <row r="4315">
          <cell r="A4315" t="str">
            <v>27-77</v>
          </cell>
          <cell r="B4315" t="str">
            <v>Removing old paint from woodwork/steel withpaint remover</v>
          </cell>
          <cell r="C4315" t="str">
            <v>100 Sft</v>
          </cell>
          <cell r="D4315">
            <v>236.55</v>
          </cell>
          <cell r="E4315">
            <v>302.89</v>
          </cell>
          <cell r="F4315" t="str">
            <v>m2</v>
          </cell>
          <cell r="G4315">
            <v>25.45</v>
          </cell>
          <cell r="H4315">
            <v>32.590000000000003</v>
          </cell>
          <cell r="I4315" t="str">
            <v>13.3.1</v>
          </cell>
          <cell r="J4315">
            <v>0</v>
          </cell>
          <cell r="L4315">
            <v>32.32</v>
          </cell>
          <cell r="M4315">
            <v>0.27000000000000313</v>
          </cell>
          <cell r="N4315">
            <v>8.3539603960396999E-3</v>
          </cell>
        </row>
        <row r="4316">
          <cell r="A4316" t="str">
            <v>27-78</v>
          </cell>
          <cell r="B4316" t="str">
            <v>Brushing &amp; scraping blisters of old paints fromwoodwork</v>
          </cell>
          <cell r="C4316" t="str">
            <v>100 Sft</v>
          </cell>
          <cell r="D4316">
            <v>416.33</v>
          </cell>
          <cell r="E4316">
            <v>416.33</v>
          </cell>
          <cell r="F4316" t="str">
            <v>m2</v>
          </cell>
          <cell r="G4316">
            <v>44.8</v>
          </cell>
          <cell r="H4316">
            <v>44.8</v>
          </cell>
          <cell r="I4316" t="str">
            <v>13.3.1</v>
          </cell>
          <cell r="J4316">
            <v>0</v>
          </cell>
          <cell r="L4316">
            <v>42</v>
          </cell>
          <cell r="M4316">
            <v>2.7999999999999972</v>
          </cell>
          <cell r="N4316">
            <v>6.6666666666666596E-2</v>
          </cell>
        </row>
        <row r="4317">
          <cell r="A4317" t="str">
            <v>27-79</v>
          </cell>
          <cell r="B4317" t="str">
            <v>Scraping, brushing and removing old paint, frommetal surface</v>
          </cell>
          <cell r="C4317" t="str">
            <v>100 Sft</v>
          </cell>
          <cell r="D4317">
            <v>1992</v>
          </cell>
          <cell r="E4317">
            <v>1992</v>
          </cell>
          <cell r="F4317" t="str">
            <v>m2</v>
          </cell>
          <cell r="G4317">
            <v>214.34</v>
          </cell>
          <cell r="H4317">
            <v>214.34</v>
          </cell>
          <cell r="I4317" t="str">
            <v>13.3.1</v>
          </cell>
          <cell r="J4317">
            <v>0</v>
          </cell>
          <cell r="L4317">
            <v>200.94</v>
          </cell>
          <cell r="M4317">
            <v>13.400000000000006</v>
          </cell>
          <cell r="N4317">
            <v>6.6686573106399943E-2</v>
          </cell>
        </row>
        <row r="4318">
          <cell r="A4318" t="str">
            <v>27-80</v>
          </cell>
          <cell r="B4318" t="str">
            <v>Burning off or rubbing down with pumice stone,old paint from wood work</v>
          </cell>
          <cell r="C4318" t="str">
            <v>100 Sft</v>
          </cell>
          <cell r="D4318">
            <v>1291.69</v>
          </cell>
          <cell r="E4318">
            <v>1897.29</v>
          </cell>
          <cell r="F4318" t="str">
            <v>m2</v>
          </cell>
          <cell r="G4318">
            <v>138.99</v>
          </cell>
          <cell r="H4318">
            <v>204.15</v>
          </cell>
          <cell r="I4318">
            <v>13.3</v>
          </cell>
          <cell r="J4318">
            <v>0</v>
          </cell>
          <cell r="L4318">
            <v>197.45</v>
          </cell>
          <cell r="M4318">
            <v>6.7000000000000171</v>
          </cell>
          <cell r="N4318">
            <v>3.3932641174981099E-2</v>
          </cell>
        </row>
        <row r="4319">
          <cell r="A4319" t="str">
            <v>27-81</v>
          </cell>
          <cell r="B4319" t="str">
            <v>Removing with caustic soda,old paint from woodwork</v>
          </cell>
          <cell r="C4319" t="str">
            <v>100 Sft</v>
          </cell>
          <cell r="D4319">
            <v>498</v>
          </cell>
          <cell r="E4319">
            <v>602.25</v>
          </cell>
          <cell r="F4319" t="str">
            <v>m2</v>
          </cell>
          <cell r="G4319">
            <v>53.58</v>
          </cell>
          <cell r="H4319">
            <v>64.8</v>
          </cell>
          <cell r="I4319">
            <v>13.3</v>
          </cell>
          <cell r="J4319">
            <v>0</v>
          </cell>
          <cell r="L4319">
            <v>61.02</v>
          </cell>
          <cell r="M4319">
            <v>3.779999999999994</v>
          </cell>
          <cell r="N4319">
            <v>6.1946902654867159E-2</v>
          </cell>
        </row>
        <row r="4320">
          <cell r="A4320" t="str">
            <v>27-82</v>
          </cell>
          <cell r="B4320" t="str">
            <v>Removing paint or varnish from wall</v>
          </cell>
          <cell r="C4320" t="str">
            <v>100 Sft</v>
          </cell>
          <cell r="D4320">
            <v>996</v>
          </cell>
          <cell r="E4320">
            <v>996</v>
          </cell>
          <cell r="F4320" t="str">
            <v>m2</v>
          </cell>
          <cell r="G4320">
            <v>107.17</v>
          </cell>
          <cell r="H4320">
            <v>107.17</v>
          </cell>
          <cell r="I4320" t="str">
            <v>13.1.5</v>
          </cell>
          <cell r="J4320">
            <v>0</v>
          </cell>
          <cell r="L4320">
            <v>100.47</v>
          </cell>
          <cell r="M4320">
            <v>6.7000000000000028</v>
          </cell>
          <cell r="N4320">
            <v>6.6686573106399943E-2</v>
          </cell>
        </row>
        <row r="4321">
          <cell r="A4321" t="str">
            <v>27-83-a</v>
          </cell>
          <cell r="B4321" t="str">
            <v>Scraping of Khanki paint from barrage gates</v>
          </cell>
          <cell r="C4321" t="str">
            <v>100 Sft</v>
          </cell>
          <cell r="D4321">
            <v>119.52</v>
          </cell>
          <cell r="E4321">
            <v>298.60000000000002</v>
          </cell>
          <cell r="F4321" t="str">
            <v>m2</v>
          </cell>
          <cell r="G4321">
            <v>12.86</v>
          </cell>
          <cell r="H4321">
            <v>32.130000000000003</v>
          </cell>
          <cell r="I4321">
            <v>13.1</v>
          </cell>
          <cell r="J4321">
            <v>0</v>
          </cell>
          <cell r="L4321">
            <v>30.95</v>
          </cell>
          <cell r="M4321">
            <v>1.1800000000000033</v>
          </cell>
          <cell r="N4321">
            <v>3.8126009693053416E-2</v>
          </cell>
        </row>
        <row r="4322">
          <cell r="A4322" t="str">
            <v>27-83-b</v>
          </cell>
          <cell r="B4322" t="str">
            <v>Scraping of Aluminium paint from barrageheadworks</v>
          </cell>
          <cell r="C4322" t="str">
            <v>100 Sft</v>
          </cell>
          <cell r="D4322">
            <v>249</v>
          </cell>
          <cell r="E4322">
            <v>428.08</v>
          </cell>
          <cell r="F4322" t="str">
            <v>m2</v>
          </cell>
          <cell r="G4322">
            <v>26.79</v>
          </cell>
          <cell r="H4322">
            <v>46.06</v>
          </cell>
          <cell r="I4322" t="str">
            <v>13.1.5</v>
          </cell>
          <cell r="J4322">
            <v>0</v>
          </cell>
          <cell r="L4322">
            <v>44.01</v>
          </cell>
          <cell r="M4322">
            <v>2.0500000000000043</v>
          </cell>
          <cell r="N4322">
            <v>4.6580322653942387E-2</v>
          </cell>
        </row>
        <row r="4323">
          <cell r="A4323" t="str">
            <v>27-84</v>
          </cell>
          <cell r="B4323" t="str">
            <v>Scraping rust from old rails or girders</v>
          </cell>
          <cell r="C4323" t="str">
            <v>100 Sft</v>
          </cell>
          <cell r="D4323">
            <v>1494</v>
          </cell>
          <cell r="E4323">
            <v>1673.08</v>
          </cell>
          <cell r="F4323" t="str">
            <v>m2</v>
          </cell>
          <cell r="G4323">
            <v>160.75</v>
          </cell>
          <cell r="H4323">
            <v>180.02</v>
          </cell>
          <cell r="I4323" t="str">
            <v>13.1.5</v>
          </cell>
          <cell r="J4323">
            <v>0</v>
          </cell>
          <cell r="L4323">
            <v>169.6</v>
          </cell>
          <cell r="M4323">
            <v>10.420000000000016</v>
          </cell>
          <cell r="N4323">
            <v>6.1438679245283116E-2</v>
          </cell>
        </row>
        <row r="4324">
          <cell r="A4324" t="str">
            <v>27-85</v>
          </cell>
          <cell r="B4324" t="str">
            <v>Chiselling old paint from brick work</v>
          </cell>
          <cell r="C4324" t="str">
            <v>100 Sft</v>
          </cell>
          <cell r="D4324">
            <v>1992</v>
          </cell>
          <cell r="E4324">
            <v>2171.08</v>
          </cell>
          <cell r="F4324" t="str">
            <v>m2</v>
          </cell>
          <cell r="G4324">
            <v>214.34</v>
          </cell>
          <cell r="H4324">
            <v>233.61</v>
          </cell>
          <cell r="I4324" t="str">
            <v>13.1.5</v>
          </cell>
          <cell r="J4324">
            <v>0</v>
          </cell>
          <cell r="L4324">
            <v>219.83</v>
          </cell>
          <cell r="M4324">
            <v>13.780000000000001</v>
          </cell>
          <cell r="N4324">
            <v>6.2684801892371383E-2</v>
          </cell>
        </row>
        <row r="4325">
          <cell r="A4325" t="str">
            <v>27-86</v>
          </cell>
          <cell r="B4325" t="str">
            <v>Cleaning glasses with chalk and spirit etc</v>
          </cell>
          <cell r="C4325" t="str">
            <v>100 Sft</v>
          </cell>
          <cell r="D4325">
            <v>996</v>
          </cell>
          <cell r="E4325">
            <v>1175.08</v>
          </cell>
          <cell r="F4325" t="str">
            <v>m2</v>
          </cell>
          <cell r="G4325">
            <v>107.17</v>
          </cell>
          <cell r="H4325">
            <v>126.44</v>
          </cell>
          <cell r="I4325">
            <v>0</v>
          </cell>
          <cell r="J4325">
            <v>0</v>
          </cell>
          <cell r="L4325">
            <v>119.36</v>
          </cell>
          <cell r="M4325">
            <v>7.0799999999999983</v>
          </cell>
          <cell r="N4325">
            <v>5.9316353887399448E-2</v>
          </cell>
        </row>
        <row r="4326">
          <cell r="A4326" t="str">
            <v>27-87</v>
          </cell>
          <cell r="B4326" t="str">
            <v>Cleaning and oiling rafter or rolled steel beams</v>
          </cell>
          <cell r="C4326" t="str">
            <v>100 Sft</v>
          </cell>
          <cell r="D4326">
            <v>498</v>
          </cell>
          <cell r="E4326">
            <v>561.04</v>
          </cell>
          <cell r="F4326" t="str">
            <v>m2</v>
          </cell>
          <cell r="G4326">
            <v>53.58</v>
          </cell>
          <cell r="H4326">
            <v>60.37</v>
          </cell>
          <cell r="I4326">
            <v>0</v>
          </cell>
          <cell r="J4326">
            <v>0</v>
          </cell>
          <cell r="L4326">
            <v>54.71</v>
          </cell>
          <cell r="M4326">
            <v>5.6599999999999966</v>
          </cell>
          <cell r="N4326">
            <v>0.1034545786876256</v>
          </cell>
        </row>
        <row r="4327">
          <cell r="A4327" t="str">
            <v>27-88</v>
          </cell>
          <cell r="B4327" t="str">
            <v>Cleaning and painting punkha poles, includingfixing hooks</v>
          </cell>
          <cell r="C4327" t="str">
            <v>Each</v>
          </cell>
          <cell r="D4327">
            <v>249</v>
          </cell>
          <cell r="E4327">
            <v>288.20999999999998</v>
          </cell>
          <cell r="F4327" t="str">
            <v>Each</v>
          </cell>
          <cell r="G4327">
            <v>249</v>
          </cell>
          <cell r="H4327">
            <v>288.20999999999998</v>
          </cell>
          <cell r="I4327">
            <v>0</v>
          </cell>
          <cell r="J4327">
            <v>0</v>
          </cell>
          <cell r="L4327">
            <v>260.41000000000003</v>
          </cell>
          <cell r="M4327">
            <v>27.799999999999955</v>
          </cell>
          <cell r="N4327">
            <v>0.1067547329211626</v>
          </cell>
        </row>
        <row r="4328">
          <cell r="A4328" t="str">
            <v>27-89</v>
          </cell>
          <cell r="B4328" t="str">
            <v>Repainting of ceiling fan (all sizes &amp; types) inclpainting of blades, canopy etc with syn. Enamel</v>
          </cell>
          <cell r="C4328" t="str">
            <v>Job</v>
          </cell>
          <cell r="D4328">
            <v>104.58</v>
          </cell>
          <cell r="E4328">
            <v>258.31</v>
          </cell>
          <cell r="F4328" t="str">
            <v>Job</v>
          </cell>
          <cell r="G4328">
            <v>104.58</v>
          </cell>
          <cell r="H4328">
            <v>258.31</v>
          </cell>
          <cell r="I4328">
            <v>13.9</v>
          </cell>
          <cell r="J4328">
            <v>0</v>
          </cell>
          <cell r="L4328">
            <v>210.04</v>
          </cell>
          <cell r="M4328">
            <v>48.27000000000001</v>
          </cell>
          <cell r="N4328">
            <v>0.22981336888211776</v>
          </cell>
        </row>
        <row r="4329">
          <cell r="A4329" t="str">
            <v>27-90</v>
          </cell>
          <cell r="B4329" t="str">
            <v>Repainting of iron poles with cross arms, withbitumen or other approved paint</v>
          </cell>
          <cell r="C4329" t="str">
            <v>Job</v>
          </cell>
          <cell r="D4329">
            <v>746</v>
          </cell>
          <cell r="E4329">
            <v>1339.92</v>
          </cell>
          <cell r="F4329" t="str">
            <v>Job</v>
          </cell>
          <cell r="G4329">
            <v>746</v>
          </cell>
          <cell r="H4329">
            <v>1339.92</v>
          </cell>
          <cell r="I4329" t="str">
            <v>13.1 ,13.9</v>
          </cell>
          <cell r="J4329">
            <v>0</v>
          </cell>
          <cell r="L4329">
            <v>1123.73</v>
          </cell>
          <cell r="M4329">
            <v>216.19000000000005</v>
          </cell>
          <cell r="N4329">
            <v>0.192386071387255</v>
          </cell>
        </row>
        <row r="4330">
          <cell r="A4330" t="str">
            <v>27-91-a</v>
          </cell>
          <cell r="B4330" t="str">
            <v>Repainting of pipes and specials of GI, MS orPVC conduit etc : Upto 1.5" i/d</v>
          </cell>
          <cell r="C4330" t="str">
            <v>100 RFT</v>
          </cell>
          <cell r="D4330">
            <v>747</v>
          </cell>
          <cell r="E4330">
            <v>2416.0500000000002</v>
          </cell>
          <cell r="F4330" t="str">
            <v>m</v>
          </cell>
          <cell r="G4330">
            <v>24.51</v>
          </cell>
          <cell r="H4330">
            <v>79.27</v>
          </cell>
          <cell r="I4330" t="str">
            <v>13.1 ,13.9</v>
          </cell>
          <cell r="J4330">
            <v>0</v>
          </cell>
          <cell r="L4330">
            <v>62.02</v>
          </cell>
          <cell r="M4330">
            <v>17.249999999999993</v>
          </cell>
          <cell r="N4330">
            <v>0.27813608513382765</v>
          </cell>
        </row>
        <row r="4331">
          <cell r="A4331" t="str">
            <v>27-91-b</v>
          </cell>
          <cell r="B4331" t="str">
            <v>Repainting of pipes and specials of GI, MS orPVC conduit etc : From  1.5" to 2" i/d</v>
          </cell>
          <cell r="C4331" t="str">
            <v>100 RFT</v>
          </cell>
          <cell r="D4331">
            <v>1494</v>
          </cell>
          <cell r="E4331">
            <v>4568.92</v>
          </cell>
          <cell r="F4331" t="str">
            <v>m</v>
          </cell>
          <cell r="G4331">
            <v>49.02</v>
          </cell>
          <cell r="H4331">
            <v>149.9</v>
          </cell>
          <cell r="I4331" t="str">
            <v>13.1 ,13.9</v>
          </cell>
          <cell r="J4331">
            <v>0</v>
          </cell>
          <cell r="L4331">
            <v>118.32</v>
          </cell>
          <cell r="M4331">
            <v>31.580000000000013</v>
          </cell>
          <cell r="N4331">
            <v>0.26690331304935777</v>
          </cell>
        </row>
        <row r="4332">
          <cell r="A4332" t="str">
            <v>27-91-c</v>
          </cell>
          <cell r="B4332" t="str">
            <v>Repainting of pipes and specials of GI, MS orPVC conduit etc : From 2" to 4" i/d</v>
          </cell>
          <cell r="C4332" t="str">
            <v>100 RFT</v>
          </cell>
          <cell r="D4332">
            <v>2480.04</v>
          </cell>
          <cell r="E4332">
            <v>7020.8</v>
          </cell>
          <cell r="F4332" t="str">
            <v>m</v>
          </cell>
          <cell r="G4332">
            <v>81.37</v>
          </cell>
          <cell r="H4332">
            <v>230.34</v>
          </cell>
          <cell r="I4332" t="str">
            <v>13.1 ,13.9</v>
          </cell>
          <cell r="J4332">
            <v>0</v>
          </cell>
          <cell r="L4332">
            <v>183.7</v>
          </cell>
          <cell r="M4332">
            <v>46.640000000000015</v>
          </cell>
          <cell r="N4332">
            <v>0.25389221556886238</v>
          </cell>
        </row>
        <row r="4333">
          <cell r="A4333" t="str">
            <v>27-92</v>
          </cell>
          <cell r="B4333" t="str">
            <v>Repainting main switches &amp; branch distributionboards of all sizes &amp; types with approved paint</v>
          </cell>
          <cell r="C4333" t="str">
            <v>Job</v>
          </cell>
          <cell r="D4333">
            <v>44.82</v>
          </cell>
          <cell r="E4333">
            <v>267.89</v>
          </cell>
          <cell r="F4333" t="str">
            <v>Job</v>
          </cell>
          <cell r="G4333">
            <v>44.82</v>
          </cell>
          <cell r="H4333">
            <v>267.89</v>
          </cell>
          <cell r="I4333" t="str">
            <v>13.1 ,13.9</v>
          </cell>
          <cell r="J4333">
            <v>0</v>
          </cell>
          <cell r="L4333">
            <v>197.91</v>
          </cell>
          <cell r="M4333">
            <v>69.97999999999999</v>
          </cell>
          <cell r="N4333">
            <v>0.35359506846546407</v>
          </cell>
        </row>
        <row r="4334">
          <cell r="A4334" t="str">
            <v>27-93</v>
          </cell>
          <cell r="B4334" t="str">
            <v>Scarifying old road surface, including removal ofdebris within one chain</v>
          </cell>
          <cell r="C4334" t="str">
            <v>100 Sft</v>
          </cell>
          <cell r="D4334">
            <v>498</v>
          </cell>
          <cell r="E4334">
            <v>498</v>
          </cell>
          <cell r="F4334" t="str">
            <v>m2</v>
          </cell>
          <cell r="G4334">
            <v>53.58</v>
          </cell>
          <cell r="H4334">
            <v>53.58</v>
          </cell>
          <cell r="I4334" t="str">
            <v>3.9.3</v>
          </cell>
          <cell r="J4334">
            <v>0</v>
          </cell>
          <cell r="L4334">
            <v>50.24</v>
          </cell>
          <cell r="M4334">
            <v>3.3399999999999963</v>
          </cell>
          <cell r="N4334">
            <v>6.6480891719745153E-2</v>
          </cell>
        </row>
        <row r="4335">
          <cell r="A4335" t="str">
            <v>27-94</v>
          </cell>
          <cell r="B4335" t="str">
            <v>Repair to cracks to reinforced or plain cementconcrete work by grouting with cement gun in(1:2) cement sand mortar including cutting thechase of required size.</v>
          </cell>
          <cell r="C4335" t="str">
            <v>100 Rft</v>
          </cell>
          <cell r="D4335">
            <v>4046.25</v>
          </cell>
          <cell r="E4335">
            <v>5886.37</v>
          </cell>
          <cell r="F4335" t="str">
            <v>m</v>
          </cell>
          <cell r="G4335">
            <v>132.75</v>
          </cell>
          <cell r="H4335">
            <v>193.12</v>
          </cell>
          <cell r="I4335">
            <v>16.899999999999999</v>
          </cell>
          <cell r="J4335">
            <v>0</v>
          </cell>
          <cell r="L4335">
            <v>164.89</v>
          </cell>
          <cell r="M4335">
            <v>28.230000000000018</v>
          </cell>
          <cell r="N4335">
            <v>0.17120504578810128</v>
          </cell>
        </row>
        <row r="4336">
          <cell r="A4336" t="str">
            <v>27-95</v>
          </cell>
          <cell r="B4336" t="str">
            <v>Dismantling bitumen carpet of any descriptionfrom existing roads surface including its removaland disposal within 3 chains lead as desired.</v>
          </cell>
          <cell r="C4336" t="str">
            <v>100 Sft</v>
          </cell>
          <cell r="D4336">
            <v>996</v>
          </cell>
          <cell r="E4336">
            <v>996</v>
          </cell>
          <cell r="F4336" t="str">
            <v>m2</v>
          </cell>
          <cell r="G4336">
            <v>107.17</v>
          </cell>
          <cell r="H4336">
            <v>107.17</v>
          </cell>
          <cell r="I4336" t="str">
            <v>3.9.3</v>
          </cell>
          <cell r="J4336">
            <v>0</v>
          </cell>
          <cell r="L4336">
            <v>100.47</v>
          </cell>
          <cell r="M4336">
            <v>6.7000000000000028</v>
          </cell>
          <cell r="N4336">
            <v>6.6686573106399943E-2</v>
          </cell>
        </row>
        <row r="4337">
          <cell r="A4337" t="str">
            <v>27-96</v>
          </cell>
          <cell r="B4337" t="str">
            <v>Removing the existing worn out bitumanioussurface having pot holes and ruts in patches ofregular shape brushing and re-carpeting with 1"thick (consolidated) asphalt macadam as perspecifications.</v>
          </cell>
          <cell r="C4337" t="str">
            <v>100 Sft</v>
          </cell>
          <cell r="D4337">
            <v>2141.4</v>
          </cell>
          <cell r="E4337">
            <v>9060.11</v>
          </cell>
          <cell r="F4337" t="str">
            <v>m2</v>
          </cell>
          <cell r="G4337">
            <v>230.41</v>
          </cell>
          <cell r="H4337">
            <v>974.87</v>
          </cell>
          <cell r="I4337" t="str">
            <v>3.9.3 ,16.4.7</v>
          </cell>
          <cell r="J4337">
            <v>0</v>
          </cell>
          <cell r="L4337">
            <v>824.75</v>
          </cell>
          <cell r="M4337">
            <v>150.12</v>
          </cell>
          <cell r="N4337">
            <v>0.18201879357381026</v>
          </cell>
        </row>
        <row r="4338">
          <cell r="A4338" t="str">
            <v>27-97</v>
          </cell>
          <cell r="B4338" t="str">
            <v>Removing the existing worn out bitumanioussurface pot holes and ruts in patches of regularshape brushing and re-carpeting with 2"thick(consolidated) asphalt macadam as perspecificaiton complete</v>
          </cell>
          <cell r="C4338" t="str">
            <v>100 Sft</v>
          </cell>
          <cell r="D4338">
            <v>2340.6</v>
          </cell>
          <cell r="E4338">
            <v>12156.64</v>
          </cell>
          <cell r="F4338" t="str">
            <v>m2</v>
          </cell>
          <cell r="G4338">
            <v>251.85</v>
          </cell>
          <cell r="H4338">
            <v>1308.05</v>
          </cell>
          <cell r="I4338" t="str">
            <v>3.9.3 ,16.4.7</v>
          </cell>
          <cell r="J4338">
            <v>0</v>
          </cell>
          <cell r="L4338">
            <v>1079.04</v>
          </cell>
          <cell r="M4338">
            <v>229.01</v>
          </cell>
          <cell r="N4338">
            <v>0.21223494958481612</v>
          </cell>
        </row>
        <row r="4339">
          <cell r="A4339" t="str">
            <v>27-98</v>
          </cell>
          <cell r="B4339" t="str">
            <v>Removing of existing worn out bitumanioussurface pot holes and ruts in patches  andre-carpeting with 3" thick(consolidated) asphaltmacadam as per specifiedcomplete includingdisposal of excavated stuff within one chain</v>
          </cell>
          <cell r="C4339" t="str">
            <v>100 Sft</v>
          </cell>
          <cell r="D4339">
            <v>2938.2</v>
          </cell>
          <cell r="E4339">
            <v>15359.54</v>
          </cell>
          <cell r="F4339" t="str">
            <v>m2</v>
          </cell>
          <cell r="G4339">
            <v>316.14999999999998</v>
          </cell>
          <cell r="H4339">
            <v>1652.69</v>
          </cell>
          <cell r="I4339" t="str">
            <v>3.9.3 ,16.4.7</v>
          </cell>
          <cell r="J4339">
            <v>0</v>
          </cell>
          <cell r="L4339">
            <v>1368.73</v>
          </cell>
          <cell r="M4339">
            <v>283.96000000000004</v>
          </cell>
          <cell r="N4339">
            <v>0.20746239214454276</v>
          </cell>
        </row>
        <row r="4340">
          <cell r="A4340" t="str">
            <v>27-99</v>
          </cell>
          <cell r="B4340" t="str">
            <v>Clarification existing Base/Sub base / ploughed toa specified depth in the drawings, and compactedspecified density.</v>
          </cell>
          <cell r="C4340" t="str">
            <v>100 Sft</v>
          </cell>
          <cell r="D4340">
            <v>391.55</v>
          </cell>
          <cell r="E4340">
            <v>543.13</v>
          </cell>
          <cell r="F4340" t="str">
            <v>m2</v>
          </cell>
          <cell r="G4340">
            <v>42.13</v>
          </cell>
          <cell r="H4340">
            <v>58.44</v>
          </cell>
          <cell r="I4340" t="str">
            <v>3.9.3</v>
          </cell>
          <cell r="J4340">
            <v>0</v>
          </cell>
          <cell r="L4340">
            <v>56.95</v>
          </cell>
          <cell r="M4340">
            <v>1.4899999999999949</v>
          </cell>
          <cell r="N4340">
            <v>2.6163301141351972E-2</v>
          </cell>
        </row>
        <row r="4341">
          <cell r="A4341" t="str">
            <v>27-100</v>
          </cell>
          <cell r="B4341" t="str">
            <v>Tucking and chipping of road surface before hotsurface dressing over existing road.</v>
          </cell>
          <cell r="C4341" t="str">
            <v>100 Sft</v>
          </cell>
          <cell r="D4341">
            <v>498</v>
          </cell>
          <cell r="E4341">
            <v>498</v>
          </cell>
          <cell r="F4341" t="str">
            <v>m2</v>
          </cell>
          <cell r="G4341">
            <v>53.58</v>
          </cell>
          <cell r="H4341">
            <v>53.58</v>
          </cell>
          <cell r="I4341" t="str">
            <v>3.9.3</v>
          </cell>
          <cell r="J4341">
            <v>0</v>
          </cell>
          <cell r="L4341">
            <v>50.24</v>
          </cell>
          <cell r="M4341">
            <v>3.3399999999999963</v>
          </cell>
          <cell r="N4341">
            <v>6.6480891719745153E-2</v>
          </cell>
        </row>
        <row r="4342">
          <cell r="A4342" t="str">
            <v>27-101</v>
          </cell>
          <cell r="B4342" t="str">
            <v>Repair to pot holes including cleaning, brushing,removal of loose material and filling of the samewith clean stone of size 0.75" to 1.5" with hotbitumen manual compaction with rammer (waterbound 3% biutmen)</v>
          </cell>
          <cell r="C4342" t="str">
            <v>100 Sft</v>
          </cell>
          <cell r="D4342">
            <v>3276.84</v>
          </cell>
          <cell r="E4342">
            <v>7655.4</v>
          </cell>
          <cell r="F4342" t="str">
            <v>m2</v>
          </cell>
          <cell r="G4342">
            <v>352.59</v>
          </cell>
          <cell r="H4342">
            <v>823.72</v>
          </cell>
          <cell r="I4342">
            <v>16.899999999999999</v>
          </cell>
          <cell r="J4342">
            <v>0</v>
          </cell>
          <cell r="L4342">
            <v>758.38</v>
          </cell>
          <cell r="M4342">
            <v>65.340000000000032</v>
          </cell>
          <cell r="N4342">
            <v>8.6157335372768318E-2</v>
          </cell>
        </row>
        <row r="4343">
          <cell r="A4343" t="str">
            <v>27-102</v>
          </cell>
          <cell r="B4343" t="str">
            <v>Repairs to hand pump, pulling out &amp; refitting</v>
          </cell>
          <cell r="C4343" t="str">
            <v>Rft</v>
          </cell>
          <cell r="D4343">
            <v>80.430000000000007</v>
          </cell>
          <cell r="E4343">
            <v>80.430000000000007</v>
          </cell>
          <cell r="F4343" t="str">
            <v>m</v>
          </cell>
          <cell r="G4343">
            <v>263.87</v>
          </cell>
          <cell r="H4343">
            <v>263.87</v>
          </cell>
          <cell r="I4343">
            <v>0</v>
          </cell>
          <cell r="J4343">
            <v>0</v>
          </cell>
          <cell r="L4343">
            <v>261.42</v>
          </cell>
          <cell r="M4343">
            <v>2.4499999999999886</v>
          </cell>
          <cell r="N4343">
            <v>9.3718919746002168E-3</v>
          </cell>
        </row>
        <row r="4344">
          <cell r="A4344" t="str">
            <v>27-103-a</v>
          </cell>
          <cell r="B4344" t="str">
            <v>Recaning of chairs/stools : With plastic cane.</v>
          </cell>
          <cell r="C4344" t="str">
            <v>kg</v>
          </cell>
          <cell r="D4344">
            <v>1494</v>
          </cell>
          <cell r="E4344">
            <v>1787.79</v>
          </cell>
          <cell r="F4344" t="str">
            <v>kg</v>
          </cell>
          <cell r="G4344">
            <v>1494</v>
          </cell>
          <cell r="H4344">
            <v>1787.79</v>
          </cell>
          <cell r="I4344">
            <v>0</v>
          </cell>
          <cell r="J4344">
            <v>0</v>
          </cell>
          <cell r="L4344">
            <v>1776.49</v>
          </cell>
          <cell r="M4344">
            <v>11.299999999999955</v>
          </cell>
          <cell r="N4344">
            <v>6.3608576462574826E-3</v>
          </cell>
        </row>
        <row r="4345">
          <cell r="A4345" t="str">
            <v>27-103-b</v>
          </cell>
          <cell r="B4345" t="str">
            <v>Recaning of chairs/stools : With willow cane.</v>
          </cell>
          <cell r="C4345" t="str">
            <v>kg</v>
          </cell>
          <cell r="D4345">
            <v>435.75</v>
          </cell>
          <cell r="E4345">
            <v>2251.54</v>
          </cell>
          <cell r="F4345" t="str">
            <v>kg</v>
          </cell>
          <cell r="G4345">
            <v>435.75</v>
          </cell>
          <cell r="H4345">
            <v>2251.54</v>
          </cell>
          <cell r="I4345">
            <v>0</v>
          </cell>
          <cell r="J4345">
            <v>0</v>
          </cell>
          <cell r="L4345">
            <v>2181.71</v>
          </cell>
          <cell r="M4345">
            <v>69.829999999999927</v>
          </cell>
          <cell r="N4345">
            <v>3.2007003680599132E-2</v>
          </cell>
        </row>
        <row r="4346">
          <cell r="A4346" t="str">
            <v>27-104-a</v>
          </cell>
          <cell r="B4346" t="str">
            <v>Dismantling removing and stacking of heavydesign steel grill from compound wall &amp; re-fixingpainting complete.</v>
          </cell>
          <cell r="C4346" t="str">
            <v>Ton</v>
          </cell>
          <cell r="D4346">
            <v>227.09</v>
          </cell>
          <cell r="E4346">
            <v>227.09</v>
          </cell>
          <cell r="F4346" t="str">
            <v>Ton</v>
          </cell>
          <cell r="G4346">
            <v>227.09</v>
          </cell>
          <cell r="H4346">
            <v>227.09</v>
          </cell>
          <cell r="I4346">
            <v>4.0999999999999996</v>
          </cell>
          <cell r="J4346">
            <v>0</v>
          </cell>
          <cell r="L4346">
            <v>212.9</v>
          </cell>
          <cell r="M4346">
            <v>14.189999999999998</v>
          </cell>
          <cell r="N4346">
            <v>6.6651009863785804E-2</v>
          </cell>
        </row>
        <row r="4347">
          <cell r="A4347" t="str">
            <v>27-104-b</v>
          </cell>
          <cell r="B4347" t="str">
            <v>Removing, Repairing, re-fixing of wooden joineryi/c replacement of  Deodar wooden strips, nail etc.</v>
          </cell>
          <cell r="C4347" t="str">
            <v>Sft</v>
          </cell>
          <cell r="D4347">
            <v>23.34</v>
          </cell>
          <cell r="E4347">
            <v>244.48</v>
          </cell>
          <cell r="F4347" t="str">
            <v>m2</v>
          </cell>
          <cell r="G4347">
            <v>251.18</v>
          </cell>
          <cell r="H4347">
            <v>2630.61</v>
          </cell>
          <cell r="I4347">
            <v>12.14</v>
          </cell>
          <cell r="J4347">
            <v>0</v>
          </cell>
          <cell r="L4347">
            <v>1831.06</v>
          </cell>
          <cell r="M4347">
            <v>799.55000000000018</v>
          </cell>
          <cell r="N4347">
            <v>0.43665963977149858</v>
          </cell>
        </row>
        <row r="4348">
          <cell r="A4348" t="str">
            <v>27-104-c</v>
          </cell>
          <cell r="B4348" t="str">
            <v>Repair of almirah/wardrobe i/c replacement ofwooden strips, sheet, hinges where requiredcomplete in all respects.</v>
          </cell>
          <cell r="C4348" t="str">
            <v>Sft</v>
          </cell>
          <cell r="D4348">
            <v>2.85</v>
          </cell>
          <cell r="E4348">
            <v>39.590000000000003</v>
          </cell>
          <cell r="F4348" t="str">
            <v>m2</v>
          </cell>
          <cell r="G4348">
            <v>30.68</v>
          </cell>
          <cell r="H4348">
            <v>425.96</v>
          </cell>
          <cell r="I4348" t="str">
            <v>12.25.1.3</v>
          </cell>
          <cell r="J4348">
            <v>0</v>
          </cell>
          <cell r="L4348">
            <v>293.24</v>
          </cell>
          <cell r="M4348">
            <v>132.71999999999997</v>
          </cell>
          <cell r="N4348">
            <v>0.45259855408539068</v>
          </cell>
        </row>
        <row r="4349">
          <cell r="A4349" t="str">
            <v>27-105-a</v>
          </cell>
          <cell r="B4349" t="str">
            <v>Cleaning of choked manhole</v>
          </cell>
          <cell r="C4349" t="str">
            <v>Each</v>
          </cell>
          <cell r="D4349">
            <v>747</v>
          </cell>
          <cell r="E4349">
            <v>747</v>
          </cell>
          <cell r="F4349" t="str">
            <v>Each</v>
          </cell>
          <cell r="G4349">
            <v>747</v>
          </cell>
          <cell r="H4349">
            <v>747</v>
          </cell>
          <cell r="I4349" t="str">
            <v>14.5.6</v>
          </cell>
          <cell r="J4349">
            <v>0</v>
          </cell>
          <cell r="L4349">
            <v>700.31</v>
          </cell>
          <cell r="M4349">
            <v>46.690000000000055</v>
          </cell>
          <cell r="N4349">
            <v>6.6670474504148244E-2</v>
          </cell>
        </row>
        <row r="4350">
          <cell r="A4350" t="str">
            <v>27-105-b</v>
          </cell>
          <cell r="B4350" t="str">
            <v>Cleaning of septic tank including disposal of waste</v>
          </cell>
          <cell r="C4350" t="str">
            <v>Cft</v>
          </cell>
          <cell r="D4350">
            <v>93.62</v>
          </cell>
          <cell r="E4350">
            <v>93.62</v>
          </cell>
          <cell r="F4350" t="str">
            <v>m3</v>
          </cell>
          <cell r="G4350">
            <v>3306.3</v>
          </cell>
          <cell r="H4350">
            <v>3306.3</v>
          </cell>
          <cell r="I4350" t="str">
            <v>14.5.6</v>
          </cell>
          <cell r="J4350">
            <v>0</v>
          </cell>
          <cell r="L4350">
            <v>3099.66</v>
          </cell>
          <cell r="M4350">
            <v>206.64000000000033</v>
          </cell>
          <cell r="N4350">
            <v>6.6665376202551363E-2</v>
          </cell>
        </row>
        <row r="4351">
          <cell r="A4351" t="str">
            <v>27-106</v>
          </cell>
          <cell r="B4351" t="str">
            <v>Preparing surface using chemical and applyinglacquer polish finish with 3-coats on existingwooden joinery complete in all respects.</v>
          </cell>
          <cell r="C4351" t="str">
            <v>Sft</v>
          </cell>
          <cell r="D4351">
            <v>18.670000000000002</v>
          </cell>
          <cell r="E4351">
            <v>57.37</v>
          </cell>
          <cell r="F4351" t="str">
            <v>m2</v>
          </cell>
          <cell r="G4351">
            <v>200.94</v>
          </cell>
          <cell r="H4351">
            <v>617.27</v>
          </cell>
          <cell r="I4351" t="str">
            <v>13.1.5</v>
          </cell>
          <cell r="J4351">
            <v>0</v>
          </cell>
          <cell r="L4351">
            <v>601.26</v>
          </cell>
          <cell r="M4351">
            <v>16.009999999999991</v>
          </cell>
          <cell r="N4351">
            <v>2.6627415760236823E-2</v>
          </cell>
        </row>
        <row r="4352">
          <cell r="A4352" t="str">
            <v>27-107</v>
          </cell>
          <cell r="B4352" t="str">
            <v>Removing, Repairing &amp; Fixing of aluminiumjoinery i/c opening of frame with rubber packingcomplete</v>
          </cell>
          <cell r="C4352" t="str">
            <v>Each</v>
          </cell>
          <cell r="D4352">
            <v>186.75</v>
          </cell>
          <cell r="E4352">
            <v>469.11</v>
          </cell>
          <cell r="F4352" t="str">
            <v>Each</v>
          </cell>
          <cell r="G4352">
            <v>186.75</v>
          </cell>
          <cell r="H4352">
            <v>469.11</v>
          </cell>
          <cell r="I4352">
            <v>12.15</v>
          </cell>
          <cell r="J4352">
            <v>0</v>
          </cell>
          <cell r="L4352">
            <v>463.58</v>
          </cell>
          <cell r="M4352">
            <v>5.5300000000000296</v>
          </cell>
          <cell r="N4352">
            <v>1.1928901160533306E-2</v>
          </cell>
        </row>
        <row r="4353">
          <cell r="A4353" t="str">
            <v>27-108</v>
          </cell>
          <cell r="B4353" t="str">
            <v>Removing &amp; re-fixing of wooden joinery (doors &amp;windows) i/e addition and alteration complete</v>
          </cell>
          <cell r="C4353" t="str">
            <v>Sft</v>
          </cell>
          <cell r="D4353">
            <v>18.670000000000002</v>
          </cell>
          <cell r="E4353">
            <v>101.3</v>
          </cell>
          <cell r="F4353" t="str">
            <v>m2</v>
          </cell>
          <cell r="G4353">
            <v>200.94</v>
          </cell>
          <cell r="H4353">
            <v>1089.97</v>
          </cell>
          <cell r="I4353" t="str">
            <v>12.2 ,12.14</v>
          </cell>
          <cell r="J4353">
            <v>0</v>
          </cell>
          <cell r="L4353">
            <v>862.21</v>
          </cell>
          <cell r="M4353">
            <v>227.76</v>
          </cell>
          <cell r="N4353">
            <v>0.26415838368842853</v>
          </cell>
        </row>
        <row r="4354">
          <cell r="A4354" t="str">
            <v>27-109-a</v>
          </cell>
          <cell r="B4354" t="str">
            <v>Removing of existing wire guaze &amp; re-fixing GIwire gauze of 22 guage and 12 mesh per squareinch complete in all respects</v>
          </cell>
          <cell r="C4354" t="str">
            <v>Sft</v>
          </cell>
          <cell r="D4354">
            <v>140.06</v>
          </cell>
          <cell r="E4354">
            <v>216.61</v>
          </cell>
          <cell r="F4354" t="str">
            <v>m2</v>
          </cell>
          <cell r="G4354">
            <v>1507.07</v>
          </cell>
          <cell r="H4354">
            <v>2330.6999999999998</v>
          </cell>
          <cell r="I4354" t="str">
            <v>4.1 ,12.12</v>
          </cell>
          <cell r="J4354">
            <v>0</v>
          </cell>
          <cell r="L4354">
            <v>1990.06</v>
          </cell>
          <cell r="M4354">
            <v>340.63999999999987</v>
          </cell>
          <cell r="N4354">
            <v>0.17117071847079982</v>
          </cell>
        </row>
        <row r="4355">
          <cell r="A4355" t="str">
            <v>27-109-b</v>
          </cell>
          <cell r="B4355" t="str">
            <v>Removing of existing wire guaze &amp; re-fixingplastic wire gauze with 22 mesh per square inchcomplete in all respects</v>
          </cell>
          <cell r="C4355" t="str">
            <v>Sft</v>
          </cell>
          <cell r="D4355">
            <v>140.06</v>
          </cell>
          <cell r="E4355">
            <v>173.43</v>
          </cell>
          <cell r="F4355" t="str">
            <v>m2</v>
          </cell>
          <cell r="G4355">
            <v>1507.07</v>
          </cell>
          <cell r="H4355">
            <v>1866.07</v>
          </cell>
          <cell r="I4355" t="str">
            <v>4.1 ,12.12</v>
          </cell>
          <cell r="J4355">
            <v>0</v>
          </cell>
          <cell r="L4355">
            <v>1550.8</v>
          </cell>
          <cell r="M4355">
            <v>315.27</v>
          </cell>
          <cell r="N4355">
            <v>0.20329507351044621</v>
          </cell>
        </row>
        <row r="4356">
          <cell r="A4356" t="str">
            <v>27-109-c</v>
          </cell>
          <cell r="B4356" t="str">
            <v>Removing of existing aluminum wire guaze &amp;re-fixing Aluminum wire gauze of 30 guage and14 mesh per square inch complete in all respects</v>
          </cell>
          <cell r="C4356" t="str">
            <v>Sft</v>
          </cell>
          <cell r="D4356">
            <v>140.06</v>
          </cell>
          <cell r="E4356">
            <v>165.58</v>
          </cell>
          <cell r="F4356" t="str">
            <v>m2</v>
          </cell>
          <cell r="G4356">
            <v>1507.07</v>
          </cell>
          <cell r="H4356">
            <v>1781.61</v>
          </cell>
          <cell r="I4356" t="str">
            <v>4.1 ,12.12</v>
          </cell>
          <cell r="J4356">
            <v>0</v>
          </cell>
          <cell r="L4356">
            <v>1467.13</v>
          </cell>
          <cell r="M4356">
            <v>314.47999999999979</v>
          </cell>
          <cell r="N4356">
            <v>0.21435046655715564</v>
          </cell>
        </row>
        <row r="4357">
          <cell r="A4357" t="str">
            <v>27-110</v>
          </cell>
          <cell r="B4357" t="str">
            <v>Removing, repairing and re-Fixing of wooden(heavy) sheesham railing i/c rawal bolts, paintingcomplete in all respects</v>
          </cell>
          <cell r="C4357" t="str">
            <v>Rft</v>
          </cell>
          <cell r="D4357">
            <v>313.74</v>
          </cell>
          <cell r="E4357">
            <v>647.04999999999995</v>
          </cell>
          <cell r="F4357" t="str">
            <v>m</v>
          </cell>
          <cell r="G4357">
            <v>1029.33</v>
          </cell>
          <cell r="H4357">
            <v>2122.87</v>
          </cell>
          <cell r="I4357">
            <v>12.28</v>
          </cell>
          <cell r="J4357">
            <v>0</v>
          </cell>
          <cell r="L4357">
            <v>1971.68</v>
          </cell>
          <cell r="M4357">
            <v>151.18999999999983</v>
          </cell>
          <cell r="N4357">
            <v>7.6680800129838425E-2</v>
          </cell>
        </row>
        <row r="4358">
          <cell r="A4358" t="str">
            <v>27-111</v>
          </cell>
          <cell r="B4358" t="str">
            <v>Removing and Re-Fixing of aluminium windows</v>
          </cell>
          <cell r="C4358" t="str">
            <v>Each</v>
          </cell>
          <cell r="D4358">
            <v>996</v>
          </cell>
          <cell r="E4358">
            <v>996</v>
          </cell>
          <cell r="F4358" t="str">
            <v>Each</v>
          </cell>
          <cell r="G4358">
            <v>996</v>
          </cell>
          <cell r="H4358">
            <v>996</v>
          </cell>
          <cell r="I4358">
            <v>12.26</v>
          </cell>
          <cell r="J4358">
            <v>0</v>
          </cell>
          <cell r="L4358">
            <v>957.09</v>
          </cell>
          <cell r="M4358">
            <v>38.909999999999968</v>
          </cell>
          <cell r="N4358">
            <v>4.065448390433498E-2</v>
          </cell>
        </row>
        <row r="4359">
          <cell r="A4359" t="str">
            <v>27-112-a</v>
          </cell>
          <cell r="B4359" t="str">
            <v>Repair of aluminium door/windows, fly sutterscreen openable door or window R/q handlerubber, silicon complete in all respects</v>
          </cell>
          <cell r="C4359" t="str">
            <v>Sft</v>
          </cell>
          <cell r="D4359">
            <v>22.41</v>
          </cell>
          <cell r="E4359">
            <v>92.54</v>
          </cell>
          <cell r="F4359" t="str">
            <v>m2</v>
          </cell>
          <cell r="G4359">
            <v>241.13</v>
          </cell>
          <cell r="H4359">
            <v>995.68</v>
          </cell>
          <cell r="I4359">
            <v>12.26</v>
          </cell>
          <cell r="J4359">
            <v>0</v>
          </cell>
          <cell r="L4359">
            <v>981.48</v>
          </cell>
          <cell r="M4359">
            <v>14.199999999999932</v>
          </cell>
          <cell r="N4359">
            <v>1.4467946366711427E-2</v>
          </cell>
        </row>
        <row r="4360">
          <cell r="A4360" t="str">
            <v>27-112-b</v>
          </cell>
          <cell r="B4360" t="str">
            <v>Repair of wooden wardrobe =of required woodenbatten, hinges, hasp  staple or commercial ply 3/4"shelf</v>
          </cell>
          <cell r="C4360" t="str">
            <v>Sft</v>
          </cell>
          <cell r="D4360">
            <v>143.18</v>
          </cell>
          <cell r="E4360">
            <v>163.99</v>
          </cell>
          <cell r="F4360" t="str">
            <v>m2</v>
          </cell>
          <cell r="G4360">
            <v>1540.56</v>
          </cell>
          <cell r="H4360">
            <v>1764.53</v>
          </cell>
          <cell r="I4360" t="str">
            <v>12.25.1.3</v>
          </cell>
          <cell r="J4360">
            <v>0</v>
          </cell>
          <cell r="L4360">
            <v>1525.26</v>
          </cell>
          <cell r="M4360">
            <v>239.26999999999998</v>
          </cell>
          <cell r="N4360">
            <v>0.15687161533115665</v>
          </cell>
        </row>
        <row r="4361">
          <cell r="A4361" t="str">
            <v>27-112-c</v>
          </cell>
          <cell r="B4361" t="str">
            <v>Removing, repairing, cleaning, washing of verticalblind curtain &amp; re-fixing complete</v>
          </cell>
          <cell r="C4361" t="str">
            <v>Each</v>
          </cell>
          <cell r="D4361">
            <v>136.16999999999999</v>
          </cell>
          <cell r="E4361">
            <v>515.53</v>
          </cell>
          <cell r="F4361" t="str">
            <v>Each</v>
          </cell>
          <cell r="G4361">
            <v>136.16999999999999</v>
          </cell>
          <cell r="H4361">
            <v>515.53</v>
          </cell>
          <cell r="I4361">
            <v>0</v>
          </cell>
          <cell r="J4361">
            <v>0</v>
          </cell>
          <cell r="L4361">
            <v>501.59</v>
          </cell>
          <cell r="M4361">
            <v>13.939999999999998</v>
          </cell>
          <cell r="N4361">
            <v>2.779162264000478E-2</v>
          </cell>
        </row>
        <row r="4362">
          <cell r="A4362" t="str">
            <v>27-113</v>
          </cell>
          <cell r="B4362" t="str">
            <v>Repair of doors/windows complete</v>
          </cell>
          <cell r="C4362" t="str">
            <v>Sft</v>
          </cell>
          <cell r="D4362">
            <v>42.95</v>
          </cell>
          <cell r="E4362">
            <v>90.19</v>
          </cell>
          <cell r="F4362" t="str">
            <v>m2</v>
          </cell>
          <cell r="G4362">
            <v>462.17</v>
          </cell>
          <cell r="H4362">
            <v>970.48</v>
          </cell>
          <cell r="I4362" t="str">
            <v>12.1 ,12.2</v>
          </cell>
          <cell r="J4362">
            <v>0</v>
          </cell>
          <cell r="L4362">
            <v>845.34</v>
          </cell>
          <cell r="M4362">
            <v>125.13999999999999</v>
          </cell>
          <cell r="N4362">
            <v>0.14803511013320081</v>
          </cell>
        </row>
        <row r="4363">
          <cell r="A4363" t="str">
            <v>27-114</v>
          </cell>
          <cell r="B4363" t="str">
            <v>Reinstatement Of Road Surface</v>
          </cell>
          <cell r="C4363" t="str">
            <v>1000 Cft</v>
          </cell>
          <cell r="D4363">
            <v>246.81</v>
          </cell>
          <cell r="E4363">
            <v>11453.12</v>
          </cell>
          <cell r="F4363" t="str">
            <v>m3</v>
          </cell>
          <cell r="G4363">
            <v>8.7200000000000006</v>
          </cell>
          <cell r="H4363">
            <v>404.46</v>
          </cell>
          <cell r="I4363" t="str">
            <v>16.9.5</v>
          </cell>
          <cell r="J4363">
            <v>0</v>
          </cell>
          <cell r="L4363">
            <v>385.59</v>
          </cell>
          <cell r="M4363">
            <v>18.870000000000005</v>
          </cell>
          <cell r="N4363">
            <v>4.8937991130475388E-2</v>
          </cell>
        </row>
        <row r="4364">
          <cell r="A4364" t="str">
            <v>27-115</v>
          </cell>
          <cell r="B4364" t="str">
            <v>Repair / refixing of kitchen wall cabinet i/ccommercial ply, new drawers, fancy handle,shutter etc required for painting.</v>
          </cell>
          <cell r="C4364" t="str">
            <v>Sft</v>
          </cell>
          <cell r="D4364">
            <v>357.94</v>
          </cell>
          <cell r="E4364">
            <v>1059.79</v>
          </cell>
          <cell r="F4364" t="str">
            <v>m2</v>
          </cell>
          <cell r="G4364">
            <v>3851.41</v>
          </cell>
          <cell r="H4364">
            <v>11403.34</v>
          </cell>
          <cell r="I4364">
            <v>12.25</v>
          </cell>
          <cell r="J4364">
            <v>0</v>
          </cell>
          <cell r="L4364">
            <v>8993.9599999999991</v>
          </cell>
          <cell r="M4364">
            <v>2409.380000000001</v>
          </cell>
          <cell r="N4364">
            <v>0.26788867195317762</v>
          </cell>
        </row>
        <row r="4365">
          <cell r="A4365" t="str">
            <v>27-116</v>
          </cell>
          <cell r="B4365" t="str">
            <v>Repairs to plaster of thickness 1/2" to 3/4" incement sand mortar 1:4 patches of area 27 Sft andunder, including cutting the patch in proper shape,raking out joints and preparing and plastering thesurface of the walls complete, including disposalof rubbish to the dumping ground within 30metres lead.</v>
          </cell>
          <cell r="C4365" t="str">
            <v>100 Sft</v>
          </cell>
          <cell r="D4365">
            <v>3610.5</v>
          </cell>
          <cell r="E4365">
            <v>5315.24</v>
          </cell>
          <cell r="F4365" t="str">
            <v>m2</v>
          </cell>
          <cell r="G4365">
            <v>388.49</v>
          </cell>
          <cell r="H4365">
            <v>571.91999999999996</v>
          </cell>
          <cell r="I4365" t="str">
            <v>11.1.2.4</v>
          </cell>
          <cell r="J4365">
            <v>0</v>
          </cell>
          <cell r="L4365">
            <v>522.65</v>
          </cell>
          <cell r="M4365">
            <v>49.269999999999982</v>
          </cell>
          <cell r="N4365">
            <v>9.4269587678178487E-2</v>
          </cell>
        </row>
        <row r="4366">
          <cell r="A4366" t="str">
            <v>27-117</v>
          </cell>
          <cell r="B4366" t="str">
            <v>Fixing door chowkat in existing opening includingembedding chowkat in floors or walls cuttingmasonry for holdfasts, embedding hold fasts incement concrete blocks of size 6"x4"x4", withcement concrete 1:3:6 (1 cement : 3 coarse sand :6 aggregate), painting two coats of approved woodpreservative to sides of chowkhats and makinggood the damages to walls and floors as requiredcomplete, including disposal of debris to thedumping ground within 30 meters lead.</v>
          </cell>
          <cell r="C4366" t="str">
            <v>Each</v>
          </cell>
          <cell r="D4366">
            <v>70.959999999999994</v>
          </cell>
          <cell r="E4366">
            <v>371.52</v>
          </cell>
          <cell r="F4366" t="str">
            <v>Each</v>
          </cell>
          <cell r="G4366">
            <v>70.959999999999994</v>
          </cell>
          <cell r="H4366">
            <v>371.52</v>
          </cell>
          <cell r="I4366" t="str">
            <v>12.2.1.5,12.2.1.7,12.2.1.8,12.2.1.9</v>
          </cell>
          <cell r="J4366">
            <v>0</v>
          </cell>
          <cell r="L4366">
            <v>273.45999999999998</v>
          </cell>
          <cell r="M4366">
            <v>98.06</v>
          </cell>
          <cell r="N4366">
            <v>0.35858992174358228</v>
          </cell>
        </row>
        <row r="4367">
          <cell r="A4367" t="str">
            <v>27-118</v>
          </cell>
          <cell r="B4367" t="str">
            <v>Making the opening in brick masonry includingdismantling in floor or walls by cutting masonryand making good the damages to walls and jambscomplete, to match existing surface i/c disposal ofdebris to the nearest municipal dumping ground.</v>
          </cell>
          <cell r="C4367" t="str">
            <v>Sft</v>
          </cell>
          <cell r="D4367">
            <v>120.34</v>
          </cell>
          <cell r="E4367">
            <v>123.89</v>
          </cell>
          <cell r="F4367" t="str">
            <v>m2</v>
          </cell>
          <cell r="G4367">
            <v>1294.8800000000001</v>
          </cell>
          <cell r="H4367">
            <v>1333.05</v>
          </cell>
          <cell r="I4367" t="str">
            <v>4.5.6,4.4.5</v>
          </cell>
          <cell r="J4367">
            <v>0</v>
          </cell>
          <cell r="L4367">
            <v>1200.8399999999999</v>
          </cell>
          <cell r="M4367">
            <v>132.21000000000004</v>
          </cell>
          <cell r="N4367">
            <v>0.11009793144798645</v>
          </cell>
        </row>
        <row r="4368">
          <cell r="A4368" t="str">
            <v>27-119</v>
          </cell>
          <cell r="B4368" t="str">
            <v>Renewing wooden battens in roofs, includingmaking good the holes in wall and painting withoil type wood preservative of approved brand andmanufacture complete, including removal ofrubbish to the dumping ground within 30 metreslead:</v>
          </cell>
          <cell r="C4368" t="str">
            <v>Cft</v>
          </cell>
          <cell r="D4368">
            <v>304.89</v>
          </cell>
          <cell r="E4368">
            <v>10102.27</v>
          </cell>
          <cell r="F4368" t="str">
            <v>m3</v>
          </cell>
          <cell r="G4368">
            <v>10767.03</v>
          </cell>
          <cell r="H4368">
            <v>356758.63</v>
          </cell>
          <cell r="I4368" t="str">
            <v>12.4.1.3</v>
          </cell>
          <cell r="J4368">
            <v>0</v>
          </cell>
          <cell r="L4368">
            <v>239776.25</v>
          </cell>
          <cell r="M4368">
            <v>116982.38</v>
          </cell>
          <cell r="N4368">
            <v>0.48788143112589344</v>
          </cell>
        </row>
        <row r="4369">
          <cell r="A4369" t="str">
            <v>27-120</v>
          </cell>
          <cell r="B4369" t="str">
            <v>Raking out joints in lime or cement mortar andpreparing the surface for re-pointing orreplastering,including disposal of rubbish to thedumping ground within 50 metres lead.</v>
          </cell>
          <cell r="C4369" t="str">
            <v>100 Sft</v>
          </cell>
          <cell r="D4369">
            <v>585.04999999999995</v>
          </cell>
          <cell r="E4369">
            <v>585.04999999999995</v>
          </cell>
          <cell r="F4369" t="str">
            <v>m2</v>
          </cell>
          <cell r="G4369">
            <v>62.95</v>
          </cell>
          <cell r="H4369">
            <v>62.95</v>
          </cell>
          <cell r="I4369" t="str">
            <v>11.2.2</v>
          </cell>
          <cell r="J4369">
            <v>0</v>
          </cell>
          <cell r="L4369">
            <v>59.02</v>
          </cell>
          <cell r="M4369">
            <v>3.9299999999999997</v>
          </cell>
          <cell r="N4369">
            <v>6.6587597424601824E-2</v>
          </cell>
        </row>
        <row r="4370">
          <cell r="A4370" t="str">
            <v>27-121</v>
          </cell>
          <cell r="B4370" t="str">
            <v>Removing white or colour wash by scrapping andsand papering and preparing the surface smoothincluding necessary repairs to scratches etc.complete.</v>
          </cell>
          <cell r="C4370" t="str">
            <v>Sft</v>
          </cell>
          <cell r="D4370">
            <v>1.2</v>
          </cell>
          <cell r="E4370">
            <v>1.2</v>
          </cell>
          <cell r="F4370" t="str">
            <v>m2</v>
          </cell>
          <cell r="G4370">
            <v>12.86</v>
          </cell>
          <cell r="H4370">
            <v>12.86</v>
          </cell>
          <cell r="I4370">
            <v>11.5</v>
          </cell>
          <cell r="J4370">
            <v>0</v>
          </cell>
          <cell r="L4370">
            <v>12.06</v>
          </cell>
          <cell r="M4370">
            <v>0.79999999999999893</v>
          </cell>
          <cell r="N4370">
            <v>6.6334991708125943E-2</v>
          </cell>
        </row>
        <row r="4371">
          <cell r="A4371" t="str">
            <v>27-122</v>
          </cell>
          <cell r="B4371" t="str">
            <v>Removing distemper, water proofing cement paintand the like by scrapping, sand papering andpreparing the surface smooth including necessaryrepairs to scratches etc. complete.</v>
          </cell>
          <cell r="C4371" t="str">
            <v>Sft</v>
          </cell>
          <cell r="D4371">
            <v>1.49</v>
          </cell>
          <cell r="E4371">
            <v>3.51</v>
          </cell>
          <cell r="F4371" t="str">
            <v>m2</v>
          </cell>
          <cell r="G4371">
            <v>16.079999999999998</v>
          </cell>
          <cell r="H4371">
            <v>37.79</v>
          </cell>
          <cell r="I4371" t="str">
            <v>11.8.2</v>
          </cell>
          <cell r="J4371">
            <v>0</v>
          </cell>
          <cell r="L4371">
            <v>36.78</v>
          </cell>
          <cell r="M4371">
            <v>1.009999999999998</v>
          </cell>
          <cell r="N4371">
            <v>2.7460576400217453E-2</v>
          </cell>
        </row>
        <row r="4372">
          <cell r="A4372" t="str">
            <v>27-123</v>
          </cell>
          <cell r="B4372" t="str">
            <v>Painting on old G.I. sheet with synthetic enamelpaint of approved quality of required colour togive an even shade:</v>
          </cell>
          <cell r="C4372" t="str">
            <v>Sft</v>
          </cell>
          <cell r="D4372">
            <v>8.2200000000000006</v>
          </cell>
          <cell r="E4372">
            <v>12.39</v>
          </cell>
          <cell r="F4372" t="str">
            <v>m2</v>
          </cell>
          <cell r="G4372">
            <v>88.41</v>
          </cell>
          <cell r="H4372">
            <v>133.27000000000001</v>
          </cell>
          <cell r="I4372">
            <v>13.9</v>
          </cell>
          <cell r="J4372">
            <v>0</v>
          </cell>
          <cell r="L4372">
            <v>117.12</v>
          </cell>
          <cell r="M4372">
            <v>16.150000000000006</v>
          </cell>
          <cell r="N4372">
            <v>0.13789275956284158</v>
          </cell>
        </row>
        <row r="4373">
          <cell r="A4373" t="str">
            <v>27-124</v>
          </cell>
          <cell r="B4373" t="str">
            <v>Providing and fixing deodar wood First classwooden curtain rods 1" to 1.25" (25mm to 32mm)dia with end stay.</v>
          </cell>
          <cell r="C4373" t="str">
            <v>Rft</v>
          </cell>
          <cell r="D4373">
            <v>25.86</v>
          </cell>
          <cell r="E4373">
            <v>145.41</v>
          </cell>
          <cell r="F4373" t="str">
            <v>m</v>
          </cell>
          <cell r="G4373">
            <v>84.84</v>
          </cell>
          <cell r="H4373">
            <v>477.08</v>
          </cell>
          <cell r="I4373" t="str">
            <v>12.19.26</v>
          </cell>
          <cell r="J4373">
            <v>0</v>
          </cell>
          <cell r="L4373">
            <v>333.75</v>
          </cell>
          <cell r="M4373">
            <v>143.32999999999998</v>
          </cell>
          <cell r="N4373">
            <v>0.42945318352059919</v>
          </cell>
        </row>
        <row r="4374">
          <cell r="A4374" t="str">
            <v>27-125</v>
          </cell>
          <cell r="B4374" t="str">
            <v>Providing and fixing 3/4" (19mm) dia. approvedBrass tubes with Brass sockets as curtain rods.</v>
          </cell>
          <cell r="C4374" t="str">
            <v>Rft</v>
          </cell>
          <cell r="D4374">
            <v>16.62</v>
          </cell>
          <cell r="E4374">
            <v>138.11000000000001</v>
          </cell>
          <cell r="F4374" t="str">
            <v>m</v>
          </cell>
          <cell r="G4374">
            <v>54.53</v>
          </cell>
          <cell r="H4374">
            <v>453.1</v>
          </cell>
          <cell r="I4374" t="str">
            <v>12.19.26</v>
          </cell>
          <cell r="J4374">
            <v>0</v>
          </cell>
          <cell r="L4374">
            <v>429</v>
          </cell>
          <cell r="M4374">
            <v>24.100000000000023</v>
          </cell>
          <cell r="N4374">
            <v>5.6177156177156233E-2</v>
          </cell>
        </row>
        <row r="4375">
          <cell r="A4375" t="str">
            <v>27-126</v>
          </cell>
          <cell r="B4375" t="str">
            <v>Providing and fixing 3/4" (19mm) dia. approvedChromium Plated Brass tubes with ChromiumPlated Brass sockets as curtain rods.</v>
          </cell>
          <cell r="C4375" t="str">
            <v>Rft</v>
          </cell>
          <cell r="D4375">
            <v>16.62</v>
          </cell>
          <cell r="E4375">
            <v>146.1</v>
          </cell>
          <cell r="F4375" t="str">
            <v>m</v>
          </cell>
          <cell r="G4375">
            <v>54.53</v>
          </cell>
          <cell r="H4375">
            <v>479.31</v>
          </cell>
          <cell r="I4375" t="str">
            <v>12.19.26</v>
          </cell>
          <cell r="J4375">
            <v>0</v>
          </cell>
          <cell r="L4375">
            <v>455.9</v>
          </cell>
          <cell r="M4375">
            <v>23.410000000000025</v>
          </cell>
          <cell r="N4375">
            <v>5.1348980039482399E-2</v>
          </cell>
        </row>
        <row r="4376">
          <cell r="A4376" t="str">
            <v>27-127</v>
          </cell>
          <cell r="B4376" t="str">
            <v>Providing and fixing Chromium Plated curtainrails with double roller runners, clamps, includingcost of Chromium Plated brass screws and rawlplugs.</v>
          </cell>
          <cell r="C4376" t="str">
            <v>Rft</v>
          </cell>
          <cell r="D4376">
            <v>84.5</v>
          </cell>
          <cell r="E4376">
            <v>959.32</v>
          </cell>
          <cell r="F4376" t="str">
            <v>m</v>
          </cell>
          <cell r="G4376">
            <v>277.22000000000003</v>
          </cell>
          <cell r="H4376">
            <v>3147.38</v>
          </cell>
          <cell r="I4376" t="str">
            <v>12.19.26</v>
          </cell>
          <cell r="J4376">
            <v>0</v>
          </cell>
          <cell r="L4376">
            <v>2983.98</v>
          </cell>
          <cell r="M4376">
            <v>163.40000000000009</v>
          </cell>
          <cell r="N4376">
            <v>5.4759080154692753E-2</v>
          </cell>
        </row>
        <row r="4377">
          <cell r="A4377" t="str">
            <v>27-128</v>
          </cell>
          <cell r="B4377" t="str">
            <v>Providing and fixing Aluminium curtain rails withdouble roller runners, clamps, including cost ofscrews and rawl plugs.</v>
          </cell>
          <cell r="C4377" t="str">
            <v>Rft</v>
          </cell>
          <cell r="D4377">
            <v>84.5</v>
          </cell>
          <cell r="E4377">
            <v>959.32</v>
          </cell>
          <cell r="F4377" t="str">
            <v>m</v>
          </cell>
          <cell r="G4377">
            <v>277.22000000000003</v>
          </cell>
          <cell r="H4377">
            <v>3147.38</v>
          </cell>
          <cell r="I4377" t="str">
            <v>12.19.26</v>
          </cell>
          <cell r="J4377">
            <v>0</v>
          </cell>
          <cell r="L4377">
            <v>2983.98</v>
          </cell>
          <cell r="M4377">
            <v>163.40000000000009</v>
          </cell>
          <cell r="N4377">
            <v>5.4759080154692753E-2</v>
          </cell>
        </row>
        <row r="4378">
          <cell r="A4378" t="str">
            <v>27-129-a-i</v>
          </cell>
          <cell r="B4378" t="str">
            <v>Replacement of existing door lock with new doorlock. : Rim Lock (Local)</v>
          </cell>
          <cell r="C4378" t="str">
            <v>Each</v>
          </cell>
          <cell r="D4378">
            <v>466.88</v>
          </cell>
          <cell r="E4378">
            <v>945.55</v>
          </cell>
          <cell r="F4378" t="str">
            <v>Each</v>
          </cell>
          <cell r="G4378">
            <v>466.88</v>
          </cell>
          <cell r="H4378">
            <v>945.55</v>
          </cell>
          <cell r="I4378">
            <v>12.18</v>
          </cell>
          <cell r="J4378">
            <v>0</v>
          </cell>
          <cell r="L4378">
            <v>842.79</v>
          </cell>
          <cell r="M4378">
            <v>102.75999999999999</v>
          </cell>
          <cell r="N4378">
            <v>0.12192835700471054</v>
          </cell>
        </row>
        <row r="4379">
          <cell r="A4379" t="str">
            <v>27-129-a-ii</v>
          </cell>
          <cell r="B4379" t="str">
            <v>Replacement of existing door lock with new doorlock. : Heavy Duty Rim Lock</v>
          </cell>
          <cell r="C4379" t="str">
            <v>Each</v>
          </cell>
          <cell r="D4379">
            <v>466.88</v>
          </cell>
          <cell r="E4379">
            <v>2042.39</v>
          </cell>
          <cell r="F4379" t="str">
            <v>Each</v>
          </cell>
          <cell r="G4379">
            <v>466.88</v>
          </cell>
          <cell r="H4379">
            <v>2042.39</v>
          </cell>
          <cell r="I4379">
            <v>12.18</v>
          </cell>
          <cell r="J4379">
            <v>0</v>
          </cell>
          <cell r="L4379">
            <v>1875.24</v>
          </cell>
          <cell r="M4379">
            <v>167.15000000000009</v>
          </cell>
          <cell r="N4379">
            <v>8.9135257353725433E-2</v>
          </cell>
        </row>
        <row r="4380">
          <cell r="A4380" t="str">
            <v>27-129-a-iii</v>
          </cell>
          <cell r="B4380" t="str">
            <v>Replacement of existing door lock with new doorhandle lock of imported quality heavy duty</v>
          </cell>
          <cell r="C4380" t="str">
            <v>Each</v>
          </cell>
          <cell r="D4380">
            <v>466.88</v>
          </cell>
          <cell r="E4380">
            <v>3019.83</v>
          </cell>
          <cell r="F4380" t="str">
            <v>Each</v>
          </cell>
          <cell r="G4380">
            <v>466.88</v>
          </cell>
          <cell r="H4380">
            <v>3019.83</v>
          </cell>
          <cell r="I4380">
            <v>12.18</v>
          </cell>
          <cell r="J4380">
            <v>0</v>
          </cell>
          <cell r="L4380">
            <v>2876.39</v>
          </cell>
          <cell r="M4380">
            <v>143.44000000000005</v>
          </cell>
          <cell r="N4380">
            <v>4.9868063788290201E-2</v>
          </cell>
        </row>
        <row r="4381">
          <cell r="A4381" t="str">
            <v>27-129-c</v>
          </cell>
          <cell r="B4381" t="str">
            <v>Replacement of existing floor hinges with newfloor hinges. : Floor Hinges</v>
          </cell>
          <cell r="C4381" t="str">
            <v>Each</v>
          </cell>
          <cell r="D4381">
            <v>933.75</v>
          </cell>
          <cell r="E4381">
            <v>7437.65</v>
          </cell>
          <cell r="F4381" t="str">
            <v>Each</v>
          </cell>
          <cell r="G4381">
            <v>933.75</v>
          </cell>
          <cell r="H4381">
            <v>7437.65</v>
          </cell>
          <cell r="I4381" t="str">
            <v>12.2.1.14</v>
          </cell>
          <cell r="J4381">
            <v>0</v>
          </cell>
          <cell r="L4381">
            <v>7004.26</v>
          </cell>
          <cell r="M4381">
            <v>433.38999999999942</v>
          </cell>
          <cell r="N4381">
            <v>6.1875201662987871E-2</v>
          </cell>
        </row>
        <row r="4382">
          <cell r="A4382" t="str">
            <v>27-130</v>
          </cell>
          <cell r="B4382" t="str">
            <v>Replacement of existing brass drawer andcupboard lock with brass screws.</v>
          </cell>
          <cell r="C4382" t="str">
            <v>Each</v>
          </cell>
          <cell r="D4382">
            <v>233.44</v>
          </cell>
          <cell r="E4382">
            <v>757.68</v>
          </cell>
          <cell r="F4382" t="str">
            <v>Each</v>
          </cell>
          <cell r="G4382">
            <v>233.44</v>
          </cell>
          <cell r="H4382">
            <v>757.68</v>
          </cell>
          <cell r="I4382" t="str">
            <v>12.19.18</v>
          </cell>
          <cell r="J4382">
            <v>0</v>
          </cell>
          <cell r="L4382">
            <v>710.71</v>
          </cell>
          <cell r="M4382">
            <v>46.969999999999914</v>
          </cell>
          <cell r="N4382">
            <v>6.6088840736727938E-2</v>
          </cell>
        </row>
        <row r="4383">
          <cell r="A4383" t="str">
            <v>27-131-a</v>
          </cell>
          <cell r="B4383" t="str">
            <v>Replacement of existing finger plate with screws. :Aluminium finger plate 6" x 2.25"</v>
          </cell>
          <cell r="C4383" t="str">
            <v>Each</v>
          </cell>
          <cell r="D4383">
            <v>175.17</v>
          </cell>
          <cell r="E4383">
            <v>382.03</v>
          </cell>
          <cell r="F4383" t="str">
            <v>Each</v>
          </cell>
          <cell r="G4383">
            <v>175.17</v>
          </cell>
          <cell r="H4383">
            <v>382.03</v>
          </cell>
          <cell r="I4383" t="str">
            <v>12.19.25</v>
          </cell>
          <cell r="J4383">
            <v>0</v>
          </cell>
          <cell r="L4383">
            <v>337.21</v>
          </cell>
          <cell r="M4383">
            <v>44.819999999999993</v>
          </cell>
          <cell r="N4383">
            <v>0.13291420776370808</v>
          </cell>
        </row>
        <row r="4384">
          <cell r="A4384" t="str">
            <v>27-131-b</v>
          </cell>
          <cell r="B4384" t="str">
            <v>Replacement of existing finger plate with screws. :Brass finger plate 6" x 2.25"</v>
          </cell>
          <cell r="C4384" t="str">
            <v>Each</v>
          </cell>
          <cell r="D4384">
            <v>175.17</v>
          </cell>
          <cell r="E4384">
            <v>559.86</v>
          </cell>
          <cell r="F4384" t="str">
            <v>Each</v>
          </cell>
          <cell r="G4384">
            <v>175.17</v>
          </cell>
          <cell r="H4384">
            <v>559.86</v>
          </cell>
          <cell r="I4384" t="str">
            <v>12.19.25</v>
          </cell>
          <cell r="J4384">
            <v>0</v>
          </cell>
          <cell r="L4384">
            <v>510.1</v>
          </cell>
          <cell r="M4384">
            <v>49.759999999999991</v>
          </cell>
          <cell r="N4384">
            <v>9.7549500098019978E-2</v>
          </cell>
        </row>
        <row r="4385">
          <cell r="A4385" t="str">
            <v>27-132-a-i</v>
          </cell>
          <cell r="B4385" t="str">
            <v>Replacement of existing approved helical brassspring hinges 6" (150mm) size with brass screws. :Single action</v>
          </cell>
          <cell r="C4385" t="str">
            <v>Each</v>
          </cell>
          <cell r="D4385">
            <v>151.83000000000001</v>
          </cell>
          <cell r="E4385">
            <v>698.07</v>
          </cell>
          <cell r="F4385" t="str">
            <v>Each</v>
          </cell>
          <cell r="G4385">
            <v>151.83000000000001</v>
          </cell>
          <cell r="H4385">
            <v>698.07</v>
          </cell>
          <cell r="I4385" t="str">
            <v>12.19.6</v>
          </cell>
          <cell r="J4385">
            <v>0</v>
          </cell>
          <cell r="L4385">
            <v>657.03</v>
          </cell>
          <cell r="M4385">
            <v>41.040000000000077</v>
          </cell>
          <cell r="N4385">
            <v>6.2462901237386542E-2</v>
          </cell>
        </row>
        <row r="4386">
          <cell r="A4386" t="str">
            <v>27-132-a-ii</v>
          </cell>
          <cell r="B4386" t="str">
            <v>Replacement of existing  helical brass springhinges 6" (150mm) size with brass screws. :Double action</v>
          </cell>
          <cell r="C4386" t="str">
            <v>Each</v>
          </cell>
          <cell r="D4386">
            <v>186.75</v>
          </cell>
          <cell r="E4386">
            <v>989.84</v>
          </cell>
          <cell r="F4386" t="str">
            <v>Each</v>
          </cell>
          <cell r="G4386">
            <v>186.75</v>
          </cell>
          <cell r="H4386">
            <v>989.84</v>
          </cell>
          <cell r="I4386" t="str">
            <v>12.19.6</v>
          </cell>
          <cell r="J4386">
            <v>0</v>
          </cell>
          <cell r="L4386">
            <v>921.9</v>
          </cell>
          <cell r="M4386">
            <v>67.940000000000055</v>
          </cell>
          <cell r="N4386">
            <v>7.3695628593122953E-2</v>
          </cell>
        </row>
        <row r="4387">
          <cell r="A4387" t="str">
            <v>27-132-b-i</v>
          </cell>
          <cell r="B4387" t="str">
            <v>Replacement of existing  helical iron spring hinges6" (150mm) size with iron screws. : Single action</v>
          </cell>
          <cell r="C4387" t="str">
            <v>Each</v>
          </cell>
          <cell r="D4387">
            <v>151.83000000000001</v>
          </cell>
          <cell r="E4387">
            <v>410.44</v>
          </cell>
          <cell r="F4387" t="str">
            <v>Each</v>
          </cell>
          <cell r="G4387">
            <v>151.83000000000001</v>
          </cell>
          <cell r="H4387">
            <v>410.44</v>
          </cell>
          <cell r="I4387" t="str">
            <v>12.19.6</v>
          </cell>
          <cell r="J4387">
            <v>0</v>
          </cell>
          <cell r="L4387">
            <v>367.14</v>
          </cell>
          <cell r="M4387">
            <v>43.300000000000011</v>
          </cell>
          <cell r="N4387">
            <v>0.11793866100125297</v>
          </cell>
        </row>
        <row r="4388">
          <cell r="A4388" t="str">
            <v>27-132-b-ii</v>
          </cell>
          <cell r="B4388" t="str">
            <v>Replacement of existing  helical iron spring hinges6" (150mm) size with iron screws. : Double action</v>
          </cell>
          <cell r="C4388" t="str">
            <v>Each</v>
          </cell>
          <cell r="D4388">
            <v>186.75</v>
          </cell>
          <cell r="E4388">
            <v>500.22</v>
          </cell>
          <cell r="F4388" t="str">
            <v>Each</v>
          </cell>
          <cell r="G4388">
            <v>186.75</v>
          </cell>
          <cell r="H4388">
            <v>500.22</v>
          </cell>
          <cell r="I4388" t="str">
            <v>12.19.6</v>
          </cell>
          <cell r="J4388">
            <v>0</v>
          </cell>
          <cell r="L4388">
            <v>455.82</v>
          </cell>
          <cell r="M4388">
            <v>44.400000000000034</v>
          </cell>
          <cell r="N4388">
            <v>9.740687113334219E-2</v>
          </cell>
        </row>
        <row r="4389">
          <cell r="A4389" t="str">
            <v>27-133-a</v>
          </cell>
          <cell r="B4389" t="str">
            <v>Replacement of existing  piano hinges of sheet3/4" (19mm) wide with brass screws. : Brass pianohinges</v>
          </cell>
          <cell r="C4389" t="str">
            <v>Each</v>
          </cell>
          <cell r="D4389">
            <v>466.88</v>
          </cell>
          <cell r="E4389">
            <v>529.41999999999996</v>
          </cell>
          <cell r="F4389" t="str">
            <v>Each</v>
          </cell>
          <cell r="G4389">
            <v>466.88</v>
          </cell>
          <cell r="H4389">
            <v>529.41999999999996</v>
          </cell>
          <cell r="I4389" t="str">
            <v>12.19.7</v>
          </cell>
          <cell r="J4389">
            <v>0</v>
          </cell>
          <cell r="L4389">
            <v>433.76</v>
          </cell>
          <cell r="M4389">
            <v>95.659999999999968</v>
          </cell>
          <cell r="N4389">
            <v>0.22053670232386566</v>
          </cell>
        </row>
        <row r="4390">
          <cell r="A4390" t="str">
            <v>27-133-b</v>
          </cell>
          <cell r="B4390" t="str">
            <v>Replacement of existing  piano hinges of sheet3/4" (19mm) wide with brass screws. : Iron pianohinges</v>
          </cell>
          <cell r="C4390" t="str">
            <v>Each</v>
          </cell>
          <cell r="D4390">
            <v>466.88</v>
          </cell>
          <cell r="E4390">
            <v>585.29999999999995</v>
          </cell>
          <cell r="F4390" t="str">
            <v>Each</v>
          </cell>
          <cell r="G4390">
            <v>466.88</v>
          </cell>
          <cell r="H4390">
            <v>585.29999999999995</v>
          </cell>
          <cell r="I4390" t="str">
            <v>12.19.7</v>
          </cell>
          <cell r="J4390">
            <v>0</v>
          </cell>
          <cell r="L4390">
            <v>486.37</v>
          </cell>
          <cell r="M4390">
            <v>98.92999999999995</v>
          </cell>
          <cell r="N4390">
            <v>0.20340481526409923</v>
          </cell>
        </row>
        <row r="4391">
          <cell r="A4391" t="str">
            <v>27-134-a-i</v>
          </cell>
          <cell r="B4391" t="str">
            <v>Replacement of existing  parliament hinges withscrews. : Brass parliament hinges 5" x 5", 12 SWG</v>
          </cell>
          <cell r="C4391" t="str">
            <v>Each</v>
          </cell>
          <cell r="D4391">
            <v>140.06</v>
          </cell>
          <cell r="E4391">
            <v>369.45</v>
          </cell>
          <cell r="F4391" t="str">
            <v>Each</v>
          </cell>
          <cell r="G4391">
            <v>140.06</v>
          </cell>
          <cell r="H4391">
            <v>369.45</v>
          </cell>
          <cell r="I4391" t="str">
            <v>12.19.5</v>
          </cell>
          <cell r="J4391">
            <v>0</v>
          </cell>
          <cell r="L4391">
            <v>333.91</v>
          </cell>
          <cell r="M4391">
            <v>35.539999999999964</v>
          </cell>
          <cell r="N4391">
            <v>0.10643586595190309</v>
          </cell>
        </row>
        <row r="4392">
          <cell r="A4392" t="str">
            <v>27-134-a-ii</v>
          </cell>
          <cell r="B4392" t="str">
            <v>Replacement of existing  parliament hinges withscrews. : Brass parliament hinges 4" x 4", 12 SWG</v>
          </cell>
          <cell r="C4392" t="str">
            <v>Each</v>
          </cell>
          <cell r="D4392">
            <v>116.72</v>
          </cell>
          <cell r="E4392">
            <v>630.41999999999996</v>
          </cell>
          <cell r="F4392" t="str">
            <v>Each</v>
          </cell>
          <cell r="G4392">
            <v>116.72</v>
          </cell>
          <cell r="H4392">
            <v>630.41999999999996</v>
          </cell>
          <cell r="I4392" t="str">
            <v>12.19.5</v>
          </cell>
          <cell r="J4392">
            <v>0</v>
          </cell>
          <cell r="L4392">
            <v>588.61</v>
          </cell>
          <cell r="M4392">
            <v>41.809999999999945</v>
          </cell>
          <cell r="N4392">
            <v>7.1031752773483198E-2</v>
          </cell>
        </row>
        <row r="4393">
          <cell r="A4393" t="str">
            <v>27-134-b-i</v>
          </cell>
          <cell r="B4393" t="str">
            <v>Replacement of existing  parliament hinges withscrews. : Iron parliament hinges 5" x 5", 12 SWG</v>
          </cell>
          <cell r="C4393" t="str">
            <v>Each</v>
          </cell>
          <cell r="D4393">
            <v>140.06</v>
          </cell>
          <cell r="E4393">
            <v>229.73</v>
          </cell>
          <cell r="F4393" t="str">
            <v>Each</v>
          </cell>
          <cell r="G4393">
            <v>140.06</v>
          </cell>
          <cell r="H4393">
            <v>229.73</v>
          </cell>
          <cell r="I4393" t="str">
            <v>12.19.5</v>
          </cell>
          <cell r="J4393">
            <v>0</v>
          </cell>
          <cell r="L4393">
            <v>199.53</v>
          </cell>
          <cell r="M4393">
            <v>30.199999999999989</v>
          </cell>
          <cell r="N4393">
            <v>0.15135568586177511</v>
          </cell>
        </row>
        <row r="4394">
          <cell r="A4394" t="str">
            <v>27-134-b-ii</v>
          </cell>
          <cell r="B4394" t="str">
            <v>Replacement of existing  parliament hinges withscrews. : Iron parliament hinges 4" x 4", 12 SWG</v>
          </cell>
          <cell r="C4394" t="str">
            <v>Each</v>
          </cell>
          <cell r="D4394">
            <v>116.72</v>
          </cell>
          <cell r="E4394">
            <v>193.99</v>
          </cell>
          <cell r="F4394" t="str">
            <v>Each</v>
          </cell>
          <cell r="G4394">
            <v>116.72</v>
          </cell>
          <cell r="H4394">
            <v>193.99</v>
          </cell>
          <cell r="I4394" t="str">
            <v>12.19.5</v>
          </cell>
          <cell r="J4394">
            <v>0</v>
          </cell>
          <cell r="L4394">
            <v>168.71</v>
          </cell>
          <cell r="M4394">
            <v>25.28</v>
          </cell>
          <cell r="N4394">
            <v>0.14984292573054353</v>
          </cell>
        </row>
        <row r="4395">
          <cell r="A4395" t="str">
            <v>27-135-a</v>
          </cell>
          <cell r="B4395" t="str">
            <v>Replacement of existing  heavy type G.I tee hingeswith screws. : Tee hinges 18"</v>
          </cell>
          <cell r="C4395" t="str">
            <v>Each</v>
          </cell>
          <cell r="D4395">
            <v>116.72</v>
          </cell>
          <cell r="E4395">
            <v>245.68</v>
          </cell>
          <cell r="F4395" t="str">
            <v>Each</v>
          </cell>
          <cell r="G4395">
            <v>116.72</v>
          </cell>
          <cell r="H4395">
            <v>245.68</v>
          </cell>
          <cell r="I4395" t="str">
            <v>12.19.8</v>
          </cell>
          <cell r="J4395">
            <v>0</v>
          </cell>
          <cell r="L4395">
            <v>217.3</v>
          </cell>
          <cell r="M4395">
            <v>28.379999999999995</v>
          </cell>
          <cell r="N4395">
            <v>0.13060285319834328</v>
          </cell>
        </row>
        <row r="4396">
          <cell r="A4396" t="str">
            <v>27-135-b</v>
          </cell>
          <cell r="B4396" t="str">
            <v>Replacement of existing  heavy type G.I tee hingeswith screws. : Tee hinges 12"</v>
          </cell>
          <cell r="C4396" t="str">
            <v>Each</v>
          </cell>
          <cell r="D4396">
            <v>140.06</v>
          </cell>
          <cell r="E4396">
            <v>254.88</v>
          </cell>
          <cell r="F4396" t="str">
            <v>Each</v>
          </cell>
          <cell r="G4396">
            <v>140.06</v>
          </cell>
          <cell r="H4396">
            <v>254.88</v>
          </cell>
          <cell r="I4396" t="str">
            <v>12.19.8</v>
          </cell>
          <cell r="J4396">
            <v>0</v>
          </cell>
          <cell r="L4396">
            <v>221.4</v>
          </cell>
          <cell r="M4396">
            <v>33.47999999999999</v>
          </cell>
          <cell r="N4396">
            <v>0.15121951219512189</v>
          </cell>
        </row>
        <row r="4397">
          <cell r="A4397" t="str">
            <v>27-135-c</v>
          </cell>
          <cell r="B4397" t="str">
            <v>Replacement of existing  heavy type G.I tee hingeswith screws. : Tee hinges 10"</v>
          </cell>
          <cell r="C4397" t="str">
            <v>Each</v>
          </cell>
          <cell r="D4397">
            <v>140.06</v>
          </cell>
          <cell r="E4397">
            <v>223.53</v>
          </cell>
          <cell r="F4397" t="str">
            <v>Each</v>
          </cell>
          <cell r="G4397">
            <v>140.06</v>
          </cell>
          <cell r="H4397">
            <v>223.53</v>
          </cell>
          <cell r="I4397" t="str">
            <v>12.19.8</v>
          </cell>
          <cell r="J4397">
            <v>0</v>
          </cell>
          <cell r="L4397">
            <v>192.24</v>
          </cell>
          <cell r="M4397">
            <v>31.289999999999992</v>
          </cell>
          <cell r="N4397">
            <v>0.16276529338327086</v>
          </cell>
        </row>
        <row r="4398">
          <cell r="A4398" t="str">
            <v>27-136-a-i</v>
          </cell>
          <cell r="B4398" t="str">
            <v>Replacement of existing  tower bolts with screwsof same metal. : Brass tower bolts of 6" Size</v>
          </cell>
          <cell r="C4398" t="str">
            <v>Each</v>
          </cell>
          <cell r="D4398">
            <v>116.72</v>
          </cell>
          <cell r="E4398">
            <v>186.12</v>
          </cell>
          <cell r="F4398" t="str">
            <v>Each</v>
          </cell>
          <cell r="G4398">
            <v>116.72</v>
          </cell>
          <cell r="H4398">
            <v>186.12</v>
          </cell>
          <cell r="I4398" t="str">
            <v>12.19.10</v>
          </cell>
          <cell r="J4398">
            <v>0</v>
          </cell>
          <cell r="L4398">
            <v>159.59</v>
          </cell>
          <cell r="M4398">
            <v>26.53</v>
          </cell>
          <cell r="N4398">
            <v>0.16623848612068426</v>
          </cell>
        </row>
        <row r="4399">
          <cell r="A4399" t="str">
            <v>27-136-a-ii</v>
          </cell>
          <cell r="B4399" t="str">
            <v>Replacement of existing  tower bolts with screwsof same metal. : Brass tower bolts of 9" Size</v>
          </cell>
          <cell r="C4399" t="str">
            <v>Each</v>
          </cell>
          <cell r="D4399">
            <v>116.72</v>
          </cell>
          <cell r="E4399">
            <v>306.45</v>
          </cell>
          <cell r="F4399" t="str">
            <v>Each</v>
          </cell>
          <cell r="G4399">
            <v>116.72</v>
          </cell>
          <cell r="H4399">
            <v>306.45</v>
          </cell>
          <cell r="I4399" t="str">
            <v>12.19.10</v>
          </cell>
          <cell r="J4399">
            <v>0</v>
          </cell>
          <cell r="L4399">
            <v>197.87</v>
          </cell>
          <cell r="M4399">
            <v>108.57999999999998</v>
          </cell>
          <cell r="N4399">
            <v>0.54874412493050984</v>
          </cell>
        </row>
        <row r="4400">
          <cell r="A4400" t="str">
            <v>27-136-a-iii</v>
          </cell>
          <cell r="B4400" t="str">
            <v>Replacement of existing  tower bolts with screwsof same metal. : Brass tower bolts of 12" Size</v>
          </cell>
          <cell r="C4400" t="str">
            <v>Each</v>
          </cell>
          <cell r="D4400">
            <v>116.72</v>
          </cell>
          <cell r="E4400">
            <v>276.66000000000003</v>
          </cell>
          <cell r="F4400" t="str">
            <v>Each</v>
          </cell>
          <cell r="G4400">
            <v>116.72</v>
          </cell>
          <cell r="H4400">
            <v>276.66000000000003</v>
          </cell>
          <cell r="I4400" t="str">
            <v>12.19.10</v>
          </cell>
          <cell r="J4400">
            <v>0</v>
          </cell>
          <cell r="L4400">
            <v>250.11</v>
          </cell>
          <cell r="M4400">
            <v>26.550000000000011</v>
          </cell>
          <cell r="N4400">
            <v>0.10615329255127748</v>
          </cell>
        </row>
        <row r="4401">
          <cell r="A4401" t="str">
            <v>27-136-b-i</v>
          </cell>
          <cell r="B4401" t="str">
            <v>Replacement of existing  tower bolts with screwsof same metal. :Chromium plated brass tower boltsof 6" Size</v>
          </cell>
          <cell r="C4401" t="str">
            <v>Each</v>
          </cell>
          <cell r="D4401">
            <v>116.72</v>
          </cell>
          <cell r="E4401">
            <v>476.14</v>
          </cell>
          <cell r="F4401" t="str">
            <v>Each</v>
          </cell>
          <cell r="G4401">
            <v>116.72</v>
          </cell>
          <cell r="H4401">
            <v>476.14</v>
          </cell>
          <cell r="I4401" t="str">
            <v>12.19.10</v>
          </cell>
          <cell r="J4401">
            <v>0</v>
          </cell>
          <cell r="L4401">
            <v>439.04</v>
          </cell>
          <cell r="M4401">
            <v>37.099999999999966</v>
          </cell>
          <cell r="N4401">
            <v>8.4502551020408087E-2</v>
          </cell>
        </row>
        <row r="4402">
          <cell r="A4402" t="str">
            <v>27-136-b-ii</v>
          </cell>
          <cell r="B4402" t="str">
            <v>Replacement of existing  tower bolts with screwsof same metal. :Chromium plated brass tower boltsof 9" Size</v>
          </cell>
          <cell r="C4402" t="str">
            <v>Each</v>
          </cell>
          <cell r="D4402">
            <v>116.72</v>
          </cell>
          <cell r="E4402">
            <v>545.57000000000005</v>
          </cell>
          <cell r="F4402" t="str">
            <v>Each</v>
          </cell>
          <cell r="G4402">
            <v>116.72</v>
          </cell>
          <cell r="H4402">
            <v>545.57000000000005</v>
          </cell>
          <cell r="I4402" t="str">
            <v>12.19.10</v>
          </cell>
          <cell r="J4402">
            <v>0</v>
          </cell>
          <cell r="L4402">
            <v>513.77</v>
          </cell>
          <cell r="M4402">
            <v>31.800000000000068</v>
          </cell>
          <cell r="N4402">
            <v>6.1895400665667649E-2</v>
          </cell>
        </row>
        <row r="4403">
          <cell r="A4403" t="str">
            <v>27-136-b-iii</v>
          </cell>
          <cell r="B4403" t="str">
            <v>Replacement of existing  tower bolts with screwsof same metal. : Chromium plated brass towerbolts of 12" Size</v>
          </cell>
          <cell r="C4403" t="str">
            <v>Each</v>
          </cell>
          <cell r="D4403">
            <v>116.72</v>
          </cell>
          <cell r="E4403">
            <v>765.82</v>
          </cell>
          <cell r="F4403" t="str">
            <v>Each</v>
          </cell>
          <cell r="G4403">
            <v>116.72</v>
          </cell>
          <cell r="H4403">
            <v>765.82</v>
          </cell>
          <cell r="I4403" t="str">
            <v>12.19.10</v>
          </cell>
          <cell r="J4403">
            <v>0</v>
          </cell>
          <cell r="L4403">
            <v>711.81</v>
          </cell>
          <cell r="M4403">
            <v>54.010000000000105</v>
          </cell>
          <cell r="N4403">
            <v>7.5876989646113585E-2</v>
          </cell>
        </row>
        <row r="4404">
          <cell r="A4404" t="str">
            <v>27-136-c-i</v>
          </cell>
          <cell r="B4404" t="str">
            <v>Replacement of existing  tower bolts with screwsof same metal. : Aluminium tower bolts of 4" Size</v>
          </cell>
          <cell r="C4404" t="str">
            <v>Each</v>
          </cell>
          <cell r="D4404">
            <v>116.72</v>
          </cell>
          <cell r="E4404">
            <v>196.69</v>
          </cell>
          <cell r="F4404" t="str">
            <v>Each</v>
          </cell>
          <cell r="G4404">
            <v>116.72</v>
          </cell>
          <cell r="H4404">
            <v>196.69</v>
          </cell>
          <cell r="I4404" t="str">
            <v>12.19.10</v>
          </cell>
          <cell r="J4404">
            <v>0</v>
          </cell>
          <cell r="L4404">
            <v>171.74</v>
          </cell>
          <cell r="M4404">
            <v>24.949999999999989</v>
          </cell>
          <cell r="N4404">
            <v>0.14527774542913699</v>
          </cell>
        </row>
        <row r="4405">
          <cell r="A4405" t="str">
            <v>27-136-c-ii</v>
          </cell>
          <cell r="B4405" t="str">
            <v>Replacement of existing  tower bolts with screwsof same metal. : Aluminium tower bolts of 6" Size</v>
          </cell>
          <cell r="C4405" t="str">
            <v>Each</v>
          </cell>
          <cell r="D4405">
            <v>116.72</v>
          </cell>
          <cell r="E4405">
            <v>223.42</v>
          </cell>
          <cell r="F4405" t="str">
            <v>Each</v>
          </cell>
          <cell r="G4405">
            <v>116.72</v>
          </cell>
          <cell r="H4405">
            <v>223.42</v>
          </cell>
          <cell r="I4405" t="str">
            <v>12.19.10</v>
          </cell>
          <cell r="J4405">
            <v>0</v>
          </cell>
          <cell r="L4405">
            <v>196.04</v>
          </cell>
          <cell r="M4405">
            <v>27.379999999999995</v>
          </cell>
          <cell r="N4405">
            <v>0.139665374413385</v>
          </cell>
        </row>
        <row r="4406">
          <cell r="A4406" t="str">
            <v>27-136-c-iii</v>
          </cell>
          <cell r="B4406" t="str">
            <v>Replacement of existing  tower bolts with screwsof same metal. : Aluminium tower bolts of 8" Size</v>
          </cell>
          <cell r="C4406" t="str">
            <v>Each</v>
          </cell>
          <cell r="D4406">
            <v>116.72</v>
          </cell>
          <cell r="E4406">
            <v>275.42</v>
          </cell>
          <cell r="F4406" t="str">
            <v>Each</v>
          </cell>
          <cell r="G4406">
            <v>116.72</v>
          </cell>
          <cell r="H4406">
            <v>275.42</v>
          </cell>
          <cell r="I4406" t="str">
            <v>12.19.10</v>
          </cell>
          <cell r="J4406">
            <v>0</v>
          </cell>
          <cell r="L4406">
            <v>244.64</v>
          </cell>
          <cell r="M4406">
            <v>30.78000000000003</v>
          </cell>
          <cell r="N4406">
            <v>0.12581752779594518</v>
          </cell>
        </row>
        <row r="4407">
          <cell r="A4407" t="str">
            <v>27-137-a-i</v>
          </cell>
          <cell r="B4407" t="str">
            <v>Replacement of existing  heavy duty safety haspand staple with necessary screws of the samemetal. : Brass hasp and staple of Size 5"</v>
          </cell>
          <cell r="C4407" t="str">
            <v>Each</v>
          </cell>
          <cell r="D4407">
            <v>116.72</v>
          </cell>
          <cell r="E4407">
            <v>565.53</v>
          </cell>
          <cell r="F4407" t="str">
            <v>Each</v>
          </cell>
          <cell r="G4407">
            <v>116.72</v>
          </cell>
          <cell r="H4407">
            <v>565.53</v>
          </cell>
          <cell r="I4407" t="str">
            <v>12.19.18</v>
          </cell>
          <cell r="J4407">
            <v>0</v>
          </cell>
          <cell r="L4407">
            <v>525</v>
          </cell>
          <cell r="M4407">
            <v>40.529999999999973</v>
          </cell>
          <cell r="N4407">
            <v>7.7199999999999949E-2</v>
          </cell>
        </row>
        <row r="4408">
          <cell r="A4408" t="str">
            <v>27-137-a-ii</v>
          </cell>
          <cell r="B4408" t="str">
            <v>Replacement of existing  heavy duty safety haspand staple with necessary screws of the samemetal. : Brass hasp and staple of Size 4"</v>
          </cell>
          <cell r="C4408" t="str">
            <v>Each</v>
          </cell>
          <cell r="D4408">
            <v>116.72</v>
          </cell>
          <cell r="E4408">
            <v>477.08</v>
          </cell>
          <cell r="F4408" t="str">
            <v>Each</v>
          </cell>
          <cell r="G4408">
            <v>116.72</v>
          </cell>
          <cell r="H4408">
            <v>477.08</v>
          </cell>
          <cell r="I4408" t="str">
            <v>12.19.18</v>
          </cell>
          <cell r="J4408">
            <v>0</v>
          </cell>
          <cell r="L4408">
            <v>439.95</v>
          </cell>
          <cell r="M4408">
            <v>37.129999999999995</v>
          </cell>
          <cell r="N4408">
            <v>8.4395954085691546E-2</v>
          </cell>
        </row>
        <row r="4409">
          <cell r="A4409" t="str">
            <v>27-137-a-iii</v>
          </cell>
          <cell r="B4409" t="str">
            <v>Replacement of existing  heavy duty safety haspand staple with necessary screws of the samemetal. : Brass hasp and staple of Size 3"</v>
          </cell>
          <cell r="C4409" t="str">
            <v>Each</v>
          </cell>
          <cell r="D4409">
            <v>116.72</v>
          </cell>
          <cell r="E4409">
            <v>371.13</v>
          </cell>
          <cell r="F4409" t="str">
            <v>Each</v>
          </cell>
          <cell r="G4409">
            <v>116.72</v>
          </cell>
          <cell r="H4409">
            <v>371.13</v>
          </cell>
          <cell r="I4409" t="str">
            <v>12.19.18</v>
          </cell>
          <cell r="J4409">
            <v>0</v>
          </cell>
          <cell r="L4409">
            <v>342.75</v>
          </cell>
          <cell r="M4409">
            <v>28.379999999999995</v>
          </cell>
          <cell r="N4409">
            <v>8.2800875273522964E-2</v>
          </cell>
        </row>
        <row r="4410">
          <cell r="A4410" t="str">
            <v>27-137-a-iv</v>
          </cell>
          <cell r="B4410" t="str">
            <v>Replacement of existing  heavy duty safety haspand staple with necessary screws of the samemetal. : Brass hasp and staple of Size 2"</v>
          </cell>
          <cell r="C4410" t="str">
            <v>Each</v>
          </cell>
          <cell r="D4410">
            <v>116.72</v>
          </cell>
          <cell r="E4410">
            <v>350.72</v>
          </cell>
          <cell r="F4410" t="str">
            <v>Each</v>
          </cell>
          <cell r="G4410">
            <v>116.72</v>
          </cell>
          <cell r="H4410">
            <v>350.72</v>
          </cell>
          <cell r="I4410" t="str">
            <v>12.19.18</v>
          </cell>
          <cell r="J4410">
            <v>0</v>
          </cell>
          <cell r="L4410">
            <v>318.45</v>
          </cell>
          <cell r="M4410">
            <v>32.270000000000039</v>
          </cell>
          <cell r="N4410">
            <v>0.1013345894174911</v>
          </cell>
        </row>
        <row r="4411">
          <cell r="A4411" t="str">
            <v>27-137-b-i</v>
          </cell>
          <cell r="B4411" t="str">
            <v>Replacement of existing  heavy duty safety haspand staple with necessary screws of the samemetal. : Iron hasp and staple of Size 5"</v>
          </cell>
          <cell r="C4411" t="str">
            <v>Each</v>
          </cell>
          <cell r="D4411">
            <v>116.72</v>
          </cell>
          <cell r="E4411">
            <v>173.35</v>
          </cell>
          <cell r="F4411" t="str">
            <v>Each</v>
          </cell>
          <cell r="G4411">
            <v>116.72</v>
          </cell>
          <cell r="H4411">
            <v>173.35</v>
          </cell>
          <cell r="I4411" t="str">
            <v>12.19.18</v>
          </cell>
          <cell r="J4411">
            <v>0</v>
          </cell>
          <cell r="L4411">
            <v>148.78</v>
          </cell>
          <cell r="M4411">
            <v>24.569999999999993</v>
          </cell>
          <cell r="N4411">
            <v>0.16514316440381768</v>
          </cell>
        </row>
        <row r="4412">
          <cell r="A4412" t="str">
            <v>27-137-b-ii</v>
          </cell>
          <cell r="B4412" t="str">
            <v>Replacement of existing  heavy duty safety haspand staple with necessary screws of the samemetal. : Iron hasp and staple of Size 4"</v>
          </cell>
          <cell r="C4412" t="str">
            <v>Each</v>
          </cell>
          <cell r="D4412">
            <v>116.72</v>
          </cell>
          <cell r="E4412">
            <v>168.43</v>
          </cell>
          <cell r="F4412" t="str">
            <v>Each</v>
          </cell>
          <cell r="G4412">
            <v>116.72</v>
          </cell>
          <cell r="H4412">
            <v>168.43</v>
          </cell>
          <cell r="I4412" t="str">
            <v>12.19.18</v>
          </cell>
          <cell r="J4412">
            <v>0</v>
          </cell>
          <cell r="L4412">
            <v>142.69999999999999</v>
          </cell>
          <cell r="M4412">
            <v>25.730000000000018</v>
          </cell>
          <cell r="N4412">
            <v>0.18030833917309055</v>
          </cell>
        </row>
        <row r="4413">
          <cell r="A4413" t="str">
            <v>27-137-b-iii</v>
          </cell>
          <cell r="B4413" t="str">
            <v>Replacement of existing  heavy duty safety haspand staple with necessary screws of the samemetal. : Iron hasp and staple of Size 3"</v>
          </cell>
          <cell r="C4413" t="str">
            <v>Each</v>
          </cell>
          <cell r="D4413">
            <v>116.72</v>
          </cell>
          <cell r="E4413">
            <v>160.96</v>
          </cell>
          <cell r="F4413" t="str">
            <v>Each</v>
          </cell>
          <cell r="G4413">
            <v>116.72</v>
          </cell>
          <cell r="H4413">
            <v>160.96</v>
          </cell>
          <cell r="I4413" t="str">
            <v>12.19.18</v>
          </cell>
          <cell r="J4413">
            <v>0</v>
          </cell>
          <cell r="L4413">
            <v>136.63</v>
          </cell>
          <cell r="M4413">
            <v>24.330000000000013</v>
          </cell>
          <cell r="N4413">
            <v>0.17807216570299358</v>
          </cell>
        </row>
        <row r="4414">
          <cell r="A4414" t="str">
            <v>27-137-b-iv</v>
          </cell>
          <cell r="B4414" t="str">
            <v>Replacement of existing  heavy duty safety haspand staple with necessary screws of the samemetal. : Iron hasp and staple of Size 2"</v>
          </cell>
          <cell r="C4414" t="str">
            <v>Each</v>
          </cell>
          <cell r="D4414">
            <v>116.72</v>
          </cell>
          <cell r="E4414">
            <v>155.37</v>
          </cell>
          <cell r="F4414" t="str">
            <v>Each</v>
          </cell>
          <cell r="G4414">
            <v>116.72</v>
          </cell>
          <cell r="H4414">
            <v>155.37</v>
          </cell>
          <cell r="I4414" t="str">
            <v>12.19.18</v>
          </cell>
          <cell r="J4414">
            <v>0</v>
          </cell>
          <cell r="L4414">
            <v>130.55000000000001</v>
          </cell>
          <cell r="M4414">
            <v>24.819999999999993</v>
          </cell>
          <cell r="N4414">
            <v>0.19011872845653</v>
          </cell>
        </row>
        <row r="4415">
          <cell r="A4415" t="str">
            <v>27-137-c-i</v>
          </cell>
          <cell r="B4415" t="str">
            <v>Replacement of existing  heavy duty safety haspand staple with necessary screws of the samemetal. : Chromium plated hasp and staple of Size5"</v>
          </cell>
          <cell r="C4415" t="str">
            <v>Each</v>
          </cell>
          <cell r="D4415">
            <v>116.72</v>
          </cell>
          <cell r="E4415">
            <v>264.27</v>
          </cell>
          <cell r="F4415" t="str">
            <v>Each</v>
          </cell>
          <cell r="G4415">
            <v>116.72</v>
          </cell>
          <cell r="H4415">
            <v>264.27</v>
          </cell>
          <cell r="I4415" t="str">
            <v>12.19.18</v>
          </cell>
          <cell r="J4415">
            <v>0</v>
          </cell>
          <cell r="L4415">
            <v>234.32</v>
          </cell>
          <cell r="M4415">
            <v>29.949999999999989</v>
          </cell>
          <cell r="N4415">
            <v>0.12781666097644243</v>
          </cell>
        </row>
        <row r="4416">
          <cell r="A4416" t="str">
            <v>27-137-c-ii</v>
          </cell>
          <cell r="B4416" t="str">
            <v>Replacement of existing  heavy duty safety haspand staple with necessary screws of the samemetal. : Chromium plated hasp and staple of Size4"</v>
          </cell>
          <cell r="C4416" t="str">
            <v>Each</v>
          </cell>
          <cell r="D4416">
            <v>116.72</v>
          </cell>
          <cell r="E4416">
            <v>250.66</v>
          </cell>
          <cell r="F4416" t="str">
            <v>Each</v>
          </cell>
          <cell r="G4416">
            <v>116.72</v>
          </cell>
          <cell r="H4416">
            <v>250.66</v>
          </cell>
          <cell r="I4416" t="str">
            <v>12.19.18</v>
          </cell>
          <cell r="J4416">
            <v>0</v>
          </cell>
          <cell r="L4416">
            <v>222.16</v>
          </cell>
          <cell r="M4416">
            <v>28.5</v>
          </cell>
          <cell r="N4416">
            <v>0.12828592005761613</v>
          </cell>
        </row>
        <row r="4417">
          <cell r="A4417" t="str">
            <v>27-137-c-iii</v>
          </cell>
          <cell r="B4417" t="str">
            <v>Replacement of existing  heavy duty safety haspand staple with necessary screws of the samemetal. : Chromium plated hasp and staple of Size3"</v>
          </cell>
          <cell r="C4417" t="str">
            <v>Each</v>
          </cell>
          <cell r="D4417">
            <v>116.72</v>
          </cell>
          <cell r="E4417">
            <v>236.57</v>
          </cell>
          <cell r="F4417" t="str">
            <v>Each</v>
          </cell>
          <cell r="G4417">
            <v>116.72</v>
          </cell>
          <cell r="H4417">
            <v>236.57</v>
          </cell>
          <cell r="I4417" t="str">
            <v>12.19.18</v>
          </cell>
          <cell r="J4417">
            <v>0</v>
          </cell>
          <cell r="L4417">
            <v>210.01</v>
          </cell>
          <cell r="M4417">
            <v>26.560000000000002</v>
          </cell>
          <cell r="N4417">
            <v>0.12647016808723396</v>
          </cell>
        </row>
        <row r="4418">
          <cell r="A4418" t="str">
            <v>27-137-c-iv</v>
          </cell>
          <cell r="B4418" t="str">
            <v>Replacement of existing  heavy duty safety haspand staple with necessary screws of the samemetal. : Chromium plated hasp and staple of Size2"</v>
          </cell>
          <cell r="C4418" t="str">
            <v>Each</v>
          </cell>
          <cell r="D4418">
            <v>116.72</v>
          </cell>
          <cell r="E4418">
            <v>225.39</v>
          </cell>
          <cell r="F4418" t="str">
            <v>Each</v>
          </cell>
          <cell r="G4418">
            <v>116.72</v>
          </cell>
          <cell r="H4418">
            <v>225.39</v>
          </cell>
          <cell r="I4418" t="str">
            <v>12.19.18</v>
          </cell>
          <cell r="J4418">
            <v>0</v>
          </cell>
          <cell r="L4418">
            <v>197.87</v>
          </cell>
          <cell r="M4418">
            <v>27.519999999999982</v>
          </cell>
          <cell r="N4418">
            <v>0.13908121493910133</v>
          </cell>
        </row>
        <row r="4419">
          <cell r="A4419" t="str">
            <v>27-140-a</v>
          </cell>
          <cell r="B4419" t="str">
            <v>Servicing of window type AC</v>
          </cell>
          <cell r="C4419" t="str">
            <v>Job</v>
          </cell>
          <cell r="D4419">
            <v>373.5</v>
          </cell>
          <cell r="E4419">
            <v>981</v>
          </cell>
          <cell r="F4419" t="str">
            <v>job</v>
          </cell>
          <cell r="G4419">
            <v>373.5</v>
          </cell>
          <cell r="H4419">
            <v>981</v>
          </cell>
          <cell r="I4419">
            <v>0</v>
          </cell>
          <cell r="J4419">
            <v>0</v>
          </cell>
          <cell r="L4419">
            <v>981</v>
          </cell>
          <cell r="M4419">
            <v>0</v>
          </cell>
          <cell r="N4419">
            <v>0</v>
          </cell>
        </row>
        <row r="4420">
          <cell r="A4420" t="str">
            <v>27-141-i</v>
          </cell>
          <cell r="B4420" t="str">
            <v>Gas charging for 2.0 Ton Split AC with R410 orequivalent gas</v>
          </cell>
          <cell r="C4420" t="str">
            <v>Job</v>
          </cell>
          <cell r="D4420">
            <v>373.5</v>
          </cell>
          <cell r="E4420">
            <v>6448.5</v>
          </cell>
          <cell r="F4420" t="str">
            <v>job</v>
          </cell>
          <cell r="G4420">
            <v>373.5</v>
          </cell>
          <cell r="H4420">
            <v>6448.5</v>
          </cell>
          <cell r="I4420">
            <v>0</v>
          </cell>
          <cell r="J4420">
            <v>0</v>
          </cell>
          <cell r="L4420">
            <v>6448.5</v>
          </cell>
          <cell r="M4420">
            <v>0</v>
          </cell>
          <cell r="N4420">
            <v>0</v>
          </cell>
        </row>
        <row r="4421">
          <cell r="A4421" t="str">
            <v>27-141-a</v>
          </cell>
          <cell r="B4421" t="str">
            <v>Servicing for floor stand AC unit</v>
          </cell>
          <cell r="C4421" t="str">
            <v>Job</v>
          </cell>
          <cell r="D4421">
            <v>373.5</v>
          </cell>
          <cell r="E4421">
            <v>2803.5</v>
          </cell>
          <cell r="F4421" t="str">
            <v>job</v>
          </cell>
          <cell r="G4421">
            <v>373.5</v>
          </cell>
          <cell r="H4421">
            <v>2803.5</v>
          </cell>
          <cell r="I4421">
            <v>0</v>
          </cell>
          <cell r="J4421">
            <v>0</v>
          </cell>
          <cell r="L4421">
            <v>2803.5</v>
          </cell>
          <cell r="M4421">
            <v>0</v>
          </cell>
          <cell r="N4421">
            <v>0</v>
          </cell>
        </row>
        <row r="4422">
          <cell r="A4422" t="str">
            <v>27-141-b</v>
          </cell>
          <cell r="B4422" t="str">
            <v>Servicing of Split type AC</v>
          </cell>
          <cell r="C4422" t="str">
            <v>Job</v>
          </cell>
          <cell r="D4422">
            <v>1245</v>
          </cell>
          <cell r="E4422">
            <v>3067.5</v>
          </cell>
          <cell r="F4422" t="str">
            <v>job</v>
          </cell>
          <cell r="G4422">
            <v>1245</v>
          </cell>
          <cell r="H4422">
            <v>3067.5</v>
          </cell>
          <cell r="I4422">
            <v>0</v>
          </cell>
          <cell r="J4422">
            <v>0</v>
          </cell>
          <cell r="L4422">
            <v>3036.38</v>
          </cell>
          <cell r="M4422">
            <v>31.119999999999891</v>
          </cell>
          <cell r="N4422">
            <v>1.024904656202448E-2</v>
          </cell>
        </row>
        <row r="4423">
          <cell r="A4423" t="str">
            <v>27-141-c</v>
          </cell>
          <cell r="B4423" t="str">
            <v>Supply and Replacement of compressor for 1.5Ton Split AC</v>
          </cell>
          <cell r="C4423" t="str">
            <v>Job</v>
          </cell>
          <cell r="D4423">
            <v>1494</v>
          </cell>
          <cell r="E4423">
            <v>20326.5</v>
          </cell>
          <cell r="F4423" t="str">
            <v>job</v>
          </cell>
          <cell r="G4423">
            <v>1494</v>
          </cell>
          <cell r="H4423">
            <v>20326.5</v>
          </cell>
          <cell r="I4423">
            <v>0</v>
          </cell>
          <cell r="J4423">
            <v>0</v>
          </cell>
          <cell r="L4423">
            <v>20289.150000000001</v>
          </cell>
          <cell r="M4423">
            <v>37.349999999998545</v>
          </cell>
          <cell r="N4423">
            <v>1.8408853993389838E-3</v>
          </cell>
        </row>
        <row r="4424">
          <cell r="A4424" t="str">
            <v>27-141-d</v>
          </cell>
          <cell r="B4424" t="str">
            <v>Supply and Replacement of compressor for 2.0Ton Split AC</v>
          </cell>
          <cell r="C4424" t="str">
            <v>Job</v>
          </cell>
          <cell r="D4424">
            <v>1494</v>
          </cell>
          <cell r="E4424">
            <v>23364</v>
          </cell>
          <cell r="F4424" t="str">
            <v>job</v>
          </cell>
          <cell r="G4424">
            <v>1494</v>
          </cell>
          <cell r="H4424">
            <v>23364</v>
          </cell>
          <cell r="I4424">
            <v>0</v>
          </cell>
          <cell r="J4424">
            <v>0</v>
          </cell>
          <cell r="L4424">
            <v>23326.65</v>
          </cell>
          <cell r="M4424">
            <v>37.349999999998545</v>
          </cell>
          <cell r="N4424">
            <v>1.6011729073826949E-3</v>
          </cell>
        </row>
        <row r="4425">
          <cell r="A4425" t="str">
            <v>27-141-e</v>
          </cell>
          <cell r="B4425" t="str">
            <v>Supply and Replacement of compressor for 1.5 TWindow AC</v>
          </cell>
          <cell r="C4425" t="str">
            <v>Job</v>
          </cell>
          <cell r="D4425">
            <v>1245</v>
          </cell>
          <cell r="E4425">
            <v>17040</v>
          </cell>
          <cell r="F4425" t="str">
            <v>job</v>
          </cell>
          <cell r="G4425">
            <v>1245</v>
          </cell>
          <cell r="H4425">
            <v>17040</v>
          </cell>
          <cell r="I4425">
            <v>0</v>
          </cell>
          <cell r="J4425">
            <v>0</v>
          </cell>
          <cell r="L4425">
            <v>17008.88</v>
          </cell>
          <cell r="M4425">
            <v>31.119999999998981</v>
          </cell>
          <cell r="N4425">
            <v>1.8296325213652503E-3</v>
          </cell>
        </row>
        <row r="4426">
          <cell r="A4426" t="str">
            <v>27-141-f</v>
          </cell>
          <cell r="B4426" t="str">
            <v>Supplay and Replacement of compressor for 2.0 TWindow AC</v>
          </cell>
          <cell r="C4426" t="str">
            <v>Job</v>
          </cell>
          <cell r="D4426">
            <v>1245</v>
          </cell>
          <cell r="E4426">
            <v>20685</v>
          </cell>
          <cell r="F4426" t="str">
            <v>job</v>
          </cell>
          <cell r="G4426">
            <v>1245</v>
          </cell>
          <cell r="H4426">
            <v>20685</v>
          </cell>
          <cell r="I4426">
            <v>0</v>
          </cell>
          <cell r="J4426">
            <v>0</v>
          </cell>
          <cell r="L4426">
            <v>20653.88</v>
          </cell>
          <cell r="M4426">
            <v>31.119999999998981</v>
          </cell>
          <cell r="N4426">
            <v>1.5067386854188645E-3</v>
          </cell>
        </row>
        <row r="4427">
          <cell r="A4427" t="str">
            <v>27-141-g</v>
          </cell>
          <cell r="B4427" t="str">
            <v>Supply and fixing of compressor for ElectricWater Cooler</v>
          </cell>
          <cell r="C4427" t="str">
            <v>Job</v>
          </cell>
          <cell r="D4427">
            <v>373.5</v>
          </cell>
          <cell r="E4427">
            <v>12888</v>
          </cell>
          <cell r="F4427" t="str">
            <v>job</v>
          </cell>
          <cell r="G4427">
            <v>373.5</v>
          </cell>
          <cell r="H4427">
            <v>12888</v>
          </cell>
          <cell r="I4427">
            <v>0</v>
          </cell>
          <cell r="J4427">
            <v>0</v>
          </cell>
          <cell r="L4427">
            <v>12888</v>
          </cell>
          <cell r="M4427">
            <v>0</v>
          </cell>
          <cell r="N4427">
            <v>0</v>
          </cell>
        </row>
        <row r="4428">
          <cell r="A4428" t="str">
            <v>27-141-h</v>
          </cell>
          <cell r="B4428" t="str">
            <v>Gas charging for 1.5 Ton Split AC with R410 orequivalent gas</v>
          </cell>
          <cell r="C4428" t="str">
            <v>Job</v>
          </cell>
          <cell r="D4428">
            <v>373.5</v>
          </cell>
          <cell r="E4428">
            <v>5233.5</v>
          </cell>
          <cell r="F4428" t="str">
            <v>job</v>
          </cell>
          <cell r="G4428">
            <v>373.5</v>
          </cell>
          <cell r="H4428">
            <v>5233.5</v>
          </cell>
          <cell r="I4428">
            <v>0</v>
          </cell>
          <cell r="J4428">
            <v>0</v>
          </cell>
          <cell r="L4428">
            <v>5233.5</v>
          </cell>
          <cell r="M4428">
            <v>0</v>
          </cell>
          <cell r="N4428">
            <v>0</v>
          </cell>
        </row>
        <row r="4429">
          <cell r="A4429" t="str">
            <v>27-141-j</v>
          </cell>
          <cell r="B4429" t="str">
            <v>Gas changing for 1.5 Ton Window AC with R410or equivalent gas</v>
          </cell>
          <cell r="C4429" t="str">
            <v>Job</v>
          </cell>
          <cell r="D4429">
            <v>373.5</v>
          </cell>
          <cell r="E4429">
            <v>5233.5</v>
          </cell>
          <cell r="F4429" t="str">
            <v>job</v>
          </cell>
          <cell r="G4429">
            <v>373.5</v>
          </cell>
          <cell r="H4429">
            <v>5233.5</v>
          </cell>
          <cell r="I4429">
            <v>0</v>
          </cell>
          <cell r="J4429">
            <v>0</v>
          </cell>
          <cell r="L4429">
            <v>5233.5</v>
          </cell>
          <cell r="M4429">
            <v>0</v>
          </cell>
          <cell r="N4429">
            <v>0</v>
          </cell>
        </row>
        <row r="4430">
          <cell r="A4430" t="str">
            <v>27-141-k</v>
          </cell>
          <cell r="B4430" t="str">
            <v>Gas changing for 2.0 Ton Window AC with R410or equivalent gas</v>
          </cell>
          <cell r="C4430" t="str">
            <v>Job</v>
          </cell>
          <cell r="D4430">
            <v>373.5</v>
          </cell>
          <cell r="E4430">
            <v>6448.5</v>
          </cell>
          <cell r="F4430" t="str">
            <v>job</v>
          </cell>
          <cell r="G4430">
            <v>373.5</v>
          </cell>
          <cell r="H4430">
            <v>6448.5</v>
          </cell>
          <cell r="I4430">
            <v>0</v>
          </cell>
          <cell r="J4430">
            <v>0</v>
          </cell>
          <cell r="L4430">
            <v>6448.5</v>
          </cell>
          <cell r="M4430">
            <v>0</v>
          </cell>
          <cell r="N4430">
            <v>0</v>
          </cell>
        </row>
        <row r="4431">
          <cell r="A4431" t="str">
            <v>27-141-l</v>
          </cell>
          <cell r="B4431" t="str">
            <v>Gas charging for Electric Water Cooler with R410or equivalent gas</v>
          </cell>
          <cell r="C4431" t="str">
            <v>Job</v>
          </cell>
          <cell r="D4431">
            <v>373.5</v>
          </cell>
          <cell r="E4431">
            <v>5233.5</v>
          </cell>
          <cell r="F4431" t="str">
            <v>job</v>
          </cell>
          <cell r="G4431">
            <v>373.5</v>
          </cell>
          <cell r="H4431">
            <v>5233.5</v>
          </cell>
          <cell r="I4431">
            <v>0</v>
          </cell>
          <cell r="J4431">
            <v>0</v>
          </cell>
          <cell r="L4431">
            <v>5233.5</v>
          </cell>
          <cell r="M4431">
            <v>0</v>
          </cell>
          <cell r="N4431">
            <v>0</v>
          </cell>
        </row>
        <row r="4432">
          <cell r="A4432" t="str">
            <v>27-141-m</v>
          </cell>
          <cell r="B4432" t="str">
            <v>Gas charging for floor stand AC unit with R410 orequivalent gas</v>
          </cell>
          <cell r="C4432" t="str">
            <v>Job</v>
          </cell>
          <cell r="D4432">
            <v>498</v>
          </cell>
          <cell r="E4432">
            <v>6573</v>
          </cell>
          <cell r="F4432" t="str">
            <v>job</v>
          </cell>
          <cell r="G4432">
            <v>498</v>
          </cell>
          <cell r="H4432">
            <v>6573</v>
          </cell>
          <cell r="I4432">
            <v>0</v>
          </cell>
          <cell r="J4432">
            <v>0</v>
          </cell>
          <cell r="L4432">
            <v>6560.55</v>
          </cell>
          <cell r="M4432">
            <v>12.449999999999818</v>
          </cell>
          <cell r="N4432">
            <v>1.897706747147696E-3</v>
          </cell>
        </row>
        <row r="4433">
          <cell r="A4433" t="str">
            <v>27-141-n</v>
          </cell>
          <cell r="B4433" t="str">
            <v>Repairing of PC Circuit Board complete for SplitAC unit</v>
          </cell>
          <cell r="C4433" t="str">
            <v>Job</v>
          </cell>
          <cell r="D4433">
            <v>498</v>
          </cell>
          <cell r="E4433">
            <v>4750.5</v>
          </cell>
          <cell r="F4433" t="str">
            <v>job</v>
          </cell>
          <cell r="G4433">
            <v>498</v>
          </cell>
          <cell r="H4433">
            <v>4750.5</v>
          </cell>
          <cell r="I4433">
            <v>0</v>
          </cell>
          <cell r="J4433">
            <v>0</v>
          </cell>
          <cell r="L4433">
            <v>4738.05</v>
          </cell>
          <cell r="M4433">
            <v>12.449999999999818</v>
          </cell>
          <cell r="N4433">
            <v>2.6276632791970996E-3</v>
          </cell>
        </row>
        <row r="4434">
          <cell r="A4434" t="str">
            <v>27-142-a</v>
          </cell>
          <cell r="B4434" t="str">
            <v>Supply and replacement of PC Circuit Boardcomplete for Split AC unit</v>
          </cell>
          <cell r="C4434" t="str">
            <v>Job</v>
          </cell>
          <cell r="D4434">
            <v>498</v>
          </cell>
          <cell r="E4434">
            <v>4143</v>
          </cell>
          <cell r="F4434" t="str">
            <v>job</v>
          </cell>
          <cell r="G4434">
            <v>498</v>
          </cell>
          <cell r="H4434">
            <v>4143</v>
          </cell>
          <cell r="I4434">
            <v>0</v>
          </cell>
          <cell r="J4434">
            <v>0</v>
          </cell>
          <cell r="L4434">
            <v>4130.55</v>
          </cell>
          <cell r="M4434">
            <v>12.449999999999818</v>
          </cell>
          <cell r="N4434">
            <v>3.014126448051668E-3</v>
          </cell>
        </row>
        <row r="4435">
          <cell r="A4435" t="str">
            <v>27-142-b</v>
          </cell>
          <cell r="B4435" t="str">
            <v>Supply and Replacement of Sensor for Split ACunit</v>
          </cell>
          <cell r="C4435" t="str">
            <v>Job</v>
          </cell>
          <cell r="D4435">
            <v>498</v>
          </cell>
          <cell r="E4435">
            <v>1470</v>
          </cell>
          <cell r="F4435" t="str">
            <v>job</v>
          </cell>
          <cell r="G4435">
            <v>498</v>
          </cell>
          <cell r="H4435">
            <v>1470</v>
          </cell>
          <cell r="I4435">
            <v>0</v>
          </cell>
          <cell r="J4435">
            <v>0</v>
          </cell>
          <cell r="L4435">
            <v>1457.55</v>
          </cell>
          <cell r="M4435">
            <v>12.450000000000045</v>
          </cell>
          <cell r="N4435">
            <v>8.5417309869301548E-3</v>
          </cell>
        </row>
        <row r="4436">
          <cell r="A4436" t="str">
            <v>27-142-c</v>
          </cell>
          <cell r="B4436" t="str">
            <v>Supply and Replacement of running capacitor</v>
          </cell>
          <cell r="C4436" t="str">
            <v>Job</v>
          </cell>
          <cell r="D4436">
            <v>298.8</v>
          </cell>
          <cell r="E4436">
            <v>906.3</v>
          </cell>
          <cell r="F4436" t="str">
            <v>job</v>
          </cell>
          <cell r="G4436">
            <v>298.8</v>
          </cell>
          <cell r="H4436">
            <v>906.3</v>
          </cell>
          <cell r="I4436">
            <v>0</v>
          </cell>
          <cell r="J4436">
            <v>0</v>
          </cell>
          <cell r="L4436">
            <v>906.3</v>
          </cell>
          <cell r="M4436">
            <v>0</v>
          </cell>
          <cell r="N4436">
            <v>0</v>
          </cell>
        </row>
        <row r="4437">
          <cell r="A4437" t="str">
            <v>27-142-d</v>
          </cell>
          <cell r="B4437" t="str">
            <v>Supply and Replacement of Insulation Copperpipe for Split AC unit</v>
          </cell>
          <cell r="C4437" t="str">
            <v>Job</v>
          </cell>
          <cell r="D4437">
            <v>149.4</v>
          </cell>
          <cell r="E4437">
            <v>513.9</v>
          </cell>
          <cell r="F4437" t="str">
            <v>job</v>
          </cell>
          <cell r="G4437">
            <v>149.4</v>
          </cell>
          <cell r="H4437">
            <v>513.9</v>
          </cell>
          <cell r="I4437">
            <v>0</v>
          </cell>
          <cell r="J4437">
            <v>0</v>
          </cell>
          <cell r="L4437">
            <v>513.9</v>
          </cell>
          <cell r="M4437">
            <v>0</v>
          </cell>
          <cell r="N4437">
            <v>0</v>
          </cell>
        </row>
        <row r="4438">
          <cell r="A4438" t="str">
            <v>27-142-e</v>
          </cell>
          <cell r="B4438" t="str">
            <v>Supply and providing of Remote Control for SplitAC unit</v>
          </cell>
          <cell r="C4438" t="str">
            <v>No</v>
          </cell>
          <cell r="D4438">
            <v>0</v>
          </cell>
          <cell r="E4438">
            <v>607.5</v>
          </cell>
          <cell r="F4438" t="str">
            <v>no</v>
          </cell>
          <cell r="G4438">
            <v>0</v>
          </cell>
          <cell r="H4438">
            <v>607.5</v>
          </cell>
          <cell r="I4438">
            <v>0</v>
          </cell>
          <cell r="J4438">
            <v>0</v>
          </cell>
          <cell r="L4438">
            <v>607.5</v>
          </cell>
          <cell r="M4438">
            <v>0</v>
          </cell>
          <cell r="N4438">
            <v>0</v>
          </cell>
        </row>
        <row r="4439">
          <cell r="A4439" t="str">
            <v>27-142-f</v>
          </cell>
          <cell r="B4439" t="str">
            <v>Supply and fixing of drain pipe flexible foroutdoor unit of split AC</v>
          </cell>
          <cell r="C4439" t="str">
            <v>Job</v>
          </cell>
          <cell r="D4439">
            <v>74.7</v>
          </cell>
          <cell r="E4439">
            <v>111.15</v>
          </cell>
          <cell r="F4439" t="str">
            <v>job</v>
          </cell>
          <cell r="G4439">
            <v>74.7</v>
          </cell>
          <cell r="H4439">
            <v>111.15</v>
          </cell>
          <cell r="I4439">
            <v>0</v>
          </cell>
          <cell r="J4439">
            <v>0</v>
          </cell>
          <cell r="L4439">
            <v>111.15</v>
          </cell>
          <cell r="M4439">
            <v>0</v>
          </cell>
          <cell r="N4439">
            <v>0</v>
          </cell>
        </row>
        <row r="4440">
          <cell r="A4440" t="str">
            <v>27-142-g</v>
          </cell>
          <cell r="B4440" t="str">
            <v>Supply and fixing of fan motor for outdoor unit ofsplit AC</v>
          </cell>
          <cell r="C4440" t="str">
            <v>Job</v>
          </cell>
          <cell r="D4440">
            <v>298.8</v>
          </cell>
          <cell r="E4440">
            <v>2121.3000000000002</v>
          </cell>
          <cell r="F4440" t="str">
            <v>job</v>
          </cell>
          <cell r="G4440">
            <v>298.8</v>
          </cell>
          <cell r="H4440">
            <v>2121.3000000000002</v>
          </cell>
          <cell r="I4440">
            <v>0</v>
          </cell>
          <cell r="J4440">
            <v>0</v>
          </cell>
          <cell r="L4440">
            <v>2121.3000000000002</v>
          </cell>
          <cell r="M4440">
            <v>0</v>
          </cell>
          <cell r="N4440">
            <v>0</v>
          </cell>
        </row>
        <row r="4441">
          <cell r="A4441" t="str">
            <v>27-142-h</v>
          </cell>
          <cell r="B4441" t="str">
            <v>Supply and fixing of fan motor for window ACunit</v>
          </cell>
          <cell r="C4441" t="str">
            <v>Job</v>
          </cell>
          <cell r="D4441">
            <v>224.1</v>
          </cell>
          <cell r="E4441">
            <v>2046.6</v>
          </cell>
          <cell r="F4441" t="str">
            <v>job</v>
          </cell>
          <cell r="G4441">
            <v>224.1</v>
          </cell>
          <cell r="H4441">
            <v>2046.6</v>
          </cell>
          <cell r="I4441">
            <v>0</v>
          </cell>
          <cell r="J4441">
            <v>0</v>
          </cell>
          <cell r="L4441">
            <v>2046.6</v>
          </cell>
          <cell r="M4441">
            <v>0</v>
          </cell>
          <cell r="N4441">
            <v>0</v>
          </cell>
        </row>
        <row r="4442">
          <cell r="A4442" t="str">
            <v>27-143</v>
          </cell>
          <cell r="B4442" t="str">
            <v>Supply and fixing of fan motor for Electric WaterCooler</v>
          </cell>
          <cell r="C4442" t="str">
            <v>Job</v>
          </cell>
          <cell r="D4442">
            <v>224.1</v>
          </cell>
          <cell r="E4442">
            <v>2046.6</v>
          </cell>
          <cell r="F4442" t="str">
            <v>job</v>
          </cell>
          <cell r="G4442">
            <v>224.1</v>
          </cell>
          <cell r="H4442">
            <v>2046.6</v>
          </cell>
          <cell r="I4442">
            <v>0</v>
          </cell>
          <cell r="J4442">
            <v>0</v>
          </cell>
          <cell r="L4442">
            <v>2046.6</v>
          </cell>
          <cell r="M4442">
            <v>0</v>
          </cell>
          <cell r="N4442">
            <v>0</v>
          </cell>
        </row>
        <row r="4443">
          <cell r="A4443" t="str">
            <v>27-144-a</v>
          </cell>
          <cell r="B4443" t="str">
            <v>Supply and fixing of steel bracket with rawal boltbest quality for AC</v>
          </cell>
          <cell r="C4443" t="str">
            <v>Job</v>
          </cell>
          <cell r="D4443">
            <v>149.4</v>
          </cell>
          <cell r="E4443">
            <v>1485.9</v>
          </cell>
          <cell r="F4443" t="str">
            <v>job</v>
          </cell>
          <cell r="G4443">
            <v>149.4</v>
          </cell>
          <cell r="H4443">
            <v>1485.9</v>
          </cell>
          <cell r="I4443">
            <v>0</v>
          </cell>
          <cell r="J4443">
            <v>0</v>
          </cell>
          <cell r="L4443">
            <v>1364.4</v>
          </cell>
          <cell r="M4443">
            <v>121.5</v>
          </cell>
          <cell r="N4443">
            <v>8.9050131926121365E-2</v>
          </cell>
        </row>
        <row r="4444">
          <cell r="A4444" t="str">
            <v>27-144-b</v>
          </cell>
          <cell r="B4444" t="str">
            <v>Supply and fixing of 110/76 - 3 core wire for splitAC</v>
          </cell>
          <cell r="C4444" t="str">
            <v>Job</v>
          </cell>
          <cell r="D4444">
            <v>44.82</v>
          </cell>
          <cell r="E4444">
            <v>166.32</v>
          </cell>
          <cell r="F4444" t="str">
            <v>job</v>
          </cell>
          <cell r="G4444">
            <v>44.82</v>
          </cell>
          <cell r="H4444">
            <v>166.32</v>
          </cell>
          <cell r="I4444">
            <v>0</v>
          </cell>
          <cell r="J4444">
            <v>0</v>
          </cell>
          <cell r="L4444">
            <v>166.32</v>
          </cell>
          <cell r="M4444">
            <v>0</v>
          </cell>
          <cell r="N4444">
            <v>0</v>
          </cell>
        </row>
        <row r="4445">
          <cell r="A4445" t="str">
            <v>27-145-a</v>
          </cell>
          <cell r="B4445" t="str">
            <v>Removing of window AC</v>
          </cell>
          <cell r="C4445" t="str">
            <v>Job</v>
          </cell>
          <cell r="D4445">
            <v>622.5</v>
          </cell>
          <cell r="E4445">
            <v>622.5</v>
          </cell>
          <cell r="F4445" t="str">
            <v>job</v>
          </cell>
          <cell r="G4445">
            <v>622.5</v>
          </cell>
          <cell r="H4445">
            <v>622.5</v>
          </cell>
          <cell r="I4445">
            <v>0</v>
          </cell>
          <cell r="J4445">
            <v>0</v>
          </cell>
          <cell r="L4445">
            <v>606.94000000000005</v>
          </cell>
          <cell r="M4445">
            <v>15.559999999999945</v>
          </cell>
          <cell r="N4445">
            <v>2.5636801001746375E-2</v>
          </cell>
        </row>
        <row r="4446">
          <cell r="A4446" t="str">
            <v>27-145-b</v>
          </cell>
          <cell r="B4446" t="str">
            <v>Refixing of window AC</v>
          </cell>
          <cell r="C4446" t="str">
            <v>Job</v>
          </cell>
          <cell r="D4446">
            <v>622.5</v>
          </cell>
          <cell r="E4446">
            <v>622.5</v>
          </cell>
          <cell r="F4446" t="str">
            <v>job</v>
          </cell>
          <cell r="G4446">
            <v>622.5</v>
          </cell>
          <cell r="H4446">
            <v>622.5</v>
          </cell>
          <cell r="I4446">
            <v>0</v>
          </cell>
          <cell r="J4446">
            <v>0</v>
          </cell>
          <cell r="L4446">
            <v>606.94000000000005</v>
          </cell>
          <cell r="M4446">
            <v>15.559999999999945</v>
          </cell>
          <cell r="N4446">
            <v>2.5636801001746375E-2</v>
          </cell>
        </row>
        <row r="4447">
          <cell r="A4447" t="str">
            <v>27-145-c</v>
          </cell>
          <cell r="B4447" t="str">
            <v>Removing of Split AC</v>
          </cell>
          <cell r="C4447" t="str">
            <v>Job</v>
          </cell>
          <cell r="D4447">
            <v>996</v>
          </cell>
          <cell r="E4447">
            <v>996</v>
          </cell>
          <cell r="F4447" t="str">
            <v>job</v>
          </cell>
          <cell r="G4447">
            <v>996</v>
          </cell>
          <cell r="H4447">
            <v>996</v>
          </cell>
          <cell r="I4447">
            <v>0</v>
          </cell>
          <cell r="J4447">
            <v>0</v>
          </cell>
          <cell r="L4447">
            <v>971.1</v>
          </cell>
          <cell r="M4447">
            <v>24.899999999999977</v>
          </cell>
          <cell r="N4447">
            <v>2.5641025641025616E-2</v>
          </cell>
        </row>
        <row r="4448">
          <cell r="A4448" t="str">
            <v>27-145-d</v>
          </cell>
          <cell r="B4448" t="str">
            <v>Refixing of Split AC complete</v>
          </cell>
          <cell r="C4448" t="str">
            <v>Job</v>
          </cell>
          <cell r="D4448">
            <v>1245</v>
          </cell>
          <cell r="E4448">
            <v>1245</v>
          </cell>
          <cell r="F4448" t="str">
            <v>job</v>
          </cell>
          <cell r="G4448">
            <v>1245</v>
          </cell>
          <cell r="H4448">
            <v>1245</v>
          </cell>
          <cell r="I4448">
            <v>0</v>
          </cell>
          <cell r="J4448">
            <v>0</v>
          </cell>
          <cell r="L4448">
            <v>1213.8800000000001</v>
          </cell>
          <cell r="M4448">
            <v>31.119999999999891</v>
          </cell>
          <cell r="N4448">
            <v>2.5636801001746375E-2</v>
          </cell>
        </row>
        <row r="4449">
          <cell r="A4449" t="str">
            <v>27-146</v>
          </cell>
          <cell r="B4449" t="str">
            <v>Providing and fixing of contact relay for split ACcomplete</v>
          </cell>
          <cell r="C4449" t="str">
            <v>Job</v>
          </cell>
          <cell r="D4449">
            <v>149.4</v>
          </cell>
          <cell r="E4449">
            <v>3186.9</v>
          </cell>
          <cell r="F4449" t="str">
            <v>job</v>
          </cell>
          <cell r="G4449">
            <v>149.4</v>
          </cell>
          <cell r="H4449">
            <v>3186.9</v>
          </cell>
          <cell r="I4449">
            <v>0</v>
          </cell>
          <cell r="J4449">
            <v>0</v>
          </cell>
          <cell r="L4449">
            <v>3186.9</v>
          </cell>
          <cell r="M4449">
            <v>0</v>
          </cell>
          <cell r="N4449">
            <v>0</v>
          </cell>
        </row>
        <row r="4450">
          <cell r="A4450" t="str">
            <v>28-01</v>
          </cell>
          <cell r="B4450" t="str">
            <v>Supplying bamboo jhandies 10' to 12' with ironshoes and flags 15" square</v>
          </cell>
          <cell r="C4450" t="str">
            <v>Each</v>
          </cell>
          <cell r="D4450">
            <v>124.5</v>
          </cell>
          <cell r="E4450">
            <v>469.57</v>
          </cell>
          <cell r="F4450" t="str">
            <v>Each</v>
          </cell>
          <cell r="G4450">
            <v>124.5</v>
          </cell>
          <cell r="H4450">
            <v>469.57</v>
          </cell>
          <cell r="I4450" t="str">
            <v>16.8.16</v>
          </cell>
          <cell r="J4450">
            <v>0</v>
          </cell>
          <cell r="L4450">
            <v>450.64</v>
          </cell>
          <cell r="M4450">
            <v>18.930000000000007</v>
          </cell>
          <cell r="N4450">
            <v>4.2006923486596855E-2</v>
          </cell>
        </row>
        <row r="4451">
          <cell r="A4451" t="str">
            <v>28-02</v>
          </cell>
          <cell r="B4451" t="str">
            <v>Supplying wooden pegs for levelling 1.5" square6" long</v>
          </cell>
          <cell r="C4451" t="str">
            <v>100 No.</v>
          </cell>
          <cell r="D4451">
            <v>715.88</v>
          </cell>
          <cell r="E4451">
            <v>8446.92</v>
          </cell>
          <cell r="F4451" t="str">
            <v>100 No.</v>
          </cell>
          <cell r="G4451">
            <v>715.88</v>
          </cell>
          <cell r="H4451">
            <v>8446.92</v>
          </cell>
          <cell r="I4451" t="str">
            <v>16.8.16</v>
          </cell>
          <cell r="J4451">
            <v>0</v>
          </cell>
          <cell r="L4451">
            <v>6405.22</v>
          </cell>
          <cell r="M4451">
            <v>2041.6999999999998</v>
          </cell>
          <cell r="N4451">
            <v>0.31875563993118111</v>
          </cell>
        </row>
        <row r="4452">
          <cell r="A4452" t="str">
            <v>28-03</v>
          </cell>
          <cell r="B4452" t="str">
            <v>Supplying wooden pegs for alignment, 2" to 3"square, 9" long</v>
          </cell>
          <cell r="C4452" t="str">
            <v>100 No.</v>
          </cell>
          <cell r="D4452">
            <v>996</v>
          </cell>
          <cell r="E4452">
            <v>12386.63</v>
          </cell>
          <cell r="F4452" t="str">
            <v>100 No.</v>
          </cell>
          <cell r="G4452">
            <v>996</v>
          </cell>
          <cell r="H4452">
            <v>12386.63</v>
          </cell>
          <cell r="I4452" t="str">
            <v>16.8.16</v>
          </cell>
          <cell r="J4452">
            <v>0</v>
          </cell>
          <cell r="L4452">
            <v>9374.01</v>
          </cell>
          <cell r="M4452">
            <v>3012.619999999999</v>
          </cell>
          <cell r="N4452">
            <v>0.32138007106883809</v>
          </cell>
        </row>
        <row r="4453">
          <cell r="A4453" t="str">
            <v>28-04</v>
          </cell>
          <cell r="B4453" t="str">
            <v>Fixing enamelled iron gauges flush with masonryincluding cost of hooks</v>
          </cell>
          <cell r="C4453" t="str">
            <v>Rft</v>
          </cell>
          <cell r="D4453">
            <v>119.69</v>
          </cell>
          <cell r="E4453">
            <v>133.66999999999999</v>
          </cell>
          <cell r="F4453" t="str">
            <v>m</v>
          </cell>
          <cell r="G4453">
            <v>392.7</v>
          </cell>
          <cell r="H4453">
            <v>438.54</v>
          </cell>
          <cell r="I4453" t="str">
            <v>14.7.3</v>
          </cell>
          <cell r="J4453">
            <v>0</v>
          </cell>
          <cell r="L4453">
            <v>387.32</v>
          </cell>
          <cell r="M4453">
            <v>51.220000000000027</v>
          </cell>
          <cell r="N4453">
            <v>0.13224207373747812</v>
          </cell>
        </row>
        <row r="4454">
          <cell r="A4454" t="str">
            <v>28-05</v>
          </cell>
          <cell r="B4454" t="str">
            <v>Supply &amp; fix boundry pillars in position, includingdigging pits</v>
          </cell>
          <cell r="C4454" t="str">
            <v>Each</v>
          </cell>
          <cell r="D4454">
            <v>498</v>
          </cell>
          <cell r="E4454">
            <v>793.29</v>
          </cell>
          <cell r="F4454" t="str">
            <v>Each</v>
          </cell>
          <cell r="G4454">
            <v>498</v>
          </cell>
          <cell r="H4454">
            <v>793.29</v>
          </cell>
          <cell r="I4454" t="str">
            <v>16.8.14</v>
          </cell>
          <cell r="J4454">
            <v>0</v>
          </cell>
          <cell r="L4454">
            <v>667.81</v>
          </cell>
          <cell r="M4454">
            <v>125.48000000000002</v>
          </cell>
          <cell r="N4454">
            <v>0.18789775534957551</v>
          </cell>
        </row>
        <row r="4455">
          <cell r="A4455" t="str">
            <v>28-06</v>
          </cell>
          <cell r="B4455" t="str">
            <v>Fixing main line type distance mark in positionincluding making 1:3:6 cement concrete baseblock</v>
          </cell>
          <cell r="C4455" t="str">
            <v>Each</v>
          </cell>
          <cell r="D4455">
            <v>366.03</v>
          </cell>
          <cell r="E4455">
            <v>1095.96</v>
          </cell>
          <cell r="F4455" t="str">
            <v>Each</v>
          </cell>
          <cell r="G4455">
            <v>366.03</v>
          </cell>
          <cell r="H4455">
            <v>1095.96</v>
          </cell>
          <cell r="I4455" t="str">
            <v>16.8.9</v>
          </cell>
          <cell r="J4455" t="str">
            <v>Composite rate does not includecost of iron distance marks.</v>
          </cell>
          <cell r="L4455">
            <v>854.64</v>
          </cell>
          <cell r="M4455">
            <v>241.32000000000005</v>
          </cell>
          <cell r="N4455">
            <v>0.28236450435270999</v>
          </cell>
        </row>
        <row r="4456">
          <cell r="A4456" t="str">
            <v>28-07-a</v>
          </cell>
          <cell r="B4456" t="str">
            <v>Boring and fixing 1.5" dia pressure pipe inordinary soil</v>
          </cell>
          <cell r="C4456" t="str">
            <v>Rft</v>
          </cell>
          <cell r="D4456">
            <v>144.02000000000001</v>
          </cell>
          <cell r="E4456">
            <v>144.02000000000001</v>
          </cell>
          <cell r="F4456" t="str">
            <v>m</v>
          </cell>
          <cell r="G4456">
            <v>472.49</v>
          </cell>
          <cell r="H4456">
            <v>472.49</v>
          </cell>
          <cell r="I4456" t="str">
            <v>24.3.4,24.3.5</v>
          </cell>
          <cell r="J4456">
            <v>0</v>
          </cell>
          <cell r="L4456">
            <v>448.8</v>
          </cell>
          <cell r="M4456">
            <v>23.689999999999998</v>
          </cell>
          <cell r="N4456">
            <v>5.2785204991087339E-2</v>
          </cell>
        </row>
        <row r="4457">
          <cell r="A4457" t="str">
            <v>28-07-b</v>
          </cell>
          <cell r="B4457" t="str">
            <v>Boring and fixing 1.5 dia pressure pipe in clay</v>
          </cell>
          <cell r="C4457" t="str">
            <v>Rft</v>
          </cell>
          <cell r="D4457">
            <v>294.41000000000003</v>
          </cell>
          <cell r="E4457">
            <v>294.41000000000003</v>
          </cell>
          <cell r="F4457" t="str">
            <v>m</v>
          </cell>
          <cell r="G4457">
            <v>965.92</v>
          </cell>
          <cell r="H4457">
            <v>965.92</v>
          </cell>
          <cell r="I4457" t="str">
            <v>24.3.4,24.3.5</v>
          </cell>
          <cell r="J4457">
            <v>0</v>
          </cell>
          <cell r="L4457">
            <v>911.39</v>
          </cell>
          <cell r="M4457">
            <v>54.529999999999973</v>
          </cell>
          <cell r="N4457">
            <v>5.9831685666948256E-2</v>
          </cell>
        </row>
        <row r="4458">
          <cell r="A4458" t="str">
            <v>28-07-c</v>
          </cell>
          <cell r="B4458" t="str">
            <v>Boring and fixing 1.5" dia pressure pipe in shingle</v>
          </cell>
          <cell r="C4458" t="str">
            <v>Rft</v>
          </cell>
          <cell r="D4458">
            <v>442.82</v>
          </cell>
          <cell r="E4458">
            <v>442.82</v>
          </cell>
          <cell r="F4458" t="str">
            <v>m</v>
          </cell>
          <cell r="G4458">
            <v>1452.81</v>
          </cell>
          <cell r="H4458">
            <v>1452.81</v>
          </cell>
          <cell r="I4458" t="str">
            <v>24.3.4,24.3.5</v>
          </cell>
          <cell r="J4458">
            <v>0</v>
          </cell>
          <cell r="L4458">
            <v>1367.85</v>
          </cell>
          <cell r="M4458">
            <v>84.960000000000036</v>
          </cell>
          <cell r="N4458">
            <v>6.2112073692290853E-2</v>
          </cell>
        </row>
        <row r="4459">
          <cell r="A4459" t="str">
            <v>28-08</v>
          </cell>
          <cell r="B4459" t="str">
            <v>Fixing hand pump (machine only)</v>
          </cell>
          <cell r="C4459" t="str">
            <v>Each</v>
          </cell>
          <cell r="D4459">
            <v>373.5</v>
          </cell>
          <cell r="E4459">
            <v>373.5</v>
          </cell>
          <cell r="F4459" t="str">
            <v>Each</v>
          </cell>
          <cell r="G4459">
            <v>373.5</v>
          </cell>
          <cell r="H4459">
            <v>373.5</v>
          </cell>
          <cell r="I4459">
            <v>0</v>
          </cell>
          <cell r="J4459">
            <v>0</v>
          </cell>
          <cell r="L4459">
            <v>373.5</v>
          </cell>
          <cell r="M4459">
            <v>0</v>
          </cell>
          <cell r="N4459">
            <v>0</v>
          </cell>
        </row>
        <row r="4460">
          <cell r="A4460" t="str">
            <v>28-09-a</v>
          </cell>
          <cell r="B4460" t="str">
            <v>Washing of Durries / Synthetic Matting</v>
          </cell>
          <cell r="C4460" t="str">
            <v>100 Sft</v>
          </cell>
          <cell r="D4460">
            <v>1182.75</v>
          </cell>
          <cell r="E4460">
            <v>1304.25</v>
          </cell>
          <cell r="F4460" t="str">
            <v>m2</v>
          </cell>
          <cell r="G4460">
            <v>127.26</v>
          </cell>
          <cell r="H4460">
            <v>140.34</v>
          </cell>
          <cell r="I4460">
            <v>0</v>
          </cell>
          <cell r="J4460" t="str">
            <v>Capacity of cart, 20 cubic feet</v>
          </cell>
          <cell r="L4460">
            <v>140.34</v>
          </cell>
          <cell r="M4460">
            <v>0</v>
          </cell>
          <cell r="N4460">
            <v>0</v>
          </cell>
        </row>
        <row r="4461">
          <cell r="A4461" t="str">
            <v>28-09-b</v>
          </cell>
          <cell r="B4461" t="str">
            <v>Washing of Bed Sheets</v>
          </cell>
          <cell r="C4461" t="str">
            <v>Each</v>
          </cell>
          <cell r="D4461">
            <v>510.95</v>
          </cell>
          <cell r="E4461">
            <v>571.70000000000005</v>
          </cell>
          <cell r="F4461" t="str">
            <v>Each</v>
          </cell>
          <cell r="G4461">
            <v>510.95</v>
          </cell>
          <cell r="H4461">
            <v>571.70000000000005</v>
          </cell>
          <cell r="I4461">
            <v>0</v>
          </cell>
          <cell r="J4461">
            <v>0</v>
          </cell>
          <cell r="L4461">
            <v>571.70000000000005</v>
          </cell>
          <cell r="M4461">
            <v>0</v>
          </cell>
          <cell r="N4461">
            <v>0</v>
          </cell>
        </row>
        <row r="4462">
          <cell r="A4462" t="str">
            <v>28-09-c</v>
          </cell>
          <cell r="B4462" t="str">
            <v>Washing of Table Cloth / Napkins / Dusters etc</v>
          </cell>
          <cell r="C4462" t="str">
            <v>Each</v>
          </cell>
          <cell r="D4462">
            <v>74.510000000000005</v>
          </cell>
          <cell r="E4462">
            <v>86.66</v>
          </cell>
          <cell r="F4462" t="str">
            <v>Each</v>
          </cell>
          <cell r="G4462">
            <v>74.510000000000005</v>
          </cell>
          <cell r="H4462">
            <v>86.66</v>
          </cell>
          <cell r="I4462">
            <v>0</v>
          </cell>
          <cell r="J4462">
            <v>0</v>
          </cell>
          <cell r="L4462">
            <v>86.66</v>
          </cell>
          <cell r="M4462">
            <v>0</v>
          </cell>
          <cell r="N4462">
            <v>0</v>
          </cell>
        </row>
        <row r="4463">
          <cell r="A4463" t="str">
            <v>28-10</v>
          </cell>
          <cell r="B4463" t="str">
            <v>Sweeping chimneys</v>
          </cell>
          <cell r="C4463" t="str">
            <v>Each</v>
          </cell>
          <cell r="D4463">
            <v>249</v>
          </cell>
          <cell r="E4463">
            <v>436.3</v>
          </cell>
          <cell r="F4463" t="str">
            <v>Each</v>
          </cell>
          <cell r="G4463">
            <v>249</v>
          </cell>
          <cell r="H4463">
            <v>436.3</v>
          </cell>
          <cell r="I4463">
            <v>0</v>
          </cell>
          <cell r="J4463">
            <v>0</v>
          </cell>
          <cell r="L4463">
            <v>420.74</v>
          </cell>
          <cell r="M4463">
            <v>15.560000000000002</v>
          </cell>
          <cell r="N4463">
            <v>3.6982459476161057E-2</v>
          </cell>
        </row>
        <row r="4464">
          <cell r="A4464" t="str">
            <v>28-11</v>
          </cell>
          <cell r="B4464" t="str">
            <v>Cleaning of water tanks per gallon capacity</v>
          </cell>
          <cell r="C4464" t="str">
            <v>Per Gallon</v>
          </cell>
          <cell r="D4464">
            <v>0.6</v>
          </cell>
          <cell r="E4464">
            <v>1.86</v>
          </cell>
          <cell r="F4464" t="str">
            <v>Per Gallon</v>
          </cell>
          <cell r="G4464">
            <v>0.6</v>
          </cell>
          <cell r="H4464">
            <v>1.86</v>
          </cell>
          <cell r="I4464">
            <v>0</v>
          </cell>
          <cell r="J4464" t="str">
            <v>For capacity other than 400gallons, the rate shall be work outon proper rate basis.</v>
          </cell>
          <cell r="L4464">
            <v>1.82</v>
          </cell>
          <cell r="M4464">
            <v>4.0000000000000036E-2</v>
          </cell>
          <cell r="N4464">
            <v>2.1978021978021997E-2</v>
          </cell>
        </row>
        <row r="4465">
          <cell r="A4465" t="str">
            <v>28-12</v>
          </cell>
          <cell r="B4465" t="str">
            <v>Cleaning and washing of bath rooms / toilets byusing recommended chemicals i/c refilling ofjoints with grout material.</v>
          </cell>
          <cell r="C4465" t="str">
            <v>Each</v>
          </cell>
          <cell r="D4465">
            <v>150.4</v>
          </cell>
          <cell r="E4465">
            <v>174.7</v>
          </cell>
          <cell r="F4465" t="str">
            <v>Each</v>
          </cell>
          <cell r="G4465">
            <v>150.4</v>
          </cell>
          <cell r="H4465">
            <v>174.7</v>
          </cell>
          <cell r="I4465">
            <v>0</v>
          </cell>
          <cell r="J4465">
            <v>0</v>
          </cell>
          <cell r="L4465">
            <v>165.3</v>
          </cell>
          <cell r="M4465">
            <v>9.3999999999999773</v>
          </cell>
          <cell r="N4465">
            <v>5.6866303690259995E-2</v>
          </cell>
        </row>
        <row r="4466">
          <cell r="A4466" t="str">
            <v>28-13</v>
          </cell>
          <cell r="B4466" t="str">
            <v>Supplying manure</v>
          </cell>
          <cell r="C4466" t="str">
            <v>100 Cft</v>
          </cell>
          <cell r="D4466">
            <v>398.4</v>
          </cell>
          <cell r="E4466">
            <v>1734.9</v>
          </cell>
          <cell r="F4466" t="str">
            <v>m3</v>
          </cell>
          <cell r="G4466">
            <v>140.69</v>
          </cell>
          <cell r="H4466">
            <v>612.66999999999996</v>
          </cell>
          <cell r="I4466">
            <v>0</v>
          </cell>
          <cell r="J4466" t="str">
            <v>Capacity of cart, 20 cubic feet</v>
          </cell>
          <cell r="L4466">
            <v>603.88</v>
          </cell>
          <cell r="M4466">
            <v>8.7899999999999636</v>
          </cell>
          <cell r="N4466">
            <v>1.4555872027555082E-2</v>
          </cell>
        </row>
        <row r="4467">
          <cell r="A4467" t="str">
            <v>28-14</v>
          </cell>
          <cell r="B4467" t="str">
            <v>Spraying anti-termite liquid on Wood mixed withwater of mixing ratio as per the manufacturer'scertified manual (1 Spray = 10 Litre mixture)</v>
          </cell>
          <cell r="C4467" t="str">
            <v>per spray</v>
          </cell>
          <cell r="D4467">
            <v>118.28</v>
          </cell>
          <cell r="E4467">
            <v>1458.98</v>
          </cell>
          <cell r="F4467" t="str">
            <v>per spray</v>
          </cell>
          <cell r="G4467">
            <v>118.28</v>
          </cell>
          <cell r="H4467">
            <v>1458.98</v>
          </cell>
          <cell r="I4467">
            <v>3.11</v>
          </cell>
          <cell r="J4467">
            <v>0</v>
          </cell>
          <cell r="L4467">
            <v>1458.98</v>
          </cell>
          <cell r="M4467">
            <v>0</v>
          </cell>
          <cell r="N4467">
            <v>0</v>
          </cell>
        </row>
        <row r="4468">
          <cell r="A4468" t="str">
            <v>28-15</v>
          </cell>
          <cell r="B4468" t="str">
            <v>Pre anti Termite Treatment in the building mixedwith water of mixing ratio as per themanufacturer's certified manual</v>
          </cell>
          <cell r="C4468" t="str">
            <v>100 Sft</v>
          </cell>
          <cell r="D4468">
            <v>20.58</v>
          </cell>
          <cell r="E4468">
            <v>889.73</v>
          </cell>
          <cell r="F4468" t="str">
            <v>m2</v>
          </cell>
          <cell r="G4468">
            <v>2.21</v>
          </cell>
          <cell r="H4468">
            <v>95.73</v>
          </cell>
          <cell r="I4468" t="str">
            <v>3.11.4</v>
          </cell>
          <cell r="J4468">
            <v>0</v>
          </cell>
          <cell r="L4468">
            <v>95.73</v>
          </cell>
          <cell r="M4468">
            <v>0</v>
          </cell>
          <cell r="N4468">
            <v>0</v>
          </cell>
        </row>
        <row r="4469">
          <cell r="A4469" t="str">
            <v>28-16</v>
          </cell>
          <cell r="B4469" t="str">
            <v>Post anti Termite Treatment in the building mixedwith water of mixing ratio as per themanufacturer's certified manual includingboreholes as specified</v>
          </cell>
          <cell r="C4469" t="str">
            <v>100 Sft</v>
          </cell>
          <cell r="D4469">
            <v>20.58</v>
          </cell>
          <cell r="E4469">
            <v>1132.73</v>
          </cell>
          <cell r="F4469" t="str">
            <v>m2</v>
          </cell>
          <cell r="G4469">
            <v>2.21</v>
          </cell>
          <cell r="H4469">
            <v>121.88</v>
          </cell>
          <cell r="I4469" t="str">
            <v>3.11.4</v>
          </cell>
          <cell r="J4469">
            <v>0</v>
          </cell>
          <cell r="L4469">
            <v>121.88</v>
          </cell>
          <cell r="M4469">
            <v>0</v>
          </cell>
          <cell r="N4469">
            <v>0</v>
          </cell>
        </row>
        <row r="4470">
          <cell r="A4470" t="str">
            <v>28-17-a</v>
          </cell>
          <cell r="B4470" t="str">
            <v>Providing and Fixing barbed wire fencing with 4horizontal &amp; 2 cross wires : Without PCC base</v>
          </cell>
          <cell r="C4470" t="str">
            <v>Rft</v>
          </cell>
          <cell r="D4470">
            <v>424.69</v>
          </cell>
          <cell r="E4470">
            <v>576.02</v>
          </cell>
          <cell r="F4470" t="str">
            <v>m</v>
          </cell>
          <cell r="G4470">
            <v>1393.35</v>
          </cell>
          <cell r="H4470">
            <v>1889.83</v>
          </cell>
          <cell r="I4470" t="str">
            <v>16.8.11</v>
          </cell>
          <cell r="J4470">
            <v>0</v>
          </cell>
          <cell r="L4470">
            <v>1835.77</v>
          </cell>
          <cell r="M4470">
            <v>54.059999999999945</v>
          </cell>
          <cell r="N4470">
            <v>2.9448133480773707E-2</v>
          </cell>
        </row>
        <row r="4471">
          <cell r="A4471" t="str">
            <v>28-17-b</v>
          </cell>
          <cell r="B4471" t="str">
            <v>Providing and Fixing barbed wire fencing with 4horizontal &amp; 2 cross wires : With PCC 1:4:8 base12"x12"x21"</v>
          </cell>
          <cell r="C4471" t="str">
            <v>Rft</v>
          </cell>
          <cell r="D4471">
            <v>424.69</v>
          </cell>
          <cell r="E4471">
            <v>621.07000000000005</v>
          </cell>
          <cell r="F4471" t="str">
            <v>m</v>
          </cell>
          <cell r="G4471">
            <v>1393.35</v>
          </cell>
          <cell r="H4471">
            <v>2037.63</v>
          </cell>
          <cell r="I4471" t="str">
            <v>16.8.11</v>
          </cell>
          <cell r="J4471">
            <v>0</v>
          </cell>
          <cell r="L4471">
            <v>1983.57</v>
          </cell>
          <cell r="M4471">
            <v>54.060000000000173</v>
          </cell>
          <cell r="N4471">
            <v>2.7253890712200819E-2</v>
          </cell>
        </row>
        <row r="4472">
          <cell r="A4472" t="str">
            <v>28-18</v>
          </cell>
          <cell r="B4472" t="str">
            <v>Providing and fixing with steel nails and washers,the chicken wire mesh of approved quality, at jointof concrete and masonry work (4" wide strip)before plastering etc complete.</v>
          </cell>
          <cell r="C4472" t="str">
            <v>Sft</v>
          </cell>
          <cell r="D4472">
            <v>17.739999999999998</v>
          </cell>
          <cell r="E4472">
            <v>86.78</v>
          </cell>
          <cell r="F4472" t="str">
            <v>m2</v>
          </cell>
          <cell r="G4472">
            <v>190.9</v>
          </cell>
          <cell r="H4472">
            <v>933.73</v>
          </cell>
          <cell r="I4472">
            <v>0</v>
          </cell>
          <cell r="J4472">
            <v>0</v>
          </cell>
          <cell r="L4472">
            <v>933.73</v>
          </cell>
          <cell r="M4472">
            <v>0</v>
          </cell>
          <cell r="N4472">
            <v>0</v>
          </cell>
        </row>
        <row r="4473">
          <cell r="A4473" t="str">
            <v>28-19</v>
          </cell>
          <cell r="B4473" t="str">
            <v>Making notice board 1/2" thick of c/s mortar 1:3with 2"x1/2" beading</v>
          </cell>
          <cell r="C4473" t="str">
            <v>100 Sft</v>
          </cell>
          <cell r="D4473">
            <v>2396.63</v>
          </cell>
          <cell r="E4473">
            <v>4536.24</v>
          </cell>
          <cell r="F4473" t="str">
            <v>m2</v>
          </cell>
          <cell r="G4473">
            <v>257.88</v>
          </cell>
          <cell r="H4473">
            <v>488.1</v>
          </cell>
          <cell r="I4473">
            <v>0</v>
          </cell>
          <cell r="J4473">
            <v>0</v>
          </cell>
          <cell r="L4473">
            <v>381.77</v>
          </cell>
          <cell r="M4473">
            <v>106.33000000000004</v>
          </cell>
          <cell r="N4473">
            <v>0.27851847971291627</v>
          </cell>
        </row>
        <row r="4474">
          <cell r="A4474" t="str">
            <v>28-20</v>
          </cell>
          <cell r="B4474" t="str">
            <v>Binding office books/registers.</v>
          </cell>
          <cell r="C4474" t="str">
            <v>Each</v>
          </cell>
          <cell r="D4474">
            <v>49.8</v>
          </cell>
          <cell r="E4474">
            <v>272.14</v>
          </cell>
          <cell r="F4474" t="str">
            <v>Each</v>
          </cell>
          <cell r="G4474">
            <v>49.8</v>
          </cell>
          <cell r="H4474">
            <v>272.14</v>
          </cell>
          <cell r="I4474">
            <v>0</v>
          </cell>
          <cell r="J4474">
            <v>0</v>
          </cell>
          <cell r="L4474">
            <v>272.14</v>
          </cell>
          <cell r="M4474">
            <v>0</v>
          </cell>
          <cell r="N4474">
            <v>0</v>
          </cell>
        </row>
        <row r="4475">
          <cell r="A4475" t="str">
            <v>28-21</v>
          </cell>
          <cell r="B4475" t="str">
            <v>Cutting of Pipes upto 2" Dia</v>
          </cell>
          <cell r="C4475" t="str">
            <v>Per Cut</v>
          </cell>
          <cell r="D4475">
            <v>119.52</v>
          </cell>
          <cell r="E4475">
            <v>119.52</v>
          </cell>
          <cell r="F4475" t="str">
            <v>Per Cut</v>
          </cell>
          <cell r="G4475">
            <v>119.52</v>
          </cell>
          <cell r="H4475">
            <v>119.52</v>
          </cell>
          <cell r="I4475" t="str">
            <v>24.3.6.4</v>
          </cell>
          <cell r="J4475">
            <v>0</v>
          </cell>
          <cell r="L4475">
            <v>119.52</v>
          </cell>
          <cell r="M4475">
            <v>0</v>
          </cell>
          <cell r="N4475">
            <v>0</v>
          </cell>
        </row>
        <row r="4476">
          <cell r="A4476" t="str">
            <v>28-22</v>
          </cell>
          <cell r="B4476" t="str">
            <v>Cutting of Pipes above 2" Dia upto 4" dia</v>
          </cell>
          <cell r="C4476" t="str">
            <v>Per Cut</v>
          </cell>
          <cell r="D4476">
            <v>225.59</v>
          </cell>
          <cell r="E4476">
            <v>225.59</v>
          </cell>
          <cell r="F4476" t="str">
            <v>Per Cut</v>
          </cell>
          <cell r="G4476">
            <v>225.59</v>
          </cell>
          <cell r="H4476">
            <v>225.59</v>
          </cell>
          <cell r="I4476" t="str">
            <v>24.3.6.4</v>
          </cell>
          <cell r="J4476">
            <v>0</v>
          </cell>
          <cell r="L4476">
            <v>225.59</v>
          </cell>
          <cell r="M4476">
            <v>0</v>
          </cell>
          <cell r="N4476">
            <v>0</v>
          </cell>
        </row>
        <row r="4477">
          <cell r="A4477" t="str">
            <v>28-23</v>
          </cell>
          <cell r="B4477" t="str">
            <v>Providing and fixing of 1-1/2" thick Thermoporein cavity wall, including all necessary fittingscomplete in all respect .</v>
          </cell>
          <cell r="C4477" t="str">
            <v>100 Sft</v>
          </cell>
          <cell r="D4477">
            <v>747</v>
          </cell>
          <cell r="E4477">
            <v>1159.07</v>
          </cell>
          <cell r="F4477" t="str">
            <v>m2</v>
          </cell>
          <cell r="G4477">
            <v>80.38</v>
          </cell>
          <cell r="H4477">
            <v>124.72</v>
          </cell>
          <cell r="I4477">
            <v>7.17</v>
          </cell>
          <cell r="J4477">
            <v>0</v>
          </cell>
          <cell r="L4477">
            <v>119.69</v>
          </cell>
          <cell r="M4477">
            <v>5.0300000000000011</v>
          </cell>
          <cell r="N4477">
            <v>4.2025231848943113E-2</v>
          </cell>
        </row>
        <row r="4478">
          <cell r="A4478" t="str">
            <v>28-24</v>
          </cell>
          <cell r="B4478" t="str">
            <v>Providing and fixing hot dipped galvanized fullyglazed fixed steel sky light of Z section 1.25" (32.5mm) width or as approved by Engineer inchargeincluding iron lugs, cutting holes and making goodthe damages to walls.</v>
          </cell>
          <cell r="C4478" t="str">
            <v>Sft</v>
          </cell>
          <cell r="D4478">
            <v>137.88</v>
          </cell>
          <cell r="E4478">
            <v>927.18</v>
          </cell>
          <cell r="F4478" t="str">
            <v>m2</v>
          </cell>
          <cell r="G4478">
            <v>1483.56</v>
          </cell>
          <cell r="H4478">
            <v>9976.41</v>
          </cell>
          <cell r="I4478">
            <v>0</v>
          </cell>
          <cell r="J4478">
            <v>0</v>
          </cell>
          <cell r="L4478">
            <v>8871.73</v>
          </cell>
          <cell r="M4478">
            <v>1104.6800000000003</v>
          </cell>
          <cell r="N4478">
            <v>0.12451686424181083</v>
          </cell>
        </row>
        <row r="4479">
          <cell r="A4479" t="str">
            <v>28-25</v>
          </cell>
          <cell r="B4479" t="str">
            <v>Providing and placing of geotextile fabric asshown in the drawings as directed by the Engineer.</v>
          </cell>
          <cell r="C4479" t="str">
            <v>100 Sft</v>
          </cell>
          <cell r="D4479">
            <v>493.02</v>
          </cell>
          <cell r="E4479">
            <v>1168.8</v>
          </cell>
          <cell r="F4479" t="str">
            <v>m2</v>
          </cell>
          <cell r="G4479">
            <v>53.05</v>
          </cell>
          <cell r="H4479">
            <v>125.76</v>
          </cell>
          <cell r="I4479">
            <v>0</v>
          </cell>
          <cell r="J4479">
            <v>0</v>
          </cell>
          <cell r="L4479">
            <v>124.13</v>
          </cell>
          <cell r="M4479">
            <v>1.6300000000000097</v>
          </cell>
          <cell r="N4479">
            <v>1.3131394505760169E-2</v>
          </cell>
        </row>
        <row r="4480">
          <cell r="A4480" t="str">
            <v>28-26-a</v>
          </cell>
          <cell r="B4480" t="str">
            <v>Providing and fixing 25 mm dia. 3 m longdeformed steel dowel bars (Grade 60) with oneend driven into 38 mm diameter 1.50 m deep holedrilled in bed rock and other end provided withL-bend for embedding in concrete / masonry ofover flow / non-over flow blocks and otherappurtenant works including cost of all materials,machinery, labour, drilling and cleaning hole,filling hole with specified cement mortar, drivinganchor rod etc. complete with all lead and lifts.</v>
          </cell>
          <cell r="C4480" t="str">
            <v>Each</v>
          </cell>
          <cell r="D4480">
            <v>1011.56</v>
          </cell>
          <cell r="E4480">
            <v>7780.57</v>
          </cell>
          <cell r="F4480" t="str">
            <v>Each</v>
          </cell>
          <cell r="G4480">
            <v>1011.56</v>
          </cell>
          <cell r="H4480">
            <v>7780.57</v>
          </cell>
          <cell r="I4480">
            <v>0</v>
          </cell>
          <cell r="J4480">
            <v>0</v>
          </cell>
          <cell r="L4480">
            <v>6963.3</v>
          </cell>
          <cell r="M4480">
            <v>817.26999999999953</v>
          </cell>
          <cell r="N4480">
            <v>0.11736820185831423</v>
          </cell>
        </row>
        <row r="4481">
          <cell r="A4481" t="str">
            <v>28-26-b</v>
          </cell>
          <cell r="B4481" t="str">
            <v>Providing and fixing 25 mm dia. 2.75 m longribbed/deformed steel bars (Grade 60) with oneend split and driven firmly using steel wedge into38 mm diameter 1.25 m deep hole drilled in bedrock and other end provided with L-bend forembedding in concrete / masonry for spillway andappurtenant works including cost of all materials,machinery, labour, steel wedge, drilling andcleaning hole, filling hole with thick cementslurry, driving anchor rod etc. complete with alllead and lifts.</v>
          </cell>
          <cell r="C4481" t="str">
            <v>Each</v>
          </cell>
          <cell r="D4481">
            <v>1160.96</v>
          </cell>
          <cell r="E4481">
            <v>7606.78</v>
          </cell>
          <cell r="F4481" t="str">
            <v>Each</v>
          </cell>
          <cell r="G4481">
            <v>1160.96</v>
          </cell>
          <cell r="H4481">
            <v>7606.78</v>
          </cell>
          <cell r="I4481">
            <v>0</v>
          </cell>
          <cell r="J4481">
            <v>0</v>
          </cell>
          <cell r="L4481">
            <v>6799.61</v>
          </cell>
          <cell r="M4481">
            <v>807.17000000000007</v>
          </cell>
          <cell r="N4481">
            <v>0.11870827885716977</v>
          </cell>
        </row>
        <row r="4482">
          <cell r="A4482" t="str">
            <v>28-27-a</v>
          </cell>
          <cell r="B4482" t="str">
            <v>Drilling approximately 75 mm dia. holes by calyxor any other rotary process (except diamonddrilling) through over burden providing black steelor suitable casing pipe, using casing shoe bit,vertical or inclined upto 10 degrees to vertical asdirected including cost of all materials, machinery,labour, water charges, reaming, collection of washsamples/disturbed samples at suitable intervals,logging and labelling, supplying wooden core box,fixing casing pipes etc. complete. from depth (0 to50 m), excluding cost of mobilization &amp;demobilization.</v>
          </cell>
          <cell r="C4482" t="str">
            <v>Rft</v>
          </cell>
          <cell r="D4482">
            <v>585.15</v>
          </cell>
          <cell r="E4482">
            <v>3592.27</v>
          </cell>
          <cell r="F4482" t="str">
            <v>m</v>
          </cell>
          <cell r="G4482">
            <v>1919.78</v>
          </cell>
          <cell r="H4482">
            <v>11785.68</v>
          </cell>
          <cell r="I4482">
            <v>0</v>
          </cell>
          <cell r="J4482">
            <v>0</v>
          </cell>
          <cell r="L4482">
            <v>10807.09</v>
          </cell>
          <cell r="M4482">
            <v>978.59000000000015</v>
          </cell>
          <cell r="N4482">
            <v>9.0550740301043126E-2</v>
          </cell>
        </row>
        <row r="4483">
          <cell r="A4483" t="str">
            <v>28-27-b</v>
          </cell>
          <cell r="B4483" t="str">
            <v>Drilling approximately 75 mm dia. holes by calyxor any other rotary process (except diamonddrilling) through over burden providing black steelor suitable casing pipe, using casing shoe bit,vertical or inclined upto 10 degrees to vertical asdirected including cost of all materials, machinery,labour, water charges, reaming, collection of washsamples/disturbed samples at suitable intervals,logging and labelling, supplying wooden core box,fixing casing pipes etc. complete. from depth(beyond 50 m), excluding cost of mobilization &amp;demobilization.</v>
          </cell>
          <cell r="C4483" t="str">
            <v>Rft</v>
          </cell>
          <cell r="D4483">
            <v>883.95</v>
          </cell>
          <cell r="E4483">
            <v>3891.07</v>
          </cell>
          <cell r="F4483" t="str">
            <v>m</v>
          </cell>
          <cell r="G4483">
            <v>2900.1</v>
          </cell>
          <cell r="H4483">
            <v>12765.99</v>
          </cell>
          <cell r="I4483">
            <v>0</v>
          </cell>
          <cell r="J4483">
            <v>0</v>
          </cell>
          <cell r="L4483">
            <v>11726.13</v>
          </cell>
          <cell r="M4483">
            <v>1039.8600000000006</v>
          </cell>
          <cell r="N4483">
            <v>8.8678873592566404E-2</v>
          </cell>
        </row>
        <row r="4484">
          <cell r="A4484" t="str">
            <v>28-27-c</v>
          </cell>
          <cell r="B4484" t="str">
            <v>Drilling by diamond drilling, holes of minimum 75mm dia. vertical or at specified inclination usingdiamond core drilling bit, double barrel tube inmasonry, concrete or rock including cost of allmaterials, machinery, labour, water, collection ofcore samples, logging &amp; labelling samples,supplying wooden core box and re-drilling in caseof collapse of sides etc. complete. excluding costof mobilization &amp; demobilization. (For  depth 0 to50 m and inclined at 0? to 10? verticallydownward)</v>
          </cell>
          <cell r="C4484" t="str">
            <v>Rft</v>
          </cell>
          <cell r="D4484">
            <v>585.15</v>
          </cell>
          <cell r="E4484">
            <v>4594.6499999999996</v>
          </cell>
          <cell r="F4484" t="str">
            <v>m</v>
          </cell>
          <cell r="G4484">
            <v>1919.78</v>
          </cell>
          <cell r="H4484">
            <v>15074.31</v>
          </cell>
          <cell r="I4484">
            <v>0</v>
          </cell>
          <cell r="J4484">
            <v>0</v>
          </cell>
          <cell r="L4484">
            <v>13796.75</v>
          </cell>
          <cell r="M4484">
            <v>1277.5599999999995</v>
          </cell>
          <cell r="N4484">
            <v>9.2598619240038371E-2</v>
          </cell>
        </row>
        <row r="4485">
          <cell r="A4485" t="str">
            <v>28-27-d</v>
          </cell>
          <cell r="B4485" t="str">
            <v>Drilling by diamond drilling, holes of minimum 75mm dia. vertical or at specified inclination usingdiamond core drilling bit, double barrel tube inmasonry, concrete or rock including cost of allmaterials, machinery, labour, water, collection ofcore samples, logging &amp; labelling samples,supplying wooden core box and re-drilling in caseof collapse of sides etc. complete. excluding costof mobilization &amp; demobilization. (For  depth 0 to50 m and inclined at 10? to 45? verticallydownward)</v>
          </cell>
          <cell r="C4485" t="str">
            <v>Rft</v>
          </cell>
          <cell r="D4485">
            <v>702.18</v>
          </cell>
          <cell r="E4485">
            <v>5379.93</v>
          </cell>
          <cell r="F4485" t="str">
            <v>m</v>
          </cell>
          <cell r="G4485">
            <v>2303.7399999999998</v>
          </cell>
          <cell r="H4485">
            <v>17650.689999999999</v>
          </cell>
          <cell r="I4485">
            <v>0</v>
          </cell>
          <cell r="J4485">
            <v>0</v>
          </cell>
          <cell r="L4485">
            <v>16157.48</v>
          </cell>
          <cell r="M4485">
            <v>1493.2099999999991</v>
          </cell>
          <cell r="N4485">
            <v>9.2416020320000347E-2</v>
          </cell>
        </row>
        <row r="4486">
          <cell r="A4486" t="str">
            <v>28-27-e</v>
          </cell>
          <cell r="B4486" t="str">
            <v>Drilling by diamond drilling, holes of minimum 75mm dia. vertical or at specified inclination usingdiamond core drilling bit, double barrel tube inmasonry, concrete or rock including cost of allmaterials, machinery, labour, water, collection ofcore samples, logging &amp; labelling samples,supplying wooden core box and re-drilling in caseof collapse of sides etc. complete. excluding costof mobilization &amp; demobilization. (For  depthbeyond 50 m and inclined at 0? to 10? verticallydownward)</v>
          </cell>
          <cell r="C4486" t="str">
            <v>Rft</v>
          </cell>
          <cell r="D4486">
            <v>731.44</v>
          </cell>
          <cell r="E4486">
            <v>5409.19</v>
          </cell>
          <cell r="F4486" t="str">
            <v>m</v>
          </cell>
          <cell r="G4486">
            <v>2399.73</v>
          </cell>
          <cell r="H4486">
            <v>17746.68</v>
          </cell>
          <cell r="I4486">
            <v>0</v>
          </cell>
          <cell r="J4486">
            <v>0</v>
          </cell>
          <cell r="L4486">
            <v>16249.39</v>
          </cell>
          <cell r="M4486">
            <v>1497.2900000000009</v>
          </cell>
          <cell r="N4486">
            <v>9.214438203526415E-2</v>
          </cell>
        </row>
        <row r="4487">
          <cell r="A4487" t="str">
            <v>28-28</v>
          </cell>
          <cell r="B4487" t="str">
            <v>Topographic and cadastral survey for headworks/Dams &amp; other irrigation projects by usingTotal station GPS, etc. with minimum 30 numberof point reading per acre, to generate 15mx15mgrid and 0.5 m interval contours including transferof entire data to computer system in differentgeo-referenced layers / themes using features ofstandard software, compatible with designsoftware packages, including supply of soft andhard copies of point  readings, including digitizingvillage maps and super imposing the contours onvillage map (scale 1 in 4000) including marking allpermanent features like roads, cart tracks, existingcanals, mosques, tanks, forest boundary andelectric poles, etc. including marking of ridges andvalleys on survey sheet including supply of 4 softcopies and 4 hard copies after approval ofcompetent authority, preparation &amp; submission ofgrid and L-section nallah etc. complete</v>
          </cell>
          <cell r="C4487" t="str">
            <v>Acre</v>
          </cell>
          <cell r="D4487">
            <v>336.15</v>
          </cell>
          <cell r="E4487">
            <v>469.8</v>
          </cell>
          <cell r="F4487" t="str">
            <v>ha</v>
          </cell>
          <cell r="G4487">
            <v>336.15</v>
          </cell>
          <cell r="H4487">
            <v>469.8</v>
          </cell>
          <cell r="I4487">
            <v>0</v>
          </cell>
          <cell r="J4487">
            <v>0</v>
          </cell>
          <cell r="L4487">
            <v>431.51</v>
          </cell>
          <cell r="M4487">
            <v>38.29000000000002</v>
          </cell>
          <cell r="N4487">
            <v>8.8734907649880707E-2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ummury "/>
      <sheetName val="BOQ"/>
      <sheetName val="jungle Clearance"/>
      <sheetName val="Dismantling"/>
      <sheetName val="Improved S.G"/>
      <sheetName val="Filter"/>
      <sheetName val="PCC1.2.4"/>
      <sheetName val="wbm3"/>
      <sheetName val="Metaling"/>
      <sheetName val="Scarifi"/>
      <sheetName val="Levelling Layer"/>
      <sheetName val="Grooving"/>
      <sheetName val="AW C"/>
      <sheetName val="abc"/>
      <sheetName val="TC"/>
      <sheetName val="PCC136"/>
      <sheetName val="expansion"/>
      <sheetName val="PCC 124"/>
      <sheetName val="RCC type C"/>
      <sheetName val="Sheet1"/>
      <sheetName val="RRM1"/>
      <sheetName val="Back Fill"/>
      <sheetName val="Granular Material bed"/>
      <sheetName val="910"/>
      <sheetName val="Sub Base"/>
      <sheetName val="wbm"/>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1.2. 4"/>
      <sheetName val="1.3..6"/>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03-60-c"/>
      <sheetName val="Steeel"/>
      <sheetName val="Form Work"/>
      <sheetName val="Sub Struc-1"/>
      <sheetName val="Super Struc-2"/>
      <sheetName val="Steel"/>
      <sheetName val="rcc 1  24"/>
      <sheetName val="Marking"/>
      <sheetName val="1  P "/>
      <sheetName val="2 p"/>
      <sheetName val="alloy studs"/>
      <sheetName val="Cat Eyes"/>
      <sheetName val="Tuff Tiles"/>
      <sheetName val="Earth Lawn"/>
      <sheetName val="Sheet14"/>
      <sheetName val="Sheet11"/>
    </sheetNames>
    <sheetDataSet>
      <sheetData sheetId="0"/>
      <sheetData sheetId="1"/>
      <sheetData sheetId="2"/>
      <sheetData sheetId="3">
        <row r="5">
          <cell r="A5" t="str">
            <v>BILLS OF QUANTITIES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Over All Summary"/>
      <sheetName val="Grand Summary"/>
      <sheetName val="mAIN+BRANC"/>
      <sheetName val="Summury "/>
      <sheetName val="BOQ"/>
      <sheetName val="C &amp; G"/>
      <sheetName val="ngc"/>
      <sheetName val="Jungle Clearance"/>
      <sheetName val="Dismantling"/>
      <sheetName val="Cut"/>
      <sheetName val="T S T"/>
      <sheetName val="SubGrade"/>
      <sheetName val="Bill No 02 "/>
      <sheetName val="wbm3"/>
      <sheetName val="Scarifi"/>
      <sheetName val="Levelling Layer"/>
      <sheetName val="Grooving"/>
      <sheetName val="AW C"/>
      <sheetName val="PC"/>
      <sheetName val="ABC"/>
      <sheetName val="TC"/>
      <sheetName val="Sub-Base"/>
      <sheetName val="Bill No 04 "/>
      <sheetName val="exc1"/>
      <sheetName val="Lean148"/>
      <sheetName val="PCC136"/>
      <sheetName val="PCC 124"/>
      <sheetName val="RCC type C"/>
      <sheetName val="Sheet1"/>
      <sheetName val="RRM1"/>
      <sheetName val="Back Fill"/>
      <sheetName val="610"/>
      <sheetName val="Sub Base"/>
      <sheetName val="wbm"/>
      <sheetName val="Bill No 05 "/>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Rccc"/>
      <sheetName val="FW"/>
      <sheetName val="Steel"/>
      <sheetName val=" R w Back Fill"/>
      <sheetName val="Bill 6"/>
      <sheetName val="Marking"/>
      <sheetName val="Km Stone"/>
      <sheetName val="1 p"/>
      <sheetName val="2 P "/>
      <sheetName val="alloy studs"/>
      <sheetName val="Cat Eyes"/>
    </sheetNames>
    <sheetDataSet>
      <sheetData sheetId="0"/>
      <sheetData sheetId="1"/>
      <sheetData sheetId="2"/>
      <sheetData sheetId="3"/>
      <sheetData sheetId="4"/>
      <sheetData sheetId="5"/>
      <sheetData sheetId="6">
        <row r="11">
          <cell r="B11" t="str">
            <v>Jungle clearance and removing within 50m Light Jungle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2"/>
      <sheetName val="Sheet8"/>
      <sheetName val="G.Summary"/>
      <sheetName val="Summury "/>
      <sheetName val="Sheet12"/>
      <sheetName val="Sheet11"/>
      <sheetName val="Sum"/>
      <sheetName val="BOQ"/>
      <sheetName val="Tree Removal"/>
      <sheetName val="C &amp; G"/>
      <sheetName val="ngc"/>
      <sheetName val="jungle Clearance"/>
      <sheetName val="Filter"/>
      <sheetName val="Cut &amp; Fill"/>
      <sheetName val="Dismantling"/>
      <sheetName val="Improved S.G"/>
      <sheetName val="PCC1.2.4"/>
      <sheetName val="SubGrade"/>
      <sheetName val="Bill No 02 &amp; 03 "/>
      <sheetName val="WBMM"/>
      <sheetName val="Metaling"/>
      <sheetName val="1..2..4"/>
      <sheetName val="TST"/>
      <sheetName val="Scarifi"/>
      <sheetName val="Levelling Layer"/>
      <sheetName val="Grooving"/>
      <sheetName val="AW C"/>
      <sheetName val="PC"/>
      <sheetName val="acbc"/>
      <sheetName val="TC"/>
      <sheetName val="1.2..4"/>
      <sheetName val="Sub-Base"/>
      <sheetName val="Bill No 04a"/>
      <sheetName val="exc1"/>
      <sheetName val="Lean148"/>
      <sheetName val="PCC136"/>
      <sheetName val="expansion"/>
      <sheetName val="PCC 124"/>
      <sheetName val="RCC type C"/>
      <sheetName val="Sheet1"/>
      <sheetName val="B.W"/>
      <sheetName val="Back Fill"/>
      <sheetName val="Granular Material bed"/>
      <sheetName val="610"/>
      <sheetName val="Sub Base"/>
      <sheetName val="wbm"/>
      <sheetName val="310"/>
      <sheetName val="Bill No 4a"/>
      <sheetName val="Exee"/>
      <sheetName val="Lean "/>
      <sheetName val="Class B,"/>
      <sheetName val="Class A"/>
      <sheetName val="S teel"/>
      <sheetName val="FM"/>
      <sheetName val="Backf ill"/>
      <sheetName val="Pipe Culverts"/>
      <sheetName val="Bill No 04b"/>
      <sheetName val="1;3;6"/>
      <sheetName val="RCC (2)"/>
      <sheetName val="Bar Bend (2)"/>
      <sheetName val="16-06 Prime Coat"/>
      <sheetName val="Sheet3"/>
      <sheetName val="Trees Inventory  "/>
      <sheetName val="Trees Removal"/>
      <sheetName val="U S M"/>
      <sheetName val="Sheet4"/>
      <sheetName val="Subgrad n earth Cut"/>
      <sheetName val="Sheet9"/>
      <sheetName val="16-61 Grooving "/>
      <sheetName val="Sheet10"/>
      <sheetName val="wbm1"/>
      <sheetName val="AWC"/>
      <sheetName val="Granular"/>
      <sheetName val="Common"/>
      <sheetName val="FILL With SE"/>
      <sheetName val="Bricks"/>
      <sheetName val="1;2;4"/>
      <sheetName val="RCC"/>
      <sheetName val="Bill No 4"/>
      <sheetName val="Sheet7"/>
      <sheetName val="Granu Back Fill  (2)"/>
      <sheetName val="Common Back Fill "/>
      <sheetName val="PCC148 (2)"/>
      <sheetName val="RRM "/>
      <sheetName val="1;3;6 (2)"/>
      <sheetName val="Bill No 5 "/>
      <sheetName val="PCC 1;4;8"/>
      <sheetName val="RRM  (2)"/>
      <sheetName val="Sheet6"/>
      <sheetName val="PCC 1;2;4 Rigid pave "/>
      <sheetName val="Bill NO 6 "/>
      <sheetName val="Exc"/>
      <sheetName val="148"/>
      <sheetName val="136"/>
      <sheetName val="Stee el"/>
      <sheetName val="50%"/>
      <sheetName val="40 % Boulderws"/>
      <sheetName val="FW"/>
      <sheetName val=" R w Back Fill"/>
      <sheetName val="Rcc Bridge"/>
      <sheetName val="Sub Str"/>
      <sheetName val="Ex"/>
      <sheetName val="Backfill"/>
      <sheetName val="Ex Wet"/>
      <sheetName val="Boring"/>
      <sheetName val="1.1.5.3"/>
      <sheetName val="1.2.4"/>
      <sheetName val="Steeeel"/>
      <sheetName val="bearing pad"/>
      <sheetName val="SPT"/>
      <sheetName val="1.4.8"/>
      <sheetName val="Super Str"/>
      <sheetName val="16-75-d"/>
      <sheetName val="16-72-c"/>
      <sheetName val="16-74-a"/>
      <sheetName val="1.1.2"/>
      <sheetName val="16-34"/>
      <sheetName val="16-35"/>
      <sheetName val="16-36"/>
      <sheetName val="16-37"/>
      <sheetName val="16-38"/>
      <sheetName val="16-39"/>
      <sheetName val="16-40"/>
      <sheetName val="16-41"/>
      <sheetName val="16-43"/>
      <sheetName val="16-44"/>
      <sheetName val="1..2.4"/>
      <sheetName val="16-55"/>
      <sheetName val="Stel"/>
      <sheetName val="Bill No 04c"/>
      <sheetName val="Exe"/>
      <sheetName val="Lean Con"/>
      <sheetName val="1.3.6"/>
      <sheetName val="19-26"/>
      <sheetName val="19-13-b-03"/>
      <sheetName val="Stone Soling"/>
      <sheetName val="03-60-c"/>
      <sheetName val="dry"/>
      <sheetName val="ste eel"/>
      <sheetName val="1.1.5.3 "/>
      <sheetName val="Steeel"/>
      <sheetName val="910mm"/>
      <sheetName val="Inventory RWall"/>
      <sheetName val="Bill No 04 c"/>
      <sheetName val="Sub Structure"/>
      <sheetName val="Super.Structure"/>
      <sheetName val="Bill No 4c"/>
      <sheetName val="Exc  "/>
      <sheetName val="B..Fill"/>
      <sheetName val="Lean  "/>
      <sheetName val="class B   "/>
      <sheetName val="19. 26"/>
      <sheetName val="19-13-b-0 3"/>
      <sheetName val="S..Base"/>
      <sheetName val="Joints "/>
      <sheetName val="ste e el"/>
      <sheetName val="1..2. .4"/>
      <sheetName val="910 mm"/>
      <sheetName val="Bill No 05"/>
      <sheetName val="Drain Exc"/>
      <sheetName val="Form Work"/>
      <sheetName val="PCC 1.3.6"/>
      <sheetName val="1...2..4"/>
      <sheetName val="Stone Pitching"/>
      <sheetName val="F W"/>
      <sheetName val="Steel"/>
      <sheetName val="rcc 1  24"/>
      <sheetName val="Crates"/>
      <sheetName val="Wire Mesh"/>
      <sheetName val="Back  Fill"/>
      <sheetName val="Inventory of drain"/>
      <sheetName val="Bill 6"/>
      <sheetName val="Marking"/>
      <sheetName val="Km Stone"/>
      <sheetName val="1 p"/>
      <sheetName val="2 P "/>
      <sheetName val="alloy studs"/>
      <sheetName val="Cat Eyes"/>
      <sheetName val="Tuff Tiles"/>
      <sheetName val="Kerb Stone"/>
      <sheetName val="Earth Lawn"/>
      <sheetName val="Guard Rails"/>
      <sheetName val="Bill 7"/>
      <sheetName val="RE Office"/>
      <sheetName val="ARE Office"/>
      <sheetName val="Main Lab"/>
      <sheetName val="Small Lab"/>
      <sheetName val="Sheet14"/>
      <sheetName val="Lab"/>
      <sheetName val="mrs_2020"/>
    </sheetNames>
    <sheetDataSet>
      <sheetData sheetId="0"/>
      <sheetData sheetId="1"/>
      <sheetData sheetId="2"/>
      <sheetData sheetId="3"/>
      <sheetData sheetId="4"/>
      <sheetData sheetId="5"/>
      <sheetData sheetId="6"/>
      <sheetData sheetId="7"/>
      <sheetData sheetId="8">
        <row r="1">
          <cell r="A1" t="str">
            <v>GOVERNMENT OF KHYBER PAKHTUNKHWA</v>
          </cell>
        </row>
        <row r="2">
          <cell r="A2" t="str">
            <v>PAKHTUNKHWA HIGHWAYS AUTHORITY PESHAWAR</v>
          </cell>
        </row>
        <row r="3">
          <cell r="A3" t="str">
            <v>DUALIZATION OF ROAD FROM KATLANG BAZAR TO DORAN ABAD CHOWK (CHUNGI) MARDAN 19.675 KM ADP NO 1606-190566 (2021-22)</v>
          </cell>
          <cell r="B3">
            <v>0</v>
          </cell>
          <cell r="C3">
            <v>0</v>
          </cell>
          <cell r="D3">
            <v>0</v>
          </cell>
          <cell r="E3">
            <v>0</v>
          </cell>
          <cell r="F3">
            <v>0</v>
          </cell>
          <cell r="G3">
            <v>0</v>
          </cell>
        </row>
        <row r="4">
          <cell r="A4" t="str">
            <v xml:space="preserve">ENGINEER COST  ESTIMATE </v>
          </cell>
          <cell r="B4">
            <v>0</v>
          </cell>
          <cell r="C4">
            <v>0</v>
          </cell>
          <cell r="D4">
            <v>0</v>
          </cell>
          <cell r="E4">
            <v>0</v>
          </cell>
          <cell r="F4">
            <v>0</v>
          </cell>
          <cell r="G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60" workbookViewId="0">
      <selection activeCell="G19" sqref="G19"/>
    </sheetView>
  </sheetViews>
  <sheetFormatPr defaultRowHeight="12.75" x14ac:dyDescent="0.2"/>
  <cols>
    <col min="1" max="1" width="6.28515625" customWidth="1"/>
    <col min="2" max="2" width="45.42578125" customWidth="1"/>
    <col min="3" max="3" width="17.140625" customWidth="1"/>
    <col min="4" max="4" width="18.85546875" customWidth="1"/>
    <col min="5" max="5" width="17" customWidth="1"/>
    <col min="6" max="6" width="15.5703125" customWidth="1"/>
    <col min="7" max="7" width="16.5703125" customWidth="1"/>
  </cols>
  <sheetData>
    <row r="1" spans="1:256" s="29" customFormat="1" ht="18.75" customHeight="1" x14ac:dyDescent="0.25">
      <c r="A1" s="1850" t="s">
        <v>191</v>
      </c>
      <c r="B1" s="1850"/>
      <c r="C1" s="1850"/>
      <c r="D1" s="1850"/>
      <c r="E1" s="1850"/>
      <c r="F1" s="28"/>
      <c r="G1" s="28"/>
      <c r="H1" s="28"/>
      <c r="I1" s="28"/>
      <c r="J1" s="28"/>
      <c r="K1" s="28"/>
      <c r="L1" s="28"/>
    </row>
    <row r="2" spans="1:256" s="29" customFormat="1" ht="18.75" customHeight="1" x14ac:dyDescent="0.25">
      <c r="A2" s="1850" t="s">
        <v>190</v>
      </c>
      <c r="B2" s="1850"/>
      <c r="C2" s="1850"/>
      <c r="D2" s="1850"/>
      <c r="E2" s="1850"/>
      <c r="F2" s="28"/>
      <c r="G2" s="28"/>
      <c r="H2" s="28"/>
      <c r="I2" s="28"/>
      <c r="J2" s="28"/>
      <c r="K2" s="28"/>
      <c r="L2" s="28"/>
    </row>
    <row r="3" spans="1:256" ht="26.1" customHeight="1" x14ac:dyDescent="0.25">
      <c r="A3" s="1853" t="s">
        <v>293</v>
      </c>
      <c r="B3" s="1853"/>
      <c r="C3" s="1853"/>
      <c r="D3" s="1853"/>
      <c r="E3" s="1853"/>
      <c r="F3" s="596"/>
      <c r="G3" s="596"/>
    </row>
    <row r="4" spans="1:256" ht="40.5" customHeight="1" x14ac:dyDescent="0.25">
      <c r="A4" s="1854" t="s">
        <v>311</v>
      </c>
      <c r="B4" s="1854"/>
      <c r="C4" s="1854"/>
      <c r="D4" s="1854"/>
      <c r="E4" s="1854"/>
      <c r="F4" s="597"/>
      <c r="G4" s="597"/>
    </row>
    <row r="5" spans="1:256" ht="26.1" customHeight="1" x14ac:dyDescent="0.25">
      <c r="A5" s="1853" t="s">
        <v>294</v>
      </c>
      <c r="B5" s="1853"/>
      <c r="C5" s="1853"/>
      <c r="D5" s="1853"/>
      <c r="E5" s="1853"/>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s="599" customFormat="1" ht="26.1" customHeight="1" x14ac:dyDescent="0.2">
      <c r="A8" s="598" t="s">
        <v>72</v>
      </c>
      <c r="B8" s="598"/>
      <c r="C8" s="598" t="s">
        <v>312</v>
      </c>
      <c r="G8" s="598"/>
      <c r="H8" s="598"/>
      <c r="I8" s="598"/>
      <c r="J8" s="598" t="s">
        <v>295</v>
      </c>
      <c r="K8" s="598" t="s">
        <v>295</v>
      </c>
      <c r="L8" s="598" t="s">
        <v>295</v>
      </c>
      <c r="M8" s="598" t="s">
        <v>295</v>
      </c>
      <c r="N8" s="598" t="s">
        <v>295</v>
      </c>
      <c r="O8" s="598" t="s">
        <v>295</v>
      </c>
      <c r="P8" s="598" t="s">
        <v>295</v>
      </c>
      <c r="Q8" s="598" t="s">
        <v>295</v>
      </c>
      <c r="R8" s="598" t="s">
        <v>295</v>
      </c>
      <c r="S8" s="598" t="s">
        <v>295</v>
      </c>
      <c r="T8" s="598" t="s">
        <v>295</v>
      </c>
      <c r="U8" s="598" t="s">
        <v>295</v>
      </c>
      <c r="V8" s="598" t="s">
        <v>295</v>
      </c>
      <c r="W8" s="598" t="s">
        <v>295</v>
      </c>
      <c r="X8" s="598" t="s">
        <v>295</v>
      </c>
      <c r="Y8" s="598" t="s">
        <v>295</v>
      </c>
      <c r="Z8" s="598" t="s">
        <v>295</v>
      </c>
      <c r="AA8" s="598" t="s">
        <v>295</v>
      </c>
      <c r="AB8" s="598" t="s">
        <v>295</v>
      </c>
      <c r="AC8" s="598" t="s">
        <v>295</v>
      </c>
      <c r="AD8" s="598" t="s">
        <v>295</v>
      </c>
      <c r="AE8" s="598" t="s">
        <v>295</v>
      </c>
      <c r="AF8" s="598" t="s">
        <v>295</v>
      </c>
      <c r="AG8" s="598" t="s">
        <v>295</v>
      </c>
      <c r="AH8" s="598" t="s">
        <v>295</v>
      </c>
      <c r="AI8" s="598" t="s">
        <v>295</v>
      </c>
      <c r="AJ8" s="598" t="s">
        <v>295</v>
      </c>
      <c r="AK8" s="598" t="s">
        <v>295</v>
      </c>
      <c r="AL8" s="598" t="s">
        <v>295</v>
      </c>
      <c r="AM8" s="598" t="s">
        <v>295</v>
      </c>
      <c r="AN8" s="598" t="s">
        <v>295</v>
      </c>
      <c r="AO8" s="598" t="s">
        <v>295</v>
      </c>
      <c r="AP8" s="598" t="s">
        <v>295</v>
      </c>
      <c r="AQ8" s="598" t="s">
        <v>295</v>
      </c>
      <c r="AR8" s="598" t="s">
        <v>295</v>
      </c>
      <c r="AS8" s="598" t="s">
        <v>295</v>
      </c>
      <c r="AT8" s="598" t="s">
        <v>295</v>
      </c>
      <c r="AU8" s="598" t="s">
        <v>295</v>
      </c>
      <c r="AV8" s="598" t="s">
        <v>295</v>
      </c>
      <c r="AW8" s="598" t="s">
        <v>295</v>
      </c>
      <c r="AX8" s="598" t="s">
        <v>295</v>
      </c>
      <c r="AY8" s="598" t="s">
        <v>295</v>
      </c>
      <c r="AZ8" s="598" t="s">
        <v>295</v>
      </c>
      <c r="BA8" s="598" t="s">
        <v>295</v>
      </c>
      <c r="BB8" s="598" t="s">
        <v>295</v>
      </c>
      <c r="BC8" s="598" t="s">
        <v>295</v>
      </c>
      <c r="BD8" s="598" t="s">
        <v>295</v>
      </c>
      <c r="BE8" s="598" t="s">
        <v>295</v>
      </c>
      <c r="BF8" s="598" t="s">
        <v>295</v>
      </c>
      <c r="BG8" s="598" t="s">
        <v>295</v>
      </c>
      <c r="BH8" s="598" t="s">
        <v>295</v>
      </c>
      <c r="BI8" s="598" t="s">
        <v>295</v>
      </c>
      <c r="BJ8" s="598" t="s">
        <v>295</v>
      </c>
      <c r="BK8" s="598" t="s">
        <v>295</v>
      </c>
      <c r="BL8" s="598" t="s">
        <v>295</v>
      </c>
      <c r="BM8" s="598" t="s">
        <v>295</v>
      </c>
      <c r="BN8" s="598" t="s">
        <v>295</v>
      </c>
      <c r="BO8" s="598" t="s">
        <v>295</v>
      </c>
      <c r="BP8" s="598" t="s">
        <v>295</v>
      </c>
      <c r="BQ8" s="598" t="s">
        <v>295</v>
      </c>
      <c r="BR8" s="598" t="s">
        <v>295</v>
      </c>
      <c r="BS8" s="598" t="s">
        <v>295</v>
      </c>
      <c r="BT8" s="598" t="s">
        <v>295</v>
      </c>
      <c r="BU8" s="598" t="s">
        <v>295</v>
      </c>
      <c r="BV8" s="598" t="s">
        <v>295</v>
      </c>
      <c r="BW8" s="598" t="s">
        <v>295</v>
      </c>
      <c r="BX8" s="598" t="s">
        <v>295</v>
      </c>
      <c r="BY8" s="598" t="s">
        <v>295</v>
      </c>
      <c r="BZ8" s="598" t="s">
        <v>295</v>
      </c>
      <c r="CA8" s="598" t="s">
        <v>295</v>
      </c>
      <c r="CB8" s="598" t="s">
        <v>295</v>
      </c>
      <c r="CC8" s="598" t="s">
        <v>295</v>
      </c>
      <c r="CD8" s="598" t="s">
        <v>295</v>
      </c>
      <c r="CE8" s="598" t="s">
        <v>295</v>
      </c>
      <c r="CF8" s="598" t="s">
        <v>295</v>
      </c>
      <c r="CG8" s="598" t="s">
        <v>295</v>
      </c>
      <c r="CH8" s="598" t="s">
        <v>295</v>
      </c>
      <c r="CI8" s="598" t="s">
        <v>295</v>
      </c>
      <c r="CJ8" s="598" t="s">
        <v>295</v>
      </c>
      <c r="CK8" s="598" t="s">
        <v>295</v>
      </c>
      <c r="CL8" s="598" t="s">
        <v>295</v>
      </c>
      <c r="CM8" s="598" t="s">
        <v>295</v>
      </c>
      <c r="CN8" s="598" t="s">
        <v>295</v>
      </c>
      <c r="CO8" s="598" t="s">
        <v>295</v>
      </c>
      <c r="CP8" s="598" t="s">
        <v>295</v>
      </c>
      <c r="CQ8" s="598" t="s">
        <v>295</v>
      </c>
      <c r="CR8" s="598" t="s">
        <v>295</v>
      </c>
      <c r="CS8" s="598" t="s">
        <v>295</v>
      </c>
      <c r="CT8" s="598" t="s">
        <v>295</v>
      </c>
      <c r="CU8" s="598" t="s">
        <v>295</v>
      </c>
      <c r="CV8" s="598" t="s">
        <v>295</v>
      </c>
      <c r="CW8" s="598" t="s">
        <v>295</v>
      </c>
      <c r="CX8" s="598" t="s">
        <v>295</v>
      </c>
      <c r="CY8" s="598" t="s">
        <v>295</v>
      </c>
      <c r="CZ8" s="598" t="s">
        <v>295</v>
      </c>
      <c r="DA8" s="598" t="s">
        <v>295</v>
      </c>
      <c r="DB8" s="598" t="s">
        <v>295</v>
      </c>
      <c r="DC8" s="598" t="s">
        <v>295</v>
      </c>
      <c r="DD8" s="598" t="s">
        <v>295</v>
      </c>
      <c r="DE8" s="598" t="s">
        <v>295</v>
      </c>
      <c r="DF8" s="598" t="s">
        <v>295</v>
      </c>
      <c r="DG8" s="598" t="s">
        <v>295</v>
      </c>
      <c r="DH8" s="598" t="s">
        <v>295</v>
      </c>
      <c r="DI8" s="598" t="s">
        <v>295</v>
      </c>
      <c r="DJ8" s="598" t="s">
        <v>295</v>
      </c>
      <c r="DK8" s="598" t="s">
        <v>295</v>
      </c>
      <c r="DL8" s="598" t="s">
        <v>295</v>
      </c>
      <c r="DM8" s="598" t="s">
        <v>295</v>
      </c>
      <c r="DN8" s="598" t="s">
        <v>295</v>
      </c>
      <c r="DO8" s="598" t="s">
        <v>295</v>
      </c>
      <c r="DP8" s="598" t="s">
        <v>295</v>
      </c>
      <c r="DQ8" s="598" t="s">
        <v>295</v>
      </c>
      <c r="DR8" s="598" t="s">
        <v>295</v>
      </c>
      <c r="DS8" s="598" t="s">
        <v>295</v>
      </c>
      <c r="DT8" s="598" t="s">
        <v>295</v>
      </c>
      <c r="DU8" s="598" t="s">
        <v>295</v>
      </c>
      <c r="DV8" s="598" t="s">
        <v>295</v>
      </c>
      <c r="DW8" s="598" t="s">
        <v>295</v>
      </c>
      <c r="DX8" s="598" t="s">
        <v>295</v>
      </c>
      <c r="DY8" s="598" t="s">
        <v>295</v>
      </c>
      <c r="DZ8" s="598" t="s">
        <v>295</v>
      </c>
      <c r="EA8" s="598" t="s">
        <v>295</v>
      </c>
      <c r="EB8" s="598" t="s">
        <v>295</v>
      </c>
      <c r="EC8" s="598" t="s">
        <v>295</v>
      </c>
      <c r="ED8" s="598" t="s">
        <v>295</v>
      </c>
      <c r="EE8" s="598" t="s">
        <v>295</v>
      </c>
      <c r="EF8" s="598" t="s">
        <v>295</v>
      </c>
      <c r="EG8" s="598" t="s">
        <v>295</v>
      </c>
      <c r="EH8" s="598" t="s">
        <v>295</v>
      </c>
      <c r="EI8" s="598" t="s">
        <v>295</v>
      </c>
      <c r="EJ8" s="598" t="s">
        <v>295</v>
      </c>
      <c r="EK8" s="598" t="s">
        <v>295</v>
      </c>
      <c r="EL8" s="598" t="s">
        <v>295</v>
      </c>
      <c r="EM8" s="598" t="s">
        <v>295</v>
      </c>
      <c r="EN8" s="598" t="s">
        <v>295</v>
      </c>
      <c r="EO8" s="598" t="s">
        <v>295</v>
      </c>
      <c r="EP8" s="598" t="s">
        <v>295</v>
      </c>
      <c r="EQ8" s="598" t="s">
        <v>295</v>
      </c>
      <c r="ER8" s="598" t="s">
        <v>295</v>
      </c>
      <c r="ES8" s="598" t="s">
        <v>295</v>
      </c>
      <c r="ET8" s="598" t="s">
        <v>295</v>
      </c>
      <c r="EU8" s="598" t="s">
        <v>295</v>
      </c>
      <c r="EV8" s="598" t="s">
        <v>295</v>
      </c>
      <c r="EW8" s="598" t="s">
        <v>295</v>
      </c>
      <c r="EX8" s="598" t="s">
        <v>295</v>
      </c>
      <c r="EY8" s="598" t="s">
        <v>295</v>
      </c>
      <c r="EZ8" s="598" t="s">
        <v>295</v>
      </c>
      <c r="FA8" s="598" t="s">
        <v>295</v>
      </c>
      <c r="FB8" s="598" t="s">
        <v>295</v>
      </c>
      <c r="FC8" s="598" t="s">
        <v>295</v>
      </c>
      <c r="FD8" s="598" t="s">
        <v>295</v>
      </c>
      <c r="FE8" s="598" t="s">
        <v>295</v>
      </c>
      <c r="FF8" s="598" t="s">
        <v>295</v>
      </c>
      <c r="FG8" s="598" t="s">
        <v>295</v>
      </c>
      <c r="FH8" s="598" t="s">
        <v>295</v>
      </c>
      <c r="FI8" s="598" t="s">
        <v>295</v>
      </c>
      <c r="FJ8" s="598" t="s">
        <v>295</v>
      </c>
      <c r="FK8" s="598" t="s">
        <v>295</v>
      </c>
      <c r="FL8" s="598" t="s">
        <v>295</v>
      </c>
      <c r="FM8" s="598" t="s">
        <v>295</v>
      </c>
      <c r="FN8" s="598" t="s">
        <v>295</v>
      </c>
      <c r="FO8" s="598" t="s">
        <v>295</v>
      </c>
      <c r="FP8" s="598" t="s">
        <v>295</v>
      </c>
      <c r="FQ8" s="598" t="s">
        <v>295</v>
      </c>
      <c r="FR8" s="598" t="s">
        <v>295</v>
      </c>
      <c r="FS8" s="598" t="s">
        <v>295</v>
      </c>
      <c r="FT8" s="598" t="s">
        <v>295</v>
      </c>
      <c r="FU8" s="598" t="s">
        <v>295</v>
      </c>
      <c r="FV8" s="598" t="s">
        <v>295</v>
      </c>
      <c r="FW8" s="598" t="s">
        <v>295</v>
      </c>
      <c r="FX8" s="598" t="s">
        <v>295</v>
      </c>
      <c r="FY8" s="598" t="s">
        <v>295</v>
      </c>
      <c r="FZ8" s="598" t="s">
        <v>295</v>
      </c>
      <c r="GA8" s="598" t="s">
        <v>295</v>
      </c>
      <c r="GB8" s="598" t="s">
        <v>295</v>
      </c>
      <c r="GC8" s="598" t="s">
        <v>295</v>
      </c>
      <c r="GD8" s="598" t="s">
        <v>295</v>
      </c>
      <c r="GE8" s="598" t="s">
        <v>295</v>
      </c>
      <c r="GF8" s="598" t="s">
        <v>295</v>
      </c>
      <c r="GG8" s="598" t="s">
        <v>295</v>
      </c>
      <c r="GH8" s="598" t="s">
        <v>295</v>
      </c>
      <c r="GI8" s="598" t="s">
        <v>295</v>
      </c>
      <c r="GJ8" s="598" t="s">
        <v>295</v>
      </c>
      <c r="GK8" s="598" t="s">
        <v>295</v>
      </c>
      <c r="GL8" s="598" t="s">
        <v>295</v>
      </c>
      <c r="GM8" s="598" t="s">
        <v>295</v>
      </c>
      <c r="GN8" s="598" t="s">
        <v>295</v>
      </c>
      <c r="GO8" s="598" t="s">
        <v>295</v>
      </c>
      <c r="GP8" s="598" t="s">
        <v>295</v>
      </c>
      <c r="GQ8" s="598" t="s">
        <v>295</v>
      </c>
      <c r="GR8" s="598" t="s">
        <v>295</v>
      </c>
      <c r="GS8" s="598" t="s">
        <v>295</v>
      </c>
      <c r="GT8" s="598" t="s">
        <v>295</v>
      </c>
      <c r="GU8" s="598" t="s">
        <v>295</v>
      </c>
      <c r="GV8" s="598" t="s">
        <v>295</v>
      </c>
      <c r="GW8" s="598" t="s">
        <v>295</v>
      </c>
      <c r="GX8" s="598" t="s">
        <v>295</v>
      </c>
      <c r="GY8" s="598" t="s">
        <v>295</v>
      </c>
      <c r="GZ8" s="598" t="s">
        <v>295</v>
      </c>
      <c r="HA8" s="598" t="s">
        <v>295</v>
      </c>
      <c r="HB8" s="598" t="s">
        <v>295</v>
      </c>
      <c r="HC8" s="598" t="s">
        <v>295</v>
      </c>
      <c r="HD8" s="598" t="s">
        <v>295</v>
      </c>
      <c r="HE8" s="598" t="s">
        <v>295</v>
      </c>
      <c r="HF8" s="598" t="s">
        <v>295</v>
      </c>
      <c r="HG8" s="598" t="s">
        <v>295</v>
      </c>
      <c r="HH8" s="598" t="s">
        <v>295</v>
      </c>
      <c r="HI8" s="598" t="s">
        <v>295</v>
      </c>
      <c r="HJ8" s="598" t="s">
        <v>295</v>
      </c>
      <c r="HK8" s="598" t="s">
        <v>295</v>
      </c>
      <c r="HL8" s="598" t="s">
        <v>295</v>
      </c>
      <c r="HM8" s="598" t="s">
        <v>295</v>
      </c>
      <c r="HN8" s="598" t="s">
        <v>295</v>
      </c>
      <c r="HO8" s="598" t="s">
        <v>295</v>
      </c>
      <c r="HP8" s="598" t="s">
        <v>295</v>
      </c>
      <c r="HQ8" s="598" t="s">
        <v>295</v>
      </c>
      <c r="HR8" s="598" t="s">
        <v>295</v>
      </c>
      <c r="HS8" s="598" t="s">
        <v>295</v>
      </c>
      <c r="HT8" s="598" t="s">
        <v>295</v>
      </c>
      <c r="HU8" s="598" t="s">
        <v>295</v>
      </c>
      <c r="HV8" s="598" t="s">
        <v>295</v>
      </c>
      <c r="HW8" s="598" t="s">
        <v>295</v>
      </c>
      <c r="HX8" s="598" t="s">
        <v>295</v>
      </c>
      <c r="HY8" s="598" t="s">
        <v>295</v>
      </c>
      <c r="HZ8" s="598" t="s">
        <v>295</v>
      </c>
      <c r="IA8" s="598" t="s">
        <v>295</v>
      </c>
      <c r="IB8" s="598" t="s">
        <v>295</v>
      </c>
      <c r="IC8" s="598" t="s">
        <v>295</v>
      </c>
      <c r="ID8" s="598" t="s">
        <v>295</v>
      </c>
      <c r="IE8" s="598" t="s">
        <v>295</v>
      </c>
      <c r="IF8" s="598" t="s">
        <v>295</v>
      </c>
      <c r="IG8" s="598" t="s">
        <v>295</v>
      </c>
      <c r="IH8" s="598" t="s">
        <v>295</v>
      </c>
      <c r="II8" s="598" t="s">
        <v>295</v>
      </c>
      <c r="IJ8" s="598" t="s">
        <v>295</v>
      </c>
      <c r="IK8" s="598" t="s">
        <v>295</v>
      </c>
      <c r="IL8" s="598" t="s">
        <v>295</v>
      </c>
      <c r="IM8" s="598" t="s">
        <v>295</v>
      </c>
      <c r="IN8" s="598" t="s">
        <v>295</v>
      </c>
      <c r="IO8" s="598" t="s">
        <v>295</v>
      </c>
      <c r="IP8" s="598" t="s">
        <v>295</v>
      </c>
      <c r="IQ8" s="598" t="s">
        <v>295</v>
      </c>
      <c r="IR8" s="598" t="s">
        <v>295</v>
      </c>
      <c r="IS8" s="598" t="s">
        <v>295</v>
      </c>
      <c r="IT8" s="598" t="s">
        <v>295</v>
      </c>
      <c r="IU8" s="598" t="s">
        <v>295</v>
      </c>
      <c r="IV8" s="598" t="s">
        <v>295</v>
      </c>
    </row>
    <row r="9" spans="1:256" ht="26.1" customHeight="1" x14ac:dyDescent="0.25">
      <c r="A9" s="529" t="s">
        <v>145</v>
      </c>
      <c r="B9" s="528"/>
      <c r="C9" s="528"/>
      <c r="D9" s="529" t="s">
        <v>313</v>
      </c>
      <c r="E9" s="528"/>
      <c r="F9" s="528"/>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5"/>
      <c r="B10" s="525"/>
      <c r="C10" s="525"/>
      <c r="D10" s="525"/>
      <c r="E10" s="525"/>
      <c r="F10" s="526"/>
      <c r="G10" s="527"/>
    </row>
    <row r="11" spans="1:256" ht="26.1" customHeight="1" x14ac:dyDescent="0.25">
      <c r="A11" s="1851" t="s">
        <v>314</v>
      </c>
      <c r="B11" s="1851"/>
      <c r="C11" s="1851"/>
      <c r="D11" s="1851"/>
      <c r="E11" s="1851"/>
      <c r="F11" s="526"/>
      <c r="G11" s="527"/>
    </row>
    <row r="12" spans="1:256" ht="26.1" customHeight="1" thickBot="1" x14ac:dyDescent="0.3">
      <c r="A12" s="531"/>
      <c r="B12" s="531"/>
      <c r="C12" s="531"/>
      <c r="D12" s="531" t="s">
        <v>315</v>
      </c>
      <c r="E12" s="531"/>
      <c r="F12" s="532"/>
      <c r="G12" s="527"/>
    </row>
    <row r="13" spans="1:256" ht="26.1" customHeight="1" x14ac:dyDescent="0.25">
      <c r="A13" s="577" t="s">
        <v>316</v>
      </c>
      <c r="B13" s="578" t="s">
        <v>317</v>
      </c>
      <c r="C13" s="579"/>
      <c r="D13" s="580"/>
      <c r="E13" s="581"/>
      <c r="F13" s="526"/>
      <c r="G13" s="526"/>
    </row>
    <row r="14" spans="1:256" ht="26.1" customHeight="1" x14ac:dyDescent="0.2">
      <c r="A14" s="536" t="s">
        <v>318</v>
      </c>
      <c r="B14" s="537" t="s">
        <v>319</v>
      </c>
      <c r="C14" s="538"/>
      <c r="D14" s="539"/>
      <c r="E14" s="582"/>
      <c r="F14" s="525"/>
      <c r="G14" s="525"/>
    </row>
    <row r="15" spans="1:256" ht="26.1" customHeight="1" x14ac:dyDescent="0.2">
      <c r="A15" s="536" t="s">
        <v>320</v>
      </c>
      <c r="B15" s="537" t="s">
        <v>321</v>
      </c>
      <c r="C15" s="542"/>
      <c r="D15" s="538"/>
      <c r="E15" s="583"/>
      <c r="F15" s="584"/>
      <c r="G15" s="584"/>
    </row>
    <row r="16" spans="1:256" ht="26.1" customHeight="1" x14ac:dyDescent="0.2">
      <c r="A16" s="545" t="s">
        <v>322</v>
      </c>
      <c r="B16" s="546" t="s">
        <v>323</v>
      </c>
      <c r="C16" s="546"/>
      <c r="D16" s="547"/>
      <c r="E16" s="585"/>
      <c r="F16" s="586"/>
      <c r="G16" s="587"/>
    </row>
    <row r="17" spans="1:7" ht="26.1" customHeight="1" x14ac:dyDescent="0.2">
      <c r="A17" s="545" t="s">
        <v>324</v>
      </c>
      <c r="B17" s="546" t="s">
        <v>325</v>
      </c>
      <c r="C17" s="546"/>
      <c r="D17" s="547"/>
      <c r="E17" s="585"/>
      <c r="F17" s="586"/>
      <c r="G17" s="587"/>
    </row>
    <row r="18" spans="1:7" ht="26.1" customHeight="1" x14ac:dyDescent="0.2">
      <c r="A18" s="536" t="s">
        <v>326</v>
      </c>
      <c r="B18" s="537" t="s">
        <v>327</v>
      </c>
      <c r="C18" s="546"/>
      <c r="D18" s="552"/>
      <c r="E18" s="588"/>
      <c r="F18" s="564"/>
      <c r="G18" s="564"/>
    </row>
    <row r="19" spans="1:7" ht="26.1" customHeight="1" x14ac:dyDescent="0.2">
      <c r="A19" s="536" t="s">
        <v>328</v>
      </c>
      <c r="B19" s="537" t="s">
        <v>329</v>
      </c>
      <c r="C19" s="546"/>
      <c r="D19" s="552"/>
      <c r="E19" s="588"/>
      <c r="F19" s="564"/>
      <c r="G19" s="564"/>
    </row>
    <row r="20" spans="1:7" ht="26.1" customHeight="1" x14ac:dyDescent="0.2">
      <c r="A20" s="536" t="s">
        <v>330</v>
      </c>
      <c r="B20" s="537" t="s">
        <v>331</v>
      </c>
      <c r="C20" s="546"/>
      <c r="D20" s="552"/>
      <c r="E20" s="588"/>
      <c r="F20" s="564"/>
      <c r="G20" s="564"/>
    </row>
    <row r="21" spans="1:7" ht="26.1" customHeight="1" x14ac:dyDescent="0.2">
      <c r="A21" s="536" t="s">
        <v>332</v>
      </c>
      <c r="B21" s="537" t="s">
        <v>333</v>
      </c>
      <c r="C21" s="546"/>
      <c r="D21" s="552"/>
      <c r="E21" s="588"/>
      <c r="F21" s="564"/>
      <c r="G21" s="564"/>
    </row>
    <row r="22" spans="1:7" ht="26.1" customHeight="1" thickBot="1" x14ac:dyDescent="0.25">
      <c r="A22" s="555" t="s">
        <v>334</v>
      </c>
      <c r="B22" s="556" t="s">
        <v>335</v>
      </c>
      <c r="C22" s="557"/>
      <c r="D22" s="558"/>
      <c r="E22" s="589"/>
      <c r="F22" s="564"/>
      <c r="G22" s="564"/>
    </row>
    <row r="23" spans="1:7" ht="26.1" customHeight="1" x14ac:dyDescent="0.2">
      <c r="A23" s="561"/>
      <c r="B23" s="561"/>
      <c r="C23" s="562"/>
      <c r="D23" s="563"/>
      <c r="E23" s="563"/>
      <c r="F23" s="564"/>
      <c r="G23" s="564"/>
    </row>
    <row r="24" spans="1:7" ht="26.1" customHeight="1" x14ac:dyDescent="0.25">
      <c r="A24" s="565"/>
      <c r="B24" s="571" t="s">
        <v>336</v>
      </c>
      <c r="C24" s="562"/>
      <c r="D24" s="563"/>
      <c r="E24" s="563"/>
      <c r="F24" s="568"/>
      <c r="G24" s="568"/>
    </row>
    <row r="25" spans="1:7" ht="26.1" customHeight="1" x14ac:dyDescent="0.2">
      <c r="A25" s="573"/>
      <c r="B25" s="590"/>
      <c r="C25" s="591"/>
      <c r="D25" s="592"/>
      <c r="E25" s="592"/>
      <c r="G25" s="574"/>
    </row>
    <row r="26" spans="1:7" ht="26.1" customHeight="1" x14ac:dyDescent="0.2">
      <c r="A26" s="565"/>
      <c r="B26" s="590"/>
      <c r="C26" s="591"/>
      <c r="D26" s="593"/>
      <c r="E26" s="592"/>
      <c r="G26" s="574"/>
    </row>
    <row r="27" spans="1:7" ht="26.1" customHeight="1" x14ac:dyDescent="0.25">
      <c r="A27" s="565"/>
      <c r="B27" s="590"/>
      <c r="C27" s="594"/>
      <c r="D27" s="595"/>
      <c r="E27" s="593"/>
      <c r="F27" s="568"/>
      <c r="G27" s="568"/>
    </row>
    <row r="28" spans="1:7" ht="26.1" customHeight="1" x14ac:dyDescent="0.25">
      <c r="A28" s="565"/>
      <c r="B28" s="561"/>
      <c r="C28" s="566"/>
      <c r="D28" s="567"/>
      <c r="E28" s="563"/>
      <c r="F28" s="568"/>
      <c r="G28" s="568"/>
    </row>
    <row r="29" spans="1:7" ht="26.1" customHeight="1" x14ac:dyDescent="0.25">
      <c r="A29" s="565"/>
      <c r="B29" s="561"/>
      <c r="C29" s="566"/>
      <c r="D29" s="567"/>
      <c r="E29" s="563"/>
      <c r="F29" s="568"/>
      <c r="G29" s="568"/>
    </row>
    <row r="30" spans="1:7" ht="26.1" customHeight="1" x14ac:dyDescent="0.55000000000000004">
      <c r="A30" s="565"/>
      <c r="B30" s="569" t="s">
        <v>307</v>
      </c>
      <c r="C30" s="562"/>
      <c r="D30" s="570" t="s">
        <v>308</v>
      </c>
      <c r="E30" s="567"/>
      <c r="F30" s="568"/>
      <c r="G30" s="568"/>
    </row>
    <row r="31" spans="1:7" ht="26.1" customHeight="1" x14ac:dyDescent="0.25">
      <c r="A31" s="565"/>
      <c r="B31" s="561" t="s">
        <v>309</v>
      </c>
      <c r="C31" s="562"/>
      <c r="D31" s="561" t="s">
        <v>310</v>
      </c>
      <c r="E31" s="567"/>
      <c r="F31" s="568"/>
      <c r="G31" s="568"/>
    </row>
    <row r="32" spans="1:7" ht="26.1" customHeight="1" x14ac:dyDescent="0.25">
      <c r="A32" s="565"/>
      <c r="B32" s="561" t="s">
        <v>337</v>
      </c>
      <c r="C32" s="562"/>
      <c r="D32" s="561" t="s">
        <v>338</v>
      </c>
      <c r="E32" s="567"/>
      <c r="F32" s="568"/>
      <c r="G32" s="568"/>
    </row>
    <row r="33" spans="1:7" ht="26.1" customHeight="1" x14ac:dyDescent="0.25">
      <c r="A33" s="565"/>
      <c r="B33" s="531"/>
      <c r="C33" s="566"/>
      <c r="D33" s="572"/>
      <c r="E33" s="567"/>
      <c r="F33" s="568"/>
      <c r="G33" s="568"/>
    </row>
    <row r="34" spans="1:7" ht="26.1" customHeight="1" x14ac:dyDescent="0.25">
      <c r="A34" s="565"/>
      <c r="B34" s="571"/>
      <c r="C34" s="566"/>
      <c r="D34" s="572"/>
      <c r="E34" s="567"/>
      <c r="F34" s="568"/>
      <c r="G34" s="568"/>
    </row>
    <row r="35" spans="1:7" ht="26.1" customHeight="1" x14ac:dyDescent="0.25">
      <c r="A35" s="565"/>
      <c r="B35" s="531"/>
      <c r="C35" s="566"/>
      <c r="D35" s="572"/>
      <c r="E35" s="567"/>
      <c r="F35" s="568"/>
      <c r="G35" s="568"/>
    </row>
    <row r="36" spans="1:7" ht="26.1" customHeight="1" x14ac:dyDescent="0.25">
      <c r="A36" s="565"/>
      <c r="B36" s="569"/>
      <c r="C36" s="566"/>
      <c r="D36" s="572"/>
      <c r="E36" s="567"/>
      <c r="F36" s="568"/>
      <c r="G36" s="568"/>
    </row>
    <row r="37" spans="1:7" ht="26.1" customHeight="1" x14ac:dyDescent="0.2">
      <c r="A37" s="573"/>
      <c r="B37" s="561"/>
      <c r="C37" s="573"/>
      <c r="D37" s="573"/>
      <c r="E37" s="573"/>
      <c r="G37" s="574"/>
    </row>
    <row r="38" spans="1:7" ht="26.1" customHeight="1" x14ac:dyDescent="0.2">
      <c r="A38" s="573"/>
      <c r="B38" s="561"/>
      <c r="C38" s="573"/>
      <c r="D38" s="573"/>
      <c r="E38" s="573"/>
      <c r="G38" s="574"/>
    </row>
    <row r="39" spans="1:7" ht="26.1" customHeight="1" x14ac:dyDescent="0.2">
      <c r="A39" s="573"/>
      <c r="B39" s="573"/>
      <c r="C39" s="573"/>
      <c r="D39" s="573"/>
      <c r="E39" s="573"/>
      <c r="G39" s="574"/>
    </row>
    <row r="40" spans="1:7" ht="26.1" customHeight="1" x14ac:dyDescent="0.2">
      <c r="A40" s="573"/>
      <c r="B40" s="573"/>
      <c r="C40" s="573"/>
      <c r="D40" s="573"/>
      <c r="E40" s="573"/>
      <c r="G40" s="574"/>
    </row>
    <row r="41" spans="1:7" ht="26.1" customHeight="1" x14ac:dyDescent="0.25">
      <c r="A41" s="561"/>
      <c r="B41" s="575"/>
      <c r="C41" s="565"/>
      <c r="D41" s="571"/>
      <c r="E41" s="565"/>
      <c r="G41" s="574"/>
    </row>
    <row r="42" spans="1:7" ht="26.1" customHeight="1" x14ac:dyDescent="0.2">
      <c r="A42" s="573"/>
      <c r="B42" s="566"/>
      <c r="C42" s="573"/>
      <c r="D42" s="573"/>
      <c r="E42" s="573"/>
    </row>
    <row r="43" spans="1:7" ht="26.1" customHeight="1" x14ac:dyDescent="0.2">
      <c r="B43" s="576"/>
      <c r="C43" s="576"/>
      <c r="E43" s="1852"/>
      <c r="F43" s="1852"/>
    </row>
    <row r="44" spans="1:7" x14ac:dyDescent="0.2">
      <c r="B44" s="576"/>
      <c r="C44" s="576"/>
    </row>
    <row r="46" spans="1:7" x14ac:dyDescent="0.2">
      <c r="B46" s="576"/>
      <c r="C46" s="576"/>
      <c r="E46" s="576"/>
      <c r="F46" s="576"/>
    </row>
    <row r="47" spans="1:7" x14ac:dyDescent="0.2">
      <c r="B47" s="576"/>
      <c r="C47" s="576"/>
      <c r="E47" s="1852"/>
      <c r="F47" s="1852"/>
    </row>
  </sheetData>
  <mergeCells count="8">
    <mergeCell ref="A1:E1"/>
    <mergeCell ref="A2:E2"/>
    <mergeCell ref="A11:E11"/>
    <mergeCell ref="E43:F43"/>
    <mergeCell ref="E47:F47"/>
    <mergeCell ref="A3:E3"/>
    <mergeCell ref="A4:E4"/>
    <mergeCell ref="A5:E5"/>
  </mergeCells>
  <pageMargins left="0.56999999999999995" right="0.34" top="0.54" bottom="0.75" header="0.23" footer="0.3"/>
  <pageSetup paperSize="9" scale="82"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K90"/>
  <sheetViews>
    <sheetView view="pageBreakPreview" topLeftCell="B2" zoomScaleSheetLayoutView="100" workbookViewId="0">
      <selection activeCell="B34" sqref="B34"/>
    </sheetView>
  </sheetViews>
  <sheetFormatPr defaultColWidth="9.140625" defaultRowHeight="12.75" x14ac:dyDescent="0.2"/>
  <cols>
    <col min="1" max="1" width="11.85546875" style="842" customWidth="1"/>
    <col min="2" max="2" width="54.28515625" style="842" customWidth="1"/>
    <col min="3" max="3" width="9.5703125" style="842" customWidth="1"/>
    <col min="4" max="4" width="14.85546875" style="849" customWidth="1"/>
    <col min="5" max="5" width="14.5703125" style="842" customWidth="1"/>
    <col min="6" max="6" width="21.42578125" style="842" customWidth="1"/>
    <col min="7" max="7" width="11.140625" style="842" bestFit="1" customWidth="1"/>
    <col min="8" max="8" width="16" style="842" customWidth="1"/>
    <col min="9" max="9" width="18.28515625" style="842" customWidth="1"/>
    <col min="10" max="10" width="13" style="842" customWidth="1"/>
    <col min="11" max="11" width="18.28515625" style="842" customWidth="1"/>
    <col min="12" max="16384" width="9.140625" style="842"/>
  </cols>
  <sheetData>
    <row r="1" spans="1:11" s="841" customFormat="1" ht="35.25" customHeight="1" x14ac:dyDescent="0.2">
      <c r="A1" s="1928" t="s">
        <v>450</v>
      </c>
      <c r="B1" s="1928"/>
      <c r="C1" s="1928"/>
      <c r="D1" s="1928"/>
      <c r="E1" s="1928"/>
      <c r="F1" s="1928"/>
    </row>
    <row r="2" spans="1:11" s="841" customFormat="1" ht="35.25" customHeight="1" x14ac:dyDescent="0.2">
      <c r="A2" s="1929" t="s">
        <v>12138</v>
      </c>
      <c r="B2" s="1929"/>
      <c r="C2" s="1929"/>
      <c r="D2" s="1929"/>
      <c r="E2" s="1929"/>
      <c r="F2" s="1929"/>
    </row>
    <row r="3" spans="1:11" ht="72.75" customHeight="1" x14ac:dyDescent="0.2">
      <c r="A3" s="1929" t="s">
        <v>12162</v>
      </c>
      <c r="B3" s="1929"/>
      <c r="C3" s="1929"/>
      <c r="D3" s="1929"/>
      <c r="E3" s="1929"/>
      <c r="F3" s="1929"/>
    </row>
    <row r="4" spans="1:11" ht="29.25" customHeight="1" x14ac:dyDescent="0.2">
      <c r="A4" s="1930" t="s">
        <v>12079</v>
      </c>
      <c r="B4" s="1930"/>
      <c r="C4" s="1930"/>
      <c r="D4" s="1930"/>
      <c r="E4" s="1930"/>
      <c r="F4" s="1930"/>
    </row>
    <row r="5" spans="1:11" ht="30" customHeight="1" thickBot="1" x14ac:dyDescent="0.25">
      <c r="A5" s="1936" t="s">
        <v>12130</v>
      </c>
      <c r="B5" s="1936"/>
      <c r="C5" s="1936"/>
      <c r="D5" s="1936"/>
      <c r="E5" s="1936"/>
      <c r="F5" s="1936"/>
      <c r="G5" s="842" t="s">
        <v>12136</v>
      </c>
      <c r="H5" s="842" t="s">
        <v>4595</v>
      </c>
    </row>
    <row r="6" spans="1:11" ht="31.5" customHeight="1" x14ac:dyDescent="0.2">
      <c r="A6" s="1931" t="s">
        <v>3</v>
      </c>
      <c r="B6" s="1933" t="s">
        <v>0</v>
      </c>
      <c r="C6" s="1933" t="s">
        <v>2</v>
      </c>
      <c r="D6" s="1637" t="s">
        <v>12084</v>
      </c>
      <c r="E6" s="1933" t="s">
        <v>6386</v>
      </c>
      <c r="F6" s="1935"/>
      <c r="G6" s="842">
        <v>156413</v>
      </c>
      <c r="H6" s="842">
        <v>41651</v>
      </c>
    </row>
    <row r="7" spans="1:11" ht="26.25" customHeight="1" thickBot="1" x14ac:dyDescent="0.25">
      <c r="A7" s="1932"/>
      <c r="B7" s="1934"/>
      <c r="C7" s="1934"/>
      <c r="D7" s="1638" t="s">
        <v>5</v>
      </c>
      <c r="E7" s="1638" t="s">
        <v>77</v>
      </c>
      <c r="F7" s="850" t="s">
        <v>13</v>
      </c>
      <c r="G7" s="842">
        <f>G6*1.25</f>
        <v>195516.25</v>
      </c>
    </row>
    <row r="8" spans="1:11" ht="28.5" customHeight="1" x14ac:dyDescent="0.2">
      <c r="A8" s="1635" t="s">
        <v>6809</v>
      </c>
      <c r="B8" s="1636" t="str">
        <f t="shared" ref="B8:B9" si="0">VLOOKUP(A8,mrs_2022,2,FALSE)</f>
        <v>Clearing and Grubbing by mechanical means</v>
      </c>
      <c r="C8" s="853" t="str">
        <f t="shared" ref="C8" si="1">VLOOKUP(A8,mrs_2022,6,FALSE)</f>
        <v>m2</v>
      </c>
      <c r="D8" s="853">
        <f t="shared" ref="D8:D9" si="2">VLOOKUP(A8,mrs_2022,8,FALSE)</f>
        <v>19.05</v>
      </c>
      <c r="E8" s="854">
        <f>'Earth Work'!H11</f>
        <v>27143</v>
      </c>
      <c r="F8" s="855">
        <f>ROUND((E8*D8),2)</f>
        <v>517074.15</v>
      </c>
      <c r="G8" s="842">
        <f>G7-H6</f>
        <v>153865.25</v>
      </c>
      <c r="I8" s="842">
        <f>42000</f>
        <v>42000</v>
      </c>
      <c r="J8" s="842">
        <v>15.8</v>
      </c>
      <c r="K8" s="842">
        <f>J8*I8</f>
        <v>663600</v>
      </c>
    </row>
    <row r="9" spans="1:11" ht="33" customHeight="1" x14ac:dyDescent="0.2">
      <c r="A9" s="1575" t="s">
        <v>1269</v>
      </c>
      <c r="B9" s="1569" t="str">
        <f t="shared" si="0"/>
        <v>Compaction of Natural Ground</v>
      </c>
      <c r="C9" s="852" t="str">
        <f t="shared" ref="C9" si="3">VLOOKUP(A9,mrs_2022,6,FALSE)</f>
        <v>m2</v>
      </c>
      <c r="D9" s="852">
        <f t="shared" si="2"/>
        <v>27.89</v>
      </c>
      <c r="E9" s="851">
        <f>E8</f>
        <v>27143</v>
      </c>
      <c r="F9" s="1633">
        <f>ROUND((E9*D9),2)</f>
        <v>757018.27</v>
      </c>
      <c r="I9" s="842">
        <f>42000</f>
        <v>42000</v>
      </c>
      <c r="J9" s="842">
        <v>15.8</v>
      </c>
      <c r="K9" s="842">
        <f>J9*I9</f>
        <v>663600</v>
      </c>
    </row>
    <row r="10" spans="1:11" ht="76.5" customHeight="1" x14ac:dyDescent="0.2">
      <c r="A10" s="1360" t="s">
        <v>6837</v>
      </c>
      <c r="B10" s="1546" t="str">
        <f t="shared" ref="B10:B13" si="4">VLOOKUP(A10,mrs_2022,2,FALSE)</f>
        <v>Formation of Embankment from BorrowExcavation in Common Material includingcompaction Modified AASHTO 90% by powerroller.</v>
      </c>
      <c r="C10" s="852" t="str">
        <f t="shared" ref="C10:C13" si="5">VLOOKUP(A10,mrs_2022,6,FALSE)</f>
        <v>m3</v>
      </c>
      <c r="D10" s="852">
        <f t="shared" ref="D10:D13" si="6">VLOOKUP(A10,mrs_2022,8,FALSE)</f>
        <v>832.82</v>
      </c>
      <c r="E10" s="971">
        <f>'Earth Work'!K11</f>
        <v>28021.875</v>
      </c>
      <c r="F10" s="1633">
        <f t="shared" ref="F10:F13" si="7">ROUND((E10*D10),2)</f>
        <v>23337177.940000001</v>
      </c>
    </row>
    <row r="11" spans="1:11" ht="77.25" customHeight="1" x14ac:dyDescent="0.2">
      <c r="A11" s="1360" t="s">
        <v>6832</v>
      </c>
      <c r="B11" s="1546" t="str">
        <f>VLOOKUP(A11,mrs_2022,2,FALSE)</f>
        <v>Formation of Embankment from RoadwayExcavation in Common Material includingcompaction Modified AASHTO 90% by powerroller.</v>
      </c>
      <c r="C11" s="852" t="str">
        <f t="shared" si="5"/>
        <v>m3</v>
      </c>
      <c r="D11" s="852">
        <f t="shared" si="6"/>
        <v>500.92</v>
      </c>
      <c r="E11" s="1634">
        <f>'Earth Work'!K6</f>
        <v>149.41249999999999</v>
      </c>
      <c r="F11" s="1633">
        <f t="shared" si="7"/>
        <v>74843.710000000006</v>
      </c>
    </row>
    <row r="12" spans="1:11" ht="42" customHeight="1" x14ac:dyDescent="0.2">
      <c r="A12" s="1360" t="s">
        <v>9810</v>
      </c>
      <c r="B12" s="1546" t="str">
        <f>VLOOKUP(A12,mrs_2022,2,FALSE)</f>
        <v>Scarification Of Existing Road Pavement Structure</v>
      </c>
      <c r="C12" s="852" t="str">
        <f>VLOOKUP(A12,mrs_2022,6,FALSE)</f>
        <v>m3</v>
      </c>
      <c r="D12" s="852">
        <f t="shared" ref="D12" si="8">VLOOKUP(A12,mrs_2022,8,FALSE)</f>
        <v>249.1</v>
      </c>
      <c r="E12" s="1634">
        <f>'Earth Work'!H38</f>
        <v>4954</v>
      </c>
      <c r="F12" s="1633">
        <f t="shared" ref="F12" si="9">ROUND((E12*D12),2)</f>
        <v>1234041.3999999999</v>
      </c>
    </row>
    <row r="13" spans="1:11" ht="42" customHeight="1" thickBot="1" x14ac:dyDescent="0.25">
      <c r="A13" s="1360" t="s">
        <v>6366</v>
      </c>
      <c r="B13" s="1546" t="str">
        <f t="shared" si="4"/>
        <v>Subgrade Preparation In Earth Cut ; Mod.AASHTO 95%</v>
      </c>
      <c r="C13" s="852" t="str">
        <f t="shared" si="5"/>
        <v>m2</v>
      </c>
      <c r="D13" s="852">
        <f t="shared" si="6"/>
        <v>52.31</v>
      </c>
      <c r="E13" s="971">
        <f>'Earth Work'!H29</f>
        <v>40714</v>
      </c>
      <c r="F13" s="1633">
        <f t="shared" si="7"/>
        <v>2129749.34</v>
      </c>
      <c r="I13" s="842">
        <f>12000*2</f>
        <v>24000</v>
      </c>
    </row>
    <row r="14" spans="1:11" ht="33.75" customHeight="1" thickBot="1" x14ac:dyDescent="0.25">
      <c r="A14" s="1937" t="s">
        <v>12155</v>
      </c>
      <c r="B14" s="1938"/>
      <c r="C14" s="1938"/>
      <c r="D14" s="1938"/>
      <c r="E14" s="1938"/>
      <c r="F14" s="1643">
        <f>ROUND(SUM(F8:F13),2)</f>
        <v>28049904.809999999</v>
      </c>
    </row>
    <row r="15" spans="1:11" ht="33.75" customHeight="1" thickBot="1" x14ac:dyDescent="0.25">
      <c r="A15" s="1940" t="s">
        <v>12156</v>
      </c>
      <c r="B15" s="1941"/>
      <c r="C15" s="1941"/>
      <c r="D15" s="1941"/>
      <c r="E15" s="1941"/>
      <c r="F15" s="1662">
        <f>ROUND((F14*0.03),2)</f>
        <v>841497.14</v>
      </c>
    </row>
    <row r="16" spans="1:11" ht="33.75" customHeight="1" thickBot="1" x14ac:dyDescent="0.25">
      <c r="A16" s="1901" t="s">
        <v>680</v>
      </c>
      <c r="B16" s="1902"/>
      <c r="C16" s="1902"/>
      <c r="D16" s="1902"/>
      <c r="E16" s="1939"/>
      <c r="F16" s="1643">
        <f>F15+F14</f>
        <v>28891401.949999999</v>
      </c>
    </row>
    <row r="17" spans="1:9" ht="33" customHeight="1" x14ac:dyDescent="0.2">
      <c r="A17" s="1648"/>
      <c r="B17" s="1649"/>
      <c r="C17" s="1649"/>
      <c r="D17" s="1649"/>
      <c r="E17" s="1631"/>
      <c r="F17" s="1632"/>
    </row>
    <row r="18" spans="1:9" ht="29.25" customHeight="1" thickBot="1" x14ac:dyDescent="0.25">
      <c r="A18" s="1936" t="s">
        <v>12131</v>
      </c>
      <c r="B18" s="1936"/>
      <c r="C18" s="1936"/>
      <c r="D18" s="1936"/>
      <c r="E18" s="1936"/>
      <c r="F18" s="1936"/>
    </row>
    <row r="19" spans="1:9" ht="34.5" customHeight="1" x14ac:dyDescent="0.2">
      <c r="A19" s="1931" t="s">
        <v>3</v>
      </c>
      <c r="B19" s="1933" t="s">
        <v>0</v>
      </c>
      <c r="C19" s="1933" t="s">
        <v>2</v>
      </c>
      <c r="D19" s="1637" t="str">
        <f>D6</f>
        <v>MRS 2022 2nd Bi-Annual</v>
      </c>
      <c r="E19" s="1933" t="str">
        <f>E6</f>
        <v>Engineer's Cost Estimate</v>
      </c>
      <c r="F19" s="1935"/>
    </row>
    <row r="20" spans="1:9" ht="28.5" customHeight="1" thickBot="1" x14ac:dyDescent="0.25">
      <c r="A20" s="1932"/>
      <c r="B20" s="1934"/>
      <c r="C20" s="1934"/>
      <c r="D20" s="1638" t="s">
        <v>5</v>
      </c>
      <c r="E20" s="1638" t="s">
        <v>77</v>
      </c>
      <c r="F20" s="850" t="s">
        <v>13</v>
      </c>
      <c r="I20" s="842">
        <v>2000</v>
      </c>
    </row>
    <row r="21" spans="1:9" ht="39.75" customHeight="1" x14ac:dyDescent="0.2">
      <c r="A21" s="858" t="s">
        <v>4276</v>
      </c>
      <c r="B21" s="1644" t="str">
        <f t="shared" ref="B21:B26" si="10">VLOOKUP(A21,mrs_2022,2,FALSE)</f>
        <v>Granular Sub Base Course using Pit Run Gravel</v>
      </c>
      <c r="C21" s="853" t="str">
        <f t="shared" ref="C21:C26" si="11">VLOOKUP(A21,mrs_2022,6,FALSE)</f>
        <v>m3</v>
      </c>
      <c r="D21" s="853">
        <f>VLOOKUP(A21,mrs_2022,8,FALSE)</f>
        <v>1704.76</v>
      </c>
      <c r="E21" s="1645">
        <f>'Road Work'!H14</f>
        <v>8977</v>
      </c>
      <c r="F21" s="855">
        <f t="shared" ref="F21:F26" si="12">ROUND((D21*E21),2)</f>
        <v>15303630.52</v>
      </c>
      <c r="I21" s="842">
        <v>1400</v>
      </c>
    </row>
    <row r="22" spans="1:9" ht="33" customHeight="1" x14ac:dyDescent="0.2">
      <c r="A22" s="1360" t="s">
        <v>6528</v>
      </c>
      <c r="B22" s="1546" t="str">
        <f t="shared" ref="B22:B24" si="13">VLOOKUP(A22,mrs_2022,2,FALSE)</f>
        <v>Water Bound Macadam Base Course</v>
      </c>
      <c r="C22" s="852" t="str">
        <f t="shared" ref="C22:C24" si="14">VLOOKUP(A22,mrs_2022,6,FALSE)</f>
        <v>m3</v>
      </c>
      <c r="D22" s="852">
        <f t="shared" ref="D22:D24" si="15">VLOOKUP(A22,mrs_2022,8,FALSE)</f>
        <v>3257.94</v>
      </c>
      <c r="E22" s="851">
        <f>'Road Work'!H23</f>
        <v>4863</v>
      </c>
      <c r="F22" s="1633">
        <f t="shared" ref="F22" si="16">ROUND((D22*E22),2)</f>
        <v>15843362.220000001</v>
      </c>
    </row>
    <row r="23" spans="1:9" ht="33" customHeight="1" x14ac:dyDescent="0.2">
      <c r="A23" s="1360" t="s">
        <v>4288</v>
      </c>
      <c r="B23" s="1546" t="str">
        <f t="shared" si="13"/>
        <v>Bitumenous Prime Coat</v>
      </c>
      <c r="C23" s="852" t="str">
        <f t="shared" si="14"/>
        <v>m2</v>
      </c>
      <c r="D23" s="852">
        <f t="shared" si="15"/>
        <v>241.84</v>
      </c>
      <c r="E23" s="851">
        <f>'Road Work'!H32</f>
        <v>24317</v>
      </c>
      <c r="F23" s="1633">
        <f>ROUND((D23*E23),2)</f>
        <v>5880823.2800000003</v>
      </c>
    </row>
    <row r="24" spans="1:9" ht="69" customHeight="1" x14ac:dyDescent="0.2">
      <c r="A24" s="1360" t="s">
        <v>6519</v>
      </c>
      <c r="B24" s="1546" t="str">
        <f t="shared" si="13"/>
        <v>Asphaltic Wearing Course (Asphalt Batch PlantHot Mixed) i/c Transportation and Finishingcomplete</v>
      </c>
      <c r="C24" s="852" t="str">
        <f t="shared" si="14"/>
        <v>m3</v>
      </c>
      <c r="D24" s="852">
        <f t="shared" si="15"/>
        <v>27649.439999999999</v>
      </c>
      <c r="E24" s="851">
        <f>'Road Work'!H41</f>
        <v>1216</v>
      </c>
      <c r="F24" s="1633">
        <f>ROUND((D24*E24),2)</f>
        <v>33621719.039999999</v>
      </c>
    </row>
    <row r="25" spans="1:9" ht="32.25" customHeight="1" x14ac:dyDescent="0.2">
      <c r="A25" s="1360" t="s">
        <v>6521</v>
      </c>
      <c r="B25" s="1546" t="str">
        <f t="shared" si="10"/>
        <v>Concrete Class A1</v>
      </c>
      <c r="C25" s="852" t="str">
        <f t="shared" si="11"/>
        <v>m3</v>
      </c>
      <c r="D25" s="852">
        <f>VLOOKUP(A25,mrs_2022,8,FALSE)</f>
        <v>15442.28</v>
      </c>
      <c r="E25" s="851">
        <f>'Road Work'!H50</f>
        <v>3997</v>
      </c>
      <c r="F25" s="1633">
        <f t="shared" si="12"/>
        <v>61722793.159999996</v>
      </c>
      <c r="I25" s="842">
        <v>1300</v>
      </c>
    </row>
    <row r="26" spans="1:9" ht="32.25" customHeight="1" thickBot="1" x14ac:dyDescent="0.25">
      <c r="A26" s="1360" t="s">
        <v>6532</v>
      </c>
      <c r="B26" s="1546" t="str">
        <f t="shared" si="10"/>
        <v>Filling expansion joints with bitumen</v>
      </c>
      <c r="C26" s="852" t="str">
        <f t="shared" si="11"/>
        <v>m</v>
      </c>
      <c r="D26" s="852">
        <f t="shared" ref="D26" si="17">VLOOKUP(A26,mrs_2022,8,FALSE)</f>
        <v>461.31</v>
      </c>
      <c r="E26" s="971">
        <f>H26*2</f>
        <v>4112.5466666666662</v>
      </c>
      <c r="F26" s="1633">
        <f t="shared" si="12"/>
        <v>1897158.9</v>
      </c>
      <c r="H26" s="842">
        <f>I26/3</f>
        <v>2056.2733333333331</v>
      </c>
      <c r="I26" s="842">
        <v>6168.82</v>
      </c>
    </row>
    <row r="27" spans="1:9" ht="36.75" customHeight="1" thickBot="1" x14ac:dyDescent="0.25">
      <c r="A27" s="1937" t="s">
        <v>12155</v>
      </c>
      <c r="B27" s="1938"/>
      <c r="C27" s="1938"/>
      <c r="D27" s="1938"/>
      <c r="E27" s="1938"/>
      <c r="F27" s="1643">
        <f>ROUND(SUM(F21:F26),2)</f>
        <v>134269487.12</v>
      </c>
      <c r="I27" s="842">
        <f>SUM(I20:I26)</f>
        <v>10868.82</v>
      </c>
    </row>
    <row r="28" spans="1:9" ht="36.75" customHeight="1" thickBot="1" x14ac:dyDescent="0.25">
      <c r="A28" s="1940" t="s">
        <v>12156</v>
      </c>
      <c r="B28" s="1941"/>
      <c r="C28" s="1941"/>
      <c r="D28" s="1941"/>
      <c r="E28" s="1941"/>
      <c r="F28" s="1662">
        <f>ROUND((F27*0.03),2)</f>
        <v>4028084.61</v>
      </c>
    </row>
    <row r="29" spans="1:9" ht="36.75" customHeight="1" thickBot="1" x14ac:dyDescent="0.25">
      <c r="A29" s="1901" t="s">
        <v>680</v>
      </c>
      <c r="B29" s="1902"/>
      <c r="C29" s="1902"/>
      <c r="D29" s="1902"/>
      <c r="E29" s="1939"/>
      <c r="F29" s="1643">
        <f>F28+F27</f>
        <v>138297571.73000002</v>
      </c>
    </row>
    <row r="30" spans="1:9" ht="36.75" customHeight="1" x14ac:dyDescent="0.2">
      <c r="A30" s="845"/>
      <c r="B30" s="846"/>
      <c r="C30" s="847"/>
      <c r="D30" s="847"/>
      <c r="E30" s="787"/>
      <c r="F30" s="787"/>
      <c r="I30" s="842" t="e">
        <f>#REF!*3*2</f>
        <v>#REF!</v>
      </c>
    </row>
    <row r="31" spans="1:9" ht="30" customHeight="1" thickBot="1" x14ac:dyDescent="0.25">
      <c r="A31" s="1936" t="s">
        <v>12163</v>
      </c>
      <c r="B31" s="1936"/>
      <c r="C31" s="1936"/>
      <c r="D31" s="1936"/>
      <c r="E31" s="1936"/>
      <c r="F31" s="1936"/>
    </row>
    <row r="32" spans="1:9" ht="35.25" customHeight="1" x14ac:dyDescent="0.2">
      <c r="A32" s="1931" t="s">
        <v>3</v>
      </c>
      <c r="B32" s="1933" t="s">
        <v>0</v>
      </c>
      <c r="C32" s="1933" t="s">
        <v>2</v>
      </c>
      <c r="D32" s="1637" t="s">
        <v>12084</v>
      </c>
      <c r="E32" s="1933" t="str">
        <f>E19</f>
        <v>Engineer's Cost Estimate</v>
      </c>
      <c r="F32" s="1935"/>
    </row>
    <row r="33" spans="1:9" ht="24" customHeight="1" thickBot="1" x14ac:dyDescent="0.25">
      <c r="A33" s="1932"/>
      <c r="B33" s="1934"/>
      <c r="C33" s="1934"/>
      <c r="D33" s="1638" t="s">
        <v>5</v>
      </c>
      <c r="E33" s="1638" t="s">
        <v>77</v>
      </c>
      <c r="F33" s="850" t="s">
        <v>13</v>
      </c>
    </row>
    <row r="34" spans="1:9" ht="33.75" customHeight="1" x14ac:dyDescent="0.2">
      <c r="A34" s="858" t="s">
        <v>6368</v>
      </c>
      <c r="B34" s="1644" t="str">
        <f t="shared" ref="B34:B43" si="18">VLOOKUP(A34,mrs_2022,2,FALSE)</f>
        <v>Structural Excavation In Common Material</v>
      </c>
      <c r="C34" s="853" t="str">
        <f t="shared" ref="C34:C43" si="19">VLOOKUP(A34,mrs_2022,6,FALSE)</f>
        <v>m3</v>
      </c>
      <c r="D34" s="853">
        <f t="shared" ref="D34:D43" si="20">VLOOKUP(A34,mrs_2022,8,FALSE)</f>
        <v>347.98</v>
      </c>
      <c r="E34" s="1544">
        <f>Culvert!G23</f>
        <v>252</v>
      </c>
      <c r="F34" s="855">
        <f>ROUND((D34*E34),2)</f>
        <v>87690.96</v>
      </c>
      <c r="I34" s="842">
        <f>E34*8</f>
        <v>2016</v>
      </c>
    </row>
    <row r="35" spans="1:9" ht="57.75" customHeight="1" x14ac:dyDescent="0.2">
      <c r="A35" s="1360" t="s">
        <v>6520</v>
      </c>
      <c r="B35" s="1546" t="str">
        <f t="shared" si="18"/>
        <v>Lean concrete for use as thin layer under neathfootings with cylinder compressive strength of1423 psi on 28 days.</v>
      </c>
      <c r="C35" s="852" t="str">
        <f t="shared" si="19"/>
        <v>m3</v>
      </c>
      <c r="D35" s="852">
        <f t="shared" si="20"/>
        <v>10909.65</v>
      </c>
      <c r="E35" s="971">
        <f>Culvert!G44</f>
        <v>63</v>
      </c>
      <c r="F35" s="1633">
        <f>ROUND((D35*E35),2)</f>
        <v>687307.95</v>
      </c>
      <c r="I35" s="842">
        <f t="shared" ref="I35:I43" si="21">E35*8</f>
        <v>504</v>
      </c>
    </row>
    <row r="36" spans="1:9" ht="37.5" customHeight="1" x14ac:dyDescent="0.2">
      <c r="A36" s="1360" t="s">
        <v>6521</v>
      </c>
      <c r="B36" s="1546" t="str">
        <f t="shared" si="18"/>
        <v>Concrete Class A1</v>
      </c>
      <c r="C36" s="852" t="str">
        <f t="shared" si="19"/>
        <v>m3</v>
      </c>
      <c r="D36" s="852">
        <f t="shared" si="20"/>
        <v>15442.28</v>
      </c>
      <c r="E36" s="971">
        <f>Culvert!G73</f>
        <v>238</v>
      </c>
      <c r="F36" s="1633">
        <f t="shared" ref="F36:F38" si="22">ROUND((D36*E36),2)</f>
        <v>3675262.64</v>
      </c>
      <c r="I36" s="842">
        <f>E36*0.02</f>
        <v>4.76</v>
      </c>
    </row>
    <row r="37" spans="1:9" ht="60.75" customHeight="1" x14ac:dyDescent="0.2">
      <c r="A37" s="1360" t="s">
        <v>6370</v>
      </c>
      <c r="B37" s="1546" t="str">
        <f t="shared" si="18"/>
        <v>Supply &amp; fabricate M.S. reinforcement for cementconcrete (Hot rolled deformed bars Grade 60)</v>
      </c>
      <c r="C37" s="852" t="str">
        <f t="shared" si="19"/>
        <v>Tonne</v>
      </c>
      <c r="D37" s="852">
        <f t="shared" si="20"/>
        <v>303740.40999999997</v>
      </c>
      <c r="E37" s="971">
        <v>109</v>
      </c>
      <c r="F37" s="1633">
        <f t="shared" si="22"/>
        <v>33107704.690000001</v>
      </c>
      <c r="I37" s="842">
        <f>I36*7.85</f>
        <v>37.366</v>
      </c>
    </row>
    <row r="38" spans="1:9" ht="63.75" customHeight="1" x14ac:dyDescent="0.2">
      <c r="A38" s="1360" t="s">
        <v>6373</v>
      </c>
      <c r="B38" s="1546" t="str">
        <f t="shared" ref="B38:B41" si="23">VLOOKUP(A38,mrs_2022,2,FALSE)</f>
        <v>Erection and removal of Form work with WoodSurface Finshing for RCC or Plain cementConcrete in any shape - Position / Vertical</v>
      </c>
      <c r="C38" s="852" t="str">
        <f t="shared" ref="C38:C41" si="24">VLOOKUP(A38,mrs_2022,6,FALSE)</f>
        <v>m2</v>
      </c>
      <c r="D38" s="852">
        <f t="shared" ref="D38:D41" si="25">VLOOKUP(A38,mrs_2022,8,FALSE)</f>
        <v>710.56</v>
      </c>
      <c r="E38" s="971">
        <f>Culvert!G98</f>
        <v>1067</v>
      </c>
      <c r="F38" s="1633">
        <f t="shared" si="22"/>
        <v>758167.52</v>
      </c>
    </row>
    <row r="39" spans="1:9" ht="63.75" customHeight="1" x14ac:dyDescent="0.2">
      <c r="A39" s="1360" t="s">
        <v>7083</v>
      </c>
      <c r="B39" s="1546" t="str">
        <f t="shared" ref="B39" si="26">VLOOKUP(A39,mrs_2022,2,FALSE)</f>
        <v>Erection and removal of Form work with WoodSurface Finshing for RCC or Plain cementConcrete in any shape - Position / Horizontal</v>
      </c>
      <c r="C39" s="852" t="str">
        <f t="shared" ref="C39" si="27">VLOOKUP(A39,mrs_2022,6,FALSE)</f>
        <v>m2</v>
      </c>
      <c r="D39" s="852">
        <f t="shared" ref="D39" si="28">VLOOKUP(A39,mrs_2022,8,FALSE)</f>
        <v>684.42</v>
      </c>
      <c r="E39" s="971">
        <f>E38*0.5</f>
        <v>533.5</v>
      </c>
      <c r="F39" s="1633">
        <f t="shared" ref="F39" si="29">ROUND((D39*E39),2)</f>
        <v>365138.07</v>
      </c>
    </row>
    <row r="40" spans="1:9" ht="48.75" customHeight="1" x14ac:dyDescent="0.2">
      <c r="A40" s="1360" t="s">
        <v>6516</v>
      </c>
      <c r="B40" s="1546" t="str">
        <f t="shared" si="23"/>
        <v>Reinforced Concrete Pipe Culvert (AASHTOM-170) Dia: 610mm</v>
      </c>
      <c r="C40" s="852" t="str">
        <f t="shared" si="24"/>
        <v>m</v>
      </c>
      <c r="D40" s="852">
        <f t="shared" si="25"/>
        <v>4558.83</v>
      </c>
      <c r="E40" s="971">
        <v>150</v>
      </c>
      <c r="F40" s="1633">
        <f t="shared" ref="F40:F41" si="30">ROUND((D40*E40),2)</f>
        <v>683824.5</v>
      </c>
    </row>
    <row r="41" spans="1:9" ht="48.75" customHeight="1" x14ac:dyDescent="0.2">
      <c r="A41" s="1360" t="s">
        <v>6517</v>
      </c>
      <c r="B41" s="1546" t="str">
        <f t="shared" si="23"/>
        <v>Reinforced Concrete Pipe Culvert (AASHTOM-170) Dia: 910mm</v>
      </c>
      <c r="C41" s="852" t="str">
        <f t="shared" si="24"/>
        <v>m</v>
      </c>
      <c r="D41" s="852">
        <f t="shared" si="25"/>
        <v>11023.19</v>
      </c>
      <c r="E41" s="971">
        <v>60</v>
      </c>
      <c r="F41" s="1633">
        <f t="shared" si="30"/>
        <v>661391.4</v>
      </c>
    </row>
    <row r="42" spans="1:9" ht="48.75" customHeight="1" x14ac:dyDescent="0.2">
      <c r="A42" s="1360" t="s">
        <v>12137</v>
      </c>
      <c r="B42" s="1546" t="str">
        <f t="shared" ref="B42" si="31">VLOOKUP(A42,mrs_2022,2,FALSE)</f>
        <v>Dismantling Of Structures And Obstructions</v>
      </c>
      <c r="C42" s="852" t="str">
        <f t="shared" ref="C42" si="32">VLOOKUP(A42,mrs_2022,6,FALSE)</f>
        <v>m3</v>
      </c>
      <c r="D42" s="852">
        <f t="shared" ref="D42" si="33">VLOOKUP(A42,mrs_2022,8,FALSE)</f>
        <v>2042.19</v>
      </c>
      <c r="E42" s="971">
        <v>502</v>
      </c>
      <c r="F42" s="1633">
        <f t="shared" ref="F42" si="34">ROUND((D42*E42),2)</f>
        <v>1025179.38</v>
      </c>
    </row>
    <row r="43" spans="1:9" ht="48.75" customHeight="1" thickBot="1" x14ac:dyDescent="0.25">
      <c r="A43" s="1639" t="s">
        <v>6550</v>
      </c>
      <c r="B43" s="1646" t="str">
        <f t="shared" si="18"/>
        <v>Providing and filling sand behind abutment ofbridges, culverts.</v>
      </c>
      <c r="C43" s="1640" t="str">
        <f t="shared" si="19"/>
        <v>m3</v>
      </c>
      <c r="D43" s="1640">
        <f t="shared" si="20"/>
        <v>2228.02</v>
      </c>
      <c r="E43" s="1641">
        <f>Culvert!G115</f>
        <v>686</v>
      </c>
      <c r="F43" s="1642">
        <f>ROUND((D43*E43),2)</f>
        <v>1528421.72</v>
      </c>
      <c r="I43" s="842">
        <f t="shared" si="21"/>
        <v>5488</v>
      </c>
    </row>
    <row r="44" spans="1:9" ht="39.75" customHeight="1" thickBot="1" x14ac:dyDescent="0.25">
      <c r="A44" s="1937" t="s">
        <v>376</v>
      </c>
      <c r="B44" s="1938"/>
      <c r="C44" s="1938"/>
      <c r="D44" s="1938"/>
      <c r="E44" s="1938"/>
      <c r="F44" s="1643">
        <f>ROUND(SUM(F34:F43),2)</f>
        <v>42580088.829999998</v>
      </c>
    </row>
    <row r="45" spans="1:9" ht="39.75" customHeight="1" thickBot="1" x14ac:dyDescent="0.25">
      <c r="A45" s="1940" t="s">
        <v>12156</v>
      </c>
      <c r="B45" s="1941"/>
      <c r="C45" s="1941"/>
      <c r="D45" s="1941"/>
      <c r="E45" s="1941"/>
      <c r="F45" s="1662">
        <f>ROUND((F44*0.03),2)</f>
        <v>1277402.6599999999</v>
      </c>
    </row>
    <row r="46" spans="1:9" ht="39.75" customHeight="1" thickBot="1" x14ac:dyDescent="0.25">
      <c r="A46" s="1901" t="s">
        <v>680</v>
      </c>
      <c r="B46" s="1902"/>
      <c r="C46" s="1902"/>
      <c r="D46" s="1902"/>
      <c r="E46" s="1939"/>
      <c r="F46" s="1643">
        <f>F45+F44</f>
        <v>43857491.489999995</v>
      </c>
    </row>
    <row r="47" spans="1:9" ht="56.25" customHeight="1" x14ac:dyDescent="0.2">
      <c r="A47" s="1263"/>
      <c r="B47" s="1263"/>
      <c r="C47" s="1263"/>
      <c r="D47" s="1263"/>
      <c r="E47" s="844"/>
      <c r="F47" s="844"/>
    </row>
    <row r="48" spans="1:9" ht="29.25" customHeight="1" thickBot="1" x14ac:dyDescent="0.25">
      <c r="A48" s="1936" t="s">
        <v>12135</v>
      </c>
      <c r="B48" s="1936"/>
      <c r="C48" s="1936"/>
      <c r="D48" s="1936"/>
      <c r="E48" s="1936"/>
      <c r="F48" s="1936"/>
    </row>
    <row r="49" spans="1:9" ht="33" customHeight="1" x14ac:dyDescent="0.2">
      <c r="A49" s="1931" t="s">
        <v>3</v>
      </c>
      <c r="B49" s="1933" t="s">
        <v>0</v>
      </c>
      <c r="C49" s="1933" t="s">
        <v>2</v>
      </c>
      <c r="D49" s="1637" t="str">
        <f>D32</f>
        <v>MRS 2022 2nd Bi-Annual</v>
      </c>
      <c r="E49" s="1933" t="str">
        <f>E32</f>
        <v>Engineer's Cost Estimate</v>
      </c>
      <c r="F49" s="1935"/>
    </row>
    <row r="50" spans="1:9" ht="23.25" customHeight="1" thickBot="1" x14ac:dyDescent="0.25">
      <c r="A50" s="1932"/>
      <c r="B50" s="1934"/>
      <c r="C50" s="1934"/>
      <c r="D50" s="1638" t="s">
        <v>5</v>
      </c>
      <c r="E50" s="1638" t="s">
        <v>77</v>
      </c>
      <c r="F50" s="850" t="s">
        <v>13</v>
      </c>
    </row>
    <row r="51" spans="1:9" ht="48" customHeight="1" x14ac:dyDescent="0.2">
      <c r="A51" s="858" t="s">
        <v>6368</v>
      </c>
      <c r="B51" s="1644" t="str">
        <f t="shared" ref="B51:B56" si="35">VLOOKUP(A51,mrs_2022,2,FALSE)</f>
        <v>Structural Excavation In Common Material</v>
      </c>
      <c r="C51" s="853" t="str">
        <f t="shared" ref="C51:C56" si="36">VLOOKUP(A51,mrs_2022,6,FALSE)</f>
        <v>m3</v>
      </c>
      <c r="D51" s="853">
        <f t="shared" ref="D51:D56" si="37">VLOOKUP(A51,mrs_2022,8,FALSE)</f>
        <v>347.98</v>
      </c>
      <c r="E51" s="854">
        <f>'Retaining Wall'!F12</f>
        <v>224</v>
      </c>
      <c r="F51" s="855">
        <f>ROUND((D51*E51),2)</f>
        <v>77947.520000000004</v>
      </c>
      <c r="H51" s="842">
        <v>31108</v>
      </c>
    </row>
    <row r="52" spans="1:9" s="848" customFormat="1" ht="48" customHeight="1" x14ac:dyDescent="0.2">
      <c r="A52" s="1360" t="s">
        <v>6372</v>
      </c>
      <c r="B52" s="1546" t="str">
        <f t="shared" si="35"/>
        <v>Structural backfill using Common Materialavailable at site.</v>
      </c>
      <c r="C52" s="852" t="str">
        <f t="shared" si="36"/>
        <v>m3</v>
      </c>
      <c r="D52" s="852">
        <f t="shared" si="37"/>
        <v>413.21</v>
      </c>
      <c r="E52" s="851">
        <f>'Retaining Wall'!F22</f>
        <v>66</v>
      </c>
      <c r="F52" s="1633">
        <f>ROUND((D52*E52),2)</f>
        <v>27271.86</v>
      </c>
      <c r="H52" s="842">
        <v>6498</v>
      </c>
    </row>
    <row r="53" spans="1:9" ht="48" customHeight="1" x14ac:dyDescent="0.2">
      <c r="A53" s="1360" t="s">
        <v>6523</v>
      </c>
      <c r="B53" s="1546" t="str">
        <f t="shared" si="35"/>
        <v>Concrete Class B</v>
      </c>
      <c r="C53" s="852" t="str">
        <f t="shared" si="36"/>
        <v>m3</v>
      </c>
      <c r="D53" s="852">
        <f t="shared" si="37"/>
        <v>11895.7</v>
      </c>
      <c r="E53" s="851">
        <f>'Retaining Wall'!F32</f>
        <v>21</v>
      </c>
      <c r="F53" s="1633">
        <f t="shared" ref="F53:F56" si="38">ROUND((D53*E53),2)</f>
        <v>249809.7</v>
      </c>
      <c r="H53" s="842">
        <v>4397</v>
      </c>
    </row>
    <row r="54" spans="1:9" ht="48" customHeight="1" x14ac:dyDescent="0.2">
      <c r="A54" s="1360" t="s">
        <v>6521</v>
      </c>
      <c r="B54" s="1546" t="str">
        <f t="shared" si="35"/>
        <v>Concrete Class A1</v>
      </c>
      <c r="C54" s="852" t="str">
        <f t="shared" si="36"/>
        <v>m3</v>
      </c>
      <c r="D54" s="852">
        <f t="shared" si="37"/>
        <v>15442.28</v>
      </c>
      <c r="E54" s="851">
        <f>'Retaining Wall'!F42</f>
        <v>14</v>
      </c>
      <c r="F54" s="1633">
        <f t="shared" si="38"/>
        <v>216191.92</v>
      </c>
      <c r="H54" s="842">
        <v>1222</v>
      </c>
    </row>
    <row r="55" spans="1:9" ht="60" customHeight="1" x14ac:dyDescent="0.2">
      <c r="A55" s="1360" t="s">
        <v>6520</v>
      </c>
      <c r="B55" s="1546" t="str">
        <f t="shared" si="35"/>
        <v>Lean concrete for use as thin layer under neathfootings with cylinder compressive strength of1423 psi on 28 days.</v>
      </c>
      <c r="C55" s="852" t="str">
        <f t="shared" si="36"/>
        <v>m3</v>
      </c>
      <c r="D55" s="852">
        <f t="shared" si="37"/>
        <v>10909.65</v>
      </c>
      <c r="E55" s="851">
        <f>'Retaining Wall'!F52</f>
        <v>55</v>
      </c>
      <c r="F55" s="1633">
        <f t="shared" si="38"/>
        <v>600030.75</v>
      </c>
      <c r="H55" s="842">
        <v>6657</v>
      </c>
      <c r="I55" s="842" t="e">
        <f>#REF!*7.85</f>
        <v>#REF!</v>
      </c>
    </row>
    <row r="56" spans="1:9" ht="57.75" customHeight="1" thickBot="1" x14ac:dyDescent="0.25">
      <c r="A56" s="1360" t="s">
        <v>80</v>
      </c>
      <c r="B56" s="1546" t="str">
        <f t="shared" si="35"/>
        <v>Random rubble masonry in foundn. &amp; plinth incement, sand mortar : Ratio 1:6</v>
      </c>
      <c r="C56" s="852" t="str">
        <f t="shared" si="36"/>
        <v>m3</v>
      </c>
      <c r="D56" s="852">
        <f t="shared" si="37"/>
        <v>9150.4500000000007</v>
      </c>
      <c r="E56" s="851">
        <f>'Retaining Wall'!F62</f>
        <v>422</v>
      </c>
      <c r="F56" s="1633">
        <f t="shared" si="38"/>
        <v>3861489.9</v>
      </c>
      <c r="H56" s="842">
        <v>78893</v>
      </c>
    </row>
    <row r="57" spans="1:9" ht="38.25" customHeight="1" thickBot="1" x14ac:dyDescent="0.25">
      <c r="A57" s="1937" t="s">
        <v>376</v>
      </c>
      <c r="B57" s="1938"/>
      <c r="C57" s="1938"/>
      <c r="D57" s="1938"/>
      <c r="E57" s="1938"/>
      <c r="F57" s="1643">
        <f>ROUND(SUM(F51:F56),2)</f>
        <v>5032741.6500000004</v>
      </c>
    </row>
    <row r="58" spans="1:9" ht="38.25" customHeight="1" thickBot="1" x14ac:dyDescent="0.25">
      <c r="A58" s="1940" t="s">
        <v>12156</v>
      </c>
      <c r="B58" s="1941"/>
      <c r="C58" s="1941"/>
      <c r="D58" s="1941"/>
      <c r="E58" s="1941"/>
      <c r="F58" s="1662">
        <f>ROUND((F57*0.03),2)</f>
        <v>150982.25</v>
      </c>
    </row>
    <row r="59" spans="1:9" ht="38.25" customHeight="1" thickBot="1" x14ac:dyDescent="0.25">
      <c r="A59" s="1901" t="s">
        <v>680</v>
      </c>
      <c r="B59" s="1902"/>
      <c r="C59" s="1902"/>
      <c r="D59" s="1902"/>
      <c r="E59" s="1939"/>
      <c r="F59" s="1643">
        <f>F58+F57</f>
        <v>5183723.9000000004</v>
      </c>
    </row>
    <row r="60" spans="1:9" ht="22.5" customHeight="1" x14ac:dyDescent="0.2">
      <c r="A60" s="1649"/>
      <c r="B60" s="1649"/>
      <c r="C60" s="1649"/>
      <c r="D60" s="1649"/>
      <c r="E60" s="1631"/>
      <c r="F60" s="1632"/>
    </row>
    <row r="61" spans="1:9" ht="30" customHeight="1" thickBot="1" x14ac:dyDescent="0.25">
      <c r="A61" s="1936" t="s">
        <v>12148</v>
      </c>
      <c r="B61" s="1936"/>
      <c r="C61" s="1936"/>
      <c r="D61" s="1936"/>
      <c r="E61" s="1936"/>
      <c r="F61" s="1936"/>
    </row>
    <row r="62" spans="1:9" ht="32.25" customHeight="1" x14ac:dyDescent="0.2">
      <c r="A62" s="1931" t="s">
        <v>3</v>
      </c>
      <c r="B62" s="1933" t="s">
        <v>0</v>
      </c>
      <c r="C62" s="1933" t="s">
        <v>2</v>
      </c>
      <c r="D62" s="1637" t="str">
        <f>D6</f>
        <v>MRS 2022 2nd Bi-Annual</v>
      </c>
      <c r="E62" s="1933" t="str">
        <f>E6</f>
        <v>Engineer's Cost Estimate</v>
      </c>
      <c r="F62" s="1935"/>
    </row>
    <row r="63" spans="1:9" ht="22.5" customHeight="1" thickBot="1" x14ac:dyDescent="0.25">
      <c r="A63" s="1932"/>
      <c r="B63" s="1934"/>
      <c r="C63" s="1934"/>
      <c r="D63" s="1638" t="s">
        <v>5</v>
      </c>
      <c r="E63" s="1638" t="s">
        <v>77</v>
      </c>
      <c r="F63" s="850" t="s">
        <v>13</v>
      </c>
    </row>
    <row r="64" spans="1:9" ht="45.75" customHeight="1" x14ac:dyDescent="0.2">
      <c r="A64" s="858" t="s">
        <v>6368</v>
      </c>
      <c r="B64" s="1644" t="str">
        <f t="shared" ref="B64:B69" si="39">VLOOKUP(A64,mrs_2022,2,FALSE)</f>
        <v>Structural Excavation In Common Material</v>
      </c>
      <c r="C64" s="853" t="str">
        <f t="shared" ref="C64:C69" si="40">VLOOKUP(A64,mrs_2022,6,FALSE)</f>
        <v>m3</v>
      </c>
      <c r="D64" s="853">
        <f t="shared" ref="D64:D69" si="41">VLOOKUP(A64,mrs_2022,8,FALSE)</f>
        <v>347.98</v>
      </c>
      <c r="E64" s="854">
        <f>Drain!F9</f>
        <v>3872</v>
      </c>
      <c r="F64" s="855">
        <f>ROUND((D64*E64),2)</f>
        <v>1347378.56</v>
      </c>
    </row>
    <row r="65" spans="1:6" ht="45.75" customHeight="1" x14ac:dyDescent="0.2">
      <c r="A65" s="1360" t="s">
        <v>6372</v>
      </c>
      <c r="B65" s="1546" t="str">
        <f t="shared" si="39"/>
        <v>Structural backfill using Common Materialavailable at site.</v>
      </c>
      <c r="C65" s="852" t="str">
        <f t="shared" si="40"/>
        <v>m3</v>
      </c>
      <c r="D65" s="852">
        <f t="shared" si="41"/>
        <v>413.21</v>
      </c>
      <c r="E65" s="851">
        <f>Drain!F16</f>
        <v>1768</v>
      </c>
      <c r="F65" s="1633">
        <f>ROUND((D65*E65),2)</f>
        <v>730555.28</v>
      </c>
    </row>
    <row r="66" spans="1:6" ht="45.75" customHeight="1" x14ac:dyDescent="0.2">
      <c r="A66" s="1360" t="s">
        <v>6523</v>
      </c>
      <c r="B66" s="1546" t="str">
        <f t="shared" si="39"/>
        <v>Concrete Class B</v>
      </c>
      <c r="C66" s="852" t="str">
        <f t="shared" si="40"/>
        <v>m3</v>
      </c>
      <c r="D66" s="852">
        <f t="shared" si="41"/>
        <v>11895.7</v>
      </c>
      <c r="E66" s="851">
        <f>Drain!F23</f>
        <v>1238</v>
      </c>
      <c r="F66" s="1633">
        <f t="shared" ref="F66:F69" si="42">ROUND((D66*E66),2)</f>
        <v>14726876.6</v>
      </c>
    </row>
    <row r="67" spans="1:6" ht="45.75" customHeight="1" x14ac:dyDescent="0.2">
      <c r="A67" s="1360" t="s">
        <v>6521</v>
      </c>
      <c r="B67" s="1546" t="str">
        <f t="shared" ref="B67:B68" si="43">VLOOKUP(A67,mrs_2022,2,FALSE)</f>
        <v>Concrete Class A1</v>
      </c>
      <c r="C67" s="852" t="str">
        <f t="shared" ref="C67:C68" si="44">VLOOKUP(A67,mrs_2022,6,FALSE)</f>
        <v>m3</v>
      </c>
      <c r="D67" s="852">
        <f t="shared" ref="D67:D68" si="45">VLOOKUP(A67,mrs_2022,8,FALSE)</f>
        <v>15442.28</v>
      </c>
      <c r="E67" s="851">
        <f>Drain!F24</f>
        <v>0</v>
      </c>
      <c r="F67" s="1633">
        <f t="shared" ref="F67:F68" si="46">ROUND((D67*E67),2)</f>
        <v>0</v>
      </c>
    </row>
    <row r="68" spans="1:6" ht="62.25" customHeight="1" x14ac:dyDescent="0.2">
      <c r="A68" s="1360" t="s">
        <v>6370</v>
      </c>
      <c r="B68" s="1546" t="str">
        <f t="shared" si="43"/>
        <v>Supply &amp; fabricate M.S. reinforcement for cementconcrete (Hot rolled deformed bars Grade 60)</v>
      </c>
      <c r="C68" s="852" t="str">
        <f t="shared" si="44"/>
        <v>Tonne</v>
      </c>
      <c r="D68" s="852">
        <f t="shared" si="45"/>
        <v>303740.40999999997</v>
      </c>
      <c r="E68" s="851">
        <f>Drain!F25</f>
        <v>0</v>
      </c>
      <c r="F68" s="1633">
        <f t="shared" si="46"/>
        <v>0</v>
      </c>
    </row>
    <row r="69" spans="1:6" ht="60" customHeight="1" x14ac:dyDescent="0.2">
      <c r="A69" s="1360" t="s">
        <v>6520</v>
      </c>
      <c r="B69" s="1546" t="str">
        <f t="shared" si="39"/>
        <v>Lean concrete for use as thin layer under neathfootings with cylinder compressive strength of1423 psi on 28 days.</v>
      </c>
      <c r="C69" s="852" t="str">
        <f t="shared" si="40"/>
        <v>m3</v>
      </c>
      <c r="D69" s="852">
        <f t="shared" si="41"/>
        <v>10909.65</v>
      </c>
      <c r="E69" s="851">
        <f>Drain!F30</f>
        <v>804</v>
      </c>
      <c r="F69" s="1633">
        <f t="shared" si="42"/>
        <v>8771358.5999999996</v>
      </c>
    </row>
    <row r="70" spans="1:6" ht="72.75" customHeight="1" thickBot="1" x14ac:dyDescent="0.25">
      <c r="A70" s="1360" t="s">
        <v>6373</v>
      </c>
      <c r="B70" s="1546" t="str">
        <f t="shared" ref="B70" si="47">VLOOKUP(A70,mrs_2022,2,FALSE)</f>
        <v>Erection and removal of Form work with WoodSurface Finshing for RCC or Plain cementConcrete in any shape - Position / Vertical</v>
      </c>
      <c r="C70" s="852" t="str">
        <f t="shared" ref="C70" si="48">VLOOKUP(A70,mrs_2022,6,FALSE)</f>
        <v>m2</v>
      </c>
      <c r="D70" s="852">
        <f t="shared" ref="D70" si="49">VLOOKUP(A70,mrs_2022,8,FALSE)</f>
        <v>710.56</v>
      </c>
      <c r="E70" s="851">
        <f>Drain!F37</f>
        <v>7073</v>
      </c>
      <c r="F70" s="1633">
        <f t="shared" ref="F70" si="50">ROUND((D70*E70),2)</f>
        <v>5025790.88</v>
      </c>
    </row>
    <row r="71" spans="1:6" ht="33" customHeight="1" thickBot="1" x14ac:dyDescent="0.25">
      <c r="A71" s="1937" t="s">
        <v>376</v>
      </c>
      <c r="B71" s="1938"/>
      <c r="C71" s="1938"/>
      <c r="D71" s="1938"/>
      <c r="E71" s="1938"/>
      <c r="F71" s="1643">
        <f>ROUND(SUM(F64:F69),2)</f>
        <v>25576169.039999999</v>
      </c>
    </row>
    <row r="72" spans="1:6" ht="33" customHeight="1" thickBot="1" x14ac:dyDescent="0.25">
      <c r="A72" s="1940" t="s">
        <v>12156</v>
      </c>
      <c r="B72" s="1941"/>
      <c r="C72" s="1941"/>
      <c r="D72" s="1941"/>
      <c r="E72" s="1941"/>
      <c r="F72" s="1662">
        <f>ROUND((F71*0.03),2)</f>
        <v>767285.07</v>
      </c>
    </row>
    <row r="73" spans="1:6" ht="33" customHeight="1" thickBot="1" x14ac:dyDescent="0.25">
      <c r="A73" s="1901" t="s">
        <v>680</v>
      </c>
      <c r="B73" s="1902"/>
      <c r="C73" s="1902"/>
      <c r="D73" s="1902"/>
      <c r="E73" s="1939"/>
      <c r="F73" s="1643">
        <f>F72+F71</f>
        <v>26343454.109999999</v>
      </c>
    </row>
    <row r="74" spans="1:6" ht="22.5" customHeight="1" x14ac:dyDescent="0.2">
      <c r="A74" s="1631"/>
      <c r="B74" s="1631"/>
      <c r="C74" s="1631"/>
      <c r="D74" s="1631"/>
      <c r="E74" s="1631"/>
      <c r="F74" s="1632"/>
    </row>
    <row r="75" spans="1:6" ht="22.5" customHeight="1" x14ac:dyDescent="0.2">
      <c r="A75" s="1631"/>
      <c r="B75" s="1631"/>
      <c r="C75" s="1631"/>
      <c r="D75" s="1631"/>
      <c r="E75" s="1631"/>
      <c r="F75" s="1632"/>
    </row>
    <row r="76" spans="1:6" ht="30" customHeight="1" thickBot="1" x14ac:dyDescent="0.25">
      <c r="A76" s="1936" t="s">
        <v>12149</v>
      </c>
      <c r="B76" s="1936"/>
      <c r="C76" s="1936"/>
      <c r="D76" s="1936"/>
      <c r="E76" s="1936"/>
      <c r="F76" s="1936"/>
    </row>
    <row r="77" spans="1:6" ht="30.75" customHeight="1" x14ac:dyDescent="0.2">
      <c r="A77" s="1931" t="s">
        <v>3</v>
      </c>
      <c r="B77" s="1933" t="s">
        <v>0</v>
      </c>
      <c r="C77" s="1933" t="s">
        <v>2</v>
      </c>
      <c r="D77" s="1637" t="str">
        <f>D6</f>
        <v>MRS 2022 2nd Bi-Annual</v>
      </c>
      <c r="E77" s="1933" t="str">
        <f>E49</f>
        <v>Engineer's Cost Estimate</v>
      </c>
      <c r="F77" s="1935"/>
    </row>
    <row r="78" spans="1:6" ht="22.5" customHeight="1" thickBot="1" x14ac:dyDescent="0.25">
      <c r="A78" s="1932"/>
      <c r="B78" s="1934"/>
      <c r="C78" s="1934"/>
      <c r="D78" s="1638" t="s">
        <v>5</v>
      </c>
      <c r="E78" s="1638" t="s">
        <v>77</v>
      </c>
      <c r="F78" s="850" t="s">
        <v>13</v>
      </c>
    </row>
    <row r="79" spans="1:6" ht="42" customHeight="1" x14ac:dyDescent="0.2">
      <c r="A79" s="858" t="s">
        <v>52</v>
      </c>
      <c r="B79" s="1644" t="str">
        <f t="shared" ref="B79:B87" si="51">VLOOKUP(A79,mrs_2022,2,FALSE)</f>
        <v>P&amp;E at site : RCC km stone</v>
      </c>
      <c r="C79" s="853" t="str">
        <f t="shared" ref="C79:C87" si="52">VLOOKUP(A79,mrs_2022,6,FALSE)</f>
        <v>Each</v>
      </c>
      <c r="D79" s="853">
        <f t="shared" ref="D79:D87" si="53">VLOOKUP(A79,mrs_2022,8,FALSE)</f>
        <v>5606.13</v>
      </c>
      <c r="E79" s="854">
        <v>7</v>
      </c>
      <c r="F79" s="855">
        <f>ROUND((D79*E79),2)</f>
        <v>39242.910000000003</v>
      </c>
    </row>
    <row r="80" spans="1:6" ht="42" customHeight="1" x14ac:dyDescent="0.2">
      <c r="A80" s="1360" t="s">
        <v>6446</v>
      </c>
      <c r="B80" s="1546" t="str">
        <f t="shared" si="51"/>
        <v>Traffic Road Sign Cat 1</v>
      </c>
      <c r="C80" s="852" t="str">
        <f t="shared" si="52"/>
        <v>Each</v>
      </c>
      <c r="D80" s="852">
        <f t="shared" si="53"/>
        <v>12982.85</v>
      </c>
      <c r="E80" s="851">
        <v>4</v>
      </c>
      <c r="F80" s="1633">
        <f>ROUND((D80*E80),2)</f>
        <v>51931.4</v>
      </c>
    </row>
    <row r="81" spans="1:7" ht="42" customHeight="1" x14ac:dyDescent="0.2">
      <c r="A81" s="1360" t="s">
        <v>6447</v>
      </c>
      <c r="B81" s="1546" t="str">
        <f t="shared" si="51"/>
        <v>Traffic Road Signs Category 2, Size 900 mm</v>
      </c>
      <c r="C81" s="852" t="str">
        <f t="shared" si="52"/>
        <v>Each</v>
      </c>
      <c r="D81" s="852">
        <f t="shared" si="53"/>
        <v>13336.91</v>
      </c>
      <c r="E81" s="851">
        <v>1</v>
      </c>
      <c r="F81" s="1633">
        <f t="shared" ref="F81:F87" si="54">ROUND((D81*E81),2)</f>
        <v>13336.91</v>
      </c>
    </row>
    <row r="82" spans="1:7" ht="42" customHeight="1" x14ac:dyDescent="0.2">
      <c r="A82" s="1360" t="s">
        <v>6448</v>
      </c>
      <c r="B82" s="1546" t="str">
        <f t="shared" si="51"/>
        <v>Traffic Road Signs Category 3a</v>
      </c>
      <c r="C82" s="852" t="str">
        <f t="shared" si="52"/>
        <v>Each</v>
      </c>
      <c r="D82" s="852">
        <f t="shared" si="53"/>
        <v>34796.699999999997</v>
      </c>
      <c r="E82" s="851">
        <v>1</v>
      </c>
      <c r="F82" s="1633">
        <f t="shared" si="54"/>
        <v>34796.699999999997</v>
      </c>
    </row>
    <row r="83" spans="1:7" ht="42" customHeight="1" x14ac:dyDescent="0.2">
      <c r="A83" s="1360" t="s">
        <v>4514</v>
      </c>
      <c r="B83" s="1546" t="str">
        <f t="shared" si="51"/>
        <v>Pavement marking in reflective thermoplast paintwith glass beads for line 15 cm width.</v>
      </c>
      <c r="C83" s="852" t="str">
        <f t="shared" si="52"/>
        <v>m</v>
      </c>
      <c r="D83" s="852">
        <f t="shared" si="53"/>
        <v>116.63</v>
      </c>
      <c r="E83" s="851">
        <f>G83</f>
        <v>17272.695999999996</v>
      </c>
      <c r="F83" s="1633">
        <f t="shared" si="54"/>
        <v>2014514.53</v>
      </c>
      <c r="G83" s="842">
        <f>6168.82*2.8</f>
        <v>17272.695999999996</v>
      </c>
    </row>
    <row r="84" spans="1:7" ht="63.75" customHeight="1" x14ac:dyDescent="0.2">
      <c r="A84" s="1360" t="s">
        <v>6530</v>
      </c>
      <c r="B84" s="1546" t="str">
        <f t="shared" si="51"/>
        <v>Reflectorized Aluminium Pavement Stud (FlushedProfile Type - Single)</v>
      </c>
      <c r="C84" s="852" t="str">
        <f t="shared" si="52"/>
        <v>Each</v>
      </c>
      <c r="D84" s="852">
        <f t="shared" si="53"/>
        <v>492.65</v>
      </c>
      <c r="E84" s="851">
        <v>300</v>
      </c>
      <c r="F84" s="1633">
        <f t="shared" si="54"/>
        <v>147795</v>
      </c>
    </row>
    <row r="85" spans="1:7" ht="42" customHeight="1" x14ac:dyDescent="0.2">
      <c r="A85" s="1360" t="s">
        <v>6374</v>
      </c>
      <c r="B85" s="1546" t="str">
        <f t="shared" si="51"/>
        <v>Metal Guard Rail</v>
      </c>
      <c r="C85" s="852" t="str">
        <f t="shared" si="52"/>
        <v>m</v>
      </c>
      <c r="D85" s="852">
        <f t="shared" si="53"/>
        <v>3137.46</v>
      </c>
      <c r="E85" s="851">
        <v>0</v>
      </c>
      <c r="F85" s="1633">
        <f t="shared" si="54"/>
        <v>0</v>
      </c>
    </row>
    <row r="86" spans="1:7" ht="42" customHeight="1" x14ac:dyDescent="0.2">
      <c r="A86" s="1360" t="s">
        <v>6376</v>
      </c>
      <c r="B86" s="1546" t="str">
        <f t="shared" si="51"/>
        <v>Metal Guard Rail End Pieces</v>
      </c>
      <c r="C86" s="852" t="str">
        <f t="shared" si="52"/>
        <v>Each</v>
      </c>
      <c r="D86" s="852">
        <f t="shared" si="53"/>
        <v>3337.45</v>
      </c>
      <c r="E86" s="851">
        <v>0</v>
      </c>
      <c r="F86" s="1633">
        <f t="shared" si="54"/>
        <v>0</v>
      </c>
    </row>
    <row r="87" spans="1:7" ht="42" customHeight="1" thickBot="1" x14ac:dyDescent="0.25">
      <c r="A87" s="1639" t="s">
        <v>6378</v>
      </c>
      <c r="B87" s="1646" t="str">
        <f t="shared" si="51"/>
        <v>Steel Post of Metal Guard Rail</v>
      </c>
      <c r="C87" s="1640" t="str">
        <f t="shared" si="52"/>
        <v>Each</v>
      </c>
      <c r="D87" s="1640">
        <f t="shared" si="53"/>
        <v>5594.29</v>
      </c>
      <c r="E87" s="1647">
        <f>E85/5</f>
        <v>0</v>
      </c>
      <c r="F87" s="1642">
        <f t="shared" si="54"/>
        <v>0</v>
      </c>
    </row>
    <row r="88" spans="1:7" ht="34.5" customHeight="1" thickBot="1" x14ac:dyDescent="0.25">
      <c r="A88" s="1937" t="s">
        <v>12155</v>
      </c>
      <c r="B88" s="1938"/>
      <c r="C88" s="1938"/>
      <c r="D88" s="1938"/>
      <c r="E88" s="1938"/>
      <c r="F88" s="1643">
        <f>ROUND(SUM(F79:F87),2)</f>
        <v>2301617.4500000002</v>
      </c>
    </row>
    <row r="89" spans="1:7" ht="34.5" customHeight="1" thickBot="1" x14ac:dyDescent="0.25">
      <c r="A89" s="1940" t="s">
        <v>12156</v>
      </c>
      <c r="B89" s="1941"/>
      <c r="C89" s="1941"/>
      <c r="D89" s="1941"/>
      <c r="E89" s="1941"/>
      <c r="F89" s="1662">
        <f>ROUND((F88*0.03),2)</f>
        <v>69048.52</v>
      </c>
    </row>
    <row r="90" spans="1:7" ht="34.5" customHeight="1" thickBot="1" x14ac:dyDescent="0.25">
      <c r="A90" s="1901" t="s">
        <v>680</v>
      </c>
      <c r="B90" s="1902"/>
      <c r="C90" s="1902"/>
      <c r="D90" s="1902"/>
      <c r="E90" s="1939"/>
      <c r="F90" s="1643">
        <f>F89+F88</f>
        <v>2370665.9700000002</v>
      </c>
    </row>
  </sheetData>
  <mergeCells count="52">
    <mergeCell ref="A90:E90"/>
    <mergeCell ref="A15:E15"/>
    <mergeCell ref="A16:E16"/>
    <mergeCell ref="A28:E28"/>
    <mergeCell ref="A29:E29"/>
    <mergeCell ref="A45:E45"/>
    <mergeCell ref="A18:F18"/>
    <mergeCell ref="A31:F31"/>
    <mergeCell ref="B19:B20"/>
    <mergeCell ref="C19:C20"/>
    <mergeCell ref="E19:F19"/>
    <mergeCell ref="A71:E71"/>
    <mergeCell ref="A32:A33"/>
    <mergeCell ref="B32:B33"/>
    <mergeCell ref="C32:C33"/>
    <mergeCell ref="A48:F48"/>
    <mergeCell ref="E49:F49"/>
    <mergeCell ref="A49:A50"/>
    <mergeCell ref="B49:B50"/>
    <mergeCell ref="A46:E46"/>
    <mergeCell ref="A89:E89"/>
    <mergeCell ref="A61:F61"/>
    <mergeCell ref="A76:F76"/>
    <mergeCell ref="A59:E59"/>
    <mergeCell ref="A72:E72"/>
    <mergeCell ref="A73:E73"/>
    <mergeCell ref="A58:E58"/>
    <mergeCell ref="A14:E14"/>
    <mergeCell ref="A27:E27"/>
    <mergeCell ref="A88:E88"/>
    <mergeCell ref="B77:B78"/>
    <mergeCell ref="A44:E44"/>
    <mergeCell ref="A57:E57"/>
    <mergeCell ref="A62:A63"/>
    <mergeCell ref="B62:B63"/>
    <mergeCell ref="C62:C63"/>
    <mergeCell ref="E62:F62"/>
    <mergeCell ref="A77:A78"/>
    <mergeCell ref="C77:C78"/>
    <mergeCell ref="E77:F77"/>
    <mergeCell ref="A19:A20"/>
    <mergeCell ref="E32:F32"/>
    <mergeCell ref="C49:C50"/>
    <mergeCell ref="A1:F1"/>
    <mergeCell ref="A2:F2"/>
    <mergeCell ref="A3:F3"/>
    <mergeCell ref="A4:F4"/>
    <mergeCell ref="A6:A7"/>
    <mergeCell ref="C6:C7"/>
    <mergeCell ref="B6:B7"/>
    <mergeCell ref="E6:F6"/>
    <mergeCell ref="A5:F5"/>
  </mergeCells>
  <phoneticPr fontId="0" type="noConversion"/>
  <printOptions horizontalCentered="1"/>
  <pageMargins left="0.21" right="0.21" top="0.75" bottom="0.3" header="0.17" footer="0.3"/>
  <pageSetup paperSize="9" scale="74" orientation="portrait" r:id="rId1"/>
  <headerFooter alignWithMargins="0">
    <oddFooter>&amp;RQuantity Engineer CreativeEngineering Consultant(CEC) Peshawar</oddFooter>
  </headerFooter>
  <rowBreaks count="5" manualBreakCount="5">
    <brk id="17" max="5" man="1"/>
    <brk id="30" max="5" man="1"/>
    <brk id="47" max="5" man="1"/>
    <brk id="59" max="5" man="1"/>
    <brk id="74" max="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sqref="A1:H3"/>
    </sheetView>
  </sheetViews>
  <sheetFormatPr defaultRowHeight="12.75" x14ac:dyDescent="0.2"/>
  <cols>
    <col min="1" max="1" width="7.140625" customWidth="1"/>
    <col min="2" max="2" width="12.85546875" customWidth="1"/>
  </cols>
  <sheetData>
    <row r="1" spans="1:8" ht="18.75" x14ac:dyDescent="0.2">
      <c r="A1" s="2352" t="e">
        <f>#REF!</f>
        <v>#REF!</v>
      </c>
      <c r="B1" s="2352"/>
      <c r="C1" s="2352"/>
      <c r="D1" s="2352"/>
      <c r="E1" s="2352"/>
      <c r="F1" s="2352"/>
      <c r="G1" s="2352"/>
      <c r="H1" s="2352"/>
    </row>
    <row r="2" spans="1:8" ht="18.75" x14ac:dyDescent="0.2">
      <c r="A2" s="2352" t="e">
        <f>#REF!</f>
        <v>#REF!</v>
      </c>
      <c r="B2" s="2352"/>
      <c r="C2" s="2352"/>
      <c r="D2" s="2352"/>
      <c r="E2" s="2352"/>
      <c r="F2" s="2352"/>
      <c r="G2" s="2352"/>
      <c r="H2" s="2352"/>
    </row>
    <row r="3" spans="1:8" ht="76.5" customHeight="1" x14ac:dyDescent="0.2">
      <c r="A3" s="2356" t="e">
        <f>#REF!</f>
        <v>#REF!</v>
      </c>
      <c r="B3" s="2356"/>
      <c r="C3" s="2356"/>
      <c r="D3" s="2356"/>
      <c r="E3" s="2356"/>
      <c r="F3" s="2356"/>
      <c r="G3" s="2356"/>
      <c r="H3" s="2356"/>
    </row>
    <row r="4" spans="1:8" ht="6.75" customHeight="1" x14ac:dyDescent="0.2"/>
    <row r="5" spans="1:8" ht="36.75" customHeight="1" thickBot="1" x14ac:dyDescent="0.25">
      <c r="A5" s="2354" t="s">
        <v>605</v>
      </c>
      <c r="B5" s="2354"/>
      <c r="C5" s="2354"/>
      <c r="D5" s="2354"/>
      <c r="E5" s="2354"/>
      <c r="F5" s="2354"/>
      <c r="G5" s="2354"/>
      <c r="H5" s="2354"/>
    </row>
    <row r="6" spans="1:8" ht="37.5" customHeight="1" thickTop="1" thickBot="1" x14ac:dyDescent="0.25">
      <c r="A6" s="1132" t="s">
        <v>516</v>
      </c>
      <c r="B6" s="1133" t="s">
        <v>84</v>
      </c>
      <c r="C6" s="1133" t="s">
        <v>592</v>
      </c>
      <c r="D6" s="1125" t="s">
        <v>397</v>
      </c>
      <c r="E6" s="1125" t="s">
        <v>398</v>
      </c>
      <c r="F6" s="1125" t="s">
        <v>583</v>
      </c>
      <c r="G6" s="1125" t="s">
        <v>584</v>
      </c>
      <c r="H6" s="1134" t="s">
        <v>336</v>
      </c>
    </row>
    <row r="7" spans="1:8" ht="16.5" thickTop="1" x14ac:dyDescent="0.25">
      <c r="A7" s="1135">
        <v>1</v>
      </c>
      <c r="B7" s="1136" t="s">
        <v>606</v>
      </c>
      <c r="C7" s="1136"/>
      <c r="D7" s="1136"/>
      <c r="E7" s="1137"/>
      <c r="F7" s="1137"/>
      <c r="G7" s="1138"/>
      <c r="H7" s="1139"/>
    </row>
    <row r="8" spans="1:8" ht="15.75" x14ac:dyDescent="0.25">
      <c r="A8" s="1053"/>
      <c r="B8" s="1063"/>
      <c r="C8" s="1050">
        <v>4</v>
      </c>
      <c r="D8" s="1050">
        <v>2</v>
      </c>
      <c r="E8" s="1140">
        <v>0</v>
      </c>
      <c r="F8" s="1140">
        <v>0</v>
      </c>
      <c r="G8" s="1141">
        <f>D8*C8</f>
        <v>8</v>
      </c>
      <c r="H8" s="1054"/>
    </row>
    <row r="9" spans="1:8" ht="15.75" x14ac:dyDescent="0.25">
      <c r="A9" s="1053"/>
      <c r="B9" s="1063"/>
      <c r="C9" s="1063"/>
      <c r="D9" s="1063"/>
      <c r="E9" s="1050"/>
      <c r="F9" s="1050"/>
      <c r="G9" s="1141"/>
      <c r="H9" s="1054"/>
    </row>
    <row r="10" spans="1:8" ht="15.75" x14ac:dyDescent="0.25">
      <c r="A10" s="1053"/>
      <c r="B10" s="2400" t="s">
        <v>603</v>
      </c>
      <c r="C10" s="2400"/>
      <c r="D10" s="2400"/>
      <c r="E10" s="1050"/>
      <c r="F10" s="1050"/>
      <c r="G10" s="1141">
        <f>SUM(G7:G9)</f>
        <v>8</v>
      </c>
      <c r="H10" s="1054"/>
    </row>
    <row r="11" spans="1:8" ht="15.75" hidden="1" x14ac:dyDescent="0.25">
      <c r="A11" s="1053"/>
      <c r="B11" s="2400"/>
      <c r="C11" s="2400"/>
      <c r="D11" s="2400"/>
      <c r="E11" s="1050"/>
      <c r="F11" s="1050"/>
      <c r="G11" s="1141">
        <v>0</v>
      </c>
      <c r="H11" s="1054"/>
    </row>
    <row r="12" spans="1:8" ht="16.5" thickBot="1" x14ac:dyDescent="0.3">
      <c r="A12" s="1055"/>
      <c r="B12" s="2400" t="s">
        <v>607</v>
      </c>
      <c r="C12" s="2400"/>
      <c r="D12" s="2400"/>
      <c r="E12" s="1056"/>
      <c r="F12" s="1056"/>
      <c r="G12" s="1057">
        <f>G10*4</f>
        <v>32</v>
      </c>
      <c r="H12" s="1066"/>
    </row>
    <row r="13" spans="1:8" ht="13.5" thickTop="1" x14ac:dyDescent="0.2"/>
  </sheetData>
  <mergeCells count="7">
    <mergeCell ref="A5:H5"/>
    <mergeCell ref="B10:D10"/>
    <mergeCell ref="B11:D11"/>
    <mergeCell ref="B12:D12"/>
    <mergeCell ref="A1:H1"/>
    <mergeCell ref="A2:H2"/>
    <mergeCell ref="A3:H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7" workbookViewId="0">
      <selection sqref="A1:H3"/>
    </sheetView>
  </sheetViews>
  <sheetFormatPr defaultRowHeight="12.75" x14ac:dyDescent="0.2"/>
  <cols>
    <col min="1" max="1" width="5.140625" customWidth="1"/>
    <col min="2" max="2" width="13.7109375" customWidth="1"/>
    <col min="3" max="3" width="11.5703125" customWidth="1"/>
    <col min="4" max="4" width="11.7109375" customWidth="1"/>
    <col min="5" max="5" width="11.42578125" customWidth="1"/>
    <col min="6" max="6" width="10.85546875" customWidth="1"/>
    <col min="7" max="7" width="11.28515625" customWidth="1"/>
    <col min="8" max="8" width="12.28515625" customWidth="1"/>
  </cols>
  <sheetData>
    <row r="1" spans="1:8" ht="18.75" x14ac:dyDescent="0.2">
      <c r="A1" s="2352" t="e">
        <f>#REF!</f>
        <v>#REF!</v>
      </c>
      <c r="B1" s="2352"/>
      <c r="C1" s="2352"/>
      <c r="D1" s="2352"/>
      <c r="E1" s="2352"/>
      <c r="F1" s="2352"/>
      <c r="G1" s="2352"/>
      <c r="H1" s="2352"/>
    </row>
    <row r="2" spans="1:8" ht="18.75" x14ac:dyDescent="0.2">
      <c r="A2" s="2352" t="e">
        <f>#REF!</f>
        <v>#REF!</v>
      </c>
      <c r="B2" s="2352"/>
      <c r="C2" s="2352"/>
      <c r="D2" s="2352"/>
      <c r="E2" s="2352"/>
      <c r="F2" s="2352"/>
      <c r="G2" s="2352"/>
      <c r="H2" s="2352"/>
    </row>
    <row r="3" spans="1:8" ht="60.75" customHeight="1" x14ac:dyDescent="0.2">
      <c r="A3" s="2356" t="e">
        <f>#REF!</f>
        <v>#REF!</v>
      </c>
      <c r="B3" s="2356"/>
      <c r="C3" s="2356"/>
      <c r="D3" s="2356"/>
      <c r="E3" s="2356"/>
      <c r="F3" s="2356"/>
      <c r="G3" s="2356"/>
      <c r="H3" s="2356"/>
    </row>
    <row r="5" spans="1:8" ht="35.25" customHeight="1" thickBot="1" x14ac:dyDescent="0.25">
      <c r="A5" s="2354" t="s">
        <v>608</v>
      </c>
      <c r="B5" s="2354"/>
      <c r="C5" s="2354"/>
      <c r="D5" s="2354"/>
      <c r="E5" s="2354"/>
      <c r="F5" s="2354"/>
      <c r="G5" s="2354"/>
      <c r="H5" s="2354"/>
    </row>
    <row r="6" spans="1:8" ht="36"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
      <c r="A7" s="1148">
        <v>1</v>
      </c>
      <c r="B7" s="2402" t="s">
        <v>609</v>
      </c>
      <c r="C7" s="2403"/>
      <c r="D7" s="1126"/>
      <c r="E7" s="1143"/>
      <c r="F7" s="1143"/>
      <c r="G7" s="1144"/>
      <c r="H7" s="1145"/>
    </row>
    <row r="8" spans="1:8" ht="31.5" x14ac:dyDescent="0.2">
      <c r="A8" s="1040"/>
      <c r="B8" s="1149" t="s">
        <v>610</v>
      </c>
      <c r="C8" s="999">
        <v>4</v>
      </c>
      <c r="D8" s="999">
        <v>7.3</v>
      </c>
      <c r="E8" s="1073">
        <v>0</v>
      </c>
      <c r="F8" s="1073">
        <v>0</v>
      </c>
      <c r="G8" s="1041">
        <f>D8*C8</f>
        <v>29.2</v>
      </c>
      <c r="H8" s="1042"/>
    </row>
    <row r="9" spans="1:8" ht="15.75" x14ac:dyDescent="0.2">
      <c r="A9" s="1040"/>
      <c r="B9" s="999"/>
      <c r="C9" s="999"/>
      <c r="D9" s="999"/>
      <c r="E9" s="999"/>
      <c r="F9" s="999"/>
      <c r="G9" s="1041"/>
      <c r="H9" s="1042"/>
    </row>
    <row r="10" spans="1:8" ht="15.75" x14ac:dyDescent="0.2">
      <c r="A10" s="1040"/>
      <c r="B10" s="2373" t="s">
        <v>443</v>
      </c>
      <c r="C10" s="2373"/>
      <c r="D10" s="2373"/>
      <c r="E10" s="999"/>
      <c r="F10" s="999"/>
      <c r="G10" s="1041">
        <f>SUM(G7:G9)</f>
        <v>29.2</v>
      </c>
      <c r="H10" s="1042"/>
    </row>
    <row r="11" spans="1:8" ht="15.75" x14ac:dyDescent="0.2">
      <c r="A11" s="1040"/>
      <c r="B11" s="2373" t="s">
        <v>611</v>
      </c>
      <c r="C11" s="2373"/>
      <c r="D11" s="2373"/>
      <c r="E11" s="999"/>
      <c r="F11" s="999"/>
      <c r="G11" s="1041">
        <v>7.5359999999999996</v>
      </c>
      <c r="H11" s="1042"/>
    </row>
    <row r="12" spans="1:8" ht="15.75" x14ac:dyDescent="0.2">
      <c r="A12" s="1040"/>
      <c r="B12" s="2373" t="s">
        <v>154</v>
      </c>
      <c r="C12" s="2373"/>
      <c r="D12" s="2373"/>
      <c r="E12" s="999"/>
      <c r="F12" s="999"/>
      <c r="G12" s="1041">
        <f>G11*G10</f>
        <v>220.05119999999999</v>
      </c>
      <c r="H12" s="1042"/>
    </row>
    <row r="13" spans="1:8" ht="15.75" x14ac:dyDescent="0.2">
      <c r="A13" s="1040"/>
      <c r="B13" s="2373"/>
      <c r="C13" s="2373"/>
      <c r="D13" s="2373"/>
      <c r="E13" s="999"/>
      <c r="F13" s="999"/>
      <c r="G13" s="1041">
        <v>0</v>
      </c>
      <c r="H13" s="1042"/>
    </row>
    <row r="14" spans="1:8" ht="15.75" x14ac:dyDescent="0.2">
      <c r="A14" s="1043"/>
      <c r="B14" s="2373" t="s">
        <v>613</v>
      </c>
      <c r="C14" s="2373"/>
      <c r="D14" s="2373"/>
      <c r="E14" s="1142"/>
      <c r="F14" s="1142"/>
      <c r="G14" s="1041">
        <f>G12-G13</f>
        <v>220.05119999999999</v>
      </c>
      <c r="H14" s="1150"/>
    </row>
    <row r="15" spans="1:8" ht="15.75" x14ac:dyDescent="0.2">
      <c r="A15" s="1043"/>
      <c r="B15" s="999"/>
      <c r="C15" s="999"/>
      <c r="D15" s="999"/>
      <c r="E15" s="1142"/>
      <c r="F15" s="1142"/>
      <c r="G15" s="1041"/>
      <c r="H15" s="1150"/>
    </row>
    <row r="16" spans="1:8" ht="15.75" x14ac:dyDescent="0.2">
      <c r="A16" s="1040">
        <v>2</v>
      </c>
      <c r="B16" s="2364" t="s">
        <v>612</v>
      </c>
      <c r="C16" s="2365"/>
      <c r="D16" s="999"/>
      <c r="E16" s="1073"/>
      <c r="F16" s="1073"/>
      <c r="G16" s="1041"/>
      <c r="H16" s="1150"/>
    </row>
    <row r="17" spans="1:8" ht="38.25" customHeight="1" x14ac:dyDescent="0.2">
      <c r="A17" s="1040"/>
      <c r="B17" s="1149" t="s">
        <v>610</v>
      </c>
      <c r="C17" s="999">
        <v>2</v>
      </c>
      <c r="D17" s="999">
        <v>7.3</v>
      </c>
      <c r="E17" s="1073">
        <v>0</v>
      </c>
      <c r="F17" s="1073">
        <v>0</v>
      </c>
      <c r="G17" s="1041">
        <f>D17*C17</f>
        <v>14.6</v>
      </c>
      <c r="H17" s="1150"/>
    </row>
    <row r="18" spans="1:8" ht="15.75" x14ac:dyDescent="0.2">
      <c r="A18" s="1040"/>
      <c r="B18" s="999"/>
      <c r="C18" s="999"/>
      <c r="D18" s="999"/>
      <c r="E18" s="999"/>
      <c r="F18" s="999"/>
      <c r="G18" s="1041"/>
      <c r="H18" s="1150"/>
    </row>
    <row r="19" spans="1:8" ht="15.75" x14ac:dyDescent="0.2">
      <c r="A19" s="1040"/>
      <c r="B19" s="2373" t="s">
        <v>443</v>
      </c>
      <c r="C19" s="2373"/>
      <c r="D19" s="2373"/>
      <c r="E19" s="999"/>
      <c r="F19" s="999"/>
      <c r="G19" s="1041">
        <f>SUM(G16:G18)</f>
        <v>14.6</v>
      </c>
      <c r="H19" s="1150"/>
    </row>
    <row r="20" spans="1:8" ht="15.75" x14ac:dyDescent="0.2">
      <c r="A20" s="1040"/>
      <c r="B20" s="2373" t="s">
        <v>611</v>
      </c>
      <c r="C20" s="2373"/>
      <c r="D20" s="2373"/>
      <c r="E20" s="999"/>
      <c r="F20" s="999"/>
      <c r="G20" s="1041">
        <v>4.71</v>
      </c>
      <c r="H20" s="1150"/>
    </row>
    <row r="21" spans="1:8" ht="15.75" x14ac:dyDescent="0.2">
      <c r="A21" s="1040"/>
      <c r="B21" s="2373" t="s">
        <v>614</v>
      </c>
      <c r="C21" s="2373"/>
      <c r="D21" s="2373"/>
      <c r="E21" s="999"/>
      <c r="F21" s="999"/>
      <c r="G21" s="1041">
        <f>G20*G19</f>
        <v>68.765999999999991</v>
      </c>
      <c r="H21" s="1150"/>
    </row>
    <row r="22" spans="1:8" ht="15.75" x14ac:dyDescent="0.2">
      <c r="A22" s="1040"/>
      <c r="B22" s="2373"/>
      <c r="C22" s="2373"/>
      <c r="D22" s="2373"/>
      <c r="E22" s="999"/>
      <c r="F22" s="999"/>
      <c r="G22" s="1041">
        <v>0</v>
      </c>
      <c r="H22" s="1150"/>
    </row>
    <row r="23" spans="1:8" ht="22.5" customHeight="1" thickBot="1" x14ac:dyDescent="0.25">
      <c r="A23" s="1151"/>
      <c r="B23" s="2401" t="s">
        <v>615</v>
      </c>
      <c r="C23" s="2401"/>
      <c r="D23" s="2401"/>
      <c r="E23" s="1152"/>
      <c r="F23" s="1152"/>
      <c r="G23" s="1153">
        <f>G21+G14</f>
        <v>288.81719999999996</v>
      </c>
      <c r="H23" s="1154"/>
    </row>
    <row r="24" spans="1:8" ht="13.5" thickTop="1" x14ac:dyDescent="0.2"/>
  </sheetData>
  <mergeCells count="16">
    <mergeCell ref="A1:H1"/>
    <mergeCell ref="A2:H2"/>
    <mergeCell ref="A3:H3"/>
    <mergeCell ref="B19:D19"/>
    <mergeCell ref="B20:D20"/>
    <mergeCell ref="A5:H5"/>
    <mergeCell ref="B21:D21"/>
    <mergeCell ref="B22:D22"/>
    <mergeCell ref="B23:D23"/>
    <mergeCell ref="B7:C7"/>
    <mergeCell ref="B16:C16"/>
    <mergeCell ref="B10:D10"/>
    <mergeCell ref="B11:D11"/>
    <mergeCell ref="B12:D12"/>
    <mergeCell ref="B13:D13"/>
    <mergeCell ref="B14:D14"/>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3" sqref="A3:H3"/>
    </sheetView>
  </sheetViews>
  <sheetFormatPr defaultRowHeight="12.75" x14ac:dyDescent="0.2"/>
  <cols>
    <col min="2" max="2" width="13.5703125" customWidth="1"/>
    <col min="3" max="3" width="8.28515625" customWidth="1"/>
    <col min="4" max="4" width="9.28515625" customWidth="1"/>
    <col min="5" max="5" width="9.85546875" customWidth="1"/>
    <col min="6" max="6" width="9.5703125" customWidth="1"/>
    <col min="7" max="7" width="10.7109375" customWidth="1"/>
    <col min="8" max="8" width="11.42578125" customWidth="1"/>
  </cols>
  <sheetData>
    <row r="1" spans="1:8" ht="24.75" customHeight="1" x14ac:dyDescent="0.2">
      <c r="A1" s="2352" t="e">
        <f>#REF!</f>
        <v>#REF!</v>
      </c>
      <c r="B1" s="2352"/>
      <c r="C1" s="2352"/>
      <c r="D1" s="2352"/>
      <c r="E1" s="2352"/>
      <c r="F1" s="2352"/>
      <c r="G1" s="2352"/>
      <c r="H1" s="2352"/>
    </row>
    <row r="2" spans="1:8" ht="24.75" customHeight="1" x14ac:dyDescent="0.2">
      <c r="A2" s="2352" t="e">
        <f>#REF!</f>
        <v>#REF!</v>
      </c>
      <c r="B2" s="2352"/>
      <c r="C2" s="2352"/>
      <c r="D2" s="2352"/>
      <c r="E2" s="2352"/>
      <c r="F2" s="2352"/>
      <c r="G2" s="2352"/>
      <c r="H2" s="2352"/>
    </row>
    <row r="3" spans="1:8" ht="71.25" customHeight="1" x14ac:dyDescent="0.2">
      <c r="A3" s="2356" t="e">
        <f>#REF!</f>
        <v>#REF!</v>
      </c>
      <c r="B3" s="2356"/>
      <c r="C3" s="2356"/>
      <c r="D3" s="2356"/>
      <c r="E3" s="2356"/>
      <c r="F3" s="2356"/>
      <c r="G3" s="2356"/>
      <c r="H3" s="2356"/>
    </row>
    <row r="4" spans="1:8" ht="8.25" customHeight="1" x14ac:dyDescent="0.2"/>
    <row r="5" spans="1:8" hidden="1" x14ac:dyDescent="0.2"/>
    <row r="6" spans="1:8" ht="40.5" customHeight="1" thickBot="1" x14ac:dyDescent="0.25">
      <c r="A6" s="2354" t="s">
        <v>616</v>
      </c>
      <c r="B6" s="2354"/>
      <c r="C6" s="2354"/>
      <c r="D6" s="2354"/>
      <c r="E6" s="2354"/>
      <c r="F6" s="2354"/>
      <c r="G6" s="2354"/>
      <c r="H6" s="2354"/>
    </row>
    <row r="7" spans="1:8" ht="35.25" customHeight="1" thickTop="1" thickBot="1" x14ac:dyDescent="0.25">
      <c r="A7" s="1155" t="s">
        <v>516</v>
      </c>
      <c r="B7" s="1125" t="s">
        <v>84</v>
      </c>
      <c r="C7" s="1125" t="s">
        <v>592</v>
      </c>
      <c r="D7" s="1125" t="s">
        <v>397</v>
      </c>
      <c r="E7" s="1125" t="s">
        <v>398</v>
      </c>
      <c r="F7" s="1125" t="s">
        <v>583</v>
      </c>
      <c r="G7" s="1125" t="s">
        <v>584</v>
      </c>
      <c r="H7" s="1156" t="s">
        <v>336</v>
      </c>
    </row>
    <row r="8" spans="1:8" ht="20.25" customHeight="1" thickTop="1" x14ac:dyDescent="0.2">
      <c r="A8" s="1121">
        <v>1</v>
      </c>
      <c r="B8" s="1122" t="s">
        <v>617</v>
      </c>
      <c r="C8" s="1122"/>
      <c r="D8" s="1122"/>
      <c r="E8" s="1130"/>
      <c r="F8" s="1130"/>
      <c r="G8" s="1123"/>
      <c r="H8" s="1124"/>
    </row>
    <row r="9" spans="1:8" ht="17.25" customHeight="1" x14ac:dyDescent="0.2">
      <c r="A9" s="1031"/>
      <c r="B9" s="992" t="s">
        <v>618</v>
      </c>
      <c r="C9" s="992">
        <v>10</v>
      </c>
      <c r="D9" s="992">
        <v>1</v>
      </c>
      <c r="E9" s="992"/>
      <c r="F9" s="992"/>
      <c r="G9" s="1157">
        <f>D9*C9</f>
        <v>10</v>
      </c>
      <c r="H9" s="1035"/>
    </row>
    <row r="10" spans="1:8" ht="16.5" customHeight="1" x14ac:dyDescent="0.2">
      <c r="A10" s="1031"/>
      <c r="B10" s="992" t="s">
        <v>619</v>
      </c>
      <c r="C10" s="992">
        <v>10</v>
      </c>
      <c r="D10" s="992">
        <v>1</v>
      </c>
      <c r="E10" s="992"/>
      <c r="F10" s="992"/>
      <c r="G10" s="1157">
        <f>D10*C10</f>
        <v>10</v>
      </c>
      <c r="H10" s="1035"/>
    </row>
    <row r="11" spans="1:8" ht="15" x14ac:dyDescent="0.2">
      <c r="A11" s="1031"/>
      <c r="B11" s="1087"/>
      <c r="C11" s="992"/>
      <c r="D11" s="992"/>
      <c r="E11" s="992"/>
      <c r="F11" s="992"/>
      <c r="G11" s="1157"/>
      <c r="H11" s="1035"/>
    </row>
    <row r="12" spans="1:8" ht="15" x14ac:dyDescent="0.25">
      <c r="A12" s="1011"/>
      <c r="B12" s="991"/>
      <c r="C12" s="991"/>
      <c r="D12" s="991"/>
      <c r="E12" s="991"/>
      <c r="F12" s="991"/>
      <c r="G12" s="1158"/>
      <c r="H12" s="1015"/>
    </row>
    <row r="13" spans="1:8" ht="17.25" customHeight="1" x14ac:dyDescent="0.2">
      <c r="A13" s="1031"/>
      <c r="B13" s="2366" t="s">
        <v>587</v>
      </c>
      <c r="C13" s="2366"/>
      <c r="D13" s="2366"/>
      <c r="E13" s="992"/>
      <c r="F13" s="992"/>
      <c r="G13" s="1157">
        <f>SUM(G8:G12)</f>
        <v>20</v>
      </c>
      <c r="H13" s="1035"/>
    </row>
    <row r="14" spans="1:8" ht="15" hidden="1" x14ac:dyDescent="0.2">
      <c r="A14" s="1031"/>
      <c r="B14" s="2366"/>
      <c r="C14" s="2366"/>
      <c r="D14" s="2366"/>
      <c r="E14" s="992"/>
      <c r="F14" s="992"/>
      <c r="G14" s="1157">
        <v>0</v>
      </c>
      <c r="H14" s="1035"/>
    </row>
    <row r="15" spans="1:8" ht="20.25" customHeight="1" thickBot="1" x14ac:dyDescent="0.25">
      <c r="A15" s="1159"/>
      <c r="B15" s="2404" t="s">
        <v>620</v>
      </c>
      <c r="C15" s="2404"/>
      <c r="D15" s="2404"/>
      <c r="E15" s="1160"/>
      <c r="F15" s="1160"/>
      <c r="G15" s="1161">
        <f>G13-G14</f>
        <v>20</v>
      </c>
      <c r="H15" s="1162" t="s">
        <v>23</v>
      </c>
    </row>
    <row r="16" spans="1:8" ht="13.5" thickTop="1" x14ac:dyDescent="0.2"/>
  </sheetData>
  <mergeCells count="7">
    <mergeCell ref="A6:H6"/>
    <mergeCell ref="B13:D13"/>
    <mergeCell ref="B14:D14"/>
    <mergeCell ref="B15:D15"/>
    <mergeCell ref="A1:H1"/>
    <mergeCell ref="A2:H2"/>
    <mergeCell ref="A3:H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sqref="A1:H11"/>
    </sheetView>
  </sheetViews>
  <sheetFormatPr defaultRowHeight="12.75" x14ac:dyDescent="0.2"/>
  <cols>
    <col min="1" max="1" width="6" customWidth="1"/>
    <col min="2" max="2" width="16.5703125" customWidth="1"/>
    <col min="3" max="3" width="8.5703125" customWidth="1"/>
    <col min="4" max="4" width="11.5703125" customWidth="1"/>
    <col min="5" max="5" width="12.140625" customWidth="1"/>
    <col min="6" max="6" width="11" customWidth="1"/>
    <col min="7" max="7" width="12.42578125" customWidth="1"/>
    <col min="8" max="8" width="10.42578125" customWidth="1"/>
  </cols>
  <sheetData>
    <row r="1" spans="1:8" ht="18.75" x14ac:dyDescent="0.2">
      <c r="A1" s="2352" t="e">
        <f>#REF!</f>
        <v>#REF!</v>
      </c>
      <c r="B1" s="2352"/>
      <c r="C1" s="2352"/>
      <c r="D1" s="2352"/>
      <c r="E1" s="2352"/>
      <c r="F1" s="2352"/>
      <c r="G1" s="2352"/>
      <c r="H1" s="2352"/>
    </row>
    <row r="2" spans="1:8" ht="18.75" x14ac:dyDescent="0.2">
      <c r="A2" s="2352" t="e">
        <f>#REF!</f>
        <v>#REF!</v>
      </c>
      <c r="B2" s="2352"/>
      <c r="C2" s="2352"/>
      <c r="D2" s="2352"/>
      <c r="E2" s="2352"/>
      <c r="F2" s="2352"/>
      <c r="G2" s="2352"/>
      <c r="H2" s="2352"/>
    </row>
    <row r="3" spans="1:8" ht="55.5" customHeight="1" x14ac:dyDescent="0.2">
      <c r="A3" s="2356" t="e">
        <f>#REF!</f>
        <v>#REF!</v>
      </c>
      <c r="B3" s="2356"/>
      <c r="C3" s="2356"/>
      <c r="D3" s="2356"/>
      <c r="E3" s="2356"/>
      <c r="F3" s="2356"/>
      <c r="G3" s="2356"/>
      <c r="H3" s="2356"/>
    </row>
    <row r="4" spans="1:8" ht="5.25" customHeight="1" x14ac:dyDescent="0.2"/>
    <row r="5" spans="1:8" ht="27" customHeight="1" thickBot="1" x14ac:dyDescent="0.25">
      <c r="A5" s="2377" t="s">
        <v>621</v>
      </c>
      <c r="B5" s="2377"/>
      <c r="C5" s="2377"/>
      <c r="D5" s="2377"/>
      <c r="E5" s="2377"/>
      <c r="F5" s="2377"/>
      <c r="G5" s="2377"/>
      <c r="H5" s="2377"/>
    </row>
    <row r="6" spans="1:8" ht="41.25" customHeight="1" thickTop="1" thickBot="1" x14ac:dyDescent="0.25">
      <c r="A6" s="1113" t="s">
        <v>516</v>
      </c>
      <c r="B6" s="1114" t="s">
        <v>84</v>
      </c>
      <c r="C6" s="1114" t="s">
        <v>592</v>
      </c>
      <c r="D6" s="1115" t="s">
        <v>397</v>
      </c>
      <c r="E6" s="1115" t="s">
        <v>398</v>
      </c>
      <c r="F6" s="1115" t="s">
        <v>583</v>
      </c>
      <c r="G6" s="1115" t="s">
        <v>584</v>
      </c>
      <c r="H6" s="1117" t="s">
        <v>336</v>
      </c>
    </row>
    <row r="7" spans="1:8" ht="46.5" customHeight="1" thickTop="1" x14ac:dyDescent="0.2">
      <c r="A7" s="1121">
        <v>1</v>
      </c>
      <c r="B7" s="1163" t="s">
        <v>622</v>
      </c>
      <c r="C7" s="1167">
        <v>8</v>
      </c>
      <c r="D7" s="1165">
        <v>1.7</v>
      </c>
      <c r="E7" s="1166">
        <v>5.5E-2</v>
      </c>
      <c r="F7" s="1087">
        <v>1.25</v>
      </c>
      <c r="G7" s="1034">
        <f>F7*E7*D7*C7</f>
        <v>0.93500000000000005</v>
      </c>
      <c r="H7" s="1124"/>
    </row>
    <row r="8" spans="1:8" ht="28.5" customHeight="1" x14ac:dyDescent="0.2">
      <c r="A8" s="1031">
        <v>2</v>
      </c>
      <c r="B8" s="1163" t="s">
        <v>623</v>
      </c>
      <c r="C8" s="1167">
        <v>2</v>
      </c>
      <c r="D8" s="1165">
        <v>7.3</v>
      </c>
      <c r="E8" s="1166">
        <v>4.4999999999999998E-2</v>
      </c>
      <c r="F8" s="1087">
        <v>0.25</v>
      </c>
      <c r="G8" s="1034">
        <f>F8*E8*D8*C8</f>
        <v>0.16424999999999998</v>
      </c>
      <c r="H8" s="1035"/>
    </row>
    <row r="9" spans="1:8" ht="28.5" customHeight="1" x14ac:dyDescent="0.2">
      <c r="A9" s="1031"/>
      <c r="B9" s="2366" t="s">
        <v>587</v>
      </c>
      <c r="C9" s="2366"/>
      <c r="D9" s="2366"/>
      <c r="E9" s="992"/>
      <c r="F9" s="992"/>
      <c r="G9" s="1034">
        <f>SUM(G7:G8)</f>
        <v>1.0992500000000001</v>
      </c>
      <c r="H9" s="1035"/>
    </row>
    <row r="10" spans="1:8" ht="15" hidden="1" x14ac:dyDescent="0.2">
      <c r="A10" s="1031"/>
      <c r="B10" s="2366"/>
      <c r="C10" s="2366"/>
      <c r="D10" s="2366"/>
      <c r="E10" s="992"/>
      <c r="F10" s="992"/>
      <c r="G10" s="1034">
        <v>0</v>
      </c>
      <c r="H10" s="1035"/>
    </row>
    <row r="11" spans="1:8" s="526" customFormat="1" ht="21.75" customHeight="1" thickBot="1" x14ac:dyDescent="0.25">
      <c r="A11" s="1159"/>
      <c r="B11" s="2404" t="s">
        <v>624</v>
      </c>
      <c r="C11" s="2404"/>
      <c r="D11" s="2404"/>
      <c r="E11" s="1160"/>
      <c r="F11" s="1160"/>
      <c r="G11" s="1168">
        <f>G9-G10</f>
        <v>1.0992500000000001</v>
      </c>
      <c r="H11" s="1162"/>
    </row>
    <row r="12" spans="1:8" ht="13.5" thickTop="1" x14ac:dyDescent="0.2"/>
  </sheetData>
  <mergeCells count="7">
    <mergeCell ref="A5:H5"/>
    <mergeCell ref="B9:D9"/>
    <mergeCell ref="B10:D10"/>
    <mergeCell ref="B11:D11"/>
    <mergeCell ref="A1:H1"/>
    <mergeCell ref="A2:H2"/>
    <mergeCell ref="A3:H3"/>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G9" sqref="G9"/>
    </sheetView>
  </sheetViews>
  <sheetFormatPr defaultRowHeight="30" customHeight="1" x14ac:dyDescent="0.2"/>
  <cols>
    <col min="2" max="2" width="20" customWidth="1"/>
    <col min="4" max="4" width="10.85546875" customWidth="1"/>
    <col min="5" max="5" width="12" customWidth="1"/>
    <col min="6" max="6" width="11.28515625" customWidth="1"/>
    <col min="7" max="7" width="11.42578125" customWidth="1"/>
    <col min="8" max="8" width="12.85546875" customWidth="1"/>
  </cols>
  <sheetData>
    <row r="1" spans="1:8" ht="30" customHeight="1" x14ac:dyDescent="0.2">
      <c r="A1" s="2352" t="e">
        <f>#REF!</f>
        <v>#REF!</v>
      </c>
      <c r="B1" s="2352"/>
      <c r="C1" s="2352"/>
      <c r="D1" s="2352"/>
      <c r="E1" s="2352"/>
      <c r="F1" s="2352"/>
      <c r="G1" s="2352"/>
      <c r="H1" s="2352"/>
    </row>
    <row r="2" spans="1:8" ht="30" customHeight="1" x14ac:dyDescent="0.2">
      <c r="A2" s="2352" t="e">
        <f>#REF!</f>
        <v>#REF!</v>
      </c>
      <c r="B2" s="2352"/>
      <c r="C2" s="2352"/>
      <c r="D2" s="2352"/>
      <c r="E2" s="2352"/>
      <c r="F2" s="2352"/>
      <c r="G2" s="2352"/>
      <c r="H2" s="2352"/>
    </row>
    <row r="3" spans="1:8" ht="64.5" customHeight="1" x14ac:dyDescent="0.2">
      <c r="A3" s="2356" t="e">
        <f>#REF!</f>
        <v>#REF!</v>
      </c>
      <c r="B3" s="2356"/>
      <c r="C3" s="2356"/>
      <c r="D3" s="2356"/>
      <c r="E3" s="2356"/>
      <c r="F3" s="2356"/>
      <c r="G3" s="2356"/>
      <c r="H3" s="2356"/>
    </row>
    <row r="4" spans="1:8" ht="11.25" customHeight="1" x14ac:dyDescent="0.2"/>
    <row r="5" spans="1:8" ht="30" customHeight="1" thickBot="1" x14ac:dyDescent="0.25">
      <c r="A5" s="2377" t="s">
        <v>657</v>
      </c>
      <c r="B5" s="2377"/>
      <c r="C5" s="2377"/>
      <c r="D5" s="2377"/>
      <c r="E5" s="2377"/>
      <c r="F5" s="2377"/>
      <c r="G5" s="2377"/>
      <c r="H5" s="2377"/>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48" customHeight="1" thickTop="1" x14ac:dyDescent="0.2">
      <c r="A7" s="1121">
        <v>1</v>
      </c>
      <c r="B7" s="1163" t="s">
        <v>659</v>
      </c>
      <c r="C7" s="1167">
        <v>8</v>
      </c>
      <c r="D7" s="1165">
        <v>6</v>
      </c>
      <c r="E7" s="1166"/>
      <c r="F7" s="1087"/>
      <c r="G7" s="1034">
        <f>D7*C7</f>
        <v>48</v>
      </c>
      <c r="H7" s="1124"/>
    </row>
    <row r="8" spans="1:8" ht="33.75" customHeight="1" x14ac:dyDescent="0.2">
      <c r="A8" s="1031">
        <v>2</v>
      </c>
      <c r="B8" s="1163" t="s">
        <v>623</v>
      </c>
      <c r="C8" s="1167">
        <v>2</v>
      </c>
      <c r="D8" s="1165">
        <v>7.3</v>
      </c>
      <c r="E8" s="1166"/>
      <c r="F8" s="1087"/>
      <c r="G8" s="1034">
        <f>D8*C8</f>
        <v>14.6</v>
      </c>
      <c r="H8" s="1035"/>
    </row>
    <row r="9" spans="1:8" ht="30" customHeight="1" x14ac:dyDescent="0.2">
      <c r="A9" s="1031"/>
      <c r="B9" s="2366" t="s">
        <v>587</v>
      </c>
      <c r="C9" s="2366"/>
      <c r="D9" s="2366"/>
      <c r="E9" s="992"/>
      <c r="F9" s="992"/>
      <c r="G9" s="1034">
        <f>SUM(G7:G8)</f>
        <v>62.6</v>
      </c>
      <c r="H9" s="1035"/>
    </row>
    <row r="10" spans="1:8" ht="30" hidden="1" customHeight="1" x14ac:dyDescent="0.2">
      <c r="A10" s="1031"/>
      <c r="B10" s="2366"/>
      <c r="C10" s="2366"/>
      <c r="D10" s="2366"/>
      <c r="E10" s="992"/>
      <c r="F10" s="992"/>
      <c r="G10" s="1034">
        <v>0</v>
      </c>
      <c r="H10" s="1035"/>
    </row>
    <row r="11" spans="1:8" ht="30" customHeight="1" thickBot="1" x14ac:dyDescent="0.25">
      <c r="A11" s="1159"/>
      <c r="B11" s="2404" t="s">
        <v>658</v>
      </c>
      <c r="C11" s="2404"/>
      <c r="D11" s="2404"/>
      <c r="E11" s="1160"/>
      <c r="F11" s="1160"/>
      <c r="G11" s="1168">
        <f>G9-G10</f>
        <v>62.6</v>
      </c>
      <c r="H11" s="1162"/>
    </row>
    <row r="12" spans="1:8" ht="30" customHeight="1" thickTop="1" x14ac:dyDescent="0.2"/>
  </sheetData>
  <mergeCells count="7">
    <mergeCell ref="B11:D11"/>
    <mergeCell ref="A1:H1"/>
    <mergeCell ref="A2:H2"/>
    <mergeCell ref="A3:H3"/>
    <mergeCell ref="A5:H5"/>
    <mergeCell ref="B9:D9"/>
    <mergeCell ref="B10:D10"/>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E9" sqref="E9"/>
    </sheetView>
  </sheetViews>
  <sheetFormatPr defaultRowHeight="25.5" customHeight="1" x14ac:dyDescent="0.2"/>
  <cols>
    <col min="1" max="1" width="6.28515625" customWidth="1"/>
    <col min="2" max="2" width="19" customWidth="1"/>
    <col min="3" max="3" width="8" customWidth="1"/>
    <col min="4" max="4" width="12.5703125" customWidth="1"/>
    <col min="5" max="5" width="11.28515625" customWidth="1"/>
    <col min="6" max="6" width="11.140625" customWidth="1"/>
    <col min="7" max="7" width="10.5703125" customWidth="1"/>
    <col min="8" max="8" width="11.28515625" customWidth="1"/>
  </cols>
  <sheetData>
    <row r="1" spans="1:8" ht="25.5" customHeight="1" x14ac:dyDescent="0.2">
      <c r="A1" s="2352" t="e">
        <f>#REF!</f>
        <v>#REF!</v>
      </c>
      <c r="B1" s="2352"/>
      <c r="C1" s="2352"/>
      <c r="D1" s="2352"/>
      <c r="E1" s="2352"/>
      <c r="F1" s="2352"/>
      <c r="G1" s="2352"/>
      <c r="H1" s="2352"/>
    </row>
    <row r="2" spans="1:8" ht="25.5" customHeight="1" x14ac:dyDescent="0.2">
      <c r="A2" s="2352" t="e">
        <f>#REF!</f>
        <v>#REF!</v>
      </c>
      <c r="B2" s="2352"/>
      <c r="C2" s="2352"/>
      <c r="D2" s="2352"/>
      <c r="E2" s="2352"/>
      <c r="F2" s="2352"/>
      <c r="G2" s="2352"/>
      <c r="H2" s="2352"/>
    </row>
    <row r="3" spans="1:8" ht="50.25" customHeight="1" x14ac:dyDescent="0.2">
      <c r="A3" s="2356" t="e">
        <f>#REF!</f>
        <v>#REF!</v>
      </c>
      <c r="B3" s="2356"/>
      <c r="C3" s="2356"/>
      <c r="D3" s="2356"/>
      <c r="E3" s="2356"/>
      <c r="F3" s="2356"/>
      <c r="G3" s="2356"/>
      <c r="H3" s="2356"/>
    </row>
    <row r="4" spans="1:8" ht="6.75" customHeight="1" x14ac:dyDescent="0.2"/>
    <row r="5" spans="1:8" ht="33.75" customHeight="1" thickBot="1" x14ac:dyDescent="0.25">
      <c r="A5" s="2354" t="s">
        <v>625</v>
      </c>
      <c r="B5" s="2354"/>
      <c r="C5" s="2354"/>
      <c r="D5" s="2354"/>
      <c r="E5" s="2354"/>
      <c r="F5" s="2354"/>
      <c r="G5" s="2354"/>
      <c r="H5" s="2354"/>
    </row>
    <row r="6" spans="1:8" ht="29.25" customHeight="1" thickTop="1" thickBot="1" x14ac:dyDescent="0.25">
      <c r="A6" s="1132" t="s">
        <v>516</v>
      </c>
      <c r="B6" s="1133" t="s">
        <v>84</v>
      </c>
      <c r="C6" s="1133" t="s">
        <v>592</v>
      </c>
      <c r="D6" s="1125" t="s">
        <v>397</v>
      </c>
      <c r="E6" s="1125" t="s">
        <v>398</v>
      </c>
      <c r="F6" s="1125" t="s">
        <v>583</v>
      </c>
      <c r="G6" s="1125" t="s">
        <v>584</v>
      </c>
      <c r="H6" s="1134" t="s">
        <v>336</v>
      </c>
    </row>
    <row r="7" spans="1:8" ht="25.5" customHeight="1" thickTop="1" x14ac:dyDescent="0.2">
      <c r="A7" s="1148">
        <v>1</v>
      </c>
      <c r="B7" s="1173" t="s">
        <v>626</v>
      </c>
      <c r="C7" s="1174">
        <v>9</v>
      </c>
      <c r="D7" s="1175">
        <v>1.7250000000000001</v>
      </c>
      <c r="E7" s="1176">
        <v>0.3</v>
      </c>
      <c r="F7" s="1176">
        <v>1.85</v>
      </c>
      <c r="G7" s="1144">
        <f>F7*E7*D7*C7</f>
        <v>8.6163750000000014</v>
      </c>
      <c r="H7" s="1145"/>
    </row>
    <row r="8" spans="1:8" ht="25.5" customHeight="1" x14ac:dyDescent="0.2">
      <c r="A8" s="1040">
        <v>2</v>
      </c>
      <c r="B8" s="1177" t="s">
        <v>627</v>
      </c>
      <c r="C8" s="1178">
        <v>6</v>
      </c>
      <c r="D8" s="1179">
        <v>1.7250000000000001</v>
      </c>
      <c r="E8" s="1180">
        <v>0.3</v>
      </c>
      <c r="F8" s="1180">
        <v>1.85</v>
      </c>
      <c r="G8" s="1041">
        <f>F8*E8*D8*C8</f>
        <v>5.744250000000001</v>
      </c>
      <c r="H8" s="1042"/>
    </row>
    <row r="9" spans="1:8" ht="25.5" customHeight="1" x14ac:dyDescent="0.2">
      <c r="A9" s="1040">
        <v>3</v>
      </c>
      <c r="B9" s="1181" t="s">
        <v>628</v>
      </c>
      <c r="C9" s="1178">
        <v>1</v>
      </c>
      <c r="D9" s="1179">
        <v>29.6</v>
      </c>
      <c r="E9" s="1180">
        <v>8.9</v>
      </c>
      <c r="F9" s="1180">
        <v>0.3</v>
      </c>
      <c r="G9" s="1179">
        <f>F9*E9*D9*C9</f>
        <v>79.031999999999996</v>
      </c>
      <c r="H9" s="1042"/>
    </row>
    <row r="10" spans="1:8" ht="25.5" customHeight="1" x14ac:dyDescent="0.2">
      <c r="A10" s="1040">
        <v>4</v>
      </c>
      <c r="B10" s="1181" t="s">
        <v>629</v>
      </c>
      <c r="C10" s="1178">
        <v>2</v>
      </c>
      <c r="D10" s="1179">
        <v>37.6</v>
      </c>
      <c r="E10" s="1180">
        <v>0.8</v>
      </c>
      <c r="F10" s="1180">
        <v>0.3</v>
      </c>
      <c r="G10" s="1179">
        <f>F10*E10*D10*C10</f>
        <v>18.047999999999998</v>
      </c>
      <c r="H10" s="1042"/>
    </row>
    <row r="11" spans="1:8" ht="21.75" customHeight="1" x14ac:dyDescent="0.2">
      <c r="A11" s="1040"/>
      <c r="B11" s="1182" t="s">
        <v>630</v>
      </c>
      <c r="C11" s="999"/>
      <c r="D11" s="999"/>
      <c r="E11" s="999"/>
      <c r="F11" s="999"/>
      <c r="G11" s="1041"/>
      <c r="H11" s="1042"/>
    </row>
    <row r="12" spans="1:8" ht="25.5" customHeight="1" x14ac:dyDescent="0.2">
      <c r="A12" s="1040">
        <v>1</v>
      </c>
      <c r="B12" s="1080" t="s">
        <v>631</v>
      </c>
      <c r="C12" s="1178">
        <v>2</v>
      </c>
      <c r="D12" s="1179">
        <v>3</v>
      </c>
      <c r="E12" s="1180">
        <v>8.9</v>
      </c>
      <c r="F12" s="1180">
        <v>0.25</v>
      </c>
      <c r="G12" s="1179">
        <f>F12*E12*D12*C12</f>
        <v>13.350000000000001</v>
      </c>
      <c r="H12" s="1150"/>
    </row>
    <row r="13" spans="1:8" ht="25.5" customHeight="1" x14ac:dyDescent="0.2">
      <c r="A13" s="1040">
        <v>2</v>
      </c>
      <c r="B13" s="1080" t="s">
        <v>632</v>
      </c>
      <c r="C13" s="1178">
        <v>2</v>
      </c>
      <c r="D13" s="1179">
        <v>1</v>
      </c>
      <c r="E13" s="1180">
        <v>8.9</v>
      </c>
      <c r="F13" s="1180">
        <v>0.15</v>
      </c>
      <c r="G13" s="1179">
        <f>F13*E13*D13*C13</f>
        <v>2.67</v>
      </c>
      <c r="H13" s="1150"/>
    </row>
    <row r="14" spans="1:8" ht="33.75" customHeight="1" x14ac:dyDescent="0.2">
      <c r="A14" s="1040">
        <v>3</v>
      </c>
      <c r="B14" s="1080" t="s">
        <v>633</v>
      </c>
      <c r="C14" s="1178">
        <v>2</v>
      </c>
      <c r="D14" s="1179">
        <v>0.4</v>
      </c>
      <c r="E14" s="1180">
        <v>8.9</v>
      </c>
      <c r="F14" s="1180">
        <v>0.25</v>
      </c>
      <c r="G14" s="1179">
        <f>F14*E14*D14*C14</f>
        <v>1.7800000000000002</v>
      </c>
      <c r="H14" s="1183" t="s">
        <v>634</v>
      </c>
    </row>
    <row r="15" spans="1:8" ht="37.5" customHeight="1" x14ac:dyDescent="0.2">
      <c r="A15" s="1040">
        <v>4</v>
      </c>
      <c r="B15" s="1070" t="s">
        <v>635</v>
      </c>
      <c r="C15" s="1178">
        <v>4</v>
      </c>
      <c r="D15" s="1179">
        <v>0.48</v>
      </c>
      <c r="E15" s="1180">
        <v>0.8</v>
      </c>
      <c r="F15" s="1180">
        <v>0.25</v>
      </c>
      <c r="G15" s="1179">
        <f>F15*E15*D15*C15</f>
        <v>0.38400000000000001</v>
      </c>
      <c r="H15" s="1183"/>
    </row>
    <row r="16" spans="1:8" ht="33" customHeight="1" x14ac:dyDescent="0.2">
      <c r="A16" s="1040">
        <v>5</v>
      </c>
      <c r="B16" s="1184" t="s">
        <v>636</v>
      </c>
      <c r="C16" s="1178">
        <v>4</v>
      </c>
      <c r="D16" s="1179">
        <v>4.4800000000000004</v>
      </c>
      <c r="E16" s="1180">
        <v>0.8</v>
      </c>
      <c r="F16" s="1180">
        <v>0.3</v>
      </c>
      <c r="G16" s="1179">
        <f>F16*E16*D16*C16</f>
        <v>4.3008000000000006</v>
      </c>
      <c r="H16" s="1042"/>
    </row>
    <row r="17" spans="1:8" ht="25.5" customHeight="1" x14ac:dyDescent="0.2">
      <c r="A17" s="1202"/>
      <c r="B17" s="2355" t="s">
        <v>587</v>
      </c>
      <c r="C17" s="2355"/>
      <c r="D17" s="2355"/>
      <c r="E17" s="1045"/>
      <c r="F17" s="1045"/>
      <c r="G17" s="1000">
        <f>SUM(G7:G16)</f>
        <v>133.92542499999999</v>
      </c>
      <c r="H17" s="1046"/>
    </row>
    <row r="18" spans="1:8" ht="3.75" hidden="1" customHeight="1" x14ac:dyDescent="0.2">
      <c r="A18" s="1202"/>
      <c r="B18" s="2355"/>
      <c r="C18" s="2355"/>
      <c r="D18" s="2355"/>
      <c r="E18" s="1045"/>
      <c r="F18" s="1045"/>
      <c r="G18" s="1000">
        <v>0</v>
      </c>
      <c r="H18" s="1046"/>
    </row>
    <row r="19" spans="1:8" ht="25.5" customHeight="1" thickBot="1" x14ac:dyDescent="0.25">
      <c r="A19" s="1151"/>
      <c r="B19" s="2401" t="s">
        <v>637</v>
      </c>
      <c r="C19" s="2401"/>
      <c r="D19" s="2401"/>
      <c r="E19" s="1152"/>
      <c r="F19" s="1152"/>
      <c r="G19" s="1153">
        <f>G17-G18</f>
        <v>133.92542499999999</v>
      </c>
      <c r="H19" s="1203"/>
    </row>
    <row r="20" spans="1:8" ht="25.5" customHeight="1" thickTop="1" x14ac:dyDescent="0.2"/>
  </sheetData>
  <mergeCells count="7">
    <mergeCell ref="B17:D17"/>
    <mergeCell ref="B18:D18"/>
    <mergeCell ref="B19:D19"/>
    <mergeCell ref="A1:H1"/>
    <mergeCell ref="A2:H2"/>
    <mergeCell ref="A3:H3"/>
    <mergeCell ref="A5:H5"/>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5" sqref="A5:H5"/>
    </sheetView>
  </sheetViews>
  <sheetFormatPr defaultRowHeight="12.75" x14ac:dyDescent="0.2"/>
  <cols>
    <col min="1" max="1" width="6.140625" customWidth="1"/>
    <col min="2" max="2" width="17.140625" customWidth="1"/>
    <col min="3" max="3" width="7.140625" customWidth="1"/>
    <col min="4" max="4" width="10.85546875" customWidth="1"/>
    <col min="5" max="5" width="10.140625" customWidth="1"/>
    <col min="6" max="6" width="10" customWidth="1"/>
    <col min="7" max="7" width="10.5703125" customWidth="1"/>
    <col min="8" max="8" width="11.7109375" customWidth="1"/>
  </cols>
  <sheetData>
    <row r="1" spans="1:8" ht="25.5" customHeight="1" x14ac:dyDescent="0.2">
      <c r="A1" s="2352" t="e">
        <f>#REF!</f>
        <v>#REF!</v>
      </c>
      <c r="B1" s="2352"/>
      <c r="C1" s="2352"/>
      <c r="D1" s="2352"/>
      <c r="E1" s="2352"/>
      <c r="F1" s="2352"/>
      <c r="G1" s="2352"/>
      <c r="H1" s="2352"/>
    </row>
    <row r="2" spans="1:8" ht="27.75" customHeight="1" x14ac:dyDescent="0.2">
      <c r="A2" s="2352" t="e">
        <f>#REF!</f>
        <v>#REF!</v>
      </c>
      <c r="B2" s="2352"/>
      <c r="C2" s="2352"/>
      <c r="D2" s="2352"/>
      <c r="E2" s="2352"/>
      <c r="F2" s="2352"/>
      <c r="G2" s="2352"/>
      <c r="H2" s="2352"/>
    </row>
    <row r="3" spans="1:8" ht="59.25" customHeight="1" x14ac:dyDescent="0.2">
      <c r="A3" s="2356" t="e">
        <f>#REF!</f>
        <v>#REF!</v>
      </c>
      <c r="B3" s="2356"/>
      <c r="C3" s="2356"/>
      <c r="D3" s="2356"/>
      <c r="E3" s="2356"/>
      <c r="F3" s="2356"/>
      <c r="G3" s="2356"/>
      <c r="H3" s="2356"/>
    </row>
    <row r="4" spans="1:8" ht="5.25" customHeight="1" x14ac:dyDescent="0.2"/>
    <row r="5" spans="1:8" ht="30" customHeight="1" thickBot="1" x14ac:dyDescent="0.25">
      <c r="A5" s="2405" t="s">
        <v>646</v>
      </c>
      <c r="B5" s="2405"/>
      <c r="C5" s="2405"/>
      <c r="D5" s="2405"/>
      <c r="E5" s="2405"/>
      <c r="F5" s="2405"/>
      <c r="G5" s="2405"/>
      <c r="H5" s="2405"/>
    </row>
    <row r="6" spans="1:8" ht="36.75" customHeight="1" thickTop="1" thickBot="1" x14ac:dyDescent="0.25">
      <c r="A6" s="1132" t="s">
        <v>516</v>
      </c>
      <c r="B6" s="1133" t="s">
        <v>84</v>
      </c>
      <c r="C6" s="1133" t="s">
        <v>592</v>
      </c>
      <c r="D6" s="1125" t="s">
        <v>397</v>
      </c>
      <c r="E6" s="1125" t="s">
        <v>398</v>
      </c>
      <c r="F6" s="1125" t="s">
        <v>583</v>
      </c>
      <c r="G6" s="1125" t="s">
        <v>584</v>
      </c>
      <c r="H6" s="1134" t="s">
        <v>336</v>
      </c>
    </row>
    <row r="7" spans="1:8" ht="26.25" customHeight="1" thickTop="1" x14ac:dyDescent="0.2">
      <c r="A7" s="1148">
        <v>1</v>
      </c>
      <c r="B7" s="1126" t="s">
        <v>628</v>
      </c>
      <c r="C7" s="1126">
        <v>4</v>
      </c>
      <c r="D7" s="1126">
        <v>29.6</v>
      </c>
      <c r="E7" s="1143">
        <v>0</v>
      </c>
      <c r="F7" s="1143">
        <v>0</v>
      </c>
      <c r="G7" s="1196">
        <f>D7*C7</f>
        <v>118.4</v>
      </c>
      <c r="H7" s="1145"/>
    </row>
    <row r="8" spans="1:8" ht="25.5" customHeight="1" x14ac:dyDescent="0.2">
      <c r="A8" s="1040"/>
      <c r="B8" s="999" t="s">
        <v>647</v>
      </c>
      <c r="C8" s="999">
        <v>8</v>
      </c>
      <c r="D8" s="999">
        <v>4.4800000000000004</v>
      </c>
      <c r="E8" s="1073">
        <v>0</v>
      </c>
      <c r="F8" s="1073">
        <v>0</v>
      </c>
      <c r="G8" s="1197">
        <f>D8*C8</f>
        <v>35.840000000000003</v>
      </c>
      <c r="H8" s="1042"/>
    </row>
    <row r="9" spans="1:8" ht="24.75" customHeight="1" x14ac:dyDescent="0.2">
      <c r="A9" s="1040"/>
      <c r="B9" s="2373" t="s">
        <v>587</v>
      </c>
      <c r="C9" s="2373"/>
      <c r="D9" s="2373"/>
      <c r="E9" s="999"/>
      <c r="F9" s="999"/>
      <c r="G9" s="1197">
        <f>SUM(G7:G8)</f>
        <v>154.24</v>
      </c>
      <c r="H9" s="1042"/>
    </row>
    <row r="10" spans="1:8" ht="3" customHeight="1" x14ac:dyDescent="0.2">
      <c r="A10" s="1040"/>
      <c r="B10" s="2373"/>
      <c r="C10" s="2373"/>
      <c r="D10" s="2373"/>
      <c r="E10" s="999"/>
      <c r="F10" s="999"/>
      <c r="G10" s="1197"/>
      <c r="H10" s="1042"/>
    </row>
    <row r="11" spans="1:8" ht="25.5" customHeight="1" thickBot="1" x14ac:dyDescent="0.25">
      <c r="A11" s="1151"/>
      <c r="B11" s="2401" t="s">
        <v>648</v>
      </c>
      <c r="C11" s="2401"/>
      <c r="D11" s="2401"/>
      <c r="E11" s="1152"/>
      <c r="F11" s="1152"/>
      <c r="G11" s="1198">
        <f>G9-G10</f>
        <v>154.24</v>
      </c>
      <c r="H11" s="1154"/>
    </row>
    <row r="12" spans="1:8" ht="13.5" thickTop="1" x14ac:dyDescent="0.2"/>
  </sheetData>
  <mergeCells count="7">
    <mergeCell ref="B9:D9"/>
    <mergeCell ref="B10:D10"/>
    <mergeCell ref="B11:D11"/>
    <mergeCell ref="A1:H1"/>
    <mergeCell ref="A2:H2"/>
    <mergeCell ref="A3:H3"/>
    <mergeCell ref="A5:H5"/>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F19" sqref="F19"/>
    </sheetView>
  </sheetViews>
  <sheetFormatPr defaultRowHeight="12.75" x14ac:dyDescent="0.2"/>
  <cols>
    <col min="1" max="1" width="6.140625" customWidth="1"/>
    <col min="2" max="2" width="12.28515625" customWidth="1"/>
    <col min="3" max="3" width="7.42578125" customWidth="1"/>
    <col min="4" max="5" width="7.140625" customWidth="1"/>
    <col min="6" max="6" width="7.42578125" customWidth="1"/>
    <col min="8" max="8" width="9.85546875" customWidth="1"/>
    <col min="9" max="9" width="15.85546875" customWidth="1"/>
  </cols>
  <sheetData>
    <row r="1" spans="1:9" ht="18.75" x14ac:dyDescent="0.2">
      <c r="A1" s="2352" t="e">
        <f>#REF!</f>
        <v>#REF!</v>
      </c>
      <c r="B1" s="2352"/>
      <c r="C1" s="2352"/>
      <c r="D1" s="2352"/>
      <c r="E1" s="2352"/>
      <c r="F1" s="2352"/>
      <c r="G1" s="2352"/>
      <c r="H1" s="2352"/>
      <c r="I1" s="2352"/>
    </row>
    <row r="2" spans="1:9" ht="18.75" x14ac:dyDescent="0.2">
      <c r="A2" s="2352" t="e">
        <f>#REF!</f>
        <v>#REF!</v>
      </c>
      <c r="B2" s="2352"/>
      <c r="C2" s="2352"/>
      <c r="D2" s="2352"/>
      <c r="E2" s="2352"/>
      <c r="F2" s="2352"/>
      <c r="G2" s="2352"/>
      <c r="H2" s="2352"/>
      <c r="I2" s="2352"/>
    </row>
    <row r="3" spans="1:9" ht="67.5" customHeight="1" x14ac:dyDescent="0.2">
      <c r="A3" s="2356" t="e">
        <f>#REF!</f>
        <v>#REF!</v>
      </c>
      <c r="B3" s="2356"/>
      <c r="C3" s="2356"/>
      <c r="D3" s="2356"/>
      <c r="E3" s="2356"/>
      <c r="F3" s="2356"/>
      <c r="G3" s="2356"/>
      <c r="H3" s="2356"/>
      <c r="I3" s="2356"/>
    </row>
    <row r="4" spans="1:9" ht="8.25" customHeight="1" x14ac:dyDescent="0.2"/>
    <row r="5" spans="1:9" ht="34.5" customHeight="1" thickBot="1" x14ac:dyDescent="0.25">
      <c r="A5" s="2354" t="s">
        <v>651</v>
      </c>
      <c r="B5" s="2354"/>
      <c r="C5" s="2354"/>
      <c r="D5" s="2354"/>
      <c r="E5" s="2354"/>
      <c r="F5" s="2354"/>
      <c r="G5" s="2354"/>
      <c r="H5" s="2354"/>
      <c r="I5" s="2354"/>
    </row>
    <row r="6" spans="1:9" ht="26.25" customHeight="1" thickTop="1" x14ac:dyDescent="0.2">
      <c r="A6" s="2410" t="s">
        <v>522</v>
      </c>
      <c r="B6" s="2412" t="s">
        <v>571</v>
      </c>
      <c r="C6" s="2412" t="s">
        <v>23</v>
      </c>
      <c r="D6" s="2412" t="s">
        <v>570</v>
      </c>
      <c r="E6" s="2412"/>
      <c r="F6" s="2412"/>
      <c r="G6" s="2412" t="s">
        <v>569</v>
      </c>
      <c r="H6" s="2412"/>
      <c r="I6" s="2414" t="s">
        <v>336</v>
      </c>
    </row>
    <row r="7" spans="1:9" ht="28.5" customHeight="1" thickBot="1" x14ac:dyDescent="0.25">
      <c r="A7" s="2411"/>
      <c r="B7" s="2413"/>
      <c r="C7" s="2413"/>
      <c r="D7" s="1199" t="s">
        <v>568</v>
      </c>
      <c r="E7" s="1199" t="s">
        <v>567</v>
      </c>
      <c r="F7" s="1199" t="s">
        <v>88</v>
      </c>
      <c r="G7" s="1199" t="s">
        <v>568</v>
      </c>
      <c r="H7" s="1199" t="s">
        <v>567</v>
      </c>
      <c r="I7" s="2415"/>
    </row>
    <row r="8" spans="1:9" ht="28.5" customHeight="1" thickTop="1" x14ac:dyDescent="0.2">
      <c r="A8" s="1200">
        <v>1</v>
      </c>
      <c r="B8" s="2402" t="s">
        <v>643</v>
      </c>
      <c r="C8" s="2403"/>
      <c r="D8" s="1201"/>
      <c r="E8" s="1201"/>
      <c r="F8" s="1201"/>
      <c r="G8" s="1201">
        <v>12.064</v>
      </c>
      <c r="H8" s="1201">
        <v>15.265000000000001</v>
      </c>
      <c r="I8" s="2408" t="s">
        <v>645</v>
      </c>
    </row>
    <row r="9" spans="1:9" ht="25.5" customHeight="1" x14ac:dyDescent="0.2">
      <c r="A9" s="1040">
        <v>2</v>
      </c>
      <c r="B9" s="2406" t="s">
        <v>644</v>
      </c>
      <c r="C9" s="2407"/>
      <c r="D9" s="999"/>
      <c r="E9" s="999"/>
      <c r="F9" s="999"/>
      <c r="G9" s="999">
        <v>8.5690000000000008</v>
      </c>
      <c r="H9" s="999">
        <v>10.164999999999999</v>
      </c>
      <c r="I9" s="2409"/>
    </row>
    <row r="10" spans="1:9" ht="27" customHeight="1" x14ac:dyDescent="0.2">
      <c r="A10" s="1043"/>
      <c r="B10" s="2373" t="s">
        <v>566</v>
      </c>
      <c r="C10" s="2373"/>
      <c r="D10" s="2373"/>
      <c r="E10" s="1142"/>
      <c r="F10" s="1142"/>
      <c r="G10" s="999">
        <f>SUM(G8:G9)</f>
        <v>20.633000000000003</v>
      </c>
      <c r="H10" s="999">
        <f>SUM(H8:H9)</f>
        <v>25.43</v>
      </c>
      <c r="I10" s="1150"/>
    </row>
  </sheetData>
  <mergeCells count="14">
    <mergeCell ref="B8:C8"/>
    <mergeCell ref="B9:C9"/>
    <mergeCell ref="B10:D10"/>
    <mergeCell ref="I8:I9"/>
    <mergeCell ref="A1:I1"/>
    <mergeCell ref="A2:I2"/>
    <mergeCell ref="A3:I3"/>
    <mergeCell ref="A5:I5"/>
    <mergeCell ref="A6:A7"/>
    <mergeCell ref="B6:B7"/>
    <mergeCell ref="C6:C7"/>
    <mergeCell ref="D6:F6"/>
    <mergeCell ref="G6:H6"/>
    <mergeCell ref="I6:I7"/>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8"/>
  <sheetViews>
    <sheetView view="pageBreakPreview" zoomScale="115" zoomScaleSheetLayoutView="115" workbookViewId="0">
      <selection activeCell="C6" sqref="C6:E6"/>
    </sheetView>
  </sheetViews>
  <sheetFormatPr defaultRowHeight="12.75" x14ac:dyDescent="0.2"/>
  <cols>
    <col min="1" max="1" width="15" customWidth="1"/>
    <col min="5" max="5" width="5.85546875" customWidth="1"/>
    <col min="8" max="8" width="11.28515625" customWidth="1"/>
    <col min="9" max="9" width="13.5703125" customWidth="1"/>
  </cols>
  <sheetData>
    <row r="1" spans="1:9" ht="15.75" x14ac:dyDescent="0.2">
      <c r="A1" s="1945" t="str">
        <f>'[14]PCC 1.3.6'!A2:G2</f>
        <v>GOVERNMENT OF KHYBER PAKHTUNKHWA</v>
      </c>
      <c r="B1" s="1945"/>
      <c r="C1" s="1945"/>
      <c r="D1" s="1945"/>
      <c r="E1" s="1945"/>
      <c r="F1" s="1945"/>
      <c r="G1" s="1945"/>
      <c r="H1" s="1945"/>
      <c r="I1" s="1945"/>
    </row>
    <row r="2" spans="1:9" ht="15.75" x14ac:dyDescent="0.2">
      <c r="A2" s="2421" t="e">
        <f>#REF!</f>
        <v>#REF!</v>
      </c>
      <c r="B2" s="2421"/>
      <c r="C2" s="2421"/>
      <c r="D2" s="2421"/>
      <c r="E2" s="2421"/>
      <c r="F2" s="2421"/>
      <c r="G2" s="2421"/>
      <c r="H2" s="2421"/>
      <c r="I2" s="2421"/>
    </row>
    <row r="3" spans="1:9" ht="15.75" x14ac:dyDescent="0.2">
      <c r="A3" s="2421" t="e">
        <f>#REF!</f>
        <v>#REF!</v>
      </c>
      <c r="B3" s="2421"/>
      <c r="C3" s="2421"/>
      <c r="D3" s="2421"/>
      <c r="E3" s="2421"/>
      <c r="F3" s="2421"/>
      <c r="G3" s="2421"/>
      <c r="H3" s="2421"/>
      <c r="I3" s="2421"/>
    </row>
    <row r="4" spans="1:9" ht="16.5" thickBot="1" x14ac:dyDescent="0.3">
      <c r="A4" s="1946" t="e">
        <f>#REF!</f>
        <v>#REF!</v>
      </c>
      <c r="B4" s="1946"/>
      <c r="C4" s="1946"/>
      <c r="D4" s="1415"/>
      <c r="E4" s="1417"/>
      <c r="F4" s="1418"/>
      <c r="G4" s="1418"/>
      <c r="H4" s="1418"/>
      <c r="I4" s="1419"/>
    </row>
    <row r="5" spans="1:9" ht="39" customHeight="1" thickBot="1" x14ac:dyDescent="0.25">
      <c r="A5" s="2422" t="e">
        <f>#REF!</f>
        <v>#REF!</v>
      </c>
      <c r="B5" s="2424" t="s">
        <v>23</v>
      </c>
      <c r="C5" s="1226" t="s">
        <v>446</v>
      </c>
      <c r="D5" s="1416" t="s">
        <v>6372</v>
      </c>
      <c r="E5" s="2426" t="e">
        <f>BOQ!#REF!</f>
        <v>#REF!</v>
      </c>
      <c r="F5" s="2426"/>
      <c r="G5" s="2426"/>
      <c r="H5" s="2426"/>
      <c r="I5" s="2427"/>
    </row>
    <row r="6" spans="1:9" ht="42.75" customHeight="1" thickBot="1" x14ac:dyDescent="0.25">
      <c r="A6" s="2423"/>
      <c r="B6" s="2425"/>
      <c r="C6" s="2423" t="s">
        <v>397</v>
      </c>
      <c r="D6" s="2428"/>
      <c r="E6" s="2429"/>
      <c r="F6" s="2430" t="s">
        <v>472</v>
      </c>
      <c r="G6" s="2431"/>
      <c r="H6" s="1425" t="s">
        <v>398</v>
      </c>
      <c r="I6" s="1424" t="s">
        <v>524</v>
      </c>
    </row>
    <row r="7" spans="1:9" ht="23.25" customHeight="1" thickBot="1" x14ac:dyDescent="0.25">
      <c r="A7" s="1421" t="s">
        <v>761</v>
      </c>
      <c r="B7" s="1422">
        <v>4</v>
      </c>
      <c r="C7" s="2416">
        <v>100</v>
      </c>
      <c r="D7" s="2417"/>
      <c r="E7" s="2418"/>
      <c r="F7" s="2419">
        <v>1.41</v>
      </c>
      <c r="G7" s="2420"/>
      <c r="H7" s="1426">
        <v>0.5</v>
      </c>
      <c r="I7" s="1423">
        <f>F7*C7*B7</f>
        <v>564</v>
      </c>
    </row>
    <row r="8" spans="1:9" ht="16.5" thickBot="1" x14ac:dyDescent="0.25">
      <c r="A8" s="1942" t="s">
        <v>376</v>
      </c>
      <c r="B8" s="1943"/>
      <c r="C8" s="1943"/>
      <c r="D8" s="1943"/>
      <c r="E8" s="1943"/>
      <c r="F8" s="1943"/>
      <c r="G8" s="1943"/>
      <c r="H8" s="1414"/>
      <c r="I8" s="1420">
        <f>SUM(I7:I7)</f>
        <v>564</v>
      </c>
    </row>
  </sheetData>
  <mergeCells count="12">
    <mergeCell ref="A8:G8"/>
    <mergeCell ref="C7:E7"/>
    <mergeCell ref="F7:G7"/>
    <mergeCell ref="A1:I1"/>
    <mergeCell ref="A2:I2"/>
    <mergeCell ref="A3:I3"/>
    <mergeCell ref="A4:C4"/>
    <mergeCell ref="A5:A6"/>
    <mergeCell ref="B5:B6"/>
    <mergeCell ref="E5:I5"/>
    <mergeCell ref="C6:E6"/>
    <mergeCell ref="F6:G6"/>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
  <sheetViews>
    <sheetView workbookViewId="0">
      <selection activeCell="J28" sqref="J28"/>
    </sheetView>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2"/>
  <sheetViews>
    <sheetView view="pageBreakPreview" topLeftCell="A7" zoomScale="130" zoomScaleSheetLayoutView="130" workbookViewId="0">
      <selection activeCell="A9" sqref="A9:E9"/>
    </sheetView>
  </sheetViews>
  <sheetFormatPr defaultColWidth="9.140625" defaultRowHeight="15" x14ac:dyDescent="0.2"/>
  <cols>
    <col min="1" max="1" width="5.42578125" style="255" customWidth="1"/>
    <col min="2" max="2" width="15" style="255" customWidth="1"/>
    <col min="3" max="3" width="14.28515625" style="754" customWidth="1"/>
    <col min="4" max="4" width="17.5703125" style="755" customWidth="1"/>
    <col min="5" max="5" width="15.42578125" style="755" customWidth="1"/>
    <col min="6" max="6" width="17.28515625" style="255" customWidth="1"/>
    <col min="7" max="7" width="20.28515625" style="255" customWidth="1"/>
    <col min="8" max="16384" width="9.140625" style="255"/>
  </cols>
  <sheetData>
    <row r="1" spans="1:12" ht="30" customHeight="1" x14ac:dyDescent="0.2">
      <c r="A1" s="1944" t="e">
        <f>#REF!</f>
        <v>#REF!</v>
      </c>
      <c r="B1" s="1944"/>
      <c r="C1" s="1944"/>
      <c r="D1" s="1944"/>
      <c r="E1" s="1944"/>
      <c r="F1" s="1944"/>
      <c r="G1" s="751"/>
      <c r="H1" s="243"/>
      <c r="I1" s="243"/>
      <c r="J1" s="243"/>
      <c r="K1" s="243"/>
      <c r="L1" s="243"/>
    </row>
    <row r="2" spans="1:12" ht="27" customHeight="1" x14ac:dyDescent="0.2">
      <c r="A2" s="1944" t="e">
        <f>#REF!</f>
        <v>#REF!</v>
      </c>
      <c r="B2" s="1944"/>
      <c r="C2" s="1944"/>
      <c r="D2" s="1944"/>
      <c r="E2" s="1944"/>
      <c r="F2" s="1944"/>
      <c r="G2" s="751"/>
      <c r="H2" s="243"/>
      <c r="I2" s="243"/>
      <c r="J2" s="243"/>
      <c r="K2" s="243"/>
      <c r="L2" s="243"/>
    </row>
    <row r="3" spans="1:12" s="752" customFormat="1" ht="51.75" customHeight="1" x14ac:dyDescent="0.2">
      <c r="A3" s="1945" t="e">
        <f>#REF!</f>
        <v>#REF!</v>
      </c>
      <c r="B3" s="1945"/>
      <c r="C3" s="1945"/>
      <c r="D3" s="1945"/>
      <c r="E3" s="1945"/>
      <c r="F3" s="1945"/>
      <c r="G3" s="314"/>
      <c r="H3" s="142"/>
      <c r="I3" s="142"/>
      <c r="J3" s="142"/>
      <c r="K3" s="142"/>
      <c r="L3" s="142"/>
    </row>
    <row r="4" spans="1:12" s="753" customFormat="1" ht="18" customHeight="1" x14ac:dyDescent="0.2">
      <c r="A4" s="1946" t="e">
        <f>#REF!</f>
        <v>#REF!</v>
      </c>
      <c r="B4" s="1946"/>
      <c r="C4" s="1946"/>
      <c r="D4" s="1946"/>
      <c r="E4" s="1946"/>
      <c r="F4" s="1946"/>
      <c r="G4" s="249"/>
    </row>
    <row r="5" spans="1:12" s="402" customFormat="1" ht="16.5" customHeight="1" thickBot="1" x14ac:dyDescent="0.25">
      <c r="A5" s="843" t="s">
        <v>388</v>
      </c>
      <c r="B5" s="843"/>
      <c r="C5" s="1220"/>
      <c r="D5" s="1228"/>
      <c r="E5" s="1228"/>
      <c r="F5" s="1221"/>
    </row>
    <row r="6" spans="1:12" s="244" customFormat="1" ht="46.5" customHeight="1" thickBot="1" x14ac:dyDescent="0.25">
      <c r="A6" s="1947" t="s">
        <v>390</v>
      </c>
      <c r="B6" s="1226" t="s">
        <v>652</v>
      </c>
      <c r="C6" s="1949" t="str">
        <f>[8]BOQ!B11</f>
        <v>Jungle clearance and removing within 50m Light Jungle</v>
      </c>
      <c r="D6" s="1950"/>
      <c r="E6" s="1950"/>
      <c r="F6" s="1951"/>
      <c r="G6" s="750"/>
    </row>
    <row r="7" spans="1:12" s="467" customFormat="1" ht="27.75" customHeight="1" thickBot="1" x14ac:dyDescent="0.25">
      <c r="A7" s="1948"/>
      <c r="B7" s="1222" t="s">
        <v>372</v>
      </c>
      <c r="C7" s="1223" t="s">
        <v>406</v>
      </c>
      <c r="D7" s="1223" t="s">
        <v>373</v>
      </c>
      <c r="E7" s="1229" t="s">
        <v>653</v>
      </c>
      <c r="F7" s="1230" t="s">
        <v>654</v>
      </c>
      <c r="G7" s="402"/>
    </row>
    <row r="8" spans="1:12" s="467" customFormat="1" ht="27.75" customHeight="1" thickBot="1" x14ac:dyDescent="0.25">
      <c r="A8" s="1231">
        <v>1</v>
      </c>
      <c r="B8" s="1232">
        <v>0</v>
      </c>
      <c r="C8" s="1232">
        <v>5000</v>
      </c>
      <c r="D8" s="1233">
        <f>C8-B8</f>
        <v>5000</v>
      </c>
      <c r="E8" s="1234">
        <v>5.5</v>
      </c>
      <c r="F8" s="1235">
        <f>E8*D8</f>
        <v>27500</v>
      </c>
      <c r="G8" s="402"/>
    </row>
    <row r="9" spans="1:12" ht="27" customHeight="1" thickBot="1" x14ac:dyDescent="0.25">
      <c r="A9" s="1942" t="s">
        <v>407</v>
      </c>
      <c r="B9" s="1943"/>
      <c r="C9" s="1943"/>
      <c r="D9" s="1943"/>
      <c r="E9" s="1943"/>
      <c r="F9" s="1224">
        <f>F8</f>
        <v>27500</v>
      </c>
      <c r="G9" s="249"/>
    </row>
    <row r="10" spans="1:12" ht="27.75" customHeight="1" thickBot="1" x14ac:dyDescent="0.25">
      <c r="A10" s="1942" t="s">
        <v>655</v>
      </c>
      <c r="B10" s="1943"/>
      <c r="C10" s="1943"/>
      <c r="D10" s="1943"/>
      <c r="E10" s="1943"/>
      <c r="F10" s="1224">
        <v>1000</v>
      </c>
      <c r="G10" s="249"/>
    </row>
    <row r="11" spans="1:12" ht="28.5" customHeight="1" thickBot="1" x14ac:dyDescent="0.25">
      <c r="A11" s="1942" t="s">
        <v>656</v>
      </c>
      <c r="B11" s="1943"/>
      <c r="C11" s="1943"/>
      <c r="D11" s="1943"/>
      <c r="E11" s="1943"/>
      <c r="F11" s="1225">
        <f>F9/1000</f>
        <v>27.5</v>
      </c>
    </row>
    <row r="12" spans="1:12" x14ac:dyDescent="0.2">
      <c r="F12" s="756"/>
    </row>
  </sheetData>
  <mergeCells count="9">
    <mergeCell ref="A9:E9"/>
    <mergeCell ref="A10:E10"/>
    <mergeCell ref="A11:E11"/>
    <mergeCell ref="A1:F1"/>
    <mergeCell ref="A2:F2"/>
    <mergeCell ref="A3:F3"/>
    <mergeCell ref="A4:F4"/>
    <mergeCell ref="A6:A7"/>
    <mergeCell ref="C6:F6"/>
  </mergeCells>
  <pageMargins left="0.7" right="0.37" top="0.75" bottom="0.75" header="0.3" footer="0.3"/>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21" sqref="L21"/>
    </sheetView>
  </sheetViews>
  <sheetFormatPr defaultRowHeight="12.75" x14ac:dyDescent="0.2"/>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1"/>
  <sheetViews>
    <sheetView view="pageBreakPreview" topLeftCell="A4" zoomScale="115" zoomScaleSheetLayoutView="115" workbookViewId="0">
      <selection activeCell="E9" sqref="E9"/>
    </sheetView>
  </sheetViews>
  <sheetFormatPr defaultRowHeight="12.75" x14ac:dyDescent="0.2"/>
  <cols>
    <col min="2" max="2" width="15.28515625" customWidth="1"/>
    <col min="6" max="6" width="21.28515625" customWidth="1"/>
    <col min="7" max="7" width="12.7109375" customWidth="1"/>
  </cols>
  <sheetData>
    <row r="1" spans="1:7" ht="21.75" customHeight="1" x14ac:dyDescent="0.2">
      <c r="A1" s="1975" t="e">
        <f>#REF!</f>
        <v>#REF!</v>
      </c>
      <c r="B1" s="1975"/>
      <c r="C1" s="1975"/>
      <c r="D1" s="1975"/>
      <c r="E1" s="1975"/>
      <c r="F1" s="1975"/>
      <c r="G1" s="1975"/>
    </row>
    <row r="2" spans="1:7" ht="15.75" customHeight="1" x14ac:dyDescent="0.2">
      <c r="A2" s="1975" t="e">
        <f>#REF!</f>
        <v>#REF!</v>
      </c>
      <c r="B2" s="1975"/>
      <c r="C2" s="1975"/>
      <c r="D2" s="1975"/>
      <c r="E2" s="1975"/>
      <c r="F2" s="1975"/>
      <c r="G2" s="1975"/>
    </row>
    <row r="3" spans="1:7" ht="34.5" customHeight="1" x14ac:dyDescent="0.2">
      <c r="A3" s="2433" t="e">
        <f>#REF!</f>
        <v>#REF!</v>
      </c>
      <c r="B3" s="2433"/>
      <c r="C3" s="2433"/>
      <c r="D3" s="2433"/>
      <c r="E3" s="2433"/>
      <c r="F3" s="2433"/>
      <c r="G3" s="2433"/>
    </row>
    <row r="4" spans="1:7" ht="12.75" customHeight="1" x14ac:dyDescent="0.2">
      <c r="A4" s="1981" t="s">
        <v>396</v>
      </c>
      <c r="B4" s="1981"/>
      <c r="C4" s="1981"/>
      <c r="D4" s="1981"/>
      <c r="E4" s="1981"/>
      <c r="F4" s="1981"/>
    </row>
    <row r="5" spans="1:7" ht="15" customHeight="1" thickBot="1" x14ac:dyDescent="0.25">
      <c r="A5" s="2432"/>
      <c r="B5" s="2432"/>
      <c r="C5" s="783"/>
      <c r="D5" s="783"/>
      <c r="E5" s="784"/>
      <c r="F5" s="784"/>
    </row>
    <row r="6" spans="1:7" ht="37.5" customHeight="1" thickBot="1" x14ac:dyDescent="0.25">
      <c r="A6" s="2434" t="s">
        <v>390</v>
      </c>
      <c r="B6" s="16" t="s">
        <v>6410</v>
      </c>
      <c r="C6" s="2237" t="e">
        <f>BOQ!#REF!</f>
        <v>#REF!</v>
      </c>
      <c r="D6" s="2238"/>
      <c r="E6" s="2238"/>
      <c r="F6" s="2238"/>
      <c r="G6" s="2239"/>
    </row>
    <row r="7" spans="1:7" ht="26.25" thickBot="1" x14ac:dyDescent="0.25">
      <c r="A7" s="2435"/>
      <c r="B7" s="2436" t="s">
        <v>728</v>
      </c>
      <c r="C7" s="2437"/>
      <c r="D7" s="1313" t="s">
        <v>23</v>
      </c>
      <c r="E7" s="701" t="s">
        <v>760</v>
      </c>
      <c r="F7" s="453" t="s">
        <v>729</v>
      </c>
      <c r="G7" s="454" t="s">
        <v>730</v>
      </c>
    </row>
    <row r="8" spans="1:7" ht="30" customHeight="1" x14ac:dyDescent="0.2">
      <c r="A8" s="2438" t="e">
        <f>#REF!</f>
        <v>#REF!</v>
      </c>
      <c r="B8" s="2439"/>
      <c r="C8" s="2439"/>
      <c r="D8" s="2439"/>
      <c r="E8" s="2439"/>
      <c r="F8" s="2439"/>
      <c r="G8" s="254"/>
    </row>
    <row r="9" spans="1:7" ht="41.25" customHeight="1" thickBot="1" x14ac:dyDescent="0.25">
      <c r="A9" s="1296">
        <v>1</v>
      </c>
      <c r="B9" s="1296" t="s">
        <v>759</v>
      </c>
      <c r="C9" s="1391" t="s">
        <v>12080</v>
      </c>
      <c r="D9" s="806">
        <v>4</v>
      </c>
      <c r="E9" s="1296" t="e">
        <f>#REF!</f>
        <v>#REF!</v>
      </c>
      <c r="F9" s="915">
        <v>1.5</v>
      </c>
      <c r="G9" s="902" t="e">
        <f>F9*E9*D9</f>
        <v>#REF!</v>
      </c>
    </row>
    <row r="10" spans="1:7" ht="41.25" customHeight="1" thickBot="1" x14ac:dyDescent="0.25">
      <c r="A10" s="2440" t="s">
        <v>6405</v>
      </c>
      <c r="B10" s="2441"/>
      <c r="C10" s="2441"/>
      <c r="D10" s="2441"/>
      <c r="E10" s="2441"/>
      <c r="F10" s="2442"/>
      <c r="G10" s="1273" t="e">
        <f>SUM(G9)*0.15</f>
        <v>#REF!</v>
      </c>
    </row>
    <row r="11" spans="1:7" ht="29.25" customHeight="1" thickBot="1" x14ac:dyDescent="0.25">
      <c r="A11" s="895"/>
      <c r="B11" s="2440" t="s">
        <v>461</v>
      </c>
      <c r="C11" s="2441"/>
      <c r="D11" s="2441"/>
      <c r="E11" s="2441"/>
      <c r="F11" s="2442"/>
      <c r="G11" s="1273" t="e">
        <f>ROUND((G9+G10+1),0)</f>
        <v>#REF!</v>
      </c>
    </row>
  </sheetData>
  <mergeCells count="11">
    <mergeCell ref="A6:A7"/>
    <mergeCell ref="C6:G6"/>
    <mergeCell ref="B7:C7"/>
    <mergeCell ref="A8:F8"/>
    <mergeCell ref="B11:F11"/>
    <mergeCell ref="A10:F10"/>
    <mergeCell ref="A4:F4"/>
    <mergeCell ref="A5:B5"/>
    <mergeCell ref="A1:G1"/>
    <mergeCell ref="A2:G2"/>
    <mergeCell ref="A3:G3"/>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activeCell="A3" sqref="A3:L3"/>
    </sheetView>
  </sheetViews>
  <sheetFormatPr defaultRowHeight="29.25" customHeight="1" x14ac:dyDescent="0.2"/>
  <cols>
    <col min="2" max="2" width="11.140625" customWidth="1"/>
    <col min="6" max="6" width="11.28515625" customWidth="1"/>
    <col min="7" max="7" width="12.7109375" customWidth="1"/>
    <col min="8" max="8" width="11.85546875" customWidth="1"/>
    <col min="9" max="9" width="13" customWidth="1"/>
    <col min="10" max="10" width="12" customWidth="1"/>
    <col min="11" max="11" width="13.5703125" customWidth="1"/>
    <col min="12" max="12" width="24.5703125" customWidth="1"/>
  </cols>
  <sheetData>
    <row r="1" spans="1:12" ht="26.25" customHeight="1" x14ac:dyDescent="0.2">
      <c r="A1" s="2445" t="e">
        <f>'F W'!A1:F1</f>
        <v>#REF!</v>
      </c>
      <c r="B1" s="2445"/>
      <c r="C1" s="2445"/>
      <c r="D1" s="2445"/>
      <c r="E1" s="2445"/>
      <c r="F1" s="2445"/>
      <c r="G1" s="2445"/>
      <c r="H1" s="2445"/>
      <c r="I1" s="2445"/>
      <c r="J1" s="2445"/>
      <c r="K1" s="2445"/>
      <c r="L1" s="2445"/>
    </row>
    <row r="2" spans="1:12" ht="19.5" customHeight="1" x14ac:dyDescent="0.2">
      <c r="A2" s="2445" t="e">
        <f>'F W'!A2:F2</f>
        <v>#REF!</v>
      </c>
      <c r="B2" s="2445"/>
      <c r="C2" s="2445"/>
      <c r="D2" s="2445"/>
      <c r="E2" s="2445"/>
      <c r="F2" s="2445"/>
      <c r="G2" s="2445"/>
      <c r="H2" s="2445"/>
      <c r="I2" s="2445"/>
      <c r="J2" s="2445"/>
      <c r="K2" s="2445"/>
      <c r="L2" s="2445"/>
    </row>
    <row r="3" spans="1:12" ht="48" customHeight="1" thickBot="1" x14ac:dyDescent="0.25">
      <c r="A3" s="2446" t="e">
        <f>'F W'!A3:F3</f>
        <v>#REF!</v>
      </c>
      <c r="B3" s="2446"/>
      <c r="C3" s="2446"/>
      <c r="D3" s="2446"/>
      <c r="E3" s="2446"/>
      <c r="F3" s="2446"/>
      <c r="G3" s="2446"/>
      <c r="H3" s="2446"/>
      <c r="I3" s="2446"/>
      <c r="J3" s="2446"/>
      <c r="K3" s="2446"/>
      <c r="L3" s="2446"/>
    </row>
    <row r="4" spans="1:12" ht="29.25" customHeight="1" thickBot="1" x14ac:dyDescent="0.25">
      <c r="A4" s="2447" t="s">
        <v>390</v>
      </c>
      <c r="B4" s="2449" t="s">
        <v>84</v>
      </c>
      <c r="C4" s="2451" t="s">
        <v>446</v>
      </c>
      <c r="D4" s="2452"/>
      <c r="E4" s="2452"/>
      <c r="F4" s="2452"/>
      <c r="G4" s="1247" t="s">
        <v>731</v>
      </c>
      <c r="H4" s="2453" t="str">
        <f>[12]BOQ!B113</f>
        <v>Steel Reinforcement as per AASHTO M31 Grade 40</v>
      </c>
      <c r="I4" s="2454"/>
      <c r="J4" s="2454"/>
      <c r="K4" s="2454"/>
      <c r="L4" s="2455"/>
    </row>
    <row r="5" spans="1:12" ht="36" customHeight="1" thickBot="1" x14ac:dyDescent="0.25">
      <c r="A5" s="2448"/>
      <c r="B5" s="2450"/>
      <c r="C5" s="1248" t="s">
        <v>440</v>
      </c>
      <c r="D5" s="453" t="s">
        <v>669</v>
      </c>
      <c r="E5" s="1249" t="s">
        <v>23</v>
      </c>
      <c r="F5" s="453" t="s">
        <v>670</v>
      </c>
      <c r="G5" s="453" t="s">
        <v>671</v>
      </c>
      <c r="H5" s="453" t="s">
        <v>442</v>
      </c>
      <c r="I5" s="453" t="s">
        <v>413</v>
      </c>
      <c r="J5" s="453" t="s">
        <v>672</v>
      </c>
      <c r="K5" s="454" t="s">
        <v>444</v>
      </c>
      <c r="L5" s="1250" t="s">
        <v>673</v>
      </c>
    </row>
    <row r="6" spans="1:12" ht="54.75" customHeight="1" x14ac:dyDescent="0.2">
      <c r="A6" s="1251">
        <v>1</v>
      </c>
      <c r="B6" s="1252" t="s">
        <v>674</v>
      </c>
      <c r="C6" s="1253">
        <v>12</v>
      </c>
      <c r="D6" s="1254">
        <v>300</v>
      </c>
      <c r="E6" s="1253">
        <v>2</v>
      </c>
      <c r="F6" s="1253">
        <f>13728/2/0.3</f>
        <v>22880</v>
      </c>
      <c r="G6" s="1253">
        <f>F6*E6</f>
        <v>45760</v>
      </c>
      <c r="H6" s="1255">
        <f>0.9-0.04-0.04+0.24</f>
        <v>1.06</v>
      </c>
      <c r="I6" s="1256">
        <f>H6*G6</f>
        <v>48505.600000000006</v>
      </c>
      <c r="J6" s="1257">
        <v>0.88800000000000001</v>
      </c>
      <c r="K6" s="1258">
        <f>J6*I6</f>
        <v>43072.972800000003</v>
      </c>
      <c r="L6" s="1259"/>
    </row>
    <row r="7" spans="1:12" ht="51" customHeight="1" thickBot="1" x14ac:dyDescent="0.25">
      <c r="A7" s="833">
        <v>2</v>
      </c>
      <c r="B7" s="1260" t="s">
        <v>675</v>
      </c>
      <c r="C7" s="1253">
        <v>10</v>
      </c>
      <c r="D7" s="1254">
        <v>300</v>
      </c>
      <c r="E7" s="1253">
        <v>2</v>
      </c>
      <c r="F7" s="1253">
        <v>5</v>
      </c>
      <c r="G7" s="1253">
        <f>F7*E7</f>
        <v>10</v>
      </c>
      <c r="H7" s="1310">
        <f>13728/2</f>
        <v>6864</v>
      </c>
      <c r="I7" s="1256">
        <f>H7*G7</f>
        <v>68640</v>
      </c>
      <c r="J7" s="1257">
        <v>0.61699999999999999</v>
      </c>
      <c r="K7" s="1258">
        <f>J7*I7</f>
        <v>42350.879999999997</v>
      </c>
      <c r="L7" s="1261"/>
    </row>
    <row r="8" spans="1:12" ht="29.25" customHeight="1" thickBot="1" x14ac:dyDescent="0.25">
      <c r="A8" s="2443" t="s">
        <v>676</v>
      </c>
      <c r="B8" s="2444"/>
      <c r="C8" s="2444"/>
      <c r="D8" s="2444"/>
      <c r="E8" s="2444"/>
      <c r="F8" s="2444"/>
      <c r="G8" s="2444"/>
      <c r="H8" s="2444"/>
      <c r="I8" s="2444"/>
      <c r="J8" s="1246" t="s">
        <v>677</v>
      </c>
      <c r="K8" s="1262">
        <f>SUM(K5:K7)</f>
        <v>85423.852799999993</v>
      </c>
      <c r="L8" s="1261"/>
    </row>
    <row r="9" spans="1:12" ht="29.25" customHeight="1" thickBot="1" x14ac:dyDescent="0.25">
      <c r="A9" s="2443" t="s">
        <v>389</v>
      </c>
      <c r="B9" s="2444"/>
      <c r="C9" s="2444"/>
      <c r="D9" s="2444"/>
      <c r="E9" s="2444"/>
      <c r="F9" s="2444"/>
      <c r="G9" s="2444"/>
      <c r="H9" s="2444"/>
      <c r="I9" s="2444"/>
      <c r="J9" s="1246" t="s">
        <v>445</v>
      </c>
      <c r="K9" s="1262">
        <f>K8/1000</f>
        <v>85.423852799999992</v>
      </c>
      <c r="L9" s="1261"/>
    </row>
  </sheetData>
  <mergeCells count="9">
    <mergeCell ref="A9:I9"/>
    <mergeCell ref="A1:L1"/>
    <mergeCell ref="A2:L2"/>
    <mergeCell ref="A3:L3"/>
    <mergeCell ref="A4:A5"/>
    <mergeCell ref="B4:B5"/>
    <mergeCell ref="C4:F4"/>
    <mergeCell ref="H4:L4"/>
    <mergeCell ref="A8:I8"/>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topLeftCell="A61" workbookViewId="0">
      <selection activeCell="A3" sqref="A3:L3"/>
    </sheetView>
  </sheetViews>
  <sheetFormatPr defaultRowHeight="12.75" x14ac:dyDescent="0.2"/>
  <cols>
    <col min="2" max="2" width="12.85546875" customWidth="1"/>
    <col min="4" max="4" width="9.28515625" bestFit="1" customWidth="1"/>
    <col min="5" max="5" width="11.28515625" customWidth="1"/>
    <col min="7" max="7" width="14.140625" customWidth="1"/>
    <col min="8" max="8" width="13.42578125" customWidth="1"/>
  </cols>
  <sheetData>
    <row r="1" spans="1:9" ht="21.75" customHeight="1" x14ac:dyDescent="0.2">
      <c r="A1" s="2445" t="e">
        <f>'F W'!A1:F1</f>
        <v>#REF!</v>
      </c>
      <c r="B1" s="2445"/>
      <c r="C1" s="2445"/>
      <c r="D1" s="2445"/>
      <c r="E1" s="2445"/>
      <c r="F1" s="2445"/>
      <c r="G1" s="2445"/>
      <c r="H1" s="2445"/>
    </row>
    <row r="2" spans="1:9" ht="15" customHeight="1" x14ac:dyDescent="0.2">
      <c r="A2" s="2445" t="e">
        <f>'F W'!A2:F2</f>
        <v>#REF!</v>
      </c>
      <c r="B2" s="2445"/>
      <c r="C2" s="2445"/>
      <c r="D2" s="2445"/>
      <c r="E2" s="2445"/>
      <c r="F2" s="2445"/>
      <c r="G2" s="2445"/>
      <c r="H2" s="2445"/>
    </row>
    <row r="3" spans="1:9" ht="42.75" customHeight="1" thickBot="1" x14ac:dyDescent="0.25">
      <c r="A3" s="2446" t="e">
        <f>'F W'!A3:F3</f>
        <v>#REF!</v>
      </c>
      <c r="B3" s="2446"/>
      <c r="C3" s="2446"/>
      <c r="D3" s="2446"/>
      <c r="E3" s="2446"/>
      <c r="F3" s="2446"/>
      <c r="G3" s="2446"/>
      <c r="H3" s="2446"/>
    </row>
    <row r="4" spans="1:9" ht="25.5" customHeight="1" thickBot="1" x14ac:dyDescent="0.25">
      <c r="A4" s="2456" t="s">
        <v>480</v>
      </c>
      <c r="B4" s="2457"/>
      <c r="C4" s="2457"/>
      <c r="D4" s="2457"/>
      <c r="E4" s="2457"/>
      <c r="F4" s="2457"/>
      <c r="G4" s="2457"/>
      <c r="H4" s="2457"/>
      <c r="I4" s="2458"/>
    </row>
    <row r="5" spans="1:9" ht="45" customHeight="1" thickBot="1" x14ac:dyDescent="0.25">
      <c r="A5" s="2083" t="s">
        <v>732</v>
      </c>
      <c r="B5" s="2084"/>
      <c r="C5" s="2083" t="str">
        <f>[12]BOQ!B112</f>
        <v>Concrete Class "A2" Elevated</v>
      </c>
      <c r="D5" s="2084"/>
      <c r="E5" s="2084"/>
      <c r="F5" s="2084"/>
      <c r="G5" s="2084"/>
      <c r="H5" s="2084"/>
      <c r="I5" s="2085"/>
    </row>
    <row r="6" spans="1:9" ht="38.25" customHeight="1" thickBot="1" x14ac:dyDescent="0.25">
      <c r="A6" s="1267" t="s">
        <v>390</v>
      </c>
      <c r="B6" s="2436" t="s">
        <v>125</v>
      </c>
      <c r="C6" s="2459"/>
      <c r="D6" s="453" t="s">
        <v>724</v>
      </c>
      <c r="E6" s="453" t="s">
        <v>725</v>
      </c>
      <c r="F6" s="453" t="s">
        <v>398</v>
      </c>
      <c r="G6" s="453" t="s">
        <v>379</v>
      </c>
      <c r="H6" s="454" t="s">
        <v>726</v>
      </c>
      <c r="I6" s="454" t="s">
        <v>727</v>
      </c>
    </row>
    <row r="7" spans="1:9" ht="25.5" customHeight="1" x14ac:dyDescent="0.2">
      <c r="A7" s="1291">
        <v>1</v>
      </c>
      <c r="B7" s="1291">
        <v>2060</v>
      </c>
      <c r="C7" s="1291">
        <v>2260</v>
      </c>
      <c r="D7" s="1291"/>
      <c r="E7" s="1291">
        <v>200</v>
      </c>
      <c r="F7" s="1309">
        <v>1.2</v>
      </c>
      <c r="G7" s="1309">
        <v>0.2</v>
      </c>
      <c r="H7" s="1311"/>
      <c r="I7" s="1312">
        <f>F7*E7*G7</f>
        <v>48</v>
      </c>
    </row>
    <row r="8" spans="1:9" ht="42" customHeight="1" x14ac:dyDescent="0.2">
      <c r="A8" s="1296">
        <v>2</v>
      </c>
      <c r="B8" s="1296">
        <v>2299</v>
      </c>
      <c r="C8" s="1296">
        <v>2310</v>
      </c>
      <c r="D8" s="1296">
        <f>C8-B8</f>
        <v>11</v>
      </c>
      <c r="E8" s="1296"/>
      <c r="F8" s="913">
        <v>1.2</v>
      </c>
      <c r="G8" s="913">
        <v>0.2</v>
      </c>
      <c r="H8" s="915">
        <f>F8*D8*G8</f>
        <v>2.64</v>
      </c>
      <c r="I8" s="1312">
        <f>F8*E8*G8</f>
        <v>0</v>
      </c>
    </row>
    <row r="9" spans="1:9" ht="31.5" customHeight="1" x14ac:dyDescent="0.2">
      <c r="A9" s="1296">
        <v>3</v>
      </c>
      <c r="B9" s="1296">
        <v>2618</v>
      </c>
      <c r="C9" s="1296">
        <v>2995</v>
      </c>
      <c r="D9" s="1296"/>
      <c r="E9" s="1296">
        <f>C9-B9</f>
        <v>377</v>
      </c>
      <c r="F9" s="913">
        <v>1.2</v>
      </c>
      <c r="G9" s="913">
        <v>0.2</v>
      </c>
      <c r="H9" s="915">
        <f t="shared" ref="H9:H72" si="0">F9*D9*G9</f>
        <v>0</v>
      </c>
      <c r="I9" s="1312">
        <f t="shared" ref="I9:I72" si="1">F9*E9*G9</f>
        <v>90.48</v>
      </c>
    </row>
    <row r="10" spans="1:9" x14ac:dyDescent="0.2">
      <c r="A10" s="1296">
        <v>4</v>
      </c>
      <c r="B10" s="1296">
        <v>3100</v>
      </c>
      <c r="C10" s="1296">
        <v>3250</v>
      </c>
      <c r="D10" s="1296"/>
      <c r="E10" s="1296">
        <f>C10-B10</f>
        <v>150</v>
      </c>
      <c r="F10" s="913">
        <v>1.2</v>
      </c>
      <c r="G10" s="913">
        <v>0.2</v>
      </c>
      <c r="H10" s="915">
        <f t="shared" si="0"/>
        <v>0</v>
      </c>
      <c r="I10" s="1312">
        <f t="shared" si="1"/>
        <v>36</v>
      </c>
    </row>
    <row r="11" spans="1:9" x14ac:dyDescent="0.2">
      <c r="A11" s="1296">
        <v>5</v>
      </c>
      <c r="B11" s="1296">
        <v>3413</v>
      </c>
      <c r="C11" s="1296">
        <v>3431</v>
      </c>
      <c r="D11" s="1296"/>
      <c r="E11" s="1296">
        <f>C11-B11</f>
        <v>18</v>
      </c>
      <c r="F11" s="913">
        <v>1.2</v>
      </c>
      <c r="G11" s="913">
        <v>0.2</v>
      </c>
      <c r="H11" s="915">
        <f t="shared" si="0"/>
        <v>0</v>
      </c>
      <c r="I11" s="1312">
        <f t="shared" si="1"/>
        <v>4.3199999999999994</v>
      </c>
    </row>
    <row r="12" spans="1:9" x14ac:dyDescent="0.2">
      <c r="A12" s="1296">
        <v>6</v>
      </c>
      <c r="B12" s="1296">
        <v>3567</v>
      </c>
      <c r="C12" s="1296">
        <v>3840</v>
      </c>
      <c r="D12" s="1296"/>
      <c r="E12" s="1296">
        <f>C12-B12</f>
        <v>273</v>
      </c>
      <c r="F12" s="913">
        <v>1.2</v>
      </c>
      <c r="G12" s="913">
        <v>0.2</v>
      </c>
      <c r="H12" s="915">
        <f t="shared" si="0"/>
        <v>0</v>
      </c>
      <c r="I12" s="1312">
        <f t="shared" si="1"/>
        <v>65.52</v>
      </c>
    </row>
    <row r="13" spans="1:9" x14ac:dyDescent="0.2">
      <c r="A13" s="1296">
        <v>7</v>
      </c>
      <c r="B13" s="1296">
        <v>4345</v>
      </c>
      <c r="C13" s="1296">
        <v>4726</v>
      </c>
      <c r="D13" s="1296"/>
      <c r="E13" s="1296">
        <f>C13-B13</f>
        <v>381</v>
      </c>
      <c r="F13" s="913">
        <v>1.2</v>
      </c>
      <c r="G13" s="913">
        <v>0.2</v>
      </c>
      <c r="H13" s="915">
        <f t="shared" si="0"/>
        <v>0</v>
      </c>
      <c r="I13" s="1312">
        <f t="shared" si="1"/>
        <v>91.44</v>
      </c>
    </row>
    <row r="14" spans="1:9" x14ac:dyDescent="0.2">
      <c r="A14" s="1296">
        <v>8</v>
      </c>
      <c r="B14" s="1296">
        <v>4699</v>
      </c>
      <c r="C14" s="1296">
        <v>4726</v>
      </c>
      <c r="D14" s="1296">
        <f>C14-B14</f>
        <v>27</v>
      </c>
      <c r="E14" s="1296"/>
      <c r="F14" s="913">
        <v>1.2</v>
      </c>
      <c r="G14" s="913">
        <v>0.2</v>
      </c>
      <c r="H14" s="915">
        <f t="shared" si="0"/>
        <v>6.48</v>
      </c>
      <c r="I14" s="1312">
        <f t="shared" si="1"/>
        <v>0</v>
      </c>
    </row>
    <row r="15" spans="1:9" x14ac:dyDescent="0.2">
      <c r="A15" s="1296">
        <v>9</v>
      </c>
      <c r="B15" s="1296">
        <v>4817</v>
      </c>
      <c r="C15" s="1296">
        <v>4915</v>
      </c>
      <c r="D15" s="1296">
        <f>C15-B15</f>
        <v>98</v>
      </c>
      <c r="E15" s="1296"/>
      <c r="F15" s="913">
        <v>1.2</v>
      </c>
      <c r="G15" s="913">
        <v>0.2</v>
      </c>
      <c r="H15" s="915">
        <f t="shared" si="0"/>
        <v>23.52</v>
      </c>
      <c r="I15" s="1312">
        <f t="shared" si="1"/>
        <v>0</v>
      </c>
    </row>
    <row r="16" spans="1:9" x14ac:dyDescent="0.2">
      <c r="A16" s="1296">
        <v>10</v>
      </c>
      <c r="B16" s="1296">
        <v>4895</v>
      </c>
      <c r="C16" s="1296">
        <v>5180</v>
      </c>
      <c r="D16" s="1296"/>
      <c r="E16" s="1296">
        <v>285</v>
      </c>
      <c r="F16" s="913">
        <v>1.2</v>
      </c>
      <c r="G16" s="913">
        <v>0.2</v>
      </c>
      <c r="H16" s="915">
        <f t="shared" si="0"/>
        <v>0</v>
      </c>
      <c r="I16" s="1312">
        <f t="shared" si="1"/>
        <v>68.400000000000006</v>
      </c>
    </row>
    <row r="17" spans="1:9" x14ac:dyDescent="0.2">
      <c r="A17" s="1296">
        <v>11</v>
      </c>
      <c r="B17" s="1296">
        <v>5745</v>
      </c>
      <c r="C17" s="1296">
        <v>5840</v>
      </c>
      <c r="D17" s="1296">
        <f>C17-B17</f>
        <v>95</v>
      </c>
      <c r="E17" s="1296"/>
      <c r="F17" s="913">
        <v>1.2</v>
      </c>
      <c r="G17" s="913">
        <v>0.2</v>
      </c>
      <c r="H17" s="915">
        <f t="shared" si="0"/>
        <v>22.8</v>
      </c>
      <c r="I17" s="1312">
        <f t="shared" si="1"/>
        <v>0</v>
      </c>
    </row>
    <row r="18" spans="1:9" x14ac:dyDescent="0.2">
      <c r="A18" s="1296">
        <v>12</v>
      </c>
      <c r="B18" s="1296">
        <v>5874</v>
      </c>
      <c r="C18" s="1296">
        <v>6024</v>
      </c>
      <c r="D18" s="1296">
        <f>C18-B18</f>
        <v>150</v>
      </c>
      <c r="E18" s="1296"/>
      <c r="F18" s="913">
        <v>1.2</v>
      </c>
      <c r="G18" s="913">
        <v>0.2</v>
      </c>
      <c r="H18" s="915">
        <f t="shared" si="0"/>
        <v>36</v>
      </c>
      <c r="I18" s="1312">
        <f t="shared" si="1"/>
        <v>0</v>
      </c>
    </row>
    <row r="19" spans="1:9" x14ac:dyDescent="0.2">
      <c r="A19" s="1296">
        <v>13</v>
      </c>
      <c r="B19" s="1296">
        <v>6357</v>
      </c>
      <c r="C19" s="1296">
        <v>6878</v>
      </c>
      <c r="D19" s="1296">
        <f>C19-B19</f>
        <v>521</v>
      </c>
      <c r="E19" s="1296"/>
      <c r="F19" s="913">
        <v>1.2</v>
      </c>
      <c r="G19" s="913">
        <v>0.2</v>
      </c>
      <c r="H19" s="915">
        <f t="shared" si="0"/>
        <v>125.03999999999999</v>
      </c>
      <c r="I19" s="1312">
        <f t="shared" si="1"/>
        <v>0</v>
      </c>
    </row>
    <row r="20" spans="1:9" x14ac:dyDescent="0.2">
      <c r="A20" s="1296">
        <v>14</v>
      </c>
      <c r="B20" s="1296">
        <v>6562</v>
      </c>
      <c r="C20" s="1296">
        <v>6924</v>
      </c>
      <c r="D20" s="1296"/>
      <c r="E20" s="1296">
        <f>C20-B20</f>
        <v>362</v>
      </c>
      <c r="F20" s="913">
        <v>1.2</v>
      </c>
      <c r="G20" s="913">
        <v>0.2</v>
      </c>
      <c r="H20" s="915">
        <f t="shared" si="0"/>
        <v>0</v>
      </c>
      <c r="I20" s="1312">
        <f t="shared" si="1"/>
        <v>86.88</v>
      </c>
    </row>
    <row r="21" spans="1:9" x14ac:dyDescent="0.2">
      <c r="A21" s="1296">
        <v>15</v>
      </c>
      <c r="B21" s="1296">
        <v>7689</v>
      </c>
      <c r="C21" s="1296">
        <v>8373</v>
      </c>
      <c r="D21" s="1296"/>
      <c r="E21" s="1296">
        <f>C21-B21</f>
        <v>684</v>
      </c>
      <c r="F21" s="913">
        <v>1.2</v>
      </c>
      <c r="G21" s="913">
        <v>0.2</v>
      </c>
      <c r="H21" s="915">
        <f t="shared" si="0"/>
        <v>0</v>
      </c>
      <c r="I21" s="1312">
        <f t="shared" si="1"/>
        <v>164.16</v>
      </c>
    </row>
    <row r="22" spans="1:9" x14ac:dyDescent="0.2">
      <c r="A22" s="1296">
        <v>16</v>
      </c>
      <c r="B22" s="1296">
        <v>7701</v>
      </c>
      <c r="C22" s="1296">
        <v>7955</v>
      </c>
      <c r="D22" s="1296">
        <f>C22-B22</f>
        <v>254</v>
      </c>
      <c r="E22" s="1296"/>
      <c r="F22" s="913">
        <v>1.2</v>
      </c>
      <c r="G22" s="913">
        <v>0.2</v>
      </c>
      <c r="H22" s="915">
        <f t="shared" si="0"/>
        <v>60.960000000000008</v>
      </c>
      <c r="I22" s="1312">
        <f t="shared" si="1"/>
        <v>0</v>
      </c>
    </row>
    <row r="23" spans="1:9" x14ac:dyDescent="0.2">
      <c r="A23" s="1296">
        <v>17</v>
      </c>
      <c r="B23" s="1296">
        <v>8255</v>
      </c>
      <c r="C23" s="1296">
        <v>8605</v>
      </c>
      <c r="D23" s="1296">
        <f>C23-B23</f>
        <v>350</v>
      </c>
      <c r="E23" s="1296"/>
      <c r="F23" s="913">
        <v>1.2</v>
      </c>
      <c r="G23" s="913">
        <v>0.2</v>
      </c>
      <c r="H23" s="915">
        <f t="shared" si="0"/>
        <v>84</v>
      </c>
      <c r="I23" s="1312">
        <f t="shared" si="1"/>
        <v>0</v>
      </c>
    </row>
    <row r="24" spans="1:9" x14ac:dyDescent="0.2">
      <c r="A24" s="1296">
        <v>18</v>
      </c>
      <c r="B24" s="1296">
        <v>8699</v>
      </c>
      <c r="C24" s="1296">
        <v>8984</v>
      </c>
      <c r="D24" s="1296">
        <f>C24-B24</f>
        <v>285</v>
      </c>
      <c r="E24" s="1296"/>
      <c r="F24" s="913">
        <v>1.2</v>
      </c>
      <c r="G24" s="913">
        <v>0.2</v>
      </c>
      <c r="H24" s="915">
        <f t="shared" si="0"/>
        <v>68.400000000000006</v>
      </c>
      <c r="I24" s="1312">
        <f t="shared" si="1"/>
        <v>0</v>
      </c>
    </row>
    <row r="25" spans="1:9" x14ac:dyDescent="0.2">
      <c r="A25" s="1296">
        <v>19</v>
      </c>
      <c r="B25" s="1296">
        <v>8725</v>
      </c>
      <c r="C25" s="1296">
        <v>8862</v>
      </c>
      <c r="D25" s="1296"/>
      <c r="E25" s="1296">
        <f>C25-B25</f>
        <v>137</v>
      </c>
      <c r="F25" s="913">
        <v>1.2</v>
      </c>
      <c r="G25" s="913">
        <v>0.2</v>
      </c>
      <c r="H25" s="915">
        <f t="shared" si="0"/>
        <v>0</v>
      </c>
      <c r="I25" s="1312">
        <f t="shared" si="1"/>
        <v>32.880000000000003</v>
      </c>
    </row>
    <row r="26" spans="1:9" x14ac:dyDescent="0.2">
      <c r="A26" s="1296">
        <v>20</v>
      </c>
      <c r="B26" s="1296">
        <v>9060</v>
      </c>
      <c r="C26" s="1296">
        <v>9127</v>
      </c>
      <c r="D26" s="1296"/>
      <c r="E26" s="1296">
        <f>C26-B26</f>
        <v>67</v>
      </c>
      <c r="F26" s="913">
        <v>1.2</v>
      </c>
      <c r="G26" s="913">
        <v>0.2</v>
      </c>
      <c r="H26" s="915">
        <f t="shared" si="0"/>
        <v>0</v>
      </c>
      <c r="I26" s="1312">
        <f t="shared" si="1"/>
        <v>16.079999999999998</v>
      </c>
    </row>
    <row r="27" spans="1:9" x14ac:dyDescent="0.2">
      <c r="A27" s="1296">
        <v>21</v>
      </c>
      <c r="B27" s="1296">
        <v>9230</v>
      </c>
      <c r="C27" s="1296">
        <v>9275</v>
      </c>
      <c r="D27" s="1296"/>
      <c r="E27" s="1296">
        <f>C27-B27</f>
        <v>45</v>
      </c>
      <c r="F27" s="913">
        <v>1.2</v>
      </c>
      <c r="G27" s="913">
        <v>0.2</v>
      </c>
      <c r="H27" s="915">
        <f t="shared" si="0"/>
        <v>0</v>
      </c>
      <c r="I27" s="1312">
        <f t="shared" si="1"/>
        <v>10.8</v>
      </c>
    </row>
    <row r="28" spans="1:9" x14ac:dyDescent="0.2">
      <c r="A28" s="1296">
        <v>22</v>
      </c>
      <c r="B28" s="1296">
        <v>9347</v>
      </c>
      <c r="C28" s="1296">
        <v>9383</v>
      </c>
      <c r="D28" s="1296"/>
      <c r="E28" s="1296">
        <f>C28-B28</f>
        <v>36</v>
      </c>
      <c r="F28" s="913">
        <v>1.2</v>
      </c>
      <c r="G28" s="913">
        <v>0.2</v>
      </c>
      <c r="H28" s="915">
        <f t="shared" si="0"/>
        <v>0</v>
      </c>
      <c r="I28" s="1312">
        <f t="shared" si="1"/>
        <v>8.6399999999999988</v>
      </c>
    </row>
    <row r="29" spans="1:9" x14ac:dyDescent="0.2">
      <c r="A29" s="1296">
        <v>23</v>
      </c>
      <c r="B29" s="1296">
        <v>9540</v>
      </c>
      <c r="C29" s="1296">
        <v>9950</v>
      </c>
      <c r="D29" s="1296"/>
      <c r="E29" s="1296">
        <f>C29-B29</f>
        <v>410</v>
      </c>
      <c r="F29" s="913">
        <v>1.2</v>
      </c>
      <c r="G29" s="913">
        <v>0.2</v>
      </c>
      <c r="H29" s="915">
        <f t="shared" si="0"/>
        <v>0</v>
      </c>
      <c r="I29" s="1312">
        <f t="shared" si="1"/>
        <v>98.4</v>
      </c>
    </row>
    <row r="30" spans="1:9" x14ac:dyDescent="0.2">
      <c r="A30" s="1296">
        <v>24</v>
      </c>
      <c r="B30" s="1296">
        <v>9675</v>
      </c>
      <c r="C30" s="1296">
        <v>9763</v>
      </c>
      <c r="D30" s="1296">
        <f>C30-B30</f>
        <v>88</v>
      </c>
      <c r="E30" s="1296"/>
      <c r="F30" s="913">
        <v>1.2</v>
      </c>
      <c r="G30" s="913">
        <v>0.2</v>
      </c>
      <c r="H30" s="915">
        <f t="shared" si="0"/>
        <v>21.12</v>
      </c>
      <c r="I30" s="1312">
        <f t="shared" si="1"/>
        <v>0</v>
      </c>
    </row>
    <row r="31" spans="1:9" x14ac:dyDescent="0.2">
      <c r="A31" s="1296">
        <v>25</v>
      </c>
      <c r="B31" s="1296">
        <v>9850</v>
      </c>
      <c r="C31" s="1296">
        <v>9950</v>
      </c>
      <c r="D31" s="1296"/>
      <c r="E31" s="1296">
        <v>100</v>
      </c>
      <c r="F31" s="913">
        <v>1.2</v>
      </c>
      <c r="G31" s="913">
        <v>0.2</v>
      </c>
      <c r="H31" s="915">
        <f t="shared" si="0"/>
        <v>0</v>
      </c>
      <c r="I31" s="1312">
        <f t="shared" si="1"/>
        <v>24</v>
      </c>
    </row>
    <row r="32" spans="1:9" x14ac:dyDescent="0.2">
      <c r="A32" s="1296">
        <v>26</v>
      </c>
      <c r="B32" s="1296">
        <v>10790</v>
      </c>
      <c r="C32" s="1296">
        <v>10990</v>
      </c>
      <c r="D32" s="1296"/>
      <c r="E32" s="1296">
        <v>200</v>
      </c>
      <c r="F32" s="913">
        <v>1.2</v>
      </c>
      <c r="G32" s="913">
        <v>0.2</v>
      </c>
      <c r="H32" s="915">
        <f t="shared" si="0"/>
        <v>0</v>
      </c>
      <c r="I32" s="1312">
        <f t="shared" si="1"/>
        <v>48</v>
      </c>
    </row>
    <row r="33" spans="1:9" x14ac:dyDescent="0.2">
      <c r="A33" s="1296">
        <v>27</v>
      </c>
      <c r="B33" s="1296">
        <v>10880</v>
      </c>
      <c r="C33" s="1296">
        <v>11127</v>
      </c>
      <c r="D33" s="1296">
        <f>C33-B33</f>
        <v>247</v>
      </c>
      <c r="E33" s="1296"/>
      <c r="F33" s="913">
        <v>1.2</v>
      </c>
      <c r="G33" s="913">
        <v>0.2</v>
      </c>
      <c r="H33" s="915">
        <f t="shared" si="0"/>
        <v>59.28</v>
      </c>
      <c r="I33" s="1312">
        <f t="shared" si="1"/>
        <v>0</v>
      </c>
    </row>
    <row r="34" spans="1:9" x14ac:dyDescent="0.2">
      <c r="A34" s="1296">
        <v>28</v>
      </c>
      <c r="B34" s="1296">
        <v>11802</v>
      </c>
      <c r="C34" s="1296">
        <v>11888</v>
      </c>
      <c r="D34" s="1296">
        <f>C34-B34</f>
        <v>86</v>
      </c>
      <c r="E34" s="1296"/>
      <c r="F34" s="913">
        <v>1.2</v>
      </c>
      <c r="G34" s="913">
        <v>0.2</v>
      </c>
      <c r="H34" s="915">
        <f t="shared" si="0"/>
        <v>20.64</v>
      </c>
      <c r="I34" s="1312">
        <f t="shared" si="1"/>
        <v>0</v>
      </c>
    </row>
    <row r="35" spans="1:9" x14ac:dyDescent="0.2">
      <c r="A35" s="1296">
        <v>29</v>
      </c>
      <c r="B35" s="1296">
        <v>11942</v>
      </c>
      <c r="C35" s="1296">
        <v>11970</v>
      </c>
      <c r="D35" s="1296"/>
      <c r="E35" s="1296">
        <f t="shared" ref="E35:E40" si="2">C35-B35</f>
        <v>28</v>
      </c>
      <c r="F35" s="913">
        <v>1.2</v>
      </c>
      <c r="G35" s="913">
        <v>0.2</v>
      </c>
      <c r="H35" s="915">
        <f t="shared" si="0"/>
        <v>0</v>
      </c>
      <c r="I35" s="1312">
        <f t="shared" si="1"/>
        <v>6.7200000000000006</v>
      </c>
    </row>
    <row r="36" spans="1:9" x14ac:dyDescent="0.2">
      <c r="A36" s="1296">
        <v>30</v>
      </c>
      <c r="B36" s="1296">
        <v>12857</v>
      </c>
      <c r="C36" s="1296">
        <v>13210</v>
      </c>
      <c r="D36" s="1296"/>
      <c r="E36" s="1296">
        <f t="shared" si="2"/>
        <v>353</v>
      </c>
      <c r="F36" s="913">
        <v>1.2</v>
      </c>
      <c r="G36" s="913">
        <v>0.2</v>
      </c>
      <c r="H36" s="915">
        <f t="shared" si="0"/>
        <v>0</v>
      </c>
      <c r="I36" s="1312">
        <f t="shared" si="1"/>
        <v>84.72</v>
      </c>
    </row>
    <row r="37" spans="1:9" x14ac:dyDescent="0.2">
      <c r="A37" s="1296">
        <v>31</v>
      </c>
      <c r="B37" s="1296">
        <v>13303</v>
      </c>
      <c r="C37" s="1296">
        <v>13390</v>
      </c>
      <c r="D37" s="1296"/>
      <c r="E37" s="1296">
        <f t="shared" si="2"/>
        <v>87</v>
      </c>
      <c r="F37" s="913">
        <v>1.2</v>
      </c>
      <c r="G37" s="913">
        <v>0.2</v>
      </c>
      <c r="H37" s="915">
        <f t="shared" si="0"/>
        <v>0</v>
      </c>
      <c r="I37" s="1312">
        <f t="shared" si="1"/>
        <v>20.88</v>
      </c>
    </row>
    <row r="38" spans="1:9" x14ac:dyDescent="0.2">
      <c r="A38" s="1296">
        <v>32</v>
      </c>
      <c r="B38" s="1296">
        <v>13535</v>
      </c>
      <c r="C38" s="1296">
        <v>13600</v>
      </c>
      <c r="D38" s="1296"/>
      <c r="E38" s="1296">
        <f t="shared" si="2"/>
        <v>65</v>
      </c>
      <c r="F38" s="913">
        <v>1.2</v>
      </c>
      <c r="G38" s="913">
        <v>0.2</v>
      </c>
      <c r="H38" s="915">
        <f t="shared" si="0"/>
        <v>0</v>
      </c>
      <c r="I38" s="1312">
        <f t="shared" si="1"/>
        <v>15.600000000000001</v>
      </c>
    </row>
    <row r="39" spans="1:9" x14ac:dyDescent="0.2">
      <c r="A39" s="1296">
        <v>33</v>
      </c>
      <c r="B39" s="1296">
        <v>13841</v>
      </c>
      <c r="C39" s="1296">
        <v>13895</v>
      </c>
      <c r="D39" s="1296"/>
      <c r="E39" s="1296">
        <f t="shared" si="2"/>
        <v>54</v>
      </c>
      <c r="F39" s="913">
        <v>1.2</v>
      </c>
      <c r="G39" s="913">
        <v>0.2</v>
      </c>
      <c r="H39" s="915">
        <f t="shared" si="0"/>
        <v>0</v>
      </c>
      <c r="I39" s="1312">
        <f t="shared" si="1"/>
        <v>12.96</v>
      </c>
    </row>
    <row r="40" spans="1:9" x14ac:dyDescent="0.2">
      <c r="A40" s="1296">
        <v>34</v>
      </c>
      <c r="B40" s="1296">
        <v>14487</v>
      </c>
      <c r="C40" s="1296">
        <v>14635</v>
      </c>
      <c r="D40" s="1296"/>
      <c r="E40" s="1296">
        <f t="shared" si="2"/>
        <v>148</v>
      </c>
      <c r="F40" s="913">
        <v>1.2</v>
      </c>
      <c r="G40" s="913">
        <v>0.2</v>
      </c>
      <c r="H40" s="915">
        <f t="shared" si="0"/>
        <v>0</v>
      </c>
      <c r="I40" s="1312">
        <f t="shared" si="1"/>
        <v>35.520000000000003</v>
      </c>
    </row>
    <row r="41" spans="1:9" x14ac:dyDescent="0.2">
      <c r="A41" s="1296">
        <v>35</v>
      </c>
      <c r="B41" s="1296">
        <v>14657</v>
      </c>
      <c r="C41" s="1296">
        <v>15121</v>
      </c>
      <c r="D41" s="1296">
        <f>C41-B41</f>
        <v>464</v>
      </c>
      <c r="E41" s="1296"/>
      <c r="F41" s="913">
        <v>1.2</v>
      </c>
      <c r="G41" s="913">
        <v>0.2</v>
      </c>
      <c r="H41" s="915">
        <f t="shared" si="0"/>
        <v>111.36</v>
      </c>
      <c r="I41" s="1312">
        <f t="shared" si="1"/>
        <v>0</v>
      </c>
    </row>
    <row r="42" spans="1:9" x14ac:dyDescent="0.2">
      <c r="A42" s="1296">
        <v>36</v>
      </c>
      <c r="B42" s="1296">
        <v>15118</v>
      </c>
      <c r="C42" s="1296">
        <v>15146</v>
      </c>
      <c r="D42" s="1296">
        <f>C42-B42</f>
        <v>28</v>
      </c>
      <c r="E42" s="1296"/>
      <c r="F42" s="913">
        <v>1.2</v>
      </c>
      <c r="G42" s="913">
        <v>0.2</v>
      </c>
      <c r="H42" s="915">
        <f t="shared" si="0"/>
        <v>6.7200000000000006</v>
      </c>
      <c r="I42" s="1312">
        <f t="shared" si="1"/>
        <v>0</v>
      </c>
    </row>
    <row r="43" spans="1:9" x14ac:dyDescent="0.2">
      <c r="A43" s="1296">
        <v>37</v>
      </c>
      <c r="B43" s="1296">
        <v>15700</v>
      </c>
      <c r="C43" s="1296">
        <v>15760</v>
      </c>
      <c r="D43" s="1296"/>
      <c r="E43" s="1296">
        <v>60</v>
      </c>
      <c r="F43" s="913">
        <v>1.2</v>
      </c>
      <c r="G43" s="913">
        <v>0.2</v>
      </c>
      <c r="H43" s="915">
        <f t="shared" si="0"/>
        <v>0</v>
      </c>
      <c r="I43" s="1312">
        <f t="shared" si="1"/>
        <v>14.4</v>
      </c>
    </row>
    <row r="44" spans="1:9" x14ac:dyDescent="0.2">
      <c r="A44" s="1296">
        <v>38</v>
      </c>
      <c r="B44" s="1296">
        <v>15000</v>
      </c>
      <c r="C44" s="1296">
        <v>15952</v>
      </c>
      <c r="D44" s="1296">
        <f>C44-B44</f>
        <v>952</v>
      </c>
      <c r="E44" s="1296"/>
      <c r="F44" s="913">
        <v>1.2</v>
      </c>
      <c r="G44" s="913">
        <v>0.2</v>
      </c>
      <c r="H44" s="915">
        <f t="shared" si="0"/>
        <v>228.48</v>
      </c>
      <c r="I44" s="1312">
        <f t="shared" si="1"/>
        <v>0</v>
      </c>
    </row>
    <row r="45" spans="1:9" x14ac:dyDescent="0.2">
      <c r="A45" s="1296">
        <v>39</v>
      </c>
      <c r="B45" s="1296">
        <v>16270</v>
      </c>
      <c r="C45" s="1296">
        <v>16406</v>
      </c>
      <c r="D45" s="1296"/>
      <c r="E45" s="1296">
        <v>136</v>
      </c>
      <c r="F45" s="913">
        <v>1.2</v>
      </c>
      <c r="G45" s="913">
        <v>0.2</v>
      </c>
      <c r="H45" s="915">
        <f t="shared" si="0"/>
        <v>0</v>
      </c>
      <c r="I45" s="1312">
        <f t="shared" si="1"/>
        <v>32.64</v>
      </c>
    </row>
    <row r="46" spans="1:9" x14ac:dyDescent="0.2">
      <c r="A46" s="1296">
        <v>40</v>
      </c>
      <c r="B46" s="1296">
        <v>16503</v>
      </c>
      <c r="C46" s="1296">
        <v>16600</v>
      </c>
      <c r="D46" s="1296">
        <f t="shared" ref="D46:D51" si="3">C46-B46</f>
        <v>97</v>
      </c>
      <c r="E46" s="1296"/>
      <c r="F46" s="913">
        <v>1.2</v>
      </c>
      <c r="G46" s="913">
        <v>0.2</v>
      </c>
      <c r="H46" s="915">
        <f t="shared" si="0"/>
        <v>23.28</v>
      </c>
      <c r="I46" s="1312">
        <f t="shared" si="1"/>
        <v>0</v>
      </c>
    </row>
    <row r="47" spans="1:9" x14ac:dyDescent="0.2">
      <c r="A47" s="1296">
        <v>41</v>
      </c>
      <c r="B47" s="1296">
        <v>17120</v>
      </c>
      <c r="C47" s="1296">
        <v>17165</v>
      </c>
      <c r="D47" s="1296">
        <f t="shared" si="3"/>
        <v>45</v>
      </c>
      <c r="E47" s="1296"/>
      <c r="F47" s="913">
        <v>1.2</v>
      </c>
      <c r="G47" s="913">
        <v>0.2</v>
      </c>
      <c r="H47" s="915">
        <f t="shared" si="0"/>
        <v>10.8</v>
      </c>
      <c r="I47" s="1312">
        <f t="shared" si="1"/>
        <v>0</v>
      </c>
    </row>
    <row r="48" spans="1:9" x14ac:dyDescent="0.2">
      <c r="A48" s="1296">
        <v>42</v>
      </c>
      <c r="B48" s="1296">
        <v>18385</v>
      </c>
      <c r="C48" s="1296">
        <v>18410</v>
      </c>
      <c r="D48" s="1296">
        <f t="shared" si="3"/>
        <v>25</v>
      </c>
      <c r="E48" s="1296"/>
      <c r="F48" s="913">
        <v>1.2</v>
      </c>
      <c r="G48" s="913">
        <v>0.2</v>
      </c>
      <c r="H48" s="915">
        <f t="shared" si="0"/>
        <v>6</v>
      </c>
      <c r="I48" s="1312">
        <f t="shared" si="1"/>
        <v>0</v>
      </c>
    </row>
    <row r="49" spans="1:9" x14ac:dyDescent="0.2">
      <c r="A49" s="1296">
        <v>43</v>
      </c>
      <c r="B49" s="1296">
        <v>18580</v>
      </c>
      <c r="C49" s="1296">
        <v>18610</v>
      </c>
      <c r="D49" s="1296">
        <f t="shared" si="3"/>
        <v>30</v>
      </c>
      <c r="E49" s="1296"/>
      <c r="F49" s="913">
        <v>1.2</v>
      </c>
      <c r="G49" s="913">
        <v>0.2</v>
      </c>
      <c r="H49" s="915">
        <f t="shared" si="0"/>
        <v>7.2</v>
      </c>
      <c r="I49" s="1312">
        <f t="shared" si="1"/>
        <v>0</v>
      </c>
    </row>
    <row r="50" spans="1:9" x14ac:dyDescent="0.2">
      <c r="A50" s="1296">
        <v>44</v>
      </c>
      <c r="B50" s="1296">
        <v>19510</v>
      </c>
      <c r="C50" s="1296">
        <v>19628</v>
      </c>
      <c r="D50" s="1296">
        <f t="shared" si="3"/>
        <v>118</v>
      </c>
      <c r="E50" s="1296"/>
      <c r="F50" s="913">
        <v>1.2</v>
      </c>
      <c r="G50" s="913">
        <v>0.2</v>
      </c>
      <c r="H50" s="915">
        <f t="shared" si="0"/>
        <v>28.32</v>
      </c>
      <c r="I50" s="1312">
        <f t="shared" si="1"/>
        <v>0</v>
      </c>
    </row>
    <row r="51" spans="1:9" x14ac:dyDescent="0.2">
      <c r="A51" s="1296">
        <v>45</v>
      </c>
      <c r="B51" s="1296">
        <v>19765</v>
      </c>
      <c r="C51" s="1296">
        <v>19925</v>
      </c>
      <c r="D51" s="1296">
        <f t="shared" si="3"/>
        <v>160</v>
      </c>
      <c r="E51" s="1296"/>
      <c r="F51" s="913">
        <v>1.2</v>
      </c>
      <c r="G51" s="913">
        <v>0.2</v>
      </c>
      <c r="H51" s="915">
        <f t="shared" si="0"/>
        <v>38.400000000000006</v>
      </c>
      <c r="I51" s="1312">
        <f t="shared" si="1"/>
        <v>0</v>
      </c>
    </row>
    <row r="52" spans="1:9" x14ac:dyDescent="0.2">
      <c r="A52" s="1296">
        <v>46</v>
      </c>
      <c r="B52" s="1296">
        <v>19800</v>
      </c>
      <c r="C52" s="1296">
        <v>19925</v>
      </c>
      <c r="D52" s="1296"/>
      <c r="E52" s="1296">
        <v>125</v>
      </c>
      <c r="F52" s="913">
        <v>1.2</v>
      </c>
      <c r="G52" s="913">
        <v>0.2</v>
      </c>
      <c r="H52" s="915">
        <f t="shared" si="0"/>
        <v>0</v>
      </c>
      <c r="I52" s="1312">
        <f t="shared" si="1"/>
        <v>30</v>
      </c>
    </row>
    <row r="53" spans="1:9" x14ac:dyDescent="0.2">
      <c r="A53" s="1296">
        <v>47</v>
      </c>
      <c r="B53" s="1296">
        <v>20445</v>
      </c>
      <c r="C53" s="1296">
        <v>20560</v>
      </c>
      <c r="D53" s="1296">
        <f>C53-B53</f>
        <v>115</v>
      </c>
      <c r="E53" s="1296"/>
      <c r="F53" s="913">
        <v>1.2</v>
      </c>
      <c r="G53" s="913">
        <v>0.2</v>
      </c>
      <c r="H53" s="915">
        <f t="shared" si="0"/>
        <v>27.6</v>
      </c>
      <c r="I53" s="1312">
        <f t="shared" si="1"/>
        <v>0</v>
      </c>
    </row>
    <row r="54" spans="1:9" x14ac:dyDescent="0.2">
      <c r="A54" s="1296">
        <v>48</v>
      </c>
      <c r="B54" s="1296">
        <v>20292</v>
      </c>
      <c r="C54" s="1296">
        <v>20620</v>
      </c>
      <c r="D54" s="1296">
        <f>C54-B54</f>
        <v>328</v>
      </c>
      <c r="E54" s="1296"/>
      <c r="F54" s="913">
        <v>1.2</v>
      </c>
      <c r="G54" s="913">
        <v>0.2</v>
      </c>
      <c r="H54" s="915">
        <f t="shared" si="0"/>
        <v>78.72</v>
      </c>
      <c r="I54" s="1312">
        <f t="shared" si="1"/>
        <v>0</v>
      </c>
    </row>
    <row r="55" spans="1:9" x14ac:dyDescent="0.2">
      <c r="A55" s="1296">
        <v>49</v>
      </c>
      <c r="B55" s="1296">
        <v>20272</v>
      </c>
      <c r="C55" s="1296">
        <v>20842</v>
      </c>
      <c r="D55" s="1296">
        <f>C55-B55</f>
        <v>570</v>
      </c>
      <c r="E55" s="1296"/>
      <c r="F55" s="913">
        <v>1.2</v>
      </c>
      <c r="G55" s="913">
        <v>0.2</v>
      </c>
      <c r="H55" s="915">
        <f t="shared" si="0"/>
        <v>136.80000000000001</v>
      </c>
      <c r="I55" s="1312">
        <f t="shared" si="1"/>
        <v>0</v>
      </c>
    </row>
    <row r="56" spans="1:9" x14ac:dyDescent="0.2">
      <c r="A56" s="1296">
        <v>50</v>
      </c>
      <c r="B56" s="1296">
        <v>20810</v>
      </c>
      <c r="C56" s="1296">
        <v>21175</v>
      </c>
      <c r="D56" s="1296">
        <f>C56-B56</f>
        <v>365</v>
      </c>
      <c r="E56" s="1296"/>
      <c r="F56" s="913">
        <v>1.2</v>
      </c>
      <c r="G56" s="913">
        <v>0.2</v>
      </c>
      <c r="H56" s="915">
        <f t="shared" si="0"/>
        <v>87.600000000000009</v>
      </c>
      <c r="I56" s="1312">
        <f t="shared" si="1"/>
        <v>0</v>
      </c>
    </row>
    <row r="57" spans="1:9" x14ac:dyDescent="0.2">
      <c r="A57" s="1296">
        <v>51</v>
      </c>
      <c r="B57" s="1296">
        <v>20948</v>
      </c>
      <c r="C57" s="1296">
        <v>21100</v>
      </c>
      <c r="D57" s="1296"/>
      <c r="E57" s="1296">
        <v>152</v>
      </c>
      <c r="F57" s="913">
        <v>1.2</v>
      </c>
      <c r="G57" s="913">
        <v>0.2</v>
      </c>
      <c r="H57" s="915">
        <f t="shared" si="0"/>
        <v>0</v>
      </c>
      <c r="I57" s="1312">
        <f t="shared" si="1"/>
        <v>36.480000000000004</v>
      </c>
    </row>
    <row r="58" spans="1:9" x14ac:dyDescent="0.2">
      <c r="A58" s="1296">
        <v>52</v>
      </c>
      <c r="B58" s="1296">
        <v>21195</v>
      </c>
      <c r="C58" s="1296">
        <v>21305</v>
      </c>
      <c r="D58" s="1296">
        <f>C58-B58</f>
        <v>110</v>
      </c>
      <c r="E58" s="1296"/>
      <c r="F58" s="913">
        <v>1.2</v>
      </c>
      <c r="G58" s="913">
        <v>0.2</v>
      </c>
      <c r="H58" s="915">
        <f t="shared" si="0"/>
        <v>26.400000000000002</v>
      </c>
      <c r="I58" s="1312">
        <f t="shared" si="1"/>
        <v>0</v>
      </c>
    </row>
    <row r="59" spans="1:9" x14ac:dyDescent="0.2">
      <c r="A59" s="1296">
        <v>53</v>
      </c>
      <c r="B59" s="1296">
        <v>21380</v>
      </c>
      <c r="C59" s="1296">
        <v>21492</v>
      </c>
      <c r="D59" s="1296">
        <f>C59-B59</f>
        <v>112</v>
      </c>
      <c r="E59" s="1296"/>
      <c r="F59" s="913">
        <v>1.2</v>
      </c>
      <c r="G59" s="913">
        <v>0.2</v>
      </c>
      <c r="H59" s="915">
        <f t="shared" si="0"/>
        <v>26.880000000000003</v>
      </c>
      <c r="I59" s="1312">
        <f t="shared" si="1"/>
        <v>0</v>
      </c>
    </row>
    <row r="60" spans="1:9" x14ac:dyDescent="0.2">
      <c r="A60" s="1296">
        <v>54</v>
      </c>
      <c r="B60" s="1296">
        <v>21682</v>
      </c>
      <c r="C60" s="1296">
        <v>21760</v>
      </c>
      <c r="D60" s="1296">
        <f>C60-B60</f>
        <v>78</v>
      </c>
      <c r="E60" s="1296">
        <v>78</v>
      </c>
      <c r="F60" s="913">
        <v>1.2</v>
      </c>
      <c r="G60" s="913">
        <v>0.2</v>
      </c>
      <c r="H60" s="915">
        <f t="shared" si="0"/>
        <v>18.72</v>
      </c>
      <c r="I60" s="1312">
        <f t="shared" si="1"/>
        <v>18.72</v>
      </c>
    </row>
    <row r="61" spans="1:9" x14ac:dyDescent="0.2">
      <c r="A61" s="1296">
        <v>55</v>
      </c>
      <c r="B61" s="1296">
        <v>21816</v>
      </c>
      <c r="C61" s="1296">
        <v>21962</v>
      </c>
      <c r="D61" s="1296"/>
      <c r="E61" s="1296">
        <v>146</v>
      </c>
      <c r="F61" s="913">
        <v>1.2</v>
      </c>
      <c r="G61" s="913">
        <v>0.2</v>
      </c>
      <c r="H61" s="915">
        <f t="shared" si="0"/>
        <v>0</v>
      </c>
      <c r="I61" s="1312">
        <f t="shared" si="1"/>
        <v>35.04</v>
      </c>
    </row>
    <row r="62" spans="1:9" x14ac:dyDescent="0.2">
      <c r="A62" s="1296">
        <v>56</v>
      </c>
      <c r="B62" s="1296">
        <v>23138</v>
      </c>
      <c r="C62" s="1296">
        <v>23191</v>
      </c>
      <c r="D62" s="1296">
        <f>C62-B62</f>
        <v>53</v>
      </c>
      <c r="E62" s="1296"/>
      <c r="F62" s="913">
        <v>1.2</v>
      </c>
      <c r="G62" s="913">
        <v>0.2</v>
      </c>
      <c r="H62" s="915">
        <f t="shared" si="0"/>
        <v>12.719999999999999</v>
      </c>
      <c r="I62" s="1312">
        <f t="shared" si="1"/>
        <v>0</v>
      </c>
    </row>
    <row r="63" spans="1:9" x14ac:dyDescent="0.2">
      <c r="A63" s="1296">
        <v>57</v>
      </c>
      <c r="B63" s="1296">
        <v>23115</v>
      </c>
      <c r="C63" s="1296">
        <v>23691</v>
      </c>
      <c r="D63" s="1296">
        <f>C63-B63</f>
        <v>576</v>
      </c>
      <c r="E63" s="1296"/>
      <c r="F63" s="913">
        <v>1.2</v>
      </c>
      <c r="G63" s="913">
        <v>0.2</v>
      </c>
      <c r="H63" s="915">
        <f t="shared" si="0"/>
        <v>138.23999999999998</v>
      </c>
      <c r="I63" s="1312">
        <f t="shared" si="1"/>
        <v>0</v>
      </c>
    </row>
    <row r="64" spans="1:9" x14ac:dyDescent="0.2">
      <c r="A64" s="1296">
        <v>58</v>
      </c>
      <c r="B64" s="1296">
        <v>23870</v>
      </c>
      <c r="C64" s="1296">
        <v>23970</v>
      </c>
      <c r="D64" s="1296">
        <f>C64-B64</f>
        <v>100</v>
      </c>
      <c r="E64" s="1296"/>
      <c r="F64" s="913">
        <v>1.2</v>
      </c>
      <c r="G64" s="913">
        <v>0.2</v>
      </c>
      <c r="H64" s="915">
        <f t="shared" si="0"/>
        <v>24</v>
      </c>
      <c r="I64" s="1312">
        <f t="shared" si="1"/>
        <v>0</v>
      </c>
    </row>
    <row r="65" spans="1:9" x14ac:dyDescent="0.2">
      <c r="A65" s="1296">
        <v>59</v>
      </c>
      <c r="B65" s="1296">
        <v>24012</v>
      </c>
      <c r="C65" s="1296">
        <v>24170</v>
      </c>
      <c r="D65" s="1296">
        <f>C65-B65</f>
        <v>158</v>
      </c>
      <c r="E65" s="1296"/>
      <c r="F65" s="913">
        <v>1.2</v>
      </c>
      <c r="G65" s="913">
        <v>0.2</v>
      </c>
      <c r="H65" s="915">
        <f t="shared" si="0"/>
        <v>37.92</v>
      </c>
      <c r="I65" s="1312">
        <f t="shared" si="1"/>
        <v>0</v>
      </c>
    </row>
    <row r="66" spans="1:9" x14ac:dyDescent="0.2">
      <c r="A66" s="1296">
        <v>60</v>
      </c>
      <c r="B66" s="1296">
        <v>24810</v>
      </c>
      <c r="C66" s="1296">
        <v>25080</v>
      </c>
      <c r="D66" s="1296"/>
      <c r="E66" s="1296">
        <v>270</v>
      </c>
      <c r="F66" s="913">
        <v>1.2</v>
      </c>
      <c r="G66" s="913">
        <v>0.2</v>
      </c>
      <c r="H66" s="915">
        <f t="shared" si="0"/>
        <v>0</v>
      </c>
      <c r="I66" s="1312">
        <f t="shared" si="1"/>
        <v>64.8</v>
      </c>
    </row>
    <row r="67" spans="1:9" x14ac:dyDescent="0.2">
      <c r="A67" s="1296">
        <v>61</v>
      </c>
      <c r="B67" s="1296">
        <v>26230</v>
      </c>
      <c r="C67" s="1296">
        <v>26440</v>
      </c>
      <c r="D67" s="1296"/>
      <c r="E67" s="1296">
        <v>210</v>
      </c>
      <c r="F67" s="913">
        <v>1.2</v>
      </c>
      <c r="G67" s="913">
        <v>0.2</v>
      </c>
      <c r="H67" s="915">
        <f t="shared" si="0"/>
        <v>0</v>
      </c>
      <c r="I67" s="1312">
        <f t="shared" si="1"/>
        <v>50.400000000000006</v>
      </c>
    </row>
    <row r="68" spans="1:9" x14ac:dyDescent="0.2">
      <c r="A68" s="1296">
        <v>62</v>
      </c>
      <c r="B68" s="1296">
        <v>26885</v>
      </c>
      <c r="C68" s="1296">
        <v>26917</v>
      </c>
      <c r="D68" s="1296"/>
      <c r="E68" s="1296">
        <v>32</v>
      </c>
      <c r="F68" s="913">
        <v>1.2</v>
      </c>
      <c r="G68" s="913">
        <v>0.2</v>
      </c>
      <c r="H68" s="915">
        <f t="shared" si="0"/>
        <v>0</v>
      </c>
      <c r="I68" s="1312">
        <f t="shared" si="1"/>
        <v>7.68</v>
      </c>
    </row>
    <row r="69" spans="1:9" x14ac:dyDescent="0.2">
      <c r="A69" s="1296">
        <v>63</v>
      </c>
      <c r="B69" s="1296">
        <v>27000</v>
      </c>
      <c r="C69" s="1296">
        <v>27060</v>
      </c>
      <c r="D69" s="1296">
        <f>C69-B69</f>
        <v>60</v>
      </c>
      <c r="E69" s="1296"/>
      <c r="F69" s="913">
        <v>1.2</v>
      </c>
      <c r="G69" s="913">
        <v>0.2</v>
      </c>
      <c r="H69" s="915">
        <f t="shared" si="0"/>
        <v>14.4</v>
      </c>
      <c r="I69" s="1312">
        <f t="shared" si="1"/>
        <v>0</v>
      </c>
    </row>
    <row r="70" spans="1:9" x14ac:dyDescent="0.2">
      <c r="A70" s="1296">
        <v>64</v>
      </c>
      <c r="B70" s="1296">
        <v>27170</v>
      </c>
      <c r="C70" s="1296">
        <v>27409</v>
      </c>
      <c r="D70" s="1296">
        <f>C70-B70</f>
        <v>239</v>
      </c>
      <c r="E70" s="1296"/>
      <c r="F70" s="913">
        <v>1.2</v>
      </c>
      <c r="G70" s="913">
        <v>0.2</v>
      </c>
      <c r="H70" s="915">
        <f t="shared" si="0"/>
        <v>57.360000000000007</v>
      </c>
      <c r="I70" s="1312">
        <f t="shared" si="1"/>
        <v>0</v>
      </c>
    </row>
    <row r="71" spans="1:9" x14ac:dyDescent="0.2">
      <c r="A71" s="1296">
        <v>65</v>
      </c>
      <c r="B71" s="1296">
        <v>27581</v>
      </c>
      <c r="C71" s="1296">
        <v>27676</v>
      </c>
      <c r="D71" s="1296"/>
      <c r="E71" s="1296">
        <v>95</v>
      </c>
      <c r="F71" s="913">
        <v>1.2</v>
      </c>
      <c r="G71" s="913">
        <v>0.2</v>
      </c>
      <c r="H71" s="915">
        <f t="shared" si="0"/>
        <v>0</v>
      </c>
      <c r="I71" s="1312">
        <f t="shared" si="1"/>
        <v>22.8</v>
      </c>
    </row>
    <row r="72" spans="1:9" x14ac:dyDescent="0.2">
      <c r="A72" s="1296">
        <v>66</v>
      </c>
      <c r="B72" s="1296">
        <v>27903</v>
      </c>
      <c r="C72" s="1296">
        <v>28112</v>
      </c>
      <c r="D72" s="1296"/>
      <c r="E72" s="1296">
        <v>209</v>
      </c>
      <c r="F72" s="913">
        <v>1.2</v>
      </c>
      <c r="G72" s="913">
        <v>0.2</v>
      </c>
      <c r="H72" s="915">
        <f t="shared" si="0"/>
        <v>0</v>
      </c>
      <c r="I72" s="1312">
        <f t="shared" si="1"/>
        <v>50.16</v>
      </c>
    </row>
    <row r="73" spans="1:9" x14ac:dyDescent="0.2">
      <c r="A73" s="1296">
        <v>67</v>
      </c>
      <c r="B73" s="1296">
        <v>28175</v>
      </c>
      <c r="C73" s="1296">
        <v>28538</v>
      </c>
      <c r="D73" s="1296">
        <f>C73-B73</f>
        <v>363</v>
      </c>
      <c r="E73" s="1296"/>
      <c r="F73" s="913">
        <v>1.2</v>
      </c>
      <c r="G73" s="913">
        <v>0.2</v>
      </c>
      <c r="H73" s="915">
        <f t="shared" ref="H73:H75" si="4">F73*D73*G73</f>
        <v>87.12</v>
      </c>
      <c r="I73" s="1312">
        <f t="shared" ref="I73:I75" si="5">F73*E73*G73</f>
        <v>0</v>
      </c>
    </row>
    <row r="74" spans="1:9" x14ac:dyDescent="0.2">
      <c r="A74" s="1296">
        <v>68</v>
      </c>
      <c r="B74" s="1296">
        <v>28448</v>
      </c>
      <c r="C74" s="1296">
        <v>28710</v>
      </c>
      <c r="D74" s="1296">
        <f>C74-B74</f>
        <v>262</v>
      </c>
      <c r="E74" s="1296"/>
      <c r="F74" s="913">
        <v>1.2</v>
      </c>
      <c r="G74" s="913">
        <v>0.2</v>
      </c>
      <c r="H74" s="915">
        <f t="shared" si="4"/>
        <v>62.879999999999995</v>
      </c>
      <c r="I74" s="1312">
        <f t="shared" si="5"/>
        <v>0</v>
      </c>
    </row>
    <row r="75" spans="1:9" ht="13.5" thickBot="1" x14ac:dyDescent="0.25">
      <c r="A75" s="1296">
        <v>69</v>
      </c>
      <c r="B75" s="1296">
        <v>28580</v>
      </c>
      <c r="C75" s="1296">
        <v>28715</v>
      </c>
      <c r="D75" s="1296"/>
      <c r="E75" s="1296">
        <v>135</v>
      </c>
      <c r="F75" s="913">
        <v>1.2</v>
      </c>
      <c r="G75" s="913">
        <v>0.2</v>
      </c>
      <c r="H75" s="915">
        <f t="shared" si="4"/>
        <v>0</v>
      </c>
      <c r="I75" s="1312">
        <f t="shared" si="5"/>
        <v>32.4</v>
      </c>
    </row>
    <row r="76" spans="1:9" ht="13.5" thickBot="1" x14ac:dyDescent="0.25">
      <c r="A76" s="895"/>
      <c r="B76" s="2440" t="s">
        <v>278</v>
      </c>
      <c r="C76" s="2441"/>
      <c r="D76" s="2441"/>
      <c r="E76" s="2441"/>
      <c r="F76" s="2441"/>
      <c r="G76" s="2442"/>
      <c r="H76" s="1273">
        <f>SUM(H4:H75)</f>
        <v>1828.8000000000002</v>
      </c>
      <c r="I76" s="1273">
        <f>SUM(I4:I75)</f>
        <v>1465.9200000000003</v>
      </c>
    </row>
    <row r="77" spans="1:9" ht="13.5" thickBot="1" x14ac:dyDescent="0.25">
      <c r="A77" s="895"/>
      <c r="B77" s="2440" t="s">
        <v>461</v>
      </c>
      <c r="C77" s="2441"/>
      <c r="D77" s="2441"/>
      <c r="E77" s="2441"/>
      <c r="F77" s="2441"/>
      <c r="G77" s="2442"/>
      <c r="H77" s="1273"/>
      <c r="I77" s="1273">
        <f>I76+H76</f>
        <v>3294.7200000000003</v>
      </c>
    </row>
  </sheetData>
  <mergeCells count="9">
    <mergeCell ref="B76:G76"/>
    <mergeCell ref="B77:G77"/>
    <mergeCell ref="A1:H1"/>
    <mergeCell ref="A2:H2"/>
    <mergeCell ref="A3:H3"/>
    <mergeCell ref="A5:B5"/>
    <mergeCell ref="A4:I4"/>
    <mergeCell ref="C5:I5"/>
    <mergeCell ref="B6:C6"/>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view="pageBreakPreview" zoomScaleSheetLayoutView="100" workbookViewId="0">
      <selection activeCell="B9" sqref="B9:F9"/>
    </sheetView>
  </sheetViews>
  <sheetFormatPr defaultColWidth="9.140625" defaultRowHeight="12.75" x14ac:dyDescent="0.2"/>
  <cols>
    <col min="1" max="1" width="5.140625" style="34" customWidth="1"/>
    <col min="2" max="2" width="14.7109375" style="34" customWidth="1"/>
    <col min="3" max="3" width="9.85546875" style="34" customWidth="1"/>
    <col min="4" max="4" width="8.42578125" style="34" customWidth="1"/>
    <col min="5" max="5" width="9.7109375" style="34" customWidth="1"/>
    <col min="6" max="6" width="0.28515625" style="34" hidden="1" customWidth="1"/>
    <col min="7" max="7" width="13.7109375" style="34" customWidth="1"/>
    <col min="8" max="8" width="24" style="34" customWidth="1"/>
    <col min="9" max="16384" width="9.140625" style="34"/>
  </cols>
  <sheetData>
    <row r="1" spans="1:13" s="255" customFormat="1" ht="18" customHeight="1" x14ac:dyDescent="0.2">
      <c r="A1" s="1975" t="e">
        <f>'2 p'!A1:G1</f>
        <v>#REF!</v>
      </c>
      <c r="B1" s="1975"/>
      <c r="C1" s="1975"/>
      <c r="D1" s="1975"/>
      <c r="E1" s="1975"/>
      <c r="F1" s="1975"/>
      <c r="G1" s="1975"/>
      <c r="H1" s="1975"/>
      <c r="I1" s="243"/>
      <c r="J1" s="243"/>
      <c r="K1" s="243"/>
      <c r="L1" s="243"/>
      <c r="M1" s="243"/>
    </row>
    <row r="2" spans="1:13" s="814" customFormat="1" ht="30" customHeight="1" x14ac:dyDescent="0.2">
      <c r="A2" s="2460" t="e">
        <f>#REF!</f>
        <v>#REF!</v>
      </c>
      <c r="B2" s="2460"/>
      <c r="C2" s="2460"/>
      <c r="D2" s="2460"/>
      <c r="E2" s="2460"/>
      <c r="F2" s="2460"/>
      <c r="G2" s="2460"/>
      <c r="H2" s="2460"/>
      <c r="I2" s="813"/>
      <c r="J2" s="813"/>
      <c r="K2" s="813"/>
      <c r="L2" s="813"/>
      <c r="M2" s="813"/>
    </row>
    <row r="3" spans="1:13" s="753" customFormat="1" ht="31.5" customHeight="1" x14ac:dyDescent="0.2">
      <c r="A3" s="2433" t="e">
        <f>'2 p'!A3:G3</f>
        <v>#REF!</v>
      </c>
      <c r="B3" s="2433"/>
      <c r="C3" s="2433"/>
      <c r="D3" s="2433"/>
      <c r="E3" s="2433"/>
      <c r="F3" s="2433"/>
      <c r="G3" s="2433"/>
      <c r="H3" s="2433"/>
    </row>
    <row r="4" spans="1:13" s="753" customFormat="1" ht="18" customHeight="1" x14ac:dyDescent="0.2">
      <c r="A4" s="1981" t="s">
        <v>396</v>
      </c>
      <c r="B4" s="1981"/>
      <c r="C4" s="1981"/>
      <c r="D4" s="1981"/>
      <c r="E4" s="1981"/>
      <c r="F4" s="1981"/>
      <c r="G4" s="1981"/>
      <c r="H4" s="782"/>
      <c r="I4" s="782"/>
    </row>
    <row r="5" spans="1:13" s="786" customFormat="1" ht="14.25" customHeight="1" thickBot="1" x14ac:dyDescent="0.25">
      <c r="A5" s="2432" t="s">
        <v>428</v>
      </c>
      <c r="B5" s="2432"/>
      <c r="C5" s="792"/>
      <c r="D5" s="239"/>
      <c r="E5" s="240"/>
      <c r="F5" s="240"/>
      <c r="G5" s="241"/>
    </row>
    <row r="6" spans="1:13" s="244" customFormat="1" ht="67.5" customHeight="1" thickBot="1" x14ac:dyDescent="0.25">
      <c r="A6" s="2434" t="s">
        <v>390</v>
      </c>
      <c r="B6" s="16" t="s">
        <v>416</v>
      </c>
      <c r="C6" s="432" t="s">
        <v>6411</v>
      </c>
      <c r="D6" s="2237" t="s">
        <v>6413</v>
      </c>
      <c r="E6" s="2238"/>
      <c r="F6" s="2238"/>
      <c r="G6" s="2238"/>
      <c r="H6" s="2239"/>
    </row>
    <row r="7" spans="1:13" s="249" customFormat="1" ht="25.5" customHeight="1" thickBot="1" x14ac:dyDescent="0.25">
      <c r="A7" s="2435"/>
      <c r="B7" s="791" t="s">
        <v>408</v>
      </c>
      <c r="C7" s="791" t="s">
        <v>89</v>
      </c>
      <c r="D7" s="892" t="s">
        <v>408</v>
      </c>
      <c r="E7" s="893" t="s">
        <v>303</v>
      </c>
      <c r="F7" s="893"/>
      <c r="G7" s="894" t="s">
        <v>417</v>
      </c>
      <c r="H7" s="1353"/>
    </row>
    <row r="8" spans="1:13" s="255" customFormat="1" ht="39.75" customHeight="1" thickBot="1" x14ac:dyDescent="0.25">
      <c r="A8" s="897">
        <v>1</v>
      </c>
      <c r="B8" s="898"/>
      <c r="C8" s="898">
        <v>200</v>
      </c>
      <c r="D8" s="899">
        <v>1</v>
      </c>
      <c r="E8" s="898">
        <v>1.4</v>
      </c>
      <c r="F8" s="900"/>
      <c r="G8" s="901">
        <f t="shared" ref="G8" si="0">E8*D8*C8</f>
        <v>280</v>
      </c>
      <c r="H8" s="863"/>
    </row>
    <row r="9" spans="1:13" s="262" customFormat="1" ht="31.5" customHeight="1" thickBot="1" x14ac:dyDescent="0.25">
      <c r="A9" s="895"/>
      <c r="B9" s="2128" t="s">
        <v>461</v>
      </c>
      <c r="C9" s="2081"/>
      <c r="D9" s="2081"/>
      <c r="E9" s="2081"/>
      <c r="F9" s="2082"/>
      <c r="G9" s="891">
        <f>SUM(G8:G8)</f>
        <v>280</v>
      </c>
      <c r="H9" s="1354"/>
    </row>
    <row r="10" spans="1:13" ht="15" x14ac:dyDescent="0.2">
      <c r="A10" s="270"/>
      <c r="B10" s="270"/>
      <c r="C10" s="270"/>
      <c r="D10" s="270"/>
      <c r="E10" s="270"/>
      <c r="F10" s="270"/>
      <c r="G10" s="270"/>
      <c r="J10" s="262"/>
    </row>
  </sheetData>
  <mergeCells count="8">
    <mergeCell ref="A1:H1"/>
    <mergeCell ref="A2:H2"/>
    <mergeCell ref="A3:H3"/>
    <mergeCell ref="B9:F9"/>
    <mergeCell ref="A5:B5"/>
    <mergeCell ref="A6:A7"/>
    <mergeCell ref="D6:H6"/>
    <mergeCell ref="A4:G4"/>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view="pageBreakPreview" zoomScaleSheetLayoutView="100" workbookViewId="0">
      <selection activeCell="B9" sqref="B9:F9"/>
    </sheetView>
  </sheetViews>
  <sheetFormatPr defaultColWidth="9.140625" defaultRowHeight="12.75" x14ac:dyDescent="0.2"/>
  <cols>
    <col min="1" max="1" width="6.28515625" style="34" customWidth="1"/>
    <col min="2" max="2" width="7.42578125" style="34" customWidth="1"/>
    <col min="3" max="3" width="14.7109375" style="34" customWidth="1"/>
    <col min="4" max="4" width="10.7109375" style="34" customWidth="1"/>
    <col min="5" max="6" width="13.5703125" style="34" hidden="1" customWidth="1"/>
    <col min="7" max="7" width="36.7109375" style="34" customWidth="1"/>
    <col min="8" max="8" width="15.85546875" style="34" customWidth="1"/>
    <col min="9" max="16384" width="9.140625" style="34"/>
  </cols>
  <sheetData>
    <row r="1" spans="1:13" s="255" customFormat="1" ht="18" customHeight="1" x14ac:dyDescent="0.2">
      <c r="A1" s="1975" t="e">
        <f>#REF!</f>
        <v>#REF!</v>
      </c>
      <c r="B1" s="1975"/>
      <c r="C1" s="1975"/>
      <c r="D1" s="1975"/>
      <c r="E1" s="1975"/>
      <c r="F1" s="1975"/>
      <c r="G1" s="1975"/>
      <c r="H1" s="1975"/>
      <c r="I1" s="243"/>
      <c r="J1" s="243"/>
      <c r="K1" s="243"/>
      <c r="L1" s="243"/>
      <c r="M1" s="243"/>
    </row>
    <row r="2" spans="1:13" s="814" customFormat="1" ht="30" customHeight="1" x14ac:dyDescent="0.2">
      <c r="A2" s="2460" t="e">
        <f>#REF!</f>
        <v>#REF!</v>
      </c>
      <c r="B2" s="2460"/>
      <c r="C2" s="2460"/>
      <c r="D2" s="2460"/>
      <c r="E2" s="2460"/>
      <c r="F2" s="2460"/>
      <c r="G2" s="2460"/>
      <c r="H2" s="2460"/>
      <c r="I2" s="813"/>
      <c r="J2" s="813"/>
      <c r="K2" s="813"/>
      <c r="L2" s="813"/>
      <c r="M2" s="813"/>
    </row>
    <row r="3" spans="1:13" s="753" customFormat="1" ht="44.25" customHeight="1" x14ac:dyDescent="0.2">
      <c r="A3" s="2433" t="e">
        <f>#REF!</f>
        <v>#REF!</v>
      </c>
      <c r="B3" s="2433"/>
      <c r="C3" s="2433"/>
      <c r="D3" s="2433"/>
      <c r="E3" s="2433"/>
      <c r="F3" s="2433"/>
      <c r="G3" s="2433"/>
      <c r="H3" s="2433"/>
    </row>
    <row r="4" spans="1:13" s="753" customFormat="1" ht="18" customHeight="1" x14ac:dyDescent="0.2">
      <c r="A4" s="1981" t="s">
        <v>396</v>
      </c>
      <c r="B4" s="1981"/>
      <c r="C4" s="1981"/>
      <c r="D4" s="1981"/>
      <c r="E4" s="1981"/>
      <c r="F4" s="1981"/>
      <c r="G4" s="1981"/>
      <c r="H4" s="782"/>
      <c r="I4" s="782"/>
    </row>
    <row r="5" spans="1:13" s="786" customFormat="1" ht="14.25" customHeight="1" thickBot="1" x14ac:dyDescent="0.25">
      <c r="A5" s="2432" t="s">
        <v>428</v>
      </c>
      <c r="B5" s="2432"/>
      <c r="C5" s="792"/>
      <c r="D5" s="239"/>
      <c r="E5" s="240"/>
      <c r="F5" s="240"/>
      <c r="G5" s="241"/>
    </row>
    <row r="6" spans="1:13" s="244" customFormat="1" ht="69" customHeight="1" thickBot="1" x14ac:dyDescent="0.25">
      <c r="A6" s="2434" t="s">
        <v>390</v>
      </c>
      <c r="B6" s="16" t="s">
        <v>416</v>
      </c>
      <c r="C6" s="432" t="s">
        <v>6412</v>
      </c>
      <c r="D6" s="2237" t="s">
        <v>6414</v>
      </c>
      <c r="E6" s="2238"/>
      <c r="F6" s="2238"/>
      <c r="G6" s="2238"/>
      <c r="H6" s="2239"/>
    </row>
    <row r="7" spans="1:13" s="249" customFormat="1" ht="25.5" customHeight="1" thickBot="1" x14ac:dyDescent="0.25">
      <c r="A7" s="2435"/>
      <c r="B7" s="791" t="s">
        <v>408</v>
      </c>
      <c r="C7" s="791" t="s">
        <v>89</v>
      </c>
      <c r="D7" s="449" t="s">
        <v>303</v>
      </c>
      <c r="E7" s="453" t="s">
        <v>221</v>
      </c>
      <c r="F7" s="453"/>
      <c r="G7" s="454" t="s">
        <v>417</v>
      </c>
      <c r="H7" s="889"/>
    </row>
    <row r="8" spans="1:13" s="262" customFormat="1" ht="30" customHeight="1" thickBot="1" x14ac:dyDescent="0.25">
      <c r="A8" s="897">
        <v>1</v>
      </c>
      <c r="B8" s="898"/>
      <c r="C8" s="898">
        <v>250</v>
      </c>
      <c r="D8" s="984">
        <v>0.84165000000000001</v>
      </c>
      <c r="E8" s="898"/>
      <c r="F8" s="900"/>
      <c r="G8" s="901">
        <f>D8*C8</f>
        <v>210.41249999999999</v>
      </c>
      <c r="H8" s="863"/>
    </row>
    <row r="9" spans="1:13" ht="33.75" customHeight="1" thickBot="1" x14ac:dyDescent="0.25">
      <c r="A9" s="895"/>
      <c r="B9" s="2128" t="s">
        <v>461</v>
      </c>
      <c r="C9" s="2081"/>
      <c r="D9" s="2081"/>
      <c r="E9" s="2081"/>
      <c r="F9" s="2082"/>
      <c r="G9" s="891">
        <f>SUM(G4:G8)</f>
        <v>210.41249999999999</v>
      </c>
      <c r="H9" s="889"/>
    </row>
  </sheetData>
  <mergeCells count="8">
    <mergeCell ref="A1:H1"/>
    <mergeCell ref="A2:H2"/>
    <mergeCell ref="A3:H3"/>
    <mergeCell ref="B9:F9"/>
    <mergeCell ref="A5:B5"/>
    <mergeCell ref="A6:A7"/>
    <mergeCell ref="A4:G4"/>
    <mergeCell ref="D6:H6"/>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C7" sqref="C7"/>
    </sheetView>
  </sheetViews>
  <sheetFormatPr defaultColWidth="9.140625" defaultRowHeight="12.75" x14ac:dyDescent="0.2"/>
  <cols>
    <col min="1" max="1" width="6.5703125" style="34" customWidth="1"/>
    <col min="2" max="2" width="14.7109375" style="34" customWidth="1"/>
    <col min="3" max="3" width="17.140625" style="34" customWidth="1"/>
    <col min="4" max="4" width="10.7109375" style="34" customWidth="1"/>
    <col min="5" max="6" width="13.5703125" style="34" customWidth="1"/>
    <col min="7" max="7" width="13.7109375" style="34" customWidth="1"/>
    <col min="8" max="8" width="19" style="34" customWidth="1"/>
    <col min="9" max="16384" width="9.140625" style="34"/>
  </cols>
  <sheetData>
    <row r="1" spans="1:13" s="255" customFormat="1" ht="14.25" customHeight="1" x14ac:dyDescent="0.2">
      <c r="A1" s="1975" t="e">
        <f>'1  P '!A1:G1</f>
        <v>#REF!</v>
      </c>
      <c r="B1" s="1975"/>
      <c r="C1" s="1975"/>
      <c r="D1" s="1975"/>
      <c r="E1" s="1975"/>
      <c r="F1" s="1975"/>
      <c r="G1" s="1975"/>
      <c r="H1" s="1975"/>
      <c r="I1" s="243"/>
      <c r="J1" s="243"/>
      <c r="K1" s="243"/>
      <c r="L1" s="243"/>
      <c r="M1" s="243"/>
    </row>
    <row r="2" spans="1:13" s="814" customFormat="1" ht="30" customHeight="1" x14ac:dyDescent="0.2">
      <c r="A2" s="2460" t="e">
        <f>#REF!</f>
        <v>#REF!</v>
      </c>
      <c r="B2" s="2460"/>
      <c r="C2" s="2460"/>
      <c r="D2" s="2460"/>
      <c r="E2" s="2460"/>
      <c r="F2" s="2460"/>
      <c r="G2" s="2460"/>
      <c r="H2" s="2460"/>
      <c r="I2" s="813"/>
      <c r="J2" s="813"/>
      <c r="K2" s="813"/>
      <c r="L2" s="813"/>
      <c r="M2" s="813"/>
    </row>
    <row r="3" spans="1:13" s="753" customFormat="1" ht="42.75" customHeight="1" x14ac:dyDescent="0.2">
      <c r="A3" s="2433" t="e">
        <f>'1  P '!A3:G3</f>
        <v>#REF!</v>
      </c>
      <c r="B3" s="2433"/>
      <c r="C3" s="2433"/>
      <c r="D3" s="2433"/>
      <c r="E3" s="2433"/>
      <c r="F3" s="2433"/>
      <c r="G3" s="2433"/>
      <c r="H3" s="944"/>
    </row>
    <row r="4" spans="1:13" s="753" customFormat="1" ht="18" customHeight="1" x14ac:dyDescent="0.2">
      <c r="A4" s="1981" t="s">
        <v>396</v>
      </c>
      <c r="B4" s="1981"/>
      <c r="C4" s="1981"/>
      <c r="D4" s="1981"/>
      <c r="E4" s="1981"/>
      <c r="F4" s="1981"/>
      <c r="G4" s="1981"/>
      <c r="H4" s="782"/>
      <c r="I4" s="782"/>
    </row>
    <row r="5" spans="1:13" s="786" customFormat="1" ht="14.25" customHeight="1" thickBot="1" x14ac:dyDescent="0.25">
      <c r="A5" s="2432" t="s">
        <v>428</v>
      </c>
      <c r="B5" s="2432"/>
      <c r="C5" s="792"/>
      <c r="D5" s="783"/>
      <c r="E5" s="784"/>
      <c r="F5" s="784"/>
      <c r="G5" s="785"/>
    </row>
    <row r="6" spans="1:13" s="244" customFormat="1" ht="76.5" customHeight="1" thickBot="1" x14ac:dyDescent="0.25">
      <c r="A6" s="2434" t="s">
        <v>390</v>
      </c>
      <c r="B6" s="16" t="s">
        <v>416</v>
      </c>
      <c r="C6" s="432" t="e">
        <f>BOQ!#REF!</f>
        <v>#REF!</v>
      </c>
      <c r="D6" s="2237" t="s">
        <v>482</v>
      </c>
      <c r="E6" s="2238"/>
      <c r="F6" s="2238"/>
      <c r="G6" s="2239"/>
    </row>
    <row r="7" spans="1:13" s="249" customFormat="1" ht="25.5" customHeight="1" thickBot="1" x14ac:dyDescent="0.25">
      <c r="A7" s="2435"/>
      <c r="B7" s="791" t="s">
        <v>408</v>
      </c>
      <c r="C7" s="791" t="s">
        <v>89</v>
      </c>
      <c r="D7" s="449"/>
      <c r="E7" s="453"/>
      <c r="F7" s="453"/>
      <c r="G7" s="454" t="s">
        <v>23</v>
      </c>
      <c r="H7" s="889"/>
    </row>
    <row r="8" spans="1:13" s="255" customFormat="1" ht="33.75" customHeight="1" thickBot="1" x14ac:dyDescent="0.25">
      <c r="A8" s="897">
        <v>1</v>
      </c>
      <c r="B8" s="898">
        <v>0</v>
      </c>
      <c r="C8" s="898">
        <v>850</v>
      </c>
      <c r="D8" s="899">
        <v>0</v>
      </c>
      <c r="E8" s="898">
        <v>0</v>
      </c>
      <c r="F8" s="900"/>
      <c r="G8" s="901">
        <f t="shared" ref="G8" si="0">C8</f>
        <v>850</v>
      </c>
      <c r="H8" s="863"/>
    </row>
    <row r="9" spans="1:13" s="255" customFormat="1" ht="33.75" customHeight="1" thickBot="1" x14ac:dyDescent="0.25">
      <c r="A9" s="895"/>
      <c r="B9" s="2128" t="s">
        <v>461</v>
      </c>
      <c r="C9" s="2081"/>
      <c r="D9" s="2081"/>
      <c r="E9" s="2081"/>
      <c r="F9" s="2082"/>
      <c r="G9" s="891">
        <f>SUM(G5:G8)</f>
        <v>850</v>
      </c>
      <c r="H9" s="890"/>
    </row>
    <row r="10" spans="1:13" s="262" customFormat="1" ht="15" x14ac:dyDescent="0.2">
      <c r="A10" s="788"/>
      <c r="B10" s="789"/>
      <c r="C10" s="789"/>
      <c r="D10" s="789"/>
      <c r="E10" s="789"/>
      <c r="F10" s="789"/>
      <c r="G10" s="788"/>
    </row>
    <row r="11" spans="1:13" ht="15" x14ac:dyDescent="0.2">
      <c r="A11" s="270"/>
      <c r="B11" s="270"/>
      <c r="C11" s="270"/>
      <c r="D11" s="270"/>
      <c r="E11" s="270"/>
      <c r="F11" s="270"/>
      <c r="G11" s="270"/>
      <c r="J11" s="262"/>
    </row>
  </sheetData>
  <mergeCells count="8">
    <mergeCell ref="A1:H1"/>
    <mergeCell ref="A2:H2"/>
    <mergeCell ref="B9:F9"/>
    <mergeCell ref="A5:B5"/>
    <mergeCell ref="A6:A7"/>
    <mergeCell ref="D6:G6"/>
    <mergeCell ref="A4:G4"/>
    <mergeCell ref="A3:G3"/>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6"/>
  <sheetViews>
    <sheetView workbookViewId="0">
      <selection activeCell="E8" sqref="E8"/>
    </sheetView>
  </sheetViews>
  <sheetFormatPr defaultRowHeight="12.75" x14ac:dyDescent="0.2"/>
  <cols>
    <col min="2" max="2" width="31.7109375" customWidth="1"/>
    <col min="3" max="3" width="11.28515625" customWidth="1"/>
    <col min="4" max="4" width="18.7109375" customWidth="1"/>
    <col min="5" max="5" width="18.140625" customWidth="1"/>
  </cols>
  <sheetData>
    <row r="1" spans="1:8" x14ac:dyDescent="0.2">
      <c r="A1" s="1975" t="e">
        <f>'alloy studs'!A1:G1</f>
        <v>#REF!</v>
      </c>
      <c r="B1" s="1975"/>
      <c r="C1" s="1975"/>
      <c r="D1" s="1975"/>
      <c r="E1" s="1975"/>
      <c r="F1" s="402"/>
      <c r="G1" s="402"/>
      <c r="H1" s="402"/>
    </row>
    <row r="2" spans="1:8" ht="12.75" customHeight="1" x14ac:dyDescent="0.2">
      <c r="A2" s="2460" t="e">
        <f>#REF!</f>
        <v>#REF!</v>
      </c>
      <c r="B2" s="2460"/>
      <c r="C2" s="2460"/>
      <c r="D2" s="2460"/>
      <c r="E2" s="2460"/>
      <c r="F2" s="945"/>
      <c r="G2" s="945"/>
      <c r="H2" s="945"/>
    </row>
    <row r="3" spans="1:8" ht="46.5" customHeight="1" x14ac:dyDescent="0.2">
      <c r="A3" s="2433" t="e">
        <f>'alloy studs'!A3:G3</f>
        <v>#REF!</v>
      </c>
      <c r="B3" s="2433"/>
      <c r="C3" s="2433"/>
      <c r="D3" s="2433"/>
      <c r="E3" s="2433"/>
      <c r="F3" s="944"/>
      <c r="G3" s="944"/>
      <c r="H3" s="944"/>
    </row>
    <row r="5" spans="1:8" ht="24.75" customHeight="1" x14ac:dyDescent="0.2">
      <c r="A5" s="2461" t="s">
        <v>511</v>
      </c>
      <c r="B5" s="2462"/>
      <c r="C5" s="2462"/>
      <c r="D5" s="2462"/>
      <c r="E5" s="2463"/>
    </row>
    <row r="6" spans="1:8" ht="101.25" customHeight="1" x14ac:dyDescent="0.2">
      <c r="A6" s="858" t="s">
        <v>483</v>
      </c>
      <c r="B6" s="857" t="s">
        <v>484</v>
      </c>
      <c r="C6" s="853" t="s">
        <v>449</v>
      </c>
      <c r="D6" s="854">
        <v>788</v>
      </c>
      <c r="E6" s="855"/>
    </row>
  </sheetData>
  <mergeCells count="4">
    <mergeCell ref="A5:E5"/>
    <mergeCell ref="A1:E1"/>
    <mergeCell ref="A2:E2"/>
    <mergeCell ref="A3:E3"/>
  </mergeCells>
  <pageMargins left="0.96"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6"/>
  <sheetViews>
    <sheetView workbookViewId="0">
      <selection activeCell="B7" sqref="B7"/>
    </sheetView>
  </sheetViews>
  <sheetFormatPr defaultRowHeight="25.5" customHeight="1" x14ac:dyDescent="0.2"/>
  <cols>
    <col min="1" max="1" width="13.140625" customWidth="1"/>
    <col min="2" max="2" width="36.140625" customWidth="1"/>
    <col min="4" max="4" width="19.42578125" customWidth="1"/>
  </cols>
  <sheetData>
    <row r="1" spans="1:5" ht="25.5" customHeight="1" x14ac:dyDescent="0.2">
      <c r="A1" s="1975" t="e">
        <f>'alloy studs'!A1:G1</f>
        <v>#REF!</v>
      </c>
      <c r="B1" s="1975"/>
      <c r="C1" s="1975"/>
      <c r="D1" s="1975"/>
      <c r="E1" s="1975"/>
    </row>
    <row r="2" spans="1:5" ht="25.5" customHeight="1" x14ac:dyDescent="0.2">
      <c r="A2" s="2460" t="e">
        <f>#REF!</f>
        <v>#REF!</v>
      </c>
      <c r="B2" s="2460"/>
      <c r="C2" s="2460"/>
      <c r="D2" s="2460"/>
      <c r="E2" s="2460"/>
    </row>
    <row r="3" spans="1:5" ht="48" customHeight="1" x14ac:dyDescent="0.2">
      <c r="A3" s="2433" t="e">
        <f>'alloy studs'!A3:G3</f>
        <v>#REF!</v>
      </c>
      <c r="B3" s="2433"/>
      <c r="C3" s="2433"/>
      <c r="D3" s="2433"/>
      <c r="E3" s="2433"/>
    </row>
    <row r="4" spans="1:5" ht="11.25" customHeight="1" x14ac:dyDescent="0.2"/>
    <row r="5" spans="1:5" ht="25.5" customHeight="1" x14ac:dyDescent="0.2">
      <c r="A5" s="2461" t="s">
        <v>511</v>
      </c>
      <c r="B5" s="2462"/>
      <c r="C5" s="2462"/>
      <c r="D5" s="2462"/>
      <c r="E5" s="2463"/>
    </row>
    <row r="6" spans="1:5" ht="73.5" customHeight="1" x14ac:dyDescent="0.2">
      <c r="A6" s="858" t="e">
        <f>BOQ!#REF!</f>
        <v>#REF!</v>
      </c>
      <c r="B6" s="857" t="s">
        <v>733</v>
      </c>
      <c r="C6" s="853" t="s">
        <v>509</v>
      </c>
      <c r="D6" s="854">
        <v>650</v>
      </c>
      <c r="E6" s="855"/>
    </row>
  </sheetData>
  <mergeCells count="4">
    <mergeCell ref="A1:E1"/>
    <mergeCell ref="A2:E2"/>
    <mergeCell ref="A3:E3"/>
    <mergeCell ref="A5:E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3"/>
  <sheetViews>
    <sheetView view="pageBreakPreview" topLeftCell="A4" zoomScaleSheetLayoutView="100" workbookViewId="0">
      <selection activeCell="A2" sqref="A2:I2"/>
    </sheetView>
  </sheetViews>
  <sheetFormatPr defaultColWidth="9.140625" defaultRowHeight="15" x14ac:dyDescent="0.2"/>
  <cols>
    <col min="1" max="1" width="11.42578125" style="767" customWidth="1"/>
    <col min="2" max="2" width="11.85546875" style="767" bestFit="1" customWidth="1"/>
    <col min="3" max="3" width="11.85546875" style="767" customWidth="1"/>
    <col min="4" max="8" width="9.140625" style="767" customWidth="1"/>
    <col min="9" max="9" width="10.42578125" style="769" bestFit="1" customWidth="1"/>
    <col min="10" max="10" width="20.28515625" style="767" customWidth="1"/>
    <col min="11" max="16384" width="9.140625" style="767"/>
  </cols>
  <sheetData>
    <row r="1" spans="1:10" s="759" customFormat="1" ht="18.75" customHeight="1" x14ac:dyDescent="0.2">
      <c r="A1" s="1952" t="e">
        <f>'jungle Clearance'!A1</f>
        <v>#REF!</v>
      </c>
      <c r="B1" s="1952"/>
      <c r="C1" s="1952"/>
      <c r="D1" s="1952"/>
      <c r="E1" s="1952"/>
      <c r="F1" s="1952"/>
      <c r="G1" s="1952"/>
      <c r="H1" s="1952"/>
      <c r="I1" s="1952"/>
      <c r="J1" s="758"/>
    </row>
    <row r="2" spans="1:10" s="759" customFormat="1" ht="34.5" customHeight="1" x14ac:dyDescent="0.2">
      <c r="A2" s="1953" t="e">
        <f>'jungle Clearance'!A2</f>
        <v>#REF!</v>
      </c>
      <c r="B2" s="1953"/>
      <c r="C2" s="1953"/>
      <c r="D2" s="1953"/>
      <c r="E2" s="1953"/>
      <c r="F2" s="1953"/>
      <c r="G2" s="1953"/>
      <c r="H2" s="1953"/>
      <c r="I2" s="1953"/>
      <c r="J2" s="758"/>
    </row>
    <row r="3" spans="1:10" s="761" customFormat="1" ht="37.5" customHeight="1" x14ac:dyDescent="0.2">
      <c r="A3" s="1954" t="e">
        <f>#REF!</f>
        <v>#REF!</v>
      </c>
      <c r="B3" s="1954"/>
      <c r="C3" s="1954"/>
      <c r="D3" s="1954"/>
      <c r="E3" s="1954"/>
      <c r="F3" s="1954"/>
      <c r="G3" s="1954"/>
      <c r="H3" s="1954"/>
      <c r="I3" s="1954"/>
      <c r="J3" s="760"/>
    </row>
    <row r="4" spans="1:10" s="761" customFormat="1" ht="18.75" customHeight="1" x14ac:dyDescent="0.2">
      <c r="A4" s="1955" t="e">
        <f>#REF!</f>
        <v>#REF!</v>
      </c>
      <c r="B4" s="1955"/>
      <c r="C4" s="1955"/>
      <c r="D4" s="1955"/>
      <c r="E4" s="1955"/>
      <c r="F4" s="1955"/>
      <c r="G4" s="1955"/>
      <c r="H4" s="1955"/>
      <c r="I4" s="1955"/>
    </row>
    <row r="5" spans="1:10" s="764" customFormat="1" ht="23.25" customHeight="1" thickBot="1" x14ac:dyDescent="0.25">
      <c r="A5" s="1955" t="s">
        <v>388</v>
      </c>
      <c r="B5" s="1955"/>
      <c r="C5" s="1955"/>
      <c r="D5" s="1955"/>
      <c r="E5" s="1955"/>
      <c r="F5" s="762"/>
      <c r="G5" s="762"/>
      <c r="H5" s="762"/>
      <c r="I5" s="763"/>
    </row>
    <row r="6" spans="1:10" s="765" customFormat="1" ht="34.5" customHeight="1" thickBot="1" x14ac:dyDescent="0.25">
      <c r="A6" s="1956" t="s">
        <v>390</v>
      </c>
      <c r="B6" s="773" t="s">
        <v>393</v>
      </c>
      <c r="C6" s="823" t="s">
        <v>420</v>
      </c>
      <c r="D6" s="1958" t="s">
        <v>419</v>
      </c>
      <c r="E6" s="1959"/>
      <c r="F6" s="1959"/>
      <c r="G6" s="1959"/>
      <c r="H6" s="1959"/>
      <c r="I6" s="1960"/>
    </row>
    <row r="7" spans="1:10" s="766" customFormat="1" ht="37.5" customHeight="1" thickBot="1" x14ac:dyDescent="0.25">
      <c r="A7" s="1957"/>
      <c r="B7" s="774" t="s">
        <v>372</v>
      </c>
      <c r="C7" s="770" t="s">
        <v>391</v>
      </c>
      <c r="D7" s="771"/>
      <c r="E7" s="772" t="s">
        <v>418</v>
      </c>
      <c r="F7" s="772" t="s">
        <v>394</v>
      </c>
      <c r="G7" s="772" t="s">
        <v>219</v>
      </c>
      <c r="H7" s="777"/>
      <c r="I7" s="778" t="s">
        <v>132</v>
      </c>
    </row>
    <row r="8" spans="1:10" ht="48.75" customHeight="1" thickBot="1" x14ac:dyDescent="0.25">
      <c r="A8" s="815">
        <v>1</v>
      </c>
      <c r="B8" s="816"/>
      <c r="C8" s="816"/>
      <c r="D8" s="817">
        <v>2</v>
      </c>
      <c r="E8" s="818">
        <v>250</v>
      </c>
      <c r="F8" s="819">
        <v>1.5</v>
      </c>
      <c r="G8" s="820">
        <v>2.5</v>
      </c>
      <c r="H8" s="821"/>
      <c r="I8" s="822">
        <f>G8*F8*E8*D8</f>
        <v>1875</v>
      </c>
    </row>
    <row r="9" spans="1:10" ht="27.75" customHeight="1" x14ac:dyDescent="0.2">
      <c r="A9" s="775"/>
      <c r="B9" s="1963" t="s">
        <v>433</v>
      </c>
      <c r="C9" s="1964"/>
      <c r="D9" s="1964"/>
      <c r="E9" s="1964"/>
      <c r="F9" s="1964"/>
      <c r="G9" s="1964"/>
      <c r="H9" s="1965"/>
      <c r="I9" s="779">
        <f>SUM(I8:I8)</f>
        <v>1875</v>
      </c>
    </row>
    <row r="10" spans="1:10" ht="26.25" customHeight="1" thickBot="1" x14ac:dyDescent="0.25">
      <c r="A10" s="776"/>
      <c r="B10" s="1966" t="s">
        <v>389</v>
      </c>
      <c r="C10" s="1967"/>
      <c r="D10" s="1967"/>
      <c r="E10" s="1967"/>
      <c r="F10" s="1967"/>
      <c r="G10" s="1967"/>
      <c r="H10" s="1968"/>
      <c r="I10" s="780">
        <f>I9</f>
        <v>1875</v>
      </c>
    </row>
    <row r="11" spans="1:10" ht="15.75" thickBot="1" x14ac:dyDescent="0.25"/>
    <row r="12" spans="1:10" s="765" customFormat="1" ht="33.75" customHeight="1" thickBot="1" x14ac:dyDescent="0.25">
      <c r="A12" s="1961" t="s">
        <v>390</v>
      </c>
      <c r="B12" s="773" t="s">
        <v>393</v>
      </c>
      <c r="C12" s="823" t="s">
        <v>425</v>
      </c>
      <c r="D12" s="1958" t="s">
        <v>423</v>
      </c>
      <c r="E12" s="1959"/>
      <c r="F12" s="1959"/>
      <c r="G12" s="1959"/>
      <c r="H12" s="1959"/>
      <c r="I12" s="1960"/>
    </row>
    <row r="13" spans="1:10" s="766" customFormat="1" ht="37.5" customHeight="1" thickBot="1" x14ac:dyDescent="0.25">
      <c r="A13" s="1962"/>
      <c r="B13" s="774" t="s">
        <v>372</v>
      </c>
      <c r="C13" s="770" t="s">
        <v>391</v>
      </c>
      <c r="D13" s="771"/>
      <c r="E13" s="772" t="s">
        <v>418</v>
      </c>
      <c r="F13" s="772" t="s">
        <v>394</v>
      </c>
      <c r="G13" s="772" t="s">
        <v>219</v>
      </c>
      <c r="H13" s="777"/>
      <c r="I13" s="778" t="s">
        <v>132</v>
      </c>
    </row>
    <row r="14" spans="1:10" ht="48.75" customHeight="1" thickBot="1" x14ac:dyDescent="0.25">
      <c r="A14" s="815">
        <v>1</v>
      </c>
      <c r="B14" s="816"/>
      <c r="C14" s="816"/>
      <c r="D14" s="817">
        <v>2</v>
      </c>
      <c r="E14" s="818">
        <v>300</v>
      </c>
      <c r="F14" s="819">
        <v>0.6</v>
      </c>
      <c r="G14" s="835">
        <v>1</v>
      </c>
      <c r="H14" s="821"/>
      <c r="I14" s="822">
        <f>G14*F14*E14*D14</f>
        <v>360</v>
      </c>
    </row>
    <row r="15" spans="1:10" ht="34.5" customHeight="1" x14ac:dyDescent="0.2">
      <c r="A15" s="775"/>
      <c r="B15" s="1972" t="str">
        <f>B9</f>
        <v>Total Quantity (m3)</v>
      </c>
      <c r="C15" s="1973"/>
      <c r="D15" s="1973"/>
      <c r="E15" s="1973"/>
      <c r="F15" s="1973"/>
      <c r="G15" s="1973"/>
      <c r="H15" s="1974"/>
      <c r="I15" s="779">
        <f>SUM(I14:I14)</f>
        <v>360</v>
      </c>
    </row>
    <row r="16" spans="1:10" ht="30.75" customHeight="1" thickBot="1" x14ac:dyDescent="0.25">
      <c r="A16" s="776"/>
      <c r="B16" s="1969" t="s">
        <v>389</v>
      </c>
      <c r="C16" s="1970"/>
      <c r="D16" s="1970"/>
      <c r="E16" s="1970"/>
      <c r="F16" s="1970"/>
      <c r="G16" s="1970"/>
      <c r="H16" s="1971"/>
      <c r="I16" s="780">
        <f>I15</f>
        <v>360</v>
      </c>
    </row>
    <row r="17" spans="1:9" ht="15.75" thickBot="1" x14ac:dyDescent="0.25"/>
    <row r="18" spans="1:9" s="765" customFormat="1" ht="34.5" customHeight="1" thickBot="1" x14ac:dyDescent="0.25">
      <c r="A18" s="1956" t="s">
        <v>390</v>
      </c>
      <c r="B18" s="773" t="s">
        <v>393</v>
      </c>
      <c r="C18" s="823" t="s">
        <v>426</v>
      </c>
      <c r="D18" s="1958" t="s">
        <v>424</v>
      </c>
      <c r="E18" s="1959"/>
      <c r="F18" s="1959"/>
      <c r="G18" s="1959"/>
      <c r="H18" s="1959"/>
      <c r="I18" s="1960"/>
    </row>
    <row r="19" spans="1:9" s="766" customFormat="1" ht="37.5" customHeight="1" thickBot="1" x14ac:dyDescent="0.25">
      <c r="A19" s="1957"/>
      <c r="B19" s="774" t="s">
        <v>372</v>
      </c>
      <c r="C19" s="770" t="s">
        <v>391</v>
      </c>
      <c r="D19" s="771"/>
      <c r="E19" s="772" t="s">
        <v>418</v>
      </c>
      <c r="F19" s="772" t="s">
        <v>394</v>
      </c>
      <c r="G19" s="772" t="s">
        <v>219</v>
      </c>
      <c r="H19" s="777"/>
      <c r="I19" s="778" t="s">
        <v>132</v>
      </c>
    </row>
    <row r="20" spans="1:9" ht="48.75" customHeight="1" thickBot="1" x14ac:dyDescent="0.25">
      <c r="A20" s="815">
        <v>1</v>
      </c>
      <c r="B20" s="816"/>
      <c r="C20" s="816"/>
      <c r="D20" s="817">
        <v>2</v>
      </c>
      <c r="E20" s="818">
        <v>1000</v>
      </c>
      <c r="F20" s="819">
        <v>1.5</v>
      </c>
      <c r="G20" s="820">
        <v>0.15</v>
      </c>
      <c r="H20" s="821"/>
      <c r="I20" s="822">
        <f>G20*F20*E20*D20</f>
        <v>449.99999999999994</v>
      </c>
    </row>
    <row r="21" spans="1:9" ht="32.25" customHeight="1" x14ac:dyDescent="0.2">
      <c r="A21" s="775"/>
      <c r="B21" s="1963" t="str">
        <f>B10</f>
        <v>Say</v>
      </c>
      <c r="C21" s="1964"/>
      <c r="D21" s="1964"/>
      <c r="E21" s="1964"/>
      <c r="F21" s="1964"/>
      <c r="G21" s="1964"/>
      <c r="H21" s="1965"/>
      <c r="I21" s="779">
        <f>SUM(I20:I20)</f>
        <v>449.99999999999994</v>
      </c>
    </row>
    <row r="22" spans="1:9" ht="27" customHeight="1" thickBot="1" x14ac:dyDescent="0.25">
      <c r="A22" s="776"/>
      <c r="B22" s="1966" t="s">
        <v>389</v>
      </c>
      <c r="C22" s="1967"/>
      <c r="D22" s="1967"/>
      <c r="E22" s="1967"/>
      <c r="F22" s="1967"/>
      <c r="G22" s="1967"/>
      <c r="H22" s="1968"/>
      <c r="I22" s="780">
        <f>I21</f>
        <v>449.99999999999994</v>
      </c>
    </row>
    <row r="23" spans="1:9" ht="25.5" customHeight="1" thickBot="1" x14ac:dyDescent="0.25">
      <c r="A23" s="1956" t="s">
        <v>390</v>
      </c>
      <c r="B23" s="773" t="s">
        <v>393</v>
      </c>
      <c r="C23" s="823" t="s">
        <v>426</v>
      </c>
      <c r="D23" s="1958" t="s">
        <v>474</v>
      </c>
      <c r="E23" s="1959"/>
      <c r="F23" s="1959"/>
      <c r="G23" s="1959"/>
      <c r="H23" s="1959"/>
      <c r="I23" s="1960"/>
    </row>
    <row r="24" spans="1:9" ht="34.5" customHeight="1" thickBot="1" x14ac:dyDescent="0.25">
      <c r="A24" s="1957"/>
      <c r="B24" s="774" t="s">
        <v>372</v>
      </c>
      <c r="C24" s="770" t="s">
        <v>391</v>
      </c>
      <c r="D24" s="771"/>
      <c r="E24" s="772" t="s">
        <v>418</v>
      </c>
      <c r="F24" s="772" t="s">
        <v>394</v>
      </c>
      <c r="G24" s="772" t="s">
        <v>219</v>
      </c>
      <c r="H24" s="777"/>
      <c r="I24" s="778" t="s">
        <v>132</v>
      </c>
    </row>
    <row r="25" spans="1:9" ht="32.25" customHeight="1" thickBot="1" x14ac:dyDescent="0.25">
      <c r="A25" s="815">
        <v>1</v>
      </c>
      <c r="B25" s="816"/>
      <c r="C25" s="816"/>
      <c r="D25" s="817">
        <v>2</v>
      </c>
      <c r="E25" s="818">
        <v>350</v>
      </c>
      <c r="F25" s="819">
        <v>0.45</v>
      </c>
      <c r="G25" s="820">
        <v>2.5</v>
      </c>
      <c r="H25" s="821"/>
      <c r="I25" s="822">
        <f>G25*F25*E25*D25</f>
        <v>787.5</v>
      </c>
    </row>
    <row r="26" spans="1:9" ht="29.25" customHeight="1" x14ac:dyDescent="0.2">
      <c r="A26" s="775"/>
      <c r="B26" s="1963" t="str">
        <f>B15</f>
        <v>Total Quantity (m3)</v>
      </c>
      <c r="C26" s="1964"/>
      <c r="D26" s="1964"/>
      <c r="E26" s="1964"/>
      <c r="F26" s="1964"/>
      <c r="G26" s="1964"/>
      <c r="H26" s="1965"/>
      <c r="I26" s="779">
        <f>SUM(I25:I25)</f>
        <v>787.5</v>
      </c>
    </row>
    <row r="27" spans="1:9" ht="24" customHeight="1" thickBot="1" x14ac:dyDescent="0.25">
      <c r="A27" s="776"/>
      <c r="B27" s="1966" t="s">
        <v>389</v>
      </c>
      <c r="C27" s="1967"/>
      <c r="D27" s="1967"/>
      <c r="E27" s="1967"/>
      <c r="F27" s="1967"/>
      <c r="G27" s="1967"/>
      <c r="H27" s="1968"/>
      <c r="I27" s="780">
        <f>I26</f>
        <v>787.5</v>
      </c>
    </row>
    <row r="28" spans="1:9" ht="24" customHeight="1" thickBot="1" x14ac:dyDescent="0.25"/>
    <row r="29" spans="1:9" ht="33" customHeight="1" thickBot="1" x14ac:dyDescent="0.25">
      <c r="A29" s="1956" t="s">
        <v>390</v>
      </c>
      <c r="B29" s="773" t="s">
        <v>393</v>
      </c>
      <c r="C29" s="834" t="s">
        <v>430</v>
      </c>
      <c r="D29" s="1958" t="s">
        <v>429</v>
      </c>
      <c r="E29" s="1959"/>
      <c r="F29" s="1959"/>
      <c r="G29" s="1959"/>
      <c r="H29" s="1959"/>
      <c r="I29" s="1960"/>
    </row>
    <row r="30" spans="1:9" ht="31.5" customHeight="1" thickBot="1" x14ac:dyDescent="0.25">
      <c r="A30" s="1957"/>
      <c r="B30" s="774" t="s">
        <v>372</v>
      </c>
      <c r="C30" s="770" t="s">
        <v>391</v>
      </c>
      <c r="D30" s="771" t="s">
        <v>89</v>
      </c>
      <c r="E30" s="772" t="s">
        <v>418</v>
      </c>
      <c r="F30" s="772" t="s">
        <v>394</v>
      </c>
      <c r="G30" s="772" t="s">
        <v>219</v>
      </c>
      <c r="H30" s="777"/>
      <c r="I30" s="778" t="s">
        <v>132</v>
      </c>
    </row>
    <row r="31" spans="1:9" ht="29.25" customHeight="1" thickBot="1" x14ac:dyDescent="0.25">
      <c r="A31" s="815">
        <v>1</v>
      </c>
      <c r="B31" s="816"/>
      <c r="C31" s="816"/>
      <c r="D31" s="817">
        <v>50</v>
      </c>
      <c r="E31" s="818">
        <v>20</v>
      </c>
      <c r="F31" s="819">
        <v>1.5</v>
      </c>
      <c r="G31" s="820">
        <v>0.15</v>
      </c>
      <c r="H31" s="821"/>
      <c r="I31" s="822">
        <f>G31*F31*E31*D31</f>
        <v>225</v>
      </c>
    </row>
    <row r="32" spans="1:9" ht="30" customHeight="1" x14ac:dyDescent="0.2">
      <c r="A32" s="775"/>
      <c r="B32" s="1963" t="str">
        <f>B26</f>
        <v>Total Quantity (m3)</v>
      </c>
      <c r="C32" s="1964"/>
      <c r="D32" s="1964"/>
      <c r="E32" s="1964"/>
      <c r="F32" s="1964"/>
      <c r="G32" s="1964"/>
      <c r="H32" s="1965"/>
      <c r="I32" s="779">
        <f>SUM(I31:I31)</f>
        <v>225</v>
      </c>
    </row>
    <row r="33" spans="1:9" ht="24.75" customHeight="1" thickBot="1" x14ac:dyDescent="0.25">
      <c r="A33" s="776"/>
      <c r="B33" s="1966" t="s">
        <v>389</v>
      </c>
      <c r="C33" s="1967"/>
      <c r="D33" s="1967"/>
      <c r="E33" s="1967"/>
      <c r="F33" s="1967"/>
      <c r="G33" s="1967"/>
      <c r="H33" s="1968"/>
      <c r="I33" s="780">
        <f>I32</f>
        <v>225</v>
      </c>
    </row>
  </sheetData>
  <mergeCells count="25">
    <mergeCell ref="B32:H32"/>
    <mergeCell ref="B33:H33"/>
    <mergeCell ref="B27:H27"/>
    <mergeCell ref="B16:H16"/>
    <mergeCell ref="B15:H15"/>
    <mergeCell ref="A12:A13"/>
    <mergeCell ref="A29:A30"/>
    <mergeCell ref="D29:I29"/>
    <mergeCell ref="D12:I12"/>
    <mergeCell ref="A5:E5"/>
    <mergeCell ref="B9:H9"/>
    <mergeCell ref="B10:H10"/>
    <mergeCell ref="A18:A19"/>
    <mergeCell ref="D18:I18"/>
    <mergeCell ref="B21:H21"/>
    <mergeCell ref="B22:H22"/>
    <mergeCell ref="B26:H26"/>
    <mergeCell ref="A23:A24"/>
    <mergeCell ref="D23:I23"/>
    <mergeCell ref="A1:I1"/>
    <mergeCell ref="A2:I2"/>
    <mergeCell ref="A3:I3"/>
    <mergeCell ref="A4:I4"/>
    <mergeCell ref="A6:A7"/>
    <mergeCell ref="D6:I6"/>
  </mergeCells>
  <pageMargins left="1.2" right="0.33" top="0.42" bottom="0.5" header="0.3" footer="0.3"/>
  <pageSetup paperSize="9" scale="90" orientation="portrait" r:id="rId1"/>
  <rowBreaks count="1" manualBreakCount="1">
    <brk id="22"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9"/>
  <sheetViews>
    <sheetView view="pageBreakPreview" zoomScale="115" zoomScaleSheetLayoutView="115" workbookViewId="0">
      <selection activeCell="D7" sqref="D7"/>
    </sheetView>
  </sheetViews>
  <sheetFormatPr defaultColWidth="17.7109375" defaultRowHeight="27" customHeight="1" x14ac:dyDescent="0.2"/>
  <cols>
    <col min="1" max="1" width="9.42578125" customWidth="1"/>
    <col min="2" max="2" width="33.85546875" customWidth="1"/>
    <col min="3" max="3" width="14.7109375" customWidth="1"/>
    <col min="4" max="4" width="24.42578125" customWidth="1"/>
  </cols>
  <sheetData>
    <row r="1" spans="1:6" ht="27" customHeight="1" x14ac:dyDescent="0.2">
      <c r="A1" s="1975" t="e">
        <f>'alloy studs'!A1:G1</f>
        <v>#REF!</v>
      </c>
      <c r="B1" s="1975"/>
      <c r="C1" s="1975"/>
      <c r="D1" s="1975"/>
      <c r="E1" s="402"/>
    </row>
    <row r="2" spans="1:6" ht="27" customHeight="1" x14ac:dyDescent="0.2">
      <c r="A2" s="2460" t="e">
        <f>#REF!</f>
        <v>#REF!</v>
      </c>
      <c r="B2" s="2460"/>
      <c r="C2" s="2460"/>
      <c r="D2" s="2460"/>
      <c r="E2" s="945"/>
    </row>
    <row r="3" spans="1:6" ht="41.25" customHeight="1" x14ac:dyDescent="0.2">
      <c r="A3" s="2464" t="e">
        <f>'alloy studs'!A3:G3</f>
        <v>#REF!</v>
      </c>
      <c r="B3" s="2464"/>
      <c r="C3" s="2464"/>
      <c r="D3" s="2464"/>
      <c r="E3" s="944"/>
    </row>
    <row r="4" spans="1:6" ht="61.5" customHeight="1" x14ac:dyDescent="0.2">
      <c r="A4" s="1360" t="s">
        <v>6374</v>
      </c>
      <c r="B4" s="856" t="s">
        <v>6375</v>
      </c>
      <c r="C4" s="852" t="s">
        <v>403</v>
      </c>
      <c r="D4" s="851">
        <v>5520</v>
      </c>
    </row>
    <row r="5" spans="1:6" ht="60.75" customHeight="1" x14ac:dyDescent="0.2">
      <c r="A5" s="1360" t="s">
        <v>6376</v>
      </c>
      <c r="B5" s="856" t="s">
        <v>6377</v>
      </c>
      <c r="C5" s="852" t="s">
        <v>6</v>
      </c>
      <c r="D5" s="851">
        <v>120</v>
      </c>
      <c r="F5" s="1333"/>
    </row>
    <row r="6" spans="1:6" ht="44.25" customHeight="1" x14ac:dyDescent="0.2">
      <c r="A6" s="1360" t="s">
        <v>6378</v>
      </c>
      <c r="B6" s="856" t="s">
        <v>6379</v>
      </c>
      <c r="C6" s="852" t="s">
        <v>6</v>
      </c>
      <c r="D6" s="851">
        <v>2910</v>
      </c>
    </row>
    <row r="8" spans="1:6" ht="27" customHeight="1" x14ac:dyDescent="0.2">
      <c r="D8" s="1333"/>
    </row>
    <row r="9" spans="1:6" ht="27" customHeight="1" x14ac:dyDescent="0.2">
      <c r="B9" s="856" t="s">
        <v>498</v>
      </c>
    </row>
  </sheetData>
  <mergeCells count="3">
    <mergeCell ref="A1:D1"/>
    <mergeCell ref="A2:D2"/>
    <mergeCell ref="A3:D3"/>
  </mergeCells>
  <pageMargins left="1.4"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6"/>
  <sheetViews>
    <sheetView workbookViewId="0">
      <selection activeCell="B2746" sqref="A1:XFD1048576"/>
    </sheetView>
  </sheetViews>
  <sheetFormatPr defaultColWidth="13.7109375" defaultRowHeight="15" x14ac:dyDescent="0.25"/>
  <cols>
    <col min="1" max="1" width="11.85546875" style="1358" customWidth="1"/>
    <col min="2" max="2" width="35.85546875" style="1358" customWidth="1"/>
    <col min="3" max="8" width="13.7109375" style="1359"/>
    <col min="9" max="16384" width="13.7109375" style="1358"/>
  </cols>
  <sheetData>
    <row r="1" spans="1:8" customFormat="1" ht="12.75" x14ac:dyDescent="0.2">
      <c r="A1" s="1355"/>
      <c r="B1" s="1355"/>
      <c r="C1" s="1355"/>
      <c r="D1" s="1355"/>
      <c r="E1" s="1355"/>
      <c r="F1" s="1355"/>
      <c r="G1" s="1355"/>
      <c r="H1" s="1355"/>
    </row>
    <row r="2" spans="1:8" customFormat="1" ht="20.25" x14ac:dyDescent="0.2">
      <c r="A2" s="2465" t="s">
        <v>766</v>
      </c>
      <c r="B2" s="2466"/>
      <c r="C2" s="2466"/>
      <c r="D2" s="2466"/>
      <c r="E2" s="2466"/>
      <c r="F2" s="2466"/>
      <c r="G2" s="2466"/>
      <c r="H2" s="2466"/>
    </row>
    <row r="3" spans="1:8" customFormat="1" ht="18" x14ac:dyDescent="0.25">
      <c r="A3" s="2467" t="s">
        <v>767</v>
      </c>
      <c r="B3" s="2052"/>
      <c r="C3" s="2052"/>
      <c r="D3" s="2052"/>
      <c r="E3" s="2052"/>
      <c r="F3" s="2052"/>
      <c r="G3" s="2052"/>
      <c r="H3" s="2052"/>
    </row>
    <row r="4" spans="1:8" customFormat="1" ht="13.5" thickBot="1" x14ac:dyDescent="0.25"/>
    <row r="5" spans="1:8" customFormat="1" ht="16.5" thickBot="1" x14ac:dyDescent="0.25">
      <c r="A5" s="2468" t="s">
        <v>768</v>
      </c>
      <c r="B5" s="2468" t="s">
        <v>84</v>
      </c>
      <c r="C5" s="2468" t="s">
        <v>769</v>
      </c>
      <c r="D5" s="2468"/>
      <c r="E5" s="2468"/>
      <c r="F5" s="2468" t="s">
        <v>770</v>
      </c>
      <c r="G5" s="2468"/>
      <c r="H5" s="2468"/>
    </row>
    <row r="6" spans="1:8" customFormat="1" ht="16.5" thickBot="1" x14ac:dyDescent="0.25">
      <c r="A6" s="2468"/>
      <c r="B6" s="2468"/>
      <c r="C6" s="1356" t="s">
        <v>771</v>
      </c>
      <c r="D6" s="1356" t="s">
        <v>772</v>
      </c>
      <c r="E6" s="1356" t="s">
        <v>773</v>
      </c>
      <c r="F6" s="1356" t="s">
        <v>771</v>
      </c>
      <c r="G6" s="1356" t="s">
        <v>772</v>
      </c>
      <c r="H6" s="1356" t="s">
        <v>773</v>
      </c>
    </row>
    <row r="7" spans="1:8" customFormat="1" ht="12.75" x14ac:dyDescent="0.2">
      <c r="A7" t="s">
        <v>774</v>
      </c>
      <c r="B7" t="s">
        <v>775</v>
      </c>
      <c r="C7" t="s">
        <v>776</v>
      </c>
      <c r="D7">
        <v>0</v>
      </c>
      <c r="E7">
        <v>72.59</v>
      </c>
      <c r="F7" t="s">
        <v>777</v>
      </c>
      <c r="G7">
        <v>0</v>
      </c>
      <c r="H7">
        <v>72.59</v>
      </c>
    </row>
    <row r="8" spans="1:8" customFormat="1" ht="12.75" x14ac:dyDescent="0.2">
      <c r="A8" t="s">
        <v>778</v>
      </c>
      <c r="B8" t="s">
        <v>779</v>
      </c>
      <c r="C8" t="s">
        <v>776</v>
      </c>
      <c r="D8">
        <v>0</v>
      </c>
      <c r="E8">
        <v>15.56</v>
      </c>
      <c r="F8" t="s">
        <v>777</v>
      </c>
      <c r="G8">
        <v>0</v>
      </c>
      <c r="H8">
        <v>15.56</v>
      </c>
    </row>
    <row r="9" spans="1:8" customFormat="1" ht="12.75" x14ac:dyDescent="0.2">
      <c r="A9" t="s">
        <v>780</v>
      </c>
      <c r="B9" t="s">
        <v>781</v>
      </c>
      <c r="C9" t="s">
        <v>776</v>
      </c>
      <c r="D9">
        <v>0</v>
      </c>
      <c r="E9">
        <v>10.37</v>
      </c>
      <c r="F9" t="s">
        <v>777</v>
      </c>
      <c r="G9">
        <v>0</v>
      </c>
      <c r="H9">
        <v>10.37</v>
      </c>
    </row>
    <row r="10" spans="1:8" customFormat="1" ht="12.75" x14ac:dyDescent="0.2">
      <c r="A10" t="s">
        <v>782</v>
      </c>
      <c r="B10" t="s">
        <v>783</v>
      </c>
      <c r="C10" t="s">
        <v>784</v>
      </c>
      <c r="D10">
        <v>0</v>
      </c>
      <c r="E10">
        <v>51.85</v>
      </c>
      <c r="F10" t="s">
        <v>785</v>
      </c>
      <c r="G10">
        <v>0</v>
      </c>
      <c r="H10">
        <v>51.85</v>
      </c>
    </row>
    <row r="11" spans="1:8" customFormat="1" ht="12.75" x14ac:dyDescent="0.2">
      <c r="A11" t="s">
        <v>786</v>
      </c>
      <c r="B11" t="s">
        <v>787</v>
      </c>
      <c r="C11" t="s">
        <v>788</v>
      </c>
      <c r="D11">
        <v>0</v>
      </c>
      <c r="E11">
        <v>155.55000000000001</v>
      </c>
      <c r="F11" t="s">
        <v>788</v>
      </c>
      <c r="G11">
        <v>0</v>
      </c>
      <c r="H11">
        <v>155.55000000000001</v>
      </c>
    </row>
    <row r="12" spans="1:8" customFormat="1" ht="12.75" x14ac:dyDescent="0.2">
      <c r="A12" t="s">
        <v>789</v>
      </c>
      <c r="B12" t="s">
        <v>790</v>
      </c>
      <c r="C12" t="s">
        <v>788</v>
      </c>
      <c r="D12">
        <v>0</v>
      </c>
      <c r="E12">
        <v>62.22</v>
      </c>
      <c r="F12" t="s">
        <v>788</v>
      </c>
      <c r="G12">
        <v>0</v>
      </c>
      <c r="H12">
        <v>62.22</v>
      </c>
    </row>
    <row r="13" spans="1:8" customFormat="1" ht="12.75" x14ac:dyDescent="0.2">
      <c r="A13" t="s">
        <v>791</v>
      </c>
      <c r="B13" t="s">
        <v>792</v>
      </c>
      <c r="C13" t="s">
        <v>788</v>
      </c>
      <c r="D13">
        <v>0</v>
      </c>
      <c r="E13">
        <v>51.85</v>
      </c>
      <c r="F13" t="s">
        <v>788</v>
      </c>
      <c r="G13">
        <v>0</v>
      </c>
      <c r="H13">
        <v>51.85</v>
      </c>
    </row>
    <row r="14" spans="1:8" customFormat="1" ht="12.75" x14ac:dyDescent="0.2">
      <c r="A14" t="s">
        <v>793</v>
      </c>
      <c r="B14" t="s">
        <v>794</v>
      </c>
      <c r="C14" t="s">
        <v>788</v>
      </c>
      <c r="D14">
        <v>0</v>
      </c>
      <c r="E14">
        <v>31.11</v>
      </c>
      <c r="F14" t="s">
        <v>788</v>
      </c>
      <c r="G14">
        <v>0</v>
      </c>
      <c r="H14">
        <v>31.11</v>
      </c>
    </row>
    <row r="15" spans="1:8" customFormat="1" ht="12.75" x14ac:dyDescent="0.2">
      <c r="A15" t="s">
        <v>795</v>
      </c>
      <c r="B15" t="s">
        <v>796</v>
      </c>
      <c r="C15" t="s">
        <v>776</v>
      </c>
      <c r="D15">
        <v>0</v>
      </c>
      <c r="E15">
        <v>45.73</v>
      </c>
      <c r="F15" t="s">
        <v>777</v>
      </c>
      <c r="G15">
        <v>0</v>
      </c>
      <c r="H15">
        <v>45.73</v>
      </c>
    </row>
    <row r="16" spans="1:8" customFormat="1" ht="12.75" x14ac:dyDescent="0.2">
      <c r="A16" t="s">
        <v>797</v>
      </c>
      <c r="B16" t="s">
        <v>798</v>
      </c>
      <c r="C16" t="s">
        <v>776</v>
      </c>
      <c r="D16">
        <v>0</v>
      </c>
      <c r="E16">
        <v>9.8000000000000007</v>
      </c>
      <c r="F16" t="s">
        <v>777</v>
      </c>
      <c r="G16">
        <v>0</v>
      </c>
      <c r="H16">
        <v>9.8000000000000007</v>
      </c>
    </row>
    <row r="17" spans="1:8" customFormat="1" ht="12.75" x14ac:dyDescent="0.2">
      <c r="A17" t="s">
        <v>799</v>
      </c>
      <c r="B17" t="s">
        <v>800</v>
      </c>
      <c r="C17" t="s">
        <v>776</v>
      </c>
      <c r="D17">
        <v>0</v>
      </c>
      <c r="E17">
        <v>6.53</v>
      </c>
      <c r="F17" t="s">
        <v>777</v>
      </c>
      <c r="G17">
        <v>0</v>
      </c>
      <c r="H17">
        <v>6.53</v>
      </c>
    </row>
    <row r="18" spans="1:8" customFormat="1" ht="12.75" x14ac:dyDescent="0.2">
      <c r="A18" t="s">
        <v>801</v>
      </c>
      <c r="B18" t="s">
        <v>802</v>
      </c>
      <c r="C18" t="s">
        <v>776</v>
      </c>
      <c r="D18">
        <v>0</v>
      </c>
      <c r="E18">
        <v>32.67</v>
      </c>
      <c r="F18" t="s">
        <v>785</v>
      </c>
      <c r="G18">
        <v>0</v>
      </c>
      <c r="H18">
        <v>32.67</v>
      </c>
    </row>
    <row r="19" spans="1:8" customFormat="1" ht="12.75" x14ac:dyDescent="0.2">
      <c r="A19" t="s">
        <v>803</v>
      </c>
      <c r="B19" t="s">
        <v>804</v>
      </c>
      <c r="C19" t="s">
        <v>788</v>
      </c>
      <c r="D19">
        <v>0</v>
      </c>
      <c r="E19">
        <v>98</v>
      </c>
      <c r="F19" t="s">
        <v>788</v>
      </c>
      <c r="G19">
        <v>0</v>
      </c>
      <c r="H19">
        <v>98</v>
      </c>
    </row>
    <row r="20" spans="1:8" customFormat="1" ht="12.75" x14ac:dyDescent="0.2">
      <c r="A20" t="s">
        <v>805</v>
      </c>
      <c r="B20" t="s">
        <v>806</v>
      </c>
      <c r="C20" t="s">
        <v>788</v>
      </c>
      <c r="D20">
        <v>0</v>
      </c>
      <c r="E20">
        <v>39.200000000000003</v>
      </c>
      <c r="F20" t="s">
        <v>788</v>
      </c>
      <c r="G20">
        <v>0</v>
      </c>
      <c r="H20">
        <v>39.200000000000003</v>
      </c>
    </row>
    <row r="21" spans="1:8" customFormat="1" ht="12.75" x14ac:dyDescent="0.2">
      <c r="A21" t="s">
        <v>807</v>
      </c>
      <c r="B21" t="s">
        <v>808</v>
      </c>
      <c r="C21" t="s">
        <v>788</v>
      </c>
      <c r="D21">
        <v>0</v>
      </c>
      <c r="E21">
        <v>32.67</v>
      </c>
      <c r="F21" t="s">
        <v>788</v>
      </c>
      <c r="G21">
        <v>0</v>
      </c>
      <c r="H21">
        <v>32.67</v>
      </c>
    </row>
    <row r="22" spans="1:8" customFormat="1" ht="12.75" x14ac:dyDescent="0.2">
      <c r="A22" t="s">
        <v>809</v>
      </c>
      <c r="B22" t="s">
        <v>810</v>
      </c>
      <c r="C22" t="s">
        <v>788</v>
      </c>
      <c r="D22">
        <v>0</v>
      </c>
      <c r="E22">
        <v>19.600000000000001</v>
      </c>
      <c r="F22" t="s">
        <v>788</v>
      </c>
      <c r="G22">
        <v>0</v>
      </c>
      <c r="H22">
        <v>19.600000000000001</v>
      </c>
    </row>
    <row r="23" spans="1:8" customFormat="1" ht="12.75" x14ac:dyDescent="0.2">
      <c r="A23" t="s">
        <v>811</v>
      </c>
      <c r="B23" t="s">
        <v>812</v>
      </c>
      <c r="C23" t="s">
        <v>813</v>
      </c>
      <c r="D23">
        <v>0</v>
      </c>
      <c r="E23">
        <v>14.52</v>
      </c>
      <c r="F23" t="s">
        <v>814</v>
      </c>
      <c r="G23">
        <v>0</v>
      </c>
      <c r="H23">
        <v>14.52</v>
      </c>
    </row>
    <row r="24" spans="1:8" customFormat="1" ht="12.75" x14ac:dyDescent="0.2">
      <c r="A24" t="s">
        <v>815</v>
      </c>
      <c r="B24" t="s">
        <v>816</v>
      </c>
      <c r="C24" t="s">
        <v>813</v>
      </c>
      <c r="D24">
        <v>0</v>
      </c>
      <c r="E24">
        <v>3.11</v>
      </c>
      <c r="F24" t="s">
        <v>814</v>
      </c>
      <c r="G24">
        <v>0</v>
      </c>
      <c r="H24">
        <v>3.11</v>
      </c>
    </row>
    <row r="25" spans="1:8" customFormat="1" ht="12.75" x14ac:dyDescent="0.2">
      <c r="A25" t="s">
        <v>817</v>
      </c>
      <c r="B25" t="s">
        <v>818</v>
      </c>
      <c r="C25" t="s">
        <v>813</v>
      </c>
      <c r="D25">
        <v>0</v>
      </c>
      <c r="E25">
        <v>2.0699999999999998</v>
      </c>
      <c r="F25" t="s">
        <v>814</v>
      </c>
      <c r="G25">
        <v>0</v>
      </c>
      <c r="H25">
        <v>2.0699999999999998</v>
      </c>
    </row>
    <row r="26" spans="1:8" customFormat="1" ht="12.75" x14ac:dyDescent="0.2">
      <c r="A26" t="s">
        <v>819</v>
      </c>
      <c r="B26" t="s">
        <v>820</v>
      </c>
      <c r="C26" t="s">
        <v>821</v>
      </c>
      <c r="D26">
        <v>0</v>
      </c>
      <c r="E26">
        <v>10.37</v>
      </c>
      <c r="F26" t="s">
        <v>822</v>
      </c>
      <c r="G26">
        <v>0</v>
      </c>
      <c r="H26">
        <v>10.37</v>
      </c>
    </row>
    <row r="27" spans="1:8" customFormat="1" ht="12.75" x14ac:dyDescent="0.2">
      <c r="A27" t="s">
        <v>823</v>
      </c>
      <c r="B27" t="s">
        <v>824</v>
      </c>
      <c r="C27" t="s">
        <v>825</v>
      </c>
      <c r="D27">
        <v>0</v>
      </c>
      <c r="E27">
        <v>31.11</v>
      </c>
      <c r="F27" t="s">
        <v>826</v>
      </c>
      <c r="G27">
        <v>0</v>
      </c>
      <c r="H27">
        <v>31.11</v>
      </c>
    </row>
    <row r="28" spans="1:8" customFormat="1" ht="12.75" x14ac:dyDescent="0.2">
      <c r="A28" t="s">
        <v>827</v>
      </c>
      <c r="B28" t="s">
        <v>828</v>
      </c>
      <c r="C28" t="s">
        <v>825</v>
      </c>
      <c r="D28">
        <v>0</v>
      </c>
      <c r="E28">
        <v>12.44</v>
      </c>
      <c r="F28" t="s">
        <v>826</v>
      </c>
      <c r="G28">
        <v>0</v>
      </c>
      <c r="H28">
        <v>12.44</v>
      </c>
    </row>
    <row r="29" spans="1:8" customFormat="1" ht="12.75" x14ac:dyDescent="0.2">
      <c r="A29" t="s">
        <v>829</v>
      </c>
      <c r="B29" t="s">
        <v>830</v>
      </c>
      <c r="C29" t="s">
        <v>825</v>
      </c>
      <c r="D29">
        <v>0</v>
      </c>
      <c r="E29">
        <v>10.37</v>
      </c>
      <c r="F29" t="s">
        <v>826</v>
      </c>
      <c r="G29">
        <v>0</v>
      </c>
      <c r="H29">
        <v>10.37</v>
      </c>
    </row>
    <row r="30" spans="1:8" customFormat="1" ht="12.75" x14ac:dyDescent="0.2">
      <c r="A30" t="s">
        <v>831</v>
      </c>
      <c r="B30" t="s">
        <v>832</v>
      </c>
      <c r="C30" t="s">
        <v>825</v>
      </c>
      <c r="D30">
        <v>0</v>
      </c>
      <c r="E30">
        <v>6.22</v>
      </c>
      <c r="F30" t="s">
        <v>826</v>
      </c>
      <c r="G30">
        <v>0</v>
      </c>
      <c r="H30">
        <v>6.22</v>
      </c>
    </row>
    <row r="31" spans="1:8" customFormat="1" ht="12.75" x14ac:dyDescent="0.2">
      <c r="A31" t="s">
        <v>833</v>
      </c>
      <c r="B31" t="s">
        <v>834</v>
      </c>
      <c r="C31" t="s">
        <v>776</v>
      </c>
      <c r="D31">
        <v>0</v>
      </c>
      <c r="E31">
        <v>43.55</v>
      </c>
      <c r="F31" t="s">
        <v>777</v>
      </c>
      <c r="G31">
        <v>0</v>
      </c>
      <c r="H31">
        <v>43.55</v>
      </c>
    </row>
    <row r="32" spans="1:8" customFormat="1" ht="12.75" x14ac:dyDescent="0.2">
      <c r="A32" t="s">
        <v>835</v>
      </c>
      <c r="B32" t="s">
        <v>836</v>
      </c>
      <c r="C32" t="s">
        <v>776</v>
      </c>
      <c r="D32">
        <v>0</v>
      </c>
      <c r="E32">
        <v>9.33</v>
      </c>
      <c r="F32" t="s">
        <v>777</v>
      </c>
      <c r="G32">
        <v>0</v>
      </c>
      <c r="H32">
        <v>9.33</v>
      </c>
    </row>
    <row r="33" spans="1:8" customFormat="1" ht="12.75" x14ac:dyDescent="0.2">
      <c r="A33" t="s">
        <v>837</v>
      </c>
      <c r="B33" t="s">
        <v>838</v>
      </c>
      <c r="C33" t="s">
        <v>776</v>
      </c>
      <c r="D33">
        <v>0</v>
      </c>
      <c r="E33">
        <v>6.22</v>
      </c>
      <c r="F33" t="s">
        <v>777</v>
      </c>
      <c r="G33">
        <v>0</v>
      </c>
      <c r="H33">
        <v>6.22</v>
      </c>
    </row>
    <row r="34" spans="1:8" customFormat="1" ht="12.75" x14ac:dyDescent="0.2">
      <c r="A34" t="s">
        <v>839</v>
      </c>
      <c r="B34" t="s">
        <v>840</v>
      </c>
      <c r="C34" t="s">
        <v>784</v>
      </c>
      <c r="D34">
        <v>0</v>
      </c>
      <c r="E34">
        <v>31.11</v>
      </c>
      <c r="F34" t="s">
        <v>785</v>
      </c>
      <c r="G34">
        <v>0</v>
      </c>
      <c r="H34">
        <v>31.11</v>
      </c>
    </row>
    <row r="35" spans="1:8" customFormat="1" ht="12.75" x14ac:dyDescent="0.2">
      <c r="A35" t="s">
        <v>841</v>
      </c>
      <c r="B35" t="s">
        <v>842</v>
      </c>
      <c r="C35" t="s">
        <v>788</v>
      </c>
      <c r="D35">
        <v>0</v>
      </c>
      <c r="E35">
        <v>93.33</v>
      </c>
      <c r="F35" t="s">
        <v>788</v>
      </c>
      <c r="G35">
        <v>0</v>
      </c>
      <c r="H35">
        <v>93.33</v>
      </c>
    </row>
    <row r="36" spans="1:8" customFormat="1" ht="12.75" x14ac:dyDescent="0.2">
      <c r="A36" t="s">
        <v>843</v>
      </c>
      <c r="B36" t="s">
        <v>844</v>
      </c>
      <c r="C36" t="s">
        <v>788</v>
      </c>
      <c r="D36">
        <v>0</v>
      </c>
      <c r="E36">
        <v>37.33</v>
      </c>
      <c r="F36" t="s">
        <v>788</v>
      </c>
      <c r="G36">
        <v>0</v>
      </c>
      <c r="H36">
        <v>37.33</v>
      </c>
    </row>
    <row r="37" spans="1:8" customFormat="1" ht="12.75" x14ac:dyDescent="0.2">
      <c r="A37" t="s">
        <v>845</v>
      </c>
      <c r="B37" t="s">
        <v>846</v>
      </c>
      <c r="C37" t="s">
        <v>788</v>
      </c>
      <c r="D37">
        <v>0</v>
      </c>
      <c r="E37">
        <v>31.11</v>
      </c>
      <c r="F37" t="s">
        <v>788</v>
      </c>
      <c r="G37">
        <v>0</v>
      </c>
      <c r="H37">
        <v>31.11</v>
      </c>
    </row>
    <row r="38" spans="1:8" customFormat="1" ht="12.75" x14ac:dyDescent="0.2">
      <c r="A38" t="s">
        <v>847</v>
      </c>
      <c r="B38" t="s">
        <v>848</v>
      </c>
      <c r="C38" t="s">
        <v>788</v>
      </c>
      <c r="D38">
        <v>0</v>
      </c>
      <c r="E38">
        <v>18.670000000000002</v>
      </c>
      <c r="F38" t="s">
        <v>788</v>
      </c>
      <c r="G38">
        <v>0</v>
      </c>
      <c r="H38">
        <v>18.670000000000002</v>
      </c>
    </row>
    <row r="39" spans="1:8" customFormat="1" ht="12.75" x14ac:dyDescent="0.2">
      <c r="A39" t="s">
        <v>849</v>
      </c>
      <c r="B39" t="s">
        <v>850</v>
      </c>
      <c r="C39" t="s">
        <v>776</v>
      </c>
      <c r="D39">
        <v>0</v>
      </c>
      <c r="E39">
        <v>3.63</v>
      </c>
      <c r="F39" t="s">
        <v>777</v>
      </c>
      <c r="G39">
        <v>0</v>
      </c>
      <c r="H39">
        <v>3.63</v>
      </c>
    </row>
    <row r="40" spans="1:8" customFormat="1" ht="12.75" x14ac:dyDescent="0.2">
      <c r="A40" t="s">
        <v>851</v>
      </c>
      <c r="B40" t="s">
        <v>852</v>
      </c>
      <c r="C40" t="s">
        <v>776</v>
      </c>
      <c r="D40">
        <v>0</v>
      </c>
      <c r="E40">
        <v>0.78</v>
      </c>
      <c r="F40" t="s">
        <v>777</v>
      </c>
      <c r="G40">
        <v>0</v>
      </c>
      <c r="H40">
        <v>0.78</v>
      </c>
    </row>
    <row r="41" spans="1:8" customFormat="1" ht="12.75" x14ac:dyDescent="0.2">
      <c r="A41" t="s">
        <v>853</v>
      </c>
      <c r="B41" t="s">
        <v>854</v>
      </c>
      <c r="C41" t="s">
        <v>776</v>
      </c>
      <c r="D41">
        <v>0</v>
      </c>
      <c r="E41">
        <v>0.52</v>
      </c>
      <c r="F41" t="s">
        <v>777</v>
      </c>
      <c r="G41">
        <v>0</v>
      </c>
      <c r="H41">
        <v>0.52</v>
      </c>
    </row>
    <row r="42" spans="1:8" customFormat="1" ht="12.75" x14ac:dyDescent="0.2">
      <c r="A42" t="s">
        <v>855</v>
      </c>
      <c r="B42" t="s">
        <v>856</v>
      </c>
      <c r="C42" t="s">
        <v>784</v>
      </c>
      <c r="D42">
        <v>0</v>
      </c>
      <c r="E42">
        <v>2.59</v>
      </c>
      <c r="F42" t="s">
        <v>785</v>
      </c>
      <c r="G42">
        <v>0</v>
      </c>
      <c r="H42">
        <v>2.59</v>
      </c>
    </row>
    <row r="43" spans="1:8" customFormat="1" ht="12.75" x14ac:dyDescent="0.2">
      <c r="A43" t="s">
        <v>857</v>
      </c>
      <c r="B43" t="s">
        <v>858</v>
      </c>
      <c r="C43" t="s">
        <v>788</v>
      </c>
      <c r="D43">
        <v>0</v>
      </c>
      <c r="E43">
        <v>7.78</v>
      </c>
      <c r="F43" t="s">
        <v>788</v>
      </c>
      <c r="G43">
        <v>0</v>
      </c>
      <c r="H43">
        <v>7.78</v>
      </c>
    </row>
    <row r="44" spans="1:8" customFormat="1" ht="12.75" x14ac:dyDescent="0.2">
      <c r="A44" t="s">
        <v>859</v>
      </c>
      <c r="B44" t="s">
        <v>860</v>
      </c>
      <c r="C44" t="s">
        <v>788</v>
      </c>
      <c r="D44">
        <v>0</v>
      </c>
      <c r="E44">
        <v>3.11</v>
      </c>
      <c r="F44" t="s">
        <v>788</v>
      </c>
      <c r="G44">
        <v>0</v>
      </c>
      <c r="H44">
        <v>3.11</v>
      </c>
    </row>
    <row r="45" spans="1:8" customFormat="1" ht="12.75" x14ac:dyDescent="0.2">
      <c r="A45" t="s">
        <v>861</v>
      </c>
      <c r="B45" t="s">
        <v>862</v>
      </c>
      <c r="C45" t="s">
        <v>788</v>
      </c>
      <c r="D45">
        <v>0</v>
      </c>
      <c r="E45">
        <v>2.59</v>
      </c>
      <c r="F45" t="s">
        <v>788</v>
      </c>
      <c r="G45">
        <v>0</v>
      </c>
      <c r="H45">
        <v>2.59</v>
      </c>
    </row>
    <row r="46" spans="1:8" customFormat="1" ht="12.75" x14ac:dyDescent="0.2">
      <c r="A46" t="s">
        <v>863</v>
      </c>
      <c r="B46" t="s">
        <v>864</v>
      </c>
      <c r="C46" t="s">
        <v>788</v>
      </c>
      <c r="D46">
        <v>0</v>
      </c>
      <c r="E46">
        <v>1.56</v>
      </c>
      <c r="F46" t="s">
        <v>788</v>
      </c>
      <c r="G46">
        <v>0</v>
      </c>
      <c r="H46">
        <v>1.56</v>
      </c>
    </row>
    <row r="47" spans="1:8" customFormat="1" ht="12.75" x14ac:dyDescent="0.2">
      <c r="A47" t="s">
        <v>865</v>
      </c>
      <c r="B47" t="s">
        <v>866</v>
      </c>
      <c r="C47" t="s">
        <v>788</v>
      </c>
      <c r="D47">
        <v>56.25</v>
      </c>
      <c r="E47">
        <v>56.25</v>
      </c>
      <c r="F47" t="s">
        <v>788</v>
      </c>
      <c r="G47">
        <v>56.25</v>
      </c>
      <c r="H47">
        <v>56.25</v>
      </c>
    </row>
    <row r="48" spans="1:8" customFormat="1" ht="12.75" x14ac:dyDescent="0.2">
      <c r="A48" t="s">
        <v>867</v>
      </c>
      <c r="B48" t="s">
        <v>868</v>
      </c>
      <c r="C48" t="s">
        <v>788</v>
      </c>
      <c r="D48">
        <v>0</v>
      </c>
      <c r="E48">
        <v>31.11</v>
      </c>
      <c r="F48" t="s">
        <v>788</v>
      </c>
      <c r="G48">
        <v>0</v>
      </c>
      <c r="H48">
        <v>31.11</v>
      </c>
    </row>
    <row r="49" spans="1:8" customFormat="1" ht="12.75" x14ac:dyDescent="0.2">
      <c r="A49" t="s">
        <v>869</v>
      </c>
      <c r="B49" t="s">
        <v>870</v>
      </c>
      <c r="C49" t="s">
        <v>788</v>
      </c>
      <c r="D49">
        <v>0</v>
      </c>
      <c r="E49">
        <v>27.22</v>
      </c>
      <c r="F49" t="s">
        <v>788</v>
      </c>
      <c r="G49">
        <v>0</v>
      </c>
      <c r="H49">
        <v>27.22</v>
      </c>
    </row>
    <row r="50" spans="1:8" customFormat="1" ht="12.75" x14ac:dyDescent="0.2">
      <c r="A50" t="s">
        <v>871</v>
      </c>
      <c r="B50" t="s">
        <v>872</v>
      </c>
      <c r="C50" t="s">
        <v>788</v>
      </c>
      <c r="D50">
        <v>0</v>
      </c>
      <c r="E50">
        <v>62.22</v>
      </c>
      <c r="F50" t="s">
        <v>788</v>
      </c>
      <c r="G50">
        <v>0</v>
      </c>
      <c r="H50">
        <v>62.22</v>
      </c>
    </row>
    <row r="51" spans="1:8" customFormat="1" ht="12.75" x14ac:dyDescent="0.2">
      <c r="A51" t="s">
        <v>873</v>
      </c>
      <c r="B51" t="s">
        <v>874</v>
      </c>
      <c r="C51" t="s">
        <v>875</v>
      </c>
      <c r="D51">
        <v>0</v>
      </c>
      <c r="E51">
        <v>8015.46</v>
      </c>
      <c r="F51" t="s">
        <v>875</v>
      </c>
      <c r="G51">
        <v>0</v>
      </c>
      <c r="H51">
        <v>8015.46</v>
      </c>
    </row>
    <row r="52" spans="1:8" customFormat="1" ht="12.75" x14ac:dyDescent="0.2">
      <c r="A52" t="s">
        <v>876</v>
      </c>
      <c r="B52" t="s">
        <v>877</v>
      </c>
      <c r="C52" t="s">
        <v>875</v>
      </c>
      <c r="D52">
        <v>0</v>
      </c>
      <c r="E52">
        <v>8016.01</v>
      </c>
      <c r="F52" t="s">
        <v>875</v>
      </c>
      <c r="G52">
        <v>0</v>
      </c>
      <c r="H52">
        <v>8016.01</v>
      </c>
    </row>
    <row r="53" spans="1:8" customFormat="1" ht="12.75" x14ac:dyDescent="0.2">
      <c r="A53" t="s">
        <v>878</v>
      </c>
      <c r="B53" t="s">
        <v>879</v>
      </c>
      <c r="C53" t="s">
        <v>875</v>
      </c>
      <c r="D53">
        <v>0</v>
      </c>
      <c r="E53">
        <v>5259.87</v>
      </c>
      <c r="F53" t="s">
        <v>875</v>
      </c>
      <c r="G53">
        <v>0</v>
      </c>
      <c r="H53">
        <v>5259.87</v>
      </c>
    </row>
    <row r="54" spans="1:8" customFormat="1" ht="12.75" x14ac:dyDescent="0.2">
      <c r="A54" t="s">
        <v>880</v>
      </c>
      <c r="B54" t="s">
        <v>881</v>
      </c>
      <c r="C54" t="s">
        <v>6</v>
      </c>
      <c r="D54">
        <v>843.75</v>
      </c>
      <c r="E54">
        <v>843.75</v>
      </c>
      <c r="F54" t="s">
        <v>6</v>
      </c>
      <c r="G54">
        <v>843.75</v>
      </c>
      <c r="H54">
        <v>843.75</v>
      </c>
    </row>
    <row r="55" spans="1:8" customFormat="1" ht="12.75" x14ac:dyDescent="0.2">
      <c r="A55" t="s">
        <v>882</v>
      </c>
      <c r="B55" t="s">
        <v>883</v>
      </c>
      <c r="C55" t="s">
        <v>6</v>
      </c>
      <c r="D55">
        <v>1265.6300000000001</v>
      </c>
      <c r="E55">
        <v>1265.6300000000001</v>
      </c>
      <c r="F55" t="s">
        <v>6</v>
      </c>
      <c r="G55">
        <v>1265.6300000000001</v>
      </c>
      <c r="H55">
        <v>1265.6300000000001</v>
      </c>
    </row>
    <row r="56" spans="1:8" customFormat="1" ht="12.75" x14ac:dyDescent="0.2">
      <c r="A56" t="s">
        <v>884</v>
      </c>
      <c r="B56" t="s">
        <v>885</v>
      </c>
      <c r="C56" t="s">
        <v>6</v>
      </c>
      <c r="D56">
        <v>1546.88</v>
      </c>
      <c r="E56">
        <v>1546.88</v>
      </c>
      <c r="F56" t="s">
        <v>6</v>
      </c>
      <c r="G56">
        <v>1546.88</v>
      </c>
      <c r="H56">
        <v>1546.88</v>
      </c>
    </row>
    <row r="57" spans="1:8" customFormat="1" ht="12.75" x14ac:dyDescent="0.2">
      <c r="A57" t="s">
        <v>886</v>
      </c>
      <c r="B57" t="s">
        <v>887</v>
      </c>
      <c r="C57" t="s">
        <v>6</v>
      </c>
      <c r="D57">
        <v>703.13</v>
      </c>
      <c r="E57">
        <v>703.13</v>
      </c>
      <c r="F57" t="s">
        <v>6</v>
      </c>
      <c r="G57">
        <v>703.13</v>
      </c>
      <c r="H57">
        <v>703.13</v>
      </c>
    </row>
    <row r="58" spans="1:8" customFormat="1" ht="12.75" x14ac:dyDescent="0.2">
      <c r="A58" t="s">
        <v>888</v>
      </c>
      <c r="B58" t="s">
        <v>889</v>
      </c>
      <c r="C58" t="s">
        <v>6</v>
      </c>
      <c r="D58">
        <v>421.88</v>
      </c>
      <c r="E58">
        <v>421.88</v>
      </c>
      <c r="F58" t="s">
        <v>6</v>
      </c>
      <c r="G58">
        <v>421.88</v>
      </c>
      <c r="H58">
        <v>421.88</v>
      </c>
    </row>
    <row r="59" spans="1:8" customFormat="1" ht="12.75" x14ac:dyDescent="0.2">
      <c r="A59" t="s">
        <v>890</v>
      </c>
      <c r="B59" t="s">
        <v>891</v>
      </c>
      <c r="C59" t="s">
        <v>6</v>
      </c>
      <c r="D59">
        <v>632.80999999999995</v>
      </c>
      <c r="E59">
        <v>632.80999999999995</v>
      </c>
      <c r="F59" t="s">
        <v>6</v>
      </c>
      <c r="G59">
        <v>632.80999999999995</v>
      </c>
      <c r="H59">
        <v>632.80999999999995</v>
      </c>
    </row>
    <row r="60" spans="1:8" customFormat="1" ht="12.75" x14ac:dyDescent="0.2">
      <c r="A60" t="s">
        <v>892</v>
      </c>
      <c r="B60" t="s">
        <v>893</v>
      </c>
      <c r="C60" t="s">
        <v>6</v>
      </c>
      <c r="D60">
        <v>773.44</v>
      </c>
      <c r="E60">
        <v>773.44</v>
      </c>
      <c r="F60" t="s">
        <v>6</v>
      </c>
      <c r="G60">
        <v>773.44</v>
      </c>
      <c r="H60">
        <v>773.44</v>
      </c>
    </row>
    <row r="61" spans="1:8" customFormat="1" ht="12.75" x14ac:dyDescent="0.2">
      <c r="A61" t="s">
        <v>894</v>
      </c>
      <c r="B61" t="s">
        <v>895</v>
      </c>
      <c r="C61" t="s">
        <v>6</v>
      </c>
      <c r="D61">
        <v>351.56</v>
      </c>
      <c r="E61">
        <v>351.56</v>
      </c>
      <c r="F61" t="s">
        <v>6</v>
      </c>
      <c r="G61">
        <v>351.56</v>
      </c>
      <c r="H61">
        <v>351.56</v>
      </c>
    </row>
    <row r="62" spans="1:8" customFormat="1" ht="12.75" x14ac:dyDescent="0.2">
      <c r="A62" t="s">
        <v>896</v>
      </c>
      <c r="B62" t="s">
        <v>897</v>
      </c>
      <c r="C62" t="s">
        <v>898</v>
      </c>
      <c r="D62">
        <v>562.5</v>
      </c>
      <c r="E62">
        <v>562.5</v>
      </c>
      <c r="F62" t="s">
        <v>22</v>
      </c>
      <c r="G62">
        <v>198.65</v>
      </c>
      <c r="H62">
        <v>198.65</v>
      </c>
    </row>
    <row r="63" spans="1:8" customFormat="1" ht="12.75" x14ac:dyDescent="0.2">
      <c r="A63" t="s">
        <v>899</v>
      </c>
      <c r="B63" t="s">
        <v>900</v>
      </c>
      <c r="C63" t="s">
        <v>901</v>
      </c>
      <c r="D63">
        <v>703.13</v>
      </c>
      <c r="E63">
        <v>703.13</v>
      </c>
      <c r="F63" t="s">
        <v>901</v>
      </c>
      <c r="G63">
        <v>703.13</v>
      </c>
      <c r="H63">
        <v>703.13</v>
      </c>
    </row>
    <row r="64" spans="1:8" customFormat="1" ht="12.75" x14ac:dyDescent="0.2">
      <c r="A64" t="s">
        <v>902</v>
      </c>
      <c r="B64" t="s">
        <v>903</v>
      </c>
      <c r="C64" t="s">
        <v>901</v>
      </c>
      <c r="D64">
        <v>562.5</v>
      </c>
      <c r="E64">
        <v>562.5</v>
      </c>
      <c r="F64" t="s">
        <v>901</v>
      </c>
      <c r="G64">
        <v>562.5</v>
      </c>
      <c r="H64">
        <v>562.5</v>
      </c>
    </row>
    <row r="65" spans="1:8" customFormat="1" ht="12.75" x14ac:dyDescent="0.2">
      <c r="A65" t="s">
        <v>904</v>
      </c>
      <c r="B65" t="s">
        <v>905</v>
      </c>
      <c r="C65" t="s">
        <v>906</v>
      </c>
      <c r="D65">
        <v>703.13</v>
      </c>
      <c r="E65">
        <v>703.13</v>
      </c>
      <c r="F65" t="s">
        <v>906</v>
      </c>
      <c r="G65">
        <v>703.13</v>
      </c>
      <c r="H65">
        <v>703.13</v>
      </c>
    </row>
    <row r="66" spans="1:8" customFormat="1" ht="12.75" x14ac:dyDescent="0.2">
      <c r="A66" t="s">
        <v>907</v>
      </c>
      <c r="B66" t="s">
        <v>908</v>
      </c>
      <c r="C66" t="s">
        <v>901</v>
      </c>
      <c r="D66">
        <v>630</v>
      </c>
      <c r="E66">
        <v>630</v>
      </c>
      <c r="F66" t="s">
        <v>901</v>
      </c>
      <c r="G66">
        <v>630</v>
      </c>
      <c r="H66">
        <v>630</v>
      </c>
    </row>
    <row r="67" spans="1:8" customFormat="1" ht="12.75" x14ac:dyDescent="0.2">
      <c r="A67" t="s">
        <v>909</v>
      </c>
      <c r="B67" t="s">
        <v>910</v>
      </c>
      <c r="C67" t="s">
        <v>38</v>
      </c>
      <c r="D67">
        <v>140.63</v>
      </c>
      <c r="E67">
        <v>140.63</v>
      </c>
      <c r="F67" t="s">
        <v>38</v>
      </c>
      <c r="G67">
        <v>140.63</v>
      </c>
      <c r="H67">
        <v>140.63</v>
      </c>
    </row>
    <row r="68" spans="1:8" customFormat="1" ht="12.75" x14ac:dyDescent="0.2">
      <c r="A68" t="s">
        <v>911</v>
      </c>
      <c r="B68" t="s">
        <v>912</v>
      </c>
      <c r="C68" t="s">
        <v>38</v>
      </c>
      <c r="D68">
        <v>337.5</v>
      </c>
      <c r="E68">
        <v>337.5</v>
      </c>
      <c r="F68" t="s">
        <v>38</v>
      </c>
      <c r="G68">
        <v>337.5</v>
      </c>
      <c r="H68">
        <v>337.5</v>
      </c>
    </row>
    <row r="69" spans="1:8" customFormat="1" ht="12.75" x14ac:dyDescent="0.2">
      <c r="A69" t="s">
        <v>913</v>
      </c>
      <c r="B69" t="s">
        <v>914</v>
      </c>
      <c r="C69" t="s">
        <v>6</v>
      </c>
      <c r="D69">
        <v>45</v>
      </c>
      <c r="E69">
        <v>45</v>
      </c>
      <c r="F69" t="s">
        <v>6</v>
      </c>
      <c r="G69">
        <v>45</v>
      </c>
      <c r="H69">
        <v>45</v>
      </c>
    </row>
    <row r="70" spans="1:8" customFormat="1" ht="12.75" x14ac:dyDescent="0.2">
      <c r="A70" t="s">
        <v>915</v>
      </c>
      <c r="B70" t="s">
        <v>916</v>
      </c>
      <c r="C70" t="s">
        <v>6</v>
      </c>
      <c r="D70">
        <v>39.380000000000003</v>
      </c>
      <c r="E70">
        <v>39.380000000000003</v>
      </c>
      <c r="F70" t="s">
        <v>6</v>
      </c>
      <c r="G70">
        <v>39.380000000000003</v>
      </c>
      <c r="H70">
        <v>39.380000000000003</v>
      </c>
    </row>
    <row r="71" spans="1:8" customFormat="1" ht="12.75" x14ac:dyDescent="0.2">
      <c r="A71" t="s">
        <v>917</v>
      </c>
      <c r="B71" t="s">
        <v>918</v>
      </c>
      <c r="C71" t="s">
        <v>906</v>
      </c>
      <c r="D71">
        <v>1406.25</v>
      </c>
      <c r="E71">
        <v>1406.25</v>
      </c>
      <c r="F71" t="s">
        <v>906</v>
      </c>
      <c r="G71">
        <v>1406.25</v>
      </c>
      <c r="H71">
        <v>1406.25</v>
      </c>
    </row>
    <row r="72" spans="1:8" customFormat="1" ht="12.75" x14ac:dyDescent="0.2">
      <c r="A72" t="s">
        <v>919</v>
      </c>
      <c r="B72" t="s">
        <v>920</v>
      </c>
      <c r="C72" t="s">
        <v>921</v>
      </c>
      <c r="D72" t="s">
        <v>921</v>
      </c>
      <c r="E72" t="s">
        <v>921</v>
      </c>
      <c r="F72" t="s">
        <v>921</v>
      </c>
      <c r="G72" t="s">
        <v>921</v>
      </c>
      <c r="H72" t="s">
        <v>922</v>
      </c>
    </row>
    <row r="73" spans="1:8" customFormat="1" ht="12.75" x14ac:dyDescent="0.2">
      <c r="A73" t="s">
        <v>923</v>
      </c>
      <c r="B73" t="s">
        <v>924</v>
      </c>
      <c r="C73" t="s">
        <v>38</v>
      </c>
      <c r="D73">
        <v>185.63</v>
      </c>
      <c r="E73">
        <v>185.63</v>
      </c>
      <c r="F73" t="s">
        <v>38</v>
      </c>
      <c r="G73">
        <v>185.63</v>
      </c>
      <c r="H73">
        <v>185.63</v>
      </c>
    </row>
    <row r="74" spans="1:8" customFormat="1" ht="12.75" x14ac:dyDescent="0.2">
      <c r="A74" t="s">
        <v>925</v>
      </c>
      <c r="B74" t="s">
        <v>926</v>
      </c>
      <c r="C74" t="s">
        <v>38</v>
      </c>
      <c r="D74">
        <v>421.88</v>
      </c>
      <c r="E74">
        <v>421.88</v>
      </c>
      <c r="F74" t="s">
        <v>38</v>
      </c>
      <c r="G74">
        <v>421.88</v>
      </c>
      <c r="H74">
        <v>421.88</v>
      </c>
    </row>
    <row r="75" spans="1:8" customFormat="1" ht="12.75" x14ac:dyDescent="0.2">
      <c r="A75" t="s">
        <v>927</v>
      </c>
      <c r="B75" t="s">
        <v>928</v>
      </c>
      <c r="C75" t="s">
        <v>38</v>
      </c>
      <c r="D75">
        <v>281.25</v>
      </c>
      <c r="E75">
        <v>281.25</v>
      </c>
      <c r="F75" t="s">
        <v>38</v>
      </c>
      <c r="G75">
        <v>281.25</v>
      </c>
      <c r="H75">
        <v>281.25</v>
      </c>
    </row>
    <row r="76" spans="1:8" customFormat="1" ht="12.75" x14ac:dyDescent="0.2">
      <c r="A76" t="s">
        <v>929</v>
      </c>
      <c r="B76" t="s">
        <v>930</v>
      </c>
      <c r="C76" t="s">
        <v>898</v>
      </c>
      <c r="D76">
        <v>208.13</v>
      </c>
      <c r="E76">
        <v>208.13</v>
      </c>
      <c r="F76" t="s">
        <v>22</v>
      </c>
      <c r="G76">
        <v>73.5</v>
      </c>
      <c r="H76">
        <v>73.5</v>
      </c>
    </row>
    <row r="77" spans="1:8" customFormat="1" ht="12.75" x14ac:dyDescent="0.2">
      <c r="A77" t="s">
        <v>931</v>
      </c>
      <c r="B77" t="s">
        <v>932</v>
      </c>
      <c r="C77" t="s">
        <v>898</v>
      </c>
      <c r="D77">
        <v>270</v>
      </c>
      <c r="E77">
        <v>270</v>
      </c>
      <c r="F77" t="s">
        <v>22</v>
      </c>
      <c r="G77">
        <v>95.35</v>
      </c>
      <c r="H77">
        <v>95.35</v>
      </c>
    </row>
    <row r="78" spans="1:8" customFormat="1" ht="12.75" x14ac:dyDescent="0.2">
      <c r="A78" t="s">
        <v>933</v>
      </c>
      <c r="B78" t="s">
        <v>934</v>
      </c>
      <c r="C78" t="s">
        <v>935</v>
      </c>
      <c r="D78">
        <v>168.75</v>
      </c>
      <c r="E78">
        <v>168.75</v>
      </c>
      <c r="F78" t="s">
        <v>935</v>
      </c>
      <c r="G78">
        <v>168.75</v>
      </c>
      <c r="H78">
        <v>168.75</v>
      </c>
    </row>
    <row r="79" spans="1:8" customFormat="1" ht="12.75" x14ac:dyDescent="0.2">
      <c r="A79" t="s">
        <v>936</v>
      </c>
      <c r="B79" t="s">
        <v>937</v>
      </c>
      <c r="C79" t="s">
        <v>935</v>
      </c>
      <c r="D79">
        <v>168.75</v>
      </c>
      <c r="E79">
        <v>168.75</v>
      </c>
      <c r="F79" t="s">
        <v>935</v>
      </c>
      <c r="G79">
        <v>168.75</v>
      </c>
      <c r="H79">
        <v>168.75</v>
      </c>
    </row>
    <row r="80" spans="1:8" customFormat="1" ht="12.75" x14ac:dyDescent="0.2">
      <c r="A80" t="s">
        <v>938</v>
      </c>
      <c r="B80" t="s">
        <v>939</v>
      </c>
      <c r="C80" t="s">
        <v>940</v>
      </c>
      <c r="D80">
        <v>32.06</v>
      </c>
      <c r="E80">
        <v>32.06</v>
      </c>
      <c r="F80" t="s">
        <v>940</v>
      </c>
      <c r="G80">
        <v>32.06</v>
      </c>
      <c r="H80">
        <v>32.06</v>
      </c>
    </row>
    <row r="81" spans="1:8" customFormat="1" ht="12.75" x14ac:dyDescent="0.2">
      <c r="A81" t="s">
        <v>941</v>
      </c>
      <c r="B81" t="s">
        <v>942</v>
      </c>
      <c r="C81" t="s">
        <v>921</v>
      </c>
      <c r="D81" t="s">
        <v>921</v>
      </c>
      <c r="E81" t="s">
        <v>921</v>
      </c>
      <c r="F81" t="s">
        <v>921</v>
      </c>
      <c r="G81" t="s">
        <v>921</v>
      </c>
      <c r="H81" t="s">
        <v>922</v>
      </c>
    </row>
    <row r="82" spans="1:8" customFormat="1" ht="12.75" x14ac:dyDescent="0.2">
      <c r="A82" t="s">
        <v>943</v>
      </c>
      <c r="B82" t="s">
        <v>944</v>
      </c>
      <c r="C82" t="s">
        <v>921</v>
      </c>
      <c r="D82" t="s">
        <v>921</v>
      </c>
      <c r="E82" t="s">
        <v>921</v>
      </c>
      <c r="F82" t="s">
        <v>921</v>
      </c>
      <c r="G82" t="s">
        <v>921</v>
      </c>
      <c r="H82" t="s">
        <v>922</v>
      </c>
    </row>
    <row r="83" spans="1:8" customFormat="1" ht="12.75" x14ac:dyDescent="0.2">
      <c r="A83" t="s">
        <v>945</v>
      </c>
      <c r="B83" t="s">
        <v>946</v>
      </c>
      <c r="C83" t="s">
        <v>906</v>
      </c>
      <c r="D83">
        <v>703.13</v>
      </c>
      <c r="E83">
        <v>703.13</v>
      </c>
      <c r="F83" t="s">
        <v>906</v>
      </c>
      <c r="G83">
        <v>703.13</v>
      </c>
      <c r="H83">
        <v>703.13</v>
      </c>
    </row>
    <row r="84" spans="1:8" customFormat="1" ht="12.75" x14ac:dyDescent="0.2">
      <c r="A84" t="s">
        <v>947</v>
      </c>
      <c r="B84" t="s">
        <v>948</v>
      </c>
      <c r="C84" t="s">
        <v>906</v>
      </c>
      <c r="D84">
        <v>0</v>
      </c>
      <c r="E84">
        <v>181.48</v>
      </c>
      <c r="F84" t="s">
        <v>906</v>
      </c>
      <c r="G84">
        <v>0</v>
      </c>
      <c r="H84">
        <v>181.48</v>
      </c>
    </row>
    <row r="85" spans="1:8" customFormat="1" ht="12.75" x14ac:dyDescent="0.2">
      <c r="A85" t="s">
        <v>949</v>
      </c>
      <c r="B85" t="s">
        <v>950</v>
      </c>
      <c r="C85" t="s">
        <v>898</v>
      </c>
      <c r="D85">
        <v>281.25</v>
      </c>
      <c r="E85">
        <v>281.25</v>
      </c>
      <c r="F85" t="s">
        <v>22</v>
      </c>
      <c r="G85">
        <v>99.32</v>
      </c>
      <c r="H85">
        <v>99.32</v>
      </c>
    </row>
    <row r="86" spans="1:8" customFormat="1" ht="12.75" x14ac:dyDescent="0.2">
      <c r="A86" t="s">
        <v>951</v>
      </c>
      <c r="B86" t="s">
        <v>952</v>
      </c>
      <c r="C86" t="s">
        <v>901</v>
      </c>
      <c r="D86">
        <v>815.63</v>
      </c>
      <c r="E86">
        <v>815.63</v>
      </c>
      <c r="F86" t="s">
        <v>901</v>
      </c>
      <c r="G86">
        <v>815.63</v>
      </c>
      <c r="H86">
        <v>815.63</v>
      </c>
    </row>
    <row r="87" spans="1:8" customFormat="1" ht="12.75" x14ac:dyDescent="0.2">
      <c r="A87" t="s">
        <v>953</v>
      </c>
      <c r="B87" t="s">
        <v>954</v>
      </c>
      <c r="C87" t="s">
        <v>906</v>
      </c>
      <c r="D87">
        <v>450</v>
      </c>
      <c r="E87">
        <v>450</v>
      </c>
      <c r="F87" t="s">
        <v>906</v>
      </c>
      <c r="G87">
        <v>450</v>
      </c>
      <c r="H87">
        <v>450</v>
      </c>
    </row>
    <row r="88" spans="1:8" customFormat="1" ht="12.75" x14ac:dyDescent="0.2">
      <c r="A88" t="s">
        <v>955</v>
      </c>
      <c r="B88" t="s">
        <v>956</v>
      </c>
      <c r="C88" t="s">
        <v>906</v>
      </c>
      <c r="D88">
        <v>257.06</v>
      </c>
      <c r="E88">
        <v>257.06</v>
      </c>
      <c r="F88" t="s">
        <v>906</v>
      </c>
      <c r="G88">
        <v>257.06</v>
      </c>
      <c r="H88">
        <v>257.06</v>
      </c>
    </row>
    <row r="89" spans="1:8" customFormat="1" ht="12.75" x14ac:dyDescent="0.2">
      <c r="A89" t="s">
        <v>957</v>
      </c>
      <c r="B89" t="s">
        <v>958</v>
      </c>
      <c r="C89" t="s">
        <v>38</v>
      </c>
      <c r="D89">
        <v>129.38</v>
      </c>
      <c r="E89">
        <v>129.38</v>
      </c>
      <c r="F89" t="s">
        <v>38</v>
      </c>
      <c r="G89">
        <v>129.38</v>
      </c>
      <c r="H89">
        <v>129.38</v>
      </c>
    </row>
    <row r="90" spans="1:8" customFormat="1" ht="12.75" x14ac:dyDescent="0.2">
      <c r="A90" t="s">
        <v>959</v>
      </c>
      <c r="B90" t="s">
        <v>960</v>
      </c>
      <c r="C90" t="s">
        <v>906</v>
      </c>
      <c r="D90">
        <v>1501.88</v>
      </c>
      <c r="E90">
        <v>1501.88</v>
      </c>
      <c r="F90" t="s">
        <v>906</v>
      </c>
      <c r="G90">
        <v>1501.88</v>
      </c>
      <c r="H90">
        <v>1501.88</v>
      </c>
    </row>
    <row r="91" spans="1:8" customFormat="1" ht="12.75" x14ac:dyDescent="0.2">
      <c r="A91" t="s">
        <v>961</v>
      </c>
      <c r="B91" t="s">
        <v>962</v>
      </c>
      <c r="C91" t="s">
        <v>38</v>
      </c>
      <c r="D91">
        <v>360</v>
      </c>
      <c r="E91">
        <v>360</v>
      </c>
      <c r="F91" t="s">
        <v>38</v>
      </c>
      <c r="G91">
        <v>360</v>
      </c>
      <c r="H91">
        <v>360</v>
      </c>
    </row>
    <row r="92" spans="1:8" customFormat="1" ht="12.75" x14ac:dyDescent="0.2">
      <c r="A92" t="s">
        <v>963</v>
      </c>
      <c r="B92" t="s">
        <v>964</v>
      </c>
      <c r="C92" t="s">
        <v>38</v>
      </c>
      <c r="D92">
        <v>140.63</v>
      </c>
      <c r="E92">
        <v>140.63</v>
      </c>
      <c r="F92" t="s">
        <v>38</v>
      </c>
      <c r="G92">
        <v>140.63</v>
      </c>
      <c r="H92">
        <v>140.63</v>
      </c>
    </row>
    <row r="93" spans="1:8" customFormat="1" ht="12.75" x14ac:dyDescent="0.2">
      <c r="A93" t="s">
        <v>965</v>
      </c>
      <c r="B93" t="s">
        <v>966</v>
      </c>
      <c r="C93" t="s">
        <v>906</v>
      </c>
      <c r="D93">
        <v>1125</v>
      </c>
      <c r="E93">
        <v>1125</v>
      </c>
      <c r="F93" t="s">
        <v>906</v>
      </c>
      <c r="G93">
        <v>1125</v>
      </c>
      <c r="H93">
        <v>1125</v>
      </c>
    </row>
    <row r="94" spans="1:8" customFormat="1" ht="12.75" x14ac:dyDescent="0.2">
      <c r="A94" t="s">
        <v>967</v>
      </c>
      <c r="B94" t="s">
        <v>968</v>
      </c>
      <c r="C94" t="s">
        <v>906</v>
      </c>
      <c r="D94">
        <v>562.5</v>
      </c>
      <c r="E94">
        <v>562.5</v>
      </c>
      <c r="F94" t="s">
        <v>906</v>
      </c>
      <c r="G94">
        <v>562.5</v>
      </c>
      <c r="H94">
        <v>562.5</v>
      </c>
    </row>
    <row r="95" spans="1:8" customFormat="1" ht="12.75" x14ac:dyDescent="0.2">
      <c r="A95" t="s">
        <v>969</v>
      </c>
      <c r="B95" t="s">
        <v>970</v>
      </c>
      <c r="C95" t="s">
        <v>906</v>
      </c>
      <c r="D95">
        <v>618.75</v>
      </c>
      <c r="E95">
        <v>618.75</v>
      </c>
      <c r="F95" t="s">
        <v>906</v>
      </c>
      <c r="G95">
        <v>618.75</v>
      </c>
      <c r="H95">
        <v>618.75</v>
      </c>
    </row>
    <row r="96" spans="1:8" customFormat="1" ht="12.75" x14ac:dyDescent="0.2">
      <c r="A96" t="s">
        <v>971</v>
      </c>
      <c r="B96" t="s">
        <v>972</v>
      </c>
      <c r="C96" t="s">
        <v>906</v>
      </c>
      <c r="D96">
        <v>298.12</v>
      </c>
      <c r="E96">
        <v>298.12</v>
      </c>
      <c r="F96" t="s">
        <v>906</v>
      </c>
      <c r="G96">
        <v>298.13</v>
      </c>
      <c r="H96">
        <v>298.13</v>
      </c>
    </row>
    <row r="97" spans="1:8" customFormat="1" ht="12.75" x14ac:dyDescent="0.2">
      <c r="A97" t="s">
        <v>973</v>
      </c>
      <c r="B97" t="s">
        <v>974</v>
      </c>
      <c r="C97" t="s">
        <v>906</v>
      </c>
      <c r="D97">
        <v>562.5</v>
      </c>
      <c r="E97">
        <v>562.5</v>
      </c>
      <c r="F97" t="s">
        <v>906</v>
      </c>
      <c r="G97">
        <v>562.5</v>
      </c>
      <c r="H97">
        <v>562.5</v>
      </c>
    </row>
    <row r="98" spans="1:8" customFormat="1" ht="12.75" x14ac:dyDescent="0.2">
      <c r="A98" t="s">
        <v>975</v>
      </c>
      <c r="B98" t="s">
        <v>976</v>
      </c>
      <c r="C98" t="s">
        <v>906</v>
      </c>
      <c r="D98">
        <v>281.25</v>
      </c>
      <c r="E98">
        <v>281.25</v>
      </c>
      <c r="F98" t="s">
        <v>906</v>
      </c>
      <c r="G98">
        <v>281.25</v>
      </c>
      <c r="H98">
        <v>281.25</v>
      </c>
    </row>
    <row r="99" spans="1:8" customFormat="1" ht="12.75" x14ac:dyDescent="0.2">
      <c r="A99" t="s">
        <v>977</v>
      </c>
      <c r="B99" t="s">
        <v>978</v>
      </c>
      <c r="C99" t="s">
        <v>38</v>
      </c>
      <c r="D99">
        <v>281.25</v>
      </c>
      <c r="E99">
        <v>281.25</v>
      </c>
      <c r="F99" t="s">
        <v>38</v>
      </c>
      <c r="G99">
        <v>281.25</v>
      </c>
      <c r="H99">
        <v>281.25</v>
      </c>
    </row>
    <row r="100" spans="1:8" customFormat="1" ht="12.75" x14ac:dyDescent="0.2">
      <c r="A100" t="s">
        <v>979</v>
      </c>
      <c r="B100" t="s">
        <v>980</v>
      </c>
      <c r="C100" t="s">
        <v>981</v>
      </c>
      <c r="D100">
        <v>2109.38</v>
      </c>
      <c r="E100">
        <v>2109.38</v>
      </c>
      <c r="F100" t="s">
        <v>22</v>
      </c>
      <c r="G100">
        <v>74.489999999999995</v>
      </c>
      <c r="H100">
        <v>74.489999999999995</v>
      </c>
    </row>
    <row r="101" spans="1:8" customFormat="1" ht="12.75" x14ac:dyDescent="0.2">
      <c r="A101" t="s">
        <v>982</v>
      </c>
      <c r="B101" t="s">
        <v>983</v>
      </c>
      <c r="C101" t="s">
        <v>981</v>
      </c>
      <c r="D101">
        <v>2531.25</v>
      </c>
      <c r="E101">
        <v>2531.25</v>
      </c>
      <c r="F101" t="s">
        <v>22</v>
      </c>
      <c r="G101">
        <v>89.39</v>
      </c>
      <c r="H101">
        <v>89.39</v>
      </c>
    </row>
    <row r="102" spans="1:8" customFormat="1" ht="12.75" x14ac:dyDescent="0.2">
      <c r="A102" t="s">
        <v>984</v>
      </c>
      <c r="B102" t="s">
        <v>985</v>
      </c>
      <c r="C102" t="s">
        <v>981</v>
      </c>
      <c r="D102">
        <v>3093.75</v>
      </c>
      <c r="E102">
        <v>3093.75</v>
      </c>
      <c r="F102" t="s">
        <v>22</v>
      </c>
      <c r="G102">
        <v>109.25</v>
      </c>
      <c r="H102">
        <v>109.25</v>
      </c>
    </row>
    <row r="103" spans="1:8" customFormat="1" ht="12.75" x14ac:dyDescent="0.2">
      <c r="A103" t="s">
        <v>986</v>
      </c>
      <c r="B103" t="s">
        <v>987</v>
      </c>
      <c r="C103" t="s">
        <v>981</v>
      </c>
      <c r="D103">
        <v>3937.5</v>
      </c>
      <c r="E103">
        <v>3937.5</v>
      </c>
      <c r="F103" t="s">
        <v>22</v>
      </c>
      <c r="G103">
        <v>139.05000000000001</v>
      </c>
      <c r="H103">
        <v>139.05000000000001</v>
      </c>
    </row>
    <row r="104" spans="1:8" customFormat="1" ht="12.75" x14ac:dyDescent="0.2">
      <c r="A104" t="s">
        <v>988</v>
      </c>
      <c r="B104" t="s">
        <v>989</v>
      </c>
      <c r="C104" t="s">
        <v>981</v>
      </c>
      <c r="D104">
        <v>4353.75</v>
      </c>
      <c r="E104">
        <v>4353.75</v>
      </c>
      <c r="F104" t="s">
        <v>22</v>
      </c>
      <c r="G104">
        <v>153.75</v>
      </c>
      <c r="H104">
        <v>153.75</v>
      </c>
    </row>
    <row r="105" spans="1:8" customFormat="1" ht="12.75" x14ac:dyDescent="0.2">
      <c r="A105" t="s">
        <v>990</v>
      </c>
      <c r="B105" t="s">
        <v>991</v>
      </c>
      <c r="C105" t="s">
        <v>981</v>
      </c>
      <c r="D105">
        <v>3937.5</v>
      </c>
      <c r="E105">
        <v>3937.5</v>
      </c>
      <c r="F105" t="s">
        <v>22</v>
      </c>
      <c r="G105">
        <v>139.05000000000001</v>
      </c>
      <c r="H105">
        <v>139.05000000000001</v>
      </c>
    </row>
    <row r="106" spans="1:8" customFormat="1" ht="12.75" x14ac:dyDescent="0.2">
      <c r="A106" t="s">
        <v>992</v>
      </c>
      <c r="B106" t="s">
        <v>993</v>
      </c>
      <c r="C106" t="s">
        <v>981</v>
      </c>
      <c r="D106">
        <v>4837.5</v>
      </c>
      <c r="E106">
        <v>4837.5</v>
      </c>
      <c r="F106" t="s">
        <v>22</v>
      </c>
      <c r="G106">
        <v>170.83</v>
      </c>
      <c r="H106">
        <v>170.83</v>
      </c>
    </row>
    <row r="107" spans="1:8" customFormat="1" ht="12.75" x14ac:dyDescent="0.2">
      <c r="A107" t="s">
        <v>994</v>
      </c>
      <c r="B107" t="s">
        <v>995</v>
      </c>
      <c r="C107" t="s">
        <v>981</v>
      </c>
      <c r="D107">
        <v>9562.5</v>
      </c>
      <c r="E107">
        <v>9562.5</v>
      </c>
      <c r="F107" t="s">
        <v>22</v>
      </c>
      <c r="G107">
        <v>337.7</v>
      </c>
      <c r="H107">
        <v>337.7</v>
      </c>
    </row>
    <row r="108" spans="1:8" customFormat="1" ht="12.75" x14ac:dyDescent="0.2">
      <c r="A108" t="s">
        <v>996</v>
      </c>
      <c r="B108" t="s">
        <v>997</v>
      </c>
      <c r="C108" t="s">
        <v>981</v>
      </c>
      <c r="D108">
        <v>1164.3800000000001</v>
      </c>
      <c r="E108">
        <v>9825.89</v>
      </c>
      <c r="F108" t="s">
        <v>22</v>
      </c>
      <c r="G108">
        <v>41.12</v>
      </c>
      <c r="H108">
        <v>347</v>
      </c>
    </row>
    <row r="109" spans="1:8" customFormat="1" ht="12.75" x14ac:dyDescent="0.2">
      <c r="A109" t="s">
        <v>998</v>
      </c>
      <c r="B109" t="s">
        <v>999</v>
      </c>
      <c r="C109" t="s">
        <v>981</v>
      </c>
      <c r="D109">
        <v>1149.75</v>
      </c>
      <c r="E109">
        <v>9694.14</v>
      </c>
      <c r="F109" t="s">
        <v>22</v>
      </c>
      <c r="G109">
        <v>40.6</v>
      </c>
      <c r="H109">
        <v>342.35</v>
      </c>
    </row>
    <row r="110" spans="1:8" customFormat="1" ht="12.75" x14ac:dyDescent="0.2">
      <c r="A110" t="s">
        <v>1000</v>
      </c>
      <c r="B110" t="s">
        <v>1001</v>
      </c>
      <c r="C110" t="s">
        <v>981</v>
      </c>
      <c r="D110">
        <v>1135.1300000000001</v>
      </c>
      <c r="E110">
        <v>9562.4</v>
      </c>
      <c r="F110" t="s">
        <v>22</v>
      </c>
      <c r="G110">
        <v>40.090000000000003</v>
      </c>
      <c r="H110">
        <v>337.69</v>
      </c>
    </row>
    <row r="111" spans="1:8" customFormat="1" ht="12.75" x14ac:dyDescent="0.2">
      <c r="A111" t="s">
        <v>1002</v>
      </c>
      <c r="B111" t="s">
        <v>1003</v>
      </c>
      <c r="C111" t="s">
        <v>981</v>
      </c>
      <c r="D111">
        <v>2700</v>
      </c>
      <c r="E111">
        <v>2700</v>
      </c>
      <c r="F111" t="s">
        <v>22</v>
      </c>
      <c r="G111">
        <v>95.35</v>
      </c>
      <c r="H111">
        <v>95.35</v>
      </c>
    </row>
    <row r="112" spans="1:8" customFormat="1" ht="12.75" x14ac:dyDescent="0.2">
      <c r="A112" t="s">
        <v>1004</v>
      </c>
      <c r="B112" t="s">
        <v>1005</v>
      </c>
      <c r="C112" t="s">
        <v>981</v>
      </c>
      <c r="D112">
        <v>5006.25</v>
      </c>
      <c r="E112">
        <v>5006.25</v>
      </c>
      <c r="F112" t="s">
        <v>22</v>
      </c>
      <c r="G112">
        <v>176.79</v>
      </c>
      <c r="H112">
        <v>176.79</v>
      </c>
    </row>
    <row r="113" spans="1:8" customFormat="1" ht="12.75" x14ac:dyDescent="0.2">
      <c r="A113" t="s">
        <v>1006</v>
      </c>
      <c r="B113" t="s">
        <v>1007</v>
      </c>
      <c r="C113" t="s">
        <v>981</v>
      </c>
      <c r="D113">
        <v>4162.5</v>
      </c>
      <c r="E113">
        <v>4162.5</v>
      </c>
      <c r="F113" t="s">
        <v>22</v>
      </c>
      <c r="G113">
        <v>147</v>
      </c>
      <c r="H113">
        <v>147</v>
      </c>
    </row>
    <row r="114" spans="1:8" customFormat="1" ht="12.75" x14ac:dyDescent="0.2">
      <c r="A114" t="s">
        <v>1008</v>
      </c>
      <c r="B114" t="s">
        <v>1009</v>
      </c>
      <c r="C114" t="s">
        <v>981</v>
      </c>
      <c r="D114">
        <v>5203.13</v>
      </c>
      <c r="E114">
        <v>5203.13</v>
      </c>
      <c r="F114" t="s">
        <v>22</v>
      </c>
      <c r="G114">
        <v>183.75</v>
      </c>
      <c r="H114">
        <v>183.75</v>
      </c>
    </row>
    <row r="115" spans="1:8" customFormat="1" ht="12.75" x14ac:dyDescent="0.2">
      <c r="A115" t="s">
        <v>1010</v>
      </c>
      <c r="B115" t="s">
        <v>1011</v>
      </c>
      <c r="C115" t="s">
        <v>981</v>
      </c>
      <c r="D115">
        <v>5411.25</v>
      </c>
      <c r="E115">
        <v>5411.25</v>
      </c>
      <c r="F115" t="s">
        <v>22</v>
      </c>
      <c r="G115">
        <v>191.1</v>
      </c>
      <c r="H115">
        <v>191.1</v>
      </c>
    </row>
    <row r="116" spans="1:8" customFormat="1" ht="12.75" x14ac:dyDescent="0.2">
      <c r="A116" t="s">
        <v>1012</v>
      </c>
      <c r="B116" t="s">
        <v>1013</v>
      </c>
      <c r="C116" t="s">
        <v>981</v>
      </c>
      <c r="D116">
        <v>6035.63</v>
      </c>
      <c r="E116">
        <v>6035.63</v>
      </c>
      <c r="F116" t="s">
        <v>22</v>
      </c>
      <c r="G116">
        <v>213.15</v>
      </c>
      <c r="H116">
        <v>213.15</v>
      </c>
    </row>
    <row r="117" spans="1:8" customFormat="1" ht="12.75" x14ac:dyDescent="0.2">
      <c r="A117" t="s">
        <v>1014</v>
      </c>
      <c r="B117" t="s">
        <v>1015</v>
      </c>
      <c r="C117" t="s">
        <v>981</v>
      </c>
      <c r="D117">
        <v>5625</v>
      </c>
      <c r="E117">
        <v>5625</v>
      </c>
      <c r="F117" t="s">
        <v>22</v>
      </c>
      <c r="G117">
        <v>198.65</v>
      </c>
      <c r="H117">
        <v>198.65</v>
      </c>
    </row>
    <row r="118" spans="1:8" customFormat="1" ht="12.75" x14ac:dyDescent="0.2">
      <c r="A118" t="s">
        <v>1016</v>
      </c>
      <c r="B118" t="s">
        <v>1017</v>
      </c>
      <c r="C118" t="s">
        <v>981</v>
      </c>
      <c r="D118">
        <v>6356.25</v>
      </c>
      <c r="E118">
        <v>6356.25</v>
      </c>
      <c r="F118" t="s">
        <v>22</v>
      </c>
      <c r="G118">
        <v>224.47</v>
      </c>
      <c r="H118">
        <v>224.47</v>
      </c>
    </row>
    <row r="119" spans="1:8" customFormat="1" ht="12.75" x14ac:dyDescent="0.2">
      <c r="A119" t="s">
        <v>1018</v>
      </c>
      <c r="B119" t="s">
        <v>1019</v>
      </c>
      <c r="C119" t="s">
        <v>981</v>
      </c>
      <c r="D119">
        <v>7312.5</v>
      </c>
      <c r="E119">
        <v>7312.5</v>
      </c>
      <c r="F119" t="s">
        <v>22</v>
      </c>
      <c r="G119">
        <v>258.24</v>
      </c>
      <c r="H119">
        <v>258.24</v>
      </c>
    </row>
    <row r="120" spans="1:8" customFormat="1" ht="12.75" x14ac:dyDescent="0.2">
      <c r="A120" t="s">
        <v>1020</v>
      </c>
      <c r="B120" t="s">
        <v>1021</v>
      </c>
      <c r="C120" t="s">
        <v>981</v>
      </c>
      <c r="D120">
        <v>12600</v>
      </c>
      <c r="E120">
        <v>12600</v>
      </c>
      <c r="F120" t="s">
        <v>22</v>
      </c>
      <c r="G120">
        <v>444.97</v>
      </c>
      <c r="H120">
        <v>444.97</v>
      </c>
    </row>
    <row r="121" spans="1:8" customFormat="1" ht="12.75" x14ac:dyDescent="0.2">
      <c r="A121" t="s">
        <v>1022</v>
      </c>
      <c r="B121" t="s">
        <v>1023</v>
      </c>
      <c r="C121" t="s">
        <v>981</v>
      </c>
      <c r="D121">
        <v>10687.5</v>
      </c>
      <c r="E121">
        <v>10687.5</v>
      </c>
      <c r="F121" t="s">
        <v>22</v>
      </c>
      <c r="G121">
        <v>377.43</v>
      </c>
      <c r="H121">
        <v>377.43</v>
      </c>
    </row>
    <row r="122" spans="1:8" customFormat="1" ht="12.75" x14ac:dyDescent="0.2">
      <c r="A122" t="s">
        <v>1024</v>
      </c>
      <c r="B122" t="s">
        <v>1025</v>
      </c>
      <c r="C122" t="s">
        <v>981</v>
      </c>
      <c r="D122">
        <v>12375</v>
      </c>
      <c r="E122">
        <v>12375</v>
      </c>
      <c r="F122" t="s">
        <v>22</v>
      </c>
      <c r="G122">
        <v>437.02</v>
      </c>
      <c r="H122">
        <v>437.02</v>
      </c>
    </row>
    <row r="123" spans="1:8" customFormat="1" ht="12.75" x14ac:dyDescent="0.2">
      <c r="A123" t="s">
        <v>1026</v>
      </c>
      <c r="B123" t="s">
        <v>1027</v>
      </c>
      <c r="C123" t="s">
        <v>981</v>
      </c>
      <c r="D123">
        <v>15750</v>
      </c>
      <c r="E123">
        <v>15750</v>
      </c>
      <c r="F123" t="s">
        <v>22</v>
      </c>
      <c r="G123">
        <v>556.21</v>
      </c>
      <c r="H123">
        <v>556.21</v>
      </c>
    </row>
    <row r="124" spans="1:8" customFormat="1" ht="12.75" x14ac:dyDescent="0.2">
      <c r="A124" t="s">
        <v>1028</v>
      </c>
      <c r="B124" t="s">
        <v>1029</v>
      </c>
      <c r="C124" t="s">
        <v>981</v>
      </c>
      <c r="D124">
        <v>4612.5</v>
      </c>
      <c r="E124">
        <v>4612.5</v>
      </c>
      <c r="F124" t="s">
        <v>22</v>
      </c>
      <c r="G124">
        <v>162.88999999999999</v>
      </c>
      <c r="H124">
        <v>162.88999999999999</v>
      </c>
    </row>
    <row r="125" spans="1:8" customFormat="1" ht="12.75" x14ac:dyDescent="0.2">
      <c r="A125" t="s">
        <v>1030</v>
      </c>
      <c r="B125" t="s">
        <v>1031</v>
      </c>
      <c r="C125" t="s">
        <v>981</v>
      </c>
      <c r="D125">
        <v>5512.5</v>
      </c>
      <c r="E125">
        <v>5512.5</v>
      </c>
      <c r="F125" t="s">
        <v>22</v>
      </c>
      <c r="G125">
        <v>194.67</v>
      </c>
      <c r="H125">
        <v>194.67</v>
      </c>
    </row>
    <row r="126" spans="1:8" customFormat="1" ht="12.75" x14ac:dyDescent="0.2">
      <c r="A126" t="s">
        <v>1032</v>
      </c>
      <c r="B126" t="s">
        <v>1033</v>
      </c>
      <c r="C126" t="s">
        <v>981</v>
      </c>
      <c r="D126">
        <v>6468.75</v>
      </c>
      <c r="E126">
        <v>6468.75</v>
      </c>
      <c r="F126" t="s">
        <v>22</v>
      </c>
      <c r="G126">
        <v>228.44</v>
      </c>
      <c r="H126">
        <v>228.44</v>
      </c>
    </row>
    <row r="127" spans="1:8" customFormat="1" ht="12.75" x14ac:dyDescent="0.2">
      <c r="A127" t="s">
        <v>1034</v>
      </c>
      <c r="B127" t="s">
        <v>1035</v>
      </c>
      <c r="C127" t="s">
        <v>981</v>
      </c>
      <c r="D127">
        <v>12037.5</v>
      </c>
      <c r="E127">
        <v>12037.5</v>
      </c>
      <c r="F127" t="s">
        <v>22</v>
      </c>
      <c r="G127">
        <v>425.1</v>
      </c>
      <c r="H127">
        <v>425.1</v>
      </c>
    </row>
    <row r="128" spans="1:8" customFormat="1" ht="12.75" x14ac:dyDescent="0.2">
      <c r="A128" t="s">
        <v>678</v>
      </c>
      <c r="B128" t="s">
        <v>679</v>
      </c>
      <c r="C128" t="s">
        <v>981</v>
      </c>
      <c r="D128">
        <v>15525</v>
      </c>
      <c r="E128">
        <v>15525</v>
      </c>
      <c r="F128" t="s">
        <v>22</v>
      </c>
      <c r="G128">
        <v>548.26</v>
      </c>
      <c r="H128">
        <v>548.26</v>
      </c>
    </row>
    <row r="129" spans="1:8" customFormat="1" ht="12.75" x14ac:dyDescent="0.2">
      <c r="A129" t="s">
        <v>1036</v>
      </c>
      <c r="B129" t="s">
        <v>1037</v>
      </c>
      <c r="C129" t="s">
        <v>981</v>
      </c>
      <c r="D129">
        <v>17485.63</v>
      </c>
      <c r="E129">
        <v>18217.63</v>
      </c>
      <c r="F129" t="s">
        <v>22</v>
      </c>
      <c r="G129">
        <v>617.5</v>
      </c>
      <c r="H129">
        <v>643.35</v>
      </c>
    </row>
    <row r="130" spans="1:8" customFormat="1" ht="12.75" x14ac:dyDescent="0.2">
      <c r="A130" t="s">
        <v>1038</v>
      </c>
      <c r="B130" t="s">
        <v>1039</v>
      </c>
      <c r="C130" t="s">
        <v>981</v>
      </c>
      <c r="D130">
        <v>13643.75</v>
      </c>
      <c r="E130">
        <v>14375.75</v>
      </c>
      <c r="F130" t="s">
        <v>22</v>
      </c>
      <c r="G130">
        <v>481.82</v>
      </c>
      <c r="H130">
        <v>507.68</v>
      </c>
    </row>
    <row r="131" spans="1:8" customFormat="1" ht="12.75" x14ac:dyDescent="0.2">
      <c r="A131" t="s">
        <v>1040</v>
      </c>
      <c r="B131" t="s">
        <v>1041</v>
      </c>
      <c r="C131" t="s">
        <v>981</v>
      </c>
      <c r="D131">
        <v>14968.75</v>
      </c>
      <c r="E131">
        <v>16188.75</v>
      </c>
      <c r="F131" t="s">
        <v>22</v>
      </c>
      <c r="G131">
        <v>528.62</v>
      </c>
      <c r="H131">
        <v>571.70000000000005</v>
      </c>
    </row>
    <row r="132" spans="1:8" customFormat="1" ht="12.75" x14ac:dyDescent="0.2">
      <c r="A132" t="s">
        <v>1042</v>
      </c>
      <c r="B132" t="s">
        <v>1043</v>
      </c>
      <c r="C132" t="s">
        <v>981</v>
      </c>
      <c r="D132">
        <v>18140.63</v>
      </c>
      <c r="E132">
        <v>19604.63</v>
      </c>
      <c r="F132" t="s">
        <v>22</v>
      </c>
      <c r="G132">
        <v>640.63</v>
      </c>
      <c r="H132">
        <v>692.33</v>
      </c>
    </row>
    <row r="133" spans="1:8" customFormat="1" ht="12.75" x14ac:dyDescent="0.2">
      <c r="A133" t="s">
        <v>1044</v>
      </c>
      <c r="B133" t="s">
        <v>1045</v>
      </c>
      <c r="C133" t="s">
        <v>981</v>
      </c>
      <c r="D133">
        <v>20296.88</v>
      </c>
      <c r="E133">
        <v>22004.880000000001</v>
      </c>
      <c r="F133" t="s">
        <v>22</v>
      </c>
      <c r="G133">
        <v>716.78</v>
      </c>
      <c r="H133">
        <v>777.1</v>
      </c>
    </row>
    <row r="134" spans="1:8" customFormat="1" ht="12.75" x14ac:dyDescent="0.2">
      <c r="A134" t="s">
        <v>1046</v>
      </c>
      <c r="B134" t="s">
        <v>1047</v>
      </c>
      <c r="C134" t="s">
        <v>981</v>
      </c>
      <c r="D134">
        <v>22581.25</v>
      </c>
      <c r="E134">
        <v>24533.25</v>
      </c>
      <c r="F134" t="s">
        <v>22</v>
      </c>
      <c r="G134">
        <v>797.45</v>
      </c>
      <c r="H134">
        <v>866.38</v>
      </c>
    </row>
    <row r="135" spans="1:8" customFormat="1" ht="12.75" x14ac:dyDescent="0.2">
      <c r="A135" t="s">
        <v>1048</v>
      </c>
      <c r="B135" t="s">
        <v>1049</v>
      </c>
      <c r="C135" t="s">
        <v>981</v>
      </c>
      <c r="D135">
        <v>24300</v>
      </c>
      <c r="E135">
        <v>26496</v>
      </c>
      <c r="F135" t="s">
        <v>22</v>
      </c>
      <c r="G135">
        <v>858.15</v>
      </c>
      <c r="H135">
        <v>935.7</v>
      </c>
    </row>
    <row r="136" spans="1:8" customFormat="1" ht="12.75" x14ac:dyDescent="0.2">
      <c r="A136" t="s">
        <v>1050</v>
      </c>
      <c r="B136" t="s">
        <v>1051</v>
      </c>
      <c r="C136" t="s">
        <v>981</v>
      </c>
      <c r="D136">
        <v>27287.5</v>
      </c>
      <c r="E136">
        <v>27287.5</v>
      </c>
      <c r="F136" t="s">
        <v>22</v>
      </c>
      <c r="G136">
        <v>963.65</v>
      </c>
      <c r="H136">
        <v>963.65</v>
      </c>
    </row>
    <row r="137" spans="1:8" customFormat="1" ht="12.75" x14ac:dyDescent="0.2">
      <c r="A137" t="s">
        <v>1052</v>
      </c>
      <c r="B137" t="s">
        <v>1053</v>
      </c>
      <c r="C137" t="s">
        <v>981</v>
      </c>
      <c r="D137">
        <v>29937.5</v>
      </c>
      <c r="E137">
        <v>29937.5</v>
      </c>
      <c r="F137" t="s">
        <v>22</v>
      </c>
      <c r="G137">
        <v>1057.23</v>
      </c>
      <c r="H137">
        <v>1057.23</v>
      </c>
    </row>
    <row r="138" spans="1:8" customFormat="1" ht="12.75" x14ac:dyDescent="0.2">
      <c r="A138" t="s">
        <v>1054</v>
      </c>
      <c r="B138" t="s">
        <v>1055</v>
      </c>
      <c r="C138" t="s">
        <v>981</v>
      </c>
      <c r="D138">
        <v>36281.25</v>
      </c>
      <c r="E138">
        <v>36281.25</v>
      </c>
      <c r="F138" t="s">
        <v>22</v>
      </c>
      <c r="G138">
        <v>1281.26</v>
      </c>
      <c r="H138">
        <v>1281.26</v>
      </c>
    </row>
    <row r="139" spans="1:8" customFormat="1" ht="12.75" x14ac:dyDescent="0.2">
      <c r="A139" t="s">
        <v>1056</v>
      </c>
      <c r="B139" t="s">
        <v>1057</v>
      </c>
      <c r="C139" t="s">
        <v>981</v>
      </c>
      <c r="D139">
        <v>40593.75</v>
      </c>
      <c r="E139">
        <v>40593.75</v>
      </c>
      <c r="F139" t="s">
        <v>22</v>
      </c>
      <c r="G139">
        <v>1433.56</v>
      </c>
      <c r="H139">
        <v>1433.56</v>
      </c>
    </row>
    <row r="140" spans="1:8" customFormat="1" ht="12.75" x14ac:dyDescent="0.2">
      <c r="A140" t="s">
        <v>1058</v>
      </c>
      <c r="B140" t="s">
        <v>1059</v>
      </c>
      <c r="C140" t="s">
        <v>981</v>
      </c>
      <c r="D140">
        <v>45162.5</v>
      </c>
      <c r="E140">
        <v>45162.5</v>
      </c>
      <c r="F140" t="s">
        <v>22</v>
      </c>
      <c r="G140">
        <v>1594.9</v>
      </c>
      <c r="H140">
        <v>1594.9</v>
      </c>
    </row>
    <row r="141" spans="1:8" customFormat="1" ht="12.75" x14ac:dyDescent="0.2">
      <c r="A141" t="s">
        <v>1060</v>
      </c>
      <c r="B141" t="s">
        <v>1061</v>
      </c>
      <c r="C141" t="s">
        <v>981</v>
      </c>
      <c r="D141">
        <v>48600</v>
      </c>
      <c r="E141">
        <v>48600</v>
      </c>
      <c r="F141" t="s">
        <v>22</v>
      </c>
      <c r="G141">
        <v>1716.29</v>
      </c>
      <c r="H141">
        <v>1716.29</v>
      </c>
    </row>
    <row r="142" spans="1:8" customFormat="1" ht="12.75" x14ac:dyDescent="0.2">
      <c r="A142" t="s">
        <v>1062</v>
      </c>
      <c r="B142" t="s">
        <v>1063</v>
      </c>
      <c r="C142" t="s">
        <v>981</v>
      </c>
      <c r="D142">
        <v>1406.25</v>
      </c>
      <c r="E142">
        <v>1406.25</v>
      </c>
      <c r="F142" t="s">
        <v>22</v>
      </c>
      <c r="G142">
        <v>49.66</v>
      </c>
      <c r="H142">
        <v>49.66</v>
      </c>
    </row>
    <row r="143" spans="1:8" customFormat="1" ht="12.75" x14ac:dyDescent="0.2">
      <c r="A143" t="s">
        <v>1064</v>
      </c>
      <c r="B143" t="s">
        <v>1065</v>
      </c>
      <c r="C143" t="s">
        <v>981</v>
      </c>
      <c r="D143">
        <v>1968.75</v>
      </c>
      <c r="E143">
        <v>1968.75</v>
      </c>
      <c r="F143" t="s">
        <v>22</v>
      </c>
      <c r="G143">
        <v>69.53</v>
      </c>
      <c r="H143">
        <v>69.53</v>
      </c>
    </row>
    <row r="144" spans="1:8" customFormat="1" ht="12.75" x14ac:dyDescent="0.2">
      <c r="A144" t="s">
        <v>1066</v>
      </c>
      <c r="B144" t="s">
        <v>1067</v>
      </c>
      <c r="C144" t="s">
        <v>981</v>
      </c>
      <c r="D144">
        <v>5625</v>
      </c>
      <c r="E144">
        <v>5625</v>
      </c>
      <c r="F144" t="s">
        <v>22</v>
      </c>
      <c r="G144">
        <v>198.65</v>
      </c>
      <c r="H144">
        <v>198.65</v>
      </c>
    </row>
    <row r="145" spans="1:8" customFormat="1" ht="12.75" x14ac:dyDescent="0.2">
      <c r="A145" t="s">
        <v>1068</v>
      </c>
      <c r="B145" t="s">
        <v>1069</v>
      </c>
      <c r="C145" t="s">
        <v>981</v>
      </c>
      <c r="D145">
        <v>2925</v>
      </c>
      <c r="E145">
        <v>2925</v>
      </c>
      <c r="F145" t="s">
        <v>22</v>
      </c>
      <c r="G145">
        <v>103.3</v>
      </c>
      <c r="H145">
        <v>103.3</v>
      </c>
    </row>
    <row r="146" spans="1:8" customFormat="1" ht="12.75" x14ac:dyDescent="0.2">
      <c r="A146" t="s">
        <v>1070</v>
      </c>
      <c r="B146" t="s">
        <v>1071</v>
      </c>
      <c r="C146" t="s">
        <v>981</v>
      </c>
      <c r="D146">
        <v>6018.75</v>
      </c>
      <c r="E146">
        <v>6018.75</v>
      </c>
      <c r="F146" t="s">
        <v>22</v>
      </c>
      <c r="G146">
        <v>212.55</v>
      </c>
      <c r="H146">
        <v>212.55</v>
      </c>
    </row>
    <row r="147" spans="1:8" customFormat="1" ht="12.75" x14ac:dyDescent="0.2">
      <c r="A147" t="s">
        <v>1072</v>
      </c>
      <c r="B147" t="s">
        <v>1073</v>
      </c>
      <c r="C147" t="s">
        <v>981</v>
      </c>
      <c r="D147">
        <v>168.75</v>
      </c>
      <c r="E147">
        <v>168.75</v>
      </c>
      <c r="F147" t="s">
        <v>22</v>
      </c>
      <c r="G147">
        <v>5.96</v>
      </c>
      <c r="H147">
        <v>5.96</v>
      </c>
    </row>
    <row r="148" spans="1:8" customFormat="1" ht="12.75" x14ac:dyDescent="0.2">
      <c r="A148" t="s">
        <v>1074</v>
      </c>
      <c r="B148" t="s">
        <v>1075</v>
      </c>
      <c r="C148" t="s">
        <v>981</v>
      </c>
      <c r="D148">
        <v>225</v>
      </c>
      <c r="E148">
        <v>225</v>
      </c>
      <c r="F148" t="s">
        <v>22</v>
      </c>
      <c r="G148">
        <v>7.95</v>
      </c>
      <c r="H148">
        <v>7.95</v>
      </c>
    </row>
    <row r="149" spans="1:8" customFormat="1" ht="12.75" x14ac:dyDescent="0.2">
      <c r="A149" t="s">
        <v>1076</v>
      </c>
      <c r="B149" t="s">
        <v>1077</v>
      </c>
      <c r="C149" t="s">
        <v>981</v>
      </c>
      <c r="D149">
        <v>3993.75</v>
      </c>
      <c r="E149">
        <v>3993.75</v>
      </c>
      <c r="F149" t="s">
        <v>22</v>
      </c>
      <c r="G149">
        <v>141.04</v>
      </c>
      <c r="H149">
        <v>141.04</v>
      </c>
    </row>
    <row r="150" spans="1:8" customFormat="1" ht="12.75" x14ac:dyDescent="0.2">
      <c r="A150" t="s">
        <v>1078</v>
      </c>
      <c r="B150" t="s">
        <v>1079</v>
      </c>
      <c r="C150" t="s">
        <v>981</v>
      </c>
      <c r="D150">
        <v>618.75</v>
      </c>
      <c r="E150">
        <v>618.75</v>
      </c>
      <c r="F150" t="s">
        <v>22</v>
      </c>
      <c r="G150">
        <v>21.85</v>
      </c>
      <c r="H150">
        <v>21.85</v>
      </c>
    </row>
    <row r="151" spans="1:8" customFormat="1" ht="12.75" x14ac:dyDescent="0.2">
      <c r="A151" t="s">
        <v>1080</v>
      </c>
      <c r="B151" t="s">
        <v>1081</v>
      </c>
      <c r="C151" t="s">
        <v>981</v>
      </c>
      <c r="D151">
        <v>562.5</v>
      </c>
      <c r="E151">
        <v>562.5</v>
      </c>
      <c r="F151" t="s">
        <v>22</v>
      </c>
      <c r="G151">
        <v>19.86</v>
      </c>
      <c r="H151">
        <v>19.86</v>
      </c>
    </row>
    <row r="152" spans="1:8" customFormat="1" ht="12.75" x14ac:dyDescent="0.2">
      <c r="A152" t="s">
        <v>1082</v>
      </c>
      <c r="B152" t="s">
        <v>1083</v>
      </c>
      <c r="C152" t="s">
        <v>981</v>
      </c>
      <c r="D152">
        <v>393.75</v>
      </c>
      <c r="E152">
        <v>393.75</v>
      </c>
      <c r="F152" t="s">
        <v>22</v>
      </c>
      <c r="G152">
        <v>13.91</v>
      </c>
      <c r="H152">
        <v>13.91</v>
      </c>
    </row>
    <row r="153" spans="1:8" customFormat="1" ht="12.75" x14ac:dyDescent="0.2">
      <c r="A153" t="s">
        <v>1084</v>
      </c>
      <c r="B153" t="s">
        <v>1085</v>
      </c>
      <c r="C153" t="s">
        <v>981</v>
      </c>
      <c r="D153">
        <v>202.5</v>
      </c>
      <c r="E153">
        <v>202.5</v>
      </c>
      <c r="F153" t="s">
        <v>22</v>
      </c>
      <c r="G153">
        <v>7.15</v>
      </c>
      <c r="H153">
        <v>7.15</v>
      </c>
    </row>
    <row r="154" spans="1:8" customFormat="1" ht="12.75" x14ac:dyDescent="0.2">
      <c r="A154" t="s">
        <v>1086</v>
      </c>
      <c r="B154" t="s">
        <v>1087</v>
      </c>
      <c r="C154" t="s">
        <v>981</v>
      </c>
      <c r="D154">
        <v>405</v>
      </c>
      <c r="E154">
        <v>405</v>
      </c>
      <c r="F154" t="s">
        <v>22</v>
      </c>
      <c r="G154">
        <v>14.3</v>
      </c>
      <c r="H154">
        <v>14.3</v>
      </c>
    </row>
    <row r="155" spans="1:8" customFormat="1" ht="12.75" x14ac:dyDescent="0.2">
      <c r="A155" t="s">
        <v>1088</v>
      </c>
      <c r="B155" t="s">
        <v>1089</v>
      </c>
      <c r="C155" t="s">
        <v>981</v>
      </c>
      <c r="D155">
        <v>1156.25</v>
      </c>
      <c r="E155">
        <v>1156.25</v>
      </c>
      <c r="F155" t="s">
        <v>22</v>
      </c>
      <c r="G155">
        <v>40.83</v>
      </c>
      <c r="H155">
        <v>40.83</v>
      </c>
    </row>
    <row r="156" spans="1:8" customFormat="1" ht="12.75" x14ac:dyDescent="0.2">
      <c r="A156" t="s">
        <v>1090</v>
      </c>
      <c r="B156" t="s">
        <v>1091</v>
      </c>
      <c r="C156" t="s">
        <v>1092</v>
      </c>
      <c r="D156">
        <v>225</v>
      </c>
      <c r="E156">
        <v>225</v>
      </c>
      <c r="F156" t="s">
        <v>51</v>
      </c>
      <c r="G156">
        <v>7.38</v>
      </c>
      <c r="H156">
        <v>7.38</v>
      </c>
    </row>
    <row r="157" spans="1:8" customFormat="1" ht="12.75" x14ac:dyDescent="0.2">
      <c r="A157" t="s">
        <v>1093</v>
      </c>
      <c r="B157" t="s">
        <v>1094</v>
      </c>
      <c r="C157" t="s">
        <v>1095</v>
      </c>
      <c r="D157">
        <v>843.75</v>
      </c>
      <c r="E157">
        <v>843.75</v>
      </c>
      <c r="F157" t="s">
        <v>21</v>
      </c>
      <c r="G157">
        <v>9.08</v>
      </c>
      <c r="H157">
        <v>9.08</v>
      </c>
    </row>
    <row r="158" spans="1:8" customFormat="1" ht="12.75" x14ac:dyDescent="0.2">
      <c r="A158" t="s">
        <v>1096</v>
      </c>
      <c r="B158" t="s">
        <v>1097</v>
      </c>
      <c r="C158" t="s">
        <v>1095</v>
      </c>
      <c r="D158">
        <v>911.25</v>
      </c>
      <c r="E158">
        <v>911.25</v>
      </c>
      <c r="F158" t="s">
        <v>21</v>
      </c>
      <c r="G158">
        <v>9.81</v>
      </c>
      <c r="H158">
        <v>9.81</v>
      </c>
    </row>
    <row r="159" spans="1:8" customFormat="1" ht="12.75" x14ac:dyDescent="0.2">
      <c r="A159" t="s">
        <v>1098</v>
      </c>
      <c r="B159" t="s">
        <v>1099</v>
      </c>
      <c r="C159" t="s">
        <v>981</v>
      </c>
      <c r="D159">
        <v>5175</v>
      </c>
      <c r="E159">
        <v>5175</v>
      </c>
      <c r="F159" t="s">
        <v>22</v>
      </c>
      <c r="G159">
        <v>182.75</v>
      </c>
      <c r="H159">
        <v>182.75</v>
      </c>
    </row>
    <row r="160" spans="1:8" customFormat="1" ht="12.75" x14ac:dyDescent="0.2">
      <c r="A160" t="s">
        <v>1100</v>
      </c>
      <c r="B160" t="s">
        <v>1101</v>
      </c>
      <c r="C160" t="s">
        <v>981</v>
      </c>
      <c r="D160">
        <v>6075</v>
      </c>
      <c r="E160">
        <v>6075</v>
      </c>
      <c r="F160" t="s">
        <v>22</v>
      </c>
      <c r="G160">
        <v>214.54</v>
      </c>
      <c r="H160">
        <v>214.54</v>
      </c>
    </row>
    <row r="161" spans="1:8" customFormat="1" ht="12.75" x14ac:dyDescent="0.2">
      <c r="A161" t="s">
        <v>1102</v>
      </c>
      <c r="B161" t="s">
        <v>1103</v>
      </c>
      <c r="C161" t="s">
        <v>981</v>
      </c>
      <c r="D161">
        <v>6806.25</v>
      </c>
      <c r="E161">
        <v>6806.25</v>
      </c>
      <c r="F161" t="s">
        <v>22</v>
      </c>
      <c r="G161">
        <v>240.36</v>
      </c>
      <c r="H161">
        <v>240.36</v>
      </c>
    </row>
    <row r="162" spans="1:8" customFormat="1" ht="12.75" x14ac:dyDescent="0.2">
      <c r="A162" t="s">
        <v>1104</v>
      </c>
      <c r="B162" t="s">
        <v>1105</v>
      </c>
      <c r="C162" t="s">
        <v>981</v>
      </c>
      <c r="D162">
        <v>7740</v>
      </c>
      <c r="E162">
        <v>7740</v>
      </c>
      <c r="F162" t="s">
        <v>22</v>
      </c>
      <c r="G162">
        <v>273.33999999999997</v>
      </c>
      <c r="H162">
        <v>273.33999999999997</v>
      </c>
    </row>
    <row r="163" spans="1:8" customFormat="1" ht="12.75" x14ac:dyDescent="0.2">
      <c r="A163" t="s">
        <v>1106</v>
      </c>
      <c r="B163" t="s">
        <v>1107</v>
      </c>
      <c r="C163" t="s">
        <v>981</v>
      </c>
      <c r="D163">
        <v>44975</v>
      </c>
      <c r="E163">
        <v>60652.78</v>
      </c>
      <c r="F163" t="s">
        <v>22</v>
      </c>
      <c r="G163">
        <v>1588.28</v>
      </c>
      <c r="H163">
        <v>2141.9299999999998</v>
      </c>
    </row>
    <row r="164" spans="1:8" customFormat="1" ht="12.75" x14ac:dyDescent="0.2">
      <c r="A164" t="s">
        <v>1108</v>
      </c>
      <c r="B164" t="s">
        <v>1109</v>
      </c>
      <c r="C164" t="s">
        <v>981</v>
      </c>
      <c r="D164">
        <v>787.5</v>
      </c>
      <c r="E164">
        <v>1226.7</v>
      </c>
      <c r="F164" t="s">
        <v>22</v>
      </c>
      <c r="G164">
        <v>27.81</v>
      </c>
      <c r="H164">
        <v>43.32</v>
      </c>
    </row>
    <row r="165" spans="1:8" customFormat="1" ht="12.75" x14ac:dyDescent="0.2">
      <c r="A165" t="s">
        <v>1110</v>
      </c>
      <c r="B165" t="s">
        <v>1111</v>
      </c>
      <c r="C165" t="s">
        <v>981</v>
      </c>
      <c r="D165">
        <v>551.25</v>
      </c>
      <c r="E165">
        <v>551.25</v>
      </c>
      <c r="F165" t="s">
        <v>22</v>
      </c>
      <c r="G165">
        <v>19.47</v>
      </c>
      <c r="H165">
        <v>19.47</v>
      </c>
    </row>
    <row r="166" spans="1:8" customFormat="1" ht="12.75" x14ac:dyDescent="0.2">
      <c r="A166" t="s">
        <v>1112</v>
      </c>
      <c r="B166" t="s">
        <v>1113</v>
      </c>
      <c r="C166" t="s">
        <v>981</v>
      </c>
      <c r="D166">
        <v>1181.25</v>
      </c>
      <c r="E166">
        <v>1181.25</v>
      </c>
      <c r="F166" t="s">
        <v>22</v>
      </c>
      <c r="G166">
        <v>41.72</v>
      </c>
      <c r="H166">
        <v>41.72</v>
      </c>
    </row>
    <row r="167" spans="1:8" customFormat="1" ht="12.75" x14ac:dyDescent="0.2">
      <c r="A167" t="s">
        <v>1114</v>
      </c>
      <c r="B167" t="s">
        <v>1115</v>
      </c>
      <c r="C167" t="s">
        <v>981</v>
      </c>
      <c r="D167">
        <v>1406.25</v>
      </c>
      <c r="E167">
        <v>1406.25</v>
      </c>
      <c r="F167" t="s">
        <v>22</v>
      </c>
      <c r="G167">
        <v>49.66</v>
      </c>
      <c r="H167">
        <v>49.66</v>
      </c>
    </row>
    <row r="168" spans="1:8" customFormat="1" ht="12.75" x14ac:dyDescent="0.2">
      <c r="A168" t="s">
        <v>1116</v>
      </c>
      <c r="B168" t="s">
        <v>1117</v>
      </c>
      <c r="C168" t="s">
        <v>981</v>
      </c>
      <c r="D168">
        <v>2003.63</v>
      </c>
      <c r="E168">
        <v>2003.63</v>
      </c>
      <c r="F168" t="s">
        <v>22</v>
      </c>
      <c r="G168">
        <v>70.760000000000005</v>
      </c>
      <c r="H168">
        <v>70.760000000000005</v>
      </c>
    </row>
    <row r="169" spans="1:8" customFormat="1" ht="12.75" x14ac:dyDescent="0.2">
      <c r="A169" t="s">
        <v>1118</v>
      </c>
      <c r="B169" t="s">
        <v>1119</v>
      </c>
      <c r="C169" t="s">
        <v>981</v>
      </c>
      <c r="D169">
        <v>3499.88</v>
      </c>
      <c r="E169">
        <v>3499.88</v>
      </c>
      <c r="F169" t="s">
        <v>22</v>
      </c>
      <c r="G169">
        <v>123.6</v>
      </c>
      <c r="H169">
        <v>123.6</v>
      </c>
    </row>
    <row r="170" spans="1:8" customFormat="1" ht="12.75" x14ac:dyDescent="0.2">
      <c r="A170" t="s">
        <v>1120</v>
      </c>
      <c r="B170" t="s">
        <v>1121</v>
      </c>
      <c r="C170" t="s">
        <v>981</v>
      </c>
      <c r="D170">
        <v>843.75</v>
      </c>
      <c r="E170">
        <v>843.75</v>
      </c>
      <c r="F170" t="s">
        <v>22</v>
      </c>
      <c r="G170">
        <v>29.8</v>
      </c>
      <c r="H170">
        <v>29.8</v>
      </c>
    </row>
    <row r="171" spans="1:8" customFormat="1" ht="12.75" x14ac:dyDescent="0.2">
      <c r="A171" t="s">
        <v>1122</v>
      </c>
      <c r="B171" t="s">
        <v>1123</v>
      </c>
      <c r="C171" t="s">
        <v>981</v>
      </c>
      <c r="D171">
        <v>1125</v>
      </c>
      <c r="E171">
        <v>1125</v>
      </c>
      <c r="F171" t="s">
        <v>22</v>
      </c>
      <c r="G171">
        <v>39.729999999999997</v>
      </c>
      <c r="H171">
        <v>39.729999999999997</v>
      </c>
    </row>
    <row r="172" spans="1:8" customFormat="1" ht="12.75" x14ac:dyDescent="0.2">
      <c r="A172" t="s">
        <v>1124</v>
      </c>
      <c r="B172" t="s">
        <v>1125</v>
      </c>
      <c r="C172" t="s">
        <v>981</v>
      </c>
      <c r="D172">
        <v>2587.5</v>
      </c>
      <c r="E172">
        <v>6979.5</v>
      </c>
      <c r="F172" t="s">
        <v>22</v>
      </c>
      <c r="G172">
        <v>91.38</v>
      </c>
      <c r="H172">
        <v>246.48</v>
      </c>
    </row>
    <row r="173" spans="1:8" customFormat="1" ht="12.75" x14ac:dyDescent="0.2">
      <c r="A173" t="s">
        <v>1126</v>
      </c>
      <c r="B173" t="s">
        <v>1127</v>
      </c>
      <c r="C173" t="s">
        <v>981</v>
      </c>
      <c r="D173">
        <v>1940.63</v>
      </c>
      <c r="E173">
        <v>5605.02</v>
      </c>
      <c r="F173" t="s">
        <v>22</v>
      </c>
      <c r="G173">
        <v>68.53</v>
      </c>
      <c r="H173">
        <v>197.94</v>
      </c>
    </row>
    <row r="174" spans="1:8" customFormat="1" ht="12.75" x14ac:dyDescent="0.2">
      <c r="A174" t="s">
        <v>1128</v>
      </c>
      <c r="B174" t="s">
        <v>1129</v>
      </c>
      <c r="C174" t="s">
        <v>981</v>
      </c>
      <c r="D174">
        <v>1631.25</v>
      </c>
      <c r="E174">
        <v>4559.25</v>
      </c>
      <c r="F174" t="s">
        <v>22</v>
      </c>
      <c r="G174">
        <v>57.61</v>
      </c>
      <c r="H174">
        <v>161.01</v>
      </c>
    </row>
    <row r="175" spans="1:8" customFormat="1" ht="12.75" x14ac:dyDescent="0.2">
      <c r="A175" t="s">
        <v>1130</v>
      </c>
      <c r="B175" t="s">
        <v>1131</v>
      </c>
      <c r="C175" t="s">
        <v>981</v>
      </c>
      <c r="D175">
        <v>1968.75</v>
      </c>
      <c r="E175">
        <v>1968.75</v>
      </c>
      <c r="F175" t="s">
        <v>22</v>
      </c>
      <c r="G175">
        <v>69.53</v>
      </c>
      <c r="H175">
        <v>69.53</v>
      </c>
    </row>
    <row r="176" spans="1:8" customFormat="1" ht="12.75" x14ac:dyDescent="0.2">
      <c r="A176" t="s">
        <v>1132</v>
      </c>
      <c r="B176" t="s">
        <v>1133</v>
      </c>
      <c r="C176" t="s">
        <v>981</v>
      </c>
      <c r="D176">
        <v>4500</v>
      </c>
      <c r="E176">
        <v>5018.5</v>
      </c>
      <c r="F176" t="s">
        <v>22</v>
      </c>
      <c r="G176">
        <v>158.91999999999999</v>
      </c>
      <c r="H176">
        <v>177.23</v>
      </c>
    </row>
    <row r="177" spans="1:8" customFormat="1" ht="12.75" x14ac:dyDescent="0.2">
      <c r="A177" t="s">
        <v>1134</v>
      </c>
      <c r="B177" t="s">
        <v>1135</v>
      </c>
      <c r="C177" t="s">
        <v>981</v>
      </c>
      <c r="D177">
        <v>3515.63</v>
      </c>
      <c r="E177">
        <v>3515.63</v>
      </c>
      <c r="F177" t="s">
        <v>22</v>
      </c>
      <c r="G177">
        <v>124.15</v>
      </c>
      <c r="H177">
        <v>124.15</v>
      </c>
    </row>
    <row r="178" spans="1:8" customFormat="1" ht="12.75" x14ac:dyDescent="0.2">
      <c r="A178" t="s">
        <v>1136</v>
      </c>
      <c r="B178" t="s">
        <v>1137</v>
      </c>
      <c r="C178" t="s">
        <v>1138</v>
      </c>
      <c r="D178">
        <v>5.63</v>
      </c>
      <c r="E178">
        <v>5.63</v>
      </c>
      <c r="F178" t="s">
        <v>51</v>
      </c>
      <c r="G178">
        <v>18.45</v>
      </c>
      <c r="H178">
        <v>18.45</v>
      </c>
    </row>
    <row r="179" spans="1:8" customFormat="1" ht="12.75" x14ac:dyDescent="0.2">
      <c r="A179" t="s">
        <v>1139</v>
      </c>
      <c r="B179" t="s">
        <v>1140</v>
      </c>
      <c r="C179" t="s">
        <v>981</v>
      </c>
      <c r="D179">
        <v>5062.5</v>
      </c>
      <c r="E179">
        <v>5062.5</v>
      </c>
      <c r="F179" t="s">
        <v>22</v>
      </c>
      <c r="G179">
        <v>178.78</v>
      </c>
      <c r="H179">
        <v>178.78</v>
      </c>
    </row>
    <row r="180" spans="1:8" customFormat="1" ht="12.75" x14ac:dyDescent="0.2">
      <c r="A180" t="s">
        <v>1141</v>
      </c>
      <c r="B180" t="s">
        <v>1142</v>
      </c>
      <c r="C180" t="s">
        <v>1143</v>
      </c>
      <c r="D180">
        <v>945</v>
      </c>
      <c r="E180">
        <v>945</v>
      </c>
      <c r="F180" t="s">
        <v>788</v>
      </c>
      <c r="G180">
        <v>1237.95</v>
      </c>
      <c r="H180">
        <v>1237.95</v>
      </c>
    </row>
    <row r="181" spans="1:8" customFormat="1" ht="12.75" x14ac:dyDescent="0.2">
      <c r="A181" t="s">
        <v>1144</v>
      </c>
      <c r="B181" t="s">
        <v>1145</v>
      </c>
      <c r="C181" t="s">
        <v>1095</v>
      </c>
      <c r="D181">
        <v>2250</v>
      </c>
      <c r="E181">
        <v>2250</v>
      </c>
      <c r="F181" t="s">
        <v>21</v>
      </c>
      <c r="G181">
        <v>24.21</v>
      </c>
      <c r="H181">
        <v>24.21</v>
      </c>
    </row>
    <row r="182" spans="1:8" customFormat="1" ht="12.75" x14ac:dyDescent="0.2">
      <c r="A182" t="s">
        <v>1146</v>
      </c>
      <c r="B182" t="s">
        <v>1147</v>
      </c>
      <c r="C182" t="s">
        <v>981</v>
      </c>
      <c r="D182">
        <v>2531.25</v>
      </c>
      <c r="E182">
        <v>2531.25</v>
      </c>
      <c r="F182" t="s">
        <v>22</v>
      </c>
      <c r="G182">
        <v>89.39</v>
      </c>
      <c r="H182">
        <v>89.39</v>
      </c>
    </row>
    <row r="183" spans="1:8" customFormat="1" ht="12.75" x14ac:dyDescent="0.2">
      <c r="A183" t="s">
        <v>1148</v>
      </c>
      <c r="B183" t="s">
        <v>1149</v>
      </c>
      <c r="C183" t="s">
        <v>981</v>
      </c>
      <c r="D183">
        <v>3937.5</v>
      </c>
      <c r="E183">
        <v>3937.5</v>
      </c>
      <c r="F183" t="s">
        <v>22</v>
      </c>
      <c r="G183">
        <v>139.05000000000001</v>
      </c>
      <c r="H183">
        <v>139.05000000000001</v>
      </c>
    </row>
    <row r="184" spans="1:8" customFormat="1" ht="12.75" x14ac:dyDescent="0.2">
      <c r="A184" t="s">
        <v>1150</v>
      </c>
      <c r="B184" t="s">
        <v>1151</v>
      </c>
      <c r="C184" t="s">
        <v>1152</v>
      </c>
      <c r="D184">
        <v>8100</v>
      </c>
      <c r="E184">
        <v>8100</v>
      </c>
      <c r="F184" t="s">
        <v>788</v>
      </c>
      <c r="G184">
        <v>5033.34</v>
      </c>
      <c r="H184">
        <v>5033.34</v>
      </c>
    </row>
    <row r="185" spans="1:8" customFormat="1" ht="12.75" x14ac:dyDescent="0.2">
      <c r="A185" t="s">
        <v>1153</v>
      </c>
      <c r="B185" t="s">
        <v>1154</v>
      </c>
      <c r="C185" t="s">
        <v>1152</v>
      </c>
      <c r="D185">
        <v>10743.75</v>
      </c>
      <c r="E185">
        <v>10743.75</v>
      </c>
      <c r="F185" t="s">
        <v>788</v>
      </c>
      <c r="G185">
        <v>6676.17</v>
      </c>
      <c r="H185">
        <v>6676.17</v>
      </c>
    </row>
    <row r="186" spans="1:8" customFormat="1" ht="12.75" x14ac:dyDescent="0.2">
      <c r="A186" t="s">
        <v>1155</v>
      </c>
      <c r="B186" t="s">
        <v>1156</v>
      </c>
      <c r="C186" t="s">
        <v>1152</v>
      </c>
      <c r="D186">
        <v>17043.75</v>
      </c>
      <c r="E186">
        <v>17043.75</v>
      </c>
      <c r="F186" t="s">
        <v>788</v>
      </c>
      <c r="G186">
        <v>10590.99</v>
      </c>
      <c r="H186">
        <v>10590.99</v>
      </c>
    </row>
    <row r="187" spans="1:8" customFormat="1" ht="12.75" x14ac:dyDescent="0.2">
      <c r="A187" t="s">
        <v>1157</v>
      </c>
      <c r="B187" t="s">
        <v>1158</v>
      </c>
      <c r="C187" t="s">
        <v>1159</v>
      </c>
      <c r="D187">
        <v>2925</v>
      </c>
      <c r="E187">
        <v>2925</v>
      </c>
      <c r="F187" t="s">
        <v>1160</v>
      </c>
      <c r="G187">
        <v>7227.67</v>
      </c>
      <c r="H187">
        <v>7227.67</v>
      </c>
    </row>
    <row r="188" spans="1:8" customFormat="1" ht="12.75" x14ac:dyDescent="0.2">
      <c r="A188" t="s">
        <v>1161</v>
      </c>
      <c r="B188" t="s">
        <v>1162</v>
      </c>
      <c r="C188" t="s">
        <v>1159</v>
      </c>
      <c r="D188">
        <v>4491</v>
      </c>
      <c r="E188">
        <v>4491</v>
      </c>
      <c r="F188" t="s">
        <v>1160</v>
      </c>
      <c r="G188">
        <v>11097.26</v>
      </c>
      <c r="H188">
        <v>11097.26</v>
      </c>
    </row>
    <row r="189" spans="1:8" customFormat="1" ht="12.75" x14ac:dyDescent="0.2">
      <c r="A189" t="s">
        <v>1163</v>
      </c>
      <c r="B189" t="s">
        <v>1164</v>
      </c>
      <c r="C189" t="s">
        <v>1165</v>
      </c>
      <c r="D189">
        <v>900</v>
      </c>
      <c r="E189">
        <v>900</v>
      </c>
      <c r="F189" t="s">
        <v>777</v>
      </c>
      <c r="G189">
        <v>1476</v>
      </c>
      <c r="H189">
        <v>1476</v>
      </c>
    </row>
    <row r="190" spans="1:8" customFormat="1" ht="12.75" x14ac:dyDescent="0.2">
      <c r="A190" t="s">
        <v>1166</v>
      </c>
      <c r="B190" t="s">
        <v>1167</v>
      </c>
      <c r="C190" t="s">
        <v>1165</v>
      </c>
      <c r="D190">
        <v>1237.5</v>
      </c>
      <c r="E190">
        <v>1237.5</v>
      </c>
      <c r="F190" t="s">
        <v>777</v>
      </c>
      <c r="G190">
        <v>2029.5</v>
      </c>
      <c r="H190">
        <v>2029.5</v>
      </c>
    </row>
    <row r="191" spans="1:8" customFormat="1" ht="12.75" x14ac:dyDescent="0.2">
      <c r="A191" t="s">
        <v>1168</v>
      </c>
      <c r="B191" t="s">
        <v>1169</v>
      </c>
      <c r="C191" t="s">
        <v>1165</v>
      </c>
      <c r="D191">
        <v>1045.1300000000001</v>
      </c>
      <c r="E191">
        <v>1045.1300000000001</v>
      </c>
      <c r="F191" t="s">
        <v>777</v>
      </c>
      <c r="G191">
        <v>1714.01</v>
      </c>
      <c r="H191">
        <v>1714.01</v>
      </c>
    </row>
    <row r="192" spans="1:8" customFormat="1" ht="12.75" x14ac:dyDescent="0.2">
      <c r="A192" t="s">
        <v>1170</v>
      </c>
      <c r="B192" t="s">
        <v>1171</v>
      </c>
      <c r="C192" t="s">
        <v>1165</v>
      </c>
      <c r="D192">
        <v>1509.75</v>
      </c>
      <c r="E192">
        <v>1509.75</v>
      </c>
      <c r="F192" t="s">
        <v>777</v>
      </c>
      <c r="G192">
        <v>2475.9899999999998</v>
      </c>
      <c r="H192">
        <v>2475.9899999999998</v>
      </c>
    </row>
    <row r="193" spans="1:8" customFormat="1" ht="12.75" x14ac:dyDescent="0.2">
      <c r="A193" t="s">
        <v>1172</v>
      </c>
      <c r="B193" t="s">
        <v>1173</v>
      </c>
      <c r="C193" t="s">
        <v>981</v>
      </c>
      <c r="D193">
        <v>4218.75</v>
      </c>
      <c r="E193">
        <v>4218.75</v>
      </c>
      <c r="F193" t="s">
        <v>22</v>
      </c>
      <c r="G193">
        <v>148.97999999999999</v>
      </c>
      <c r="H193">
        <v>148.97999999999999</v>
      </c>
    </row>
    <row r="194" spans="1:8" customFormat="1" ht="12.75" x14ac:dyDescent="0.2">
      <c r="A194" t="s">
        <v>1174</v>
      </c>
      <c r="B194" t="s">
        <v>1175</v>
      </c>
      <c r="C194" t="s">
        <v>981</v>
      </c>
      <c r="D194">
        <v>8437.5</v>
      </c>
      <c r="E194">
        <v>8437.5</v>
      </c>
      <c r="F194" t="s">
        <v>22</v>
      </c>
      <c r="G194">
        <v>297.97000000000003</v>
      </c>
      <c r="H194">
        <v>297.97000000000003</v>
      </c>
    </row>
    <row r="195" spans="1:8" customFormat="1" ht="12.75" x14ac:dyDescent="0.2">
      <c r="A195" t="s">
        <v>1176</v>
      </c>
      <c r="B195" t="s">
        <v>1177</v>
      </c>
      <c r="C195" t="s">
        <v>981</v>
      </c>
      <c r="D195">
        <v>562.5</v>
      </c>
      <c r="E195">
        <v>562.5</v>
      </c>
      <c r="F195" t="s">
        <v>22</v>
      </c>
      <c r="G195">
        <v>19.86</v>
      </c>
      <c r="H195">
        <v>19.86</v>
      </c>
    </row>
    <row r="196" spans="1:8" customFormat="1" ht="12.75" x14ac:dyDescent="0.2">
      <c r="A196" t="s">
        <v>1178</v>
      </c>
      <c r="B196" t="s">
        <v>1179</v>
      </c>
      <c r="C196" t="s">
        <v>981</v>
      </c>
      <c r="D196">
        <v>1968.75</v>
      </c>
      <c r="E196">
        <v>1968.75</v>
      </c>
      <c r="F196" t="s">
        <v>22</v>
      </c>
      <c r="G196">
        <v>69.53</v>
      </c>
      <c r="H196">
        <v>69.53</v>
      </c>
    </row>
    <row r="197" spans="1:8" customFormat="1" ht="12.75" x14ac:dyDescent="0.2">
      <c r="A197" t="s">
        <v>1180</v>
      </c>
      <c r="B197" t="s">
        <v>1181</v>
      </c>
      <c r="C197" t="s">
        <v>981</v>
      </c>
      <c r="D197">
        <v>1687.5</v>
      </c>
      <c r="E197">
        <v>1687.5</v>
      </c>
      <c r="F197" t="s">
        <v>22</v>
      </c>
      <c r="G197">
        <v>59.59</v>
      </c>
      <c r="H197">
        <v>59.59</v>
      </c>
    </row>
    <row r="198" spans="1:8" customFormat="1" ht="12.75" x14ac:dyDescent="0.2">
      <c r="A198" t="s">
        <v>1182</v>
      </c>
      <c r="B198" t="s">
        <v>1183</v>
      </c>
      <c r="C198" t="s">
        <v>981</v>
      </c>
      <c r="D198">
        <v>3937.5</v>
      </c>
      <c r="E198">
        <v>3937.5</v>
      </c>
      <c r="F198" t="s">
        <v>22</v>
      </c>
      <c r="G198">
        <v>139.05000000000001</v>
      </c>
      <c r="H198">
        <v>139.05000000000001</v>
      </c>
    </row>
    <row r="199" spans="1:8" customFormat="1" ht="12.75" x14ac:dyDescent="0.2">
      <c r="A199" t="s">
        <v>1184</v>
      </c>
      <c r="B199" t="s">
        <v>1185</v>
      </c>
      <c r="C199" t="s">
        <v>981</v>
      </c>
      <c r="D199">
        <v>2531.25</v>
      </c>
      <c r="E199">
        <v>2531.25</v>
      </c>
      <c r="F199" t="s">
        <v>22</v>
      </c>
      <c r="G199">
        <v>89.39</v>
      </c>
      <c r="H199">
        <v>89.39</v>
      </c>
    </row>
    <row r="200" spans="1:8" customFormat="1" ht="12.75" x14ac:dyDescent="0.2">
      <c r="A200" t="s">
        <v>1186</v>
      </c>
      <c r="B200" t="s">
        <v>1187</v>
      </c>
      <c r="C200" t="s">
        <v>981</v>
      </c>
      <c r="D200">
        <v>20250</v>
      </c>
      <c r="E200">
        <v>20250</v>
      </c>
      <c r="F200" t="s">
        <v>22</v>
      </c>
      <c r="G200">
        <v>715.12</v>
      </c>
      <c r="H200">
        <v>715.12</v>
      </c>
    </row>
    <row r="201" spans="1:8" customFormat="1" ht="12.75" x14ac:dyDescent="0.2">
      <c r="A201" t="s">
        <v>1188</v>
      </c>
      <c r="B201" t="s">
        <v>1189</v>
      </c>
      <c r="C201" t="s">
        <v>981</v>
      </c>
      <c r="D201">
        <v>5062.5</v>
      </c>
      <c r="E201">
        <v>5062.5</v>
      </c>
      <c r="F201" t="s">
        <v>22</v>
      </c>
      <c r="G201">
        <v>178.78</v>
      </c>
      <c r="H201">
        <v>178.78</v>
      </c>
    </row>
    <row r="202" spans="1:8" customFormat="1" ht="12.75" x14ac:dyDescent="0.2">
      <c r="A202" t="s">
        <v>1190</v>
      </c>
      <c r="B202" t="s">
        <v>1191</v>
      </c>
      <c r="C202" t="s">
        <v>981</v>
      </c>
      <c r="D202">
        <v>6750</v>
      </c>
      <c r="E202">
        <v>6750</v>
      </c>
      <c r="F202" t="s">
        <v>22</v>
      </c>
      <c r="G202">
        <v>238.37</v>
      </c>
      <c r="H202">
        <v>238.37</v>
      </c>
    </row>
    <row r="203" spans="1:8" customFormat="1" ht="12.75" x14ac:dyDescent="0.2">
      <c r="A203" t="s">
        <v>1192</v>
      </c>
      <c r="B203" t="s">
        <v>1193</v>
      </c>
      <c r="C203" t="s">
        <v>981</v>
      </c>
      <c r="D203">
        <v>9000</v>
      </c>
      <c r="E203">
        <v>9000</v>
      </c>
      <c r="F203" t="s">
        <v>22</v>
      </c>
      <c r="G203">
        <v>317.83</v>
      </c>
      <c r="H203">
        <v>317.83</v>
      </c>
    </row>
    <row r="204" spans="1:8" customFormat="1" ht="12.75" x14ac:dyDescent="0.2">
      <c r="A204" t="s">
        <v>1194</v>
      </c>
      <c r="B204" t="s">
        <v>1195</v>
      </c>
      <c r="C204" t="s">
        <v>981</v>
      </c>
      <c r="D204">
        <v>7306.25</v>
      </c>
      <c r="E204">
        <v>10808.54</v>
      </c>
      <c r="F204" t="s">
        <v>22</v>
      </c>
      <c r="G204">
        <v>258.02</v>
      </c>
      <c r="H204">
        <v>381.7</v>
      </c>
    </row>
    <row r="205" spans="1:8" customFormat="1" ht="12.75" x14ac:dyDescent="0.2">
      <c r="A205" t="s">
        <v>1196</v>
      </c>
      <c r="B205" t="s">
        <v>1197</v>
      </c>
      <c r="C205" t="s">
        <v>981</v>
      </c>
      <c r="D205">
        <v>9106.25</v>
      </c>
      <c r="E205">
        <v>14106.22</v>
      </c>
      <c r="F205" t="s">
        <v>22</v>
      </c>
      <c r="G205">
        <v>321.58</v>
      </c>
      <c r="H205">
        <v>498.16</v>
      </c>
    </row>
    <row r="206" spans="1:8" customFormat="1" ht="12.75" x14ac:dyDescent="0.2">
      <c r="A206" t="s">
        <v>1198</v>
      </c>
      <c r="B206" t="s">
        <v>1199</v>
      </c>
      <c r="C206" t="s">
        <v>981</v>
      </c>
      <c r="D206">
        <v>13156.25</v>
      </c>
      <c r="E206">
        <v>22637.69</v>
      </c>
      <c r="F206" t="s">
        <v>22</v>
      </c>
      <c r="G206">
        <v>464.61</v>
      </c>
      <c r="H206">
        <v>799.44</v>
      </c>
    </row>
    <row r="207" spans="1:8" customFormat="1" ht="12.75" x14ac:dyDescent="0.2">
      <c r="A207" t="s">
        <v>1200</v>
      </c>
      <c r="B207" t="s">
        <v>1201</v>
      </c>
      <c r="C207" t="s">
        <v>981</v>
      </c>
      <c r="D207">
        <v>4218.75</v>
      </c>
      <c r="E207">
        <v>4218.75</v>
      </c>
      <c r="F207" t="s">
        <v>22</v>
      </c>
      <c r="G207">
        <v>148.97999999999999</v>
      </c>
      <c r="H207">
        <v>148.97999999999999</v>
      </c>
    </row>
    <row r="208" spans="1:8" customFormat="1" ht="12.75" x14ac:dyDescent="0.2">
      <c r="A208" t="s">
        <v>1202</v>
      </c>
      <c r="B208" t="s">
        <v>1203</v>
      </c>
      <c r="C208" t="s">
        <v>6</v>
      </c>
      <c r="D208">
        <v>1406.25</v>
      </c>
      <c r="E208">
        <v>1406.25</v>
      </c>
      <c r="F208" t="s">
        <v>6</v>
      </c>
      <c r="G208">
        <v>1406.25</v>
      </c>
      <c r="H208">
        <v>1406.25</v>
      </c>
    </row>
    <row r="209" spans="1:8" customFormat="1" ht="12.75" x14ac:dyDescent="0.2">
      <c r="A209" t="s">
        <v>1204</v>
      </c>
      <c r="B209" t="s">
        <v>1205</v>
      </c>
      <c r="C209" t="s">
        <v>6</v>
      </c>
      <c r="D209">
        <v>1968.75</v>
      </c>
      <c r="E209">
        <v>2176.15</v>
      </c>
      <c r="F209" t="s">
        <v>6</v>
      </c>
      <c r="G209">
        <v>1968.75</v>
      </c>
      <c r="H209">
        <v>2176.15</v>
      </c>
    </row>
    <row r="210" spans="1:8" customFormat="1" ht="12.75" x14ac:dyDescent="0.2">
      <c r="A210" t="s">
        <v>1206</v>
      </c>
      <c r="B210" t="s">
        <v>1207</v>
      </c>
      <c r="C210" t="s">
        <v>6</v>
      </c>
      <c r="D210">
        <v>1406.25</v>
      </c>
      <c r="E210">
        <v>2246.98</v>
      </c>
      <c r="F210" t="s">
        <v>6</v>
      </c>
      <c r="G210">
        <v>1406.25</v>
      </c>
      <c r="H210">
        <v>2246.98</v>
      </c>
    </row>
    <row r="211" spans="1:8" customFormat="1" ht="12.75" x14ac:dyDescent="0.2">
      <c r="A211" t="s">
        <v>1208</v>
      </c>
      <c r="B211" t="s">
        <v>1209</v>
      </c>
      <c r="C211" t="s">
        <v>6</v>
      </c>
      <c r="D211">
        <v>1968.75</v>
      </c>
      <c r="E211">
        <v>3533.5</v>
      </c>
      <c r="F211" t="s">
        <v>6</v>
      </c>
      <c r="G211">
        <v>1968.75</v>
      </c>
      <c r="H211">
        <v>3533.5</v>
      </c>
    </row>
    <row r="212" spans="1:8" customFormat="1" ht="12.75" x14ac:dyDescent="0.2">
      <c r="A212" t="s">
        <v>1210</v>
      </c>
      <c r="B212" t="s">
        <v>1211</v>
      </c>
      <c r="C212" t="s">
        <v>1212</v>
      </c>
      <c r="D212">
        <v>3026.25</v>
      </c>
      <c r="E212">
        <v>3026.25</v>
      </c>
      <c r="F212" t="s">
        <v>1212</v>
      </c>
      <c r="G212">
        <v>3026.25</v>
      </c>
      <c r="H212">
        <v>3026.25</v>
      </c>
    </row>
    <row r="213" spans="1:8" customFormat="1" ht="12.75" x14ac:dyDescent="0.2">
      <c r="A213" t="s">
        <v>1213</v>
      </c>
      <c r="B213" t="s">
        <v>1214</v>
      </c>
      <c r="C213" t="s">
        <v>1212</v>
      </c>
      <c r="D213">
        <v>6052.5</v>
      </c>
      <c r="E213">
        <v>6052.5</v>
      </c>
      <c r="F213" t="s">
        <v>1212</v>
      </c>
      <c r="G213">
        <v>6052.5</v>
      </c>
      <c r="H213">
        <v>6052.5</v>
      </c>
    </row>
    <row r="214" spans="1:8" customFormat="1" ht="12.75" x14ac:dyDescent="0.2">
      <c r="A214" t="s">
        <v>1215</v>
      </c>
      <c r="B214" t="s">
        <v>1216</v>
      </c>
      <c r="C214" t="s">
        <v>1095</v>
      </c>
      <c r="D214">
        <v>731.25</v>
      </c>
      <c r="E214">
        <v>731.25</v>
      </c>
      <c r="F214" t="s">
        <v>21</v>
      </c>
      <c r="G214">
        <v>7.87</v>
      </c>
      <c r="H214">
        <v>7.87</v>
      </c>
    </row>
    <row r="215" spans="1:8" customFormat="1" ht="12.75" x14ac:dyDescent="0.2">
      <c r="A215" t="s">
        <v>1217</v>
      </c>
      <c r="B215" t="s">
        <v>1218</v>
      </c>
      <c r="C215" t="s">
        <v>1160</v>
      </c>
      <c r="D215">
        <v>7780.5</v>
      </c>
      <c r="E215">
        <v>7780.5</v>
      </c>
      <c r="F215" t="s">
        <v>1160</v>
      </c>
      <c r="G215">
        <v>7780.5</v>
      </c>
      <c r="H215">
        <v>7780.5</v>
      </c>
    </row>
    <row r="216" spans="1:8" customFormat="1" ht="12.75" x14ac:dyDescent="0.2">
      <c r="A216" t="s">
        <v>1219</v>
      </c>
      <c r="B216" t="s">
        <v>1220</v>
      </c>
      <c r="C216" t="s">
        <v>1095</v>
      </c>
      <c r="D216">
        <v>6187.5</v>
      </c>
      <c r="E216">
        <v>6187.5</v>
      </c>
      <c r="F216" t="s">
        <v>21</v>
      </c>
      <c r="G216">
        <v>66.58</v>
      </c>
      <c r="H216">
        <v>66.58</v>
      </c>
    </row>
    <row r="217" spans="1:8" customFormat="1" ht="12.75" x14ac:dyDescent="0.2">
      <c r="A217" t="s">
        <v>1221</v>
      </c>
      <c r="B217" t="s">
        <v>1222</v>
      </c>
      <c r="C217" t="s">
        <v>1095</v>
      </c>
      <c r="D217">
        <v>6187.5</v>
      </c>
      <c r="E217">
        <v>18387.5</v>
      </c>
      <c r="F217" t="s">
        <v>21</v>
      </c>
      <c r="G217">
        <v>66.58</v>
      </c>
      <c r="H217">
        <v>197.85</v>
      </c>
    </row>
    <row r="218" spans="1:8" customFormat="1" ht="12.75" x14ac:dyDescent="0.2">
      <c r="A218" t="s">
        <v>1223</v>
      </c>
      <c r="B218" t="s">
        <v>1224</v>
      </c>
      <c r="C218" t="s">
        <v>981</v>
      </c>
      <c r="D218">
        <v>10687.5</v>
      </c>
      <c r="E218">
        <v>10687.5</v>
      </c>
      <c r="F218" t="s">
        <v>22</v>
      </c>
      <c r="G218">
        <v>377.43</v>
      </c>
      <c r="H218">
        <v>377.43</v>
      </c>
    </row>
    <row r="219" spans="1:8" customFormat="1" ht="12.75" x14ac:dyDescent="0.2">
      <c r="A219" t="s">
        <v>1225</v>
      </c>
      <c r="B219" t="s">
        <v>1226</v>
      </c>
      <c r="C219" t="s">
        <v>1227</v>
      </c>
      <c r="D219">
        <v>28125</v>
      </c>
      <c r="E219">
        <v>28125</v>
      </c>
      <c r="F219" t="s">
        <v>51</v>
      </c>
      <c r="G219">
        <v>922.74</v>
      </c>
      <c r="H219">
        <v>922.74</v>
      </c>
    </row>
    <row r="220" spans="1:8" customFormat="1" ht="12.75" x14ac:dyDescent="0.2">
      <c r="A220" t="s">
        <v>1228</v>
      </c>
      <c r="B220" t="s">
        <v>1229</v>
      </c>
      <c r="C220" t="s">
        <v>1227</v>
      </c>
      <c r="D220">
        <v>50625</v>
      </c>
      <c r="E220">
        <v>50625</v>
      </c>
      <c r="F220" t="s">
        <v>51</v>
      </c>
      <c r="G220">
        <v>1660.93</v>
      </c>
      <c r="H220">
        <v>1660.93</v>
      </c>
    </row>
    <row r="221" spans="1:8" customFormat="1" ht="12.75" x14ac:dyDescent="0.2">
      <c r="A221" t="s">
        <v>1230</v>
      </c>
      <c r="B221" t="s">
        <v>277</v>
      </c>
      <c r="C221" t="s">
        <v>1095</v>
      </c>
      <c r="D221">
        <v>486</v>
      </c>
      <c r="E221">
        <v>2163.04</v>
      </c>
      <c r="F221" t="s">
        <v>21</v>
      </c>
      <c r="G221">
        <v>5.23</v>
      </c>
      <c r="H221">
        <v>23.27</v>
      </c>
    </row>
    <row r="222" spans="1:8" customFormat="1" ht="12.75" x14ac:dyDescent="0.2">
      <c r="A222" t="s">
        <v>1231</v>
      </c>
      <c r="B222" t="s">
        <v>1232</v>
      </c>
      <c r="C222" t="s">
        <v>89</v>
      </c>
      <c r="D222">
        <v>37.69</v>
      </c>
      <c r="E222">
        <v>471.53</v>
      </c>
      <c r="F222" t="s">
        <v>89</v>
      </c>
      <c r="G222">
        <v>37.69</v>
      </c>
      <c r="H222">
        <v>471.53</v>
      </c>
    </row>
    <row r="223" spans="1:8" customFormat="1" ht="12.75" x14ac:dyDescent="0.2">
      <c r="A223" t="s">
        <v>1233</v>
      </c>
      <c r="B223" t="s">
        <v>1234</v>
      </c>
      <c r="C223" t="s">
        <v>89</v>
      </c>
      <c r="D223">
        <v>75.38</v>
      </c>
      <c r="E223">
        <v>943.06</v>
      </c>
      <c r="F223" t="s">
        <v>89</v>
      </c>
      <c r="G223">
        <v>75.38</v>
      </c>
      <c r="H223">
        <v>943.06</v>
      </c>
    </row>
    <row r="224" spans="1:8" customFormat="1" ht="12.75" x14ac:dyDescent="0.2">
      <c r="A224" t="s">
        <v>1235</v>
      </c>
      <c r="B224" t="s">
        <v>1236</v>
      </c>
      <c r="C224" t="s">
        <v>89</v>
      </c>
      <c r="D224">
        <v>226.13</v>
      </c>
      <c r="E224">
        <v>2286.56</v>
      </c>
      <c r="F224" t="s">
        <v>89</v>
      </c>
      <c r="G224">
        <v>226.13</v>
      </c>
      <c r="H224">
        <v>2286.56</v>
      </c>
    </row>
    <row r="225" spans="1:8" customFormat="1" ht="12.75" x14ac:dyDescent="0.2">
      <c r="A225" t="s">
        <v>1237</v>
      </c>
      <c r="B225" t="s">
        <v>4</v>
      </c>
      <c r="C225" t="s">
        <v>1095</v>
      </c>
      <c r="D225">
        <v>433.69</v>
      </c>
      <c r="E225">
        <v>1554.85</v>
      </c>
      <c r="F225" t="s">
        <v>21</v>
      </c>
      <c r="G225">
        <v>4.67</v>
      </c>
      <c r="H225">
        <v>16.73</v>
      </c>
    </row>
    <row r="226" spans="1:8" customFormat="1" ht="12.75" x14ac:dyDescent="0.2">
      <c r="A226" t="s">
        <v>487</v>
      </c>
      <c r="B226" t="s">
        <v>1238</v>
      </c>
      <c r="C226" t="s">
        <v>981</v>
      </c>
      <c r="D226">
        <v>318.38</v>
      </c>
      <c r="E226">
        <v>8775.11</v>
      </c>
      <c r="F226" t="s">
        <v>22</v>
      </c>
      <c r="G226">
        <v>11.24</v>
      </c>
      <c r="H226">
        <v>309.89</v>
      </c>
    </row>
    <row r="227" spans="1:8" customFormat="1" ht="12.75" x14ac:dyDescent="0.2">
      <c r="A227" t="s">
        <v>501</v>
      </c>
      <c r="B227" t="s">
        <v>1239</v>
      </c>
      <c r="C227" t="s">
        <v>981</v>
      </c>
      <c r="D227">
        <v>4195.63</v>
      </c>
      <c r="E227">
        <v>19090.3</v>
      </c>
      <c r="F227" t="s">
        <v>22</v>
      </c>
      <c r="G227">
        <v>148.16999999999999</v>
      </c>
      <c r="H227">
        <v>674.17</v>
      </c>
    </row>
    <row r="228" spans="1:8" customFormat="1" ht="12.75" x14ac:dyDescent="0.2">
      <c r="A228" t="s">
        <v>27</v>
      </c>
      <c r="B228" t="s">
        <v>1240</v>
      </c>
      <c r="C228" t="s">
        <v>981</v>
      </c>
      <c r="D228">
        <v>5256</v>
      </c>
      <c r="E228">
        <v>8926.98</v>
      </c>
      <c r="F228" t="s">
        <v>22</v>
      </c>
      <c r="G228">
        <v>185.61</v>
      </c>
      <c r="H228">
        <v>315.25</v>
      </c>
    </row>
    <row r="229" spans="1:8" customFormat="1" ht="12.75" x14ac:dyDescent="0.2">
      <c r="A229" t="s">
        <v>1241</v>
      </c>
      <c r="B229" t="s">
        <v>1242</v>
      </c>
      <c r="C229" t="s">
        <v>981</v>
      </c>
      <c r="D229">
        <v>27608.560000000001</v>
      </c>
      <c r="E229">
        <v>46128.45</v>
      </c>
      <c r="F229" t="s">
        <v>22</v>
      </c>
      <c r="G229">
        <v>974.99</v>
      </c>
      <c r="H229">
        <v>1629.01</v>
      </c>
    </row>
    <row r="230" spans="1:8" customFormat="1" ht="12.75" x14ac:dyDescent="0.2">
      <c r="A230" t="s">
        <v>41</v>
      </c>
      <c r="B230" t="s">
        <v>1243</v>
      </c>
      <c r="C230" t="s">
        <v>981</v>
      </c>
      <c r="D230">
        <v>7963.88</v>
      </c>
      <c r="E230">
        <v>12523.75</v>
      </c>
      <c r="F230" t="s">
        <v>22</v>
      </c>
      <c r="G230">
        <v>281.24</v>
      </c>
      <c r="H230">
        <v>442.27</v>
      </c>
    </row>
    <row r="231" spans="1:8" customFormat="1" ht="12.75" x14ac:dyDescent="0.2">
      <c r="A231" t="s">
        <v>36</v>
      </c>
      <c r="B231" t="s">
        <v>1244</v>
      </c>
      <c r="C231" t="s">
        <v>981</v>
      </c>
      <c r="D231">
        <v>1991.25</v>
      </c>
      <c r="E231">
        <v>31927.119999999999</v>
      </c>
      <c r="F231" t="s">
        <v>22</v>
      </c>
      <c r="G231">
        <v>70.319999999999993</v>
      </c>
      <c r="H231">
        <v>1127.5</v>
      </c>
    </row>
    <row r="232" spans="1:8" customFormat="1" ht="12.75" x14ac:dyDescent="0.2">
      <c r="A232" t="s">
        <v>488</v>
      </c>
      <c r="B232" t="s">
        <v>1245</v>
      </c>
      <c r="C232" t="s">
        <v>981</v>
      </c>
      <c r="D232">
        <v>318.38</v>
      </c>
      <c r="E232">
        <v>9494.15</v>
      </c>
      <c r="F232" t="s">
        <v>22</v>
      </c>
      <c r="G232">
        <v>11.24</v>
      </c>
      <c r="H232">
        <v>335.28</v>
      </c>
    </row>
    <row r="233" spans="1:8" customFormat="1" ht="12.75" x14ac:dyDescent="0.2">
      <c r="A233" t="s">
        <v>1246</v>
      </c>
      <c r="B233" t="s">
        <v>1247</v>
      </c>
      <c r="C233" t="s">
        <v>981</v>
      </c>
      <c r="D233">
        <v>7433.13</v>
      </c>
      <c r="E233">
        <v>25892.87</v>
      </c>
      <c r="F233" t="s">
        <v>22</v>
      </c>
      <c r="G233">
        <v>262.5</v>
      </c>
      <c r="H233">
        <v>914.4</v>
      </c>
    </row>
    <row r="234" spans="1:8" customFormat="1" ht="12.75" x14ac:dyDescent="0.2">
      <c r="A234" t="s">
        <v>1248</v>
      </c>
      <c r="B234" t="s">
        <v>1249</v>
      </c>
      <c r="C234" t="s">
        <v>981</v>
      </c>
      <c r="D234">
        <v>318.94</v>
      </c>
      <c r="E234">
        <v>20514.09</v>
      </c>
      <c r="F234" t="s">
        <v>22</v>
      </c>
      <c r="G234">
        <v>11.26</v>
      </c>
      <c r="H234">
        <v>724.45</v>
      </c>
    </row>
    <row r="235" spans="1:8" customFormat="1" ht="12.75" x14ac:dyDescent="0.2">
      <c r="A235" t="s">
        <v>1250</v>
      </c>
      <c r="B235" t="s">
        <v>1251</v>
      </c>
      <c r="C235" t="s">
        <v>981</v>
      </c>
      <c r="D235">
        <v>562.5</v>
      </c>
      <c r="E235">
        <v>9738.27</v>
      </c>
      <c r="F235" t="s">
        <v>22</v>
      </c>
      <c r="G235">
        <v>19.86</v>
      </c>
      <c r="H235">
        <v>343.9</v>
      </c>
    </row>
    <row r="236" spans="1:8" customFormat="1" ht="12.75" x14ac:dyDescent="0.2">
      <c r="A236" t="s">
        <v>439</v>
      </c>
      <c r="B236" t="s">
        <v>457</v>
      </c>
      <c r="C236" t="s">
        <v>1095</v>
      </c>
      <c r="D236">
        <v>433.69</v>
      </c>
      <c r="E236">
        <v>2732.88</v>
      </c>
      <c r="F236" t="s">
        <v>21</v>
      </c>
      <c r="G236">
        <v>4.67</v>
      </c>
      <c r="H236">
        <v>29.41</v>
      </c>
    </row>
    <row r="237" spans="1:8" customFormat="1" ht="12.75" x14ac:dyDescent="0.2">
      <c r="A237" t="s">
        <v>508</v>
      </c>
      <c r="B237" t="s">
        <v>500</v>
      </c>
      <c r="C237" t="s">
        <v>1095</v>
      </c>
      <c r="D237">
        <v>1301.6199999999999</v>
      </c>
      <c r="E237">
        <v>7472.37</v>
      </c>
      <c r="F237" t="s">
        <v>21</v>
      </c>
      <c r="G237">
        <v>14.01</v>
      </c>
      <c r="H237">
        <v>80.400000000000006</v>
      </c>
    </row>
    <row r="238" spans="1:8" customFormat="1" ht="12.75" x14ac:dyDescent="0.2">
      <c r="A238" t="s">
        <v>502</v>
      </c>
      <c r="B238" t="s">
        <v>499</v>
      </c>
      <c r="C238" t="s">
        <v>1095</v>
      </c>
      <c r="D238">
        <v>867.38</v>
      </c>
      <c r="E238">
        <v>4199.42</v>
      </c>
      <c r="F238" t="s">
        <v>21</v>
      </c>
      <c r="G238">
        <v>9.33</v>
      </c>
      <c r="H238">
        <v>45.19</v>
      </c>
    </row>
    <row r="239" spans="1:8" customFormat="1" ht="12.75" x14ac:dyDescent="0.2">
      <c r="A239" t="s">
        <v>1252</v>
      </c>
      <c r="B239" t="s">
        <v>1253</v>
      </c>
      <c r="C239" t="s">
        <v>981</v>
      </c>
      <c r="D239">
        <v>140.63</v>
      </c>
      <c r="E239">
        <v>2057</v>
      </c>
      <c r="F239" t="s">
        <v>22</v>
      </c>
      <c r="G239">
        <v>4.97</v>
      </c>
      <c r="H239">
        <v>72.64</v>
      </c>
    </row>
    <row r="240" spans="1:8" customFormat="1" ht="12.75" x14ac:dyDescent="0.2">
      <c r="A240" t="s">
        <v>1254</v>
      </c>
      <c r="B240" t="s">
        <v>1255</v>
      </c>
      <c r="C240" t="s">
        <v>981</v>
      </c>
      <c r="D240">
        <v>140.63</v>
      </c>
      <c r="E240">
        <v>2200.73</v>
      </c>
      <c r="F240" t="s">
        <v>22</v>
      </c>
      <c r="G240">
        <v>4.97</v>
      </c>
      <c r="H240">
        <v>77.72</v>
      </c>
    </row>
    <row r="241" spans="1:8" customFormat="1" ht="12.75" x14ac:dyDescent="0.2">
      <c r="A241" t="s">
        <v>1256</v>
      </c>
      <c r="B241" t="s">
        <v>1257</v>
      </c>
      <c r="C241" t="s">
        <v>981</v>
      </c>
      <c r="D241">
        <v>208.13</v>
      </c>
      <c r="E241">
        <v>2616.37</v>
      </c>
      <c r="F241" t="s">
        <v>22</v>
      </c>
      <c r="G241">
        <v>7.35</v>
      </c>
      <c r="H241">
        <v>92.4</v>
      </c>
    </row>
    <row r="242" spans="1:8" customFormat="1" ht="12.75" x14ac:dyDescent="0.2">
      <c r="A242" t="s">
        <v>1258</v>
      </c>
      <c r="B242" t="s">
        <v>1259</v>
      </c>
      <c r="C242" t="s">
        <v>981</v>
      </c>
      <c r="D242">
        <v>208.13</v>
      </c>
      <c r="E242">
        <v>2977.58</v>
      </c>
      <c r="F242" t="s">
        <v>22</v>
      </c>
      <c r="G242">
        <v>7.35</v>
      </c>
      <c r="H242">
        <v>105.15</v>
      </c>
    </row>
    <row r="243" spans="1:8" customFormat="1" ht="12.75" x14ac:dyDescent="0.2">
      <c r="A243" t="s">
        <v>1260</v>
      </c>
      <c r="B243" t="s">
        <v>1261</v>
      </c>
      <c r="C243" t="s">
        <v>981</v>
      </c>
      <c r="D243">
        <v>281.25</v>
      </c>
      <c r="E243">
        <v>2870.1</v>
      </c>
      <c r="F243" t="s">
        <v>22</v>
      </c>
      <c r="G243">
        <v>9.93</v>
      </c>
      <c r="H243">
        <v>101.36</v>
      </c>
    </row>
    <row r="244" spans="1:8" customFormat="1" ht="12.75" x14ac:dyDescent="0.2">
      <c r="A244" t="s">
        <v>1262</v>
      </c>
      <c r="B244" t="s">
        <v>1263</v>
      </c>
      <c r="C244" t="s">
        <v>981</v>
      </c>
      <c r="D244">
        <v>140.63</v>
      </c>
      <c r="E244">
        <v>2374.65</v>
      </c>
      <c r="F244" t="s">
        <v>22</v>
      </c>
      <c r="G244">
        <v>4.97</v>
      </c>
      <c r="H244">
        <v>83.86</v>
      </c>
    </row>
    <row r="245" spans="1:8" customFormat="1" ht="12.75" x14ac:dyDescent="0.2">
      <c r="A245" t="s">
        <v>1264</v>
      </c>
      <c r="B245" t="s">
        <v>1265</v>
      </c>
      <c r="C245" t="s">
        <v>981</v>
      </c>
      <c r="D245">
        <v>562.5</v>
      </c>
      <c r="E245">
        <v>4055.53</v>
      </c>
      <c r="F245" t="s">
        <v>22</v>
      </c>
      <c r="G245">
        <v>19.86</v>
      </c>
      <c r="H245">
        <v>143.22</v>
      </c>
    </row>
    <row r="246" spans="1:8" customFormat="1" ht="12.75" x14ac:dyDescent="0.2">
      <c r="A246" t="s">
        <v>1266</v>
      </c>
      <c r="B246" t="s">
        <v>1267</v>
      </c>
      <c r="C246" t="s">
        <v>1268</v>
      </c>
      <c r="D246">
        <v>0</v>
      </c>
      <c r="E246">
        <v>1318.15</v>
      </c>
      <c r="F246" t="s">
        <v>22</v>
      </c>
      <c r="G246">
        <v>0</v>
      </c>
      <c r="H246">
        <v>465.5</v>
      </c>
    </row>
    <row r="247" spans="1:8" customFormat="1" ht="12.75" x14ac:dyDescent="0.2">
      <c r="A247" t="s">
        <v>1269</v>
      </c>
      <c r="B247" t="s">
        <v>1270</v>
      </c>
      <c r="C247" t="s">
        <v>1268</v>
      </c>
      <c r="D247">
        <v>0</v>
      </c>
      <c r="E247">
        <v>1196.1500000000001</v>
      </c>
      <c r="F247" t="s">
        <v>22</v>
      </c>
      <c r="G247">
        <v>0</v>
      </c>
      <c r="H247">
        <v>422.42</v>
      </c>
    </row>
    <row r="248" spans="1:8" customFormat="1" ht="12.75" x14ac:dyDescent="0.2">
      <c r="A248" t="s">
        <v>1271</v>
      </c>
      <c r="B248" t="s">
        <v>1272</v>
      </c>
      <c r="C248" t="s">
        <v>1268</v>
      </c>
      <c r="D248">
        <v>562.5</v>
      </c>
      <c r="E248">
        <v>3981.12</v>
      </c>
      <c r="F248" t="s">
        <v>22</v>
      </c>
      <c r="G248">
        <v>198.65</v>
      </c>
      <c r="H248">
        <v>1405.92</v>
      </c>
    </row>
    <row r="249" spans="1:8" customFormat="1" ht="12.75" x14ac:dyDescent="0.2">
      <c r="A249" t="s">
        <v>1273</v>
      </c>
      <c r="B249" t="s">
        <v>1274</v>
      </c>
      <c r="C249" t="s">
        <v>1268</v>
      </c>
      <c r="D249">
        <v>1546.88</v>
      </c>
      <c r="E249">
        <v>2631.39</v>
      </c>
      <c r="F249" t="s">
        <v>22</v>
      </c>
      <c r="G249">
        <v>546.27</v>
      </c>
      <c r="H249">
        <v>929.27</v>
      </c>
    </row>
    <row r="250" spans="1:8" customFormat="1" ht="12.75" x14ac:dyDescent="0.2">
      <c r="A250" t="s">
        <v>1275</v>
      </c>
      <c r="B250" t="s">
        <v>1276</v>
      </c>
      <c r="C250" t="s">
        <v>1268</v>
      </c>
      <c r="D250">
        <v>0</v>
      </c>
      <c r="E250">
        <v>821.85</v>
      </c>
      <c r="F250" t="s">
        <v>22</v>
      </c>
      <c r="G250">
        <v>0</v>
      </c>
      <c r="H250">
        <v>290.23</v>
      </c>
    </row>
    <row r="251" spans="1:8" customFormat="1" ht="12.75" x14ac:dyDescent="0.2">
      <c r="A251" t="s">
        <v>1277</v>
      </c>
      <c r="B251" t="s">
        <v>1278</v>
      </c>
      <c r="C251" t="s">
        <v>1268</v>
      </c>
      <c r="D251">
        <v>0</v>
      </c>
      <c r="E251">
        <v>867.42</v>
      </c>
      <c r="F251" t="s">
        <v>22</v>
      </c>
      <c r="G251">
        <v>0</v>
      </c>
      <c r="H251">
        <v>306.33</v>
      </c>
    </row>
    <row r="252" spans="1:8" customFormat="1" ht="12.75" x14ac:dyDescent="0.2">
      <c r="A252" t="s">
        <v>1279</v>
      </c>
      <c r="B252" t="s">
        <v>1280</v>
      </c>
      <c r="C252" t="s">
        <v>1268</v>
      </c>
      <c r="D252">
        <v>0</v>
      </c>
      <c r="E252">
        <v>1164.43</v>
      </c>
      <c r="F252" t="s">
        <v>22</v>
      </c>
      <c r="G252">
        <v>0</v>
      </c>
      <c r="H252">
        <v>411.21</v>
      </c>
    </row>
    <row r="253" spans="1:8" customFormat="1" ht="12.75" x14ac:dyDescent="0.2">
      <c r="A253" t="s">
        <v>1281</v>
      </c>
      <c r="B253" t="s">
        <v>1282</v>
      </c>
      <c r="C253" t="s">
        <v>1268</v>
      </c>
      <c r="D253">
        <v>0</v>
      </c>
      <c r="E253">
        <v>1347.43</v>
      </c>
      <c r="F253" t="s">
        <v>22</v>
      </c>
      <c r="G253">
        <v>0</v>
      </c>
      <c r="H253">
        <v>475.84</v>
      </c>
    </row>
    <row r="254" spans="1:8" customFormat="1" ht="12.75" x14ac:dyDescent="0.2">
      <c r="A254" t="s">
        <v>1283</v>
      </c>
      <c r="B254" t="s">
        <v>1284</v>
      </c>
      <c r="C254" t="s">
        <v>1268</v>
      </c>
      <c r="D254">
        <v>0</v>
      </c>
      <c r="E254">
        <v>1530.43</v>
      </c>
      <c r="F254" t="s">
        <v>22</v>
      </c>
      <c r="G254">
        <v>0</v>
      </c>
      <c r="H254">
        <v>540.47</v>
      </c>
    </row>
    <row r="255" spans="1:8" customFormat="1" ht="12.75" x14ac:dyDescent="0.2">
      <c r="A255" t="s">
        <v>1285</v>
      </c>
      <c r="B255" t="s">
        <v>1286</v>
      </c>
      <c r="C255" t="s">
        <v>1268</v>
      </c>
      <c r="D255">
        <v>478.13</v>
      </c>
      <c r="E255">
        <v>478.13</v>
      </c>
      <c r="F255" t="s">
        <v>22</v>
      </c>
      <c r="G255">
        <v>168.85</v>
      </c>
      <c r="H255">
        <v>168.85</v>
      </c>
    </row>
    <row r="256" spans="1:8" customFormat="1" ht="12.75" x14ac:dyDescent="0.2">
      <c r="A256" t="s">
        <v>1287</v>
      </c>
      <c r="B256" t="s">
        <v>1288</v>
      </c>
      <c r="C256" t="s">
        <v>1268</v>
      </c>
      <c r="D256">
        <v>703.13</v>
      </c>
      <c r="E256">
        <v>703.13</v>
      </c>
      <c r="F256" t="s">
        <v>22</v>
      </c>
      <c r="G256">
        <v>248.31</v>
      </c>
      <c r="H256">
        <v>248.31</v>
      </c>
    </row>
    <row r="257" spans="1:8" customFormat="1" ht="12.75" x14ac:dyDescent="0.2">
      <c r="A257" t="s">
        <v>1289</v>
      </c>
      <c r="B257" t="s">
        <v>469</v>
      </c>
      <c r="C257" t="s">
        <v>1268</v>
      </c>
      <c r="D257">
        <v>1687.5</v>
      </c>
      <c r="E257">
        <v>1687.5</v>
      </c>
      <c r="F257" t="s">
        <v>22</v>
      </c>
      <c r="G257">
        <v>595.94000000000005</v>
      </c>
      <c r="H257">
        <v>595.94000000000005</v>
      </c>
    </row>
    <row r="258" spans="1:8" customFormat="1" ht="12.75" x14ac:dyDescent="0.2">
      <c r="A258" t="s">
        <v>1290</v>
      </c>
      <c r="B258" t="s">
        <v>1291</v>
      </c>
      <c r="C258" t="s">
        <v>1268</v>
      </c>
      <c r="D258">
        <v>843.75</v>
      </c>
      <c r="E258">
        <v>843.75</v>
      </c>
      <c r="F258" t="s">
        <v>22</v>
      </c>
      <c r="G258">
        <v>297.97000000000003</v>
      </c>
      <c r="H258">
        <v>297.97000000000003</v>
      </c>
    </row>
    <row r="259" spans="1:8" customFormat="1" ht="12.75" x14ac:dyDescent="0.2">
      <c r="A259" t="s">
        <v>1292</v>
      </c>
      <c r="B259" t="s">
        <v>1293</v>
      </c>
      <c r="C259" t="s">
        <v>1268</v>
      </c>
      <c r="D259">
        <v>1125</v>
      </c>
      <c r="E259">
        <v>1125</v>
      </c>
      <c r="F259" t="s">
        <v>22</v>
      </c>
      <c r="G259">
        <v>397.29</v>
      </c>
      <c r="H259">
        <v>397.29</v>
      </c>
    </row>
    <row r="260" spans="1:8" customFormat="1" ht="12.75" x14ac:dyDescent="0.2">
      <c r="A260" t="s">
        <v>1294</v>
      </c>
      <c r="B260" t="s">
        <v>1295</v>
      </c>
      <c r="C260" t="s">
        <v>1268</v>
      </c>
      <c r="D260">
        <v>1406.25</v>
      </c>
      <c r="E260">
        <v>1406.25</v>
      </c>
      <c r="F260" t="s">
        <v>22</v>
      </c>
      <c r="G260">
        <v>496.61</v>
      </c>
      <c r="H260">
        <v>496.61</v>
      </c>
    </row>
    <row r="261" spans="1:8" customFormat="1" ht="12.75" x14ac:dyDescent="0.2">
      <c r="A261" t="s">
        <v>1296</v>
      </c>
      <c r="B261" t="s">
        <v>1297</v>
      </c>
      <c r="C261" t="s">
        <v>1268</v>
      </c>
      <c r="D261">
        <v>1687.5</v>
      </c>
      <c r="E261">
        <v>1687.5</v>
      </c>
      <c r="F261" t="s">
        <v>22</v>
      </c>
      <c r="G261">
        <v>595.94000000000005</v>
      </c>
      <c r="H261">
        <v>595.94000000000005</v>
      </c>
    </row>
    <row r="262" spans="1:8" customFormat="1" ht="12.75" x14ac:dyDescent="0.2">
      <c r="A262" t="s">
        <v>1298</v>
      </c>
      <c r="B262" t="s">
        <v>1299</v>
      </c>
      <c r="C262" t="s">
        <v>1268</v>
      </c>
      <c r="D262">
        <v>1125</v>
      </c>
      <c r="E262">
        <v>1125</v>
      </c>
      <c r="F262" t="s">
        <v>22</v>
      </c>
      <c r="G262">
        <v>397.29</v>
      </c>
      <c r="H262">
        <v>397.29</v>
      </c>
    </row>
    <row r="263" spans="1:8" customFormat="1" ht="12.75" x14ac:dyDescent="0.2">
      <c r="A263" t="s">
        <v>1300</v>
      </c>
      <c r="B263" t="s">
        <v>1301</v>
      </c>
      <c r="C263" t="s">
        <v>1268</v>
      </c>
      <c r="D263">
        <v>1406.25</v>
      </c>
      <c r="E263">
        <v>1406.25</v>
      </c>
      <c r="F263" t="s">
        <v>22</v>
      </c>
      <c r="G263">
        <v>496.61</v>
      </c>
      <c r="H263">
        <v>496.61</v>
      </c>
    </row>
    <row r="264" spans="1:8" customFormat="1" ht="12.75" x14ac:dyDescent="0.2">
      <c r="A264" t="s">
        <v>1302</v>
      </c>
      <c r="B264" t="s">
        <v>1303</v>
      </c>
      <c r="C264" t="s">
        <v>1268</v>
      </c>
      <c r="D264">
        <v>1012.5</v>
      </c>
      <c r="E264">
        <v>1012.5</v>
      </c>
      <c r="F264" t="s">
        <v>22</v>
      </c>
      <c r="G264">
        <v>357.56</v>
      </c>
      <c r="H264">
        <v>357.56</v>
      </c>
    </row>
    <row r="265" spans="1:8" customFormat="1" ht="12.75" x14ac:dyDescent="0.2">
      <c r="A265" t="s">
        <v>1304</v>
      </c>
      <c r="B265" t="s">
        <v>1305</v>
      </c>
      <c r="C265" t="s">
        <v>1268</v>
      </c>
      <c r="D265">
        <v>281.25</v>
      </c>
      <c r="E265">
        <v>281.25</v>
      </c>
      <c r="F265" t="s">
        <v>22</v>
      </c>
      <c r="G265">
        <v>99.32</v>
      </c>
      <c r="H265">
        <v>99.32</v>
      </c>
    </row>
    <row r="266" spans="1:8" customFormat="1" ht="12.75" x14ac:dyDescent="0.2">
      <c r="A266" t="s">
        <v>1306</v>
      </c>
      <c r="B266" t="s">
        <v>1307</v>
      </c>
      <c r="C266" t="s">
        <v>1268</v>
      </c>
      <c r="D266">
        <v>703.13</v>
      </c>
      <c r="E266">
        <v>703.13</v>
      </c>
      <c r="F266" t="s">
        <v>22</v>
      </c>
      <c r="G266">
        <v>248.31</v>
      </c>
      <c r="H266">
        <v>248.31</v>
      </c>
    </row>
    <row r="267" spans="1:8" customFormat="1" ht="12.75" x14ac:dyDescent="0.2">
      <c r="A267" t="s">
        <v>1308</v>
      </c>
      <c r="B267" t="s">
        <v>1309</v>
      </c>
      <c r="C267" t="s">
        <v>1268</v>
      </c>
      <c r="D267">
        <v>478.13</v>
      </c>
      <c r="E267">
        <v>478.13</v>
      </c>
      <c r="F267" t="s">
        <v>22</v>
      </c>
      <c r="G267">
        <v>168.85</v>
      </c>
      <c r="H267">
        <v>168.85</v>
      </c>
    </row>
    <row r="268" spans="1:8" customFormat="1" ht="12.75" x14ac:dyDescent="0.2">
      <c r="A268" t="s">
        <v>1310</v>
      </c>
      <c r="B268" t="s">
        <v>1311</v>
      </c>
      <c r="C268" t="s">
        <v>1268</v>
      </c>
      <c r="D268">
        <v>984.38</v>
      </c>
      <c r="E268">
        <v>984.38</v>
      </c>
      <c r="F268" t="s">
        <v>22</v>
      </c>
      <c r="G268">
        <v>347.63</v>
      </c>
      <c r="H268">
        <v>347.63</v>
      </c>
    </row>
    <row r="269" spans="1:8" customFormat="1" ht="12.75" x14ac:dyDescent="0.2">
      <c r="A269" t="s">
        <v>1312</v>
      </c>
      <c r="B269" t="s">
        <v>1313</v>
      </c>
      <c r="C269" t="s">
        <v>1268</v>
      </c>
      <c r="D269">
        <v>2390.63</v>
      </c>
      <c r="E269">
        <v>2390.63</v>
      </c>
      <c r="F269" t="s">
        <v>22</v>
      </c>
      <c r="G269">
        <v>844.24</v>
      </c>
      <c r="H269">
        <v>844.24</v>
      </c>
    </row>
    <row r="270" spans="1:8" customFormat="1" ht="12.75" x14ac:dyDescent="0.2">
      <c r="A270" t="s">
        <v>1314</v>
      </c>
      <c r="B270" t="s">
        <v>1315</v>
      </c>
      <c r="C270" t="s">
        <v>1268</v>
      </c>
      <c r="D270">
        <v>2109.38</v>
      </c>
      <c r="E270">
        <v>2109.38</v>
      </c>
      <c r="F270" t="s">
        <v>22</v>
      </c>
      <c r="G270">
        <v>744.92</v>
      </c>
      <c r="H270">
        <v>744.92</v>
      </c>
    </row>
    <row r="271" spans="1:8" customFormat="1" ht="12.75" x14ac:dyDescent="0.2">
      <c r="A271" t="s">
        <v>1316</v>
      </c>
      <c r="B271" t="s">
        <v>1317</v>
      </c>
      <c r="C271" t="s">
        <v>1268</v>
      </c>
      <c r="D271">
        <v>562.5</v>
      </c>
      <c r="E271">
        <v>562.5</v>
      </c>
      <c r="F271" t="s">
        <v>22</v>
      </c>
      <c r="G271">
        <v>198.65</v>
      </c>
      <c r="H271">
        <v>198.65</v>
      </c>
    </row>
    <row r="272" spans="1:8" customFormat="1" ht="12.75" x14ac:dyDescent="0.2">
      <c r="A272" t="s">
        <v>1318</v>
      </c>
      <c r="B272" t="s">
        <v>1319</v>
      </c>
      <c r="C272" t="s">
        <v>1268</v>
      </c>
      <c r="D272">
        <v>1125</v>
      </c>
      <c r="E272">
        <v>1125</v>
      </c>
      <c r="F272" t="s">
        <v>22</v>
      </c>
      <c r="G272">
        <v>397.29</v>
      </c>
      <c r="H272">
        <v>397.29</v>
      </c>
    </row>
    <row r="273" spans="1:8" customFormat="1" ht="12.75" x14ac:dyDescent="0.2">
      <c r="A273" t="s">
        <v>1320</v>
      </c>
      <c r="B273" t="s">
        <v>1321</v>
      </c>
      <c r="C273" t="s">
        <v>1268</v>
      </c>
      <c r="D273">
        <v>1546.88</v>
      </c>
      <c r="E273">
        <v>1546.88</v>
      </c>
      <c r="F273" t="s">
        <v>22</v>
      </c>
      <c r="G273">
        <v>546.27</v>
      </c>
      <c r="H273">
        <v>546.27</v>
      </c>
    </row>
    <row r="274" spans="1:8" customFormat="1" ht="12.75" x14ac:dyDescent="0.2">
      <c r="A274" t="s">
        <v>1322</v>
      </c>
      <c r="B274" t="s">
        <v>1323</v>
      </c>
      <c r="C274" t="s">
        <v>1268</v>
      </c>
      <c r="D274">
        <v>5906.25</v>
      </c>
      <c r="E274">
        <v>5906.25</v>
      </c>
      <c r="F274" t="s">
        <v>22</v>
      </c>
      <c r="G274">
        <v>2085.77</v>
      </c>
      <c r="H274">
        <v>2085.77</v>
      </c>
    </row>
    <row r="275" spans="1:8" customFormat="1" ht="12.75" x14ac:dyDescent="0.2">
      <c r="A275" t="s">
        <v>1324</v>
      </c>
      <c r="B275" t="s">
        <v>424</v>
      </c>
      <c r="C275" t="s">
        <v>1268</v>
      </c>
      <c r="D275">
        <v>3093.75</v>
      </c>
      <c r="E275">
        <v>3093.75</v>
      </c>
      <c r="F275" t="s">
        <v>22</v>
      </c>
      <c r="G275">
        <v>1092.55</v>
      </c>
      <c r="H275">
        <v>1092.55</v>
      </c>
    </row>
    <row r="276" spans="1:8" customFormat="1" ht="12.75" x14ac:dyDescent="0.2">
      <c r="A276" t="s">
        <v>458</v>
      </c>
      <c r="B276" t="s">
        <v>423</v>
      </c>
      <c r="C276" t="s">
        <v>1268</v>
      </c>
      <c r="D276">
        <v>5062.5</v>
      </c>
      <c r="E276">
        <v>5062.5</v>
      </c>
      <c r="F276" t="s">
        <v>22</v>
      </c>
      <c r="G276">
        <v>1787.81</v>
      </c>
      <c r="H276">
        <v>1787.81</v>
      </c>
    </row>
    <row r="277" spans="1:8" customFormat="1" ht="12.75" x14ac:dyDescent="0.2">
      <c r="A277" t="s">
        <v>1325</v>
      </c>
      <c r="B277" t="s">
        <v>1326</v>
      </c>
      <c r="C277" t="s">
        <v>1268</v>
      </c>
      <c r="D277">
        <v>6187.5</v>
      </c>
      <c r="E277">
        <v>6187.5</v>
      </c>
      <c r="F277" t="s">
        <v>22</v>
      </c>
      <c r="G277">
        <v>2185.1</v>
      </c>
      <c r="H277">
        <v>2185.1</v>
      </c>
    </row>
    <row r="278" spans="1:8" customFormat="1" ht="12.75" x14ac:dyDescent="0.2">
      <c r="A278" t="s">
        <v>1327</v>
      </c>
      <c r="B278" t="s">
        <v>1328</v>
      </c>
      <c r="C278" t="s">
        <v>1268</v>
      </c>
      <c r="D278">
        <v>1687.5</v>
      </c>
      <c r="E278">
        <v>1687.5</v>
      </c>
      <c r="F278" t="s">
        <v>22</v>
      </c>
      <c r="G278">
        <v>595.94000000000005</v>
      </c>
      <c r="H278">
        <v>595.94000000000005</v>
      </c>
    </row>
    <row r="279" spans="1:8" customFormat="1" ht="12.75" x14ac:dyDescent="0.2">
      <c r="A279" t="s">
        <v>1329</v>
      </c>
      <c r="B279" t="s">
        <v>1330</v>
      </c>
      <c r="C279" t="s">
        <v>1331</v>
      </c>
      <c r="D279">
        <v>764.44</v>
      </c>
      <c r="E279">
        <v>764.44</v>
      </c>
      <c r="F279" t="s">
        <v>21</v>
      </c>
      <c r="G279">
        <v>82.25</v>
      </c>
      <c r="H279">
        <v>82.25</v>
      </c>
    </row>
    <row r="280" spans="1:8" customFormat="1" ht="12.75" x14ac:dyDescent="0.2">
      <c r="A280" t="s">
        <v>1332</v>
      </c>
      <c r="B280" t="s">
        <v>489</v>
      </c>
      <c r="C280" t="s">
        <v>1268</v>
      </c>
      <c r="D280">
        <v>10125</v>
      </c>
      <c r="E280">
        <v>10125</v>
      </c>
      <c r="F280" t="s">
        <v>22</v>
      </c>
      <c r="G280">
        <v>3575.61</v>
      </c>
      <c r="H280">
        <v>3575.61</v>
      </c>
    </row>
    <row r="281" spans="1:8" customFormat="1" ht="12.75" x14ac:dyDescent="0.2">
      <c r="A281" t="s">
        <v>1333</v>
      </c>
      <c r="B281" t="s">
        <v>1334</v>
      </c>
      <c r="C281" t="s">
        <v>1331</v>
      </c>
      <c r="D281">
        <v>337.5</v>
      </c>
      <c r="E281">
        <v>337.5</v>
      </c>
      <c r="F281" t="s">
        <v>21</v>
      </c>
      <c r="G281">
        <v>36.31</v>
      </c>
      <c r="H281">
        <v>36.31</v>
      </c>
    </row>
    <row r="282" spans="1:8" customFormat="1" ht="12.75" x14ac:dyDescent="0.2">
      <c r="A282" t="s">
        <v>1335</v>
      </c>
      <c r="B282" t="s">
        <v>1336</v>
      </c>
      <c r="C282" t="s">
        <v>1331</v>
      </c>
      <c r="D282">
        <v>843.75</v>
      </c>
      <c r="E282">
        <v>843.75</v>
      </c>
      <c r="F282" t="s">
        <v>21</v>
      </c>
      <c r="G282">
        <v>90.79</v>
      </c>
      <c r="H282">
        <v>90.79</v>
      </c>
    </row>
    <row r="283" spans="1:8" customFormat="1" ht="12.75" x14ac:dyDescent="0.2">
      <c r="A283" t="s">
        <v>1337</v>
      </c>
      <c r="B283" t="s">
        <v>1338</v>
      </c>
      <c r="C283" t="s">
        <v>1331</v>
      </c>
      <c r="D283">
        <v>695.25</v>
      </c>
      <c r="E283">
        <v>695.25</v>
      </c>
      <c r="F283" t="s">
        <v>21</v>
      </c>
      <c r="G283">
        <v>74.81</v>
      </c>
      <c r="H283">
        <v>74.81</v>
      </c>
    </row>
    <row r="284" spans="1:8" customFormat="1" ht="12.75" x14ac:dyDescent="0.2">
      <c r="A284" t="s">
        <v>1339</v>
      </c>
      <c r="B284" t="s">
        <v>1340</v>
      </c>
      <c r="C284" t="s">
        <v>1331</v>
      </c>
      <c r="D284">
        <v>450</v>
      </c>
      <c r="E284">
        <v>450</v>
      </c>
      <c r="F284" t="s">
        <v>21</v>
      </c>
      <c r="G284">
        <v>48.42</v>
      </c>
      <c r="H284">
        <v>48.42</v>
      </c>
    </row>
    <row r="285" spans="1:8" customFormat="1" ht="12.75" x14ac:dyDescent="0.2">
      <c r="A285" t="s">
        <v>1341</v>
      </c>
      <c r="B285" t="s">
        <v>1342</v>
      </c>
      <c r="C285" t="s">
        <v>1331</v>
      </c>
      <c r="D285">
        <v>405</v>
      </c>
      <c r="E285">
        <v>405</v>
      </c>
      <c r="F285" t="s">
        <v>21</v>
      </c>
      <c r="G285">
        <v>43.58</v>
      </c>
      <c r="H285">
        <v>43.58</v>
      </c>
    </row>
    <row r="286" spans="1:8" customFormat="1" ht="12.75" x14ac:dyDescent="0.2">
      <c r="A286" t="s">
        <v>1343</v>
      </c>
      <c r="B286" t="s">
        <v>1344</v>
      </c>
      <c r="C286" t="s">
        <v>1331</v>
      </c>
      <c r="D286">
        <v>1543.5</v>
      </c>
      <c r="E286">
        <v>1543.5</v>
      </c>
      <c r="F286" t="s">
        <v>21</v>
      </c>
      <c r="G286">
        <v>166.08</v>
      </c>
      <c r="H286">
        <v>166.08</v>
      </c>
    </row>
    <row r="287" spans="1:8" customFormat="1" ht="12.75" x14ac:dyDescent="0.2">
      <c r="A287" t="s">
        <v>1345</v>
      </c>
      <c r="B287" t="s">
        <v>1346</v>
      </c>
      <c r="C287" t="s">
        <v>1331</v>
      </c>
      <c r="D287">
        <v>1125</v>
      </c>
      <c r="E287">
        <v>1125</v>
      </c>
      <c r="F287" t="s">
        <v>21</v>
      </c>
      <c r="G287">
        <v>121.05</v>
      </c>
      <c r="H287">
        <v>121.05</v>
      </c>
    </row>
    <row r="288" spans="1:8" customFormat="1" ht="12.75" x14ac:dyDescent="0.2">
      <c r="A288" t="s">
        <v>1347</v>
      </c>
      <c r="B288" t="s">
        <v>1348</v>
      </c>
      <c r="C288" t="s">
        <v>1331</v>
      </c>
      <c r="D288">
        <v>1406.25</v>
      </c>
      <c r="E288">
        <v>1406.25</v>
      </c>
      <c r="F288" t="s">
        <v>21</v>
      </c>
      <c r="G288">
        <v>151.31</v>
      </c>
      <c r="H288">
        <v>151.31</v>
      </c>
    </row>
    <row r="289" spans="1:8" customFormat="1" ht="12.75" x14ac:dyDescent="0.2">
      <c r="A289" t="s">
        <v>1349</v>
      </c>
      <c r="B289" t="s">
        <v>1350</v>
      </c>
      <c r="C289" t="s">
        <v>1331</v>
      </c>
      <c r="D289">
        <v>564.29999999999995</v>
      </c>
      <c r="E289">
        <v>564.29999999999995</v>
      </c>
      <c r="F289" t="s">
        <v>21</v>
      </c>
      <c r="G289">
        <v>60.72</v>
      </c>
      <c r="H289">
        <v>60.72</v>
      </c>
    </row>
    <row r="290" spans="1:8" customFormat="1" ht="12.75" x14ac:dyDescent="0.2">
      <c r="A290" t="s">
        <v>1351</v>
      </c>
      <c r="B290" t="s">
        <v>1352</v>
      </c>
      <c r="C290" t="s">
        <v>1331</v>
      </c>
      <c r="D290">
        <v>643.5</v>
      </c>
      <c r="E290">
        <v>643.5</v>
      </c>
      <c r="F290" t="s">
        <v>21</v>
      </c>
      <c r="G290">
        <v>69.239999999999995</v>
      </c>
      <c r="H290">
        <v>69.239999999999995</v>
      </c>
    </row>
    <row r="291" spans="1:8" customFormat="1" ht="12.75" x14ac:dyDescent="0.2">
      <c r="A291" t="s">
        <v>1353</v>
      </c>
      <c r="B291" t="s">
        <v>1354</v>
      </c>
      <c r="C291" t="s">
        <v>1331</v>
      </c>
      <c r="D291">
        <v>1153.1300000000001</v>
      </c>
      <c r="E291">
        <v>1153.1300000000001</v>
      </c>
      <c r="F291" t="s">
        <v>21</v>
      </c>
      <c r="G291">
        <v>124.08</v>
      </c>
      <c r="H291">
        <v>124.08</v>
      </c>
    </row>
    <row r="292" spans="1:8" customFormat="1" ht="12.75" x14ac:dyDescent="0.2">
      <c r="A292" t="s">
        <v>1355</v>
      </c>
      <c r="B292" t="s">
        <v>1356</v>
      </c>
      <c r="C292" t="s">
        <v>1331</v>
      </c>
      <c r="D292">
        <v>1125</v>
      </c>
      <c r="E292">
        <v>1125</v>
      </c>
      <c r="F292" t="s">
        <v>21</v>
      </c>
      <c r="G292">
        <v>121.05</v>
      </c>
      <c r="H292">
        <v>121.05</v>
      </c>
    </row>
    <row r="293" spans="1:8" customFormat="1" ht="12.75" x14ac:dyDescent="0.2">
      <c r="A293" t="s">
        <v>1357</v>
      </c>
      <c r="B293" t="s">
        <v>1358</v>
      </c>
      <c r="C293" t="s">
        <v>1331</v>
      </c>
      <c r="D293">
        <v>478.13</v>
      </c>
      <c r="E293">
        <v>478.13</v>
      </c>
      <c r="F293" t="s">
        <v>21</v>
      </c>
      <c r="G293">
        <v>51.45</v>
      </c>
      <c r="H293">
        <v>51.45</v>
      </c>
    </row>
    <row r="294" spans="1:8" customFormat="1" ht="12.75" x14ac:dyDescent="0.2">
      <c r="A294" t="s">
        <v>1359</v>
      </c>
      <c r="B294" t="s">
        <v>1360</v>
      </c>
      <c r="C294" t="s">
        <v>1331</v>
      </c>
      <c r="D294">
        <v>703.13</v>
      </c>
      <c r="E294">
        <v>703.13</v>
      </c>
      <c r="F294" t="s">
        <v>21</v>
      </c>
      <c r="G294">
        <v>75.66</v>
      </c>
      <c r="H294">
        <v>75.66</v>
      </c>
    </row>
    <row r="295" spans="1:8" customFormat="1" ht="12.75" x14ac:dyDescent="0.2">
      <c r="A295" t="s">
        <v>1361</v>
      </c>
      <c r="B295" t="s">
        <v>1362</v>
      </c>
      <c r="C295" t="s">
        <v>1363</v>
      </c>
      <c r="D295">
        <v>7031.25</v>
      </c>
      <c r="E295">
        <v>7031.25</v>
      </c>
      <c r="F295" t="s">
        <v>51</v>
      </c>
      <c r="G295">
        <v>230.68</v>
      </c>
      <c r="H295">
        <v>230.68</v>
      </c>
    </row>
    <row r="296" spans="1:8" customFormat="1" ht="12.75" x14ac:dyDescent="0.2">
      <c r="A296" t="s">
        <v>1364</v>
      </c>
      <c r="B296" t="s">
        <v>1365</v>
      </c>
      <c r="C296" t="s">
        <v>1363</v>
      </c>
      <c r="D296">
        <v>9843.75</v>
      </c>
      <c r="E296">
        <v>9843.75</v>
      </c>
      <c r="F296" t="s">
        <v>51</v>
      </c>
      <c r="G296">
        <v>322.95999999999998</v>
      </c>
      <c r="H296">
        <v>322.95999999999998</v>
      </c>
    </row>
    <row r="297" spans="1:8" customFormat="1" ht="12.75" x14ac:dyDescent="0.2">
      <c r="A297" t="s">
        <v>1366</v>
      </c>
      <c r="B297" t="s">
        <v>1367</v>
      </c>
      <c r="C297" t="s">
        <v>1363</v>
      </c>
      <c r="D297">
        <v>12656.25</v>
      </c>
      <c r="E297">
        <v>12656.25</v>
      </c>
      <c r="F297" t="s">
        <v>51</v>
      </c>
      <c r="G297">
        <v>415.23</v>
      </c>
      <c r="H297">
        <v>415.23</v>
      </c>
    </row>
    <row r="298" spans="1:8" customFormat="1" ht="12.75" x14ac:dyDescent="0.2">
      <c r="A298" t="s">
        <v>1368</v>
      </c>
      <c r="B298" t="s">
        <v>1369</v>
      </c>
      <c r="C298" t="s">
        <v>1363</v>
      </c>
      <c r="D298">
        <v>16875</v>
      </c>
      <c r="E298">
        <v>16875</v>
      </c>
      <c r="F298" t="s">
        <v>51</v>
      </c>
      <c r="G298">
        <v>553.64</v>
      </c>
      <c r="H298">
        <v>553.64</v>
      </c>
    </row>
    <row r="299" spans="1:8" customFormat="1" ht="12.75" x14ac:dyDescent="0.2">
      <c r="A299" t="s">
        <v>1370</v>
      </c>
      <c r="B299" t="s">
        <v>1371</v>
      </c>
      <c r="C299" t="s">
        <v>6</v>
      </c>
      <c r="D299">
        <v>281.25</v>
      </c>
      <c r="E299">
        <v>281.25</v>
      </c>
      <c r="F299" t="s">
        <v>6</v>
      </c>
      <c r="G299">
        <v>281.25</v>
      </c>
      <c r="H299">
        <v>281.25</v>
      </c>
    </row>
    <row r="300" spans="1:8" customFormat="1" ht="12.75" x14ac:dyDescent="0.2">
      <c r="A300" t="s">
        <v>1372</v>
      </c>
      <c r="B300" t="s">
        <v>1373</v>
      </c>
      <c r="C300" t="s">
        <v>6</v>
      </c>
      <c r="D300">
        <v>202.5</v>
      </c>
      <c r="E300">
        <v>202.5</v>
      </c>
      <c r="F300" t="s">
        <v>6</v>
      </c>
      <c r="G300">
        <v>202.5</v>
      </c>
      <c r="H300">
        <v>202.5</v>
      </c>
    </row>
    <row r="301" spans="1:8" customFormat="1" ht="12.75" x14ac:dyDescent="0.2">
      <c r="A301" t="s">
        <v>1374</v>
      </c>
      <c r="B301" t="s">
        <v>1375</v>
      </c>
      <c r="C301" t="s">
        <v>6</v>
      </c>
      <c r="D301">
        <v>101.25</v>
      </c>
      <c r="E301">
        <v>101.25</v>
      </c>
      <c r="F301" t="s">
        <v>6</v>
      </c>
      <c r="G301">
        <v>101.25</v>
      </c>
      <c r="H301">
        <v>101.25</v>
      </c>
    </row>
    <row r="302" spans="1:8" customFormat="1" ht="12.75" x14ac:dyDescent="0.2">
      <c r="A302" t="s">
        <v>1376</v>
      </c>
      <c r="B302" t="s">
        <v>1377</v>
      </c>
      <c r="C302" t="s">
        <v>6</v>
      </c>
      <c r="D302">
        <v>140.63</v>
      </c>
      <c r="E302">
        <v>140.63</v>
      </c>
      <c r="F302" t="s">
        <v>6</v>
      </c>
      <c r="G302">
        <v>140.63</v>
      </c>
      <c r="H302">
        <v>140.63</v>
      </c>
    </row>
    <row r="303" spans="1:8" customFormat="1" ht="12.75" x14ac:dyDescent="0.2">
      <c r="A303" t="s">
        <v>1378</v>
      </c>
      <c r="B303" t="s">
        <v>1379</v>
      </c>
      <c r="C303" t="s">
        <v>6</v>
      </c>
      <c r="D303">
        <v>281.25</v>
      </c>
      <c r="E303">
        <v>281.25</v>
      </c>
      <c r="F303" t="s">
        <v>6</v>
      </c>
      <c r="G303">
        <v>281.25</v>
      </c>
      <c r="H303">
        <v>281.25</v>
      </c>
    </row>
    <row r="304" spans="1:8" customFormat="1" ht="12.75" x14ac:dyDescent="0.2">
      <c r="A304" t="s">
        <v>1380</v>
      </c>
      <c r="B304" t="s">
        <v>1381</v>
      </c>
      <c r="C304" t="s">
        <v>1382</v>
      </c>
      <c r="D304">
        <v>1949.74</v>
      </c>
      <c r="E304">
        <v>1949.74</v>
      </c>
      <c r="F304" t="s">
        <v>21</v>
      </c>
      <c r="G304">
        <v>34.97</v>
      </c>
      <c r="H304">
        <v>34.97</v>
      </c>
    </row>
    <row r="305" spans="1:8" customFormat="1" ht="12.75" x14ac:dyDescent="0.2">
      <c r="A305" t="s">
        <v>1383</v>
      </c>
      <c r="B305" t="s">
        <v>1384</v>
      </c>
      <c r="C305" t="s">
        <v>1385</v>
      </c>
      <c r="D305">
        <v>2503.13</v>
      </c>
      <c r="E305">
        <v>2503.13</v>
      </c>
      <c r="F305" t="s">
        <v>1386</v>
      </c>
      <c r="G305">
        <v>976.22</v>
      </c>
      <c r="H305">
        <v>976.22</v>
      </c>
    </row>
    <row r="306" spans="1:8" customFormat="1" ht="12.75" x14ac:dyDescent="0.2">
      <c r="A306" t="s">
        <v>1387</v>
      </c>
      <c r="B306" t="s">
        <v>1388</v>
      </c>
      <c r="C306" t="s">
        <v>1389</v>
      </c>
      <c r="D306">
        <v>1462.5</v>
      </c>
      <c r="E306">
        <v>1462.5</v>
      </c>
      <c r="F306" t="s">
        <v>51</v>
      </c>
      <c r="G306">
        <v>95.96</v>
      </c>
      <c r="H306">
        <v>95.96</v>
      </c>
    </row>
    <row r="307" spans="1:8" customFormat="1" ht="12.75" x14ac:dyDescent="0.2">
      <c r="A307" t="s">
        <v>1390</v>
      </c>
      <c r="B307" t="s">
        <v>1391</v>
      </c>
      <c r="C307" t="s">
        <v>1385</v>
      </c>
      <c r="D307">
        <v>2700</v>
      </c>
      <c r="E307">
        <v>2700</v>
      </c>
      <c r="F307" t="s">
        <v>1386</v>
      </c>
      <c r="G307">
        <v>1053</v>
      </c>
      <c r="H307">
        <v>1053</v>
      </c>
    </row>
    <row r="308" spans="1:8" customFormat="1" ht="12.75" x14ac:dyDescent="0.2">
      <c r="A308" t="s">
        <v>1392</v>
      </c>
      <c r="B308" t="s">
        <v>1393</v>
      </c>
      <c r="C308" t="s">
        <v>1394</v>
      </c>
      <c r="D308">
        <v>2812.5</v>
      </c>
      <c r="E308">
        <v>2812.5</v>
      </c>
      <c r="F308" t="s">
        <v>1386</v>
      </c>
      <c r="G308">
        <v>461.25</v>
      </c>
      <c r="H308">
        <v>461.25</v>
      </c>
    </row>
    <row r="309" spans="1:8" customFormat="1" ht="12.75" x14ac:dyDescent="0.2">
      <c r="A309" t="s">
        <v>1395</v>
      </c>
      <c r="B309" t="s">
        <v>1396</v>
      </c>
      <c r="C309" t="s">
        <v>6</v>
      </c>
      <c r="D309">
        <v>900</v>
      </c>
      <c r="E309">
        <v>900</v>
      </c>
      <c r="F309" t="s">
        <v>6</v>
      </c>
      <c r="G309">
        <v>900</v>
      </c>
      <c r="H309">
        <v>900</v>
      </c>
    </row>
    <row r="310" spans="1:8" customFormat="1" ht="12.75" x14ac:dyDescent="0.2">
      <c r="A310" t="s">
        <v>1397</v>
      </c>
      <c r="B310" t="s">
        <v>1398</v>
      </c>
      <c r="C310" t="s">
        <v>1399</v>
      </c>
      <c r="D310">
        <v>12.37</v>
      </c>
      <c r="E310">
        <v>12.38</v>
      </c>
      <c r="F310" t="s">
        <v>1400</v>
      </c>
      <c r="G310">
        <v>12.38</v>
      </c>
      <c r="H310">
        <v>12.38</v>
      </c>
    </row>
    <row r="311" spans="1:8" customFormat="1" ht="12.75" x14ac:dyDescent="0.2">
      <c r="A311" t="s">
        <v>1401</v>
      </c>
      <c r="B311" t="s">
        <v>1402</v>
      </c>
      <c r="C311" t="s">
        <v>6</v>
      </c>
      <c r="D311">
        <v>7650</v>
      </c>
      <c r="E311">
        <v>7650</v>
      </c>
      <c r="F311" t="s">
        <v>6</v>
      </c>
      <c r="G311">
        <v>7650</v>
      </c>
      <c r="H311">
        <v>7650</v>
      </c>
    </row>
    <row r="312" spans="1:8" customFormat="1" ht="12.75" x14ac:dyDescent="0.2">
      <c r="A312" t="s">
        <v>1403</v>
      </c>
      <c r="B312" t="s">
        <v>1404</v>
      </c>
      <c r="C312" t="s">
        <v>6</v>
      </c>
      <c r="D312">
        <v>5175</v>
      </c>
      <c r="E312">
        <v>5175</v>
      </c>
      <c r="F312" t="s">
        <v>6</v>
      </c>
      <c r="G312">
        <v>5175</v>
      </c>
      <c r="H312">
        <v>5175</v>
      </c>
    </row>
    <row r="313" spans="1:8" customFormat="1" ht="12.75" x14ac:dyDescent="0.2">
      <c r="A313" t="s">
        <v>1405</v>
      </c>
      <c r="B313" t="s">
        <v>1406</v>
      </c>
      <c r="C313" t="s">
        <v>1407</v>
      </c>
      <c r="D313">
        <v>1125</v>
      </c>
      <c r="E313">
        <v>1125</v>
      </c>
      <c r="F313" t="s">
        <v>51</v>
      </c>
      <c r="G313">
        <v>16.05</v>
      </c>
      <c r="H313">
        <v>16.05</v>
      </c>
    </row>
    <row r="314" spans="1:8" customFormat="1" ht="12.75" x14ac:dyDescent="0.2">
      <c r="A314" t="s">
        <v>1408</v>
      </c>
      <c r="B314" t="s">
        <v>1409</v>
      </c>
      <c r="C314" t="s">
        <v>1331</v>
      </c>
      <c r="D314">
        <v>225</v>
      </c>
      <c r="E314">
        <v>225</v>
      </c>
      <c r="F314" t="s">
        <v>21</v>
      </c>
      <c r="G314">
        <v>24.21</v>
      </c>
      <c r="H314">
        <v>24.21</v>
      </c>
    </row>
    <row r="315" spans="1:8" customFormat="1" ht="12.75" x14ac:dyDescent="0.2">
      <c r="A315" t="s">
        <v>1410</v>
      </c>
      <c r="B315" t="s">
        <v>1411</v>
      </c>
      <c r="C315" t="s">
        <v>1331</v>
      </c>
      <c r="D315">
        <v>421.88</v>
      </c>
      <c r="E315">
        <v>421.88</v>
      </c>
      <c r="F315" t="s">
        <v>21</v>
      </c>
      <c r="G315">
        <v>45.39</v>
      </c>
      <c r="H315">
        <v>45.39</v>
      </c>
    </row>
    <row r="316" spans="1:8" customFormat="1" ht="12.75" x14ac:dyDescent="0.2">
      <c r="A316" t="s">
        <v>1412</v>
      </c>
      <c r="B316" t="s">
        <v>1413</v>
      </c>
      <c r="C316" t="s">
        <v>1268</v>
      </c>
      <c r="D316">
        <v>1125</v>
      </c>
      <c r="E316">
        <v>1125</v>
      </c>
      <c r="F316" t="s">
        <v>22</v>
      </c>
      <c r="G316">
        <v>397.29</v>
      </c>
      <c r="H316">
        <v>397.29</v>
      </c>
    </row>
    <row r="317" spans="1:8" customFormat="1" ht="12.75" x14ac:dyDescent="0.2">
      <c r="A317" t="s">
        <v>1414</v>
      </c>
      <c r="B317" t="s">
        <v>1415</v>
      </c>
      <c r="C317" t="s">
        <v>1331</v>
      </c>
      <c r="D317">
        <v>7380</v>
      </c>
      <c r="E317">
        <v>7380</v>
      </c>
      <c r="F317" t="s">
        <v>21</v>
      </c>
      <c r="G317">
        <v>794.09</v>
      </c>
      <c r="H317">
        <v>794.09</v>
      </c>
    </row>
    <row r="318" spans="1:8" customFormat="1" ht="12.75" x14ac:dyDescent="0.2">
      <c r="A318" t="s">
        <v>1416</v>
      </c>
      <c r="B318" t="s">
        <v>1417</v>
      </c>
      <c r="C318" t="s">
        <v>1418</v>
      </c>
      <c r="D318">
        <v>562.5</v>
      </c>
      <c r="E318">
        <v>562.5</v>
      </c>
      <c r="F318" t="s">
        <v>21</v>
      </c>
      <c r="G318">
        <v>12.1</v>
      </c>
      <c r="H318">
        <v>12.1</v>
      </c>
    </row>
    <row r="319" spans="1:8" customFormat="1" ht="12.75" x14ac:dyDescent="0.2">
      <c r="A319" t="s">
        <v>1419</v>
      </c>
      <c r="B319" t="s">
        <v>1420</v>
      </c>
      <c r="C319" t="s">
        <v>1421</v>
      </c>
      <c r="D319">
        <v>562.5</v>
      </c>
      <c r="E319">
        <v>562.5</v>
      </c>
      <c r="F319" t="s">
        <v>21</v>
      </c>
      <c r="G319">
        <v>24.21</v>
      </c>
      <c r="H319">
        <v>24.21</v>
      </c>
    </row>
    <row r="320" spans="1:8" customFormat="1" ht="12.75" x14ac:dyDescent="0.2">
      <c r="A320" t="s">
        <v>1422</v>
      </c>
      <c r="B320" t="s">
        <v>1423</v>
      </c>
      <c r="C320" t="s">
        <v>1331</v>
      </c>
      <c r="D320">
        <v>140.63</v>
      </c>
      <c r="E320">
        <v>140.63</v>
      </c>
      <c r="F320" t="s">
        <v>21</v>
      </c>
      <c r="G320">
        <v>15.13</v>
      </c>
      <c r="H320">
        <v>15.13</v>
      </c>
    </row>
    <row r="321" spans="1:8" customFormat="1" ht="12.75" x14ac:dyDescent="0.2">
      <c r="A321" t="s">
        <v>1424</v>
      </c>
      <c r="B321" t="s">
        <v>1425</v>
      </c>
      <c r="C321" t="s">
        <v>1331</v>
      </c>
      <c r="D321">
        <v>421.88</v>
      </c>
      <c r="E321">
        <v>421.88</v>
      </c>
      <c r="F321" t="s">
        <v>21</v>
      </c>
      <c r="G321">
        <v>45.39</v>
      </c>
      <c r="H321">
        <v>45.39</v>
      </c>
    </row>
    <row r="322" spans="1:8" customFormat="1" ht="12.75" x14ac:dyDescent="0.2">
      <c r="A322" t="s">
        <v>1426</v>
      </c>
      <c r="B322" t="s">
        <v>1427</v>
      </c>
      <c r="C322" t="s">
        <v>1331</v>
      </c>
      <c r="D322">
        <v>1575</v>
      </c>
      <c r="E322">
        <v>1575</v>
      </c>
      <c r="F322" t="s">
        <v>21</v>
      </c>
      <c r="G322">
        <v>169.47</v>
      </c>
      <c r="H322">
        <v>169.47</v>
      </c>
    </row>
    <row r="323" spans="1:8" customFormat="1" ht="12.75" x14ac:dyDescent="0.2">
      <c r="A323" t="s">
        <v>1428</v>
      </c>
      <c r="B323" t="s">
        <v>1429</v>
      </c>
      <c r="C323" t="s">
        <v>1268</v>
      </c>
      <c r="D323">
        <v>1911.94</v>
      </c>
      <c r="E323">
        <v>1911.94</v>
      </c>
      <c r="F323" t="s">
        <v>22</v>
      </c>
      <c r="G323">
        <v>675.19</v>
      </c>
      <c r="H323">
        <v>675.19</v>
      </c>
    </row>
    <row r="324" spans="1:8" customFormat="1" ht="12.75" x14ac:dyDescent="0.2">
      <c r="A324" t="s">
        <v>1430</v>
      </c>
      <c r="B324" t="s">
        <v>1431</v>
      </c>
      <c r="C324" t="s">
        <v>1268</v>
      </c>
      <c r="D324">
        <v>1968.75</v>
      </c>
      <c r="E324">
        <v>1968.75</v>
      </c>
      <c r="F324" t="s">
        <v>22</v>
      </c>
      <c r="G324">
        <v>695.26</v>
      </c>
      <c r="H324">
        <v>695.26</v>
      </c>
    </row>
    <row r="325" spans="1:8" customFormat="1" ht="12.75" x14ac:dyDescent="0.2">
      <c r="A325" t="s">
        <v>1432</v>
      </c>
      <c r="B325" t="s">
        <v>1433</v>
      </c>
      <c r="C325" t="s">
        <v>1434</v>
      </c>
      <c r="D325">
        <v>43.88</v>
      </c>
      <c r="E325">
        <v>43.88</v>
      </c>
      <c r="F325" t="s">
        <v>1434</v>
      </c>
      <c r="G325">
        <v>43.88</v>
      </c>
      <c r="H325">
        <v>43.88</v>
      </c>
    </row>
    <row r="326" spans="1:8" customFormat="1" ht="12.75" x14ac:dyDescent="0.2">
      <c r="A326" t="s">
        <v>1435</v>
      </c>
      <c r="B326" t="s">
        <v>1436</v>
      </c>
      <c r="C326" t="s">
        <v>1434</v>
      </c>
      <c r="D326">
        <v>37.130000000000003</v>
      </c>
      <c r="E326">
        <v>37.130000000000003</v>
      </c>
      <c r="F326" t="s">
        <v>1434</v>
      </c>
      <c r="G326">
        <v>37.130000000000003</v>
      </c>
      <c r="H326">
        <v>37.130000000000003</v>
      </c>
    </row>
    <row r="327" spans="1:8" customFormat="1" ht="12.75" x14ac:dyDescent="0.2">
      <c r="A327" t="s">
        <v>1437</v>
      </c>
      <c r="B327" t="s">
        <v>1438</v>
      </c>
      <c r="C327" t="s">
        <v>1138</v>
      </c>
      <c r="D327">
        <v>8.64</v>
      </c>
      <c r="E327">
        <v>8.64</v>
      </c>
      <c r="F327" t="s">
        <v>51</v>
      </c>
      <c r="G327">
        <v>28.36</v>
      </c>
      <c r="H327">
        <v>28.36</v>
      </c>
    </row>
    <row r="328" spans="1:8" customFormat="1" ht="12.75" x14ac:dyDescent="0.2">
      <c r="A328" t="s">
        <v>1439</v>
      </c>
      <c r="B328" t="s">
        <v>1440</v>
      </c>
      <c r="C328" t="s">
        <v>1138</v>
      </c>
      <c r="D328">
        <v>14.41</v>
      </c>
      <c r="E328">
        <v>14.41</v>
      </c>
      <c r="F328" t="s">
        <v>51</v>
      </c>
      <c r="G328">
        <v>47.26</v>
      </c>
      <c r="H328">
        <v>47.26</v>
      </c>
    </row>
    <row r="329" spans="1:8" customFormat="1" ht="12.75" x14ac:dyDescent="0.2">
      <c r="A329" t="s">
        <v>1441</v>
      </c>
      <c r="B329" t="s">
        <v>1442</v>
      </c>
      <c r="C329" t="s">
        <v>1268</v>
      </c>
      <c r="D329">
        <v>1828.13</v>
      </c>
      <c r="E329">
        <v>14787.6</v>
      </c>
      <c r="F329" t="s">
        <v>22</v>
      </c>
      <c r="G329">
        <v>645.6</v>
      </c>
      <c r="H329">
        <v>5222.2</v>
      </c>
    </row>
    <row r="330" spans="1:8" customFormat="1" ht="12.75" x14ac:dyDescent="0.2">
      <c r="A330" t="s">
        <v>1443</v>
      </c>
      <c r="B330" t="s">
        <v>1444</v>
      </c>
      <c r="C330" t="s">
        <v>1268</v>
      </c>
      <c r="D330">
        <v>1828.13</v>
      </c>
      <c r="E330">
        <v>12491.32</v>
      </c>
      <c r="F330" t="s">
        <v>22</v>
      </c>
      <c r="G330">
        <v>645.6</v>
      </c>
      <c r="H330">
        <v>4411.2700000000004</v>
      </c>
    </row>
    <row r="331" spans="1:8" customFormat="1" ht="12.75" x14ac:dyDescent="0.2">
      <c r="A331" t="s">
        <v>1445</v>
      </c>
      <c r="B331" t="s">
        <v>1446</v>
      </c>
      <c r="C331" t="s">
        <v>1268</v>
      </c>
      <c r="D331">
        <v>1828.13</v>
      </c>
      <c r="E331">
        <v>12752.82</v>
      </c>
      <c r="F331" t="s">
        <v>22</v>
      </c>
      <c r="G331">
        <v>645.6</v>
      </c>
      <c r="H331">
        <v>4503.62</v>
      </c>
    </row>
    <row r="332" spans="1:8" customFormat="1" ht="12.75" x14ac:dyDescent="0.2">
      <c r="A332" t="s">
        <v>1447</v>
      </c>
      <c r="B332" t="s">
        <v>1448</v>
      </c>
      <c r="C332" t="s">
        <v>1268</v>
      </c>
      <c r="D332">
        <v>1828.13</v>
      </c>
      <c r="E332">
        <v>10988.45</v>
      </c>
      <c r="F332" t="s">
        <v>22</v>
      </c>
      <c r="G332">
        <v>645.6</v>
      </c>
      <c r="H332">
        <v>3880.54</v>
      </c>
    </row>
    <row r="333" spans="1:8" customFormat="1" ht="12.75" x14ac:dyDescent="0.2">
      <c r="A333" t="s">
        <v>1449</v>
      </c>
      <c r="B333" t="s">
        <v>1450</v>
      </c>
      <c r="C333" t="s">
        <v>1268</v>
      </c>
      <c r="D333">
        <v>1828.13</v>
      </c>
      <c r="E333">
        <v>8781.69</v>
      </c>
      <c r="F333" t="s">
        <v>22</v>
      </c>
      <c r="G333">
        <v>645.6</v>
      </c>
      <c r="H333">
        <v>3101.23</v>
      </c>
    </row>
    <row r="334" spans="1:8" customFormat="1" ht="12.75" x14ac:dyDescent="0.2">
      <c r="A334" t="s">
        <v>1451</v>
      </c>
      <c r="B334" t="s">
        <v>1452</v>
      </c>
      <c r="C334" t="s">
        <v>1268</v>
      </c>
      <c r="D334">
        <v>1828.13</v>
      </c>
      <c r="E334">
        <v>11833.94</v>
      </c>
      <c r="F334" t="s">
        <v>22</v>
      </c>
      <c r="G334">
        <v>645.6</v>
      </c>
      <c r="H334">
        <v>4179.12</v>
      </c>
    </row>
    <row r="335" spans="1:8" customFormat="1" ht="12.75" x14ac:dyDescent="0.2">
      <c r="A335" t="s">
        <v>1453</v>
      </c>
      <c r="B335" t="s">
        <v>1454</v>
      </c>
      <c r="C335" t="s">
        <v>1268</v>
      </c>
      <c r="D335">
        <v>1828.13</v>
      </c>
      <c r="E335">
        <v>10059.530000000001</v>
      </c>
      <c r="F335" t="s">
        <v>22</v>
      </c>
      <c r="G335">
        <v>645.6</v>
      </c>
      <c r="H335">
        <v>3552.49</v>
      </c>
    </row>
    <row r="336" spans="1:8" customFormat="1" ht="12.75" x14ac:dyDescent="0.2">
      <c r="A336" t="s">
        <v>1455</v>
      </c>
      <c r="B336" t="s">
        <v>1456</v>
      </c>
      <c r="C336" t="s">
        <v>1268</v>
      </c>
      <c r="D336">
        <v>1828.13</v>
      </c>
      <c r="E336">
        <v>24894.77</v>
      </c>
      <c r="F336" t="s">
        <v>22</v>
      </c>
      <c r="G336">
        <v>645.6</v>
      </c>
      <c r="H336">
        <v>8791.51</v>
      </c>
    </row>
    <row r="337" spans="1:8" customFormat="1" ht="12.75" x14ac:dyDescent="0.2">
      <c r="A337" t="s">
        <v>1457</v>
      </c>
      <c r="B337" t="s">
        <v>1458</v>
      </c>
      <c r="C337" t="s">
        <v>1268</v>
      </c>
      <c r="D337">
        <v>1828.13</v>
      </c>
      <c r="E337">
        <v>21634.17</v>
      </c>
      <c r="F337" t="s">
        <v>22</v>
      </c>
      <c r="G337">
        <v>645.6</v>
      </c>
      <c r="H337">
        <v>7640.04</v>
      </c>
    </row>
    <row r="338" spans="1:8" customFormat="1" ht="12.75" x14ac:dyDescent="0.2">
      <c r="A338" t="s">
        <v>1459</v>
      </c>
      <c r="B338" t="s">
        <v>1460</v>
      </c>
      <c r="C338" t="s">
        <v>1268</v>
      </c>
      <c r="D338">
        <v>1828.13</v>
      </c>
      <c r="E338">
        <v>19320.580000000002</v>
      </c>
      <c r="F338" t="s">
        <v>22</v>
      </c>
      <c r="G338">
        <v>645.6</v>
      </c>
      <c r="H338">
        <v>6823</v>
      </c>
    </row>
    <row r="339" spans="1:8" customFormat="1" ht="12.75" x14ac:dyDescent="0.2">
      <c r="A339" t="s">
        <v>1461</v>
      </c>
      <c r="B339" t="s">
        <v>1462</v>
      </c>
      <c r="C339" t="s">
        <v>1268</v>
      </c>
      <c r="D339">
        <v>1828.13</v>
      </c>
      <c r="E339">
        <v>17591.310000000001</v>
      </c>
      <c r="F339" t="s">
        <v>22</v>
      </c>
      <c r="G339">
        <v>645.6</v>
      </c>
      <c r="H339">
        <v>6212.32</v>
      </c>
    </row>
    <row r="340" spans="1:8" customFormat="1" ht="12.75" x14ac:dyDescent="0.2">
      <c r="A340" t="s">
        <v>1463</v>
      </c>
      <c r="B340" t="s">
        <v>1464</v>
      </c>
      <c r="C340" t="s">
        <v>1268</v>
      </c>
      <c r="D340">
        <v>1828.13</v>
      </c>
      <c r="E340">
        <v>16327.79</v>
      </c>
      <c r="F340" t="s">
        <v>22</v>
      </c>
      <c r="G340">
        <v>645.6</v>
      </c>
      <c r="H340">
        <v>5766.11</v>
      </c>
    </row>
    <row r="341" spans="1:8" customFormat="1" ht="12.75" x14ac:dyDescent="0.2">
      <c r="A341" t="s">
        <v>1465</v>
      </c>
      <c r="B341" t="s">
        <v>1466</v>
      </c>
      <c r="C341" t="s">
        <v>1268</v>
      </c>
      <c r="D341">
        <v>1828.13</v>
      </c>
      <c r="E341">
        <v>14961.81</v>
      </c>
      <c r="F341" t="s">
        <v>22</v>
      </c>
      <c r="G341">
        <v>645.6</v>
      </c>
      <c r="H341">
        <v>5283.72</v>
      </c>
    </row>
    <row r="342" spans="1:8" customFormat="1" ht="12.75" x14ac:dyDescent="0.2">
      <c r="A342" t="s">
        <v>1467</v>
      </c>
      <c r="B342" t="s">
        <v>1468</v>
      </c>
      <c r="C342" t="s">
        <v>1268</v>
      </c>
      <c r="D342">
        <v>1828.13</v>
      </c>
      <c r="E342">
        <v>14307.24</v>
      </c>
      <c r="F342" t="s">
        <v>22</v>
      </c>
      <c r="G342">
        <v>645.6</v>
      </c>
      <c r="H342">
        <v>5052.5600000000004</v>
      </c>
    </row>
    <row r="343" spans="1:8" customFormat="1" ht="12.75" x14ac:dyDescent="0.2">
      <c r="A343" t="s">
        <v>1469</v>
      </c>
      <c r="B343" t="s">
        <v>1470</v>
      </c>
      <c r="C343" t="s">
        <v>1268</v>
      </c>
      <c r="D343">
        <v>1828.13</v>
      </c>
      <c r="E343">
        <v>13633.43</v>
      </c>
      <c r="F343" t="s">
        <v>22</v>
      </c>
      <c r="G343">
        <v>645.6</v>
      </c>
      <c r="H343">
        <v>4814.6000000000004</v>
      </c>
    </row>
    <row r="344" spans="1:8" customFormat="1" ht="12.75" x14ac:dyDescent="0.2">
      <c r="A344" t="s">
        <v>1471</v>
      </c>
      <c r="B344" t="s">
        <v>1472</v>
      </c>
      <c r="C344" t="s">
        <v>1268</v>
      </c>
      <c r="D344">
        <v>1828.13</v>
      </c>
      <c r="E344">
        <v>17409.21</v>
      </c>
      <c r="F344" t="s">
        <v>22</v>
      </c>
      <c r="G344">
        <v>645.6</v>
      </c>
      <c r="H344">
        <v>6148.01</v>
      </c>
    </row>
    <row r="345" spans="1:8" customFormat="1" ht="12.75" x14ac:dyDescent="0.2">
      <c r="A345" t="s">
        <v>1473</v>
      </c>
      <c r="B345" t="s">
        <v>1474</v>
      </c>
      <c r="C345" t="s">
        <v>1268</v>
      </c>
      <c r="D345">
        <v>1828.13</v>
      </c>
      <c r="E345">
        <v>15420.58</v>
      </c>
      <c r="F345" t="s">
        <v>22</v>
      </c>
      <c r="G345">
        <v>645.6</v>
      </c>
      <c r="H345">
        <v>5445.73</v>
      </c>
    </row>
    <row r="346" spans="1:8" customFormat="1" ht="12.75" x14ac:dyDescent="0.2">
      <c r="A346" t="s">
        <v>1475</v>
      </c>
      <c r="B346" t="s">
        <v>1476</v>
      </c>
      <c r="C346" t="s">
        <v>1268</v>
      </c>
      <c r="D346">
        <v>1462.5</v>
      </c>
      <c r="E346">
        <v>40228</v>
      </c>
      <c r="F346" t="s">
        <v>22</v>
      </c>
      <c r="G346">
        <v>516.48</v>
      </c>
      <c r="H346">
        <v>14206.4</v>
      </c>
    </row>
    <row r="347" spans="1:8" customFormat="1" ht="12.75" x14ac:dyDescent="0.2">
      <c r="A347" t="s">
        <v>1477</v>
      </c>
      <c r="B347" t="s">
        <v>1478</v>
      </c>
      <c r="C347" t="s">
        <v>1268</v>
      </c>
      <c r="D347">
        <v>1462.5</v>
      </c>
      <c r="E347">
        <v>33596.25</v>
      </c>
      <c r="F347" t="s">
        <v>22</v>
      </c>
      <c r="G347">
        <v>516.48</v>
      </c>
      <c r="H347">
        <v>11864.42</v>
      </c>
    </row>
    <row r="348" spans="1:8" customFormat="1" ht="12.75" x14ac:dyDescent="0.2">
      <c r="A348" t="s">
        <v>1479</v>
      </c>
      <c r="B348" t="s">
        <v>1480</v>
      </c>
      <c r="C348" t="s">
        <v>1268</v>
      </c>
      <c r="D348">
        <v>1462.5</v>
      </c>
      <c r="E348">
        <v>29350.13</v>
      </c>
      <c r="F348" t="s">
        <v>22</v>
      </c>
      <c r="G348">
        <v>516.48</v>
      </c>
      <c r="H348">
        <v>10364.91</v>
      </c>
    </row>
    <row r="349" spans="1:8" customFormat="1" ht="12.75" x14ac:dyDescent="0.2">
      <c r="A349" t="s">
        <v>1481</v>
      </c>
      <c r="B349" t="s">
        <v>1482</v>
      </c>
      <c r="C349" t="s">
        <v>1268</v>
      </c>
      <c r="D349">
        <v>1462.5</v>
      </c>
      <c r="E349">
        <v>25705.67</v>
      </c>
      <c r="F349" t="s">
        <v>22</v>
      </c>
      <c r="G349">
        <v>516.48</v>
      </c>
      <c r="H349">
        <v>9077.8799999999992</v>
      </c>
    </row>
    <row r="350" spans="1:8" customFormat="1" ht="12.75" x14ac:dyDescent="0.2">
      <c r="A350" t="s">
        <v>1483</v>
      </c>
      <c r="B350" t="s">
        <v>1484</v>
      </c>
      <c r="C350" t="s">
        <v>1268</v>
      </c>
      <c r="D350">
        <v>1462.5</v>
      </c>
      <c r="E350">
        <v>22738.55</v>
      </c>
      <c r="F350" t="s">
        <v>22</v>
      </c>
      <c r="G350">
        <v>516.48</v>
      </c>
      <c r="H350">
        <v>8030.05</v>
      </c>
    </row>
    <row r="351" spans="1:8" customFormat="1" ht="12.75" x14ac:dyDescent="0.2">
      <c r="A351" t="s">
        <v>1485</v>
      </c>
      <c r="B351" t="s">
        <v>1486</v>
      </c>
      <c r="C351" t="s">
        <v>1268</v>
      </c>
      <c r="D351">
        <v>1462.5</v>
      </c>
      <c r="E351">
        <v>18999.599999999999</v>
      </c>
      <c r="F351" t="s">
        <v>22</v>
      </c>
      <c r="G351">
        <v>516.48</v>
      </c>
      <c r="H351">
        <v>6709.65</v>
      </c>
    </row>
    <row r="352" spans="1:8" customFormat="1" ht="12.75" x14ac:dyDescent="0.2">
      <c r="A352" t="s">
        <v>1487</v>
      </c>
      <c r="B352" t="s">
        <v>1488</v>
      </c>
      <c r="C352" t="s">
        <v>1268</v>
      </c>
      <c r="D352">
        <v>1462.5</v>
      </c>
      <c r="E352">
        <v>16890.310000000001</v>
      </c>
      <c r="F352" t="s">
        <v>22</v>
      </c>
      <c r="G352">
        <v>516.48</v>
      </c>
      <c r="H352">
        <v>5964.76</v>
      </c>
    </row>
    <row r="353" spans="1:8" customFormat="1" ht="12.75" x14ac:dyDescent="0.2">
      <c r="A353" t="s">
        <v>1489</v>
      </c>
      <c r="B353" t="s">
        <v>1490</v>
      </c>
      <c r="C353" t="s">
        <v>1268</v>
      </c>
      <c r="D353">
        <v>1462.5</v>
      </c>
      <c r="E353">
        <v>15024.08</v>
      </c>
      <c r="F353" t="s">
        <v>22</v>
      </c>
      <c r="G353">
        <v>516.48</v>
      </c>
      <c r="H353">
        <v>5305.71</v>
      </c>
    </row>
    <row r="354" spans="1:8" customFormat="1" ht="12.75" x14ac:dyDescent="0.2">
      <c r="A354" t="s">
        <v>1491</v>
      </c>
      <c r="B354" t="s">
        <v>1492</v>
      </c>
      <c r="C354" t="s">
        <v>1268</v>
      </c>
      <c r="D354">
        <v>1462.5</v>
      </c>
      <c r="E354">
        <v>13826.04</v>
      </c>
      <c r="F354" t="s">
        <v>22</v>
      </c>
      <c r="G354">
        <v>516.48</v>
      </c>
      <c r="H354">
        <v>4882.62</v>
      </c>
    </row>
    <row r="355" spans="1:8" customFormat="1" ht="12.75" x14ac:dyDescent="0.2">
      <c r="A355" t="s">
        <v>1493</v>
      </c>
      <c r="B355" t="s">
        <v>1494</v>
      </c>
      <c r="C355" t="s">
        <v>1268</v>
      </c>
      <c r="D355">
        <v>1462.5</v>
      </c>
      <c r="E355">
        <v>12795.83</v>
      </c>
      <c r="F355" t="s">
        <v>22</v>
      </c>
      <c r="G355">
        <v>516.48</v>
      </c>
      <c r="H355">
        <v>4518.8100000000004</v>
      </c>
    </row>
    <row r="356" spans="1:8" customFormat="1" ht="12.75" x14ac:dyDescent="0.2">
      <c r="A356" t="s">
        <v>1495</v>
      </c>
      <c r="B356" t="s">
        <v>1496</v>
      </c>
      <c r="C356" t="s">
        <v>1268</v>
      </c>
      <c r="D356">
        <v>2503.13</v>
      </c>
      <c r="E356">
        <v>2564.13</v>
      </c>
      <c r="F356" t="s">
        <v>22</v>
      </c>
      <c r="G356">
        <v>883.97</v>
      </c>
      <c r="H356">
        <v>905.51</v>
      </c>
    </row>
    <row r="357" spans="1:8" customFormat="1" ht="12.75" x14ac:dyDescent="0.2">
      <c r="A357" t="s">
        <v>1497</v>
      </c>
      <c r="B357" t="s">
        <v>1498</v>
      </c>
      <c r="C357" t="s">
        <v>1268</v>
      </c>
      <c r="D357">
        <v>2503.13</v>
      </c>
      <c r="E357">
        <v>4241.63</v>
      </c>
      <c r="F357" t="s">
        <v>22</v>
      </c>
      <c r="G357">
        <v>883.97</v>
      </c>
      <c r="H357">
        <v>1497.92</v>
      </c>
    </row>
    <row r="358" spans="1:8" customFormat="1" ht="12.75" x14ac:dyDescent="0.2">
      <c r="A358" t="s">
        <v>1499</v>
      </c>
      <c r="B358" t="s">
        <v>1500</v>
      </c>
      <c r="C358" t="s">
        <v>1501</v>
      </c>
      <c r="D358">
        <v>2643.75</v>
      </c>
      <c r="E358">
        <v>18005.59</v>
      </c>
      <c r="F358" t="s">
        <v>22</v>
      </c>
      <c r="G358">
        <v>466.82</v>
      </c>
      <c r="H358">
        <v>3179.31</v>
      </c>
    </row>
    <row r="359" spans="1:8" customFormat="1" ht="12.75" x14ac:dyDescent="0.2">
      <c r="A359" t="s">
        <v>1502</v>
      </c>
      <c r="B359" t="s">
        <v>1503</v>
      </c>
      <c r="C359" t="s">
        <v>1268</v>
      </c>
      <c r="D359">
        <v>1462.5</v>
      </c>
      <c r="E359">
        <v>37999.160000000003</v>
      </c>
      <c r="F359" t="s">
        <v>22</v>
      </c>
      <c r="G359">
        <v>516.48</v>
      </c>
      <c r="H359">
        <v>13419.29</v>
      </c>
    </row>
    <row r="360" spans="1:8" customFormat="1" ht="12.75" x14ac:dyDescent="0.2">
      <c r="A360" t="s">
        <v>1504</v>
      </c>
      <c r="B360" t="s">
        <v>1505</v>
      </c>
      <c r="C360" t="s">
        <v>1268</v>
      </c>
      <c r="D360">
        <v>1462.5</v>
      </c>
      <c r="E360">
        <v>99859.99</v>
      </c>
      <c r="F360" t="s">
        <v>22</v>
      </c>
      <c r="G360">
        <v>516.48</v>
      </c>
      <c r="H360">
        <v>35265.26</v>
      </c>
    </row>
    <row r="361" spans="1:8" customFormat="1" ht="12.75" x14ac:dyDescent="0.2">
      <c r="A361" t="s">
        <v>1506</v>
      </c>
      <c r="B361" t="s">
        <v>1507</v>
      </c>
      <c r="C361" t="s">
        <v>1268</v>
      </c>
      <c r="D361">
        <v>1462.5</v>
      </c>
      <c r="E361">
        <v>50281.67</v>
      </c>
      <c r="F361" t="s">
        <v>22</v>
      </c>
      <c r="G361">
        <v>516.48</v>
      </c>
      <c r="H361">
        <v>17756.82</v>
      </c>
    </row>
    <row r="362" spans="1:8" customFormat="1" ht="12.75" x14ac:dyDescent="0.2">
      <c r="A362" t="s">
        <v>1508</v>
      </c>
      <c r="B362" t="s">
        <v>1509</v>
      </c>
      <c r="C362" t="s">
        <v>1268</v>
      </c>
      <c r="D362">
        <v>1462.5</v>
      </c>
      <c r="E362">
        <v>99859.99</v>
      </c>
      <c r="F362" t="s">
        <v>22</v>
      </c>
      <c r="G362">
        <v>516.48</v>
      </c>
      <c r="H362">
        <v>35265.26</v>
      </c>
    </row>
    <row r="363" spans="1:8" customFormat="1" ht="12.75" x14ac:dyDescent="0.2">
      <c r="A363" t="s">
        <v>1510</v>
      </c>
      <c r="B363" t="s">
        <v>1511</v>
      </c>
      <c r="C363" t="s">
        <v>1268</v>
      </c>
      <c r="D363">
        <v>2522.25</v>
      </c>
      <c r="E363">
        <v>4791.45</v>
      </c>
      <c r="F363" t="s">
        <v>22</v>
      </c>
      <c r="G363">
        <v>890.73</v>
      </c>
      <c r="H363">
        <v>1692.09</v>
      </c>
    </row>
    <row r="364" spans="1:8" customFormat="1" ht="12.75" x14ac:dyDescent="0.2">
      <c r="A364" t="s">
        <v>1512</v>
      </c>
      <c r="B364" t="s">
        <v>1513</v>
      </c>
      <c r="C364" t="s">
        <v>1268</v>
      </c>
      <c r="D364">
        <v>1687.5</v>
      </c>
      <c r="E364">
        <v>3378.42</v>
      </c>
      <c r="F364" t="s">
        <v>22</v>
      </c>
      <c r="G364">
        <v>595.94000000000005</v>
      </c>
      <c r="H364">
        <v>1193.08</v>
      </c>
    </row>
    <row r="365" spans="1:8" customFormat="1" ht="12.75" x14ac:dyDescent="0.2">
      <c r="A365" t="s">
        <v>1514</v>
      </c>
      <c r="B365" t="s">
        <v>1515</v>
      </c>
      <c r="C365" t="s">
        <v>1268</v>
      </c>
      <c r="D365">
        <v>3346.88</v>
      </c>
      <c r="E365">
        <v>14780.57</v>
      </c>
      <c r="F365" t="s">
        <v>22</v>
      </c>
      <c r="G365">
        <v>1181.94</v>
      </c>
      <c r="H365">
        <v>5219.71</v>
      </c>
    </row>
    <row r="366" spans="1:8" customFormat="1" ht="12.75" x14ac:dyDescent="0.2">
      <c r="A366" t="s">
        <v>1516</v>
      </c>
      <c r="B366" t="s">
        <v>1517</v>
      </c>
      <c r="C366" t="s">
        <v>1268</v>
      </c>
      <c r="D366">
        <v>3346.88</v>
      </c>
      <c r="E366">
        <v>11761.95</v>
      </c>
      <c r="F366" t="s">
        <v>22</v>
      </c>
      <c r="G366">
        <v>1181.94</v>
      </c>
      <c r="H366">
        <v>4153.7</v>
      </c>
    </row>
    <row r="367" spans="1:8" customFormat="1" ht="12.75" x14ac:dyDescent="0.2">
      <c r="A367" t="s">
        <v>1518</v>
      </c>
      <c r="B367" t="s">
        <v>1519</v>
      </c>
      <c r="C367" t="s">
        <v>1268</v>
      </c>
      <c r="D367">
        <v>3346.88</v>
      </c>
      <c r="E367">
        <v>11031.41</v>
      </c>
      <c r="F367" t="s">
        <v>22</v>
      </c>
      <c r="G367">
        <v>1181.94</v>
      </c>
      <c r="H367">
        <v>3895.71</v>
      </c>
    </row>
    <row r="368" spans="1:8" customFormat="1" ht="12.75" x14ac:dyDescent="0.2">
      <c r="A368" t="s">
        <v>1520</v>
      </c>
      <c r="B368" t="s">
        <v>1521</v>
      </c>
      <c r="C368" t="s">
        <v>1268</v>
      </c>
      <c r="D368">
        <v>3346.88</v>
      </c>
      <c r="E368">
        <v>10295.75</v>
      </c>
      <c r="F368" t="s">
        <v>22</v>
      </c>
      <c r="G368">
        <v>1181.94</v>
      </c>
      <c r="H368">
        <v>3635.91</v>
      </c>
    </row>
    <row r="369" spans="1:8" customFormat="1" ht="12.75" x14ac:dyDescent="0.2">
      <c r="A369" t="s">
        <v>1522</v>
      </c>
      <c r="B369" t="s">
        <v>1523</v>
      </c>
      <c r="C369" t="s">
        <v>1268</v>
      </c>
      <c r="D369">
        <v>3346.88</v>
      </c>
      <c r="E369">
        <v>9188.48</v>
      </c>
      <c r="F369" t="s">
        <v>22</v>
      </c>
      <c r="G369">
        <v>1181.94</v>
      </c>
      <c r="H369">
        <v>3244.88</v>
      </c>
    </row>
    <row r="370" spans="1:8" customFormat="1" ht="12.75" x14ac:dyDescent="0.2">
      <c r="A370" t="s">
        <v>1524</v>
      </c>
      <c r="B370" t="s">
        <v>1525</v>
      </c>
      <c r="C370" t="s">
        <v>1268</v>
      </c>
      <c r="D370">
        <v>3346.88</v>
      </c>
      <c r="E370">
        <v>8907.15</v>
      </c>
      <c r="F370" t="s">
        <v>22</v>
      </c>
      <c r="G370">
        <v>1181.94</v>
      </c>
      <c r="H370">
        <v>3145.53</v>
      </c>
    </row>
    <row r="371" spans="1:8" customFormat="1" ht="12.75" x14ac:dyDescent="0.2">
      <c r="A371" t="s">
        <v>1526</v>
      </c>
      <c r="B371" t="s">
        <v>1527</v>
      </c>
      <c r="C371" t="s">
        <v>1268</v>
      </c>
      <c r="D371">
        <v>1687.5</v>
      </c>
      <c r="E371">
        <v>1687.5</v>
      </c>
      <c r="F371" t="s">
        <v>22</v>
      </c>
      <c r="G371">
        <v>595.94000000000005</v>
      </c>
      <c r="H371">
        <v>595.94000000000005</v>
      </c>
    </row>
    <row r="372" spans="1:8" customFormat="1" ht="12.75" x14ac:dyDescent="0.2">
      <c r="A372" t="s">
        <v>1528</v>
      </c>
      <c r="B372" t="s">
        <v>1529</v>
      </c>
      <c r="C372" t="s">
        <v>1268</v>
      </c>
      <c r="D372">
        <v>2531.25</v>
      </c>
      <c r="E372">
        <v>2531.25</v>
      </c>
      <c r="F372" t="s">
        <v>22</v>
      </c>
      <c r="G372">
        <v>893.9</v>
      </c>
      <c r="H372">
        <v>893.9</v>
      </c>
    </row>
    <row r="373" spans="1:8" customFormat="1" ht="12.75" x14ac:dyDescent="0.2">
      <c r="A373" t="s">
        <v>1530</v>
      </c>
      <c r="B373" t="s">
        <v>1531</v>
      </c>
      <c r="C373" t="s">
        <v>1268</v>
      </c>
      <c r="D373">
        <v>3040.88</v>
      </c>
      <c r="E373">
        <v>28839.42</v>
      </c>
      <c r="F373" t="s">
        <v>22</v>
      </c>
      <c r="G373">
        <v>1073.8800000000001</v>
      </c>
      <c r="H373">
        <v>10184.549999999999</v>
      </c>
    </row>
    <row r="374" spans="1:8" customFormat="1" ht="12.75" x14ac:dyDescent="0.2">
      <c r="A374" t="s">
        <v>1532</v>
      </c>
      <c r="B374" t="s">
        <v>1533</v>
      </c>
      <c r="C374" t="s">
        <v>1268</v>
      </c>
      <c r="D374">
        <v>3040.88</v>
      </c>
      <c r="E374">
        <v>28521</v>
      </c>
      <c r="F374" t="s">
        <v>22</v>
      </c>
      <c r="G374">
        <v>1073.8800000000001</v>
      </c>
      <c r="H374">
        <v>10072.11</v>
      </c>
    </row>
    <row r="375" spans="1:8" customFormat="1" ht="12.75" x14ac:dyDescent="0.2">
      <c r="A375" t="s">
        <v>1534</v>
      </c>
      <c r="B375" t="s">
        <v>1535</v>
      </c>
      <c r="C375" t="s">
        <v>1268</v>
      </c>
      <c r="D375">
        <v>3040.88</v>
      </c>
      <c r="E375">
        <v>23448.240000000002</v>
      </c>
      <c r="F375" t="s">
        <v>22</v>
      </c>
      <c r="G375">
        <v>1073.8800000000001</v>
      </c>
      <c r="H375">
        <v>8280.68</v>
      </c>
    </row>
    <row r="376" spans="1:8" customFormat="1" ht="12.75" x14ac:dyDescent="0.2">
      <c r="A376" t="s">
        <v>1536</v>
      </c>
      <c r="B376" t="s">
        <v>1537</v>
      </c>
      <c r="C376" t="s">
        <v>1268</v>
      </c>
      <c r="D376">
        <v>3040.88</v>
      </c>
      <c r="E376">
        <v>22511.279999999999</v>
      </c>
      <c r="F376" t="s">
        <v>22</v>
      </c>
      <c r="G376">
        <v>1073.8800000000001</v>
      </c>
      <c r="H376">
        <v>7949.79</v>
      </c>
    </row>
    <row r="377" spans="1:8" customFormat="1" ht="12.75" x14ac:dyDescent="0.2">
      <c r="A377" t="s">
        <v>1538</v>
      </c>
      <c r="B377" t="s">
        <v>1539</v>
      </c>
      <c r="C377" t="s">
        <v>1268</v>
      </c>
      <c r="D377">
        <v>3040.88</v>
      </c>
      <c r="E377">
        <v>20229.88</v>
      </c>
      <c r="F377" t="s">
        <v>22</v>
      </c>
      <c r="G377">
        <v>1073.8800000000001</v>
      </c>
      <c r="H377">
        <v>7144.12</v>
      </c>
    </row>
    <row r="378" spans="1:8" customFormat="1" ht="12.75" x14ac:dyDescent="0.2">
      <c r="A378" t="s">
        <v>31</v>
      </c>
      <c r="B378" t="s">
        <v>1540</v>
      </c>
      <c r="C378" t="s">
        <v>1268</v>
      </c>
      <c r="D378">
        <v>3040.88</v>
      </c>
      <c r="E378">
        <v>20551.96</v>
      </c>
      <c r="F378" t="s">
        <v>22</v>
      </c>
      <c r="G378">
        <v>1073.8800000000001</v>
      </c>
      <c r="H378">
        <v>7257.86</v>
      </c>
    </row>
    <row r="379" spans="1:8" customFormat="1" ht="12.75" x14ac:dyDescent="0.2">
      <c r="A379" t="s">
        <v>1541</v>
      </c>
      <c r="B379" t="s">
        <v>1542</v>
      </c>
      <c r="C379" t="s">
        <v>1268</v>
      </c>
      <c r="D379">
        <v>3040.88</v>
      </c>
      <c r="E379">
        <v>18385.240000000002</v>
      </c>
      <c r="F379" t="s">
        <v>22</v>
      </c>
      <c r="G379">
        <v>1073.8800000000001</v>
      </c>
      <c r="H379">
        <v>6492.69</v>
      </c>
    </row>
    <row r="380" spans="1:8" customFormat="1" ht="12.75" x14ac:dyDescent="0.2">
      <c r="A380" t="s">
        <v>30</v>
      </c>
      <c r="B380" t="s">
        <v>1543</v>
      </c>
      <c r="C380" t="s">
        <v>1268</v>
      </c>
      <c r="D380">
        <v>3040.88</v>
      </c>
      <c r="E380">
        <v>17846</v>
      </c>
      <c r="F380" t="s">
        <v>22</v>
      </c>
      <c r="G380">
        <v>1073.8800000000001</v>
      </c>
      <c r="H380">
        <v>6302.26</v>
      </c>
    </row>
    <row r="381" spans="1:8" customFormat="1" ht="12.75" x14ac:dyDescent="0.2">
      <c r="A381" t="s">
        <v>28</v>
      </c>
      <c r="B381" t="s">
        <v>1544</v>
      </c>
      <c r="C381" t="s">
        <v>1268</v>
      </c>
      <c r="D381">
        <v>3040.88</v>
      </c>
      <c r="E381">
        <v>15520.68</v>
      </c>
      <c r="F381" t="s">
        <v>22</v>
      </c>
      <c r="G381">
        <v>1073.8800000000001</v>
      </c>
      <c r="H381">
        <v>5481.08</v>
      </c>
    </row>
    <row r="382" spans="1:8" customFormat="1" ht="12.75" x14ac:dyDescent="0.2">
      <c r="A382" t="s">
        <v>1545</v>
      </c>
      <c r="B382" t="s">
        <v>1546</v>
      </c>
      <c r="C382" t="s">
        <v>1268</v>
      </c>
      <c r="D382">
        <v>6165</v>
      </c>
      <c r="E382">
        <v>34242.75</v>
      </c>
      <c r="F382" t="s">
        <v>22</v>
      </c>
      <c r="G382">
        <v>2177.15</v>
      </c>
      <c r="H382">
        <v>12092.72</v>
      </c>
    </row>
    <row r="383" spans="1:8" customFormat="1" ht="12.75" x14ac:dyDescent="0.2">
      <c r="A383" t="s">
        <v>1547</v>
      </c>
      <c r="B383" t="s">
        <v>1548</v>
      </c>
      <c r="C383" t="s">
        <v>1268</v>
      </c>
      <c r="D383">
        <v>6165</v>
      </c>
      <c r="E383">
        <v>29905.65</v>
      </c>
      <c r="F383" t="s">
        <v>22</v>
      </c>
      <c r="G383">
        <v>2177.15</v>
      </c>
      <c r="H383">
        <v>10561.09</v>
      </c>
    </row>
    <row r="384" spans="1:8" customFormat="1" ht="12.75" x14ac:dyDescent="0.2">
      <c r="A384" t="s">
        <v>33</v>
      </c>
      <c r="B384" t="s">
        <v>1549</v>
      </c>
      <c r="C384" t="s">
        <v>1268</v>
      </c>
      <c r="D384">
        <v>6165</v>
      </c>
      <c r="E384">
        <v>27009.37</v>
      </c>
      <c r="F384" t="s">
        <v>22</v>
      </c>
      <c r="G384">
        <v>2177.15</v>
      </c>
      <c r="H384">
        <v>9538.2800000000007</v>
      </c>
    </row>
    <row r="385" spans="1:8" customFormat="1" ht="12.75" x14ac:dyDescent="0.2">
      <c r="A385" t="s">
        <v>1550</v>
      </c>
      <c r="B385" t="s">
        <v>1551</v>
      </c>
      <c r="C385" t="s">
        <v>1268</v>
      </c>
      <c r="D385">
        <v>6075</v>
      </c>
      <c r="E385">
        <v>31750.57</v>
      </c>
      <c r="F385" t="s">
        <v>22</v>
      </c>
      <c r="G385">
        <v>2145.37</v>
      </c>
      <c r="H385">
        <v>11212.62</v>
      </c>
    </row>
    <row r="386" spans="1:8" customFormat="1" ht="12.75" x14ac:dyDescent="0.2">
      <c r="A386" t="s">
        <v>1552</v>
      </c>
      <c r="B386" t="s">
        <v>1553</v>
      </c>
      <c r="C386" t="s">
        <v>1268</v>
      </c>
      <c r="D386">
        <v>6075</v>
      </c>
      <c r="E386">
        <v>27536.45</v>
      </c>
      <c r="F386" t="s">
        <v>22</v>
      </c>
      <c r="G386">
        <v>2145.37</v>
      </c>
      <c r="H386">
        <v>9724.42</v>
      </c>
    </row>
    <row r="387" spans="1:8" customFormat="1" ht="12.75" x14ac:dyDescent="0.2">
      <c r="A387" t="s">
        <v>1554</v>
      </c>
      <c r="B387" t="s">
        <v>1555</v>
      </c>
      <c r="C387" t="s">
        <v>1268</v>
      </c>
      <c r="D387">
        <v>6075</v>
      </c>
      <c r="E387">
        <v>23589.99</v>
      </c>
      <c r="F387" t="s">
        <v>22</v>
      </c>
      <c r="G387">
        <v>2145.37</v>
      </c>
      <c r="H387">
        <v>8330.73</v>
      </c>
    </row>
    <row r="388" spans="1:8" customFormat="1" ht="12.75" x14ac:dyDescent="0.2">
      <c r="A388" t="s">
        <v>1556</v>
      </c>
      <c r="B388" t="s">
        <v>1557</v>
      </c>
      <c r="C388" t="s">
        <v>1268</v>
      </c>
      <c r="D388">
        <v>6975</v>
      </c>
      <c r="E388">
        <v>42525.25</v>
      </c>
      <c r="F388" t="s">
        <v>22</v>
      </c>
      <c r="G388">
        <v>2463.1999999999998</v>
      </c>
      <c r="H388">
        <v>15017.66</v>
      </c>
    </row>
    <row r="389" spans="1:8" customFormat="1" ht="12.75" x14ac:dyDescent="0.2">
      <c r="A389" t="s">
        <v>1558</v>
      </c>
      <c r="B389" t="s">
        <v>1559</v>
      </c>
      <c r="C389" t="s">
        <v>1268</v>
      </c>
      <c r="D389">
        <v>6975</v>
      </c>
      <c r="E389">
        <v>38188.15</v>
      </c>
      <c r="F389" t="s">
        <v>22</v>
      </c>
      <c r="G389">
        <v>2463.1999999999998</v>
      </c>
      <c r="H389">
        <v>13486.03</v>
      </c>
    </row>
    <row r="390" spans="1:8" customFormat="1" ht="12.75" x14ac:dyDescent="0.2">
      <c r="A390" t="s">
        <v>1560</v>
      </c>
      <c r="B390" t="s">
        <v>1561</v>
      </c>
      <c r="C390" t="s">
        <v>1268</v>
      </c>
      <c r="D390">
        <v>6975</v>
      </c>
      <c r="E390">
        <v>34237.79</v>
      </c>
      <c r="F390" t="s">
        <v>22</v>
      </c>
      <c r="G390">
        <v>2463.1999999999998</v>
      </c>
      <c r="H390">
        <v>12090.97</v>
      </c>
    </row>
    <row r="391" spans="1:8" customFormat="1" ht="12.75" x14ac:dyDescent="0.2">
      <c r="A391" t="s">
        <v>1562</v>
      </c>
      <c r="B391" t="s">
        <v>1563</v>
      </c>
      <c r="C391" t="s">
        <v>1268</v>
      </c>
      <c r="D391">
        <v>9900</v>
      </c>
      <c r="E391">
        <v>38402.92</v>
      </c>
      <c r="F391" t="s">
        <v>22</v>
      </c>
      <c r="G391">
        <v>3496.16</v>
      </c>
      <c r="H391">
        <v>13561.88</v>
      </c>
    </row>
    <row r="392" spans="1:8" customFormat="1" ht="12.75" x14ac:dyDescent="0.2">
      <c r="A392" t="s">
        <v>1564</v>
      </c>
      <c r="B392" t="s">
        <v>1565</v>
      </c>
      <c r="C392" t="s">
        <v>1268</v>
      </c>
      <c r="D392">
        <v>9900</v>
      </c>
      <c r="E392">
        <v>33790.1</v>
      </c>
      <c r="F392" t="s">
        <v>22</v>
      </c>
      <c r="G392">
        <v>3496.16</v>
      </c>
      <c r="H392">
        <v>11932.87</v>
      </c>
    </row>
    <row r="393" spans="1:8" customFormat="1" ht="12.75" x14ac:dyDescent="0.2">
      <c r="A393" t="s">
        <v>1566</v>
      </c>
      <c r="B393" t="s">
        <v>1567</v>
      </c>
      <c r="C393" t="s">
        <v>1268</v>
      </c>
      <c r="D393">
        <v>9900</v>
      </c>
      <c r="E393">
        <v>30893.82</v>
      </c>
      <c r="F393" t="s">
        <v>22</v>
      </c>
      <c r="G393">
        <v>3496.16</v>
      </c>
      <c r="H393">
        <v>10910.06</v>
      </c>
    </row>
    <row r="394" spans="1:8" customFormat="1" ht="12.75" x14ac:dyDescent="0.2">
      <c r="A394" t="s">
        <v>1568</v>
      </c>
      <c r="B394" t="s">
        <v>1569</v>
      </c>
      <c r="C394" t="s">
        <v>1268</v>
      </c>
      <c r="D394">
        <v>2390.63</v>
      </c>
      <c r="E394">
        <v>2390.63</v>
      </c>
      <c r="F394" t="s">
        <v>22</v>
      </c>
      <c r="G394">
        <v>844.24</v>
      </c>
      <c r="H394">
        <v>844.24</v>
      </c>
    </row>
    <row r="395" spans="1:8" customFormat="1" ht="12.75" x14ac:dyDescent="0.2">
      <c r="A395" t="s">
        <v>1570</v>
      </c>
      <c r="B395" t="s">
        <v>1571</v>
      </c>
      <c r="C395" t="s">
        <v>1572</v>
      </c>
      <c r="D395">
        <v>393.75</v>
      </c>
      <c r="E395">
        <v>5191.2299999999996</v>
      </c>
      <c r="F395" t="s">
        <v>431</v>
      </c>
      <c r="G395">
        <v>7750.65</v>
      </c>
      <c r="H395">
        <v>102185.11</v>
      </c>
    </row>
    <row r="396" spans="1:8" customFormat="1" ht="12.75" x14ac:dyDescent="0.2">
      <c r="A396" t="s">
        <v>400</v>
      </c>
      <c r="B396" t="s">
        <v>1573</v>
      </c>
      <c r="C396" t="s">
        <v>1572</v>
      </c>
      <c r="D396">
        <v>393.75</v>
      </c>
      <c r="E396">
        <v>5669.47</v>
      </c>
      <c r="F396" t="s">
        <v>431</v>
      </c>
      <c r="G396">
        <v>7750.65</v>
      </c>
      <c r="H396">
        <v>111598.88</v>
      </c>
    </row>
    <row r="397" spans="1:8" customFormat="1" ht="12.75" x14ac:dyDescent="0.2">
      <c r="A397" t="s">
        <v>35</v>
      </c>
      <c r="B397" t="s">
        <v>1574</v>
      </c>
      <c r="C397" t="s">
        <v>1572</v>
      </c>
      <c r="D397">
        <v>393.75</v>
      </c>
      <c r="E397">
        <v>5464.51</v>
      </c>
      <c r="F397" t="s">
        <v>431</v>
      </c>
      <c r="G397">
        <v>7750.65</v>
      </c>
      <c r="H397">
        <v>107564.41</v>
      </c>
    </row>
    <row r="398" spans="1:8" customFormat="1" ht="12.75" x14ac:dyDescent="0.2">
      <c r="A398" t="s">
        <v>1575</v>
      </c>
      <c r="B398" t="s">
        <v>1576</v>
      </c>
      <c r="C398" t="s">
        <v>1572</v>
      </c>
      <c r="D398">
        <v>787.5</v>
      </c>
      <c r="E398">
        <v>8317.7800000000007</v>
      </c>
      <c r="F398" t="s">
        <v>431</v>
      </c>
      <c r="G398">
        <v>15501.31</v>
      </c>
      <c r="H398">
        <v>163728.75</v>
      </c>
    </row>
    <row r="399" spans="1:8" customFormat="1" ht="12.75" x14ac:dyDescent="0.2">
      <c r="A399" t="s">
        <v>1577</v>
      </c>
      <c r="B399" t="s">
        <v>1578</v>
      </c>
      <c r="C399" t="s">
        <v>1268</v>
      </c>
      <c r="D399">
        <v>4725</v>
      </c>
      <c r="E399">
        <v>21872.1</v>
      </c>
      <c r="F399" t="s">
        <v>22</v>
      </c>
      <c r="G399">
        <v>1668.62</v>
      </c>
      <c r="H399">
        <v>7724.07</v>
      </c>
    </row>
    <row r="400" spans="1:8" customFormat="1" ht="12.75" x14ac:dyDescent="0.2">
      <c r="A400" t="s">
        <v>1579</v>
      </c>
      <c r="B400" t="s">
        <v>1580</v>
      </c>
      <c r="C400" t="s">
        <v>1268</v>
      </c>
      <c r="D400">
        <v>10350</v>
      </c>
      <c r="E400">
        <v>20149.04</v>
      </c>
      <c r="F400" t="s">
        <v>22</v>
      </c>
      <c r="G400">
        <v>3655.07</v>
      </c>
      <c r="H400">
        <v>7115.57</v>
      </c>
    </row>
    <row r="401" spans="1:8" customFormat="1" ht="12.75" x14ac:dyDescent="0.2">
      <c r="A401" t="s">
        <v>1581</v>
      </c>
      <c r="B401" t="s">
        <v>1582</v>
      </c>
      <c r="C401" t="s">
        <v>1331</v>
      </c>
      <c r="D401">
        <v>4218.75</v>
      </c>
      <c r="E401">
        <v>7326.7</v>
      </c>
      <c r="F401" t="s">
        <v>21</v>
      </c>
      <c r="G401">
        <v>453.94</v>
      </c>
      <c r="H401">
        <v>788.35</v>
      </c>
    </row>
    <row r="402" spans="1:8" customFormat="1" ht="12.75" x14ac:dyDescent="0.2">
      <c r="A402" t="s">
        <v>1583</v>
      </c>
      <c r="B402" t="s">
        <v>1584</v>
      </c>
      <c r="C402" t="s">
        <v>1268</v>
      </c>
      <c r="D402">
        <v>2250</v>
      </c>
      <c r="E402">
        <v>2250</v>
      </c>
      <c r="F402" t="s">
        <v>22</v>
      </c>
      <c r="G402">
        <v>794.58</v>
      </c>
      <c r="H402">
        <v>794.58</v>
      </c>
    </row>
    <row r="403" spans="1:8" customFormat="1" ht="12.75" x14ac:dyDescent="0.2">
      <c r="A403" t="s">
        <v>1585</v>
      </c>
      <c r="B403" t="s">
        <v>1586</v>
      </c>
      <c r="C403" t="s">
        <v>1268</v>
      </c>
      <c r="D403">
        <v>1125</v>
      </c>
      <c r="E403">
        <v>1125</v>
      </c>
      <c r="F403" t="s">
        <v>22</v>
      </c>
      <c r="G403">
        <v>397.29</v>
      </c>
      <c r="H403">
        <v>397.29</v>
      </c>
    </row>
    <row r="404" spans="1:8" customFormat="1" ht="12.75" x14ac:dyDescent="0.2">
      <c r="A404" t="s">
        <v>1587</v>
      </c>
      <c r="B404" t="s">
        <v>1588</v>
      </c>
      <c r="C404" t="s">
        <v>1268</v>
      </c>
      <c r="D404">
        <v>562.5</v>
      </c>
      <c r="E404">
        <v>562.5</v>
      </c>
      <c r="F404" t="s">
        <v>22</v>
      </c>
      <c r="G404">
        <v>198.65</v>
      </c>
      <c r="H404">
        <v>198.65</v>
      </c>
    </row>
    <row r="405" spans="1:8" customFormat="1" ht="12.75" x14ac:dyDescent="0.2">
      <c r="A405" t="s">
        <v>1589</v>
      </c>
      <c r="B405" t="s">
        <v>1590</v>
      </c>
      <c r="C405" t="s">
        <v>6</v>
      </c>
      <c r="D405">
        <v>393.75</v>
      </c>
      <c r="E405">
        <v>862.72</v>
      </c>
      <c r="F405" t="s">
        <v>6</v>
      </c>
      <c r="G405">
        <v>393.75</v>
      </c>
      <c r="H405">
        <v>862.72</v>
      </c>
    </row>
    <row r="406" spans="1:8" customFormat="1" ht="12.75" x14ac:dyDescent="0.2">
      <c r="A406" t="s">
        <v>1591</v>
      </c>
      <c r="B406" t="s">
        <v>1592</v>
      </c>
      <c r="C406" t="s">
        <v>6</v>
      </c>
      <c r="D406">
        <v>1102.5</v>
      </c>
      <c r="E406">
        <v>1102.5</v>
      </c>
      <c r="F406" t="s">
        <v>6</v>
      </c>
      <c r="G406">
        <v>1102.5</v>
      </c>
      <c r="H406">
        <v>1102.5</v>
      </c>
    </row>
    <row r="407" spans="1:8" customFormat="1" ht="12.75" x14ac:dyDescent="0.2">
      <c r="A407" t="s">
        <v>1593</v>
      </c>
      <c r="B407" t="s">
        <v>1594</v>
      </c>
      <c r="C407" t="s">
        <v>1268</v>
      </c>
      <c r="D407">
        <v>8043.75</v>
      </c>
      <c r="E407">
        <v>8043.75</v>
      </c>
      <c r="F407" t="s">
        <v>22</v>
      </c>
      <c r="G407">
        <v>2840.63</v>
      </c>
      <c r="H407">
        <v>2840.63</v>
      </c>
    </row>
    <row r="408" spans="1:8" customFormat="1" ht="12.75" x14ac:dyDescent="0.2">
      <c r="A408" t="s">
        <v>1595</v>
      </c>
      <c r="B408" t="s">
        <v>1596</v>
      </c>
      <c r="C408" t="s">
        <v>1331</v>
      </c>
      <c r="D408">
        <v>506.25</v>
      </c>
      <c r="E408">
        <v>506.25</v>
      </c>
      <c r="F408" t="s">
        <v>21</v>
      </c>
      <c r="G408">
        <v>54.47</v>
      </c>
      <c r="H408">
        <v>54.47</v>
      </c>
    </row>
    <row r="409" spans="1:8" customFormat="1" ht="12.75" x14ac:dyDescent="0.2">
      <c r="A409" t="s">
        <v>1597</v>
      </c>
      <c r="B409" t="s">
        <v>1598</v>
      </c>
      <c r="C409" t="s">
        <v>1331</v>
      </c>
      <c r="D409">
        <v>167.06</v>
      </c>
      <c r="E409">
        <v>167.06</v>
      </c>
      <c r="F409" t="s">
        <v>21</v>
      </c>
      <c r="G409">
        <v>17.98</v>
      </c>
      <c r="H409">
        <v>17.98</v>
      </c>
    </row>
    <row r="410" spans="1:8" customFormat="1" ht="12.75" x14ac:dyDescent="0.2">
      <c r="A410" t="s">
        <v>1599</v>
      </c>
      <c r="B410" t="s">
        <v>1600</v>
      </c>
      <c r="C410" t="s">
        <v>1331</v>
      </c>
      <c r="D410">
        <v>393.75</v>
      </c>
      <c r="E410">
        <v>393.75</v>
      </c>
      <c r="F410" t="s">
        <v>21</v>
      </c>
      <c r="G410">
        <v>42.37</v>
      </c>
      <c r="H410">
        <v>42.37</v>
      </c>
    </row>
    <row r="411" spans="1:8" customFormat="1" ht="12.75" x14ac:dyDescent="0.2">
      <c r="A411" t="s">
        <v>1601</v>
      </c>
      <c r="B411" t="s">
        <v>1602</v>
      </c>
      <c r="C411" t="s">
        <v>1331</v>
      </c>
      <c r="D411">
        <v>646.88</v>
      </c>
      <c r="E411">
        <v>646.88</v>
      </c>
      <c r="F411" t="s">
        <v>21</v>
      </c>
      <c r="G411">
        <v>69.599999999999994</v>
      </c>
      <c r="H411">
        <v>69.599999999999994</v>
      </c>
    </row>
    <row r="412" spans="1:8" customFormat="1" ht="12.75" x14ac:dyDescent="0.2">
      <c r="A412" t="s">
        <v>1603</v>
      </c>
      <c r="B412" t="s">
        <v>1604</v>
      </c>
      <c r="C412" t="s">
        <v>1331</v>
      </c>
      <c r="D412">
        <v>196.88</v>
      </c>
      <c r="E412">
        <v>196.88</v>
      </c>
      <c r="F412" t="s">
        <v>21</v>
      </c>
      <c r="G412">
        <v>21.18</v>
      </c>
      <c r="H412">
        <v>21.18</v>
      </c>
    </row>
    <row r="413" spans="1:8" customFormat="1" ht="12.75" x14ac:dyDescent="0.2">
      <c r="A413" t="s">
        <v>1605</v>
      </c>
      <c r="B413" t="s">
        <v>1606</v>
      </c>
      <c r="C413" t="s">
        <v>1138</v>
      </c>
      <c r="D413">
        <v>8.7899999999999991</v>
      </c>
      <c r="E413">
        <v>81.38</v>
      </c>
      <c r="F413" t="s">
        <v>51</v>
      </c>
      <c r="G413">
        <v>28.84</v>
      </c>
      <c r="H413">
        <v>266.99</v>
      </c>
    </row>
    <row r="414" spans="1:8" customFormat="1" ht="12.75" x14ac:dyDescent="0.2">
      <c r="A414" t="s">
        <v>1607</v>
      </c>
      <c r="B414" t="s">
        <v>1608</v>
      </c>
      <c r="C414" t="s">
        <v>1138</v>
      </c>
      <c r="D414">
        <v>5.63</v>
      </c>
      <c r="E414">
        <v>26.38</v>
      </c>
      <c r="F414" t="s">
        <v>51</v>
      </c>
      <c r="G414">
        <v>18.45</v>
      </c>
      <c r="H414">
        <v>86.56</v>
      </c>
    </row>
    <row r="415" spans="1:8" customFormat="1" ht="12.75" x14ac:dyDescent="0.2">
      <c r="A415" t="s">
        <v>1609</v>
      </c>
      <c r="B415" t="s">
        <v>1610</v>
      </c>
      <c r="C415" t="s">
        <v>1138</v>
      </c>
      <c r="D415">
        <v>56.25</v>
      </c>
      <c r="E415">
        <v>89.8</v>
      </c>
      <c r="F415" t="s">
        <v>51</v>
      </c>
      <c r="G415">
        <v>184.55</v>
      </c>
      <c r="H415">
        <v>294.62</v>
      </c>
    </row>
    <row r="416" spans="1:8" customFormat="1" ht="12.75" x14ac:dyDescent="0.2">
      <c r="A416" t="s">
        <v>1611</v>
      </c>
      <c r="B416" t="s">
        <v>1612</v>
      </c>
      <c r="C416" t="s">
        <v>1138</v>
      </c>
      <c r="D416">
        <v>56.25</v>
      </c>
      <c r="E416">
        <v>56.25</v>
      </c>
      <c r="F416" t="s">
        <v>51</v>
      </c>
      <c r="G416">
        <v>184.55</v>
      </c>
      <c r="H416">
        <v>184.55</v>
      </c>
    </row>
    <row r="417" spans="1:8" customFormat="1" ht="12.75" x14ac:dyDescent="0.2">
      <c r="A417" t="s">
        <v>1613</v>
      </c>
      <c r="B417" t="s">
        <v>1614</v>
      </c>
      <c r="C417" t="s">
        <v>1331</v>
      </c>
      <c r="D417">
        <v>1906.88</v>
      </c>
      <c r="E417">
        <v>5369.85</v>
      </c>
      <c r="F417" t="s">
        <v>21</v>
      </c>
      <c r="G417">
        <v>205.18</v>
      </c>
      <c r="H417">
        <v>577.79999999999995</v>
      </c>
    </row>
    <row r="418" spans="1:8" customFormat="1" ht="12.75" x14ac:dyDescent="0.2">
      <c r="A418" t="s">
        <v>1615</v>
      </c>
      <c r="B418" t="s">
        <v>1616</v>
      </c>
      <c r="C418" t="s">
        <v>1331</v>
      </c>
      <c r="D418">
        <v>1906.88</v>
      </c>
      <c r="E418">
        <v>6013.52</v>
      </c>
      <c r="F418" t="s">
        <v>21</v>
      </c>
      <c r="G418">
        <v>205.18</v>
      </c>
      <c r="H418">
        <v>647.04999999999995</v>
      </c>
    </row>
    <row r="419" spans="1:8" customFormat="1" ht="12.75" x14ac:dyDescent="0.2">
      <c r="A419" t="s">
        <v>1617</v>
      </c>
      <c r="B419" t="s">
        <v>1618</v>
      </c>
      <c r="C419" t="s">
        <v>1331</v>
      </c>
      <c r="D419">
        <v>1996.88</v>
      </c>
      <c r="E419">
        <v>7471.02</v>
      </c>
      <c r="F419" t="s">
        <v>21</v>
      </c>
      <c r="G419">
        <v>214.86</v>
      </c>
      <c r="H419">
        <v>803.88</v>
      </c>
    </row>
    <row r="420" spans="1:8" customFormat="1" ht="12.75" x14ac:dyDescent="0.2">
      <c r="A420" t="s">
        <v>1619</v>
      </c>
      <c r="B420" t="s">
        <v>1620</v>
      </c>
      <c r="C420" t="s">
        <v>1331</v>
      </c>
      <c r="D420">
        <v>1552.5</v>
      </c>
      <c r="E420">
        <v>5686.47</v>
      </c>
      <c r="F420" t="s">
        <v>21</v>
      </c>
      <c r="G420">
        <v>167.05</v>
      </c>
      <c r="H420">
        <v>611.86</v>
      </c>
    </row>
    <row r="421" spans="1:8" customFormat="1" ht="12.75" x14ac:dyDescent="0.2">
      <c r="A421" t="s">
        <v>1621</v>
      </c>
      <c r="B421" t="s">
        <v>1622</v>
      </c>
      <c r="C421" t="s">
        <v>1331</v>
      </c>
      <c r="D421">
        <v>1906.88</v>
      </c>
      <c r="E421">
        <v>6684.52</v>
      </c>
      <c r="F421" t="s">
        <v>21</v>
      </c>
      <c r="G421">
        <v>205.18</v>
      </c>
      <c r="H421">
        <v>719.25</v>
      </c>
    </row>
    <row r="422" spans="1:8" customFormat="1" ht="12.75" x14ac:dyDescent="0.2">
      <c r="A422" t="s">
        <v>1623</v>
      </c>
      <c r="B422" t="s">
        <v>1624</v>
      </c>
      <c r="C422" t="s">
        <v>1331</v>
      </c>
      <c r="D422">
        <v>1897.88</v>
      </c>
      <c r="E422">
        <v>8043.02</v>
      </c>
      <c r="F422" t="s">
        <v>21</v>
      </c>
      <c r="G422">
        <v>204.21</v>
      </c>
      <c r="H422">
        <v>865.43</v>
      </c>
    </row>
    <row r="423" spans="1:8" customFormat="1" ht="12.75" x14ac:dyDescent="0.2">
      <c r="A423" t="s">
        <v>1625</v>
      </c>
      <c r="B423" t="s">
        <v>1626</v>
      </c>
      <c r="C423" t="s">
        <v>1331</v>
      </c>
      <c r="D423">
        <v>1771.88</v>
      </c>
      <c r="E423">
        <v>3786.71</v>
      </c>
      <c r="F423" t="s">
        <v>21</v>
      </c>
      <c r="G423">
        <v>190.65</v>
      </c>
      <c r="H423">
        <v>407.45</v>
      </c>
    </row>
    <row r="424" spans="1:8" customFormat="1" ht="12.75" x14ac:dyDescent="0.2">
      <c r="A424" t="s">
        <v>1627</v>
      </c>
      <c r="B424" t="s">
        <v>1628</v>
      </c>
      <c r="C424" t="s">
        <v>1331</v>
      </c>
      <c r="D424">
        <v>1771.88</v>
      </c>
      <c r="E424">
        <v>4062.43</v>
      </c>
      <c r="F424" t="s">
        <v>21</v>
      </c>
      <c r="G424">
        <v>190.65</v>
      </c>
      <c r="H424">
        <v>437.12</v>
      </c>
    </row>
    <row r="425" spans="1:8" customFormat="1" ht="12.75" x14ac:dyDescent="0.2">
      <c r="A425" t="s">
        <v>1629</v>
      </c>
      <c r="B425" t="s">
        <v>1630</v>
      </c>
      <c r="C425" t="s">
        <v>1331</v>
      </c>
      <c r="D425">
        <v>1771.88</v>
      </c>
      <c r="E425">
        <v>3896.99</v>
      </c>
      <c r="F425" t="s">
        <v>21</v>
      </c>
      <c r="G425">
        <v>190.65</v>
      </c>
      <c r="H425">
        <v>419.32</v>
      </c>
    </row>
    <row r="426" spans="1:8" customFormat="1" ht="12.75" x14ac:dyDescent="0.2">
      <c r="A426" t="s">
        <v>1631</v>
      </c>
      <c r="B426" t="s">
        <v>1632</v>
      </c>
      <c r="C426" t="s">
        <v>1331</v>
      </c>
      <c r="D426">
        <v>1771.88</v>
      </c>
      <c r="E426">
        <v>4227.25</v>
      </c>
      <c r="F426" t="s">
        <v>21</v>
      </c>
      <c r="G426">
        <v>190.65</v>
      </c>
      <c r="H426">
        <v>454.85</v>
      </c>
    </row>
    <row r="427" spans="1:8" customFormat="1" ht="12.75" x14ac:dyDescent="0.2">
      <c r="A427" t="s">
        <v>1633</v>
      </c>
      <c r="B427" t="s">
        <v>1634</v>
      </c>
      <c r="C427" t="s">
        <v>1331</v>
      </c>
      <c r="D427">
        <v>1771.88</v>
      </c>
      <c r="E427">
        <v>4061.81</v>
      </c>
      <c r="F427" t="s">
        <v>21</v>
      </c>
      <c r="G427">
        <v>190.65</v>
      </c>
      <c r="H427">
        <v>437.05</v>
      </c>
    </row>
    <row r="428" spans="1:8" customFormat="1" ht="12.75" x14ac:dyDescent="0.2">
      <c r="A428" t="s">
        <v>1635</v>
      </c>
      <c r="B428" t="s">
        <v>1636</v>
      </c>
      <c r="C428" t="s">
        <v>1331</v>
      </c>
      <c r="D428">
        <v>1771.88</v>
      </c>
      <c r="E428">
        <v>4506.26</v>
      </c>
      <c r="F428" t="s">
        <v>21</v>
      </c>
      <c r="G428">
        <v>190.65</v>
      </c>
      <c r="H428">
        <v>484.87</v>
      </c>
    </row>
    <row r="429" spans="1:8" customFormat="1" ht="12.75" x14ac:dyDescent="0.2">
      <c r="A429" t="s">
        <v>1637</v>
      </c>
      <c r="B429" t="s">
        <v>1638</v>
      </c>
      <c r="C429" t="s">
        <v>1331</v>
      </c>
      <c r="D429">
        <v>1771.88</v>
      </c>
      <c r="E429">
        <v>4460.2700000000004</v>
      </c>
      <c r="F429" t="s">
        <v>21</v>
      </c>
      <c r="G429">
        <v>190.65</v>
      </c>
      <c r="H429">
        <v>479.92</v>
      </c>
    </row>
    <row r="430" spans="1:8" customFormat="1" ht="12.75" x14ac:dyDescent="0.2">
      <c r="A430" t="s">
        <v>1639</v>
      </c>
      <c r="B430" t="s">
        <v>1640</v>
      </c>
      <c r="C430" t="s">
        <v>1331</v>
      </c>
      <c r="D430">
        <v>1771.88</v>
      </c>
      <c r="E430">
        <v>4733.42</v>
      </c>
      <c r="F430" t="s">
        <v>21</v>
      </c>
      <c r="G430">
        <v>190.65</v>
      </c>
      <c r="H430">
        <v>509.32</v>
      </c>
    </row>
    <row r="431" spans="1:8" customFormat="1" ht="12.75" x14ac:dyDescent="0.2">
      <c r="A431" t="s">
        <v>1641</v>
      </c>
      <c r="B431" t="s">
        <v>1642</v>
      </c>
      <c r="C431" t="s">
        <v>1331</v>
      </c>
      <c r="D431">
        <v>1771.88</v>
      </c>
      <c r="E431">
        <v>4567.99</v>
      </c>
      <c r="F431" t="s">
        <v>21</v>
      </c>
      <c r="G431">
        <v>190.65</v>
      </c>
      <c r="H431">
        <v>491.52</v>
      </c>
    </row>
    <row r="432" spans="1:8" customFormat="1" ht="12.75" x14ac:dyDescent="0.2">
      <c r="A432" t="s">
        <v>1643</v>
      </c>
      <c r="B432" t="s">
        <v>1644</v>
      </c>
      <c r="C432" t="s">
        <v>1331</v>
      </c>
      <c r="D432">
        <v>1771.88</v>
      </c>
      <c r="E432">
        <v>4898.25</v>
      </c>
      <c r="F432" t="s">
        <v>21</v>
      </c>
      <c r="G432">
        <v>190.65</v>
      </c>
      <c r="H432">
        <v>527.04999999999995</v>
      </c>
    </row>
    <row r="433" spans="1:8" customFormat="1" ht="12.75" x14ac:dyDescent="0.2">
      <c r="A433" t="s">
        <v>1645</v>
      </c>
      <c r="B433" t="s">
        <v>1646</v>
      </c>
      <c r="C433" t="s">
        <v>1331</v>
      </c>
      <c r="D433">
        <v>1771.88</v>
      </c>
      <c r="E433">
        <v>4732.8100000000004</v>
      </c>
      <c r="F433" t="s">
        <v>21</v>
      </c>
      <c r="G433">
        <v>190.65</v>
      </c>
      <c r="H433">
        <v>509.25</v>
      </c>
    </row>
    <row r="434" spans="1:8" customFormat="1" ht="12.75" x14ac:dyDescent="0.2">
      <c r="A434" t="s">
        <v>1647</v>
      </c>
      <c r="B434" t="s">
        <v>1648</v>
      </c>
      <c r="C434" t="s">
        <v>1331</v>
      </c>
      <c r="D434">
        <v>1771.88</v>
      </c>
      <c r="E434">
        <v>5177.26</v>
      </c>
      <c r="F434" t="s">
        <v>21</v>
      </c>
      <c r="G434">
        <v>190.65</v>
      </c>
      <c r="H434">
        <v>557.07000000000005</v>
      </c>
    </row>
    <row r="435" spans="1:8" customFormat="1" ht="12.75" x14ac:dyDescent="0.2">
      <c r="A435" t="s">
        <v>1649</v>
      </c>
      <c r="B435" t="s">
        <v>1650</v>
      </c>
      <c r="C435" t="s">
        <v>1331</v>
      </c>
      <c r="D435">
        <v>1771.88</v>
      </c>
      <c r="E435">
        <v>3801.96</v>
      </c>
      <c r="F435" t="s">
        <v>21</v>
      </c>
      <c r="G435">
        <v>190.65</v>
      </c>
      <c r="H435">
        <v>409.09</v>
      </c>
    </row>
    <row r="436" spans="1:8" customFormat="1" ht="12.75" x14ac:dyDescent="0.2">
      <c r="A436" t="s">
        <v>1651</v>
      </c>
      <c r="B436" t="s">
        <v>1652</v>
      </c>
      <c r="C436" t="s">
        <v>1331</v>
      </c>
      <c r="D436">
        <v>1771.88</v>
      </c>
      <c r="E436">
        <v>4062.43</v>
      </c>
      <c r="F436" t="s">
        <v>21</v>
      </c>
      <c r="G436">
        <v>190.65</v>
      </c>
      <c r="H436">
        <v>437.12</v>
      </c>
    </row>
    <row r="437" spans="1:8" customFormat="1" ht="12.75" x14ac:dyDescent="0.2">
      <c r="A437" t="s">
        <v>1653</v>
      </c>
      <c r="B437" t="s">
        <v>1654</v>
      </c>
      <c r="C437" t="s">
        <v>1331</v>
      </c>
      <c r="D437">
        <v>1771.88</v>
      </c>
      <c r="E437">
        <v>3916.02</v>
      </c>
      <c r="F437" t="s">
        <v>21</v>
      </c>
      <c r="G437">
        <v>190.65</v>
      </c>
      <c r="H437">
        <v>421.36</v>
      </c>
    </row>
    <row r="438" spans="1:8" customFormat="1" ht="12.75" x14ac:dyDescent="0.2">
      <c r="A438" t="s">
        <v>1655</v>
      </c>
      <c r="B438" t="s">
        <v>1656</v>
      </c>
      <c r="C438" t="s">
        <v>1331</v>
      </c>
      <c r="D438">
        <v>1771.88</v>
      </c>
      <c r="E438">
        <v>4227.25</v>
      </c>
      <c r="F438" t="s">
        <v>21</v>
      </c>
      <c r="G438">
        <v>190.65</v>
      </c>
      <c r="H438">
        <v>454.85</v>
      </c>
    </row>
    <row r="439" spans="1:8" customFormat="1" ht="12.75" x14ac:dyDescent="0.2">
      <c r="A439" t="s">
        <v>1657</v>
      </c>
      <c r="B439" t="s">
        <v>1658</v>
      </c>
      <c r="C439" t="s">
        <v>1331</v>
      </c>
      <c r="D439">
        <v>1771.88</v>
      </c>
      <c r="E439">
        <v>4061.81</v>
      </c>
      <c r="F439" t="s">
        <v>21</v>
      </c>
      <c r="G439">
        <v>190.65</v>
      </c>
      <c r="H439">
        <v>437.05</v>
      </c>
    </row>
    <row r="440" spans="1:8" customFormat="1" ht="12.75" x14ac:dyDescent="0.2">
      <c r="A440" t="s">
        <v>1659</v>
      </c>
      <c r="B440" t="s">
        <v>1660</v>
      </c>
      <c r="C440" t="s">
        <v>1331</v>
      </c>
      <c r="D440">
        <v>1771.88</v>
      </c>
      <c r="E440">
        <v>4506.26</v>
      </c>
      <c r="F440" t="s">
        <v>21</v>
      </c>
      <c r="G440">
        <v>190.65</v>
      </c>
      <c r="H440">
        <v>484.87</v>
      </c>
    </row>
    <row r="441" spans="1:8" customFormat="1" ht="12.75" x14ac:dyDescent="0.2">
      <c r="A441" t="s">
        <v>1661</v>
      </c>
      <c r="B441" t="s">
        <v>1662</v>
      </c>
      <c r="C441" t="s">
        <v>1331</v>
      </c>
      <c r="D441">
        <v>1771.88</v>
      </c>
      <c r="E441">
        <v>4472.96</v>
      </c>
      <c r="F441" t="s">
        <v>21</v>
      </c>
      <c r="G441">
        <v>190.65</v>
      </c>
      <c r="H441">
        <v>481.29</v>
      </c>
    </row>
    <row r="442" spans="1:8" customFormat="1" ht="12.75" x14ac:dyDescent="0.2">
      <c r="A442" t="s">
        <v>1663</v>
      </c>
      <c r="B442" t="s">
        <v>1664</v>
      </c>
      <c r="C442" t="s">
        <v>1331</v>
      </c>
      <c r="D442">
        <v>1771.88</v>
      </c>
      <c r="E442">
        <v>4733.42</v>
      </c>
      <c r="F442" t="s">
        <v>21</v>
      </c>
      <c r="G442">
        <v>190.65</v>
      </c>
      <c r="H442">
        <v>509.32</v>
      </c>
    </row>
    <row r="443" spans="1:8" customFormat="1" ht="12.75" x14ac:dyDescent="0.2">
      <c r="A443" t="s">
        <v>1665</v>
      </c>
      <c r="B443" t="s">
        <v>1666</v>
      </c>
      <c r="C443" t="s">
        <v>1331</v>
      </c>
      <c r="D443">
        <v>1771.88</v>
      </c>
      <c r="E443">
        <v>4593.37</v>
      </c>
      <c r="F443" t="s">
        <v>21</v>
      </c>
      <c r="G443">
        <v>190.65</v>
      </c>
      <c r="H443">
        <v>494.25</v>
      </c>
    </row>
    <row r="444" spans="1:8" customFormat="1" ht="12.75" x14ac:dyDescent="0.2">
      <c r="A444" t="s">
        <v>1667</v>
      </c>
      <c r="B444" t="s">
        <v>1668</v>
      </c>
      <c r="C444" t="s">
        <v>1331</v>
      </c>
      <c r="D444">
        <v>1771.88</v>
      </c>
      <c r="E444">
        <v>4898.25</v>
      </c>
      <c r="F444" t="s">
        <v>21</v>
      </c>
      <c r="G444">
        <v>190.65</v>
      </c>
      <c r="H444">
        <v>527.04999999999995</v>
      </c>
    </row>
    <row r="445" spans="1:8" customFormat="1" ht="12.75" x14ac:dyDescent="0.2">
      <c r="A445" t="s">
        <v>1669</v>
      </c>
      <c r="B445" t="s">
        <v>1670</v>
      </c>
      <c r="C445" t="s">
        <v>1331</v>
      </c>
      <c r="D445">
        <v>1771.88</v>
      </c>
      <c r="E445">
        <v>4732.8100000000004</v>
      </c>
      <c r="F445" t="s">
        <v>21</v>
      </c>
      <c r="G445">
        <v>190.65</v>
      </c>
      <c r="H445">
        <v>509.25</v>
      </c>
    </row>
    <row r="446" spans="1:8" customFormat="1" ht="12.75" x14ac:dyDescent="0.2">
      <c r="A446" t="s">
        <v>1671</v>
      </c>
      <c r="B446" t="s">
        <v>1672</v>
      </c>
      <c r="C446" t="s">
        <v>1331</v>
      </c>
      <c r="D446">
        <v>1771.88</v>
      </c>
      <c r="E446">
        <v>5177.26</v>
      </c>
      <c r="F446" t="s">
        <v>21</v>
      </c>
      <c r="G446">
        <v>190.65</v>
      </c>
      <c r="H446">
        <v>557.07000000000005</v>
      </c>
    </row>
    <row r="447" spans="1:8" customFormat="1" ht="12.75" x14ac:dyDescent="0.2">
      <c r="A447" t="s">
        <v>1673</v>
      </c>
      <c r="B447" t="s">
        <v>1674</v>
      </c>
      <c r="C447" t="s">
        <v>1268</v>
      </c>
      <c r="D447">
        <v>6918.75</v>
      </c>
      <c r="E447">
        <v>6918.75</v>
      </c>
      <c r="F447" t="s">
        <v>22</v>
      </c>
      <c r="G447">
        <v>2443.34</v>
      </c>
      <c r="H447">
        <v>2443.34</v>
      </c>
    </row>
    <row r="448" spans="1:8" customFormat="1" ht="12.75" x14ac:dyDescent="0.2">
      <c r="A448" t="s">
        <v>1675</v>
      </c>
      <c r="B448" t="s">
        <v>1676</v>
      </c>
      <c r="C448" t="s">
        <v>1095</v>
      </c>
      <c r="D448">
        <v>2531.25</v>
      </c>
      <c r="E448">
        <v>2531.25</v>
      </c>
      <c r="F448" t="s">
        <v>21</v>
      </c>
      <c r="G448">
        <v>27.24</v>
      </c>
      <c r="H448">
        <v>27.24</v>
      </c>
    </row>
    <row r="449" spans="1:8" customFormat="1" ht="12.75" x14ac:dyDescent="0.2">
      <c r="A449" t="s">
        <v>1677</v>
      </c>
      <c r="B449" t="s">
        <v>1678</v>
      </c>
      <c r="C449" t="s">
        <v>1331</v>
      </c>
      <c r="D449">
        <v>6800.63</v>
      </c>
      <c r="E449">
        <v>6800.63</v>
      </c>
      <c r="F449" t="s">
        <v>21</v>
      </c>
      <c r="G449">
        <v>731.75</v>
      </c>
      <c r="H449">
        <v>731.75</v>
      </c>
    </row>
    <row r="450" spans="1:8" customFormat="1" ht="12.75" x14ac:dyDescent="0.2">
      <c r="A450" t="s">
        <v>1679</v>
      </c>
      <c r="B450" t="s">
        <v>1680</v>
      </c>
      <c r="C450" t="s">
        <v>1681</v>
      </c>
      <c r="D450">
        <v>8456.6299999999992</v>
      </c>
      <c r="E450">
        <v>8456.6299999999992</v>
      </c>
      <c r="F450" t="s">
        <v>89</v>
      </c>
      <c r="G450">
        <v>84.57</v>
      </c>
      <c r="H450">
        <v>84.57</v>
      </c>
    </row>
    <row r="451" spans="1:8" customFormat="1" ht="12.75" x14ac:dyDescent="0.2">
      <c r="A451" t="s">
        <v>1682</v>
      </c>
      <c r="B451" t="s">
        <v>1683</v>
      </c>
      <c r="C451" t="s">
        <v>1268</v>
      </c>
      <c r="D451">
        <v>1687.5</v>
      </c>
      <c r="E451">
        <v>1687.5</v>
      </c>
      <c r="F451" t="s">
        <v>22</v>
      </c>
      <c r="G451">
        <v>595.94000000000005</v>
      </c>
      <c r="H451">
        <v>595.94000000000005</v>
      </c>
    </row>
    <row r="452" spans="1:8" customFormat="1" ht="12.75" x14ac:dyDescent="0.2">
      <c r="A452" t="s">
        <v>1684</v>
      </c>
      <c r="B452" t="s">
        <v>1685</v>
      </c>
      <c r="C452" t="s">
        <v>1268</v>
      </c>
      <c r="D452">
        <v>1968.75</v>
      </c>
      <c r="E452">
        <v>1968.75</v>
      </c>
      <c r="F452" t="s">
        <v>22</v>
      </c>
      <c r="G452">
        <v>695.26</v>
      </c>
      <c r="H452">
        <v>695.26</v>
      </c>
    </row>
    <row r="453" spans="1:8" customFormat="1" ht="12.75" x14ac:dyDescent="0.2">
      <c r="A453" t="s">
        <v>1686</v>
      </c>
      <c r="B453" t="s">
        <v>1687</v>
      </c>
      <c r="C453" t="s">
        <v>1268</v>
      </c>
      <c r="D453">
        <v>2250</v>
      </c>
      <c r="E453">
        <v>2250</v>
      </c>
      <c r="F453" t="s">
        <v>22</v>
      </c>
      <c r="G453">
        <v>794.58</v>
      </c>
      <c r="H453">
        <v>794.58</v>
      </c>
    </row>
    <row r="454" spans="1:8" customFormat="1" ht="12.75" x14ac:dyDescent="0.2">
      <c r="A454" t="s">
        <v>1688</v>
      </c>
      <c r="B454" t="s">
        <v>1689</v>
      </c>
      <c r="C454" t="s">
        <v>1268</v>
      </c>
      <c r="D454">
        <v>2531.25</v>
      </c>
      <c r="E454">
        <v>2531.25</v>
      </c>
      <c r="F454" t="s">
        <v>22</v>
      </c>
      <c r="G454">
        <v>893.9</v>
      </c>
      <c r="H454">
        <v>893.9</v>
      </c>
    </row>
    <row r="455" spans="1:8" customFormat="1" ht="12.75" x14ac:dyDescent="0.2">
      <c r="A455" t="s">
        <v>1690</v>
      </c>
      <c r="B455" t="s">
        <v>1691</v>
      </c>
      <c r="C455" t="s">
        <v>1363</v>
      </c>
      <c r="D455">
        <v>1778.4</v>
      </c>
      <c r="E455">
        <v>3608.4</v>
      </c>
      <c r="F455" t="s">
        <v>51</v>
      </c>
      <c r="G455">
        <v>58.35</v>
      </c>
      <c r="H455">
        <v>118.39</v>
      </c>
    </row>
    <row r="456" spans="1:8" customFormat="1" ht="12.75" x14ac:dyDescent="0.2">
      <c r="A456" t="s">
        <v>1692</v>
      </c>
      <c r="B456" t="s">
        <v>1693</v>
      </c>
      <c r="C456" t="s">
        <v>1268</v>
      </c>
      <c r="D456">
        <v>1591.88</v>
      </c>
      <c r="E456">
        <v>1591.88</v>
      </c>
      <c r="F456" t="s">
        <v>22</v>
      </c>
      <c r="G456">
        <v>562.16999999999996</v>
      </c>
      <c r="H456">
        <v>562.16999999999996</v>
      </c>
    </row>
    <row r="457" spans="1:8" customFormat="1" ht="12.75" x14ac:dyDescent="0.2">
      <c r="A457" t="s">
        <v>1694</v>
      </c>
      <c r="B457" t="s">
        <v>1695</v>
      </c>
      <c r="C457" t="s">
        <v>1268</v>
      </c>
      <c r="D457">
        <v>1968.75</v>
      </c>
      <c r="E457">
        <v>1968.75</v>
      </c>
      <c r="F457" t="s">
        <v>22</v>
      </c>
      <c r="G457">
        <v>695.26</v>
      </c>
      <c r="H457">
        <v>695.26</v>
      </c>
    </row>
    <row r="458" spans="1:8" customFormat="1" ht="12.75" x14ac:dyDescent="0.2">
      <c r="A458" t="s">
        <v>1696</v>
      </c>
      <c r="B458" t="s">
        <v>1697</v>
      </c>
      <c r="C458" t="s">
        <v>1268</v>
      </c>
      <c r="D458">
        <v>2250</v>
      </c>
      <c r="E458">
        <v>2250</v>
      </c>
      <c r="F458" t="s">
        <v>22</v>
      </c>
      <c r="G458">
        <v>794.58</v>
      </c>
      <c r="H458">
        <v>794.58</v>
      </c>
    </row>
    <row r="459" spans="1:8" customFormat="1" ht="12.75" x14ac:dyDescent="0.2">
      <c r="A459" t="s">
        <v>1698</v>
      </c>
      <c r="B459" t="s">
        <v>1699</v>
      </c>
      <c r="C459" t="s">
        <v>1268</v>
      </c>
      <c r="D459">
        <v>2531.25</v>
      </c>
      <c r="E459">
        <v>2531.25</v>
      </c>
      <c r="F459" t="s">
        <v>22</v>
      </c>
      <c r="G459">
        <v>893.9</v>
      </c>
      <c r="H459">
        <v>893.9</v>
      </c>
    </row>
    <row r="460" spans="1:8" customFormat="1" ht="12.75" x14ac:dyDescent="0.2">
      <c r="A460" t="s">
        <v>1700</v>
      </c>
      <c r="B460" t="s">
        <v>1701</v>
      </c>
      <c r="C460" t="s">
        <v>1268</v>
      </c>
      <c r="D460">
        <v>3375</v>
      </c>
      <c r="E460">
        <v>3375</v>
      </c>
      <c r="F460" t="s">
        <v>22</v>
      </c>
      <c r="G460">
        <v>1191.8699999999999</v>
      </c>
      <c r="H460">
        <v>1191.8699999999999</v>
      </c>
    </row>
    <row r="461" spans="1:8" customFormat="1" ht="12.75" x14ac:dyDescent="0.2">
      <c r="A461" t="s">
        <v>1702</v>
      </c>
      <c r="B461" t="s">
        <v>1703</v>
      </c>
      <c r="C461" t="s">
        <v>1268</v>
      </c>
      <c r="D461">
        <v>5625</v>
      </c>
      <c r="E461">
        <v>5625</v>
      </c>
      <c r="F461" t="s">
        <v>22</v>
      </c>
      <c r="G461">
        <v>1986.45</v>
      </c>
      <c r="H461">
        <v>1986.45</v>
      </c>
    </row>
    <row r="462" spans="1:8" customFormat="1" ht="12.75" x14ac:dyDescent="0.2">
      <c r="A462" t="s">
        <v>1704</v>
      </c>
      <c r="B462" t="s">
        <v>1705</v>
      </c>
      <c r="C462" t="s">
        <v>1268</v>
      </c>
      <c r="D462">
        <v>562.5</v>
      </c>
      <c r="E462">
        <v>562.5</v>
      </c>
      <c r="F462" t="s">
        <v>22</v>
      </c>
      <c r="G462">
        <v>198.65</v>
      </c>
      <c r="H462">
        <v>198.65</v>
      </c>
    </row>
    <row r="463" spans="1:8" customFormat="1" ht="12.75" x14ac:dyDescent="0.2">
      <c r="A463" t="s">
        <v>1706</v>
      </c>
      <c r="B463" t="s">
        <v>1707</v>
      </c>
      <c r="C463" t="s">
        <v>1268</v>
      </c>
      <c r="D463">
        <v>562.5</v>
      </c>
      <c r="E463">
        <v>562.5</v>
      </c>
      <c r="F463" t="s">
        <v>22</v>
      </c>
      <c r="G463">
        <v>198.65</v>
      </c>
      <c r="H463">
        <v>198.65</v>
      </c>
    </row>
    <row r="464" spans="1:8" customFormat="1" ht="12.75" x14ac:dyDescent="0.2">
      <c r="A464" t="s">
        <v>1708</v>
      </c>
      <c r="B464" t="s">
        <v>1709</v>
      </c>
      <c r="C464" t="s">
        <v>6</v>
      </c>
      <c r="D464">
        <v>382.5</v>
      </c>
      <c r="E464">
        <v>382.5</v>
      </c>
      <c r="F464" t="s">
        <v>6</v>
      </c>
      <c r="G464">
        <v>382.5</v>
      </c>
      <c r="H464">
        <v>382.5</v>
      </c>
    </row>
    <row r="465" spans="1:8" customFormat="1" ht="12.75" x14ac:dyDescent="0.2">
      <c r="A465" t="s">
        <v>452</v>
      </c>
      <c r="B465" t="s">
        <v>453</v>
      </c>
      <c r="C465" t="s">
        <v>1268</v>
      </c>
      <c r="D465">
        <v>3451.5</v>
      </c>
      <c r="E465">
        <v>11602.78</v>
      </c>
      <c r="F465" t="s">
        <v>22</v>
      </c>
      <c r="G465">
        <v>1218.8900000000001</v>
      </c>
      <c r="H465">
        <v>4097.49</v>
      </c>
    </row>
    <row r="466" spans="1:8" customFormat="1" ht="12.75" x14ac:dyDescent="0.2">
      <c r="A466" t="s">
        <v>1710</v>
      </c>
      <c r="B466" t="s">
        <v>1711</v>
      </c>
      <c r="C466" t="s">
        <v>1268</v>
      </c>
      <c r="D466">
        <v>3445.88</v>
      </c>
      <c r="E466">
        <v>12710.15</v>
      </c>
      <c r="F466" t="s">
        <v>22</v>
      </c>
      <c r="G466">
        <v>1216.9000000000001</v>
      </c>
      <c r="H466">
        <v>4488.55</v>
      </c>
    </row>
    <row r="467" spans="1:8" customFormat="1" ht="12.75" x14ac:dyDescent="0.2">
      <c r="A467" t="s">
        <v>1712</v>
      </c>
      <c r="B467" t="s">
        <v>1713</v>
      </c>
      <c r="C467" t="s">
        <v>1268</v>
      </c>
      <c r="D467">
        <v>3445.88</v>
      </c>
      <c r="E467">
        <v>13837.44</v>
      </c>
      <c r="F467" t="s">
        <v>22</v>
      </c>
      <c r="G467">
        <v>1216.9000000000001</v>
      </c>
      <c r="H467">
        <v>4886.6499999999996</v>
      </c>
    </row>
    <row r="468" spans="1:8" customFormat="1" ht="12.75" x14ac:dyDescent="0.2">
      <c r="A468" t="s">
        <v>1714</v>
      </c>
      <c r="B468" t="s">
        <v>1715</v>
      </c>
      <c r="C468" t="s">
        <v>1268</v>
      </c>
      <c r="D468">
        <v>3445.88</v>
      </c>
      <c r="E468">
        <v>10235.17</v>
      </c>
      <c r="F468" t="s">
        <v>22</v>
      </c>
      <c r="G468">
        <v>1216.9000000000001</v>
      </c>
      <c r="H468">
        <v>3614.52</v>
      </c>
    </row>
    <row r="469" spans="1:8" customFormat="1" ht="12.75" x14ac:dyDescent="0.2">
      <c r="A469" t="s">
        <v>1716</v>
      </c>
      <c r="B469" t="s">
        <v>1717</v>
      </c>
      <c r="C469" t="s">
        <v>1268</v>
      </c>
      <c r="D469">
        <v>3445.88</v>
      </c>
      <c r="E469">
        <v>11080.63</v>
      </c>
      <c r="F469" t="s">
        <v>22</v>
      </c>
      <c r="G469">
        <v>1216.9000000000001</v>
      </c>
      <c r="H469">
        <v>3913.09</v>
      </c>
    </row>
    <row r="470" spans="1:8" customFormat="1" ht="12.75" x14ac:dyDescent="0.2">
      <c r="A470" t="s">
        <v>1718</v>
      </c>
      <c r="B470" t="s">
        <v>1719</v>
      </c>
      <c r="C470" t="s">
        <v>1268</v>
      </c>
      <c r="D470">
        <v>3445.88</v>
      </c>
      <c r="E470">
        <v>11926.09</v>
      </c>
      <c r="F470" t="s">
        <v>22</v>
      </c>
      <c r="G470">
        <v>1216.9000000000001</v>
      </c>
      <c r="H470">
        <v>4211.66</v>
      </c>
    </row>
    <row r="471" spans="1:8" customFormat="1" ht="12.75" x14ac:dyDescent="0.2">
      <c r="A471" t="s">
        <v>1720</v>
      </c>
      <c r="B471" t="s">
        <v>1721</v>
      </c>
      <c r="C471" t="s">
        <v>1331</v>
      </c>
      <c r="D471">
        <v>3825</v>
      </c>
      <c r="E471">
        <v>4468.55</v>
      </c>
      <c r="F471" t="s">
        <v>21</v>
      </c>
      <c r="G471">
        <v>411.57</v>
      </c>
      <c r="H471">
        <v>480.82</v>
      </c>
    </row>
    <row r="472" spans="1:8" customFormat="1" ht="12.75" x14ac:dyDescent="0.2">
      <c r="A472" t="s">
        <v>454</v>
      </c>
      <c r="B472" t="s">
        <v>1722</v>
      </c>
      <c r="C472" t="s">
        <v>1331</v>
      </c>
      <c r="D472">
        <v>4387.5</v>
      </c>
      <c r="E472">
        <v>5134.75</v>
      </c>
      <c r="F472" t="s">
        <v>21</v>
      </c>
      <c r="G472">
        <v>472.1</v>
      </c>
      <c r="H472">
        <v>552.5</v>
      </c>
    </row>
    <row r="473" spans="1:8" customFormat="1" ht="12.75" x14ac:dyDescent="0.2">
      <c r="A473" t="s">
        <v>1723</v>
      </c>
      <c r="B473" t="s">
        <v>1724</v>
      </c>
      <c r="C473" t="s">
        <v>1331</v>
      </c>
      <c r="D473">
        <v>534.38</v>
      </c>
      <c r="E473">
        <v>7350.21</v>
      </c>
      <c r="F473" t="s">
        <v>21</v>
      </c>
      <c r="G473">
        <v>57.5</v>
      </c>
      <c r="H473">
        <v>790.88</v>
      </c>
    </row>
    <row r="474" spans="1:8" customFormat="1" ht="12.75" x14ac:dyDescent="0.2">
      <c r="A474" t="s">
        <v>1725</v>
      </c>
      <c r="B474" t="s">
        <v>1726</v>
      </c>
      <c r="C474" t="s">
        <v>1331</v>
      </c>
      <c r="D474">
        <v>416.25</v>
      </c>
      <c r="E474">
        <v>7177.19</v>
      </c>
      <c r="F474" t="s">
        <v>21</v>
      </c>
      <c r="G474">
        <v>44.79</v>
      </c>
      <c r="H474">
        <v>772.27</v>
      </c>
    </row>
    <row r="475" spans="1:8" customFormat="1" ht="12.75" x14ac:dyDescent="0.2">
      <c r="A475" t="s">
        <v>1727</v>
      </c>
      <c r="B475" t="s">
        <v>1728</v>
      </c>
      <c r="C475" t="s">
        <v>1268</v>
      </c>
      <c r="D475">
        <v>4668.75</v>
      </c>
      <c r="E475">
        <v>21803.1</v>
      </c>
      <c r="F475" t="s">
        <v>22</v>
      </c>
      <c r="G475">
        <v>1648.76</v>
      </c>
      <c r="H475">
        <v>7699.7</v>
      </c>
    </row>
    <row r="476" spans="1:8" customFormat="1" ht="12.75" x14ac:dyDescent="0.2">
      <c r="A476" t="s">
        <v>1729</v>
      </c>
      <c r="B476" t="s">
        <v>1730</v>
      </c>
      <c r="C476" t="s">
        <v>1268</v>
      </c>
      <c r="D476">
        <v>4668.75</v>
      </c>
      <c r="E476">
        <v>23306.69</v>
      </c>
      <c r="F476" t="s">
        <v>22</v>
      </c>
      <c r="G476">
        <v>1648.76</v>
      </c>
      <c r="H476">
        <v>8230.69</v>
      </c>
    </row>
    <row r="477" spans="1:8" customFormat="1" ht="12.75" x14ac:dyDescent="0.2">
      <c r="A477" t="s">
        <v>1731</v>
      </c>
      <c r="B477" t="s">
        <v>1732</v>
      </c>
      <c r="C477" t="s">
        <v>1268</v>
      </c>
      <c r="D477">
        <v>4668.75</v>
      </c>
      <c r="E477">
        <v>25397.22</v>
      </c>
      <c r="F477" t="s">
        <v>22</v>
      </c>
      <c r="G477">
        <v>1648.76</v>
      </c>
      <c r="H477">
        <v>8968.9500000000007</v>
      </c>
    </row>
    <row r="478" spans="1:8" customFormat="1" ht="12.75" x14ac:dyDescent="0.2">
      <c r="A478" t="s">
        <v>1733</v>
      </c>
      <c r="B478" t="s">
        <v>1734</v>
      </c>
      <c r="C478" t="s">
        <v>1268</v>
      </c>
      <c r="D478">
        <v>4668.75</v>
      </c>
      <c r="E478">
        <v>20112.18</v>
      </c>
      <c r="F478" t="s">
        <v>22</v>
      </c>
      <c r="G478">
        <v>1648.76</v>
      </c>
      <c r="H478">
        <v>7102.56</v>
      </c>
    </row>
    <row r="479" spans="1:8" customFormat="1" ht="12.75" x14ac:dyDescent="0.2">
      <c r="A479" t="s">
        <v>1735</v>
      </c>
      <c r="B479" t="s">
        <v>1736</v>
      </c>
      <c r="C479" t="s">
        <v>1268</v>
      </c>
      <c r="D479">
        <v>4668.75</v>
      </c>
      <c r="E479">
        <v>21274.84</v>
      </c>
      <c r="F479" t="s">
        <v>22</v>
      </c>
      <c r="G479">
        <v>1648.76</v>
      </c>
      <c r="H479">
        <v>7513.15</v>
      </c>
    </row>
    <row r="480" spans="1:8" customFormat="1" ht="12.75" x14ac:dyDescent="0.2">
      <c r="A480" t="s">
        <v>1737</v>
      </c>
      <c r="B480" t="s">
        <v>1738</v>
      </c>
      <c r="C480" t="s">
        <v>1268</v>
      </c>
      <c r="D480">
        <v>4668.75</v>
      </c>
      <c r="E480">
        <v>26559.88</v>
      </c>
      <c r="F480" t="s">
        <v>22</v>
      </c>
      <c r="G480">
        <v>1648.76</v>
      </c>
      <c r="H480">
        <v>9379.5400000000009</v>
      </c>
    </row>
    <row r="481" spans="1:8" customFormat="1" ht="12.75" x14ac:dyDescent="0.2">
      <c r="A481" t="s">
        <v>1739</v>
      </c>
      <c r="B481" t="s">
        <v>1740</v>
      </c>
      <c r="C481" t="s">
        <v>1268</v>
      </c>
      <c r="D481">
        <v>4668.75</v>
      </c>
      <c r="E481">
        <v>28356.94</v>
      </c>
      <c r="F481" t="s">
        <v>22</v>
      </c>
      <c r="G481">
        <v>1648.76</v>
      </c>
      <c r="H481">
        <v>10014.17</v>
      </c>
    </row>
    <row r="482" spans="1:8" customFormat="1" ht="12.75" x14ac:dyDescent="0.2">
      <c r="A482" t="s">
        <v>1741</v>
      </c>
      <c r="B482" t="s">
        <v>1742</v>
      </c>
      <c r="C482" t="s">
        <v>1268</v>
      </c>
      <c r="D482">
        <v>4668.75</v>
      </c>
      <c r="E482">
        <v>30092.44</v>
      </c>
      <c r="F482" t="s">
        <v>22</v>
      </c>
      <c r="G482">
        <v>1648.76</v>
      </c>
      <c r="H482">
        <v>10627.05</v>
      </c>
    </row>
    <row r="483" spans="1:8" customFormat="1" ht="12.75" x14ac:dyDescent="0.2">
      <c r="A483" t="s">
        <v>1743</v>
      </c>
      <c r="B483" t="s">
        <v>1744</v>
      </c>
      <c r="C483" t="s">
        <v>1268</v>
      </c>
      <c r="D483">
        <v>4668.75</v>
      </c>
      <c r="E483">
        <v>25103.75</v>
      </c>
      <c r="F483" t="s">
        <v>22</v>
      </c>
      <c r="G483">
        <v>1648.76</v>
      </c>
      <c r="H483">
        <v>8865.31</v>
      </c>
    </row>
    <row r="484" spans="1:8" customFormat="1" ht="12.75" x14ac:dyDescent="0.2">
      <c r="A484" t="s">
        <v>1745</v>
      </c>
      <c r="B484" t="s">
        <v>1746</v>
      </c>
      <c r="C484" t="s">
        <v>1268</v>
      </c>
      <c r="D484">
        <v>4668.75</v>
      </c>
      <c r="E484">
        <v>17068.830000000002</v>
      </c>
      <c r="F484" t="s">
        <v>22</v>
      </c>
      <c r="G484">
        <v>1648.76</v>
      </c>
      <c r="H484">
        <v>6027.81</v>
      </c>
    </row>
    <row r="485" spans="1:8" customFormat="1" ht="12.75" x14ac:dyDescent="0.2">
      <c r="A485" t="s">
        <v>1747</v>
      </c>
      <c r="B485" t="s">
        <v>1748</v>
      </c>
      <c r="C485" t="s">
        <v>1268</v>
      </c>
      <c r="D485">
        <v>3268.13</v>
      </c>
      <c r="E485">
        <v>18603.53</v>
      </c>
      <c r="F485" t="s">
        <v>22</v>
      </c>
      <c r="G485">
        <v>1154.1300000000001</v>
      </c>
      <c r="H485">
        <v>6569.78</v>
      </c>
    </row>
    <row r="486" spans="1:8" customFormat="1" ht="12.75" x14ac:dyDescent="0.2">
      <c r="A486" t="s">
        <v>1749</v>
      </c>
      <c r="B486" t="s">
        <v>1750</v>
      </c>
      <c r="C486" t="s">
        <v>1268</v>
      </c>
      <c r="D486">
        <v>4342.5</v>
      </c>
      <c r="E486">
        <v>20043.900000000001</v>
      </c>
      <c r="F486" t="s">
        <v>22</v>
      </c>
      <c r="G486">
        <v>1533.54</v>
      </c>
      <c r="H486">
        <v>7078.44</v>
      </c>
    </row>
    <row r="487" spans="1:8" customFormat="1" ht="12.75" x14ac:dyDescent="0.2">
      <c r="A487" t="s">
        <v>1751</v>
      </c>
      <c r="B487" t="s">
        <v>1752</v>
      </c>
      <c r="C487" t="s">
        <v>1268</v>
      </c>
      <c r="D487">
        <v>815.63</v>
      </c>
      <c r="E487">
        <v>1181.6300000000001</v>
      </c>
      <c r="F487" t="s">
        <v>22</v>
      </c>
      <c r="G487">
        <v>288.04000000000002</v>
      </c>
      <c r="H487">
        <v>417.29</v>
      </c>
    </row>
    <row r="488" spans="1:8" customFormat="1" ht="12.75" x14ac:dyDescent="0.2">
      <c r="A488" t="s">
        <v>1753</v>
      </c>
      <c r="B488" t="s">
        <v>1754</v>
      </c>
      <c r="C488" t="s">
        <v>1268</v>
      </c>
      <c r="D488">
        <v>1884.38</v>
      </c>
      <c r="E488">
        <v>2250.38</v>
      </c>
      <c r="F488" t="s">
        <v>22</v>
      </c>
      <c r="G488">
        <v>665.46</v>
      </c>
      <c r="H488">
        <v>794.71</v>
      </c>
    </row>
    <row r="489" spans="1:8" customFormat="1" ht="12.75" x14ac:dyDescent="0.2">
      <c r="A489" t="s">
        <v>1755</v>
      </c>
      <c r="B489" t="s">
        <v>1756</v>
      </c>
      <c r="C489" t="s">
        <v>1268</v>
      </c>
      <c r="D489">
        <v>2953.13</v>
      </c>
      <c r="E489">
        <v>3319.13</v>
      </c>
      <c r="F489" t="s">
        <v>22</v>
      </c>
      <c r="G489">
        <v>1042.8900000000001</v>
      </c>
      <c r="H489">
        <v>1172.1400000000001</v>
      </c>
    </row>
    <row r="490" spans="1:8" customFormat="1" ht="12.75" x14ac:dyDescent="0.2">
      <c r="A490" t="s">
        <v>1757</v>
      </c>
      <c r="B490" t="s">
        <v>1758</v>
      </c>
      <c r="C490" t="s">
        <v>1268</v>
      </c>
      <c r="D490">
        <v>4021.88</v>
      </c>
      <c r="E490">
        <v>4387.88</v>
      </c>
      <c r="F490" t="s">
        <v>22</v>
      </c>
      <c r="G490">
        <v>1420.31</v>
      </c>
      <c r="H490">
        <v>1549.56</v>
      </c>
    </row>
    <row r="491" spans="1:8" customFormat="1" ht="12.75" x14ac:dyDescent="0.2">
      <c r="A491" t="s">
        <v>1759</v>
      </c>
      <c r="B491" t="s">
        <v>1760</v>
      </c>
      <c r="C491" t="s">
        <v>1268</v>
      </c>
      <c r="D491">
        <v>4556.25</v>
      </c>
      <c r="E491">
        <v>19891.650000000001</v>
      </c>
      <c r="F491" t="s">
        <v>22</v>
      </c>
      <c r="G491">
        <v>1609.03</v>
      </c>
      <c r="H491">
        <v>7024.68</v>
      </c>
    </row>
    <row r="492" spans="1:8" customFormat="1" ht="12.75" x14ac:dyDescent="0.2">
      <c r="A492" t="s">
        <v>1761</v>
      </c>
      <c r="B492" t="s">
        <v>1762</v>
      </c>
      <c r="C492" t="s">
        <v>1268</v>
      </c>
      <c r="D492">
        <v>815.63</v>
      </c>
      <c r="E492">
        <v>815.63</v>
      </c>
      <c r="F492" t="s">
        <v>22</v>
      </c>
      <c r="G492">
        <v>288.04000000000002</v>
      </c>
      <c r="H492">
        <v>288.04000000000002</v>
      </c>
    </row>
    <row r="493" spans="1:8" customFormat="1" ht="12.75" x14ac:dyDescent="0.2">
      <c r="A493" t="s">
        <v>1763</v>
      </c>
      <c r="B493" t="s">
        <v>1764</v>
      </c>
      <c r="C493" t="s">
        <v>1268</v>
      </c>
      <c r="D493">
        <v>4320</v>
      </c>
      <c r="E493">
        <v>24730.6</v>
      </c>
      <c r="F493" t="s">
        <v>22</v>
      </c>
      <c r="G493">
        <v>1525.6</v>
      </c>
      <c r="H493">
        <v>8733.5400000000009</v>
      </c>
    </row>
    <row r="494" spans="1:8" customFormat="1" ht="12.75" x14ac:dyDescent="0.2">
      <c r="A494" t="s">
        <v>1765</v>
      </c>
      <c r="B494" t="s">
        <v>1766</v>
      </c>
      <c r="C494" t="s">
        <v>1268</v>
      </c>
      <c r="D494">
        <v>4320</v>
      </c>
      <c r="E494">
        <v>23525.85</v>
      </c>
      <c r="F494" t="s">
        <v>22</v>
      </c>
      <c r="G494">
        <v>1525.6</v>
      </c>
      <c r="H494">
        <v>8308.08</v>
      </c>
    </row>
    <row r="495" spans="1:8" customFormat="1" ht="12.75" x14ac:dyDescent="0.2">
      <c r="A495" t="s">
        <v>1767</v>
      </c>
      <c r="B495" t="s">
        <v>1768</v>
      </c>
      <c r="C495" t="s">
        <v>1268</v>
      </c>
      <c r="D495">
        <v>4320</v>
      </c>
      <c r="E495">
        <v>22803</v>
      </c>
      <c r="F495" t="s">
        <v>22</v>
      </c>
      <c r="G495">
        <v>1525.6</v>
      </c>
      <c r="H495">
        <v>8052.81</v>
      </c>
    </row>
    <row r="496" spans="1:8" customFormat="1" ht="12.75" x14ac:dyDescent="0.2">
      <c r="A496" t="s">
        <v>1769</v>
      </c>
      <c r="B496" t="s">
        <v>1770</v>
      </c>
      <c r="C496" t="s">
        <v>1268</v>
      </c>
      <c r="D496">
        <v>4320</v>
      </c>
      <c r="E496">
        <v>22269.86</v>
      </c>
      <c r="F496" t="s">
        <v>22</v>
      </c>
      <c r="G496">
        <v>1525.6</v>
      </c>
      <c r="H496">
        <v>7864.53</v>
      </c>
    </row>
    <row r="497" spans="1:8" customFormat="1" ht="12.75" x14ac:dyDescent="0.2">
      <c r="A497" t="s">
        <v>1771</v>
      </c>
      <c r="B497" t="s">
        <v>1772</v>
      </c>
      <c r="C497" t="s">
        <v>1268</v>
      </c>
      <c r="D497">
        <v>4320</v>
      </c>
      <c r="E497">
        <v>21983.77</v>
      </c>
      <c r="F497" t="s">
        <v>22</v>
      </c>
      <c r="G497">
        <v>1525.6</v>
      </c>
      <c r="H497">
        <v>7763.5</v>
      </c>
    </row>
    <row r="498" spans="1:8" customFormat="1" ht="12.75" x14ac:dyDescent="0.2">
      <c r="A498" t="s">
        <v>1773</v>
      </c>
      <c r="B498" t="s">
        <v>1774</v>
      </c>
      <c r="C498" t="s">
        <v>1268</v>
      </c>
      <c r="D498">
        <v>4320</v>
      </c>
      <c r="E498">
        <v>21725.13</v>
      </c>
      <c r="F498" t="s">
        <v>22</v>
      </c>
      <c r="G498">
        <v>1525.6</v>
      </c>
      <c r="H498">
        <v>7672.16</v>
      </c>
    </row>
    <row r="499" spans="1:8" customFormat="1" ht="12.75" x14ac:dyDescent="0.2">
      <c r="A499" t="s">
        <v>1775</v>
      </c>
      <c r="B499" t="s">
        <v>1776</v>
      </c>
      <c r="C499" t="s">
        <v>1268</v>
      </c>
      <c r="D499">
        <v>4320</v>
      </c>
      <c r="E499">
        <v>21513.79</v>
      </c>
      <c r="F499" t="s">
        <v>22</v>
      </c>
      <c r="G499">
        <v>1525.6</v>
      </c>
      <c r="H499">
        <v>7597.53</v>
      </c>
    </row>
    <row r="500" spans="1:8" customFormat="1" ht="12.75" x14ac:dyDescent="0.2">
      <c r="A500" t="s">
        <v>1777</v>
      </c>
      <c r="B500" t="s">
        <v>1778</v>
      </c>
      <c r="C500" t="s">
        <v>1268</v>
      </c>
      <c r="D500">
        <v>4320</v>
      </c>
      <c r="E500">
        <v>22568.76</v>
      </c>
      <c r="F500" t="s">
        <v>22</v>
      </c>
      <c r="G500">
        <v>1525.6</v>
      </c>
      <c r="H500">
        <v>7970.09</v>
      </c>
    </row>
    <row r="501" spans="1:8" customFormat="1" ht="12.75" x14ac:dyDescent="0.2">
      <c r="A501" t="s">
        <v>1779</v>
      </c>
      <c r="B501" t="s">
        <v>1780</v>
      </c>
      <c r="C501" t="s">
        <v>1268</v>
      </c>
      <c r="D501">
        <v>4320</v>
      </c>
      <c r="E501">
        <v>22277.84</v>
      </c>
      <c r="F501" t="s">
        <v>22</v>
      </c>
      <c r="G501">
        <v>1525.6</v>
      </c>
      <c r="H501">
        <v>7867.35</v>
      </c>
    </row>
    <row r="502" spans="1:8" customFormat="1" ht="12.75" x14ac:dyDescent="0.2">
      <c r="A502" t="s">
        <v>1781</v>
      </c>
      <c r="B502" t="s">
        <v>1782</v>
      </c>
      <c r="C502" t="s">
        <v>1268</v>
      </c>
      <c r="D502">
        <v>5670</v>
      </c>
      <c r="E502">
        <v>23397.58</v>
      </c>
      <c r="F502" t="s">
        <v>22</v>
      </c>
      <c r="G502">
        <v>2002.34</v>
      </c>
      <c r="H502">
        <v>8262.7900000000009</v>
      </c>
    </row>
    <row r="503" spans="1:8" customFormat="1" ht="12.75" x14ac:dyDescent="0.2">
      <c r="A503" t="s">
        <v>1783</v>
      </c>
      <c r="B503" t="s">
        <v>1784</v>
      </c>
      <c r="C503" t="s">
        <v>1268</v>
      </c>
      <c r="D503">
        <v>4320</v>
      </c>
      <c r="E503">
        <v>21852.13</v>
      </c>
      <c r="F503" t="s">
        <v>22</v>
      </c>
      <c r="G503">
        <v>1525.6</v>
      </c>
      <c r="H503">
        <v>7717.01</v>
      </c>
    </row>
    <row r="504" spans="1:8" customFormat="1" ht="12.75" x14ac:dyDescent="0.2">
      <c r="A504" t="s">
        <v>1785</v>
      </c>
      <c r="B504" t="s">
        <v>1786</v>
      </c>
      <c r="C504" t="s">
        <v>1268</v>
      </c>
      <c r="D504">
        <v>4320</v>
      </c>
      <c r="E504">
        <v>21705.8</v>
      </c>
      <c r="F504" t="s">
        <v>22</v>
      </c>
      <c r="G504">
        <v>1525.6</v>
      </c>
      <c r="H504">
        <v>7665.34</v>
      </c>
    </row>
    <row r="505" spans="1:8" customFormat="1" ht="12.75" x14ac:dyDescent="0.2">
      <c r="A505" t="s">
        <v>1787</v>
      </c>
      <c r="B505" t="s">
        <v>1788</v>
      </c>
      <c r="C505" t="s">
        <v>1268</v>
      </c>
      <c r="D505">
        <v>4320</v>
      </c>
      <c r="E505">
        <v>22019.67</v>
      </c>
      <c r="F505" t="s">
        <v>22</v>
      </c>
      <c r="G505">
        <v>1525.6</v>
      </c>
      <c r="H505">
        <v>7776.18</v>
      </c>
    </row>
    <row r="506" spans="1:8" customFormat="1" ht="12.75" x14ac:dyDescent="0.2">
      <c r="A506" t="s">
        <v>1789</v>
      </c>
      <c r="B506" t="s">
        <v>1790</v>
      </c>
      <c r="C506" t="s">
        <v>1268</v>
      </c>
      <c r="D506">
        <v>4320</v>
      </c>
      <c r="E506">
        <v>21570.57</v>
      </c>
      <c r="F506" t="s">
        <v>22</v>
      </c>
      <c r="G506">
        <v>1525.6</v>
      </c>
      <c r="H506">
        <v>7617.58</v>
      </c>
    </row>
    <row r="507" spans="1:8" customFormat="1" ht="12.75" x14ac:dyDescent="0.2">
      <c r="A507" t="s">
        <v>1791</v>
      </c>
      <c r="B507" t="s">
        <v>1792</v>
      </c>
      <c r="C507" t="s">
        <v>1268</v>
      </c>
      <c r="D507">
        <v>4320</v>
      </c>
      <c r="E507">
        <v>22269.13</v>
      </c>
      <c r="F507" t="s">
        <v>22</v>
      </c>
      <c r="G507">
        <v>1525.6</v>
      </c>
      <c r="H507">
        <v>7864.28</v>
      </c>
    </row>
    <row r="508" spans="1:8" customFormat="1" ht="12.75" x14ac:dyDescent="0.2">
      <c r="A508" t="s">
        <v>1793</v>
      </c>
      <c r="B508" t="s">
        <v>1794</v>
      </c>
      <c r="C508" t="s">
        <v>1268</v>
      </c>
      <c r="D508">
        <v>4320</v>
      </c>
      <c r="E508">
        <v>21895.02</v>
      </c>
      <c r="F508" t="s">
        <v>22</v>
      </c>
      <c r="G508">
        <v>1525.6</v>
      </c>
      <c r="H508">
        <v>7732.16</v>
      </c>
    </row>
    <row r="509" spans="1:8" customFormat="1" ht="12.75" x14ac:dyDescent="0.2">
      <c r="A509" t="s">
        <v>1795</v>
      </c>
      <c r="B509" t="s">
        <v>1796</v>
      </c>
      <c r="C509" t="s">
        <v>1268</v>
      </c>
      <c r="D509">
        <v>4320</v>
      </c>
      <c r="E509">
        <v>21443.31</v>
      </c>
      <c r="F509" t="s">
        <v>22</v>
      </c>
      <c r="G509">
        <v>1525.6</v>
      </c>
      <c r="H509">
        <v>7572.64</v>
      </c>
    </row>
    <row r="510" spans="1:8" customFormat="1" ht="12.75" x14ac:dyDescent="0.2">
      <c r="A510" t="s">
        <v>1797</v>
      </c>
      <c r="B510" t="s">
        <v>1798</v>
      </c>
      <c r="C510" t="s">
        <v>1268</v>
      </c>
      <c r="D510">
        <v>4320</v>
      </c>
      <c r="E510">
        <v>20875.02</v>
      </c>
      <c r="F510" t="s">
        <v>22</v>
      </c>
      <c r="G510">
        <v>1525.6</v>
      </c>
      <c r="H510">
        <v>7371.95</v>
      </c>
    </row>
    <row r="511" spans="1:8" customFormat="1" ht="12.75" x14ac:dyDescent="0.2">
      <c r="A511" t="s">
        <v>1799</v>
      </c>
      <c r="B511" t="s">
        <v>1800</v>
      </c>
      <c r="C511" t="s">
        <v>1268</v>
      </c>
      <c r="D511">
        <v>5568.75</v>
      </c>
      <c r="E511">
        <v>26345.35</v>
      </c>
      <c r="F511" t="s">
        <v>22</v>
      </c>
      <c r="G511">
        <v>1966.59</v>
      </c>
      <c r="H511">
        <v>9303.7800000000007</v>
      </c>
    </row>
    <row r="512" spans="1:8" customFormat="1" ht="12.75" x14ac:dyDescent="0.2">
      <c r="A512" t="s">
        <v>1801</v>
      </c>
      <c r="B512" t="s">
        <v>1802</v>
      </c>
      <c r="C512" t="s">
        <v>1268</v>
      </c>
      <c r="D512">
        <v>5568.75</v>
      </c>
      <c r="E512">
        <v>25140.6</v>
      </c>
      <c r="F512" t="s">
        <v>22</v>
      </c>
      <c r="G512">
        <v>1966.59</v>
      </c>
      <c r="H512">
        <v>8878.33</v>
      </c>
    </row>
    <row r="513" spans="1:8" customFormat="1" ht="12.75" x14ac:dyDescent="0.2">
      <c r="A513" t="s">
        <v>1803</v>
      </c>
      <c r="B513" t="s">
        <v>1804</v>
      </c>
      <c r="C513" t="s">
        <v>1268</v>
      </c>
      <c r="D513">
        <v>5568.75</v>
      </c>
      <c r="E513">
        <v>24417.75</v>
      </c>
      <c r="F513" t="s">
        <v>22</v>
      </c>
      <c r="G513">
        <v>1966.59</v>
      </c>
      <c r="H513">
        <v>8623.0499999999993</v>
      </c>
    </row>
    <row r="514" spans="1:8" customFormat="1" ht="12.75" x14ac:dyDescent="0.2">
      <c r="A514" t="s">
        <v>1805</v>
      </c>
      <c r="B514" t="s">
        <v>1806</v>
      </c>
      <c r="C514" t="s">
        <v>1268</v>
      </c>
      <c r="D514">
        <v>5568.75</v>
      </c>
      <c r="E514">
        <v>23935.85</v>
      </c>
      <c r="F514" t="s">
        <v>22</v>
      </c>
      <c r="G514">
        <v>1966.59</v>
      </c>
      <c r="H514">
        <v>8452.8700000000008</v>
      </c>
    </row>
    <row r="515" spans="1:8" customFormat="1" ht="12.75" x14ac:dyDescent="0.2">
      <c r="A515" t="s">
        <v>1807</v>
      </c>
      <c r="B515" t="s">
        <v>1808</v>
      </c>
      <c r="C515" t="s">
        <v>1268</v>
      </c>
      <c r="D515">
        <v>5568.75</v>
      </c>
      <c r="E515">
        <v>23598.52</v>
      </c>
      <c r="F515" t="s">
        <v>22</v>
      </c>
      <c r="G515">
        <v>1966.59</v>
      </c>
      <c r="H515">
        <v>8333.75</v>
      </c>
    </row>
    <row r="516" spans="1:8" customFormat="1" ht="12.75" x14ac:dyDescent="0.2">
      <c r="A516" t="s">
        <v>1809</v>
      </c>
      <c r="B516" t="s">
        <v>1810</v>
      </c>
      <c r="C516" t="s">
        <v>1268</v>
      </c>
      <c r="D516">
        <v>5568.75</v>
      </c>
      <c r="E516">
        <v>23339.88</v>
      </c>
      <c r="F516" t="s">
        <v>22</v>
      </c>
      <c r="G516">
        <v>1966.59</v>
      </c>
      <c r="H516">
        <v>8242.41</v>
      </c>
    </row>
    <row r="517" spans="1:8" customFormat="1" ht="12.75" x14ac:dyDescent="0.2">
      <c r="A517" t="s">
        <v>1811</v>
      </c>
      <c r="B517" t="s">
        <v>1812</v>
      </c>
      <c r="C517" t="s">
        <v>1268</v>
      </c>
      <c r="D517">
        <v>5568.75</v>
      </c>
      <c r="E517">
        <v>23128.54</v>
      </c>
      <c r="F517" t="s">
        <v>22</v>
      </c>
      <c r="G517">
        <v>1966.59</v>
      </c>
      <c r="H517">
        <v>8167.77</v>
      </c>
    </row>
    <row r="518" spans="1:8" customFormat="1" ht="12.75" x14ac:dyDescent="0.2">
      <c r="A518" t="s">
        <v>1813</v>
      </c>
      <c r="B518" t="s">
        <v>1814</v>
      </c>
      <c r="C518" t="s">
        <v>1268</v>
      </c>
      <c r="D518">
        <v>5670</v>
      </c>
      <c r="E518">
        <v>24297.45</v>
      </c>
      <c r="F518" t="s">
        <v>22</v>
      </c>
      <c r="G518">
        <v>2002.34</v>
      </c>
      <c r="H518">
        <v>8580.57</v>
      </c>
    </row>
    <row r="519" spans="1:8" customFormat="1" ht="12.75" x14ac:dyDescent="0.2">
      <c r="A519" t="s">
        <v>1815</v>
      </c>
      <c r="B519" t="s">
        <v>1816</v>
      </c>
      <c r="C519" t="s">
        <v>1268</v>
      </c>
      <c r="D519">
        <v>5670</v>
      </c>
      <c r="E519">
        <v>23993.84</v>
      </c>
      <c r="F519" t="s">
        <v>22</v>
      </c>
      <c r="G519">
        <v>2002.34</v>
      </c>
      <c r="H519">
        <v>8473.35</v>
      </c>
    </row>
    <row r="520" spans="1:8" customFormat="1" ht="12.75" x14ac:dyDescent="0.2">
      <c r="A520" t="s">
        <v>1817</v>
      </c>
      <c r="B520" t="s">
        <v>1818</v>
      </c>
      <c r="C520" t="s">
        <v>1268</v>
      </c>
      <c r="D520">
        <v>5670</v>
      </c>
      <c r="E520">
        <v>23763.58</v>
      </c>
      <c r="F520" t="s">
        <v>22</v>
      </c>
      <c r="G520">
        <v>2002.34</v>
      </c>
      <c r="H520">
        <v>8392.0400000000009</v>
      </c>
    </row>
    <row r="521" spans="1:8" customFormat="1" ht="12.75" x14ac:dyDescent="0.2">
      <c r="A521" t="s">
        <v>1819</v>
      </c>
      <c r="B521" t="s">
        <v>1820</v>
      </c>
      <c r="C521" t="s">
        <v>1268</v>
      </c>
      <c r="D521">
        <v>5670</v>
      </c>
      <c r="E521">
        <v>23568.13</v>
      </c>
      <c r="F521" t="s">
        <v>22</v>
      </c>
      <c r="G521">
        <v>2002.34</v>
      </c>
      <c r="H521">
        <v>8323.01</v>
      </c>
    </row>
    <row r="522" spans="1:8" customFormat="1" ht="12.75" x14ac:dyDescent="0.2">
      <c r="A522" t="s">
        <v>1821</v>
      </c>
      <c r="B522" t="s">
        <v>1822</v>
      </c>
      <c r="C522" t="s">
        <v>1268</v>
      </c>
      <c r="D522">
        <v>5670</v>
      </c>
      <c r="E522">
        <v>23421.8</v>
      </c>
      <c r="F522" t="s">
        <v>22</v>
      </c>
      <c r="G522">
        <v>2002.34</v>
      </c>
      <c r="H522">
        <v>8271.34</v>
      </c>
    </row>
    <row r="523" spans="1:8" customFormat="1" ht="12.75" x14ac:dyDescent="0.2">
      <c r="A523" t="s">
        <v>1823</v>
      </c>
      <c r="B523" t="s">
        <v>1824</v>
      </c>
      <c r="C523" t="s">
        <v>1268</v>
      </c>
      <c r="D523">
        <v>5670</v>
      </c>
      <c r="E523">
        <v>23735.67</v>
      </c>
      <c r="F523" t="s">
        <v>22</v>
      </c>
      <c r="G523">
        <v>2002.34</v>
      </c>
      <c r="H523">
        <v>8382.18</v>
      </c>
    </row>
    <row r="524" spans="1:8" customFormat="1" ht="12.75" x14ac:dyDescent="0.2">
      <c r="A524" t="s">
        <v>1825</v>
      </c>
      <c r="B524" t="s">
        <v>1826</v>
      </c>
      <c r="C524" t="s">
        <v>1268</v>
      </c>
      <c r="D524">
        <v>5670</v>
      </c>
      <c r="E524">
        <v>22920.57</v>
      </c>
      <c r="F524" t="s">
        <v>22</v>
      </c>
      <c r="G524">
        <v>2002.34</v>
      </c>
      <c r="H524">
        <v>8094.33</v>
      </c>
    </row>
    <row r="525" spans="1:8" customFormat="1" ht="12.75" x14ac:dyDescent="0.2">
      <c r="A525" t="s">
        <v>1827</v>
      </c>
      <c r="B525" t="s">
        <v>1828</v>
      </c>
      <c r="C525" t="s">
        <v>1268</v>
      </c>
      <c r="D525">
        <v>5670</v>
      </c>
      <c r="E525">
        <v>23619.13</v>
      </c>
      <c r="F525" t="s">
        <v>22</v>
      </c>
      <c r="G525">
        <v>2002.34</v>
      </c>
      <c r="H525">
        <v>8341.02</v>
      </c>
    </row>
    <row r="526" spans="1:8" customFormat="1" ht="12.75" x14ac:dyDescent="0.2">
      <c r="A526" t="s">
        <v>1829</v>
      </c>
      <c r="B526" t="s">
        <v>1830</v>
      </c>
      <c r="C526" t="s">
        <v>1268</v>
      </c>
      <c r="D526">
        <v>5670</v>
      </c>
      <c r="E526">
        <v>23245.02</v>
      </c>
      <c r="F526" t="s">
        <v>22</v>
      </c>
      <c r="G526">
        <v>2002.34</v>
      </c>
      <c r="H526">
        <v>8208.91</v>
      </c>
    </row>
    <row r="527" spans="1:8" customFormat="1" ht="12.75" x14ac:dyDescent="0.2">
      <c r="A527" t="s">
        <v>1831</v>
      </c>
      <c r="B527" t="s">
        <v>1832</v>
      </c>
      <c r="C527" t="s">
        <v>1268</v>
      </c>
      <c r="D527">
        <v>5670</v>
      </c>
      <c r="E527">
        <v>22793.31</v>
      </c>
      <c r="F527" t="s">
        <v>22</v>
      </c>
      <c r="G527">
        <v>2002.34</v>
      </c>
      <c r="H527">
        <v>8049.39</v>
      </c>
    </row>
    <row r="528" spans="1:8" customFormat="1" ht="12.75" x14ac:dyDescent="0.2">
      <c r="A528" t="s">
        <v>1833</v>
      </c>
      <c r="B528" t="s">
        <v>1834</v>
      </c>
      <c r="C528" t="s">
        <v>1268</v>
      </c>
      <c r="D528">
        <v>5670</v>
      </c>
      <c r="E528">
        <v>22225.02</v>
      </c>
      <c r="F528" t="s">
        <v>22</v>
      </c>
      <c r="G528">
        <v>2002.34</v>
      </c>
      <c r="H528">
        <v>7848.7</v>
      </c>
    </row>
    <row r="529" spans="1:8" customFormat="1" ht="12.75" x14ac:dyDescent="0.2">
      <c r="A529" t="s">
        <v>1835</v>
      </c>
      <c r="B529" t="s">
        <v>1836</v>
      </c>
      <c r="C529" t="s">
        <v>1268</v>
      </c>
      <c r="D529">
        <v>815.63</v>
      </c>
      <c r="E529">
        <v>1181.6300000000001</v>
      </c>
      <c r="F529" t="s">
        <v>22</v>
      </c>
      <c r="G529">
        <v>288.04000000000002</v>
      </c>
      <c r="H529">
        <v>417.29</v>
      </c>
    </row>
    <row r="530" spans="1:8" customFormat="1" ht="12.75" x14ac:dyDescent="0.2">
      <c r="A530" t="s">
        <v>1837</v>
      </c>
      <c r="B530" t="s">
        <v>1838</v>
      </c>
      <c r="C530" t="s">
        <v>1268</v>
      </c>
      <c r="D530">
        <v>1884.38</v>
      </c>
      <c r="E530">
        <v>2250.38</v>
      </c>
      <c r="F530" t="s">
        <v>22</v>
      </c>
      <c r="G530">
        <v>665.46</v>
      </c>
      <c r="H530">
        <v>794.71</v>
      </c>
    </row>
    <row r="531" spans="1:8" customFormat="1" ht="12.75" x14ac:dyDescent="0.2">
      <c r="A531" t="s">
        <v>1839</v>
      </c>
      <c r="B531" t="s">
        <v>1840</v>
      </c>
      <c r="C531" t="s">
        <v>1268</v>
      </c>
      <c r="D531">
        <v>2953.13</v>
      </c>
      <c r="E531">
        <v>3319.13</v>
      </c>
      <c r="F531" t="s">
        <v>22</v>
      </c>
      <c r="G531">
        <v>1042.8900000000001</v>
      </c>
      <c r="H531">
        <v>1172.1400000000001</v>
      </c>
    </row>
    <row r="532" spans="1:8" customFormat="1" ht="12.75" x14ac:dyDescent="0.2">
      <c r="A532" t="s">
        <v>1841</v>
      </c>
      <c r="B532" t="s">
        <v>1842</v>
      </c>
      <c r="C532" t="s">
        <v>1268</v>
      </c>
      <c r="D532">
        <v>4809.38</v>
      </c>
      <c r="E532">
        <v>5175.38</v>
      </c>
      <c r="F532" t="s">
        <v>22</v>
      </c>
      <c r="G532">
        <v>1698.42</v>
      </c>
      <c r="H532">
        <v>1827.67</v>
      </c>
    </row>
    <row r="533" spans="1:8" customFormat="1" ht="12.75" x14ac:dyDescent="0.2">
      <c r="A533" t="s">
        <v>1843</v>
      </c>
      <c r="B533" t="s">
        <v>1844</v>
      </c>
      <c r="C533" t="s">
        <v>1268</v>
      </c>
      <c r="D533">
        <v>5062.5</v>
      </c>
      <c r="E533">
        <v>25839.1</v>
      </c>
      <c r="F533" t="s">
        <v>22</v>
      </c>
      <c r="G533">
        <v>1787.81</v>
      </c>
      <c r="H533">
        <v>9125</v>
      </c>
    </row>
    <row r="534" spans="1:8" customFormat="1" ht="12.75" x14ac:dyDescent="0.2">
      <c r="A534" t="s">
        <v>1845</v>
      </c>
      <c r="B534" t="s">
        <v>1846</v>
      </c>
      <c r="C534" t="s">
        <v>1268</v>
      </c>
      <c r="D534">
        <v>5343.75</v>
      </c>
      <c r="E534">
        <v>24915.599999999999</v>
      </c>
      <c r="F534" t="s">
        <v>22</v>
      </c>
      <c r="G534">
        <v>1887.13</v>
      </c>
      <c r="H534">
        <v>8798.8700000000008</v>
      </c>
    </row>
    <row r="535" spans="1:8" customFormat="1" ht="12.75" x14ac:dyDescent="0.2">
      <c r="A535" t="s">
        <v>1847</v>
      </c>
      <c r="B535" t="s">
        <v>1848</v>
      </c>
      <c r="C535" t="s">
        <v>1268</v>
      </c>
      <c r="D535">
        <v>5062.5</v>
      </c>
      <c r="E535">
        <v>23911.5</v>
      </c>
      <c r="F535" t="s">
        <v>22</v>
      </c>
      <c r="G535">
        <v>1787.81</v>
      </c>
      <c r="H535">
        <v>8444.27</v>
      </c>
    </row>
    <row r="536" spans="1:8" customFormat="1" ht="12.75" x14ac:dyDescent="0.2">
      <c r="A536" t="s">
        <v>1849</v>
      </c>
      <c r="B536" t="s">
        <v>1850</v>
      </c>
      <c r="C536" t="s">
        <v>1268</v>
      </c>
      <c r="D536">
        <v>5062.5</v>
      </c>
      <c r="E536">
        <v>23429.599999999999</v>
      </c>
      <c r="F536" t="s">
        <v>22</v>
      </c>
      <c r="G536">
        <v>1787.81</v>
      </c>
      <c r="H536">
        <v>8274.09</v>
      </c>
    </row>
    <row r="537" spans="1:8" customFormat="1" ht="12.75" x14ac:dyDescent="0.2">
      <c r="A537" t="s">
        <v>1851</v>
      </c>
      <c r="B537" t="s">
        <v>1852</v>
      </c>
      <c r="C537" t="s">
        <v>1268</v>
      </c>
      <c r="D537">
        <v>5062.5</v>
      </c>
      <c r="E537">
        <v>23092.27</v>
      </c>
      <c r="F537" t="s">
        <v>22</v>
      </c>
      <c r="G537">
        <v>1787.81</v>
      </c>
      <c r="H537">
        <v>8154.97</v>
      </c>
    </row>
    <row r="538" spans="1:8" customFormat="1" ht="12.75" x14ac:dyDescent="0.2">
      <c r="A538" t="s">
        <v>1853</v>
      </c>
      <c r="B538" t="s">
        <v>1854</v>
      </c>
      <c r="C538" t="s">
        <v>1268</v>
      </c>
      <c r="D538">
        <v>5062.5</v>
      </c>
      <c r="E538">
        <v>22833.63</v>
      </c>
      <c r="F538" t="s">
        <v>22</v>
      </c>
      <c r="G538">
        <v>1787.81</v>
      </c>
      <c r="H538">
        <v>8063.63</v>
      </c>
    </row>
    <row r="539" spans="1:8" customFormat="1" ht="12.75" x14ac:dyDescent="0.2">
      <c r="A539" t="s">
        <v>1855</v>
      </c>
      <c r="B539" t="s">
        <v>1856</v>
      </c>
      <c r="C539" t="s">
        <v>1268</v>
      </c>
      <c r="D539">
        <v>5062.5</v>
      </c>
      <c r="E539">
        <v>22622.29</v>
      </c>
      <c r="F539" t="s">
        <v>22</v>
      </c>
      <c r="G539">
        <v>1787.81</v>
      </c>
      <c r="H539">
        <v>7988.99</v>
      </c>
    </row>
    <row r="540" spans="1:8" customFormat="1" ht="12.75" x14ac:dyDescent="0.2">
      <c r="A540" t="s">
        <v>1857</v>
      </c>
      <c r="B540" t="s">
        <v>1858</v>
      </c>
      <c r="C540" t="s">
        <v>1268</v>
      </c>
      <c r="D540">
        <v>5062.5</v>
      </c>
      <c r="E540">
        <v>23677.26</v>
      </c>
      <c r="F540" t="s">
        <v>22</v>
      </c>
      <c r="G540">
        <v>1787.81</v>
      </c>
      <c r="H540">
        <v>8361.5499999999993</v>
      </c>
    </row>
    <row r="541" spans="1:8" customFormat="1" ht="12.75" x14ac:dyDescent="0.2">
      <c r="A541" t="s">
        <v>1859</v>
      </c>
      <c r="B541" t="s">
        <v>1860</v>
      </c>
      <c r="C541" t="s">
        <v>1268</v>
      </c>
      <c r="D541">
        <v>5062.5</v>
      </c>
      <c r="E541">
        <v>23387.360000000001</v>
      </c>
      <c r="F541" t="s">
        <v>22</v>
      </c>
      <c r="G541">
        <v>1787.81</v>
      </c>
      <c r="H541">
        <v>8259.18</v>
      </c>
    </row>
    <row r="542" spans="1:8" customFormat="1" ht="12.75" x14ac:dyDescent="0.2">
      <c r="A542" t="s">
        <v>1861</v>
      </c>
      <c r="B542" t="s">
        <v>1862</v>
      </c>
      <c r="C542" t="s">
        <v>1268</v>
      </c>
      <c r="D542">
        <v>5062.5</v>
      </c>
      <c r="E542">
        <v>23156.080000000002</v>
      </c>
      <c r="F542" t="s">
        <v>22</v>
      </c>
      <c r="G542">
        <v>1787.81</v>
      </c>
      <c r="H542">
        <v>8177.5</v>
      </c>
    </row>
    <row r="543" spans="1:8" customFormat="1" ht="12.75" x14ac:dyDescent="0.2">
      <c r="A543" t="s">
        <v>1863</v>
      </c>
      <c r="B543" t="s">
        <v>1864</v>
      </c>
      <c r="C543" t="s">
        <v>1268</v>
      </c>
      <c r="D543">
        <v>5062.5</v>
      </c>
      <c r="E543">
        <v>22960.63</v>
      </c>
      <c r="F543" t="s">
        <v>22</v>
      </c>
      <c r="G543">
        <v>1787.81</v>
      </c>
      <c r="H543">
        <v>8108.48</v>
      </c>
    </row>
    <row r="544" spans="1:8" customFormat="1" ht="12.75" x14ac:dyDescent="0.2">
      <c r="A544" t="s">
        <v>1865</v>
      </c>
      <c r="B544" t="s">
        <v>1866</v>
      </c>
      <c r="C544" t="s">
        <v>1268</v>
      </c>
      <c r="D544">
        <v>5062.5</v>
      </c>
      <c r="E544">
        <v>22814.3</v>
      </c>
      <c r="F544" t="s">
        <v>22</v>
      </c>
      <c r="G544">
        <v>1787.81</v>
      </c>
      <c r="H544">
        <v>8056.8</v>
      </c>
    </row>
    <row r="545" spans="1:8" customFormat="1" ht="12.75" x14ac:dyDescent="0.2">
      <c r="A545" t="s">
        <v>1867</v>
      </c>
      <c r="B545" t="s">
        <v>1868</v>
      </c>
      <c r="C545" t="s">
        <v>1268</v>
      </c>
      <c r="D545">
        <v>5062.5</v>
      </c>
      <c r="E545">
        <v>23128.17</v>
      </c>
      <c r="F545" t="s">
        <v>22</v>
      </c>
      <c r="G545">
        <v>1787.81</v>
      </c>
      <c r="H545">
        <v>8167.64</v>
      </c>
    </row>
    <row r="546" spans="1:8" customFormat="1" ht="12.75" x14ac:dyDescent="0.2">
      <c r="A546" t="s">
        <v>1869</v>
      </c>
      <c r="B546" t="s">
        <v>1870</v>
      </c>
      <c r="C546" t="s">
        <v>1268</v>
      </c>
      <c r="D546">
        <v>7593.75</v>
      </c>
      <c r="E546">
        <v>25210.33</v>
      </c>
      <c r="F546" t="s">
        <v>22</v>
      </c>
      <c r="G546">
        <v>2681.71</v>
      </c>
      <c r="H546">
        <v>8902.9500000000007</v>
      </c>
    </row>
    <row r="547" spans="1:8" customFormat="1" ht="12.75" x14ac:dyDescent="0.2">
      <c r="A547" t="s">
        <v>1871</v>
      </c>
      <c r="B547" t="s">
        <v>1872</v>
      </c>
      <c r="C547" t="s">
        <v>1268</v>
      </c>
      <c r="D547">
        <v>5062.5</v>
      </c>
      <c r="E547">
        <v>23377.63</v>
      </c>
      <c r="F547" t="s">
        <v>22</v>
      </c>
      <c r="G547">
        <v>1787.81</v>
      </c>
      <c r="H547">
        <v>8255.74</v>
      </c>
    </row>
    <row r="548" spans="1:8" customFormat="1" ht="12.75" x14ac:dyDescent="0.2">
      <c r="A548" t="s">
        <v>1873</v>
      </c>
      <c r="B548" t="s">
        <v>1874</v>
      </c>
      <c r="C548" t="s">
        <v>1268</v>
      </c>
      <c r="D548">
        <v>5062.5</v>
      </c>
      <c r="E548">
        <v>23003.52</v>
      </c>
      <c r="F548" t="s">
        <v>22</v>
      </c>
      <c r="G548">
        <v>1787.81</v>
      </c>
      <c r="H548">
        <v>8123.62</v>
      </c>
    </row>
    <row r="549" spans="1:8" customFormat="1" ht="12.75" x14ac:dyDescent="0.2">
      <c r="A549" t="s">
        <v>1875</v>
      </c>
      <c r="B549" t="s">
        <v>1876</v>
      </c>
      <c r="C549" t="s">
        <v>1268</v>
      </c>
      <c r="D549">
        <v>4218.75</v>
      </c>
      <c r="E549">
        <v>21708.06</v>
      </c>
      <c r="F549" t="s">
        <v>22</v>
      </c>
      <c r="G549">
        <v>1489.84</v>
      </c>
      <c r="H549">
        <v>7666.14</v>
      </c>
    </row>
    <row r="550" spans="1:8" customFormat="1" ht="12.75" x14ac:dyDescent="0.2">
      <c r="A550" t="s">
        <v>1877</v>
      </c>
      <c r="B550" t="s">
        <v>1878</v>
      </c>
      <c r="C550" t="s">
        <v>1268</v>
      </c>
      <c r="D550">
        <v>5670</v>
      </c>
      <c r="E550">
        <v>22591.02</v>
      </c>
      <c r="F550" t="s">
        <v>22</v>
      </c>
      <c r="G550">
        <v>2002.34</v>
      </c>
      <c r="H550">
        <v>7977.95</v>
      </c>
    </row>
    <row r="551" spans="1:8" customFormat="1" ht="12.75" x14ac:dyDescent="0.2">
      <c r="A551" t="s">
        <v>1879</v>
      </c>
      <c r="B551" t="s">
        <v>1880</v>
      </c>
      <c r="C551" t="s">
        <v>1268</v>
      </c>
      <c r="D551">
        <v>815.63</v>
      </c>
      <c r="E551">
        <v>888.83</v>
      </c>
      <c r="F551" t="s">
        <v>22</v>
      </c>
      <c r="G551">
        <v>288.04000000000002</v>
      </c>
      <c r="H551">
        <v>313.89</v>
      </c>
    </row>
    <row r="552" spans="1:8" customFormat="1" ht="12.75" x14ac:dyDescent="0.2">
      <c r="A552" t="s">
        <v>1881</v>
      </c>
      <c r="B552" t="s">
        <v>1882</v>
      </c>
      <c r="C552" t="s">
        <v>1268</v>
      </c>
      <c r="D552">
        <v>2137.5</v>
      </c>
      <c r="E552">
        <v>2320.5</v>
      </c>
      <c r="F552" t="s">
        <v>22</v>
      </c>
      <c r="G552">
        <v>754.85</v>
      </c>
      <c r="H552">
        <v>819.48</v>
      </c>
    </row>
    <row r="553" spans="1:8" customFormat="1" ht="12.75" x14ac:dyDescent="0.2">
      <c r="A553" t="s">
        <v>1883</v>
      </c>
      <c r="B553" t="s">
        <v>1884</v>
      </c>
      <c r="C553" t="s">
        <v>1268</v>
      </c>
      <c r="D553">
        <v>1265.6300000000001</v>
      </c>
      <c r="E553">
        <v>2034.22</v>
      </c>
      <c r="F553" t="s">
        <v>22</v>
      </c>
      <c r="G553">
        <v>446.95</v>
      </c>
      <c r="H553">
        <v>718.38</v>
      </c>
    </row>
    <row r="554" spans="1:8" customFormat="1" ht="12.75" x14ac:dyDescent="0.2">
      <c r="A554" t="s">
        <v>1885</v>
      </c>
      <c r="B554" t="s">
        <v>1886</v>
      </c>
      <c r="C554" t="s">
        <v>1268</v>
      </c>
      <c r="D554">
        <v>1575</v>
      </c>
      <c r="E554">
        <v>1575</v>
      </c>
      <c r="F554" t="s">
        <v>22</v>
      </c>
      <c r="G554">
        <v>556.21</v>
      </c>
      <c r="H554">
        <v>556.21</v>
      </c>
    </row>
    <row r="555" spans="1:8" customFormat="1" ht="12.75" x14ac:dyDescent="0.2">
      <c r="A555" t="s">
        <v>1887</v>
      </c>
      <c r="B555" t="s">
        <v>1888</v>
      </c>
      <c r="C555" t="s">
        <v>1268</v>
      </c>
      <c r="D555">
        <v>1068.75</v>
      </c>
      <c r="E555">
        <v>1068.75</v>
      </c>
      <c r="F555" t="s">
        <v>22</v>
      </c>
      <c r="G555">
        <v>377.43</v>
      </c>
      <c r="H555">
        <v>377.43</v>
      </c>
    </row>
    <row r="556" spans="1:8" customFormat="1" ht="12.75" x14ac:dyDescent="0.2">
      <c r="A556" t="s">
        <v>1889</v>
      </c>
      <c r="B556" t="s">
        <v>1890</v>
      </c>
      <c r="C556" t="s">
        <v>1268</v>
      </c>
      <c r="D556">
        <v>1856.25</v>
      </c>
      <c r="E556">
        <v>1856.25</v>
      </c>
      <c r="F556" t="s">
        <v>22</v>
      </c>
      <c r="G556">
        <v>655.53</v>
      </c>
      <c r="H556">
        <v>655.53</v>
      </c>
    </row>
    <row r="557" spans="1:8" customFormat="1" ht="12.75" x14ac:dyDescent="0.2">
      <c r="A557" t="s">
        <v>1891</v>
      </c>
      <c r="B557" t="s">
        <v>1892</v>
      </c>
      <c r="C557" t="s">
        <v>1331</v>
      </c>
      <c r="D557">
        <v>1068.75</v>
      </c>
      <c r="E557">
        <v>1068.75</v>
      </c>
      <c r="F557" t="s">
        <v>21</v>
      </c>
      <c r="G557">
        <v>115</v>
      </c>
      <c r="H557">
        <v>115</v>
      </c>
    </row>
    <row r="558" spans="1:8" customFormat="1" ht="12.75" x14ac:dyDescent="0.2">
      <c r="A558" t="s">
        <v>1893</v>
      </c>
      <c r="B558" t="s">
        <v>1894</v>
      </c>
      <c r="C558" t="s">
        <v>1268</v>
      </c>
      <c r="D558">
        <v>13918.5</v>
      </c>
      <c r="E558">
        <v>33809.629999999997</v>
      </c>
      <c r="F558" t="s">
        <v>22</v>
      </c>
      <c r="G558">
        <v>4915.28</v>
      </c>
      <c r="H558">
        <v>11939.77</v>
      </c>
    </row>
    <row r="559" spans="1:8" customFormat="1" ht="12.75" x14ac:dyDescent="0.2">
      <c r="A559" t="s">
        <v>1895</v>
      </c>
      <c r="B559" t="s">
        <v>1896</v>
      </c>
      <c r="C559" t="s">
        <v>1681</v>
      </c>
      <c r="D559">
        <v>3318.75</v>
      </c>
      <c r="E559">
        <v>3318.75</v>
      </c>
      <c r="F559" t="s">
        <v>906</v>
      </c>
      <c r="G559">
        <v>3318.75</v>
      </c>
      <c r="H559">
        <v>3318.75</v>
      </c>
    </row>
    <row r="560" spans="1:8" customFormat="1" ht="12.75" x14ac:dyDescent="0.2">
      <c r="A560" t="s">
        <v>1897</v>
      </c>
      <c r="B560" t="s">
        <v>1898</v>
      </c>
      <c r="C560" t="s">
        <v>1681</v>
      </c>
      <c r="D560">
        <v>2306.25</v>
      </c>
      <c r="E560">
        <v>2306.25</v>
      </c>
      <c r="F560" t="s">
        <v>906</v>
      </c>
      <c r="G560">
        <v>2306.25</v>
      </c>
      <c r="H560">
        <v>2306.25</v>
      </c>
    </row>
    <row r="561" spans="1:8" customFormat="1" ht="12.75" x14ac:dyDescent="0.2">
      <c r="A561" t="s">
        <v>1899</v>
      </c>
      <c r="B561" t="s">
        <v>1900</v>
      </c>
      <c r="C561" t="s">
        <v>1331</v>
      </c>
      <c r="D561">
        <v>2171.25</v>
      </c>
      <c r="E561">
        <v>6010.59</v>
      </c>
      <c r="F561" t="s">
        <v>21</v>
      </c>
      <c r="G561">
        <v>233.63</v>
      </c>
      <c r="H561">
        <v>646.74</v>
      </c>
    </row>
    <row r="562" spans="1:8" customFormat="1" ht="12.75" x14ac:dyDescent="0.2">
      <c r="A562" t="s">
        <v>1901</v>
      </c>
      <c r="B562" t="s">
        <v>1902</v>
      </c>
      <c r="C562" t="s">
        <v>1331</v>
      </c>
      <c r="D562">
        <v>2840.63</v>
      </c>
      <c r="E562">
        <v>8314.76</v>
      </c>
      <c r="F562" t="s">
        <v>21</v>
      </c>
      <c r="G562">
        <v>305.64999999999998</v>
      </c>
      <c r="H562">
        <v>894.67</v>
      </c>
    </row>
    <row r="563" spans="1:8" customFormat="1" ht="12.75" x14ac:dyDescent="0.2">
      <c r="A563" t="s">
        <v>1903</v>
      </c>
      <c r="B563" t="s">
        <v>1904</v>
      </c>
      <c r="C563" t="s">
        <v>1331</v>
      </c>
      <c r="D563">
        <v>2840.63</v>
      </c>
      <c r="E563">
        <v>8012.94</v>
      </c>
      <c r="F563" t="s">
        <v>21</v>
      </c>
      <c r="G563">
        <v>305.64999999999998</v>
      </c>
      <c r="H563">
        <v>862.19</v>
      </c>
    </row>
    <row r="564" spans="1:8" customFormat="1" ht="12.75" x14ac:dyDescent="0.2">
      <c r="A564" t="s">
        <v>1905</v>
      </c>
      <c r="B564" t="s">
        <v>1906</v>
      </c>
      <c r="C564" t="s">
        <v>1331</v>
      </c>
      <c r="D564">
        <v>2840.63</v>
      </c>
      <c r="E564">
        <v>7832.87</v>
      </c>
      <c r="F564" t="s">
        <v>21</v>
      </c>
      <c r="G564">
        <v>305.64999999999998</v>
      </c>
      <c r="H564">
        <v>842.82</v>
      </c>
    </row>
    <row r="565" spans="1:8" customFormat="1" ht="12.75" x14ac:dyDescent="0.2">
      <c r="A565" t="s">
        <v>1907</v>
      </c>
      <c r="B565" t="s">
        <v>1908</v>
      </c>
      <c r="C565" t="s">
        <v>1331</v>
      </c>
      <c r="D565">
        <v>2840.63</v>
      </c>
      <c r="E565">
        <v>7712.39</v>
      </c>
      <c r="F565" t="s">
        <v>21</v>
      </c>
      <c r="G565">
        <v>305.64999999999998</v>
      </c>
      <c r="H565">
        <v>829.85</v>
      </c>
    </row>
    <row r="566" spans="1:8" customFormat="1" ht="12.75" x14ac:dyDescent="0.2">
      <c r="A566" t="s">
        <v>1909</v>
      </c>
      <c r="B566" t="s">
        <v>1910</v>
      </c>
      <c r="C566" t="s">
        <v>1331</v>
      </c>
      <c r="D566">
        <v>2840.63</v>
      </c>
      <c r="E566">
        <v>7627.42</v>
      </c>
      <c r="F566" t="s">
        <v>21</v>
      </c>
      <c r="G566">
        <v>305.64999999999998</v>
      </c>
      <c r="H566">
        <v>820.71</v>
      </c>
    </row>
    <row r="567" spans="1:8" customFormat="1" ht="12.75" x14ac:dyDescent="0.2">
      <c r="A567" t="s">
        <v>1911</v>
      </c>
      <c r="B567" t="s">
        <v>1912</v>
      </c>
      <c r="C567" t="s">
        <v>1331</v>
      </c>
      <c r="D567">
        <v>2840.63</v>
      </c>
      <c r="E567">
        <v>7564.04</v>
      </c>
      <c r="F567" t="s">
        <v>21</v>
      </c>
      <c r="G567">
        <v>305.64999999999998</v>
      </c>
      <c r="H567">
        <v>813.89</v>
      </c>
    </row>
    <row r="568" spans="1:8" customFormat="1" ht="12.75" x14ac:dyDescent="0.2">
      <c r="A568" t="s">
        <v>1913</v>
      </c>
      <c r="B568" t="s">
        <v>1914</v>
      </c>
      <c r="C568" t="s">
        <v>1331</v>
      </c>
      <c r="D568">
        <v>2841.19</v>
      </c>
      <c r="E568">
        <v>7514.36</v>
      </c>
      <c r="F568" t="s">
        <v>21</v>
      </c>
      <c r="G568">
        <v>305.70999999999998</v>
      </c>
      <c r="H568">
        <v>808.55</v>
      </c>
    </row>
    <row r="569" spans="1:8" customFormat="1" ht="12.75" x14ac:dyDescent="0.2">
      <c r="A569" t="s">
        <v>1915</v>
      </c>
      <c r="B569" t="s">
        <v>1916</v>
      </c>
      <c r="C569" t="s">
        <v>1331</v>
      </c>
      <c r="D569">
        <v>2840.63</v>
      </c>
      <c r="E569">
        <v>7774.31</v>
      </c>
      <c r="F569" t="s">
        <v>21</v>
      </c>
      <c r="G569">
        <v>305.64999999999998</v>
      </c>
      <c r="H569">
        <v>836.52</v>
      </c>
    </row>
    <row r="570" spans="1:8" customFormat="1" ht="12.75" x14ac:dyDescent="0.2">
      <c r="A570" t="s">
        <v>1917</v>
      </c>
      <c r="B570" t="s">
        <v>1918</v>
      </c>
      <c r="C570" t="s">
        <v>1331</v>
      </c>
      <c r="D570">
        <v>2840.63</v>
      </c>
      <c r="E570">
        <v>7710.78</v>
      </c>
      <c r="F570" t="s">
        <v>21</v>
      </c>
      <c r="G570">
        <v>305.64999999999998</v>
      </c>
      <c r="H570">
        <v>829.68</v>
      </c>
    </row>
    <row r="571" spans="1:8" customFormat="1" ht="12.75" x14ac:dyDescent="0.2">
      <c r="A571" t="s">
        <v>1919</v>
      </c>
      <c r="B571" t="s">
        <v>1920</v>
      </c>
      <c r="C571" t="s">
        <v>1331</v>
      </c>
      <c r="D571">
        <v>2840.63</v>
      </c>
      <c r="E571">
        <v>7648.89</v>
      </c>
      <c r="F571" t="s">
        <v>21</v>
      </c>
      <c r="G571">
        <v>305.64999999999998</v>
      </c>
      <c r="H571">
        <v>823.02</v>
      </c>
    </row>
    <row r="572" spans="1:8" customFormat="1" ht="12.75" x14ac:dyDescent="0.2">
      <c r="A572" t="s">
        <v>1921</v>
      </c>
      <c r="B572" t="s">
        <v>1922</v>
      </c>
      <c r="C572" t="s">
        <v>1331</v>
      </c>
      <c r="D572">
        <v>2840.63</v>
      </c>
      <c r="E572">
        <v>7593.87</v>
      </c>
      <c r="F572" t="s">
        <v>21</v>
      </c>
      <c r="G572">
        <v>305.64999999999998</v>
      </c>
      <c r="H572">
        <v>817.1</v>
      </c>
    </row>
    <row r="573" spans="1:8" customFormat="1" ht="12.75" x14ac:dyDescent="0.2">
      <c r="A573" t="s">
        <v>1923</v>
      </c>
      <c r="B573" t="s">
        <v>1924</v>
      </c>
      <c r="C573" t="s">
        <v>1331</v>
      </c>
      <c r="D573">
        <v>2840.63</v>
      </c>
      <c r="E573">
        <v>7563.09</v>
      </c>
      <c r="F573" t="s">
        <v>21</v>
      </c>
      <c r="G573">
        <v>305.64999999999998</v>
      </c>
      <c r="H573">
        <v>813.79</v>
      </c>
    </row>
    <row r="574" spans="1:8" customFormat="1" ht="12.75" x14ac:dyDescent="0.2">
      <c r="A574" t="s">
        <v>1925</v>
      </c>
      <c r="B574" t="s">
        <v>1926</v>
      </c>
      <c r="C574" t="s">
        <v>1331</v>
      </c>
      <c r="D574">
        <v>2840.63</v>
      </c>
      <c r="E574">
        <v>7631.78</v>
      </c>
      <c r="F574" t="s">
        <v>21</v>
      </c>
      <c r="G574">
        <v>305.64999999999998</v>
      </c>
      <c r="H574">
        <v>821.18</v>
      </c>
    </row>
    <row r="575" spans="1:8" customFormat="1" ht="12.75" x14ac:dyDescent="0.2">
      <c r="A575" t="s">
        <v>1927</v>
      </c>
      <c r="B575" t="s">
        <v>1928</v>
      </c>
      <c r="C575" t="s">
        <v>1331</v>
      </c>
      <c r="D575">
        <v>407.81</v>
      </c>
      <c r="E575">
        <v>481.01</v>
      </c>
      <c r="F575" t="s">
        <v>21</v>
      </c>
      <c r="G575">
        <v>43.88</v>
      </c>
      <c r="H575">
        <v>51.76</v>
      </c>
    </row>
    <row r="576" spans="1:8" customFormat="1" ht="12.75" x14ac:dyDescent="0.2">
      <c r="A576" t="s">
        <v>1929</v>
      </c>
      <c r="B576" t="s">
        <v>1930</v>
      </c>
      <c r="C576" t="s">
        <v>1331</v>
      </c>
      <c r="D576">
        <v>942.19</v>
      </c>
      <c r="E576">
        <v>1015.39</v>
      </c>
      <c r="F576" t="s">
        <v>21</v>
      </c>
      <c r="G576">
        <v>101.38</v>
      </c>
      <c r="H576">
        <v>109.26</v>
      </c>
    </row>
    <row r="577" spans="1:8" customFormat="1" ht="12.75" x14ac:dyDescent="0.2">
      <c r="A577" t="s">
        <v>1931</v>
      </c>
      <c r="B577" t="s">
        <v>1932</v>
      </c>
      <c r="C577" t="s">
        <v>1331</v>
      </c>
      <c r="D577">
        <v>1476.56</v>
      </c>
      <c r="E577">
        <v>1568.06</v>
      </c>
      <c r="F577" t="s">
        <v>21</v>
      </c>
      <c r="G577">
        <v>158.88</v>
      </c>
      <c r="H577">
        <v>168.72</v>
      </c>
    </row>
    <row r="578" spans="1:8" customFormat="1" ht="12.75" x14ac:dyDescent="0.2">
      <c r="A578" t="s">
        <v>1933</v>
      </c>
      <c r="B578" t="s">
        <v>1934</v>
      </c>
      <c r="C578" t="s">
        <v>1331</v>
      </c>
      <c r="D578">
        <v>2404.69</v>
      </c>
      <c r="E578">
        <v>2532.79</v>
      </c>
      <c r="F578" t="s">
        <v>21</v>
      </c>
      <c r="G578">
        <v>258.74</v>
      </c>
      <c r="H578">
        <v>272.52999999999997</v>
      </c>
    </row>
    <row r="579" spans="1:8" customFormat="1" ht="12.75" x14ac:dyDescent="0.2">
      <c r="A579" t="s">
        <v>1935</v>
      </c>
      <c r="B579" t="s">
        <v>1936</v>
      </c>
      <c r="C579" t="s">
        <v>1331</v>
      </c>
      <c r="D579">
        <v>3256.88</v>
      </c>
      <c r="E579">
        <v>11290.58</v>
      </c>
      <c r="F579" t="s">
        <v>21</v>
      </c>
      <c r="G579">
        <v>350.44</v>
      </c>
      <c r="H579">
        <v>1214.8699999999999</v>
      </c>
    </row>
    <row r="580" spans="1:8" customFormat="1" ht="12.75" x14ac:dyDescent="0.2">
      <c r="A580" t="s">
        <v>1937</v>
      </c>
      <c r="B580" t="s">
        <v>1938</v>
      </c>
      <c r="C580" t="s">
        <v>1331</v>
      </c>
      <c r="D580">
        <v>4187.25</v>
      </c>
      <c r="E580">
        <v>14758.55</v>
      </c>
      <c r="F580" t="s">
        <v>21</v>
      </c>
      <c r="G580">
        <v>450.55</v>
      </c>
      <c r="H580">
        <v>1588.02</v>
      </c>
    </row>
    <row r="581" spans="1:8" customFormat="1" ht="12.75" x14ac:dyDescent="0.2">
      <c r="A581" t="s">
        <v>1939</v>
      </c>
      <c r="B581" t="s">
        <v>1940</v>
      </c>
      <c r="C581" t="s">
        <v>1331</v>
      </c>
      <c r="D581">
        <v>4187.25</v>
      </c>
      <c r="E581">
        <v>14156.17</v>
      </c>
      <c r="F581" t="s">
        <v>21</v>
      </c>
      <c r="G581">
        <v>450.55</v>
      </c>
      <c r="H581">
        <v>1523.2</v>
      </c>
    </row>
    <row r="582" spans="1:8" customFormat="1" ht="12.75" x14ac:dyDescent="0.2">
      <c r="A582" t="s">
        <v>1941</v>
      </c>
      <c r="B582" t="s">
        <v>1942</v>
      </c>
      <c r="C582" t="s">
        <v>1331</v>
      </c>
      <c r="D582">
        <v>4187.25</v>
      </c>
      <c r="E582">
        <v>13794.75</v>
      </c>
      <c r="F582" t="s">
        <v>21</v>
      </c>
      <c r="G582">
        <v>450.55</v>
      </c>
      <c r="H582">
        <v>1484.32</v>
      </c>
    </row>
    <row r="583" spans="1:8" customFormat="1" ht="12.75" x14ac:dyDescent="0.2">
      <c r="A583" t="s">
        <v>1943</v>
      </c>
      <c r="B583" t="s">
        <v>1944</v>
      </c>
      <c r="C583" t="s">
        <v>1331</v>
      </c>
      <c r="D583">
        <v>4187.25</v>
      </c>
      <c r="E583">
        <v>13553.8</v>
      </c>
      <c r="F583" t="s">
        <v>21</v>
      </c>
      <c r="G583">
        <v>450.55</v>
      </c>
      <c r="H583">
        <v>1458.39</v>
      </c>
    </row>
    <row r="584" spans="1:8" customFormat="1" ht="12.75" x14ac:dyDescent="0.2">
      <c r="A584" t="s">
        <v>1945</v>
      </c>
      <c r="B584" t="s">
        <v>1946</v>
      </c>
      <c r="C584" t="s">
        <v>1331</v>
      </c>
      <c r="D584">
        <v>4187.25</v>
      </c>
      <c r="E584">
        <v>13383.85</v>
      </c>
      <c r="F584" t="s">
        <v>21</v>
      </c>
      <c r="G584">
        <v>450.55</v>
      </c>
      <c r="H584">
        <v>1440.1</v>
      </c>
    </row>
    <row r="585" spans="1:8" customFormat="1" ht="12.75" x14ac:dyDescent="0.2">
      <c r="A585" t="s">
        <v>1947</v>
      </c>
      <c r="B585" t="s">
        <v>1948</v>
      </c>
      <c r="C585" t="s">
        <v>1331</v>
      </c>
      <c r="D585">
        <v>4187.25</v>
      </c>
      <c r="E585">
        <v>13252.74</v>
      </c>
      <c r="F585" t="s">
        <v>21</v>
      </c>
      <c r="G585">
        <v>450.55</v>
      </c>
      <c r="H585">
        <v>1425.99</v>
      </c>
    </row>
    <row r="586" spans="1:8" customFormat="1" ht="12.75" x14ac:dyDescent="0.2">
      <c r="A586" t="s">
        <v>1949</v>
      </c>
      <c r="B586" t="s">
        <v>1950</v>
      </c>
      <c r="C586" t="s">
        <v>1331</v>
      </c>
      <c r="D586">
        <v>4187.25</v>
      </c>
      <c r="E586">
        <v>13150.27</v>
      </c>
      <c r="F586" t="s">
        <v>21</v>
      </c>
      <c r="G586">
        <v>450.55</v>
      </c>
      <c r="H586">
        <v>1414.97</v>
      </c>
    </row>
    <row r="587" spans="1:8" customFormat="1" ht="12.75" x14ac:dyDescent="0.2">
      <c r="A587" t="s">
        <v>1951</v>
      </c>
      <c r="B587" t="s">
        <v>1952</v>
      </c>
      <c r="C587" t="s">
        <v>1331</v>
      </c>
      <c r="D587">
        <v>4187.25</v>
      </c>
      <c r="E587">
        <v>13677.63</v>
      </c>
      <c r="F587" t="s">
        <v>21</v>
      </c>
      <c r="G587">
        <v>450.55</v>
      </c>
      <c r="H587">
        <v>1471.71</v>
      </c>
    </row>
    <row r="588" spans="1:8" customFormat="1" ht="12.75" x14ac:dyDescent="0.2">
      <c r="A588" t="s">
        <v>1953</v>
      </c>
      <c r="B588" t="s">
        <v>1954</v>
      </c>
      <c r="C588" t="s">
        <v>1331</v>
      </c>
      <c r="D588">
        <v>4187.25</v>
      </c>
      <c r="E588">
        <v>13529.51</v>
      </c>
      <c r="F588" t="s">
        <v>21</v>
      </c>
      <c r="G588">
        <v>450.55</v>
      </c>
      <c r="H588">
        <v>1455.78</v>
      </c>
    </row>
    <row r="589" spans="1:8" customFormat="1" ht="12.75" x14ac:dyDescent="0.2">
      <c r="A589" t="s">
        <v>1955</v>
      </c>
      <c r="B589" t="s">
        <v>1956</v>
      </c>
      <c r="C589" t="s">
        <v>1331</v>
      </c>
      <c r="D589">
        <v>4187.25</v>
      </c>
      <c r="E589">
        <v>13426.98</v>
      </c>
      <c r="F589" t="s">
        <v>21</v>
      </c>
      <c r="G589">
        <v>450.55</v>
      </c>
      <c r="H589">
        <v>1444.74</v>
      </c>
    </row>
    <row r="590" spans="1:8" customFormat="1" ht="12.75" x14ac:dyDescent="0.2">
      <c r="A590" t="s">
        <v>1957</v>
      </c>
      <c r="B590" t="s">
        <v>1958</v>
      </c>
      <c r="C590" t="s">
        <v>1331</v>
      </c>
      <c r="D590">
        <v>4187.25</v>
      </c>
      <c r="E590">
        <v>13319.32</v>
      </c>
      <c r="F590" t="s">
        <v>21</v>
      </c>
      <c r="G590">
        <v>450.55</v>
      </c>
      <c r="H590">
        <v>1433.16</v>
      </c>
    </row>
    <row r="591" spans="1:8" customFormat="1" ht="12.75" x14ac:dyDescent="0.2">
      <c r="A591" t="s">
        <v>1959</v>
      </c>
      <c r="B591" t="s">
        <v>1960</v>
      </c>
      <c r="C591" t="s">
        <v>1331</v>
      </c>
      <c r="D591">
        <v>4187.25</v>
      </c>
      <c r="E591">
        <v>13248.59</v>
      </c>
      <c r="F591" t="s">
        <v>21</v>
      </c>
      <c r="G591">
        <v>450.55</v>
      </c>
      <c r="H591">
        <v>1425.55</v>
      </c>
    </row>
    <row r="592" spans="1:8" customFormat="1" ht="12.75" x14ac:dyDescent="0.2">
      <c r="A592" t="s">
        <v>1961</v>
      </c>
      <c r="B592" t="s">
        <v>1962</v>
      </c>
      <c r="C592" t="s">
        <v>1331</v>
      </c>
      <c r="D592">
        <v>4187.25</v>
      </c>
      <c r="E592">
        <v>13351.98</v>
      </c>
      <c r="F592" t="s">
        <v>21</v>
      </c>
      <c r="G592">
        <v>450.55</v>
      </c>
      <c r="H592">
        <v>1436.67</v>
      </c>
    </row>
    <row r="593" spans="1:8" customFormat="1" ht="12.75" x14ac:dyDescent="0.2">
      <c r="A593" t="s">
        <v>1963</v>
      </c>
      <c r="B593" t="s">
        <v>1964</v>
      </c>
      <c r="C593" t="s">
        <v>1331</v>
      </c>
      <c r="D593">
        <v>614.25</v>
      </c>
      <c r="E593">
        <v>614.25</v>
      </c>
      <c r="F593" t="s">
        <v>21</v>
      </c>
      <c r="G593">
        <v>66.09</v>
      </c>
      <c r="H593">
        <v>66.09</v>
      </c>
    </row>
    <row r="594" spans="1:8" customFormat="1" ht="12.75" x14ac:dyDescent="0.2">
      <c r="A594" t="s">
        <v>1965</v>
      </c>
      <c r="B594" t="s">
        <v>1966</v>
      </c>
      <c r="C594" t="s">
        <v>1331</v>
      </c>
      <c r="D594">
        <v>1884.38</v>
      </c>
      <c r="E594">
        <v>1884.38</v>
      </c>
      <c r="F594" t="s">
        <v>21</v>
      </c>
      <c r="G594">
        <v>202.76</v>
      </c>
      <c r="H594">
        <v>202.76</v>
      </c>
    </row>
    <row r="595" spans="1:8" customFormat="1" ht="12.75" x14ac:dyDescent="0.2">
      <c r="A595" t="s">
        <v>1967</v>
      </c>
      <c r="B595" t="s">
        <v>1968</v>
      </c>
      <c r="C595" t="s">
        <v>1331</v>
      </c>
      <c r="D595">
        <v>3346.88</v>
      </c>
      <c r="E595">
        <v>3346.88</v>
      </c>
      <c r="F595" t="s">
        <v>21</v>
      </c>
      <c r="G595">
        <v>360.12</v>
      </c>
      <c r="H595">
        <v>360.12</v>
      </c>
    </row>
    <row r="596" spans="1:8" customFormat="1" ht="12.75" x14ac:dyDescent="0.2">
      <c r="A596" t="s">
        <v>1969</v>
      </c>
      <c r="B596" t="s">
        <v>1970</v>
      </c>
      <c r="C596" t="s">
        <v>1331</v>
      </c>
      <c r="D596">
        <v>4809.38</v>
      </c>
      <c r="E596">
        <v>4809.38</v>
      </c>
      <c r="F596" t="s">
        <v>21</v>
      </c>
      <c r="G596">
        <v>517.49</v>
      </c>
      <c r="H596">
        <v>517.49</v>
      </c>
    </row>
    <row r="597" spans="1:8" customFormat="1" ht="12.75" x14ac:dyDescent="0.2">
      <c r="A597" t="s">
        <v>1971</v>
      </c>
      <c r="B597" t="s">
        <v>1972</v>
      </c>
      <c r="C597" t="s">
        <v>1268</v>
      </c>
      <c r="D597">
        <v>5568.75</v>
      </c>
      <c r="E597">
        <v>26568.61</v>
      </c>
      <c r="F597" t="s">
        <v>22</v>
      </c>
      <c r="G597">
        <v>1966.59</v>
      </c>
      <c r="H597">
        <v>9382.6299999999992</v>
      </c>
    </row>
    <row r="598" spans="1:8" customFormat="1" ht="12.75" x14ac:dyDescent="0.2">
      <c r="A598" t="s">
        <v>1973</v>
      </c>
      <c r="B598" t="s">
        <v>1974</v>
      </c>
      <c r="C598" t="s">
        <v>1268</v>
      </c>
      <c r="D598">
        <v>815.63</v>
      </c>
      <c r="E598">
        <v>998.63</v>
      </c>
      <c r="F598" t="s">
        <v>22</v>
      </c>
      <c r="G598">
        <v>288.04000000000002</v>
      </c>
      <c r="H598">
        <v>352.66</v>
      </c>
    </row>
    <row r="599" spans="1:8" customFormat="1" ht="12.75" x14ac:dyDescent="0.2">
      <c r="A599" t="s">
        <v>1975</v>
      </c>
      <c r="B599" t="s">
        <v>1976</v>
      </c>
      <c r="C599" t="s">
        <v>1331</v>
      </c>
      <c r="D599">
        <v>1924.09</v>
      </c>
      <c r="E599">
        <v>9481.7099999999991</v>
      </c>
      <c r="F599" t="s">
        <v>21</v>
      </c>
      <c r="G599">
        <v>207.03</v>
      </c>
      <c r="H599">
        <v>1020.23</v>
      </c>
    </row>
    <row r="600" spans="1:8" customFormat="1" ht="12.75" x14ac:dyDescent="0.2">
      <c r="A600" t="s">
        <v>1977</v>
      </c>
      <c r="B600" t="s">
        <v>1978</v>
      </c>
      <c r="C600" t="s">
        <v>1331</v>
      </c>
      <c r="D600">
        <v>1924.09</v>
      </c>
      <c r="E600">
        <v>9474.41</v>
      </c>
      <c r="F600" t="s">
        <v>21</v>
      </c>
      <c r="G600">
        <v>207.03</v>
      </c>
      <c r="H600">
        <v>1019.45</v>
      </c>
    </row>
    <row r="601" spans="1:8" customFormat="1" ht="12.75" x14ac:dyDescent="0.2">
      <c r="A601" t="s">
        <v>1979</v>
      </c>
      <c r="B601" t="s">
        <v>1980</v>
      </c>
      <c r="C601" t="s">
        <v>1331</v>
      </c>
      <c r="D601">
        <v>1502.21</v>
      </c>
      <c r="E601">
        <v>6668.27</v>
      </c>
      <c r="F601" t="s">
        <v>21</v>
      </c>
      <c r="G601">
        <v>161.63999999999999</v>
      </c>
      <c r="H601">
        <v>717.51</v>
      </c>
    </row>
    <row r="602" spans="1:8" customFormat="1" ht="12.75" x14ac:dyDescent="0.2">
      <c r="A602" t="s">
        <v>1981</v>
      </c>
      <c r="B602" t="s">
        <v>1982</v>
      </c>
      <c r="C602" t="s">
        <v>1331</v>
      </c>
      <c r="D602">
        <v>1535.63</v>
      </c>
      <c r="E602">
        <v>6694.38</v>
      </c>
      <c r="F602" t="s">
        <v>21</v>
      </c>
      <c r="G602">
        <v>165.23</v>
      </c>
      <c r="H602">
        <v>720.32</v>
      </c>
    </row>
    <row r="603" spans="1:8" customFormat="1" ht="12.75" x14ac:dyDescent="0.2">
      <c r="A603" t="s">
        <v>1983</v>
      </c>
      <c r="B603" t="s">
        <v>1984</v>
      </c>
      <c r="C603" t="s">
        <v>1268</v>
      </c>
      <c r="D603">
        <v>6187.5</v>
      </c>
      <c r="E603">
        <v>17015.61</v>
      </c>
      <c r="F603" t="s">
        <v>22</v>
      </c>
      <c r="G603">
        <v>2185.1</v>
      </c>
      <c r="H603">
        <v>6009.01</v>
      </c>
    </row>
    <row r="604" spans="1:8" customFormat="1" ht="12.75" x14ac:dyDescent="0.2">
      <c r="A604" t="s">
        <v>1985</v>
      </c>
      <c r="B604" t="s">
        <v>1986</v>
      </c>
      <c r="C604" t="s">
        <v>1268</v>
      </c>
      <c r="D604">
        <v>2137.5</v>
      </c>
      <c r="E604">
        <v>17472.900000000001</v>
      </c>
      <c r="F604" t="s">
        <v>22</v>
      </c>
      <c r="G604">
        <v>754.85</v>
      </c>
      <c r="H604">
        <v>6170.5</v>
      </c>
    </row>
    <row r="605" spans="1:8" customFormat="1" ht="12.75" x14ac:dyDescent="0.2">
      <c r="A605" t="s">
        <v>1987</v>
      </c>
      <c r="B605" t="s">
        <v>1988</v>
      </c>
      <c r="C605" t="s">
        <v>1268</v>
      </c>
      <c r="D605">
        <v>3628.13</v>
      </c>
      <c r="E605">
        <v>9905.0300000000007</v>
      </c>
      <c r="F605" t="s">
        <v>22</v>
      </c>
      <c r="G605">
        <v>1281.26</v>
      </c>
      <c r="H605">
        <v>3497.93</v>
      </c>
    </row>
    <row r="606" spans="1:8" customFormat="1" ht="12.75" x14ac:dyDescent="0.2">
      <c r="A606" t="s">
        <v>1989</v>
      </c>
      <c r="B606" t="s">
        <v>1990</v>
      </c>
      <c r="C606" t="s">
        <v>1268</v>
      </c>
      <c r="D606">
        <v>1800</v>
      </c>
      <c r="E606">
        <v>3703.2</v>
      </c>
      <c r="F606" t="s">
        <v>22</v>
      </c>
      <c r="G606">
        <v>635.66</v>
      </c>
      <c r="H606">
        <v>1307.77</v>
      </c>
    </row>
    <row r="607" spans="1:8" customFormat="1" ht="12.75" x14ac:dyDescent="0.2">
      <c r="A607" t="s">
        <v>1991</v>
      </c>
      <c r="B607" t="s">
        <v>1992</v>
      </c>
      <c r="C607" t="s">
        <v>1363</v>
      </c>
      <c r="D607">
        <v>2896.88</v>
      </c>
      <c r="E607">
        <v>7050.98</v>
      </c>
      <c r="F607" t="s">
        <v>51</v>
      </c>
      <c r="G607">
        <v>95.04</v>
      </c>
      <c r="H607">
        <v>231.33</v>
      </c>
    </row>
    <row r="608" spans="1:8" customFormat="1" ht="12.75" x14ac:dyDescent="0.2">
      <c r="A608" t="s">
        <v>1993</v>
      </c>
      <c r="B608" t="s">
        <v>1994</v>
      </c>
      <c r="C608" t="s">
        <v>1363</v>
      </c>
      <c r="D608">
        <v>3290.63</v>
      </c>
      <c r="E608">
        <v>9166.14</v>
      </c>
      <c r="F608" t="s">
        <v>51</v>
      </c>
      <c r="G608">
        <v>107.96</v>
      </c>
      <c r="H608">
        <v>300.73</v>
      </c>
    </row>
    <row r="609" spans="1:8" customFormat="1" ht="12.75" x14ac:dyDescent="0.2">
      <c r="A609" t="s">
        <v>1995</v>
      </c>
      <c r="B609" t="s">
        <v>1996</v>
      </c>
      <c r="C609" t="s">
        <v>1363</v>
      </c>
      <c r="D609">
        <v>2728.13</v>
      </c>
      <c r="E609">
        <v>8931.83</v>
      </c>
      <c r="F609" t="s">
        <v>51</v>
      </c>
      <c r="G609">
        <v>89.51</v>
      </c>
      <c r="H609">
        <v>293.04000000000002</v>
      </c>
    </row>
    <row r="610" spans="1:8" customFormat="1" ht="12.75" x14ac:dyDescent="0.2">
      <c r="A610" t="s">
        <v>1997</v>
      </c>
      <c r="B610" t="s">
        <v>1998</v>
      </c>
      <c r="C610" t="s">
        <v>1363</v>
      </c>
      <c r="D610">
        <v>3290.63</v>
      </c>
      <c r="E610">
        <v>5282.88</v>
      </c>
      <c r="F610" t="s">
        <v>51</v>
      </c>
      <c r="G610">
        <v>107.96</v>
      </c>
      <c r="H610">
        <v>173.32</v>
      </c>
    </row>
    <row r="611" spans="1:8" customFormat="1" ht="12.75" x14ac:dyDescent="0.2">
      <c r="A611" t="s">
        <v>1999</v>
      </c>
      <c r="B611" t="s">
        <v>2000</v>
      </c>
      <c r="C611" t="s">
        <v>1363</v>
      </c>
      <c r="D611">
        <v>4865.63</v>
      </c>
      <c r="E611">
        <v>10969.29</v>
      </c>
      <c r="F611" t="s">
        <v>51</v>
      </c>
      <c r="G611">
        <v>159.63</v>
      </c>
      <c r="H611">
        <v>359.88</v>
      </c>
    </row>
    <row r="612" spans="1:8" customFormat="1" ht="12.75" x14ac:dyDescent="0.2">
      <c r="A612" t="s">
        <v>2001</v>
      </c>
      <c r="B612" t="s">
        <v>2002</v>
      </c>
      <c r="C612" t="s">
        <v>1363</v>
      </c>
      <c r="D612">
        <v>6485.63</v>
      </c>
      <c r="E612">
        <v>17219.189999999999</v>
      </c>
      <c r="F612" t="s">
        <v>51</v>
      </c>
      <c r="G612">
        <v>212.78</v>
      </c>
      <c r="H612">
        <v>564.92999999999995</v>
      </c>
    </row>
    <row r="613" spans="1:8" customFormat="1" ht="12.75" x14ac:dyDescent="0.2">
      <c r="A613" t="s">
        <v>2003</v>
      </c>
      <c r="B613" t="s">
        <v>2004</v>
      </c>
      <c r="C613" t="s">
        <v>1363</v>
      </c>
      <c r="D613">
        <v>8156.25</v>
      </c>
      <c r="E613">
        <v>23705.15</v>
      </c>
      <c r="F613" t="s">
        <v>51</v>
      </c>
      <c r="G613">
        <v>267.58999999999997</v>
      </c>
      <c r="H613">
        <v>777.73</v>
      </c>
    </row>
    <row r="614" spans="1:8" customFormat="1" ht="12.75" x14ac:dyDescent="0.2">
      <c r="A614" t="s">
        <v>2005</v>
      </c>
      <c r="B614" t="s">
        <v>2006</v>
      </c>
      <c r="C614" t="s">
        <v>901</v>
      </c>
      <c r="D614">
        <v>562.5</v>
      </c>
      <c r="E614">
        <v>562.5</v>
      </c>
      <c r="F614" t="s">
        <v>901</v>
      </c>
      <c r="G614">
        <v>562.5</v>
      </c>
      <c r="H614">
        <v>562.5</v>
      </c>
    </row>
    <row r="615" spans="1:8" customFormat="1" ht="12.75" x14ac:dyDescent="0.2">
      <c r="A615" t="s">
        <v>2007</v>
      </c>
      <c r="B615" t="s">
        <v>2008</v>
      </c>
      <c r="C615" t="s">
        <v>901</v>
      </c>
      <c r="D615">
        <v>1012.5</v>
      </c>
      <c r="E615">
        <v>1012.5</v>
      </c>
      <c r="F615" t="s">
        <v>901</v>
      </c>
      <c r="G615">
        <v>1012.5</v>
      </c>
      <c r="H615">
        <v>1012.5</v>
      </c>
    </row>
    <row r="616" spans="1:8" customFormat="1" ht="12.75" x14ac:dyDescent="0.2">
      <c r="A616" t="s">
        <v>2009</v>
      </c>
      <c r="B616" t="s">
        <v>2010</v>
      </c>
      <c r="C616" t="s">
        <v>1268</v>
      </c>
      <c r="D616">
        <v>181.69</v>
      </c>
      <c r="E616">
        <v>2999.89</v>
      </c>
      <c r="F616" t="s">
        <v>22</v>
      </c>
      <c r="G616">
        <v>64.16</v>
      </c>
      <c r="H616">
        <v>1059.4000000000001</v>
      </c>
    </row>
    <row r="617" spans="1:8" customFormat="1" ht="12.75" x14ac:dyDescent="0.2">
      <c r="A617" t="s">
        <v>2011</v>
      </c>
      <c r="B617" t="s">
        <v>2012</v>
      </c>
      <c r="C617" t="s">
        <v>1363</v>
      </c>
      <c r="D617">
        <v>8550</v>
      </c>
      <c r="E617">
        <v>10422.700000000001</v>
      </c>
      <c r="F617" t="s">
        <v>51</v>
      </c>
      <c r="G617">
        <v>280.51</v>
      </c>
      <c r="H617">
        <v>341.95</v>
      </c>
    </row>
    <row r="618" spans="1:8" customFormat="1" ht="12.75" x14ac:dyDescent="0.2">
      <c r="A618" t="s">
        <v>2013</v>
      </c>
      <c r="B618" t="s">
        <v>2014</v>
      </c>
      <c r="C618" t="s">
        <v>1331</v>
      </c>
      <c r="D618">
        <v>2188.13</v>
      </c>
      <c r="E618">
        <v>8407.93</v>
      </c>
      <c r="F618" t="s">
        <v>21</v>
      </c>
      <c r="G618">
        <v>235.44</v>
      </c>
      <c r="H618">
        <v>904.69</v>
      </c>
    </row>
    <row r="619" spans="1:8" customFormat="1" ht="12.75" x14ac:dyDescent="0.2">
      <c r="A619" t="s">
        <v>2015</v>
      </c>
      <c r="B619" t="s">
        <v>2016</v>
      </c>
      <c r="C619" t="s">
        <v>1331</v>
      </c>
      <c r="D619">
        <v>2188.13</v>
      </c>
      <c r="E619">
        <v>8215.5</v>
      </c>
      <c r="F619" t="s">
        <v>21</v>
      </c>
      <c r="G619">
        <v>235.44</v>
      </c>
      <c r="H619">
        <v>883.99</v>
      </c>
    </row>
    <row r="620" spans="1:8" customFormat="1" ht="12.75" x14ac:dyDescent="0.2">
      <c r="A620" t="s">
        <v>2017</v>
      </c>
      <c r="B620" t="s">
        <v>2018</v>
      </c>
      <c r="C620" t="s">
        <v>1331</v>
      </c>
      <c r="D620">
        <v>6293.7</v>
      </c>
      <c r="E620">
        <v>6293.7</v>
      </c>
      <c r="F620" t="s">
        <v>21</v>
      </c>
      <c r="G620">
        <v>677.2</v>
      </c>
      <c r="H620">
        <v>677.2</v>
      </c>
    </row>
    <row r="621" spans="1:8" customFormat="1" ht="12.75" x14ac:dyDescent="0.2">
      <c r="A621" t="s">
        <v>2019</v>
      </c>
      <c r="B621" t="s">
        <v>2020</v>
      </c>
      <c r="C621" t="s">
        <v>6</v>
      </c>
      <c r="D621">
        <v>31.5</v>
      </c>
      <c r="E621">
        <v>42.48</v>
      </c>
      <c r="F621" t="s">
        <v>6</v>
      </c>
      <c r="G621">
        <v>31.5</v>
      </c>
      <c r="H621">
        <v>42.48</v>
      </c>
    </row>
    <row r="622" spans="1:8" customFormat="1" ht="12.75" x14ac:dyDescent="0.2">
      <c r="A622" t="s">
        <v>2021</v>
      </c>
      <c r="B622" t="s">
        <v>2022</v>
      </c>
      <c r="C622" t="s">
        <v>6</v>
      </c>
      <c r="D622">
        <v>393.75</v>
      </c>
      <c r="E622">
        <v>393.75</v>
      </c>
      <c r="F622" t="s">
        <v>6</v>
      </c>
      <c r="G622">
        <v>393.75</v>
      </c>
      <c r="H622">
        <v>393.75</v>
      </c>
    </row>
    <row r="623" spans="1:8" customFormat="1" ht="12.75" x14ac:dyDescent="0.2">
      <c r="A623" t="s">
        <v>2023</v>
      </c>
      <c r="B623" t="s">
        <v>2024</v>
      </c>
      <c r="C623" t="s">
        <v>1363</v>
      </c>
      <c r="D623">
        <v>4704.53</v>
      </c>
      <c r="E623">
        <v>4704.5200000000004</v>
      </c>
      <c r="F623" t="s">
        <v>51</v>
      </c>
      <c r="G623">
        <v>154.35</v>
      </c>
      <c r="H623">
        <v>154.35</v>
      </c>
    </row>
    <row r="624" spans="1:8" customFormat="1" ht="12.75" x14ac:dyDescent="0.2">
      <c r="A624" t="s">
        <v>2025</v>
      </c>
      <c r="B624" t="s">
        <v>2026</v>
      </c>
      <c r="C624" t="s">
        <v>6</v>
      </c>
      <c r="D624">
        <v>204.75</v>
      </c>
      <c r="E624">
        <v>204.75</v>
      </c>
      <c r="F624" t="s">
        <v>6</v>
      </c>
      <c r="G624">
        <v>204.75</v>
      </c>
      <c r="H624">
        <v>204.75</v>
      </c>
    </row>
    <row r="625" spans="1:8" customFormat="1" ht="12.75" x14ac:dyDescent="0.2">
      <c r="A625" t="s">
        <v>2027</v>
      </c>
      <c r="B625" t="s">
        <v>2028</v>
      </c>
      <c r="C625" t="s">
        <v>2029</v>
      </c>
      <c r="D625">
        <v>5810.63</v>
      </c>
      <c r="E625">
        <v>31528.59</v>
      </c>
      <c r="F625" t="s">
        <v>22</v>
      </c>
      <c r="G625">
        <v>2052</v>
      </c>
      <c r="H625">
        <v>11134.23</v>
      </c>
    </row>
    <row r="626" spans="1:8" customFormat="1" ht="12.75" x14ac:dyDescent="0.2">
      <c r="A626" t="s">
        <v>2030</v>
      </c>
      <c r="B626" t="s">
        <v>2031</v>
      </c>
      <c r="C626" t="s">
        <v>2029</v>
      </c>
      <c r="D626">
        <v>5670</v>
      </c>
      <c r="E626">
        <v>30183.11</v>
      </c>
      <c r="F626" t="s">
        <v>22</v>
      </c>
      <c r="G626">
        <v>2002.34</v>
      </c>
      <c r="H626">
        <v>10659.08</v>
      </c>
    </row>
    <row r="627" spans="1:8" customFormat="1" ht="12.75" x14ac:dyDescent="0.2">
      <c r="A627" t="s">
        <v>2032</v>
      </c>
      <c r="B627" t="s">
        <v>2033</v>
      </c>
      <c r="C627" t="s">
        <v>2029</v>
      </c>
      <c r="D627">
        <v>5670</v>
      </c>
      <c r="E627">
        <v>29460</v>
      </c>
      <c r="F627" t="s">
        <v>22</v>
      </c>
      <c r="G627">
        <v>2002.34</v>
      </c>
      <c r="H627">
        <v>10403.709999999999</v>
      </c>
    </row>
    <row r="628" spans="1:8" customFormat="1" ht="12.75" x14ac:dyDescent="0.2">
      <c r="A628" t="s">
        <v>2034</v>
      </c>
      <c r="B628" t="s">
        <v>2035</v>
      </c>
      <c r="C628" t="s">
        <v>2029</v>
      </c>
      <c r="D628">
        <v>290.81</v>
      </c>
      <c r="E628">
        <v>314.60000000000002</v>
      </c>
      <c r="F628" t="s">
        <v>22</v>
      </c>
      <c r="G628">
        <v>102.7</v>
      </c>
      <c r="H628">
        <v>111.1</v>
      </c>
    </row>
    <row r="629" spans="1:8" customFormat="1" ht="12.75" x14ac:dyDescent="0.2">
      <c r="A629" t="s">
        <v>2036</v>
      </c>
      <c r="B629" t="s">
        <v>2037</v>
      </c>
      <c r="C629" t="s">
        <v>2029</v>
      </c>
      <c r="D629">
        <v>10096.879999999999</v>
      </c>
      <c r="E629">
        <v>37331.300000000003</v>
      </c>
      <c r="F629" t="s">
        <v>22</v>
      </c>
      <c r="G629">
        <v>3565.68</v>
      </c>
      <c r="H629">
        <v>13183.44</v>
      </c>
    </row>
    <row r="630" spans="1:8" customFormat="1" ht="12.75" x14ac:dyDescent="0.2">
      <c r="A630" t="s">
        <v>2038</v>
      </c>
      <c r="B630" t="s">
        <v>2039</v>
      </c>
      <c r="C630" t="s">
        <v>2029</v>
      </c>
      <c r="D630">
        <v>2925</v>
      </c>
      <c r="E630">
        <v>17125.8</v>
      </c>
      <c r="F630" t="s">
        <v>22</v>
      </c>
      <c r="G630">
        <v>1032.95</v>
      </c>
      <c r="H630">
        <v>6047.92</v>
      </c>
    </row>
    <row r="631" spans="1:8" customFormat="1" ht="12.75" x14ac:dyDescent="0.2">
      <c r="A631" t="s">
        <v>2040</v>
      </c>
      <c r="B631" t="s">
        <v>2041</v>
      </c>
      <c r="C631" t="s">
        <v>2029</v>
      </c>
      <c r="D631">
        <v>2925</v>
      </c>
      <c r="E631">
        <v>16529.830000000002</v>
      </c>
      <c r="F631" t="s">
        <v>22</v>
      </c>
      <c r="G631">
        <v>1032.95</v>
      </c>
      <c r="H631">
        <v>5837.46</v>
      </c>
    </row>
    <row r="632" spans="1:8" customFormat="1" ht="12.75" x14ac:dyDescent="0.2">
      <c r="A632" t="s">
        <v>2042</v>
      </c>
      <c r="B632" t="s">
        <v>2043</v>
      </c>
      <c r="C632" t="s">
        <v>2029</v>
      </c>
      <c r="D632">
        <v>2925</v>
      </c>
      <c r="E632">
        <v>16162</v>
      </c>
      <c r="F632" t="s">
        <v>22</v>
      </c>
      <c r="G632">
        <v>1032.95</v>
      </c>
      <c r="H632">
        <v>5707.56</v>
      </c>
    </row>
    <row r="633" spans="1:8" customFormat="1" ht="12.75" x14ac:dyDescent="0.2">
      <c r="A633" t="s">
        <v>2044</v>
      </c>
      <c r="B633" t="s">
        <v>2045</v>
      </c>
      <c r="C633" t="s">
        <v>2029</v>
      </c>
      <c r="D633">
        <v>2925</v>
      </c>
      <c r="E633">
        <v>15921.05</v>
      </c>
      <c r="F633" t="s">
        <v>22</v>
      </c>
      <c r="G633">
        <v>1032.95</v>
      </c>
      <c r="H633">
        <v>5622.47</v>
      </c>
    </row>
    <row r="634" spans="1:8" customFormat="1" ht="12.75" x14ac:dyDescent="0.2">
      <c r="A634" t="s">
        <v>2046</v>
      </c>
      <c r="B634" t="s">
        <v>2047</v>
      </c>
      <c r="C634" t="s">
        <v>2029</v>
      </c>
      <c r="D634">
        <v>2925</v>
      </c>
      <c r="E634">
        <v>15772.7</v>
      </c>
      <c r="F634" t="s">
        <v>22</v>
      </c>
      <c r="G634">
        <v>1032.95</v>
      </c>
      <c r="H634">
        <v>5570.08</v>
      </c>
    </row>
    <row r="635" spans="1:8" customFormat="1" ht="12.75" x14ac:dyDescent="0.2">
      <c r="A635" t="s">
        <v>2048</v>
      </c>
      <c r="B635" t="s">
        <v>2049</v>
      </c>
      <c r="C635" t="s">
        <v>2029</v>
      </c>
      <c r="D635">
        <v>2925</v>
      </c>
      <c r="E635">
        <v>15624.35</v>
      </c>
      <c r="F635" t="s">
        <v>22</v>
      </c>
      <c r="G635">
        <v>1032.95</v>
      </c>
      <c r="H635">
        <v>5517.69</v>
      </c>
    </row>
    <row r="636" spans="1:8" customFormat="1" ht="12.75" x14ac:dyDescent="0.2">
      <c r="A636" t="s">
        <v>2050</v>
      </c>
      <c r="B636" t="s">
        <v>2051</v>
      </c>
      <c r="C636" t="s">
        <v>2029</v>
      </c>
      <c r="D636">
        <v>2925</v>
      </c>
      <c r="E636">
        <v>15516.5</v>
      </c>
      <c r="F636" t="s">
        <v>22</v>
      </c>
      <c r="G636">
        <v>1032.95</v>
      </c>
      <c r="H636">
        <v>5479.61</v>
      </c>
    </row>
    <row r="637" spans="1:8" customFormat="1" ht="12.75" x14ac:dyDescent="0.2">
      <c r="A637" t="s">
        <v>2052</v>
      </c>
      <c r="B637" t="s">
        <v>2053</v>
      </c>
      <c r="C637" t="s">
        <v>2029</v>
      </c>
      <c r="D637">
        <v>3425.63</v>
      </c>
      <c r="E637">
        <v>21875.69</v>
      </c>
      <c r="F637" t="s">
        <v>22</v>
      </c>
      <c r="G637">
        <v>1209.75</v>
      </c>
      <c r="H637">
        <v>7725.33</v>
      </c>
    </row>
    <row r="638" spans="1:8" customFormat="1" ht="12.75" x14ac:dyDescent="0.2">
      <c r="A638" t="s">
        <v>2054</v>
      </c>
      <c r="B638" t="s">
        <v>2055</v>
      </c>
      <c r="C638" t="s">
        <v>2029</v>
      </c>
      <c r="D638">
        <v>3425.63</v>
      </c>
      <c r="E638">
        <v>21152.84</v>
      </c>
      <c r="F638" t="s">
        <v>22</v>
      </c>
      <c r="G638">
        <v>1209.75</v>
      </c>
      <c r="H638">
        <v>7470.06</v>
      </c>
    </row>
    <row r="639" spans="1:8" customFormat="1" ht="12.75" x14ac:dyDescent="0.2">
      <c r="A639" t="s">
        <v>2056</v>
      </c>
      <c r="B639" t="s">
        <v>2057</v>
      </c>
      <c r="C639" t="s">
        <v>2029</v>
      </c>
      <c r="D639">
        <v>3425.63</v>
      </c>
      <c r="E639">
        <v>20719.13</v>
      </c>
      <c r="F639" t="s">
        <v>22</v>
      </c>
      <c r="G639">
        <v>1209.75</v>
      </c>
      <c r="H639">
        <v>7316.9</v>
      </c>
    </row>
    <row r="640" spans="1:8" customFormat="1" ht="12.75" x14ac:dyDescent="0.2">
      <c r="A640" t="s">
        <v>2058</v>
      </c>
      <c r="B640" t="s">
        <v>2059</v>
      </c>
      <c r="C640" t="s">
        <v>2029</v>
      </c>
      <c r="D640">
        <v>3425.63</v>
      </c>
      <c r="E640">
        <v>20429.98</v>
      </c>
      <c r="F640" t="s">
        <v>22</v>
      </c>
      <c r="G640">
        <v>1209.75</v>
      </c>
      <c r="H640">
        <v>7214.79</v>
      </c>
    </row>
    <row r="641" spans="1:8" customFormat="1" ht="12.75" x14ac:dyDescent="0.2">
      <c r="A641" t="s">
        <v>2060</v>
      </c>
      <c r="B641" t="s">
        <v>2061</v>
      </c>
      <c r="C641" t="s">
        <v>2029</v>
      </c>
      <c r="D641">
        <v>3425.63</v>
      </c>
      <c r="E641">
        <v>20224.54</v>
      </c>
      <c r="F641" t="s">
        <v>22</v>
      </c>
      <c r="G641">
        <v>1209.75</v>
      </c>
      <c r="H641">
        <v>7142.24</v>
      </c>
    </row>
    <row r="642" spans="1:8" customFormat="1" ht="12.75" x14ac:dyDescent="0.2">
      <c r="A642" t="s">
        <v>2062</v>
      </c>
      <c r="B642" t="s">
        <v>2063</v>
      </c>
      <c r="C642" t="s">
        <v>2029</v>
      </c>
      <c r="D642">
        <v>3425.63</v>
      </c>
      <c r="E642">
        <v>20072.400000000001</v>
      </c>
      <c r="F642" t="s">
        <v>22</v>
      </c>
      <c r="G642">
        <v>1209.75</v>
      </c>
      <c r="H642">
        <v>7088.51</v>
      </c>
    </row>
    <row r="643" spans="1:8" customFormat="1" ht="12.75" x14ac:dyDescent="0.2">
      <c r="A643" t="s">
        <v>2064</v>
      </c>
      <c r="B643" t="s">
        <v>2065</v>
      </c>
      <c r="C643" t="s">
        <v>2029</v>
      </c>
      <c r="D643">
        <v>3425.63</v>
      </c>
      <c r="E643">
        <v>19948.09</v>
      </c>
      <c r="F643" t="s">
        <v>22</v>
      </c>
      <c r="G643">
        <v>1209.75</v>
      </c>
      <c r="H643">
        <v>7044.61</v>
      </c>
    </row>
    <row r="644" spans="1:8" customFormat="1" ht="12.75" x14ac:dyDescent="0.2">
      <c r="A644" t="s">
        <v>2066</v>
      </c>
      <c r="B644" t="s">
        <v>2067</v>
      </c>
      <c r="C644" t="s">
        <v>2029</v>
      </c>
      <c r="D644">
        <v>3954.38</v>
      </c>
      <c r="E644">
        <v>24313.73</v>
      </c>
      <c r="F644" t="s">
        <v>22</v>
      </c>
      <c r="G644">
        <v>1396.48</v>
      </c>
      <c r="H644">
        <v>8586.32</v>
      </c>
    </row>
    <row r="645" spans="1:8" customFormat="1" ht="12.75" x14ac:dyDescent="0.2">
      <c r="A645" t="s">
        <v>2068</v>
      </c>
      <c r="B645" t="s">
        <v>2069</v>
      </c>
      <c r="C645" t="s">
        <v>2029</v>
      </c>
      <c r="D645">
        <v>3954.38</v>
      </c>
      <c r="E645">
        <v>23471.69</v>
      </c>
      <c r="F645" t="s">
        <v>22</v>
      </c>
      <c r="G645">
        <v>1396.48</v>
      </c>
      <c r="H645">
        <v>8288.9599999999991</v>
      </c>
    </row>
    <row r="646" spans="1:8" customFormat="1" ht="12.75" x14ac:dyDescent="0.2">
      <c r="A646" t="s">
        <v>2070</v>
      </c>
      <c r="B646" t="s">
        <v>2071</v>
      </c>
      <c r="C646" t="s">
        <v>2029</v>
      </c>
      <c r="D646">
        <v>3954.38</v>
      </c>
      <c r="E646">
        <v>22964.41</v>
      </c>
      <c r="F646" t="s">
        <v>22</v>
      </c>
      <c r="G646">
        <v>1396.48</v>
      </c>
      <c r="H646">
        <v>8109.81</v>
      </c>
    </row>
    <row r="647" spans="1:8" customFormat="1" ht="12.75" x14ac:dyDescent="0.2">
      <c r="A647" t="s">
        <v>2072</v>
      </c>
      <c r="B647" t="s">
        <v>2073</v>
      </c>
      <c r="C647" t="s">
        <v>2029</v>
      </c>
      <c r="D647">
        <v>3954.38</v>
      </c>
      <c r="E647">
        <v>22627.09</v>
      </c>
      <c r="F647" t="s">
        <v>22</v>
      </c>
      <c r="G647">
        <v>1396.48</v>
      </c>
      <c r="H647">
        <v>7990.69</v>
      </c>
    </row>
    <row r="648" spans="1:8" customFormat="1" ht="12.75" x14ac:dyDescent="0.2">
      <c r="A648" t="s">
        <v>2074</v>
      </c>
      <c r="B648" t="s">
        <v>2075</v>
      </c>
      <c r="C648" t="s">
        <v>2029</v>
      </c>
      <c r="D648">
        <v>3954.38</v>
      </c>
      <c r="E648">
        <v>22392.48</v>
      </c>
      <c r="F648" t="s">
        <v>22</v>
      </c>
      <c r="G648">
        <v>1396.48</v>
      </c>
      <c r="H648">
        <v>7907.84</v>
      </c>
    </row>
    <row r="649" spans="1:8" customFormat="1" ht="12.75" x14ac:dyDescent="0.2">
      <c r="A649" t="s">
        <v>2076</v>
      </c>
      <c r="B649" t="s">
        <v>2077</v>
      </c>
      <c r="C649" t="s">
        <v>2029</v>
      </c>
      <c r="D649">
        <v>3954.38</v>
      </c>
      <c r="E649">
        <v>22211.19</v>
      </c>
      <c r="F649" t="s">
        <v>22</v>
      </c>
      <c r="G649">
        <v>1396.48</v>
      </c>
      <c r="H649">
        <v>7843.81</v>
      </c>
    </row>
    <row r="650" spans="1:8" customFormat="1" ht="12.75" x14ac:dyDescent="0.2">
      <c r="A650" t="s">
        <v>2078</v>
      </c>
      <c r="B650" t="s">
        <v>2079</v>
      </c>
      <c r="C650" t="s">
        <v>2029</v>
      </c>
      <c r="D650">
        <v>3954.38</v>
      </c>
      <c r="E650">
        <v>22061.49</v>
      </c>
      <c r="F650" t="s">
        <v>22</v>
      </c>
      <c r="G650">
        <v>1396.48</v>
      </c>
      <c r="H650">
        <v>7790.95</v>
      </c>
    </row>
    <row r="651" spans="1:8" customFormat="1" ht="12.75" x14ac:dyDescent="0.2">
      <c r="A651" t="s">
        <v>2080</v>
      </c>
      <c r="B651" t="s">
        <v>2081</v>
      </c>
      <c r="C651" t="s">
        <v>2029</v>
      </c>
      <c r="D651">
        <v>2925</v>
      </c>
      <c r="E651">
        <v>18162.8</v>
      </c>
      <c r="F651" t="s">
        <v>22</v>
      </c>
      <c r="G651">
        <v>1032.95</v>
      </c>
      <c r="H651">
        <v>6414.14</v>
      </c>
    </row>
    <row r="652" spans="1:8" customFormat="1" ht="12.75" x14ac:dyDescent="0.2">
      <c r="A652" t="s">
        <v>2082</v>
      </c>
      <c r="B652" t="s">
        <v>2083</v>
      </c>
      <c r="C652" t="s">
        <v>2029</v>
      </c>
      <c r="D652">
        <v>2925</v>
      </c>
      <c r="E652">
        <v>17566.830000000002</v>
      </c>
      <c r="F652" t="s">
        <v>22</v>
      </c>
      <c r="G652">
        <v>1032.95</v>
      </c>
      <c r="H652">
        <v>6203.67</v>
      </c>
    </row>
    <row r="653" spans="1:8" customFormat="1" ht="12.75" x14ac:dyDescent="0.2">
      <c r="A653" t="s">
        <v>2084</v>
      </c>
      <c r="B653" t="s">
        <v>2085</v>
      </c>
      <c r="C653" t="s">
        <v>2029</v>
      </c>
      <c r="D653">
        <v>2925</v>
      </c>
      <c r="E653">
        <v>17199</v>
      </c>
      <c r="F653" t="s">
        <v>22</v>
      </c>
      <c r="G653">
        <v>1032.95</v>
      </c>
      <c r="H653">
        <v>6073.78</v>
      </c>
    </row>
    <row r="654" spans="1:8" customFormat="1" ht="12.75" x14ac:dyDescent="0.2">
      <c r="A654" t="s">
        <v>2086</v>
      </c>
      <c r="B654" t="s">
        <v>2087</v>
      </c>
      <c r="C654" t="s">
        <v>2029</v>
      </c>
      <c r="D654">
        <v>2925</v>
      </c>
      <c r="E654">
        <v>16958.05</v>
      </c>
      <c r="F654" t="s">
        <v>22</v>
      </c>
      <c r="G654">
        <v>1032.95</v>
      </c>
      <c r="H654">
        <v>5988.68</v>
      </c>
    </row>
    <row r="655" spans="1:8" customFormat="1" ht="12.75" x14ac:dyDescent="0.2">
      <c r="A655" t="s">
        <v>2088</v>
      </c>
      <c r="B655" t="s">
        <v>2089</v>
      </c>
      <c r="C655" t="s">
        <v>2029</v>
      </c>
      <c r="D655">
        <v>2925</v>
      </c>
      <c r="E655">
        <v>16809.7</v>
      </c>
      <c r="F655" t="s">
        <v>22</v>
      </c>
      <c r="G655">
        <v>1032.95</v>
      </c>
      <c r="H655">
        <v>5936.29</v>
      </c>
    </row>
    <row r="656" spans="1:8" customFormat="1" ht="12.75" x14ac:dyDescent="0.2">
      <c r="A656" t="s">
        <v>2090</v>
      </c>
      <c r="B656" t="s">
        <v>2091</v>
      </c>
      <c r="C656" t="s">
        <v>2029</v>
      </c>
      <c r="D656">
        <v>2925</v>
      </c>
      <c r="E656">
        <v>16661.349999999999</v>
      </c>
      <c r="F656" t="s">
        <v>22</v>
      </c>
      <c r="G656">
        <v>1032.95</v>
      </c>
      <c r="H656">
        <v>5883.91</v>
      </c>
    </row>
    <row r="657" spans="1:8" customFormat="1" ht="12.75" x14ac:dyDescent="0.2">
      <c r="A657" t="s">
        <v>2092</v>
      </c>
      <c r="B657" t="s">
        <v>2093</v>
      </c>
      <c r="C657" t="s">
        <v>2029</v>
      </c>
      <c r="D657">
        <v>2925</v>
      </c>
      <c r="E657">
        <v>16553.5</v>
      </c>
      <c r="F657" t="s">
        <v>22</v>
      </c>
      <c r="G657">
        <v>1032.95</v>
      </c>
      <c r="H657">
        <v>5845.82</v>
      </c>
    </row>
    <row r="658" spans="1:8" customFormat="1" ht="12.75" x14ac:dyDescent="0.2">
      <c r="A658" t="s">
        <v>2094</v>
      </c>
      <c r="B658" t="s">
        <v>2095</v>
      </c>
      <c r="C658" t="s">
        <v>2029</v>
      </c>
      <c r="D658">
        <v>3425.63</v>
      </c>
      <c r="E658">
        <v>21326.69</v>
      </c>
      <c r="F658" t="s">
        <v>22</v>
      </c>
      <c r="G658">
        <v>1209.75</v>
      </c>
      <c r="H658">
        <v>7531.46</v>
      </c>
    </row>
    <row r="659" spans="1:8" customFormat="1" ht="12.75" x14ac:dyDescent="0.2">
      <c r="A659" t="s">
        <v>2096</v>
      </c>
      <c r="B659" t="s">
        <v>2097</v>
      </c>
      <c r="C659" t="s">
        <v>2029</v>
      </c>
      <c r="D659">
        <v>3425.63</v>
      </c>
      <c r="E659">
        <v>20603.84</v>
      </c>
      <c r="F659" t="s">
        <v>22</v>
      </c>
      <c r="G659">
        <v>1209.75</v>
      </c>
      <c r="H659">
        <v>7276.18</v>
      </c>
    </row>
    <row r="660" spans="1:8" customFormat="1" ht="12.75" x14ac:dyDescent="0.2">
      <c r="A660" t="s">
        <v>2098</v>
      </c>
      <c r="B660" t="s">
        <v>2099</v>
      </c>
      <c r="C660" t="s">
        <v>2029</v>
      </c>
      <c r="D660">
        <v>3425.63</v>
      </c>
      <c r="E660">
        <v>20170.13</v>
      </c>
      <c r="F660" t="s">
        <v>22</v>
      </c>
      <c r="G660">
        <v>1209.75</v>
      </c>
      <c r="H660">
        <v>7123.02</v>
      </c>
    </row>
    <row r="661" spans="1:8" customFormat="1" ht="12.75" x14ac:dyDescent="0.2">
      <c r="A661" t="s">
        <v>2100</v>
      </c>
      <c r="B661" t="s">
        <v>2101</v>
      </c>
      <c r="C661" t="s">
        <v>2029</v>
      </c>
      <c r="D661">
        <v>3425.63</v>
      </c>
      <c r="E661">
        <v>19880.98</v>
      </c>
      <c r="F661" t="s">
        <v>22</v>
      </c>
      <c r="G661">
        <v>1209.75</v>
      </c>
      <c r="H661">
        <v>7020.91</v>
      </c>
    </row>
    <row r="662" spans="1:8" customFormat="1" ht="12.75" x14ac:dyDescent="0.2">
      <c r="A662" t="s">
        <v>2102</v>
      </c>
      <c r="B662" t="s">
        <v>2103</v>
      </c>
      <c r="C662" t="s">
        <v>2029</v>
      </c>
      <c r="D662">
        <v>3425.63</v>
      </c>
      <c r="E662">
        <v>19675.54</v>
      </c>
      <c r="F662" t="s">
        <v>22</v>
      </c>
      <c r="G662">
        <v>1209.75</v>
      </c>
      <c r="H662">
        <v>6948.36</v>
      </c>
    </row>
    <row r="663" spans="1:8" customFormat="1" ht="12.75" x14ac:dyDescent="0.2">
      <c r="A663" t="s">
        <v>2104</v>
      </c>
      <c r="B663" t="s">
        <v>2105</v>
      </c>
      <c r="C663" t="s">
        <v>2029</v>
      </c>
      <c r="D663">
        <v>3425.63</v>
      </c>
      <c r="E663">
        <v>19523.400000000001</v>
      </c>
      <c r="F663" t="s">
        <v>22</v>
      </c>
      <c r="G663">
        <v>1209.75</v>
      </c>
      <c r="H663">
        <v>6894.63</v>
      </c>
    </row>
    <row r="664" spans="1:8" customFormat="1" ht="12.75" x14ac:dyDescent="0.2">
      <c r="A664" t="s">
        <v>2106</v>
      </c>
      <c r="B664" t="s">
        <v>2107</v>
      </c>
      <c r="C664" t="s">
        <v>2029</v>
      </c>
      <c r="D664">
        <v>3425.63</v>
      </c>
      <c r="E664">
        <v>19399.09</v>
      </c>
      <c r="F664" t="s">
        <v>22</v>
      </c>
      <c r="G664">
        <v>1209.75</v>
      </c>
      <c r="H664">
        <v>6850.73</v>
      </c>
    </row>
    <row r="665" spans="1:8" customFormat="1" ht="12.75" x14ac:dyDescent="0.2">
      <c r="A665" t="s">
        <v>2108</v>
      </c>
      <c r="B665" t="s">
        <v>2109</v>
      </c>
      <c r="C665" t="s">
        <v>2029</v>
      </c>
      <c r="D665">
        <v>3954.38</v>
      </c>
      <c r="E665">
        <v>24313.73</v>
      </c>
      <c r="F665" t="s">
        <v>22</v>
      </c>
      <c r="G665">
        <v>1396.48</v>
      </c>
      <c r="H665">
        <v>8586.32</v>
      </c>
    </row>
    <row r="666" spans="1:8" customFormat="1" ht="12.75" x14ac:dyDescent="0.2">
      <c r="A666" t="s">
        <v>2110</v>
      </c>
      <c r="B666" t="s">
        <v>2111</v>
      </c>
      <c r="C666" t="s">
        <v>2029</v>
      </c>
      <c r="D666">
        <v>3954.38</v>
      </c>
      <c r="E666">
        <v>23471.69</v>
      </c>
      <c r="F666" t="s">
        <v>22</v>
      </c>
      <c r="G666">
        <v>1396.48</v>
      </c>
      <c r="H666">
        <v>8288.9599999999991</v>
      </c>
    </row>
    <row r="667" spans="1:8" customFormat="1" ht="12.75" x14ac:dyDescent="0.2">
      <c r="A667" t="s">
        <v>2112</v>
      </c>
      <c r="B667" t="s">
        <v>2113</v>
      </c>
      <c r="C667" t="s">
        <v>2029</v>
      </c>
      <c r="D667">
        <v>3954.38</v>
      </c>
      <c r="E667">
        <v>22964.41</v>
      </c>
      <c r="F667" t="s">
        <v>22</v>
      </c>
      <c r="G667">
        <v>1396.48</v>
      </c>
      <c r="H667">
        <v>8109.81</v>
      </c>
    </row>
    <row r="668" spans="1:8" customFormat="1" ht="12.75" x14ac:dyDescent="0.2">
      <c r="A668" t="s">
        <v>2114</v>
      </c>
      <c r="B668" t="s">
        <v>2115</v>
      </c>
      <c r="C668" t="s">
        <v>2029</v>
      </c>
      <c r="D668">
        <v>3954.38</v>
      </c>
      <c r="E668">
        <v>22627.09</v>
      </c>
      <c r="F668" t="s">
        <v>22</v>
      </c>
      <c r="G668">
        <v>1396.48</v>
      </c>
      <c r="H668">
        <v>7990.69</v>
      </c>
    </row>
    <row r="669" spans="1:8" customFormat="1" ht="12.75" x14ac:dyDescent="0.2">
      <c r="A669" t="s">
        <v>2116</v>
      </c>
      <c r="B669" t="s">
        <v>2117</v>
      </c>
      <c r="C669" t="s">
        <v>2029</v>
      </c>
      <c r="D669">
        <v>3954.38</v>
      </c>
      <c r="E669">
        <v>22392.48</v>
      </c>
      <c r="F669" t="s">
        <v>22</v>
      </c>
      <c r="G669">
        <v>1396.48</v>
      </c>
      <c r="H669">
        <v>7907.84</v>
      </c>
    </row>
    <row r="670" spans="1:8" customFormat="1" ht="12.75" x14ac:dyDescent="0.2">
      <c r="A670" t="s">
        <v>2118</v>
      </c>
      <c r="B670" t="s">
        <v>2119</v>
      </c>
      <c r="C670" t="s">
        <v>2029</v>
      </c>
      <c r="D670">
        <v>3954.38</v>
      </c>
      <c r="E670">
        <v>22211.19</v>
      </c>
      <c r="F670" t="s">
        <v>22</v>
      </c>
      <c r="G670">
        <v>1396.48</v>
      </c>
      <c r="H670">
        <v>7843.81</v>
      </c>
    </row>
    <row r="671" spans="1:8" customFormat="1" ht="12.75" x14ac:dyDescent="0.2">
      <c r="A671" t="s">
        <v>2120</v>
      </c>
      <c r="B671" t="s">
        <v>2121</v>
      </c>
      <c r="C671" t="s">
        <v>2029</v>
      </c>
      <c r="D671">
        <v>3954.38</v>
      </c>
      <c r="E671">
        <v>22061.49</v>
      </c>
      <c r="F671" t="s">
        <v>22</v>
      </c>
      <c r="G671">
        <v>1396.48</v>
      </c>
      <c r="H671">
        <v>7790.95</v>
      </c>
    </row>
    <row r="672" spans="1:8" customFormat="1" ht="12.75" x14ac:dyDescent="0.2">
      <c r="A672" t="s">
        <v>2122</v>
      </c>
      <c r="B672" t="s">
        <v>2123</v>
      </c>
      <c r="C672" t="s">
        <v>1268</v>
      </c>
      <c r="D672">
        <v>3712.5</v>
      </c>
      <c r="E672">
        <v>7567.7</v>
      </c>
      <c r="F672" t="s">
        <v>22</v>
      </c>
      <c r="G672">
        <v>1311.06</v>
      </c>
      <c r="H672">
        <v>2672.51</v>
      </c>
    </row>
    <row r="673" spans="1:8" customFormat="1" ht="12.75" x14ac:dyDescent="0.2">
      <c r="A673" t="s">
        <v>2124</v>
      </c>
      <c r="B673" t="s">
        <v>2125</v>
      </c>
      <c r="C673" t="s">
        <v>1268</v>
      </c>
      <c r="D673">
        <v>4640.63</v>
      </c>
      <c r="E673">
        <v>9328.48</v>
      </c>
      <c r="F673" t="s">
        <v>22</v>
      </c>
      <c r="G673">
        <v>1638.82</v>
      </c>
      <c r="H673">
        <v>3294.32</v>
      </c>
    </row>
    <row r="674" spans="1:8" customFormat="1" ht="12.75" x14ac:dyDescent="0.2">
      <c r="A674" t="s">
        <v>2126</v>
      </c>
      <c r="B674" t="s">
        <v>2127</v>
      </c>
      <c r="C674" t="s">
        <v>1268</v>
      </c>
      <c r="D674">
        <v>7143.75</v>
      </c>
      <c r="E674">
        <v>14695.55</v>
      </c>
      <c r="F674" t="s">
        <v>22</v>
      </c>
      <c r="G674">
        <v>2522.79</v>
      </c>
      <c r="H674">
        <v>5189.6899999999996</v>
      </c>
    </row>
    <row r="675" spans="1:8" customFormat="1" ht="12.75" x14ac:dyDescent="0.2">
      <c r="A675" t="s">
        <v>2128</v>
      </c>
      <c r="B675" t="s">
        <v>2129</v>
      </c>
      <c r="C675" t="s">
        <v>1268</v>
      </c>
      <c r="D675">
        <v>7143.75</v>
      </c>
      <c r="E675">
        <v>14324.97</v>
      </c>
      <c r="F675" t="s">
        <v>22</v>
      </c>
      <c r="G675">
        <v>2522.79</v>
      </c>
      <c r="H675">
        <v>5058.82</v>
      </c>
    </row>
    <row r="676" spans="1:8" customFormat="1" ht="12.75" x14ac:dyDescent="0.2">
      <c r="A676" t="s">
        <v>2130</v>
      </c>
      <c r="B676" t="s">
        <v>2131</v>
      </c>
      <c r="C676" t="s">
        <v>1268</v>
      </c>
      <c r="D676">
        <v>7143.75</v>
      </c>
      <c r="E676">
        <v>13954.4</v>
      </c>
      <c r="F676" t="s">
        <v>22</v>
      </c>
      <c r="G676">
        <v>2522.79</v>
      </c>
      <c r="H676">
        <v>4927.95</v>
      </c>
    </row>
    <row r="677" spans="1:8" customFormat="1" ht="12.75" x14ac:dyDescent="0.2">
      <c r="A677" t="s">
        <v>2132</v>
      </c>
      <c r="B677" t="s">
        <v>2133</v>
      </c>
      <c r="C677" t="s">
        <v>1268</v>
      </c>
      <c r="D677">
        <v>7143.75</v>
      </c>
      <c r="E677">
        <v>17573.22</v>
      </c>
      <c r="F677" t="s">
        <v>22</v>
      </c>
      <c r="G677">
        <v>2522.79</v>
      </c>
      <c r="H677">
        <v>6205.93</v>
      </c>
    </row>
    <row r="678" spans="1:8" customFormat="1" ht="12.75" x14ac:dyDescent="0.2">
      <c r="A678" t="s">
        <v>2134</v>
      </c>
      <c r="B678" t="s">
        <v>2135</v>
      </c>
      <c r="C678" t="s">
        <v>1268</v>
      </c>
      <c r="D678">
        <v>7143.75</v>
      </c>
      <c r="E678">
        <v>16488.95</v>
      </c>
      <c r="F678" t="s">
        <v>22</v>
      </c>
      <c r="G678">
        <v>2522.79</v>
      </c>
      <c r="H678">
        <v>5823.02</v>
      </c>
    </row>
    <row r="679" spans="1:8" customFormat="1" ht="12.75" x14ac:dyDescent="0.2">
      <c r="A679" t="s">
        <v>80</v>
      </c>
      <c r="B679" t="s">
        <v>2136</v>
      </c>
      <c r="C679" t="s">
        <v>1268</v>
      </c>
      <c r="D679">
        <v>7143.75</v>
      </c>
      <c r="E679">
        <v>15247.93</v>
      </c>
      <c r="F679" t="s">
        <v>22</v>
      </c>
      <c r="G679">
        <v>2522.79</v>
      </c>
      <c r="H679">
        <v>5384.76</v>
      </c>
    </row>
    <row r="680" spans="1:8" customFormat="1" ht="12.75" x14ac:dyDescent="0.2">
      <c r="A680" t="s">
        <v>2137</v>
      </c>
      <c r="B680" t="s">
        <v>2138</v>
      </c>
      <c r="C680" t="s">
        <v>1268</v>
      </c>
      <c r="D680">
        <v>7143.75</v>
      </c>
      <c r="E680">
        <v>14561.35</v>
      </c>
      <c r="F680" t="s">
        <v>22</v>
      </c>
      <c r="G680">
        <v>2522.79</v>
      </c>
      <c r="H680">
        <v>5142.3</v>
      </c>
    </row>
    <row r="681" spans="1:8" customFormat="1" ht="12.75" x14ac:dyDescent="0.2">
      <c r="A681" t="s">
        <v>2139</v>
      </c>
      <c r="B681" t="s">
        <v>2140</v>
      </c>
      <c r="C681" t="s">
        <v>1268</v>
      </c>
      <c r="D681">
        <v>4725</v>
      </c>
      <c r="E681">
        <v>8580.2000000000007</v>
      </c>
      <c r="F681" t="s">
        <v>22</v>
      </c>
      <c r="G681">
        <v>1668.62</v>
      </c>
      <c r="H681">
        <v>3030.07</v>
      </c>
    </row>
    <row r="682" spans="1:8" customFormat="1" ht="12.75" x14ac:dyDescent="0.2">
      <c r="A682" t="s">
        <v>2141</v>
      </c>
      <c r="B682" t="s">
        <v>2142</v>
      </c>
      <c r="C682" t="s">
        <v>1268</v>
      </c>
      <c r="D682">
        <v>6581.25</v>
      </c>
      <c r="E682">
        <v>11269.1</v>
      </c>
      <c r="F682" t="s">
        <v>22</v>
      </c>
      <c r="G682">
        <v>2324.15</v>
      </c>
      <c r="H682">
        <v>3979.65</v>
      </c>
    </row>
    <row r="683" spans="1:8" customFormat="1" ht="12.75" x14ac:dyDescent="0.2">
      <c r="A683" t="s">
        <v>2143</v>
      </c>
      <c r="B683" t="s">
        <v>2144</v>
      </c>
      <c r="C683" t="s">
        <v>1268</v>
      </c>
      <c r="D683">
        <v>8043.75</v>
      </c>
      <c r="E683">
        <v>15183.28</v>
      </c>
      <c r="F683" t="s">
        <v>22</v>
      </c>
      <c r="G683">
        <v>2840.63</v>
      </c>
      <c r="H683">
        <v>5361.93</v>
      </c>
    </row>
    <row r="684" spans="1:8" customFormat="1" ht="12.75" x14ac:dyDescent="0.2">
      <c r="A684" t="s">
        <v>2145</v>
      </c>
      <c r="B684" t="s">
        <v>2146</v>
      </c>
      <c r="C684" t="s">
        <v>1268</v>
      </c>
      <c r="D684">
        <v>8043.75</v>
      </c>
      <c r="E684">
        <v>15457.6</v>
      </c>
      <c r="F684" t="s">
        <v>22</v>
      </c>
      <c r="G684">
        <v>2840.63</v>
      </c>
      <c r="H684">
        <v>5458.81</v>
      </c>
    </row>
    <row r="685" spans="1:8" customFormat="1" ht="12.75" x14ac:dyDescent="0.2">
      <c r="A685" t="s">
        <v>2147</v>
      </c>
      <c r="B685" t="s">
        <v>2148</v>
      </c>
      <c r="C685" t="s">
        <v>1268</v>
      </c>
      <c r="D685">
        <v>8043.75</v>
      </c>
      <c r="E685">
        <v>15128.29</v>
      </c>
      <c r="F685" t="s">
        <v>22</v>
      </c>
      <c r="G685">
        <v>2840.63</v>
      </c>
      <c r="H685">
        <v>5342.51</v>
      </c>
    </row>
    <row r="686" spans="1:8" customFormat="1" ht="12.75" x14ac:dyDescent="0.2">
      <c r="A686" t="s">
        <v>2149</v>
      </c>
      <c r="B686" t="s">
        <v>2150</v>
      </c>
      <c r="C686" t="s">
        <v>1268</v>
      </c>
      <c r="D686">
        <v>8043.75</v>
      </c>
      <c r="E686">
        <v>18346.650000000001</v>
      </c>
      <c r="F686" t="s">
        <v>22</v>
      </c>
      <c r="G686">
        <v>2840.63</v>
      </c>
      <c r="H686">
        <v>6479.06</v>
      </c>
    </row>
    <row r="687" spans="1:8" customFormat="1" ht="12.75" x14ac:dyDescent="0.2">
      <c r="A687" t="s">
        <v>762</v>
      </c>
      <c r="B687" t="s">
        <v>2151</v>
      </c>
      <c r="C687" t="s">
        <v>1268</v>
      </c>
      <c r="D687">
        <v>8043.75</v>
      </c>
      <c r="E687">
        <v>17382.849999999999</v>
      </c>
      <c r="F687" t="s">
        <v>22</v>
      </c>
      <c r="G687">
        <v>2840.63</v>
      </c>
      <c r="H687">
        <v>6138.7</v>
      </c>
    </row>
    <row r="688" spans="1:8" customFormat="1" ht="12.75" x14ac:dyDescent="0.2">
      <c r="A688" t="s">
        <v>2152</v>
      </c>
      <c r="B688" t="s">
        <v>2153</v>
      </c>
      <c r="C688" t="s">
        <v>1268</v>
      </c>
      <c r="D688">
        <v>8043.75</v>
      </c>
      <c r="E688">
        <v>16273.14</v>
      </c>
      <c r="F688" t="s">
        <v>22</v>
      </c>
      <c r="G688">
        <v>2840.63</v>
      </c>
      <c r="H688">
        <v>5746.81</v>
      </c>
    </row>
    <row r="689" spans="1:8" customFormat="1" ht="12.75" x14ac:dyDescent="0.2">
      <c r="A689" t="s">
        <v>2154</v>
      </c>
      <c r="B689" t="s">
        <v>2155</v>
      </c>
      <c r="C689" t="s">
        <v>1268</v>
      </c>
      <c r="D689">
        <v>8043.75</v>
      </c>
      <c r="E689">
        <v>15673.39</v>
      </c>
      <c r="F689" t="s">
        <v>22</v>
      </c>
      <c r="G689">
        <v>2840.63</v>
      </c>
      <c r="H689">
        <v>5535.01</v>
      </c>
    </row>
    <row r="690" spans="1:8" customFormat="1" ht="12.75" x14ac:dyDescent="0.2">
      <c r="A690" t="s">
        <v>2156</v>
      </c>
      <c r="B690" t="s">
        <v>2157</v>
      </c>
      <c r="C690" t="s">
        <v>1268</v>
      </c>
      <c r="D690">
        <v>4218.75</v>
      </c>
      <c r="E690">
        <v>8073.95</v>
      </c>
      <c r="F690" t="s">
        <v>22</v>
      </c>
      <c r="G690">
        <v>1489.84</v>
      </c>
      <c r="H690">
        <v>2851.29</v>
      </c>
    </row>
    <row r="691" spans="1:8" customFormat="1" ht="12.75" x14ac:dyDescent="0.2">
      <c r="A691" t="s">
        <v>2158</v>
      </c>
      <c r="B691" t="s">
        <v>2159</v>
      </c>
      <c r="C691" t="s">
        <v>1268</v>
      </c>
      <c r="D691">
        <v>5568.75</v>
      </c>
      <c r="E691">
        <v>10082.75</v>
      </c>
      <c r="F691" t="s">
        <v>22</v>
      </c>
      <c r="G691">
        <v>1966.59</v>
      </c>
      <c r="H691">
        <v>3560.69</v>
      </c>
    </row>
    <row r="692" spans="1:8" customFormat="1" ht="12.75" x14ac:dyDescent="0.2">
      <c r="A692" t="s">
        <v>2160</v>
      </c>
      <c r="B692" t="s">
        <v>2161</v>
      </c>
      <c r="C692" t="s">
        <v>1268</v>
      </c>
      <c r="D692">
        <v>7790.63</v>
      </c>
      <c r="E692">
        <v>15342.42</v>
      </c>
      <c r="F692" t="s">
        <v>22</v>
      </c>
      <c r="G692">
        <v>2751.24</v>
      </c>
      <c r="H692">
        <v>5418.13</v>
      </c>
    </row>
    <row r="693" spans="1:8" customFormat="1" ht="12.75" x14ac:dyDescent="0.2">
      <c r="A693" t="s">
        <v>2162</v>
      </c>
      <c r="B693" t="s">
        <v>2163</v>
      </c>
      <c r="C693" t="s">
        <v>1268</v>
      </c>
      <c r="D693">
        <v>7790.63</v>
      </c>
      <c r="E693">
        <v>14971.85</v>
      </c>
      <c r="F693" t="s">
        <v>22</v>
      </c>
      <c r="G693">
        <v>2751.24</v>
      </c>
      <c r="H693">
        <v>5287.26</v>
      </c>
    </row>
    <row r="694" spans="1:8" customFormat="1" ht="12.75" x14ac:dyDescent="0.2">
      <c r="A694" t="s">
        <v>2164</v>
      </c>
      <c r="B694" t="s">
        <v>2165</v>
      </c>
      <c r="C694" t="s">
        <v>1268</v>
      </c>
      <c r="D694">
        <v>7790.63</v>
      </c>
      <c r="E694">
        <v>14601.28</v>
      </c>
      <c r="F694" t="s">
        <v>22</v>
      </c>
      <c r="G694">
        <v>2751.24</v>
      </c>
      <c r="H694">
        <v>5156.3999999999996</v>
      </c>
    </row>
    <row r="695" spans="1:8" customFormat="1" ht="12.75" x14ac:dyDescent="0.2">
      <c r="A695" t="s">
        <v>2166</v>
      </c>
      <c r="B695" t="s">
        <v>2167</v>
      </c>
      <c r="C695" t="s">
        <v>1268</v>
      </c>
      <c r="D695">
        <v>7790.63</v>
      </c>
      <c r="E695">
        <v>18220.099999999999</v>
      </c>
      <c r="F695" t="s">
        <v>22</v>
      </c>
      <c r="G695">
        <v>2751.24</v>
      </c>
      <c r="H695">
        <v>6434.37</v>
      </c>
    </row>
    <row r="696" spans="1:8" customFormat="1" ht="12.75" x14ac:dyDescent="0.2">
      <c r="A696" t="s">
        <v>2168</v>
      </c>
      <c r="B696" t="s">
        <v>2169</v>
      </c>
      <c r="C696" t="s">
        <v>1268</v>
      </c>
      <c r="D696">
        <v>7790.63</v>
      </c>
      <c r="E696">
        <v>17135.82</v>
      </c>
      <c r="F696" t="s">
        <v>22</v>
      </c>
      <c r="G696">
        <v>2751.24</v>
      </c>
      <c r="H696">
        <v>6051.46</v>
      </c>
    </row>
    <row r="697" spans="1:8" customFormat="1" ht="12.75" x14ac:dyDescent="0.2">
      <c r="A697" t="s">
        <v>2170</v>
      </c>
      <c r="B697" t="s">
        <v>2171</v>
      </c>
      <c r="C697" t="s">
        <v>1268</v>
      </c>
      <c r="D697">
        <v>7790.63</v>
      </c>
      <c r="E697">
        <v>15894.8</v>
      </c>
      <c r="F697" t="s">
        <v>22</v>
      </c>
      <c r="G697">
        <v>2751.24</v>
      </c>
      <c r="H697">
        <v>5613.2</v>
      </c>
    </row>
    <row r="698" spans="1:8" customFormat="1" ht="12.75" x14ac:dyDescent="0.2">
      <c r="A698" t="s">
        <v>2172</v>
      </c>
      <c r="B698" t="s">
        <v>2173</v>
      </c>
      <c r="C698" t="s">
        <v>1268</v>
      </c>
      <c r="D698">
        <v>7790.63</v>
      </c>
      <c r="E698">
        <v>15208.22</v>
      </c>
      <c r="F698" t="s">
        <v>22</v>
      </c>
      <c r="G698">
        <v>2751.24</v>
      </c>
      <c r="H698">
        <v>5370.74</v>
      </c>
    </row>
    <row r="699" spans="1:8" customFormat="1" ht="12.75" x14ac:dyDescent="0.2">
      <c r="A699" t="s">
        <v>2174</v>
      </c>
      <c r="B699" t="s">
        <v>2175</v>
      </c>
      <c r="C699" t="s">
        <v>1268</v>
      </c>
      <c r="D699">
        <v>5512.5</v>
      </c>
      <c r="E699">
        <v>9367.7000000000007</v>
      </c>
      <c r="F699" t="s">
        <v>22</v>
      </c>
      <c r="G699">
        <v>1946.72</v>
      </c>
      <c r="H699">
        <v>3308.18</v>
      </c>
    </row>
    <row r="700" spans="1:8" customFormat="1" ht="12.75" x14ac:dyDescent="0.2">
      <c r="A700" t="s">
        <v>2176</v>
      </c>
      <c r="B700" t="s">
        <v>2177</v>
      </c>
      <c r="C700" t="s">
        <v>1268</v>
      </c>
      <c r="D700">
        <v>8662.5</v>
      </c>
      <c r="E700">
        <v>13176.5</v>
      </c>
      <c r="F700" t="s">
        <v>22</v>
      </c>
      <c r="G700">
        <v>3059.14</v>
      </c>
      <c r="H700">
        <v>4653.24</v>
      </c>
    </row>
    <row r="701" spans="1:8" customFormat="1" ht="12.75" x14ac:dyDescent="0.2">
      <c r="A701" t="s">
        <v>2178</v>
      </c>
      <c r="B701" t="s">
        <v>2179</v>
      </c>
      <c r="C701" t="s">
        <v>1268</v>
      </c>
      <c r="D701">
        <v>9084.3799999999992</v>
      </c>
      <c r="E701">
        <v>16221.34</v>
      </c>
      <c r="F701" t="s">
        <v>22</v>
      </c>
      <c r="G701">
        <v>3208.12</v>
      </c>
      <c r="H701">
        <v>5728.52</v>
      </c>
    </row>
    <row r="702" spans="1:8" customFormat="1" ht="12.75" x14ac:dyDescent="0.2">
      <c r="A702" t="s">
        <v>2180</v>
      </c>
      <c r="B702" t="s">
        <v>2181</v>
      </c>
      <c r="C702" t="s">
        <v>1268</v>
      </c>
      <c r="D702">
        <v>9084.3799999999992</v>
      </c>
      <c r="E702">
        <v>16498.23</v>
      </c>
      <c r="F702" t="s">
        <v>22</v>
      </c>
      <c r="G702">
        <v>3208.12</v>
      </c>
      <c r="H702">
        <v>5826.3</v>
      </c>
    </row>
    <row r="703" spans="1:8" customFormat="1" ht="12.75" x14ac:dyDescent="0.2">
      <c r="A703" t="s">
        <v>2182</v>
      </c>
      <c r="B703" t="s">
        <v>2183</v>
      </c>
      <c r="C703" t="s">
        <v>1268</v>
      </c>
      <c r="D703">
        <v>9084.3799999999992</v>
      </c>
      <c r="E703">
        <v>16168.83</v>
      </c>
      <c r="F703" t="s">
        <v>22</v>
      </c>
      <c r="G703">
        <v>3208.12</v>
      </c>
      <c r="H703">
        <v>5709.97</v>
      </c>
    </row>
    <row r="704" spans="1:8" customFormat="1" ht="12.75" x14ac:dyDescent="0.2">
      <c r="A704" t="s">
        <v>2184</v>
      </c>
      <c r="B704" t="s">
        <v>2185</v>
      </c>
      <c r="C704" t="s">
        <v>1268</v>
      </c>
      <c r="D704">
        <v>9084.3799999999992</v>
      </c>
      <c r="E704">
        <v>19387.28</v>
      </c>
      <c r="F704" t="s">
        <v>22</v>
      </c>
      <c r="G704">
        <v>3208.12</v>
      </c>
      <c r="H704">
        <v>6846.56</v>
      </c>
    </row>
    <row r="705" spans="1:8" customFormat="1" ht="12.75" x14ac:dyDescent="0.2">
      <c r="A705" t="s">
        <v>2186</v>
      </c>
      <c r="B705" t="s">
        <v>2187</v>
      </c>
      <c r="C705" t="s">
        <v>1268</v>
      </c>
      <c r="D705">
        <v>9084.3799999999992</v>
      </c>
      <c r="E705">
        <v>18423.47</v>
      </c>
      <c r="F705" t="s">
        <v>22</v>
      </c>
      <c r="G705">
        <v>3208.12</v>
      </c>
      <c r="H705">
        <v>6506.19</v>
      </c>
    </row>
    <row r="706" spans="1:8" customFormat="1" ht="12.75" x14ac:dyDescent="0.2">
      <c r="A706" t="s">
        <v>2188</v>
      </c>
      <c r="B706" t="s">
        <v>2189</v>
      </c>
      <c r="C706" t="s">
        <v>1268</v>
      </c>
      <c r="D706">
        <v>9084.3799999999992</v>
      </c>
      <c r="E706">
        <v>17318.89</v>
      </c>
      <c r="F706" t="s">
        <v>22</v>
      </c>
      <c r="G706">
        <v>3208.12</v>
      </c>
      <c r="H706">
        <v>6116.11</v>
      </c>
    </row>
    <row r="707" spans="1:8" customFormat="1" ht="12.75" x14ac:dyDescent="0.2">
      <c r="A707" t="s">
        <v>2190</v>
      </c>
      <c r="B707" t="s">
        <v>2191</v>
      </c>
      <c r="C707" t="s">
        <v>1268</v>
      </c>
      <c r="D707">
        <v>9084.3799999999992</v>
      </c>
      <c r="E707">
        <v>16739.63</v>
      </c>
      <c r="F707" t="s">
        <v>22</v>
      </c>
      <c r="G707">
        <v>3208.12</v>
      </c>
      <c r="H707">
        <v>5911.55</v>
      </c>
    </row>
    <row r="708" spans="1:8" customFormat="1" ht="12.75" x14ac:dyDescent="0.2">
      <c r="A708" t="s">
        <v>2192</v>
      </c>
      <c r="B708" t="s">
        <v>2193</v>
      </c>
      <c r="C708" t="s">
        <v>1268</v>
      </c>
      <c r="D708">
        <v>25087.5</v>
      </c>
      <c r="E708">
        <v>34645.42</v>
      </c>
      <c r="F708" t="s">
        <v>22</v>
      </c>
      <c r="G708">
        <v>8859.58</v>
      </c>
      <c r="H708">
        <v>12234.93</v>
      </c>
    </row>
    <row r="709" spans="1:8" customFormat="1" ht="12.75" x14ac:dyDescent="0.2">
      <c r="A709" t="s">
        <v>2194</v>
      </c>
      <c r="B709" t="s">
        <v>2195</v>
      </c>
      <c r="C709" t="s">
        <v>1268</v>
      </c>
      <c r="D709">
        <v>25087.5</v>
      </c>
      <c r="E709">
        <v>34398.370000000003</v>
      </c>
      <c r="F709" t="s">
        <v>22</v>
      </c>
      <c r="G709">
        <v>8859.58</v>
      </c>
      <c r="H709">
        <v>12147.68</v>
      </c>
    </row>
    <row r="710" spans="1:8" customFormat="1" ht="12.75" x14ac:dyDescent="0.2">
      <c r="A710" t="s">
        <v>2196</v>
      </c>
      <c r="B710" t="s">
        <v>2197</v>
      </c>
      <c r="C710" t="s">
        <v>1268</v>
      </c>
      <c r="D710">
        <v>25087.5</v>
      </c>
      <c r="E710">
        <v>34151.32</v>
      </c>
      <c r="F710" t="s">
        <v>22</v>
      </c>
      <c r="G710">
        <v>8859.58</v>
      </c>
      <c r="H710">
        <v>12060.44</v>
      </c>
    </row>
    <row r="711" spans="1:8" customFormat="1" ht="12.75" x14ac:dyDescent="0.2">
      <c r="A711" t="s">
        <v>2198</v>
      </c>
      <c r="B711" t="s">
        <v>2199</v>
      </c>
      <c r="C711" t="s">
        <v>1268</v>
      </c>
      <c r="D711">
        <v>25087.5</v>
      </c>
      <c r="E711">
        <v>36563.870000000003</v>
      </c>
      <c r="F711" t="s">
        <v>22</v>
      </c>
      <c r="G711">
        <v>8859.58</v>
      </c>
      <c r="H711">
        <v>12912.42</v>
      </c>
    </row>
    <row r="712" spans="1:8" customFormat="1" ht="12.75" x14ac:dyDescent="0.2">
      <c r="A712" t="s">
        <v>2200</v>
      </c>
      <c r="B712" t="s">
        <v>2201</v>
      </c>
      <c r="C712" t="s">
        <v>1268</v>
      </c>
      <c r="D712">
        <v>25087.5</v>
      </c>
      <c r="E712">
        <v>35841.019999999997</v>
      </c>
      <c r="F712" t="s">
        <v>22</v>
      </c>
      <c r="G712">
        <v>8859.58</v>
      </c>
      <c r="H712">
        <v>12657.15</v>
      </c>
    </row>
    <row r="713" spans="1:8" customFormat="1" ht="12.75" x14ac:dyDescent="0.2">
      <c r="A713" t="s">
        <v>2202</v>
      </c>
      <c r="B713" t="s">
        <v>2203</v>
      </c>
      <c r="C713" t="s">
        <v>1268</v>
      </c>
      <c r="D713">
        <v>25087.5</v>
      </c>
      <c r="E713">
        <v>35021.79</v>
      </c>
      <c r="F713" t="s">
        <v>22</v>
      </c>
      <c r="G713">
        <v>8859.58</v>
      </c>
      <c r="H713">
        <v>12367.84</v>
      </c>
    </row>
    <row r="714" spans="1:8" customFormat="1" ht="12.75" x14ac:dyDescent="0.2">
      <c r="A714" t="s">
        <v>2204</v>
      </c>
      <c r="B714" t="s">
        <v>2205</v>
      </c>
      <c r="C714" t="s">
        <v>1268</v>
      </c>
      <c r="D714">
        <v>48093.75</v>
      </c>
      <c r="E714">
        <v>58816.59</v>
      </c>
      <c r="F714" t="s">
        <v>22</v>
      </c>
      <c r="G714">
        <v>16984.16</v>
      </c>
      <c r="H714">
        <v>20770.900000000001</v>
      </c>
    </row>
    <row r="715" spans="1:8" customFormat="1" ht="12.75" x14ac:dyDescent="0.2">
      <c r="A715" t="s">
        <v>2206</v>
      </c>
      <c r="B715" t="s">
        <v>2207</v>
      </c>
      <c r="C715" t="s">
        <v>1268</v>
      </c>
      <c r="D715">
        <v>48093.75</v>
      </c>
      <c r="E715">
        <v>58693.06</v>
      </c>
      <c r="F715" t="s">
        <v>22</v>
      </c>
      <c r="G715">
        <v>16984.16</v>
      </c>
      <c r="H715">
        <v>20727.28</v>
      </c>
    </row>
    <row r="716" spans="1:8" customFormat="1" ht="12.75" x14ac:dyDescent="0.2">
      <c r="A716" t="s">
        <v>2208</v>
      </c>
      <c r="B716" t="s">
        <v>2209</v>
      </c>
      <c r="C716" t="s">
        <v>1268</v>
      </c>
      <c r="D716">
        <v>48093.75</v>
      </c>
      <c r="E716">
        <v>58569.54</v>
      </c>
      <c r="F716" t="s">
        <v>22</v>
      </c>
      <c r="G716">
        <v>16984.16</v>
      </c>
      <c r="H716">
        <v>20683.66</v>
      </c>
    </row>
    <row r="717" spans="1:8" customFormat="1" ht="12.75" x14ac:dyDescent="0.2">
      <c r="A717" t="s">
        <v>2210</v>
      </c>
      <c r="B717" t="s">
        <v>2211</v>
      </c>
      <c r="C717" t="s">
        <v>1268</v>
      </c>
      <c r="D717">
        <v>48093.75</v>
      </c>
      <c r="E717">
        <v>59775.81</v>
      </c>
      <c r="F717" t="s">
        <v>22</v>
      </c>
      <c r="G717">
        <v>16984.16</v>
      </c>
      <c r="H717">
        <v>21109.65</v>
      </c>
    </row>
    <row r="718" spans="1:8" customFormat="1" ht="12.75" x14ac:dyDescent="0.2">
      <c r="A718" t="s">
        <v>2212</v>
      </c>
      <c r="B718" t="s">
        <v>2213</v>
      </c>
      <c r="C718" t="s">
        <v>1268</v>
      </c>
      <c r="D718">
        <v>48093.75</v>
      </c>
      <c r="E718">
        <v>59414.39</v>
      </c>
      <c r="F718" t="s">
        <v>22</v>
      </c>
      <c r="G718">
        <v>16984.16</v>
      </c>
      <c r="H718">
        <v>20982.01</v>
      </c>
    </row>
    <row r="719" spans="1:8" customFormat="1" ht="12.75" x14ac:dyDescent="0.2">
      <c r="A719" t="s">
        <v>2214</v>
      </c>
      <c r="B719" t="s">
        <v>2215</v>
      </c>
      <c r="C719" t="s">
        <v>1268</v>
      </c>
      <c r="D719">
        <v>48093.75</v>
      </c>
      <c r="E719">
        <v>59010.86</v>
      </c>
      <c r="F719" t="s">
        <v>22</v>
      </c>
      <c r="G719">
        <v>16984.16</v>
      </c>
      <c r="H719">
        <v>20839.509999999998</v>
      </c>
    </row>
    <row r="720" spans="1:8" customFormat="1" ht="12.75" x14ac:dyDescent="0.2">
      <c r="A720" t="s">
        <v>2216</v>
      </c>
      <c r="B720" t="s">
        <v>2217</v>
      </c>
      <c r="C720" t="s">
        <v>1268</v>
      </c>
      <c r="D720">
        <v>1164.3800000000001</v>
      </c>
      <c r="E720">
        <v>1164.3800000000001</v>
      </c>
      <c r="F720" t="s">
        <v>22</v>
      </c>
      <c r="G720">
        <v>411.2</v>
      </c>
      <c r="H720">
        <v>411.2</v>
      </c>
    </row>
    <row r="721" spans="1:8" customFormat="1" ht="12.75" x14ac:dyDescent="0.2">
      <c r="A721" t="s">
        <v>2218</v>
      </c>
      <c r="B721" t="s">
        <v>2219</v>
      </c>
      <c r="C721" t="s">
        <v>1268</v>
      </c>
      <c r="D721">
        <v>2677.5</v>
      </c>
      <c r="E721">
        <v>2677.5</v>
      </c>
      <c r="F721" t="s">
        <v>22</v>
      </c>
      <c r="G721">
        <v>945.55</v>
      </c>
      <c r="H721">
        <v>945.55</v>
      </c>
    </row>
    <row r="722" spans="1:8" customFormat="1" ht="12.75" x14ac:dyDescent="0.2">
      <c r="A722" t="s">
        <v>2220</v>
      </c>
      <c r="B722" t="s">
        <v>2221</v>
      </c>
      <c r="C722" t="s">
        <v>1268</v>
      </c>
      <c r="D722">
        <v>4218.75</v>
      </c>
      <c r="E722">
        <v>4218.75</v>
      </c>
      <c r="F722" t="s">
        <v>22</v>
      </c>
      <c r="G722">
        <v>1489.84</v>
      </c>
      <c r="H722">
        <v>1489.84</v>
      </c>
    </row>
    <row r="723" spans="1:8" customFormat="1" ht="12.75" x14ac:dyDescent="0.2">
      <c r="A723" t="s">
        <v>2222</v>
      </c>
      <c r="B723" t="s">
        <v>2223</v>
      </c>
      <c r="C723" t="s">
        <v>1268</v>
      </c>
      <c r="D723">
        <v>6693.75</v>
      </c>
      <c r="E723">
        <v>6693.75</v>
      </c>
      <c r="F723" t="s">
        <v>22</v>
      </c>
      <c r="G723">
        <v>2363.88</v>
      </c>
      <c r="H723">
        <v>2363.88</v>
      </c>
    </row>
    <row r="724" spans="1:8" customFormat="1" ht="12.75" x14ac:dyDescent="0.2">
      <c r="A724" t="s">
        <v>2224</v>
      </c>
      <c r="B724" t="s">
        <v>2225</v>
      </c>
      <c r="C724" t="s">
        <v>1268</v>
      </c>
      <c r="D724">
        <v>1068.75</v>
      </c>
      <c r="E724">
        <v>1068.75</v>
      </c>
      <c r="F724" t="s">
        <v>22</v>
      </c>
      <c r="G724">
        <v>377.43</v>
      </c>
      <c r="H724">
        <v>377.43</v>
      </c>
    </row>
    <row r="725" spans="1:8" customFormat="1" ht="12.75" x14ac:dyDescent="0.2">
      <c r="A725" t="s">
        <v>2226</v>
      </c>
      <c r="B725" t="s">
        <v>2227</v>
      </c>
      <c r="C725" t="s">
        <v>1268</v>
      </c>
      <c r="D725">
        <v>4275</v>
      </c>
      <c r="E725">
        <v>4275</v>
      </c>
      <c r="F725" t="s">
        <v>22</v>
      </c>
      <c r="G725">
        <v>1509.7</v>
      </c>
      <c r="H725">
        <v>1509.7</v>
      </c>
    </row>
    <row r="726" spans="1:8" customFormat="1" ht="12.75" x14ac:dyDescent="0.2">
      <c r="A726" t="s">
        <v>2228</v>
      </c>
      <c r="B726" t="s">
        <v>2229</v>
      </c>
      <c r="C726" t="s">
        <v>1268</v>
      </c>
      <c r="D726">
        <v>20250</v>
      </c>
      <c r="E726">
        <v>20250</v>
      </c>
      <c r="F726" t="s">
        <v>22</v>
      </c>
      <c r="G726">
        <v>7151.23</v>
      </c>
      <c r="H726">
        <v>7151.23</v>
      </c>
    </row>
    <row r="727" spans="1:8" customFormat="1" ht="12.75" x14ac:dyDescent="0.2">
      <c r="A727" t="s">
        <v>2230</v>
      </c>
      <c r="B727" t="s">
        <v>2231</v>
      </c>
      <c r="C727" t="s">
        <v>1268</v>
      </c>
      <c r="D727">
        <v>20250</v>
      </c>
      <c r="E727">
        <v>20250</v>
      </c>
      <c r="F727" t="s">
        <v>22</v>
      </c>
      <c r="G727">
        <v>7151.23</v>
      </c>
      <c r="H727">
        <v>7151.23</v>
      </c>
    </row>
    <row r="728" spans="1:8" customFormat="1" ht="12.75" x14ac:dyDescent="0.2">
      <c r="A728" t="s">
        <v>2232</v>
      </c>
      <c r="B728" t="s">
        <v>2233</v>
      </c>
      <c r="C728" t="s">
        <v>1331</v>
      </c>
      <c r="D728">
        <v>6468.75</v>
      </c>
      <c r="E728">
        <v>6468.75</v>
      </c>
      <c r="F728" t="s">
        <v>21</v>
      </c>
      <c r="G728">
        <v>696.04</v>
      </c>
      <c r="H728">
        <v>696.04</v>
      </c>
    </row>
    <row r="729" spans="1:8" customFormat="1" ht="12.75" x14ac:dyDescent="0.2">
      <c r="A729" t="s">
        <v>2234</v>
      </c>
      <c r="B729" t="s">
        <v>2235</v>
      </c>
      <c r="C729" t="s">
        <v>1331</v>
      </c>
      <c r="D729">
        <v>12375</v>
      </c>
      <c r="E729">
        <v>12375</v>
      </c>
      <c r="F729" t="s">
        <v>21</v>
      </c>
      <c r="G729">
        <v>1331.55</v>
      </c>
      <c r="H729">
        <v>1331.55</v>
      </c>
    </row>
    <row r="730" spans="1:8" customFormat="1" ht="12.75" x14ac:dyDescent="0.2">
      <c r="A730" t="s">
        <v>2236</v>
      </c>
      <c r="B730" t="s">
        <v>2237</v>
      </c>
      <c r="C730" t="s">
        <v>1331</v>
      </c>
      <c r="D730">
        <v>14962.5</v>
      </c>
      <c r="E730">
        <v>14962.5</v>
      </c>
      <c r="F730" t="s">
        <v>21</v>
      </c>
      <c r="G730">
        <v>1609.96</v>
      </c>
      <c r="H730">
        <v>1609.96</v>
      </c>
    </row>
    <row r="731" spans="1:8" customFormat="1" ht="12.75" x14ac:dyDescent="0.2">
      <c r="A731" t="s">
        <v>2238</v>
      </c>
      <c r="B731" t="s">
        <v>2239</v>
      </c>
      <c r="C731" t="s">
        <v>1331</v>
      </c>
      <c r="D731">
        <v>32175</v>
      </c>
      <c r="E731">
        <v>32175</v>
      </c>
      <c r="F731" t="s">
        <v>21</v>
      </c>
      <c r="G731">
        <v>3462.03</v>
      </c>
      <c r="H731">
        <v>3462.03</v>
      </c>
    </row>
    <row r="732" spans="1:8" customFormat="1" ht="12.75" x14ac:dyDescent="0.2">
      <c r="A732" t="s">
        <v>2240</v>
      </c>
      <c r="B732" t="s">
        <v>2241</v>
      </c>
      <c r="C732" t="s">
        <v>1331</v>
      </c>
      <c r="D732">
        <v>9596.25</v>
      </c>
      <c r="E732">
        <v>21887.84</v>
      </c>
      <c r="F732" t="s">
        <v>21</v>
      </c>
      <c r="G732">
        <v>1032.56</v>
      </c>
      <c r="H732">
        <v>2355.13</v>
      </c>
    </row>
    <row r="733" spans="1:8" customFormat="1" ht="12.75" x14ac:dyDescent="0.2">
      <c r="A733" t="s">
        <v>2242</v>
      </c>
      <c r="B733" t="s">
        <v>2243</v>
      </c>
      <c r="C733" t="s">
        <v>1268</v>
      </c>
      <c r="D733">
        <v>37912.5</v>
      </c>
      <c r="E733">
        <v>41572.5</v>
      </c>
      <c r="F733" t="s">
        <v>22</v>
      </c>
      <c r="G733">
        <v>13388.69</v>
      </c>
      <c r="H733">
        <v>14681.2</v>
      </c>
    </row>
    <row r="734" spans="1:8" customFormat="1" ht="12.75" x14ac:dyDescent="0.2">
      <c r="A734" t="s">
        <v>2244</v>
      </c>
      <c r="B734" t="s">
        <v>2245</v>
      </c>
      <c r="C734" t="s">
        <v>1268</v>
      </c>
      <c r="D734">
        <v>17437.5</v>
      </c>
      <c r="E734">
        <v>21097.5</v>
      </c>
      <c r="F734" t="s">
        <v>22</v>
      </c>
      <c r="G734">
        <v>6158</v>
      </c>
      <c r="H734">
        <v>7450.52</v>
      </c>
    </row>
    <row r="735" spans="1:8" customFormat="1" ht="12.75" x14ac:dyDescent="0.2">
      <c r="A735" t="s">
        <v>2246</v>
      </c>
      <c r="B735" t="s">
        <v>2247</v>
      </c>
      <c r="C735" t="s">
        <v>1268</v>
      </c>
      <c r="D735">
        <v>1237.5</v>
      </c>
      <c r="E735">
        <v>5355</v>
      </c>
      <c r="F735" t="s">
        <v>22</v>
      </c>
      <c r="G735">
        <v>437.02</v>
      </c>
      <c r="H735">
        <v>1891.1</v>
      </c>
    </row>
    <row r="736" spans="1:8" customFormat="1" ht="12.75" x14ac:dyDescent="0.2">
      <c r="A736" t="s">
        <v>2248</v>
      </c>
      <c r="B736" t="s">
        <v>2249</v>
      </c>
      <c r="C736" t="s">
        <v>1331</v>
      </c>
      <c r="D736">
        <v>7773.75</v>
      </c>
      <c r="E736">
        <v>20938.830000000002</v>
      </c>
      <c r="F736" t="s">
        <v>21</v>
      </c>
      <c r="G736">
        <v>836.46</v>
      </c>
      <c r="H736">
        <v>2253.02</v>
      </c>
    </row>
    <row r="737" spans="1:8" customFormat="1" ht="12.75" x14ac:dyDescent="0.2">
      <c r="A737" t="s">
        <v>2250</v>
      </c>
      <c r="B737" t="s">
        <v>2251</v>
      </c>
      <c r="C737" t="s">
        <v>1331</v>
      </c>
      <c r="D737">
        <v>5906.25</v>
      </c>
      <c r="E737">
        <v>13958.55</v>
      </c>
      <c r="F737" t="s">
        <v>21</v>
      </c>
      <c r="G737">
        <v>635.51</v>
      </c>
      <c r="H737">
        <v>1501.94</v>
      </c>
    </row>
    <row r="738" spans="1:8" customFormat="1" ht="12.75" x14ac:dyDescent="0.2">
      <c r="A738" t="s">
        <v>2252</v>
      </c>
      <c r="B738" t="s">
        <v>2253</v>
      </c>
      <c r="C738" t="s">
        <v>1331</v>
      </c>
      <c r="D738">
        <v>262.13</v>
      </c>
      <c r="E738">
        <v>1258.68</v>
      </c>
      <c r="F738" t="s">
        <v>21</v>
      </c>
      <c r="G738">
        <v>28.2</v>
      </c>
      <c r="H738">
        <v>135.43</v>
      </c>
    </row>
    <row r="739" spans="1:8" customFormat="1" ht="12.75" x14ac:dyDescent="0.2">
      <c r="A739" t="s">
        <v>2254</v>
      </c>
      <c r="B739" t="s">
        <v>2255</v>
      </c>
      <c r="C739" t="s">
        <v>1331</v>
      </c>
      <c r="D739">
        <v>731.25</v>
      </c>
      <c r="E739">
        <v>4314.3900000000003</v>
      </c>
      <c r="F739" t="s">
        <v>21</v>
      </c>
      <c r="G739">
        <v>78.680000000000007</v>
      </c>
      <c r="H739">
        <v>464.23</v>
      </c>
    </row>
    <row r="740" spans="1:8" customFormat="1" ht="12.75" x14ac:dyDescent="0.2">
      <c r="A740" t="s">
        <v>2256</v>
      </c>
      <c r="B740" t="s">
        <v>2257</v>
      </c>
      <c r="C740" t="s">
        <v>1331</v>
      </c>
      <c r="D740">
        <v>1141.8800000000001</v>
      </c>
      <c r="E740">
        <v>1639.64</v>
      </c>
      <c r="F740" t="s">
        <v>21</v>
      </c>
      <c r="G740">
        <v>122.87</v>
      </c>
      <c r="H740">
        <v>176.42</v>
      </c>
    </row>
    <row r="741" spans="1:8" customFormat="1" ht="12.75" x14ac:dyDescent="0.2">
      <c r="A741" t="s">
        <v>2258</v>
      </c>
      <c r="B741" t="s">
        <v>2259</v>
      </c>
      <c r="C741" t="s">
        <v>1331</v>
      </c>
      <c r="D741">
        <v>324</v>
      </c>
      <c r="E741">
        <v>970.6</v>
      </c>
      <c r="F741" t="s">
        <v>21</v>
      </c>
      <c r="G741">
        <v>34.86</v>
      </c>
      <c r="H741">
        <v>104.44</v>
      </c>
    </row>
    <row r="742" spans="1:8" customFormat="1" ht="12.75" x14ac:dyDescent="0.2">
      <c r="A742" t="s">
        <v>2260</v>
      </c>
      <c r="B742" t="s">
        <v>2261</v>
      </c>
      <c r="C742" t="s">
        <v>1331</v>
      </c>
      <c r="D742">
        <v>2390.63</v>
      </c>
      <c r="E742">
        <v>13026.22</v>
      </c>
      <c r="F742" t="s">
        <v>21</v>
      </c>
      <c r="G742">
        <v>257.23</v>
      </c>
      <c r="H742">
        <v>1401.62</v>
      </c>
    </row>
    <row r="743" spans="1:8" customFormat="1" ht="12.75" x14ac:dyDescent="0.2">
      <c r="A743" t="s">
        <v>2262</v>
      </c>
      <c r="B743" t="s">
        <v>2263</v>
      </c>
      <c r="C743" t="s">
        <v>1331</v>
      </c>
      <c r="D743">
        <v>8493.75</v>
      </c>
      <c r="E743">
        <v>23052.31</v>
      </c>
      <c r="F743" t="s">
        <v>21</v>
      </c>
      <c r="G743">
        <v>913.93</v>
      </c>
      <c r="H743">
        <v>2480.4299999999998</v>
      </c>
    </row>
    <row r="744" spans="1:8" customFormat="1" ht="12.75" x14ac:dyDescent="0.2">
      <c r="A744" t="s">
        <v>2264</v>
      </c>
      <c r="B744" t="s">
        <v>2265</v>
      </c>
      <c r="C744" t="s">
        <v>1331</v>
      </c>
      <c r="D744">
        <v>8493.75</v>
      </c>
      <c r="E744">
        <v>24524.37</v>
      </c>
      <c r="F744" t="s">
        <v>21</v>
      </c>
      <c r="G744">
        <v>913.93</v>
      </c>
      <c r="H744">
        <v>2638.82</v>
      </c>
    </row>
    <row r="745" spans="1:8" customFormat="1" ht="12.75" x14ac:dyDescent="0.2">
      <c r="A745" t="s">
        <v>2266</v>
      </c>
      <c r="B745" t="s">
        <v>2267</v>
      </c>
      <c r="C745" t="s">
        <v>1331</v>
      </c>
      <c r="D745">
        <v>6890.63</v>
      </c>
      <c r="E745">
        <v>20832.419999999998</v>
      </c>
      <c r="F745" t="s">
        <v>21</v>
      </c>
      <c r="G745">
        <v>741.43</v>
      </c>
      <c r="H745">
        <v>2241.5700000000002</v>
      </c>
    </row>
    <row r="746" spans="1:8" customFormat="1" ht="12.75" x14ac:dyDescent="0.2">
      <c r="A746" t="s">
        <v>2268</v>
      </c>
      <c r="B746" t="s">
        <v>2269</v>
      </c>
      <c r="C746" t="s">
        <v>1331</v>
      </c>
      <c r="D746">
        <v>6890.63</v>
      </c>
      <c r="E746">
        <v>22124.15</v>
      </c>
      <c r="F746" t="s">
        <v>21</v>
      </c>
      <c r="G746">
        <v>741.43</v>
      </c>
      <c r="H746">
        <v>2380.56</v>
      </c>
    </row>
    <row r="747" spans="1:8" customFormat="1" ht="12.75" x14ac:dyDescent="0.2">
      <c r="A747" t="s">
        <v>2270</v>
      </c>
      <c r="B747" t="s">
        <v>2271</v>
      </c>
      <c r="C747" t="s">
        <v>1331</v>
      </c>
      <c r="D747">
        <v>1912.5</v>
      </c>
      <c r="E747">
        <v>1912.5</v>
      </c>
      <c r="F747" t="s">
        <v>21</v>
      </c>
      <c r="G747">
        <v>205.79</v>
      </c>
      <c r="H747">
        <v>205.79</v>
      </c>
    </row>
    <row r="748" spans="1:8" customFormat="1" ht="12.75" x14ac:dyDescent="0.2">
      <c r="A748" t="s">
        <v>2272</v>
      </c>
      <c r="B748" t="s">
        <v>2273</v>
      </c>
      <c r="C748" t="s">
        <v>1331</v>
      </c>
      <c r="D748">
        <v>7031.25</v>
      </c>
      <c r="E748">
        <v>12557.36</v>
      </c>
      <c r="F748" t="s">
        <v>21</v>
      </c>
      <c r="G748">
        <v>756.56</v>
      </c>
      <c r="H748">
        <v>1351.17</v>
      </c>
    </row>
    <row r="749" spans="1:8" customFormat="1" ht="12.75" x14ac:dyDescent="0.2">
      <c r="A749" t="s">
        <v>2274</v>
      </c>
      <c r="B749" t="s">
        <v>2275</v>
      </c>
      <c r="C749" t="s">
        <v>1331</v>
      </c>
      <c r="D749">
        <v>751.5</v>
      </c>
      <c r="E749">
        <v>1834.56</v>
      </c>
      <c r="F749" t="s">
        <v>21</v>
      </c>
      <c r="G749">
        <v>80.86</v>
      </c>
      <c r="H749">
        <v>197.4</v>
      </c>
    </row>
    <row r="750" spans="1:8" customFormat="1" ht="12.75" x14ac:dyDescent="0.2">
      <c r="A750" t="s">
        <v>2276</v>
      </c>
      <c r="B750" t="s">
        <v>2277</v>
      </c>
      <c r="C750" t="s">
        <v>1331</v>
      </c>
      <c r="D750">
        <v>785.25</v>
      </c>
      <c r="E750">
        <v>2014.71</v>
      </c>
      <c r="F750" t="s">
        <v>21</v>
      </c>
      <c r="G750">
        <v>84.49</v>
      </c>
      <c r="H750">
        <v>216.78</v>
      </c>
    </row>
    <row r="751" spans="1:8" customFormat="1" ht="12.75" x14ac:dyDescent="0.2">
      <c r="A751" t="s">
        <v>2278</v>
      </c>
      <c r="B751" t="s">
        <v>2279</v>
      </c>
      <c r="C751" t="s">
        <v>1331</v>
      </c>
      <c r="D751">
        <v>155.25</v>
      </c>
      <c r="E751">
        <v>268.41000000000003</v>
      </c>
      <c r="F751" t="s">
        <v>21</v>
      </c>
      <c r="G751">
        <v>16.7</v>
      </c>
      <c r="H751">
        <v>28.88</v>
      </c>
    </row>
    <row r="752" spans="1:8" customFormat="1" ht="12.75" x14ac:dyDescent="0.2">
      <c r="A752" t="s">
        <v>2280</v>
      </c>
      <c r="B752" t="s">
        <v>2281</v>
      </c>
      <c r="C752" t="s">
        <v>1331</v>
      </c>
      <c r="D752">
        <v>562.5</v>
      </c>
      <c r="E752">
        <v>2720.07</v>
      </c>
      <c r="F752" t="s">
        <v>21</v>
      </c>
      <c r="G752">
        <v>60.53</v>
      </c>
      <c r="H752">
        <v>292.68</v>
      </c>
    </row>
    <row r="753" spans="1:8" customFormat="1" ht="12.75" x14ac:dyDescent="0.2">
      <c r="A753" t="s">
        <v>2282</v>
      </c>
      <c r="B753" t="s">
        <v>2283</v>
      </c>
      <c r="C753" t="s">
        <v>1331</v>
      </c>
      <c r="D753">
        <v>1575</v>
      </c>
      <c r="E753">
        <v>15946.6</v>
      </c>
      <c r="F753" t="s">
        <v>21</v>
      </c>
      <c r="G753">
        <v>169.47</v>
      </c>
      <c r="H753">
        <v>1715.85</v>
      </c>
    </row>
    <row r="754" spans="1:8" customFormat="1" ht="12.75" x14ac:dyDescent="0.2">
      <c r="A754" t="s">
        <v>2284</v>
      </c>
      <c r="B754" t="s">
        <v>2285</v>
      </c>
      <c r="C754" t="s">
        <v>1331</v>
      </c>
      <c r="D754">
        <v>1575</v>
      </c>
      <c r="E754">
        <v>13955.56</v>
      </c>
      <c r="F754" t="s">
        <v>21</v>
      </c>
      <c r="G754">
        <v>169.47</v>
      </c>
      <c r="H754">
        <v>1501.62</v>
      </c>
    </row>
    <row r="755" spans="1:8" customFormat="1" ht="12.75" x14ac:dyDescent="0.2">
      <c r="A755" t="s">
        <v>2286</v>
      </c>
      <c r="B755" t="s">
        <v>2287</v>
      </c>
      <c r="C755" t="s">
        <v>1331</v>
      </c>
      <c r="D755">
        <v>1575</v>
      </c>
      <c r="E755">
        <v>11715.64</v>
      </c>
      <c r="F755" t="s">
        <v>21</v>
      </c>
      <c r="G755">
        <v>169.47</v>
      </c>
      <c r="H755">
        <v>1260.5999999999999</v>
      </c>
    </row>
    <row r="756" spans="1:8" customFormat="1" ht="12.75" x14ac:dyDescent="0.2">
      <c r="A756" t="s">
        <v>2288</v>
      </c>
      <c r="B756" t="s">
        <v>2289</v>
      </c>
      <c r="C756" t="s">
        <v>1138</v>
      </c>
      <c r="D756">
        <v>92.16</v>
      </c>
      <c r="E756">
        <v>121.25</v>
      </c>
      <c r="F756" t="s">
        <v>51</v>
      </c>
      <c r="G756">
        <v>302.35000000000002</v>
      </c>
      <c r="H756">
        <v>397.81</v>
      </c>
    </row>
    <row r="757" spans="1:8" customFormat="1" ht="12.75" x14ac:dyDescent="0.2">
      <c r="A757" t="s">
        <v>2290</v>
      </c>
      <c r="B757" t="s">
        <v>2291</v>
      </c>
      <c r="C757" t="s">
        <v>6</v>
      </c>
      <c r="D757">
        <v>343.13</v>
      </c>
      <c r="E757">
        <v>639.59</v>
      </c>
      <c r="F757" t="s">
        <v>6</v>
      </c>
      <c r="G757">
        <v>343.13</v>
      </c>
      <c r="H757">
        <v>639.59</v>
      </c>
    </row>
    <row r="758" spans="1:8" customFormat="1" ht="12.75" x14ac:dyDescent="0.2">
      <c r="A758" t="s">
        <v>2292</v>
      </c>
      <c r="B758" t="s">
        <v>2293</v>
      </c>
      <c r="C758" t="s">
        <v>6</v>
      </c>
      <c r="D758">
        <v>343.13</v>
      </c>
      <c r="E758">
        <v>1121</v>
      </c>
      <c r="F758" t="s">
        <v>6</v>
      </c>
      <c r="G758">
        <v>343.13</v>
      </c>
      <c r="H758">
        <v>1121</v>
      </c>
    </row>
    <row r="759" spans="1:8" customFormat="1" ht="12.75" x14ac:dyDescent="0.2">
      <c r="A759" t="s">
        <v>2294</v>
      </c>
      <c r="B759" t="s">
        <v>2295</v>
      </c>
      <c r="C759" t="s">
        <v>1138</v>
      </c>
      <c r="D759">
        <v>72.03</v>
      </c>
      <c r="E759">
        <v>179.88</v>
      </c>
      <c r="F759" t="s">
        <v>51</v>
      </c>
      <c r="G759">
        <v>236.31</v>
      </c>
      <c r="H759">
        <v>590.15</v>
      </c>
    </row>
    <row r="760" spans="1:8" customFormat="1" ht="12.75" x14ac:dyDescent="0.2">
      <c r="A760" t="s">
        <v>2296</v>
      </c>
      <c r="B760" t="s">
        <v>2297</v>
      </c>
      <c r="C760" t="s">
        <v>1138</v>
      </c>
      <c r="D760">
        <v>72.03</v>
      </c>
      <c r="E760">
        <v>202.26</v>
      </c>
      <c r="F760" t="s">
        <v>51</v>
      </c>
      <c r="G760">
        <v>236.31</v>
      </c>
      <c r="H760">
        <v>663.59</v>
      </c>
    </row>
    <row r="761" spans="1:8" customFormat="1" ht="12.75" x14ac:dyDescent="0.2">
      <c r="A761" t="s">
        <v>2298</v>
      </c>
      <c r="B761" t="s">
        <v>2299</v>
      </c>
      <c r="C761" t="s">
        <v>1331</v>
      </c>
      <c r="D761">
        <v>9765.33</v>
      </c>
      <c r="E761">
        <v>15763.4</v>
      </c>
      <c r="F761" t="s">
        <v>21</v>
      </c>
      <c r="G761">
        <v>1050.75</v>
      </c>
      <c r="H761">
        <v>1696.14</v>
      </c>
    </row>
    <row r="762" spans="1:8" customFormat="1" ht="12.75" x14ac:dyDescent="0.2">
      <c r="A762" t="s">
        <v>2300</v>
      </c>
      <c r="B762" t="s">
        <v>2301</v>
      </c>
      <c r="C762" t="s">
        <v>1138</v>
      </c>
      <c r="D762">
        <v>53.39</v>
      </c>
      <c r="E762">
        <v>678.75</v>
      </c>
      <c r="F762" t="s">
        <v>51</v>
      </c>
      <c r="G762">
        <v>175.16</v>
      </c>
      <c r="H762">
        <v>2226.88</v>
      </c>
    </row>
    <row r="763" spans="1:8" customFormat="1" ht="12.75" x14ac:dyDescent="0.2">
      <c r="A763" t="s">
        <v>2302</v>
      </c>
      <c r="B763" t="s">
        <v>2303</v>
      </c>
      <c r="C763" t="s">
        <v>1138</v>
      </c>
      <c r="D763">
        <v>53.39</v>
      </c>
      <c r="E763">
        <v>554.86</v>
      </c>
      <c r="F763" t="s">
        <v>51</v>
      </c>
      <c r="G763">
        <v>175.16</v>
      </c>
      <c r="H763">
        <v>1820.4</v>
      </c>
    </row>
    <row r="764" spans="1:8" customFormat="1" ht="12.75" x14ac:dyDescent="0.2">
      <c r="A764" t="s">
        <v>2304</v>
      </c>
      <c r="B764" t="s">
        <v>2305</v>
      </c>
      <c r="C764" t="s">
        <v>6</v>
      </c>
      <c r="D764">
        <v>202.5</v>
      </c>
      <c r="E764">
        <v>1848.64</v>
      </c>
      <c r="F764" t="s">
        <v>6</v>
      </c>
      <c r="G764">
        <v>202.5</v>
      </c>
      <c r="H764">
        <v>1848.64</v>
      </c>
    </row>
    <row r="765" spans="1:8" customFormat="1" ht="12.75" x14ac:dyDescent="0.2">
      <c r="A765" t="s">
        <v>2306</v>
      </c>
      <c r="B765" t="s">
        <v>2307</v>
      </c>
      <c r="C765" t="s">
        <v>6</v>
      </c>
      <c r="D765">
        <v>118.13</v>
      </c>
      <c r="E765">
        <v>1764.27</v>
      </c>
      <c r="F765" t="s">
        <v>6</v>
      </c>
      <c r="G765">
        <v>118.13</v>
      </c>
      <c r="H765">
        <v>1764.27</v>
      </c>
    </row>
    <row r="766" spans="1:8" customFormat="1" ht="12.75" x14ac:dyDescent="0.2">
      <c r="A766" t="s">
        <v>2308</v>
      </c>
      <c r="B766" t="s">
        <v>2309</v>
      </c>
      <c r="C766" t="s">
        <v>6</v>
      </c>
      <c r="D766">
        <v>258.75</v>
      </c>
      <c r="E766">
        <v>495.72</v>
      </c>
      <c r="F766" t="s">
        <v>6</v>
      </c>
      <c r="G766">
        <v>258.75</v>
      </c>
      <c r="H766">
        <v>495.72</v>
      </c>
    </row>
    <row r="767" spans="1:8" customFormat="1" ht="12.75" x14ac:dyDescent="0.2">
      <c r="A767" t="s">
        <v>2310</v>
      </c>
      <c r="B767" t="s">
        <v>2311</v>
      </c>
      <c r="C767" t="s">
        <v>1331</v>
      </c>
      <c r="D767">
        <v>5287.5</v>
      </c>
      <c r="E767">
        <v>33079.1</v>
      </c>
      <c r="F767" t="s">
        <v>21</v>
      </c>
      <c r="G767">
        <v>568.92999999999995</v>
      </c>
      <c r="H767">
        <v>3559.31</v>
      </c>
    </row>
    <row r="768" spans="1:8" customFormat="1" ht="12.75" x14ac:dyDescent="0.2">
      <c r="A768" t="s">
        <v>2312</v>
      </c>
      <c r="B768" t="s">
        <v>2313</v>
      </c>
      <c r="C768" t="s">
        <v>1331</v>
      </c>
      <c r="D768">
        <v>4050</v>
      </c>
      <c r="E768">
        <v>18194.98</v>
      </c>
      <c r="F768" t="s">
        <v>21</v>
      </c>
      <c r="G768">
        <v>435.78</v>
      </c>
      <c r="H768">
        <v>1957.78</v>
      </c>
    </row>
    <row r="769" spans="1:8" customFormat="1" ht="12.75" x14ac:dyDescent="0.2">
      <c r="A769" t="s">
        <v>2314</v>
      </c>
      <c r="B769" t="s">
        <v>2315</v>
      </c>
      <c r="C769" t="s">
        <v>1331</v>
      </c>
      <c r="D769">
        <v>4050</v>
      </c>
      <c r="E769">
        <v>16787.580000000002</v>
      </c>
      <c r="F769" t="s">
        <v>21</v>
      </c>
      <c r="G769">
        <v>435.78</v>
      </c>
      <c r="H769">
        <v>1806.34</v>
      </c>
    </row>
    <row r="770" spans="1:8" customFormat="1" ht="12.75" x14ac:dyDescent="0.2">
      <c r="A770" t="s">
        <v>2316</v>
      </c>
      <c r="B770" t="s">
        <v>2317</v>
      </c>
      <c r="C770" t="s">
        <v>1331</v>
      </c>
      <c r="D770">
        <v>2025</v>
      </c>
      <c r="E770">
        <v>14736.59</v>
      </c>
      <c r="F770" t="s">
        <v>21</v>
      </c>
      <c r="G770">
        <v>217.89</v>
      </c>
      <c r="H770">
        <v>1585.66</v>
      </c>
    </row>
    <row r="771" spans="1:8" customFormat="1" ht="12.75" x14ac:dyDescent="0.2">
      <c r="A771" t="s">
        <v>2318</v>
      </c>
      <c r="B771" t="s">
        <v>2319</v>
      </c>
      <c r="C771" t="s">
        <v>1331</v>
      </c>
      <c r="D771">
        <v>360</v>
      </c>
      <c r="E771">
        <v>360</v>
      </c>
      <c r="F771" t="s">
        <v>21</v>
      </c>
      <c r="G771">
        <v>38.74</v>
      </c>
      <c r="H771">
        <v>38.74</v>
      </c>
    </row>
    <row r="772" spans="1:8" customFormat="1" ht="12.75" x14ac:dyDescent="0.2">
      <c r="A772" t="s">
        <v>2320</v>
      </c>
      <c r="B772" t="s">
        <v>2321</v>
      </c>
      <c r="C772" t="s">
        <v>2322</v>
      </c>
      <c r="D772">
        <v>2475</v>
      </c>
      <c r="E772">
        <v>8719.77</v>
      </c>
      <c r="F772" t="s">
        <v>51</v>
      </c>
      <c r="G772">
        <v>81.2</v>
      </c>
      <c r="H772">
        <v>286.08</v>
      </c>
    </row>
    <row r="773" spans="1:8" customFormat="1" ht="12.75" x14ac:dyDescent="0.2">
      <c r="A773" t="s">
        <v>2323</v>
      </c>
      <c r="B773" t="s">
        <v>2324</v>
      </c>
      <c r="C773" t="s">
        <v>1138</v>
      </c>
      <c r="D773">
        <v>92.61</v>
      </c>
      <c r="E773">
        <v>694.51</v>
      </c>
      <c r="F773" t="s">
        <v>51</v>
      </c>
      <c r="G773">
        <v>303.83</v>
      </c>
      <c r="H773">
        <v>2278.59</v>
      </c>
    </row>
    <row r="774" spans="1:8" customFormat="1" ht="12.75" x14ac:dyDescent="0.2">
      <c r="A774" t="s">
        <v>2325</v>
      </c>
      <c r="B774" t="s">
        <v>2326</v>
      </c>
      <c r="C774" t="s">
        <v>1138</v>
      </c>
      <c r="D774">
        <v>92.61</v>
      </c>
      <c r="E774">
        <v>667.06</v>
      </c>
      <c r="F774" t="s">
        <v>51</v>
      </c>
      <c r="G774">
        <v>303.83</v>
      </c>
      <c r="H774">
        <v>2188.5300000000002</v>
      </c>
    </row>
    <row r="775" spans="1:8" customFormat="1" ht="12.75" x14ac:dyDescent="0.2">
      <c r="A775" t="s">
        <v>2327</v>
      </c>
      <c r="B775" t="s">
        <v>2328</v>
      </c>
      <c r="C775" t="s">
        <v>1138</v>
      </c>
      <c r="D775">
        <v>92.61</v>
      </c>
      <c r="E775">
        <v>729.28</v>
      </c>
      <c r="F775" t="s">
        <v>51</v>
      </c>
      <c r="G775">
        <v>303.83</v>
      </c>
      <c r="H775">
        <v>2392.66</v>
      </c>
    </row>
    <row r="776" spans="1:8" customFormat="1" ht="12.75" x14ac:dyDescent="0.2">
      <c r="A776" t="s">
        <v>2329</v>
      </c>
      <c r="B776" t="s">
        <v>2330</v>
      </c>
      <c r="C776" t="s">
        <v>1138</v>
      </c>
      <c r="D776">
        <v>48.02</v>
      </c>
      <c r="E776">
        <v>226.75</v>
      </c>
      <c r="F776" t="s">
        <v>51</v>
      </c>
      <c r="G776">
        <v>157.54</v>
      </c>
      <c r="H776">
        <v>743.92</v>
      </c>
    </row>
    <row r="777" spans="1:8" customFormat="1" ht="12.75" x14ac:dyDescent="0.2">
      <c r="A777" t="s">
        <v>2331</v>
      </c>
      <c r="B777" t="s">
        <v>2332</v>
      </c>
      <c r="C777" t="s">
        <v>6</v>
      </c>
      <c r="D777">
        <v>393.75</v>
      </c>
      <c r="E777">
        <v>393.75</v>
      </c>
      <c r="F777" t="s">
        <v>6</v>
      </c>
      <c r="G777">
        <v>393.75</v>
      </c>
      <c r="H777">
        <v>393.75</v>
      </c>
    </row>
    <row r="778" spans="1:8" customFormat="1" ht="12.75" x14ac:dyDescent="0.2">
      <c r="A778" t="s">
        <v>2333</v>
      </c>
      <c r="B778" t="s">
        <v>2334</v>
      </c>
      <c r="C778" t="s">
        <v>6</v>
      </c>
      <c r="D778">
        <v>1575</v>
      </c>
      <c r="E778">
        <v>2267.62</v>
      </c>
      <c r="F778" t="s">
        <v>6</v>
      </c>
      <c r="G778">
        <v>1575</v>
      </c>
      <c r="H778">
        <v>2267.62</v>
      </c>
    </row>
    <row r="779" spans="1:8" customFormat="1" ht="12.75" x14ac:dyDescent="0.2">
      <c r="A779" t="s">
        <v>2335</v>
      </c>
      <c r="B779" t="s">
        <v>2336</v>
      </c>
      <c r="C779" t="s">
        <v>1138</v>
      </c>
      <c r="D779">
        <v>11.94</v>
      </c>
      <c r="E779">
        <v>13.45</v>
      </c>
      <c r="F779" t="s">
        <v>51</v>
      </c>
      <c r="G779">
        <v>39.159999999999997</v>
      </c>
      <c r="H779">
        <v>44.11</v>
      </c>
    </row>
    <row r="780" spans="1:8" customFormat="1" ht="12.75" x14ac:dyDescent="0.2">
      <c r="A780" t="s">
        <v>2337</v>
      </c>
      <c r="B780" t="s">
        <v>2338</v>
      </c>
      <c r="C780" t="s">
        <v>1331</v>
      </c>
      <c r="D780">
        <v>3215.25</v>
      </c>
      <c r="E780">
        <v>22674.46</v>
      </c>
      <c r="F780" t="s">
        <v>21</v>
      </c>
      <c r="G780">
        <v>345.96</v>
      </c>
      <c r="H780">
        <v>2439.77</v>
      </c>
    </row>
    <row r="781" spans="1:8" customFormat="1" ht="12.75" x14ac:dyDescent="0.2">
      <c r="A781" t="s">
        <v>2339</v>
      </c>
      <c r="B781" t="s">
        <v>2340</v>
      </c>
      <c r="C781" t="s">
        <v>2341</v>
      </c>
      <c r="D781">
        <v>25.41</v>
      </c>
      <c r="E781">
        <v>136.72999999999999</v>
      </c>
      <c r="F781" t="s">
        <v>21</v>
      </c>
      <c r="G781">
        <v>273.38</v>
      </c>
      <c r="H781">
        <v>1471.17</v>
      </c>
    </row>
    <row r="782" spans="1:8" customFormat="1" ht="12.75" x14ac:dyDescent="0.2">
      <c r="A782" t="s">
        <v>2342</v>
      </c>
      <c r="B782" t="s">
        <v>2343</v>
      </c>
      <c r="C782" t="s">
        <v>2341</v>
      </c>
      <c r="D782">
        <v>25.41</v>
      </c>
      <c r="E782">
        <v>136.06</v>
      </c>
      <c r="F782" t="s">
        <v>21</v>
      </c>
      <c r="G782">
        <v>273.38</v>
      </c>
      <c r="H782">
        <v>1464.04</v>
      </c>
    </row>
    <row r="783" spans="1:8" customFormat="1" ht="12.75" x14ac:dyDescent="0.2">
      <c r="A783" t="s">
        <v>2344</v>
      </c>
      <c r="B783" t="s">
        <v>2345</v>
      </c>
      <c r="C783" t="s">
        <v>2341</v>
      </c>
      <c r="D783">
        <v>25.41</v>
      </c>
      <c r="E783">
        <v>138.5</v>
      </c>
      <c r="F783" t="s">
        <v>21</v>
      </c>
      <c r="G783">
        <v>273.38</v>
      </c>
      <c r="H783">
        <v>1490.29</v>
      </c>
    </row>
    <row r="784" spans="1:8" customFormat="1" ht="12.75" x14ac:dyDescent="0.2">
      <c r="A784" t="s">
        <v>2346</v>
      </c>
      <c r="B784" t="s">
        <v>2347</v>
      </c>
      <c r="C784" t="s">
        <v>1138</v>
      </c>
      <c r="D784">
        <v>53.44</v>
      </c>
      <c r="E784">
        <v>671.98</v>
      </c>
      <c r="F784" t="s">
        <v>51</v>
      </c>
      <c r="G784">
        <v>175.32</v>
      </c>
      <c r="H784">
        <v>2204.65</v>
      </c>
    </row>
    <row r="785" spans="1:8" customFormat="1" ht="12.75" x14ac:dyDescent="0.2">
      <c r="A785" t="s">
        <v>2348</v>
      </c>
      <c r="B785" t="s">
        <v>2349</v>
      </c>
      <c r="C785" t="s">
        <v>1138</v>
      </c>
      <c r="D785">
        <v>30.63</v>
      </c>
      <c r="E785">
        <v>62.1</v>
      </c>
      <c r="F785" t="s">
        <v>51</v>
      </c>
      <c r="G785">
        <v>100.49</v>
      </c>
      <c r="H785">
        <v>203.74</v>
      </c>
    </row>
    <row r="786" spans="1:8" customFormat="1" ht="12.75" x14ac:dyDescent="0.2">
      <c r="A786" t="s">
        <v>2350</v>
      </c>
      <c r="B786" t="s">
        <v>2351</v>
      </c>
      <c r="C786" t="s">
        <v>1138</v>
      </c>
      <c r="D786">
        <v>77.63</v>
      </c>
      <c r="E786">
        <v>82.05</v>
      </c>
      <c r="F786" t="s">
        <v>51</v>
      </c>
      <c r="G786">
        <v>254.71</v>
      </c>
      <c r="H786">
        <v>269.19</v>
      </c>
    </row>
    <row r="787" spans="1:8" customFormat="1" ht="12.75" x14ac:dyDescent="0.2">
      <c r="A787" t="s">
        <v>2352</v>
      </c>
      <c r="B787" t="s">
        <v>2353</v>
      </c>
      <c r="C787" t="s">
        <v>6</v>
      </c>
      <c r="D787">
        <v>303.75</v>
      </c>
      <c r="E787">
        <v>335.98</v>
      </c>
      <c r="F787" t="s">
        <v>6</v>
      </c>
      <c r="G787">
        <v>303.75</v>
      </c>
      <c r="H787">
        <v>335.98</v>
      </c>
    </row>
    <row r="788" spans="1:8" customFormat="1" ht="12.75" x14ac:dyDescent="0.2">
      <c r="A788" t="s">
        <v>2354</v>
      </c>
      <c r="B788" t="s">
        <v>2355</v>
      </c>
      <c r="C788" t="s">
        <v>6</v>
      </c>
      <c r="D788">
        <v>126.56</v>
      </c>
      <c r="E788">
        <v>144.97999999999999</v>
      </c>
      <c r="F788" t="s">
        <v>6</v>
      </c>
      <c r="G788">
        <v>126.56</v>
      </c>
      <c r="H788">
        <v>144.97999999999999</v>
      </c>
    </row>
    <row r="789" spans="1:8" customFormat="1" ht="12.75" x14ac:dyDescent="0.2">
      <c r="A789" t="s">
        <v>2356</v>
      </c>
      <c r="B789" t="s">
        <v>2357</v>
      </c>
      <c r="C789" t="s">
        <v>6</v>
      </c>
      <c r="D789">
        <v>318.38</v>
      </c>
      <c r="E789">
        <v>318.38</v>
      </c>
      <c r="F789" t="s">
        <v>6</v>
      </c>
      <c r="G789">
        <v>318.38</v>
      </c>
      <c r="H789">
        <v>318.38</v>
      </c>
    </row>
    <row r="790" spans="1:8" customFormat="1" ht="12.75" x14ac:dyDescent="0.2">
      <c r="A790" t="s">
        <v>2358</v>
      </c>
      <c r="B790" t="s">
        <v>2359</v>
      </c>
      <c r="C790" t="s">
        <v>6</v>
      </c>
      <c r="D790">
        <v>51.98</v>
      </c>
      <c r="E790">
        <v>51.97</v>
      </c>
      <c r="F790" t="s">
        <v>6</v>
      </c>
      <c r="G790">
        <v>51.97</v>
      </c>
      <c r="H790">
        <v>51.97</v>
      </c>
    </row>
    <row r="791" spans="1:8" customFormat="1" ht="12.75" x14ac:dyDescent="0.2">
      <c r="A791" t="s">
        <v>2360</v>
      </c>
      <c r="B791" t="s">
        <v>2361</v>
      </c>
      <c r="C791" t="s">
        <v>6</v>
      </c>
      <c r="D791">
        <v>45.34</v>
      </c>
      <c r="E791">
        <v>45.34</v>
      </c>
      <c r="F791" t="s">
        <v>6</v>
      </c>
      <c r="G791">
        <v>45.34</v>
      </c>
      <c r="H791">
        <v>45.34</v>
      </c>
    </row>
    <row r="792" spans="1:8" customFormat="1" ht="12.75" x14ac:dyDescent="0.2">
      <c r="A792" t="s">
        <v>2362</v>
      </c>
      <c r="B792" t="s">
        <v>2363</v>
      </c>
      <c r="C792" t="s">
        <v>6</v>
      </c>
      <c r="D792">
        <v>67.5</v>
      </c>
      <c r="E792">
        <v>67.5</v>
      </c>
      <c r="F792" t="s">
        <v>6</v>
      </c>
      <c r="G792">
        <v>67.5</v>
      </c>
      <c r="H792">
        <v>67.5</v>
      </c>
    </row>
    <row r="793" spans="1:8" customFormat="1" ht="12.75" x14ac:dyDescent="0.2">
      <c r="A793" t="s">
        <v>2364</v>
      </c>
      <c r="B793" t="s">
        <v>2365</v>
      </c>
      <c r="C793" t="s">
        <v>6</v>
      </c>
      <c r="D793">
        <v>89.66</v>
      </c>
      <c r="E793">
        <v>89.66</v>
      </c>
      <c r="F793" t="s">
        <v>6</v>
      </c>
      <c r="G793">
        <v>89.66</v>
      </c>
      <c r="H793">
        <v>89.66</v>
      </c>
    </row>
    <row r="794" spans="1:8" customFormat="1" ht="12.75" x14ac:dyDescent="0.2">
      <c r="A794" t="s">
        <v>2366</v>
      </c>
      <c r="B794" t="s">
        <v>2367</v>
      </c>
      <c r="C794" t="s">
        <v>6</v>
      </c>
      <c r="D794">
        <v>108</v>
      </c>
      <c r="E794">
        <v>108</v>
      </c>
      <c r="F794" t="s">
        <v>6</v>
      </c>
      <c r="G794">
        <v>108</v>
      </c>
      <c r="H794">
        <v>108</v>
      </c>
    </row>
    <row r="795" spans="1:8" customFormat="1" ht="12.75" x14ac:dyDescent="0.2">
      <c r="A795" t="s">
        <v>2368</v>
      </c>
      <c r="B795" t="s">
        <v>2369</v>
      </c>
      <c r="C795" t="s">
        <v>6</v>
      </c>
      <c r="D795">
        <v>135</v>
      </c>
      <c r="E795">
        <v>135</v>
      </c>
      <c r="F795" t="s">
        <v>6</v>
      </c>
      <c r="G795">
        <v>135</v>
      </c>
      <c r="H795">
        <v>135</v>
      </c>
    </row>
    <row r="796" spans="1:8" customFormat="1" ht="12.75" x14ac:dyDescent="0.2">
      <c r="A796" t="s">
        <v>2370</v>
      </c>
      <c r="B796" t="s">
        <v>2371</v>
      </c>
      <c r="C796" t="s">
        <v>6</v>
      </c>
      <c r="D796">
        <v>135</v>
      </c>
      <c r="E796">
        <v>135</v>
      </c>
      <c r="F796" t="s">
        <v>6</v>
      </c>
      <c r="G796">
        <v>135</v>
      </c>
      <c r="H796">
        <v>135</v>
      </c>
    </row>
    <row r="797" spans="1:8" customFormat="1" ht="12.75" x14ac:dyDescent="0.2">
      <c r="A797" t="s">
        <v>2372</v>
      </c>
      <c r="B797" t="s">
        <v>2373</v>
      </c>
      <c r="C797" t="s">
        <v>6</v>
      </c>
      <c r="D797">
        <v>180.34</v>
      </c>
      <c r="E797">
        <v>180.34</v>
      </c>
      <c r="F797" t="s">
        <v>6</v>
      </c>
      <c r="G797">
        <v>180.34</v>
      </c>
      <c r="H797">
        <v>180.34</v>
      </c>
    </row>
    <row r="798" spans="1:8" customFormat="1" ht="12.75" x14ac:dyDescent="0.2">
      <c r="A798" t="s">
        <v>2374</v>
      </c>
      <c r="B798" t="s">
        <v>2375</v>
      </c>
      <c r="C798" t="s">
        <v>6</v>
      </c>
      <c r="D798">
        <v>224.66</v>
      </c>
      <c r="E798">
        <v>224.66</v>
      </c>
      <c r="F798" t="s">
        <v>6</v>
      </c>
      <c r="G798">
        <v>224.66</v>
      </c>
      <c r="H798">
        <v>224.66</v>
      </c>
    </row>
    <row r="799" spans="1:8" customFormat="1" ht="12.75" x14ac:dyDescent="0.2">
      <c r="A799" t="s">
        <v>2376</v>
      </c>
      <c r="B799" t="s">
        <v>2377</v>
      </c>
      <c r="C799" t="s">
        <v>6</v>
      </c>
      <c r="D799">
        <v>244.13</v>
      </c>
      <c r="E799">
        <v>244.13</v>
      </c>
      <c r="F799" t="s">
        <v>6</v>
      </c>
      <c r="G799">
        <v>244.13</v>
      </c>
      <c r="H799">
        <v>244.13</v>
      </c>
    </row>
    <row r="800" spans="1:8" customFormat="1" ht="12.75" x14ac:dyDescent="0.2">
      <c r="A800" t="s">
        <v>2378</v>
      </c>
      <c r="B800" t="s">
        <v>2379</v>
      </c>
      <c r="C800" t="s">
        <v>6</v>
      </c>
      <c r="D800">
        <v>270</v>
      </c>
      <c r="E800">
        <v>270</v>
      </c>
      <c r="F800" t="s">
        <v>6</v>
      </c>
      <c r="G800">
        <v>270</v>
      </c>
      <c r="H800">
        <v>270</v>
      </c>
    </row>
    <row r="801" spans="1:8" customFormat="1" ht="12.75" x14ac:dyDescent="0.2">
      <c r="A801" t="s">
        <v>2380</v>
      </c>
      <c r="B801" t="s">
        <v>2381</v>
      </c>
      <c r="C801" t="s">
        <v>6</v>
      </c>
      <c r="D801">
        <v>297</v>
      </c>
      <c r="E801">
        <v>297</v>
      </c>
      <c r="F801" t="s">
        <v>6</v>
      </c>
      <c r="G801">
        <v>297</v>
      </c>
      <c r="H801">
        <v>297</v>
      </c>
    </row>
    <row r="802" spans="1:8" customFormat="1" ht="12.75" x14ac:dyDescent="0.2">
      <c r="A802" t="s">
        <v>2382</v>
      </c>
      <c r="B802" t="s">
        <v>2383</v>
      </c>
      <c r="C802" t="s">
        <v>6</v>
      </c>
      <c r="D802">
        <v>337.5</v>
      </c>
      <c r="E802">
        <v>337.5</v>
      </c>
      <c r="F802" t="s">
        <v>6</v>
      </c>
      <c r="G802">
        <v>337.5</v>
      </c>
      <c r="H802">
        <v>337.5</v>
      </c>
    </row>
    <row r="803" spans="1:8" customFormat="1" ht="12.75" x14ac:dyDescent="0.2">
      <c r="A803" t="s">
        <v>2384</v>
      </c>
      <c r="B803" t="s">
        <v>2385</v>
      </c>
      <c r="C803" t="s">
        <v>6</v>
      </c>
      <c r="D803">
        <v>384.53</v>
      </c>
      <c r="E803">
        <v>384.53</v>
      </c>
      <c r="F803" t="s">
        <v>6</v>
      </c>
      <c r="G803">
        <v>384.52</v>
      </c>
      <c r="H803">
        <v>384.52</v>
      </c>
    </row>
    <row r="804" spans="1:8" customFormat="1" ht="12.75" x14ac:dyDescent="0.2">
      <c r="A804" t="s">
        <v>2386</v>
      </c>
      <c r="B804" t="s">
        <v>2387</v>
      </c>
      <c r="C804" t="s">
        <v>6</v>
      </c>
      <c r="D804">
        <v>450.34</v>
      </c>
      <c r="E804">
        <v>450.34</v>
      </c>
      <c r="F804" t="s">
        <v>6</v>
      </c>
      <c r="G804">
        <v>450.34</v>
      </c>
      <c r="H804">
        <v>450.34</v>
      </c>
    </row>
    <row r="805" spans="1:8" customFormat="1" ht="12.75" x14ac:dyDescent="0.2">
      <c r="A805" t="s">
        <v>2388</v>
      </c>
      <c r="B805" t="s">
        <v>2389</v>
      </c>
      <c r="C805" t="s">
        <v>6</v>
      </c>
      <c r="D805">
        <v>540</v>
      </c>
      <c r="E805">
        <v>540</v>
      </c>
      <c r="F805" t="s">
        <v>6</v>
      </c>
      <c r="G805">
        <v>540</v>
      </c>
      <c r="H805">
        <v>540</v>
      </c>
    </row>
    <row r="806" spans="1:8" customFormat="1" ht="12.75" x14ac:dyDescent="0.2">
      <c r="A806" t="s">
        <v>2390</v>
      </c>
      <c r="B806" t="s">
        <v>2391</v>
      </c>
      <c r="C806" t="s">
        <v>6</v>
      </c>
      <c r="D806">
        <v>675</v>
      </c>
      <c r="E806">
        <v>675</v>
      </c>
      <c r="F806" t="s">
        <v>6</v>
      </c>
      <c r="G806">
        <v>675</v>
      </c>
      <c r="H806">
        <v>675</v>
      </c>
    </row>
    <row r="807" spans="1:8" customFormat="1" ht="12.75" x14ac:dyDescent="0.2">
      <c r="A807" t="s">
        <v>2392</v>
      </c>
      <c r="B807" t="s">
        <v>2393</v>
      </c>
      <c r="C807" t="s">
        <v>6</v>
      </c>
      <c r="D807">
        <v>108.22</v>
      </c>
      <c r="E807">
        <v>108.22</v>
      </c>
      <c r="F807" t="s">
        <v>6</v>
      </c>
      <c r="G807">
        <v>108.22</v>
      </c>
      <c r="H807">
        <v>108.22</v>
      </c>
    </row>
    <row r="808" spans="1:8" customFormat="1" ht="12.75" x14ac:dyDescent="0.2">
      <c r="A808" t="s">
        <v>2394</v>
      </c>
      <c r="B808" t="s">
        <v>2395</v>
      </c>
      <c r="C808" t="s">
        <v>6</v>
      </c>
      <c r="D808">
        <v>216.45</v>
      </c>
      <c r="E808">
        <v>216.45</v>
      </c>
      <c r="F808" t="s">
        <v>6</v>
      </c>
      <c r="G808">
        <v>216.45</v>
      </c>
      <c r="H808">
        <v>216.45</v>
      </c>
    </row>
    <row r="809" spans="1:8" customFormat="1" ht="12.75" x14ac:dyDescent="0.2">
      <c r="A809" t="s">
        <v>2396</v>
      </c>
      <c r="B809" t="s">
        <v>2397</v>
      </c>
      <c r="C809" t="s">
        <v>6</v>
      </c>
      <c r="D809">
        <v>271.35000000000002</v>
      </c>
      <c r="E809">
        <v>271.35000000000002</v>
      </c>
      <c r="F809" t="s">
        <v>6</v>
      </c>
      <c r="G809">
        <v>271.35000000000002</v>
      </c>
      <c r="H809">
        <v>271.35000000000002</v>
      </c>
    </row>
    <row r="810" spans="1:8" customFormat="1" ht="12.75" x14ac:dyDescent="0.2">
      <c r="A810" t="s">
        <v>2398</v>
      </c>
      <c r="B810" t="s">
        <v>2399</v>
      </c>
      <c r="C810" t="s">
        <v>6</v>
      </c>
      <c r="D810">
        <v>326.25</v>
      </c>
      <c r="E810">
        <v>326.25</v>
      </c>
      <c r="F810" t="s">
        <v>6</v>
      </c>
      <c r="G810">
        <v>326.25</v>
      </c>
      <c r="H810">
        <v>326.25</v>
      </c>
    </row>
    <row r="811" spans="1:8" customFormat="1" ht="12.75" x14ac:dyDescent="0.2">
      <c r="A811" t="s">
        <v>2400</v>
      </c>
      <c r="B811" t="s">
        <v>2401</v>
      </c>
      <c r="C811" t="s">
        <v>6</v>
      </c>
      <c r="D811">
        <v>358.88</v>
      </c>
      <c r="E811">
        <v>358.88</v>
      </c>
      <c r="F811" t="s">
        <v>6</v>
      </c>
      <c r="G811">
        <v>358.88</v>
      </c>
      <c r="H811">
        <v>358.88</v>
      </c>
    </row>
    <row r="812" spans="1:8" customFormat="1" ht="12.75" x14ac:dyDescent="0.2">
      <c r="A812" t="s">
        <v>2402</v>
      </c>
      <c r="B812" t="s">
        <v>2403</v>
      </c>
      <c r="C812" t="s">
        <v>6</v>
      </c>
      <c r="D812">
        <v>407.81</v>
      </c>
      <c r="E812">
        <v>407.81</v>
      </c>
      <c r="F812" t="s">
        <v>6</v>
      </c>
      <c r="G812">
        <v>407.81</v>
      </c>
      <c r="H812">
        <v>407.81</v>
      </c>
    </row>
    <row r="813" spans="1:8" customFormat="1" ht="12.75" x14ac:dyDescent="0.2">
      <c r="A813" t="s">
        <v>2404</v>
      </c>
      <c r="B813" t="s">
        <v>2405</v>
      </c>
      <c r="C813" t="s">
        <v>6</v>
      </c>
      <c r="D813">
        <v>544.84</v>
      </c>
      <c r="E813">
        <v>544.84</v>
      </c>
      <c r="F813" t="s">
        <v>6</v>
      </c>
      <c r="G813">
        <v>544.84</v>
      </c>
      <c r="H813">
        <v>544.84</v>
      </c>
    </row>
    <row r="814" spans="1:8" customFormat="1" ht="12.75" x14ac:dyDescent="0.2">
      <c r="A814" t="s">
        <v>2406</v>
      </c>
      <c r="B814" t="s">
        <v>2407</v>
      </c>
      <c r="C814" t="s">
        <v>6</v>
      </c>
      <c r="D814">
        <v>815.63</v>
      </c>
      <c r="E814">
        <v>815.63</v>
      </c>
      <c r="F814" t="s">
        <v>6</v>
      </c>
      <c r="G814">
        <v>815.63</v>
      </c>
      <c r="H814">
        <v>815.63</v>
      </c>
    </row>
    <row r="815" spans="1:8" customFormat="1" ht="12.75" x14ac:dyDescent="0.2">
      <c r="A815" t="s">
        <v>2408</v>
      </c>
      <c r="B815" t="s">
        <v>2409</v>
      </c>
      <c r="C815" t="s">
        <v>6</v>
      </c>
      <c r="D815">
        <v>551.25</v>
      </c>
      <c r="E815">
        <v>802.27</v>
      </c>
      <c r="F815" t="s">
        <v>6</v>
      </c>
      <c r="G815">
        <v>551.25</v>
      </c>
      <c r="H815">
        <v>802.27</v>
      </c>
    </row>
    <row r="816" spans="1:8" customFormat="1" ht="12.75" x14ac:dyDescent="0.2">
      <c r="A816" t="s">
        <v>2410</v>
      </c>
      <c r="B816" t="s">
        <v>2411</v>
      </c>
      <c r="C816" t="s">
        <v>1331</v>
      </c>
      <c r="D816">
        <v>5140.5200000000004</v>
      </c>
      <c r="E816">
        <v>39492.92</v>
      </c>
      <c r="F816" t="s">
        <v>21</v>
      </c>
      <c r="G816">
        <v>553.12</v>
      </c>
      <c r="H816">
        <v>4249.4399999999996</v>
      </c>
    </row>
    <row r="817" spans="1:8" customFormat="1" ht="12.75" x14ac:dyDescent="0.2">
      <c r="A817" t="s">
        <v>2412</v>
      </c>
      <c r="B817" t="s">
        <v>2413</v>
      </c>
      <c r="C817" t="s">
        <v>2341</v>
      </c>
      <c r="D817">
        <v>45.79</v>
      </c>
      <c r="E817">
        <v>207.23</v>
      </c>
      <c r="F817" t="s">
        <v>21</v>
      </c>
      <c r="G817">
        <v>492.75</v>
      </c>
      <c r="H817">
        <v>2229.7399999999998</v>
      </c>
    </row>
    <row r="818" spans="1:8" customFormat="1" ht="12.75" x14ac:dyDescent="0.2">
      <c r="A818" t="s">
        <v>2414</v>
      </c>
      <c r="B818" t="s">
        <v>2415</v>
      </c>
      <c r="C818" t="s">
        <v>1331</v>
      </c>
      <c r="D818">
        <v>2475</v>
      </c>
      <c r="E818">
        <v>6784.04</v>
      </c>
      <c r="F818" t="s">
        <v>21</v>
      </c>
      <c r="G818">
        <v>266.31</v>
      </c>
      <c r="H818">
        <v>729.96</v>
      </c>
    </row>
    <row r="819" spans="1:8" customFormat="1" ht="12.75" x14ac:dyDescent="0.2">
      <c r="A819" t="s">
        <v>2416</v>
      </c>
      <c r="B819" t="s">
        <v>2417</v>
      </c>
      <c r="C819" t="s">
        <v>1331</v>
      </c>
      <c r="D819">
        <v>829.69</v>
      </c>
      <c r="E819">
        <v>2124.92</v>
      </c>
      <c r="F819" t="s">
        <v>21</v>
      </c>
      <c r="G819">
        <v>89.27</v>
      </c>
      <c r="H819">
        <v>228.64</v>
      </c>
    </row>
    <row r="820" spans="1:8" customFormat="1" ht="12.75" x14ac:dyDescent="0.2">
      <c r="A820" t="s">
        <v>2418</v>
      </c>
      <c r="B820" t="s">
        <v>2419</v>
      </c>
      <c r="C820" t="s">
        <v>1268</v>
      </c>
      <c r="D820">
        <v>3272.29</v>
      </c>
      <c r="E820">
        <v>4177.95</v>
      </c>
      <c r="F820" t="s">
        <v>22</v>
      </c>
      <c r="G820">
        <v>1155.5999999999999</v>
      </c>
      <c r="H820">
        <v>1475.43</v>
      </c>
    </row>
    <row r="821" spans="1:8" customFormat="1" ht="12.75" x14ac:dyDescent="0.2">
      <c r="A821" t="s">
        <v>2420</v>
      </c>
      <c r="B821" t="s">
        <v>2421</v>
      </c>
      <c r="C821" t="s">
        <v>1268</v>
      </c>
      <c r="D821">
        <v>6547.39</v>
      </c>
      <c r="E821">
        <v>11296.05</v>
      </c>
      <c r="F821" t="s">
        <v>22</v>
      </c>
      <c r="G821">
        <v>2312.19</v>
      </c>
      <c r="H821">
        <v>3989.17</v>
      </c>
    </row>
    <row r="822" spans="1:8" customFormat="1" ht="12.75" x14ac:dyDescent="0.2">
      <c r="A822" t="s">
        <v>2422</v>
      </c>
      <c r="B822" t="s">
        <v>2423</v>
      </c>
      <c r="C822" t="s">
        <v>1331</v>
      </c>
      <c r="D822">
        <v>1631.25</v>
      </c>
      <c r="E822">
        <v>3572.78</v>
      </c>
      <c r="F822" t="s">
        <v>21</v>
      </c>
      <c r="G822">
        <v>175.52</v>
      </c>
      <c r="H822">
        <v>384.43</v>
      </c>
    </row>
    <row r="823" spans="1:8" customFormat="1" ht="12.75" x14ac:dyDescent="0.2">
      <c r="A823" t="s">
        <v>2424</v>
      </c>
      <c r="B823" t="s">
        <v>2425</v>
      </c>
      <c r="C823" t="e">
        <v>#N/A</v>
      </c>
      <c r="D823" t="e">
        <v>#N/A</v>
      </c>
      <c r="E823" t="e">
        <v>#N/A</v>
      </c>
      <c r="F823" t="e">
        <v>#N/A</v>
      </c>
      <c r="G823" t="e">
        <v>#N/A</v>
      </c>
      <c r="H823" t="e">
        <v>#N/A</v>
      </c>
    </row>
    <row r="824" spans="1:8" customFormat="1" ht="12.75" x14ac:dyDescent="0.2">
      <c r="A824" t="s">
        <v>2426</v>
      </c>
      <c r="B824" t="s">
        <v>2427</v>
      </c>
      <c r="C824" t="s">
        <v>1331</v>
      </c>
      <c r="D824">
        <v>1557</v>
      </c>
      <c r="E824">
        <v>7563.06</v>
      </c>
      <c r="F824" t="s">
        <v>21</v>
      </c>
      <c r="G824">
        <v>167.53</v>
      </c>
      <c r="H824">
        <v>813.79</v>
      </c>
    </row>
    <row r="825" spans="1:8" customFormat="1" ht="12.75" x14ac:dyDescent="0.2">
      <c r="A825" t="s">
        <v>2428</v>
      </c>
      <c r="B825" t="s">
        <v>2429</v>
      </c>
      <c r="C825" t="s">
        <v>1331</v>
      </c>
      <c r="D825">
        <v>1068.75</v>
      </c>
      <c r="E825">
        <v>1634.46</v>
      </c>
      <c r="F825" t="s">
        <v>21</v>
      </c>
      <c r="G825">
        <v>115</v>
      </c>
      <c r="H825">
        <v>175.87</v>
      </c>
    </row>
    <row r="826" spans="1:8" customFormat="1" ht="12.75" x14ac:dyDescent="0.2">
      <c r="A826" t="s">
        <v>2430</v>
      </c>
      <c r="B826" t="s">
        <v>2431</v>
      </c>
      <c r="C826" t="s">
        <v>1331</v>
      </c>
      <c r="D826">
        <v>1884.38</v>
      </c>
      <c r="E826">
        <v>6820.98</v>
      </c>
      <c r="F826" t="s">
        <v>21</v>
      </c>
      <c r="G826">
        <v>202.76</v>
      </c>
      <c r="H826">
        <v>733.94</v>
      </c>
    </row>
    <row r="827" spans="1:8" customFormat="1" ht="12.75" x14ac:dyDescent="0.2">
      <c r="A827" t="s">
        <v>2432</v>
      </c>
      <c r="B827" t="s">
        <v>2433</v>
      </c>
      <c r="C827" t="s">
        <v>1331</v>
      </c>
      <c r="D827">
        <v>2418.75</v>
      </c>
      <c r="E827">
        <v>9575.76</v>
      </c>
      <c r="F827" t="s">
        <v>21</v>
      </c>
      <c r="G827">
        <v>260.26</v>
      </c>
      <c r="H827">
        <v>1030.3499999999999</v>
      </c>
    </row>
    <row r="828" spans="1:8" customFormat="1" ht="12.75" x14ac:dyDescent="0.2">
      <c r="A828" t="s">
        <v>2434</v>
      </c>
      <c r="B828" t="s">
        <v>2435</v>
      </c>
      <c r="C828" t="s">
        <v>1331</v>
      </c>
      <c r="D828">
        <v>1884.38</v>
      </c>
      <c r="E828">
        <v>7155.26</v>
      </c>
      <c r="F828" t="s">
        <v>21</v>
      </c>
      <c r="G828">
        <v>202.76</v>
      </c>
      <c r="H828">
        <v>769.91</v>
      </c>
    </row>
    <row r="829" spans="1:8" customFormat="1" ht="12.75" x14ac:dyDescent="0.2">
      <c r="A829" t="s">
        <v>2436</v>
      </c>
      <c r="B829" t="s">
        <v>2437</v>
      </c>
      <c r="C829" t="s">
        <v>1331</v>
      </c>
      <c r="D829">
        <v>2137.5</v>
      </c>
      <c r="E829">
        <v>9110.2900000000009</v>
      </c>
      <c r="F829" t="s">
        <v>21</v>
      </c>
      <c r="G829">
        <v>229.99</v>
      </c>
      <c r="H829">
        <v>980.27</v>
      </c>
    </row>
    <row r="830" spans="1:8" customFormat="1" ht="12.75" x14ac:dyDescent="0.2">
      <c r="A830" t="s">
        <v>2438</v>
      </c>
      <c r="B830" t="s">
        <v>2439</v>
      </c>
      <c r="C830" t="s">
        <v>921</v>
      </c>
      <c r="D830" t="s">
        <v>921</v>
      </c>
      <c r="E830" t="s">
        <v>921</v>
      </c>
      <c r="F830" t="s">
        <v>921</v>
      </c>
      <c r="G830" t="s">
        <v>921</v>
      </c>
      <c r="H830" t="s">
        <v>922</v>
      </c>
    </row>
    <row r="831" spans="1:8" customFormat="1" ht="12.75" x14ac:dyDescent="0.2">
      <c r="A831" t="s">
        <v>2440</v>
      </c>
      <c r="B831" t="s">
        <v>2441</v>
      </c>
      <c r="C831" t="s">
        <v>921</v>
      </c>
      <c r="D831" t="s">
        <v>921</v>
      </c>
      <c r="E831" t="s">
        <v>921</v>
      </c>
      <c r="F831" t="s">
        <v>921</v>
      </c>
      <c r="G831" t="s">
        <v>921</v>
      </c>
      <c r="H831" t="s">
        <v>922</v>
      </c>
    </row>
    <row r="832" spans="1:8" customFormat="1" ht="12.75" x14ac:dyDescent="0.2">
      <c r="A832" t="s">
        <v>2442</v>
      </c>
      <c r="B832" t="s">
        <v>2443</v>
      </c>
      <c r="C832" t="s">
        <v>921</v>
      </c>
      <c r="D832" t="s">
        <v>921</v>
      </c>
      <c r="E832" t="s">
        <v>921</v>
      </c>
      <c r="F832" t="s">
        <v>921</v>
      </c>
      <c r="G832" t="s">
        <v>921</v>
      </c>
      <c r="H832" t="s">
        <v>922</v>
      </c>
    </row>
    <row r="833" spans="1:8" customFormat="1" ht="12.75" x14ac:dyDescent="0.2">
      <c r="A833" t="s">
        <v>2444</v>
      </c>
      <c r="B833" t="s">
        <v>2445</v>
      </c>
      <c r="C833" t="s">
        <v>921</v>
      </c>
      <c r="D833" t="s">
        <v>921</v>
      </c>
      <c r="E833" t="s">
        <v>921</v>
      </c>
      <c r="F833" t="s">
        <v>921</v>
      </c>
      <c r="G833" t="s">
        <v>921</v>
      </c>
      <c r="H833" t="s">
        <v>922</v>
      </c>
    </row>
    <row r="834" spans="1:8" customFormat="1" ht="12.75" x14ac:dyDescent="0.2">
      <c r="A834" t="s">
        <v>2446</v>
      </c>
      <c r="B834" t="s">
        <v>2447</v>
      </c>
      <c r="C834" t="s">
        <v>1331</v>
      </c>
      <c r="D834">
        <v>2829.38</v>
      </c>
      <c r="E834">
        <v>8197.1299999999992</v>
      </c>
      <c r="F834" t="s">
        <v>21</v>
      </c>
      <c r="G834">
        <v>304.44</v>
      </c>
      <c r="H834">
        <v>882.01</v>
      </c>
    </row>
    <row r="835" spans="1:8" customFormat="1" ht="12.75" x14ac:dyDescent="0.2">
      <c r="A835" t="s">
        <v>2448</v>
      </c>
      <c r="B835" t="s">
        <v>2449</v>
      </c>
      <c r="C835" t="s">
        <v>1331</v>
      </c>
      <c r="D835">
        <v>1575</v>
      </c>
      <c r="E835">
        <v>3176.01</v>
      </c>
      <c r="F835" t="s">
        <v>21</v>
      </c>
      <c r="G835">
        <v>169.47</v>
      </c>
      <c r="H835">
        <v>341.74</v>
      </c>
    </row>
    <row r="836" spans="1:8" customFormat="1" ht="12.75" x14ac:dyDescent="0.2">
      <c r="A836" t="s">
        <v>2450</v>
      </c>
      <c r="B836" t="s">
        <v>2451</v>
      </c>
      <c r="C836" t="s">
        <v>1331</v>
      </c>
      <c r="D836">
        <v>1884.38</v>
      </c>
      <c r="E836">
        <v>3988.88</v>
      </c>
      <c r="F836" t="s">
        <v>21</v>
      </c>
      <c r="G836">
        <v>202.76</v>
      </c>
      <c r="H836">
        <v>429.2</v>
      </c>
    </row>
    <row r="837" spans="1:8" customFormat="1" ht="12.75" x14ac:dyDescent="0.2">
      <c r="A837" t="s">
        <v>2452</v>
      </c>
      <c r="B837" t="s">
        <v>2451</v>
      </c>
      <c r="C837" t="s">
        <v>1331</v>
      </c>
      <c r="D837">
        <v>1884.38</v>
      </c>
      <c r="E837">
        <v>4255.2</v>
      </c>
      <c r="F837" t="s">
        <v>21</v>
      </c>
      <c r="G837">
        <v>202.76</v>
      </c>
      <c r="H837">
        <v>457.86</v>
      </c>
    </row>
    <row r="838" spans="1:8" customFormat="1" ht="12.75" x14ac:dyDescent="0.2">
      <c r="A838" t="s">
        <v>2453</v>
      </c>
      <c r="B838" t="s">
        <v>2454</v>
      </c>
      <c r="C838" t="s">
        <v>1331</v>
      </c>
      <c r="D838">
        <v>1884.38</v>
      </c>
      <c r="E838">
        <v>4806.88</v>
      </c>
      <c r="F838" t="s">
        <v>21</v>
      </c>
      <c r="G838">
        <v>202.76</v>
      </c>
      <c r="H838">
        <v>517.22</v>
      </c>
    </row>
    <row r="839" spans="1:8" customFormat="1" ht="12.75" x14ac:dyDescent="0.2">
      <c r="A839" t="s">
        <v>2455</v>
      </c>
      <c r="B839" t="s">
        <v>2456</v>
      </c>
      <c r="C839" t="s">
        <v>1331</v>
      </c>
      <c r="D839">
        <v>2165.63</v>
      </c>
      <c r="E839">
        <v>5369.96</v>
      </c>
      <c r="F839" t="s">
        <v>21</v>
      </c>
      <c r="G839">
        <v>233.02</v>
      </c>
      <c r="H839">
        <v>577.80999999999995</v>
      </c>
    </row>
    <row r="840" spans="1:8" customFormat="1" ht="12.75" x14ac:dyDescent="0.2">
      <c r="A840" t="s">
        <v>2457</v>
      </c>
      <c r="B840" t="s">
        <v>2458</v>
      </c>
      <c r="C840" t="s">
        <v>1331</v>
      </c>
      <c r="D840">
        <v>3093.75</v>
      </c>
      <c r="E840">
        <v>6765.34</v>
      </c>
      <c r="F840" t="s">
        <v>21</v>
      </c>
      <c r="G840">
        <v>332.89</v>
      </c>
      <c r="H840">
        <v>727.95</v>
      </c>
    </row>
    <row r="841" spans="1:8" customFormat="1" ht="12.75" x14ac:dyDescent="0.2">
      <c r="A841" t="s">
        <v>2459</v>
      </c>
      <c r="B841" t="s">
        <v>2460</v>
      </c>
      <c r="C841" t="s">
        <v>1331</v>
      </c>
      <c r="D841">
        <v>3234.38</v>
      </c>
      <c r="E841">
        <v>7243.65</v>
      </c>
      <c r="F841" t="s">
        <v>21</v>
      </c>
      <c r="G841">
        <v>348.02</v>
      </c>
      <c r="H841">
        <v>779.42</v>
      </c>
    </row>
    <row r="842" spans="1:8" customFormat="1" ht="12.75" x14ac:dyDescent="0.2">
      <c r="A842" t="s">
        <v>2461</v>
      </c>
      <c r="B842" t="s">
        <v>2462</v>
      </c>
      <c r="C842" t="s">
        <v>1331</v>
      </c>
      <c r="D842">
        <v>3853.13</v>
      </c>
      <c r="E842">
        <v>8200.59</v>
      </c>
      <c r="F842" t="s">
        <v>21</v>
      </c>
      <c r="G842">
        <v>414.6</v>
      </c>
      <c r="H842">
        <v>882.38</v>
      </c>
    </row>
    <row r="843" spans="1:8" customFormat="1" ht="12.75" x14ac:dyDescent="0.2">
      <c r="A843" t="s">
        <v>2463</v>
      </c>
      <c r="B843" t="s">
        <v>2464</v>
      </c>
      <c r="C843" t="s">
        <v>1331</v>
      </c>
      <c r="D843">
        <v>3628.13</v>
      </c>
      <c r="E843">
        <v>8363.43</v>
      </c>
      <c r="F843" t="s">
        <v>21</v>
      </c>
      <c r="G843">
        <v>390.39</v>
      </c>
      <c r="H843">
        <v>899.91</v>
      </c>
    </row>
    <row r="844" spans="1:8" customFormat="1" ht="12.75" x14ac:dyDescent="0.2">
      <c r="A844" t="s">
        <v>2465</v>
      </c>
      <c r="B844" t="s">
        <v>2466</v>
      </c>
      <c r="C844" t="s">
        <v>1331</v>
      </c>
      <c r="D844">
        <v>3543.75</v>
      </c>
      <c r="E844">
        <v>5438.3</v>
      </c>
      <c r="F844" t="s">
        <v>21</v>
      </c>
      <c r="G844">
        <v>381.31</v>
      </c>
      <c r="H844">
        <v>585.16</v>
      </c>
    </row>
    <row r="845" spans="1:8" customFormat="1" ht="12.75" x14ac:dyDescent="0.2">
      <c r="A845" t="s">
        <v>2467</v>
      </c>
      <c r="B845" t="s">
        <v>2468</v>
      </c>
      <c r="C845" t="s">
        <v>1331</v>
      </c>
      <c r="D845">
        <v>2531.25</v>
      </c>
      <c r="E845">
        <v>4629.1000000000004</v>
      </c>
      <c r="F845" t="s">
        <v>21</v>
      </c>
      <c r="G845">
        <v>272.36</v>
      </c>
      <c r="H845">
        <v>498.09</v>
      </c>
    </row>
    <row r="846" spans="1:8" customFormat="1" ht="12.75" x14ac:dyDescent="0.2">
      <c r="A846" t="s">
        <v>2469</v>
      </c>
      <c r="B846" t="s">
        <v>2470</v>
      </c>
      <c r="C846" t="s">
        <v>1331</v>
      </c>
      <c r="D846">
        <v>2812.5</v>
      </c>
      <c r="E846">
        <v>5121.08</v>
      </c>
      <c r="F846" t="s">
        <v>21</v>
      </c>
      <c r="G846">
        <v>302.63</v>
      </c>
      <c r="H846">
        <v>551.03</v>
      </c>
    </row>
    <row r="847" spans="1:8" customFormat="1" ht="12.75" x14ac:dyDescent="0.2">
      <c r="A847" t="s">
        <v>2471</v>
      </c>
      <c r="B847" t="s">
        <v>2472</v>
      </c>
      <c r="C847" t="s">
        <v>1331</v>
      </c>
      <c r="D847">
        <v>787.5</v>
      </c>
      <c r="E847">
        <v>1550.24</v>
      </c>
      <c r="F847" t="s">
        <v>21</v>
      </c>
      <c r="G847">
        <v>84.74</v>
      </c>
      <c r="H847">
        <v>166.81</v>
      </c>
    </row>
    <row r="848" spans="1:8" customFormat="1" ht="12.75" x14ac:dyDescent="0.2">
      <c r="A848" t="s">
        <v>2473</v>
      </c>
      <c r="B848" t="s">
        <v>2474</v>
      </c>
      <c r="C848" t="s">
        <v>1331</v>
      </c>
      <c r="D848">
        <v>421.88</v>
      </c>
      <c r="E848">
        <v>421.88</v>
      </c>
      <c r="F848" t="s">
        <v>21</v>
      </c>
      <c r="G848">
        <v>45.39</v>
      </c>
      <c r="H848">
        <v>45.39</v>
      </c>
    </row>
    <row r="849" spans="1:8" customFormat="1" ht="12.75" x14ac:dyDescent="0.2">
      <c r="A849" t="s">
        <v>2475</v>
      </c>
      <c r="B849" t="s">
        <v>2476</v>
      </c>
      <c r="C849" t="s">
        <v>1331</v>
      </c>
      <c r="D849">
        <v>4809.38</v>
      </c>
      <c r="E849">
        <v>7344.41</v>
      </c>
      <c r="F849" t="s">
        <v>21</v>
      </c>
      <c r="G849">
        <v>517.49</v>
      </c>
      <c r="H849">
        <v>790.26</v>
      </c>
    </row>
    <row r="850" spans="1:8" customFormat="1" ht="12.75" x14ac:dyDescent="0.2">
      <c r="A850" t="s">
        <v>2477</v>
      </c>
      <c r="B850" t="s">
        <v>2478</v>
      </c>
      <c r="C850" t="s">
        <v>1331</v>
      </c>
      <c r="D850">
        <v>4455</v>
      </c>
      <c r="E850">
        <v>7517.2</v>
      </c>
      <c r="F850" t="s">
        <v>21</v>
      </c>
      <c r="G850">
        <v>479.36</v>
      </c>
      <c r="H850">
        <v>808.85</v>
      </c>
    </row>
    <row r="851" spans="1:8" customFormat="1" ht="12.75" x14ac:dyDescent="0.2">
      <c r="A851" t="s">
        <v>2479</v>
      </c>
      <c r="B851" t="s">
        <v>2480</v>
      </c>
      <c r="C851" t="s">
        <v>1331</v>
      </c>
      <c r="D851">
        <v>1603.13</v>
      </c>
      <c r="E851">
        <v>19998.29</v>
      </c>
      <c r="F851" t="s">
        <v>21</v>
      </c>
      <c r="G851">
        <v>172.5</v>
      </c>
      <c r="H851">
        <v>2151.8200000000002</v>
      </c>
    </row>
    <row r="852" spans="1:8" customFormat="1" ht="12.75" x14ac:dyDescent="0.2">
      <c r="A852" t="s">
        <v>2481</v>
      </c>
      <c r="B852" t="s">
        <v>2482</v>
      </c>
      <c r="C852" t="s">
        <v>1331</v>
      </c>
      <c r="D852">
        <v>1372.5</v>
      </c>
      <c r="E852">
        <v>10570.08</v>
      </c>
      <c r="F852" t="s">
        <v>21</v>
      </c>
      <c r="G852">
        <v>147.68</v>
      </c>
      <c r="H852">
        <v>1137.3399999999999</v>
      </c>
    </row>
    <row r="853" spans="1:8" customFormat="1" ht="12.75" x14ac:dyDescent="0.2">
      <c r="A853" t="s">
        <v>2483</v>
      </c>
      <c r="B853" t="s">
        <v>2484</v>
      </c>
      <c r="C853" t="s">
        <v>1331</v>
      </c>
      <c r="D853">
        <v>949.5</v>
      </c>
      <c r="E853">
        <v>5555</v>
      </c>
      <c r="F853" t="s">
        <v>21</v>
      </c>
      <c r="G853">
        <v>102.17</v>
      </c>
      <c r="H853">
        <v>597.72</v>
      </c>
    </row>
    <row r="854" spans="1:8" customFormat="1" ht="12.75" x14ac:dyDescent="0.2">
      <c r="A854" t="s">
        <v>2485</v>
      </c>
      <c r="B854" t="s">
        <v>2486</v>
      </c>
      <c r="C854" t="s">
        <v>1331</v>
      </c>
      <c r="D854">
        <v>6525</v>
      </c>
      <c r="E854">
        <v>10568.73</v>
      </c>
      <c r="F854" t="s">
        <v>21</v>
      </c>
      <c r="G854">
        <v>702.09</v>
      </c>
      <c r="H854">
        <v>1137.2</v>
      </c>
    </row>
    <row r="855" spans="1:8" customFormat="1" ht="12.75" x14ac:dyDescent="0.2">
      <c r="A855" t="s">
        <v>2487</v>
      </c>
      <c r="B855" t="s">
        <v>2488</v>
      </c>
      <c r="C855" t="s">
        <v>1331</v>
      </c>
      <c r="D855">
        <v>6525</v>
      </c>
      <c r="E855">
        <v>10506.63</v>
      </c>
      <c r="F855" t="s">
        <v>21</v>
      </c>
      <c r="G855">
        <v>702.09</v>
      </c>
      <c r="H855">
        <v>1130.51</v>
      </c>
    </row>
    <row r="856" spans="1:8" customFormat="1" ht="12.75" x14ac:dyDescent="0.2">
      <c r="A856" t="s">
        <v>2489</v>
      </c>
      <c r="B856" t="s">
        <v>2490</v>
      </c>
      <c r="C856" t="s">
        <v>1331</v>
      </c>
      <c r="D856">
        <v>6693.75</v>
      </c>
      <c r="E856">
        <v>10175.92</v>
      </c>
      <c r="F856" t="s">
        <v>21</v>
      </c>
      <c r="G856">
        <v>720.25</v>
      </c>
      <c r="H856">
        <v>1094.93</v>
      </c>
    </row>
    <row r="857" spans="1:8" customFormat="1" ht="12.75" x14ac:dyDescent="0.2">
      <c r="A857" t="s">
        <v>2491</v>
      </c>
      <c r="B857" t="s">
        <v>2492</v>
      </c>
      <c r="C857" t="s">
        <v>1331</v>
      </c>
      <c r="D857">
        <v>6693.75</v>
      </c>
      <c r="E857">
        <v>11097.01</v>
      </c>
      <c r="F857" t="s">
        <v>21</v>
      </c>
      <c r="G857">
        <v>720.25</v>
      </c>
      <c r="H857">
        <v>1194.04</v>
      </c>
    </row>
    <row r="858" spans="1:8" customFormat="1" ht="12.75" x14ac:dyDescent="0.2">
      <c r="A858" t="s">
        <v>2493</v>
      </c>
      <c r="B858" t="s">
        <v>2494</v>
      </c>
      <c r="C858" t="s">
        <v>1331</v>
      </c>
      <c r="D858">
        <v>3515.63</v>
      </c>
      <c r="E858">
        <v>13592.09</v>
      </c>
      <c r="F858" t="s">
        <v>21</v>
      </c>
      <c r="G858">
        <v>378.28</v>
      </c>
      <c r="H858">
        <v>1462.51</v>
      </c>
    </row>
    <row r="859" spans="1:8" customFormat="1" ht="12.75" x14ac:dyDescent="0.2">
      <c r="A859" t="s">
        <v>2495</v>
      </c>
      <c r="B859" t="s">
        <v>2496</v>
      </c>
      <c r="C859" t="s">
        <v>1331</v>
      </c>
      <c r="D859">
        <v>4556.25</v>
      </c>
      <c r="E859">
        <v>13887.05</v>
      </c>
      <c r="F859" t="s">
        <v>21</v>
      </c>
      <c r="G859">
        <v>490.25</v>
      </c>
      <c r="H859">
        <v>1494.25</v>
      </c>
    </row>
    <row r="860" spans="1:8" customFormat="1" ht="12.75" x14ac:dyDescent="0.2">
      <c r="A860" t="s">
        <v>2497</v>
      </c>
      <c r="B860" t="s">
        <v>2498</v>
      </c>
      <c r="C860" t="s">
        <v>1331</v>
      </c>
      <c r="D860">
        <v>4556.25</v>
      </c>
      <c r="E860">
        <v>13937.56</v>
      </c>
      <c r="F860" t="s">
        <v>21</v>
      </c>
      <c r="G860">
        <v>490.25</v>
      </c>
      <c r="H860">
        <v>1499.68</v>
      </c>
    </row>
    <row r="861" spans="1:8" customFormat="1" ht="12.75" x14ac:dyDescent="0.2">
      <c r="A861" t="s">
        <v>2499</v>
      </c>
      <c r="B861" t="s">
        <v>2500</v>
      </c>
      <c r="C861" t="s">
        <v>1331</v>
      </c>
      <c r="D861">
        <v>9000</v>
      </c>
      <c r="E861">
        <v>18229.060000000001</v>
      </c>
      <c r="F861" t="s">
        <v>21</v>
      </c>
      <c r="G861">
        <v>968.4</v>
      </c>
      <c r="H861">
        <v>1961.45</v>
      </c>
    </row>
    <row r="862" spans="1:8" customFormat="1" ht="12.75" x14ac:dyDescent="0.2">
      <c r="A862" t="s">
        <v>2501</v>
      </c>
      <c r="B862" t="s">
        <v>2502</v>
      </c>
      <c r="C862" t="s">
        <v>1331</v>
      </c>
      <c r="D862">
        <v>9000</v>
      </c>
      <c r="E862">
        <v>19851.650000000001</v>
      </c>
      <c r="F862" t="s">
        <v>21</v>
      </c>
      <c r="G862">
        <v>968.4</v>
      </c>
      <c r="H862">
        <v>2136.04</v>
      </c>
    </row>
    <row r="863" spans="1:8" customFormat="1" ht="12.75" x14ac:dyDescent="0.2">
      <c r="A863" t="s">
        <v>2503</v>
      </c>
      <c r="B863" t="s">
        <v>2504</v>
      </c>
      <c r="C863" t="s">
        <v>1331</v>
      </c>
      <c r="D863">
        <v>9000</v>
      </c>
      <c r="E863">
        <v>20257.310000000001</v>
      </c>
      <c r="F863" t="s">
        <v>21</v>
      </c>
      <c r="G863">
        <v>968.4</v>
      </c>
      <c r="H863">
        <v>2179.69</v>
      </c>
    </row>
    <row r="864" spans="1:8" customFormat="1" ht="12.75" x14ac:dyDescent="0.2">
      <c r="A864" t="s">
        <v>2505</v>
      </c>
      <c r="B864" t="s">
        <v>2506</v>
      </c>
      <c r="C864" t="s">
        <v>1331</v>
      </c>
      <c r="D864">
        <v>9000</v>
      </c>
      <c r="E864">
        <v>18802.7</v>
      </c>
      <c r="F864" t="s">
        <v>21</v>
      </c>
      <c r="G864">
        <v>968.4</v>
      </c>
      <c r="H864">
        <v>2023.17</v>
      </c>
    </row>
    <row r="865" spans="1:8" customFormat="1" ht="12.75" x14ac:dyDescent="0.2">
      <c r="A865" t="s">
        <v>2507</v>
      </c>
      <c r="B865" t="s">
        <v>2508</v>
      </c>
      <c r="C865" t="s">
        <v>1331</v>
      </c>
      <c r="D865">
        <v>9000</v>
      </c>
      <c r="E865">
        <v>18802.7</v>
      </c>
      <c r="F865" t="s">
        <v>21</v>
      </c>
      <c r="G865">
        <v>968.4</v>
      </c>
      <c r="H865">
        <v>2023.17</v>
      </c>
    </row>
    <row r="866" spans="1:8" customFormat="1" ht="12.75" x14ac:dyDescent="0.2">
      <c r="A866" t="s">
        <v>2509</v>
      </c>
      <c r="B866" t="s">
        <v>2510</v>
      </c>
      <c r="C866" t="s">
        <v>1363</v>
      </c>
      <c r="D866">
        <v>871.88</v>
      </c>
      <c r="E866">
        <v>19445.77</v>
      </c>
      <c r="F866" t="s">
        <v>51</v>
      </c>
      <c r="G866">
        <v>28.6</v>
      </c>
      <c r="H866">
        <v>637.98</v>
      </c>
    </row>
    <row r="867" spans="1:8" customFormat="1" ht="12.75" x14ac:dyDescent="0.2">
      <c r="A867" t="s">
        <v>2511</v>
      </c>
      <c r="B867" t="s">
        <v>2512</v>
      </c>
      <c r="C867" t="s">
        <v>1363</v>
      </c>
      <c r="D867">
        <v>871.88</v>
      </c>
      <c r="E867">
        <v>19445.77</v>
      </c>
      <c r="F867" t="s">
        <v>51</v>
      </c>
      <c r="G867">
        <v>28.6</v>
      </c>
      <c r="H867">
        <v>637.98</v>
      </c>
    </row>
    <row r="868" spans="1:8" customFormat="1" ht="12.75" x14ac:dyDescent="0.2">
      <c r="A868" t="s">
        <v>2513</v>
      </c>
      <c r="B868" t="s">
        <v>2514</v>
      </c>
      <c r="C868" t="s">
        <v>1363</v>
      </c>
      <c r="D868">
        <v>871.88</v>
      </c>
      <c r="E868">
        <v>19445.77</v>
      </c>
      <c r="F868" t="s">
        <v>51</v>
      </c>
      <c r="G868">
        <v>28.6</v>
      </c>
      <c r="H868">
        <v>637.98</v>
      </c>
    </row>
    <row r="869" spans="1:8" customFormat="1" ht="12.75" x14ac:dyDescent="0.2">
      <c r="A869" t="s">
        <v>2515</v>
      </c>
      <c r="B869" t="s">
        <v>2516</v>
      </c>
      <c r="C869" t="s">
        <v>1331</v>
      </c>
      <c r="D869">
        <v>4556.25</v>
      </c>
      <c r="E869">
        <v>4625.79</v>
      </c>
      <c r="F869" t="s">
        <v>21</v>
      </c>
      <c r="G869">
        <v>490.25</v>
      </c>
      <c r="H869">
        <v>497.74</v>
      </c>
    </row>
    <row r="870" spans="1:8" customFormat="1" ht="12.75" x14ac:dyDescent="0.2">
      <c r="A870" t="s">
        <v>2517</v>
      </c>
      <c r="B870" t="s">
        <v>2518</v>
      </c>
      <c r="C870" t="s">
        <v>1331</v>
      </c>
      <c r="D870">
        <v>1756.13</v>
      </c>
      <c r="E870">
        <v>1941.08</v>
      </c>
      <c r="F870" t="s">
        <v>21</v>
      </c>
      <c r="G870">
        <v>188.96</v>
      </c>
      <c r="H870">
        <v>208.86</v>
      </c>
    </row>
    <row r="871" spans="1:8" customFormat="1" ht="12.75" x14ac:dyDescent="0.2">
      <c r="A871" t="s">
        <v>2519</v>
      </c>
      <c r="B871" t="s">
        <v>2520</v>
      </c>
      <c r="C871" t="s">
        <v>1331</v>
      </c>
      <c r="D871">
        <v>222.75</v>
      </c>
      <c r="E871">
        <v>341.78</v>
      </c>
      <c r="F871" t="s">
        <v>21</v>
      </c>
      <c r="G871">
        <v>23.97</v>
      </c>
      <c r="H871">
        <v>36.78</v>
      </c>
    </row>
    <row r="872" spans="1:8" customFormat="1" ht="12.75" x14ac:dyDescent="0.2">
      <c r="A872" t="s">
        <v>2521</v>
      </c>
      <c r="B872" t="s">
        <v>2522</v>
      </c>
      <c r="C872" t="s">
        <v>1331</v>
      </c>
      <c r="D872">
        <v>11812.5</v>
      </c>
      <c r="E872">
        <v>82480.27</v>
      </c>
      <c r="F872" t="s">
        <v>21</v>
      </c>
      <c r="G872">
        <v>1271.03</v>
      </c>
      <c r="H872">
        <v>8874.8799999999992</v>
      </c>
    </row>
    <row r="873" spans="1:8" customFormat="1" ht="12.75" x14ac:dyDescent="0.2">
      <c r="A873" t="s">
        <v>2523</v>
      </c>
      <c r="B873" t="s">
        <v>2524</v>
      </c>
      <c r="C873" t="s">
        <v>1331</v>
      </c>
      <c r="D873">
        <v>8775</v>
      </c>
      <c r="E873">
        <v>84224.44</v>
      </c>
      <c r="F873" t="s">
        <v>21</v>
      </c>
      <c r="G873">
        <v>944.19</v>
      </c>
      <c r="H873">
        <v>9062.5499999999993</v>
      </c>
    </row>
    <row r="874" spans="1:8" customFormat="1" ht="12.75" x14ac:dyDescent="0.2">
      <c r="A874" t="s">
        <v>2525</v>
      </c>
      <c r="B874" t="s">
        <v>2526</v>
      </c>
      <c r="C874" t="s">
        <v>1331</v>
      </c>
      <c r="D874">
        <v>11812.5</v>
      </c>
      <c r="E874">
        <v>139843.94</v>
      </c>
      <c r="F874" t="s">
        <v>21</v>
      </c>
      <c r="G874">
        <v>1271.03</v>
      </c>
      <c r="H874">
        <v>15047.2</v>
      </c>
    </row>
    <row r="875" spans="1:8" customFormat="1" ht="12.75" x14ac:dyDescent="0.2">
      <c r="A875" t="s">
        <v>2527</v>
      </c>
      <c r="B875" t="s">
        <v>2528</v>
      </c>
      <c r="C875" t="s">
        <v>1331</v>
      </c>
      <c r="D875">
        <v>8775</v>
      </c>
      <c r="E875">
        <v>85481.16</v>
      </c>
      <c r="F875" t="s">
        <v>21</v>
      </c>
      <c r="G875">
        <v>944.19</v>
      </c>
      <c r="H875">
        <v>9197.77</v>
      </c>
    </row>
    <row r="876" spans="1:8" customFormat="1" ht="12.75" x14ac:dyDescent="0.2">
      <c r="A876" t="s">
        <v>2529</v>
      </c>
      <c r="B876" t="s">
        <v>2530</v>
      </c>
      <c r="C876" t="s">
        <v>1331</v>
      </c>
      <c r="D876">
        <v>11812.5</v>
      </c>
      <c r="E876">
        <v>252096.27</v>
      </c>
      <c r="F876" t="s">
        <v>21</v>
      </c>
      <c r="G876">
        <v>1271.03</v>
      </c>
      <c r="H876">
        <v>27125.56</v>
      </c>
    </row>
    <row r="877" spans="1:8" customFormat="1" ht="12.75" x14ac:dyDescent="0.2">
      <c r="A877" t="s">
        <v>2531</v>
      </c>
      <c r="B877" t="s">
        <v>2532</v>
      </c>
      <c r="C877" t="s">
        <v>1331</v>
      </c>
      <c r="D877">
        <v>3600</v>
      </c>
      <c r="E877">
        <v>51976.9</v>
      </c>
      <c r="F877" t="s">
        <v>21</v>
      </c>
      <c r="G877">
        <v>387.36</v>
      </c>
      <c r="H877">
        <v>5592.71</v>
      </c>
    </row>
    <row r="878" spans="1:8" customFormat="1" ht="12.75" x14ac:dyDescent="0.2">
      <c r="A878" t="s">
        <v>2533</v>
      </c>
      <c r="B878" t="s">
        <v>2534</v>
      </c>
      <c r="C878" t="s">
        <v>1331</v>
      </c>
      <c r="D878">
        <v>3600</v>
      </c>
      <c r="E878">
        <v>19958</v>
      </c>
      <c r="F878" t="s">
        <v>21</v>
      </c>
      <c r="G878">
        <v>387.36</v>
      </c>
      <c r="H878">
        <v>2147.48</v>
      </c>
    </row>
    <row r="879" spans="1:8" customFormat="1" ht="12.75" x14ac:dyDescent="0.2">
      <c r="A879" t="s">
        <v>2535</v>
      </c>
      <c r="B879" t="s">
        <v>2536</v>
      </c>
      <c r="C879" t="s">
        <v>1331</v>
      </c>
      <c r="D879">
        <v>3110.63</v>
      </c>
      <c r="E879">
        <v>8772.4</v>
      </c>
      <c r="F879" t="s">
        <v>21</v>
      </c>
      <c r="G879">
        <v>334.7</v>
      </c>
      <c r="H879">
        <v>943.91</v>
      </c>
    </row>
    <row r="880" spans="1:8" customFormat="1" ht="12.75" x14ac:dyDescent="0.2">
      <c r="A880" t="s">
        <v>2537</v>
      </c>
      <c r="B880" t="s">
        <v>2538</v>
      </c>
      <c r="C880" t="s">
        <v>1331</v>
      </c>
      <c r="D880">
        <v>3571.88</v>
      </c>
      <c r="E880">
        <v>36263.97</v>
      </c>
      <c r="F880" t="s">
        <v>21</v>
      </c>
      <c r="G880">
        <v>384.33</v>
      </c>
      <c r="H880">
        <v>3902</v>
      </c>
    </row>
    <row r="881" spans="1:8" customFormat="1" ht="12.75" x14ac:dyDescent="0.2">
      <c r="A881" t="s">
        <v>2539</v>
      </c>
      <c r="B881" t="s">
        <v>2540</v>
      </c>
      <c r="C881" t="s">
        <v>1331</v>
      </c>
      <c r="D881">
        <v>3560.63</v>
      </c>
      <c r="E881">
        <v>4443.17</v>
      </c>
      <c r="F881" t="s">
        <v>21</v>
      </c>
      <c r="G881">
        <v>383.12</v>
      </c>
      <c r="H881">
        <v>478.09</v>
      </c>
    </row>
    <row r="882" spans="1:8" customFormat="1" ht="12.75" x14ac:dyDescent="0.2">
      <c r="A882" t="s">
        <v>2541</v>
      </c>
      <c r="B882" t="s">
        <v>2542</v>
      </c>
      <c r="C882" t="s">
        <v>1331</v>
      </c>
      <c r="D882">
        <v>3560.63</v>
      </c>
      <c r="E882">
        <v>4297.38</v>
      </c>
      <c r="F882" t="s">
        <v>21</v>
      </c>
      <c r="G882">
        <v>383.12</v>
      </c>
      <c r="H882">
        <v>462.4</v>
      </c>
    </row>
    <row r="883" spans="1:8" customFormat="1" ht="12.75" x14ac:dyDescent="0.2">
      <c r="A883" t="s">
        <v>2543</v>
      </c>
      <c r="B883" t="s">
        <v>2544</v>
      </c>
      <c r="C883" t="s">
        <v>1331</v>
      </c>
      <c r="D883">
        <v>337.5</v>
      </c>
      <c r="E883">
        <v>1009.23</v>
      </c>
      <c r="F883" t="s">
        <v>21</v>
      </c>
      <c r="G883">
        <v>36.31</v>
      </c>
      <c r="H883">
        <v>108.59</v>
      </c>
    </row>
    <row r="884" spans="1:8" customFormat="1" ht="12.75" x14ac:dyDescent="0.2">
      <c r="A884" t="s">
        <v>2545</v>
      </c>
      <c r="B884" t="s">
        <v>2546</v>
      </c>
      <c r="C884" t="s">
        <v>1331</v>
      </c>
      <c r="D884">
        <v>5118.75</v>
      </c>
      <c r="E884">
        <v>14449.55</v>
      </c>
      <c r="F884" t="s">
        <v>21</v>
      </c>
      <c r="G884">
        <v>550.78</v>
      </c>
      <c r="H884">
        <v>1554.77</v>
      </c>
    </row>
    <row r="885" spans="1:8" customFormat="1" ht="12.75" x14ac:dyDescent="0.2">
      <c r="A885" t="s">
        <v>2547</v>
      </c>
      <c r="B885" t="s">
        <v>2548</v>
      </c>
      <c r="C885" t="s">
        <v>1331</v>
      </c>
      <c r="D885">
        <v>5118.75</v>
      </c>
      <c r="E885">
        <v>14322.67</v>
      </c>
      <c r="F885" t="s">
        <v>21</v>
      </c>
      <c r="G885">
        <v>550.78</v>
      </c>
      <c r="H885">
        <v>1541.12</v>
      </c>
    </row>
    <row r="886" spans="1:8" customFormat="1" ht="12.75" x14ac:dyDescent="0.2">
      <c r="A886" t="s">
        <v>2549</v>
      </c>
      <c r="B886" t="s">
        <v>2550</v>
      </c>
      <c r="C886" t="s">
        <v>1331</v>
      </c>
      <c r="D886">
        <v>5118.75</v>
      </c>
      <c r="E886">
        <v>14449.55</v>
      </c>
      <c r="F886" t="s">
        <v>21</v>
      </c>
      <c r="G886">
        <v>550.78</v>
      </c>
      <c r="H886">
        <v>1554.77</v>
      </c>
    </row>
    <row r="887" spans="1:8" customFormat="1" ht="12.75" x14ac:dyDescent="0.2">
      <c r="A887" t="s">
        <v>2551</v>
      </c>
      <c r="B887" t="s">
        <v>2552</v>
      </c>
      <c r="C887" t="s">
        <v>1331</v>
      </c>
      <c r="D887">
        <v>5118.75</v>
      </c>
      <c r="E887">
        <v>14571.55</v>
      </c>
      <c r="F887" t="s">
        <v>21</v>
      </c>
      <c r="G887">
        <v>550.78</v>
      </c>
      <c r="H887">
        <v>1567.9</v>
      </c>
    </row>
    <row r="888" spans="1:8" customFormat="1" ht="12.75" x14ac:dyDescent="0.2">
      <c r="A888" t="s">
        <v>2553</v>
      </c>
      <c r="B888" t="s">
        <v>2554</v>
      </c>
      <c r="C888" t="s">
        <v>1331</v>
      </c>
      <c r="D888">
        <v>6300</v>
      </c>
      <c r="E888">
        <v>8731.01</v>
      </c>
      <c r="F888" t="s">
        <v>21</v>
      </c>
      <c r="G888">
        <v>677.88</v>
      </c>
      <c r="H888">
        <v>939.46</v>
      </c>
    </row>
    <row r="889" spans="1:8" customFormat="1" ht="12.75" x14ac:dyDescent="0.2">
      <c r="A889" t="s">
        <v>2555</v>
      </c>
      <c r="B889" t="s">
        <v>2556</v>
      </c>
      <c r="C889" t="s">
        <v>1331</v>
      </c>
      <c r="D889">
        <v>6300</v>
      </c>
      <c r="E889">
        <v>9282.7000000000007</v>
      </c>
      <c r="F889" t="s">
        <v>21</v>
      </c>
      <c r="G889">
        <v>677.88</v>
      </c>
      <c r="H889">
        <v>998.82</v>
      </c>
    </row>
    <row r="890" spans="1:8" customFormat="1" ht="12.75" x14ac:dyDescent="0.2">
      <c r="A890" t="s">
        <v>2557</v>
      </c>
      <c r="B890" t="s">
        <v>2558</v>
      </c>
      <c r="C890" t="s">
        <v>1331</v>
      </c>
      <c r="D890">
        <v>6300</v>
      </c>
      <c r="E890">
        <v>9272.33</v>
      </c>
      <c r="F890" t="s">
        <v>21</v>
      </c>
      <c r="G890">
        <v>677.88</v>
      </c>
      <c r="H890">
        <v>997.7</v>
      </c>
    </row>
    <row r="891" spans="1:8" customFormat="1" ht="12.75" x14ac:dyDescent="0.2">
      <c r="A891" t="s">
        <v>2559</v>
      </c>
      <c r="B891" t="s">
        <v>2560</v>
      </c>
      <c r="C891" t="s">
        <v>1331</v>
      </c>
      <c r="D891">
        <v>6300</v>
      </c>
      <c r="E891">
        <v>10177.57</v>
      </c>
      <c r="F891" t="s">
        <v>21</v>
      </c>
      <c r="G891">
        <v>677.88</v>
      </c>
      <c r="H891">
        <v>1095.1099999999999</v>
      </c>
    </row>
    <row r="892" spans="1:8" customFormat="1" ht="12.75" x14ac:dyDescent="0.2">
      <c r="A892" t="s">
        <v>2561</v>
      </c>
      <c r="B892" t="s">
        <v>2562</v>
      </c>
      <c r="C892" t="s">
        <v>1331</v>
      </c>
      <c r="D892">
        <v>2925</v>
      </c>
      <c r="E892">
        <v>9078.8799999999992</v>
      </c>
      <c r="F892" t="s">
        <v>21</v>
      </c>
      <c r="G892">
        <v>314.73</v>
      </c>
      <c r="H892">
        <v>976.89</v>
      </c>
    </row>
    <row r="893" spans="1:8" customFormat="1" ht="12.75" x14ac:dyDescent="0.2">
      <c r="A893" t="s">
        <v>2563</v>
      </c>
      <c r="B893" t="s">
        <v>2564</v>
      </c>
      <c r="C893" t="s">
        <v>1331</v>
      </c>
      <c r="D893">
        <v>2925</v>
      </c>
      <c r="E893">
        <v>13094.72</v>
      </c>
      <c r="F893" t="s">
        <v>21</v>
      </c>
      <c r="G893">
        <v>314.73</v>
      </c>
      <c r="H893">
        <v>1408.99</v>
      </c>
    </row>
    <row r="894" spans="1:8" customFormat="1" ht="12.75" x14ac:dyDescent="0.2">
      <c r="A894" t="s">
        <v>2565</v>
      </c>
      <c r="B894" t="s">
        <v>2566</v>
      </c>
      <c r="C894" t="s">
        <v>1331</v>
      </c>
      <c r="D894">
        <v>2132.44</v>
      </c>
      <c r="E894">
        <v>12228.55</v>
      </c>
      <c r="F894" t="s">
        <v>21</v>
      </c>
      <c r="G894">
        <v>229.45</v>
      </c>
      <c r="H894">
        <v>1315.79</v>
      </c>
    </row>
    <row r="895" spans="1:8" customFormat="1" ht="12.75" x14ac:dyDescent="0.2">
      <c r="A895" t="s">
        <v>2567</v>
      </c>
      <c r="B895" t="s">
        <v>2568</v>
      </c>
      <c r="C895" t="e">
        <v>#N/A</v>
      </c>
      <c r="D895" t="e">
        <v>#N/A</v>
      </c>
      <c r="E895" t="e">
        <v>#N/A</v>
      </c>
      <c r="F895" t="e">
        <v>#N/A</v>
      </c>
      <c r="G895" t="e">
        <v>#N/A</v>
      </c>
      <c r="H895" t="e">
        <v>#N/A</v>
      </c>
    </row>
    <row r="896" spans="1:8" customFormat="1" ht="12.75" x14ac:dyDescent="0.2">
      <c r="A896" t="s">
        <v>2569</v>
      </c>
      <c r="B896" t="s">
        <v>2570</v>
      </c>
      <c r="C896" t="s">
        <v>1363</v>
      </c>
      <c r="D896">
        <v>72.45</v>
      </c>
      <c r="E896">
        <v>814.36</v>
      </c>
      <c r="F896" t="s">
        <v>51</v>
      </c>
      <c r="G896">
        <v>2.38</v>
      </c>
      <c r="H896">
        <v>26.72</v>
      </c>
    </row>
    <row r="897" spans="1:8" customFormat="1" ht="12.75" x14ac:dyDescent="0.2">
      <c r="A897" t="s">
        <v>2571</v>
      </c>
      <c r="B897" t="s">
        <v>2572</v>
      </c>
      <c r="C897" t="s">
        <v>1363</v>
      </c>
      <c r="D897">
        <v>72.45</v>
      </c>
      <c r="E897">
        <v>659.57</v>
      </c>
      <c r="F897" t="s">
        <v>51</v>
      </c>
      <c r="G897">
        <v>2.38</v>
      </c>
      <c r="H897">
        <v>21.64</v>
      </c>
    </row>
    <row r="898" spans="1:8" customFormat="1" ht="12.75" x14ac:dyDescent="0.2">
      <c r="A898" t="s">
        <v>2573</v>
      </c>
      <c r="B898" t="s">
        <v>2574</v>
      </c>
      <c r="C898" t="s">
        <v>1363</v>
      </c>
      <c r="D898">
        <v>72.45</v>
      </c>
      <c r="E898">
        <v>787.67</v>
      </c>
      <c r="F898" t="s">
        <v>51</v>
      </c>
      <c r="G898">
        <v>2.38</v>
      </c>
      <c r="H898">
        <v>25.84</v>
      </c>
    </row>
    <row r="899" spans="1:8" customFormat="1" ht="12.75" x14ac:dyDescent="0.2">
      <c r="A899" t="s">
        <v>2575</v>
      </c>
      <c r="B899" t="s">
        <v>2576</v>
      </c>
      <c r="C899" t="s">
        <v>1331</v>
      </c>
      <c r="D899">
        <v>2025</v>
      </c>
      <c r="E899">
        <v>14469</v>
      </c>
      <c r="F899" t="s">
        <v>21</v>
      </c>
      <c r="G899">
        <v>217.89</v>
      </c>
      <c r="H899">
        <v>1556.86</v>
      </c>
    </row>
    <row r="900" spans="1:8" customFormat="1" ht="12.75" x14ac:dyDescent="0.2">
      <c r="A900" t="s">
        <v>2577</v>
      </c>
      <c r="B900" t="s">
        <v>484</v>
      </c>
      <c r="C900" t="s">
        <v>1331</v>
      </c>
      <c r="D900">
        <v>2250</v>
      </c>
      <c r="E900">
        <v>10121.85</v>
      </c>
      <c r="F900" t="s">
        <v>21</v>
      </c>
      <c r="G900">
        <v>242.1</v>
      </c>
      <c r="H900">
        <v>1089.1099999999999</v>
      </c>
    </row>
    <row r="901" spans="1:8" customFormat="1" ht="12.75" x14ac:dyDescent="0.2">
      <c r="A901" t="s">
        <v>2578</v>
      </c>
      <c r="B901" t="s">
        <v>2579</v>
      </c>
      <c r="C901" t="s">
        <v>1331</v>
      </c>
      <c r="D901">
        <v>4162.5</v>
      </c>
      <c r="E901">
        <v>16507.560000000001</v>
      </c>
      <c r="F901" t="s">
        <v>21</v>
      </c>
      <c r="G901">
        <v>447.89</v>
      </c>
      <c r="H901">
        <v>1776.21</v>
      </c>
    </row>
    <row r="902" spans="1:8" customFormat="1" ht="12.75" x14ac:dyDescent="0.2">
      <c r="A902" t="s">
        <v>2580</v>
      </c>
      <c r="B902" t="s">
        <v>2581</v>
      </c>
      <c r="C902" t="s">
        <v>1331</v>
      </c>
      <c r="D902">
        <v>4162.5</v>
      </c>
      <c r="E902">
        <v>20411.560000000001</v>
      </c>
      <c r="F902" t="s">
        <v>21</v>
      </c>
      <c r="G902">
        <v>447.89</v>
      </c>
      <c r="H902">
        <v>2196.2800000000002</v>
      </c>
    </row>
    <row r="903" spans="1:8" customFormat="1" ht="12.75" x14ac:dyDescent="0.2">
      <c r="A903" t="s">
        <v>2582</v>
      </c>
      <c r="B903" t="s">
        <v>2583</v>
      </c>
      <c r="C903" t="s">
        <v>1331</v>
      </c>
      <c r="D903">
        <v>2418.75</v>
      </c>
      <c r="E903">
        <v>8604.15</v>
      </c>
      <c r="F903" t="s">
        <v>21</v>
      </c>
      <c r="G903">
        <v>260.26</v>
      </c>
      <c r="H903">
        <v>925.81</v>
      </c>
    </row>
    <row r="904" spans="1:8" customFormat="1" ht="12.75" x14ac:dyDescent="0.2">
      <c r="A904" t="s">
        <v>2584</v>
      </c>
      <c r="B904" t="s">
        <v>2585</v>
      </c>
      <c r="C904" t="s">
        <v>1331</v>
      </c>
      <c r="D904">
        <v>4556.25</v>
      </c>
      <c r="E904">
        <v>17833.75</v>
      </c>
      <c r="F904" t="s">
        <v>21</v>
      </c>
      <c r="G904">
        <v>490.25</v>
      </c>
      <c r="H904">
        <v>1918.91</v>
      </c>
    </row>
    <row r="905" spans="1:8" customFormat="1" ht="12.75" x14ac:dyDescent="0.2">
      <c r="A905" t="s">
        <v>2586</v>
      </c>
      <c r="B905" t="s">
        <v>2587</v>
      </c>
      <c r="C905" t="s">
        <v>1331</v>
      </c>
      <c r="D905">
        <v>4556.25</v>
      </c>
      <c r="E905">
        <v>20883.75</v>
      </c>
      <c r="F905" t="s">
        <v>21</v>
      </c>
      <c r="G905">
        <v>490.25</v>
      </c>
      <c r="H905">
        <v>2247.09</v>
      </c>
    </row>
    <row r="906" spans="1:8" customFormat="1" ht="12.75" x14ac:dyDescent="0.2">
      <c r="A906" t="s">
        <v>2588</v>
      </c>
      <c r="B906" t="s">
        <v>2589</v>
      </c>
      <c r="C906" t="s">
        <v>1331</v>
      </c>
      <c r="D906">
        <v>4556.25</v>
      </c>
      <c r="E906">
        <v>33693.75</v>
      </c>
      <c r="F906" t="s">
        <v>21</v>
      </c>
      <c r="G906">
        <v>490.25</v>
      </c>
      <c r="H906">
        <v>3625.45</v>
      </c>
    </row>
    <row r="907" spans="1:8" customFormat="1" ht="12.75" x14ac:dyDescent="0.2">
      <c r="A907" t="s">
        <v>2590</v>
      </c>
      <c r="B907" t="s">
        <v>2591</v>
      </c>
      <c r="C907" t="s">
        <v>1331</v>
      </c>
      <c r="D907">
        <v>4556.25</v>
      </c>
      <c r="E907">
        <v>29539.65</v>
      </c>
      <c r="F907" t="s">
        <v>21</v>
      </c>
      <c r="G907">
        <v>490.25</v>
      </c>
      <c r="H907">
        <v>3178.47</v>
      </c>
    </row>
    <row r="908" spans="1:8" customFormat="1" ht="12.75" x14ac:dyDescent="0.2">
      <c r="A908" t="s">
        <v>2592</v>
      </c>
      <c r="B908" t="s">
        <v>2593</v>
      </c>
      <c r="C908" t="s">
        <v>1331</v>
      </c>
      <c r="D908">
        <v>5400</v>
      </c>
      <c r="E908">
        <v>44183.55</v>
      </c>
      <c r="F908" t="s">
        <v>21</v>
      </c>
      <c r="G908">
        <v>581.04</v>
      </c>
      <c r="H908">
        <v>4754.1499999999996</v>
      </c>
    </row>
    <row r="909" spans="1:8" customFormat="1" ht="12.75" x14ac:dyDescent="0.2">
      <c r="A909" t="s">
        <v>2594</v>
      </c>
      <c r="B909" t="s">
        <v>2595</v>
      </c>
      <c r="C909" t="s">
        <v>1331</v>
      </c>
      <c r="D909">
        <v>5400</v>
      </c>
      <c r="E909">
        <v>16733.560000000001</v>
      </c>
      <c r="F909" t="s">
        <v>21</v>
      </c>
      <c r="G909">
        <v>581.04</v>
      </c>
      <c r="H909">
        <v>1800.53</v>
      </c>
    </row>
    <row r="910" spans="1:8" customFormat="1" ht="12.75" x14ac:dyDescent="0.2">
      <c r="A910" t="s">
        <v>2596</v>
      </c>
      <c r="B910" t="s">
        <v>2597</v>
      </c>
      <c r="C910" t="s">
        <v>1331</v>
      </c>
      <c r="D910">
        <v>5400</v>
      </c>
      <c r="E910">
        <v>19173.560000000001</v>
      </c>
      <c r="F910" t="s">
        <v>21</v>
      </c>
      <c r="G910">
        <v>581.04</v>
      </c>
      <c r="H910">
        <v>2063.0700000000002</v>
      </c>
    </row>
    <row r="911" spans="1:8" customFormat="1" ht="12.75" x14ac:dyDescent="0.2">
      <c r="A911" t="s">
        <v>2598</v>
      </c>
      <c r="B911" t="s">
        <v>2599</v>
      </c>
      <c r="C911" t="s">
        <v>1331</v>
      </c>
      <c r="D911">
        <v>5400</v>
      </c>
      <c r="E911">
        <v>18563.560000000001</v>
      </c>
      <c r="F911" t="s">
        <v>21</v>
      </c>
      <c r="G911">
        <v>581.04</v>
      </c>
      <c r="H911">
        <v>1997.44</v>
      </c>
    </row>
    <row r="912" spans="1:8" customFormat="1" ht="12.75" x14ac:dyDescent="0.2">
      <c r="A912" t="s">
        <v>2600</v>
      </c>
      <c r="B912" t="s">
        <v>2601</v>
      </c>
      <c r="C912" t="s">
        <v>1331</v>
      </c>
      <c r="D912">
        <v>1068.75</v>
      </c>
      <c r="E912">
        <v>2355.85</v>
      </c>
      <c r="F912" t="s">
        <v>21</v>
      </c>
      <c r="G912">
        <v>115</v>
      </c>
      <c r="H912">
        <v>253.49</v>
      </c>
    </row>
    <row r="913" spans="1:8" customFormat="1" ht="12.75" x14ac:dyDescent="0.2">
      <c r="A913" t="s">
        <v>2602</v>
      </c>
      <c r="B913" t="s">
        <v>2603</v>
      </c>
      <c r="C913" t="s">
        <v>2341</v>
      </c>
      <c r="D913">
        <v>37.799999999999997</v>
      </c>
      <c r="E913">
        <v>233</v>
      </c>
      <c r="F913" t="s">
        <v>21</v>
      </c>
      <c r="G913">
        <v>406.73</v>
      </c>
      <c r="H913">
        <v>2507.08</v>
      </c>
    </row>
    <row r="914" spans="1:8" customFormat="1" ht="12.75" x14ac:dyDescent="0.2">
      <c r="A914" t="s">
        <v>2604</v>
      </c>
      <c r="B914" t="s">
        <v>2605</v>
      </c>
      <c r="C914" t="s">
        <v>1331</v>
      </c>
      <c r="D914">
        <v>481.5</v>
      </c>
      <c r="E914">
        <v>715.74</v>
      </c>
      <c r="F914" t="s">
        <v>21</v>
      </c>
      <c r="G914">
        <v>51.81</v>
      </c>
      <c r="H914">
        <v>77.010000000000005</v>
      </c>
    </row>
    <row r="915" spans="1:8" customFormat="1" ht="12.75" x14ac:dyDescent="0.2">
      <c r="A915" t="s">
        <v>2606</v>
      </c>
      <c r="B915" t="s">
        <v>2607</v>
      </c>
      <c r="C915" t="s">
        <v>1331</v>
      </c>
      <c r="D915">
        <v>663.75</v>
      </c>
      <c r="E915">
        <v>1132.23</v>
      </c>
      <c r="F915" t="s">
        <v>21</v>
      </c>
      <c r="G915">
        <v>71.42</v>
      </c>
      <c r="H915">
        <v>121.83</v>
      </c>
    </row>
    <row r="916" spans="1:8" customFormat="1" ht="12.75" x14ac:dyDescent="0.2">
      <c r="A916" t="s">
        <v>2608</v>
      </c>
      <c r="B916" t="s">
        <v>2609</v>
      </c>
      <c r="C916" t="s">
        <v>1331</v>
      </c>
      <c r="D916">
        <v>433.13</v>
      </c>
      <c r="E916">
        <v>667.36</v>
      </c>
      <c r="F916" t="s">
        <v>21</v>
      </c>
      <c r="G916">
        <v>46.6</v>
      </c>
      <c r="H916">
        <v>71.81</v>
      </c>
    </row>
    <row r="917" spans="1:8" customFormat="1" ht="12.75" x14ac:dyDescent="0.2">
      <c r="A917" t="s">
        <v>2610</v>
      </c>
      <c r="B917" t="s">
        <v>2611</v>
      </c>
      <c r="C917" t="s">
        <v>1331</v>
      </c>
      <c r="D917">
        <v>821.25</v>
      </c>
      <c r="E917">
        <v>1289.73</v>
      </c>
      <c r="F917" t="s">
        <v>21</v>
      </c>
      <c r="G917">
        <v>88.37</v>
      </c>
      <c r="H917">
        <v>138.77000000000001</v>
      </c>
    </row>
    <row r="918" spans="1:8" customFormat="1" ht="12.75" x14ac:dyDescent="0.2">
      <c r="A918" t="s">
        <v>2612</v>
      </c>
      <c r="B918" t="s">
        <v>2613</v>
      </c>
      <c r="C918" t="s">
        <v>1331</v>
      </c>
      <c r="D918">
        <v>1462.5</v>
      </c>
      <c r="E918">
        <v>1716.5</v>
      </c>
      <c r="F918" t="s">
        <v>21</v>
      </c>
      <c r="G918">
        <v>157.37</v>
      </c>
      <c r="H918">
        <v>184.7</v>
      </c>
    </row>
    <row r="919" spans="1:8" customFormat="1" ht="12.75" x14ac:dyDescent="0.2">
      <c r="A919" t="s">
        <v>2614</v>
      </c>
      <c r="B919" t="s">
        <v>2615</v>
      </c>
      <c r="C919" t="s">
        <v>1331</v>
      </c>
      <c r="D919">
        <v>1462.5</v>
      </c>
      <c r="E919">
        <v>1971</v>
      </c>
      <c r="F919" t="s">
        <v>21</v>
      </c>
      <c r="G919">
        <v>157.37</v>
      </c>
      <c r="H919">
        <v>212.08</v>
      </c>
    </row>
    <row r="920" spans="1:8" customFormat="1" ht="12.75" x14ac:dyDescent="0.2">
      <c r="A920" t="s">
        <v>2616</v>
      </c>
      <c r="B920" t="s">
        <v>2617</v>
      </c>
      <c r="C920" t="s">
        <v>1331</v>
      </c>
      <c r="D920">
        <v>1462.5</v>
      </c>
      <c r="E920">
        <v>2145.14</v>
      </c>
      <c r="F920" t="s">
        <v>21</v>
      </c>
      <c r="G920">
        <v>157.37</v>
      </c>
      <c r="H920">
        <v>230.82</v>
      </c>
    </row>
    <row r="921" spans="1:8" customFormat="1" ht="12.75" x14ac:dyDescent="0.2">
      <c r="A921" t="s">
        <v>2618</v>
      </c>
      <c r="B921" t="s">
        <v>2619</v>
      </c>
      <c r="C921" t="s">
        <v>1331</v>
      </c>
      <c r="D921">
        <v>1462.5</v>
      </c>
      <c r="E921">
        <v>2650.15</v>
      </c>
      <c r="F921" t="s">
        <v>21</v>
      </c>
      <c r="G921">
        <v>157.37</v>
      </c>
      <c r="H921">
        <v>285.16000000000003</v>
      </c>
    </row>
    <row r="922" spans="1:8" customFormat="1" ht="12.75" x14ac:dyDescent="0.2">
      <c r="A922" t="s">
        <v>2620</v>
      </c>
      <c r="B922" t="s">
        <v>2621</v>
      </c>
      <c r="C922" t="s">
        <v>1331</v>
      </c>
      <c r="D922">
        <v>3431.25</v>
      </c>
      <c r="E922">
        <v>6139.41</v>
      </c>
      <c r="F922" t="s">
        <v>21</v>
      </c>
      <c r="G922">
        <v>369.2</v>
      </c>
      <c r="H922">
        <v>660.6</v>
      </c>
    </row>
    <row r="923" spans="1:8" customFormat="1" ht="12.75" x14ac:dyDescent="0.2">
      <c r="A923" t="s">
        <v>2622</v>
      </c>
      <c r="B923" t="s">
        <v>2623</v>
      </c>
      <c r="C923" t="s">
        <v>1331</v>
      </c>
      <c r="D923">
        <v>1132.8800000000001</v>
      </c>
      <c r="E923">
        <v>3275.56</v>
      </c>
      <c r="F923" t="s">
        <v>21</v>
      </c>
      <c r="G923">
        <v>121.9</v>
      </c>
      <c r="H923">
        <v>352.45</v>
      </c>
    </row>
    <row r="924" spans="1:8" customFormat="1" ht="12.75" x14ac:dyDescent="0.2">
      <c r="A924" t="s">
        <v>2624</v>
      </c>
      <c r="B924" t="s">
        <v>2625</v>
      </c>
      <c r="C924" t="s">
        <v>1331</v>
      </c>
      <c r="D924">
        <v>1144.1300000000001</v>
      </c>
      <c r="E924">
        <v>3162.78</v>
      </c>
      <c r="F924" t="s">
        <v>21</v>
      </c>
      <c r="G924">
        <v>123.11</v>
      </c>
      <c r="H924">
        <v>340.31</v>
      </c>
    </row>
    <row r="925" spans="1:8" customFormat="1" ht="12.75" x14ac:dyDescent="0.2">
      <c r="A925" t="s">
        <v>2626</v>
      </c>
      <c r="B925" t="s">
        <v>2627</v>
      </c>
      <c r="C925" t="s">
        <v>1331</v>
      </c>
      <c r="D925">
        <v>1163.25</v>
      </c>
      <c r="E925">
        <v>3118.83</v>
      </c>
      <c r="F925" t="s">
        <v>21</v>
      </c>
      <c r="G925">
        <v>125.17</v>
      </c>
      <c r="H925">
        <v>335.59</v>
      </c>
    </row>
    <row r="926" spans="1:8" customFormat="1" ht="12.75" x14ac:dyDescent="0.2">
      <c r="A926" t="s">
        <v>2628</v>
      </c>
      <c r="B926" t="s">
        <v>2629</v>
      </c>
      <c r="C926" t="s">
        <v>1331</v>
      </c>
      <c r="D926">
        <v>1462.5</v>
      </c>
      <c r="E926">
        <v>2148.2600000000002</v>
      </c>
      <c r="F926" t="s">
        <v>21</v>
      </c>
      <c r="G926">
        <v>157.37</v>
      </c>
      <c r="H926">
        <v>231.15</v>
      </c>
    </row>
    <row r="927" spans="1:8" customFormat="1" ht="12.75" x14ac:dyDescent="0.2">
      <c r="A927" t="s">
        <v>2630</v>
      </c>
      <c r="B927" t="s">
        <v>2631</v>
      </c>
      <c r="C927" t="s">
        <v>1331</v>
      </c>
      <c r="D927">
        <v>1462.5</v>
      </c>
      <c r="E927">
        <v>2345.0500000000002</v>
      </c>
      <c r="F927" t="s">
        <v>21</v>
      </c>
      <c r="G927">
        <v>157.37</v>
      </c>
      <c r="H927">
        <v>252.33</v>
      </c>
    </row>
    <row r="928" spans="1:8" customFormat="1" ht="12.75" x14ac:dyDescent="0.2">
      <c r="A928" t="s">
        <v>2632</v>
      </c>
      <c r="B928" t="s">
        <v>2633</v>
      </c>
      <c r="C928" t="s">
        <v>1331</v>
      </c>
      <c r="D928">
        <v>1856.25</v>
      </c>
      <c r="E928">
        <v>3221.43</v>
      </c>
      <c r="F928" t="s">
        <v>21</v>
      </c>
      <c r="G928">
        <v>199.73</v>
      </c>
      <c r="H928">
        <v>346.63</v>
      </c>
    </row>
    <row r="929" spans="1:8" customFormat="1" ht="12.75" x14ac:dyDescent="0.2">
      <c r="A929" t="s">
        <v>2634</v>
      </c>
      <c r="B929" t="s">
        <v>2635</v>
      </c>
      <c r="C929" t="s">
        <v>1331</v>
      </c>
      <c r="D929">
        <v>1462.5</v>
      </c>
      <c r="E929">
        <v>1952.88</v>
      </c>
      <c r="F929" t="s">
        <v>21</v>
      </c>
      <c r="G929">
        <v>157.37</v>
      </c>
      <c r="H929">
        <v>210.13</v>
      </c>
    </row>
    <row r="930" spans="1:8" customFormat="1" ht="12.75" x14ac:dyDescent="0.2">
      <c r="A930" t="s">
        <v>2636</v>
      </c>
      <c r="B930" t="s">
        <v>2637</v>
      </c>
      <c r="C930" t="s">
        <v>1331</v>
      </c>
      <c r="D930">
        <v>1462.5</v>
      </c>
      <c r="E930">
        <v>2114.2199999999998</v>
      </c>
      <c r="F930" t="s">
        <v>21</v>
      </c>
      <c r="G930">
        <v>157.37</v>
      </c>
      <c r="H930">
        <v>227.49</v>
      </c>
    </row>
    <row r="931" spans="1:8" customFormat="1" ht="12.75" x14ac:dyDescent="0.2">
      <c r="A931" t="s">
        <v>2638</v>
      </c>
      <c r="B931" t="s">
        <v>2639</v>
      </c>
      <c r="C931" t="s">
        <v>1331</v>
      </c>
      <c r="D931">
        <v>1856.25</v>
      </c>
      <c r="E931">
        <v>2837.01</v>
      </c>
      <c r="F931" t="s">
        <v>21</v>
      </c>
      <c r="G931">
        <v>199.73</v>
      </c>
      <c r="H931">
        <v>305.26</v>
      </c>
    </row>
    <row r="932" spans="1:8" customFormat="1" ht="12.75" x14ac:dyDescent="0.2">
      <c r="A932" t="s">
        <v>2640</v>
      </c>
      <c r="B932" t="s">
        <v>2641</v>
      </c>
      <c r="C932" t="s">
        <v>1331</v>
      </c>
      <c r="D932">
        <v>1462.5</v>
      </c>
      <c r="E932">
        <v>1907.31</v>
      </c>
      <c r="F932" t="s">
        <v>21</v>
      </c>
      <c r="G932">
        <v>157.37</v>
      </c>
      <c r="H932">
        <v>205.23</v>
      </c>
    </row>
    <row r="933" spans="1:8" customFormat="1" ht="12.75" x14ac:dyDescent="0.2">
      <c r="A933" t="s">
        <v>2642</v>
      </c>
      <c r="B933" t="s">
        <v>2643</v>
      </c>
      <c r="C933" t="s">
        <v>1331</v>
      </c>
      <c r="D933">
        <v>1462.5</v>
      </c>
      <c r="E933">
        <v>2024.19</v>
      </c>
      <c r="F933" t="s">
        <v>21</v>
      </c>
      <c r="G933">
        <v>157.37</v>
      </c>
      <c r="H933">
        <v>217.8</v>
      </c>
    </row>
    <row r="934" spans="1:8" customFormat="1" ht="12.75" x14ac:dyDescent="0.2">
      <c r="A934" t="s">
        <v>2644</v>
      </c>
      <c r="B934" t="s">
        <v>2645</v>
      </c>
      <c r="C934" t="s">
        <v>1331</v>
      </c>
      <c r="D934">
        <v>1856.25</v>
      </c>
      <c r="E934">
        <v>2733.06</v>
      </c>
      <c r="F934" t="s">
        <v>21</v>
      </c>
      <c r="G934">
        <v>199.73</v>
      </c>
      <c r="H934">
        <v>294.08</v>
      </c>
    </row>
    <row r="935" spans="1:8" customFormat="1" ht="12.75" x14ac:dyDescent="0.2">
      <c r="A935" t="s">
        <v>2646</v>
      </c>
      <c r="B935" t="s">
        <v>2647</v>
      </c>
      <c r="C935" t="s">
        <v>1331</v>
      </c>
      <c r="D935">
        <v>1856.25</v>
      </c>
      <c r="E935">
        <v>2383.29</v>
      </c>
      <c r="F935" t="s">
        <v>21</v>
      </c>
      <c r="G935">
        <v>199.73</v>
      </c>
      <c r="H935">
        <v>256.44</v>
      </c>
    </row>
    <row r="936" spans="1:8" customFormat="1" ht="12.75" x14ac:dyDescent="0.2">
      <c r="A936" t="s">
        <v>2648</v>
      </c>
      <c r="B936" t="s">
        <v>2649</v>
      </c>
      <c r="C936" t="s">
        <v>1331</v>
      </c>
      <c r="D936">
        <v>1856.25</v>
      </c>
      <c r="E936">
        <v>2378.15</v>
      </c>
      <c r="F936" t="s">
        <v>21</v>
      </c>
      <c r="G936">
        <v>199.73</v>
      </c>
      <c r="H936">
        <v>255.89</v>
      </c>
    </row>
    <row r="937" spans="1:8" customFormat="1" ht="12.75" x14ac:dyDescent="0.2">
      <c r="A937" t="s">
        <v>2650</v>
      </c>
      <c r="B937" t="s">
        <v>2651</v>
      </c>
      <c r="C937" t="s">
        <v>1331</v>
      </c>
      <c r="D937">
        <v>1856.25</v>
      </c>
      <c r="E937">
        <v>2209.56</v>
      </c>
      <c r="F937" t="s">
        <v>21</v>
      </c>
      <c r="G937">
        <v>199.73</v>
      </c>
      <c r="H937">
        <v>237.75</v>
      </c>
    </row>
    <row r="938" spans="1:8" customFormat="1" ht="12.75" x14ac:dyDescent="0.2">
      <c r="A938" t="s">
        <v>2652</v>
      </c>
      <c r="B938" t="s">
        <v>2653</v>
      </c>
      <c r="C938" t="s">
        <v>1331</v>
      </c>
      <c r="D938">
        <v>1462.5</v>
      </c>
      <c r="E938">
        <v>1862.9</v>
      </c>
      <c r="F938" t="s">
        <v>21</v>
      </c>
      <c r="G938">
        <v>157.37</v>
      </c>
      <c r="H938">
        <v>200.45</v>
      </c>
    </row>
    <row r="939" spans="1:8" customFormat="1" ht="12.75" x14ac:dyDescent="0.2">
      <c r="A939" t="s">
        <v>2654</v>
      </c>
      <c r="B939" t="s">
        <v>2655</v>
      </c>
      <c r="C939" t="s">
        <v>1331</v>
      </c>
      <c r="D939">
        <v>1462.5</v>
      </c>
      <c r="E939">
        <v>1990.03</v>
      </c>
      <c r="F939" t="s">
        <v>21</v>
      </c>
      <c r="G939">
        <v>157.37</v>
      </c>
      <c r="H939">
        <v>214.13</v>
      </c>
    </row>
    <row r="940" spans="1:8" customFormat="1" ht="12.75" x14ac:dyDescent="0.2">
      <c r="A940" t="s">
        <v>2656</v>
      </c>
      <c r="B940" t="s">
        <v>2657</v>
      </c>
      <c r="C940" t="s">
        <v>1331</v>
      </c>
      <c r="D940">
        <v>1856.25</v>
      </c>
      <c r="E940">
        <v>2657.06</v>
      </c>
      <c r="F940" t="s">
        <v>21</v>
      </c>
      <c r="G940">
        <v>199.73</v>
      </c>
      <c r="H940">
        <v>285.89999999999998</v>
      </c>
    </row>
    <row r="941" spans="1:8" customFormat="1" ht="12.75" x14ac:dyDescent="0.2">
      <c r="A941" t="s">
        <v>2658</v>
      </c>
      <c r="B941" t="s">
        <v>2659</v>
      </c>
      <c r="C941" t="s">
        <v>1331</v>
      </c>
      <c r="D941">
        <v>1462.5</v>
      </c>
      <c r="E941">
        <v>1799.46</v>
      </c>
      <c r="F941" t="s">
        <v>21</v>
      </c>
      <c r="G941">
        <v>157.37</v>
      </c>
      <c r="H941">
        <v>193.62</v>
      </c>
    </row>
    <row r="942" spans="1:8" customFormat="1" ht="12.75" x14ac:dyDescent="0.2">
      <c r="A942" t="s">
        <v>2660</v>
      </c>
      <c r="B942" t="s">
        <v>2661</v>
      </c>
      <c r="C942" t="s">
        <v>1331</v>
      </c>
      <c r="D942">
        <v>1462.5</v>
      </c>
      <c r="E942">
        <v>1907.56</v>
      </c>
      <c r="F942" t="s">
        <v>21</v>
      </c>
      <c r="G942">
        <v>157.37</v>
      </c>
      <c r="H942">
        <v>205.25</v>
      </c>
    </row>
    <row r="943" spans="1:8" customFormat="1" ht="12.75" x14ac:dyDescent="0.2">
      <c r="A943" t="s">
        <v>2662</v>
      </c>
      <c r="B943" t="s">
        <v>2663</v>
      </c>
      <c r="C943" t="s">
        <v>1331</v>
      </c>
      <c r="D943">
        <v>1856.25</v>
      </c>
      <c r="E943">
        <v>2523.83</v>
      </c>
      <c r="F943" t="s">
        <v>21</v>
      </c>
      <c r="G943">
        <v>199.73</v>
      </c>
      <c r="H943">
        <v>271.56</v>
      </c>
    </row>
    <row r="944" spans="1:8" customFormat="1" ht="12.75" x14ac:dyDescent="0.2">
      <c r="A944" t="s">
        <v>2664</v>
      </c>
      <c r="B944" t="s">
        <v>2665</v>
      </c>
      <c r="C944" t="s">
        <v>1331</v>
      </c>
      <c r="D944">
        <v>956.25</v>
      </c>
      <c r="E944">
        <v>1216.3499999999999</v>
      </c>
      <c r="F944" t="s">
        <v>21</v>
      </c>
      <c r="G944">
        <v>102.89</v>
      </c>
      <c r="H944">
        <v>130.88</v>
      </c>
    </row>
    <row r="945" spans="1:8" customFormat="1" ht="12.75" x14ac:dyDescent="0.2">
      <c r="A945" t="s">
        <v>2666</v>
      </c>
      <c r="B945" t="s">
        <v>2667</v>
      </c>
      <c r="C945" t="s">
        <v>1331</v>
      </c>
      <c r="D945">
        <v>1068.75</v>
      </c>
      <c r="E945">
        <v>1280.79</v>
      </c>
      <c r="F945" t="s">
        <v>21</v>
      </c>
      <c r="G945">
        <v>115</v>
      </c>
      <c r="H945">
        <v>137.81</v>
      </c>
    </row>
    <row r="946" spans="1:8" customFormat="1" ht="12.75" x14ac:dyDescent="0.2">
      <c r="A946" t="s">
        <v>2668</v>
      </c>
      <c r="B946" t="s">
        <v>2669</v>
      </c>
      <c r="C946" t="s">
        <v>1331</v>
      </c>
      <c r="D946">
        <v>1462.5</v>
      </c>
      <c r="E946">
        <v>1971.73</v>
      </c>
      <c r="F946" t="s">
        <v>21</v>
      </c>
      <c r="G946">
        <v>157.37</v>
      </c>
      <c r="H946">
        <v>212.16</v>
      </c>
    </row>
    <row r="947" spans="1:8" customFormat="1" ht="12.75" x14ac:dyDescent="0.2">
      <c r="A947" t="s">
        <v>2670</v>
      </c>
      <c r="B947" t="s">
        <v>2671</v>
      </c>
      <c r="C947" t="s">
        <v>1331</v>
      </c>
      <c r="D947">
        <v>1462.5</v>
      </c>
      <c r="E947">
        <v>1862.66</v>
      </c>
      <c r="F947" t="s">
        <v>21</v>
      </c>
      <c r="G947">
        <v>157.37</v>
      </c>
      <c r="H947">
        <v>200.42</v>
      </c>
    </row>
    <row r="948" spans="1:8" customFormat="1" ht="12.75" x14ac:dyDescent="0.2">
      <c r="A948" t="s">
        <v>2672</v>
      </c>
      <c r="B948" t="s">
        <v>2673</v>
      </c>
      <c r="C948" t="s">
        <v>1331</v>
      </c>
      <c r="D948">
        <v>1068.75</v>
      </c>
      <c r="E948">
        <v>1577.98</v>
      </c>
      <c r="F948" t="s">
        <v>21</v>
      </c>
      <c r="G948">
        <v>115</v>
      </c>
      <c r="H948">
        <v>169.79</v>
      </c>
    </row>
    <row r="949" spans="1:8" customFormat="1" ht="12.75" x14ac:dyDescent="0.2">
      <c r="A949" t="s">
        <v>2674</v>
      </c>
      <c r="B949" t="s">
        <v>2675</v>
      </c>
      <c r="C949" t="s">
        <v>1331</v>
      </c>
      <c r="D949">
        <v>1715.63</v>
      </c>
      <c r="E949">
        <v>2224.85</v>
      </c>
      <c r="F949" t="s">
        <v>21</v>
      </c>
      <c r="G949">
        <v>184.6</v>
      </c>
      <c r="H949">
        <v>239.39</v>
      </c>
    </row>
    <row r="950" spans="1:8" customFormat="1" ht="12.75" x14ac:dyDescent="0.2">
      <c r="A950" t="s">
        <v>2676</v>
      </c>
      <c r="B950" t="s">
        <v>2677</v>
      </c>
      <c r="C950" t="s">
        <v>1331</v>
      </c>
      <c r="D950">
        <v>1715.63</v>
      </c>
      <c r="E950">
        <v>2115.7800000000002</v>
      </c>
      <c r="F950" t="s">
        <v>21</v>
      </c>
      <c r="G950">
        <v>184.6</v>
      </c>
      <c r="H950">
        <v>227.66</v>
      </c>
    </row>
    <row r="951" spans="1:8" customFormat="1" ht="12.75" x14ac:dyDescent="0.2">
      <c r="A951" t="s">
        <v>2678</v>
      </c>
      <c r="B951" t="s">
        <v>2679</v>
      </c>
      <c r="C951" t="s">
        <v>1331</v>
      </c>
      <c r="D951">
        <v>1434.38</v>
      </c>
      <c r="E951">
        <v>1705.21</v>
      </c>
      <c r="F951" t="s">
        <v>21</v>
      </c>
      <c r="G951">
        <v>154.34</v>
      </c>
      <c r="H951">
        <v>183.48</v>
      </c>
    </row>
    <row r="952" spans="1:8" customFormat="1" ht="12.75" x14ac:dyDescent="0.2">
      <c r="A952" t="s">
        <v>2680</v>
      </c>
      <c r="B952" t="s">
        <v>2681</v>
      </c>
      <c r="C952" t="s">
        <v>1331</v>
      </c>
      <c r="D952">
        <v>2728.13</v>
      </c>
      <c r="E952">
        <v>2998.97</v>
      </c>
      <c r="F952" t="s">
        <v>21</v>
      </c>
      <c r="G952">
        <v>293.55</v>
      </c>
      <c r="H952">
        <v>322.69</v>
      </c>
    </row>
    <row r="953" spans="1:8" customFormat="1" ht="12.75" x14ac:dyDescent="0.2">
      <c r="A953" t="s">
        <v>2682</v>
      </c>
      <c r="B953" t="s">
        <v>2683</v>
      </c>
      <c r="C953" t="s">
        <v>1331</v>
      </c>
      <c r="D953">
        <v>2728.13</v>
      </c>
      <c r="E953">
        <v>3128.28</v>
      </c>
      <c r="F953" t="s">
        <v>21</v>
      </c>
      <c r="G953">
        <v>293.55</v>
      </c>
      <c r="H953">
        <v>336.6</v>
      </c>
    </row>
    <row r="954" spans="1:8" customFormat="1" ht="12.75" x14ac:dyDescent="0.2">
      <c r="A954" t="s">
        <v>2684</v>
      </c>
      <c r="B954" t="s">
        <v>2685</v>
      </c>
      <c r="C954" t="s">
        <v>1331</v>
      </c>
      <c r="D954">
        <v>703.13</v>
      </c>
      <c r="E954">
        <v>703.13</v>
      </c>
      <c r="F954" t="s">
        <v>21</v>
      </c>
      <c r="G954">
        <v>75.66</v>
      </c>
      <c r="H954">
        <v>75.66</v>
      </c>
    </row>
    <row r="955" spans="1:8" customFormat="1" ht="12.75" x14ac:dyDescent="0.2">
      <c r="A955" t="s">
        <v>2686</v>
      </c>
      <c r="B955" t="s">
        <v>2687</v>
      </c>
      <c r="C955" t="s">
        <v>1331</v>
      </c>
      <c r="D955">
        <v>157.5</v>
      </c>
      <c r="E955">
        <v>201.91</v>
      </c>
      <c r="F955" t="s">
        <v>21</v>
      </c>
      <c r="G955">
        <v>16.95</v>
      </c>
      <c r="H955">
        <v>21.73</v>
      </c>
    </row>
    <row r="956" spans="1:8" customFormat="1" ht="12.75" x14ac:dyDescent="0.2">
      <c r="A956" t="s">
        <v>2688</v>
      </c>
      <c r="B956" t="s">
        <v>2689</v>
      </c>
      <c r="C956" t="s">
        <v>1331</v>
      </c>
      <c r="D956">
        <v>421.88</v>
      </c>
      <c r="E956">
        <v>764.7</v>
      </c>
      <c r="F956" t="s">
        <v>21</v>
      </c>
      <c r="G956">
        <v>45.39</v>
      </c>
      <c r="H956">
        <v>82.28</v>
      </c>
    </row>
    <row r="957" spans="1:8" customFormat="1" ht="12.75" x14ac:dyDescent="0.2">
      <c r="A957" t="s">
        <v>2690</v>
      </c>
      <c r="B957" t="s">
        <v>2691</v>
      </c>
      <c r="C957" t="s">
        <v>1331</v>
      </c>
      <c r="D957">
        <v>421.88</v>
      </c>
      <c r="E957">
        <v>848.63</v>
      </c>
      <c r="F957" t="s">
        <v>21</v>
      </c>
      <c r="G957">
        <v>45.39</v>
      </c>
      <c r="H957">
        <v>91.31</v>
      </c>
    </row>
    <row r="958" spans="1:8" customFormat="1" ht="12.75" x14ac:dyDescent="0.2">
      <c r="A958" t="s">
        <v>2692</v>
      </c>
      <c r="B958" t="s">
        <v>2693</v>
      </c>
      <c r="C958" t="s">
        <v>1331</v>
      </c>
      <c r="D958">
        <v>421.88</v>
      </c>
      <c r="E958">
        <v>905.24</v>
      </c>
      <c r="F958" t="s">
        <v>21</v>
      </c>
      <c r="G958">
        <v>45.39</v>
      </c>
      <c r="H958">
        <v>97.4</v>
      </c>
    </row>
    <row r="959" spans="1:8" customFormat="1" ht="12.75" x14ac:dyDescent="0.2">
      <c r="A959" t="s">
        <v>2694</v>
      </c>
      <c r="B959" t="s">
        <v>2695</v>
      </c>
      <c r="C959" t="s">
        <v>1331</v>
      </c>
      <c r="D959">
        <v>118.13</v>
      </c>
      <c r="E959">
        <v>324.3</v>
      </c>
      <c r="F959" t="s">
        <v>21</v>
      </c>
      <c r="G959">
        <v>12.71</v>
      </c>
      <c r="H959">
        <v>34.9</v>
      </c>
    </row>
    <row r="960" spans="1:8" customFormat="1" ht="12.75" x14ac:dyDescent="0.2">
      <c r="A960" t="s">
        <v>2696</v>
      </c>
      <c r="B960" t="s">
        <v>2697</v>
      </c>
      <c r="C960" t="s">
        <v>1331</v>
      </c>
      <c r="D960">
        <v>253.13</v>
      </c>
      <c r="E960">
        <v>362.92</v>
      </c>
      <c r="F960" t="s">
        <v>21</v>
      </c>
      <c r="G960">
        <v>27.24</v>
      </c>
      <c r="H960">
        <v>39.049999999999997</v>
      </c>
    </row>
    <row r="961" spans="1:8" customFormat="1" ht="12.75" x14ac:dyDescent="0.2">
      <c r="A961" t="s">
        <v>2698</v>
      </c>
      <c r="B961" t="s">
        <v>2699</v>
      </c>
      <c r="C961" t="s">
        <v>1331</v>
      </c>
      <c r="D961">
        <v>114.75</v>
      </c>
      <c r="E961">
        <v>168.67</v>
      </c>
      <c r="F961" t="s">
        <v>21</v>
      </c>
      <c r="G961">
        <v>12.35</v>
      </c>
      <c r="H961">
        <v>18.149999999999999</v>
      </c>
    </row>
    <row r="962" spans="1:8" customFormat="1" ht="12.75" x14ac:dyDescent="0.2">
      <c r="A962" t="s">
        <v>2700</v>
      </c>
      <c r="B962" t="s">
        <v>2701</v>
      </c>
      <c r="C962" t="s">
        <v>1331</v>
      </c>
      <c r="D962">
        <v>193.5</v>
      </c>
      <c r="E962">
        <v>280.49</v>
      </c>
      <c r="F962" t="s">
        <v>21</v>
      </c>
      <c r="G962">
        <v>20.82</v>
      </c>
      <c r="H962">
        <v>30.18</v>
      </c>
    </row>
    <row r="963" spans="1:8" customFormat="1" ht="12.75" x14ac:dyDescent="0.2">
      <c r="A963" t="s">
        <v>2702</v>
      </c>
      <c r="B963" t="s">
        <v>2703</v>
      </c>
      <c r="C963" t="s">
        <v>1331</v>
      </c>
      <c r="D963">
        <v>94.5</v>
      </c>
      <c r="E963">
        <v>115.85</v>
      </c>
      <c r="F963" t="s">
        <v>21</v>
      </c>
      <c r="G963">
        <v>10.17</v>
      </c>
      <c r="H963">
        <v>12.47</v>
      </c>
    </row>
    <row r="964" spans="1:8" customFormat="1" ht="12.75" x14ac:dyDescent="0.2">
      <c r="A964" t="s">
        <v>2704</v>
      </c>
      <c r="B964" t="s">
        <v>2705</v>
      </c>
      <c r="C964" t="s">
        <v>1331</v>
      </c>
      <c r="D964">
        <v>257.63</v>
      </c>
      <c r="E964">
        <v>289.64999999999998</v>
      </c>
      <c r="F964" t="s">
        <v>21</v>
      </c>
      <c r="G964">
        <v>27.72</v>
      </c>
      <c r="H964">
        <v>31.17</v>
      </c>
    </row>
    <row r="965" spans="1:8" customFormat="1" ht="12.75" x14ac:dyDescent="0.2">
      <c r="A965" t="s">
        <v>2706</v>
      </c>
      <c r="B965" t="s">
        <v>2707</v>
      </c>
      <c r="C965" t="s">
        <v>1331</v>
      </c>
      <c r="D965">
        <v>331.88</v>
      </c>
      <c r="E965">
        <v>381.53</v>
      </c>
      <c r="F965" t="s">
        <v>21</v>
      </c>
      <c r="G965">
        <v>35.71</v>
      </c>
      <c r="H965">
        <v>41.05</v>
      </c>
    </row>
    <row r="966" spans="1:8" customFormat="1" ht="12.75" x14ac:dyDescent="0.2">
      <c r="A966" t="s">
        <v>2708</v>
      </c>
      <c r="B966" t="s">
        <v>2709</v>
      </c>
      <c r="C966" t="s">
        <v>1331</v>
      </c>
      <c r="D966">
        <v>114.75</v>
      </c>
      <c r="E966">
        <v>153.18</v>
      </c>
      <c r="F966" t="s">
        <v>21</v>
      </c>
      <c r="G966">
        <v>12.35</v>
      </c>
      <c r="H966">
        <v>16.48</v>
      </c>
    </row>
    <row r="967" spans="1:8" customFormat="1" ht="12.75" x14ac:dyDescent="0.2">
      <c r="A967" t="s">
        <v>2710</v>
      </c>
      <c r="B967" t="s">
        <v>2711</v>
      </c>
      <c r="C967" t="s">
        <v>1331</v>
      </c>
      <c r="D967">
        <v>193.5</v>
      </c>
      <c r="E967">
        <v>220.04</v>
      </c>
      <c r="F967" t="s">
        <v>21</v>
      </c>
      <c r="G967">
        <v>20.82</v>
      </c>
      <c r="H967">
        <v>23.68</v>
      </c>
    </row>
    <row r="968" spans="1:8" customFormat="1" ht="12.75" x14ac:dyDescent="0.2">
      <c r="A968" t="s">
        <v>2712</v>
      </c>
      <c r="B968" t="s">
        <v>2713</v>
      </c>
      <c r="C968" t="s">
        <v>1331</v>
      </c>
      <c r="D968">
        <v>155.25</v>
      </c>
      <c r="E968">
        <v>192.97</v>
      </c>
      <c r="F968" t="s">
        <v>21</v>
      </c>
      <c r="G968">
        <v>16.7</v>
      </c>
      <c r="H968">
        <v>20.76</v>
      </c>
    </row>
    <row r="969" spans="1:8" customFormat="1" ht="12.75" x14ac:dyDescent="0.2">
      <c r="A969" t="s">
        <v>2714</v>
      </c>
      <c r="B969" t="s">
        <v>2715</v>
      </c>
      <c r="C969" t="s">
        <v>1331</v>
      </c>
      <c r="D969">
        <v>155.25</v>
      </c>
      <c r="E969">
        <v>238.23</v>
      </c>
      <c r="F969" t="s">
        <v>21</v>
      </c>
      <c r="G969">
        <v>16.7</v>
      </c>
      <c r="H969">
        <v>25.63</v>
      </c>
    </row>
    <row r="970" spans="1:8" customFormat="1" ht="12.75" x14ac:dyDescent="0.2">
      <c r="A970" t="s">
        <v>2716</v>
      </c>
      <c r="B970" t="s">
        <v>2717</v>
      </c>
      <c r="C970" t="s">
        <v>1331</v>
      </c>
      <c r="D970">
        <v>354.38</v>
      </c>
      <c r="E970">
        <v>354.38</v>
      </c>
      <c r="F970" t="s">
        <v>21</v>
      </c>
      <c r="G970">
        <v>38.130000000000003</v>
      </c>
      <c r="H970">
        <v>38.130000000000003</v>
      </c>
    </row>
    <row r="971" spans="1:8" customFormat="1" ht="12.75" x14ac:dyDescent="0.2">
      <c r="A971" t="s">
        <v>2718</v>
      </c>
      <c r="B971" t="s">
        <v>2719</v>
      </c>
      <c r="C971" t="s">
        <v>1331</v>
      </c>
      <c r="D971">
        <v>262.13</v>
      </c>
      <c r="E971">
        <v>262.13</v>
      </c>
      <c r="F971" t="s">
        <v>21</v>
      </c>
      <c r="G971">
        <v>28.2</v>
      </c>
      <c r="H971">
        <v>28.2</v>
      </c>
    </row>
    <row r="972" spans="1:8" customFormat="1" ht="12.75" x14ac:dyDescent="0.2">
      <c r="A972" t="s">
        <v>2720</v>
      </c>
      <c r="B972" t="s">
        <v>2721</v>
      </c>
      <c r="C972" t="s">
        <v>1331</v>
      </c>
      <c r="D972">
        <v>618.75</v>
      </c>
      <c r="E972">
        <v>1356.24</v>
      </c>
      <c r="F972" t="s">
        <v>21</v>
      </c>
      <c r="G972">
        <v>66.58</v>
      </c>
      <c r="H972">
        <v>145.93</v>
      </c>
    </row>
    <row r="973" spans="1:8" customFormat="1" ht="12.75" x14ac:dyDescent="0.2">
      <c r="A973" t="s">
        <v>2722</v>
      </c>
      <c r="B973" t="s">
        <v>2723</v>
      </c>
      <c r="C973" t="s">
        <v>1331</v>
      </c>
      <c r="D973">
        <v>618.75</v>
      </c>
      <c r="E973">
        <v>850.14</v>
      </c>
      <c r="F973" t="s">
        <v>21</v>
      </c>
      <c r="G973">
        <v>66.58</v>
      </c>
      <c r="H973">
        <v>91.48</v>
      </c>
    </row>
    <row r="974" spans="1:8" customFormat="1" ht="12.75" x14ac:dyDescent="0.2">
      <c r="A974" t="s">
        <v>2724</v>
      </c>
      <c r="B974" t="s">
        <v>2725</v>
      </c>
      <c r="C974" t="s">
        <v>1331</v>
      </c>
      <c r="D974">
        <v>101.25</v>
      </c>
      <c r="E974">
        <v>225.08</v>
      </c>
      <c r="F974" t="s">
        <v>21</v>
      </c>
      <c r="G974">
        <v>10.89</v>
      </c>
      <c r="H974">
        <v>24.22</v>
      </c>
    </row>
    <row r="975" spans="1:8" customFormat="1" ht="12.75" x14ac:dyDescent="0.2">
      <c r="A975" t="s">
        <v>2726</v>
      </c>
      <c r="B975" t="s">
        <v>2727</v>
      </c>
      <c r="C975" t="s">
        <v>1331</v>
      </c>
      <c r="D975">
        <v>1299.3800000000001</v>
      </c>
      <c r="E975">
        <v>1820.31</v>
      </c>
      <c r="F975" t="s">
        <v>21</v>
      </c>
      <c r="G975">
        <v>139.81</v>
      </c>
      <c r="H975">
        <v>195.87</v>
      </c>
    </row>
    <row r="976" spans="1:8" customFormat="1" ht="12.75" x14ac:dyDescent="0.2">
      <c r="A976" t="s">
        <v>2728</v>
      </c>
      <c r="B976" t="s">
        <v>2729</v>
      </c>
      <c r="C976" t="s">
        <v>1331</v>
      </c>
      <c r="D976">
        <v>1299.3800000000001</v>
      </c>
      <c r="E976">
        <v>1953.78</v>
      </c>
      <c r="F976" t="s">
        <v>21</v>
      </c>
      <c r="G976">
        <v>139.81</v>
      </c>
      <c r="H976">
        <v>210.23</v>
      </c>
    </row>
    <row r="977" spans="1:8" customFormat="1" ht="12.75" x14ac:dyDescent="0.2">
      <c r="A977" t="s">
        <v>2730</v>
      </c>
      <c r="B977" t="s">
        <v>2731</v>
      </c>
      <c r="C977" t="s">
        <v>1331</v>
      </c>
      <c r="D977">
        <v>9365.6299999999992</v>
      </c>
      <c r="E977">
        <v>11075.06</v>
      </c>
      <c r="F977" t="s">
        <v>21</v>
      </c>
      <c r="G977">
        <v>1007.74</v>
      </c>
      <c r="H977">
        <v>1191.68</v>
      </c>
    </row>
    <row r="978" spans="1:8" customFormat="1" ht="12.75" x14ac:dyDescent="0.2">
      <c r="A978" t="s">
        <v>2732</v>
      </c>
      <c r="B978" t="s">
        <v>2733</v>
      </c>
      <c r="C978" t="s">
        <v>1331</v>
      </c>
      <c r="D978">
        <v>8499.3799999999992</v>
      </c>
      <c r="E978">
        <v>11476.14</v>
      </c>
      <c r="F978" t="s">
        <v>21</v>
      </c>
      <c r="G978">
        <v>914.53</v>
      </c>
      <c r="H978">
        <v>1234.83</v>
      </c>
    </row>
    <row r="979" spans="1:8" customFormat="1" ht="12.75" x14ac:dyDescent="0.2">
      <c r="A979" t="s">
        <v>2734</v>
      </c>
      <c r="B979" t="s">
        <v>2735</v>
      </c>
      <c r="C979" t="s">
        <v>1138</v>
      </c>
      <c r="D979">
        <v>7.68</v>
      </c>
      <c r="E979">
        <v>45.7</v>
      </c>
      <c r="F979" t="s">
        <v>51</v>
      </c>
      <c r="G979">
        <v>25.21</v>
      </c>
      <c r="H979">
        <v>149.91999999999999</v>
      </c>
    </row>
    <row r="980" spans="1:8" customFormat="1" ht="12.75" x14ac:dyDescent="0.2">
      <c r="A980" t="s">
        <v>2736</v>
      </c>
      <c r="B980" t="s">
        <v>2737</v>
      </c>
      <c r="C980" t="s">
        <v>6</v>
      </c>
      <c r="D980">
        <v>270</v>
      </c>
      <c r="E980">
        <v>941</v>
      </c>
      <c r="F980" t="s">
        <v>6</v>
      </c>
      <c r="G980">
        <v>270</v>
      </c>
      <c r="H980">
        <v>941</v>
      </c>
    </row>
    <row r="981" spans="1:8" customFormat="1" ht="12.75" x14ac:dyDescent="0.2">
      <c r="A981" t="s">
        <v>2738</v>
      </c>
      <c r="B981" t="s">
        <v>2739</v>
      </c>
      <c r="C981" t="s">
        <v>6</v>
      </c>
      <c r="D981">
        <v>371.25</v>
      </c>
      <c r="E981">
        <v>1652.25</v>
      </c>
      <c r="F981" t="s">
        <v>6</v>
      </c>
      <c r="G981">
        <v>371.25</v>
      </c>
      <c r="H981">
        <v>1652.25</v>
      </c>
    </row>
    <row r="982" spans="1:8" customFormat="1" ht="12.75" x14ac:dyDescent="0.2">
      <c r="A982" t="s">
        <v>2740</v>
      </c>
      <c r="B982" t="s">
        <v>2741</v>
      </c>
      <c r="C982" t="s">
        <v>6</v>
      </c>
      <c r="D982">
        <v>270</v>
      </c>
      <c r="E982">
        <v>758</v>
      </c>
      <c r="F982" t="s">
        <v>6</v>
      </c>
      <c r="G982">
        <v>270</v>
      </c>
      <c r="H982">
        <v>758</v>
      </c>
    </row>
    <row r="983" spans="1:8" customFormat="1" ht="12.75" x14ac:dyDescent="0.2">
      <c r="A983" t="s">
        <v>2742</v>
      </c>
      <c r="B983" t="s">
        <v>2743</v>
      </c>
      <c r="C983" t="s">
        <v>6</v>
      </c>
      <c r="D983">
        <v>421.88</v>
      </c>
      <c r="E983">
        <v>1214.8800000000001</v>
      </c>
      <c r="F983" t="s">
        <v>6</v>
      </c>
      <c r="G983">
        <v>421.88</v>
      </c>
      <c r="H983">
        <v>1214.8800000000001</v>
      </c>
    </row>
    <row r="984" spans="1:8" customFormat="1" ht="12.75" x14ac:dyDescent="0.2">
      <c r="A984" t="s">
        <v>2744</v>
      </c>
      <c r="B984" t="s">
        <v>2745</v>
      </c>
      <c r="C984" t="s">
        <v>2746</v>
      </c>
      <c r="D984">
        <v>2.0299999999999998</v>
      </c>
      <c r="E984">
        <v>2.0299999999999998</v>
      </c>
      <c r="F984" t="s">
        <v>2746</v>
      </c>
      <c r="G984">
        <v>2.0299999999999998</v>
      </c>
      <c r="H984">
        <v>2.0299999999999998</v>
      </c>
    </row>
    <row r="985" spans="1:8" customFormat="1" ht="12.75" x14ac:dyDescent="0.2">
      <c r="A985" t="s">
        <v>2747</v>
      </c>
      <c r="B985" t="s">
        <v>2748</v>
      </c>
      <c r="C985" t="s">
        <v>1331</v>
      </c>
      <c r="D985">
        <v>3712.5</v>
      </c>
      <c r="E985">
        <v>13773.78</v>
      </c>
      <c r="F985" t="s">
        <v>21</v>
      </c>
      <c r="G985">
        <v>399.46</v>
      </c>
      <c r="H985">
        <v>1482.06</v>
      </c>
    </row>
    <row r="986" spans="1:8" customFormat="1" ht="12.75" x14ac:dyDescent="0.2">
      <c r="A986" t="s">
        <v>2749</v>
      </c>
      <c r="B986" t="s">
        <v>2750</v>
      </c>
      <c r="C986" t="s">
        <v>1331</v>
      </c>
      <c r="D986">
        <v>2278.13</v>
      </c>
      <c r="E986">
        <v>8872.65</v>
      </c>
      <c r="F986" t="s">
        <v>21</v>
      </c>
      <c r="G986">
        <v>245.13</v>
      </c>
      <c r="H986">
        <v>954.7</v>
      </c>
    </row>
    <row r="987" spans="1:8" customFormat="1" ht="12.75" x14ac:dyDescent="0.2">
      <c r="A987" t="s">
        <v>2751</v>
      </c>
      <c r="B987" t="s">
        <v>2752</v>
      </c>
      <c r="C987" t="s">
        <v>1331</v>
      </c>
      <c r="D987">
        <v>4584.38</v>
      </c>
      <c r="E987">
        <v>18736.25</v>
      </c>
      <c r="F987" t="s">
        <v>21</v>
      </c>
      <c r="G987">
        <v>493.28</v>
      </c>
      <c r="H987">
        <v>2016.02</v>
      </c>
    </row>
    <row r="988" spans="1:8" customFormat="1" ht="12.75" x14ac:dyDescent="0.2">
      <c r="A988" t="s">
        <v>2753</v>
      </c>
      <c r="B988" t="s">
        <v>2754</v>
      </c>
      <c r="C988" t="s">
        <v>1331</v>
      </c>
      <c r="D988">
        <v>3656.25</v>
      </c>
      <c r="E988">
        <v>10543.15</v>
      </c>
      <c r="F988" t="s">
        <v>21</v>
      </c>
      <c r="G988">
        <v>393.41</v>
      </c>
      <c r="H988">
        <v>1134.44</v>
      </c>
    </row>
    <row r="989" spans="1:8" customFormat="1" ht="12.75" x14ac:dyDescent="0.2">
      <c r="A989" t="s">
        <v>2755</v>
      </c>
      <c r="B989" t="s">
        <v>2756</v>
      </c>
      <c r="C989" t="s">
        <v>1331</v>
      </c>
      <c r="D989">
        <v>3656.25</v>
      </c>
      <c r="E989">
        <v>9323.15</v>
      </c>
      <c r="F989" t="s">
        <v>21</v>
      </c>
      <c r="G989">
        <v>393.41</v>
      </c>
      <c r="H989">
        <v>1003.17</v>
      </c>
    </row>
    <row r="990" spans="1:8" customFormat="1" ht="12.75" x14ac:dyDescent="0.2">
      <c r="A990" t="s">
        <v>2757</v>
      </c>
      <c r="B990" t="s">
        <v>2758</v>
      </c>
      <c r="C990" t="s">
        <v>2759</v>
      </c>
      <c r="D990">
        <v>590.63</v>
      </c>
      <c r="E990">
        <v>6944.38</v>
      </c>
      <c r="F990" t="s">
        <v>22</v>
      </c>
      <c r="G990">
        <v>20857.740000000002</v>
      </c>
      <c r="H990">
        <v>245238.88</v>
      </c>
    </row>
    <row r="991" spans="1:8" customFormat="1" ht="12.75" x14ac:dyDescent="0.2">
      <c r="A991" t="s">
        <v>2760</v>
      </c>
      <c r="B991" t="s">
        <v>2761</v>
      </c>
      <c r="C991" t="s">
        <v>2759</v>
      </c>
      <c r="D991">
        <v>815.63</v>
      </c>
      <c r="E991">
        <v>5979.88</v>
      </c>
      <c r="F991" t="s">
        <v>22</v>
      </c>
      <c r="G991">
        <v>28803.55</v>
      </c>
      <c r="H991">
        <v>211177.84</v>
      </c>
    </row>
    <row r="992" spans="1:8" customFormat="1" ht="12.75" x14ac:dyDescent="0.2">
      <c r="A992" t="s">
        <v>2762</v>
      </c>
      <c r="B992" t="s">
        <v>2763</v>
      </c>
      <c r="C992" t="s">
        <v>2759</v>
      </c>
      <c r="D992">
        <v>437.63</v>
      </c>
      <c r="E992">
        <v>6751.13</v>
      </c>
      <c r="F992" t="s">
        <v>22</v>
      </c>
      <c r="G992">
        <v>15454.6</v>
      </c>
      <c r="H992">
        <v>238413.95</v>
      </c>
    </row>
    <row r="993" spans="1:8" customFormat="1" ht="12.75" x14ac:dyDescent="0.2">
      <c r="A993" t="s">
        <v>2764</v>
      </c>
      <c r="B993" t="s">
        <v>2765</v>
      </c>
      <c r="C993" t="s">
        <v>2759</v>
      </c>
      <c r="D993">
        <v>680.63</v>
      </c>
      <c r="E993">
        <v>5804.63</v>
      </c>
      <c r="F993" t="s">
        <v>22</v>
      </c>
      <c r="G993">
        <v>24036.07</v>
      </c>
      <c r="H993">
        <v>204988.59</v>
      </c>
    </row>
    <row r="994" spans="1:8" customFormat="1" ht="12.75" x14ac:dyDescent="0.2">
      <c r="A994" t="s">
        <v>2766</v>
      </c>
      <c r="B994" t="s">
        <v>2767</v>
      </c>
      <c r="C994" t="s">
        <v>2341</v>
      </c>
      <c r="D994">
        <v>212.95</v>
      </c>
      <c r="E994">
        <v>4938.5</v>
      </c>
      <c r="F994" t="s">
        <v>21</v>
      </c>
      <c r="G994">
        <v>2291.3000000000002</v>
      </c>
      <c r="H994">
        <v>53138.31</v>
      </c>
    </row>
    <row r="995" spans="1:8" customFormat="1" ht="12.75" x14ac:dyDescent="0.2">
      <c r="A995" t="s">
        <v>2768</v>
      </c>
      <c r="B995" t="s">
        <v>2769</v>
      </c>
      <c r="C995" t="s">
        <v>2341</v>
      </c>
      <c r="D995">
        <v>212.95</v>
      </c>
      <c r="E995">
        <v>4579.04</v>
      </c>
      <c r="F995" t="s">
        <v>21</v>
      </c>
      <c r="G995">
        <v>2291.3000000000002</v>
      </c>
      <c r="H995">
        <v>49270.47</v>
      </c>
    </row>
    <row r="996" spans="1:8" customFormat="1" ht="12.75" x14ac:dyDescent="0.2">
      <c r="A996" t="s">
        <v>2770</v>
      </c>
      <c r="B996" t="s">
        <v>2771</v>
      </c>
      <c r="C996" t="s">
        <v>2341</v>
      </c>
      <c r="D996">
        <v>212.95</v>
      </c>
      <c r="E996">
        <v>4219.57</v>
      </c>
      <c r="F996" t="s">
        <v>21</v>
      </c>
      <c r="G996">
        <v>2291.3000000000002</v>
      </c>
      <c r="H996">
        <v>45402.55</v>
      </c>
    </row>
    <row r="997" spans="1:8" customFormat="1" ht="12.75" x14ac:dyDescent="0.2">
      <c r="A997" t="s">
        <v>2772</v>
      </c>
      <c r="B997" t="s">
        <v>2773</v>
      </c>
      <c r="C997" t="s">
        <v>2341</v>
      </c>
      <c r="D997">
        <v>134.81</v>
      </c>
      <c r="E997">
        <v>2448.85</v>
      </c>
      <c r="F997" t="s">
        <v>21</v>
      </c>
      <c r="G997">
        <v>1450.6</v>
      </c>
      <c r="H997">
        <v>26349.65</v>
      </c>
    </row>
    <row r="998" spans="1:8" customFormat="1" ht="12.75" x14ac:dyDescent="0.2">
      <c r="A998" t="s">
        <v>2774</v>
      </c>
      <c r="B998" t="s">
        <v>2775</v>
      </c>
      <c r="C998" t="s">
        <v>2341</v>
      </c>
      <c r="D998">
        <v>134.81</v>
      </c>
      <c r="E998">
        <v>2467</v>
      </c>
      <c r="F998" t="s">
        <v>21</v>
      </c>
      <c r="G998">
        <v>1450.6</v>
      </c>
      <c r="H998">
        <v>26544.92</v>
      </c>
    </row>
    <row r="999" spans="1:8" customFormat="1" ht="12.75" x14ac:dyDescent="0.2">
      <c r="A999" t="s">
        <v>2776</v>
      </c>
      <c r="B999" t="s">
        <v>2777</v>
      </c>
      <c r="C999" t="s">
        <v>2341</v>
      </c>
      <c r="D999">
        <v>134.81</v>
      </c>
      <c r="E999">
        <v>2074.5500000000002</v>
      </c>
      <c r="F999" t="s">
        <v>21</v>
      </c>
      <c r="G999">
        <v>1450.6</v>
      </c>
      <c r="H999">
        <v>22322.19</v>
      </c>
    </row>
    <row r="1000" spans="1:8" customFormat="1" ht="12.75" x14ac:dyDescent="0.2">
      <c r="A1000" t="s">
        <v>2778</v>
      </c>
      <c r="B1000" t="s">
        <v>2779</v>
      </c>
      <c r="C1000" t="s">
        <v>2341</v>
      </c>
      <c r="D1000">
        <v>134.81</v>
      </c>
      <c r="E1000">
        <v>2094.9499999999998</v>
      </c>
      <c r="F1000" t="s">
        <v>21</v>
      </c>
      <c r="G1000">
        <v>1450.6</v>
      </c>
      <c r="H1000">
        <v>22541.67</v>
      </c>
    </row>
    <row r="1001" spans="1:8" customFormat="1" ht="12.75" x14ac:dyDescent="0.2">
      <c r="A1001" t="s">
        <v>2780</v>
      </c>
      <c r="B1001" t="s">
        <v>2781</v>
      </c>
      <c r="C1001" t="s">
        <v>2341</v>
      </c>
      <c r="D1001">
        <v>53.91</v>
      </c>
      <c r="E1001">
        <v>605.98</v>
      </c>
      <c r="F1001" t="s">
        <v>21</v>
      </c>
      <c r="G1001">
        <v>580.03</v>
      </c>
      <c r="H1001">
        <v>6520.31</v>
      </c>
    </row>
    <row r="1002" spans="1:8" customFormat="1" ht="12.75" x14ac:dyDescent="0.2">
      <c r="A1002" t="s">
        <v>2782</v>
      </c>
      <c r="B1002" t="s">
        <v>2783</v>
      </c>
      <c r="C1002" t="s">
        <v>2341</v>
      </c>
      <c r="D1002">
        <v>73.83</v>
      </c>
      <c r="E1002">
        <v>1759.62</v>
      </c>
      <c r="F1002" t="s">
        <v>21</v>
      </c>
      <c r="G1002">
        <v>794.39</v>
      </c>
      <c r="H1002">
        <v>18933.55</v>
      </c>
    </row>
    <row r="1003" spans="1:8" customFormat="1" ht="12.75" x14ac:dyDescent="0.2">
      <c r="A1003" t="s">
        <v>2784</v>
      </c>
      <c r="B1003" t="s">
        <v>2785</v>
      </c>
      <c r="C1003" t="s">
        <v>2341</v>
      </c>
      <c r="D1003">
        <v>49.22</v>
      </c>
      <c r="E1003">
        <v>647.54999999999995</v>
      </c>
      <c r="F1003" t="s">
        <v>21</v>
      </c>
      <c r="G1003">
        <v>529.59</v>
      </c>
      <c r="H1003">
        <v>6967.61</v>
      </c>
    </row>
    <row r="1004" spans="1:8" customFormat="1" ht="12.75" x14ac:dyDescent="0.2">
      <c r="A1004" t="s">
        <v>2786</v>
      </c>
      <c r="B1004" t="s">
        <v>2787</v>
      </c>
      <c r="C1004" t="s">
        <v>2341</v>
      </c>
      <c r="D1004">
        <v>49.22</v>
      </c>
      <c r="E1004">
        <v>647.54999999999995</v>
      </c>
      <c r="F1004" t="s">
        <v>21</v>
      </c>
      <c r="G1004">
        <v>529.59</v>
      </c>
      <c r="H1004">
        <v>6967.61</v>
      </c>
    </row>
    <row r="1005" spans="1:8" customFormat="1" ht="12.75" x14ac:dyDescent="0.2">
      <c r="A1005" t="s">
        <v>2788</v>
      </c>
      <c r="B1005" t="s">
        <v>2789</v>
      </c>
      <c r="C1005" t="s">
        <v>2341</v>
      </c>
      <c r="D1005">
        <v>132.59</v>
      </c>
      <c r="E1005">
        <v>1577.23</v>
      </c>
      <c r="F1005" t="s">
        <v>21</v>
      </c>
      <c r="G1005">
        <v>1426.66</v>
      </c>
      <c r="H1005">
        <v>16970.990000000002</v>
      </c>
    </row>
    <row r="1006" spans="1:8" customFormat="1" ht="12.75" x14ac:dyDescent="0.2">
      <c r="A1006" t="s">
        <v>2790</v>
      </c>
      <c r="B1006" t="s">
        <v>2791</v>
      </c>
      <c r="C1006" t="s">
        <v>2341</v>
      </c>
      <c r="D1006">
        <v>132.59</v>
      </c>
      <c r="E1006">
        <v>1381.16</v>
      </c>
      <c r="F1006" t="s">
        <v>21</v>
      </c>
      <c r="G1006">
        <v>1426.66</v>
      </c>
      <c r="H1006">
        <v>14861.27</v>
      </c>
    </row>
    <row r="1007" spans="1:8" customFormat="1" ht="12.75" x14ac:dyDescent="0.2">
      <c r="A1007" t="s">
        <v>2792</v>
      </c>
      <c r="B1007" t="s">
        <v>2793</v>
      </c>
      <c r="C1007" t="s">
        <v>2341</v>
      </c>
      <c r="D1007">
        <v>108.48</v>
      </c>
      <c r="E1007">
        <v>1314.57</v>
      </c>
      <c r="F1007" t="s">
        <v>21</v>
      </c>
      <c r="G1007">
        <v>1167.27</v>
      </c>
      <c r="H1007">
        <v>14144.77</v>
      </c>
    </row>
    <row r="1008" spans="1:8" customFormat="1" ht="12.75" x14ac:dyDescent="0.2">
      <c r="A1008" t="s">
        <v>2794</v>
      </c>
      <c r="B1008" t="s">
        <v>2795</v>
      </c>
      <c r="C1008" t="s">
        <v>2341</v>
      </c>
      <c r="D1008">
        <v>156.25</v>
      </c>
      <c r="E1008">
        <v>1584.48</v>
      </c>
      <c r="F1008" t="s">
        <v>21</v>
      </c>
      <c r="G1008">
        <v>1681.25</v>
      </c>
      <c r="H1008">
        <v>17048.97</v>
      </c>
    </row>
    <row r="1009" spans="1:8" customFormat="1" ht="12.75" x14ac:dyDescent="0.2">
      <c r="A1009" t="s">
        <v>2796</v>
      </c>
      <c r="B1009" t="s">
        <v>2797</v>
      </c>
      <c r="C1009" t="s">
        <v>2341</v>
      </c>
      <c r="D1009">
        <v>121.15</v>
      </c>
      <c r="E1009">
        <v>1298.75</v>
      </c>
      <c r="F1009" t="s">
        <v>21</v>
      </c>
      <c r="G1009">
        <v>1303.6199999999999</v>
      </c>
      <c r="H1009">
        <v>13974.53</v>
      </c>
    </row>
    <row r="1010" spans="1:8" customFormat="1" ht="12.75" x14ac:dyDescent="0.2">
      <c r="A1010" t="s">
        <v>2798</v>
      </c>
      <c r="B1010" t="s">
        <v>2799</v>
      </c>
      <c r="C1010" t="s">
        <v>2341</v>
      </c>
      <c r="D1010">
        <v>90.87</v>
      </c>
      <c r="E1010">
        <v>977.15</v>
      </c>
      <c r="F1010" t="s">
        <v>21</v>
      </c>
      <c r="G1010">
        <v>977.71</v>
      </c>
      <c r="H1010">
        <v>10514.12</v>
      </c>
    </row>
    <row r="1011" spans="1:8" customFormat="1" ht="12.75" x14ac:dyDescent="0.2">
      <c r="A1011" t="s">
        <v>2800</v>
      </c>
      <c r="B1011" t="s">
        <v>2801</v>
      </c>
      <c r="C1011" t="s">
        <v>2341</v>
      </c>
      <c r="D1011">
        <v>133.93</v>
      </c>
      <c r="E1011">
        <v>1610.48</v>
      </c>
      <c r="F1011" t="s">
        <v>21</v>
      </c>
      <c r="G1011">
        <v>1441.07</v>
      </c>
      <c r="H1011">
        <v>17328.73</v>
      </c>
    </row>
    <row r="1012" spans="1:8" customFormat="1" ht="12.75" x14ac:dyDescent="0.2">
      <c r="A1012" t="s">
        <v>2802</v>
      </c>
      <c r="B1012" t="s">
        <v>2803</v>
      </c>
      <c r="C1012" t="s">
        <v>2341</v>
      </c>
      <c r="D1012">
        <v>62.4</v>
      </c>
      <c r="E1012">
        <v>686.28</v>
      </c>
      <c r="F1012" t="s">
        <v>21</v>
      </c>
      <c r="G1012">
        <v>671.45</v>
      </c>
      <c r="H1012">
        <v>7384.37</v>
      </c>
    </row>
    <row r="1013" spans="1:8" customFormat="1" ht="12.75" x14ac:dyDescent="0.2">
      <c r="A1013" t="s">
        <v>2804</v>
      </c>
      <c r="B1013" t="s">
        <v>2805</v>
      </c>
      <c r="C1013" t="s">
        <v>2341</v>
      </c>
      <c r="D1013">
        <v>62.4</v>
      </c>
      <c r="E1013">
        <v>695.48</v>
      </c>
      <c r="F1013" t="s">
        <v>21</v>
      </c>
      <c r="G1013">
        <v>671.45</v>
      </c>
      <c r="H1013">
        <v>7483.4</v>
      </c>
    </row>
    <row r="1014" spans="1:8" customFormat="1" ht="12.75" x14ac:dyDescent="0.2">
      <c r="A1014" t="s">
        <v>2806</v>
      </c>
      <c r="B1014" t="s">
        <v>2807</v>
      </c>
      <c r="C1014" t="s">
        <v>2341</v>
      </c>
      <c r="D1014">
        <v>43.95</v>
      </c>
      <c r="E1014">
        <v>548.58000000000004</v>
      </c>
      <c r="F1014" t="s">
        <v>21</v>
      </c>
      <c r="G1014">
        <v>472.85</v>
      </c>
      <c r="H1014">
        <v>5902.67</v>
      </c>
    </row>
    <row r="1015" spans="1:8" customFormat="1" ht="12.75" x14ac:dyDescent="0.2">
      <c r="A1015" t="s">
        <v>2808</v>
      </c>
      <c r="B1015" t="s">
        <v>2809</v>
      </c>
      <c r="C1015" t="s">
        <v>2341</v>
      </c>
      <c r="D1015">
        <v>62.4</v>
      </c>
      <c r="E1015">
        <v>429.15</v>
      </c>
      <c r="F1015" t="s">
        <v>21</v>
      </c>
      <c r="G1015">
        <v>671.45</v>
      </c>
      <c r="H1015">
        <v>4617.67</v>
      </c>
    </row>
    <row r="1016" spans="1:8" customFormat="1" ht="12.75" x14ac:dyDescent="0.2">
      <c r="A1016" t="s">
        <v>2810</v>
      </c>
      <c r="B1016" t="s">
        <v>2811</v>
      </c>
      <c r="C1016" t="s">
        <v>2341</v>
      </c>
      <c r="D1016">
        <v>115.01</v>
      </c>
      <c r="E1016">
        <v>756.44</v>
      </c>
      <c r="F1016" t="s">
        <v>21</v>
      </c>
      <c r="G1016">
        <v>1237.5</v>
      </c>
      <c r="H1016">
        <v>8139.35</v>
      </c>
    </row>
    <row r="1017" spans="1:8" customFormat="1" ht="12.75" x14ac:dyDescent="0.2">
      <c r="A1017" t="s">
        <v>2812</v>
      </c>
      <c r="B1017" t="s">
        <v>2813</v>
      </c>
      <c r="C1017" t="s">
        <v>2341</v>
      </c>
      <c r="D1017">
        <v>115.01</v>
      </c>
      <c r="E1017">
        <v>779.39</v>
      </c>
      <c r="F1017" t="s">
        <v>21</v>
      </c>
      <c r="G1017">
        <v>1237.5</v>
      </c>
      <c r="H1017">
        <v>8386.27</v>
      </c>
    </row>
    <row r="1018" spans="1:8" customFormat="1" ht="12.75" x14ac:dyDescent="0.2">
      <c r="A1018" t="s">
        <v>2814</v>
      </c>
      <c r="B1018" t="s">
        <v>2815</v>
      </c>
      <c r="C1018" t="s">
        <v>2341</v>
      </c>
      <c r="D1018">
        <v>115.01</v>
      </c>
      <c r="E1018">
        <v>674.81</v>
      </c>
      <c r="F1018" t="s">
        <v>21</v>
      </c>
      <c r="G1018">
        <v>1237.5</v>
      </c>
      <c r="H1018">
        <v>7260.94</v>
      </c>
    </row>
    <row r="1019" spans="1:8" customFormat="1" ht="12.75" x14ac:dyDescent="0.2">
      <c r="A1019" t="s">
        <v>2816</v>
      </c>
      <c r="B1019" t="s">
        <v>2817</v>
      </c>
      <c r="C1019" t="s">
        <v>2341</v>
      </c>
      <c r="D1019">
        <v>126.51</v>
      </c>
      <c r="E1019">
        <v>709.26</v>
      </c>
      <c r="F1019" t="s">
        <v>21</v>
      </c>
      <c r="G1019">
        <v>1361.25</v>
      </c>
      <c r="H1019">
        <v>7631.62</v>
      </c>
    </row>
    <row r="1020" spans="1:8" customFormat="1" ht="12.75" x14ac:dyDescent="0.2">
      <c r="A1020" t="s">
        <v>2818</v>
      </c>
      <c r="B1020" t="s">
        <v>2819</v>
      </c>
      <c r="C1020" t="s">
        <v>2341</v>
      </c>
      <c r="D1020">
        <v>49.22</v>
      </c>
      <c r="E1020">
        <v>209.8</v>
      </c>
      <c r="F1020" t="s">
        <v>21</v>
      </c>
      <c r="G1020">
        <v>529.59</v>
      </c>
      <c r="H1020">
        <v>2257.46</v>
      </c>
    </row>
    <row r="1021" spans="1:8" customFormat="1" ht="12.75" x14ac:dyDescent="0.2">
      <c r="A1021" t="s">
        <v>2820</v>
      </c>
      <c r="B1021" t="s">
        <v>2821</v>
      </c>
      <c r="C1021" t="s">
        <v>2341</v>
      </c>
      <c r="D1021">
        <v>49.22</v>
      </c>
      <c r="E1021">
        <v>173.2</v>
      </c>
      <c r="F1021" t="s">
        <v>21</v>
      </c>
      <c r="G1021">
        <v>529.59</v>
      </c>
      <c r="H1021">
        <v>1863.64</v>
      </c>
    </row>
    <row r="1022" spans="1:8" customFormat="1" ht="12.75" x14ac:dyDescent="0.2">
      <c r="A1022" t="s">
        <v>2822</v>
      </c>
      <c r="B1022" t="s">
        <v>2823</v>
      </c>
      <c r="C1022" t="s">
        <v>2341</v>
      </c>
      <c r="D1022">
        <v>106.25</v>
      </c>
      <c r="E1022">
        <v>845.94</v>
      </c>
      <c r="F1022" t="s">
        <v>21</v>
      </c>
      <c r="G1022">
        <v>1143.25</v>
      </c>
      <c r="H1022">
        <v>9102.31</v>
      </c>
    </row>
    <row r="1023" spans="1:8" customFormat="1" ht="12.75" x14ac:dyDescent="0.2">
      <c r="A1023" t="s">
        <v>2824</v>
      </c>
      <c r="B1023" t="s">
        <v>2825</v>
      </c>
      <c r="C1023" t="s">
        <v>2341</v>
      </c>
      <c r="D1023">
        <v>37.47</v>
      </c>
      <c r="E1023">
        <v>128</v>
      </c>
      <c r="F1023" t="s">
        <v>21</v>
      </c>
      <c r="G1023">
        <v>403.2</v>
      </c>
      <c r="H1023">
        <v>1377.25</v>
      </c>
    </row>
    <row r="1024" spans="1:8" customFormat="1" ht="12.75" x14ac:dyDescent="0.2">
      <c r="A1024" t="s">
        <v>2826</v>
      </c>
      <c r="B1024" t="s">
        <v>2827</v>
      </c>
      <c r="C1024" t="s">
        <v>2341</v>
      </c>
      <c r="D1024">
        <v>37.659999999999997</v>
      </c>
      <c r="E1024">
        <v>135.72999999999999</v>
      </c>
      <c r="F1024" t="s">
        <v>21</v>
      </c>
      <c r="G1024">
        <v>405.23</v>
      </c>
      <c r="H1024">
        <v>1460.44</v>
      </c>
    </row>
    <row r="1025" spans="1:8" customFormat="1" ht="12.75" x14ac:dyDescent="0.2">
      <c r="A1025" t="s">
        <v>2828</v>
      </c>
      <c r="B1025" t="s">
        <v>2829</v>
      </c>
      <c r="C1025" t="s">
        <v>2341</v>
      </c>
      <c r="D1025">
        <v>34.82</v>
      </c>
      <c r="E1025">
        <v>131.86000000000001</v>
      </c>
      <c r="F1025" t="s">
        <v>21</v>
      </c>
      <c r="G1025">
        <v>374.68</v>
      </c>
      <c r="H1025">
        <v>1418.85</v>
      </c>
    </row>
    <row r="1026" spans="1:8" customFormat="1" ht="12.75" x14ac:dyDescent="0.2">
      <c r="A1026" t="s">
        <v>2830</v>
      </c>
      <c r="B1026" t="s">
        <v>2831</v>
      </c>
      <c r="C1026" t="s">
        <v>6</v>
      </c>
      <c r="D1026">
        <v>73.13</v>
      </c>
      <c r="E1026">
        <v>278.82</v>
      </c>
      <c r="F1026" t="s">
        <v>6</v>
      </c>
      <c r="G1026">
        <v>73.13</v>
      </c>
      <c r="H1026">
        <v>278.82</v>
      </c>
    </row>
    <row r="1027" spans="1:8" customFormat="1" ht="12.75" x14ac:dyDescent="0.2">
      <c r="A1027" t="s">
        <v>2832</v>
      </c>
      <c r="B1027" t="s">
        <v>2833</v>
      </c>
      <c r="C1027" t="s">
        <v>6</v>
      </c>
      <c r="D1027">
        <v>157.5</v>
      </c>
      <c r="E1027">
        <v>1682.5</v>
      </c>
      <c r="F1027" t="s">
        <v>6</v>
      </c>
      <c r="G1027">
        <v>157.5</v>
      </c>
      <c r="H1027">
        <v>1682.5</v>
      </c>
    </row>
    <row r="1028" spans="1:8" customFormat="1" ht="12.75" x14ac:dyDescent="0.2">
      <c r="A1028" t="s">
        <v>2834</v>
      </c>
      <c r="B1028" t="s">
        <v>2835</v>
      </c>
      <c r="C1028" t="s">
        <v>6</v>
      </c>
      <c r="D1028">
        <v>70.88</v>
      </c>
      <c r="E1028">
        <v>267.05</v>
      </c>
      <c r="F1028" t="s">
        <v>6</v>
      </c>
      <c r="G1028">
        <v>70.88</v>
      </c>
      <c r="H1028">
        <v>267.05</v>
      </c>
    </row>
    <row r="1029" spans="1:8" customFormat="1" ht="12.75" x14ac:dyDescent="0.2">
      <c r="A1029" t="s">
        <v>2836</v>
      </c>
      <c r="B1029" t="s">
        <v>2837</v>
      </c>
      <c r="C1029" t="s">
        <v>6</v>
      </c>
      <c r="D1029">
        <v>70.88</v>
      </c>
      <c r="E1029">
        <v>315.85000000000002</v>
      </c>
      <c r="F1029" t="s">
        <v>6</v>
      </c>
      <c r="G1029">
        <v>70.88</v>
      </c>
      <c r="H1029">
        <v>315.85000000000002</v>
      </c>
    </row>
    <row r="1030" spans="1:8" customFormat="1" ht="12.75" x14ac:dyDescent="0.2">
      <c r="A1030" t="s">
        <v>2838</v>
      </c>
      <c r="B1030" t="s">
        <v>2839</v>
      </c>
      <c r="C1030" t="s">
        <v>6</v>
      </c>
      <c r="D1030">
        <v>70.88</v>
      </c>
      <c r="E1030">
        <v>511.05</v>
      </c>
      <c r="F1030" t="s">
        <v>6</v>
      </c>
      <c r="G1030">
        <v>70.88</v>
      </c>
      <c r="H1030">
        <v>511.05</v>
      </c>
    </row>
    <row r="1031" spans="1:8" customFormat="1" ht="12.75" x14ac:dyDescent="0.2">
      <c r="A1031" t="s">
        <v>2840</v>
      </c>
      <c r="B1031" t="s">
        <v>2841</v>
      </c>
      <c r="C1031" t="s">
        <v>6</v>
      </c>
      <c r="D1031">
        <v>70.88</v>
      </c>
      <c r="E1031">
        <v>633.04999999999995</v>
      </c>
      <c r="F1031" t="s">
        <v>6</v>
      </c>
      <c r="G1031">
        <v>70.88</v>
      </c>
      <c r="H1031">
        <v>633.04999999999995</v>
      </c>
    </row>
    <row r="1032" spans="1:8" customFormat="1" ht="12.75" x14ac:dyDescent="0.2">
      <c r="A1032" t="s">
        <v>2842</v>
      </c>
      <c r="B1032" t="s">
        <v>2843</v>
      </c>
      <c r="C1032" t="s">
        <v>6</v>
      </c>
      <c r="D1032">
        <v>70.88</v>
      </c>
      <c r="E1032">
        <v>1121.05</v>
      </c>
      <c r="F1032" t="s">
        <v>6</v>
      </c>
      <c r="G1032">
        <v>70.88</v>
      </c>
      <c r="H1032">
        <v>1121.05</v>
      </c>
    </row>
    <row r="1033" spans="1:8" customFormat="1" ht="12.75" x14ac:dyDescent="0.2">
      <c r="A1033" t="s">
        <v>2844</v>
      </c>
      <c r="B1033" t="s">
        <v>2845</v>
      </c>
      <c r="C1033" t="s">
        <v>6</v>
      </c>
      <c r="D1033">
        <v>70.88</v>
      </c>
      <c r="E1033">
        <v>1426.05</v>
      </c>
      <c r="F1033" t="s">
        <v>6</v>
      </c>
      <c r="G1033">
        <v>70.88</v>
      </c>
      <c r="H1033">
        <v>1426.05</v>
      </c>
    </row>
    <row r="1034" spans="1:8" customFormat="1" ht="12.75" x14ac:dyDescent="0.2">
      <c r="A1034" t="s">
        <v>2846</v>
      </c>
      <c r="B1034" t="s">
        <v>2847</v>
      </c>
      <c r="C1034" t="s">
        <v>2341</v>
      </c>
      <c r="D1034">
        <v>1.63</v>
      </c>
      <c r="E1034">
        <v>10.89</v>
      </c>
      <c r="F1034" t="s">
        <v>21</v>
      </c>
      <c r="G1034">
        <v>17.55</v>
      </c>
      <c r="H1034">
        <v>117.22</v>
      </c>
    </row>
    <row r="1035" spans="1:8" customFormat="1" ht="12.75" x14ac:dyDescent="0.2">
      <c r="A1035" t="s">
        <v>2848</v>
      </c>
      <c r="B1035" t="s">
        <v>2849</v>
      </c>
      <c r="C1035" t="s">
        <v>2341</v>
      </c>
      <c r="D1035">
        <v>1.77</v>
      </c>
      <c r="E1035">
        <v>11.03</v>
      </c>
      <c r="F1035" t="s">
        <v>21</v>
      </c>
      <c r="G1035">
        <v>19.010000000000002</v>
      </c>
      <c r="H1035">
        <v>118.69</v>
      </c>
    </row>
    <row r="1036" spans="1:8" customFormat="1" ht="12.75" x14ac:dyDescent="0.2">
      <c r="A1036" t="s">
        <v>2850</v>
      </c>
      <c r="B1036" t="s">
        <v>2851</v>
      </c>
      <c r="C1036" t="s">
        <v>6</v>
      </c>
      <c r="D1036">
        <v>320.63</v>
      </c>
      <c r="E1036">
        <v>1784.63</v>
      </c>
      <c r="F1036" t="s">
        <v>6</v>
      </c>
      <c r="G1036">
        <v>320.63</v>
      </c>
      <c r="H1036">
        <v>1784.63</v>
      </c>
    </row>
    <row r="1037" spans="1:8" customFormat="1" ht="12.75" x14ac:dyDescent="0.2">
      <c r="A1037" t="s">
        <v>2852</v>
      </c>
      <c r="B1037" t="s">
        <v>2853</v>
      </c>
      <c r="C1037" t="s">
        <v>6</v>
      </c>
      <c r="D1037">
        <v>320.63</v>
      </c>
      <c r="E1037">
        <v>1357.63</v>
      </c>
      <c r="F1037" t="s">
        <v>6</v>
      </c>
      <c r="G1037">
        <v>320.63</v>
      </c>
      <c r="H1037">
        <v>1357.63</v>
      </c>
    </row>
    <row r="1038" spans="1:8" customFormat="1" ht="12.75" x14ac:dyDescent="0.2">
      <c r="A1038" t="s">
        <v>2854</v>
      </c>
      <c r="B1038" t="s">
        <v>2851</v>
      </c>
      <c r="C1038" t="s">
        <v>6</v>
      </c>
      <c r="D1038">
        <v>219.71</v>
      </c>
      <c r="E1038">
        <v>951.71</v>
      </c>
      <c r="F1038" t="s">
        <v>6</v>
      </c>
      <c r="G1038">
        <v>219.71</v>
      </c>
      <c r="H1038">
        <v>951.71</v>
      </c>
    </row>
    <row r="1039" spans="1:8" customFormat="1" ht="12.75" x14ac:dyDescent="0.2">
      <c r="A1039" t="s">
        <v>2855</v>
      </c>
      <c r="B1039" t="s">
        <v>2853</v>
      </c>
      <c r="C1039" t="s">
        <v>6</v>
      </c>
      <c r="D1039">
        <v>219.71</v>
      </c>
      <c r="E1039">
        <v>646.71</v>
      </c>
      <c r="F1039" t="s">
        <v>6</v>
      </c>
      <c r="G1039">
        <v>219.71</v>
      </c>
      <c r="H1039">
        <v>646.71</v>
      </c>
    </row>
    <row r="1040" spans="1:8" customFormat="1" ht="12.75" x14ac:dyDescent="0.2">
      <c r="A1040" t="s">
        <v>2856</v>
      </c>
      <c r="B1040" t="s">
        <v>2857</v>
      </c>
      <c r="C1040" t="s">
        <v>2341</v>
      </c>
      <c r="D1040">
        <v>24.61</v>
      </c>
      <c r="E1040">
        <v>352.44</v>
      </c>
      <c r="F1040" t="s">
        <v>21</v>
      </c>
      <c r="G1040">
        <v>264.8</v>
      </c>
      <c r="H1040">
        <v>3792.26</v>
      </c>
    </row>
    <row r="1041" spans="1:8" customFormat="1" ht="12.75" x14ac:dyDescent="0.2">
      <c r="A1041" t="s">
        <v>2858</v>
      </c>
      <c r="B1041" t="s">
        <v>2859</v>
      </c>
      <c r="C1041" t="s">
        <v>2341</v>
      </c>
      <c r="D1041">
        <v>23.2</v>
      </c>
      <c r="E1041">
        <v>545.37</v>
      </c>
      <c r="F1041" t="s">
        <v>21</v>
      </c>
      <c r="G1041">
        <v>249.67</v>
      </c>
      <c r="H1041">
        <v>5868.19</v>
      </c>
    </row>
    <row r="1042" spans="1:8" customFormat="1" ht="12.75" x14ac:dyDescent="0.2">
      <c r="A1042" t="s">
        <v>2860</v>
      </c>
      <c r="B1042" t="s">
        <v>2861</v>
      </c>
      <c r="C1042" t="s">
        <v>2341</v>
      </c>
      <c r="D1042">
        <v>217.58</v>
      </c>
      <c r="E1042">
        <v>2086.37</v>
      </c>
      <c r="F1042" t="s">
        <v>21</v>
      </c>
      <c r="G1042">
        <v>2341.15</v>
      </c>
      <c r="H1042">
        <v>22449.360000000001</v>
      </c>
    </row>
    <row r="1043" spans="1:8" customFormat="1" ht="12.75" x14ac:dyDescent="0.2">
      <c r="A1043" t="s">
        <v>2862</v>
      </c>
      <c r="B1043" t="s">
        <v>2863</v>
      </c>
      <c r="C1043" t="s">
        <v>2341</v>
      </c>
      <c r="D1043">
        <v>157.56</v>
      </c>
      <c r="E1043">
        <v>1062.3599999999999</v>
      </c>
      <c r="F1043" t="s">
        <v>21</v>
      </c>
      <c r="G1043">
        <v>1695.31</v>
      </c>
      <c r="H1043">
        <v>11430.99</v>
      </c>
    </row>
    <row r="1044" spans="1:8" customFormat="1" ht="12.75" x14ac:dyDescent="0.2">
      <c r="A1044" t="s">
        <v>2864</v>
      </c>
      <c r="B1044" t="s">
        <v>2865</v>
      </c>
      <c r="C1044" t="s">
        <v>2341</v>
      </c>
      <c r="D1044">
        <v>234.42</v>
      </c>
      <c r="E1044">
        <v>1315.11</v>
      </c>
      <c r="F1044" t="s">
        <v>21</v>
      </c>
      <c r="G1044">
        <v>2522.36</v>
      </c>
      <c r="H1044">
        <v>14150.61</v>
      </c>
    </row>
    <row r="1045" spans="1:8" customFormat="1" ht="12.75" x14ac:dyDescent="0.2">
      <c r="A1045" t="s">
        <v>2866</v>
      </c>
      <c r="B1045" t="s">
        <v>2867</v>
      </c>
      <c r="C1045" t="s">
        <v>2341</v>
      </c>
      <c r="D1045">
        <v>234.42</v>
      </c>
      <c r="E1045">
        <v>1479.71</v>
      </c>
      <c r="F1045" t="s">
        <v>21</v>
      </c>
      <c r="G1045">
        <v>2522.36</v>
      </c>
      <c r="H1045">
        <v>15921.68</v>
      </c>
    </row>
    <row r="1046" spans="1:8" customFormat="1" ht="12.75" x14ac:dyDescent="0.2">
      <c r="A1046" t="s">
        <v>2868</v>
      </c>
      <c r="B1046" t="s">
        <v>2869</v>
      </c>
      <c r="C1046" t="s">
        <v>2341</v>
      </c>
      <c r="D1046">
        <v>42.19</v>
      </c>
      <c r="E1046">
        <v>1320.35</v>
      </c>
      <c r="F1046" t="s">
        <v>21</v>
      </c>
      <c r="G1046">
        <v>453.94</v>
      </c>
      <c r="H1046">
        <v>14206.98</v>
      </c>
    </row>
    <row r="1047" spans="1:8" customFormat="1" ht="12.75" x14ac:dyDescent="0.2">
      <c r="A1047" t="s">
        <v>2870</v>
      </c>
      <c r="B1047" t="s">
        <v>2871</v>
      </c>
      <c r="C1047" t="s">
        <v>2341</v>
      </c>
      <c r="D1047">
        <v>34.15</v>
      </c>
      <c r="E1047">
        <v>366.82</v>
      </c>
      <c r="F1047" t="s">
        <v>21</v>
      </c>
      <c r="G1047">
        <v>367.47</v>
      </c>
      <c r="H1047">
        <v>3946.93</v>
      </c>
    </row>
    <row r="1048" spans="1:8" customFormat="1" ht="12.75" x14ac:dyDescent="0.2">
      <c r="A1048" t="s">
        <v>2872</v>
      </c>
      <c r="B1048" t="s">
        <v>2873</v>
      </c>
      <c r="C1048" t="s">
        <v>2341</v>
      </c>
      <c r="D1048">
        <v>21.09</v>
      </c>
      <c r="E1048">
        <v>413.67</v>
      </c>
      <c r="F1048" t="s">
        <v>21</v>
      </c>
      <c r="G1048">
        <v>226.97</v>
      </c>
      <c r="H1048">
        <v>4451.07</v>
      </c>
    </row>
    <row r="1049" spans="1:8" customFormat="1" ht="12.75" x14ac:dyDescent="0.2">
      <c r="A1049" t="s">
        <v>2874</v>
      </c>
      <c r="B1049" t="s">
        <v>2875</v>
      </c>
      <c r="C1049" t="s">
        <v>1331</v>
      </c>
      <c r="D1049">
        <v>4162.5</v>
      </c>
      <c r="E1049">
        <v>58264.47</v>
      </c>
      <c r="F1049" t="s">
        <v>21</v>
      </c>
      <c r="G1049">
        <v>447.89</v>
      </c>
      <c r="H1049">
        <v>6269.26</v>
      </c>
    </row>
    <row r="1050" spans="1:8" customFormat="1" ht="12.75" x14ac:dyDescent="0.2">
      <c r="A1050" t="s">
        <v>2876</v>
      </c>
      <c r="B1050" t="s">
        <v>2877</v>
      </c>
      <c r="C1050" t="s">
        <v>1331</v>
      </c>
      <c r="D1050">
        <v>4162.5</v>
      </c>
      <c r="E1050">
        <v>45198.23</v>
      </c>
      <c r="F1050" t="s">
        <v>21</v>
      </c>
      <c r="G1050">
        <v>447.89</v>
      </c>
      <c r="H1050">
        <v>4863.33</v>
      </c>
    </row>
    <row r="1051" spans="1:8" customFormat="1" ht="12.75" x14ac:dyDescent="0.2">
      <c r="A1051" t="s">
        <v>2878</v>
      </c>
      <c r="B1051" t="s">
        <v>2879</v>
      </c>
      <c r="C1051" t="s">
        <v>1331</v>
      </c>
      <c r="D1051">
        <v>4162.5</v>
      </c>
      <c r="E1051">
        <v>32186.93</v>
      </c>
      <c r="F1051" t="s">
        <v>21</v>
      </c>
      <c r="G1051">
        <v>447.89</v>
      </c>
      <c r="H1051">
        <v>3463.31</v>
      </c>
    </row>
    <row r="1052" spans="1:8" customFormat="1" ht="12.75" x14ac:dyDescent="0.2">
      <c r="A1052" t="s">
        <v>2880</v>
      </c>
      <c r="B1052" t="s">
        <v>2881</v>
      </c>
      <c r="C1052" t="s">
        <v>1331</v>
      </c>
      <c r="D1052">
        <v>4162.5</v>
      </c>
      <c r="E1052">
        <v>58172.93</v>
      </c>
      <c r="F1052" t="s">
        <v>21</v>
      </c>
      <c r="G1052">
        <v>447.89</v>
      </c>
      <c r="H1052">
        <v>6259.41</v>
      </c>
    </row>
    <row r="1053" spans="1:8" customFormat="1" ht="12.75" x14ac:dyDescent="0.2">
      <c r="A1053" t="s">
        <v>2882</v>
      </c>
      <c r="B1053" t="s">
        <v>2883</v>
      </c>
      <c r="C1053" t="s">
        <v>1331</v>
      </c>
      <c r="D1053">
        <v>4162.5</v>
      </c>
      <c r="E1053">
        <v>84264.87</v>
      </c>
      <c r="F1053" t="s">
        <v>21</v>
      </c>
      <c r="G1053">
        <v>447.89</v>
      </c>
      <c r="H1053">
        <v>9066.9</v>
      </c>
    </row>
    <row r="1054" spans="1:8" customFormat="1" ht="12.75" x14ac:dyDescent="0.2">
      <c r="A1054" t="s">
        <v>2884</v>
      </c>
      <c r="B1054" t="s">
        <v>2885</v>
      </c>
      <c r="C1054" t="s">
        <v>1331</v>
      </c>
      <c r="D1054">
        <v>4162.5</v>
      </c>
      <c r="E1054">
        <v>110356.81</v>
      </c>
      <c r="F1054" t="s">
        <v>21</v>
      </c>
      <c r="G1054">
        <v>447.89</v>
      </c>
      <c r="H1054">
        <v>11874.39</v>
      </c>
    </row>
    <row r="1055" spans="1:8" customFormat="1" ht="12.75" x14ac:dyDescent="0.2">
      <c r="A1055" t="s">
        <v>2886</v>
      </c>
      <c r="B1055" t="s">
        <v>2887</v>
      </c>
      <c r="C1055" t="s">
        <v>6</v>
      </c>
      <c r="D1055">
        <v>59.06</v>
      </c>
      <c r="E1055">
        <v>148.37</v>
      </c>
      <c r="F1055" t="s">
        <v>6</v>
      </c>
      <c r="G1055">
        <v>59.06</v>
      </c>
      <c r="H1055">
        <v>148.37</v>
      </c>
    </row>
    <row r="1056" spans="1:8" customFormat="1" ht="12.75" x14ac:dyDescent="0.2">
      <c r="A1056" t="s">
        <v>2888</v>
      </c>
      <c r="B1056" t="s">
        <v>2889</v>
      </c>
      <c r="C1056" t="s">
        <v>2890</v>
      </c>
      <c r="D1056">
        <v>59.06</v>
      </c>
      <c r="E1056">
        <v>177.28</v>
      </c>
      <c r="F1056" t="s">
        <v>2891</v>
      </c>
      <c r="G1056">
        <v>59.06</v>
      </c>
      <c r="H1056">
        <v>177.28</v>
      </c>
    </row>
    <row r="1057" spans="1:8" customFormat="1" ht="12.75" x14ac:dyDescent="0.2">
      <c r="A1057" t="s">
        <v>2892</v>
      </c>
      <c r="B1057" t="s">
        <v>2893</v>
      </c>
      <c r="C1057" t="s">
        <v>6</v>
      </c>
      <c r="D1057">
        <v>36.56</v>
      </c>
      <c r="E1057">
        <v>195.16</v>
      </c>
      <c r="F1057" t="s">
        <v>6</v>
      </c>
      <c r="G1057">
        <v>36.56</v>
      </c>
      <c r="H1057">
        <v>195.16</v>
      </c>
    </row>
    <row r="1058" spans="1:8" customFormat="1" ht="12.75" x14ac:dyDescent="0.2">
      <c r="A1058" t="s">
        <v>2894</v>
      </c>
      <c r="B1058" t="s">
        <v>2895</v>
      </c>
      <c r="C1058" t="s">
        <v>6</v>
      </c>
      <c r="D1058">
        <v>43.88</v>
      </c>
      <c r="E1058">
        <v>104.88</v>
      </c>
      <c r="F1058" t="s">
        <v>6</v>
      </c>
      <c r="G1058">
        <v>43.88</v>
      </c>
      <c r="H1058">
        <v>104.88</v>
      </c>
    </row>
    <row r="1059" spans="1:8" customFormat="1" ht="12.75" x14ac:dyDescent="0.2">
      <c r="A1059" t="s">
        <v>2896</v>
      </c>
      <c r="B1059" t="s">
        <v>2897</v>
      </c>
      <c r="C1059" t="s">
        <v>1138</v>
      </c>
      <c r="D1059">
        <v>212.74</v>
      </c>
      <c r="E1059">
        <v>3862.96</v>
      </c>
      <c r="F1059" t="s">
        <v>51</v>
      </c>
      <c r="G1059">
        <v>697.96</v>
      </c>
      <c r="H1059">
        <v>12673.76</v>
      </c>
    </row>
    <row r="1060" spans="1:8" customFormat="1" ht="12.75" x14ac:dyDescent="0.2">
      <c r="A1060" t="s">
        <v>2898</v>
      </c>
      <c r="B1060" t="s">
        <v>2899</v>
      </c>
      <c r="C1060" t="s">
        <v>1138</v>
      </c>
      <c r="D1060">
        <v>212.74</v>
      </c>
      <c r="E1060">
        <v>1403.91</v>
      </c>
      <c r="F1060" t="s">
        <v>51</v>
      </c>
      <c r="G1060">
        <v>697.96</v>
      </c>
      <c r="H1060">
        <v>4606</v>
      </c>
    </row>
    <row r="1061" spans="1:8" customFormat="1" ht="12.75" x14ac:dyDescent="0.2">
      <c r="A1061" t="s">
        <v>2900</v>
      </c>
      <c r="B1061" t="s">
        <v>2901</v>
      </c>
      <c r="C1061" t="s">
        <v>1138</v>
      </c>
      <c r="D1061">
        <v>87.75</v>
      </c>
      <c r="E1061">
        <v>590.70000000000005</v>
      </c>
      <c r="F1061" t="s">
        <v>51</v>
      </c>
      <c r="G1061">
        <v>287.89</v>
      </c>
      <c r="H1061">
        <v>1937.98</v>
      </c>
    </row>
    <row r="1062" spans="1:8" customFormat="1" ht="12.75" x14ac:dyDescent="0.2">
      <c r="A1062" t="s">
        <v>2902</v>
      </c>
      <c r="B1062" t="s">
        <v>2903</v>
      </c>
      <c r="C1062" t="s">
        <v>1331</v>
      </c>
      <c r="D1062">
        <v>2193.75</v>
      </c>
      <c r="E1062">
        <v>2193.75</v>
      </c>
      <c r="F1062" t="s">
        <v>21</v>
      </c>
      <c r="G1062">
        <v>236.05</v>
      </c>
      <c r="H1062">
        <v>236.05</v>
      </c>
    </row>
    <row r="1063" spans="1:8" customFormat="1" ht="12.75" x14ac:dyDescent="0.2">
      <c r="A1063" t="s">
        <v>2904</v>
      </c>
      <c r="B1063" t="s">
        <v>2905</v>
      </c>
      <c r="C1063" t="s">
        <v>1331</v>
      </c>
      <c r="D1063">
        <v>4387.5</v>
      </c>
      <c r="E1063">
        <v>4387.5</v>
      </c>
      <c r="F1063" t="s">
        <v>21</v>
      </c>
      <c r="G1063">
        <v>472.1</v>
      </c>
      <c r="H1063">
        <v>472.1</v>
      </c>
    </row>
    <row r="1064" spans="1:8" customFormat="1" ht="12.75" x14ac:dyDescent="0.2">
      <c r="A1064" t="s">
        <v>2906</v>
      </c>
      <c r="B1064" t="s">
        <v>2907</v>
      </c>
      <c r="C1064" t="s">
        <v>1331</v>
      </c>
      <c r="D1064">
        <v>846.56</v>
      </c>
      <c r="E1064">
        <v>846.56</v>
      </c>
      <c r="F1064" t="s">
        <v>21</v>
      </c>
      <c r="G1064">
        <v>91.09</v>
      </c>
      <c r="H1064">
        <v>91.09</v>
      </c>
    </row>
    <row r="1065" spans="1:8" customFormat="1" ht="12.75" x14ac:dyDescent="0.2">
      <c r="A1065" t="s">
        <v>2908</v>
      </c>
      <c r="B1065" t="s">
        <v>2909</v>
      </c>
      <c r="C1065" t="s">
        <v>1331</v>
      </c>
      <c r="D1065">
        <v>914.74</v>
      </c>
      <c r="E1065">
        <v>914.74</v>
      </c>
      <c r="F1065" t="s">
        <v>21</v>
      </c>
      <c r="G1065">
        <v>98.43</v>
      </c>
      <c r="H1065">
        <v>98.43</v>
      </c>
    </row>
    <row r="1066" spans="1:8" customFormat="1" ht="12.75" x14ac:dyDescent="0.2">
      <c r="A1066" t="s">
        <v>2910</v>
      </c>
      <c r="B1066" t="s">
        <v>2911</v>
      </c>
      <c r="C1066" t="s">
        <v>1331</v>
      </c>
      <c r="D1066">
        <v>5343.75</v>
      </c>
      <c r="E1066">
        <v>70602.77</v>
      </c>
      <c r="F1066" t="s">
        <v>21</v>
      </c>
      <c r="G1066">
        <v>574.99</v>
      </c>
      <c r="H1066">
        <v>7596.86</v>
      </c>
    </row>
    <row r="1067" spans="1:8" customFormat="1" ht="12.75" x14ac:dyDescent="0.2">
      <c r="A1067" t="s">
        <v>2912</v>
      </c>
      <c r="B1067" t="s">
        <v>2913</v>
      </c>
      <c r="C1067" t="s">
        <v>2341</v>
      </c>
      <c r="D1067">
        <v>65.63</v>
      </c>
      <c r="E1067">
        <v>299.52</v>
      </c>
      <c r="F1067" t="s">
        <v>21</v>
      </c>
      <c r="G1067">
        <v>706.13</v>
      </c>
      <c r="H1067">
        <v>3222.8</v>
      </c>
    </row>
    <row r="1068" spans="1:8" customFormat="1" ht="12.75" x14ac:dyDescent="0.2">
      <c r="A1068" t="s">
        <v>2914</v>
      </c>
      <c r="B1068" t="s">
        <v>2915</v>
      </c>
      <c r="C1068" t="s">
        <v>6</v>
      </c>
      <c r="D1068">
        <v>476.44</v>
      </c>
      <c r="E1068">
        <v>13872.04</v>
      </c>
      <c r="F1068" t="s">
        <v>6</v>
      </c>
      <c r="G1068">
        <v>476.44</v>
      </c>
      <c r="H1068">
        <v>13872.04</v>
      </c>
    </row>
    <row r="1069" spans="1:8" customFormat="1" ht="12.75" x14ac:dyDescent="0.2">
      <c r="A1069" t="s">
        <v>2916</v>
      </c>
      <c r="B1069" t="s">
        <v>2917</v>
      </c>
      <c r="C1069" t="s">
        <v>1138</v>
      </c>
      <c r="D1069">
        <v>24.38</v>
      </c>
      <c r="E1069">
        <v>24.38</v>
      </c>
      <c r="F1069" t="s">
        <v>51</v>
      </c>
      <c r="G1069">
        <v>79.97</v>
      </c>
      <c r="H1069">
        <v>79.97</v>
      </c>
    </row>
    <row r="1070" spans="1:8" customFormat="1" ht="12.75" x14ac:dyDescent="0.2">
      <c r="A1070" t="s">
        <v>2918</v>
      </c>
      <c r="B1070" t="s">
        <v>2919</v>
      </c>
      <c r="C1070" t="s">
        <v>1138</v>
      </c>
      <c r="D1070">
        <v>257.92</v>
      </c>
      <c r="E1070">
        <v>4139.29</v>
      </c>
      <c r="F1070" t="s">
        <v>51</v>
      </c>
      <c r="G1070">
        <v>846.18</v>
      </c>
      <c r="H1070">
        <v>13580.33</v>
      </c>
    </row>
    <row r="1071" spans="1:8" customFormat="1" ht="12.75" x14ac:dyDescent="0.2">
      <c r="A1071" t="s">
        <v>2920</v>
      </c>
      <c r="B1071" t="s">
        <v>2921</v>
      </c>
      <c r="C1071" t="s">
        <v>1331</v>
      </c>
      <c r="D1071">
        <v>1462.5</v>
      </c>
      <c r="E1071">
        <v>17522.580000000002</v>
      </c>
      <c r="F1071" t="s">
        <v>21</v>
      </c>
      <c r="G1071">
        <v>157.37</v>
      </c>
      <c r="H1071">
        <v>1885.43</v>
      </c>
    </row>
    <row r="1072" spans="1:8" customFormat="1" ht="12.75" x14ac:dyDescent="0.2">
      <c r="A1072" t="s">
        <v>2922</v>
      </c>
      <c r="B1072" t="s">
        <v>2923</v>
      </c>
      <c r="C1072" t="s">
        <v>1331</v>
      </c>
      <c r="D1072">
        <v>1462.5</v>
      </c>
      <c r="E1072">
        <v>17925.18</v>
      </c>
      <c r="F1072" t="s">
        <v>21</v>
      </c>
      <c r="G1072">
        <v>157.37</v>
      </c>
      <c r="H1072">
        <v>1928.75</v>
      </c>
    </row>
    <row r="1073" spans="1:8" customFormat="1" ht="12.75" x14ac:dyDescent="0.2">
      <c r="A1073" t="s">
        <v>2924</v>
      </c>
      <c r="B1073" t="s">
        <v>2925</v>
      </c>
      <c r="C1073" t="s">
        <v>1331</v>
      </c>
      <c r="D1073">
        <v>1462.5</v>
      </c>
      <c r="E1073">
        <v>21116.7</v>
      </c>
      <c r="F1073" t="s">
        <v>21</v>
      </c>
      <c r="G1073">
        <v>157.37</v>
      </c>
      <c r="H1073">
        <v>2272.16</v>
      </c>
    </row>
    <row r="1074" spans="1:8" customFormat="1" ht="12.75" x14ac:dyDescent="0.2">
      <c r="A1074" t="s">
        <v>2926</v>
      </c>
      <c r="B1074" t="s">
        <v>2927</v>
      </c>
      <c r="C1074" t="s">
        <v>1331</v>
      </c>
      <c r="D1074">
        <v>2643.75</v>
      </c>
      <c r="E1074">
        <v>20474.05</v>
      </c>
      <c r="F1074" t="s">
        <v>21</v>
      </c>
      <c r="G1074">
        <v>284.47000000000003</v>
      </c>
      <c r="H1074">
        <v>2203.0100000000002</v>
      </c>
    </row>
    <row r="1075" spans="1:8" customFormat="1" ht="12.75" x14ac:dyDescent="0.2">
      <c r="A1075" t="s">
        <v>2928</v>
      </c>
      <c r="B1075" t="s">
        <v>2929</v>
      </c>
      <c r="C1075" t="s">
        <v>1331</v>
      </c>
      <c r="D1075">
        <v>2643.75</v>
      </c>
      <c r="E1075">
        <v>21225.57</v>
      </c>
      <c r="F1075" t="s">
        <v>21</v>
      </c>
      <c r="G1075">
        <v>284.47000000000003</v>
      </c>
      <c r="H1075">
        <v>2283.87</v>
      </c>
    </row>
    <row r="1076" spans="1:8" customFormat="1" ht="12.75" x14ac:dyDescent="0.2">
      <c r="A1076" t="s">
        <v>2930</v>
      </c>
      <c r="B1076" t="s">
        <v>2931</v>
      </c>
      <c r="C1076" t="s">
        <v>1331</v>
      </c>
      <c r="D1076">
        <v>2643.75</v>
      </c>
      <c r="E1076">
        <v>26994.95</v>
      </c>
      <c r="F1076" t="s">
        <v>21</v>
      </c>
      <c r="G1076">
        <v>284.47000000000003</v>
      </c>
      <c r="H1076">
        <v>2904.66</v>
      </c>
    </row>
    <row r="1077" spans="1:8" customFormat="1" ht="12.75" x14ac:dyDescent="0.2">
      <c r="A1077" t="s">
        <v>2932</v>
      </c>
      <c r="B1077" t="s">
        <v>2933</v>
      </c>
      <c r="C1077" t="s">
        <v>1331</v>
      </c>
      <c r="D1077">
        <v>4050</v>
      </c>
      <c r="E1077">
        <v>20110.080000000002</v>
      </c>
      <c r="F1077" t="s">
        <v>21</v>
      </c>
      <c r="G1077">
        <v>435.78</v>
      </c>
      <c r="H1077">
        <v>2163.84</v>
      </c>
    </row>
    <row r="1078" spans="1:8" customFormat="1" ht="12.75" x14ac:dyDescent="0.2">
      <c r="A1078" t="s">
        <v>2934</v>
      </c>
      <c r="B1078" t="s">
        <v>2935</v>
      </c>
      <c r="C1078" t="s">
        <v>1331</v>
      </c>
      <c r="D1078">
        <v>4050</v>
      </c>
      <c r="E1078">
        <v>22618.400000000001</v>
      </c>
      <c r="F1078" t="s">
        <v>21</v>
      </c>
      <c r="G1078">
        <v>435.78</v>
      </c>
      <c r="H1078">
        <v>2433.7399999999998</v>
      </c>
    </row>
    <row r="1079" spans="1:8" customFormat="1" ht="12.75" x14ac:dyDescent="0.2">
      <c r="A1079" t="s">
        <v>2936</v>
      </c>
      <c r="B1079" t="s">
        <v>2937</v>
      </c>
      <c r="C1079" t="s">
        <v>1331</v>
      </c>
      <c r="D1079">
        <v>4050</v>
      </c>
      <c r="E1079">
        <v>20444.36</v>
      </c>
      <c r="F1079" t="s">
        <v>21</v>
      </c>
      <c r="G1079">
        <v>435.78</v>
      </c>
      <c r="H1079">
        <v>2199.81</v>
      </c>
    </row>
    <row r="1080" spans="1:8" customFormat="1" ht="12.75" x14ac:dyDescent="0.2">
      <c r="A1080" t="s">
        <v>2938</v>
      </c>
      <c r="B1080" t="s">
        <v>2939</v>
      </c>
      <c r="C1080" t="s">
        <v>1331</v>
      </c>
      <c r="D1080">
        <v>4050</v>
      </c>
      <c r="E1080">
        <v>24558.2</v>
      </c>
      <c r="F1080" t="s">
        <v>21</v>
      </c>
      <c r="G1080">
        <v>435.78</v>
      </c>
      <c r="H1080">
        <v>2642.46</v>
      </c>
    </row>
    <row r="1081" spans="1:8" customFormat="1" ht="12.75" x14ac:dyDescent="0.2">
      <c r="A1081" t="s">
        <v>2940</v>
      </c>
      <c r="B1081" t="s">
        <v>2941</v>
      </c>
      <c r="C1081" t="s">
        <v>1331</v>
      </c>
      <c r="D1081">
        <v>2981.25</v>
      </c>
      <c r="E1081">
        <v>19975.849999999999</v>
      </c>
      <c r="F1081" t="s">
        <v>21</v>
      </c>
      <c r="G1081">
        <v>320.77999999999997</v>
      </c>
      <c r="H1081">
        <v>2149.4</v>
      </c>
    </row>
    <row r="1082" spans="1:8" customFormat="1" ht="12.75" x14ac:dyDescent="0.2">
      <c r="A1082" t="s">
        <v>2942</v>
      </c>
      <c r="B1082" t="s">
        <v>2943</v>
      </c>
      <c r="C1082" t="s">
        <v>1331</v>
      </c>
      <c r="D1082">
        <v>2981.25</v>
      </c>
      <c r="E1082">
        <v>21671.65</v>
      </c>
      <c r="F1082" t="s">
        <v>21</v>
      </c>
      <c r="G1082">
        <v>320.77999999999997</v>
      </c>
      <c r="H1082">
        <v>2331.87</v>
      </c>
    </row>
    <row r="1083" spans="1:8" customFormat="1" ht="12.75" x14ac:dyDescent="0.2">
      <c r="A1083" t="s">
        <v>2944</v>
      </c>
      <c r="B1083" t="s">
        <v>2945</v>
      </c>
      <c r="C1083" t="s">
        <v>1331</v>
      </c>
      <c r="D1083">
        <v>2981.25</v>
      </c>
      <c r="E1083">
        <v>13912.45</v>
      </c>
      <c r="F1083" t="s">
        <v>21</v>
      </c>
      <c r="G1083">
        <v>320.77999999999997</v>
      </c>
      <c r="H1083">
        <v>1496.98</v>
      </c>
    </row>
    <row r="1084" spans="1:8" customFormat="1" ht="12.75" x14ac:dyDescent="0.2">
      <c r="A1084" t="s">
        <v>2946</v>
      </c>
      <c r="B1084" t="s">
        <v>2947</v>
      </c>
      <c r="C1084" t="s">
        <v>1331</v>
      </c>
      <c r="D1084">
        <v>2981.25</v>
      </c>
      <c r="E1084">
        <v>16687.95</v>
      </c>
      <c r="F1084" t="s">
        <v>21</v>
      </c>
      <c r="G1084">
        <v>320.77999999999997</v>
      </c>
      <c r="H1084">
        <v>1795.62</v>
      </c>
    </row>
    <row r="1085" spans="1:8" customFormat="1" ht="12.75" x14ac:dyDescent="0.2">
      <c r="A1085" t="s">
        <v>2948</v>
      </c>
      <c r="B1085" t="s">
        <v>2949</v>
      </c>
      <c r="C1085" t="s">
        <v>1331</v>
      </c>
      <c r="D1085">
        <v>2610</v>
      </c>
      <c r="E1085">
        <v>16593.64</v>
      </c>
      <c r="F1085" t="s">
        <v>21</v>
      </c>
      <c r="G1085">
        <v>280.83999999999997</v>
      </c>
      <c r="H1085">
        <v>1785.48</v>
      </c>
    </row>
    <row r="1086" spans="1:8" customFormat="1" ht="12.75" x14ac:dyDescent="0.2">
      <c r="A1086" t="s">
        <v>2950</v>
      </c>
      <c r="B1086" t="s">
        <v>2951</v>
      </c>
      <c r="C1086" t="s">
        <v>6</v>
      </c>
      <c r="D1086">
        <v>590.63</v>
      </c>
      <c r="E1086">
        <v>590.63</v>
      </c>
      <c r="F1086" t="s">
        <v>6</v>
      </c>
      <c r="G1086">
        <v>590.63</v>
      </c>
      <c r="H1086">
        <v>590.63</v>
      </c>
    </row>
    <row r="1087" spans="1:8" customFormat="1" ht="12.75" x14ac:dyDescent="0.2">
      <c r="A1087" t="s">
        <v>2952</v>
      </c>
      <c r="B1087" t="s">
        <v>2953</v>
      </c>
      <c r="C1087" t="s">
        <v>6</v>
      </c>
      <c r="D1087">
        <v>295.31</v>
      </c>
      <c r="E1087">
        <v>295.31</v>
      </c>
      <c r="F1087" t="s">
        <v>6</v>
      </c>
      <c r="G1087">
        <v>295.31</v>
      </c>
      <c r="H1087">
        <v>295.31</v>
      </c>
    </row>
    <row r="1088" spans="1:8" customFormat="1" ht="12.75" x14ac:dyDescent="0.2">
      <c r="A1088" t="s">
        <v>2954</v>
      </c>
      <c r="B1088" t="s">
        <v>2955</v>
      </c>
      <c r="C1088" t="s">
        <v>2341</v>
      </c>
      <c r="D1088">
        <v>24.11</v>
      </c>
      <c r="E1088">
        <v>91.9</v>
      </c>
      <c r="F1088" t="s">
        <v>21</v>
      </c>
      <c r="G1088">
        <v>259.39</v>
      </c>
      <c r="H1088">
        <v>988.83</v>
      </c>
    </row>
    <row r="1089" spans="1:8" customFormat="1" ht="12.75" x14ac:dyDescent="0.2">
      <c r="A1089" t="s">
        <v>2956</v>
      </c>
      <c r="B1089" t="s">
        <v>2957</v>
      </c>
      <c r="C1089" t="s">
        <v>2341</v>
      </c>
      <c r="D1089">
        <v>30.13</v>
      </c>
      <c r="E1089">
        <v>133.22</v>
      </c>
      <c r="F1089" t="s">
        <v>21</v>
      </c>
      <c r="G1089">
        <v>324.24</v>
      </c>
      <c r="H1089">
        <v>1433.45</v>
      </c>
    </row>
    <row r="1090" spans="1:8" customFormat="1" ht="12.75" x14ac:dyDescent="0.2">
      <c r="A1090" t="s">
        <v>2958</v>
      </c>
      <c r="B1090" t="s">
        <v>2959</v>
      </c>
      <c r="C1090" t="s">
        <v>2341</v>
      </c>
      <c r="D1090">
        <v>30.13</v>
      </c>
      <c r="E1090">
        <v>133.22</v>
      </c>
      <c r="F1090" t="s">
        <v>21</v>
      </c>
      <c r="G1090">
        <v>324.24</v>
      </c>
      <c r="H1090">
        <v>1433.45</v>
      </c>
    </row>
    <row r="1091" spans="1:8" customFormat="1" ht="12.75" x14ac:dyDescent="0.2">
      <c r="A1091" t="s">
        <v>2960</v>
      </c>
      <c r="B1091" t="s">
        <v>2961</v>
      </c>
      <c r="C1091" t="s">
        <v>1331</v>
      </c>
      <c r="D1091">
        <v>337.5</v>
      </c>
      <c r="E1091">
        <v>551</v>
      </c>
      <c r="F1091" t="s">
        <v>21</v>
      </c>
      <c r="G1091">
        <v>36.31</v>
      </c>
      <c r="H1091">
        <v>59.29</v>
      </c>
    </row>
    <row r="1092" spans="1:8" customFormat="1" ht="12.75" x14ac:dyDescent="0.2">
      <c r="A1092" t="s">
        <v>2962</v>
      </c>
      <c r="B1092" t="s">
        <v>2963</v>
      </c>
      <c r="C1092" t="s">
        <v>2341</v>
      </c>
      <c r="D1092">
        <v>6.66</v>
      </c>
      <c r="E1092">
        <v>28.99</v>
      </c>
      <c r="F1092" t="s">
        <v>21</v>
      </c>
      <c r="G1092">
        <v>71.62</v>
      </c>
      <c r="H1092">
        <v>311.92</v>
      </c>
    </row>
    <row r="1093" spans="1:8" customFormat="1" ht="12.75" x14ac:dyDescent="0.2">
      <c r="A1093" t="s">
        <v>2964</v>
      </c>
      <c r="B1093" t="s">
        <v>2965</v>
      </c>
      <c r="C1093" t="s">
        <v>2341</v>
      </c>
      <c r="D1093">
        <v>41.6</v>
      </c>
      <c r="E1093">
        <v>194.25</v>
      </c>
      <c r="F1093" t="s">
        <v>21</v>
      </c>
      <c r="G1093">
        <v>447.67</v>
      </c>
      <c r="H1093">
        <v>2090.17</v>
      </c>
    </row>
    <row r="1094" spans="1:8" customFormat="1" ht="12.75" x14ac:dyDescent="0.2">
      <c r="A1094" t="s">
        <v>2966</v>
      </c>
      <c r="B1094" t="s">
        <v>2967</v>
      </c>
      <c r="C1094" t="s">
        <v>2341</v>
      </c>
      <c r="D1094">
        <v>41.6</v>
      </c>
      <c r="E1094">
        <v>193.57</v>
      </c>
      <c r="F1094" t="s">
        <v>21</v>
      </c>
      <c r="G1094">
        <v>447.66</v>
      </c>
      <c r="H1094">
        <v>2082.77</v>
      </c>
    </row>
    <row r="1095" spans="1:8" customFormat="1" ht="12.75" x14ac:dyDescent="0.2">
      <c r="A1095" t="s">
        <v>2968</v>
      </c>
      <c r="B1095" t="s">
        <v>2969</v>
      </c>
      <c r="C1095" t="s">
        <v>2341</v>
      </c>
      <c r="D1095">
        <v>178.81</v>
      </c>
      <c r="E1095">
        <v>1225.1600000000001</v>
      </c>
      <c r="F1095" t="s">
        <v>21</v>
      </c>
      <c r="G1095">
        <v>1923.98</v>
      </c>
      <c r="H1095">
        <v>13182.73</v>
      </c>
    </row>
    <row r="1096" spans="1:8" customFormat="1" ht="12.75" x14ac:dyDescent="0.2">
      <c r="A1096" t="s">
        <v>2970</v>
      </c>
      <c r="B1096" t="s">
        <v>2971</v>
      </c>
      <c r="C1096" t="s">
        <v>2341</v>
      </c>
      <c r="D1096">
        <v>200.89</v>
      </c>
      <c r="E1096">
        <v>1137.7</v>
      </c>
      <c r="F1096" t="s">
        <v>21</v>
      </c>
      <c r="G1096">
        <v>2161.56</v>
      </c>
      <c r="H1096">
        <v>12241.71</v>
      </c>
    </row>
    <row r="1097" spans="1:8" customFormat="1" ht="12.75" x14ac:dyDescent="0.2">
      <c r="A1097" t="s">
        <v>2972</v>
      </c>
      <c r="B1097" t="s">
        <v>2973</v>
      </c>
      <c r="C1097" t="s">
        <v>2341</v>
      </c>
      <c r="D1097">
        <v>155.68</v>
      </c>
      <c r="E1097">
        <v>938.23</v>
      </c>
      <c r="F1097" t="s">
        <v>21</v>
      </c>
      <c r="G1097">
        <v>1675.13</v>
      </c>
      <c r="H1097">
        <v>10095.32</v>
      </c>
    </row>
    <row r="1098" spans="1:8" customFormat="1" ht="12.75" x14ac:dyDescent="0.2">
      <c r="A1098" t="s">
        <v>2974</v>
      </c>
      <c r="B1098" t="s">
        <v>2975</v>
      </c>
      <c r="C1098" t="s">
        <v>2341</v>
      </c>
      <c r="D1098">
        <v>154.03</v>
      </c>
      <c r="E1098">
        <v>893.05</v>
      </c>
      <c r="F1098" t="s">
        <v>21</v>
      </c>
      <c r="G1098">
        <v>1657.35</v>
      </c>
      <c r="H1098">
        <v>9609.2099999999991</v>
      </c>
    </row>
    <row r="1099" spans="1:8" customFormat="1" ht="12.75" x14ac:dyDescent="0.2">
      <c r="A1099" t="s">
        <v>2976</v>
      </c>
      <c r="B1099" t="s">
        <v>2977</v>
      </c>
      <c r="C1099" t="s">
        <v>2341</v>
      </c>
      <c r="D1099">
        <v>257.24</v>
      </c>
      <c r="E1099">
        <v>626.47</v>
      </c>
      <c r="F1099" t="s">
        <v>21</v>
      </c>
      <c r="G1099">
        <v>2767.85</v>
      </c>
      <c r="H1099">
        <v>6740.77</v>
      </c>
    </row>
    <row r="1100" spans="1:8" customFormat="1" ht="12.75" x14ac:dyDescent="0.2">
      <c r="A1100" t="s">
        <v>2978</v>
      </c>
      <c r="B1100" t="s">
        <v>2979</v>
      </c>
      <c r="C1100" t="s">
        <v>1138</v>
      </c>
      <c r="D1100">
        <v>39.479999999999997</v>
      </c>
      <c r="E1100">
        <v>53.54</v>
      </c>
      <c r="F1100" t="s">
        <v>51</v>
      </c>
      <c r="G1100">
        <v>129.54</v>
      </c>
      <c r="H1100">
        <v>175.64</v>
      </c>
    </row>
    <row r="1101" spans="1:8" customFormat="1" ht="12.75" x14ac:dyDescent="0.2">
      <c r="A1101" t="s">
        <v>2980</v>
      </c>
      <c r="B1101" t="s">
        <v>2981</v>
      </c>
      <c r="C1101" t="s">
        <v>1138</v>
      </c>
      <c r="D1101">
        <v>39.32</v>
      </c>
      <c r="E1101">
        <v>143.22999999999999</v>
      </c>
      <c r="F1101" t="s">
        <v>51</v>
      </c>
      <c r="G1101">
        <v>129.01</v>
      </c>
      <c r="H1101">
        <v>469.93</v>
      </c>
    </row>
    <row r="1102" spans="1:8" customFormat="1" ht="12.75" x14ac:dyDescent="0.2">
      <c r="A1102" t="s">
        <v>2982</v>
      </c>
      <c r="B1102" t="s">
        <v>2983</v>
      </c>
      <c r="C1102" t="s">
        <v>2341</v>
      </c>
      <c r="D1102">
        <v>44.6</v>
      </c>
      <c r="E1102">
        <v>288.39</v>
      </c>
      <c r="F1102" t="s">
        <v>21</v>
      </c>
      <c r="G1102">
        <v>479.85</v>
      </c>
      <c r="H1102">
        <v>3103.07</v>
      </c>
    </row>
    <row r="1103" spans="1:8" customFormat="1" ht="12.75" x14ac:dyDescent="0.2">
      <c r="A1103" t="s">
        <v>2984</v>
      </c>
      <c r="B1103" t="s">
        <v>2985</v>
      </c>
      <c r="C1103" t="s">
        <v>2341</v>
      </c>
      <c r="D1103">
        <v>55.94</v>
      </c>
      <c r="E1103">
        <v>171.7</v>
      </c>
      <c r="F1103" t="s">
        <v>21</v>
      </c>
      <c r="G1103">
        <v>601.88</v>
      </c>
      <c r="H1103">
        <v>1847.54</v>
      </c>
    </row>
    <row r="1104" spans="1:8" customFormat="1" ht="12.75" x14ac:dyDescent="0.2">
      <c r="A1104" t="s">
        <v>2986</v>
      </c>
      <c r="B1104" t="s">
        <v>2987</v>
      </c>
      <c r="C1104" t="s">
        <v>2341</v>
      </c>
      <c r="D1104">
        <v>28.86</v>
      </c>
      <c r="E1104">
        <v>923.88</v>
      </c>
      <c r="F1104" t="s">
        <v>21</v>
      </c>
      <c r="G1104">
        <v>310.51</v>
      </c>
      <c r="H1104">
        <v>9940.91</v>
      </c>
    </row>
    <row r="1105" spans="1:8" customFormat="1" ht="12.75" x14ac:dyDescent="0.2">
      <c r="A1105" t="s">
        <v>2988</v>
      </c>
      <c r="B1105" t="s">
        <v>2989</v>
      </c>
      <c r="C1105" t="s">
        <v>2341</v>
      </c>
      <c r="D1105">
        <v>28.86</v>
      </c>
      <c r="E1105">
        <v>960.48</v>
      </c>
      <c r="F1105" t="s">
        <v>21</v>
      </c>
      <c r="G1105">
        <v>310.51</v>
      </c>
      <c r="H1105">
        <v>10334.719999999999</v>
      </c>
    </row>
    <row r="1106" spans="1:8" customFormat="1" ht="12.75" x14ac:dyDescent="0.2">
      <c r="A1106" t="s">
        <v>2990</v>
      </c>
      <c r="B1106" t="s">
        <v>2991</v>
      </c>
      <c r="C1106" t="s">
        <v>2341</v>
      </c>
      <c r="D1106">
        <v>28.82</v>
      </c>
      <c r="E1106">
        <v>887.2</v>
      </c>
      <c r="F1106" t="s">
        <v>21</v>
      </c>
      <c r="G1106">
        <v>310.10000000000002</v>
      </c>
      <c r="H1106">
        <v>9546.25</v>
      </c>
    </row>
    <row r="1107" spans="1:8" customFormat="1" ht="12.75" x14ac:dyDescent="0.2">
      <c r="A1107" t="s">
        <v>2992</v>
      </c>
      <c r="B1107" t="s">
        <v>2993</v>
      </c>
      <c r="C1107" t="s">
        <v>2341</v>
      </c>
      <c r="D1107">
        <v>28.86</v>
      </c>
      <c r="E1107">
        <v>862.84</v>
      </c>
      <c r="F1107" t="s">
        <v>21</v>
      </c>
      <c r="G1107">
        <v>310.52</v>
      </c>
      <c r="H1107">
        <v>9284.1299999999992</v>
      </c>
    </row>
    <row r="1108" spans="1:8" customFormat="1" ht="12.75" x14ac:dyDescent="0.2">
      <c r="A1108" t="s">
        <v>2994</v>
      </c>
      <c r="B1108" t="s">
        <v>2995</v>
      </c>
      <c r="C1108" t="s">
        <v>2341</v>
      </c>
      <c r="D1108">
        <v>47.27</v>
      </c>
      <c r="E1108">
        <v>681.67</v>
      </c>
      <c r="F1108" t="s">
        <v>21</v>
      </c>
      <c r="G1108">
        <v>508.61</v>
      </c>
      <c r="H1108">
        <v>7334.76</v>
      </c>
    </row>
    <row r="1109" spans="1:8" customFormat="1" ht="12.75" x14ac:dyDescent="0.2">
      <c r="A1109" t="s">
        <v>2996</v>
      </c>
      <c r="B1109" t="s">
        <v>2997</v>
      </c>
      <c r="C1109" t="s">
        <v>2341</v>
      </c>
      <c r="D1109">
        <v>47.27</v>
      </c>
      <c r="E1109">
        <v>657.27</v>
      </c>
      <c r="F1109" t="s">
        <v>21</v>
      </c>
      <c r="G1109">
        <v>508.61</v>
      </c>
      <c r="H1109">
        <v>7072.21</v>
      </c>
    </row>
    <row r="1110" spans="1:8" customFormat="1" ht="12.75" x14ac:dyDescent="0.2">
      <c r="A1110" t="s">
        <v>2998</v>
      </c>
      <c r="B1110" t="s">
        <v>2999</v>
      </c>
      <c r="C1110" t="s">
        <v>2341</v>
      </c>
      <c r="D1110">
        <v>47.27</v>
      </c>
      <c r="E1110">
        <v>878.39</v>
      </c>
      <c r="F1110" t="s">
        <v>21</v>
      </c>
      <c r="G1110">
        <v>508.61</v>
      </c>
      <c r="H1110">
        <v>9451.5</v>
      </c>
    </row>
    <row r="1111" spans="1:8" customFormat="1" ht="12.75" x14ac:dyDescent="0.2">
      <c r="A1111" t="s">
        <v>3000</v>
      </c>
      <c r="B1111" t="s">
        <v>3001</v>
      </c>
      <c r="C1111" t="s">
        <v>2341</v>
      </c>
      <c r="D1111">
        <v>47.27</v>
      </c>
      <c r="E1111">
        <v>510.87</v>
      </c>
      <c r="F1111" t="s">
        <v>21</v>
      </c>
      <c r="G1111">
        <v>508.61</v>
      </c>
      <c r="H1111">
        <v>5496.95</v>
      </c>
    </row>
    <row r="1112" spans="1:8" customFormat="1" ht="12.75" x14ac:dyDescent="0.2">
      <c r="A1112" t="s">
        <v>3002</v>
      </c>
      <c r="B1112" t="s">
        <v>3003</v>
      </c>
      <c r="C1112" t="s">
        <v>2341</v>
      </c>
      <c r="D1112">
        <v>47.27</v>
      </c>
      <c r="E1112">
        <v>571.87</v>
      </c>
      <c r="F1112" t="s">
        <v>21</v>
      </c>
      <c r="G1112">
        <v>508.61</v>
      </c>
      <c r="H1112">
        <v>6153.31</v>
      </c>
    </row>
    <row r="1113" spans="1:8" customFormat="1" ht="12.75" x14ac:dyDescent="0.2">
      <c r="A1113" t="s">
        <v>3004</v>
      </c>
      <c r="B1113" t="s">
        <v>3005</v>
      </c>
      <c r="C1113" t="s">
        <v>2341</v>
      </c>
      <c r="D1113">
        <v>47.27</v>
      </c>
      <c r="E1113">
        <v>608.47</v>
      </c>
      <c r="F1113" t="s">
        <v>21</v>
      </c>
      <c r="G1113">
        <v>508.61</v>
      </c>
      <c r="H1113">
        <v>6547.12</v>
      </c>
    </row>
    <row r="1114" spans="1:8" customFormat="1" ht="12.75" x14ac:dyDescent="0.2">
      <c r="A1114" t="s">
        <v>3006</v>
      </c>
      <c r="B1114" t="s">
        <v>3007</v>
      </c>
      <c r="C1114" t="s">
        <v>2341</v>
      </c>
      <c r="D1114">
        <v>47.27</v>
      </c>
      <c r="E1114">
        <v>510.87</v>
      </c>
      <c r="F1114" t="s">
        <v>21</v>
      </c>
      <c r="G1114">
        <v>508.61</v>
      </c>
      <c r="H1114">
        <v>5496.95</v>
      </c>
    </row>
    <row r="1115" spans="1:8" customFormat="1" ht="12.75" x14ac:dyDescent="0.2">
      <c r="A1115" t="s">
        <v>3008</v>
      </c>
      <c r="B1115" t="s">
        <v>3009</v>
      </c>
      <c r="C1115" t="s">
        <v>2341</v>
      </c>
      <c r="D1115">
        <v>47.27</v>
      </c>
      <c r="E1115">
        <v>559.66999999999996</v>
      </c>
      <c r="F1115" t="s">
        <v>21</v>
      </c>
      <c r="G1115">
        <v>508.61</v>
      </c>
      <c r="H1115">
        <v>6022.04</v>
      </c>
    </row>
    <row r="1116" spans="1:8" customFormat="1" ht="12.75" x14ac:dyDescent="0.2">
      <c r="A1116" t="s">
        <v>3010</v>
      </c>
      <c r="B1116" t="s">
        <v>3011</v>
      </c>
      <c r="C1116" t="s">
        <v>2341</v>
      </c>
      <c r="D1116">
        <v>47.27</v>
      </c>
      <c r="E1116">
        <v>768.61</v>
      </c>
      <c r="F1116" t="s">
        <v>21</v>
      </c>
      <c r="G1116">
        <v>508.61</v>
      </c>
      <c r="H1116">
        <v>8270.2099999999991</v>
      </c>
    </row>
    <row r="1117" spans="1:8" customFormat="1" ht="12.75" x14ac:dyDescent="0.2">
      <c r="A1117" t="s">
        <v>3012</v>
      </c>
      <c r="B1117" t="s">
        <v>3013</v>
      </c>
      <c r="C1117" t="s">
        <v>2341</v>
      </c>
      <c r="D1117">
        <v>47.27</v>
      </c>
      <c r="E1117">
        <v>718.54</v>
      </c>
      <c r="F1117" t="s">
        <v>21</v>
      </c>
      <c r="G1117">
        <v>508.61</v>
      </c>
      <c r="H1117">
        <v>7731.49</v>
      </c>
    </row>
    <row r="1118" spans="1:8" customFormat="1" ht="12.75" x14ac:dyDescent="0.2">
      <c r="A1118" t="s">
        <v>3014</v>
      </c>
      <c r="B1118" t="s">
        <v>3015</v>
      </c>
      <c r="C1118" t="s">
        <v>2341</v>
      </c>
      <c r="D1118">
        <v>47.27</v>
      </c>
      <c r="E1118">
        <v>943.32</v>
      </c>
      <c r="F1118" t="s">
        <v>21</v>
      </c>
      <c r="G1118">
        <v>508.61</v>
      </c>
      <c r="H1118">
        <v>10150.14</v>
      </c>
    </row>
    <row r="1119" spans="1:8" customFormat="1" ht="12.75" x14ac:dyDescent="0.2">
      <c r="A1119" t="s">
        <v>3016</v>
      </c>
      <c r="B1119" t="s">
        <v>3017</v>
      </c>
      <c r="C1119" t="s">
        <v>2341</v>
      </c>
      <c r="D1119">
        <v>47.27</v>
      </c>
      <c r="E1119">
        <v>962.42</v>
      </c>
      <c r="F1119" t="s">
        <v>21</v>
      </c>
      <c r="G1119">
        <v>508.61</v>
      </c>
      <c r="H1119">
        <v>10355.6</v>
      </c>
    </row>
    <row r="1120" spans="1:8" customFormat="1" ht="12.75" x14ac:dyDescent="0.2">
      <c r="A1120" t="s">
        <v>3018</v>
      </c>
      <c r="B1120" t="s">
        <v>3019</v>
      </c>
      <c r="C1120" t="s">
        <v>2341</v>
      </c>
      <c r="D1120">
        <v>47.27</v>
      </c>
      <c r="E1120">
        <v>943.32</v>
      </c>
      <c r="F1120" t="s">
        <v>21</v>
      </c>
      <c r="G1120">
        <v>508.61</v>
      </c>
      <c r="H1120">
        <v>10150.14</v>
      </c>
    </row>
    <row r="1121" spans="1:8" customFormat="1" ht="12.75" x14ac:dyDescent="0.2">
      <c r="A1121" t="s">
        <v>3020</v>
      </c>
      <c r="B1121" t="s">
        <v>3019</v>
      </c>
      <c r="C1121" t="s">
        <v>2341</v>
      </c>
      <c r="D1121">
        <v>47.27</v>
      </c>
      <c r="E1121">
        <v>881.05</v>
      </c>
      <c r="F1121" t="s">
        <v>21</v>
      </c>
      <c r="G1121">
        <v>508.61</v>
      </c>
      <c r="H1121">
        <v>9480.15</v>
      </c>
    </row>
    <row r="1122" spans="1:8" customFormat="1" ht="12.75" x14ac:dyDescent="0.2">
      <c r="A1122" t="s">
        <v>3021</v>
      </c>
      <c r="B1122" t="s">
        <v>3022</v>
      </c>
      <c r="C1122" t="s">
        <v>2341</v>
      </c>
      <c r="D1122">
        <v>47.27</v>
      </c>
      <c r="E1122">
        <v>620.66999999999996</v>
      </c>
      <c r="F1122" t="s">
        <v>21</v>
      </c>
      <c r="G1122">
        <v>508.61</v>
      </c>
      <c r="H1122">
        <v>6678.4</v>
      </c>
    </row>
    <row r="1123" spans="1:8" customFormat="1" ht="12.75" x14ac:dyDescent="0.2">
      <c r="A1123" t="s">
        <v>3023</v>
      </c>
      <c r="B1123" t="s">
        <v>3024</v>
      </c>
      <c r="C1123" t="s">
        <v>2341</v>
      </c>
      <c r="D1123">
        <v>47.27</v>
      </c>
      <c r="E1123">
        <v>645.07000000000005</v>
      </c>
      <c r="F1123" t="s">
        <v>21</v>
      </c>
      <c r="G1123">
        <v>508.61</v>
      </c>
      <c r="H1123">
        <v>6940.94</v>
      </c>
    </row>
    <row r="1124" spans="1:8" customFormat="1" ht="12.75" x14ac:dyDescent="0.2">
      <c r="A1124" t="s">
        <v>3025</v>
      </c>
      <c r="B1124" t="s">
        <v>3026</v>
      </c>
      <c r="C1124" t="s">
        <v>2341</v>
      </c>
      <c r="D1124">
        <v>47.27</v>
      </c>
      <c r="E1124">
        <v>535.27</v>
      </c>
      <c r="F1124" t="s">
        <v>21</v>
      </c>
      <c r="G1124">
        <v>508.61</v>
      </c>
      <c r="H1124">
        <v>5759.49</v>
      </c>
    </row>
    <row r="1125" spans="1:8" customFormat="1" ht="12.75" x14ac:dyDescent="0.2">
      <c r="A1125" t="s">
        <v>3027</v>
      </c>
      <c r="B1125" t="s">
        <v>3028</v>
      </c>
      <c r="C1125" t="s">
        <v>2341</v>
      </c>
      <c r="D1125">
        <v>47.27</v>
      </c>
      <c r="E1125">
        <v>547.47</v>
      </c>
      <c r="F1125" t="s">
        <v>21</v>
      </c>
      <c r="G1125">
        <v>508.61</v>
      </c>
      <c r="H1125">
        <v>5890.76</v>
      </c>
    </row>
    <row r="1126" spans="1:8" customFormat="1" ht="12.75" x14ac:dyDescent="0.2">
      <c r="A1126" t="s">
        <v>3029</v>
      </c>
      <c r="B1126" t="s">
        <v>3030</v>
      </c>
      <c r="C1126" t="s">
        <v>2341</v>
      </c>
      <c r="D1126">
        <v>47.27</v>
      </c>
      <c r="E1126">
        <v>694.09</v>
      </c>
      <c r="F1126" t="s">
        <v>21</v>
      </c>
      <c r="G1126">
        <v>508.61</v>
      </c>
      <c r="H1126">
        <v>7468.43</v>
      </c>
    </row>
    <row r="1127" spans="1:8" customFormat="1" ht="12.75" x14ac:dyDescent="0.2">
      <c r="A1127" t="s">
        <v>3031</v>
      </c>
      <c r="B1127" t="s">
        <v>3032</v>
      </c>
      <c r="C1127" t="s">
        <v>2341</v>
      </c>
      <c r="D1127">
        <v>47.27</v>
      </c>
      <c r="E1127">
        <v>768.61</v>
      </c>
      <c r="F1127" t="s">
        <v>21</v>
      </c>
      <c r="G1127">
        <v>508.61</v>
      </c>
      <c r="H1127">
        <v>8270.2099999999991</v>
      </c>
    </row>
    <row r="1128" spans="1:8" customFormat="1" ht="12.75" x14ac:dyDescent="0.2">
      <c r="A1128" t="s">
        <v>3033</v>
      </c>
      <c r="B1128" t="s">
        <v>3034</v>
      </c>
      <c r="C1128" t="s">
        <v>2341</v>
      </c>
      <c r="D1128">
        <v>47.27</v>
      </c>
      <c r="E1128">
        <v>955.33</v>
      </c>
      <c r="F1128" t="s">
        <v>21</v>
      </c>
      <c r="G1128">
        <v>508.61</v>
      </c>
      <c r="H1128">
        <v>10279.36</v>
      </c>
    </row>
    <row r="1129" spans="1:8" customFormat="1" ht="12.75" x14ac:dyDescent="0.2">
      <c r="A1129" t="s">
        <v>3035</v>
      </c>
      <c r="B1129" t="s">
        <v>3036</v>
      </c>
      <c r="C1129" t="s">
        <v>2341</v>
      </c>
      <c r="D1129">
        <v>47.27</v>
      </c>
      <c r="E1129">
        <v>771.38</v>
      </c>
      <c r="F1129" t="s">
        <v>21</v>
      </c>
      <c r="G1129">
        <v>508.61</v>
      </c>
      <c r="H1129">
        <v>8300.02</v>
      </c>
    </row>
    <row r="1130" spans="1:8" customFormat="1" ht="12.75" x14ac:dyDescent="0.2">
      <c r="A1130" t="s">
        <v>3037</v>
      </c>
      <c r="B1130" t="s">
        <v>3038</v>
      </c>
      <c r="C1130" t="s">
        <v>2341</v>
      </c>
      <c r="D1130">
        <v>47.27</v>
      </c>
      <c r="E1130">
        <v>746.51</v>
      </c>
      <c r="F1130" t="s">
        <v>21</v>
      </c>
      <c r="G1130">
        <v>508.61</v>
      </c>
      <c r="H1130">
        <v>8032.47</v>
      </c>
    </row>
    <row r="1131" spans="1:8" customFormat="1" ht="12.75" x14ac:dyDescent="0.2">
      <c r="A1131" t="s">
        <v>3039</v>
      </c>
      <c r="B1131" t="s">
        <v>3040</v>
      </c>
      <c r="C1131" t="s">
        <v>2341</v>
      </c>
      <c r="D1131">
        <v>47.27</v>
      </c>
      <c r="E1131">
        <v>559.66999999999996</v>
      </c>
      <c r="F1131" t="s">
        <v>21</v>
      </c>
      <c r="G1131">
        <v>508.61</v>
      </c>
      <c r="H1131">
        <v>6022.04</v>
      </c>
    </row>
    <row r="1132" spans="1:8" customFormat="1" ht="12.75" x14ac:dyDescent="0.2">
      <c r="A1132" t="s">
        <v>3041</v>
      </c>
      <c r="B1132" t="s">
        <v>3042</v>
      </c>
      <c r="C1132" t="s">
        <v>2341</v>
      </c>
      <c r="D1132">
        <v>47.27</v>
      </c>
      <c r="E1132">
        <v>624.23</v>
      </c>
      <c r="F1132" t="s">
        <v>21</v>
      </c>
      <c r="G1132">
        <v>508.61</v>
      </c>
      <c r="H1132">
        <v>6716.75</v>
      </c>
    </row>
    <row r="1133" spans="1:8" customFormat="1" ht="12.75" x14ac:dyDescent="0.2">
      <c r="A1133" t="s">
        <v>3043</v>
      </c>
      <c r="B1133" t="s">
        <v>3044</v>
      </c>
      <c r="C1133" t="e">
        <v>#N/A</v>
      </c>
      <c r="D1133" t="e">
        <v>#N/A</v>
      </c>
      <c r="E1133" t="e">
        <v>#N/A</v>
      </c>
      <c r="F1133" t="e">
        <v>#N/A</v>
      </c>
      <c r="G1133" t="e">
        <v>#N/A</v>
      </c>
      <c r="H1133" t="e">
        <v>#N/A</v>
      </c>
    </row>
    <row r="1134" spans="1:8" customFormat="1" ht="12.75" x14ac:dyDescent="0.2">
      <c r="A1134" t="s">
        <v>3045</v>
      </c>
      <c r="B1134" t="s">
        <v>3046</v>
      </c>
      <c r="C1134" t="e">
        <v>#N/A</v>
      </c>
      <c r="D1134" t="e">
        <v>#N/A</v>
      </c>
      <c r="E1134" t="e">
        <v>#N/A</v>
      </c>
      <c r="F1134" t="e">
        <v>#N/A</v>
      </c>
      <c r="G1134" t="e">
        <v>#N/A</v>
      </c>
      <c r="H1134" t="e">
        <v>#N/A</v>
      </c>
    </row>
    <row r="1135" spans="1:8" customFormat="1" ht="12.75" x14ac:dyDescent="0.2">
      <c r="A1135" t="s">
        <v>3047</v>
      </c>
      <c r="B1135" t="s">
        <v>3048</v>
      </c>
      <c r="C1135" t="e">
        <v>#N/A</v>
      </c>
      <c r="D1135" t="e">
        <v>#N/A</v>
      </c>
      <c r="E1135" t="e">
        <v>#N/A</v>
      </c>
      <c r="F1135" t="e">
        <v>#N/A</v>
      </c>
      <c r="G1135" t="e">
        <v>#N/A</v>
      </c>
      <c r="H1135" t="e">
        <v>#N/A</v>
      </c>
    </row>
    <row r="1136" spans="1:8" customFormat="1" ht="12.75" x14ac:dyDescent="0.2">
      <c r="A1136" t="s">
        <v>3049</v>
      </c>
      <c r="B1136" t="s">
        <v>3050</v>
      </c>
      <c r="C1136" t="e">
        <v>#N/A</v>
      </c>
      <c r="D1136" t="e">
        <v>#N/A</v>
      </c>
      <c r="E1136" t="e">
        <v>#N/A</v>
      </c>
      <c r="F1136" t="e">
        <v>#N/A</v>
      </c>
      <c r="G1136" t="e">
        <v>#N/A</v>
      </c>
      <c r="H1136" t="e">
        <v>#N/A</v>
      </c>
    </row>
    <row r="1137" spans="1:8" customFormat="1" ht="12.75" x14ac:dyDescent="0.2">
      <c r="A1137" t="s">
        <v>3051</v>
      </c>
      <c r="B1137" t="s">
        <v>3052</v>
      </c>
      <c r="C1137" t="e">
        <v>#N/A</v>
      </c>
      <c r="D1137" t="e">
        <v>#N/A</v>
      </c>
      <c r="E1137" t="e">
        <v>#N/A</v>
      </c>
      <c r="F1137" t="e">
        <v>#N/A</v>
      </c>
      <c r="G1137" t="e">
        <v>#N/A</v>
      </c>
      <c r="H1137" t="e">
        <v>#N/A</v>
      </c>
    </row>
    <row r="1138" spans="1:8" customFormat="1" ht="12.75" x14ac:dyDescent="0.2">
      <c r="A1138" t="s">
        <v>3053</v>
      </c>
      <c r="B1138" t="s">
        <v>3054</v>
      </c>
      <c r="C1138" t="e">
        <v>#N/A</v>
      </c>
      <c r="D1138" t="e">
        <v>#N/A</v>
      </c>
      <c r="E1138" t="e">
        <v>#N/A</v>
      </c>
      <c r="F1138" t="e">
        <v>#N/A</v>
      </c>
      <c r="G1138" t="e">
        <v>#N/A</v>
      </c>
      <c r="H1138" t="e">
        <v>#N/A</v>
      </c>
    </row>
    <row r="1139" spans="1:8" customFormat="1" ht="12.75" x14ac:dyDescent="0.2">
      <c r="A1139" t="s">
        <v>3055</v>
      </c>
      <c r="B1139" t="s">
        <v>3056</v>
      </c>
      <c r="C1139" t="e">
        <v>#N/A</v>
      </c>
      <c r="D1139" t="e">
        <v>#N/A</v>
      </c>
      <c r="E1139" t="e">
        <v>#N/A</v>
      </c>
      <c r="F1139" t="e">
        <v>#N/A</v>
      </c>
      <c r="G1139" t="e">
        <v>#N/A</v>
      </c>
      <c r="H1139" t="e">
        <v>#N/A</v>
      </c>
    </row>
    <row r="1140" spans="1:8" customFormat="1" ht="12.75" x14ac:dyDescent="0.2">
      <c r="A1140" t="s">
        <v>3057</v>
      </c>
      <c r="B1140" t="s">
        <v>3058</v>
      </c>
      <c r="C1140" t="e">
        <v>#N/A</v>
      </c>
      <c r="D1140" t="e">
        <v>#N/A</v>
      </c>
      <c r="E1140" t="e">
        <v>#N/A</v>
      </c>
      <c r="F1140" t="e">
        <v>#N/A</v>
      </c>
      <c r="G1140" t="e">
        <v>#N/A</v>
      </c>
      <c r="H1140" t="e">
        <v>#N/A</v>
      </c>
    </row>
    <row r="1141" spans="1:8" customFormat="1" ht="12.75" x14ac:dyDescent="0.2">
      <c r="A1141" t="s">
        <v>3059</v>
      </c>
      <c r="B1141" t="s">
        <v>3060</v>
      </c>
      <c r="C1141" t="e">
        <v>#N/A</v>
      </c>
      <c r="D1141" t="e">
        <v>#N/A</v>
      </c>
      <c r="E1141" t="e">
        <v>#N/A</v>
      </c>
      <c r="F1141" t="e">
        <v>#N/A</v>
      </c>
      <c r="G1141" t="e">
        <v>#N/A</v>
      </c>
      <c r="H1141" t="e">
        <v>#N/A</v>
      </c>
    </row>
    <row r="1142" spans="1:8" customFormat="1" ht="12.75" x14ac:dyDescent="0.2">
      <c r="A1142" t="s">
        <v>3061</v>
      </c>
      <c r="B1142" t="s">
        <v>3062</v>
      </c>
      <c r="C1142" t="e">
        <v>#N/A</v>
      </c>
      <c r="D1142" t="e">
        <v>#N/A</v>
      </c>
      <c r="E1142" t="e">
        <v>#N/A</v>
      </c>
      <c r="F1142" t="e">
        <v>#N/A</v>
      </c>
      <c r="G1142" t="e">
        <v>#N/A</v>
      </c>
      <c r="H1142" t="e">
        <v>#N/A</v>
      </c>
    </row>
    <row r="1143" spans="1:8" customFormat="1" ht="12.75" x14ac:dyDescent="0.2">
      <c r="A1143" t="s">
        <v>3063</v>
      </c>
      <c r="B1143" t="s">
        <v>3064</v>
      </c>
      <c r="C1143" t="e">
        <v>#N/A</v>
      </c>
      <c r="D1143" t="e">
        <v>#N/A</v>
      </c>
      <c r="E1143" t="e">
        <v>#N/A</v>
      </c>
      <c r="F1143" t="e">
        <v>#N/A</v>
      </c>
      <c r="G1143" t="e">
        <v>#N/A</v>
      </c>
      <c r="H1143" t="e">
        <v>#N/A</v>
      </c>
    </row>
    <row r="1144" spans="1:8" customFormat="1" ht="12.75" x14ac:dyDescent="0.2">
      <c r="A1144" t="s">
        <v>3065</v>
      </c>
      <c r="B1144" t="s">
        <v>3066</v>
      </c>
      <c r="C1144" t="e">
        <v>#N/A</v>
      </c>
      <c r="D1144" t="e">
        <v>#N/A</v>
      </c>
      <c r="E1144" t="e">
        <v>#N/A</v>
      </c>
      <c r="F1144" t="e">
        <v>#N/A</v>
      </c>
      <c r="G1144" t="e">
        <v>#N/A</v>
      </c>
      <c r="H1144" t="e">
        <v>#N/A</v>
      </c>
    </row>
    <row r="1145" spans="1:8" customFormat="1" ht="12.75" x14ac:dyDescent="0.2">
      <c r="A1145" t="s">
        <v>3067</v>
      </c>
      <c r="B1145" t="s">
        <v>3068</v>
      </c>
      <c r="C1145" t="s">
        <v>2341</v>
      </c>
      <c r="D1145">
        <v>47.27</v>
      </c>
      <c r="E1145">
        <v>571.87</v>
      </c>
      <c r="F1145" t="s">
        <v>21</v>
      </c>
      <c r="G1145">
        <v>508.61</v>
      </c>
      <c r="H1145">
        <v>6153.31</v>
      </c>
    </row>
    <row r="1146" spans="1:8" customFormat="1" ht="12.75" x14ac:dyDescent="0.2">
      <c r="A1146" t="s">
        <v>3069</v>
      </c>
      <c r="B1146" t="s">
        <v>3070</v>
      </c>
      <c r="C1146" t="s">
        <v>2341</v>
      </c>
      <c r="D1146">
        <v>47.27</v>
      </c>
      <c r="E1146">
        <v>608.47</v>
      </c>
      <c r="F1146" t="s">
        <v>21</v>
      </c>
      <c r="G1146">
        <v>508.61</v>
      </c>
      <c r="H1146">
        <v>6547.12</v>
      </c>
    </row>
    <row r="1147" spans="1:8" customFormat="1" ht="12.75" x14ac:dyDescent="0.2">
      <c r="A1147" t="s">
        <v>3071</v>
      </c>
      <c r="B1147" t="s">
        <v>3072</v>
      </c>
      <c r="C1147" t="s">
        <v>2341</v>
      </c>
      <c r="D1147">
        <v>47.27</v>
      </c>
      <c r="E1147">
        <v>523.07000000000005</v>
      </c>
      <c r="F1147" t="s">
        <v>21</v>
      </c>
      <c r="G1147">
        <v>508.61</v>
      </c>
      <c r="H1147">
        <v>5628.22</v>
      </c>
    </row>
    <row r="1148" spans="1:8" customFormat="1" ht="12.75" x14ac:dyDescent="0.2">
      <c r="A1148" t="s">
        <v>3073</v>
      </c>
      <c r="B1148" t="s">
        <v>3074</v>
      </c>
      <c r="C1148" t="s">
        <v>2341</v>
      </c>
      <c r="D1148">
        <v>47.27</v>
      </c>
      <c r="E1148">
        <v>620.66999999999996</v>
      </c>
      <c r="F1148" t="s">
        <v>21</v>
      </c>
      <c r="G1148">
        <v>508.61</v>
      </c>
      <c r="H1148">
        <v>6678.4</v>
      </c>
    </row>
    <row r="1149" spans="1:8" customFormat="1" ht="12.75" x14ac:dyDescent="0.2">
      <c r="A1149" t="s">
        <v>3075</v>
      </c>
      <c r="B1149" t="s">
        <v>3076</v>
      </c>
      <c r="C1149" t="s">
        <v>2341</v>
      </c>
      <c r="D1149">
        <v>47.27</v>
      </c>
      <c r="E1149">
        <v>717.32</v>
      </c>
      <c r="F1149" t="s">
        <v>21</v>
      </c>
      <c r="G1149">
        <v>508.61</v>
      </c>
      <c r="H1149">
        <v>7718.32</v>
      </c>
    </row>
    <row r="1150" spans="1:8" customFormat="1" ht="12.75" x14ac:dyDescent="0.2">
      <c r="A1150" t="s">
        <v>3077</v>
      </c>
      <c r="B1150" t="s">
        <v>3078</v>
      </c>
      <c r="C1150" t="s">
        <v>2341</v>
      </c>
      <c r="D1150">
        <v>47.27</v>
      </c>
      <c r="E1150">
        <v>716.05</v>
      </c>
      <c r="F1150" t="s">
        <v>21</v>
      </c>
      <c r="G1150">
        <v>508.61</v>
      </c>
      <c r="H1150">
        <v>7704.69</v>
      </c>
    </row>
    <row r="1151" spans="1:8" customFormat="1" ht="12.75" x14ac:dyDescent="0.2">
      <c r="A1151" t="s">
        <v>3079</v>
      </c>
      <c r="B1151" t="s">
        <v>3080</v>
      </c>
      <c r="C1151" t="s">
        <v>2341</v>
      </c>
      <c r="D1151">
        <v>47.27</v>
      </c>
      <c r="E1151">
        <v>778.32</v>
      </c>
      <c r="F1151" t="s">
        <v>21</v>
      </c>
      <c r="G1151">
        <v>508.61</v>
      </c>
      <c r="H1151">
        <v>8374.68</v>
      </c>
    </row>
    <row r="1152" spans="1:8" customFormat="1" ht="12.75" x14ac:dyDescent="0.2">
      <c r="A1152" t="s">
        <v>3081</v>
      </c>
      <c r="B1152" t="s">
        <v>3082</v>
      </c>
      <c r="C1152" t="s">
        <v>2341</v>
      </c>
      <c r="D1152">
        <v>47.27</v>
      </c>
      <c r="E1152">
        <v>905.45</v>
      </c>
      <c r="F1152" t="s">
        <v>21</v>
      </c>
      <c r="G1152">
        <v>508.61</v>
      </c>
      <c r="H1152">
        <v>9742.69</v>
      </c>
    </row>
    <row r="1153" spans="1:8" customFormat="1" ht="12.75" x14ac:dyDescent="0.2">
      <c r="A1153" t="s">
        <v>3083</v>
      </c>
      <c r="B1153" t="s">
        <v>3084</v>
      </c>
      <c r="C1153" t="s">
        <v>2341</v>
      </c>
      <c r="D1153">
        <v>47.27</v>
      </c>
      <c r="E1153">
        <v>854.33</v>
      </c>
      <c r="F1153" t="s">
        <v>21</v>
      </c>
      <c r="G1153">
        <v>508.61</v>
      </c>
      <c r="H1153">
        <v>9192.58</v>
      </c>
    </row>
    <row r="1154" spans="1:8" customFormat="1" ht="12.75" x14ac:dyDescent="0.2">
      <c r="A1154" t="s">
        <v>3085</v>
      </c>
      <c r="B1154" t="s">
        <v>3086</v>
      </c>
      <c r="C1154" t="s">
        <v>2341</v>
      </c>
      <c r="D1154">
        <v>47.27</v>
      </c>
      <c r="E1154">
        <v>1018.53</v>
      </c>
      <c r="F1154" t="s">
        <v>21</v>
      </c>
      <c r="G1154">
        <v>508.61</v>
      </c>
      <c r="H1154">
        <v>10959.39</v>
      </c>
    </row>
    <row r="1155" spans="1:8" customFormat="1" ht="12.75" x14ac:dyDescent="0.2">
      <c r="A1155" t="s">
        <v>3087</v>
      </c>
      <c r="B1155" t="s">
        <v>3088</v>
      </c>
      <c r="C1155" t="e">
        <v>#N/A</v>
      </c>
      <c r="D1155" t="e">
        <v>#N/A</v>
      </c>
      <c r="E1155" t="e">
        <v>#N/A</v>
      </c>
      <c r="F1155" t="e">
        <v>#N/A</v>
      </c>
      <c r="G1155" t="e">
        <v>#N/A</v>
      </c>
      <c r="H1155" t="e">
        <v>#N/A</v>
      </c>
    </row>
    <row r="1156" spans="1:8" customFormat="1" ht="12.75" x14ac:dyDescent="0.2">
      <c r="A1156" t="s">
        <v>3089</v>
      </c>
      <c r="B1156" t="s">
        <v>3090</v>
      </c>
      <c r="C1156" t="e">
        <v>#N/A</v>
      </c>
      <c r="D1156" t="e">
        <v>#N/A</v>
      </c>
      <c r="E1156" t="e">
        <v>#N/A</v>
      </c>
      <c r="F1156" t="e">
        <v>#N/A</v>
      </c>
      <c r="G1156" t="e">
        <v>#N/A</v>
      </c>
      <c r="H1156" t="e">
        <v>#N/A</v>
      </c>
    </row>
    <row r="1157" spans="1:8" customFormat="1" ht="12.75" x14ac:dyDescent="0.2">
      <c r="A1157" t="s">
        <v>3091</v>
      </c>
      <c r="B1157" t="s">
        <v>3092</v>
      </c>
      <c r="C1157" t="e">
        <v>#N/A</v>
      </c>
      <c r="D1157" t="e">
        <v>#N/A</v>
      </c>
      <c r="E1157" t="e">
        <v>#N/A</v>
      </c>
      <c r="F1157" t="e">
        <v>#N/A</v>
      </c>
      <c r="G1157" t="e">
        <v>#N/A</v>
      </c>
      <c r="H1157" t="e">
        <v>#N/A</v>
      </c>
    </row>
    <row r="1158" spans="1:8" customFormat="1" ht="12.75" x14ac:dyDescent="0.2">
      <c r="A1158" t="s">
        <v>3093</v>
      </c>
      <c r="B1158" t="s">
        <v>3094</v>
      </c>
      <c r="C1158" t="e">
        <v>#N/A</v>
      </c>
      <c r="D1158" t="e">
        <v>#N/A</v>
      </c>
      <c r="E1158" t="e">
        <v>#N/A</v>
      </c>
      <c r="F1158" t="e">
        <v>#N/A</v>
      </c>
      <c r="G1158" t="e">
        <v>#N/A</v>
      </c>
      <c r="H1158" t="e">
        <v>#N/A</v>
      </c>
    </row>
    <row r="1159" spans="1:8" customFormat="1" ht="12.75" x14ac:dyDescent="0.2">
      <c r="A1159" t="s">
        <v>3095</v>
      </c>
      <c r="B1159" t="s">
        <v>3096</v>
      </c>
      <c r="C1159" t="e">
        <v>#N/A</v>
      </c>
      <c r="D1159" t="e">
        <v>#N/A</v>
      </c>
      <c r="E1159" t="e">
        <v>#N/A</v>
      </c>
      <c r="F1159" t="e">
        <v>#N/A</v>
      </c>
      <c r="G1159" t="e">
        <v>#N/A</v>
      </c>
      <c r="H1159" t="e">
        <v>#N/A</v>
      </c>
    </row>
    <row r="1160" spans="1:8" customFormat="1" ht="12.75" x14ac:dyDescent="0.2">
      <c r="A1160" t="s">
        <v>3097</v>
      </c>
      <c r="B1160" t="s">
        <v>3098</v>
      </c>
      <c r="C1160" t="e">
        <v>#N/A</v>
      </c>
      <c r="D1160" t="e">
        <v>#N/A</v>
      </c>
      <c r="E1160" t="e">
        <v>#N/A</v>
      </c>
      <c r="F1160" t="e">
        <v>#N/A</v>
      </c>
      <c r="G1160" t="e">
        <v>#N/A</v>
      </c>
      <c r="H1160" t="e">
        <v>#N/A</v>
      </c>
    </row>
    <row r="1161" spans="1:8" customFormat="1" ht="12.75" x14ac:dyDescent="0.2">
      <c r="A1161" t="s">
        <v>3099</v>
      </c>
      <c r="B1161" t="s">
        <v>3100</v>
      </c>
      <c r="C1161" t="e">
        <v>#N/A</v>
      </c>
      <c r="D1161" t="e">
        <v>#N/A</v>
      </c>
      <c r="E1161" t="e">
        <v>#N/A</v>
      </c>
      <c r="F1161" t="e">
        <v>#N/A</v>
      </c>
      <c r="G1161" t="e">
        <v>#N/A</v>
      </c>
      <c r="H1161" t="e">
        <v>#N/A</v>
      </c>
    </row>
    <row r="1162" spans="1:8" customFormat="1" ht="12.75" x14ac:dyDescent="0.2">
      <c r="A1162" t="s">
        <v>3101</v>
      </c>
      <c r="B1162" t="s">
        <v>3102</v>
      </c>
      <c r="C1162" t="e">
        <v>#N/A</v>
      </c>
      <c r="D1162" t="e">
        <v>#N/A</v>
      </c>
      <c r="E1162" t="e">
        <v>#N/A</v>
      </c>
      <c r="F1162" t="e">
        <v>#N/A</v>
      </c>
      <c r="G1162" t="e">
        <v>#N/A</v>
      </c>
      <c r="H1162" t="e">
        <v>#N/A</v>
      </c>
    </row>
    <row r="1163" spans="1:8" customFormat="1" ht="12.75" x14ac:dyDescent="0.2">
      <c r="A1163" t="s">
        <v>3103</v>
      </c>
      <c r="B1163" t="s">
        <v>3104</v>
      </c>
      <c r="C1163" t="e">
        <v>#N/A</v>
      </c>
      <c r="D1163" t="e">
        <v>#N/A</v>
      </c>
      <c r="E1163" t="e">
        <v>#N/A</v>
      </c>
      <c r="F1163" t="e">
        <v>#N/A</v>
      </c>
      <c r="G1163" t="e">
        <v>#N/A</v>
      </c>
      <c r="H1163" t="e">
        <v>#N/A</v>
      </c>
    </row>
    <row r="1164" spans="1:8" customFormat="1" ht="12.75" x14ac:dyDescent="0.2">
      <c r="A1164" t="s">
        <v>3105</v>
      </c>
      <c r="B1164" t="s">
        <v>3106</v>
      </c>
      <c r="C1164" t="e">
        <v>#N/A</v>
      </c>
      <c r="D1164" t="e">
        <v>#N/A</v>
      </c>
      <c r="E1164" t="e">
        <v>#N/A</v>
      </c>
      <c r="F1164" t="e">
        <v>#N/A</v>
      </c>
      <c r="G1164" t="e">
        <v>#N/A</v>
      </c>
      <c r="H1164" t="e">
        <v>#N/A</v>
      </c>
    </row>
    <row r="1165" spans="1:8" customFormat="1" ht="12.75" x14ac:dyDescent="0.2">
      <c r="A1165" t="s">
        <v>3107</v>
      </c>
      <c r="B1165" t="s">
        <v>3108</v>
      </c>
      <c r="C1165" t="e">
        <v>#N/A</v>
      </c>
      <c r="D1165" t="e">
        <v>#N/A</v>
      </c>
      <c r="E1165" t="e">
        <v>#N/A</v>
      </c>
      <c r="F1165" t="e">
        <v>#N/A</v>
      </c>
      <c r="G1165" t="e">
        <v>#N/A</v>
      </c>
      <c r="H1165" t="e">
        <v>#N/A</v>
      </c>
    </row>
    <row r="1166" spans="1:8" customFormat="1" ht="12.75" x14ac:dyDescent="0.2">
      <c r="A1166" t="s">
        <v>3109</v>
      </c>
      <c r="B1166" t="s">
        <v>3110</v>
      </c>
      <c r="C1166" t="e">
        <v>#N/A</v>
      </c>
      <c r="D1166" t="e">
        <v>#N/A</v>
      </c>
      <c r="E1166" t="e">
        <v>#N/A</v>
      </c>
      <c r="F1166" t="e">
        <v>#N/A</v>
      </c>
      <c r="G1166" t="e">
        <v>#N/A</v>
      </c>
      <c r="H1166" t="e">
        <v>#N/A</v>
      </c>
    </row>
    <row r="1167" spans="1:8" customFormat="1" ht="12.75" x14ac:dyDescent="0.2">
      <c r="A1167" t="s">
        <v>3111</v>
      </c>
      <c r="B1167" t="s">
        <v>3112</v>
      </c>
      <c r="C1167" t="s">
        <v>2341</v>
      </c>
      <c r="D1167">
        <v>47.27</v>
      </c>
      <c r="E1167">
        <v>839.32</v>
      </c>
      <c r="F1167" t="s">
        <v>21</v>
      </c>
      <c r="G1167">
        <v>508.61</v>
      </c>
      <c r="H1167">
        <v>9031.0400000000009</v>
      </c>
    </row>
    <row r="1168" spans="1:8" customFormat="1" ht="12.75" x14ac:dyDescent="0.2">
      <c r="A1168" t="s">
        <v>3113</v>
      </c>
      <c r="B1168" t="s">
        <v>3114</v>
      </c>
      <c r="C1168" t="s">
        <v>2341</v>
      </c>
      <c r="D1168">
        <v>47.27</v>
      </c>
      <c r="E1168">
        <v>1028.72</v>
      </c>
      <c r="F1168" t="s">
        <v>21</v>
      </c>
      <c r="G1168">
        <v>508.61</v>
      </c>
      <c r="H1168">
        <v>11069.05</v>
      </c>
    </row>
    <row r="1169" spans="1:8" customFormat="1" ht="12.75" x14ac:dyDescent="0.2">
      <c r="A1169" t="s">
        <v>3115</v>
      </c>
      <c r="B1169" t="s">
        <v>3116</v>
      </c>
      <c r="C1169" t="s">
        <v>2341</v>
      </c>
      <c r="D1169">
        <v>47.27</v>
      </c>
      <c r="E1169">
        <v>911.55</v>
      </c>
      <c r="F1169" t="s">
        <v>21</v>
      </c>
      <c r="G1169">
        <v>508.61</v>
      </c>
      <c r="H1169">
        <v>9808.23</v>
      </c>
    </row>
    <row r="1170" spans="1:8" customFormat="1" ht="12.75" x14ac:dyDescent="0.2">
      <c r="A1170" t="s">
        <v>3117</v>
      </c>
      <c r="B1170" t="s">
        <v>3118</v>
      </c>
      <c r="C1170" t="s">
        <v>2341</v>
      </c>
      <c r="D1170">
        <v>47.27</v>
      </c>
      <c r="E1170">
        <v>1100.95</v>
      </c>
      <c r="F1170" t="s">
        <v>21</v>
      </c>
      <c r="G1170">
        <v>508.61</v>
      </c>
      <c r="H1170">
        <v>11846.23</v>
      </c>
    </row>
    <row r="1171" spans="1:8" customFormat="1" ht="12.75" x14ac:dyDescent="0.2">
      <c r="A1171" t="s">
        <v>3119</v>
      </c>
      <c r="B1171" t="s">
        <v>3120</v>
      </c>
      <c r="C1171" t="s">
        <v>2341</v>
      </c>
      <c r="D1171">
        <v>10.119999999999999</v>
      </c>
      <c r="E1171">
        <v>266.33</v>
      </c>
      <c r="F1171" t="s">
        <v>21</v>
      </c>
      <c r="G1171">
        <v>108.94</v>
      </c>
      <c r="H1171">
        <v>2865.66</v>
      </c>
    </row>
    <row r="1172" spans="1:8" customFormat="1" ht="12.75" x14ac:dyDescent="0.2">
      <c r="A1172" t="s">
        <v>3121</v>
      </c>
      <c r="B1172" t="s">
        <v>3122</v>
      </c>
      <c r="C1172" t="s">
        <v>2341</v>
      </c>
      <c r="D1172">
        <v>10.119999999999999</v>
      </c>
      <c r="E1172">
        <v>229.73</v>
      </c>
      <c r="F1172" t="s">
        <v>21</v>
      </c>
      <c r="G1172">
        <v>108.94</v>
      </c>
      <c r="H1172">
        <v>2471.84</v>
      </c>
    </row>
    <row r="1173" spans="1:8" customFormat="1" ht="12.75" x14ac:dyDescent="0.2">
      <c r="A1173" t="s">
        <v>3123</v>
      </c>
      <c r="B1173" t="s">
        <v>3124</v>
      </c>
      <c r="C1173" t="s">
        <v>2341</v>
      </c>
      <c r="D1173">
        <v>10.119999999999999</v>
      </c>
      <c r="E1173">
        <v>339.52</v>
      </c>
      <c r="F1173" t="s">
        <v>21</v>
      </c>
      <c r="G1173">
        <v>108.94</v>
      </c>
      <c r="H1173">
        <v>3653.29</v>
      </c>
    </row>
    <row r="1174" spans="1:8" customFormat="1" ht="12.75" x14ac:dyDescent="0.2">
      <c r="A1174" t="s">
        <v>3125</v>
      </c>
      <c r="B1174" t="s">
        <v>3126</v>
      </c>
      <c r="C1174" t="s">
        <v>2341</v>
      </c>
      <c r="D1174">
        <v>76.540000000000006</v>
      </c>
      <c r="E1174">
        <v>198.37</v>
      </c>
      <c r="F1174" t="s">
        <v>21</v>
      </c>
      <c r="G1174">
        <v>823.53</v>
      </c>
      <c r="H1174">
        <v>2134.5100000000002</v>
      </c>
    </row>
    <row r="1175" spans="1:8" customFormat="1" ht="12.75" x14ac:dyDescent="0.2">
      <c r="A1175" t="s">
        <v>3127</v>
      </c>
      <c r="B1175" t="s">
        <v>3128</v>
      </c>
      <c r="C1175" t="s">
        <v>2341</v>
      </c>
      <c r="D1175">
        <v>58.78</v>
      </c>
      <c r="E1175">
        <v>213.92</v>
      </c>
      <c r="F1175" t="s">
        <v>21</v>
      </c>
      <c r="G1175">
        <v>632.41999999999996</v>
      </c>
      <c r="H1175">
        <v>2301.7800000000002</v>
      </c>
    </row>
    <row r="1176" spans="1:8" customFormat="1" ht="12.75" x14ac:dyDescent="0.2">
      <c r="A1176" t="s">
        <v>3129</v>
      </c>
      <c r="B1176" t="s">
        <v>3130</v>
      </c>
      <c r="C1176" t="s">
        <v>2341</v>
      </c>
      <c r="D1176">
        <v>76.510000000000005</v>
      </c>
      <c r="E1176">
        <v>177.68</v>
      </c>
      <c r="F1176" t="s">
        <v>21</v>
      </c>
      <c r="G1176">
        <v>823.28</v>
      </c>
      <c r="H1176">
        <v>1911.87</v>
      </c>
    </row>
    <row r="1177" spans="1:8" customFormat="1" ht="12.75" x14ac:dyDescent="0.2">
      <c r="A1177" t="s">
        <v>3131</v>
      </c>
      <c r="B1177" t="s">
        <v>3132</v>
      </c>
      <c r="C1177" t="s">
        <v>1138</v>
      </c>
      <c r="D1177">
        <v>56.83</v>
      </c>
      <c r="E1177">
        <v>353.86</v>
      </c>
      <c r="F1177" t="s">
        <v>51</v>
      </c>
      <c r="G1177">
        <v>186.46</v>
      </c>
      <c r="H1177">
        <v>1160.97</v>
      </c>
    </row>
    <row r="1178" spans="1:8" customFormat="1" ht="12.75" x14ac:dyDescent="0.2">
      <c r="A1178" t="s">
        <v>3133</v>
      </c>
      <c r="B1178" t="s">
        <v>3134</v>
      </c>
      <c r="C1178" t="s">
        <v>1138</v>
      </c>
      <c r="D1178">
        <v>69.64</v>
      </c>
      <c r="E1178">
        <v>615.74</v>
      </c>
      <c r="F1178" t="s">
        <v>21</v>
      </c>
      <c r="G1178">
        <v>749.36</v>
      </c>
      <c r="H1178">
        <v>6625.34</v>
      </c>
    </row>
    <row r="1179" spans="1:8" customFormat="1" ht="12.75" x14ac:dyDescent="0.2">
      <c r="A1179" t="s">
        <v>3135</v>
      </c>
      <c r="B1179" t="s">
        <v>3136</v>
      </c>
      <c r="C1179" t="s">
        <v>1138</v>
      </c>
      <c r="D1179">
        <v>69.64</v>
      </c>
      <c r="E1179">
        <v>662.21</v>
      </c>
      <c r="F1179" t="s">
        <v>21</v>
      </c>
      <c r="G1179">
        <v>749.36</v>
      </c>
      <c r="H1179">
        <v>7125.43</v>
      </c>
    </row>
    <row r="1180" spans="1:8" customFormat="1" ht="12.75" x14ac:dyDescent="0.2">
      <c r="A1180" t="s">
        <v>3137</v>
      </c>
      <c r="B1180" t="s">
        <v>3138</v>
      </c>
      <c r="C1180" t="s">
        <v>2341</v>
      </c>
      <c r="D1180">
        <v>60.22</v>
      </c>
      <c r="E1180">
        <v>924.62</v>
      </c>
      <c r="F1180" t="s">
        <v>21</v>
      </c>
      <c r="G1180">
        <v>647.99</v>
      </c>
      <c r="H1180">
        <v>9948.8700000000008</v>
      </c>
    </row>
    <row r="1181" spans="1:8" customFormat="1" ht="12.75" x14ac:dyDescent="0.2">
      <c r="A1181" t="s">
        <v>3139</v>
      </c>
      <c r="B1181" t="s">
        <v>3140</v>
      </c>
      <c r="C1181" t="s">
        <v>2341</v>
      </c>
      <c r="D1181">
        <v>60.22</v>
      </c>
      <c r="E1181">
        <v>924.62</v>
      </c>
      <c r="F1181" t="s">
        <v>21</v>
      </c>
      <c r="G1181">
        <v>647.99</v>
      </c>
      <c r="H1181">
        <v>9948.8700000000008</v>
      </c>
    </row>
    <row r="1182" spans="1:8" customFormat="1" ht="12.75" x14ac:dyDescent="0.2">
      <c r="A1182" t="s">
        <v>3141</v>
      </c>
      <c r="B1182" t="s">
        <v>3142</v>
      </c>
      <c r="C1182" t="s">
        <v>2341</v>
      </c>
      <c r="D1182">
        <v>60.22</v>
      </c>
      <c r="E1182">
        <v>1268.74</v>
      </c>
      <c r="F1182" t="s">
        <v>21</v>
      </c>
      <c r="G1182">
        <v>647.99</v>
      </c>
      <c r="H1182">
        <v>13651.62</v>
      </c>
    </row>
    <row r="1183" spans="1:8" customFormat="1" ht="12.75" x14ac:dyDescent="0.2">
      <c r="A1183" t="s">
        <v>3143</v>
      </c>
      <c r="B1183" t="s">
        <v>3144</v>
      </c>
      <c r="C1183" t="s">
        <v>2341</v>
      </c>
      <c r="D1183">
        <v>60.22</v>
      </c>
      <c r="E1183">
        <v>1268.74</v>
      </c>
      <c r="F1183" t="s">
        <v>21</v>
      </c>
      <c r="G1183">
        <v>647.99</v>
      </c>
      <c r="H1183">
        <v>13651.62</v>
      </c>
    </row>
    <row r="1184" spans="1:8" customFormat="1" ht="12.75" x14ac:dyDescent="0.2">
      <c r="A1184" t="s">
        <v>3145</v>
      </c>
      <c r="B1184" t="s">
        <v>3146</v>
      </c>
      <c r="C1184" t="s">
        <v>2341</v>
      </c>
      <c r="D1184">
        <v>60.22</v>
      </c>
      <c r="E1184">
        <v>1268.74</v>
      </c>
      <c r="F1184" t="s">
        <v>21</v>
      </c>
      <c r="G1184">
        <v>647.99</v>
      </c>
      <c r="H1184">
        <v>13651.62</v>
      </c>
    </row>
    <row r="1185" spans="1:8" customFormat="1" ht="12.75" x14ac:dyDescent="0.2">
      <c r="A1185" t="s">
        <v>3147</v>
      </c>
      <c r="B1185" t="s">
        <v>3148</v>
      </c>
      <c r="C1185" t="s">
        <v>2341</v>
      </c>
      <c r="D1185">
        <v>60.22</v>
      </c>
      <c r="E1185">
        <v>1268.74</v>
      </c>
      <c r="F1185" t="s">
        <v>21</v>
      </c>
      <c r="G1185">
        <v>647.99</v>
      </c>
      <c r="H1185">
        <v>13651.62</v>
      </c>
    </row>
    <row r="1186" spans="1:8" customFormat="1" ht="12.75" x14ac:dyDescent="0.2">
      <c r="A1186" t="s">
        <v>3149</v>
      </c>
      <c r="B1186" t="s">
        <v>3150</v>
      </c>
      <c r="C1186" t="s">
        <v>2341</v>
      </c>
      <c r="D1186">
        <v>60.22</v>
      </c>
      <c r="E1186">
        <v>1268.74</v>
      </c>
      <c r="F1186" t="s">
        <v>21</v>
      </c>
      <c r="G1186">
        <v>647.99</v>
      </c>
      <c r="H1186">
        <v>13651.62</v>
      </c>
    </row>
    <row r="1187" spans="1:8" customFormat="1" ht="12.75" x14ac:dyDescent="0.2">
      <c r="A1187" t="s">
        <v>3151</v>
      </c>
      <c r="B1187" t="s">
        <v>3152</v>
      </c>
      <c r="C1187" t="s">
        <v>2341</v>
      </c>
      <c r="D1187">
        <v>26.42</v>
      </c>
      <c r="E1187">
        <v>759.6</v>
      </c>
      <c r="F1187" t="s">
        <v>21</v>
      </c>
      <c r="G1187">
        <v>284.26</v>
      </c>
      <c r="H1187">
        <v>8173.29</v>
      </c>
    </row>
    <row r="1188" spans="1:8" customFormat="1" ht="12.75" x14ac:dyDescent="0.2">
      <c r="A1188" t="s">
        <v>3153</v>
      </c>
      <c r="B1188" t="s">
        <v>3154</v>
      </c>
      <c r="C1188" t="s">
        <v>2341</v>
      </c>
      <c r="D1188">
        <v>26.32</v>
      </c>
      <c r="E1188">
        <v>808.19</v>
      </c>
      <c r="F1188" t="s">
        <v>21</v>
      </c>
      <c r="G1188">
        <v>283.26</v>
      </c>
      <c r="H1188">
        <v>8696.09</v>
      </c>
    </row>
    <row r="1189" spans="1:8" customFormat="1" ht="12.75" x14ac:dyDescent="0.2">
      <c r="A1189" t="s">
        <v>3155</v>
      </c>
      <c r="B1189" t="s">
        <v>3156</v>
      </c>
      <c r="C1189" t="s">
        <v>2341</v>
      </c>
      <c r="D1189">
        <v>36</v>
      </c>
      <c r="E1189">
        <v>414.2</v>
      </c>
      <c r="F1189" t="s">
        <v>21</v>
      </c>
      <c r="G1189">
        <v>387.36</v>
      </c>
      <c r="H1189">
        <v>4456.79</v>
      </c>
    </row>
    <row r="1190" spans="1:8" customFormat="1" ht="12.75" x14ac:dyDescent="0.2">
      <c r="A1190" t="s">
        <v>3157</v>
      </c>
      <c r="B1190" t="s">
        <v>3158</v>
      </c>
      <c r="C1190" t="s">
        <v>2341</v>
      </c>
      <c r="D1190">
        <v>36</v>
      </c>
      <c r="E1190">
        <v>481.3</v>
      </c>
      <c r="F1190" t="s">
        <v>21</v>
      </c>
      <c r="G1190">
        <v>387.36</v>
      </c>
      <c r="H1190">
        <v>5178.79</v>
      </c>
    </row>
    <row r="1191" spans="1:8" customFormat="1" ht="12.75" x14ac:dyDescent="0.2">
      <c r="A1191" t="s">
        <v>3159</v>
      </c>
      <c r="B1191" t="s">
        <v>3160</v>
      </c>
      <c r="C1191" t="s">
        <v>1138</v>
      </c>
      <c r="D1191">
        <v>54</v>
      </c>
      <c r="E1191">
        <v>481</v>
      </c>
      <c r="F1191" t="s">
        <v>51</v>
      </c>
      <c r="G1191">
        <v>177.17</v>
      </c>
      <c r="H1191">
        <v>1578.08</v>
      </c>
    </row>
    <row r="1192" spans="1:8" customFormat="1" ht="12.75" x14ac:dyDescent="0.2">
      <c r="A1192" t="s">
        <v>3161</v>
      </c>
      <c r="B1192" t="s">
        <v>3162</v>
      </c>
      <c r="C1192" t="s">
        <v>2341</v>
      </c>
      <c r="D1192">
        <v>54</v>
      </c>
      <c r="E1192">
        <v>108.9</v>
      </c>
      <c r="F1192" t="s">
        <v>51</v>
      </c>
      <c r="G1192">
        <v>177.17</v>
      </c>
      <c r="H1192">
        <v>357.28</v>
      </c>
    </row>
    <row r="1193" spans="1:8" customFormat="1" ht="12.75" x14ac:dyDescent="0.2">
      <c r="A1193" t="s">
        <v>3163</v>
      </c>
      <c r="B1193" t="s">
        <v>3164</v>
      </c>
      <c r="C1193" t="s">
        <v>2341</v>
      </c>
      <c r="D1193">
        <v>54</v>
      </c>
      <c r="E1193">
        <v>151.6</v>
      </c>
      <c r="F1193" t="s">
        <v>51</v>
      </c>
      <c r="G1193">
        <v>177.17</v>
      </c>
      <c r="H1193">
        <v>497.38</v>
      </c>
    </row>
    <row r="1194" spans="1:8" customFormat="1" ht="12.75" x14ac:dyDescent="0.2">
      <c r="A1194" t="s">
        <v>3165</v>
      </c>
      <c r="B1194" t="s">
        <v>3166</v>
      </c>
      <c r="C1194" t="s">
        <v>2341</v>
      </c>
      <c r="D1194">
        <v>182.81</v>
      </c>
      <c r="E1194">
        <v>1266.99</v>
      </c>
      <c r="F1194" t="s">
        <v>21</v>
      </c>
      <c r="G1194">
        <v>1967.06</v>
      </c>
      <c r="H1194">
        <v>13632.77</v>
      </c>
    </row>
    <row r="1195" spans="1:8" customFormat="1" ht="12.75" x14ac:dyDescent="0.2">
      <c r="A1195" t="s">
        <v>3167</v>
      </c>
      <c r="B1195" t="s">
        <v>3168</v>
      </c>
      <c r="C1195" t="s">
        <v>2341</v>
      </c>
      <c r="D1195">
        <v>146.25</v>
      </c>
      <c r="E1195">
        <v>757.47</v>
      </c>
      <c r="F1195" t="s">
        <v>21</v>
      </c>
      <c r="G1195">
        <v>1573.65</v>
      </c>
      <c r="H1195">
        <v>8150.38</v>
      </c>
    </row>
    <row r="1196" spans="1:8" customFormat="1" ht="12.75" x14ac:dyDescent="0.2">
      <c r="A1196" t="s">
        <v>3169</v>
      </c>
      <c r="B1196" t="s">
        <v>3170</v>
      </c>
      <c r="C1196" t="s">
        <v>6</v>
      </c>
      <c r="D1196">
        <v>2193.75</v>
      </c>
      <c r="E1196">
        <v>12426.5</v>
      </c>
      <c r="F1196" t="s">
        <v>6</v>
      </c>
      <c r="G1196">
        <v>2193.75</v>
      </c>
      <c r="H1196">
        <v>12426.5</v>
      </c>
    </row>
    <row r="1197" spans="1:8" customFormat="1" ht="12.75" x14ac:dyDescent="0.2">
      <c r="A1197" t="s">
        <v>3171</v>
      </c>
      <c r="B1197" t="s">
        <v>3172</v>
      </c>
      <c r="C1197" t="s">
        <v>2341</v>
      </c>
      <c r="D1197">
        <v>136.80000000000001</v>
      </c>
      <c r="E1197">
        <v>1295.8</v>
      </c>
      <c r="F1197" t="s">
        <v>21</v>
      </c>
      <c r="G1197">
        <v>1471.97</v>
      </c>
      <c r="H1197">
        <v>13942.81</v>
      </c>
    </row>
    <row r="1198" spans="1:8" customFormat="1" ht="12.75" x14ac:dyDescent="0.2">
      <c r="A1198" t="s">
        <v>3173</v>
      </c>
      <c r="B1198" t="s">
        <v>3174</v>
      </c>
      <c r="C1198" t="s">
        <v>2341</v>
      </c>
      <c r="D1198">
        <v>163.80000000000001</v>
      </c>
      <c r="E1198">
        <v>1444.8</v>
      </c>
      <c r="F1198" t="s">
        <v>21</v>
      </c>
      <c r="G1198">
        <v>1762.49</v>
      </c>
      <c r="H1198">
        <v>15546.05</v>
      </c>
    </row>
    <row r="1199" spans="1:8" customFormat="1" ht="12.75" x14ac:dyDescent="0.2">
      <c r="A1199" t="s">
        <v>3175</v>
      </c>
      <c r="B1199" t="s">
        <v>3176</v>
      </c>
      <c r="C1199" t="s">
        <v>2341</v>
      </c>
      <c r="D1199">
        <v>163.80000000000001</v>
      </c>
      <c r="E1199">
        <v>2359.8000000000002</v>
      </c>
      <c r="F1199" t="s">
        <v>21</v>
      </c>
      <c r="G1199">
        <v>1762.49</v>
      </c>
      <c r="H1199">
        <v>25391.45</v>
      </c>
    </row>
    <row r="1200" spans="1:8" customFormat="1" ht="12.75" x14ac:dyDescent="0.2">
      <c r="A1200" t="s">
        <v>3177</v>
      </c>
      <c r="B1200" t="s">
        <v>3178</v>
      </c>
      <c r="C1200" t="s">
        <v>2341</v>
      </c>
      <c r="D1200">
        <v>160.19999999999999</v>
      </c>
      <c r="E1200">
        <v>2148.8000000000002</v>
      </c>
      <c r="F1200" t="s">
        <v>21</v>
      </c>
      <c r="G1200">
        <v>1723.75</v>
      </c>
      <c r="H1200">
        <v>23121.09</v>
      </c>
    </row>
    <row r="1201" spans="1:8" customFormat="1" ht="12.75" x14ac:dyDescent="0.2">
      <c r="A1201" t="s">
        <v>3179</v>
      </c>
      <c r="B1201" t="s">
        <v>3180</v>
      </c>
      <c r="C1201" t="s">
        <v>2341</v>
      </c>
      <c r="D1201">
        <v>160.19999999999999</v>
      </c>
      <c r="E1201">
        <v>1612</v>
      </c>
      <c r="F1201" t="s">
        <v>21</v>
      </c>
      <c r="G1201">
        <v>1723.75</v>
      </c>
      <c r="H1201">
        <v>17345.12</v>
      </c>
    </row>
    <row r="1202" spans="1:8" customFormat="1" ht="12.75" x14ac:dyDescent="0.2">
      <c r="A1202" t="s">
        <v>3181</v>
      </c>
      <c r="B1202" t="s">
        <v>3182</v>
      </c>
      <c r="C1202" t="s">
        <v>2341</v>
      </c>
      <c r="D1202">
        <v>95.4</v>
      </c>
      <c r="E1202">
        <v>1083.5999999999999</v>
      </c>
      <c r="F1202" t="s">
        <v>21</v>
      </c>
      <c r="G1202">
        <v>1026.5</v>
      </c>
      <c r="H1202">
        <v>11659.54</v>
      </c>
    </row>
    <row r="1203" spans="1:8" customFormat="1" ht="12.75" x14ac:dyDescent="0.2">
      <c r="A1203" t="s">
        <v>3183</v>
      </c>
      <c r="B1203" t="s">
        <v>3184</v>
      </c>
      <c r="C1203" t="s">
        <v>2341</v>
      </c>
      <c r="D1203">
        <v>95.4</v>
      </c>
      <c r="E1203">
        <v>937.2</v>
      </c>
      <c r="F1203" t="s">
        <v>21</v>
      </c>
      <c r="G1203">
        <v>1026.5</v>
      </c>
      <c r="H1203">
        <v>10084.27</v>
      </c>
    </row>
    <row r="1204" spans="1:8" customFormat="1" ht="12.75" x14ac:dyDescent="0.2">
      <c r="A1204" t="s">
        <v>3185</v>
      </c>
      <c r="B1204" t="s">
        <v>3186</v>
      </c>
      <c r="C1204" t="s">
        <v>2341</v>
      </c>
      <c r="D1204">
        <v>124.2</v>
      </c>
      <c r="E1204">
        <v>1203.9000000000001</v>
      </c>
      <c r="F1204" t="s">
        <v>21</v>
      </c>
      <c r="G1204">
        <v>1336.39</v>
      </c>
      <c r="H1204">
        <v>12953.96</v>
      </c>
    </row>
    <row r="1205" spans="1:8" customFormat="1" ht="12.75" x14ac:dyDescent="0.2">
      <c r="A1205" t="s">
        <v>3187</v>
      </c>
      <c r="B1205" t="s">
        <v>3188</v>
      </c>
      <c r="C1205" t="s">
        <v>2341</v>
      </c>
      <c r="D1205">
        <v>77.400000000000006</v>
      </c>
      <c r="E1205">
        <v>931.4</v>
      </c>
      <c r="F1205" t="s">
        <v>21</v>
      </c>
      <c r="G1205">
        <v>832.82</v>
      </c>
      <c r="H1205">
        <v>10021.86</v>
      </c>
    </row>
    <row r="1206" spans="1:8" customFormat="1" ht="12.75" x14ac:dyDescent="0.2">
      <c r="A1206" t="s">
        <v>3189</v>
      </c>
      <c r="B1206" t="s">
        <v>3190</v>
      </c>
      <c r="C1206" t="s">
        <v>2341</v>
      </c>
      <c r="D1206">
        <v>97.2</v>
      </c>
      <c r="E1206">
        <v>1701.5</v>
      </c>
      <c r="F1206" t="s">
        <v>21</v>
      </c>
      <c r="G1206">
        <v>1045.8699999999999</v>
      </c>
      <c r="H1206">
        <v>18308.14</v>
      </c>
    </row>
    <row r="1207" spans="1:8" customFormat="1" ht="12.75" x14ac:dyDescent="0.2">
      <c r="A1207" t="s">
        <v>3191</v>
      </c>
      <c r="B1207" t="s">
        <v>3192</v>
      </c>
      <c r="C1207" t="s">
        <v>2341</v>
      </c>
      <c r="D1207">
        <v>97.2</v>
      </c>
      <c r="E1207">
        <v>1622.2</v>
      </c>
      <c r="F1207" t="s">
        <v>21</v>
      </c>
      <c r="G1207">
        <v>1045.8699999999999</v>
      </c>
      <c r="H1207">
        <v>17454.87</v>
      </c>
    </row>
    <row r="1208" spans="1:8" customFormat="1" ht="12.75" x14ac:dyDescent="0.2">
      <c r="A1208" t="s">
        <v>3193</v>
      </c>
      <c r="B1208" t="s">
        <v>3194</v>
      </c>
      <c r="C1208" t="s">
        <v>2341</v>
      </c>
      <c r="D1208">
        <v>124.2</v>
      </c>
      <c r="E1208">
        <v>1923.7</v>
      </c>
      <c r="F1208" t="s">
        <v>21</v>
      </c>
      <c r="G1208">
        <v>1336.39</v>
      </c>
      <c r="H1208">
        <v>20699.009999999998</v>
      </c>
    </row>
    <row r="1209" spans="1:8" customFormat="1" ht="12.75" x14ac:dyDescent="0.2">
      <c r="A1209" t="s">
        <v>3195</v>
      </c>
      <c r="B1209" t="s">
        <v>3196</v>
      </c>
      <c r="C1209" t="s">
        <v>2341</v>
      </c>
      <c r="D1209">
        <v>77.400000000000006</v>
      </c>
      <c r="E1209">
        <v>1602.4</v>
      </c>
      <c r="F1209" t="s">
        <v>21</v>
      </c>
      <c r="G1209">
        <v>832.82</v>
      </c>
      <c r="H1209">
        <v>17241.82</v>
      </c>
    </row>
    <row r="1210" spans="1:8" customFormat="1" ht="12.75" x14ac:dyDescent="0.2">
      <c r="A1210" t="s">
        <v>3197</v>
      </c>
      <c r="B1210" t="s">
        <v>3198</v>
      </c>
      <c r="C1210" t="s">
        <v>2341</v>
      </c>
      <c r="D1210">
        <v>166.5</v>
      </c>
      <c r="E1210">
        <v>1728.1</v>
      </c>
      <c r="F1210" t="s">
        <v>21</v>
      </c>
      <c r="G1210">
        <v>1791.54</v>
      </c>
      <c r="H1210">
        <v>18594.36</v>
      </c>
    </row>
    <row r="1211" spans="1:8" customFormat="1" ht="12.75" x14ac:dyDescent="0.2">
      <c r="A1211" t="s">
        <v>3199</v>
      </c>
      <c r="B1211" t="s">
        <v>3200</v>
      </c>
      <c r="C1211" t="s">
        <v>1331</v>
      </c>
      <c r="D1211">
        <v>135</v>
      </c>
      <c r="E1211">
        <v>199.05</v>
      </c>
      <c r="F1211" t="s">
        <v>21</v>
      </c>
      <c r="G1211">
        <v>14.53</v>
      </c>
      <c r="H1211">
        <v>21.42</v>
      </c>
    </row>
    <row r="1212" spans="1:8" customFormat="1" ht="12.75" x14ac:dyDescent="0.2">
      <c r="A1212" t="s">
        <v>3201</v>
      </c>
      <c r="B1212" t="s">
        <v>3202</v>
      </c>
      <c r="C1212" t="s">
        <v>1331</v>
      </c>
      <c r="D1212">
        <v>135</v>
      </c>
      <c r="E1212">
        <v>217.35</v>
      </c>
      <c r="F1212" t="s">
        <v>21</v>
      </c>
      <c r="G1212">
        <v>14.53</v>
      </c>
      <c r="H1212">
        <v>23.39</v>
      </c>
    </row>
    <row r="1213" spans="1:8" customFormat="1" ht="12.75" x14ac:dyDescent="0.2">
      <c r="A1213" t="s">
        <v>3203</v>
      </c>
      <c r="B1213" t="s">
        <v>3204</v>
      </c>
      <c r="C1213" t="s">
        <v>1331</v>
      </c>
      <c r="D1213">
        <v>281.25</v>
      </c>
      <c r="E1213">
        <v>281.25</v>
      </c>
      <c r="F1213" t="s">
        <v>21</v>
      </c>
      <c r="G1213">
        <v>30.26</v>
      </c>
      <c r="H1213">
        <v>30.26</v>
      </c>
    </row>
    <row r="1214" spans="1:8" customFormat="1" ht="12.75" x14ac:dyDescent="0.2">
      <c r="A1214" t="s">
        <v>3205</v>
      </c>
      <c r="B1214" t="s">
        <v>3206</v>
      </c>
      <c r="C1214" t="s">
        <v>1331</v>
      </c>
      <c r="D1214">
        <v>1125</v>
      </c>
      <c r="E1214">
        <v>1125</v>
      </c>
      <c r="F1214" t="s">
        <v>21</v>
      </c>
      <c r="G1214">
        <v>121.05</v>
      </c>
      <c r="H1214">
        <v>121.05</v>
      </c>
    </row>
    <row r="1215" spans="1:8" customFormat="1" ht="12.75" x14ac:dyDescent="0.2">
      <c r="A1215" t="s">
        <v>3207</v>
      </c>
      <c r="B1215" t="s">
        <v>3208</v>
      </c>
      <c r="C1215" t="s">
        <v>1331</v>
      </c>
      <c r="D1215">
        <v>556.88</v>
      </c>
      <c r="E1215">
        <v>1151.6300000000001</v>
      </c>
      <c r="F1215" t="s">
        <v>21</v>
      </c>
      <c r="G1215">
        <v>59.92</v>
      </c>
      <c r="H1215">
        <v>123.91</v>
      </c>
    </row>
    <row r="1216" spans="1:8" customFormat="1" ht="12.75" x14ac:dyDescent="0.2">
      <c r="A1216" t="s">
        <v>3209</v>
      </c>
      <c r="B1216" t="s">
        <v>3210</v>
      </c>
      <c r="C1216" t="s">
        <v>1331</v>
      </c>
      <c r="D1216">
        <v>421.88</v>
      </c>
      <c r="E1216">
        <v>882.42</v>
      </c>
      <c r="F1216" t="s">
        <v>21</v>
      </c>
      <c r="G1216">
        <v>45.39</v>
      </c>
      <c r="H1216">
        <v>94.95</v>
      </c>
    </row>
    <row r="1217" spans="1:8" customFormat="1" ht="12.75" x14ac:dyDescent="0.2">
      <c r="A1217" t="s">
        <v>3211</v>
      </c>
      <c r="B1217" t="s">
        <v>3212</v>
      </c>
      <c r="C1217" t="s">
        <v>1331</v>
      </c>
      <c r="D1217">
        <v>337.5</v>
      </c>
      <c r="E1217">
        <v>657.75</v>
      </c>
      <c r="F1217" t="s">
        <v>21</v>
      </c>
      <c r="G1217">
        <v>36.31</v>
      </c>
      <c r="H1217">
        <v>70.77</v>
      </c>
    </row>
    <row r="1218" spans="1:8" customFormat="1" ht="12.75" x14ac:dyDescent="0.2">
      <c r="A1218" t="s">
        <v>3213</v>
      </c>
      <c r="B1218" t="s">
        <v>3214</v>
      </c>
      <c r="C1218" t="s">
        <v>1331</v>
      </c>
      <c r="D1218">
        <v>286.88</v>
      </c>
      <c r="E1218">
        <v>540.03</v>
      </c>
      <c r="F1218" t="s">
        <v>21</v>
      </c>
      <c r="G1218">
        <v>30.87</v>
      </c>
      <c r="H1218">
        <v>58.11</v>
      </c>
    </row>
    <row r="1219" spans="1:8" customFormat="1" ht="12.75" x14ac:dyDescent="0.2">
      <c r="A1219" t="s">
        <v>3215</v>
      </c>
      <c r="B1219" t="s">
        <v>3216</v>
      </c>
      <c r="C1219" t="s">
        <v>1331</v>
      </c>
      <c r="D1219">
        <v>556.88</v>
      </c>
      <c r="E1219">
        <v>1151.6300000000001</v>
      </c>
      <c r="F1219" t="s">
        <v>21</v>
      </c>
      <c r="G1219">
        <v>59.92</v>
      </c>
      <c r="H1219">
        <v>123.91</v>
      </c>
    </row>
    <row r="1220" spans="1:8" customFormat="1" ht="12.75" x14ac:dyDescent="0.2">
      <c r="A1220" t="s">
        <v>3217</v>
      </c>
      <c r="B1220" t="s">
        <v>3218</v>
      </c>
      <c r="C1220" t="s">
        <v>1331</v>
      </c>
      <c r="D1220">
        <v>421.88</v>
      </c>
      <c r="E1220">
        <v>882.42</v>
      </c>
      <c r="F1220" t="s">
        <v>21</v>
      </c>
      <c r="G1220">
        <v>45.39</v>
      </c>
      <c r="H1220">
        <v>94.95</v>
      </c>
    </row>
    <row r="1221" spans="1:8" customFormat="1" ht="12.75" x14ac:dyDescent="0.2">
      <c r="A1221" t="s">
        <v>3219</v>
      </c>
      <c r="B1221" t="s">
        <v>3220</v>
      </c>
      <c r="C1221" t="s">
        <v>1331</v>
      </c>
      <c r="D1221">
        <v>337.5</v>
      </c>
      <c r="E1221">
        <v>657.75</v>
      </c>
      <c r="F1221" t="s">
        <v>21</v>
      </c>
      <c r="G1221">
        <v>36.31</v>
      </c>
      <c r="H1221">
        <v>70.77</v>
      </c>
    </row>
    <row r="1222" spans="1:8" customFormat="1" ht="12.75" x14ac:dyDescent="0.2">
      <c r="A1222" t="s">
        <v>3221</v>
      </c>
      <c r="B1222" t="s">
        <v>3222</v>
      </c>
      <c r="C1222" t="s">
        <v>1331</v>
      </c>
      <c r="D1222">
        <v>286.88</v>
      </c>
      <c r="E1222">
        <v>540.03</v>
      </c>
      <c r="F1222" t="s">
        <v>21</v>
      </c>
      <c r="G1222">
        <v>30.87</v>
      </c>
      <c r="H1222">
        <v>58.11</v>
      </c>
    </row>
    <row r="1223" spans="1:8" customFormat="1" ht="12.75" x14ac:dyDescent="0.2">
      <c r="A1223" t="s">
        <v>3223</v>
      </c>
      <c r="B1223" t="s">
        <v>3224</v>
      </c>
      <c r="C1223" t="s">
        <v>1363</v>
      </c>
      <c r="D1223">
        <v>286.88</v>
      </c>
      <c r="E1223">
        <v>585.16</v>
      </c>
      <c r="F1223" t="s">
        <v>51</v>
      </c>
      <c r="G1223">
        <v>9.41</v>
      </c>
      <c r="H1223">
        <v>19.2</v>
      </c>
    </row>
    <row r="1224" spans="1:8" customFormat="1" ht="12.75" x14ac:dyDescent="0.2">
      <c r="A1224" t="s">
        <v>3225</v>
      </c>
      <c r="B1224" t="s">
        <v>3226</v>
      </c>
      <c r="C1224" t="s">
        <v>1363</v>
      </c>
      <c r="D1224">
        <v>202.5</v>
      </c>
      <c r="E1224">
        <v>433.69</v>
      </c>
      <c r="F1224" t="s">
        <v>51</v>
      </c>
      <c r="G1224">
        <v>6.64</v>
      </c>
      <c r="H1224">
        <v>14.23</v>
      </c>
    </row>
    <row r="1225" spans="1:8" customFormat="1" ht="12.75" x14ac:dyDescent="0.2">
      <c r="A1225" t="s">
        <v>3227</v>
      </c>
      <c r="B1225" t="s">
        <v>3228</v>
      </c>
      <c r="C1225" t="s">
        <v>906</v>
      </c>
      <c r="D1225">
        <v>1265.6300000000001</v>
      </c>
      <c r="E1225">
        <v>2409.38</v>
      </c>
      <c r="F1225" t="s">
        <v>906</v>
      </c>
      <c r="G1225">
        <v>1265.6300000000001</v>
      </c>
      <c r="H1225">
        <v>2409.38</v>
      </c>
    </row>
    <row r="1226" spans="1:8" customFormat="1" ht="12.75" x14ac:dyDescent="0.2">
      <c r="A1226" t="s">
        <v>3229</v>
      </c>
      <c r="B1226" t="s">
        <v>3230</v>
      </c>
      <c r="C1226" t="s">
        <v>906</v>
      </c>
      <c r="D1226">
        <v>984.38</v>
      </c>
      <c r="E1226">
        <v>1713.32</v>
      </c>
      <c r="F1226" t="s">
        <v>906</v>
      </c>
      <c r="G1226">
        <v>984.38</v>
      </c>
      <c r="H1226">
        <v>1713.32</v>
      </c>
    </row>
    <row r="1227" spans="1:8" customFormat="1" ht="12.75" x14ac:dyDescent="0.2">
      <c r="A1227" t="s">
        <v>3231</v>
      </c>
      <c r="B1227" t="s">
        <v>3232</v>
      </c>
      <c r="C1227" t="s">
        <v>906</v>
      </c>
      <c r="D1227">
        <v>2531.25</v>
      </c>
      <c r="E1227">
        <v>4739.45</v>
      </c>
      <c r="F1227" t="s">
        <v>906</v>
      </c>
      <c r="G1227">
        <v>2531.25</v>
      </c>
      <c r="H1227">
        <v>4739.45</v>
      </c>
    </row>
    <row r="1228" spans="1:8" customFormat="1" ht="12.75" x14ac:dyDescent="0.2">
      <c r="A1228" t="s">
        <v>3233</v>
      </c>
      <c r="B1228" t="s">
        <v>3234</v>
      </c>
      <c r="C1228" t="s">
        <v>906</v>
      </c>
      <c r="D1228">
        <v>1406.25</v>
      </c>
      <c r="E1228">
        <v>2699.45</v>
      </c>
      <c r="F1228" t="s">
        <v>906</v>
      </c>
      <c r="G1228">
        <v>1406.25</v>
      </c>
      <c r="H1228">
        <v>2699.45</v>
      </c>
    </row>
    <row r="1229" spans="1:8" customFormat="1" ht="12.75" x14ac:dyDescent="0.2">
      <c r="A1229" t="s">
        <v>3235</v>
      </c>
      <c r="B1229" t="s">
        <v>3236</v>
      </c>
      <c r="C1229" t="s">
        <v>1331</v>
      </c>
      <c r="D1229">
        <v>630</v>
      </c>
      <c r="E1229">
        <v>1499.25</v>
      </c>
      <c r="F1229" t="s">
        <v>21</v>
      </c>
      <c r="G1229">
        <v>67.790000000000006</v>
      </c>
      <c r="H1229">
        <v>161.32</v>
      </c>
    </row>
    <row r="1230" spans="1:8" customFormat="1" ht="12.75" x14ac:dyDescent="0.2">
      <c r="A1230" t="s">
        <v>3237</v>
      </c>
      <c r="B1230" t="s">
        <v>3238</v>
      </c>
      <c r="C1230" t="s">
        <v>1331</v>
      </c>
      <c r="D1230">
        <v>326.25</v>
      </c>
      <c r="E1230">
        <v>1061.3</v>
      </c>
      <c r="F1230" t="s">
        <v>21</v>
      </c>
      <c r="G1230">
        <v>35.1</v>
      </c>
      <c r="H1230">
        <v>114.2</v>
      </c>
    </row>
    <row r="1231" spans="1:8" customFormat="1" ht="12.75" x14ac:dyDescent="0.2">
      <c r="A1231" t="s">
        <v>3239</v>
      </c>
      <c r="B1231" t="s">
        <v>3240</v>
      </c>
      <c r="C1231" t="s">
        <v>1331</v>
      </c>
      <c r="D1231">
        <v>376.88</v>
      </c>
      <c r="E1231">
        <v>904.53</v>
      </c>
      <c r="F1231" t="s">
        <v>21</v>
      </c>
      <c r="G1231">
        <v>40.549999999999997</v>
      </c>
      <c r="H1231">
        <v>97.33</v>
      </c>
    </row>
    <row r="1232" spans="1:8" customFormat="1" ht="12.75" x14ac:dyDescent="0.2">
      <c r="A1232" t="s">
        <v>3241</v>
      </c>
      <c r="B1232" t="s">
        <v>3242</v>
      </c>
      <c r="C1232" t="s">
        <v>1331</v>
      </c>
      <c r="D1232">
        <v>202.5</v>
      </c>
      <c r="E1232">
        <v>632.54999999999995</v>
      </c>
      <c r="F1232" t="s">
        <v>21</v>
      </c>
      <c r="G1232">
        <v>21.79</v>
      </c>
      <c r="H1232">
        <v>68.06</v>
      </c>
    </row>
    <row r="1233" spans="1:8" customFormat="1" ht="12.75" x14ac:dyDescent="0.2">
      <c r="A1233" t="s">
        <v>3243</v>
      </c>
      <c r="B1233" t="s">
        <v>3244</v>
      </c>
      <c r="C1233" t="s">
        <v>1331</v>
      </c>
      <c r="D1233">
        <v>630</v>
      </c>
      <c r="E1233">
        <v>1499.25</v>
      </c>
      <c r="F1233" t="s">
        <v>21</v>
      </c>
      <c r="G1233">
        <v>67.790000000000006</v>
      </c>
      <c r="H1233">
        <v>161.32</v>
      </c>
    </row>
    <row r="1234" spans="1:8" customFormat="1" ht="12.75" x14ac:dyDescent="0.2">
      <c r="A1234" t="s">
        <v>3245</v>
      </c>
      <c r="B1234" t="s">
        <v>3246</v>
      </c>
      <c r="C1234" t="s">
        <v>1331</v>
      </c>
      <c r="D1234">
        <v>326.25</v>
      </c>
      <c r="E1234">
        <v>1061.3</v>
      </c>
      <c r="F1234" t="s">
        <v>21</v>
      </c>
      <c r="G1234">
        <v>35.1</v>
      </c>
      <c r="H1234">
        <v>114.2</v>
      </c>
    </row>
    <row r="1235" spans="1:8" customFormat="1" ht="12.75" x14ac:dyDescent="0.2">
      <c r="A1235" t="s">
        <v>3247</v>
      </c>
      <c r="B1235" t="s">
        <v>3248</v>
      </c>
      <c r="C1235" t="s">
        <v>1331</v>
      </c>
      <c r="D1235">
        <v>376.88</v>
      </c>
      <c r="E1235">
        <v>877.08</v>
      </c>
      <c r="F1235" t="s">
        <v>21</v>
      </c>
      <c r="G1235">
        <v>40.549999999999997</v>
      </c>
      <c r="H1235">
        <v>94.37</v>
      </c>
    </row>
    <row r="1236" spans="1:8" customFormat="1" ht="12.75" x14ac:dyDescent="0.2">
      <c r="A1236" t="s">
        <v>3249</v>
      </c>
      <c r="B1236" t="s">
        <v>3250</v>
      </c>
      <c r="C1236" t="s">
        <v>1331</v>
      </c>
      <c r="D1236">
        <v>202.5</v>
      </c>
      <c r="E1236">
        <v>605.1</v>
      </c>
      <c r="F1236" t="s">
        <v>21</v>
      </c>
      <c r="G1236">
        <v>21.79</v>
      </c>
      <c r="H1236">
        <v>65.11</v>
      </c>
    </row>
    <row r="1237" spans="1:8" customFormat="1" ht="12.75" x14ac:dyDescent="0.2">
      <c r="A1237" t="s">
        <v>3251</v>
      </c>
      <c r="B1237" t="s">
        <v>3252</v>
      </c>
      <c r="C1237" t="s">
        <v>1363</v>
      </c>
      <c r="D1237">
        <v>286.88</v>
      </c>
      <c r="E1237">
        <v>693.14</v>
      </c>
      <c r="F1237" t="s">
        <v>51</v>
      </c>
      <c r="G1237">
        <v>9.41</v>
      </c>
      <c r="H1237">
        <v>22.74</v>
      </c>
    </row>
    <row r="1238" spans="1:8" customFormat="1" ht="12.75" x14ac:dyDescent="0.2">
      <c r="A1238" t="s">
        <v>3253</v>
      </c>
      <c r="B1238" t="s">
        <v>3254</v>
      </c>
      <c r="C1238" t="s">
        <v>1363</v>
      </c>
      <c r="D1238">
        <v>135</v>
      </c>
      <c r="E1238">
        <v>461.96</v>
      </c>
      <c r="F1238" t="s">
        <v>51</v>
      </c>
      <c r="G1238">
        <v>4.43</v>
      </c>
      <c r="H1238">
        <v>15.16</v>
      </c>
    </row>
    <row r="1239" spans="1:8" customFormat="1" ht="12.75" x14ac:dyDescent="0.2">
      <c r="A1239" t="s">
        <v>3255</v>
      </c>
      <c r="B1239" t="s">
        <v>3256</v>
      </c>
      <c r="C1239" t="s">
        <v>906</v>
      </c>
      <c r="D1239">
        <v>1265.6300000000001</v>
      </c>
      <c r="E1239">
        <v>2991.93</v>
      </c>
      <c r="F1239" t="s">
        <v>906</v>
      </c>
      <c r="G1239">
        <v>1265.6300000000001</v>
      </c>
      <c r="H1239">
        <v>2991.93</v>
      </c>
    </row>
    <row r="1240" spans="1:8" customFormat="1" ht="12.75" x14ac:dyDescent="0.2">
      <c r="A1240" t="s">
        <v>3257</v>
      </c>
      <c r="B1240" t="s">
        <v>3258</v>
      </c>
      <c r="C1240" t="s">
        <v>906</v>
      </c>
      <c r="D1240">
        <v>635.63</v>
      </c>
      <c r="E1240">
        <v>2026.43</v>
      </c>
      <c r="F1240" t="s">
        <v>906</v>
      </c>
      <c r="G1240">
        <v>635.63</v>
      </c>
      <c r="H1240">
        <v>2026.43</v>
      </c>
    </row>
    <row r="1241" spans="1:8" customFormat="1" ht="12.75" x14ac:dyDescent="0.2">
      <c r="A1241" t="s">
        <v>3259</v>
      </c>
      <c r="B1241" t="s">
        <v>3260</v>
      </c>
      <c r="C1241" t="s">
        <v>906</v>
      </c>
      <c r="D1241">
        <v>2531.25</v>
      </c>
      <c r="E1241">
        <v>5871</v>
      </c>
      <c r="F1241" t="s">
        <v>906</v>
      </c>
      <c r="G1241">
        <v>2531.25</v>
      </c>
      <c r="H1241">
        <v>5871</v>
      </c>
    </row>
    <row r="1242" spans="1:8" customFormat="1" ht="12.75" x14ac:dyDescent="0.2">
      <c r="A1242" t="s">
        <v>3261</v>
      </c>
      <c r="B1242" t="s">
        <v>3262</v>
      </c>
      <c r="C1242" t="s">
        <v>906</v>
      </c>
      <c r="D1242">
        <v>1125</v>
      </c>
      <c r="E1242">
        <v>3610.75</v>
      </c>
      <c r="F1242" t="s">
        <v>906</v>
      </c>
      <c r="G1242">
        <v>1125</v>
      </c>
      <c r="H1242">
        <v>3610.75</v>
      </c>
    </row>
    <row r="1243" spans="1:8" customFormat="1" ht="12.75" x14ac:dyDescent="0.2">
      <c r="A1243" t="s">
        <v>3263</v>
      </c>
      <c r="B1243" t="s">
        <v>3264</v>
      </c>
      <c r="C1243" t="s">
        <v>1331</v>
      </c>
      <c r="D1243">
        <v>67.5</v>
      </c>
      <c r="E1243">
        <v>223.66</v>
      </c>
      <c r="F1243" t="s">
        <v>21</v>
      </c>
      <c r="G1243">
        <v>7.26</v>
      </c>
      <c r="H1243">
        <v>24.07</v>
      </c>
    </row>
    <row r="1244" spans="1:8" customFormat="1" ht="12.75" x14ac:dyDescent="0.2">
      <c r="A1244" t="s">
        <v>3265</v>
      </c>
      <c r="B1244" t="s">
        <v>3266</v>
      </c>
      <c r="C1244" t="s">
        <v>1331</v>
      </c>
      <c r="D1244">
        <v>1687.5</v>
      </c>
      <c r="E1244">
        <v>5291.38</v>
      </c>
      <c r="F1244" t="s">
        <v>21</v>
      </c>
      <c r="G1244">
        <v>181.57</v>
      </c>
      <c r="H1244">
        <v>569.35</v>
      </c>
    </row>
    <row r="1245" spans="1:8" customFormat="1" ht="12.75" x14ac:dyDescent="0.2">
      <c r="A1245" t="s">
        <v>3267</v>
      </c>
      <c r="B1245" t="s">
        <v>3268</v>
      </c>
      <c r="C1245" t="s">
        <v>3269</v>
      </c>
      <c r="D1245">
        <v>8437.5</v>
      </c>
      <c r="E1245">
        <v>17105.599999999999</v>
      </c>
      <c r="F1245" t="s">
        <v>21</v>
      </c>
      <c r="G1245">
        <v>45.39</v>
      </c>
      <c r="H1245">
        <v>92.03</v>
      </c>
    </row>
    <row r="1246" spans="1:8" customFormat="1" ht="12.75" x14ac:dyDescent="0.2">
      <c r="A1246" t="s">
        <v>3270</v>
      </c>
      <c r="B1246" t="s">
        <v>3271</v>
      </c>
      <c r="C1246" t="s">
        <v>3269</v>
      </c>
      <c r="D1246">
        <v>6412.5</v>
      </c>
      <c r="E1246">
        <v>12442.04</v>
      </c>
      <c r="F1246" t="s">
        <v>21</v>
      </c>
      <c r="G1246">
        <v>34.5</v>
      </c>
      <c r="H1246">
        <v>66.94</v>
      </c>
    </row>
    <row r="1247" spans="1:8" customFormat="1" ht="12.75" x14ac:dyDescent="0.2">
      <c r="A1247" t="s">
        <v>3272</v>
      </c>
      <c r="B1247" t="s">
        <v>3273</v>
      </c>
      <c r="C1247" t="s">
        <v>1331</v>
      </c>
      <c r="D1247">
        <v>5118.75</v>
      </c>
      <c r="E1247">
        <v>6238.71</v>
      </c>
      <c r="F1247" t="s">
        <v>21</v>
      </c>
      <c r="G1247">
        <v>550.78</v>
      </c>
      <c r="H1247">
        <v>671.29</v>
      </c>
    </row>
    <row r="1248" spans="1:8" customFormat="1" ht="12.75" x14ac:dyDescent="0.2">
      <c r="A1248" t="s">
        <v>3274</v>
      </c>
      <c r="B1248" t="s">
        <v>3275</v>
      </c>
      <c r="C1248" t="s">
        <v>1331</v>
      </c>
      <c r="D1248">
        <v>2587.5</v>
      </c>
      <c r="E1248">
        <v>3160.9</v>
      </c>
      <c r="F1248" t="s">
        <v>21</v>
      </c>
      <c r="G1248">
        <v>278.42</v>
      </c>
      <c r="H1248">
        <v>340.11</v>
      </c>
    </row>
    <row r="1249" spans="1:8" customFormat="1" ht="12.75" x14ac:dyDescent="0.2">
      <c r="A1249" t="s">
        <v>3276</v>
      </c>
      <c r="B1249" t="s">
        <v>3277</v>
      </c>
      <c r="C1249" t="s">
        <v>1331</v>
      </c>
      <c r="D1249">
        <v>337.5</v>
      </c>
      <c r="E1249">
        <v>908.46</v>
      </c>
      <c r="F1249" t="s">
        <v>21</v>
      </c>
      <c r="G1249">
        <v>36.31</v>
      </c>
      <c r="H1249">
        <v>97.75</v>
      </c>
    </row>
    <row r="1250" spans="1:8" customFormat="1" ht="12.75" x14ac:dyDescent="0.2">
      <c r="A1250" t="s">
        <v>3278</v>
      </c>
      <c r="B1250" t="s">
        <v>3279</v>
      </c>
      <c r="C1250" t="s">
        <v>1331</v>
      </c>
      <c r="D1250">
        <v>168.75</v>
      </c>
      <c r="E1250">
        <v>600.63</v>
      </c>
      <c r="F1250" t="s">
        <v>21</v>
      </c>
      <c r="G1250">
        <v>18.16</v>
      </c>
      <c r="H1250">
        <v>64.63</v>
      </c>
    </row>
    <row r="1251" spans="1:8" customFormat="1" ht="12.75" x14ac:dyDescent="0.2">
      <c r="A1251" t="s">
        <v>3280</v>
      </c>
      <c r="B1251" t="s">
        <v>3281</v>
      </c>
      <c r="C1251" t="s">
        <v>1331</v>
      </c>
      <c r="D1251">
        <v>168.75</v>
      </c>
      <c r="E1251">
        <v>520.11</v>
      </c>
      <c r="F1251" t="s">
        <v>21</v>
      </c>
      <c r="G1251">
        <v>18.16</v>
      </c>
      <c r="H1251">
        <v>55.96</v>
      </c>
    </row>
    <row r="1252" spans="1:8" customFormat="1" ht="12.75" x14ac:dyDescent="0.2">
      <c r="A1252" t="s">
        <v>3282</v>
      </c>
      <c r="B1252" t="s">
        <v>3283</v>
      </c>
      <c r="C1252" t="s">
        <v>1331</v>
      </c>
      <c r="D1252">
        <v>168.75</v>
      </c>
      <c r="E1252">
        <v>1531.37</v>
      </c>
      <c r="F1252" t="s">
        <v>21</v>
      </c>
      <c r="G1252">
        <v>18.16</v>
      </c>
      <c r="H1252">
        <v>164.78</v>
      </c>
    </row>
    <row r="1253" spans="1:8" customFormat="1" ht="12.75" x14ac:dyDescent="0.2">
      <c r="A1253" t="s">
        <v>3284</v>
      </c>
      <c r="B1253" t="s">
        <v>3285</v>
      </c>
      <c r="C1253" t="s">
        <v>1331</v>
      </c>
      <c r="D1253">
        <v>1012.5</v>
      </c>
      <c r="E1253">
        <v>1988.13</v>
      </c>
      <c r="F1253" t="s">
        <v>21</v>
      </c>
      <c r="G1253">
        <v>108.94</v>
      </c>
      <c r="H1253">
        <v>213.92</v>
      </c>
    </row>
    <row r="1254" spans="1:8" customFormat="1" ht="12.75" x14ac:dyDescent="0.2">
      <c r="A1254" t="s">
        <v>3286</v>
      </c>
      <c r="B1254" t="s">
        <v>3287</v>
      </c>
      <c r="C1254" t="s">
        <v>1331</v>
      </c>
      <c r="D1254">
        <v>675</v>
      </c>
      <c r="E1254">
        <v>1392.24</v>
      </c>
      <c r="F1254" t="s">
        <v>21</v>
      </c>
      <c r="G1254">
        <v>72.63</v>
      </c>
      <c r="H1254">
        <v>149.80000000000001</v>
      </c>
    </row>
    <row r="1255" spans="1:8" customFormat="1" ht="12.75" x14ac:dyDescent="0.2">
      <c r="A1255" t="s">
        <v>3288</v>
      </c>
      <c r="B1255" t="s">
        <v>3289</v>
      </c>
      <c r="C1255" t="s">
        <v>6</v>
      </c>
      <c r="D1255">
        <v>10.130000000000001</v>
      </c>
      <c r="E1255">
        <v>12.19</v>
      </c>
      <c r="F1255" t="s">
        <v>6</v>
      </c>
      <c r="G1255">
        <v>10.130000000000001</v>
      </c>
      <c r="H1255">
        <v>12.19</v>
      </c>
    </row>
    <row r="1256" spans="1:8" customFormat="1" ht="12.75" x14ac:dyDescent="0.2">
      <c r="A1256" t="s">
        <v>3290</v>
      </c>
      <c r="B1256" t="s">
        <v>3291</v>
      </c>
      <c r="C1256" t="s">
        <v>1331</v>
      </c>
      <c r="D1256">
        <v>222.75</v>
      </c>
      <c r="E1256">
        <v>1674.24</v>
      </c>
      <c r="F1256" t="s">
        <v>21</v>
      </c>
      <c r="G1256">
        <v>23.97</v>
      </c>
      <c r="H1256">
        <v>180.15</v>
      </c>
    </row>
    <row r="1257" spans="1:8" customFormat="1" ht="12.75" x14ac:dyDescent="0.2">
      <c r="A1257" t="s">
        <v>3292</v>
      </c>
      <c r="B1257" t="s">
        <v>3293</v>
      </c>
      <c r="C1257" t="s">
        <v>1331</v>
      </c>
      <c r="D1257">
        <v>135</v>
      </c>
      <c r="E1257">
        <v>870.66</v>
      </c>
      <c r="F1257" t="s">
        <v>21</v>
      </c>
      <c r="G1257">
        <v>14.53</v>
      </c>
      <c r="H1257">
        <v>93.68</v>
      </c>
    </row>
    <row r="1258" spans="1:8" customFormat="1" ht="12.75" x14ac:dyDescent="0.2">
      <c r="A1258" t="s">
        <v>3294</v>
      </c>
      <c r="B1258" t="s">
        <v>3295</v>
      </c>
      <c r="C1258" t="s">
        <v>1331</v>
      </c>
      <c r="D1258">
        <v>371.25</v>
      </c>
      <c r="E1258">
        <v>773.85</v>
      </c>
      <c r="F1258" t="s">
        <v>21</v>
      </c>
      <c r="G1258">
        <v>39.950000000000003</v>
      </c>
      <c r="H1258">
        <v>83.27</v>
      </c>
    </row>
    <row r="1259" spans="1:8" customFormat="1" ht="12.75" x14ac:dyDescent="0.2">
      <c r="A1259" t="s">
        <v>3296</v>
      </c>
      <c r="B1259" t="s">
        <v>3297</v>
      </c>
      <c r="C1259" t="s">
        <v>1331</v>
      </c>
      <c r="D1259">
        <v>191.25</v>
      </c>
      <c r="E1259">
        <v>843.65</v>
      </c>
      <c r="F1259" t="s">
        <v>21</v>
      </c>
      <c r="G1259">
        <v>20.58</v>
      </c>
      <c r="H1259">
        <v>90.78</v>
      </c>
    </row>
    <row r="1260" spans="1:8" customFormat="1" ht="12.75" x14ac:dyDescent="0.2">
      <c r="A1260" t="s">
        <v>3298</v>
      </c>
      <c r="B1260" t="s">
        <v>3299</v>
      </c>
      <c r="C1260" t="s">
        <v>1331</v>
      </c>
      <c r="D1260">
        <v>371.25</v>
      </c>
      <c r="E1260">
        <v>735.42</v>
      </c>
      <c r="F1260" t="s">
        <v>21</v>
      </c>
      <c r="G1260">
        <v>39.950000000000003</v>
      </c>
      <c r="H1260">
        <v>79.13</v>
      </c>
    </row>
    <row r="1261" spans="1:8" customFormat="1" ht="12.75" x14ac:dyDescent="0.2">
      <c r="A1261" t="s">
        <v>3300</v>
      </c>
      <c r="B1261" t="s">
        <v>3301</v>
      </c>
      <c r="C1261" t="s">
        <v>1331</v>
      </c>
      <c r="D1261">
        <v>191.25</v>
      </c>
      <c r="E1261">
        <v>439.21</v>
      </c>
      <c r="F1261" t="s">
        <v>21</v>
      </c>
      <c r="G1261">
        <v>20.58</v>
      </c>
      <c r="H1261">
        <v>47.26</v>
      </c>
    </row>
    <row r="1262" spans="1:8" customFormat="1" ht="12.75" x14ac:dyDescent="0.2">
      <c r="A1262" t="s">
        <v>3302</v>
      </c>
      <c r="B1262" t="s">
        <v>3303</v>
      </c>
      <c r="C1262" t="s">
        <v>1331</v>
      </c>
      <c r="D1262">
        <v>731.25</v>
      </c>
      <c r="E1262">
        <v>1104.57</v>
      </c>
      <c r="F1262" t="s">
        <v>21</v>
      </c>
      <c r="G1262">
        <v>78.680000000000007</v>
      </c>
      <c r="H1262">
        <v>118.85</v>
      </c>
    </row>
    <row r="1263" spans="1:8" customFormat="1" ht="12.75" x14ac:dyDescent="0.2">
      <c r="A1263" t="s">
        <v>3304</v>
      </c>
      <c r="B1263" t="s">
        <v>3305</v>
      </c>
      <c r="C1263" t="s">
        <v>1331</v>
      </c>
      <c r="D1263">
        <v>281.25</v>
      </c>
      <c r="E1263">
        <v>364.62</v>
      </c>
      <c r="F1263" t="s">
        <v>21</v>
      </c>
      <c r="G1263">
        <v>30.26</v>
      </c>
      <c r="H1263">
        <v>39.229999999999997</v>
      </c>
    </row>
    <row r="1264" spans="1:8" customFormat="1" ht="12.75" x14ac:dyDescent="0.2">
      <c r="A1264" t="s">
        <v>3306</v>
      </c>
      <c r="B1264" t="s">
        <v>3307</v>
      </c>
      <c r="C1264" t="s">
        <v>6</v>
      </c>
      <c r="D1264">
        <v>50.63</v>
      </c>
      <c r="E1264">
        <v>137.55000000000001</v>
      </c>
      <c r="F1264" t="s">
        <v>6</v>
      </c>
      <c r="G1264">
        <v>50.63</v>
      </c>
      <c r="H1264">
        <v>137.55000000000001</v>
      </c>
    </row>
    <row r="1265" spans="1:8" customFormat="1" ht="12.75" x14ac:dyDescent="0.2">
      <c r="A1265" t="s">
        <v>3308</v>
      </c>
      <c r="B1265" t="s">
        <v>3309</v>
      </c>
      <c r="C1265" t="s">
        <v>2322</v>
      </c>
      <c r="D1265">
        <v>11318.6</v>
      </c>
      <c r="E1265">
        <v>13619.12</v>
      </c>
      <c r="F1265" t="s">
        <v>51</v>
      </c>
      <c r="G1265">
        <v>371.35</v>
      </c>
      <c r="H1265">
        <v>446.82</v>
      </c>
    </row>
    <row r="1266" spans="1:8" customFormat="1" ht="12.75" x14ac:dyDescent="0.2">
      <c r="A1266" t="s">
        <v>3310</v>
      </c>
      <c r="B1266" t="s">
        <v>3311</v>
      </c>
      <c r="C1266" t="s">
        <v>2322</v>
      </c>
      <c r="D1266">
        <v>5659.3</v>
      </c>
      <c r="E1266">
        <v>6356.71</v>
      </c>
      <c r="F1266" t="s">
        <v>51</v>
      </c>
      <c r="G1266">
        <v>185.67</v>
      </c>
      <c r="H1266">
        <v>208.55</v>
      </c>
    </row>
    <row r="1267" spans="1:8" customFormat="1" ht="12.75" x14ac:dyDescent="0.2">
      <c r="A1267" t="s">
        <v>3312</v>
      </c>
      <c r="B1267" t="s">
        <v>3313</v>
      </c>
      <c r="C1267" t="s">
        <v>2322</v>
      </c>
      <c r="D1267">
        <v>16806.400000000001</v>
      </c>
      <c r="E1267">
        <v>17858.650000000001</v>
      </c>
      <c r="F1267" t="s">
        <v>51</v>
      </c>
      <c r="G1267">
        <v>551.39</v>
      </c>
      <c r="H1267">
        <v>585.91</v>
      </c>
    </row>
    <row r="1268" spans="1:8" customFormat="1" ht="12.75" x14ac:dyDescent="0.2">
      <c r="A1268" t="s">
        <v>3314</v>
      </c>
      <c r="B1268" t="s">
        <v>3315</v>
      </c>
      <c r="C1268" t="s">
        <v>6</v>
      </c>
      <c r="D1268">
        <v>421.88</v>
      </c>
      <c r="E1268">
        <v>627.75</v>
      </c>
      <c r="F1268" t="s">
        <v>6</v>
      </c>
      <c r="G1268">
        <v>421.88</v>
      </c>
      <c r="H1268">
        <v>627.75</v>
      </c>
    </row>
    <row r="1269" spans="1:8" customFormat="1" ht="12.75" x14ac:dyDescent="0.2">
      <c r="A1269" t="s">
        <v>3316</v>
      </c>
      <c r="B1269" t="s">
        <v>3317</v>
      </c>
      <c r="C1269" t="s">
        <v>6</v>
      </c>
      <c r="D1269">
        <v>52.82</v>
      </c>
      <c r="E1269">
        <v>78.59</v>
      </c>
      <c r="F1269" t="s">
        <v>6</v>
      </c>
      <c r="G1269">
        <v>52.82</v>
      </c>
      <c r="H1269">
        <v>78.59</v>
      </c>
    </row>
    <row r="1270" spans="1:8" customFormat="1" ht="12.75" x14ac:dyDescent="0.2">
      <c r="A1270" t="s">
        <v>3318</v>
      </c>
      <c r="B1270" t="s">
        <v>3319</v>
      </c>
      <c r="C1270" t="s">
        <v>6</v>
      </c>
      <c r="D1270">
        <v>556.88</v>
      </c>
      <c r="E1270">
        <v>762.75</v>
      </c>
      <c r="F1270" t="s">
        <v>6</v>
      </c>
      <c r="G1270">
        <v>556.88</v>
      </c>
      <c r="H1270">
        <v>762.75</v>
      </c>
    </row>
    <row r="1271" spans="1:8" customFormat="1" ht="12.75" x14ac:dyDescent="0.2">
      <c r="A1271" t="s">
        <v>3320</v>
      </c>
      <c r="B1271" t="s">
        <v>3321</v>
      </c>
      <c r="C1271" t="s">
        <v>1331</v>
      </c>
      <c r="D1271">
        <v>562.5</v>
      </c>
      <c r="E1271">
        <v>562.5</v>
      </c>
      <c r="F1271" t="s">
        <v>21</v>
      </c>
      <c r="G1271">
        <v>60.53</v>
      </c>
      <c r="H1271">
        <v>60.53</v>
      </c>
    </row>
    <row r="1272" spans="1:8" customFormat="1" ht="12.75" x14ac:dyDescent="0.2">
      <c r="A1272" t="s">
        <v>3322</v>
      </c>
      <c r="B1272" t="s">
        <v>3323</v>
      </c>
      <c r="C1272" t="s">
        <v>1331</v>
      </c>
      <c r="D1272">
        <v>7.03</v>
      </c>
      <c r="E1272">
        <v>141.22999999999999</v>
      </c>
      <c r="F1272" t="s">
        <v>21</v>
      </c>
      <c r="G1272">
        <v>0.76</v>
      </c>
      <c r="H1272">
        <v>15.2</v>
      </c>
    </row>
    <row r="1273" spans="1:8" customFormat="1" ht="12.75" x14ac:dyDescent="0.2">
      <c r="A1273" t="s">
        <v>3324</v>
      </c>
      <c r="B1273" t="s">
        <v>3325</v>
      </c>
      <c r="C1273" t="s">
        <v>1331</v>
      </c>
      <c r="D1273">
        <v>140.63</v>
      </c>
      <c r="E1273">
        <v>274.83</v>
      </c>
      <c r="F1273" t="s">
        <v>21</v>
      </c>
      <c r="G1273">
        <v>15.13</v>
      </c>
      <c r="H1273">
        <v>29.57</v>
      </c>
    </row>
    <row r="1274" spans="1:8" customFormat="1" ht="12.75" x14ac:dyDescent="0.2">
      <c r="A1274" t="s">
        <v>3326</v>
      </c>
      <c r="B1274" t="s">
        <v>3327</v>
      </c>
      <c r="C1274" t="s">
        <v>3328</v>
      </c>
      <c r="D1274">
        <v>27</v>
      </c>
      <c r="E1274">
        <v>39.29</v>
      </c>
      <c r="F1274" t="s">
        <v>3328</v>
      </c>
      <c r="G1274">
        <v>27</v>
      </c>
      <c r="H1274">
        <v>39.29</v>
      </c>
    </row>
    <row r="1275" spans="1:8" customFormat="1" ht="12.75" x14ac:dyDescent="0.2">
      <c r="A1275" t="s">
        <v>3329</v>
      </c>
      <c r="B1275" t="s">
        <v>3330</v>
      </c>
      <c r="C1275" t="s">
        <v>1331</v>
      </c>
      <c r="D1275">
        <v>843.75</v>
      </c>
      <c r="E1275">
        <v>977.95</v>
      </c>
      <c r="F1275" t="s">
        <v>21</v>
      </c>
      <c r="G1275">
        <v>90.79</v>
      </c>
      <c r="H1275">
        <v>105.23</v>
      </c>
    </row>
    <row r="1276" spans="1:8" customFormat="1" ht="12.75" x14ac:dyDescent="0.2">
      <c r="A1276" t="s">
        <v>3331</v>
      </c>
      <c r="B1276" t="s">
        <v>3332</v>
      </c>
      <c r="C1276" t="s">
        <v>1331</v>
      </c>
      <c r="D1276">
        <v>1125</v>
      </c>
      <c r="E1276">
        <v>1259.2</v>
      </c>
      <c r="F1276" t="s">
        <v>21</v>
      </c>
      <c r="G1276">
        <v>121.05</v>
      </c>
      <c r="H1276">
        <v>135.49</v>
      </c>
    </row>
    <row r="1277" spans="1:8" customFormat="1" ht="12.75" x14ac:dyDescent="0.2">
      <c r="A1277" t="s">
        <v>3333</v>
      </c>
      <c r="B1277" t="s">
        <v>3334</v>
      </c>
      <c r="C1277" t="s">
        <v>1331</v>
      </c>
      <c r="D1277">
        <v>562.5</v>
      </c>
      <c r="E1277">
        <v>696.7</v>
      </c>
      <c r="F1277" t="s">
        <v>21</v>
      </c>
      <c r="G1277">
        <v>60.53</v>
      </c>
      <c r="H1277">
        <v>74.959999999999994</v>
      </c>
    </row>
    <row r="1278" spans="1:8" customFormat="1" ht="12.75" x14ac:dyDescent="0.2">
      <c r="A1278" t="s">
        <v>3335</v>
      </c>
      <c r="B1278" t="s">
        <v>3336</v>
      </c>
      <c r="C1278" t="s">
        <v>1331</v>
      </c>
      <c r="D1278">
        <v>281.25</v>
      </c>
      <c r="E1278">
        <v>292.66000000000003</v>
      </c>
      <c r="F1278" t="s">
        <v>21</v>
      </c>
      <c r="G1278">
        <v>30.26</v>
      </c>
      <c r="H1278">
        <v>31.49</v>
      </c>
    </row>
    <row r="1279" spans="1:8" customFormat="1" ht="12.75" x14ac:dyDescent="0.2">
      <c r="A1279" t="s">
        <v>3337</v>
      </c>
      <c r="B1279" t="s">
        <v>3338</v>
      </c>
      <c r="C1279" t="s">
        <v>6</v>
      </c>
      <c r="D1279">
        <v>562.5</v>
      </c>
      <c r="E1279">
        <v>606.72</v>
      </c>
      <c r="F1279" t="s">
        <v>6</v>
      </c>
      <c r="G1279">
        <v>562.5</v>
      </c>
      <c r="H1279">
        <v>606.72</v>
      </c>
    </row>
    <row r="1280" spans="1:8" customFormat="1" ht="12.75" x14ac:dyDescent="0.2">
      <c r="A1280" t="s">
        <v>3339</v>
      </c>
      <c r="B1280" t="s">
        <v>3340</v>
      </c>
      <c r="C1280" t="s">
        <v>1331</v>
      </c>
      <c r="D1280">
        <v>675</v>
      </c>
      <c r="E1280">
        <v>1571.7</v>
      </c>
      <c r="F1280" t="s">
        <v>21</v>
      </c>
      <c r="G1280">
        <v>72.63</v>
      </c>
      <c r="H1280">
        <v>169.11</v>
      </c>
    </row>
    <row r="1281" spans="1:8" customFormat="1" ht="12.75" x14ac:dyDescent="0.2">
      <c r="A1281" t="s">
        <v>3341</v>
      </c>
      <c r="B1281" t="s">
        <v>3342</v>
      </c>
      <c r="C1281" t="s">
        <v>1331</v>
      </c>
      <c r="D1281">
        <v>337.5</v>
      </c>
      <c r="E1281">
        <v>716.31</v>
      </c>
      <c r="F1281" t="s">
        <v>21</v>
      </c>
      <c r="G1281">
        <v>36.31</v>
      </c>
      <c r="H1281">
        <v>77.069999999999993</v>
      </c>
    </row>
    <row r="1282" spans="1:8" customFormat="1" ht="12.75" x14ac:dyDescent="0.2">
      <c r="A1282" t="s">
        <v>54</v>
      </c>
      <c r="B1282" t="s">
        <v>3343</v>
      </c>
      <c r="C1282" t="s">
        <v>1331</v>
      </c>
      <c r="D1282">
        <v>1125</v>
      </c>
      <c r="E1282">
        <v>4874.8500000000004</v>
      </c>
      <c r="F1282" t="s">
        <v>21</v>
      </c>
      <c r="G1282">
        <v>121.05</v>
      </c>
      <c r="H1282">
        <v>524.53</v>
      </c>
    </row>
    <row r="1283" spans="1:8" customFormat="1" ht="12.75" x14ac:dyDescent="0.2">
      <c r="A1283" t="s">
        <v>3344</v>
      </c>
      <c r="B1283" t="s">
        <v>3345</v>
      </c>
      <c r="C1283" t="s">
        <v>3346</v>
      </c>
      <c r="D1283">
        <v>78.75</v>
      </c>
      <c r="E1283">
        <v>286.08999999999997</v>
      </c>
      <c r="F1283" t="s">
        <v>3346</v>
      </c>
      <c r="G1283">
        <v>78.75</v>
      </c>
      <c r="H1283">
        <v>286.08999999999997</v>
      </c>
    </row>
    <row r="1284" spans="1:8" customFormat="1" ht="12.75" x14ac:dyDescent="0.2">
      <c r="A1284" t="s">
        <v>3347</v>
      </c>
      <c r="B1284" t="s">
        <v>3348</v>
      </c>
      <c r="C1284" t="s">
        <v>3346</v>
      </c>
      <c r="D1284">
        <v>562.5</v>
      </c>
      <c r="E1284">
        <v>681.45</v>
      </c>
      <c r="F1284" t="s">
        <v>3346</v>
      </c>
      <c r="G1284">
        <v>562.5</v>
      </c>
      <c r="H1284">
        <v>681.45</v>
      </c>
    </row>
    <row r="1285" spans="1:8" customFormat="1" ht="12.75" x14ac:dyDescent="0.2">
      <c r="A1285" t="s">
        <v>3349</v>
      </c>
      <c r="B1285" t="s">
        <v>3350</v>
      </c>
      <c r="C1285" t="s">
        <v>2322</v>
      </c>
      <c r="D1285">
        <v>342.99</v>
      </c>
      <c r="E1285">
        <v>809.48</v>
      </c>
      <c r="F1285" t="s">
        <v>51</v>
      </c>
      <c r="G1285">
        <v>11.25</v>
      </c>
      <c r="H1285">
        <v>26.56</v>
      </c>
    </row>
    <row r="1286" spans="1:8" customFormat="1" ht="12.75" x14ac:dyDescent="0.2">
      <c r="A1286" t="s">
        <v>3351</v>
      </c>
      <c r="B1286" t="s">
        <v>3352</v>
      </c>
      <c r="C1286" t="s">
        <v>2322</v>
      </c>
      <c r="D1286">
        <v>514.48</v>
      </c>
      <c r="E1286">
        <v>1281.6300000000001</v>
      </c>
      <c r="F1286" t="s">
        <v>51</v>
      </c>
      <c r="G1286">
        <v>16.88</v>
      </c>
      <c r="H1286">
        <v>42.05</v>
      </c>
    </row>
    <row r="1287" spans="1:8" customFormat="1" ht="12.75" x14ac:dyDescent="0.2">
      <c r="A1287" t="s">
        <v>3353</v>
      </c>
      <c r="B1287" t="s">
        <v>3354</v>
      </c>
      <c r="C1287" t="s">
        <v>2322</v>
      </c>
      <c r="D1287">
        <v>685.98</v>
      </c>
      <c r="E1287">
        <v>1651.56</v>
      </c>
      <c r="F1287" t="s">
        <v>51</v>
      </c>
      <c r="G1287">
        <v>22.51</v>
      </c>
      <c r="H1287">
        <v>54.19</v>
      </c>
    </row>
    <row r="1288" spans="1:8" customFormat="1" ht="12.75" x14ac:dyDescent="0.2">
      <c r="A1288" t="s">
        <v>3355</v>
      </c>
      <c r="B1288" t="s">
        <v>3356</v>
      </c>
      <c r="C1288" t="s">
        <v>3346</v>
      </c>
      <c r="D1288">
        <v>84.38</v>
      </c>
      <c r="E1288">
        <v>172.06</v>
      </c>
      <c r="F1288" t="s">
        <v>3346</v>
      </c>
      <c r="G1288">
        <v>84.38</v>
      </c>
      <c r="H1288">
        <v>172.06</v>
      </c>
    </row>
    <row r="1289" spans="1:8" customFormat="1" ht="12.75" x14ac:dyDescent="0.2">
      <c r="A1289" t="s">
        <v>3357</v>
      </c>
      <c r="B1289" t="s">
        <v>3358</v>
      </c>
      <c r="C1289" t="s">
        <v>3359</v>
      </c>
      <c r="D1289">
        <v>101.25</v>
      </c>
      <c r="E1289">
        <v>101.25</v>
      </c>
      <c r="F1289" t="s">
        <v>21</v>
      </c>
      <c r="G1289">
        <v>10.89</v>
      </c>
      <c r="H1289">
        <v>10.89</v>
      </c>
    </row>
    <row r="1290" spans="1:8" customFormat="1" ht="12.75" x14ac:dyDescent="0.2">
      <c r="A1290" t="s">
        <v>3360</v>
      </c>
      <c r="B1290" t="s">
        <v>3361</v>
      </c>
      <c r="C1290" t="s">
        <v>3359</v>
      </c>
      <c r="D1290">
        <v>843.75</v>
      </c>
      <c r="E1290">
        <v>1620.89</v>
      </c>
      <c r="F1290" t="s">
        <v>21</v>
      </c>
      <c r="G1290">
        <v>90.79</v>
      </c>
      <c r="H1290">
        <v>174.41</v>
      </c>
    </row>
    <row r="1291" spans="1:8" customFormat="1" ht="12.75" x14ac:dyDescent="0.2">
      <c r="A1291" t="s">
        <v>3362</v>
      </c>
      <c r="B1291" t="s">
        <v>3363</v>
      </c>
      <c r="C1291" t="s">
        <v>3359</v>
      </c>
      <c r="D1291">
        <v>421.88</v>
      </c>
      <c r="E1291">
        <v>851.92</v>
      </c>
      <c r="F1291" t="s">
        <v>21</v>
      </c>
      <c r="G1291">
        <v>45.39</v>
      </c>
      <c r="H1291">
        <v>91.67</v>
      </c>
    </row>
    <row r="1292" spans="1:8" customFormat="1" ht="12.75" x14ac:dyDescent="0.2">
      <c r="A1292" t="s">
        <v>3364</v>
      </c>
      <c r="B1292" t="s">
        <v>3365</v>
      </c>
      <c r="C1292" t="s">
        <v>6</v>
      </c>
      <c r="D1292">
        <v>482.63</v>
      </c>
      <c r="E1292">
        <v>5362.63</v>
      </c>
      <c r="F1292" t="s">
        <v>6</v>
      </c>
      <c r="G1292">
        <v>482.63</v>
      </c>
      <c r="H1292">
        <v>5362.63</v>
      </c>
    </row>
    <row r="1293" spans="1:8" customFormat="1" ht="12.75" x14ac:dyDescent="0.2">
      <c r="A1293" t="s">
        <v>3366</v>
      </c>
      <c r="B1293" t="s">
        <v>3367</v>
      </c>
      <c r="C1293" t="s">
        <v>6</v>
      </c>
      <c r="D1293">
        <v>482.63</v>
      </c>
      <c r="E1293">
        <v>5362.63</v>
      </c>
      <c r="F1293" t="s">
        <v>6</v>
      </c>
      <c r="G1293">
        <v>482.63</v>
      </c>
      <c r="H1293">
        <v>5362.63</v>
      </c>
    </row>
    <row r="1294" spans="1:8" customFormat="1" ht="12.75" x14ac:dyDescent="0.2">
      <c r="A1294" t="s">
        <v>3368</v>
      </c>
      <c r="B1294" t="s">
        <v>3369</v>
      </c>
      <c r="C1294" t="s">
        <v>6</v>
      </c>
      <c r="D1294">
        <v>7.87</v>
      </c>
      <c r="E1294">
        <v>617.88</v>
      </c>
      <c r="F1294" t="s">
        <v>6</v>
      </c>
      <c r="G1294">
        <v>7.88</v>
      </c>
      <c r="H1294">
        <v>617.88</v>
      </c>
    </row>
    <row r="1295" spans="1:8" customFormat="1" ht="12.75" x14ac:dyDescent="0.2">
      <c r="A1295" t="s">
        <v>3370</v>
      </c>
      <c r="B1295" t="s">
        <v>3371</v>
      </c>
      <c r="C1295" t="s">
        <v>6</v>
      </c>
      <c r="D1295">
        <v>7.87</v>
      </c>
      <c r="E1295">
        <v>800.88</v>
      </c>
      <c r="F1295" t="s">
        <v>6</v>
      </c>
      <c r="G1295">
        <v>7.88</v>
      </c>
      <c r="H1295">
        <v>800.88</v>
      </c>
    </row>
    <row r="1296" spans="1:8" customFormat="1" ht="12.75" x14ac:dyDescent="0.2">
      <c r="A1296" t="s">
        <v>3372</v>
      </c>
      <c r="B1296" t="s">
        <v>3373</v>
      </c>
      <c r="C1296" t="s">
        <v>6</v>
      </c>
      <c r="D1296">
        <v>438.75</v>
      </c>
      <c r="E1296">
        <v>1780.75</v>
      </c>
      <c r="F1296" t="s">
        <v>6</v>
      </c>
      <c r="G1296">
        <v>438.75</v>
      </c>
      <c r="H1296">
        <v>1780.75</v>
      </c>
    </row>
    <row r="1297" spans="1:8" customFormat="1" ht="12.75" x14ac:dyDescent="0.2">
      <c r="A1297" t="s">
        <v>3374</v>
      </c>
      <c r="B1297" t="s">
        <v>3375</v>
      </c>
      <c r="C1297" t="s">
        <v>6</v>
      </c>
      <c r="D1297">
        <v>438.75</v>
      </c>
      <c r="E1297">
        <v>1780.75</v>
      </c>
      <c r="F1297" t="s">
        <v>6</v>
      </c>
      <c r="G1297">
        <v>438.75</v>
      </c>
      <c r="H1297">
        <v>1780.75</v>
      </c>
    </row>
    <row r="1298" spans="1:8" customFormat="1" ht="12.75" x14ac:dyDescent="0.2">
      <c r="A1298" t="s">
        <v>3376</v>
      </c>
      <c r="B1298" t="s">
        <v>3377</v>
      </c>
      <c r="C1298" t="s">
        <v>6</v>
      </c>
      <c r="D1298">
        <v>438.75</v>
      </c>
      <c r="E1298">
        <v>1494.05</v>
      </c>
      <c r="F1298" t="s">
        <v>6</v>
      </c>
      <c r="G1298">
        <v>438.75</v>
      </c>
      <c r="H1298">
        <v>1494.05</v>
      </c>
    </row>
    <row r="1299" spans="1:8" customFormat="1" ht="12.75" x14ac:dyDescent="0.2">
      <c r="A1299" t="s">
        <v>3378</v>
      </c>
      <c r="B1299" t="s">
        <v>3379</v>
      </c>
      <c r="C1299" t="s">
        <v>6</v>
      </c>
      <c r="D1299">
        <v>585</v>
      </c>
      <c r="E1299">
        <v>5001.3999999999996</v>
      </c>
      <c r="F1299" t="s">
        <v>6</v>
      </c>
      <c r="G1299">
        <v>585</v>
      </c>
      <c r="H1299">
        <v>5001.3999999999996</v>
      </c>
    </row>
    <row r="1300" spans="1:8" customFormat="1" ht="12.75" x14ac:dyDescent="0.2">
      <c r="A1300" t="s">
        <v>3380</v>
      </c>
      <c r="B1300" t="s">
        <v>3381</v>
      </c>
      <c r="C1300" t="s">
        <v>6</v>
      </c>
      <c r="D1300">
        <v>585</v>
      </c>
      <c r="E1300">
        <v>3012.8</v>
      </c>
      <c r="F1300" t="s">
        <v>6</v>
      </c>
      <c r="G1300">
        <v>585</v>
      </c>
      <c r="H1300">
        <v>3012.8</v>
      </c>
    </row>
    <row r="1301" spans="1:8" customFormat="1" ht="12.75" x14ac:dyDescent="0.2">
      <c r="A1301" t="s">
        <v>3382</v>
      </c>
      <c r="B1301" t="s">
        <v>3383</v>
      </c>
      <c r="C1301" t="s">
        <v>6</v>
      </c>
      <c r="D1301">
        <v>438.75</v>
      </c>
      <c r="E1301">
        <v>2317.5500000000002</v>
      </c>
      <c r="F1301" t="s">
        <v>6</v>
      </c>
      <c r="G1301">
        <v>438.75</v>
      </c>
      <c r="H1301">
        <v>2317.5500000000002</v>
      </c>
    </row>
    <row r="1302" spans="1:8" customFormat="1" ht="12.75" x14ac:dyDescent="0.2">
      <c r="A1302" t="s">
        <v>3384</v>
      </c>
      <c r="B1302" t="s">
        <v>3385</v>
      </c>
      <c r="C1302" t="s">
        <v>6</v>
      </c>
      <c r="D1302">
        <v>438.75</v>
      </c>
      <c r="E1302">
        <v>2500.5500000000002</v>
      </c>
      <c r="F1302" t="s">
        <v>6</v>
      </c>
      <c r="G1302">
        <v>438.75</v>
      </c>
      <c r="H1302">
        <v>2500.5500000000002</v>
      </c>
    </row>
    <row r="1303" spans="1:8" customFormat="1" ht="12.75" x14ac:dyDescent="0.2">
      <c r="A1303" t="s">
        <v>3386</v>
      </c>
      <c r="B1303" t="s">
        <v>3387</v>
      </c>
      <c r="C1303" t="s">
        <v>6</v>
      </c>
      <c r="D1303">
        <v>585</v>
      </c>
      <c r="E1303">
        <v>3256.8</v>
      </c>
      <c r="F1303" t="s">
        <v>6</v>
      </c>
      <c r="G1303">
        <v>585</v>
      </c>
      <c r="H1303">
        <v>3256.8</v>
      </c>
    </row>
    <row r="1304" spans="1:8" customFormat="1" ht="12.75" x14ac:dyDescent="0.2">
      <c r="A1304" t="s">
        <v>3388</v>
      </c>
      <c r="B1304" t="s">
        <v>3389</v>
      </c>
      <c r="C1304" t="s">
        <v>6</v>
      </c>
      <c r="D1304">
        <v>585</v>
      </c>
      <c r="E1304">
        <v>3378.8</v>
      </c>
      <c r="F1304" t="s">
        <v>6</v>
      </c>
      <c r="G1304">
        <v>585</v>
      </c>
      <c r="H1304">
        <v>3378.8</v>
      </c>
    </row>
    <row r="1305" spans="1:8" customFormat="1" ht="12.75" x14ac:dyDescent="0.2">
      <c r="A1305" t="s">
        <v>3390</v>
      </c>
      <c r="B1305" t="s">
        <v>3391</v>
      </c>
      <c r="C1305" t="s">
        <v>6</v>
      </c>
      <c r="D1305">
        <v>438.75</v>
      </c>
      <c r="E1305">
        <v>2500.5500000000002</v>
      </c>
      <c r="F1305" t="s">
        <v>6</v>
      </c>
      <c r="G1305">
        <v>438.75</v>
      </c>
      <c r="H1305">
        <v>2500.5500000000002</v>
      </c>
    </row>
    <row r="1306" spans="1:8" customFormat="1" ht="12.75" x14ac:dyDescent="0.2">
      <c r="A1306" t="s">
        <v>3392</v>
      </c>
      <c r="B1306" t="s">
        <v>3393</v>
      </c>
      <c r="C1306" t="s">
        <v>6</v>
      </c>
      <c r="D1306">
        <v>438.75</v>
      </c>
      <c r="E1306">
        <v>2683.55</v>
      </c>
      <c r="F1306" t="s">
        <v>6</v>
      </c>
      <c r="G1306">
        <v>438.75</v>
      </c>
      <c r="H1306">
        <v>2683.55</v>
      </c>
    </row>
    <row r="1307" spans="1:8" customFormat="1" ht="12.75" x14ac:dyDescent="0.2">
      <c r="A1307" t="s">
        <v>3394</v>
      </c>
      <c r="B1307" t="s">
        <v>3395</v>
      </c>
      <c r="C1307" t="s">
        <v>6</v>
      </c>
      <c r="D1307">
        <v>585</v>
      </c>
      <c r="E1307">
        <v>4598.8</v>
      </c>
      <c r="F1307" t="s">
        <v>6</v>
      </c>
      <c r="G1307">
        <v>585</v>
      </c>
      <c r="H1307">
        <v>4598.8</v>
      </c>
    </row>
    <row r="1308" spans="1:8" customFormat="1" ht="12.75" x14ac:dyDescent="0.2">
      <c r="A1308" t="s">
        <v>3396</v>
      </c>
      <c r="B1308" t="s">
        <v>3397</v>
      </c>
      <c r="C1308" t="s">
        <v>6</v>
      </c>
      <c r="D1308">
        <v>585</v>
      </c>
      <c r="E1308">
        <v>4354.8</v>
      </c>
      <c r="F1308" t="s">
        <v>6</v>
      </c>
      <c r="G1308">
        <v>585</v>
      </c>
      <c r="H1308">
        <v>4354.8</v>
      </c>
    </row>
    <row r="1309" spans="1:8" customFormat="1" ht="12.75" x14ac:dyDescent="0.2">
      <c r="A1309" t="s">
        <v>3398</v>
      </c>
      <c r="B1309" t="s">
        <v>3399</v>
      </c>
      <c r="C1309" t="s">
        <v>6</v>
      </c>
      <c r="D1309">
        <v>585</v>
      </c>
      <c r="E1309">
        <v>4964.8</v>
      </c>
      <c r="F1309" t="s">
        <v>6</v>
      </c>
      <c r="G1309">
        <v>585</v>
      </c>
      <c r="H1309">
        <v>4964.8</v>
      </c>
    </row>
    <row r="1310" spans="1:8" customFormat="1" ht="12.75" x14ac:dyDescent="0.2">
      <c r="A1310" t="s">
        <v>3400</v>
      </c>
      <c r="B1310" t="s">
        <v>3401</v>
      </c>
      <c r="C1310" t="s">
        <v>6</v>
      </c>
      <c r="D1310">
        <v>585</v>
      </c>
      <c r="E1310">
        <v>6794.8</v>
      </c>
      <c r="F1310" t="s">
        <v>6</v>
      </c>
      <c r="G1310">
        <v>585</v>
      </c>
      <c r="H1310">
        <v>6794.8</v>
      </c>
    </row>
    <row r="1311" spans="1:8" customFormat="1" ht="12.75" x14ac:dyDescent="0.2">
      <c r="A1311" t="s">
        <v>3402</v>
      </c>
      <c r="B1311" t="s">
        <v>3403</v>
      </c>
      <c r="C1311" t="s">
        <v>6</v>
      </c>
      <c r="D1311">
        <v>585</v>
      </c>
      <c r="E1311">
        <v>8990.7999999999993</v>
      </c>
      <c r="F1311" t="s">
        <v>6</v>
      </c>
      <c r="G1311">
        <v>585</v>
      </c>
      <c r="H1311">
        <v>8990.7999999999993</v>
      </c>
    </row>
    <row r="1312" spans="1:8" customFormat="1" ht="12.75" x14ac:dyDescent="0.2">
      <c r="A1312" t="s">
        <v>3404</v>
      </c>
      <c r="B1312" t="s">
        <v>3405</v>
      </c>
      <c r="C1312" t="s">
        <v>921</v>
      </c>
      <c r="D1312" t="s">
        <v>921</v>
      </c>
      <c r="E1312" t="s">
        <v>921</v>
      </c>
      <c r="F1312" t="s">
        <v>921</v>
      </c>
      <c r="G1312" t="s">
        <v>921</v>
      </c>
      <c r="H1312" t="s">
        <v>922</v>
      </c>
    </row>
    <row r="1313" spans="1:8" customFormat="1" ht="12.75" x14ac:dyDescent="0.2">
      <c r="A1313" t="s">
        <v>3406</v>
      </c>
      <c r="B1313" t="s">
        <v>3407</v>
      </c>
      <c r="C1313" t="s">
        <v>921</v>
      </c>
      <c r="D1313" t="s">
        <v>921</v>
      </c>
      <c r="E1313" t="s">
        <v>921</v>
      </c>
      <c r="F1313" t="s">
        <v>921</v>
      </c>
      <c r="G1313" t="s">
        <v>921</v>
      </c>
      <c r="H1313" t="s">
        <v>922</v>
      </c>
    </row>
    <row r="1314" spans="1:8" customFormat="1" ht="12.75" x14ac:dyDescent="0.2">
      <c r="A1314" t="s">
        <v>3408</v>
      </c>
      <c r="B1314" t="s">
        <v>3407</v>
      </c>
      <c r="C1314" t="s">
        <v>921</v>
      </c>
      <c r="D1314" t="s">
        <v>921</v>
      </c>
      <c r="E1314" t="s">
        <v>921</v>
      </c>
      <c r="F1314" t="s">
        <v>921</v>
      </c>
      <c r="G1314" t="s">
        <v>921</v>
      </c>
      <c r="H1314" t="s">
        <v>922</v>
      </c>
    </row>
    <row r="1315" spans="1:8" customFormat="1" ht="12.75" x14ac:dyDescent="0.2">
      <c r="A1315" t="s">
        <v>3409</v>
      </c>
      <c r="B1315" t="s">
        <v>3410</v>
      </c>
      <c r="C1315" t="s">
        <v>6</v>
      </c>
      <c r="D1315">
        <v>585</v>
      </c>
      <c r="E1315">
        <v>2049</v>
      </c>
      <c r="F1315" t="s">
        <v>6</v>
      </c>
      <c r="G1315">
        <v>585</v>
      </c>
      <c r="H1315">
        <v>2049</v>
      </c>
    </row>
    <row r="1316" spans="1:8" customFormat="1" ht="12.75" x14ac:dyDescent="0.2">
      <c r="A1316" t="s">
        <v>3411</v>
      </c>
      <c r="B1316" t="s">
        <v>3412</v>
      </c>
      <c r="C1316" t="s">
        <v>6</v>
      </c>
      <c r="D1316">
        <v>585</v>
      </c>
      <c r="E1316">
        <v>2299.1</v>
      </c>
      <c r="F1316" t="s">
        <v>6</v>
      </c>
      <c r="G1316">
        <v>585</v>
      </c>
      <c r="H1316">
        <v>2299.1</v>
      </c>
    </row>
    <row r="1317" spans="1:8" customFormat="1" ht="12.75" x14ac:dyDescent="0.2">
      <c r="A1317" t="s">
        <v>3413</v>
      </c>
      <c r="B1317" t="s">
        <v>3414</v>
      </c>
      <c r="C1317" t="s">
        <v>6</v>
      </c>
      <c r="D1317">
        <v>585</v>
      </c>
      <c r="E1317">
        <v>2970.1</v>
      </c>
      <c r="F1317" t="s">
        <v>6</v>
      </c>
      <c r="G1317">
        <v>585</v>
      </c>
      <c r="H1317">
        <v>2970.1</v>
      </c>
    </row>
    <row r="1318" spans="1:8" customFormat="1" ht="12.75" x14ac:dyDescent="0.2">
      <c r="A1318" t="s">
        <v>3415</v>
      </c>
      <c r="B1318" t="s">
        <v>3416</v>
      </c>
      <c r="C1318" t="s">
        <v>921</v>
      </c>
      <c r="D1318" t="s">
        <v>921</v>
      </c>
      <c r="E1318" t="s">
        <v>921</v>
      </c>
      <c r="F1318" t="s">
        <v>921</v>
      </c>
      <c r="G1318" t="s">
        <v>921</v>
      </c>
      <c r="H1318" t="s">
        <v>922</v>
      </c>
    </row>
    <row r="1319" spans="1:8" customFormat="1" ht="12.75" x14ac:dyDescent="0.2">
      <c r="A1319" t="s">
        <v>3417</v>
      </c>
      <c r="B1319" t="s">
        <v>3418</v>
      </c>
      <c r="C1319" t="s">
        <v>921</v>
      </c>
      <c r="D1319" t="s">
        <v>921</v>
      </c>
      <c r="E1319" t="s">
        <v>921</v>
      </c>
      <c r="F1319" t="s">
        <v>921</v>
      </c>
      <c r="G1319" t="s">
        <v>921</v>
      </c>
      <c r="H1319" t="s">
        <v>922</v>
      </c>
    </row>
    <row r="1320" spans="1:8" customFormat="1" ht="12.75" x14ac:dyDescent="0.2">
      <c r="A1320" t="s">
        <v>3419</v>
      </c>
      <c r="B1320" t="s">
        <v>3420</v>
      </c>
      <c r="C1320" t="s">
        <v>921</v>
      </c>
      <c r="D1320" t="s">
        <v>921</v>
      </c>
      <c r="E1320" t="s">
        <v>921</v>
      </c>
      <c r="F1320" t="s">
        <v>921</v>
      </c>
      <c r="G1320" t="s">
        <v>921</v>
      </c>
      <c r="H1320" t="s">
        <v>922</v>
      </c>
    </row>
    <row r="1321" spans="1:8" customFormat="1" ht="12.75" x14ac:dyDescent="0.2">
      <c r="A1321" t="s">
        <v>3421</v>
      </c>
      <c r="B1321" t="s">
        <v>3422</v>
      </c>
      <c r="C1321" t="s">
        <v>6</v>
      </c>
      <c r="D1321">
        <v>55.13</v>
      </c>
      <c r="E1321">
        <v>543.13</v>
      </c>
      <c r="F1321" t="s">
        <v>6</v>
      </c>
      <c r="G1321">
        <v>55.13</v>
      </c>
      <c r="H1321">
        <v>543.13</v>
      </c>
    </row>
    <row r="1322" spans="1:8" customFormat="1" ht="12.75" x14ac:dyDescent="0.2">
      <c r="A1322" t="s">
        <v>3423</v>
      </c>
      <c r="B1322" t="s">
        <v>3424</v>
      </c>
      <c r="C1322" t="s">
        <v>6</v>
      </c>
      <c r="D1322">
        <v>55.13</v>
      </c>
      <c r="E1322">
        <v>421.13</v>
      </c>
      <c r="F1322" t="s">
        <v>6</v>
      </c>
      <c r="G1322">
        <v>55.13</v>
      </c>
      <c r="H1322">
        <v>421.13</v>
      </c>
    </row>
    <row r="1323" spans="1:8" customFormat="1" ht="12.75" x14ac:dyDescent="0.2">
      <c r="A1323" t="s">
        <v>3425</v>
      </c>
      <c r="B1323" t="s">
        <v>3426</v>
      </c>
      <c r="C1323" t="s">
        <v>6</v>
      </c>
      <c r="D1323">
        <v>55.13</v>
      </c>
      <c r="E1323">
        <v>421.13</v>
      </c>
      <c r="F1323" t="s">
        <v>6</v>
      </c>
      <c r="G1323">
        <v>55.13</v>
      </c>
      <c r="H1323">
        <v>421.13</v>
      </c>
    </row>
    <row r="1324" spans="1:8" customFormat="1" ht="12.75" x14ac:dyDescent="0.2">
      <c r="A1324" t="s">
        <v>3427</v>
      </c>
      <c r="B1324" t="s">
        <v>3428</v>
      </c>
      <c r="C1324" t="s">
        <v>6</v>
      </c>
      <c r="D1324">
        <v>55.13</v>
      </c>
      <c r="E1324">
        <v>482.13</v>
      </c>
      <c r="F1324" t="s">
        <v>6</v>
      </c>
      <c r="G1324">
        <v>55.13</v>
      </c>
      <c r="H1324">
        <v>482.13</v>
      </c>
    </row>
    <row r="1325" spans="1:8" customFormat="1" ht="12.75" x14ac:dyDescent="0.2">
      <c r="A1325" t="s">
        <v>3429</v>
      </c>
      <c r="B1325" t="s">
        <v>3430</v>
      </c>
      <c r="C1325" t="s">
        <v>6</v>
      </c>
      <c r="D1325">
        <v>55.13</v>
      </c>
      <c r="E1325">
        <v>787.13</v>
      </c>
      <c r="F1325" t="s">
        <v>6</v>
      </c>
      <c r="G1325">
        <v>55.13</v>
      </c>
      <c r="H1325">
        <v>787.13</v>
      </c>
    </row>
    <row r="1326" spans="1:8" customFormat="1" ht="12.75" x14ac:dyDescent="0.2">
      <c r="A1326" t="s">
        <v>3431</v>
      </c>
      <c r="B1326" t="s">
        <v>3432</v>
      </c>
      <c r="C1326" t="s">
        <v>6</v>
      </c>
      <c r="D1326">
        <v>55.13</v>
      </c>
      <c r="E1326">
        <v>274.73</v>
      </c>
      <c r="F1326" t="s">
        <v>6</v>
      </c>
      <c r="G1326">
        <v>55.13</v>
      </c>
      <c r="H1326">
        <v>274.73</v>
      </c>
    </row>
    <row r="1327" spans="1:8" customFormat="1" ht="12.75" x14ac:dyDescent="0.2">
      <c r="A1327" t="s">
        <v>3433</v>
      </c>
      <c r="B1327" t="s">
        <v>3434</v>
      </c>
      <c r="C1327" t="s">
        <v>6</v>
      </c>
      <c r="D1327">
        <v>182.81</v>
      </c>
      <c r="E1327">
        <v>1463.81</v>
      </c>
      <c r="F1327" t="s">
        <v>6</v>
      </c>
      <c r="G1327">
        <v>182.81</v>
      </c>
      <c r="H1327">
        <v>1463.81</v>
      </c>
    </row>
    <row r="1328" spans="1:8" customFormat="1" ht="12.75" x14ac:dyDescent="0.2">
      <c r="A1328" t="s">
        <v>3435</v>
      </c>
      <c r="B1328" t="s">
        <v>3436</v>
      </c>
      <c r="C1328" t="s">
        <v>6</v>
      </c>
      <c r="D1328">
        <v>63</v>
      </c>
      <c r="E1328">
        <v>612</v>
      </c>
      <c r="F1328" t="s">
        <v>6</v>
      </c>
      <c r="G1328">
        <v>63</v>
      </c>
      <c r="H1328">
        <v>612</v>
      </c>
    </row>
    <row r="1329" spans="1:8" customFormat="1" ht="12.75" x14ac:dyDescent="0.2">
      <c r="A1329" t="s">
        <v>3437</v>
      </c>
      <c r="B1329" t="s">
        <v>3438</v>
      </c>
      <c r="C1329" t="s">
        <v>6</v>
      </c>
      <c r="D1329">
        <v>23.63</v>
      </c>
      <c r="E1329">
        <v>572.63</v>
      </c>
      <c r="F1329" t="s">
        <v>6</v>
      </c>
      <c r="G1329">
        <v>23.63</v>
      </c>
      <c r="H1329">
        <v>572.63</v>
      </c>
    </row>
    <row r="1330" spans="1:8" customFormat="1" ht="12.75" x14ac:dyDescent="0.2">
      <c r="A1330" t="s">
        <v>3439</v>
      </c>
      <c r="B1330" t="s">
        <v>3440</v>
      </c>
      <c r="C1330" t="s">
        <v>6</v>
      </c>
      <c r="D1330">
        <v>63</v>
      </c>
      <c r="E1330">
        <v>307</v>
      </c>
      <c r="F1330" t="s">
        <v>6</v>
      </c>
      <c r="G1330">
        <v>63</v>
      </c>
      <c r="H1330">
        <v>307</v>
      </c>
    </row>
    <row r="1331" spans="1:8" customFormat="1" ht="12.75" x14ac:dyDescent="0.2">
      <c r="A1331" t="s">
        <v>3441</v>
      </c>
      <c r="B1331" t="s">
        <v>3442</v>
      </c>
      <c r="C1331" t="s">
        <v>6</v>
      </c>
      <c r="D1331">
        <v>63</v>
      </c>
      <c r="E1331">
        <v>154.5</v>
      </c>
      <c r="F1331" t="s">
        <v>6</v>
      </c>
      <c r="G1331">
        <v>63</v>
      </c>
      <c r="H1331">
        <v>154.5</v>
      </c>
    </row>
    <row r="1332" spans="1:8" customFormat="1" ht="12.75" x14ac:dyDescent="0.2">
      <c r="A1332" t="s">
        <v>3443</v>
      </c>
      <c r="B1332" t="s">
        <v>3444</v>
      </c>
      <c r="C1332" t="s">
        <v>6</v>
      </c>
      <c r="D1332">
        <v>55.13</v>
      </c>
      <c r="E1332">
        <v>274.73</v>
      </c>
      <c r="F1332" t="s">
        <v>6</v>
      </c>
      <c r="G1332">
        <v>55.13</v>
      </c>
      <c r="H1332">
        <v>274.73</v>
      </c>
    </row>
    <row r="1333" spans="1:8" customFormat="1" ht="12.75" x14ac:dyDescent="0.2">
      <c r="A1333" t="s">
        <v>3445</v>
      </c>
      <c r="B1333" t="s">
        <v>3446</v>
      </c>
      <c r="C1333" t="s">
        <v>6</v>
      </c>
      <c r="D1333">
        <v>55.13</v>
      </c>
      <c r="E1333">
        <v>286.92</v>
      </c>
      <c r="F1333" t="s">
        <v>6</v>
      </c>
      <c r="G1333">
        <v>55.13</v>
      </c>
      <c r="H1333">
        <v>286.92</v>
      </c>
    </row>
    <row r="1334" spans="1:8" customFormat="1" ht="12.75" x14ac:dyDescent="0.2">
      <c r="A1334" t="s">
        <v>3447</v>
      </c>
      <c r="B1334" t="s">
        <v>3448</v>
      </c>
      <c r="C1334" t="s">
        <v>6</v>
      </c>
      <c r="D1334">
        <v>55.13</v>
      </c>
      <c r="E1334">
        <v>299.13</v>
      </c>
      <c r="F1334" t="s">
        <v>6</v>
      </c>
      <c r="G1334">
        <v>55.13</v>
      </c>
      <c r="H1334">
        <v>299.13</v>
      </c>
    </row>
    <row r="1335" spans="1:8" customFormat="1" ht="12.75" x14ac:dyDescent="0.2">
      <c r="A1335" t="s">
        <v>3449</v>
      </c>
      <c r="B1335" t="s">
        <v>3450</v>
      </c>
      <c r="C1335" t="s">
        <v>6</v>
      </c>
      <c r="D1335">
        <v>55.13</v>
      </c>
      <c r="E1335">
        <v>1043.32</v>
      </c>
      <c r="F1335" t="s">
        <v>6</v>
      </c>
      <c r="G1335">
        <v>55.13</v>
      </c>
      <c r="H1335">
        <v>1043.32</v>
      </c>
    </row>
    <row r="1336" spans="1:8" customFormat="1" ht="12.75" x14ac:dyDescent="0.2">
      <c r="A1336" t="s">
        <v>3451</v>
      </c>
      <c r="B1336" t="s">
        <v>3452</v>
      </c>
      <c r="C1336" t="s">
        <v>6</v>
      </c>
      <c r="D1336">
        <v>55.13</v>
      </c>
      <c r="E1336">
        <v>970.13</v>
      </c>
      <c r="F1336" t="s">
        <v>6</v>
      </c>
      <c r="G1336">
        <v>55.13</v>
      </c>
      <c r="H1336">
        <v>970.13</v>
      </c>
    </row>
    <row r="1337" spans="1:8" customFormat="1" ht="12.75" x14ac:dyDescent="0.2">
      <c r="A1337" t="s">
        <v>3453</v>
      </c>
      <c r="B1337" t="s">
        <v>3454</v>
      </c>
      <c r="C1337" t="s">
        <v>6</v>
      </c>
      <c r="D1337">
        <v>55.13</v>
      </c>
      <c r="E1337">
        <v>863.38</v>
      </c>
      <c r="F1337" t="s">
        <v>6</v>
      </c>
      <c r="G1337">
        <v>55.13</v>
      </c>
      <c r="H1337">
        <v>863.38</v>
      </c>
    </row>
    <row r="1338" spans="1:8" customFormat="1" ht="12.75" x14ac:dyDescent="0.2">
      <c r="A1338" t="s">
        <v>3455</v>
      </c>
      <c r="B1338" t="s">
        <v>3456</v>
      </c>
      <c r="C1338" t="s">
        <v>6</v>
      </c>
      <c r="D1338">
        <v>55.13</v>
      </c>
      <c r="E1338">
        <v>604.13</v>
      </c>
      <c r="F1338" t="s">
        <v>6</v>
      </c>
      <c r="G1338">
        <v>55.13</v>
      </c>
      <c r="H1338">
        <v>604.13</v>
      </c>
    </row>
    <row r="1339" spans="1:8" customFormat="1" ht="12.75" x14ac:dyDescent="0.2">
      <c r="A1339" t="s">
        <v>3457</v>
      </c>
      <c r="B1339" t="s">
        <v>3458</v>
      </c>
      <c r="C1339" t="s">
        <v>6</v>
      </c>
      <c r="D1339">
        <v>55.13</v>
      </c>
      <c r="E1339">
        <v>604.13</v>
      </c>
      <c r="F1339" t="s">
        <v>6</v>
      </c>
      <c r="G1339">
        <v>55.13</v>
      </c>
      <c r="H1339">
        <v>604.13</v>
      </c>
    </row>
    <row r="1340" spans="1:8" customFormat="1" ht="12.75" x14ac:dyDescent="0.2">
      <c r="A1340" t="s">
        <v>3459</v>
      </c>
      <c r="B1340" t="s">
        <v>3460</v>
      </c>
      <c r="C1340" t="s">
        <v>6</v>
      </c>
      <c r="D1340">
        <v>63</v>
      </c>
      <c r="E1340">
        <v>666.9</v>
      </c>
      <c r="F1340" t="s">
        <v>6</v>
      </c>
      <c r="G1340">
        <v>63</v>
      </c>
      <c r="H1340">
        <v>666.9</v>
      </c>
    </row>
    <row r="1341" spans="1:8" customFormat="1" ht="12.75" x14ac:dyDescent="0.2">
      <c r="A1341" t="s">
        <v>3461</v>
      </c>
      <c r="B1341" t="s">
        <v>3462</v>
      </c>
      <c r="C1341" t="s">
        <v>6</v>
      </c>
      <c r="D1341">
        <v>55.13</v>
      </c>
      <c r="E1341">
        <v>567.53</v>
      </c>
      <c r="F1341" t="s">
        <v>6</v>
      </c>
      <c r="G1341">
        <v>55.13</v>
      </c>
      <c r="H1341">
        <v>567.53</v>
      </c>
    </row>
    <row r="1342" spans="1:8" customFormat="1" ht="12.75" x14ac:dyDescent="0.2">
      <c r="A1342" t="s">
        <v>3463</v>
      </c>
      <c r="B1342" t="s">
        <v>3464</v>
      </c>
      <c r="C1342" t="s">
        <v>6</v>
      </c>
      <c r="D1342">
        <v>55.13</v>
      </c>
      <c r="E1342">
        <v>518.72</v>
      </c>
      <c r="F1342" t="s">
        <v>6</v>
      </c>
      <c r="G1342">
        <v>55.13</v>
      </c>
      <c r="H1342">
        <v>518.72</v>
      </c>
    </row>
    <row r="1343" spans="1:8" customFormat="1" ht="12.75" x14ac:dyDescent="0.2">
      <c r="A1343" t="s">
        <v>3465</v>
      </c>
      <c r="B1343" t="s">
        <v>3466</v>
      </c>
      <c r="C1343" t="s">
        <v>6</v>
      </c>
      <c r="D1343">
        <v>55.13</v>
      </c>
      <c r="E1343">
        <v>543.13</v>
      </c>
      <c r="F1343" t="s">
        <v>6</v>
      </c>
      <c r="G1343">
        <v>55.13</v>
      </c>
      <c r="H1343">
        <v>543.13</v>
      </c>
    </row>
    <row r="1344" spans="1:8" customFormat="1" ht="12.75" x14ac:dyDescent="0.2">
      <c r="A1344" t="s">
        <v>3467</v>
      </c>
      <c r="B1344" t="s">
        <v>3468</v>
      </c>
      <c r="C1344" t="s">
        <v>6</v>
      </c>
      <c r="D1344">
        <v>55.13</v>
      </c>
      <c r="E1344">
        <v>1226.32</v>
      </c>
      <c r="F1344" t="s">
        <v>6</v>
      </c>
      <c r="G1344">
        <v>55.13</v>
      </c>
      <c r="H1344">
        <v>1226.32</v>
      </c>
    </row>
    <row r="1345" spans="1:8" customFormat="1" ht="12.75" x14ac:dyDescent="0.2">
      <c r="A1345" t="s">
        <v>3469</v>
      </c>
      <c r="B1345" t="s">
        <v>3470</v>
      </c>
      <c r="C1345" t="s">
        <v>6</v>
      </c>
      <c r="D1345">
        <v>55.13</v>
      </c>
      <c r="E1345">
        <v>665.13</v>
      </c>
      <c r="F1345" t="s">
        <v>6</v>
      </c>
      <c r="G1345">
        <v>55.13</v>
      </c>
      <c r="H1345">
        <v>665.13</v>
      </c>
    </row>
    <row r="1346" spans="1:8" customFormat="1" ht="12.75" x14ac:dyDescent="0.2">
      <c r="A1346" t="s">
        <v>3471</v>
      </c>
      <c r="B1346" t="s">
        <v>3472</v>
      </c>
      <c r="C1346" t="s">
        <v>6</v>
      </c>
      <c r="D1346">
        <v>55.13</v>
      </c>
      <c r="E1346">
        <v>2129.13</v>
      </c>
      <c r="F1346" t="s">
        <v>6</v>
      </c>
      <c r="G1346">
        <v>55.13</v>
      </c>
      <c r="H1346">
        <v>2129.13</v>
      </c>
    </row>
    <row r="1347" spans="1:8" customFormat="1" ht="12.75" x14ac:dyDescent="0.2">
      <c r="A1347" t="s">
        <v>3473</v>
      </c>
      <c r="B1347" t="s">
        <v>3474</v>
      </c>
      <c r="C1347" t="s">
        <v>6</v>
      </c>
      <c r="D1347">
        <v>63</v>
      </c>
      <c r="E1347">
        <v>1331.8</v>
      </c>
      <c r="F1347" t="s">
        <v>6</v>
      </c>
      <c r="G1347">
        <v>63</v>
      </c>
      <c r="H1347">
        <v>1331.8</v>
      </c>
    </row>
    <row r="1348" spans="1:8" customFormat="1" ht="12.75" x14ac:dyDescent="0.2">
      <c r="A1348" t="s">
        <v>3475</v>
      </c>
      <c r="B1348" t="s">
        <v>3476</v>
      </c>
      <c r="C1348" t="s">
        <v>6</v>
      </c>
      <c r="D1348">
        <v>63</v>
      </c>
      <c r="E1348">
        <v>1356.2</v>
      </c>
      <c r="F1348" t="s">
        <v>6</v>
      </c>
      <c r="G1348">
        <v>63</v>
      </c>
      <c r="H1348">
        <v>1356.2</v>
      </c>
    </row>
    <row r="1349" spans="1:8" customFormat="1" ht="12.75" x14ac:dyDescent="0.2">
      <c r="A1349" t="s">
        <v>3477</v>
      </c>
      <c r="B1349" t="s">
        <v>3478</v>
      </c>
      <c r="C1349" t="s">
        <v>6</v>
      </c>
      <c r="D1349">
        <v>63</v>
      </c>
      <c r="E1349">
        <v>1868.6</v>
      </c>
      <c r="F1349" t="s">
        <v>6</v>
      </c>
      <c r="G1349">
        <v>63</v>
      </c>
      <c r="H1349">
        <v>1868.6</v>
      </c>
    </row>
    <row r="1350" spans="1:8" customFormat="1" ht="12.75" x14ac:dyDescent="0.2">
      <c r="A1350" t="s">
        <v>3479</v>
      </c>
      <c r="B1350" t="s">
        <v>3480</v>
      </c>
      <c r="C1350" t="s">
        <v>6</v>
      </c>
      <c r="D1350">
        <v>63</v>
      </c>
      <c r="E1350">
        <v>5528.6</v>
      </c>
      <c r="F1350" t="s">
        <v>6</v>
      </c>
      <c r="G1350">
        <v>63</v>
      </c>
      <c r="H1350">
        <v>5528.6</v>
      </c>
    </row>
    <row r="1351" spans="1:8" customFormat="1" ht="12.75" x14ac:dyDescent="0.2">
      <c r="A1351" t="s">
        <v>3481</v>
      </c>
      <c r="B1351" t="s">
        <v>3482</v>
      </c>
      <c r="C1351" t="s">
        <v>6</v>
      </c>
      <c r="D1351">
        <v>63</v>
      </c>
      <c r="E1351">
        <v>5772.6</v>
      </c>
      <c r="F1351" t="s">
        <v>6</v>
      </c>
      <c r="G1351">
        <v>63</v>
      </c>
      <c r="H1351">
        <v>5772.6</v>
      </c>
    </row>
    <row r="1352" spans="1:8" customFormat="1" ht="12.75" x14ac:dyDescent="0.2">
      <c r="A1352" t="s">
        <v>3483</v>
      </c>
      <c r="B1352" t="s">
        <v>3484</v>
      </c>
      <c r="C1352" t="s">
        <v>6</v>
      </c>
      <c r="D1352">
        <v>55.13</v>
      </c>
      <c r="E1352">
        <v>909.13</v>
      </c>
      <c r="F1352" t="s">
        <v>6</v>
      </c>
      <c r="G1352">
        <v>55.13</v>
      </c>
      <c r="H1352">
        <v>909.13</v>
      </c>
    </row>
    <row r="1353" spans="1:8" customFormat="1" ht="12.75" x14ac:dyDescent="0.2">
      <c r="A1353" t="s">
        <v>3485</v>
      </c>
      <c r="B1353" t="s">
        <v>3486</v>
      </c>
      <c r="C1353" t="s">
        <v>6</v>
      </c>
      <c r="D1353">
        <v>63</v>
      </c>
      <c r="E1353">
        <v>2320</v>
      </c>
      <c r="F1353" t="s">
        <v>6</v>
      </c>
      <c r="G1353">
        <v>63</v>
      </c>
      <c r="H1353">
        <v>2320</v>
      </c>
    </row>
    <row r="1354" spans="1:8" customFormat="1" ht="12.75" x14ac:dyDescent="0.2">
      <c r="A1354" t="s">
        <v>3487</v>
      </c>
      <c r="B1354" t="s">
        <v>3488</v>
      </c>
      <c r="C1354" t="s">
        <v>6</v>
      </c>
      <c r="D1354">
        <v>78.75</v>
      </c>
      <c r="E1354">
        <v>200.75</v>
      </c>
      <c r="F1354" t="s">
        <v>6</v>
      </c>
      <c r="G1354">
        <v>78.75</v>
      </c>
      <c r="H1354">
        <v>200.75</v>
      </c>
    </row>
    <row r="1355" spans="1:8" customFormat="1" ht="12.75" x14ac:dyDescent="0.2">
      <c r="A1355" t="s">
        <v>3489</v>
      </c>
      <c r="B1355" t="s">
        <v>3490</v>
      </c>
      <c r="C1355" t="s">
        <v>6</v>
      </c>
      <c r="D1355">
        <v>55.13</v>
      </c>
      <c r="E1355">
        <v>396.73</v>
      </c>
      <c r="F1355" t="s">
        <v>6</v>
      </c>
      <c r="G1355">
        <v>55.13</v>
      </c>
      <c r="H1355">
        <v>396.73</v>
      </c>
    </row>
    <row r="1356" spans="1:8" customFormat="1" ht="12.75" x14ac:dyDescent="0.2">
      <c r="A1356" t="s">
        <v>3491</v>
      </c>
      <c r="B1356" t="s">
        <v>3492</v>
      </c>
      <c r="C1356" t="s">
        <v>6</v>
      </c>
      <c r="D1356">
        <v>55.13</v>
      </c>
      <c r="E1356">
        <v>482.13</v>
      </c>
      <c r="F1356" t="s">
        <v>6</v>
      </c>
      <c r="G1356">
        <v>55.13</v>
      </c>
      <c r="H1356">
        <v>482.13</v>
      </c>
    </row>
    <row r="1357" spans="1:8" customFormat="1" ht="12.75" x14ac:dyDescent="0.2">
      <c r="A1357" t="s">
        <v>3493</v>
      </c>
      <c r="B1357" t="s">
        <v>3494</v>
      </c>
      <c r="C1357" t="s">
        <v>6</v>
      </c>
      <c r="D1357">
        <v>135</v>
      </c>
      <c r="E1357">
        <v>745</v>
      </c>
      <c r="F1357" t="s">
        <v>6</v>
      </c>
      <c r="G1357">
        <v>135</v>
      </c>
      <c r="H1357">
        <v>745</v>
      </c>
    </row>
    <row r="1358" spans="1:8" customFormat="1" ht="12.75" x14ac:dyDescent="0.2">
      <c r="A1358" t="s">
        <v>3495</v>
      </c>
      <c r="B1358" t="s">
        <v>3496</v>
      </c>
      <c r="C1358" t="s">
        <v>6</v>
      </c>
      <c r="D1358">
        <v>135</v>
      </c>
      <c r="E1358">
        <v>806</v>
      </c>
      <c r="F1358" t="s">
        <v>6</v>
      </c>
      <c r="G1358">
        <v>135</v>
      </c>
      <c r="H1358">
        <v>806</v>
      </c>
    </row>
    <row r="1359" spans="1:8" customFormat="1" ht="12.75" x14ac:dyDescent="0.2">
      <c r="A1359" t="s">
        <v>3497</v>
      </c>
      <c r="B1359" t="s">
        <v>3498</v>
      </c>
      <c r="C1359" t="s">
        <v>6</v>
      </c>
      <c r="D1359">
        <v>121.5</v>
      </c>
      <c r="E1359">
        <v>853.5</v>
      </c>
      <c r="F1359" t="s">
        <v>6</v>
      </c>
      <c r="G1359">
        <v>121.5</v>
      </c>
      <c r="H1359">
        <v>853.5</v>
      </c>
    </row>
    <row r="1360" spans="1:8" customFormat="1" ht="12.75" x14ac:dyDescent="0.2">
      <c r="A1360" t="s">
        <v>3499</v>
      </c>
      <c r="B1360" t="s">
        <v>3500</v>
      </c>
      <c r="C1360" t="s">
        <v>6</v>
      </c>
      <c r="D1360">
        <v>121.5</v>
      </c>
      <c r="E1360">
        <v>524.1</v>
      </c>
      <c r="F1360" t="s">
        <v>6</v>
      </c>
      <c r="G1360">
        <v>121.5</v>
      </c>
      <c r="H1360">
        <v>524.1</v>
      </c>
    </row>
    <row r="1361" spans="1:8" customFormat="1" ht="12.75" x14ac:dyDescent="0.2">
      <c r="A1361" t="s">
        <v>3501</v>
      </c>
      <c r="B1361" t="s">
        <v>3502</v>
      </c>
      <c r="C1361" t="s">
        <v>6</v>
      </c>
      <c r="D1361">
        <v>202.5</v>
      </c>
      <c r="E1361">
        <v>934.5</v>
      </c>
      <c r="F1361" t="s">
        <v>6</v>
      </c>
      <c r="G1361">
        <v>202.5</v>
      </c>
      <c r="H1361">
        <v>934.5</v>
      </c>
    </row>
    <row r="1362" spans="1:8" customFormat="1" ht="12.75" x14ac:dyDescent="0.2">
      <c r="A1362" t="s">
        <v>3503</v>
      </c>
      <c r="B1362" t="s">
        <v>3504</v>
      </c>
      <c r="C1362" t="s">
        <v>1138</v>
      </c>
      <c r="D1362">
        <v>41.16</v>
      </c>
      <c r="E1362">
        <v>846.36</v>
      </c>
      <c r="F1362" t="s">
        <v>51</v>
      </c>
      <c r="G1362">
        <v>135.03</v>
      </c>
      <c r="H1362">
        <v>2776.77</v>
      </c>
    </row>
    <row r="1363" spans="1:8" customFormat="1" ht="12.75" x14ac:dyDescent="0.2">
      <c r="A1363" t="s">
        <v>3505</v>
      </c>
      <c r="B1363" t="s">
        <v>3506</v>
      </c>
      <c r="C1363" t="s">
        <v>1138</v>
      </c>
      <c r="D1363">
        <v>20.58</v>
      </c>
      <c r="E1363">
        <v>435.38</v>
      </c>
      <c r="F1363" t="s">
        <v>51</v>
      </c>
      <c r="G1363">
        <v>67.52</v>
      </c>
      <c r="H1363">
        <v>1428.41</v>
      </c>
    </row>
    <row r="1364" spans="1:8" customFormat="1" ht="12.75" x14ac:dyDescent="0.2">
      <c r="A1364" t="s">
        <v>3507</v>
      </c>
      <c r="B1364" t="s">
        <v>3508</v>
      </c>
      <c r="C1364" t="s">
        <v>1138</v>
      </c>
      <c r="D1364">
        <v>41.16</v>
      </c>
      <c r="E1364">
        <v>821.96</v>
      </c>
      <c r="F1364" t="s">
        <v>51</v>
      </c>
      <c r="G1364">
        <v>135.03</v>
      </c>
      <c r="H1364">
        <v>2696.71</v>
      </c>
    </row>
    <row r="1365" spans="1:8" customFormat="1" ht="12.75" x14ac:dyDescent="0.2">
      <c r="A1365" t="s">
        <v>3509</v>
      </c>
      <c r="B1365" t="s">
        <v>3510</v>
      </c>
      <c r="C1365" t="s">
        <v>1138</v>
      </c>
      <c r="D1365">
        <v>20.58</v>
      </c>
      <c r="E1365">
        <v>374.38</v>
      </c>
      <c r="F1365" t="s">
        <v>51</v>
      </c>
      <c r="G1365">
        <v>67.52</v>
      </c>
      <c r="H1365">
        <v>1228.28</v>
      </c>
    </row>
    <row r="1366" spans="1:8" customFormat="1" ht="12.75" x14ac:dyDescent="0.2">
      <c r="A1366" t="s">
        <v>3511</v>
      </c>
      <c r="B1366" t="s">
        <v>3512</v>
      </c>
      <c r="C1366" t="s">
        <v>1138</v>
      </c>
      <c r="D1366">
        <v>10.29</v>
      </c>
      <c r="E1366">
        <v>146.41999999999999</v>
      </c>
      <c r="F1366" t="s">
        <v>51</v>
      </c>
      <c r="G1366">
        <v>33.76</v>
      </c>
      <c r="H1366">
        <v>480.39</v>
      </c>
    </row>
    <row r="1367" spans="1:8" customFormat="1" ht="12.75" x14ac:dyDescent="0.2">
      <c r="A1367" t="s">
        <v>3513</v>
      </c>
      <c r="B1367" t="s">
        <v>3514</v>
      </c>
      <c r="C1367" t="s">
        <v>1138</v>
      </c>
      <c r="D1367">
        <v>12.35</v>
      </c>
      <c r="E1367">
        <v>243.7</v>
      </c>
      <c r="F1367" t="s">
        <v>51</v>
      </c>
      <c r="G1367">
        <v>40.51</v>
      </c>
      <c r="H1367">
        <v>799.54</v>
      </c>
    </row>
    <row r="1368" spans="1:8" customFormat="1" ht="12.75" x14ac:dyDescent="0.2">
      <c r="A1368" t="s">
        <v>3515</v>
      </c>
      <c r="B1368" t="s">
        <v>3516</v>
      </c>
      <c r="C1368" t="s">
        <v>1138</v>
      </c>
      <c r="D1368">
        <v>20.58</v>
      </c>
      <c r="E1368">
        <v>255.65</v>
      </c>
      <c r="F1368" t="s">
        <v>51</v>
      </c>
      <c r="G1368">
        <v>67.52</v>
      </c>
      <c r="H1368">
        <v>838.75</v>
      </c>
    </row>
    <row r="1369" spans="1:8" customFormat="1" ht="12.75" x14ac:dyDescent="0.2">
      <c r="A1369" t="s">
        <v>3517</v>
      </c>
      <c r="B1369" t="s">
        <v>3518</v>
      </c>
      <c r="C1369" t="s">
        <v>1138</v>
      </c>
      <c r="D1369">
        <v>32.93</v>
      </c>
      <c r="E1369">
        <v>268</v>
      </c>
      <c r="F1369" t="s">
        <v>51</v>
      </c>
      <c r="G1369">
        <v>108.03</v>
      </c>
      <c r="H1369">
        <v>879.27</v>
      </c>
    </row>
    <row r="1370" spans="1:8" customFormat="1" ht="12.75" x14ac:dyDescent="0.2">
      <c r="A1370" t="s">
        <v>3519</v>
      </c>
      <c r="B1370" t="s">
        <v>3520</v>
      </c>
      <c r="C1370" t="s">
        <v>6</v>
      </c>
      <c r="D1370">
        <v>168.75</v>
      </c>
      <c r="E1370">
        <v>959.31</v>
      </c>
      <c r="F1370" t="s">
        <v>6</v>
      </c>
      <c r="G1370">
        <v>168.75</v>
      </c>
      <c r="H1370">
        <v>959.31</v>
      </c>
    </row>
    <row r="1371" spans="1:8" customFormat="1" ht="12.75" x14ac:dyDescent="0.2">
      <c r="A1371" t="s">
        <v>3521</v>
      </c>
      <c r="B1371" t="s">
        <v>3522</v>
      </c>
      <c r="C1371" t="s">
        <v>6</v>
      </c>
      <c r="D1371">
        <v>168.75</v>
      </c>
      <c r="E1371">
        <v>729.95</v>
      </c>
      <c r="F1371" t="s">
        <v>6</v>
      </c>
      <c r="G1371">
        <v>168.75</v>
      </c>
      <c r="H1371">
        <v>729.95</v>
      </c>
    </row>
    <row r="1372" spans="1:8" customFormat="1" ht="12.75" x14ac:dyDescent="0.2">
      <c r="A1372" t="s">
        <v>3523</v>
      </c>
      <c r="B1372" t="s">
        <v>3524</v>
      </c>
      <c r="C1372" t="s">
        <v>6</v>
      </c>
      <c r="D1372">
        <v>86.06</v>
      </c>
      <c r="E1372">
        <v>1489.06</v>
      </c>
      <c r="F1372" t="s">
        <v>6</v>
      </c>
      <c r="G1372">
        <v>86.06</v>
      </c>
      <c r="H1372">
        <v>1489.06</v>
      </c>
    </row>
    <row r="1373" spans="1:8" customFormat="1" ht="12.75" x14ac:dyDescent="0.2">
      <c r="A1373" t="s">
        <v>3525</v>
      </c>
      <c r="B1373" t="s">
        <v>3526</v>
      </c>
      <c r="C1373" t="s">
        <v>6</v>
      </c>
      <c r="D1373">
        <v>86.06</v>
      </c>
      <c r="E1373">
        <v>1909.96</v>
      </c>
      <c r="F1373" t="s">
        <v>6</v>
      </c>
      <c r="G1373">
        <v>86.06</v>
      </c>
      <c r="H1373">
        <v>1909.96</v>
      </c>
    </row>
    <row r="1374" spans="1:8" customFormat="1" ht="12.75" x14ac:dyDescent="0.2">
      <c r="A1374" t="s">
        <v>3527</v>
      </c>
      <c r="B1374" t="s">
        <v>3528</v>
      </c>
      <c r="C1374" t="s">
        <v>6</v>
      </c>
      <c r="D1374">
        <v>86.06</v>
      </c>
      <c r="E1374">
        <v>2574.86</v>
      </c>
      <c r="F1374" t="s">
        <v>6</v>
      </c>
      <c r="G1374">
        <v>86.06</v>
      </c>
      <c r="H1374">
        <v>2574.86</v>
      </c>
    </row>
    <row r="1375" spans="1:8" customFormat="1" ht="12.75" x14ac:dyDescent="0.2">
      <c r="A1375" t="s">
        <v>3529</v>
      </c>
      <c r="B1375" t="s">
        <v>3530</v>
      </c>
      <c r="C1375" t="s">
        <v>6</v>
      </c>
      <c r="D1375">
        <v>393.75</v>
      </c>
      <c r="E1375">
        <v>3870.75</v>
      </c>
      <c r="F1375" t="s">
        <v>6</v>
      </c>
      <c r="G1375">
        <v>393.75</v>
      </c>
      <c r="H1375">
        <v>3870.75</v>
      </c>
    </row>
    <row r="1376" spans="1:8" customFormat="1" ht="12.75" x14ac:dyDescent="0.2">
      <c r="A1376" t="s">
        <v>3531</v>
      </c>
      <c r="B1376" t="s">
        <v>3532</v>
      </c>
      <c r="C1376" t="s">
        <v>1138</v>
      </c>
      <c r="D1376">
        <v>137.88</v>
      </c>
      <c r="E1376">
        <v>438.82</v>
      </c>
      <c r="F1376" t="s">
        <v>51</v>
      </c>
      <c r="G1376">
        <v>452.37</v>
      </c>
      <c r="H1376">
        <v>1439.69</v>
      </c>
    </row>
    <row r="1377" spans="1:8" customFormat="1" ht="12.75" x14ac:dyDescent="0.2">
      <c r="A1377" t="s">
        <v>3533</v>
      </c>
      <c r="B1377" t="s">
        <v>3534</v>
      </c>
      <c r="C1377" t="s">
        <v>6</v>
      </c>
      <c r="D1377">
        <v>55.13</v>
      </c>
      <c r="E1377">
        <v>201.52</v>
      </c>
      <c r="F1377" t="s">
        <v>6</v>
      </c>
      <c r="G1377">
        <v>55.13</v>
      </c>
      <c r="H1377">
        <v>201.52</v>
      </c>
    </row>
    <row r="1378" spans="1:8" customFormat="1" ht="12.75" x14ac:dyDescent="0.2">
      <c r="A1378" t="s">
        <v>3535</v>
      </c>
      <c r="B1378" t="s">
        <v>3536</v>
      </c>
      <c r="C1378" t="s">
        <v>6</v>
      </c>
      <c r="D1378">
        <v>55.13</v>
      </c>
      <c r="E1378">
        <v>299.13</v>
      </c>
      <c r="F1378" t="s">
        <v>6</v>
      </c>
      <c r="G1378">
        <v>55.13</v>
      </c>
      <c r="H1378">
        <v>299.13</v>
      </c>
    </row>
    <row r="1379" spans="1:8" customFormat="1" ht="12.75" x14ac:dyDescent="0.2">
      <c r="A1379" t="s">
        <v>3537</v>
      </c>
      <c r="B1379" t="s">
        <v>3538</v>
      </c>
      <c r="C1379" t="s">
        <v>6</v>
      </c>
      <c r="D1379">
        <v>421.88</v>
      </c>
      <c r="E1379">
        <v>421.88</v>
      </c>
      <c r="F1379" t="s">
        <v>6</v>
      </c>
      <c r="G1379">
        <v>421.88</v>
      </c>
      <c r="H1379">
        <v>421.88</v>
      </c>
    </row>
    <row r="1380" spans="1:8" customFormat="1" ht="12.75" x14ac:dyDescent="0.2">
      <c r="A1380" t="s">
        <v>3539</v>
      </c>
      <c r="B1380" t="s">
        <v>3540</v>
      </c>
      <c r="C1380" t="s">
        <v>6</v>
      </c>
      <c r="D1380">
        <v>63</v>
      </c>
      <c r="E1380">
        <v>355.8</v>
      </c>
      <c r="F1380" t="s">
        <v>6</v>
      </c>
      <c r="G1380">
        <v>63</v>
      </c>
      <c r="H1380">
        <v>355.8</v>
      </c>
    </row>
    <row r="1381" spans="1:8" customFormat="1" ht="12.75" x14ac:dyDescent="0.2">
      <c r="A1381" t="s">
        <v>3541</v>
      </c>
      <c r="B1381" t="s">
        <v>3542</v>
      </c>
      <c r="C1381" t="s">
        <v>6</v>
      </c>
      <c r="D1381">
        <v>63</v>
      </c>
      <c r="E1381">
        <v>520.5</v>
      </c>
      <c r="F1381" t="s">
        <v>6</v>
      </c>
      <c r="G1381">
        <v>63</v>
      </c>
      <c r="H1381">
        <v>520.5</v>
      </c>
    </row>
    <row r="1382" spans="1:8" customFormat="1" ht="12.75" x14ac:dyDescent="0.2">
      <c r="A1382" t="s">
        <v>3543</v>
      </c>
      <c r="B1382" t="s">
        <v>3544</v>
      </c>
      <c r="C1382" t="s">
        <v>6</v>
      </c>
      <c r="D1382">
        <v>2.36</v>
      </c>
      <c r="E1382">
        <v>32.86</v>
      </c>
      <c r="F1382" t="s">
        <v>6</v>
      </c>
      <c r="G1382">
        <v>2.36</v>
      </c>
      <c r="H1382">
        <v>32.86</v>
      </c>
    </row>
    <row r="1383" spans="1:8" customFormat="1" ht="12.75" x14ac:dyDescent="0.2">
      <c r="A1383" t="s">
        <v>3545</v>
      </c>
      <c r="B1383" t="s">
        <v>3546</v>
      </c>
      <c r="C1383" t="s">
        <v>6</v>
      </c>
      <c r="D1383">
        <v>2.36</v>
      </c>
      <c r="E1383">
        <v>45.06</v>
      </c>
      <c r="F1383" t="s">
        <v>6</v>
      </c>
      <c r="G1383">
        <v>2.36</v>
      </c>
      <c r="H1383">
        <v>45.06</v>
      </c>
    </row>
    <row r="1384" spans="1:8" customFormat="1" ht="12.75" x14ac:dyDescent="0.2">
      <c r="A1384" t="s">
        <v>3547</v>
      </c>
      <c r="B1384" t="s">
        <v>3548</v>
      </c>
      <c r="C1384" t="s">
        <v>6</v>
      </c>
      <c r="D1384">
        <v>55.13</v>
      </c>
      <c r="E1384">
        <v>317.42</v>
      </c>
      <c r="F1384" t="s">
        <v>6</v>
      </c>
      <c r="G1384">
        <v>55.13</v>
      </c>
      <c r="H1384">
        <v>317.42</v>
      </c>
    </row>
    <row r="1385" spans="1:8" customFormat="1" ht="12.75" x14ac:dyDescent="0.2">
      <c r="A1385" t="s">
        <v>3549</v>
      </c>
      <c r="B1385" t="s">
        <v>3550</v>
      </c>
      <c r="C1385" t="s">
        <v>6</v>
      </c>
      <c r="D1385">
        <v>55.13</v>
      </c>
      <c r="E1385">
        <v>341.83</v>
      </c>
      <c r="F1385" t="s">
        <v>6</v>
      </c>
      <c r="G1385">
        <v>55.13</v>
      </c>
      <c r="H1385">
        <v>341.83</v>
      </c>
    </row>
    <row r="1386" spans="1:8" customFormat="1" ht="12.75" x14ac:dyDescent="0.2">
      <c r="A1386" t="s">
        <v>3551</v>
      </c>
      <c r="B1386" t="s">
        <v>3552</v>
      </c>
      <c r="C1386" t="s">
        <v>6</v>
      </c>
      <c r="D1386">
        <v>39.380000000000003</v>
      </c>
      <c r="E1386">
        <v>112.57</v>
      </c>
      <c r="F1386" t="s">
        <v>6</v>
      </c>
      <c r="G1386">
        <v>39.380000000000003</v>
      </c>
      <c r="H1386">
        <v>112.57</v>
      </c>
    </row>
    <row r="1387" spans="1:8" customFormat="1" ht="12.75" x14ac:dyDescent="0.2">
      <c r="A1387" t="s">
        <v>3553</v>
      </c>
      <c r="B1387" t="s">
        <v>3554</v>
      </c>
      <c r="C1387" t="s">
        <v>6</v>
      </c>
      <c r="D1387">
        <v>39.380000000000003</v>
      </c>
      <c r="E1387">
        <v>136.97999999999999</v>
      </c>
      <c r="F1387" t="s">
        <v>6</v>
      </c>
      <c r="G1387">
        <v>39.380000000000003</v>
      </c>
      <c r="H1387">
        <v>136.97999999999999</v>
      </c>
    </row>
    <row r="1388" spans="1:8" customFormat="1" ht="12.75" x14ac:dyDescent="0.2">
      <c r="A1388" t="s">
        <v>3555</v>
      </c>
      <c r="B1388" t="s">
        <v>3556</v>
      </c>
      <c r="C1388" t="s">
        <v>6</v>
      </c>
      <c r="D1388">
        <v>63</v>
      </c>
      <c r="E1388">
        <v>1283</v>
      </c>
      <c r="F1388" t="s">
        <v>6</v>
      </c>
      <c r="G1388">
        <v>63</v>
      </c>
      <c r="H1388">
        <v>1283</v>
      </c>
    </row>
    <row r="1389" spans="1:8" customFormat="1" ht="12.75" x14ac:dyDescent="0.2">
      <c r="A1389" t="s">
        <v>3557</v>
      </c>
      <c r="B1389" t="s">
        <v>3558</v>
      </c>
      <c r="C1389" t="s">
        <v>6</v>
      </c>
      <c r="D1389">
        <v>63</v>
      </c>
      <c r="E1389">
        <v>1588</v>
      </c>
      <c r="F1389" t="s">
        <v>6</v>
      </c>
      <c r="G1389">
        <v>63</v>
      </c>
      <c r="H1389">
        <v>1588</v>
      </c>
    </row>
    <row r="1390" spans="1:8" customFormat="1" ht="12.75" x14ac:dyDescent="0.2">
      <c r="A1390" t="s">
        <v>3559</v>
      </c>
      <c r="B1390" t="s">
        <v>3560</v>
      </c>
      <c r="C1390" t="s">
        <v>6</v>
      </c>
      <c r="D1390">
        <v>63</v>
      </c>
      <c r="E1390">
        <v>246</v>
      </c>
      <c r="F1390" t="s">
        <v>6</v>
      </c>
      <c r="G1390">
        <v>63</v>
      </c>
      <c r="H1390">
        <v>246</v>
      </c>
    </row>
    <row r="1391" spans="1:8" customFormat="1" ht="12.75" x14ac:dyDescent="0.2">
      <c r="A1391" t="s">
        <v>3561</v>
      </c>
      <c r="B1391" t="s">
        <v>3562</v>
      </c>
      <c r="C1391" t="s">
        <v>6</v>
      </c>
      <c r="D1391">
        <v>63</v>
      </c>
      <c r="E1391">
        <v>233.8</v>
      </c>
      <c r="F1391" t="s">
        <v>6</v>
      </c>
      <c r="G1391">
        <v>63</v>
      </c>
      <c r="H1391">
        <v>233.8</v>
      </c>
    </row>
    <row r="1392" spans="1:8" customFormat="1" ht="12.75" x14ac:dyDescent="0.2">
      <c r="A1392" t="s">
        <v>3563</v>
      </c>
      <c r="B1392" t="s">
        <v>3564</v>
      </c>
      <c r="C1392" t="s">
        <v>6</v>
      </c>
      <c r="D1392">
        <v>23.63</v>
      </c>
      <c r="E1392">
        <v>170.02</v>
      </c>
      <c r="F1392" t="s">
        <v>6</v>
      </c>
      <c r="G1392">
        <v>23.63</v>
      </c>
      <c r="H1392">
        <v>170.02</v>
      </c>
    </row>
    <row r="1393" spans="1:8" customFormat="1" ht="12.75" x14ac:dyDescent="0.2">
      <c r="A1393" t="s">
        <v>3565</v>
      </c>
      <c r="B1393" t="s">
        <v>3566</v>
      </c>
      <c r="C1393" t="s">
        <v>6</v>
      </c>
      <c r="D1393">
        <v>23.63</v>
      </c>
      <c r="E1393">
        <v>389.63</v>
      </c>
      <c r="F1393" t="s">
        <v>6</v>
      </c>
      <c r="G1393">
        <v>23.63</v>
      </c>
      <c r="H1393">
        <v>389.63</v>
      </c>
    </row>
    <row r="1394" spans="1:8" customFormat="1" ht="12.75" x14ac:dyDescent="0.2">
      <c r="A1394" t="s">
        <v>3567</v>
      </c>
      <c r="B1394" t="s">
        <v>3568</v>
      </c>
      <c r="C1394" t="s">
        <v>6</v>
      </c>
      <c r="D1394">
        <v>23.63</v>
      </c>
      <c r="E1394">
        <v>194.43</v>
      </c>
      <c r="F1394" t="s">
        <v>6</v>
      </c>
      <c r="G1394">
        <v>23.63</v>
      </c>
      <c r="H1394">
        <v>194.43</v>
      </c>
    </row>
    <row r="1395" spans="1:8" customFormat="1" ht="12.75" x14ac:dyDescent="0.2">
      <c r="A1395" t="s">
        <v>3569</v>
      </c>
      <c r="B1395" t="s">
        <v>3570</v>
      </c>
      <c r="C1395" t="s">
        <v>6</v>
      </c>
      <c r="D1395">
        <v>55.13</v>
      </c>
      <c r="E1395">
        <v>372.33</v>
      </c>
      <c r="F1395" t="s">
        <v>6</v>
      </c>
      <c r="G1395">
        <v>55.13</v>
      </c>
      <c r="H1395">
        <v>372.33</v>
      </c>
    </row>
    <row r="1396" spans="1:8" customFormat="1" ht="12.75" x14ac:dyDescent="0.2">
      <c r="A1396" t="s">
        <v>3571</v>
      </c>
      <c r="B1396" t="s">
        <v>3572</v>
      </c>
      <c r="C1396" t="s">
        <v>6</v>
      </c>
      <c r="D1396">
        <v>55.13</v>
      </c>
      <c r="E1396">
        <v>384.52</v>
      </c>
      <c r="F1396" t="s">
        <v>6</v>
      </c>
      <c r="G1396">
        <v>55.13</v>
      </c>
      <c r="H1396">
        <v>384.52</v>
      </c>
    </row>
    <row r="1397" spans="1:8" customFormat="1" ht="12.75" x14ac:dyDescent="0.2">
      <c r="A1397" t="s">
        <v>3573</v>
      </c>
      <c r="B1397" t="s">
        <v>3574</v>
      </c>
      <c r="C1397" t="s">
        <v>6</v>
      </c>
      <c r="D1397">
        <v>55.13</v>
      </c>
      <c r="E1397">
        <v>585.83000000000004</v>
      </c>
      <c r="F1397" t="s">
        <v>6</v>
      </c>
      <c r="G1397">
        <v>55.13</v>
      </c>
      <c r="H1397">
        <v>585.83000000000004</v>
      </c>
    </row>
    <row r="1398" spans="1:8" customFormat="1" ht="12.75" x14ac:dyDescent="0.2">
      <c r="A1398" t="s">
        <v>3575</v>
      </c>
      <c r="B1398" t="s">
        <v>3576</v>
      </c>
      <c r="C1398" t="s">
        <v>6</v>
      </c>
      <c r="D1398">
        <v>55.13</v>
      </c>
      <c r="E1398">
        <v>848.13</v>
      </c>
      <c r="F1398" t="s">
        <v>6</v>
      </c>
      <c r="G1398">
        <v>55.13</v>
      </c>
      <c r="H1398">
        <v>848.13</v>
      </c>
    </row>
    <row r="1399" spans="1:8" customFormat="1" ht="12.75" x14ac:dyDescent="0.2">
      <c r="A1399" t="s">
        <v>3577</v>
      </c>
      <c r="B1399" t="s">
        <v>3578</v>
      </c>
      <c r="C1399" t="s">
        <v>6</v>
      </c>
      <c r="D1399">
        <v>55.13</v>
      </c>
      <c r="E1399">
        <v>1360.53</v>
      </c>
      <c r="F1399" t="s">
        <v>6</v>
      </c>
      <c r="G1399">
        <v>55.13</v>
      </c>
      <c r="H1399">
        <v>1360.53</v>
      </c>
    </row>
    <row r="1400" spans="1:8" customFormat="1" ht="12.75" x14ac:dyDescent="0.2">
      <c r="A1400" t="s">
        <v>3579</v>
      </c>
      <c r="B1400" t="s">
        <v>3580</v>
      </c>
      <c r="C1400" t="s">
        <v>6</v>
      </c>
      <c r="D1400">
        <v>55.13</v>
      </c>
      <c r="E1400">
        <v>2043.72</v>
      </c>
      <c r="F1400" t="s">
        <v>6</v>
      </c>
      <c r="G1400">
        <v>55.13</v>
      </c>
      <c r="H1400">
        <v>2043.72</v>
      </c>
    </row>
    <row r="1401" spans="1:8" customFormat="1" ht="12.75" x14ac:dyDescent="0.2">
      <c r="A1401" t="s">
        <v>3581</v>
      </c>
      <c r="B1401" t="s">
        <v>3582</v>
      </c>
      <c r="C1401" t="s">
        <v>1138</v>
      </c>
      <c r="D1401">
        <v>154.72999999999999</v>
      </c>
      <c r="E1401">
        <v>435.33</v>
      </c>
      <c r="F1401" t="s">
        <v>51</v>
      </c>
      <c r="G1401">
        <v>507.65</v>
      </c>
      <c r="H1401">
        <v>1428.26</v>
      </c>
    </row>
    <row r="1402" spans="1:8" customFormat="1" ht="12.75" x14ac:dyDescent="0.2">
      <c r="A1402" t="s">
        <v>3583</v>
      </c>
      <c r="B1402" t="s">
        <v>3584</v>
      </c>
      <c r="C1402" t="s">
        <v>1138</v>
      </c>
      <c r="D1402">
        <v>123.79</v>
      </c>
      <c r="E1402">
        <v>367.79</v>
      </c>
      <c r="F1402" t="s">
        <v>51</v>
      </c>
      <c r="G1402">
        <v>406.13</v>
      </c>
      <c r="H1402">
        <v>1206.6500000000001</v>
      </c>
    </row>
    <row r="1403" spans="1:8" customFormat="1" ht="12.75" x14ac:dyDescent="0.2">
      <c r="A1403" t="s">
        <v>3585</v>
      </c>
      <c r="B1403" t="s">
        <v>3586</v>
      </c>
      <c r="C1403" t="s">
        <v>6</v>
      </c>
      <c r="D1403">
        <v>618.75</v>
      </c>
      <c r="E1403">
        <v>1960.75</v>
      </c>
      <c r="F1403" t="s">
        <v>6</v>
      </c>
      <c r="G1403">
        <v>618.75</v>
      </c>
      <c r="H1403">
        <v>1960.75</v>
      </c>
    </row>
    <row r="1404" spans="1:8" customFormat="1" ht="12.75" x14ac:dyDescent="0.2">
      <c r="A1404" t="s">
        <v>3587</v>
      </c>
      <c r="B1404" t="s">
        <v>3588</v>
      </c>
      <c r="C1404" t="s">
        <v>6</v>
      </c>
      <c r="D1404">
        <v>247.5</v>
      </c>
      <c r="E1404">
        <v>5127.5</v>
      </c>
      <c r="F1404" t="s">
        <v>6</v>
      </c>
      <c r="G1404">
        <v>247.5</v>
      </c>
      <c r="H1404">
        <v>5127.5</v>
      </c>
    </row>
    <row r="1405" spans="1:8" customFormat="1" ht="12.75" x14ac:dyDescent="0.2">
      <c r="A1405" t="s">
        <v>3589</v>
      </c>
      <c r="B1405" t="s">
        <v>3590</v>
      </c>
      <c r="C1405" t="s">
        <v>6</v>
      </c>
      <c r="D1405">
        <v>185.63</v>
      </c>
      <c r="E1405">
        <v>3235.63</v>
      </c>
      <c r="F1405" t="s">
        <v>6</v>
      </c>
      <c r="G1405">
        <v>185.63</v>
      </c>
      <c r="H1405">
        <v>3235.63</v>
      </c>
    </row>
    <row r="1406" spans="1:8" customFormat="1" ht="12.75" x14ac:dyDescent="0.2">
      <c r="A1406" t="s">
        <v>3591</v>
      </c>
      <c r="B1406" t="s">
        <v>3592</v>
      </c>
      <c r="C1406" t="s">
        <v>6</v>
      </c>
      <c r="D1406">
        <v>168.75</v>
      </c>
      <c r="E1406">
        <v>1632.75</v>
      </c>
      <c r="F1406" t="s">
        <v>6</v>
      </c>
      <c r="G1406">
        <v>168.75</v>
      </c>
      <c r="H1406">
        <v>1632.75</v>
      </c>
    </row>
    <row r="1407" spans="1:8" customFormat="1" ht="12.75" x14ac:dyDescent="0.2">
      <c r="A1407" t="s">
        <v>3593</v>
      </c>
      <c r="B1407" t="s">
        <v>3594</v>
      </c>
      <c r="C1407" t="s">
        <v>6</v>
      </c>
      <c r="D1407">
        <v>168.75</v>
      </c>
      <c r="E1407">
        <v>1388.75</v>
      </c>
      <c r="F1407" t="s">
        <v>6</v>
      </c>
      <c r="G1407">
        <v>168.75</v>
      </c>
      <c r="H1407">
        <v>1388.75</v>
      </c>
    </row>
    <row r="1408" spans="1:8" customFormat="1" ht="12.75" x14ac:dyDescent="0.2">
      <c r="A1408" t="s">
        <v>3595</v>
      </c>
      <c r="B1408" t="s">
        <v>3596</v>
      </c>
      <c r="C1408" t="s">
        <v>6</v>
      </c>
      <c r="D1408">
        <v>168.75</v>
      </c>
      <c r="E1408">
        <v>534.75</v>
      </c>
      <c r="F1408" t="s">
        <v>6</v>
      </c>
      <c r="G1408">
        <v>168.75</v>
      </c>
      <c r="H1408">
        <v>534.75</v>
      </c>
    </row>
    <row r="1409" spans="1:8" customFormat="1" ht="12.75" x14ac:dyDescent="0.2">
      <c r="A1409" t="s">
        <v>3597</v>
      </c>
      <c r="B1409" t="s">
        <v>3598</v>
      </c>
      <c r="C1409" t="s">
        <v>6</v>
      </c>
      <c r="D1409">
        <v>618.75</v>
      </c>
      <c r="E1409">
        <v>15868.75</v>
      </c>
      <c r="F1409" t="s">
        <v>6</v>
      </c>
      <c r="G1409">
        <v>618.75</v>
      </c>
      <c r="H1409">
        <v>15868.75</v>
      </c>
    </row>
    <row r="1410" spans="1:8" customFormat="1" ht="12.75" x14ac:dyDescent="0.2">
      <c r="A1410" t="s">
        <v>3599</v>
      </c>
      <c r="B1410" t="s">
        <v>3600</v>
      </c>
      <c r="C1410" t="s">
        <v>6</v>
      </c>
      <c r="D1410">
        <v>247.5</v>
      </c>
      <c r="E1410">
        <v>8177.5</v>
      </c>
      <c r="F1410" t="s">
        <v>6</v>
      </c>
      <c r="G1410">
        <v>247.5</v>
      </c>
      <c r="H1410">
        <v>8177.5</v>
      </c>
    </row>
    <row r="1411" spans="1:8" customFormat="1" ht="12.75" x14ac:dyDescent="0.2">
      <c r="A1411" t="s">
        <v>3601</v>
      </c>
      <c r="B1411" t="s">
        <v>3602</v>
      </c>
      <c r="C1411" t="s">
        <v>6</v>
      </c>
      <c r="D1411">
        <v>123.75</v>
      </c>
      <c r="E1411">
        <v>4027.75</v>
      </c>
      <c r="F1411" t="s">
        <v>6</v>
      </c>
      <c r="G1411">
        <v>123.75</v>
      </c>
      <c r="H1411">
        <v>4027.75</v>
      </c>
    </row>
    <row r="1412" spans="1:8" customFormat="1" ht="12.75" x14ac:dyDescent="0.2">
      <c r="A1412" t="s">
        <v>3603</v>
      </c>
      <c r="B1412" t="s">
        <v>3604</v>
      </c>
      <c r="C1412" t="s">
        <v>6</v>
      </c>
      <c r="D1412">
        <v>23.63</v>
      </c>
      <c r="E1412">
        <v>66.319999999999993</v>
      </c>
      <c r="F1412" t="s">
        <v>6</v>
      </c>
      <c r="G1412">
        <v>23.63</v>
      </c>
      <c r="H1412">
        <v>66.319999999999993</v>
      </c>
    </row>
    <row r="1413" spans="1:8" customFormat="1" ht="12.75" x14ac:dyDescent="0.2">
      <c r="A1413" t="s">
        <v>3605</v>
      </c>
      <c r="B1413" t="s">
        <v>3606</v>
      </c>
      <c r="C1413" t="s">
        <v>6</v>
      </c>
      <c r="D1413">
        <v>123.75</v>
      </c>
      <c r="E1413">
        <v>1160.75</v>
      </c>
      <c r="F1413" t="s">
        <v>6</v>
      </c>
      <c r="G1413">
        <v>123.75</v>
      </c>
      <c r="H1413">
        <v>1160.75</v>
      </c>
    </row>
    <row r="1414" spans="1:8" customFormat="1" ht="12.75" x14ac:dyDescent="0.2">
      <c r="A1414" t="s">
        <v>3607</v>
      </c>
      <c r="B1414" t="s">
        <v>3608</v>
      </c>
      <c r="C1414" t="s">
        <v>6</v>
      </c>
      <c r="D1414">
        <v>123.75</v>
      </c>
      <c r="E1414">
        <v>1099.75</v>
      </c>
      <c r="F1414" t="s">
        <v>6</v>
      </c>
      <c r="G1414">
        <v>123.75</v>
      </c>
      <c r="H1414">
        <v>1099.75</v>
      </c>
    </row>
    <row r="1415" spans="1:8" customFormat="1" ht="12.75" x14ac:dyDescent="0.2">
      <c r="A1415" t="s">
        <v>3609</v>
      </c>
      <c r="B1415" t="s">
        <v>3610</v>
      </c>
      <c r="C1415" t="s">
        <v>1138</v>
      </c>
      <c r="D1415">
        <v>58.24</v>
      </c>
      <c r="E1415">
        <v>266.51</v>
      </c>
      <c r="F1415" t="s">
        <v>51</v>
      </c>
      <c r="G1415">
        <v>191.07</v>
      </c>
      <c r="H1415">
        <v>874.36</v>
      </c>
    </row>
    <row r="1416" spans="1:8" customFormat="1" ht="12.75" x14ac:dyDescent="0.2">
      <c r="A1416" t="s">
        <v>3611</v>
      </c>
      <c r="B1416" t="s">
        <v>3612</v>
      </c>
      <c r="C1416" t="s">
        <v>1138</v>
      </c>
      <c r="D1416">
        <v>58.24</v>
      </c>
      <c r="E1416">
        <v>221.99</v>
      </c>
      <c r="F1416" t="s">
        <v>51</v>
      </c>
      <c r="G1416">
        <v>191.07</v>
      </c>
      <c r="H1416">
        <v>728.31</v>
      </c>
    </row>
    <row r="1417" spans="1:8" customFormat="1" ht="12.75" x14ac:dyDescent="0.2">
      <c r="A1417" t="s">
        <v>3613</v>
      </c>
      <c r="B1417" t="s">
        <v>3614</v>
      </c>
      <c r="C1417" t="s">
        <v>1138</v>
      </c>
      <c r="D1417">
        <v>58.24</v>
      </c>
      <c r="E1417">
        <v>186.31</v>
      </c>
      <c r="F1417" t="s">
        <v>51</v>
      </c>
      <c r="G1417">
        <v>191.07</v>
      </c>
      <c r="H1417">
        <v>611.27</v>
      </c>
    </row>
    <row r="1418" spans="1:8" customFormat="1" ht="12.75" x14ac:dyDescent="0.2">
      <c r="A1418" t="s">
        <v>3615</v>
      </c>
      <c r="B1418" t="s">
        <v>3616</v>
      </c>
      <c r="C1418" t="s">
        <v>1138</v>
      </c>
      <c r="D1418">
        <v>33.130000000000003</v>
      </c>
      <c r="E1418">
        <v>130.03</v>
      </c>
      <c r="F1418" t="s">
        <v>51</v>
      </c>
      <c r="G1418">
        <v>108.7</v>
      </c>
      <c r="H1418">
        <v>426.59</v>
      </c>
    </row>
    <row r="1419" spans="1:8" customFormat="1" ht="12.75" x14ac:dyDescent="0.2">
      <c r="A1419" t="s">
        <v>3617</v>
      </c>
      <c r="B1419" t="s">
        <v>3618</v>
      </c>
      <c r="C1419" t="s">
        <v>1138</v>
      </c>
      <c r="D1419">
        <v>32.96</v>
      </c>
      <c r="E1419">
        <v>101.92</v>
      </c>
      <c r="F1419" t="s">
        <v>51</v>
      </c>
      <c r="G1419">
        <v>108.14</v>
      </c>
      <c r="H1419">
        <v>334.37</v>
      </c>
    </row>
    <row r="1420" spans="1:8" customFormat="1" ht="12.75" x14ac:dyDescent="0.2">
      <c r="A1420" t="s">
        <v>3619</v>
      </c>
      <c r="B1420" t="s">
        <v>3620</v>
      </c>
      <c r="C1420" t="s">
        <v>1138</v>
      </c>
      <c r="D1420">
        <v>29.12</v>
      </c>
      <c r="E1420">
        <v>77.92</v>
      </c>
      <c r="F1420" t="s">
        <v>51</v>
      </c>
      <c r="G1420">
        <v>95.54</v>
      </c>
      <c r="H1420">
        <v>255.64</v>
      </c>
    </row>
    <row r="1421" spans="1:8" customFormat="1" ht="12.75" x14ac:dyDescent="0.2">
      <c r="A1421" t="s">
        <v>3621</v>
      </c>
      <c r="B1421" t="s">
        <v>3622</v>
      </c>
      <c r="C1421" t="s">
        <v>6</v>
      </c>
      <c r="D1421">
        <v>16.88</v>
      </c>
      <c r="E1421">
        <v>626.88</v>
      </c>
      <c r="F1421" t="s">
        <v>6</v>
      </c>
      <c r="G1421">
        <v>16.88</v>
      </c>
      <c r="H1421">
        <v>626.88</v>
      </c>
    </row>
    <row r="1422" spans="1:8" customFormat="1" ht="12.75" x14ac:dyDescent="0.2">
      <c r="A1422" t="s">
        <v>3623</v>
      </c>
      <c r="B1422" t="s">
        <v>3624</v>
      </c>
      <c r="C1422" t="s">
        <v>6</v>
      </c>
      <c r="D1422">
        <v>16.88</v>
      </c>
      <c r="E1422">
        <v>443.88</v>
      </c>
      <c r="F1422" t="s">
        <v>6</v>
      </c>
      <c r="G1422">
        <v>16.88</v>
      </c>
      <c r="H1422">
        <v>443.88</v>
      </c>
    </row>
    <row r="1423" spans="1:8" customFormat="1" ht="12.75" x14ac:dyDescent="0.2">
      <c r="A1423" t="s">
        <v>3625</v>
      </c>
      <c r="B1423" t="s">
        <v>3626</v>
      </c>
      <c r="C1423" t="s">
        <v>6</v>
      </c>
      <c r="D1423">
        <v>16.88</v>
      </c>
      <c r="E1423">
        <v>382.88</v>
      </c>
      <c r="F1423" t="s">
        <v>6</v>
      </c>
      <c r="G1423">
        <v>16.88</v>
      </c>
      <c r="H1423">
        <v>382.88</v>
      </c>
    </row>
    <row r="1424" spans="1:8" customFormat="1" ht="12.75" x14ac:dyDescent="0.2">
      <c r="A1424" t="s">
        <v>3627</v>
      </c>
      <c r="B1424" t="s">
        <v>3628</v>
      </c>
      <c r="C1424" t="s">
        <v>6</v>
      </c>
      <c r="D1424">
        <v>3.38</v>
      </c>
      <c r="E1424">
        <v>308.38</v>
      </c>
      <c r="F1424" t="s">
        <v>6</v>
      </c>
      <c r="G1424">
        <v>3.38</v>
      </c>
      <c r="H1424">
        <v>308.38</v>
      </c>
    </row>
    <row r="1425" spans="1:8" customFormat="1" ht="12.75" x14ac:dyDescent="0.2">
      <c r="A1425" t="s">
        <v>3629</v>
      </c>
      <c r="B1425" t="s">
        <v>3630</v>
      </c>
      <c r="C1425" t="s">
        <v>6</v>
      </c>
      <c r="D1425">
        <v>3.38</v>
      </c>
      <c r="E1425">
        <v>326.67</v>
      </c>
      <c r="F1425" t="s">
        <v>6</v>
      </c>
      <c r="G1425">
        <v>3.38</v>
      </c>
      <c r="H1425">
        <v>326.67</v>
      </c>
    </row>
    <row r="1426" spans="1:8" customFormat="1" ht="12.75" x14ac:dyDescent="0.2">
      <c r="A1426" t="s">
        <v>3631</v>
      </c>
      <c r="B1426" t="s">
        <v>3632</v>
      </c>
      <c r="C1426" t="s">
        <v>6</v>
      </c>
      <c r="D1426">
        <v>20.25</v>
      </c>
      <c r="E1426">
        <v>81.25</v>
      </c>
      <c r="F1426" t="s">
        <v>6</v>
      </c>
      <c r="G1426">
        <v>20.25</v>
      </c>
      <c r="H1426">
        <v>81.25</v>
      </c>
    </row>
    <row r="1427" spans="1:8" customFormat="1" ht="12.75" x14ac:dyDescent="0.2">
      <c r="A1427" t="s">
        <v>3633</v>
      </c>
      <c r="B1427" t="s">
        <v>3634</v>
      </c>
      <c r="C1427" t="s">
        <v>6</v>
      </c>
      <c r="D1427">
        <v>33.75</v>
      </c>
      <c r="E1427">
        <v>186.25</v>
      </c>
      <c r="F1427" t="s">
        <v>6</v>
      </c>
      <c r="G1427">
        <v>33.75</v>
      </c>
      <c r="H1427">
        <v>186.25</v>
      </c>
    </row>
    <row r="1428" spans="1:8" customFormat="1" ht="12.75" x14ac:dyDescent="0.2">
      <c r="A1428" t="s">
        <v>3635</v>
      </c>
      <c r="B1428" t="s">
        <v>3636</v>
      </c>
      <c r="C1428" t="s">
        <v>6</v>
      </c>
      <c r="D1428">
        <v>54</v>
      </c>
      <c r="E1428">
        <v>243.1</v>
      </c>
      <c r="F1428" t="s">
        <v>6</v>
      </c>
      <c r="G1428">
        <v>54</v>
      </c>
      <c r="H1428">
        <v>243.1</v>
      </c>
    </row>
    <row r="1429" spans="1:8" customFormat="1" ht="12.75" x14ac:dyDescent="0.2">
      <c r="A1429" t="s">
        <v>3637</v>
      </c>
      <c r="B1429" t="s">
        <v>3638</v>
      </c>
      <c r="C1429" t="s">
        <v>6</v>
      </c>
      <c r="D1429">
        <v>675</v>
      </c>
      <c r="E1429">
        <v>1224</v>
      </c>
      <c r="F1429" t="s">
        <v>6</v>
      </c>
      <c r="G1429">
        <v>675</v>
      </c>
      <c r="H1429">
        <v>1224</v>
      </c>
    </row>
    <row r="1430" spans="1:8" customFormat="1" ht="12.75" x14ac:dyDescent="0.2">
      <c r="A1430" t="s">
        <v>3639</v>
      </c>
      <c r="B1430" t="s">
        <v>3640</v>
      </c>
      <c r="C1430" t="s">
        <v>6</v>
      </c>
      <c r="D1430">
        <v>675</v>
      </c>
      <c r="E1430">
        <v>2529.4</v>
      </c>
      <c r="F1430" t="s">
        <v>6</v>
      </c>
      <c r="G1430">
        <v>675</v>
      </c>
      <c r="H1430">
        <v>2529.4</v>
      </c>
    </row>
    <row r="1431" spans="1:8" customFormat="1" ht="12.75" x14ac:dyDescent="0.2">
      <c r="A1431" t="s">
        <v>3641</v>
      </c>
      <c r="B1431" t="s">
        <v>3642</v>
      </c>
      <c r="C1431" t="s">
        <v>6</v>
      </c>
      <c r="D1431">
        <v>675</v>
      </c>
      <c r="E1431">
        <v>1797.4</v>
      </c>
      <c r="F1431" t="s">
        <v>6</v>
      </c>
      <c r="G1431">
        <v>675</v>
      </c>
      <c r="H1431">
        <v>1797.4</v>
      </c>
    </row>
    <row r="1432" spans="1:8" customFormat="1" ht="12.75" x14ac:dyDescent="0.2">
      <c r="A1432" t="s">
        <v>3643</v>
      </c>
      <c r="B1432" t="s">
        <v>3644</v>
      </c>
      <c r="C1432" t="s">
        <v>6</v>
      </c>
      <c r="D1432">
        <v>675</v>
      </c>
      <c r="E1432">
        <v>3359</v>
      </c>
      <c r="F1432" t="s">
        <v>6</v>
      </c>
      <c r="G1432">
        <v>675</v>
      </c>
      <c r="H1432">
        <v>3359</v>
      </c>
    </row>
    <row r="1433" spans="1:8" customFormat="1" ht="12.75" x14ac:dyDescent="0.2">
      <c r="A1433" t="s">
        <v>3645</v>
      </c>
      <c r="B1433" t="s">
        <v>3646</v>
      </c>
      <c r="C1433" t="s">
        <v>921</v>
      </c>
      <c r="D1433" t="s">
        <v>921</v>
      </c>
      <c r="E1433" t="s">
        <v>921</v>
      </c>
      <c r="F1433" t="s">
        <v>921</v>
      </c>
      <c r="G1433" t="s">
        <v>921</v>
      </c>
      <c r="H1433" t="s">
        <v>922</v>
      </c>
    </row>
    <row r="1434" spans="1:8" customFormat="1" ht="12.75" x14ac:dyDescent="0.2">
      <c r="A1434" t="s">
        <v>3647</v>
      </c>
      <c r="B1434" t="s">
        <v>3648</v>
      </c>
      <c r="C1434" t="s">
        <v>921</v>
      </c>
      <c r="D1434" t="s">
        <v>921</v>
      </c>
      <c r="E1434" t="s">
        <v>921</v>
      </c>
      <c r="F1434" t="s">
        <v>921</v>
      </c>
      <c r="G1434" t="s">
        <v>921</v>
      </c>
      <c r="H1434" t="s">
        <v>922</v>
      </c>
    </row>
    <row r="1435" spans="1:8" customFormat="1" ht="12.75" x14ac:dyDescent="0.2">
      <c r="A1435" t="s">
        <v>3649</v>
      </c>
      <c r="B1435" t="s">
        <v>3650</v>
      </c>
      <c r="C1435" t="s">
        <v>6</v>
      </c>
      <c r="D1435">
        <v>675</v>
      </c>
      <c r="E1435">
        <v>20805</v>
      </c>
      <c r="F1435" t="s">
        <v>6</v>
      </c>
      <c r="G1435">
        <v>675</v>
      </c>
      <c r="H1435">
        <v>20805</v>
      </c>
    </row>
    <row r="1436" spans="1:8" customFormat="1" ht="12.75" x14ac:dyDescent="0.2">
      <c r="A1436" t="s">
        <v>3651</v>
      </c>
      <c r="B1436" t="s">
        <v>3652</v>
      </c>
      <c r="C1436" t="s">
        <v>6</v>
      </c>
      <c r="D1436">
        <v>675</v>
      </c>
      <c r="E1436">
        <v>22879</v>
      </c>
      <c r="F1436" t="s">
        <v>6</v>
      </c>
      <c r="G1436">
        <v>675</v>
      </c>
      <c r="H1436">
        <v>22879</v>
      </c>
    </row>
    <row r="1437" spans="1:8" customFormat="1" ht="12.75" x14ac:dyDescent="0.2">
      <c r="A1437" t="s">
        <v>3653</v>
      </c>
      <c r="B1437" t="s">
        <v>3654</v>
      </c>
      <c r="C1437" t="s">
        <v>6</v>
      </c>
      <c r="D1437">
        <v>675</v>
      </c>
      <c r="E1437">
        <v>30321</v>
      </c>
      <c r="F1437" t="s">
        <v>6</v>
      </c>
      <c r="G1437">
        <v>675</v>
      </c>
      <c r="H1437">
        <v>30321</v>
      </c>
    </row>
    <row r="1438" spans="1:8" customFormat="1" ht="12.75" x14ac:dyDescent="0.2">
      <c r="A1438" t="s">
        <v>3655</v>
      </c>
      <c r="B1438" t="s">
        <v>3656</v>
      </c>
      <c r="C1438" t="s">
        <v>6</v>
      </c>
      <c r="D1438">
        <v>675</v>
      </c>
      <c r="E1438">
        <v>15925</v>
      </c>
      <c r="F1438" t="s">
        <v>6</v>
      </c>
      <c r="G1438">
        <v>675</v>
      </c>
      <c r="H1438">
        <v>15925</v>
      </c>
    </row>
    <row r="1439" spans="1:8" customFormat="1" ht="12.75" x14ac:dyDescent="0.2">
      <c r="A1439" t="s">
        <v>3657</v>
      </c>
      <c r="B1439" t="s">
        <v>3658</v>
      </c>
      <c r="C1439" t="s">
        <v>6</v>
      </c>
      <c r="D1439">
        <v>675</v>
      </c>
      <c r="E1439">
        <v>23245</v>
      </c>
      <c r="F1439" t="s">
        <v>6</v>
      </c>
      <c r="G1439">
        <v>675</v>
      </c>
      <c r="H1439">
        <v>23245</v>
      </c>
    </row>
    <row r="1440" spans="1:8" customFormat="1" ht="12.75" x14ac:dyDescent="0.2">
      <c r="A1440" t="s">
        <v>3659</v>
      </c>
      <c r="B1440" t="s">
        <v>3660</v>
      </c>
      <c r="C1440" t="s">
        <v>6</v>
      </c>
      <c r="D1440">
        <v>675</v>
      </c>
      <c r="E1440">
        <v>31785</v>
      </c>
      <c r="F1440" t="s">
        <v>6</v>
      </c>
      <c r="G1440">
        <v>675</v>
      </c>
      <c r="H1440">
        <v>31785</v>
      </c>
    </row>
    <row r="1441" spans="1:8" customFormat="1" ht="12.75" x14ac:dyDescent="0.2">
      <c r="A1441" t="s">
        <v>3661</v>
      </c>
      <c r="B1441" t="s">
        <v>3662</v>
      </c>
      <c r="C1441" t="s">
        <v>6</v>
      </c>
      <c r="D1441">
        <v>84.38</v>
      </c>
      <c r="E1441">
        <v>604.91</v>
      </c>
      <c r="F1441" t="s">
        <v>6</v>
      </c>
      <c r="G1441">
        <v>84.38</v>
      </c>
      <c r="H1441">
        <v>604.91</v>
      </c>
    </row>
    <row r="1442" spans="1:8" customFormat="1" ht="12.75" x14ac:dyDescent="0.2">
      <c r="A1442" t="s">
        <v>3663</v>
      </c>
      <c r="B1442" t="s">
        <v>3664</v>
      </c>
      <c r="C1442" t="s">
        <v>6</v>
      </c>
      <c r="D1442">
        <v>84.38</v>
      </c>
      <c r="E1442">
        <v>1068.51</v>
      </c>
      <c r="F1442" t="s">
        <v>6</v>
      </c>
      <c r="G1442">
        <v>84.38</v>
      </c>
      <c r="H1442">
        <v>1068.51</v>
      </c>
    </row>
    <row r="1443" spans="1:8" customFormat="1" ht="12.75" x14ac:dyDescent="0.2">
      <c r="A1443" t="s">
        <v>3665</v>
      </c>
      <c r="B1443" t="s">
        <v>3666</v>
      </c>
      <c r="C1443" t="s">
        <v>6</v>
      </c>
      <c r="D1443">
        <v>84.38</v>
      </c>
      <c r="E1443">
        <v>1162.04</v>
      </c>
      <c r="F1443" t="s">
        <v>6</v>
      </c>
      <c r="G1443">
        <v>84.38</v>
      </c>
      <c r="H1443">
        <v>1162.04</v>
      </c>
    </row>
    <row r="1444" spans="1:8" customFormat="1" ht="12.75" x14ac:dyDescent="0.2">
      <c r="A1444" t="s">
        <v>3667</v>
      </c>
      <c r="B1444" t="s">
        <v>3668</v>
      </c>
      <c r="C1444" t="s">
        <v>6</v>
      </c>
      <c r="D1444">
        <v>202.5</v>
      </c>
      <c r="E1444">
        <v>857.23</v>
      </c>
      <c r="F1444" t="s">
        <v>6</v>
      </c>
      <c r="G1444">
        <v>202.5</v>
      </c>
      <c r="H1444">
        <v>857.23</v>
      </c>
    </row>
    <row r="1445" spans="1:8" customFormat="1" ht="12.75" x14ac:dyDescent="0.2">
      <c r="A1445" t="s">
        <v>3669</v>
      </c>
      <c r="B1445" t="s">
        <v>3670</v>
      </c>
      <c r="C1445" t="s">
        <v>6</v>
      </c>
      <c r="D1445">
        <v>202.5</v>
      </c>
      <c r="E1445">
        <v>1040.23</v>
      </c>
      <c r="F1445" t="s">
        <v>6</v>
      </c>
      <c r="G1445">
        <v>202.5</v>
      </c>
      <c r="H1445">
        <v>1040.23</v>
      </c>
    </row>
    <row r="1446" spans="1:8" customFormat="1" ht="12.75" x14ac:dyDescent="0.2">
      <c r="A1446" t="s">
        <v>3671</v>
      </c>
      <c r="B1446" t="s">
        <v>3672</v>
      </c>
      <c r="C1446" t="s">
        <v>6</v>
      </c>
      <c r="D1446">
        <v>202.5</v>
      </c>
      <c r="E1446">
        <v>1369.63</v>
      </c>
      <c r="F1446" t="s">
        <v>6</v>
      </c>
      <c r="G1446">
        <v>202.5</v>
      </c>
      <c r="H1446">
        <v>1369.63</v>
      </c>
    </row>
    <row r="1447" spans="1:8" customFormat="1" ht="12.75" x14ac:dyDescent="0.2">
      <c r="A1447" t="s">
        <v>3673</v>
      </c>
      <c r="B1447" t="s">
        <v>3674</v>
      </c>
      <c r="C1447" t="s">
        <v>6</v>
      </c>
      <c r="D1447">
        <v>202.5</v>
      </c>
      <c r="E1447">
        <v>1833.23</v>
      </c>
      <c r="F1447" t="s">
        <v>6</v>
      </c>
      <c r="G1447">
        <v>202.5</v>
      </c>
      <c r="H1447">
        <v>1833.23</v>
      </c>
    </row>
    <row r="1448" spans="1:8" customFormat="1" ht="12.75" x14ac:dyDescent="0.2">
      <c r="A1448" t="s">
        <v>3675</v>
      </c>
      <c r="B1448" t="s">
        <v>3676</v>
      </c>
      <c r="C1448" t="s">
        <v>6</v>
      </c>
      <c r="D1448">
        <v>67.5</v>
      </c>
      <c r="E1448">
        <v>909.3</v>
      </c>
      <c r="F1448" t="s">
        <v>6</v>
      </c>
      <c r="G1448">
        <v>67.5</v>
      </c>
      <c r="H1448">
        <v>909.3</v>
      </c>
    </row>
    <row r="1449" spans="1:8" customFormat="1" ht="12.75" x14ac:dyDescent="0.2">
      <c r="A1449" t="s">
        <v>3677</v>
      </c>
      <c r="B1449" t="s">
        <v>3678</v>
      </c>
      <c r="C1449" t="s">
        <v>6</v>
      </c>
      <c r="D1449">
        <v>202.5</v>
      </c>
      <c r="E1449">
        <v>2073.17</v>
      </c>
      <c r="F1449" t="s">
        <v>6</v>
      </c>
      <c r="G1449">
        <v>202.5</v>
      </c>
      <c r="H1449">
        <v>2073.17</v>
      </c>
    </row>
    <row r="1450" spans="1:8" customFormat="1" ht="12.75" x14ac:dyDescent="0.2">
      <c r="A1450" t="s">
        <v>3679</v>
      </c>
      <c r="B1450" t="s">
        <v>3680</v>
      </c>
      <c r="C1450" t="s">
        <v>3681</v>
      </c>
      <c r="D1450">
        <v>84.38</v>
      </c>
      <c r="E1450">
        <v>453.09</v>
      </c>
      <c r="F1450" t="s">
        <v>3681</v>
      </c>
      <c r="G1450">
        <v>84.38</v>
      </c>
      <c r="H1450">
        <v>453.09</v>
      </c>
    </row>
    <row r="1451" spans="1:8" customFormat="1" ht="12.75" x14ac:dyDescent="0.2">
      <c r="A1451" t="s">
        <v>3682</v>
      </c>
      <c r="B1451" t="s">
        <v>3683</v>
      </c>
      <c r="C1451" t="s">
        <v>6</v>
      </c>
      <c r="D1451">
        <v>618.75</v>
      </c>
      <c r="E1451">
        <v>4246.22</v>
      </c>
      <c r="F1451" t="s">
        <v>6</v>
      </c>
      <c r="G1451">
        <v>618.75</v>
      </c>
      <c r="H1451">
        <v>4246.22</v>
      </c>
    </row>
    <row r="1452" spans="1:8" customFormat="1" ht="12.75" x14ac:dyDescent="0.2">
      <c r="A1452" t="s">
        <v>3684</v>
      </c>
      <c r="B1452" t="s">
        <v>3685</v>
      </c>
      <c r="C1452" t="s">
        <v>6</v>
      </c>
      <c r="D1452">
        <v>928.13</v>
      </c>
      <c r="E1452">
        <v>4291.26</v>
      </c>
      <c r="F1452" t="s">
        <v>6</v>
      </c>
      <c r="G1452">
        <v>928.13</v>
      </c>
      <c r="H1452">
        <v>4291.26</v>
      </c>
    </row>
    <row r="1453" spans="1:8" customFormat="1" ht="12.75" x14ac:dyDescent="0.2">
      <c r="A1453" t="s">
        <v>3686</v>
      </c>
      <c r="B1453" t="s">
        <v>3687</v>
      </c>
      <c r="C1453" t="s">
        <v>6</v>
      </c>
      <c r="D1453">
        <v>928.13</v>
      </c>
      <c r="E1453">
        <v>3307.13</v>
      </c>
      <c r="F1453" t="s">
        <v>6</v>
      </c>
      <c r="G1453">
        <v>928.13</v>
      </c>
      <c r="H1453">
        <v>3307.13</v>
      </c>
    </row>
    <row r="1454" spans="1:8" customFormat="1" ht="12.75" x14ac:dyDescent="0.2">
      <c r="A1454" t="s">
        <v>3688</v>
      </c>
      <c r="B1454" t="s">
        <v>3689</v>
      </c>
      <c r="C1454" t="s">
        <v>6</v>
      </c>
      <c r="D1454">
        <v>1350</v>
      </c>
      <c r="E1454">
        <v>8128.51</v>
      </c>
      <c r="F1454" t="s">
        <v>6</v>
      </c>
      <c r="G1454">
        <v>1350</v>
      </c>
      <c r="H1454">
        <v>8128.51</v>
      </c>
    </row>
    <row r="1455" spans="1:8" customFormat="1" ht="12.75" x14ac:dyDescent="0.2">
      <c r="A1455" t="s">
        <v>3690</v>
      </c>
      <c r="B1455" t="s">
        <v>3691</v>
      </c>
      <c r="C1455" t="s">
        <v>6</v>
      </c>
      <c r="D1455">
        <v>1350</v>
      </c>
      <c r="E1455">
        <v>10355.42</v>
      </c>
      <c r="F1455" t="s">
        <v>6</v>
      </c>
      <c r="G1455">
        <v>1350</v>
      </c>
      <c r="H1455">
        <v>10355.42</v>
      </c>
    </row>
    <row r="1456" spans="1:8" customFormat="1" ht="12.75" x14ac:dyDescent="0.2">
      <c r="A1456" t="s">
        <v>3692</v>
      </c>
      <c r="B1456" t="s">
        <v>3693</v>
      </c>
      <c r="C1456" t="s">
        <v>6</v>
      </c>
      <c r="D1456">
        <v>1350</v>
      </c>
      <c r="E1456">
        <v>6908.51</v>
      </c>
      <c r="F1456" t="s">
        <v>6</v>
      </c>
      <c r="G1456">
        <v>1350</v>
      </c>
      <c r="H1456">
        <v>6908.51</v>
      </c>
    </row>
    <row r="1457" spans="1:8" customFormat="1" ht="12.75" x14ac:dyDescent="0.2">
      <c r="A1457" t="s">
        <v>3694</v>
      </c>
      <c r="B1457" t="s">
        <v>3695</v>
      </c>
      <c r="C1457" t="s">
        <v>6</v>
      </c>
      <c r="D1457">
        <v>2868.75</v>
      </c>
      <c r="E1457">
        <v>11075.6</v>
      </c>
      <c r="F1457" t="s">
        <v>6</v>
      </c>
      <c r="G1457">
        <v>2868.75</v>
      </c>
      <c r="H1457">
        <v>11075.6</v>
      </c>
    </row>
    <row r="1458" spans="1:8" customFormat="1" ht="12.75" x14ac:dyDescent="0.2">
      <c r="A1458" t="s">
        <v>3696</v>
      </c>
      <c r="B1458" t="s">
        <v>3697</v>
      </c>
      <c r="C1458" t="s">
        <v>6</v>
      </c>
      <c r="D1458">
        <v>2868.75</v>
      </c>
      <c r="E1458">
        <v>13851.79</v>
      </c>
      <c r="F1458" t="s">
        <v>6</v>
      </c>
      <c r="G1458">
        <v>2868.75</v>
      </c>
      <c r="H1458">
        <v>13851.79</v>
      </c>
    </row>
    <row r="1459" spans="1:8" customFormat="1" ht="12.75" x14ac:dyDescent="0.2">
      <c r="A1459" t="s">
        <v>3698</v>
      </c>
      <c r="B1459" t="s">
        <v>3699</v>
      </c>
      <c r="C1459" t="s">
        <v>6</v>
      </c>
      <c r="D1459">
        <v>3825</v>
      </c>
      <c r="E1459">
        <v>21299.65</v>
      </c>
      <c r="F1459" t="s">
        <v>6</v>
      </c>
      <c r="G1459">
        <v>3825</v>
      </c>
      <c r="H1459">
        <v>21299.65</v>
      </c>
    </row>
    <row r="1460" spans="1:8" customFormat="1" ht="12.75" x14ac:dyDescent="0.2">
      <c r="A1460" t="s">
        <v>3700</v>
      </c>
      <c r="B1460" t="s">
        <v>3701</v>
      </c>
      <c r="C1460" t="s">
        <v>6</v>
      </c>
      <c r="D1460">
        <v>5737.5</v>
      </c>
      <c r="E1460">
        <v>35437.760000000002</v>
      </c>
      <c r="F1460" t="s">
        <v>6</v>
      </c>
      <c r="G1460">
        <v>5737.5</v>
      </c>
      <c r="H1460">
        <v>35437.760000000002</v>
      </c>
    </row>
    <row r="1461" spans="1:8" customFormat="1" ht="12.75" x14ac:dyDescent="0.2">
      <c r="A1461" t="s">
        <v>3702</v>
      </c>
      <c r="B1461" t="s">
        <v>3703</v>
      </c>
      <c r="C1461" t="s">
        <v>1138</v>
      </c>
      <c r="D1461">
        <v>41.16</v>
      </c>
      <c r="E1461">
        <v>354.34</v>
      </c>
      <c r="F1461" t="s">
        <v>51</v>
      </c>
      <c r="G1461">
        <v>135.03</v>
      </c>
      <c r="H1461">
        <v>1162.54</v>
      </c>
    </row>
    <row r="1462" spans="1:8" customFormat="1" ht="12.75" x14ac:dyDescent="0.2">
      <c r="A1462" t="s">
        <v>3704</v>
      </c>
      <c r="B1462" t="s">
        <v>3705</v>
      </c>
      <c r="C1462" t="s">
        <v>1138</v>
      </c>
      <c r="D1462">
        <v>41.16</v>
      </c>
      <c r="E1462">
        <v>262.54000000000002</v>
      </c>
      <c r="F1462" t="s">
        <v>51</v>
      </c>
      <c r="G1462">
        <v>135.03</v>
      </c>
      <c r="H1462">
        <v>861.36</v>
      </c>
    </row>
    <row r="1463" spans="1:8" customFormat="1" ht="12.75" x14ac:dyDescent="0.2">
      <c r="A1463" t="s">
        <v>3706</v>
      </c>
      <c r="B1463" t="s">
        <v>3707</v>
      </c>
      <c r="C1463" t="s">
        <v>1138</v>
      </c>
      <c r="D1463">
        <v>29.12</v>
      </c>
      <c r="E1463">
        <v>130.35</v>
      </c>
      <c r="F1463" t="s">
        <v>51</v>
      </c>
      <c r="G1463">
        <v>95.54</v>
      </c>
      <c r="H1463">
        <v>427.66</v>
      </c>
    </row>
    <row r="1464" spans="1:8" customFormat="1" ht="12.75" x14ac:dyDescent="0.2">
      <c r="A1464" t="s">
        <v>3708</v>
      </c>
      <c r="B1464" t="s">
        <v>3709</v>
      </c>
      <c r="C1464" t="s">
        <v>1138</v>
      </c>
      <c r="D1464">
        <v>29.12</v>
      </c>
      <c r="E1464">
        <v>121.81</v>
      </c>
      <c r="F1464" t="s">
        <v>51</v>
      </c>
      <c r="G1464">
        <v>95.54</v>
      </c>
      <c r="H1464">
        <v>399.64</v>
      </c>
    </row>
    <row r="1465" spans="1:8" customFormat="1" ht="12.75" x14ac:dyDescent="0.2">
      <c r="A1465" t="s">
        <v>3710</v>
      </c>
      <c r="B1465" t="s">
        <v>3711</v>
      </c>
      <c r="C1465" t="s">
        <v>3712</v>
      </c>
      <c r="D1465">
        <v>25.72</v>
      </c>
      <c r="E1465">
        <v>37.35</v>
      </c>
      <c r="F1465" t="s">
        <v>51</v>
      </c>
      <c r="G1465">
        <v>4.22</v>
      </c>
      <c r="H1465">
        <v>6.13</v>
      </c>
    </row>
    <row r="1466" spans="1:8" customFormat="1" ht="12.75" x14ac:dyDescent="0.2">
      <c r="A1466" t="s">
        <v>3713</v>
      </c>
      <c r="B1466" t="s">
        <v>3714</v>
      </c>
      <c r="C1466" t="s">
        <v>3712</v>
      </c>
      <c r="D1466">
        <v>25.72</v>
      </c>
      <c r="E1466">
        <v>43.16</v>
      </c>
      <c r="F1466" t="s">
        <v>51</v>
      </c>
      <c r="G1466">
        <v>4.22</v>
      </c>
      <c r="H1466">
        <v>7.08</v>
      </c>
    </row>
    <row r="1467" spans="1:8" customFormat="1" ht="12.75" x14ac:dyDescent="0.2">
      <c r="A1467" t="s">
        <v>3715</v>
      </c>
      <c r="B1467" t="s">
        <v>3716</v>
      </c>
      <c r="C1467" t="s">
        <v>3712</v>
      </c>
      <c r="D1467">
        <v>25.72</v>
      </c>
      <c r="E1467">
        <v>48.97</v>
      </c>
      <c r="F1467" t="s">
        <v>51</v>
      </c>
      <c r="G1467">
        <v>4.22</v>
      </c>
      <c r="H1467">
        <v>8.0299999999999994</v>
      </c>
    </row>
    <row r="1468" spans="1:8" customFormat="1" ht="12.75" x14ac:dyDescent="0.2">
      <c r="A1468" t="s">
        <v>3717</v>
      </c>
      <c r="B1468" t="s">
        <v>3718</v>
      </c>
      <c r="C1468" t="s">
        <v>3712</v>
      </c>
      <c r="D1468">
        <v>25.72</v>
      </c>
      <c r="E1468">
        <v>54.78</v>
      </c>
      <c r="F1468" t="s">
        <v>51</v>
      </c>
      <c r="G1468">
        <v>4.22</v>
      </c>
      <c r="H1468">
        <v>8.99</v>
      </c>
    </row>
    <row r="1469" spans="1:8" customFormat="1" ht="12.75" x14ac:dyDescent="0.2">
      <c r="A1469" t="s">
        <v>3719</v>
      </c>
      <c r="B1469" t="s">
        <v>3720</v>
      </c>
      <c r="C1469" t="s">
        <v>3712</v>
      </c>
      <c r="D1469">
        <v>25.72</v>
      </c>
      <c r="E1469">
        <v>60.59</v>
      </c>
      <c r="F1469" t="s">
        <v>51</v>
      </c>
      <c r="G1469">
        <v>4.22</v>
      </c>
      <c r="H1469">
        <v>9.94</v>
      </c>
    </row>
    <row r="1470" spans="1:8" customFormat="1" ht="12.75" x14ac:dyDescent="0.2">
      <c r="A1470" t="s">
        <v>3721</v>
      </c>
      <c r="B1470" t="s">
        <v>3722</v>
      </c>
      <c r="C1470" t="s">
        <v>3712</v>
      </c>
      <c r="D1470">
        <v>25.72</v>
      </c>
      <c r="E1470">
        <v>66.41</v>
      </c>
      <c r="F1470" t="s">
        <v>51</v>
      </c>
      <c r="G1470">
        <v>4.22</v>
      </c>
      <c r="H1470">
        <v>10.89</v>
      </c>
    </row>
    <row r="1471" spans="1:8" customFormat="1" ht="12.75" x14ac:dyDescent="0.2">
      <c r="A1471" t="s">
        <v>3723</v>
      </c>
      <c r="B1471" t="s">
        <v>3724</v>
      </c>
      <c r="C1471" t="s">
        <v>3712</v>
      </c>
      <c r="D1471">
        <v>67.5</v>
      </c>
      <c r="E1471">
        <v>128.5</v>
      </c>
      <c r="F1471" t="s">
        <v>51</v>
      </c>
      <c r="G1471">
        <v>11.07</v>
      </c>
      <c r="H1471">
        <v>21.08</v>
      </c>
    </row>
    <row r="1472" spans="1:8" customFormat="1" ht="12.75" x14ac:dyDescent="0.2">
      <c r="A1472" t="s">
        <v>3725</v>
      </c>
      <c r="B1472" t="s">
        <v>3726</v>
      </c>
      <c r="C1472" t="s">
        <v>3712</v>
      </c>
      <c r="D1472">
        <v>67.5</v>
      </c>
      <c r="E1472">
        <v>132.77000000000001</v>
      </c>
      <c r="F1472" t="s">
        <v>51</v>
      </c>
      <c r="G1472">
        <v>11.07</v>
      </c>
      <c r="H1472">
        <v>21.78</v>
      </c>
    </row>
    <row r="1473" spans="1:8" customFormat="1" ht="12.75" x14ac:dyDescent="0.2">
      <c r="A1473" t="s">
        <v>3727</v>
      </c>
      <c r="B1473" t="s">
        <v>3728</v>
      </c>
      <c r="C1473" t="s">
        <v>3712</v>
      </c>
      <c r="D1473">
        <v>67.5</v>
      </c>
      <c r="E1473">
        <v>146.80000000000001</v>
      </c>
      <c r="F1473" t="s">
        <v>51</v>
      </c>
      <c r="G1473">
        <v>11.07</v>
      </c>
      <c r="H1473">
        <v>24.08</v>
      </c>
    </row>
    <row r="1474" spans="1:8" customFormat="1" ht="12.75" x14ac:dyDescent="0.2">
      <c r="A1474" t="s">
        <v>3729</v>
      </c>
      <c r="B1474" t="s">
        <v>3730</v>
      </c>
      <c r="C1474" t="s">
        <v>3712</v>
      </c>
      <c r="D1474">
        <v>67.5</v>
      </c>
      <c r="E1474">
        <v>154.72999999999999</v>
      </c>
      <c r="F1474" t="s">
        <v>51</v>
      </c>
      <c r="G1474">
        <v>11.07</v>
      </c>
      <c r="H1474">
        <v>25.38</v>
      </c>
    </row>
    <row r="1475" spans="1:8" customFormat="1" ht="12.75" x14ac:dyDescent="0.2">
      <c r="A1475" t="s">
        <v>3731</v>
      </c>
      <c r="B1475" t="s">
        <v>3732</v>
      </c>
      <c r="C1475" t="s">
        <v>3712</v>
      </c>
      <c r="D1475">
        <v>67.5</v>
      </c>
      <c r="E1475">
        <v>157.78</v>
      </c>
      <c r="F1475" t="s">
        <v>51</v>
      </c>
      <c r="G1475">
        <v>11.07</v>
      </c>
      <c r="H1475">
        <v>25.88</v>
      </c>
    </row>
    <row r="1476" spans="1:8" customFormat="1" ht="12.75" x14ac:dyDescent="0.2">
      <c r="A1476" t="s">
        <v>3733</v>
      </c>
      <c r="B1476" t="s">
        <v>3734</v>
      </c>
      <c r="C1476" t="s">
        <v>3712</v>
      </c>
      <c r="D1476">
        <v>67.5</v>
      </c>
      <c r="E1476">
        <v>172.42</v>
      </c>
      <c r="F1476" t="s">
        <v>51</v>
      </c>
      <c r="G1476">
        <v>11.07</v>
      </c>
      <c r="H1476">
        <v>28.28</v>
      </c>
    </row>
    <row r="1477" spans="1:8" customFormat="1" ht="12.75" x14ac:dyDescent="0.2">
      <c r="A1477" t="s">
        <v>3735</v>
      </c>
      <c r="B1477" t="s">
        <v>3736</v>
      </c>
      <c r="C1477" t="s">
        <v>3712</v>
      </c>
      <c r="D1477">
        <v>67.5</v>
      </c>
      <c r="E1477">
        <v>188.28</v>
      </c>
      <c r="F1477" t="s">
        <v>51</v>
      </c>
      <c r="G1477">
        <v>11.07</v>
      </c>
      <c r="H1477">
        <v>30.89</v>
      </c>
    </row>
    <row r="1478" spans="1:8" customFormat="1" ht="12.75" x14ac:dyDescent="0.2">
      <c r="A1478" t="s">
        <v>3737</v>
      </c>
      <c r="B1478" t="s">
        <v>3738</v>
      </c>
      <c r="C1478" t="s">
        <v>6</v>
      </c>
      <c r="D1478">
        <v>675</v>
      </c>
      <c r="E1478">
        <v>28613</v>
      </c>
      <c r="F1478" t="s">
        <v>6</v>
      </c>
      <c r="G1478">
        <v>675</v>
      </c>
      <c r="H1478">
        <v>28613</v>
      </c>
    </row>
    <row r="1479" spans="1:8" customFormat="1" ht="12.75" x14ac:dyDescent="0.2">
      <c r="A1479" t="s">
        <v>3739</v>
      </c>
      <c r="B1479" t="s">
        <v>3740</v>
      </c>
      <c r="C1479" t="s">
        <v>6</v>
      </c>
      <c r="D1479">
        <v>675</v>
      </c>
      <c r="E1479">
        <v>31175</v>
      </c>
      <c r="F1479" t="s">
        <v>6</v>
      </c>
      <c r="G1479">
        <v>675</v>
      </c>
      <c r="H1479">
        <v>31175</v>
      </c>
    </row>
    <row r="1480" spans="1:8" customFormat="1" ht="12.75" x14ac:dyDescent="0.2">
      <c r="A1480" t="s">
        <v>3741</v>
      </c>
      <c r="B1480" t="s">
        <v>3742</v>
      </c>
      <c r="C1480" t="s">
        <v>6</v>
      </c>
      <c r="D1480">
        <v>168.75</v>
      </c>
      <c r="E1480">
        <v>29082.75</v>
      </c>
      <c r="F1480" t="s">
        <v>6</v>
      </c>
      <c r="G1480">
        <v>168.75</v>
      </c>
      <c r="H1480">
        <v>29082.75</v>
      </c>
    </row>
    <row r="1481" spans="1:8" customFormat="1" ht="12.75" x14ac:dyDescent="0.2">
      <c r="A1481" t="s">
        <v>3743</v>
      </c>
      <c r="B1481" t="s">
        <v>3744</v>
      </c>
      <c r="C1481" t="s">
        <v>6</v>
      </c>
      <c r="D1481">
        <v>168.75</v>
      </c>
      <c r="E1481">
        <v>24568.75</v>
      </c>
      <c r="F1481" t="s">
        <v>6</v>
      </c>
      <c r="G1481">
        <v>168.75</v>
      </c>
      <c r="H1481">
        <v>24568.75</v>
      </c>
    </row>
    <row r="1482" spans="1:8" customFormat="1" ht="12.75" x14ac:dyDescent="0.2">
      <c r="A1482" t="s">
        <v>3745</v>
      </c>
      <c r="B1482" t="s">
        <v>3746</v>
      </c>
      <c r="C1482" t="s">
        <v>6</v>
      </c>
      <c r="D1482">
        <v>168.75</v>
      </c>
      <c r="E1482">
        <v>26398.75</v>
      </c>
      <c r="F1482" t="s">
        <v>6</v>
      </c>
      <c r="G1482">
        <v>168.75</v>
      </c>
      <c r="H1482">
        <v>26398.75</v>
      </c>
    </row>
    <row r="1483" spans="1:8" customFormat="1" ht="12.75" x14ac:dyDescent="0.2">
      <c r="A1483" t="s">
        <v>3747</v>
      </c>
      <c r="B1483" t="s">
        <v>3748</v>
      </c>
      <c r="C1483" t="s">
        <v>6</v>
      </c>
      <c r="D1483">
        <v>168.75</v>
      </c>
      <c r="E1483">
        <v>28167.75</v>
      </c>
      <c r="F1483" t="s">
        <v>6</v>
      </c>
      <c r="G1483">
        <v>168.75</v>
      </c>
      <c r="H1483">
        <v>28167.75</v>
      </c>
    </row>
    <row r="1484" spans="1:8" customFormat="1" ht="12.75" x14ac:dyDescent="0.2">
      <c r="A1484" t="s">
        <v>3749</v>
      </c>
      <c r="B1484" t="s">
        <v>3750</v>
      </c>
      <c r="C1484" t="s">
        <v>6</v>
      </c>
      <c r="D1484">
        <v>135</v>
      </c>
      <c r="E1484">
        <v>1111</v>
      </c>
      <c r="F1484" t="s">
        <v>6</v>
      </c>
      <c r="G1484">
        <v>135</v>
      </c>
      <c r="H1484">
        <v>1111</v>
      </c>
    </row>
    <row r="1485" spans="1:8" customFormat="1" ht="12.75" x14ac:dyDescent="0.2">
      <c r="A1485" t="s">
        <v>3751</v>
      </c>
      <c r="B1485" t="s">
        <v>3752</v>
      </c>
      <c r="C1485" t="s">
        <v>6</v>
      </c>
      <c r="D1485">
        <v>495</v>
      </c>
      <c r="E1485">
        <v>13503.49</v>
      </c>
      <c r="F1485" t="s">
        <v>6</v>
      </c>
      <c r="G1485">
        <v>495</v>
      </c>
      <c r="H1485">
        <v>13503.49</v>
      </c>
    </row>
    <row r="1486" spans="1:8" customFormat="1" ht="12.75" x14ac:dyDescent="0.2">
      <c r="A1486" t="s">
        <v>3753</v>
      </c>
      <c r="B1486" t="s">
        <v>3754</v>
      </c>
      <c r="C1486" t="s">
        <v>6</v>
      </c>
      <c r="D1486">
        <v>495</v>
      </c>
      <c r="E1486">
        <v>18383.490000000002</v>
      </c>
      <c r="F1486" t="s">
        <v>6</v>
      </c>
      <c r="G1486">
        <v>495</v>
      </c>
      <c r="H1486">
        <v>18383.490000000002</v>
      </c>
    </row>
    <row r="1487" spans="1:8" customFormat="1" ht="12.75" x14ac:dyDescent="0.2">
      <c r="A1487" t="s">
        <v>3755</v>
      </c>
      <c r="B1487" t="s">
        <v>3756</v>
      </c>
      <c r="C1487" t="s">
        <v>6</v>
      </c>
      <c r="D1487">
        <v>495</v>
      </c>
      <c r="E1487">
        <v>18383.490000000002</v>
      </c>
      <c r="F1487" t="s">
        <v>6</v>
      </c>
      <c r="G1487">
        <v>495</v>
      </c>
      <c r="H1487">
        <v>18383.490000000002</v>
      </c>
    </row>
    <row r="1488" spans="1:8" customFormat="1" ht="12.75" x14ac:dyDescent="0.2">
      <c r="A1488" t="s">
        <v>3757</v>
      </c>
      <c r="B1488" t="s">
        <v>3758</v>
      </c>
      <c r="C1488" t="s">
        <v>6</v>
      </c>
      <c r="D1488">
        <v>495</v>
      </c>
      <c r="E1488">
        <v>19603.490000000002</v>
      </c>
      <c r="F1488" t="s">
        <v>6</v>
      </c>
      <c r="G1488">
        <v>495</v>
      </c>
      <c r="H1488">
        <v>19603.490000000002</v>
      </c>
    </row>
    <row r="1489" spans="1:8" customFormat="1" ht="12.75" x14ac:dyDescent="0.2">
      <c r="A1489" t="s">
        <v>3759</v>
      </c>
      <c r="B1489" t="s">
        <v>3760</v>
      </c>
      <c r="C1489" t="s">
        <v>6</v>
      </c>
      <c r="D1489">
        <v>495</v>
      </c>
      <c r="E1489">
        <v>24947.58</v>
      </c>
      <c r="F1489" t="s">
        <v>6</v>
      </c>
      <c r="G1489">
        <v>495</v>
      </c>
      <c r="H1489">
        <v>24947.58</v>
      </c>
    </row>
    <row r="1490" spans="1:8" customFormat="1" ht="12.75" x14ac:dyDescent="0.2">
      <c r="A1490" t="s">
        <v>3761</v>
      </c>
      <c r="B1490" t="s">
        <v>3762</v>
      </c>
      <c r="C1490" t="s">
        <v>6</v>
      </c>
      <c r="D1490">
        <v>495</v>
      </c>
      <c r="E1490">
        <v>24215.58</v>
      </c>
      <c r="F1490" t="s">
        <v>6</v>
      </c>
      <c r="G1490">
        <v>495</v>
      </c>
      <c r="H1490">
        <v>24215.58</v>
      </c>
    </row>
    <row r="1491" spans="1:8" customFormat="1" ht="12.75" x14ac:dyDescent="0.2">
      <c r="A1491" t="s">
        <v>3763</v>
      </c>
      <c r="B1491" t="s">
        <v>3764</v>
      </c>
      <c r="C1491" t="s">
        <v>6</v>
      </c>
      <c r="D1491">
        <v>495</v>
      </c>
      <c r="E1491">
        <v>27576.26</v>
      </c>
      <c r="F1491" t="s">
        <v>6</v>
      </c>
      <c r="G1491">
        <v>495</v>
      </c>
      <c r="H1491">
        <v>27576.26</v>
      </c>
    </row>
    <row r="1492" spans="1:8" customFormat="1" ht="12.75" x14ac:dyDescent="0.2">
      <c r="A1492" t="s">
        <v>3765</v>
      </c>
      <c r="B1492" t="s">
        <v>3766</v>
      </c>
      <c r="C1492" t="s">
        <v>6</v>
      </c>
      <c r="D1492">
        <v>495</v>
      </c>
      <c r="E1492">
        <v>28116.41</v>
      </c>
      <c r="F1492" t="s">
        <v>6</v>
      </c>
      <c r="G1492">
        <v>495</v>
      </c>
      <c r="H1492">
        <v>28116.41</v>
      </c>
    </row>
    <row r="1493" spans="1:8" customFormat="1" ht="12.75" x14ac:dyDescent="0.2">
      <c r="A1493" t="s">
        <v>3767</v>
      </c>
      <c r="B1493" t="s">
        <v>3768</v>
      </c>
      <c r="C1493" t="s">
        <v>6</v>
      </c>
      <c r="D1493">
        <v>495</v>
      </c>
      <c r="E1493">
        <v>28028.080000000002</v>
      </c>
      <c r="F1493" t="s">
        <v>6</v>
      </c>
      <c r="G1493">
        <v>495</v>
      </c>
      <c r="H1493">
        <v>28028.080000000002</v>
      </c>
    </row>
    <row r="1494" spans="1:8" customFormat="1" ht="12.75" x14ac:dyDescent="0.2">
      <c r="A1494" t="s">
        <v>3769</v>
      </c>
      <c r="B1494" t="s">
        <v>3770</v>
      </c>
      <c r="C1494" t="s">
        <v>6</v>
      </c>
      <c r="D1494">
        <v>495</v>
      </c>
      <c r="E1494">
        <v>43046.28</v>
      </c>
      <c r="F1494" t="s">
        <v>6</v>
      </c>
      <c r="G1494">
        <v>495</v>
      </c>
      <c r="H1494">
        <v>43046.28</v>
      </c>
    </row>
    <row r="1495" spans="1:8" customFormat="1" ht="12.75" x14ac:dyDescent="0.2">
      <c r="A1495" t="s">
        <v>3771</v>
      </c>
      <c r="B1495" t="s">
        <v>3772</v>
      </c>
      <c r="C1495" t="s">
        <v>6</v>
      </c>
      <c r="D1495">
        <v>900</v>
      </c>
      <c r="E1495">
        <v>39996.06</v>
      </c>
      <c r="F1495" t="s">
        <v>6</v>
      </c>
      <c r="G1495">
        <v>900</v>
      </c>
      <c r="H1495">
        <v>39996.06</v>
      </c>
    </row>
    <row r="1496" spans="1:8" customFormat="1" ht="12.75" x14ac:dyDescent="0.2">
      <c r="A1496" t="s">
        <v>3773</v>
      </c>
      <c r="B1496" t="s">
        <v>3774</v>
      </c>
      <c r="C1496" t="s">
        <v>6</v>
      </c>
      <c r="D1496">
        <v>495</v>
      </c>
      <c r="E1496">
        <v>44230.05</v>
      </c>
      <c r="F1496" t="s">
        <v>6</v>
      </c>
      <c r="G1496">
        <v>495</v>
      </c>
      <c r="H1496">
        <v>44230.05</v>
      </c>
    </row>
    <row r="1497" spans="1:8" customFormat="1" ht="12.75" x14ac:dyDescent="0.2">
      <c r="A1497" t="s">
        <v>3775</v>
      </c>
      <c r="B1497" t="s">
        <v>3776</v>
      </c>
      <c r="C1497" t="s">
        <v>6</v>
      </c>
      <c r="D1497">
        <v>900</v>
      </c>
      <c r="E1497">
        <v>45367.05</v>
      </c>
      <c r="F1497" t="s">
        <v>6</v>
      </c>
      <c r="G1497">
        <v>900</v>
      </c>
      <c r="H1497">
        <v>45367.05</v>
      </c>
    </row>
    <row r="1498" spans="1:8" customFormat="1" ht="12.75" x14ac:dyDescent="0.2">
      <c r="A1498" t="s">
        <v>3777</v>
      </c>
      <c r="B1498" t="s">
        <v>3778</v>
      </c>
      <c r="C1498" t="s">
        <v>6</v>
      </c>
      <c r="D1498">
        <v>495</v>
      </c>
      <c r="E1498">
        <v>43480.6</v>
      </c>
      <c r="F1498" t="s">
        <v>6</v>
      </c>
      <c r="G1498">
        <v>495</v>
      </c>
      <c r="H1498">
        <v>43480.6</v>
      </c>
    </row>
    <row r="1499" spans="1:8" customFormat="1" ht="12.75" x14ac:dyDescent="0.2">
      <c r="A1499" t="s">
        <v>3779</v>
      </c>
      <c r="B1499" t="s">
        <v>3780</v>
      </c>
      <c r="C1499" t="s">
        <v>6</v>
      </c>
      <c r="D1499">
        <v>495</v>
      </c>
      <c r="E1499">
        <v>43569.79</v>
      </c>
      <c r="F1499" t="s">
        <v>6</v>
      </c>
      <c r="G1499">
        <v>495</v>
      </c>
      <c r="H1499">
        <v>43569.79</v>
      </c>
    </row>
    <row r="1500" spans="1:8" customFormat="1" ht="12.75" x14ac:dyDescent="0.2">
      <c r="A1500" t="s">
        <v>3781</v>
      </c>
      <c r="B1500" t="s">
        <v>3782</v>
      </c>
      <c r="C1500" t="s">
        <v>6</v>
      </c>
      <c r="D1500">
        <v>1968.75</v>
      </c>
      <c r="E1500">
        <v>19781.36</v>
      </c>
      <c r="F1500" t="s">
        <v>6</v>
      </c>
      <c r="G1500">
        <v>1968.75</v>
      </c>
      <c r="H1500">
        <v>19781.36</v>
      </c>
    </row>
    <row r="1501" spans="1:8" customFormat="1" ht="12.75" x14ac:dyDescent="0.2">
      <c r="A1501" t="s">
        <v>3783</v>
      </c>
      <c r="B1501" t="s">
        <v>3784</v>
      </c>
      <c r="C1501" t="s">
        <v>6</v>
      </c>
      <c r="D1501">
        <v>1968.75</v>
      </c>
      <c r="E1501">
        <v>22953.360000000001</v>
      </c>
      <c r="F1501" t="s">
        <v>6</v>
      </c>
      <c r="G1501">
        <v>1968.75</v>
      </c>
      <c r="H1501">
        <v>22953.360000000001</v>
      </c>
    </row>
    <row r="1502" spans="1:8" customFormat="1" ht="12.75" x14ac:dyDescent="0.2">
      <c r="A1502" t="s">
        <v>3785</v>
      </c>
      <c r="B1502" t="s">
        <v>3786</v>
      </c>
      <c r="C1502" t="s">
        <v>6</v>
      </c>
      <c r="D1502">
        <v>1968.75</v>
      </c>
      <c r="E1502">
        <v>29541.360000000001</v>
      </c>
      <c r="F1502" t="s">
        <v>6</v>
      </c>
      <c r="G1502">
        <v>1968.75</v>
      </c>
      <c r="H1502">
        <v>29541.360000000001</v>
      </c>
    </row>
    <row r="1503" spans="1:8" customFormat="1" ht="12.75" x14ac:dyDescent="0.2">
      <c r="A1503" t="s">
        <v>3787</v>
      </c>
      <c r="B1503" t="s">
        <v>3788</v>
      </c>
      <c r="C1503" t="s">
        <v>6</v>
      </c>
      <c r="D1503">
        <v>1968.75</v>
      </c>
      <c r="E1503">
        <v>33933.360000000001</v>
      </c>
      <c r="F1503" t="s">
        <v>6</v>
      </c>
      <c r="G1503">
        <v>1968.75</v>
      </c>
      <c r="H1503">
        <v>33933.360000000001</v>
      </c>
    </row>
    <row r="1504" spans="1:8" customFormat="1" ht="12.75" x14ac:dyDescent="0.2">
      <c r="A1504" t="s">
        <v>3789</v>
      </c>
      <c r="B1504" t="s">
        <v>3790</v>
      </c>
      <c r="C1504" t="s">
        <v>6</v>
      </c>
      <c r="D1504">
        <v>1462.5</v>
      </c>
      <c r="E1504">
        <v>35622.5</v>
      </c>
      <c r="F1504" t="s">
        <v>6</v>
      </c>
      <c r="G1504">
        <v>1462.5</v>
      </c>
      <c r="H1504">
        <v>35622.5</v>
      </c>
    </row>
    <row r="1505" spans="1:8" customFormat="1" ht="12.75" x14ac:dyDescent="0.2">
      <c r="A1505" t="s">
        <v>3791</v>
      </c>
      <c r="B1505" t="s">
        <v>3792</v>
      </c>
      <c r="C1505" t="s">
        <v>1138</v>
      </c>
      <c r="D1505">
        <v>12.35</v>
      </c>
      <c r="E1505">
        <v>40.47</v>
      </c>
      <c r="F1505" t="s">
        <v>51</v>
      </c>
      <c r="G1505">
        <v>40.51</v>
      </c>
      <c r="H1505">
        <v>132.77000000000001</v>
      </c>
    </row>
    <row r="1506" spans="1:8" customFormat="1" ht="12.75" x14ac:dyDescent="0.2">
      <c r="A1506" t="s">
        <v>3793</v>
      </c>
      <c r="B1506" t="s">
        <v>3794</v>
      </c>
      <c r="C1506" t="s">
        <v>1138</v>
      </c>
      <c r="D1506">
        <v>12.35</v>
      </c>
      <c r="E1506">
        <v>47.68</v>
      </c>
      <c r="F1506" t="s">
        <v>51</v>
      </c>
      <c r="G1506">
        <v>40.51</v>
      </c>
      <c r="H1506">
        <v>156.44</v>
      </c>
    </row>
    <row r="1507" spans="1:8" customFormat="1" ht="12.75" x14ac:dyDescent="0.2">
      <c r="A1507" t="s">
        <v>3795</v>
      </c>
      <c r="B1507" t="s">
        <v>3796</v>
      </c>
      <c r="C1507" t="s">
        <v>1138</v>
      </c>
      <c r="D1507">
        <v>12.35</v>
      </c>
      <c r="E1507">
        <v>59.88</v>
      </c>
      <c r="F1507" t="s">
        <v>51</v>
      </c>
      <c r="G1507">
        <v>40.51</v>
      </c>
      <c r="H1507">
        <v>196.47</v>
      </c>
    </row>
    <row r="1508" spans="1:8" customFormat="1" ht="12.75" x14ac:dyDescent="0.2">
      <c r="A1508" t="s">
        <v>3797</v>
      </c>
      <c r="B1508" t="s">
        <v>3798</v>
      </c>
      <c r="C1508" t="s">
        <v>1138</v>
      </c>
      <c r="D1508">
        <v>12.35</v>
      </c>
      <c r="E1508">
        <v>65.98</v>
      </c>
      <c r="F1508" t="s">
        <v>51</v>
      </c>
      <c r="G1508">
        <v>40.51</v>
      </c>
      <c r="H1508">
        <v>216.48</v>
      </c>
    </row>
    <row r="1509" spans="1:8" customFormat="1" ht="12.75" x14ac:dyDescent="0.2">
      <c r="A1509" t="s">
        <v>3799</v>
      </c>
      <c r="B1509" t="s">
        <v>3800</v>
      </c>
      <c r="C1509" t="s">
        <v>1138</v>
      </c>
      <c r="D1509">
        <v>12.35</v>
      </c>
      <c r="E1509">
        <v>72.08</v>
      </c>
      <c r="F1509" t="s">
        <v>51</v>
      </c>
      <c r="G1509">
        <v>40.51</v>
      </c>
      <c r="H1509">
        <v>236.49</v>
      </c>
    </row>
    <row r="1510" spans="1:8" customFormat="1" ht="12.75" x14ac:dyDescent="0.2">
      <c r="A1510" t="s">
        <v>3801</v>
      </c>
      <c r="B1510" t="s">
        <v>3802</v>
      </c>
      <c r="C1510" t="s">
        <v>1138</v>
      </c>
      <c r="D1510">
        <v>12.35</v>
      </c>
      <c r="E1510">
        <v>29.03</v>
      </c>
      <c r="F1510" t="s">
        <v>51</v>
      </c>
      <c r="G1510">
        <v>40.51</v>
      </c>
      <c r="H1510">
        <v>95.24</v>
      </c>
    </row>
    <row r="1511" spans="1:8" customFormat="1" ht="12.75" x14ac:dyDescent="0.2">
      <c r="A1511" t="s">
        <v>3803</v>
      </c>
      <c r="B1511" t="s">
        <v>3804</v>
      </c>
      <c r="C1511" t="s">
        <v>1138</v>
      </c>
      <c r="D1511">
        <v>30.87</v>
      </c>
      <c r="E1511">
        <v>111.06</v>
      </c>
      <c r="F1511" t="s">
        <v>51</v>
      </c>
      <c r="G1511">
        <v>101.28</v>
      </c>
      <c r="H1511">
        <v>364.38</v>
      </c>
    </row>
    <row r="1512" spans="1:8" customFormat="1" ht="12.75" x14ac:dyDescent="0.2">
      <c r="A1512" t="s">
        <v>3805</v>
      </c>
      <c r="B1512" t="s">
        <v>3806</v>
      </c>
      <c r="C1512" t="s">
        <v>1138</v>
      </c>
      <c r="D1512">
        <v>30.87</v>
      </c>
      <c r="E1512">
        <v>118.28</v>
      </c>
      <c r="F1512" t="s">
        <v>51</v>
      </c>
      <c r="G1512">
        <v>101.28</v>
      </c>
      <c r="H1512">
        <v>388.05</v>
      </c>
    </row>
    <row r="1513" spans="1:8" customFormat="1" ht="12.75" x14ac:dyDescent="0.2">
      <c r="A1513" t="s">
        <v>3807</v>
      </c>
      <c r="B1513" t="s">
        <v>3808</v>
      </c>
      <c r="C1513" t="s">
        <v>1138</v>
      </c>
      <c r="D1513">
        <v>30.87</v>
      </c>
      <c r="E1513">
        <v>130.47999999999999</v>
      </c>
      <c r="F1513" t="s">
        <v>51</v>
      </c>
      <c r="G1513">
        <v>101.28</v>
      </c>
      <c r="H1513">
        <v>428.08</v>
      </c>
    </row>
    <row r="1514" spans="1:8" customFormat="1" ht="12.75" x14ac:dyDescent="0.2">
      <c r="A1514" t="s">
        <v>3809</v>
      </c>
      <c r="B1514" t="s">
        <v>3810</v>
      </c>
      <c r="C1514" t="s">
        <v>1138</v>
      </c>
      <c r="D1514">
        <v>30.87</v>
      </c>
      <c r="E1514">
        <v>136.58000000000001</v>
      </c>
      <c r="F1514" t="s">
        <v>51</v>
      </c>
      <c r="G1514">
        <v>101.28</v>
      </c>
      <c r="H1514">
        <v>448.09</v>
      </c>
    </row>
    <row r="1515" spans="1:8" customFormat="1" ht="12.75" x14ac:dyDescent="0.2">
      <c r="A1515" t="s">
        <v>3811</v>
      </c>
      <c r="B1515" t="s">
        <v>3812</v>
      </c>
      <c r="C1515" t="s">
        <v>1138</v>
      </c>
      <c r="D1515">
        <v>30.87</v>
      </c>
      <c r="E1515">
        <v>142.68</v>
      </c>
      <c r="F1515" t="s">
        <v>51</v>
      </c>
      <c r="G1515">
        <v>101.28</v>
      </c>
      <c r="H1515">
        <v>468.1</v>
      </c>
    </row>
    <row r="1516" spans="1:8" customFormat="1" ht="12.75" x14ac:dyDescent="0.2">
      <c r="A1516" t="s">
        <v>3813</v>
      </c>
      <c r="B1516" t="s">
        <v>3814</v>
      </c>
      <c r="C1516" t="s">
        <v>1138</v>
      </c>
      <c r="D1516">
        <v>30.87</v>
      </c>
      <c r="E1516">
        <v>94.54</v>
      </c>
      <c r="F1516" t="s">
        <v>51</v>
      </c>
      <c r="G1516">
        <v>101.28</v>
      </c>
      <c r="H1516">
        <v>310.17</v>
      </c>
    </row>
    <row r="1517" spans="1:8" customFormat="1" ht="12.75" x14ac:dyDescent="0.2">
      <c r="A1517" t="s">
        <v>3815</v>
      </c>
      <c r="B1517" t="s">
        <v>3816</v>
      </c>
      <c r="C1517" t="s">
        <v>1138</v>
      </c>
      <c r="D1517">
        <v>6.17</v>
      </c>
      <c r="E1517">
        <v>18.309999999999999</v>
      </c>
      <c r="F1517" t="s">
        <v>51</v>
      </c>
      <c r="G1517">
        <v>20.260000000000002</v>
      </c>
      <c r="H1517">
        <v>60.07</v>
      </c>
    </row>
    <row r="1518" spans="1:8" customFormat="1" ht="12.75" x14ac:dyDescent="0.2">
      <c r="A1518" t="s">
        <v>3817</v>
      </c>
      <c r="B1518" t="s">
        <v>3818</v>
      </c>
      <c r="C1518" t="s">
        <v>1138</v>
      </c>
      <c r="D1518">
        <v>6.17</v>
      </c>
      <c r="E1518">
        <v>30.89</v>
      </c>
      <c r="F1518" t="s">
        <v>51</v>
      </c>
      <c r="G1518">
        <v>20.260000000000002</v>
      </c>
      <c r="H1518">
        <v>101.34</v>
      </c>
    </row>
    <row r="1519" spans="1:8" customFormat="1" ht="12.75" x14ac:dyDescent="0.2">
      <c r="A1519" t="s">
        <v>3819</v>
      </c>
      <c r="B1519" t="s">
        <v>3820</v>
      </c>
      <c r="C1519" t="s">
        <v>1138</v>
      </c>
      <c r="D1519">
        <v>6.17</v>
      </c>
      <c r="E1519">
        <v>23.16</v>
      </c>
      <c r="F1519" t="s">
        <v>51</v>
      </c>
      <c r="G1519">
        <v>20.260000000000002</v>
      </c>
      <c r="H1519">
        <v>75.989999999999995</v>
      </c>
    </row>
    <row r="1520" spans="1:8" customFormat="1" ht="12.75" x14ac:dyDescent="0.2">
      <c r="A1520" t="s">
        <v>3821</v>
      </c>
      <c r="B1520" t="s">
        <v>3822</v>
      </c>
      <c r="C1520" t="s">
        <v>1138</v>
      </c>
      <c r="D1520">
        <v>9.11</v>
      </c>
      <c r="E1520">
        <v>40.49</v>
      </c>
      <c r="F1520" t="s">
        <v>51</v>
      </c>
      <c r="G1520">
        <v>29.9</v>
      </c>
      <c r="H1520">
        <v>132.83000000000001</v>
      </c>
    </row>
    <row r="1521" spans="1:8" customFormat="1" ht="12.75" x14ac:dyDescent="0.2">
      <c r="A1521" t="s">
        <v>3823</v>
      </c>
      <c r="B1521" t="s">
        <v>3824</v>
      </c>
      <c r="C1521" t="s">
        <v>1138</v>
      </c>
      <c r="D1521">
        <v>12.35</v>
      </c>
      <c r="E1521">
        <v>47.45</v>
      </c>
      <c r="F1521" t="s">
        <v>51</v>
      </c>
      <c r="G1521">
        <v>40.51</v>
      </c>
      <c r="H1521">
        <v>155.69</v>
      </c>
    </row>
    <row r="1522" spans="1:8" customFormat="1" ht="12.75" x14ac:dyDescent="0.2">
      <c r="A1522" t="s">
        <v>3825</v>
      </c>
      <c r="B1522" t="s">
        <v>3826</v>
      </c>
      <c r="C1522" t="s">
        <v>1138</v>
      </c>
      <c r="D1522">
        <v>7.87</v>
      </c>
      <c r="E1522">
        <v>42.39</v>
      </c>
      <c r="F1522" t="s">
        <v>51</v>
      </c>
      <c r="G1522">
        <v>25.83</v>
      </c>
      <c r="H1522">
        <v>139.07</v>
      </c>
    </row>
    <row r="1523" spans="1:8" customFormat="1" ht="12.75" x14ac:dyDescent="0.2">
      <c r="A1523" t="s">
        <v>3827</v>
      </c>
      <c r="B1523" t="s">
        <v>3828</v>
      </c>
      <c r="C1523" t="s">
        <v>1138</v>
      </c>
      <c r="D1523">
        <v>9.42</v>
      </c>
      <c r="E1523">
        <v>56.4</v>
      </c>
      <c r="F1523" t="s">
        <v>51</v>
      </c>
      <c r="G1523">
        <v>30.89</v>
      </c>
      <c r="H1523">
        <v>185.06</v>
      </c>
    </row>
    <row r="1524" spans="1:8" customFormat="1" ht="12.75" x14ac:dyDescent="0.2">
      <c r="A1524" t="s">
        <v>3829</v>
      </c>
      <c r="B1524" t="s">
        <v>3830</v>
      </c>
      <c r="C1524" t="s">
        <v>1138</v>
      </c>
      <c r="D1524">
        <v>12.15</v>
      </c>
      <c r="E1524">
        <v>79.510000000000005</v>
      </c>
      <c r="F1524" t="s">
        <v>51</v>
      </c>
      <c r="G1524">
        <v>39.86</v>
      </c>
      <c r="H1524">
        <v>260.85000000000002</v>
      </c>
    </row>
    <row r="1525" spans="1:8" customFormat="1" ht="12.75" x14ac:dyDescent="0.2">
      <c r="A1525" t="s">
        <v>3831</v>
      </c>
      <c r="B1525" t="s">
        <v>3832</v>
      </c>
      <c r="C1525" t="s">
        <v>1138</v>
      </c>
      <c r="D1525">
        <v>18.52</v>
      </c>
      <c r="E1525">
        <v>30.66</v>
      </c>
      <c r="F1525" t="s">
        <v>51</v>
      </c>
      <c r="G1525">
        <v>60.77</v>
      </c>
      <c r="H1525">
        <v>100.58</v>
      </c>
    </row>
    <row r="1526" spans="1:8" customFormat="1" ht="12.75" x14ac:dyDescent="0.2">
      <c r="A1526" t="s">
        <v>3833</v>
      </c>
      <c r="B1526" t="s">
        <v>3834</v>
      </c>
      <c r="C1526" t="s">
        <v>1138</v>
      </c>
      <c r="D1526">
        <v>18.52</v>
      </c>
      <c r="E1526">
        <v>95.31</v>
      </c>
      <c r="F1526" t="s">
        <v>51</v>
      </c>
      <c r="G1526">
        <v>60.77</v>
      </c>
      <c r="H1526">
        <v>312.69</v>
      </c>
    </row>
    <row r="1527" spans="1:8" customFormat="1" ht="12.75" x14ac:dyDescent="0.2">
      <c r="A1527" t="s">
        <v>3835</v>
      </c>
      <c r="B1527" t="s">
        <v>3836</v>
      </c>
      <c r="C1527" t="s">
        <v>1138</v>
      </c>
      <c r="D1527">
        <v>18.52</v>
      </c>
      <c r="E1527">
        <v>88.14</v>
      </c>
      <c r="F1527" t="s">
        <v>51</v>
      </c>
      <c r="G1527">
        <v>60.77</v>
      </c>
      <c r="H1527">
        <v>289.18</v>
      </c>
    </row>
    <row r="1528" spans="1:8" customFormat="1" ht="12.75" x14ac:dyDescent="0.2">
      <c r="A1528" t="s">
        <v>3837</v>
      </c>
      <c r="B1528" t="s">
        <v>3838</v>
      </c>
      <c r="C1528" t="s">
        <v>1138</v>
      </c>
      <c r="D1528">
        <v>18.52</v>
      </c>
      <c r="E1528">
        <v>102.52</v>
      </c>
      <c r="F1528" t="s">
        <v>51</v>
      </c>
      <c r="G1528">
        <v>60.77</v>
      </c>
      <c r="H1528">
        <v>336.35</v>
      </c>
    </row>
    <row r="1529" spans="1:8" customFormat="1" ht="12.75" x14ac:dyDescent="0.2">
      <c r="A1529" t="s">
        <v>3839</v>
      </c>
      <c r="B1529" t="s">
        <v>3840</v>
      </c>
      <c r="C1529" t="s">
        <v>1138</v>
      </c>
      <c r="D1529">
        <v>24.7</v>
      </c>
      <c r="E1529">
        <v>112.92</v>
      </c>
      <c r="F1529" t="s">
        <v>51</v>
      </c>
      <c r="G1529">
        <v>81.02</v>
      </c>
      <c r="H1529">
        <v>370.46</v>
      </c>
    </row>
    <row r="1530" spans="1:8" customFormat="1" ht="12.75" x14ac:dyDescent="0.2">
      <c r="A1530" t="s">
        <v>3841</v>
      </c>
      <c r="B1530" t="s">
        <v>3842</v>
      </c>
      <c r="C1530" t="s">
        <v>1138</v>
      </c>
      <c r="D1530">
        <v>30.87</v>
      </c>
      <c r="E1530">
        <v>118.28</v>
      </c>
      <c r="F1530" t="s">
        <v>51</v>
      </c>
      <c r="G1530">
        <v>101.28</v>
      </c>
      <c r="H1530">
        <v>388.05</v>
      </c>
    </row>
    <row r="1531" spans="1:8" customFormat="1" ht="12.75" x14ac:dyDescent="0.2">
      <c r="A1531" t="s">
        <v>3843</v>
      </c>
      <c r="B1531" t="s">
        <v>3844</v>
      </c>
      <c r="C1531" t="s">
        <v>1138</v>
      </c>
      <c r="D1531">
        <v>37.04</v>
      </c>
      <c r="E1531">
        <v>136.47999999999999</v>
      </c>
      <c r="F1531" t="s">
        <v>51</v>
      </c>
      <c r="G1531">
        <v>121.53</v>
      </c>
      <c r="H1531">
        <v>447.76</v>
      </c>
    </row>
    <row r="1532" spans="1:8" customFormat="1" ht="12.75" x14ac:dyDescent="0.2">
      <c r="A1532" t="s">
        <v>3845</v>
      </c>
      <c r="B1532" t="s">
        <v>3846</v>
      </c>
      <c r="C1532" t="s">
        <v>1138</v>
      </c>
      <c r="D1532">
        <v>46.3</v>
      </c>
      <c r="E1532">
        <v>166.11</v>
      </c>
      <c r="F1532" t="s">
        <v>51</v>
      </c>
      <c r="G1532">
        <v>151.91</v>
      </c>
      <c r="H1532">
        <v>544.97</v>
      </c>
    </row>
    <row r="1533" spans="1:8" customFormat="1" ht="12.75" x14ac:dyDescent="0.2">
      <c r="A1533" t="s">
        <v>3847</v>
      </c>
      <c r="B1533" t="s">
        <v>3848</v>
      </c>
      <c r="C1533" t="s">
        <v>1138</v>
      </c>
      <c r="D1533">
        <v>7.3</v>
      </c>
      <c r="E1533">
        <v>37.799999999999997</v>
      </c>
      <c r="F1533" t="s">
        <v>51</v>
      </c>
      <c r="G1533">
        <v>23.95</v>
      </c>
      <c r="H1533">
        <v>124.01</v>
      </c>
    </row>
    <row r="1534" spans="1:8" customFormat="1" ht="12.75" x14ac:dyDescent="0.2">
      <c r="A1534" t="s">
        <v>3849</v>
      </c>
      <c r="B1534" t="s">
        <v>3850</v>
      </c>
      <c r="C1534" t="s">
        <v>1138</v>
      </c>
      <c r="D1534">
        <v>7.2</v>
      </c>
      <c r="E1534">
        <v>49.9</v>
      </c>
      <c r="F1534" t="s">
        <v>51</v>
      </c>
      <c r="G1534">
        <v>23.62</v>
      </c>
      <c r="H1534">
        <v>163.71</v>
      </c>
    </row>
    <row r="1535" spans="1:8" customFormat="1" ht="12.75" x14ac:dyDescent="0.2">
      <c r="A1535" t="s">
        <v>3851</v>
      </c>
      <c r="B1535" t="s">
        <v>3852</v>
      </c>
      <c r="C1535" t="s">
        <v>1138</v>
      </c>
      <c r="D1535">
        <v>12.37</v>
      </c>
      <c r="E1535">
        <v>48.97</v>
      </c>
      <c r="F1535" t="s">
        <v>51</v>
      </c>
      <c r="G1535">
        <v>40.6</v>
      </c>
      <c r="H1535">
        <v>160.68</v>
      </c>
    </row>
    <row r="1536" spans="1:8" customFormat="1" ht="12.75" x14ac:dyDescent="0.2">
      <c r="A1536" t="s">
        <v>3853</v>
      </c>
      <c r="B1536" t="s">
        <v>3854</v>
      </c>
      <c r="C1536" t="s">
        <v>1138</v>
      </c>
      <c r="D1536">
        <v>13.39</v>
      </c>
      <c r="E1536">
        <v>68.290000000000006</v>
      </c>
      <c r="F1536" t="s">
        <v>51</v>
      </c>
      <c r="G1536">
        <v>43.92</v>
      </c>
      <c r="H1536">
        <v>224.04</v>
      </c>
    </row>
    <row r="1537" spans="1:8" customFormat="1" ht="12.75" x14ac:dyDescent="0.2">
      <c r="A1537" t="s">
        <v>3855</v>
      </c>
      <c r="B1537" t="s">
        <v>3856</v>
      </c>
      <c r="C1537" t="s">
        <v>1138</v>
      </c>
      <c r="D1537">
        <v>13.39</v>
      </c>
      <c r="E1537">
        <v>74.39</v>
      </c>
      <c r="F1537" t="s">
        <v>51</v>
      </c>
      <c r="G1537">
        <v>43.92</v>
      </c>
      <c r="H1537">
        <v>244.05</v>
      </c>
    </row>
    <row r="1538" spans="1:8" customFormat="1" ht="12.75" x14ac:dyDescent="0.2">
      <c r="A1538" t="s">
        <v>3857</v>
      </c>
      <c r="B1538" t="s">
        <v>3858</v>
      </c>
      <c r="C1538" t="s">
        <v>1138</v>
      </c>
      <c r="D1538">
        <v>22.09</v>
      </c>
      <c r="E1538">
        <v>101.39</v>
      </c>
      <c r="F1538" t="s">
        <v>51</v>
      </c>
      <c r="G1538">
        <v>72.47</v>
      </c>
      <c r="H1538">
        <v>332.64</v>
      </c>
    </row>
    <row r="1539" spans="1:8" customFormat="1" ht="12.75" x14ac:dyDescent="0.2">
      <c r="A1539" t="s">
        <v>3859</v>
      </c>
      <c r="B1539" t="s">
        <v>3860</v>
      </c>
      <c r="C1539" t="s">
        <v>1138</v>
      </c>
      <c r="D1539">
        <v>22.72</v>
      </c>
      <c r="E1539">
        <v>59.33</v>
      </c>
      <c r="F1539" t="s">
        <v>51</v>
      </c>
      <c r="G1539">
        <v>74.56</v>
      </c>
      <c r="H1539">
        <v>194.64</v>
      </c>
    </row>
    <row r="1540" spans="1:8" customFormat="1" ht="12.75" x14ac:dyDescent="0.2">
      <c r="A1540" t="s">
        <v>3861</v>
      </c>
      <c r="B1540" t="s">
        <v>3862</v>
      </c>
      <c r="C1540" t="s">
        <v>1138</v>
      </c>
      <c r="D1540">
        <v>2.83</v>
      </c>
      <c r="E1540">
        <v>9.44</v>
      </c>
      <c r="F1540" t="s">
        <v>51</v>
      </c>
      <c r="G1540">
        <v>9.3000000000000007</v>
      </c>
      <c r="H1540">
        <v>30.97</v>
      </c>
    </row>
    <row r="1541" spans="1:8" customFormat="1" ht="12.75" x14ac:dyDescent="0.2">
      <c r="A1541" t="s">
        <v>3863</v>
      </c>
      <c r="B1541" t="s">
        <v>3864</v>
      </c>
      <c r="C1541" t="s">
        <v>1138</v>
      </c>
      <c r="D1541">
        <v>2.83</v>
      </c>
      <c r="E1541">
        <v>10.62</v>
      </c>
      <c r="F1541" t="s">
        <v>51</v>
      </c>
      <c r="G1541">
        <v>9.3000000000000007</v>
      </c>
      <c r="H1541">
        <v>34.86</v>
      </c>
    </row>
    <row r="1542" spans="1:8" customFormat="1" ht="12.75" x14ac:dyDescent="0.2">
      <c r="A1542" t="s">
        <v>3865</v>
      </c>
      <c r="B1542" t="s">
        <v>3866</v>
      </c>
      <c r="C1542" t="s">
        <v>1138</v>
      </c>
      <c r="D1542">
        <v>2.83</v>
      </c>
      <c r="E1542">
        <v>20.38</v>
      </c>
      <c r="F1542" t="s">
        <v>51</v>
      </c>
      <c r="G1542">
        <v>9.3000000000000007</v>
      </c>
      <c r="H1542">
        <v>66.87</v>
      </c>
    </row>
    <row r="1543" spans="1:8" customFormat="1" ht="12.75" x14ac:dyDescent="0.2">
      <c r="A1543" t="s">
        <v>3867</v>
      </c>
      <c r="B1543" t="s">
        <v>3868</v>
      </c>
      <c r="C1543" t="s">
        <v>1138</v>
      </c>
      <c r="D1543">
        <v>4.3</v>
      </c>
      <c r="E1543">
        <v>12.03</v>
      </c>
      <c r="F1543" t="s">
        <v>51</v>
      </c>
      <c r="G1543">
        <v>14.12</v>
      </c>
      <c r="H1543">
        <v>39.47</v>
      </c>
    </row>
    <row r="1544" spans="1:8" customFormat="1" ht="12.75" x14ac:dyDescent="0.2">
      <c r="A1544" t="s">
        <v>3869</v>
      </c>
      <c r="B1544" t="s">
        <v>3870</v>
      </c>
      <c r="C1544" t="s">
        <v>1138</v>
      </c>
      <c r="D1544">
        <v>4.32</v>
      </c>
      <c r="E1544">
        <v>15.71</v>
      </c>
      <c r="F1544" t="s">
        <v>51</v>
      </c>
      <c r="G1544">
        <v>14.18</v>
      </c>
      <c r="H1544">
        <v>51.54</v>
      </c>
    </row>
    <row r="1545" spans="1:8" customFormat="1" ht="12.75" x14ac:dyDescent="0.2">
      <c r="A1545" t="s">
        <v>3871</v>
      </c>
      <c r="B1545" t="s">
        <v>3872</v>
      </c>
      <c r="C1545" t="s">
        <v>1138</v>
      </c>
      <c r="D1545">
        <v>4.05</v>
      </c>
      <c r="E1545">
        <v>20.32</v>
      </c>
      <c r="F1545" t="s">
        <v>51</v>
      </c>
      <c r="G1545">
        <v>13.29</v>
      </c>
      <c r="H1545">
        <v>66.66</v>
      </c>
    </row>
    <row r="1546" spans="1:8" customFormat="1" ht="12.75" x14ac:dyDescent="0.2">
      <c r="A1546" t="s">
        <v>3873</v>
      </c>
      <c r="B1546" t="s">
        <v>3874</v>
      </c>
      <c r="C1546" t="s">
        <v>1138</v>
      </c>
      <c r="D1546">
        <v>4.05</v>
      </c>
      <c r="E1546">
        <v>30.78</v>
      </c>
      <c r="F1546" t="s">
        <v>51</v>
      </c>
      <c r="G1546">
        <v>13.29</v>
      </c>
      <c r="H1546">
        <v>100.97</v>
      </c>
    </row>
    <row r="1547" spans="1:8" customFormat="1" ht="12.75" x14ac:dyDescent="0.2">
      <c r="A1547" t="s">
        <v>3875</v>
      </c>
      <c r="B1547" t="s">
        <v>3876</v>
      </c>
      <c r="C1547" t="s">
        <v>1138</v>
      </c>
      <c r="D1547">
        <v>10.130000000000001</v>
      </c>
      <c r="E1547">
        <v>50.24</v>
      </c>
      <c r="F1547" t="s">
        <v>51</v>
      </c>
      <c r="G1547">
        <v>33.229999999999997</v>
      </c>
      <c r="H1547">
        <v>164.83</v>
      </c>
    </row>
    <row r="1548" spans="1:8" customFormat="1" ht="12.75" x14ac:dyDescent="0.2">
      <c r="A1548" t="s">
        <v>3877</v>
      </c>
      <c r="B1548" t="s">
        <v>3878</v>
      </c>
      <c r="C1548" t="s">
        <v>1138</v>
      </c>
      <c r="D1548">
        <v>15.19</v>
      </c>
      <c r="E1548">
        <v>102.98</v>
      </c>
      <c r="F1548" t="s">
        <v>51</v>
      </c>
      <c r="G1548">
        <v>49.83</v>
      </c>
      <c r="H1548">
        <v>337.86</v>
      </c>
    </row>
    <row r="1549" spans="1:8" customFormat="1" ht="12.75" x14ac:dyDescent="0.2">
      <c r="A1549" t="s">
        <v>3879</v>
      </c>
      <c r="B1549" t="s">
        <v>3880</v>
      </c>
      <c r="C1549" t="s">
        <v>1138</v>
      </c>
      <c r="D1549">
        <v>25.32</v>
      </c>
      <c r="E1549">
        <v>179.04</v>
      </c>
      <c r="F1549" t="s">
        <v>51</v>
      </c>
      <c r="G1549">
        <v>83.07</v>
      </c>
      <c r="H1549">
        <v>587.4</v>
      </c>
    </row>
    <row r="1550" spans="1:8" customFormat="1" ht="12.75" x14ac:dyDescent="0.2">
      <c r="A1550" t="s">
        <v>3881</v>
      </c>
      <c r="B1550" t="s">
        <v>3882</v>
      </c>
      <c r="C1550" t="s">
        <v>1138</v>
      </c>
      <c r="D1550">
        <v>7.09</v>
      </c>
      <c r="E1550">
        <v>16.850000000000001</v>
      </c>
      <c r="F1550" t="s">
        <v>51</v>
      </c>
      <c r="G1550">
        <v>23.25</v>
      </c>
      <c r="H1550">
        <v>55.27</v>
      </c>
    </row>
    <row r="1551" spans="1:8" customFormat="1" ht="12.75" x14ac:dyDescent="0.2">
      <c r="A1551" t="s">
        <v>3883</v>
      </c>
      <c r="B1551" t="s">
        <v>3884</v>
      </c>
      <c r="C1551" t="s">
        <v>1138</v>
      </c>
      <c r="D1551">
        <v>7.09</v>
      </c>
      <c r="E1551">
        <v>18.47</v>
      </c>
      <c r="F1551" t="s">
        <v>51</v>
      </c>
      <c r="G1551">
        <v>23.25</v>
      </c>
      <c r="H1551">
        <v>60.61</v>
      </c>
    </row>
    <row r="1552" spans="1:8" customFormat="1" ht="12.75" x14ac:dyDescent="0.2">
      <c r="A1552" t="s">
        <v>3885</v>
      </c>
      <c r="B1552" t="s">
        <v>3886</v>
      </c>
      <c r="C1552" t="s">
        <v>1138</v>
      </c>
      <c r="D1552">
        <v>8.1</v>
      </c>
      <c r="E1552">
        <v>23.55</v>
      </c>
      <c r="F1552" t="s">
        <v>51</v>
      </c>
      <c r="G1552">
        <v>26.57</v>
      </c>
      <c r="H1552">
        <v>77.27</v>
      </c>
    </row>
    <row r="1553" spans="1:8" customFormat="1" ht="12.75" x14ac:dyDescent="0.2">
      <c r="A1553" t="s">
        <v>3887</v>
      </c>
      <c r="B1553" t="s">
        <v>3888</v>
      </c>
      <c r="C1553" t="s">
        <v>1138</v>
      </c>
      <c r="D1553">
        <v>8.1</v>
      </c>
      <c r="E1553">
        <v>31.69</v>
      </c>
      <c r="F1553" t="s">
        <v>51</v>
      </c>
      <c r="G1553">
        <v>26.57</v>
      </c>
      <c r="H1553">
        <v>103.96</v>
      </c>
    </row>
    <row r="1554" spans="1:8" customFormat="1" ht="12.75" x14ac:dyDescent="0.2">
      <c r="A1554" t="s">
        <v>3889</v>
      </c>
      <c r="B1554" t="s">
        <v>3890</v>
      </c>
      <c r="C1554" t="s">
        <v>1138</v>
      </c>
      <c r="D1554">
        <v>13.16</v>
      </c>
      <c r="E1554">
        <v>44.88</v>
      </c>
      <c r="F1554" t="s">
        <v>51</v>
      </c>
      <c r="G1554">
        <v>43.18</v>
      </c>
      <c r="H1554">
        <v>147.25</v>
      </c>
    </row>
    <row r="1555" spans="1:8" customFormat="1" ht="12.75" x14ac:dyDescent="0.2">
      <c r="A1555" t="s">
        <v>3891</v>
      </c>
      <c r="B1555" t="s">
        <v>3892</v>
      </c>
      <c r="C1555" t="s">
        <v>1138</v>
      </c>
      <c r="D1555">
        <v>20.260000000000002</v>
      </c>
      <c r="E1555">
        <v>104.44</v>
      </c>
      <c r="F1555" t="s">
        <v>51</v>
      </c>
      <c r="G1555">
        <v>66.459999999999994</v>
      </c>
      <c r="H1555">
        <v>342.64</v>
      </c>
    </row>
    <row r="1556" spans="1:8" customFormat="1" ht="12.75" x14ac:dyDescent="0.2">
      <c r="A1556" t="s">
        <v>3893</v>
      </c>
      <c r="B1556" t="s">
        <v>3894</v>
      </c>
      <c r="C1556" t="s">
        <v>1138</v>
      </c>
      <c r="D1556">
        <v>20.260000000000002</v>
      </c>
      <c r="E1556">
        <v>92.78</v>
      </c>
      <c r="F1556" t="s">
        <v>51</v>
      </c>
      <c r="G1556">
        <v>66.459999999999994</v>
      </c>
      <c r="H1556">
        <v>304.39</v>
      </c>
    </row>
    <row r="1557" spans="1:8" customFormat="1" ht="12.75" x14ac:dyDescent="0.2">
      <c r="A1557" t="s">
        <v>3895</v>
      </c>
      <c r="B1557" t="s">
        <v>3896</v>
      </c>
      <c r="C1557" t="s">
        <v>1138</v>
      </c>
      <c r="D1557">
        <v>34.43</v>
      </c>
      <c r="E1557">
        <v>144.46</v>
      </c>
      <c r="F1557" t="s">
        <v>51</v>
      </c>
      <c r="G1557">
        <v>112.94</v>
      </c>
      <c r="H1557">
        <v>473.97</v>
      </c>
    </row>
    <row r="1558" spans="1:8" customFormat="1" ht="12.75" x14ac:dyDescent="0.2">
      <c r="A1558" t="s">
        <v>3897</v>
      </c>
      <c r="B1558" t="s">
        <v>3898</v>
      </c>
      <c r="C1558" t="s">
        <v>1138</v>
      </c>
      <c r="D1558">
        <v>34.43</v>
      </c>
      <c r="E1558">
        <v>174.73</v>
      </c>
      <c r="F1558" t="s">
        <v>51</v>
      </c>
      <c r="G1558">
        <v>112.94</v>
      </c>
      <c r="H1558">
        <v>573.24</v>
      </c>
    </row>
    <row r="1559" spans="1:8" customFormat="1" ht="12.75" x14ac:dyDescent="0.2">
      <c r="A1559" t="s">
        <v>3899</v>
      </c>
      <c r="B1559" t="s">
        <v>3900</v>
      </c>
      <c r="C1559" t="s">
        <v>1138</v>
      </c>
      <c r="D1559">
        <v>50.64</v>
      </c>
      <c r="E1559">
        <v>476.83</v>
      </c>
      <c r="F1559" t="s">
        <v>51</v>
      </c>
      <c r="G1559">
        <v>166.14</v>
      </c>
      <c r="H1559">
        <v>1564.39</v>
      </c>
    </row>
    <row r="1560" spans="1:8" customFormat="1" ht="12.75" x14ac:dyDescent="0.2">
      <c r="A1560" t="s">
        <v>3901</v>
      </c>
      <c r="B1560" t="s">
        <v>3902</v>
      </c>
      <c r="C1560" t="s">
        <v>1138</v>
      </c>
      <c r="D1560">
        <v>126.6</v>
      </c>
      <c r="E1560">
        <v>683.74</v>
      </c>
      <c r="F1560" t="s">
        <v>51</v>
      </c>
      <c r="G1560">
        <v>415.36</v>
      </c>
      <c r="H1560">
        <v>2243.23</v>
      </c>
    </row>
    <row r="1561" spans="1:8" customFormat="1" ht="12.75" x14ac:dyDescent="0.2">
      <c r="A1561" t="s">
        <v>3903</v>
      </c>
      <c r="B1561" t="s">
        <v>3904</v>
      </c>
      <c r="C1561" t="s">
        <v>1138</v>
      </c>
      <c r="D1561">
        <v>126.6</v>
      </c>
      <c r="E1561">
        <v>789.47</v>
      </c>
      <c r="F1561" t="s">
        <v>51</v>
      </c>
      <c r="G1561">
        <v>415.36</v>
      </c>
      <c r="H1561">
        <v>2590.12</v>
      </c>
    </row>
    <row r="1562" spans="1:8" customFormat="1" ht="12.75" x14ac:dyDescent="0.2">
      <c r="A1562" t="s">
        <v>3905</v>
      </c>
      <c r="B1562" t="s">
        <v>3906</v>
      </c>
      <c r="C1562" t="s">
        <v>1138</v>
      </c>
      <c r="D1562">
        <v>126.6</v>
      </c>
      <c r="E1562">
        <v>1042.42</v>
      </c>
      <c r="F1562" t="s">
        <v>51</v>
      </c>
      <c r="G1562">
        <v>415.36</v>
      </c>
      <c r="H1562">
        <v>3420</v>
      </c>
    </row>
    <row r="1563" spans="1:8" customFormat="1" ht="12.75" x14ac:dyDescent="0.2">
      <c r="A1563" t="s">
        <v>3907</v>
      </c>
      <c r="B1563" t="s">
        <v>3908</v>
      </c>
      <c r="C1563" t="s">
        <v>1138</v>
      </c>
      <c r="D1563">
        <v>5.0599999999999996</v>
      </c>
      <c r="E1563">
        <v>24.18</v>
      </c>
      <c r="F1563" t="s">
        <v>51</v>
      </c>
      <c r="G1563">
        <v>16.61</v>
      </c>
      <c r="H1563">
        <v>79.319999999999993</v>
      </c>
    </row>
    <row r="1564" spans="1:8" customFormat="1" ht="12.75" x14ac:dyDescent="0.2">
      <c r="A1564" t="s">
        <v>3909</v>
      </c>
      <c r="B1564" t="s">
        <v>3910</v>
      </c>
      <c r="C1564" t="s">
        <v>1138</v>
      </c>
      <c r="D1564">
        <v>5.0599999999999996</v>
      </c>
      <c r="E1564">
        <v>26.21</v>
      </c>
      <c r="F1564" t="s">
        <v>51</v>
      </c>
      <c r="G1564">
        <v>16.61</v>
      </c>
      <c r="H1564">
        <v>85.99</v>
      </c>
    </row>
    <row r="1565" spans="1:8" customFormat="1" ht="12.75" x14ac:dyDescent="0.2">
      <c r="A1565" t="s">
        <v>3911</v>
      </c>
      <c r="B1565" t="s">
        <v>3912</v>
      </c>
      <c r="C1565" t="s">
        <v>1138</v>
      </c>
      <c r="D1565">
        <v>7.09</v>
      </c>
      <c r="E1565">
        <v>37.590000000000003</v>
      </c>
      <c r="F1565" t="s">
        <v>51</v>
      </c>
      <c r="G1565">
        <v>23.25</v>
      </c>
      <c r="H1565">
        <v>123.32</v>
      </c>
    </row>
    <row r="1566" spans="1:8" customFormat="1" ht="12.75" x14ac:dyDescent="0.2">
      <c r="A1566" t="s">
        <v>3913</v>
      </c>
      <c r="B1566" t="s">
        <v>3914</v>
      </c>
      <c r="C1566" t="s">
        <v>1138</v>
      </c>
      <c r="D1566">
        <v>7.09</v>
      </c>
      <c r="E1566">
        <v>56.29</v>
      </c>
      <c r="F1566" t="s">
        <v>51</v>
      </c>
      <c r="G1566">
        <v>23.25</v>
      </c>
      <c r="H1566">
        <v>184.69</v>
      </c>
    </row>
    <row r="1567" spans="1:8" customFormat="1" ht="12.75" x14ac:dyDescent="0.2">
      <c r="A1567" t="s">
        <v>3915</v>
      </c>
      <c r="B1567" t="s">
        <v>3916</v>
      </c>
      <c r="C1567" t="s">
        <v>1138</v>
      </c>
      <c r="D1567">
        <v>7.09</v>
      </c>
      <c r="E1567">
        <v>79.069999999999993</v>
      </c>
      <c r="F1567" t="s">
        <v>51</v>
      </c>
      <c r="G1567">
        <v>23.25</v>
      </c>
      <c r="H1567">
        <v>259.41000000000003</v>
      </c>
    </row>
    <row r="1568" spans="1:8" customFormat="1" ht="12.75" x14ac:dyDescent="0.2">
      <c r="A1568" t="s">
        <v>3917</v>
      </c>
      <c r="B1568" t="s">
        <v>3918</v>
      </c>
      <c r="C1568" t="s">
        <v>1138</v>
      </c>
      <c r="D1568">
        <v>7.09</v>
      </c>
      <c r="E1568">
        <v>191.71</v>
      </c>
      <c r="F1568" t="s">
        <v>51</v>
      </c>
      <c r="G1568">
        <v>23.25</v>
      </c>
      <c r="H1568">
        <v>628.98</v>
      </c>
    </row>
    <row r="1569" spans="1:8" customFormat="1" ht="12.75" x14ac:dyDescent="0.2">
      <c r="A1569" t="s">
        <v>3919</v>
      </c>
      <c r="B1569" t="s">
        <v>3920</v>
      </c>
      <c r="C1569" t="s">
        <v>6</v>
      </c>
      <c r="D1569">
        <v>75.94</v>
      </c>
      <c r="E1569">
        <v>133.88999999999999</v>
      </c>
      <c r="F1569" t="s">
        <v>6</v>
      </c>
      <c r="G1569">
        <v>75.94</v>
      </c>
      <c r="H1569">
        <v>133.88999999999999</v>
      </c>
    </row>
    <row r="1570" spans="1:8" customFormat="1" ht="12.75" x14ac:dyDescent="0.2">
      <c r="A1570" t="s">
        <v>3921</v>
      </c>
      <c r="B1570" t="s">
        <v>3922</v>
      </c>
      <c r="C1570" t="s">
        <v>6</v>
      </c>
      <c r="D1570">
        <v>101.25</v>
      </c>
      <c r="E1570">
        <v>180.55</v>
      </c>
      <c r="F1570" t="s">
        <v>6</v>
      </c>
      <c r="G1570">
        <v>101.25</v>
      </c>
      <c r="H1570">
        <v>180.55</v>
      </c>
    </row>
    <row r="1571" spans="1:8" customFormat="1" ht="12.75" x14ac:dyDescent="0.2">
      <c r="A1571" t="s">
        <v>3923</v>
      </c>
      <c r="B1571" t="s">
        <v>3924</v>
      </c>
      <c r="C1571" t="s">
        <v>6</v>
      </c>
      <c r="D1571">
        <v>126.56</v>
      </c>
      <c r="E1571">
        <v>218.06</v>
      </c>
      <c r="F1571" t="s">
        <v>6</v>
      </c>
      <c r="G1571">
        <v>126.56</v>
      </c>
      <c r="H1571">
        <v>218.06</v>
      </c>
    </row>
    <row r="1572" spans="1:8" customFormat="1" ht="12.75" x14ac:dyDescent="0.2">
      <c r="A1572" t="s">
        <v>3925</v>
      </c>
      <c r="B1572" t="s">
        <v>3926</v>
      </c>
      <c r="C1572" t="s">
        <v>6</v>
      </c>
      <c r="D1572">
        <v>151.88</v>
      </c>
      <c r="E1572">
        <v>310.48</v>
      </c>
      <c r="F1572" t="s">
        <v>6</v>
      </c>
      <c r="G1572">
        <v>151.88</v>
      </c>
      <c r="H1572">
        <v>310.48</v>
      </c>
    </row>
    <row r="1573" spans="1:8" customFormat="1" ht="12.75" x14ac:dyDescent="0.2">
      <c r="A1573" t="s">
        <v>3927</v>
      </c>
      <c r="B1573" t="s">
        <v>3928</v>
      </c>
      <c r="C1573" t="s">
        <v>6</v>
      </c>
      <c r="D1573">
        <v>182.25</v>
      </c>
      <c r="E1573">
        <v>365.25</v>
      </c>
      <c r="F1573" t="s">
        <v>6</v>
      </c>
      <c r="G1573">
        <v>182.25</v>
      </c>
      <c r="H1573">
        <v>365.25</v>
      </c>
    </row>
    <row r="1574" spans="1:8" customFormat="1" ht="12.75" x14ac:dyDescent="0.2">
      <c r="A1574" t="s">
        <v>3929</v>
      </c>
      <c r="B1574" t="s">
        <v>3930</v>
      </c>
      <c r="C1574" t="s">
        <v>6</v>
      </c>
      <c r="D1574">
        <v>212.62</v>
      </c>
      <c r="E1574">
        <v>395.63</v>
      </c>
      <c r="F1574" t="s">
        <v>6</v>
      </c>
      <c r="G1574">
        <v>212.63</v>
      </c>
      <c r="H1574">
        <v>395.63</v>
      </c>
    </row>
    <row r="1575" spans="1:8" customFormat="1" ht="12.75" x14ac:dyDescent="0.2">
      <c r="A1575" t="s">
        <v>3931</v>
      </c>
      <c r="B1575" t="s">
        <v>3932</v>
      </c>
      <c r="C1575" t="s">
        <v>921</v>
      </c>
      <c r="D1575" t="s">
        <v>921</v>
      </c>
      <c r="E1575" t="s">
        <v>921</v>
      </c>
      <c r="F1575" t="s">
        <v>921</v>
      </c>
      <c r="G1575" t="s">
        <v>921</v>
      </c>
      <c r="H1575" t="s">
        <v>922</v>
      </c>
    </row>
    <row r="1576" spans="1:8" customFormat="1" ht="12.75" x14ac:dyDescent="0.2">
      <c r="A1576" t="s">
        <v>3933</v>
      </c>
      <c r="B1576" t="s">
        <v>3934</v>
      </c>
      <c r="C1576" t="s">
        <v>921</v>
      </c>
      <c r="D1576" t="s">
        <v>921</v>
      </c>
      <c r="E1576" t="s">
        <v>921</v>
      </c>
      <c r="F1576" t="s">
        <v>921</v>
      </c>
      <c r="G1576" t="s">
        <v>921</v>
      </c>
      <c r="H1576" t="s">
        <v>922</v>
      </c>
    </row>
    <row r="1577" spans="1:8" customFormat="1" ht="12.75" x14ac:dyDescent="0.2">
      <c r="A1577" t="s">
        <v>3935</v>
      </c>
      <c r="B1577" t="s">
        <v>3936</v>
      </c>
      <c r="C1577" t="s">
        <v>921</v>
      </c>
      <c r="D1577" t="s">
        <v>921</v>
      </c>
      <c r="E1577" t="s">
        <v>921</v>
      </c>
      <c r="F1577" t="s">
        <v>921</v>
      </c>
      <c r="G1577" t="s">
        <v>921</v>
      </c>
      <c r="H1577" t="s">
        <v>922</v>
      </c>
    </row>
    <row r="1578" spans="1:8" customFormat="1" ht="12.75" x14ac:dyDescent="0.2">
      <c r="A1578" t="s">
        <v>3937</v>
      </c>
      <c r="B1578" t="s">
        <v>3938</v>
      </c>
      <c r="C1578" t="s">
        <v>921</v>
      </c>
      <c r="D1578" t="s">
        <v>921</v>
      </c>
      <c r="E1578" t="s">
        <v>921</v>
      </c>
      <c r="F1578" t="s">
        <v>921</v>
      </c>
      <c r="G1578" t="s">
        <v>921</v>
      </c>
      <c r="H1578" t="s">
        <v>922</v>
      </c>
    </row>
    <row r="1579" spans="1:8" customFormat="1" ht="12.75" x14ac:dyDescent="0.2">
      <c r="A1579" t="s">
        <v>3939</v>
      </c>
      <c r="B1579" t="s">
        <v>3940</v>
      </c>
      <c r="C1579" t="s">
        <v>921</v>
      </c>
      <c r="D1579" t="s">
        <v>921</v>
      </c>
      <c r="E1579" t="s">
        <v>921</v>
      </c>
      <c r="F1579" t="s">
        <v>921</v>
      </c>
      <c r="G1579" t="s">
        <v>921</v>
      </c>
      <c r="H1579" t="s">
        <v>922</v>
      </c>
    </row>
    <row r="1580" spans="1:8" customFormat="1" ht="12.75" x14ac:dyDescent="0.2">
      <c r="A1580" t="s">
        <v>3941</v>
      </c>
      <c r="B1580" t="s">
        <v>3942</v>
      </c>
      <c r="C1580" t="s">
        <v>6</v>
      </c>
      <c r="D1580">
        <v>50.63</v>
      </c>
      <c r="E1580">
        <v>243.79</v>
      </c>
      <c r="F1580" t="s">
        <v>6</v>
      </c>
      <c r="G1580">
        <v>50.63</v>
      </c>
      <c r="H1580">
        <v>243.79</v>
      </c>
    </row>
    <row r="1581" spans="1:8" customFormat="1" ht="12.75" x14ac:dyDescent="0.2">
      <c r="A1581" t="s">
        <v>3943</v>
      </c>
      <c r="B1581" t="s">
        <v>3944</v>
      </c>
      <c r="C1581" t="s">
        <v>6</v>
      </c>
      <c r="D1581">
        <v>455.63</v>
      </c>
      <c r="E1581">
        <v>988.36</v>
      </c>
      <c r="F1581" t="s">
        <v>6</v>
      </c>
      <c r="G1581">
        <v>455.63</v>
      </c>
      <c r="H1581">
        <v>988.36</v>
      </c>
    </row>
    <row r="1582" spans="1:8" customFormat="1" ht="12.75" x14ac:dyDescent="0.2">
      <c r="A1582" t="s">
        <v>3945</v>
      </c>
      <c r="B1582" t="s">
        <v>3946</v>
      </c>
      <c r="C1582" t="s">
        <v>6</v>
      </c>
      <c r="D1582">
        <v>455.63</v>
      </c>
      <c r="E1582">
        <v>1268.96</v>
      </c>
      <c r="F1582" t="s">
        <v>6</v>
      </c>
      <c r="G1582">
        <v>455.63</v>
      </c>
      <c r="H1582">
        <v>1268.96</v>
      </c>
    </row>
    <row r="1583" spans="1:8" customFormat="1" ht="12.75" x14ac:dyDescent="0.2">
      <c r="A1583" t="s">
        <v>3947</v>
      </c>
      <c r="B1583" t="s">
        <v>3948</v>
      </c>
      <c r="C1583" t="s">
        <v>6</v>
      </c>
      <c r="D1583">
        <v>455.63</v>
      </c>
      <c r="E1583">
        <v>1756.96</v>
      </c>
      <c r="F1583" t="s">
        <v>6</v>
      </c>
      <c r="G1583">
        <v>455.63</v>
      </c>
      <c r="H1583">
        <v>1756.96</v>
      </c>
    </row>
    <row r="1584" spans="1:8" customFormat="1" ht="12.75" x14ac:dyDescent="0.2">
      <c r="A1584" t="s">
        <v>3949</v>
      </c>
      <c r="B1584" t="s">
        <v>3950</v>
      </c>
      <c r="C1584" t="s">
        <v>6</v>
      </c>
      <c r="D1584">
        <v>455.63</v>
      </c>
      <c r="E1584">
        <v>4278.29</v>
      </c>
      <c r="F1584" t="s">
        <v>6</v>
      </c>
      <c r="G1584">
        <v>455.63</v>
      </c>
      <c r="H1584">
        <v>4278.29</v>
      </c>
    </row>
    <row r="1585" spans="1:8" customFormat="1" ht="12.75" x14ac:dyDescent="0.2">
      <c r="A1585" t="s">
        <v>3951</v>
      </c>
      <c r="B1585" t="s">
        <v>3952</v>
      </c>
      <c r="C1585" t="s">
        <v>6</v>
      </c>
      <c r="D1585">
        <v>455.63</v>
      </c>
      <c r="E1585">
        <v>1268.96</v>
      </c>
      <c r="F1585" t="s">
        <v>6</v>
      </c>
      <c r="G1585">
        <v>455.63</v>
      </c>
      <c r="H1585">
        <v>1268.96</v>
      </c>
    </row>
    <row r="1586" spans="1:8" customFormat="1" ht="12.75" x14ac:dyDescent="0.2">
      <c r="A1586" t="s">
        <v>3953</v>
      </c>
      <c r="B1586" t="s">
        <v>3954</v>
      </c>
      <c r="C1586" t="s">
        <v>6</v>
      </c>
      <c r="D1586">
        <v>455.63</v>
      </c>
      <c r="E1586">
        <v>1390.96</v>
      </c>
      <c r="F1586" t="s">
        <v>6</v>
      </c>
      <c r="G1586">
        <v>455.63</v>
      </c>
      <c r="H1586">
        <v>1390.96</v>
      </c>
    </row>
    <row r="1587" spans="1:8" customFormat="1" ht="12.75" x14ac:dyDescent="0.2">
      <c r="A1587" t="s">
        <v>3955</v>
      </c>
      <c r="B1587" t="s">
        <v>3956</v>
      </c>
      <c r="C1587" t="s">
        <v>6</v>
      </c>
      <c r="D1587">
        <v>607.5</v>
      </c>
      <c r="E1587">
        <v>2966.17</v>
      </c>
      <c r="F1587" t="s">
        <v>6</v>
      </c>
      <c r="G1587">
        <v>607.5</v>
      </c>
      <c r="H1587">
        <v>2966.17</v>
      </c>
    </row>
    <row r="1588" spans="1:8" customFormat="1" ht="12.75" x14ac:dyDescent="0.2">
      <c r="A1588" t="s">
        <v>3957</v>
      </c>
      <c r="B1588" t="s">
        <v>3958</v>
      </c>
      <c r="C1588" t="s">
        <v>6</v>
      </c>
      <c r="D1588">
        <v>759.38</v>
      </c>
      <c r="E1588">
        <v>5395.38</v>
      </c>
      <c r="F1588" t="s">
        <v>6</v>
      </c>
      <c r="G1588">
        <v>759.38</v>
      </c>
      <c r="H1588">
        <v>5395.38</v>
      </c>
    </row>
    <row r="1589" spans="1:8" customFormat="1" ht="12.75" x14ac:dyDescent="0.2">
      <c r="A1589" t="s">
        <v>3959</v>
      </c>
      <c r="B1589" t="s">
        <v>3960</v>
      </c>
      <c r="C1589" t="s">
        <v>6</v>
      </c>
      <c r="D1589">
        <v>253.13</v>
      </c>
      <c r="E1589">
        <v>3303.13</v>
      </c>
      <c r="F1589" t="s">
        <v>6</v>
      </c>
      <c r="G1589">
        <v>253.13</v>
      </c>
      <c r="H1589">
        <v>3303.13</v>
      </c>
    </row>
    <row r="1590" spans="1:8" customFormat="1" ht="12.75" x14ac:dyDescent="0.2">
      <c r="A1590" t="s">
        <v>3961</v>
      </c>
      <c r="B1590" t="s">
        <v>3962</v>
      </c>
      <c r="C1590" t="s">
        <v>6</v>
      </c>
      <c r="D1590">
        <v>253.13</v>
      </c>
      <c r="E1590">
        <v>3608.13</v>
      </c>
      <c r="F1590" t="s">
        <v>6</v>
      </c>
      <c r="G1590">
        <v>253.13</v>
      </c>
      <c r="H1590">
        <v>3608.13</v>
      </c>
    </row>
    <row r="1591" spans="1:8" customFormat="1" ht="12.75" x14ac:dyDescent="0.2">
      <c r="A1591" t="s">
        <v>3963</v>
      </c>
      <c r="B1591" t="s">
        <v>3964</v>
      </c>
      <c r="C1591" t="s">
        <v>6</v>
      </c>
      <c r="D1591">
        <v>405</v>
      </c>
      <c r="E1591">
        <v>5895</v>
      </c>
      <c r="F1591" t="s">
        <v>6</v>
      </c>
      <c r="G1591">
        <v>405</v>
      </c>
      <c r="H1591">
        <v>5895</v>
      </c>
    </row>
    <row r="1592" spans="1:8" customFormat="1" ht="12.75" x14ac:dyDescent="0.2">
      <c r="A1592" t="s">
        <v>3965</v>
      </c>
      <c r="B1592" t="s">
        <v>3966</v>
      </c>
      <c r="C1592" t="s">
        <v>6</v>
      </c>
      <c r="D1592">
        <v>405</v>
      </c>
      <c r="E1592">
        <v>7542</v>
      </c>
      <c r="F1592" t="s">
        <v>6</v>
      </c>
      <c r="G1592">
        <v>405</v>
      </c>
      <c r="H1592">
        <v>7542</v>
      </c>
    </row>
    <row r="1593" spans="1:8" customFormat="1" ht="12.75" x14ac:dyDescent="0.2">
      <c r="A1593" t="s">
        <v>3967</v>
      </c>
      <c r="B1593" t="s">
        <v>3968</v>
      </c>
      <c r="C1593" t="s">
        <v>6</v>
      </c>
      <c r="D1593">
        <v>405</v>
      </c>
      <c r="E1593">
        <v>12605</v>
      </c>
      <c r="F1593" t="s">
        <v>6</v>
      </c>
      <c r="G1593">
        <v>405</v>
      </c>
      <c r="H1593">
        <v>12605</v>
      </c>
    </row>
    <row r="1594" spans="1:8" customFormat="1" ht="12.75" x14ac:dyDescent="0.2">
      <c r="A1594" t="s">
        <v>3969</v>
      </c>
      <c r="B1594" t="s">
        <v>3970</v>
      </c>
      <c r="C1594" t="s">
        <v>6</v>
      </c>
      <c r="D1594">
        <v>10.119999999999999</v>
      </c>
      <c r="E1594">
        <v>230.38</v>
      </c>
      <c r="F1594" t="s">
        <v>6</v>
      </c>
      <c r="G1594">
        <v>10.130000000000001</v>
      </c>
      <c r="H1594">
        <v>230.38</v>
      </c>
    </row>
    <row r="1595" spans="1:8" customFormat="1" ht="12.75" x14ac:dyDescent="0.2">
      <c r="A1595" t="s">
        <v>3971</v>
      </c>
      <c r="B1595" t="s">
        <v>3972</v>
      </c>
      <c r="C1595" t="s">
        <v>6</v>
      </c>
      <c r="D1595">
        <v>18.98</v>
      </c>
      <c r="E1595">
        <v>67.78</v>
      </c>
      <c r="F1595" t="s">
        <v>6</v>
      </c>
      <c r="G1595">
        <v>18.98</v>
      </c>
      <c r="H1595">
        <v>67.78</v>
      </c>
    </row>
    <row r="1596" spans="1:8" customFormat="1" ht="12.75" x14ac:dyDescent="0.2">
      <c r="A1596" t="s">
        <v>3973</v>
      </c>
      <c r="B1596" t="s">
        <v>3974</v>
      </c>
      <c r="C1596" t="s">
        <v>6</v>
      </c>
      <c r="D1596">
        <v>40.5</v>
      </c>
      <c r="E1596">
        <v>260.10000000000002</v>
      </c>
      <c r="F1596" t="s">
        <v>6</v>
      </c>
      <c r="G1596">
        <v>40.5</v>
      </c>
      <c r="H1596">
        <v>260.10000000000002</v>
      </c>
    </row>
    <row r="1597" spans="1:8" customFormat="1" ht="12.75" x14ac:dyDescent="0.2">
      <c r="A1597" t="s">
        <v>3975</v>
      </c>
      <c r="B1597" t="s">
        <v>3976</v>
      </c>
      <c r="C1597" t="s">
        <v>6</v>
      </c>
      <c r="D1597">
        <v>25.31</v>
      </c>
      <c r="E1597">
        <v>135.79</v>
      </c>
      <c r="F1597" t="s">
        <v>6</v>
      </c>
      <c r="G1597">
        <v>25.31</v>
      </c>
      <c r="H1597">
        <v>135.79</v>
      </c>
    </row>
    <row r="1598" spans="1:8" customFormat="1" ht="12.75" x14ac:dyDescent="0.2">
      <c r="A1598" t="s">
        <v>3977</v>
      </c>
      <c r="B1598" t="s">
        <v>3978</v>
      </c>
      <c r="C1598" t="s">
        <v>6</v>
      </c>
      <c r="D1598">
        <v>7.59</v>
      </c>
      <c r="E1598">
        <v>257.14999999999998</v>
      </c>
      <c r="F1598" t="s">
        <v>6</v>
      </c>
      <c r="G1598">
        <v>7.59</v>
      </c>
      <c r="H1598">
        <v>257.14999999999998</v>
      </c>
    </row>
    <row r="1599" spans="1:8" customFormat="1" ht="12.75" x14ac:dyDescent="0.2">
      <c r="A1599" t="s">
        <v>3979</v>
      </c>
      <c r="B1599" t="s">
        <v>3980</v>
      </c>
      <c r="C1599" t="s">
        <v>6</v>
      </c>
      <c r="D1599">
        <v>15.19</v>
      </c>
      <c r="E1599">
        <v>49.75</v>
      </c>
      <c r="F1599" t="s">
        <v>6</v>
      </c>
      <c r="G1599">
        <v>15.19</v>
      </c>
      <c r="H1599">
        <v>49.75</v>
      </c>
    </row>
    <row r="1600" spans="1:8" customFormat="1" ht="12.75" x14ac:dyDescent="0.2">
      <c r="A1600" t="s">
        <v>3981</v>
      </c>
      <c r="B1600" t="s">
        <v>3982</v>
      </c>
      <c r="C1600" t="s">
        <v>6</v>
      </c>
      <c r="D1600">
        <v>15.19</v>
      </c>
      <c r="E1600">
        <v>112.79</v>
      </c>
      <c r="F1600" t="s">
        <v>6</v>
      </c>
      <c r="G1600">
        <v>15.19</v>
      </c>
      <c r="H1600">
        <v>112.79</v>
      </c>
    </row>
    <row r="1601" spans="1:8" customFormat="1" ht="12.75" x14ac:dyDescent="0.2">
      <c r="A1601" t="s">
        <v>3983</v>
      </c>
      <c r="B1601" t="s">
        <v>3984</v>
      </c>
      <c r="C1601" t="s">
        <v>6</v>
      </c>
      <c r="D1601">
        <v>25.31</v>
      </c>
      <c r="E1601">
        <v>63.95</v>
      </c>
      <c r="F1601" t="s">
        <v>6</v>
      </c>
      <c r="G1601">
        <v>25.31</v>
      </c>
      <c r="H1601">
        <v>63.95</v>
      </c>
    </row>
    <row r="1602" spans="1:8" customFormat="1" ht="12.75" x14ac:dyDescent="0.2">
      <c r="A1602" t="s">
        <v>3985</v>
      </c>
      <c r="B1602" t="s">
        <v>3986</v>
      </c>
      <c r="C1602" t="s">
        <v>6</v>
      </c>
      <c r="D1602">
        <v>25.31</v>
      </c>
      <c r="E1602">
        <v>126.3</v>
      </c>
      <c r="F1602" t="s">
        <v>6</v>
      </c>
      <c r="G1602">
        <v>25.31</v>
      </c>
      <c r="H1602">
        <v>126.3</v>
      </c>
    </row>
    <row r="1603" spans="1:8" customFormat="1" ht="12.75" x14ac:dyDescent="0.2">
      <c r="A1603" t="s">
        <v>3987</v>
      </c>
      <c r="B1603" t="s">
        <v>3988</v>
      </c>
      <c r="C1603" t="s">
        <v>6</v>
      </c>
      <c r="D1603">
        <v>25.31</v>
      </c>
      <c r="E1603">
        <v>122.91</v>
      </c>
      <c r="F1603" t="s">
        <v>6</v>
      </c>
      <c r="G1603">
        <v>25.31</v>
      </c>
      <c r="H1603">
        <v>122.91</v>
      </c>
    </row>
    <row r="1604" spans="1:8" customFormat="1" ht="12.75" x14ac:dyDescent="0.2">
      <c r="A1604" t="s">
        <v>3989</v>
      </c>
      <c r="B1604" t="s">
        <v>3990</v>
      </c>
      <c r="C1604" t="s">
        <v>6</v>
      </c>
      <c r="D1604">
        <v>25.31</v>
      </c>
      <c r="E1604">
        <v>141.21</v>
      </c>
      <c r="F1604" t="s">
        <v>6</v>
      </c>
      <c r="G1604">
        <v>25.31</v>
      </c>
      <c r="H1604">
        <v>141.21</v>
      </c>
    </row>
    <row r="1605" spans="1:8" customFormat="1" ht="12.75" x14ac:dyDescent="0.2">
      <c r="A1605" t="s">
        <v>3991</v>
      </c>
      <c r="B1605" t="s">
        <v>3992</v>
      </c>
      <c r="C1605" t="s">
        <v>6</v>
      </c>
      <c r="D1605">
        <v>25.31</v>
      </c>
      <c r="E1605">
        <v>139.99</v>
      </c>
      <c r="F1605" t="s">
        <v>6</v>
      </c>
      <c r="G1605">
        <v>25.31</v>
      </c>
      <c r="H1605">
        <v>139.99</v>
      </c>
    </row>
    <row r="1606" spans="1:8" customFormat="1" ht="12.75" x14ac:dyDescent="0.2">
      <c r="A1606" t="s">
        <v>3993</v>
      </c>
      <c r="B1606" t="s">
        <v>3994</v>
      </c>
      <c r="C1606" t="s">
        <v>6</v>
      </c>
      <c r="D1606">
        <v>12.66</v>
      </c>
      <c r="E1606">
        <v>60.44</v>
      </c>
      <c r="F1606" t="s">
        <v>6</v>
      </c>
      <c r="G1606">
        <v>12.66</v>
      </c>
      <c r="H1606">
        <v>60.44</v>
      </c>
    </row>
    <row r="1607" spans="1:8" customFormat="1" ht="12.75" x14ac:dyDescent="0.2">
      <c r="A1607" t="s">
        <v>3995</v>
      </c>
      <c r="B1607" t="s">
        <v>3996</v>
      </c>
      <c r="C1607" t="s">
        <v>6</v>
      </c>
      <c r="D1607">
        <v>12.66</v>
      </c>
      <c r="E1607">
        <v>116.36</v>
      </c>
      <c r="F1607" t="s">
        <v>6</v>
      </c>
      <c r="G1607">
        <v>12.66</v>
      </c>
      <c r="H1607">
        <v>116.36</v>
      </c>
    </row>
    <row r="1608" spans="1:8" customFormat="1" ht="12.75" x14ac:dyDescent="0.2">
      <c r="A1608" t="s">
        <v>3997</v>
      </c>
      <c r="B1608" t="s">
        <v>3998</v>
      </c>
      <c r="C1608" t="s">
        <v>6</v>
      </c>
      <c r="D1608">
        <v>25.31</v>
      </c>
      <c r="E1608">
        <v>139.18</v>
      </c>
      <c r="F1608" t="s">
        <v>6</v>
      </c>
      <c r="G1608">
        <v>25.31</v>
      </c>
      <c r="H1608">
        <v>139.18</v>
      </c>
    </row>
    <row r="1609" spans="1:8" customFormat="1" ht="12.75" x14ac:dyDescent="0.2">
      <c r="A1609" t="s">
        <v>3999</v>
      </c>
      <c r="B1609" t="s">
        <v>4000</v>
      </c>
      <c r="C1609" t="s">
        <v>6</v>
      </c>
      <c r="D1609">
        <v>25.31</v>
      </c>
      <c r="E1609">
        <v>212.38</v>
      </c>
      <c r="F1609" t="s">
        <v>6</v>
      </c>
      <c r="G1609">
        <v>25.31</v>
      </c>
      <c r="H1609">
        <v>212.38</v>
      </c>
    </row>
    <row r="1610" spans="1:8" customFormat="1" ht="12.75" x14ac:dyDescent="0.2">
      <c r="A1610" t="s">
        <v>4001</v>
      </c>
      <c r="B1610" t="s">
        <v>4002</v>
      </c>
      <c r="C1610" t="s">
        <v>6</v>
      </c>
      <c r="D1610">
        <v>25.31</v>
      </c>
      <c r="E1610">
        <v>375.05</v>
      </c>
      <c r="F1610" t="s">
        <v>6</v>
      </c>
      <c r="G1610">
        <v>25.31</v>
      </c>
      <c r="H1610">
        <v>375.05</v>
      </c>
    </row>
    <row r="1611" spans="1:8" customFormat="1" ht="12.75" x14ac:dyDescent="0.2">
      <c r="A1611" t="s">
        <v>4003</v>
      </c>
      <c r="B1611" t="s">
        <v>4004</v>
      </c>
      <c r="C1611" t="s">
        <v>6</v>
      </c>
      <c r="D1611">
        <v>25.31</v>
      </c>
      <c r="E1611">
        <v>688.18</v>
      </c>
      <c r="F1611" t="s">
        <v>6</v>
      </c>
      <c r="G1611">
        <v>25.31</v>
      </c>
      <c r="H1611">
        <v>688.18</v>
      </c>
    </row>
    <row r="1612" spans="1:8" customFormat="1" ht="12.75" x14ac:dyDescent="0.2">
      <c r="A1612" t="s">
        <v>4005</v>
      </c>
      <c r="B1612" t="s">
        <v>4006</v>
      </c>
      <c r="C1612" t="s">
        <v>6</v>
      </c>
      <c r="D1612">
        <v>25.31</v>
      </c>
      <c r="E1612">
        <v>1090.78</v>
      </c>
      <c r="F1612" t="s">
        <v>6</v>
      </c>
      <c r="G1612">
        <v>25.31</v>
      </c>
      <c r="H1612">
        <v>1090.78</v>
      </c>
    </row>
    <row r="1613" spans="1:8" customFormat="1" ht="12.75" x14ac:dyDescent="0.2">
      <c r="A1613" t="s">
        <v>4007</v>
      </c>
      <c r="B1613" t="s">
        <v>4008</v>
      </c>
      <c r="C1613" t="s">
        <v>4009</v>
      </c>
      <c r="D1613">
        <v>101.25</v>
      </c>
      <c r="E1613">
        <v>975.58</v>
      </c>
      <c r="F1613" t="s">
        <v>4009</v>
      </c>
      <c r="G1613">
        <v>101.25</v>
      </c>
      <c r="H1613">
        <v>975.58</v>
      </c>
    </row>
    <row r="1614" spans="1:8" customFormat="1" ht="12.75" x14ac:dyDescent="0.2">
      <c r="A1614" t="s">
        <v>4010</v>
      </c>
      <c r="B1614" t="s">
        <v>4011</v>
      </c>
      <c r="C1614" t="s">
        <v>4009</v>
      </c>
      <c r="D1614">
        <v>75.94</v>
      </c>
      <c r="E1614">
        <v>454.14</v>
      </c>
      <c r="F1614" t="s">
        <v>4009</v>
      </c>
      <c r="G1614">
        <v>75.94</v>
      </c>
      <c r="H1614">
        <v>454.14</v>
      </c>
    </row>
    <row r="1615" spans="1:8" customFormat="1" ht="12.75" x14ac:dyDescent="0.2">
      <c r="A1615" t="s">
        <v>4012</v>
      </c>
      <c r="B1615" t="s">
        <v>4013</v>
      </c>
      <c r="C1615" t="s">
        <v>6</v>
      </c>
      <c r="D1615">
        <v>55.69</v>
      </c>
      <c r="E1615">
        <v>153.29</v>
      </c>
      <c r="F1615" t="s">
        <v>6</v>
      </c>
      <c r="G1615">
        <v>55.69</v>
      </c>
      <c r="H1615">
        <v>153.29</v>
      </c>
    </row>
    <row r="1616" spans="1:8" customFormat="1" ht="12.75" x14ac:dyDescent="0.2">
      <c r="A1616" t="s">
        <v>4014</v>
      </c>
      <c r="B1616" t="s">
        <v>4015</v>
      </c>
      <c r="C1616" t="s">
        <v>6</v>
      </c>
      <c r="D1616">
        <v>25.31</v>
      </c>
      <c r="E1616">
        <v>318.11</v>
      </c>
      <c r="F1616" t="s">
        <v>6</v>
      </c>
      <c r="G1616">
        <v>25.31</v>
      </c>
      <c r="H1616">
        <v>318.11</v>
      </c>
    </row>
    <row r="1617" spans="1:8" customFormat="1" ht="12.75" x14ac:dyDescent="0.2">
      <c r="A1617" t="s">
        <v>4016</v>
      </c>
      <c r="B1617" t="s">
        <v>4017</v>
      </c>
      <c r="C1617" t="s">
        <v>6</v>
      </c>
      <c r="D1617">
        <v>75.94</v>
      </c>
      <c r="E1617">
        <v>655.84</v>
      </c>
      <c r="F1617" t="s">
        <v>6</v>
      </c>
      <c r="G1617">
        <v>75.94</v>
      </c>
      <c r="H1617">
        <v>655.84</v>
      </c>
    </row>
    <row r="1618" spans="1:8" customFormat="1" ht="12.75" x14ac:dyDescent="0.2">
      <c r="A1618" t="s">
        <v>4018</v>
      </c>
      <c r="B1618" t="s">
        <v>4019</v>
      </c>
      <c r="C1618" t="s">
        <v>6</v>
      </c>
      <c r="D1618">
        <v>75.94</v>
      </c>
      <c r="E1618">
        <v>1644.65</v>
      </c>
      <c r="F1618" t="s">
        <v>6</v>
      </c>
      <c r="G1618">
        <v>75.94</v>
      </c>
      <c r="H1618">
        <v>1644.65</v>
      </c>
    </row>
    <row r="1619" spans="1:8" customFormat="1" ht="12.75" x14ac:dyDescent="0.2">
      <c r="A1619" t="s">
        <v>4020</v>
      </c>
      <c r="B1619" t="s">
        <v>4021</v>
      </c>
      <c r="C1619" t="s">
        <v>1138</v>
      </c>
      <c r="D1619">
        <v>9.11</v>
      </c>
      <c r="E1619">
        <v>326.93</v>
      </c>
      <c r="F1619" t="s">
        <v>51</v>
      </c>
      <c r="G1619">
        <v>29.9</v>
      </c>
      <c r="H1619">
        <v>1072.5899999999999</v>
      </c>
    </row>
    <row r="1620" spans="1:8" customFormat="1" ht="12.75" x14ac:dyDescent="0.2">
      <c r="A1620" t="s">
        <v>4022</v>
      </c>
      <c r="B1620" t="s">
        <v>4023</v>
      </c>
      <c r="C1620" t="s">
        <v>1138</v>
      </c>
      <c r="D1620">
        <v>12.15</v>
      </c>
      <c r="E1620">
        <v>235.04</v>
      </c>
      <c r="F1620" t="s">
        <v>51</v>
      </c>
      <c r="G1620">
        <v>39.86</v>
      </c>
      <c r="H1620">
        <v>771.12</v>
      </c>
    </row>
    <row r="1621" spans="1:8" customFormat="1" ht="12.75" x14ac:dyDescent="0.2">
      <c r="A1621" t="s">
        <v>4024</v>
      </c>
      <c r="B1621" t="s">
        <v>4025</v>
      </c>
      <c r="C1621" t="s">
        <v>6</v>
      </c>
      <c r="D1621">
        <v>25.31</v>
      </c>
      <c r="E1621">
        <v>354.71</v>
      </c>
      <c r="F1621" t="s">
        <v>6</v>
      </c>
      <c r="G1621">
        <v>25.31</v>
      </c>
      <c r="H1621">
        <v>354.71</v>
      </c>
    </row>
    <row r="1622" spans="1:8" customFormat="1" ht="12.75" x14ac:dyDescent="0.2">
      <c r="A1622" t="s">
        <v>4026</v>
      </c>
      <c r="B1622" t="s">
        <v>4027</v>
      </c>
      <c r="C1622" t="s">
        <v>4028</v>
      </c>
      <c r="D1622">
        <v>12.66</v>
      </c>
      <c r="E1622">
        <v>973.34</v>
      </c>
      <c r="F1622" t="s">
        <v>4028</v>
      </c>
      <c r="G1622">
        <v>12.66</v>
      </c>
      <c r="H1622">
        <v>973.34</v>
      </c>
    </row>
    <row r="1623" spans="1:8" customFormat="1" ht="12.75" x14ac:dyDescent="0.2">
      <c r="A1623" t="s">
        <v>4029</v>
      </c>
      <c r="B1623" t="s">
        <v>4030</v>
      </c>
      <c r="C1623" t="s">
        <v>4028</v>
      </c>
      <c r="D1623">
        <v>12.66</v>
      </c>
      <c r="E1623">
        <v>195.66</v>
      </c>
      <c r="F1623" t="s">
        <v>4028</v>
      </c>
      <c r="G1623">
        <v>12.66</v>
      </c>
      <c r="H1623">
        <v>195.66</v>
      </c>
    </row>
    <row r="1624" spans="1:8" customFormat="1" ht="12.75" x14ac:dyDescent="0.2">
      <c r="A1624" t="s">
        <v>4031</v>
      </c>
      <c r="B1624" t="s">
        <v>4032</v>
      </c>
      <c r="C1624" t="s">
        <v>1138</v>
      </c>
      <c r="D1624">
        <v>7.09</v>
      </c>
      <c r="E1624">
        <v>67.17</v>
      </c>
      <c r="F1624" t="s">
        <v>51</v>
      </c>
      <c r="G1624">
        <v>23.25</v>
      </c>
      <c r="H1624">
        <v>220.39</v>
      </c>
    </row>
    <row r="1625" spans="1:8" customFormat="1" ht="12.75" x14ac:dyDescent="0.2">
      <c r="A1625" t="s">
        <v>4033</v>
      </c>
      <c r="B1625" t="s">
        <v>4034</v>
      </c>
      <c r="C1625" t="s">
        <v>1138</v>
      </c>
      <c r="D1625">
        <v>7.09</v>
      </c>
      <c r="E1625">
        <v>84.25</v>
      </c>
      <c r="F1625" t="s">
        <v>51</v>
      </c>
      <c r="G1625">
        <v>23.25</v>
      </c>
      <c r="H1625">
        <v>276.43</v>
      </c>
    </row>
    <row r="1626" spans="1:8" customFormat="1" ht="12.75" x14ac:dyDescent="0.2">
      <c r="A1626" t="s">
        <v>4035</v>
      </c>
      <c r="B1626" t="s">
        <v>4036</v>
      </c>
      <c r="C1626" t="s">
        <v>1138</v>
      </c>
      <c r="D1626">
        <v>7.09</v>
      </c>
      <c r="E1626">
        <v>105.17</v>
      </c>
      <c r="F1626" t="s">
        <v>51</v>
      </c>
      <c r="G1626">
        <v>23.25</v>
      </c>
      <c r="H1626">
        <v>345.06</v>
      </c>
    </row>
    <row r="1627" spans="1:8" customFormat="1" ht="12.75" x14ac:dyDescent="0.2">
      <c r="A1627" t="s">
        <v>4037</v>
      </c>
      <c r="B1627" t="s">
        <v>4038</v>
      </c>
      <c r="C1627" t="s">
        <v>1138</v>
      </c>
      <c r="D1627">
        <v>12.15</v>
      </c>
      <c r="E1627">
        <v>137.01</v>
      </c>
      <c r="F1627" t="s">
        <v>51</v>
      </c>
      <c r="G1627">
        <v>39.86</v>
      </c>
      <c r="H1627">
        <v>449.51</v>
      </c>
    </row>
    <row r="1628" spans="1:8" customFormat="1" ht="12.75" x14ac:dyDescent="0.2">
      <c r="A1628" t="s">
        <v>4039</v>
      </c>
      <c r="B1628" t="s">
        <v>4040</v>
      </c>
      <c r="C1628" t="s">
        <v>6</v>
      </c>
      <c r="D1628">
        <v>227.81</v>
      </c>
      <c r="E1628">
        <v>763.09</v>
      </c>
      <c r="F1628" t="s">
        <v>6</v>
      </c>
      <c r="G1628">
        <v>227.81</v>
      </c>
      <c r="H1628">
        <v>763.09</v>
      </c>
    </row>
    <row r="1629" spans="1:8" customFormat="1" ht="12.75" x14ac:dyDescent="0.2">
      <c r="A1629" t="s">
        <v>4041</v>
      </c>
      <c r="B1629" t="s">
        <v>4042</v>
      </c>
      <c r="C1629" t="s">
        <v>6</v>
      </c>
      <c r="D1629">
        <v>405</v>
      </c>
      <c r="E1629">
        <v>2357</v>
      </c>
      <c r="F1629" t="s">
        <v>6</v>
      </c>
      <c r="G1629">
        <v>405</v>
      </c>
      <c r="H1629">
        <v>2357</v>
      </c>
    </row>
    <row r="1630" spans="1:8" customFormat="1" ht="12.75" x14ac:dyDescent="0.2">
      <c r="A1630" t="s">
        <v>4043</v>
      </c>
      <c r="B1630" t="s">
        <v>4044</v>
      </c>
      <c r="C1630" t="s">
        <v>6</v>
      </c>
      <c r="D1630">
        <v>405</v>
      </c>
      <c r="E1630">
        <v>2144.7199999999998</v>
      </c>
      <c r="F1630" t="s">
        <v>6</v>
      </c>
      <c r="G1630">
        <v>405</v>
      </c>
      <c r="H1630">
        <v>2144.7199999999998</v>
      </c>
    </row>
    <row r="1631" spans="1:8" customFormat="1" ht="12.75" x14ac:dyDescent="0.2">
      <c r="A1631" t="s">
        <v>4045</v>
      </c>
      <c r="B1631" t="s">
        <v>4046</v>
      </c>
      <c r="C1631" t="s">
        <v>6</v>
      </c>
      <c r="D1631">
        <v>405</v>
      </c>
      <c r="E1631">
        <v>4309</v>
      </c>
      <c r="F1631" t="s">
        <v>6</v>
      </c>
      <c r="G1631">
        <v>405</v>
      </c>
      <c r="H1631">
        <v>4309</v>
      </c>
    </row>
    <row r="1632" spans="1:8" customFormat="1" ht="12.75" x14ac:dyDescent="0.2">
      <c r="A1632" t="s">
        <v>4047</v>
      </c>
      <c r="B1632" t="s">
        <v>4048</v>
      </c>
      <c r="C1632" t="s">
        <v>6</v>
      </c>
      <c r="D1632">
        <v>101.25</v>
      </c>
      <c r="E1632">
        <v>1117.92</v>
      </c>
      <c r="F1632" t="s">
        <v>6</v>
      </c>
      <c r="G1632">
        <v>101.25</v>
      </c>
      <c r="H1632">
        <v>1117.92</v>
      </c>
    </row>
    <row r="1633" spans="1:8" customFormat="1" ht="12.75" x14ac:dyDescent="0.2">
      <c r="A1633" t="s">
        <v>4049</v>
      </c>
      <c r="B1633" t="s">
        <v>4050</v>
      </c>
      <c r="C1633" t="s">
        <v>6</v>
      </c>
      <c r="D1633">
        <v>101.25</v>
      </c>
      <c r="E1633">
        <v>2541.25</v>
      </c>
      <c r="F1633" t="s">
        <v>6</v>
      </c>
      <c r="G1633">
        <v>101.25</v>
      </c>
      <c r="H1633">
        <v>2541.25</v>
      </c>
    </row>
    <row r="1634" spans="1:8" customFormat="1" ht="12.75" x14ac:dyDescent="0.2">
      <c r="A1634" t="s">
        <v>4051</v>
      </c>
      <c r="B1634" t="s">
        <v>4052</v>
      </c>
      <c r="C1634" t="s">
        <v>6</v>
      </c>
      <c r="D1634">
        <v>101.25</v>
      </c>
      <c r="E1634">
        <v>4005.25</v>
      </c>
      <c r="F1634" t="s">
        <v>6</v>
      </c>
      <c r="G1634">
        <v>101.25</v>
      </c>
      <c r="H1634">
        <v>4005.25</v>
      </c>
    </row>
    <row r="1635" spans="1:8" customFormat="1" ht="12.75" x14ac:dyDescent="0.2">
      <c r="A1635" t="s">
        <v>4053</v>
      </c>
      <c r="B1635" t="s">
        <v>4054</v>
      </c>
      <c r="C1635" t="s">
        <v>6</v>
      </c>
      <c r="D1635">
        <v>101.25</v>
      </c>
      <c r="E1635">
        <v>650.25</v>
      </c>
      <c r="F1635" t="s">
        <v>6</v>
      </c>
      <c r="G1635">
        <v>101.25</v>
      </c>
      <c r="H1635">
        <v>650.25</v>
      </c>
    </row>
    <row r="1636" spans="1:8" customFormat="1" ht="12.75" x14ac:dyDescent="0.2">
      <c r="A1636" t="s">
        <v>4055</v>
      </c>
      <c r="B1636" t="s">
        <v>4056</v>
      </c>
      <c r="C1636" t="s">
        <v>6</v>
      </c>
      <c r="D1636">
        <v>101.25</v>
      </c>
      <c r="E1636">
        <v>467.25</v>
      </c>
      <c r="F1636" t="s">
        <v>6</v>
      </c>
      <c r="G1636">
        <v>101.25</v>
      </c>
      <c r="H1636">
        <v>467.25</v>
      </c>
    </row>
    <row r="1637" spans="1:8" customFormat="1" ht="12.75" x14ac:dyDescent="0.2">
      <c r="A1637" t="s">
        <v>4057</v>
      </c>
      <c r="B1637" t="s">
        <v>4058</v>
      </c>
      <c r="C1637" t="s">
        <v>6</v>
      </c>
      <c r="D1637">
        <v>6075</v>
      </c>
      <c r="E1637">
        <v>18275</v>
      </c>
      <c r="F1637" t="s">
        <v>6</v>
      </c>
      <c r="G1637">
        <v>6075</v>
      </c>
      <c r="H1637">
        <v>18275</v>
      </c>
    </row>
    <row r="1638" spans="1:8" customFormat="1" ht="12.75" x14ac:dyDescent="0.2">
      <c r="A1638" t="s">
        <v>4059</v>
      </c>
      <c r="B1638" t="s">
        <v>4060</v>
      </c>
      <c r="C1638" t="s">
        <v>6</v>
      </c>
      <c r="D1638">
        <v>1518.75</v>
      </c>
      <c r="E1638">
        <v>14450.75</v>
      </c>
      <c r="F1638" t="s">
        <v>6</v>
      </c>
      <c r="G1638">
        <v>1518.75</v>
      </c>
      <c r="H1638">
        <v>14450.75</v>
      </c>
    </row>
    <row r="1639" spans="1:8" customFormat="1" ht="12.75" x14ac:dyDescent="0.2">
      <c r="A1639" t="s">
        <v>4061</v>
      </c>
      <c r="B1639" t="s">
        <v>4062</v>
      </c>
      <c r="C1639" t="s">
        <v>6</v>
      </c>
      <c r="D1639">
        <v>1518.75</v>
      </c>
      <c r="E1639">
        <v>38078.089999999997</v>
      </c>
      <c r="F1639" t="s">
        <v>6</v>
      </c>
      <c r="G1639">
        <v>1518.75</v>
      </c>
      <c r="H1639">
        <v>38078.089999999997</v>
      </c>
    </row>
    <row r="1640" spans="1:8" customFormat="1" ht="12.75" x14ac:dyDescent="0.2">
      <c r="A1640" t="s">
        <v>4063</v>
      </c>
      <c r="B1640" t="s">
        <v>4064</v>
      </c>
      <c r="C1640" t="s">
        <v>6</v>
      </c>
      <c r="D1640">
        <v>1518.75</v>
      </c>
      <c r="E1640">
        <v>44584.75</v>
      </c>
      <c r="F1640" t="s">
        <v>6</v>
      </c>
      <c r="G1640">
        <v>1518.75</v>
      </c>
      <c r="H1640">
        <v>44584.75</v>
      </c>
    </row>
    <row r="1641" spans="1:8" customFormat="1" ht="12.75" x14ac:dyDescent="0.2">
      <c r="A1641" t="s">
        <v>4065</v>
      </c>
      <c r="B1641" t="s">
        <v>4066</v>
      </c>
      <c r="C1641" t="s">
        <v>6</v>
      </c>
      <c r="D1641">
        <v>1518.75</v>
      </c>
      <c r="E1641">
        <v>22014.75</v>
      </c>
      <c r="F1641" t="s">
        <v>6</v>
      </c>
      <c r="G1641">
        <v>1518.75</v>
      </c>
      <c r="H1641">
        <v>22014.75</v>
      </c>
    </row>
    <row r="1642" spans="1:8" customFormat="1" ht="12.75" x14ac:dyDescent="0.2">
      <c r="A1642" t="s">
        <v>4067</v>
      </c>
      <c r="B1642" t="s">
        <v>4068</v>
      </c>
      <c r="C1642" t="s">
        <v>6</v>
      </c>
      <c r="D1642">
        <v>270</v>
      </c>
      <c r="E1642">
        <v>34566.639999999999</v>
      </c>
      <c r="F1642" t="s">
        <v>4069</v>
      </c>
      <c r="G1642">
        <v>270</v>
      </c>
      <c r="H1642">
        <v>34566.639999999999</v>
      </c>
    </row>
    <row r="1643" spans="1:8" customFormat="1" ht="12.75" x14ac:dyDescent="0.2">
      <c r="A1643" t="s">
        <v>4070</v>
      </c>
      <c r="B1643" t="s">
        <v>4071</v>
      </c>
      <c r="C1643" t="s">
        <v>3346</v>
      </c>
      <c r="D1643">
        <v>2025</v>
      </c>
      <c r="E1643">
        <v>5822.66</v>
      </c>
      <c r="F1643" t="s">
        <v>3346</v>
      </c>
      <c r="G1643">
        <v>2025</v>
      </c>
      <c r="H1643">
        <v>5822.66</v>
      </c>
    </row>
    <row r="1644" spans="1:8" customFormat="1" ht="12.75" x14ac:dyDescent="0.2">
      <c r="A1644" t="s">
        <v>4072</v>
      </c>
      <c r="B1644" t="s">
        <v>4073</v>
      </c>
      <c r="C1644" t="s">
        <v>6</v>
      </c>
      <c r="D1644">
        <v>506.25</v>
      </c>
      <c r="E1644">
        <v>9231.69</v>
      </c>
      <c r="F1644" t="s">
        <v>6</v>
      </c>
      <c r="G1644">
        <v>506.25</v>
      </c>
      <c r="H1644">
        <v>9231.69</v>
      </c>
    </row>
    <row r="1645" spans="1:8" customFormat="1" ht="12.75" x14ac:dyDescent="0.2">
      <c r="A1645" t="s">
        <v>4074</v>
      </c>
      <c r="B1645" t="s">
        <v>4075</v>
      </c>
      <c r="C1645" t="s">
        <v>1138</v>
      </c>
      <c r="D1645">
        <v>7.09</v>
      </c>
      <c r="E1645">
        <v>373.12</v>
      </c>
      <c r="F1645" t="s">
        <v>51</v>
      </c>
      <c r="G1645">
        <v>23.25</v>
      </c>
      <c r="H1645">
        <v>1224.1600000000001</v>
      </c>
    </row>
    <row r="1646" spans="1:8" customFormat="1" ht="12.75" x14ac:dyDescent="0.2">
      <c r="A1646" t="s">
        <v>4076</v>
      </c>
      <c r="B1646" t="s">
        <v>4077</v>
      </c>
      <c r="C1646" t="s">
        <v>1138</v>
      </c>
      <c r="D1646">
        <v>7.09</v>
      </c>
      <c r="E1646">
        <v>348.76</v>
      </c>
      <c r="F1646" t="s">
        <v>51</v>
      </c>
      <c r="G1646">
        <v>23.25</v>
      </c>
      <c r="H1646">
        <v>1144.23</v>
      </c>
    </row>
    <row r="1647" spans="1:8" customFormat="1" ht="12.75" x14ac:dyDescent="0.2">
      <c r="A1647" t="s">
        <v>4078</v>
      </c>
      <c r="B1647" t="s">
        <v>4079</v>
      </c>
      <c r="C1647" t="s">
        <v>3346</v>
      </c>
      <c r="D1647">
        <v>1265.6300000000001</v>
      </c>
      <c r="E1647">
        <v>4315.63</v>
      </c>
      <c r="F1647" t="s">
        <v>3346</v>
      </c>
      <c r="G1647">
        <v>1265.6300000000001</v>
      </c>
      <c r="H1647">
        <v>4315.63</v>
      </c>
    </row>
    <row r="1648" spans="1:8" customFormat="1" ht="12.75" x14ac:dyDescent="0.2">
      <c r="A1648" t="s">
        <v>4080</v>
      </c>
      <c r="B1648" t="s">
        <v>4081</v>
      </c>
      <c r="C1648" t="s">
        <v>6</v>
      </c>
      <c r="D1648">
        <v>30.38</v>
      </c>
      <c r="E1648">
        <v>882.55</v>
      </c>
      <c r="F1648" t="s">
        <v>6</v>
      </c>
      <c r="G1648">
        <v>30.38</v>
      </c>
      <c r="H1648">
        <v>882.55</v>
      </c>
    </row>
    <row r="1649" spans="1:8" customFormat="1" ht="12.75" x14ac:dyDescent="0.2">
      <c r="A1649" t="s">
        <v>4082</v>
      </c>
      <c r="B1649" t="s">
        <v>4083</v>
      </c>
      <c r="C1649" t="s">
        <v>6</v>
      </c>
      <c r="D1649">
        <v>30.38</v>
      </c>
      <c r="E1649">
        <v>731.11</v>
      </c>
      <c r="F1649" t="s">
        <v>6</v>
      </c>
      <c r="G1649">
        <v>30.38</v>
      </c>
      <c r="H1649">
        <v>731.11</v>
      </c>
    </row>
    <row r="1650" spans="1:8" customFormat="1" ht="12.75" x14ac:dyDescent="0.2">
      <c r="A1650" t="s">
        <v>4084</v>
      </c>
      <c r="B1650" t="s">
        <v>4085</v>
      </c>
      <c r="C1650" t="s">
        <v>1138</v>
      </c>
      <c r="D1650">
        <v>6.33</v>
      </c>
      <c r="E1650">
        <v>50.79</v>
      </c>
      <c r="F1650" t="s">
        <v>51</v>
      </c>
      <c r="G1650">
        <v>20.77</v>
      </c>
      <c r="H1650">
        <v>166.63</v>
      </c>
    </row>
    <row r="1651" spans="1:8" customFormat="1" ht="12.75" x14ac:dyDescent="0.2">
      <c r="A1651" t="s">
        <v>4086</v>
      </c>
      <c r="B1651" t="s">
        <v>4087</v>
      </c>
      <c r="C1651" t="s">
        <v>1138</v>
      </c>
      <c r="D1651">
        <v>6.33</v>
      </c>
      <c r="E1651">
        <v>73.56</v>
      </c>
      <c r="F1651" t="s">
        <v>51</v>
      </c>
      <c r="G1651">
        <v>20.77</v>
      </c>
      <c r="H1651">
        <v>241.34</v>
      </c>
    </row>
    <row r="1652" spans="1:8" customFormat="1" ht="12.75" x14ac:dyDescent="0.2">
      <c r="A1652" t="s">
        <v>4088</v>
      </c>
      <c r="B1652" t="s">
        <v>4089</v>
      </c>
      <c r="C1652" t="s">
        <v>1138</v>
      </c>
      <c r="D1652">
        <v>10.119999999999999</v>
      </c>
      <c r="E1652">
        <v>161.66999999999999</v>
      </c>
      <c r="F1652" t="s">
        <v>51</v>
      </c>
      <c r="G1652">
        <v>33.22</v>
      </c>
      <c r="H1652">
        <v>530.4</v>
      </c>
    </row>
    <row r="1653" spans="1:8" customFormat="1" ht="12.75" x14ac:dyDescent="0.2">
      <c r="A1653" t="s">
        <v>4090</v>
      </c>
      <c r="B1653" t="s">
        <v>4091</v>
      </c>
      <c r="C1653" t="s">
        <v>1138</v>
      </c>
      <c r="D1653">
        <v>18.22</v>
      </c>
      <c r="E1653">
        <v>395.06</v>
      </c>
      <c r="F1653" t="s">
        <v>51</v>
      </c>
      <c r="G1653">
        <v>59.79</v>
      </c>
      <c r="H1653">
        <v>1296.1199999999999</v>
      </c>
    </row>
    <row r="1654" spans="1:8" customFormat="1" ht="12.75" x14ac:dyDescent="0.2">
      <c r="A1654" t="s">
        <v>4092</v>
      </c>
      <c r="B1654" t="s">
        <v>4093</v>
      </c>
      <c r="C1654" t="s">
        <v>1138</v>
      </c>
      <c r="D1654">
        <v>4.3</v>
      </c>
      <c r="E1654">
        <v>18.39</v>
      </c>
      <c r="F1654" t="s">
        <v>51</v>
      </c>
      <c r="G1654">
        <v>14.12</v>
      </c>
      <c r="H1654">
        <v>60.34</v>
      </c>
    </row>
    <row r="1655" spans="1:8" customFormat="1" ht="12.75" x14ac:dyDescent="0.2">
      <c r="A1655" t="s">
        <v>4094</v>
      </c>
      <c r="B1655" t="s">
        <v>4095</v>
      </c>
      <c r="C1655" t="s">
        <v>1138</v>
      </c>
      <c r="D1655">
        <v>4.05</v>
      </c>
      <c r="E1655">
        <v>26.68</v>
      </c>
      <c r="F1655" t="s">
        <v>51</v>
      </c>
      <c r="G1655">
        <v>13.29</v>
      </c>
      <c r="H1655">
        <v>87.52</v>
      </c>
    </row>
    <row r="1656" spans="1:8" customFormat="1" ht="12.75" x14ac:dyDescent="0.2">
      <c r="A1656" t="s">
        <v>4096</v>
      </c>
      <c r="B1656" t="s">
        <v>4097</v>
      </c>
      <c r="C1656" t="s">
        <v>1138</v>
      </c>
      <c r="D1656">
        <v>4.05</v>
      </c>
      <c r="E1656">
        <v>51.74</v>
      </c>
      <c r="F1656" t="s">
        <v>51</v>
      </c>
      <c r="G1656">
        <v>13.29</v>
      </c>
      <c r="H1656">
        <v>169.76</v>
      </c>
    </row>
    <row r="1657" spans="1:8" customFormat="1" ht="12.75" x14ac:dyDescent="0.2">
      <c r="A1657" t="s">
        <v>4098</v>
      </c>
      <c r="B1657" t="s">
        <v>4099</v>
      </c>
      <c r="C1657" t="s">
        <v>1138</v>
      </c>
      <c r="D1657">
        <v>7.09</v>
      </c>
      <c r="E1657">
        <v>102.46</v>
      </c>
      <c r="F1657" t="s">
        <v>51</v>
      </c>
      <c r="G1657">
        <v>23.25</v>
      </c>
      <c r="H1657">
        <v>336.15</v>
      </c>
    </row>
    <row r="1658" spans="1:8" customFormat="1" ht="12.75" x14ac:dyDescent="0.2">
      <c r="A1658" t="s">
        <v>4100</v>
      </c>
      <c r="B1658" t="s">
        <v>4101</v>
      </c>
      <c r="C1658" t="s">
        <v>6</v>
      </c>
      <c r="D1658">
        <v>48.6</v>
      </c>
      <c r="E1658">
        <v>1504.88</v>
      </c>
      <c r="F1658" t="s">
        <v>6</v>
      </c>
      <c r="G1658">
        <v>48.6</v>
      </c>
      <c r="H1658">
        <v>1504.88</v>
      </c>
    </row>
    <row r="1659" spans="1:8" customFormat="1" ht="12.75" x14ac:dyDescent="0.2">
      <c r="A1659" t="s">
        <v>4102</v>
      </c>
      <c r="B1659" t="s">
        <v>4103</v>
      </c>
      <c r="C1659" t="s">
        <v>6</v>
      </c>
      <c r="D1659">
        <v>45.56</v>
      </c>
      <c r="E1659">
        <v>906.65</v>
      </c>
      <c r="F1659" t="s">
        <v>6</v>
      </c>
      <c r="G1659">
        <v>45.56</v>
      </c>
      <c r="H1659">
        <v>906.65</v>
      </c>
    </row>
    <row r="1660" spans="1:8" customFormat="1" ht="12.75" x14ac:dyDescent="0.2">
      <c r="A1660" t="s">
        <v>4104</v>
      </c>
      <c r="B1660" t="s">
        <v>4105</v>
      </c>
      <c r="C1660" t="s">
        <v>6</v>
      </c>
      <c r="D1660">
        <v>22.27</v>
      </c>
      <c r="E1660">
        <v>439.49</v>
      </c>
      <c r="F1660" t="s">
        <v>6</v>
      </c>
      <c r="G1660">
        <v>22.27</v>
      </c>
      <c r="H1660">
        <v>439.49</v>
      </c>
    </row>
    <row r="1661" spans="1:8" customFormat="1" ht="12.75" x14ac:dyDescent="0.2">
      <c r="A1661" t="s">
        <v>4106</v>
      </c>
      <c r="B1661" t="s">
        <v>4107</v>
      </c>
      <c r="C1661" t="s">
        <v>6</v>
      </c>
      <c r="D1661">
        <v>68.849999999999994</v>
      </c>
      <c r="E1661">
        <v>1746.32</v>
      </c>
      <c r="F1661" t="s">
        <v>6</v>
      </c>
      <c r="G1661">
        <v>68.849999999999994</v>
      </c>
      <c r="H1661">
        <v>1746.32</v>
      </c>
    </row>
    <row r="1662" spans="1:8" customFormat="1" ht="12.75" x14ac:dyDescent="0.2">
      <c r="A1662" t="s">
        <v>4108</v>
      </c>
      <c r="B1662" t="s">
        <v>4109</v>
      </c>
      <c r="C1662" t="s">
        <v>6</v>
      </c>
      <c r="D1662">
        <v>810</v>
      </c>
      <c r="E1662">
        <v>15650.82</v>
      </c>
      <c r="F1662" t="s">
        <v>6</v>
      </c>
      <c r="G1662">
        <v>810</v>
      </c>
      <c r="H1662">
        <v>15650.82</v>
      </c>
    </row>
    <row r="1663" spans="1:8" customFormat="1" ht="12.75" x14ac:dyDescent="0.2">
      <c r="A1663" t="s">
        <v>4110</v>
      </c>
      <c r="B1663" t="s">
        <v>4111</v>
      </c>
      <c r="C1663" t="s">
        <v>6</v>
      </c>
      <c r="D1663">
        <v>50.63</v>
      </c>
      <c r="E1663">
        <v>313.94</v>
      </c>
      <c r="F1663" t="s">
        <v>6</v>
      </c>
      <c r="G1663">
        <v>50.63</v>
      </c>
      <c r="H1663">
        <v>313.94</v>
      </c>
    </row>
    <row r="1664" spans="1:8" customFormat="1" ht="12.75" x14ac:dyDescent="0.2">
      <c r="A1664" t="s">
        <v>4112</v>
      </c>
      <c r="B1664" t="s">
        <v>4113</v>
      </c>
      <c r="C1664" t="s">
        <v>6</v>
      </c>
      <c r="D1664">
        <v>40.5</v>
      </c>
      <c r="E1664">
        <v>223.5</v>
      </c>
      <c r="F1664" t="s">
        <v>6</v>
      </c>
      <c r="G1664">
        <v>40.5</v>
      </c>
      <c r="H1664">
        <v>223.5</v>
      </c>
    </row>
    <row r="1665" spans="1:8" customFormat="1" ht="12.75" x14ac:dyDescent="0.2">
      <c r="A1665" t="s">
        <v>4114</v>
      </c>
      <c r="B1665" t="s">
        <v>4115</v>
      </c>
      <c r="C1665" t="s">
        <v>6</v>
      </c>
      <c r="D1665">
        <v>40.5</v>
      </c>
      <c r="E1665">
        <v>333.3</v>
      </c>
      <c r="F1665" t="s">
        <v>6</v>
      </c>
      <c r="G1665">
        <v>40.5</v>
      </c>
      <c r="H1665">
        <v>333.3</v>
      </c>
    </row>
    <row r="1666" spans="1:8" customFormat="1" ht="12.75" x14ac:dyDescent="0.2">
      <c r="A1666" t="s">
        <v>4116</v>
      </c>
      <c r="B1666" t="s">
        <v>4117</v>
      </c>
      <c r="C1666" t="s">
        <v>6</v>
      </c>
      <c r="D1666">
        <v>50.63</v>
      </c>
      <c r="E1666">
        <v>189.71</v>
      </c>
      <c r="F1666" t="s">
        <v>6</v>
      </c>
      <c r="G1666">
        <v>50.63</v>
      </c>
      <c r="H1666">
        <v>189.71</v>
      </c>
    </row>
    <row r="1667" spans="1:8" customFormat="1" ht="12.75" x14ac:dyDescent="0.2">
      <c r="A1667" t="s">
        <v>4118</v>
      </c>
      <c r="B1667" t="s">
        <v>4119</v>
      </c>
      <c r="C1667" t="s">
        <v>6</v>
      </c>
      <c r="D1667">
        <v>50.63</v>
      </c>
      <c r="E1667">
        <v>214.1</v>
      </c>
      <c r="F1667" t="s">
        <v>6</v>
      </c>
      <c r="G1667">
        <v>50.63</v>
      </c>
      <c r="H1667">
        <v>214.1</v>
      </c>
    </row>
    <row r="1668" spans="1:8" customFormat="1" ht="12.75" x14ac:dyDescent="0.2">
      <c r="A1668" t="s">
        <v>4120</v>
      </c>
      <c r="B1668" t="s">
        <v>4121</v>
      </c>
      <c r="C1668" t="s">
        <v>6</v>
      </c>
      <c r="D1668">
        <v>50.63</v>
      </c>
      <c r="E1668">
        <v>238.51</v>
      </c>
      <c r="F1668" t="s">
        <v>6</v>
      </c>
      <c r="G1668">
        <v>50.63</v>
      </c>
      <c r="H1668">
        <v>238.51</v>
      </c>
    </row>
    <row r="1669" spans="1:8" customFormat="1" ht="12.75" x14ac:dyDescent="0.2">
      <c r="A1669" t="s">
        <v>4122</v>
      </c>
      <c r="B1669" t="s">
        <v>4123</v>
      </c>
      <c r="C1669" t="s">
        <v>6</v>
      </c>
      <c r="D1669">
        <v>50.63</v>
      </c>
      <c r="E1669">
        <v>214.1</v>
      </c>
      <c r="F1669" t="s">
        <v>6</v>
      </c>
      <c r="G1669">
        <v>50.63</v>
      </c>
      <c r="H1669">
        <v>214.1</v>
      </c>
    </row>
    <row r="1670" spans="1:8" customFormat="1" ht="12.75" x14ac:dyDescent="0.2">
      <c r="A1670" t="s">
        <v>4124</v>
      </c>
      <c r="B1670" t="s">
        <v>4125</v>
      </c>
      <c r="C1670" t="s">
        <v>6</v>
      </c>
      <c r="D1670">
        <v>50.63</v>
      </c>
      <c r="E1670">
        <v>238.51</v>
      </c>
      <c r="F1670" t="s">
        <v>6</v>
      </c>
      <c r="G1670">
        <v>50.63</v>
      </c>
      <c r="H1670">
        <v>238.51</v>
      </c>
    </row>
    <row r="1671" spans="1:8" customFormat="1" ht="12.75" x14ac:dyDescent="0.2">
      <c r="A1671" t="s">
        <v>4126</v>
      </c>
      <c r="B1671" t="s">
        <v>4127</v>
      </c>
      <c r="C1671" t="s">
        <v>6</v>
      </c>
      <c r="D1671">
        <v>50.63</v>
      </c>
      <c r="E1671">
        <v>262.89999999999998</v>
      </c>
      <c r="F1671" t="s">
        <v>6</v>
      </c>
      <c r="G1671">
        <v>50.63</v>
      </c>
      <c r="H1671">
        <v>262.89999999999998</v>
      </c>
    </row>
    <row r="1672" spans="1:8" customFormat="1" ht="12.75" x14ac:dyDescent="0.2">
      <c r="A1672" t="s">
        <v>4128</v>
      </c>
      <c r="B1672" t="s">
        <v>4129</v>
      </c>
      <c r="C1672" t="s">
        <v>6</v>
      </c>
      <c r="D1672">
        <v>50.63</v>
      </c>
      <c r="E1672">
        <v>319.02</v>
      </c>
      <c r="F1672" t="s">
        <v>6</v>
      </c>
      <c r="G1672">
        <v>50.63</v>
      </c>
      <c r="H1672">
        <v>319.02</v>
      </c>
    </row>
    <row r="1673" spans="1:8" customFormat="1" ht="12.75" x14ac:dyDescent="0.2">
      <c r="A1673" t="s">
        <v>4130</v>
      </c>
      <c r="B1673" t="s">
        <v>4131</v>
      </c>
      <c r="C1673" t="s">
        <v>6</v>
      </c>
      <c r="D1673">
        <v>101.25</v>
      </c>
      <c r="E1673">
        <v>406.25</v>
      </c>
      <c r="F1673" t="s">
        <v>6</v>
      </c>
      <c r="G1673">
        <v>101.25</v>
      </c>
      <c r="H1673">
        <v>406.25</v>
      </c>
    </row>
    <row r="1674" spans="1:8" customFormat="1" ht="12.75" x14ac:dyDescent="0.2">
      <c r="A1674" t="s">
        <v>4132</v>
      </c>
      <c r="B1674" t="s">
        <v>4133</v>
      </c>
      <c r="C1674" t="s">
        <v>6</v>
      </c>
      <c r="D1674">
        <v>126.56</v>
      </c>
      <c r="E1674">
        <v>950.06</v>
      </c>
      <c r="F1674" t="s">
        <v>6</v>
      </c>
      <c r="G1674">
        <v>126.56</v>
      </c>
      <c r="H1674">
        <v>950.06</v>
      </c>
    </row>
    <row r="1675" spans="1:8" customFormat="1" ht="12.75" x14ac:dyDescent="0.2">
      <c r="A1675" t="s">
        <v>4134</v>
      </c>
      <c r="B1675" t="s">
        <v>4135</v>
      </c>
      <c r="C1675" t="s">
        <v>6</v>
      </c>
      <c r="D1675">
        <v>101.25</v>
      </c>
      <c r="E1675">
        <v>487.58</v>
      </c>
      <c r="F1675" t="s">
        <v>6</v>
      </c>
      <c r="G1675">
        <v>101.25</v>
      </c>
      <c r="H1675">
        <v>487.58</v>
      </c>
    </row>
    <row r="1676" spans="1:8" customFormat="1" ht="12.75" x14ac:dyDescent="0.2">
      <c r="A1676" t="s">
        <v>4136</v>
      </c>
      <c r="B1676" t="s">
        <v>4137</v>
      </c>
      <c r="C1676" t="s">
        <v>6</v>
      </c>
      <c r="D1676">
        <v>101.25</v>
      </c>
      <c r="E1676">
        <v>1321.25</v>
      </c>
      <c r="F1676" t="s">
        <v>6</v>
      </c>
      <c r="G1676">
        <v>101.25</v>
      </c>
      <c r="H1676">
        <v>1321.25</v>
      </c>
    </row>
    <row r="1677" spans="1:8" customFormat="1" ht="12.75" x14ac:dyDescent="0.2">
      <c r="A1677" t="s">
        <v>4138</v>
      </c>
      <c r="B1677" t="s">
        <v>4139</v>
      </c>
      <c r="C1677" t="s">
        <v>6</v>
      </c>
      <c r="D1677">
        <v>75.94</v>
      </c>
      <c r="E1677">
        <v>746.94</v>
      </c>
      <c r="F1677" t="s">
        <v>6</v>
      </c>
      <c r="G1677">
        <v>75.94</v>
      </c>
      <c r="H1677">
        <v>746.94</v>
      </c>
    </row>
    <row r="1678" spans="1:8" customFormat="1" ht="12.75" x14ac:dyDescent="0.2">
      <c r="A1678" t="s">
        <v>4140</v>
      </c>
      <c r="B1678" t="s">
        <v>4141</v>
      </c>
      <c r="C1678" t="s">
        <v>6</v>
      </c>
      <c r="D1678">
        <v>101.25</v>
      </c>
      <c r="E1678">
        <v>796.65</v>
      </c>
      <c r="F1678" t="s">
        <v>6</v>
      </c>
      <c r="G1678">
        <v>101.25</v>
      </c>
      <c r="H1678">
        <v>796.65</v>
      </c>
    </row>
    <row r="1679" spans="1:8" customFormat="1" ht="12.75" x14ac:dyDescent="0.2">
      <c r="A1679" t="s">
        <v>4142</v>
      </c>
      <c r="B1679" t="s">
        <v>4143</v>
      </c>
      <c r="C1679" t="s">
        <v>6</v>
      </c>
      <c r="D1679">
        <v>101.25</v>
      </c>
      <c r="E1679">
        <v>1223.6500000000001</v>
      </c>
      <c r="F1679" t="s">
        <v>6</v>
      </c>
      <c r="G1679">
        <v>101.25</v>
      </c>
      <c r="H1679">
        <v>1223.6500000000001</v>
      </c>
    </row>
    <row r="1680" spans="1:8" customFormat="1" ht="12.75" x14ac:dyDescent="0.2">
      <c r="A1680" t="s">
        <v>4144</v>
      </c>
      <c r="B1680" t="s">
        <v>4145</v>
      </c>
      <c r="C1680" t="s">
        <v>6</v>
      </c>
      <c r="D1680">
        <v>101.25</v>
      </c>
      <c r="E1680">
        <v>796.65</v>
      </c>
      <c r="F1680" t="s">
        <v>6</v>
      </c>
      <c r="G1680">
        <v>101.25</v>
      </c>
      <c r="H1680">
        <v>796.65</v>
      </c>
    </row>
    <row r="1681" spans="1:8" customFormat="1" ht="12.75" x14ac:dyDescent="0.2">
      <c r="A1681" t="s">
        <v>4146</v>
      </c>
      <c r="B1681" t="s">
        <v>4147</v>
      </c>
      <c r="C1681" t="s">
        <v>6</v>
      </c>
      <c r="D1681">
        <v>253.13</v>
      </c>
      <c r="E1681">
        <v>826.53</v>
      </c>
      <c r="F1681" t="s">
        <v>6</v>
      </c>
      <c r="G1681">
        <v>253.13</v>
      </c>
      <c r="H1681">
        <v>826.53</v>
      </c>
    </row>
    <row r="1682" spans="1:8" customFormat="1" ht="12.75" x14ac:dyDescent="0.2">
      <c r="A1682" t="s">
        <v>4148</v>
      </c>
      <c r="B1682" t="s">
        <v>4149</v>
      </c>
      <c r="C1682" t="s">
        <v>6</v>
      </c>
      <c r="D1682">
        <v>253.13</v>
      </c>
      <c r="E1682">
        <v>582.53</v>
      </c>
      <c r="F1682" t="s">
        <v>6</v>
      </c>
      <c r="G1682">
        <v>253.13</v>
      </c>
      <c r="H1682">
        <v>582.53</v>
      </c>
    </row>
    <row r="1683" spans="1:8" customFormat="1" ht="12.75" x14ac:dyDescent="0.2">
      <c r="A1683" t="s">
        <v>4150</v>
      </c>
      <c r="B1683" t="s">
        <v>4151</v>
      </c>
      <c r="C1683" t="s">
        <v>6</v>
      </c>
      <c r="D1683">
        <v>253.13</v>
      </c>
      <c r="E1683">
        <v>704.53</v>
      </c>
      <c r="F1683" t="s">
        <v>6</v>
      </c>
      <c r="G1683">
        <v>253.13</v>
      </c>
      <c r="H1683">
        <v>704.53</v>
      </c>
    </row>
    <row r="1684" spans="1:8" customFormat="1" ht="12.75" x14ac:dyDescent="0.2">
      <c r="A1684" t="s">
        <v>4152</v>
      </c>
      <c r="B1684" t="s">
        <v>4153</v>
      </c>
      <c r="C1684" t="s">
        <v>6</v>
      </c>
      <c r="D1684">
        <v>253.13</v>
      </c>
      <c r="E1684">
        <v>1851.32</v>
      </c>
      <c r="F1684" t="s">
        <v>6</v>
      </c>
      <c r="G1684">
        <v>253.13</v>
      </c>
      <c r="H1684">
        <v>1851.32</v>
      </c>
    </row>
    <row r="1685" spans="1:8" customFormat="1" ht="12.75" x14ac:dyDescent="0.2">
      <c r="A1685" t="s">
        <v>4154</v>
      </c>
      <c r="B1685" t="s">
        <v>4155</v>
      </c>
      <c r="C1685" t="s">
        <v>6</v>
      </c>
      <c r="D1685">
        <v>253.13</v>
      </c>
      <c r="E1685">
        <v>1107.1300000000001</v>
      </c>
      <c r="F1685" t="s">
        <v>6</v>
      </c>
      <c r="G1685">
        <v>253.13</v>
      </c>
      <c r="H1685">
        <v>1107.1300000000001</v>
      </c>
    </row>
    <row r="1686" spans="1:8" customFormat="1" ht="12.75" x14ac:dyDescent="0.2">
      <c r="A1686" t="s">
        <v>4156</v>
      </c>
      <c r="B1686" t="s">
        <v>4157</v>
      </c>
      <c r="C1686" t="s">
        <v>6</v>
      </c>
      <c r="D1686">
        <v>253.13</v>
      </c>
      <c r="E1686">
        <v>4108.33</v>
      </c>
      <c r="F1686" t="s">
        <v>6</v>
      </c>
      <c r="G1686">
        <v>253.13</v>
      </c>
      <c r="H1686">
        <v>4108.33</v>
      </c>
    </row>
    <row r="1687" spans="1:8" customFormat="1" ht="12.75" x14ac:dyDescent="0.2">
      <c r="A1687" t="s">
        <v>4158</v>
      </c>
      <c r="B1687" t="s">
        <v>4159</v>
      </c>
      <c r="C1687" t="s">
        <v>6</v>
      </c>
      <c r="D1687">
        <v>253.13</v>
      </c>
      <c r="E1687">
        <v>1375.53</v>
      </c>
      <c r="F1687" t="s">
        <v>6</v>
      </c>
      <c r="G1687">
        <v>253.13</v>
      </c>
      <c r="H1687">
        <v>1375.53</v>
      </c>
    </row>
    <row r="1688" spans="1:8" customFormat="1" ht="12.75" x14ac:dyDescent="0.2">
      <c r="A1688" t="s">
        <v>4160</v>
      </c>
      <c r="B1688" t="s">
        <v>4161</v>
      </c>
      <c r="C1688" t="s">
        <v>6</v>
      </c>
      <c r="D1688">
        <v>253.13</v>
      </c>
      <c r="E1688">
        <v>2351.52</v>
      </c>
      <c r="F1688" t="s">
        <v>6</v>
      </c>
      <c r="G1688">
        <v>253.13</v>
      </c>
      <c r="H1688">
        <v>2351.52</v>
      </c>
    </row>
    <row r="1689" spans="1:8" customFormat="1" ht="12.75" x14ac:dyDescent="0.2">
      <c r="A1689" t="s">
        <v>4162</v>
      </c>
      <c r="B1689" t="s">
        <v>4163</v>
      </c>
      <c r="C1689" t="s">
        <v>6</v>
      </c>
      <c r="D1689">
        <v>151.88</v>
      </c>
      <c r="E1689">
        <v>231.18</v>
      </c>
      <c r="F1689" t="s">
        <v>6</v>
      </c>
      <c r="G1689">
        <v>151.88</v>
      </c>
      <c r="H1689">
        <v>231.18</v>
      </c>
    </row>
    <row r="1690" spans="1:8" customFormat="1" ht="12.75" x14ac:dyDescent="0.2">
      <c r="A1690" t="s">
        <v>4164</v>
      </c>
      <c r="B1690" t="s">
        <v>4165</v>
      </c>
      <c r="C1690" t="s">
        <v>6</v>
      </c>
      <c r="D1690">
        <v>126.56</v>
      </c>
      <c r="E1690">
        <v>3469.36</v>
      </c>
      <c r="F1690" t="s">
        <v>6</v>
      </c>
      <c r="G1690">
        <v>126.56</v>
      </c>
      <c r="H1690">
        <v>3469.36</v>
      </c>
    </row>
    <row r="1691" spans="1:8" customFormat="1" ht="12.75" x14ac:dyDescent="0.2">
      <c r="A1691" t="s">
        <v>4166</v>
      </c>
      <c r="B1691" t="s">
        <v>4167</v>
      </c>
      <c r="C1691" t="s">
        <v>6</v>
      </c>
      <c r="D1691">
        <v>126.56</v>
      </c>
      <c r="E1691">
        <v>3728.82</v>
      </c>
      <c r="F1691" t="s">
        <v>6</v>
      </c>
      <c r="G1691">
        <v>126.56</v>
      </c>
      <c r="H1691">
        <v>3728.82</v>
      </c>
    </row>
    <row r="1692" spans="1:8" customFormat="1" ht="12.75" x14ac:dyDescent="0.2">
      <c r="A1692" t="s">
        <v>4168</v>
      </c>
      <c r="B1692" t="s">
        <v>4169</v>
      </c>
      <c r="C1692" t="s">
        <v>6</v>
      </c>
      <c r="D1692">
        <v>126.56</v>
      </c>
      <c r="E1692">
        <v>3926.86</v>
      </c>
      <c r="F1692" t="s">
        <v>6</v>
      </c>
      <c r="G1692">
        <v>126.56</v>
      </c>
      <c r="H1692">
        <v>3926.86</v>
      </c>
    </row>
    <row r="1693" spans="1:8" customFormat="1" ht="12.75" x14ac:dyDescent="0.2">
      <c r="A1693" t="s">
        <v>4170</v>
      </c>
      <c r="B1693" t="s">
        <v>4171</v>
      </c>
      <c r="C1693" t="s">
        <v>6</v>
      </c>
      <c r="D1693">
        <v>101.25</v>
      </c>
      <c r="E1693">
        <v>2419.25</v>
      </c>
      <c r="F1693" t="s">
        <v>6</v>
      </c>
      <c r="G1693">
        <v>101.25</v>
      </c>
      <c r="H1693">
        <v>2419.25</v>
      </c>
    </row>
    <row r="1694" spans="1:8" customFormat="1" ht="12.75" x14ac:dyDescent="0.2">
      <c r="A1694" t="s">
        <v>4172</v>
      </c>
      <c r="B1694" t="s">
        <v>4173</v>
      </c>
      <c r="C1694" t="s">
        <v>6</v>
      </c>
      <c r="D1694">
        <v>101.25</v>
      </c>
      <c r="E1694">
        <v>3232.58</v>
      </c>
      <c r="F1694" t="s">
        <v>6</v>
      </c>
      <c r="G1694">
        <v>101.25</v>
      </c>
      <c r="H1694">
        <v>3232.58</v>
      </c>
    </row>
    <row r="1695" spans="1:8" customFormat="1" ht="12.75" x14ac:dyDescent="0.2">
      <c r="A1695" t="s">
        <v>4174</v>
      </c>
      <c r="B1695" t="s">
        <v>4175</v>
      </c>
      <c r="C1695" t="s">
        <v>6</v>
      </c>
      <c r="D1695">
        <v>101.25</v>
      </c>
      <c r="E1695">
        <v>3476.58</v>
      </c>
      <c r="F1695" t="s">
        <v>6</v>
      </c>
      <c r="G1695">
        <v>101.25</v>
      </c>
      <c r="H1695">
        <v>3476.58</v>
      </c>
    </row>
    <row r="1696" spans="1:8" customFormat="1" ht="12.75" x14ac:dyDescent="0.2">
      <c r="A1696" t="s">
        <v>4176</v>
      </c>
      <c r="B1696" t="s">
        <v>4177</v>
      </c>
      <c r="C1696" t="s">
        <v>6</v>
      </c>
      <c r="D1696">
        <v>405</v>
      </c>
      <c r="E1696">
        <v>2302.1</v>
      </c>
      <c r="F1696" t="s">
        <v>6</v>
      </c>
      <c r="G1696">
        <v>405</v>
      </c>
      <c r="H1696">
        <v>2302.1</v>
      </c>
    </row>
    <row r="1697" spans="1:8" customFormat="1" ht="12.75" x14ac:dyDescent="0.2">
      <c r="A1697" t="s">
        <v>4178</v>
      </c>
      <c r="B1697" t="s">
        <v>4179</v>
      </c>
      <c r="C1697" t="s">
        <v>6</v>
      </c>
      <c r="D1697">
        <v>405</v>
      </c>
      <c r="E1697">
        <v>3320.8</v>
      </c>
      <c r="F1697" t="s">
        <v>6</v>
      </c>
      <c r="G1697">
        <v>405</v>
      </c>
      <c r="H1697">
        <v>3320.8</v>
      </c>
    </row>
    <row r="1698" spans="1:8" customFormat="1" ht="12.75" x14ac:dyDescent="0.2">
      <c r="A1698" t="s">
        <v>4180</v>
      </c>
      <c r="B1698" t="s">
        <v>4181</v>
      </c>
      <c r="C1698" t="s">
        <v>6</v>
      </c>
      <c r="D1698">
        <v>480.94</v>
      </c>
      <c r="E1698">
        <v>5482.94</v>
      </c>
      <c r="F1698" t="s">
        <v>6</v>
      </c>
      <c r="G1698">
        <v>480.94</v>
      </c>
      <c r="H1698">
        <v>5482.94</v>
      </c>
    </row>
    <row r="1699" spans="1:8" customFormat="1" ht="12.75" x14ac:dyDescent="0.2">
      <c r="A1699" t="s">
        <v>4182</v>
      </c>
      <c r="B1699" t="s">
        <v>4183</v>
      </c>
      <c r="C1699" t="s">
        <v>6</v>
      </c>
      <c r="D1699">
        <v>75.94</v>
      </c>
      <c r="E1699">
        <v>482.6</v>
      </c>
      <c r="F1699" t="s">
        <v>6</v>
      </c>
      <c r="G1699">
        <v>75.94</v>
      </c>
      <c r="H1699">
        <v>482.6</v>
      </c>
    </row>
    <row r="1700" spans="1:8" customFormat="1" ht="12.75" x14ac:dyDescent="0.2">
      <c r="A1700" t="s">
        <v>4184</v>
      </c>
      <c r="B1700" t="s">
        <v>4185</v>
      </c>
      <c r="C1700" t="s">
        <v>6</v>
      </c>
      <c r="D1700">
        <v>75.94</v>
      </c>
      <c r="E1700">
        <v>507</v>
      </c>
      <c r="F1700" t="s">
        <v>6</v>
      </c>
      <c r="G1700">
        <v>75.94</v>
      </c>
      <c r="H1700">
        <v>507</v>
      </c>
    </row>
    <row r="1701" spans="1:8" customFormat="1" ht="12.75" x14ac:dyDescent="0.2">
      <c r="A1701" t="s">
        <v>4186</v>
      </c>
      <c r="B1701" t="s">
        <v>4187</v>
      </c>
      <c r="C1701" t="s">
        <v>6</v>
      </c>
      <c r="D1701">
        <v>75.94</v>
      </c>
      <c r="E1701">
        <v>539.54</v>
      </c>
      <c r="F1701" t="s">
        <v>6</v>
      </c>
      <c r="G1701">
        <v>75.94</v>
      </c>
      <c r="H1701">
        <v>539.54</v>
      </c>
    </row>
    <row r="1702" spans="1:8" customFormat="1" ht="12.75" x14ac:dyDescent="0.2">
      <c r="A1702" t="s">
        <v>4188</v>
      </c>
      <c r="B1702" t="s">
        <v>4189</v>
      </c>
      <c r="C1702" t="s">
        <v>6</v>
      </c>
      <c r="D1702">
        <v>75.94</v>
      </c>
      <c r="E1702">
        <v>588.34</v>
      </c>
      <c r="F1702" t="s">
        <v>6</v>
      </c>
      <c r="G1702">
        <v>75.94</v>
      </c>
      <c r="H1702">
        <v>588.34</v>
      </c>
    </row>
    <row r="1703" spans="1:8" customFormat="1" ht="12.75" x14ac:dyDescent="0.2">
      <c r="A1703" t="s">
        <v>4190</v>
      </c>
      <c r="B1703" t="s">
        <v>4191</v>
      </c>
      <c r="C1703" t="s">
        <v>6</v>
      </c>
      <c r="D1703">
        <v>787.5</v>
      </c>
      <c r="E1703">
        <v>8229.5</v>
      </c>
      <c r="F1703" t="s">
        <v>6</v>
      </c>
      <c r="G1703">
        <v>787.5</v>
      </c>
      <c r="H1703">
        <v>8229.5</v>
      </c>
    </row>
    <row r="1704" spans="1:8" customFormat="1" ht="12.75" x14ac:dyDescent="0.2">
      <c r="A1704" t="s">
        <v>4192</v>
      </c>
      <c r="B1704" t="s">
        <v>4193</v>
      </c>
      <c r="C1704" t="s">
        <v>6</v>
      </c>
      <c r="D1704">
        <v>787.5</v>
      </c>
      <c r="E1704">
        <v>8260</v>
      </c>
      <c r="F1704" t="s">
        <v>6</v>
      </c>
      <c r="G1704">
        <v>787.5</v>
      </c>
      <c r="H1704">
        <v>8260</v>
      </c>
    </row>
    <row r="1705" spans="1:8" customFormat="1" ht="12.75" x14ac:dyDescent="0.2">
      <c r="A1705" t="s">
        <v>4194</v>
      </c>
      <c r="B1705" t="s">
        <v>4195</v>
      </c>
      <c r="C1705" t="s">
        <v>6</v>
      </c>
      <c r="D1705">
        <v>1406.25</v>
      </c>
      <c r="E1705">
        <v>8909.25</v>
      </c>
      <c r="F1705" t="s">
        <v>6</v>
      </c>
      <c r="G1705">
        <v>1406.25</v>
      </c>
      <c r="H1705">
        <v>8909.25</v>
      </c>
    </row>
    <row r="1706" spans="1:8" customFormat="1" ht="12.75" x14ac:dyDescent="0.2">
      <c r="A1706" t="s">
        <v>4196</v>
      </c>
      <c r="B1706" t="s">
        <v>4197</v>
      </c>
      <c r="C1706" t="s">
        <v>6</v>
      </c>
      <c r="D1706">
        <v>1715.63</v>
      </c>
      <c r="E1706">
        <v>9249.1299999999992</v>
      </c>
      <c r="F1706" t="s">
        <v>6</v>
      </c>
      <c r="G1706">
        <v>1715.63</v>
      </c>
      <c r="H1706">
        <v>9249.1299999999992</v>
      </c>
    </row>
    <row r="1707" spans="1:8" customFormat="1" ht="12.75" x14ac:dyDescent="0.2">
      <c r="A1707" t="s">
        <v>4198</v>
      </c>
      <c r="B1707" t="s">
        <v>4199</v>
      </c>
      <c r="C1707" t="e">
        <v>#N/A</v>
      </c>
      <c r="D1707" t="e">
        <v>#N/A</v>
      </c>
      <c r="E1707" t="e">
        <v>#N/A</v>
      </c>
      <c r="F1707" t="e">
        <v>#N/A</v>
      </c>
      <c r="G1707" t="e">
        <v>#N/A</v>
      </c>
      <c r="H1707" t="e">
        <v>#N/A</v>
      </c>
    </row>
    <row r="1708" spans="1:8" customFormat="1" ht="12.75" x14ac:dyDescent="0.2">
      <c r="A1708" t="s">
        <v>4200</v>
      </c>
      <c r="B1708" t="s">
        <v>4201</v>
      </c>
      <c r="C1708" t="s">
        <v>6</v>
      </c>
      <c r="D1708">
        <v>192.38</v>
      </c>
      <c r="E1708">
        <v>502.87</v>
      </c>
      <c r="F1708" t="s">
        <v>6</v>
      </c>
      <c r="G1708">
        <v>192.38</v>
      </c>
      <c r="H1708">
        <v>502.86</v>
      </c>
    </row>
    <row r="1709" spans="1:8" customFormat="1" ht="12.75" x14ac:dyDescent="0.2">
      <c r="A1709" t="s">
        <v>4202</v>
      </c>
      <c r="B1709" t="s">
        <v>4203</v>
      </c>
      <c r="C1709" t="s">
        <v>6</v>
      </c>
      <c r="D1709">
        <v>243</v>
      </c>
      <c r="E1709">
        <v>888.99</v>
      </c>
      <c r="F1709" t="s">
        <v>6</v>
      </c>
      <c r="G1709">
        <v>243</v>
      </c>
      <c r="H1709">
        <v>888.99</v>
      </c>
    </row>
    <row r="1710" spans="1:8" customFormat="1" ht="12.75" x14ac:dyDescent="0.2">
      <c r="A1710" t="s">
        <v>4204</v>
      </c>
      <c r="B1710" t="s">
        <v>4205</v>
      </c>
      <c r="C1710" t="s">
        <v>1138</v>
      </c>
      <c r="D1710">
        <v>8.23</v>
      </c>
      <c r="E1710">
        <v>117.77</v>
      </c>
      <c r="F1710" t="s">
        <v>51</v>
      </c>
      <c r="G1710">
        <v>27.01</v>
      </c>
      <c r="H1710">
        <v>386.39</v>
      </c>
    </row>
    <row r="1711" spans="1:8" customFormat="1" ht="12.75" x14ac:dyDescent="0.2">
      <c r="A1711" t="s">
        <v>4206</v>
      </c>
      <c r="B1711" t="s">
        <v>4207</v>
      </c>
      <c r="C1711" t="s">
        <v>4208</v>
      </c>
      <c r="D1711">
        <v>2531.25</v>
      </c>
      <c r="E1711">
        <v>5011.92</v>
      </c>
      <c r="F1711" t="s">
        <v>21</v>
      </c>
      <c r="G1711">
        <v>27236.25</v>
      </c>
      <c r="H1711">
        <v>53928.23</v>
      </c>
    </row>
    <row r="1712" spans="1:8" customFormat="1" ht="12.75" x14ac:dyDescent="0.2">
      <c r="A1712" t="s">
        <v>4209</v>
      </c>
      <c r="B1712" t="s">
        <v>4210</v>
      </c>
      <c r="C1712" t="s">
        <v>4208</v>
      </c>
      <c r="D1712">
        <v>2936.25</v>
      </c>
      <c r="E1712">
        <v>5416.92</v>
      </c>
      <c r="F1712" t="s">
        <v>21</v>
      </c>
      <c r="G1712">
        <v>31594.05</v>
      </c>
      <c r="H1712">
        <v>58286.03</v>
      </c>
    </row>
    <row r="1713" spans="1:8" customFormat="1" ht="12.75" x14ac:dyDescent="0.2">
      <c r="A1713" t="s">
        <v>4211</v>
      </c>
      <c r="B1713" t="s">
        <v>4212</v>
      </c>
      <c r="C1713" t="s">
        <v>6</v>
      </c>
      <c r="D1713">
        <v>168.75</v>
      </c>
      <c r="E1713">
        <v>4682.75</v>
      </c>
      <c r="F1713" t="s">
        <v>6</v>
      </c>
      <c r="G1713">
        <v>168.75</v>
      </c>
      <c r="H1713">
        <v>4682.75</v>
      </c>
    </row>
    <row r="1714" spans="1:8" customFormat="1" ht="12.75" x14ac:dyDescent="0.2">
      <c r="A1714" t="s">
        <v>4213</v>
      </c>
      <c r="B1714" t="s">
        <v>4214</v>
      </c>
      <c r="C1714" t="s">
        <v>4069</v>
      </c>
      <c r="D1714">
        <v>168.75</v>
      </c>
      <c r="E1714">
        <v>2852.75</v>
      </c>
      <c r="F1714" t="s">
        <v>6</v>
      </c>
      <c r="G1714">
        <v>168.75</v>
      </c>
      <c r="H1714">
        <v>2852.75</v>
      </c>
    </row>
    <row r="1715" spans="1:8" customFormat="1" ht="12.75" x14ac:dyDescent="0.2">
      <c r="A1715" t="s">
        <v>4215</v>
      </c>
      <c r="B1715" t="s">
        <v>4216</v>
      </c>
      <c r="C1715" t="s">
        <v>4069</v>
      </c>
      <c r="D1715">
        <v>292.5</v>
      </c>
      <c r="E1715">
        <v>2986.87</v>
      </c>
      <c r="F1715" t="s">
        <v>6</v>
      </c>
      <c r="G1715">
        <v>292.5</v>
      </c>
      <c r="H1715">
        <v>2986.87</v>
      </c>
    </row>
    <row r="1716" spans="1:8" customFormat="1" ht="12.75" x14ac:dyDescent="0.2">
      <c r="A1716" t="s">
        <v>4217</v>
      </c>
      <c r="B1716" t="s">
        <v>4218</v>
      </c>
      <c r="C1716" t="s">
        <v>4069</v>
      </c>
      <c r="D1716">
        <v>292.5</v>
      </c>
      <c r="E1716">
        <v>3216.23</v>
      </c>
      <c r="F1716" t="s">
        <v>6</v>
      </c>
      <c r="G1716">
        <v>292.5</v>
      </c>
      <c r="H1716">
        <v>3216.23</v>
      </c>
    </row>
    <row r="1717" spans="1:8" customFormat="1" ht="12.75" x14ac:dyDescent="0.2">
      <c r="A1717" t="s">
        <v>4219</v>
      </c>
      <c r="B1717" t="s">
        <v>4220</v>
      </c>
      <c r="C1717" t="s">
        <v>4069</v>
      </c>
      <c r="D1717">
        <v>110.25</v>
      </c>
      <c r="E1717">
        <v>3288.23</v>
      </c>
      <c r="F1717" t="s">
        <v>6</v>
      </c>
      <c r="G1717">
        <v>110.25</v>
      </c>
      <c r="H1717">
        <v>3288.23</v>
      </c>
    </row>
    <row r="1718" spans="1:8" customFormat="1" ht="12.75" x14ac:dyDescent="0.2">
      <c r="A1718" t="s">
        <v>4221</v>
      </c>
      <c r="B1718" t="s">
        <v>4222</v>
      </c>
      <c r="C1718" t="s">
        <v>4069</v>
      </c>
      <c r="D1718">
        <v>135</v>
      </c>
      <c r="E1718">
        <v>3307</v>
      </c>
      <c r="F1718" t="s">
        <v>6</v>
      </c>
      <c r="G1718">
        <v>135</v>
      </c>
      <c r="H1718">
        <v>3307</v>
      </c>
    </row>
    <row r="1719" spans="1:8" customFormat="1" ht="12.75" x14ac:dyDescent="0.2">
      <c r="A1719" t="s">
        <v>4223</v>
      </c>
      <c r="B1719" t="s">
        <v>4224</v>
      </c>
      <c r="C1719" t="s">
        <v>1138</v>
      </c>
      <c r="D1719">
        <v>6.17</v>
      </c>
      <c r="E1719">
        <v>15.93</v>
      </c>
      <c r="F1719" t="s">
        <v>51</v>
      </c>
      <c r="G1719">
        <v>20.260000000000002</v>
      </c>
      <c r="H1719">
        <v>52.28</v>
      </c>
    </row>
    <row r="1720" spans="1:8" customFormat="1" ht="12.75" x14ac:dyDescent="0.2">
      <c r="A1720" t="s">
        <v>4225</v>
      </c>
      <c r="B1720" t="s">
        <v>4226</v>
      </c>
      <c r="C1720" t="s">
        <v>1138</v>
      </c>
      <c r="D1720">
        <v>6.17</v>
      </c>
      <c r="E1720">
        <v>24.47</v>
      </c>
      <c r="F1720" t="s">
        <v>51</v>
      </c>
      <c r="G1720">
        <v>20.260000000000002</v>
      </c>
      <c r="H1720">
        <v>80.290000000000006</v>
      </c>
    </row>
    <row r="1721" spans="1:8" customFormat="1" ht="12.75" x14ac:dyDescent="0.2">
      <c r="A1721" t="s">
        <v>4227</v>
      </c>
      <c r="B1721" t="s">
        <v>4228</v>
      </c>
      <c r="C1721" t="s">
        <v>1138</v>
      </c>
      <c r="D1721">
        <v>6.17</v>
      </c>
      <c r="E1721">
        <v>36.67</v>
      </c>
      <c r="F1721" t="s">
        <v>51</v>
      </c>
      <c r="G1721">
        <v>20.260000000000002</v>
      </c>
      <c r="H1721">
        <v>120.32</v>
      </c>
    </row>
    <row r="1722" spans="1:8" customFormat="1" ht="12.75" x14ac:dyDescent="0.2">
      <c r="A1722" t="s">
        <v>4229</v>
      </c>
      <c r="B1722" t="s">
        <v>4230</v>
      </c>
      <c r="C1722" t="s">
        <v>1138</v>
      </c>
      <c r="D1722">
        <v>6.17</v>
      </c>
      <c r="E1722">
        <v>67.17</v>
      </c>
      <c r="F1722" t="s">
        <v>51</v>
      </c>
      <c r="G1722">
        <v>20.260000000000002</v>
      </c>
      <c r="H1722">
        <v>220.39</v>
      </c>
    </row>
    <row r="1723" spans="1:8" customFormat="1" ht="12.75" x14ac:dyDescent="0.2">
      <c r="A1723" t="s">
        <v>4231</v>
      </c>
      <c r="B1723" t="s">
        <v>4232</v>
      </c>
      <c r="C1723" t="s">
        <v>4069</v>
      </c>
      <c r="D1723">
        <v>67.5</v>
      </c>
      <c r="E1723">
        <v>250.5</v>
      </c>
      <c r="F1723" t="s">
        <v>6</v>
      </c>
      <c r="G1723">
        <v>67.5</v>
      </c>
      <c r="H1723">
        <v>250.5</v>
      </c>
    </row>
    <row r="1724" spans="1:8" customFormat="1" ht="12.75" x14ac:dyDescent="0.2">
      <c r="A1724" t="s">
        <v>4233</v>
      </c>
      <c r="B1724" t="s">
        <v>4234</v>
      </c>
      <c r="C1724" t="s">
        <v>4069</v>
      </c>
      <c r="D1724">
        <v>67.5</v>
      </c>
      <c r="E1724">
        <v>162.66</v>
      </c>
      <c r="F1724" t="s">
        <v>6</v>
      </c>
      <c r="G1724">
        <v>67.5</v>
      </c>
      <c r="H1724">
        <v>162.66</v>
      </c>
    </row>
    <row r="1725" spans="1:8" customFormat="1" ht="12.75" x14ac:dyDescent="0.2">
      <c r="A1725" t="s">
        <v>4235</v>
      </c>
      <c r="B1725" t="s">
        <v>4236</v>
      </c>
      <c r="C1725" t="s">
        <v>4069</v>
      </c>
      <c r="D1725">
        <v>67.5</v>
      </c>
      <c r="E1725">
        <v>187.06</v>
      </c>
      <c r="F1725" t="s">
        <v>6</v>
      </c>
      <c r="G1725">
        <v>67.5</v>
      </c>
      <c r="H1725">
        <v>187.06</v>
      </c>
    </row>
    <row r="1726" spans="1:8" customFormat="1" ht="12.75" x14ac:dyDescent="0.2">
      <c r="A1726" t="s">
        <v>4237</v>
      </c>
      <c r="B1726" t="s">
        <v>4238</v>
      </c>
      <c r="C1726" t="s">
        <v>4069</v>
      </c>
      <c r="D1726">
        <v>67.5</v>
      </c>
      <c r="E1726">
        <v>124.84</v>
      </c>
      <c r="F1726" t="s">
        <v>6</v>
      </c>
      <c r="G1726">
        <v>67.5</v>
      </c>
      <c r="H1726">
        <v>124.84</v>
      </c>
    </row>
    <row r="1727" spans="1:8" customFormat="1" ht="12.75" x14ac:dyDescent="0.2">
      <c r="A1727" t="s">
        <v>4239</v>
      </c>
      <c r="B1727" t="s">
        <v>4240</v>
      </c>
      <c r="C1727" t="s">
        <v>4069</v>
      </c>
      <c r="D1727">
        <v>50.63</v>
      </c>
      <c r="E1727">
        <v>118.94</v>
      </c>
      <c r="F1727" t="s">
        <v>6</v>
      </c>
      <c r="G1727">
        <v>50.63</v>
      </c>
      <c r="H1727">
        <v>118.94</v>
      </c>
    </row>
    <row r="1728" spans="1:8" customFormat="1" ht="12.75" x14ac:dyDescent="0.2">
      <c r="A1728" t="s">
        <v>4241</v>
      </c>
      <c r="B1728" t="s">
        <v>4242</v>
      </c>
      <c r="C1728" t="s">
        <v>4069</v>
      </c>
      <c r="D1728">
        <v>63.28</v>
      </c>
      <c r="E1728">
        <v>331.68</v>
      </c>
      <c r="F1728" t="s">
        <v>6</v>
      </c>
      <c r="G1728">
        <v>63.28</v>
      </c>
      <c r="H1728">
        <v>331.68</v>
      </c>
    </row>
    <row r="1729" spans="1:8" customFormat="1" ht="12.75" x14ac:dyDescent="0.2">
      <c r="A1729" t="s">
        <v>4243</v>
      </c>
      <c r="B1729" t="s">
        <v>4244</v>
      </c>
      <c r="C1729" t="s">
        <v>4069</v>
      </c>
      <c r="D1729">
        <v>11.14</v>
      </c>
      <c r="E1729">
        <v>161.81</v>
      </c>
      <c r="F1729" t="s">
        <v>6</v>
      </c>
      <c r="G1729">
        <v>11.14</v>
      </c>
      <c r="H1729">
        <v>161.81</v>
      </c>
    </row>
    <row r="1730" spans="1:8" customFormat="1" ht="12.75" x14ac:dyDescent="0.2">
      <c r="A1730" t="s">
        <v>4245</v>
      </c>
      <c r="B1730" t="s">
        <v>4246</v>
      </c>
      <c r="C1730" t="s">
        <v>4069</v>
      </c>
      <c r="D1730">
        <v>11.14</v>
      </c>
      <c r="E1730">
        <v>162.41999999999999</v>
      </c>
      <c r="F1730" t="s">
        <v>6</v>
      </c>
      <c r="G1730">
        <v>11.14</v>
      </c>
      <c r="H1730">
        <v>162.41999999999999</v>
      </c>
    </row>
    <row r="1731" spans="1:8" customFormat="1" ht="12.75" x14ac:dyDescent="0.2">
      <c r="A1731" t="s">
        <v>4247</v>
      </c>
      <c r="B1731" t="s">
        <v>4248</v>
      </c>
      <c r="C1731" t="s">
        <v>921</v>
      </c>
      <c r="D1731" t="s">
        <v>921</v>
      </c>
      <c r="E1731" t="s">
        <v>921</v>
      </c>
      <c r="F1731" t="s">
        <v>921</v>
      </c>
      <c r="G1731" t="s">
        <v>921</v>
      </c>
      <c r="H1731" t="s">
        <v>922</v>
      </c>
    </row>
    <row r="1732" spans="1:8" customFormat="1" ht="12.75" x14ac:dyDescent="0.2">
      <c r="A1732" t="s">
        <v>4249</v>
      </c>
      <c r="B1732" t="s">
        <v>4250</v>
      </c>
      <c r="C1732" t="s">
        <v>921</v>
      </c>
      <c r="D1732" t="s">
        <v>921</v>
      </c>
      <c r="E1732" t="s">
        <v>921</v>
      </c>
      <c r="F1732" t="s">
        <v>921</v>
      </c>
      <c r="G1732" t="s">
        <v>921</v>
      </c>
      <c r="H1732" t="s">
        <v>922</v>
      </c>
    </row>
    <row r="1733" spans="1:8" customFormat="1" ht="12.75" x14ac:dyDescent="0.2">
      <c r="A1733" t="s">
        <v>4251</v>
      </c>
      <c r="B1733" t="s">
        <v>4252</v>
      </c>
      <c r="C1733" t="s">
        <v>921</v>
      </c>
      <c r="D1733" t="s">
        <v>921</v>
      </c>
      <c r="E1733" t="s">
        <v>921</v>
      </c>
      <c r="F1733" t="s">
        <v>921</v>
      </c>
      <c r="G1733" t="s">
        <v>921</v>
      </c>
      <c r="H1733" t="s">
        <v>922</v>
      </c>
    </row>
    <row r="1734" spans="1:8" customFormat="1" ht="12.75" x14ac:dyDescent="0.2">
      <c r="A1734" t="s">
        <v>4253</v>
      </c>
      <c r="B1734" t="s">
        <v>4254</v>
      </c>
      <c r="C1734" t="s">
        <v>921</v>
      </c>
      <c r="D1734" t="s">
        <v>921</v>
      </c>
      <c r="E1734" t="s">
        <v>921</v>
      </c>
      <c r="F1734" t="s">
        <v>921</v>
      </c>
      <c r="G1734" t="s">
        <v>921</v>
      </c>
      <c r="H1734" t="s">
        <v>922</v>
      </c>
    </row>
    <row r="1735" spans="1:8" customFormat="1" ht="12.75" x14ac:dyDescent="0.2">
      <c r="A1735" t="s">
        <v>4255</v>
      </c>
      <c r="B1735" t="s">
        <v>4256</v>
      </c>
      <c r="C1735" t="s">
        <v>921</v>
      </c>
      <c r="D1735" t="s">
        <v>921</v>
      </c>
      <c r="E1735" t="s">
        <v>921</v>
      </c>
      <c r="F1735" t="s">
        <v>921</v>
      </c>
      <c r="G1735" t="s">
        <v>921</v>
      </c>
      <c r="H1735" t="s">
        <v>922</v>
      </c>
    </row>
    <row r="1736" spans="1:8" customFormat="1" ht="12.75" x14ac:dyDescent="0.2">
      <c r="A1736" t="s">
        <v>4257</v>
      </c>
      <c r="B1736" t="s">
        <v>4258</v>
      </c>
      <c r="C1736" t="s">
        <v>921</v>
      </c>
      <c r="D1736" t="s">
        <v>921</v>
      </c>
      <c r="E1736" t="s">
        <v>921</v>
      </c>
      <c r="F1736" t="s">
        <v>921</v>
      </c>
      <c r="G1736" t="s">
        <v>921</v>
      </c>
      <c r="H1736" t="s">
        <v>922</v>
      </c>
    </row>
    <row r="1737" spans="1:8" customFormat="1" ht="12.75" x14ac:dyDescent="0.2">
      <c r="A1737" t="s">
        <v>4259</v>
      </c>
      <c r="B1737" t="s">
        <v>4260</v>
      </c>
      <c r="C1737" t="s">
        <v>921</v>
      </c>
      <c r="D1737" t="s">
        <v>921</v>
      </c>
      <c r="E1737" t="s">
        <v>921</v>
      </c>
      <c r="F1737" t="s">
        <v>921</v>
      </c>
      <c r="G1737" t="s">
        <v>921</v>
      </c>
      <c r="H1737" t="s">
        <v>922</v>
      </c>
    </row>
    <row r="1738" spans="1:8" customFormat="1" ht="12.75" x14ac:dyDescent="0.2">
      <c r="A1738" t="s">
        <v>4261</v>
      </c>
      <c r="B1738" t="s">
        <v>4262</v>
      </c>
      <c r="C1738" t="s">
        <v>921</v>
      </c>
      <c r="D1738" t="s">
        <v>921</v>
      </c>
      <c r="E1738" t="s">
        <v>921</v>
      </c>
      <c r="F1738" t="s">
        <v>921</v>
      </c>
      <c r="G1738" t="s">
        <v>921</v>
      </c>
      <c r="H1738" t="s">
        <v>922</v>
      </c>
    </row>
    <row r="1739" spans="1:8" customFormat="1" ht="12.75" x14ac:dyDescent="0.2">
      <c r="A1739" t="s">
        <v>4263</v>
      </c>
      <c r="B1739" t="s">
        <v>4264</v>
      </c>
      <c r="C1739" t="s">
        <v>921</v>
      </c>
      <c r="D1739" t="s">
        <v>921</v>
      </c>
      <c r="E1739" t="s">
        <v>921</v>
      </c>
      <c r="F1739" t="s">
        <v>921</v>
      </c>
      <c r="G1739" t="s">
        <v>921</v>
      </c>
      <c r="H1739" t="s">
        <v>922</v>
      </c>
    </row>
    <row r="1740" spans="1:8" customFormat="1" ht="12.75" x14ac:dyDescent="0.2">
      <c r="A1740" t="s">
        <v>4265</v>
      </c>
      <c r="B1740" t="s">
        <v>4266</v>
      </c>
      <c r="C1740" t="s">
        <v>921</v>
      </c>
      <c r="D1740" t="s">
        <v>921</v>
      </c>
      <c r="E1740" t="s">
        <v>921</v>
      </c>
      <c r="F1740" t="s">
        <v>921</v>
      </c>
      <c r="G1740" t="s">
        <v>921</v>
      </c>
      <c r="H1740" t="s">
        <v>922</v>
      </c>
    </row>
    <row r="1741" spans="1:8" customFormat="1" ht="12.75" x14ac:dyDescent="0.2">
      <c r="A1741" t="s">
        <v>4267</v>
      </c>
      <c r="B1741" t="s">
        <v>4268</v>
      </c>
      <c r="C1741" t="s">
        <v>921</v>
      </c>
      <c r="D1741" t="s">
        <v>921</v>
      </c>
      <c r="E1741" t="s">
        <v>921</v>
      </c>
      <c r="F1741" t="s">
        <v>921</v>
      </c>
      <c r="G1741" t="s">
        <v>921</v>
      </c>
      <c r="H1741" t="s">
        <v>922</v>
      </c>
    </row>
    <row r="1742" spans="1:8" customFormat="1" ht="12.75" x14ac:dyDescent="0.2">
      <c r="A1742" t="s">
        <v>4269</v>
      </c>
      <c r="B1742" t="s">
        <v>4270</v>
      </c>
      <c r="C1742" t="s">
        <v>1268</v>
      </c>
      <c r="D1742">
        <v>4172.63</v>
      </c>
      <c r="E1742">
        <v>19559.27</v>
      </c>
      <c r="F1742" t="s">
        <v>22</v>
      </c>
      <c r="G1742">
        <v>1473.55</v>
      </c>
      <c r="H1742">
        <v>6907.3</v>
      </c>
    </row>
    <row r="1743" spans="1:8" customFormat="1" ht="12.75" x14ac:dyDescent="0.2">
      <c r="A1743" t="s">
        <v>4271</v>
      </c>
      <c r="B1743" t="s">
        <v>4272</v>
      </c>
      <c r="C1743" t="s">
        <v>1268</v>
      </c>
      <c r="D1743">
        <v>1687.5</v>
      </c>
      <c r="E1743">
        <v>4697.4399999999996</v>
      </c>
      <c r="F1743" t="s">
        <v>22</v>
      </c>
      <c r="G1743">
        <v>595.94000000000005</v>
      </c>
      <c r="H1743">
        <v>1658.89</v>
      </c>
    </row>
    <row r="1744" spans="1:8" customFormat="1" ht="12.75" x14ac:dyDescent="0.2">
      <c r="A1744" t="s">
        <v>24</v>
      </c>
      <c r="B1744" t="s">
        <v>4273</v>
      </c>
      <c r="C1744" t="s">
        <v>1268</v>
      </c>
      <c r="D1744">
        <v>906.19</v>
      </c>
      <c r="E1744">
        <v>3621.06</v>
      </c>
      <c r="F1744" t="s">
        <v>22</v>
      </c>
      <c r="G1744">
        <v>320.02</v>
      </c>
      <c r="H1744">
        <v>1278.77</v>
      </c>
    </row>
    <row r="1745" spans="1:8" customFormat="1" ht="12.75" x14ac:dyDescent="0.2">
      <c r="A1745" t="s">
        <v>4274</v>
      </c>
      <c r="B1745" t="s">
        <v>4275</v>
      </c>
      <c r="C1745" t="s">
        <v>1268</v>
      </c>
      <c r="D1745">
        <v>546.19000000000005</v>
      </c>
      <c r="E1745">
        <v>6246.39</v>
      </c>
      <c r="F1745" t="s">
        <v>22</v>
      </c>
      <c r="G1745">
        <v>192.88</v>
      </c>
      <c r="H1745">
        <v>2205.9</v>
      </c>
    </row>
    <row r="1746" spans="1:8" customFormat="1" ht="12.75" x14ac:dyDescent="0.2">
      <c r="A1746" t="s">
        <v>4276</v>
      </c>
      <c r="B1746" t="s">
        <v>4277</v>
      </c>
      <c r="C1746" t="s">
        <v>1268</v>
      </c>
      <c r="D1746">
        <v>546.19000000000005</v>
      </c>
      <c r="E1746">
        <v>7064.72</v>
      </c>
      <c r="F1746" t="s">
        <v>22</v>
      </c>
      <c r="G1746">
        <v>192.88</v>
      </c>
      <c r="H1746">
        <v>2494.88</v>
      </c>
    </row>
    <row r="1747" spans="1:8" customFormat="1" ht="12.75" x14ac:dyDescent="0.2">
      <c r="A1747" t="s">
        <v>25</v>
      </c>
      <c r="B1747" t="s">
        <v>78</v>
      </c>
      <c r="C1747" t="s">
        <v>1268</v>
      </c>
      <c r="D1747">
        <v>546.19000000000005</v>
      </c>
      <c r="E1747">
        <v>7129.84</v>
      </c>
      <c r="F1747" t="s">
        <v>22</v>
      </c>
      <c r="G1747">
        <v>192.88</v>
      </c>
      <c r="H1747">
        <v>2517.88</v>
      </c>
    </row>
    <row r="1748" spans="1:8" customFormat="1" ht="12.75" x14ac:dyDescent="0.2">
      <c r="A1748" t="s">
        <v>4278</v>
      </c>
      <c r="B1748" t="s">
        <v>4279</v>
      </c>
      <c r="C1748" t="s">
        <v>1363</v>
      </c>
      <c r="D1748">
        <v>1631.25</v>
      </c>
      <c r="E1748">
        <v>6023.25</v>
      </c>
      <c r="F1748" t="s">
        <v>51</v>
      </c>
      <c r="G1748">
        <v>53.52</v>
      </c>
      <c r="H1748">
        <v>197.61</v>
      </c>
    </row>
    <row r="1749" spans="1:8" customFormat="1" ht="12.75" x14ac:dyDescent="0.2">
      <c r="A1749" t="s">
        <v>399</v>
      </c>
      <c r="B1749" t="s">
        <v>4280</v>
      </c>
      <c r="C1749" t="s">
        <v>1331</v>
      </c>
      <c r="D1749">
        <v>15.68</v>
      </c>
      <c r="E1749">
        <v>1105.8699999999999</v>
      </c>
      <c r="F1749" t="s">
        <v>21</v>
      </c>
      <c r="G1749">
        <v>1.69</v>
      </c>
      <c r="H1749">
        <v>118.99</v>
      </c>
    </row>
    <row r="1750" spans="1:8" customFormat="1" ht="12.75" x14ac:dyDescent="0.2">
      <c r="A1750" t="s">
        <v>467</v>
      </c>
      <c r="B1750" t="s">
        <v>4281</v>
      </c>
      <c r="C1750" t="s">
        <v>1331</v>
      </c>
      <c r="D1750">
        <v>41.8</v>
      </c>
      <c r="E1750">
        <v>425.16</v>
      </c>
      <c r="F1750" t="s">
        <v>21</v>
      </c>
      <c r="G1750">
        <v>4.5</v>
      </c>
      <c r="H1750">
        <v>45.75</v>
      </c>
    </row>
    <row r="1751" spans="1:8" customFormat="1" ht="12.75" x14ac:dyDescent="0.2">
      <c r="A1751" t="s">
        <v>4282</v>
      </c>
      <c r="B1751" t="s">
        <v>4283</v>
      </c>
      <c r="C1751" t="s">
        <v>1331</v>
      </c>
      <c r="D1751">
        <v>28.38</v>
      </c>
      <c r="E1751">
        <v>1683.95</v>
      </c>
      <c r="F1751" t="s">
        <v>21</v>
      </c>
      <c r="G1751">
        <v>3.05</v>
      </c>
      <c r="H1751">
        <v>181.19</v>
      </c>
    </row>
    <row r="1752" spans="1:8" customFormat="1" ht="12.75" x14ac:dyDescent="0.2">
      <c r="A1752" t="s">
        <v>4284</v>
      </c>
      <c r="B1752" t="s">
        <v>4285</v>
      </c>
      <c r="C1752" t="s">
        <v>1331</v>
      </c>
      <c r="D1752">
        <v>43.2</v>
      </c>
      <c r="E1752">
        <v>3483.95</v>
      </c>
      <c r="F1752" t="s">
        <v>21</v>
      </c>
      <c r="G1752">
        <v>4.6500000000000004</v>
      </c>
      <c r="H1752">
        <v>374.87</v>
      </c>
    </row>
    <row r="1753" spans="1:8" customFormat="1" ht="12.75" x14ac:dyDescent="0.2">
      <c r="A1753" t="s">
        <v>4286</v>
      </c>
      <c r="B1753" t="s">
        <v>4287</v>
      </c>
      <c r="C1753" t="s">
        <v>1331</v>
      </c>
      <c r="D1753">
        <v>71.44</v>
      </c>
      <c r="E1753">
        <v>4261.88</v>
      </c>
      <c r="F1753" t="s">
        <v>21</v>
      </c>
      <c r="G1753">
        <v>7.69</v>
      </c>
      <c r="H1753">
        <v>458.58</v>
      </c>
    </row>
    <row r="1754" spans="1:8" customFormat="1" ht="12.75" x14ac:dyDescent="0.2">
      <c r="A1754" t="s">
        <v>4288</v>
      </c>
      <c r="B1754" t="s">
        <v>4289</v>
      </c>
      <c r="C1754" t="s">
        <v>1331</v>
      </c>
      <c r="D1754">
        <v>70.88</v>
      </c>
      <c r="E1754">
        <v>1084.77</v>
      </c>
      <c r="F1754" t="s">
        <v>21</v>
      </c>
      <c r="G1754">
        <v>7.63</v>
      </c>
      <c r="H1754">
        <v>116.72</v>
      </c>
    </row>
    <row r="1755" spans="1:8" customFormat="1" ht="12.75" x14ac:dyDescent="0.2">
      <c r="A1755" t="s">
        <v>4290</v>
      </c>
      <c r="B1755" t="s">
        <v>4291</v>
      </c>
      <c r="C1755" t="s">
        <v>1331</v>
      </c>
      <c r="D1755">
        <v>101.36</v>
      </c>
      <c r="E1755">
        <v>1024.33</v>
      </c>
      <c r="F1755" t="s">
        <v>21</v>
      </c>
      <c r="G1755">
        <v>10.91</v>
      </c>
      <c r="H1755">
        <v>110.22</v>
      </c>
    </row>
    <row r="1756" spans="1:8" customFormat="1" ht="12.75" x14ac:dyDescent="0.2">
      <c r="A1756" t="s">
        <v>4292</v>
      </c>
      <c r="B1756" t="s">
        <v>4293</v>
      </c>
      <c r="C1756" t="s">
        <v>1331</v>
      </c>
      <c r="D1756">
        <v>281.25</v>
      </c>
      <c r="E1756">
        <v>281.25</v>
      </c>
      <c r="F1756" t="s">
        <v>21</v>
      </c>
      <c r="G1756">
        <v>30.26</v>
      </c>
      <c r="H1756">
        <v>30.26</v>
      </c>
    </row>
    <row r="1757" spans="1:8" customFormat="1" ht="12.75" x14ac:dyDescent="0.2">
      <c r="A1757" t="s">
        <v>4294</v>
      </c>
      <c r="B1757" t="s">
        <v>4295</v>
      </c>
      <c r="C1757" t="s">
        <v>1331</v>
      </c>
      <c r="D1757">
        <v>317.25</v>
      </c>
      <c r="E1757">
        <v>2703.22</v>
      </c>
      <c r="F1757" t="s">
        <v>21</v>
      </c>
      <c r="G1757">
        <v>34.14</v>
      </c>
      <c r="H1757">
        <v>290.87</v>
      </c>
    </row>
    <row r="1758" spans="1:8" customFormat="1" ht="12.75" x14ac:dyDescent="0.2">
      <c r="A1758" t="s">
        <v>4296</v>
      </c>
      <c r="B1758" t="s">
        <v>4297</v>
      </c>
      <c r="C1758" t="s">
        <v>1331</v>
      </c>
      <c r="D1758">
        <v>455.06</v>
      </c>
      <c r="E1758">
        <v>3935.71</v>
      </c>
      <c r="F1758" t="s">
        <v>21</v>
      </c>
      <c r="G1758">
        <v>48.96</v>
      </c>
      <c r="H1758">
        <v>423.48</v>
      </c>
    </row>
    <row r="1759" spans="1:8" customFormat="1" ht="12.75" x14ac:dyDescent="0.2">
      <c r="A1759" t="s">
        <v>4298</v>
      </c>
      <c r="B1759" t="s">
        <v>4299</v>
      </c>
      <c r="C1759" t="s">
        <v>1331</v>
      </c>
      <c r="D1759">
        <v>592.88</v>
      </c>
      <c r="E1759">
        <v>5203.7700000000004</v>
      </c>
      <c r="F1759" t="s">
        <v>21</v>
      </c>
      <c r="G1759">
        <v>63.79</v>
      </c>
      <c r="H1759">
        <v>559.92999999999995</v>
      </c>
    </row>
    <row r="1760" spans="1:8" customFormat="1" ht="12.75" x14ac:dyDescent="0.2">
      <c r="A1760" t="s">
        <v>514</v>
      </c>
      <c r="B1760" t="s">
        <v>4300</v>
      </c>
      <c r="C1760" t="s">
        <v>1268</v>
      </c>
      <c r="D1760">
        <v>700.82</v>
      </c>
      <c r="E1760">
        <v>46775.86</v>
      </c>
      <c r="F1760" t="s">
        <v>22</v>
      </c>
      <c r="G1760">
        <v>247.49</v>
      </c>
      <c r="H1760">
        <v>16518.75</v>
      </c>
    </row>
    <row r="1761" spans="1:8" customFormat="1" ht="12.75" x14ac:dyDescent="0.2">
      <c r="A1761" t="s">
        <v>463</v>
      </c>
      <c r="B1761" t="s">
        <v>464</v>
      </c>
      <c r="C1761" t="s">
        <v>1268</v>
      </c>
      <c r="D1761">
        <v>700.82</v>
      </c>
      <c r="E1761">
        <v>53117.63</v>
      </c>
      <c r="F1761" t="s">
        <v>22</v>
      </c>
      <c r="G1761">
        <v>247.49</v>
      </c>
      <c r="H1761">
        <v>18758.330000000002</v>
      </c>
    </row>
    <row r="1762" spans="1:8" customFormat="1" ht="12.75" x14ac:dyDescent="0.2">
      <c r="A1762" t="s">
        <v>4301</v>
      </c>
      <c r="B1762" t="s">
        <v>4302</v>
      </c>
      <c r="C1762" t="s">
        <v>4303</v>
      </c>
      <c r="D1762">
        <v>0</v>
      </c>
      <c r="E1762">
        <v>10.02</v>
      </c>
      <c r="F1762" t="s">
        <v>4304</v>
      </c>
      <c r="G1762">
        <v>0</v>
      </c>
      <c r="H1762">
        <v>6.22</v>
      </c>
    </row>
    <row r="1763" spans="1:8" customFormat="1" ht="12.75" x14ac:dyDescent="0.2">
      <c r="A1763" t="s">
        <v>4305</v>
      </c>
      <c r="B1763" t="s">
        <v>4306</v>
      </c>
      <c r="C1763" t="s">
        <v>921</v>
      </c>
      <c r="D1763" t="s">
        <v>921</v>
      </c>
      <c r="E1763" t="s">
        <v>921</v>
      </c>
      <c r="F1763" t="s">
        <v>921</v>
      </c>
      <c r="G1763" t="s">
        <v>921</v>
      </c>
      <c r="H1763" t="s">
        <v>922</v>
      </c>
    </row>
    <row r="1764" spans="1:8" customFormat="1" ht="12.75" x14ac:dyDescent="0.2">
      <c r="A1764" t="s">
        <v>4307</v>
      </c>
      <c r="B1764" t="s">
        <v>4308</v>
      </c>
      <c r="C1764" t="s">
        <v>4309</v>
      </c>
      <c r="D1764">
        <v>7901.44</v>
      </c>
      <c r="E1764">
        <v>84760.36</v>
      </c>
      <c r="F1764" t="s">
        <v>4310</v>
      </c>
      <c r="G1764">
        <v>259.17</v>
      </c>
      <c r="H1764">
        <v>2780.14</v>
      </c>
    </row>
    <row r="1765" spans="1:8" customFormat="1" ht="12.75" x14ac:dyDescent="0.2">
      <c r="A1765" t="s">
        <v>60</v>
      </c>
      <c r="B1765" t="s">
        <v>4311</v>
      </c>
      <c r="C1765" t="s">
        <v>6</v>
      </c>
      <c r="D1765">
        <v>1839.38</v>
      </c>
      <c r="E1765">
        <v>3686.94</v>
      </c>
      <c r="F1765" t="s">
        <v>6</v>
      </c>
      <c r="G1765">
        <v>1839.38</v>
      </c>
      <c r="H1765">
        <v>3686.94</v>
      </c>
    </row>
    <row r="1766" spans="1:8" customFormat="1" ht="12.75" x14ac:dyDescent="0.2">
      <c r="A1766" t="s">
        <v>4312</v>
      </c>
      <c r="B1766" t="s">
        <v>4313</v>
      </c>
      <c r="C1766" t="s">
        <v>6</v>
      </c>
      <c r="D1766">
        <v>442.13</v>
      </c>
      <c r="E1766">
        <v>695.9</v>
      </c>
      <c r="F1766" t="s">
        <v>6</v>
      </c>
      <c r="G1766">
        <v>442.13</v>
      </c>
      <c r="H1766">
        <v>695.9</v>
      </c>
    </row>
    <row r="1767" spans="1:8" customFormat="1" ht="12.75" x14ac:dyDescent="0.2">
      <c r="A1767" t="s">
        <v>4314</v>
      </c>
      <c r="B1767" t="s">
        <v>4315</v>
      </c>
      <c r="C1767" t="s">
        <v>6</v>
      </c>
      <c r="D1767">
        <v>258.75</v>
      </c>
      <c r="E1767">
        <v>1003.74</v>
      </c>
      <c r="F1767" t="s">
        <v>6</v>
      </c>
      <c r="G1767">
        <v>258.75</v>
      </c>
      <c r="H1767">
        <v>1003.74</v>
      </c>
    </row>
    <row r="1768" spans="1:8" customFormat="1" ht="12.75" x14ac:dyDescent="0.2">
      <c r="A1768" t="s">
        <v>53</v>
      </c>
      <c r="B1768" t="s">
        <v>4316</v>
      </c>
      <c r="C1768" t="s">
        <v>1331</v>
      </c>
      <c r="D1768">
        <v>12463.76</v>
      </c>
      <c r="E1768">
        <v>68568.740000000005</v>
      </c>
      <c r="F1768" t="s">
        <v>21</v>
      </c>
      <c r="G1768">
        <v>1341.1</v>
      </c>
      <c r="H1768">
        <v>7378</v>
      </c>
    </row>
    <row r="1769" spans="1:8" customFormat="1" ht="12.75" x14ac:dyDescent="0.2">
      <c r="A1769" t="s">
        <v>4317</v>
      </c>
      <c r="B1769" t="s">
        <v>4318</v>
      </c>
      <c r="C1769" t="s">
        <v>1331</v>
      </c>
      <c r="D1769">
        <v>10110.31</v>
      </c>
      <c r="E1769">
        <v>57866.82</v>
      </c>
      <c r="F1769" t="s">
        <v>21</v>
      </c>
      <c r="G1769">
        <v>1087.8699999999999</v>
      </c>
      <c r="H1769">
        <v>6226.47</v>
      </c>
    </row>
    <row r="1770" spans="1:8" customFormat="1" ht="12.75" x14ac:dyDescent="0.2">
      <c r="A1770" t="s">
        <v>52</v>
      </c>
      <c r="B1770" t="s">
        <v>4319</v>
      </c>
      <c r="C1770" t="s">
        <v>1331</v>
      </c>
      <c r="D1770">
        <v>18288.8</v>
      </c>
      <c r="E1770">
        <v>103782.73</v>
      </c>
      <c r="F1770" t="s">
        <v>21</v>
      </c>
      <c r="G1770">
        <v>1967.87</v>
      </c>
      <c r="H1770">
        <v>11167.02</v>
      </c>
    </row>
    <row r="1771" spans="1:8" customFormat="1" ht="12.75" x14ac:dyDescent="0.2">
      <c r="A1771" t="s">
        <v>4320</v>
      </c>
      <c r="B1771" t="s">
        <v>4321</v>
      </c>
      <c r="C1771" t="s">
        <v>1331</v>
      </c>
      <c r="D1771">
        <v>15256.19</v>
      </c>
      <c r="E1771">
        <v>83994.2</v>
      </c>
      <c r="F1771" t="s">
        <v>21</v>
      </c>
      <c r="G1771">
        <v>1641.57</v>
      </c>
      <c r="H1771">
        <v>9037.7800000000007</v>
      </c>
    </row>
    <row r="1772" spans="1:8" customFormat="1" ht="12.75" x14ac:dyDescent="0.2">
      <c r="A1772" t="s">
        <v>4322</v>
      </c>
      <c r="B1772" t="s">
        <v>4323</v>
      </c>
      <c r="C1772" t="s">
        <v>1331</v>
      </c>
      <c r="D1772">
        <v>1672.25</v>
      </c>
      <c r="E1772">
        <v>60232.25</v>
      </c>
      <c r="F1772" t="s">
        <v>21</v>
      </c>
      <c r="G1772">
        <v>179.93</v>
      </c>
      <c r="H1772">
        <v>6480.99</v>
      </c>
    </row>
    <row r="1773" spans="1:8" customFormat="1" ht="12.75" x14ac:dyDescent="0.2">
      <c r="A1773" t="s">
        <v>4324</v>
      </c>
      <c r="B1773" t="s">
        <v>4325</v>
      </c>
      <c r="C1773" t="s">
        <v>1331</v>
      </c>
      <c r="D1773">
        <v>1672.25</v>
      </c>
      <c r="E1773">
        <v>48032.25</v>
      </c>
      <c r="F1773" t="s">
        <v>21</v>
      </c>
      <c r="G1773">
        <v>179.93</v>
      </c>
      <c r="H1773">
        <v>5168.2700000000004</v>
      </c>
    </row>
    <row r="1774" spans="1:8" customFormat="1" ht="12.75" x14ac:dyDescent="0.2">
      <c r="A1774" t="s">
        <v>4326</v>
      </c>
      <c r="B1774" t="s">
        <v>4327</v>
      </c>
      <c r="C1774" t="s">
        <v>1331</v>
      </c>
      <c r="D1774">
        <v>1672.25</v>
      </c>
      <c r="E1774">
        <v>7772.25</v>
      </c>
      <c r="F1774" t="s">
        <v>21</v>
      </c>
      <c r="G1774">
        <v>179.93</v>
      </c>
      <c r="H1774">
        <v>836.29</v>
      </c>
    </row>
    <row r="1775" spans="1:8" customFormat="1" ht="12.75" x14ac:dyDescent="0.2">
      <c r="A1775" t="s">
        <v>4328</v>
      </c>
      <c r="B1775" t="s">
        <v>4329</v>
      </c>
      <c r="C1775" t="s">
        <v>6</v>
      </c>
      <c r="D1775">
        <v>50.63</v>
      </c>
      <c r="E1775">
        <v>660.63</v>
      </c>
      <c r="F1775" t="s">
        <v>6</v>
      </c>
      <c r="G1775">
        <v>50.63</v>
      </c>
      <c r="H1775">
        <v>660.63</v>
      </c>
    </row>
    <row r="1776" spans="1:8" customFormat="1" ht="12.75" x14ac:dyDescent="0.2">
      <c r="A1776" t="s">
        <v>481</v>
      </c>
      <c r="B1776" t="s">
        <v>4330</v>
      </c>
      <c r="C1776" t="s">
        <v>6</v>
      </c>
      <c r="D1776">
        <v>50.63</v>
      </c>
      <c r="E1776">
        <v>843.63</v>
      </c>
      <c r="F1776" t="s">
        <v>6</v>
      </c>
      <c r="G1776">
        <v>50.63</v>
      </c>
      <c r="H1776">
        <v>843.63</v>
      </c>
    </row>
    <row r="1777" spans="1:8" customFormat="1" ht="12.75" x14ac:dyDescent="0.2">
      <c r="A1777" t="s">
        <v>4331</v>
      </c>
      <c r="B1777" t="s">
        <v>4332</v>
      </c>
      <c r="C1777" t="s">
        <v>6</v>
      </c>
      <c r="D1777">
        <v>50.63</v>
      </c>
      <c r="E1777">
        <v>477.63</v>
      </c>
      <c r="F1777" t="s">
        <v>6</v>
      </c>
      <c r="G1777">
        <v>50.63</v>
      </c>
      <c r="H1777">
        <v>477.63</v>
      </c>
    </row>
    <row r="1778" spans="1:8" customFormat="1" ht="12.75" x14ac:dyDescent="0.2">
      <c r="A1778" t="s">
        <v>4333</v>
      </c>
      <c r="B1778" t="s">
        <v>4334</v>
      </c>
      <c r="C1778" t="s">
        <v>6</v>
      </c>
      <c r="D1778">
        <v>50.63</v>
      </c>
      <c r="E1778">
        <v>563.03</v>
      </c>
      <c r="F1778" t="s">
        <v>6</v>
      </c>
      <c r="G1778">
        <v>50.63</v>
      </c>
      <c r="H1778">
        <v>563.03</v>
      </c>
    </row>
    <row r="1779" spans="1:8" customFormat="1" ht="12.75" x14ac:dyDescent="0.2">
      <c r="A1779" t="s">
        <v>4335</v>
      </c>
      <c r="B1779" t="s">
        <v>4336</v>
      </c>
      <c r="C1779" t="s">
        <v>6</v>
      </c>
      <c r="D1779">
        <v>50.63</v>
      </c>
      <c r="E1779">
        <v>319.02</v>
      </c>
      <c r="F1779" t="s">
        <v>6</v>
      </c>
      <c r="G1779">
        <v>50.63</v>
      </c>
      <c r="H1779">
        <v>319.02</v>
      </c>
    </row>
    <row r="1780" spans="1:8" customFormat="1" ht="12.75" x14ac:dyDescent="0.2">
      <c r="A1780" t="s">
        <v>4337</v>
      </c>
      <c r="B1780" t="s">
        <v>4338</v>
      </c>
      <c r="C1780" t="s">
        <v>6</v>
      </c>
      <c r="D1780">
        <v>50.63</v>
      </c>
      <c r="E1780">
        <v>367.83</v>
      </c>
      <c r="F1780" t="s">
        <v>6</v>
      </c>
      <c r="G1780">
        <v>50.63</v>
      </c>
      <c r="H1780">
        <v>367.83</v>
      </c>
    </row>
    <row r="1781" spans="1:8" customFormat="1" ht="12.75" x14ac:dyDescent="0.2">
      <c r="A1781" t="s">
        <v>56</v>
      </c>
      <c r="B1781" t="s">
        <v>4339</v>
      </c>
      <c r="C1781" t="s">
        <v>6</v>
      </c>
      <c r="D1781">
        <v>50.63</v>
      </c>
      <c r="E1781">
        <v>331.23</v>
      </c>
      <c r="F1781" t="s">
        <v>6</v>
      </c>
      <c r="G1781">
        <v>50.63</v>
      </c>
      <c r="H1781">
        <v>331.23</v>
      </c>
    </row>
    <row r="1782" spans="1:8" customFormat="1" ht="12.75" x14ac:dyDescent="0.2">
      <c r="A1782" t="s">
        <v>4340</v>
      </c>
      <c r="B1782" t="s">
        <v>4341</v>
      </c>
      <c r="C1782" t="s">
        <v>1572</v>
      </c>
      <c r="D1782">
        <v>1914.53</v>
      </c>
      <c r="E1782">
        <v>7326.58</v>
      </c>
      <c r="F1782" t="s">
        <v>4028</v>
      </c>
      <c r="G1782">
        <v>37.520000000000003</v>
      </c>
      <c r="H1782">
        <v>143.6</v>
      </c>
    </row>
    <row r="1783" spans="1:8" customFormat="1" ht="12.75" x14ac:dyDescent="0.2">
      <c r="A1783" t="s">
        <v>4342</v>
      </c>
      <c r="B1783" t="s">
        <v>4343</v>
      </c>
      <c r="C1783" t="s">
        <v>1268</v>
      </c>
      <c r="D1783">
        <v>2137.5</v>
      </c>
      <c r="E1783">
        <v>18277.990000000002</v>
      </c>
      <c r="F1783" t="s">
        <v>22</v>
      </c>
      <c r="G1783">
        <v>754.85</v>
      </c>
      <c r="H1783">
        <v>6454.82</v>
      </c>
    </row>
    <row r="1784" spans="1:8" customFormat="1" ht="12.75" x14ac:dyDescent="0.2">
      <c r="A1784" t="s">
        <v>4344</v>
      </c>
      <c r="B1784" t="s">
        <v>4345</v>
      </c>
      <c r="C1784" t="s">
        <v>1268</v>
      </c>
      <c r="D1784">
        <v>8.44</v>
      </c>
      <c r="E1784">
        <v>2563.59</v>
      </c>
      <c r="F1784" t="s">
        <v>22</v>
      </c>
      <c r="G1784">
        <v>2.98</v>
      </c>
      <c r="H1784">
        <v>905.32</v>
      </c>
    </row>
    <row r="1785" spans="1:8" customFormat="1" ht="12.75" x14ac:dyDescent="0.2">
      <c r="A1785" t="s">
        <v>4346</v>
      </c>
      <c r="B1785" t="s">
        <v>4347</v>
      </c>
      <c r="C1785" t="s">
        <v>1363</v>
      </c>
      <c r="D1785">
        <v>16454.25</v>
      </c>
      <c r="E1785">
        <v>86050.52</v>
      </c>
      <c r="F1785" t="s">
        <v>51</v>
      </c>
      <c r="G1785">
        <v>539.84</v>
      </c>
      <c r="H1785">
        <v>2823.18</v>
      </c>
    </row>
    <row r="1786" spans="1:8" customFormat="1" ht="12.75" x14ac:dyDescent="0.2">
      <c r="A1786" t="s">
        <v>401</v>
      </c>
      <c r="B1786" t="s">
        <v>402</v>
      </c>
      <c r="C1786" t="s">
        <v>1363</v>
      </c>
      <c r="D1786">
        <v>20573.34</v>
      </c>
      <c r="E1786">
        <v>118923.49</v>
      </c>
      <c r="F1786" t="s">
        <v>51</v>
      </c>
      <c r="G1786">
        <v>674.98</v>
      </c>
      <c r="H1786">
        <v>3901.69</v>
      </c>
    </row>
    <row r="1787" spans="1:8" customFormat="1" ht="12.75" x14ac:dyDescent="0.2">
      <c r="A1787" t="s">
        <v>4348</v>
      </c>
      <c r="B1787" t="s">
        <v>4349</v>
      </c>
      <c r="C1787" t="s">
        <v>1363</v>
      </c>
      <c r="D1787">
        <v>24688.7</v>
      </c>
      <c r="E1787">
        <v>173754.17</v>
      </c>
      <c r="F1787" t="s">
        <v>51</v>
      </c>
      <c r="G1787">
        <v>810</v>
      </c>
      <c r="H1787">
        <v>5700.6</v>
      </c>
    </row>
    <row r="1788" spans="1:8" customFormat="1" ht="12.75" x14ac:dyDescent="0.2">
      <c r="A1788" t="s">
        <v>491</v>
      </c>
      <c r="B1788" t="s">
        <v>490</v>
      </c>
      <c r="C1788" t="s">
        <v>1363</v>
      </c>
      <c r="D1788">
        <v>28800.34</v>
      </c>
      <c r="E1788">
        <v>259142.39</v>
      </c>
      <c r="F1788" t="s">
        <v>51</v>
      </c>
      <c r="G1788">
        <v>944.89</v>
      </c>
      <c r="H1788">
        <v>8502.0499999999993</v>
      </c>
    </row>
    <row r="1789" spans="1:8" customFormat="1" ht="12.75" x14ac:dyDescent="0.2">
      <c r="A1789" t="s">
        <v>4350</v>
      </c>
      <c r="B1789" t="s">
        <v>4351</v>
      </c>
      <c r="C1789" t="s">
        <v>1363</v>
      </c>
      <c r="D1789">
        <v>32916.32</v>
      </c>
      <c r="E1789">
        <v>311161.34000000003</v>
      </c>
      <c r="F1789" t="s">
        <v>51</v>
      </c>
      <c r="G1789">
        <v>1079.93</v>
      </c>
      <c r="H1789">
        <v>10208.700000000001</v>
      </c>
    </row>
    <row r="1790" spans="1:8" customFormat="1" ht="12.75" x14ac:dyDescent="0.2">
      <c r="A1790" t="s">
        <v>4352</v>
      </c>
      <c r="B1790" t="s">
        <v>4353</v>
      </c>
      <c r="C1790" t="s">
        <v>1363</v>
      </c>
      <c r="D1790">
        <v>37037.25</v>
      </c>
      <c r="E1790">
        <v>358298.63</v>
      </c>
      <c r="F1790" t="s">
        <v>51</v>
      </c>
      <c r="G1790">
        <v>1215.1300000000001</v>
      </c>
      <c r="H1790">
        <v>11755.2</v>
      </c>
    </row>
    <row r="1791" spans="1:8" customFormat="1" ht="12.75" x14ac:dyDescent="0.2">
      <c r="A1791" t="s">
        <v>4354</v>
      </c>
      <c r="B1791" t="s">
        <v>4355</v>
      </c>
      <c r="C1791" t="s">
        <v>1363</v>
      </c>
      <c r="D1791">
        <v>41147.339999999997</v>
      </c>
      <c r="E1791">
        <v>700400.38</v>
      </c>
      <c r="F1791" t="s">
        <v>51</v>
      </c>
      <c r="G1791">
        <v>1349.98</v>
      </c>
      <c r="H1791">
        <v>22979.02</v>
      </c>
    </row>
    <row r="1792" spans="1:8" customFormat="1" ht="12.75" x14ac:dyDescent="0.2">
      <c r="A1792" t="s">
        <v>4356</v>
      </c>
      <c r="B1792" t="s">
        <v>4357</v>
      </c>
      <c r="C1792" t="s">
        <v>1268</v>
      </c>
      <c r="D1792">
        <v>525.6</v>
      </c>
      <c r="E1792">
        <v>3800.04</v>
      </c>
      <c r="F1792" t="s">
        <v>22</v>
      </c>
      <c r="G1792">
        <v>185.61</v>
      </c>
      <c r="H1792">
        <v>1341.97</v>
      </c>
    </row>
    <row r="1793" spans="1:8" customFormat="1" ht="12.75" x14ac:dyDescent="0.2">
      <c r="A1793" t="s">
        <v>4358</v>
      </c>
      <c r="B1793" t="s">
        <v>4359</v>
      </c>
      <c r="C1793" t="s">
        <v>1363</v>
      </c>
      <c r="D1793">
        <v>101250</v>
      </c>
      <c r="E1793">
        <v>256800</v>
      </c>
      <c r="F1793" t="s">
        <v>51</v>
      </c>
      <c r="G1793">
        <v>3321.85</v>
      </c>
      <c r="H1793">
        <v>8425.2000000000007</v>
      </c>
    </row>
    <row r="1794" spans="1:8" customFormat="1" ht="12.75" x14ac:dyDescent="0.2">
      <c r="A1794" t="s">
        <v>4360</v>
      </c>
      <c r="B1794" t="s">
        <v>4361</v>
      </c>
      <c r="C1794" t="s">
        <v>1363</v>
      </c>
      <c r="D1794">
        <v>101250</v>
      </c>
      <c r="E1794">
        <v>246430</v>
      </c>
      <c r="F1794" t="s">
        <v>51</v>
      </c>
      <c r="G1794">
        <v>3321.85</v>
      </c>
      <c r="H1794">
        <v>8084.97</v>
      </c>
    </row>
    <row r="1795" spans="1:8" customFormat="1" ht="12.75" x14ac:dyDescent="0.2">
      <c r="A1795" t="s">
        <v>4362</v>
      </c>
      <c r="B1795" t="s">
        <v>4363</v>
      </c>
      <c r="C1795" t="s">
        <v>3346</v>
      </c>
      <c r="D1795">
        <v>0</v>
      </c>
      <c r="E1795">
        <v>388485.47</v>
      </c>
      <c r="F1795" t="s">
        <v>3346</v>
      </c>
      <c r="G1795">
        <v>0</v>
      </c>
      <c r="H1795">
        <v>388485.5</v>
      </c>
    </row>
    <row r="1796" spans="1:8" customFormat="1" ht="12.75" x14ac:dyDescent="0.2">
      <c r="A1796" t="s">
        <v>4364</v>
      </c>
      <c r="B1796" t="s">
        <v>4365</v>
      </c>
      <c r="C1796" t="s">
        <v>3346</v>
      </c>
      <c r="D1796">
        <v>0</v>
      </c>
      <c r="E1796">
        <v>419595.47</v>
      </c>
      <c r="F1796" t="s">
        <v>3346</v>
      </c>
      <c r="G1796">
        <v>0</v>
      </c>
      <c r="H1796">
        <v>419595.5</v>
      </c>
    </row>
    <row r="1797" spans="1:8" customFormat="1" ht="12.75" x14ac:dyDescent="0.2">
      <c r="A1797" t="s">
        <v>4366</v>
      </c>
      <c r="B1797" t="s">
        <v>4367</v>
      </c>
      <c r="C1797" t="s">
        <v>3346</v>
      </c>
      <c r="D1797">
        <v>0</v>
      </c>
      <c r="E1797">
        <v>450705.47</v>
      </c>
      <c r="F1797" t="s">
        <v>3346</v>
      </c>
      <c r="G1797">
        <v>0</v>
      </c>
      <c r="H1797">
        <v>450705.5</v>
      </c>
    </row>
    <row r="1798" spans="1:8" customFormat="1" ht="12.75" x14ac:dyDescent="0.2">
      <c r="A1798" t="s">
        <v>4368</v>
      </c>
      <c r="B1798" t="s">
        <v>4369</v>
      </c>
      <c r="C1798" t="s">
        <v>3346</v>
      </c>
      <c r="D1798">
        <v>0</v>
      </c>
      <c r="E1798">
        <v>471445.47</v>
      </c>
      <c r="F1798" t="s">
        <v>3346</v>
      </c>
      <c r="G1798">
        <v>0</v>
      </c>
      <c r="H1798">
        <v>471445.5</v>
      </c>
    </row>
    <row r="1799" spans="1:8" customFormat="1" ht="12.75" x14ac:dyDescent="0.2">
      <c r="A1799" t="s">
        <v>4370</v>
      </c>
      <c r="B1799" t="s">
        <v>4371</v>
      </c>
      <c r="C1799" t="s">
        <v>1363</v>
      </c>
      <c r="D1799">
        <v>0</v>
      </c>
      <c r="E1799">
        <v>155550</v>
      </c>
      <c r="F1799" t="s">
        <v>51</v>
      </c>
      <c r="G1799">
        <v>0</v>
      </c>
      <c r="H1799">
        <v>5103.3500000000004</v>
      </c>
    </row>
    <row r="1800" spans="1:8" customFormat="1" ht="12.75" x14ac:dyDescent="0.2">
      <c r="A1800" t="s">
        <v>4372</v>
      </c>
      <c r="B1800" t="s">
        <v>4373</v>
      </c>
      <c r="C1800" t="s">
        <v>1363</v>
      </c>
      <c r="D1800">
        <v>0</v>
      </c>
      <c r="E1800">
        <v>186660</v>
      </c>
      <c r="F1800" t="s">
        <v>51</v>
      </c>
      <c r="G1800">
        <v>0</v>
      </c>
      <c r="H1800">
        <v>6124.02</v>
      </c>
    </row>
    <row r="1801" spans="1:8" customFormat="1" ht="12.75" x14ac:dyDescent="0.2">
      <c r="A1801" t="s">
        <v>4374</v>
      </c>
      <c r="B1801" t="s">
        <v>4375</v>
      </c>
      <c r="C1801" t="s">
        <v>1268</v>
      </c>
      <c r="D1801">
        <v>0</v>
      </c>
      <c r="E1801">
        <v>207400</v>
      </c>
      <c r="F1801" t="s">
        <v>51</v>
      </c>
      <c r="G1801">
        <v>0</v>
      </c>
      <c r="H1801">
        <v>6804.46</v>
      </c>
    </row>
    <row r="1802" spans="1:8" customFormat="1" ht="12.75" x14ac:dyDescent="0.2">
      <c r="A1802" t="s">
        <v>4376</v>
      </c>
      <c r="B1802" t="s">
        <v>4377</v>
      </c>
      <c r="C1802" t="s">
        <v>1363</v>
      </c>
      <c r="D1802">
        <v>0</v>
      </c>
      <c r="E1802">
        <v>145180</v>
      </c>
      <c r="F1802" t="s">
        <v>51</v>
      </c>
      <c r="G1802">
        <v>0</v>
      </c>
      <c r="H1802">
        <v>4763.12</v>
      </c>
    </row>
    <row r="1803" spans="1:8" customFormat="1" ht="12.75" x14ac:dyDescent="0.2">
      <c r="A1803" t="s">
        <v>4378</v>
      </c>
      <c r="B1803" t="s">
        <v>4379</v>
      </c>
      <c r="C1803" t="s">
        <v>1363</v>
      </c>
      <c r="D1803">
        <v>0</v>
      </c>
      <c r="E1803">
        <v>186660</v>
      </c>
      <c r="F1803" t="s">
        <v>51</v>
      </c>
      <c r="G1803">
        <v>0</v>
      </c>
      <c r="H1803">
        <v>6124.02</v>
      </c>
    </row>
    <row r="1804" spans="1:8" customFormat="1" ht="12.75" x14ac:dyDescent="0.2">
      <c r="A1804" t="s">
        <v>4380</v>
      </c>
      <c r="B1804" t="s">
        <v>4381</v>
      </c>
      <c r="C1804" t="s">
        <v>1572</v>
      </c>
      <c r="D1804">
        <v>725.63</v>
      </c>
      <c r="E1804">
        <v>8057.66</v>
      </c>
      <c r="F1804" t="s">
        <v>4028</v>
      </c>
      <c r="G1804">
        <v>14.22</v>
      </c>
      <c r="H1804">
        <v>157.93</v>
      </c>
    </row>
    <row r="1805" spans="1:8" customFormat="1" ht="12.75" x14ac:dyDescent="0.2">
      <c r="A1805" t="s">
        <v>4382</v>
      </c>
      <c r="B1805" t="s">
        <v>4383</v>
      </c>
      <c r="C1805" t="s">
        <v>4384</v>
      </c>
      <c r="D1805">
        <v>4.49</v>
      </c>
      <c r="E1805">
        <v>26.45</v>
      </c>
      <c r="F1805" t="s">
        <v>4385</v>
      </c>
      <c r="G1805">
        <v>0.27</v>
      </c>
      <c r="H1805">
        <v>1.61</v>
      </c>
    </row>
    <row r="1806" spans="1:8" customFormat="1" ht="12.75" x14ac:dyDescent="0.2">
      <c r="A1806" t="s">
        <v>4386</v>
      </c>
      <c r="B1806" t="s">
        <v>4387</v>
      </c>
      <c r="C1806" t="s">
        <v>1572</v>
      </c>
      <c r="D1806">
        <v>1485.9</v>
      </c>
      <c r="E1806">
        <v>8303.5300000000007</v>
      </c>
      <c r="F1806" t="s">
        <v>4028</v>
      </c>
      <c r="G1806">
        <v>29.12</v>
      </c>
      <c r="H1806">
        <v>162.75</v>
      </c>
    </row>
    <row r="1807" spans="1:8" customFormat="1" ht="12.75" x14ac:dyDescent="0.2">
      <c r="A1807" t="s">
        <v>4388</v>
      </c>
      <c r="B1807" t="s">
        <v>4389</v>
      </c>
      <c r="C1807" t="s">
        <v>1363</v>
      </c>
      <c r="D1807">
        <v>925.82</v>
      </c>
      <c r="E1807">
        <v>4280.82</v>
      </c>
      <c r="F1807" t="s">
        <v>51</v>
      </c>
      <c r="G1807">
        <v>30.37</v>
      </c>
      <c r="H1807">
        <v>140.44999999999999</v>
      </c>
    </row>
    <row r="1808" spans="1:8" customFormat="1" ht="12.75" x14ac:dyDescent="0.2">
      <c r="A1808" t="s">
        <v>4390</v>
      </c>
      <c r="B1808" t="s">
        <v>4391</v>
      </c>
      <c r="C1808" t="s">
        <v>4009</v>
      </c>
      <c r="D1808">
        <v>151.88</v>
      </c>
      <c r="E1808">
        <v>944.88</v>
      </c>
      <c r="F1808" t="s">
        <v>4009</v>
      </c>
      <c r="G1808">
        <v>151.88</v>
      </c>
      <c r="H1808">
        <v>944.88</v>
      </c>
    </row>
    <row r="1809" spans="1:8" customFormat="1" ht="12.75" x14ac:dyDescent="0.2">
      <c r="A1809" t="s">
        <v>4392</v>
      </c>
      <c r="B1809" t="s">
        <v>4393</v>
      </c>
      <c r="C1809" t="s">
        <v>4394</v>
      </c>
      <c r="D1809">
        <v>463.02</v>
      </c>
      <c r="E1809">
        <v>589.42999999999995</v>
      </c>
      <c r="F1809" t="s">
        <v>51</v>
      </c>
      <c r="G1809">
        <v>1519.1</v>
      </c>
      <c r="H1809">
        <v>1933.84</v>
      </c>
    </row>
    <row r="1810" spans="1:8" customFormat="1" ht="12.75" x14ac:dyDescent="0.2">
      <c r="A1810" t="s">
        <v>4395</v>
      </c>
      <c r="B1810" t="s">
        <v>4396</v>
      </c>
      <c r="C1810" t="s">
        <v>6</v>
      </c>
      <c r="D1810">
        <v>945</v>
      </c>
      <c r="E1810">
        <v>1555</v>
      </c>
      <c r="F1810" t="s">
        <v>6</v>
      </c>
      <c r="G1810">
        <v>945</v>
      </c>
      <c r="H1810">
        <v>1555</v>
      </c>
    </row>
    <row r="1811" spans="1:8" customFormat="1" ht="12.75" x14ac:dyDescent="0.2">
      <c r="A1811" t="s">
        <v>4397</v>
      </c>
      <c r="B1811" t="s">
        <v>4398</v>
      </c>
      <c r="C1811" t="s">
        <v>1363</v>
      </c>
      <c r="D1811">
        <v>685.78</v>
      </c>
      <c r="E1811">
        <v>3273.7</v>
      </c>
      <c r="F1811" t="s">
        <v>51</v>
      </c>
      <c r="G1811">
        <v>22.5</v>
      </c>
      <c r="H1811">
        <v>107.4</v>
      </c>
    </row>
    <row r="1812" spans="1:8" customFormat="1" ht="12.75" x14ac:dyDescent="0.2">
      <c r="A1812" t="s">
        <v>4399</v>
      </c>
      <c r="B1812" t="s">
        <v>4400</v>
      </c>
      <c r="C1812" t="s">
        <v>6</v>
      </c>
      <c r="D1812">
        <v>155.36000000000001</v>
      </c>
      <c r="E1812">
        <v>255.72</v>
      </c>
      <c r="F1812" t="s">
        <v>6</v>
      </c>
      <c r="G1812">
        <v>155.36000000000001</v>
      </c>
      <c r="H1812">
        <v>255.72</v>
      </c>
    </row>
    <row r="1813" spans="1:8" customFormat="1" ht="12.75" x14ac:dyDescent="0.2">
      <c r="A1813" t="s">
        <v>4401</v>
      </c>
      <c r="B1813" t="s">
        <v>4402</v>
      </c>
      <c r="C1813" t="s">
        <v>1572</v>
      </c>
      <c r="D1813">
        <v>1600.2</v>
      </c>
      <c r="E1813">
        <v>7012.25</v>
      </c>
      <c r="F1813" t="s">
        <v>4028</v>
      </c>
      <c r="G1813">
        <v>31.36</v>
      </c>
      <c r="H1813">
        <v>137.44</v>
      </c>
    </row>
    <row r="1814" spans="1:8" customFormat="1" ht="12.75" x14ac:dyDescent="0.2">
      <c r="A1814" t="s">
        <v>4403</v>
      </c>
      <c r="B1814" t="s">
        <v>4404</v>
      </c>
      <c r="C1814" t="s">
        <v>6</v>
      </c>
      <c r="D1814">
        <v>157.5</v>
      </c>
      <c r="E1814">
        <v>596.70000000000005</v>
      </c>
      <c r="F1814" t="s">
        <v>6</v>
      </c>
      <c r="G1814">
        <v>157.5</v>
      </c>
      <c r="H1814">
        <v>596.70000000000005</v>
      </c>
    </row>
    <row r="1815" spans="1:8" customFormat="1" ht="12.75" x14ac:dyDescent="0.2">
      <c r="A1815" t="s">
        <v>4405</v>
      </c>
      <c r="B1815" t="s">
        <v>4406</v>
      </c>
      <c r="C1815" t="s">
        <v>6</v>
      </c>
      <c r="D1815">
        <v>78.75</v>
      </c>
      <c r="E1815">
        <v>678.99</v>
      </c>
      <c r="F1815" t="s">
        <v>6</v>
      </c>
      <c r="G1815">
        <v>78.75</v>
      </c>
      <c r="H1815">
        <v>678.99</v>
      </c>
    </row>
    <row r="1816" spans="1:8" customFormat="1" ht="12.75" x14ac:dyDescent="0.2">
      <c r="A1816" t="s">
        <v>4407</v>
      </c>
      <c r="B1816" t="s">
        <v>4408</v>
      </c>
      <c r="C1816" t="s">
        <v>1268</v>
      </c>
      <c r="D1816">
        <v>3828.38</v>
      </c>
      <c r="E1816">
        <v>3974.78</v>
      </c>
      <c r="F1816" t="s">
        <v>22</v>
      </c>
      <c r="G1816">
        <v>1351.98</v>
      </c>
      <c r="H1816">
        <v>1403.68</v>
      </c>
    </row>
    <row r="1817" spans="1:8" customFormat="1" ht="12.75" x14ac:dyDescent="0.2">
      <c r="A1817" t="s">
        <v>42</v>
      </c>
      <c r="B1817" t="s">
        <v>4409</v>
      </c>
      <c r="C1817" t="s">
        <v>1363</v>
      </c>
      <c r="D1817">
        <v>6790.5</v>
      </c>
      <c r="E1817">
        <v>19600.5</v>
      </c>
      <c r="F1817" t="s">
        <v>51</v>
      </c>
      <c r="G1817">
        <v>222.79</v>
      </c>
      <c r="H1817">
        <v>643.05999999999995</v>
      </c>
    </row>
    <row r="1818" spans="1:8" customFormat="1" ht="12.75" x14ac:dyDescent="0.2">
      <c r="A1818" t="s">
        <v>4410</v>
      </c>
      <c r="B1818" t="s">
        <v>4411</v>
      </c>
      <c r="C1818" t="s">
        <v>1363</v>
      </c>
      <c r="D1818">
        <v>2503.13</v>
      </c>
      <c r="E1818">
        <v>3586.49</v>
      </c>
      <c r="F1818" t="s">
        <v>51</v>
      </c>
      <c r="G1818">
        <v>82.12</v>
      </c>
      <c r="H1818">
        <v>117.67</v>
      </c>
    </row>
    <row r="1819" spans="1:8" customFormat="1" ht="12.75" x14ac:dyDescent="0.2">
      <c r="A1819" t="s">
        <v>4412</v>
      </c>
      <c r="B1819" t="s">
        <v>4413</v>
      </c>
      <c r="C1819" t="s">
        <v>1331</v>
      </c>
      <c r="D1819">
        <v>562.5</v>
      </c>
      <c r="E1819">
        <v>562.5</v>
      </c>
      <c r="F1819" t="s">
        <v>21</v>
      </c>
      <c r="G1819">
        <v>60.53</v>
      </c>
      <c r="H1819">
        <v>60.53</v>
      </c>
    </row>
    <row r="1820" spans="1:8" customFormat="1" ht="12.75" x14ac:dyDescent="0.2">
      <c r="A1820" t="s">
        <v>4414</v>
      </c>
      <c r="B1820" t="s">
        <v>4415</v>
      </c>
      <c r="C1820" t="s">
        <v>1331</v>
      </c>
      <c r="D1820">
        <v>1279.97</v>
      </c>
      <c r="E1820">
        <v>5749.07</v>
      </c>
      <c r="F1820" t="s">
        <v>21</v>
      </c>
      <c r="G1820">
        <v>137.72</v>
      </c>
      <c r="H1820">
        <v>618.6</v>
      </c>
    </row>
    <row r="1821" spans="1:8" customFormat="1" ht="12.75" x14ac:dyDescent="0.2">
      <c r="A1821" t="s">
        <v>4416</v>
      </c>
      <c r="B1821" t="s">
        <v>4417</v>
      </c>
      <c r="C1821" t="s">
        <v>1331</v>
      </c>
      <c r="D1821">
        <v>858.09</v>
      </c>
      <c r="E1821">
        <v>5327.2</v>
      </c>
      <c r="F1821" t="s">
        <v>21</v>
      </c>
      <c r="G1821">
        <v>92.33</v>
      </c>
      <c r="H1821">
        <v>573.21</v>
      </c>
    </row>
    <row r="1822" spans="1:8" customFormat="1" ht="12.75" x14ac:dyDescent="0.2">
      <c r="A1822" t="s">
        <v>4418</v>
      </c>
      <c r="B1822" t="s">
        <v>4419</v>
      </c>
      <c r="C1822" t="s">
        <v>1331</v>
      </c>
      <c r="D1822">
        <v>1355.57</v>
      </c>
      <c r="E1822">
        <v>7649.18</v>
      </c>
      <c r="F1822" t="s">
        <v>21</v>
      </c>
      <c r="G1822">
        <v>145.86000000000001</v>
      </c>
      <c r="H1822">
        <v>823.05</v>
      </c>
    </row>
    <row r="1823" spans="1:8" customFormat="1" ht="12.75" x14ac:dyDescent="0.2">
      <c r="A1823" t="s">
        <v>4420</v>
      </c>
      <c r="B1823" t="s">
        <v>4421</v>
      </c>
      <c r="C1823" t="s">
        <v>1331</v>
      </c>
      <c r="D1823">
        <v>933.69</v>
      </c>
      <c r="E1823">
        <v>7227.31</v>
      </c>
      <c r="F1823" t="s">
        <v>21</v>
      </c>
      <c r="G1823">
        <v>100.47</v>
      </c>
      <c r="H1823">
        <v>777.66</v>
      </c>
    </row>
    <row r="1824" spans="1:8" customFormat="1" ht="12.75" x14ac:dyDescent="0.2">
      <c r="A1824" t="s">
        <v>4422</v>
      </c>
      <c r="B1824" t="s">
        <v>4423</v>
      </c>
      <c r="C1824" t="s">
        <v>1331</v>
      </c>
      <c r="D1824">
        <v>1717.88</v>
      </c>
      <c r="E1824">
        <v>11004.91</v>
      </c>
      <c r="F1824" t="s">
        <v>21</v>
      </c>
      <c r="G1824">
        <v>184.84</v>
      </c>
      <c r="H1824">
        <v>1184.1300000000001</v>
      </c>
    </row>
    <row r="1825" spans="1:8" customFormat="1" ht="12.75" x14ac:dyDescent="0.2">
      <c r="A1825" t="s">
        <v>4424</v>
      </c>
      <c r="B1825" t="s">
        <v>4425</v>
      </c>
      <c r="C1825" t="s">
        <v>1331</v>
      </c>
      <c r="D1825">
        <v>1296</v>
      </c>
      <c r="E1825">
        <v>10583.03</v>
      </c>
      <c r="F1825" t="s">
        <v>21</v>
      </c>
      <c r="G1825">
        <v>139.44999999999999</v>
      </c>
      <c r="H1825">
        <v>1138.73</v>
      </c>
    </row>
    <row r="1826" spans="1:8" customFormat="1" ht="12.75" x14ac:dyDescent="0.2">
      <c r="A1826" t="s">
        <v>4426</v>
      </c>
      <c r="B1826" t="s">
        <v>4427</v>
      </c>
      <c r="C1826" t="s">
        <v>1331</v>
      </c>
      <c r="D1826">
        <v>38.19</v>
      </c>
      <c r="E1826">
        <v>3200.07</v>
      </c>
      <c r="F1826" t="s">
        <v>21</v>
      </c>
      <c r="G1826">
        <v>4.1100000000000003</v>
      </c>
      <c r="H1826">
        <v>344.33</v>
      </c>
    </row>
    <row r="1827" spans="1:8" customFormat="1" ht="12.75" x14ac:dyDescent="0.2">
      <c r="A1827" t="s">
        <v>4428</v>
      </c>
      <c r="B1827" t="s">
        <v>4429</v>
      </c>
      <c r="C1827" t="s">
        <v>4430</v>
      </c>
      <c r="D1827">
        <v>67.5</v>
      </c>
      <c r="E1827">
        <v>3742.14</v>
      </c>
      <c r="F1827" t="s">
        <v>51</v>
      </c>
      <c r="G1827">
        <v>22.15</v>
      </c>
      <c r="H1827">
        <v>1227.74</v>
      </c>
    </row>
    <row r="1828" spans="1:8" customFormat="1" ht="12.75" x14ac:dyDescent="0.2">
      <c r="A1828" t="s">
        <v>492</v>
      </c>
      <c r="B1828" t="s">
        <v>493</v>
      </c>
      <c r="C1828" t="s">
        <v>1268</v>
      </c>
      <c r="D1828">
        <v>1341</v>
      </c>
      <c r="E1828">
        <v>3903</v>
      </c>
      <c r="F1828" t="s">
        <v>22</v>
      </c>
      <c r="G1828">
        <v>473.57</v>
      </c>
      <c r="H1828">
        <v>1378.33</v>
      </c>
    </row>
    <row r="1829" spans="1:8" customFormat="1" ht="12.75" x14ac:dyDescent="0.2">
      <c r="A1829" t="s">
        <v>4431</v>
      </c>
      <c r="B1829" t="s">
        <v>4432</v>
      </c>
      <c r="C1829" t="s">
        <v>981</v>
      </c>
      <c r="D1829">
        <v>1903.5</v>
      </c>
      <c r="E1829">
        <v>32260.15</v>
      </c>
      <c r="F1829" t="s">
        <v>22</v>
      </c>
      <c r="G1829">
        <v>67.22</v>
      </c>
      <c r="H1829">
        <v>1139.26</v>
      </c>
    </row>
    <row r="1830" spans="1:8" customFormat="1" ht="12.75" x14ac:dyDescent="0.2">
      <c r="A1830" t="s">
        <v>4433</v>
      </c>
      <c r="B1830" t="s">
        <v>4434</v>
      </c>
      <c r="C1830" t="s">
        <v>1331</v>
      </c>
      <c r="D1830">
        <v>84.38</v>
      </c>
      <c r="E1830">
        <v>1595.22</v>
      </c>
      <c r="F1830" t="s">
        <v>21</v>
      </c>
      <c r="G1830">
        <v>9.08</v>
      </c>
      <c r="H1830">
        <v>171.65</v>
      </c>
    </row>
    <row r="1831" spans="1:8" customFormat="1" ht="12.75" x14ac:dyDescent="0.2">
      <c r="A1831" t="s">
        <v>486</v>
      </c>
      <c r="B1831" t="s">
        <v>4435</v>
      </c>
      <c r="C1831" t="s">
        <v>1331</v>
      </c>
      <c r="D1831">
        <v>56.25</v>
      </c>
      <c r="E1831">
        <v>1106.9100000000001</v>
      </c>
      <c r="F1831" t="s">
        <v>21</v>
      </c>
      <c r="G1831">
        <v>6.05</v>
      </c>
      <c r="H1831">
        <v>119.1</v>
      </c>
    </row>
    <row r="1832" spans="1:8" customFormat="1" ht="12.75" x14ac:dyDescent="0.2">
      <c r="A1832" t="s">
        <v>4436</v>
      </c>
      <c r="B1832" t="s">
        <v>4437</v>
      </c>
      <c r="C1832" t="s">
        <v>1331</v>
      </c>
      <c r="D1832">
        <v>33.75</v>
      </c>
      <c r="E1832">
        <v>624.23</v>
      </c>
      <c r="F1832" t="s">
        <v>21</v>
      </c>
      <c r="G1832">
        <v>3.63</v>
      </c>
      <c r="H1832">
        <v>67.17</v>
      </c>
    </row>
    <row r="1833" spans="1:8" customFormat="1" ht="12.75" x14ac:dyDescent="0.2">
      <c r="A1833" t="s">
        <v>4438</v>
      </c>
      <c r="B1833" t="s">
        <v>4439</v>
      </c>
      <c r="C1833" t="s">
        <v>1331</v>
      </c>
      <c r="D1833">
        <v>222.75</v>
      </c>
      <c r="E1833">
        <v>1034.72</v>
      </c>
      <c r="F1833" t="s">
        <v>21</v>
      </c>
      <c r="G1833">
        <v>23.97</v>
      </c>
      <c r="H1833">
        <v>111.34</v>
      </c>
    </row>
    <row r="1834" spans="1:8" customFormat="1" ht="12.75" x14ac:dyDescent="0.2">
      <c r="A1834" t="s">
        <v>4440</v>
      </c>
      <c r="B1834" t="s">
        <v>4441</v>
      </c>
      <c r="C1834" t="s">
        <v>1268</v>
      </c>
      <c r="D1834">
        <v>3487.5</v>
      </c>
      <c r="E1834">
        <v>16870.900000000001</v>
      </c>
      <c r="F1834" t="s">
        <v>22</v>
      </c>
      <c r="G1834">
        <v>1231.5999999999999</v>
      </c>
      <c r="H1834">
        <v>5957.91</v>
      </c>
    </row>
    <row r="1835" spans="1:8" customFormat="1" ht="12.75" x14ac:dyDescent="0.2">
      <c r="A1835" t="s">
        <v>4442</v>
      </c>
      <c r="B1835" t="s">
        <v>4443</v>
      </c>
      <c r="C1835" t="s">
        <v>1331</v>
      </c>
      <c r="D1835">
        <v>348.75</v>
      </c>
      <c r="E1835">
        <v>348.75</v>
      </c>
      <c r="F1835" t="s">
        <v>21</v>
      </c>
      <c r="G1835">
        <v>37.53</v>
      </c>
      <c r="H1835">
        <v>37.53</v>
      </c>
    </row>
    <row r="1836" spans="1:8" customFormat="1" ht="12.75" x14ac:dyDescent="0.2">
      <c r="A1836" t="s">
        <v>456</v>
      </c>
      <c r="B1836" t="s">
        <v>4444</v>
      </c>
      <c r="C1836" t="s">
        <v>1331</v>
      </c>
      <c r="D1836">
        <v>720</v>
      </c>
      <c r="E1836">
        <v>1258.32</v>
      </c>
      <c r="F1836" t="s">
        <v>21</v>
      </c>
      <c r="G1836">
        <v>77.47</v>
      </c>
      <c r="H1836">
        <v>135.4</v>
      </c>
    </row>
    <row r="1837" spans="1:8" customFormat="1" ht="12.75" x14ac:dyDescent="0.2">
      <c r="A1837" t="s">
        <v>405</v>
      </c>
      <c r="B1837" t="s">
        <v>4445</v>
      </c>
      <c r="C1837" t="s">
        <v>1363</v>
      </c>
      <c r="D1837">
        <v>2137.5</v>
      </c>
      <c r="E1837">
        <v>20479.22</v>
      </c>
      <c r="F1837" t="s">
        <v>51</v>
      </c>
      <c r="G1837">
        <v>70.13</v>
      </c>
      <c r="H1837">
        <v>671.89</v>
      </c>
    </row>
    <row r="1838" spans="1:8" customFormat="1" ht="12.75" x14ac:dyDescent="0.2">
      <c r="A1838" t="s">
        <v>4446</v>
      </c>
      <c r="B1838" t="s">
        <v>4447</v>
      </c>
      <c r="C1838" t="s">
        <v>1363</v>
      </c>
      <c r="D1838">
        <v>2137.5</v>
      </c>
      <c r="E1838">
        <v>17429.22</v>
      </c>
      <c r="F1838" t="s">
        <v>51</v>
      </c>
      <c r="G1838">
        <v>70.13</v>
      </c>
      <c r="H1838">
        <v>571.82000000000005</v>
      </c>
    </row>
    <row r="1839" spans="1:8" customFormat="1" ht="12.75" x14ac:dyDescent="0.2">
      <c r="A1839" t="s">
        <v>4448</v>
      </c>
      <c r="B1839" t="s">
        <v>4449</v>
      </c>
      <c r="C1839" t="s">
        <v>1363</v>
      </c>
      <c r="D1839">
        <v>2137.5</v>
      </c>
      <c r="E1839">
        <v>17429.22</v>
      </c>
      <c r="F1839" t="s">
        <v>51</v>
      </c>
      <c r="G1839">
        <v>70.13</v>
      </c>
      <c r="H1839">
        <v>571.82000000000005</v>
      </c>
    </row>
    <row r="1840" spans="1:8" customFormat="1" ht="12.75" x14ac:dyDescent="0.2">
      <c r="A1840" t="s">
        <v>4450</v>
      </c>
      <c r="B1840" t="s">
        <v>4451</v>
      </c>
      <c r="C1840" t="s">
        <v>1268</v>
      </c>
      <c r="D1840">
        <v>11.81</v>
      </c>
      <c r="E1840">
        <v>50.7</v>
      </c>
      <c r="F1840" t="s">
        <v>22</v>
      </c>
      <c r="G1840">
        <v>4.17</v>
      </c>
      <c r="H1840">
        <v>17.899999999999999</v>
      </c>
    </row>
    <row r="1841" spans="1:8" customFormat="1" ht="12.75" x14ac:dyDescent="0.2">
      <c r="A1841" t="s">
        <v>404</v>
      </c>
      <c r="B1841" t="s">
        <v>4452</v>
      </c>
      <c r="C1841" t="s">
        <v>1363</v>
      </c>
      <c r="D1841">
        <v>309.38</v>
      </c>
      <c r="E1841">
        <v>4579.38</v>
      </c>
      <c r="F1841" t="s">
        <v>51</v>
      </c>
      <c r="G1841">
        <v>10.15</v>
      </c>
      <c r="H1841">
        <v>150.24</v>
      </c>
    </row>
    <row r="1842" spans="1:8" customFormat="1" ht="12.75" x14ac:dyDescent="0.2">
      <c r="A1842" t="s">
        <v>4453</v>
      </c>
      <c r="B1842" t="s">
        <v>4454</v>
      </c>
      <c r="C1842" t="s">
        <v>1363</v>
      </c>
      <c r="D1842">
        <v>309.38</v>
      </c>
      <c r="E1842">
        <v>6031.17</v>
      </c>
      <c r="F1842" t="s">
        <v>51</v>
      </c>
      <c r="G1842">
        <v>10.15</v>
      </c>
      <c r="H1842">
        <v>197.87</v>
      </c>
    </row>
    <row r="1843" spans="1:8" customFormat="1" ht="12.75" x14ac:dyDescent="0.2">
      <c r="A1843" t="s">
        <v>4455</v>
      </c>
      <c r="B1843" t="s">
        <v>4456</v>
      </c>
      <c r="C1843" t="s">
        <v>1363</v>
      </c>
      <c r="D1843">
        <v>309.38</v>
      </c>
      <c r="E1843">
        <v>4884.38</v>
      </c>
      <c r="F1843" t="s">
        <v>51</v>
      </c>
      <c r="G1843">
        <v>10.15</v>
      </c>
      <c r="H1843">
        <v>160.25</v>
      </c>
    </row>
    <row r="1844" spans="1:8" customFormat="1" ht="12.75" x14ac:dyDescent="0.2">
      <c r="A1844" t="s">
        <v>4457</v>
      </c>
      <c r="B1844" t="s">
        <v>4458</v>
      </c>
      <c r="C1844" t="s">
        <v>1363</v>
      </c>
      <c r="D1844">
        <v>309.38</v>
      </c>
      <c r="E1844">
        <v>6439.88</v>
      </c>
      <c r="F1844" t="s">
        <v>51</v>
      </c>
      <c r="G1844">
        <v>10.15</v>
      </c>
      <c r="H1844">
        <v>211.28</v>
      </c>
    </row>
    <row r="1845" spans="1:8" customFormat="1" ht="12.75" x14ac:dyDescent="0.2">
      <c r="A1845" t="s">
        <v>4459</v>
      </c>
      <c r="B1845" t="s">
        <v>4460</v>
      </c>
      <c r="C1845" t="s">
        <v>1363</v>
      </c>
      <c r="D1845">
        <v>309.38</v>
      </c>
      <c r="E1845">
        <v>30809.38</v>
      </c>
      <c r="F1845" t="s">
        <v>51</v>
      </c>
      <c r="G1845">
        <v>10.15</v>
      </c>
      <c r="H1845">
        <v>1010.81</v>
      </c>
    </row>
    <row r="1846" spans="1:8" customFormat="1" ht="12.75" x14ac:dyDescent="0.2">
      <c r="A1846" t="s">
        <v>4461</v>
      </c>
      <c r="B1846" t="s">
        <v>4462</v>
      </c>
      <c r="C1846" t="s">
        <v>1363</v>
      </c>
      <c r="D1846">
        <v>309.38</v>
      </c>
      <c r="E1846">
        <v>41179.379999999997</v>
      </c>
      <c r="F1846" t="s">
        <v>51</v>
      </c>
      <c r="G1846">
        <v>10.15</v>
      </c>
      <c r="H1846">
        <v>1351.03</v>
      </c>
    </row>
    <row r="1847" spans="1:8" customFormat="1" ht="12.75" x14ac:dyDescent="0.2">
      <c r="A1847" t="s">
        <v>4463</v>
      </c>
      <c r="B1847" t="s">
        <v>4464</v>
      </c>
      <c r="C1847" t="s">
        <v>1363</v>
      </c>
      <c r="D1847">
        <v>309.38</v>
      </c>
      <c r="E1847">
        <v>30809.38</v>
      </c>
      <c r="F1847" t="s">
        <v>51</v>
      </c>
      <c r="G1847">
        <v>10.15</v>
      </c>
      <c r="H1847">
        <v>1010.81</v>
      </c>
    </row>
    <row r="1848" spans="1:8" customFormat="1" ht="12.75" x14ac:dyDescent="0.2">
      <c r="A1848" t="s">
        <v>4465</v>
      </c>
      <c r="B1848" t="s">
        <v>4466</v>
      </c>
      <c r="C1848" t="s">
        <v>1363</v>
      </c>
      <c r="D1848">
        <v>309.38</v>
      </c>
      <c r="E1848">
        <v>41179.379999999997</v>
      </c>
      <c r="F1848" t="s">
        <v>51</v>
      </c>
      <c r="G1848">
        <v>10.15</v>
      </c>
      <c r="H1848">
        <v>1351.03</v>
      </c>
    </row>
    <row r="1849" spans="1:8" customFormat="1" ht="12.75" x14ac:dyDescent="0.2">
      <c r="A1849" t="s">
        <v>4467</v>
      </c>
      <c r="B1849" t="s">
        <v>4468</v>
      </c>
      <c r="C1849" t="s">
        <v>1268</v>
      </c>
      <c r="D1849">
        <v>1096.8800000000001</v>
      </c>
      <c r="E1849">
        <v>5769.48</v>
      </c>
      <c r="F1849" t="s">
        <v>22</v>
      </c>
      <c r="G1849">
        <v>387.36</v>
      </c>
      <c r="H1849">
        <v>2037.47</v>
      </c>
    </row>
    <row r="1850" spans="1:8" customFormat="1" ht="12.75" x14ac:dyDescent="0.2">
      <c r="A1850" t="s">
        <v>4469</v>
      </c>
      <c r="B1850" t="s">
        <v>4470</v>
      </c>
      <c r="C1850" t="s">
        <v>1331</v>
      </c>
      <c r="D1850">
        <v>281.25</v>
      </c>
      <c r="E1850">
        <v>281.25</v>
      </c>
      <c r="F1850" t="s">
        <v>21</v>
      </c>
      <c r="G1850">
        <v>30.26</v>
      </c>
      <c r="H1850">
        <v>30.26</v>
      </c>
    </row>
    <row r="1851" spans="1:8" customFormat="1" ht="12.75" x14ac:dyDescent="0.2">
      <c r="A1851" t="s">
        <v>4471</v>
      </c>
      <c r="B1851" t="s">
        <v>4472</v>
      </c>
      <c r="C1851" t="s">
        <v>1268</v>
      </c>
      <c r="D1851">
        <v>610.65</v>
      </c>
      <c r="E1851">
        <v>35127.99</v>
      </c>
      <c r="F1851" t="s">
        <v>22</v>
      </c>
      <c r="G1851">
        <v>215.65</v>
      </c>
      <c r="H1851">
        <v>12405.34</v>
      </c>
    </row>
    <row r="1852" spans="1:8" customFormat="1" ht="12.75" x14ac:dyDescent="0.2">
      <c r="A1852" t="s">
        <v>4473</v>
      </c>
      <c r="B1852" t="s">
        <v>4474</v>
      </c>
      <c r="C1852" t="s">
        <v>6</v>
      </c>
      <c r="D1852">
        <v>151.88</v>
      </c>
      <c r="E1852">
        <v>14059.88</v>
      </c>
      <c r="F1852" t="s">
        <v>6</v>
      </c>
      <c r="G1852">
        <v>151.88</v>
      </c>
      <c r="H1852">
        <v>14059.88</v>
      </c>
    </row>
    <row r="1853" spans="1:8" customFormat="1" ht="12.75" x14ac:dyDescent="0.2">
      <c r="A1853" t="s">
        <v>4475</v>
      </c>
      <c r="B1853" t="s">
        <v>4476</v>
      </c>
      <c r="C1853" t="s">
        <v>6</v>
      </c>
      <c r="D1853">
        <v>151.88</v>
      </c>
      <c r="E1853">
        <v>11278.28</v>
      </c>
      <c r="F1853" t="s">
        <v>6</v>
      </c>
      <c r="G1853">
        <v>151.88</v>
      </c>
      <c r="H1853">
        <v>11278.28</v>
      </c>
    </row>
    <row r="1854" spans="1:8" customFormat="1" ht="12.75" x14ac:dyDescent="0.2">
      <c r="A1854" t="s">
        <v>4477</v>
      </c>
      <c r="B1854" t="s">
        <v>4478</v>
      </c>
      <c r="C1854" t="s">
        <v>6</v>
      </c>
      <c r="D1854">
        <v>151.88</v>
      </c>
      <c r="E1854">
        <v>8691.8799999999992</v>
      </c>
      <c r="F1854" t="s">
        <v>6</v>
      </c>
      <c r="G1854">
        <v>151.88</v>
      </c>
      <c r="H1854">
        <v>8691.8799999999992</v>
      </c>
    </row>
    <row r="1855" spans="1:8" customFormat="1" ht="12.75" x14ac:dyDescent="0.2">
      <c r="A1855" t="s">
        <v>4479</v>
      </c>
      <c r="B1855" t="s">
        <v>4480</v>
      </c>
      <c r="C1855" t="s">
        <v>6</v>
      </c>
      <c r="D1855">
        <v>151.88</v>
      </c>
      <c r="E1855">
        <v>9667.8799999999992</v>
      </c>
      <c r="F1855" t="s">
        <v>6</v>
      </c>
      <c r="G1855">
        <v>151.88</v>
      </c>
      <c r="H1855">
        <v>9667.8799999999992</v>
      </c>
    </row>
    <row r="1856" spans="1:8" customFormat="1" ht="12.75" x14ac:dyDescent="0.2">
      <c r="A1856" t="s">
        <v>4481</v>
      </c>
      <c r="B1856" t="s">
        <v>4482</v>
      </c>
      <c r="C1856" t="s">
        <v>6</v>
      </c>
      <c r="D1856">
        <v>151.88</v>
      </c>
      <c r="E1856">
        <v>6251.88</v>
      </c>
      <c r="F1856" t="s">
        <v>6</v>
      </c>
      <c r="G1856">
        <v>151.88</v>
      </c>
      <c r="H1856">
        <v>6251.88</v>
      </c>
    </row>
    <row r="1857" spans="1:8" customFormat="1" ht="12.75" x14ac:dyDescent="0.2">
      <c r="A1857" t="s">
        <v>4483</v>
      </c>
      <c r="B1857" t="s">
        <v>4484</v>
      </c>
      <c r="C1857" t="s">
        <v>6</v>
      </c>
      <c r="D1857">
        <v>151.88</v>
      </c>
      <c r="E1857">
        <v>5641.88</v>
      </c>
      <c r="F1857" t="s">
        <v>6</v>
      </c>
      <c r="G1857">
        <v>151.88</v>
      </c>
      <c r="H1857">
        <v>5641.88</v>
      </c>
    </row>
    <row r="1858" spans="1:8" customFormat="1" ht="12.75" x14ac:dyDescent="0.2">
      <c r="A1858" t="s">
        <v>4485</v>
      </c>
      <c r="B1858" t="s">
        <v>4486</v>
      </c>
      <c r="C1858" t="s">
        <v>6</v>
      </c>
      <c r="D1858">
        <v>151.88</v>
      </c>
      <c r="E1858">
        <v>4055.88</v>
      </c>
      <c r="F1858" t="s">
        <v>6</v>
      </c>
      <c r="G1858">
        <v>151.88</v>
      </c>
      <c r="H1858">
        <v>4055.88</v>
      </c>
    </row>
    <row r="1859" spans="1:8" customFormat="1" ht="12.75" x14ac:dyDescent="0.2">
      <c r="A1859" t="s">
        <v>4487</v>
      </c>
      <c r="B1859" t="s">
        <v>4488</v>
      </c>
      <c r="C1859" t="s">
        <v>1138</v>
      </c>
      <c r="D1859">
        <v>9.25</v>
      </c>
      <c r="E1859">
        <v>100.75</v>
      </c>
      <c r="F1859" t="s">
        <v>51</v>
      </c>
      <c r="G1859">
        <v>30.36</v>
      </c>
      <c r="H1859">
        <v>330.56</v>
      </c>
    </row>
    <row r="1860" spans="1:8" customFormat="1" ht="12.75" x14ac:dyDescent="0.2">
      <c r="A1860" t="s">
        <v>4489</v>
      </c>
      <c r="B1860" t="s">
        <v>4490</v>
      </c>
      <c r="C1860" t="s">
        <v>1138</v>
      </c>
      <c r="D1860">
        <v>9.25</v>
      </c>
      <c r="E1860">
        <v>88.55</v>
      </c>
      <c r="F1860" t="s">
        <v>51</v>
      </c>
      <c r="G1860">
        <v>30.36</v>
      </c>
      <c r="H1860">
        <v>290.52999999999997</v>
      </c>
    </row>
    <row r="1861" spans="1:8" customFormat="1" ht="12.75" x14ac:dyDescent="0.2">
      <c r="A1861" t="s">
        <v>4491</v>
      </c>
      <c r="B1861" t="s">
        <v>4492</v>
      </c>
      <c r="C1861" t="s">
        <v>1138</v>
      </c>
      <c r="D1861">
        <v>9.25</v>
      </c>
      <c r="E1861">
        <v>51.95</v>
      </c>
      <c r="F1861" t="s">
        <v>51</v>
      </c>
      <c r="G1861">
        <v>30.36</v>
      </c>
      <c r="H1861">
        <v>170.45</v>
      </c>
    </row>
    <row r="1862" spans="1:8" customFormat="1" ht="12.75" x14ac:dyDescent="0.2">
      <c r="A1862" t="s">
        <v>4493</v>
      </c>
      <c r="B1862" t="s">
        <v>4494</v>
      </c>
      <c r="C1862" t="s">
        <v>1138</v>
      </c>
      <c r="D1862">
        <v>9.25</v>
      </c>
      <c r="E1862">
        <v>48.29</v>
      </c>
      <c r="F1862" t="s">
        <v>51</v>
      </c>
      <c r="G1862">
        <v>30.36</v>
      </c>
      <c r="H1862">
        <v>158.44999999999999</v>
      </c>
    </row>
    <row r="1863" spans="1:8" customFormat="1" ht="12.75" x14ac:dyDescent="0.2">
      <c r="A1863" t="s">
        <v>4495</v>
      </c>
      <c r="B1863" t="s">
        <v>4496</v>
      </c>
      <c r="C1863" t="s">
        <v>1138</v>
      </c>
      <c r="D1863">
        <v>9.25</v>
      </c>
      <c r="E1863">
        <v>45.85</v>
      </c>
      <c r="F1863" t="s">
        <v>51</v>
      </c>
      <c r="G1863">
        <v>30.36</v>
      </c>
      <c r="H1863">
        <v>150.44</v>
      </c>
    </row>
    <row r="1864" spans="1:8" customFormat="1" ht="12.75" x14ac:dyDescent="0.2">
      <c r="A1864" t="s">
        <v>4497</v>
      </c>
      <c r="B1864" t="s">
        <v>4498</v>
      </c>
      <c r="C1864" t="s">
        <v>1138</v>
      </c>
      <c r="D1864">
        <v>9.25</v>
      </c>
      <c r="E1864">
        <v>44.63</v>
      </c>
      <c r="F1864" t="s">
        <v>51</v>
      </c>
      <c r="G1864">
        <v>30.36</v>
      </c>
      <c r="H1864">
        <v>146.44</v>
      </c>
    </row>
    <row r="1865" spans="1:8" customFormat="1" ht="12.75" x14ac:dyDescent="0.2">
      <c r="A1865" t="s">
        <v>4499</v>
      </c>
      <c r="B1865" t="s">
        <v>4500</v>
      </c>
      <c r="C1865" t="s">
        <v>1138</v>
      </c>
      <c r="D1865">
        <v>9.25</v>
      </c>
      <c r="E1865">
        <v>40.97</v>
      </c>
      <c r="F1865" t="s">
        <v>51</v>
      </c>
      <c r="G1865">
        <v>30.36</v>
      </c>
      <c r="H1865">
        <v>134.43</v>
      </c>
    </row>
    <row r="1866" spans="1:8" customFormat="1" ht="12.75" x14ac:dyDescent="0.2">
      <c r="A1866" t="s">
        <v>4501</v>
      </c>
      <c r="B1866" t="s">
        <v>4502</v>
      </c>
      <c r="C1866" t="s">
        <v>6</v>
      </c>
      <c r="D1866">
        <v>877.5</v>
      </c>
      <c r="E1866">
        <v>2951.5</v>
      </c>
      <c r="F1866" t="s">
        <v>6</v>
      </c>
      <c r="G1866">
        <v>877.5</v>
      </c>
      <c r="H1866">
        <v>2951.5</v>
      </c>
    </row>
    <row r="1867" spans="1:8" customFormat="1" ht="12.75" x14ac:dyDescent="0.2">
      <c r="A1867" t="s">
        <v>4503</v>
      </c>
      <c r="B1867" t="s">
        <v>4504</v>
      </c>
      <c r="C1867" t="s">
        <v>6</v>
      </c>
      <c r="D1867">
        <v>585</v>
      </c>
      <c r="E1867">
        <v>2659</v>
      </c>
      <c r="F1867" t="s">
        <v>6</v>
      </c>
      <c r="G1867">
        <v>585</v>
      </c>
      <c r="H1867">
        <v>2659</v>
      </c>
    </row>
    <row r="1868" spans="1:8" customFormat="1" ht="12.75" x14ac:dyDescent="0.2">
      <c r="A1868" t="s">
        <v>4505</v>
      </c>
      <c r="B1868" t="s">
        <v>4506</v>
      </c>
      <c r="C1868" t="s">
        <v>6</v>
      </c>
      <c r="D1868">
        <v>405</v>
      </c>
      <c r="E1868">
        <v>2479</v>
      </c>
      <c r="F1868" t="s">
        <v>6</v>
      </c>
      <c r="G1868">
        <v>405</v>
      </c>
      <c r="H1868">
        <v>2479</v>
      </c>
    </row>
    <row r="1869" spans="1:8" customFormat="1" ht="12.75" x14ac:dyDescent="0.2">
      <c r="A1869" t="s">
        <v>4507</v>
      </c>
      <c r="B1869" t="s">
        <v>4508</v>
      </c>
      <c r="C1869" t="s">
        <v>431</v>
      </c>
      <c r="D1869">
        <v>0</v>
      </c>
      <c r="E1869">
        <v>163480</v>
      </c>
      <c r="F1869" t="s">
        <v>4509</v>
      </c>
      <c r="G1869">
        <v>0</v>
      </c>
      <c r="H1869">
        <v>166103.35999999999</v>
      </c>
    </row>
    <row r="1870" spans="1:8" customFormat="1" ht="12.75" x14ac:dyDescent="0.2">
      <c r="A1870" t="s">
        <v>4510</v>
      </c>
      <c r="B1870" t="s">
        <v>4511</v>
      </c>
      <c r="C1870" t="s">
        <v>38</v>
      </c>
      <c r="D1870">
        <v>0</v>
      </c>
      <c r="E1870">
        <v>134200</v>
      </c>
      <c r="F1870" t="s">
        <v>4509</v>
      </c>
      <c r="G1870">
        <v>0</v>
      </c>
      <c r="H1870">
        <v>136353.5</v>
      </c>
    </row>
    <row r="1871" spans="1:8" customFormat="1" ht="12.75" x14ac:dyDescent="0.2">
      <c r="A1871" t="s">
        <v>4512</v>
      </c>
      <c r="B1871" t="s">
        <v>4513</v>
      </c>
      <c r="C1871" t="s">
        <v>431</v>
      </c>
      <c r="D1871">
        <v>0</v>
      </c>
      <c r="E1871">
        <v>134200</v>
      </c>
      <c r="F1871" t="s">
        <v>4509</v>
      </c>
      <c r="G1871">
        <v>0</v>
      </c>
      <c r="H1871">
        <v>136353.5</v>
      </c>
    </row>
    <row r="1872" spans="1:8" customFormat="1" ht="12.75" x14ac:dyDescent="0.2">
      <c r="A1872" t="s">
        <v>4514</v>
      </c>
      <c r="B1872" t="s">
        <v>4515</v>
      </c>
      <c r="C1872" t="s">
        <v>1138</v>
      </c>
      <c r="D1872">
        <v>9.25</v>
      </c>
      <c r="E1872">
        <v>212.75</v>
      </c>
      <c r="F1872" t="s">
        <v>51</v>
      </c>
      <c r="G1872">
        <v>30.36</v>
      </c>
      <c r="H1872">
        <v>698</v>
      </c>
    </row>
    <row r="1873" spans="1:8" customFormat="1" ht="12.75" x14ac:dyDescent="0.2">
      <c r="A1873" t="s">
        <v>4516</v>
      </c>
      <c r="B1873" t="s">
        <v>4517</v>
      </c>
      <c r="C1873" t="s">
        <v>1138</v>
      </c>
      <c r="D1873">
        <v>9.25</v>
      </c>
      <c r="E1873">
        <v>184.93</v>
      </c>
      <c r="F1873" t="s">
        <v>51</v>
      </c>
      <c r="G1873">
        <v>30.36</v>
      </c>
      <c r="H1873">
        <v>606.74</v>
      </c>
    </row>
    <row r="1874" spans="1:8" customFormat="1" ht="12.75" x14ac:dyDescent="0.2">
      <c r="A1874" t="s">
        <v>4518</v>
      </c>
      <c r="B1874" t="s">
        <v>4519</v>
      </c>
      <c r="C1874" t="s">
        <v>1138</v>
      </c>
      <c r="D1874">
        <v>9.25</v>
      </c>
      <c r="E1874">
        <v>160.05000000000001</v>
      </c>
      <c r="F1874" t="s">
        <v>51</v>
      </c>
      <c r="G1874">
        <v>30.36</v>
      </c>
      <c r="H1874">
        <v>525.09</v>
      </c>
    </row>
    <row r="1875" spans="1:8" customFormat="1" ht="12.75" x14ac:dyDescent="0.2">
      <c r="A1875" t="s">
        <v>4520</v>
      </c>
      <c r="B1875" t="s">
        <v>4521</v>
      </c>
      <c r="C1875" t="s">
        <v>1138</v>
      </c>
      <c r="D1875">
        <v>9.25</v>
      </c>
      <c r="E1875">
        <v>139.55000000000001</v>
      </c>
      <c r="F1875" t="s">
        <v>51</v>
      </c>
      <c r="G1875">
        <v>30.36</v>
      </c>
      <c r="H1875">
        <v>457.84</v>
      </c>
    </row>
    <row r="1876" spans="1:8" customFormat="1" ht="12.75" x14ac:dyDescent="0.2">
      <c r="A1876" t="s">
        <v>4522</v>
      </c>
      <c r="B1876" t="s">
        <v>4523</v>
      </c>
      <c r="C1876" t="s">
        <v>1138</v>
      </c>
      <c r="D1876">
        <v>9.25</v>
      </c>
      <c r="E1876">
        <v>128.81</v>
      </c>
      <c r="F1876" t="s">
        <v>51</v>
      </c>
      <c r="G1876">
        <v>30.36</v>
      </c>
      <c r="H1876">
        <v>422.62</v>
      </c>
    </row>
    <row r="1877" spans="1:8" customFormat="1" ht="12.75" x14ac:dyDescent="0.2">
      <c r="A1877" t="s">
        <v>4524</v>
      </c>
      <c r="B1877" t="s">
        <v>4525</v>
      </c>
      <c r="C1877" t="s">
        <v>1138</v>
      </c>
      <c r="D1877">
        <v>9.25</v>
      </c>
      <c r="E1877">
        <v>116.61</v>
      </c>
      <c r="F1877" t="s">
        <v>51</v>
      </c>
      <c r="G1877">
        <v>30.36</v>
      </c>
      <c r="H1877">
        <v>382.59</v>
      </c>
    </row>
    <row r="1878" spans="1:8" customFormat="1" ht="12.75" x14ac:dyDescent="0.2">
      <c r="A1878" t="s">
        <v>4526</v>
      </c>
      <c r="B1878" t="s">
        <v>4527</v>
      </c>
      <c r="C1878" t="s">
        <v>1138</v>
      </c>
      <c r="D1878">
        <v>9.25</v>
      </c>
      <c r="E1878">
        <v>99.53</v>
      </c>
      <c r="F1878" t="s">
        <v>51</v>
      </c>
      <c r="G1878">
        <v>30.36</v>
      </c>
      <c r="H1878">
        <v>326.56</v>
      </c>
    </row>
    <row r="1879" spans="1:8" customFormat="1" ht="12.75" x14ac:dyDescent="0.2">
      <c r="A1879" t="s">
        <v>4528</v>
      </c>
      <c r="B1879" t="s">
        <v>4529</v>
      </c>
      <c r="C1879" t="s">
        <v>4530</v>
      </c>
      <c r="D1879">
        <v>0</v>
      </c>
      <c r="E1879">
        <v>17771.71</v>
      </c>
      <c r="F1879" t="s">
        <v>51</v>
      </c>
      <c r="G1879">
        <v>0</v>
      </c>
      <c r="H1879">
        <v>7288.27</v>
      </c>
    </row>
    <row r="1880" spans="1:8" customFormat="1" ht="12.75" x14ac:dyDescent="0.2">
      <c r="A1880" t="s">
        <v>4531</v>
      </c>
      <c r="B1880" t="s">
        <v>4532</v>
      </c>
      <c r="C1880" t="s">
        <v>4530</v>
      </c>
      <c r="D1880">
        <v>0</v>
      </c>
      <c r="E1880">
        <v>5072.66</v>
      </c>
      <c r="F1880" t="s">
        <v>51</v>
      </c>
      <c r="G1880">
        <v>0</v>
      </c>
      <c r="H1880">
        <v>2080.3200000000002</v>
      </c>
    </row>
    <row r="1881" spans="1:8" customFormat="1" ht="12.75" x14ac:dyDescent="0.2">
      <c r="A1881" t="s">
        <v>4533</v>
      </c>
      <c r="B1881" t="s">
        <v>4534</v>
      </c>
      <c r="C1881" t="s">
        <v>1331</v>
      </c>
      <c r="D1881">
        <v>1850.63</v>
      </c>
      <c r="E1881">
        <v>4352.0200000000004</v>
      </c>
      <c r="F1881" t="s">
        <v>21</v>
      </c>
      <c r="G1881">
        <v>199.13</v>
      </c>
      <c r="H1881">
        <v>468.28</v>
      </c>
    </row>
    <row r="1882" spans="1:8" customFormat="1" ht="12.75" x14ac:dyDescent="0.2">
      <c r="A1882" t="s">
        <v>485</v>
      </c>
      <c r="B1882" t="s">
        <v>765</v>
      </c>
      <c r="C1882" t="s">
        <v>1138</v>
      </c>
      <c r="D1882">
        <v>42.53</v>
      </c>
      <c r="E1882">
        <v>1079.53</v>
      </c>
      <c r="F1882" t="s">
        <v>51</v>
      </c>
      <c r="G1882">
        <v>139.52000000000001</v>
      </c>
      <c r="H1882">
        <v>3541.75</v>
      </c>
    </row>
    <row r="1883" spans="1:8" customFormat="1" ht="12.75" x14ac:dyDescent="0.2">
      <c r="A1883" t="s">
        <v>494</v>
      </c>
      <c r="B1883" t="s">
        <v>495</v>
      </c>
      <c r="C1883" t="s">
        <v>6</v>
      </c>
      <c r="D1883">
        <v>54</v>
      </c>
      <c r="E1883">
        <v>2250</v>
      </c>
      <c r="F1883" t="s">
        <v>6</v>
      </c>
      <c r="G1883">
        <v>54</v>
      </c>
      <c r="H1883">
        <v>2250</v>
      </c>
    </row>
    <row r="1884" spans="1:8" customFormat="1" ht="12.75" x14ac:dyDescent="0.2">
      <c r="A1884" t="s">
        <v>496</v>
      </c>
      <c r="B1884" t="s">
        <v>497</v>
      </c>
      <c r="C1884" t="s">
        <v>6</v>
      </c>
      <c r="D1884">
        <v>180</v>
      </c>
      <c r="E1884">
        <v>8720</v>
      </c>
      <c r="F1884" t="s">
        <v>6</v>
      </c>
      <c r="G1884">
        <v>180</v>
      </c>
      <c r="H1884">
        <v>8720</v>
      </c>
    </row>
    <row r="1885" spans="1:8" customFormat="1" ht="12.75" x14ac:dyDescent="0.2">
      <c r="A1885" t="s">
        <v>4535</v>
      </c>
      <c r="B1885" t="s">
        <v>4536</v>
      </c>
      <c r="C1885" t="s">
        <v>1331</v>
      </c>
      <c r="D1885">
        <v>644.63</v>
      </c>
      <c r="E1885">
        <v>644.63</v>
      </c>
      <c r="F1885" t="s">
        <v>21</v>
      </c>
      <c r="G1885">
        <v>69.36</v>
      </c>
      <c r="H1885">
        <v>69.36</v>
      </c>
    </row>
    <row r="1886" spans="1:8" customFormat="1" ht="12.75" x14ac:dyDescent="0.2">
      <c r="A1886" t="s">
        <v>4537</v>
      </c>
      <c r="B1886" t="s">
        <v>4538</v>
      </c>
      <c r="C1886" t="s">
        <v>1331</v>
      </c>
      <c r="D1886">
        <v>900</v>
      </c>
      <c r="E1886">
        <v>900</v>
      </c>
      <c r="F1886" t="s">
        <v>21</v>
      </c>
      <c r="G1886">
        <v>96.84</v>
      </c>
      <c r="H1886">
        <v>96.84</v>
      </c>
    </row>
    <row r="1887" spans="1:8" customFormat="1" ht="12.75" x14ac:dyDescent="0.2">
      <c r="A1887" t="s">
        <v>4539</v>
      </c>
      <c r="B1887" t="s">
        <v>4540</v>
      </c>
      <c r="C1887" t="s">
        <v>1331</v>
      </c>
      <c r="D1887">
        <v>1631.25</v>
      </c>
      <c r="E1887">
        <v>2409.61</v>
      </c>
      <c r="F1887" t="s">
        <v>21</v>
      </c>
      <c r="G1887">
        <v>175.52</v>
      </c>
      <c r="H1887">
        <v>259.27</v>
      </c>
    </row>
    <row r="1888" spans="1:8" customFormat="1" ht="12.75" x14ac:dyDescent="0.2">
      <c r="A1888" t="s">
        <v>4541</v>
      </c>
      <c r="B1888" t="s">
        <v>4542</v>
      </c>
      <c r="C1888" t="s">
        <v>1331</v>
      </c>
      <c r="D1888">
        <v>1177.8800000000001</v>
      </c>
      <c r="E1888">
        <v>1501.18</v>
      </c>
      <c r="F1888" t="s">
        <v>21</v>
      </c>
      <c r="G1888">
        <v>126.74</v>
      </c>
      <c r="H1888">
        <v>161.53</v>
      </c>
    </row>
    <row r="1889" spans="1:8" customFormat="1" ht="12.75" x14ac:dyDescent="0.2">
      <c r="A1889" t="s">
        <v>4543</v>
      </c>
      <c r="B1889" t="s">
        <v>4544</v>
      </c>
      <c r="C1889" t="s">
        <v>1331</v>
      </c>
      <c r="D1889">
        <v>1490.63</v>
      </c>
      <c r="E1889">
        <v>1813.93</v>
      </c>
      <c r="F1889" t="s">
        <v>21</v>
      </c>
      <c r="G1889">
        <v>160.38999999999999</v>
      </c>
      <c r="H1889">
        <v>195.18</v>
      </c>
    </row>
    <row r="1890" spans="1:8" customFormat="1" ht="12.75" x14ac:dyDescent="0.2">
      <c r="A1890" t="s">
        <v>4545</v>
      </c>
      <c r="B1890" t="s">
        <v>4546</v>
      </c>
      <c r="C1890" t="s">
        <v>1331</v>
      </c>
      <c r="D1890">
        <v>1490.63</v>
      </c>
      <c r="E1890">
        <v>2837.14</v>
      </c>
      <c r="F1890" t="s">
        <v>21</v>
      </c>
      <c r="G1890">
        <v>160.38999999999999</v>
      </c>
      <c r="H1890">
        <v>305.27999999999997</v>
      </c>
    </row>
    <row r="1891" spans="1:8" customFormat="1" ht="12.75" x14ac:dyDescent="0.2">
      <c r="A1891" t="s">
        <v>4547</v>
      </c>
      <c r="B1891" t="s">
        <v>4548</v>
      </c>
      <c r="C1891" t="s">
        <v>1331</v>
      </c>
      <c r="D1891">
        <v>1884.38</v>
      </c>
      <c r="E1891">
        <v>3230.89</v>
      </c>
      <c r="F1891" t="s">
        <v>21</v>
      </c>
      <c r="G1891">
        <v>202.76</v>
      </c>
      <c r="H1891">
        <v>347.64</v>
      </c>
    </row>
    <row r="1892" spans="1:8" customFormat="1" ht="12.75" x14ac:dyDescent="0.2">
      <c r="A1892" t="s">
        <v>4549</v>
      </c>
      <c r="B1892" t="s">
        <v>4550</v>
      </c>
      <c r="C1892" t="s">
        <v>1331</v>
      </c>
      <c r="D1892">
        <v>1177.8800000000001</v>
      </c>
      <c r="E1892">
        <v>1692.35</v>
      </c>
      <c r="F1892" t="s">
        <v>21</v>
      </c>
      <c r="G1892">
        <v>126.74</v>
      </c>
      <c r="H1892">
        <v>182.1</v>
      </c>
    </row>
    <row r="1893" spans="1:8" customFormat="1" ht="12.75" x14ac:dyDescent="0.2">
      <c r="A1893" t="s">
        <v>4551</v>
      </c>
      <c r="B1893" t="s">
        <v>4552</v>
      </c>
      <c r="C1893" t="s">
        <v>1331</v>
      </c>
      <c r="D1893">
        <v>1490.63</v>
      </c>
      <c r="E1893">
        <v>2005.1</v>
      </c>
      <c r="F1893" t="s">
        <v>21</v>
      </c>
      <c r="G1893">
        <v>160.38999999999999</v>
      </c>
      <c r="H1893">
        <v>215.75</v>
      </c>
    </row>
    <row r="1894" spans="1:8" customFormat="1" ht="12.75" x14ac:dyDescent="0.2">
      <c r="A1894" t="s">
        <v>4553</v>
      </c>
      <c r="B1894" t="s">
        <v>4554</v>
      </c>
      <c r="C1894" t="s">
        <v>1268</v>
      </c>
      <c r="D1894">
        <v>5765.63</v>
      </c>
      <c r="E1894">
        <v>33494.39</v>
      </c>
      <c r="F1894" t="s">
        <v>22</v>
      </c>
      <c r="G1894">
        <v>2036.11</v>
      </c>
      <c r="H1894">
        <v>11828.44</v>
      </c>
    </row>
    <row r="1895" spans="1:8" customFormat="1" ht="12.75" x14ac:dyDescent="0.2">
      <c r="A1895" t="s">
        <v>4555</v>
      </c>
      <c r="B1895" t="s">
        <v>4556</v>
      </c>
      <c r="C1895" t="s">
        <v>1268</v>
      </c>
      <c r="D1895">
        <v>6581.25</v>
      </c>
      <c r="E1895">
        <v>34310.019999999997</v>
      </c>
      <c r="F1895" t="s">
        <v>22</v>
      </c>
      <c r="G1895">
        <v>2324.15</v>
      </c>
      <c r="H1895">
        <v>12116.48</v>
      </c>
    </row>
    <row r="1896" spans="1:8" customFormat="1" ht="12.75" x14ac:dyDescent="0.2">
      <c r="A1896" t="s">
        <v>4557</v>
      </c>
      <c r="B1896" t="s">
        <v>4558</v>
      </c>
      <c r="C1896" t="s">
        <v>1268</v>
      </c>
      <c r="D1896">
        <v>5765.63</v>
      </c>
      <c r="E1896">
        <v>35036.480000000003</v>
      </c>
      <c r="F1896" t="s">
        <v>22</v>
      </c>
      <c r="G1896">
        <v>2036.11</v>
      </c>
      <c r="H1896">
        <v>12373.03</v>
      </c>
    </row>
    <row r="1897" spans="1:8" customFormat="1" ht="12.75" x14ac:dyDescent="0.2">
      <c r="A1897" t="s">
        <v>4559</v>
      </c>
      <c r="B1897" t="s">
        <v>4560</v>
      </c>
      <c r="C1897" t="s">
        <v>1268</v>
      </c>
      <c r="D1897">
        <v>6581.25</v>
      </c>
      <c r="E1897">
        <v>35852.1</v>
      </c>
      <c r="F1897" t="s">
        <v>22</v>
      </c>
      <c r="G1897">
        <v>2324.15</v>
      </c>
      <c r="H1897">
        <v>12661.06</v>
      </c>
    </row>
    <row r="1898" spans="1:8" customFormat="1" ht="12.75" x14ac:dyDescent="0.2">
      <c r="A1898" t="s">
        <v>4561</v>
      </c>
      <c r="B1898" t="s">
        <v>4562</v>
      </c>
      <c r="C1898" t="s">
        <v>1268</v>
      </c>
      <c r="D1898">
        <v>5765.63</v>
      </c>
      <c r="E1898">
        <v>23429.39</v>
      </c>
      <c r="F1898" t="s">
        <v>22</v>
      </c>
      <c r="G1898">
        <v>2036.11</v>
      </c>
      <c r="H1898">
        <v>8274.02</v>
      </c>
    </row>
    <row r="1899" spans="1:8" customFormat="1" ht="12.75" x14ac:dyDescent="0.2">
      <c r="A1899" t="s">
        <v>4563</v>
      </c>
      <c r="B1899" t="s">
        <v>4564</v>
      </c>
      <c r="C1899" t="s">
        <v>1268</v>
      </c>
      <c r="D1899">
        <v>6581.25</v>
      </c>
      <c r="E1899">
        <v>24245.02</v>
      </c>
      <c r="F1899" t="s">
        <v>22</v>
      </c>
      <c r="G1899">
        <v>2324.15</v>
      </c>
      <c r="H1899">
        <v>8562.06</v>
      </c>
    </row>
    <row r="1900" spans="1:8" customFormat="1" ht="12.75" x14ac:dyDescent="0.2">
      <c r="A1900" t="s">
        <v>4565</v>
      </c>
      <c r="B1900" t="s">
        <v>4566</v>
      </c>
      <c r="C1900" t="s">
        <v>1268</v>
      </c>
      <c r="D1900">
        <v>5765.63</v>
      </c>
      <c r="E1900">
        <v>24971.47</v>
      </c>
      <c r="F1900" t="s">
        <v>22</v>
      </c>
      <c r="G1900">
        <v>2036.11</v>
      </c>
      <c r="H1900">
        <v>8818.6</v>
      </c>
    </row>
    <row r="1901" spans="1:8" customFormat="1" ht="12.75" x14ac:dyDescent="0.2">
      <c r="A1901" t="s">
        <v>4567</v>
      </c>
      <c r="B1901" t="s">
        <v>4568</v>
      </c>
      <c r="C1901" t="s">
        <v>1268</v>
      </c>
      <c r="D1901">
        <v>6581.25</v>
      </c>
      <c r="E1901">
        <v>25787.1</v>
      </c>
      <c r="F1901" t="s">
        <v>22</v>
      </c>
      <c r="G1901">
        <v>2324.15</v>
      </c>
      <c r="H1901">
        <v>9106.64</v>
      </c>
    </row>
    <row r="1902" spans="1:8" customFormat="1" ht="12.75" x14ac:dyDescent="0.2">
      <c r="A1902" t="s">
        <v>4569</v>
      </c>
      <c r="B1902" t="s">
        <v>4570</v>
      </c>
      <c r="C1902" t="s">
        <v>1268</v>
      </c>
      <c r="D1902">
        <v>4668.75</v>
      </c>
      <c r="E1902">
        <v>20517.04</v>
      </c>
      <c r="F1902" t="s">
        <v>22</v>
      </c>
      <c r="G1902">
        <v>1648.76</v>
      </c>
      <c r="H1902">
        <v>7245.53</v>
      </c>
    </row>
    <row r="1903" spans="1:8" customFormat="1" ht="12.75" x14ac:dyDescent="0.2">
      <c r="A1903" t="s">
        <v>4571</v>
      </c>
      <c r="B1903" t="s">
        <v>4572</v>
      </c>
      <c r="C1903" t="s">
        <v>1268</v>
      </c>
      <c r="D1903">
        <v>4668.75</v>
      </c>
      <c r="E1903">
        <v>17798.39</v>
      </c>
      <c r="F1903" t="s">
        <v>22</v>
      </c>
      <c r="G1903">
        <v>1648.76</v>
      </c>
      <c r="H1903">
        <v>6285.45</v>
      </c>
    </row>
    <row r="1904" spans="1:8" customFormat="1" ht="12.75" x14ac:dyDescent="0.2">
      <c r="A1904" t="s">
        <v>4573</v>
      </c>
      <c r="B1904" t="s">
        <v>4574</v>
      </c>
      <c r="C1904" t="s">
        <v>1268</v>
      </c>
      <c r="D1904">
        <v>4668.75</v>
      </c>
      <c r="E1904">
        <v>15473.07</v>
      </c>
      <c r="F1904" t="s">
        <v>22</v>
      </c>
      <c r="G1904">
        <v>1648.76</v>
      </c>
      <c r="H1904">
        <v>5464.27</v>
      </c>
    </row>
    <row r="1905" spans="1:8" customFormat="1" ht="12.75" x14ac:dyDescent="0.2">
      <c r="A1905" t="s">
        <v>4575</v>
      </c>
      <c r="B1905" t="s">
        <v>4576</v>
      </c>
      <c r="C1905" t="s">
        <v>1268</v>
      </c>
      <c r="D1905">
        <v>5484.38</v>
      </c>
      <c r="E1905">
        <v>21332.66</v>
      </c>
      <c r="F1905" t="s">
        <v>22</v>
      </c>
      <c r="G1905">
        <v>1936.79</v>
      </c>
      <c r="H1905">
        <v>7533.56</v>
      </c>
    </row>
    <row r="1906" spans="1:8" customFormat="1" ht="12.75" x14ac:dyDescent="0.2">
      <c r="A1906" t="s">
        <v>4577</v>
      </c>
      <c r="B1906" t="s">
        <v>4578</v>
      </c>
      <c r="C1906" t="s">
        <v>1268</v>
      </c>
      <c r="D1906">
        <v>5484.38</v>
      </c>
      <c r="E1906">
        <v>18614.02</v>
      </c>
      <c r="F1906" t="s">
        <v>22</v>
      </c>
      <c r="G1906">
        <v>1936.79</v>
      </c>
      <c r="H1906">
        <v>6573.49</v>
      </c>
    </row>
    <row r="1907" spans="1:8" customFormat="1" ht="12.75" x14ac:dyDescent="0.2">
      <c r="A1907" t="s">
        <v>4579</v>
      </c>
      <c r="B1907" t="s">
        <v>4580</v>
      </c>
      <c r="C1907" t="s">
        <v>1268</v>
      </c>
      <c r="D1907">
        <v>5484.38</v>
      </c>
      <c r="E1907">
        <v>16288.7</v>
      </c>
      <c r="F1907" t="s">
        <v>22</v>
      </c>
      <c r="G1907">
        <v>1936.79</v>
      </c>
      <c r="H1907">
        <v>5752.31</v>
      </c>
    </row>
    <row r="1908" spans="1:8" customFormat="1" ht="12.75" x14ac:dyDescent="0.2">
      <c r="A1908" t="s">
        <v>4581</v>
      </c>
      <c r="B1908" t="s">
        <v>4582</v>
      </c>
      <c r="C1908" t="s">
        <v>1138</v>
      </c>
      <c r="D1908">
        <v>233.44</v>
      </c>
      <c r="E1908">
        <v>775.39</v>
      </c>
      <c r="F1908" t="s">
        <v>51</v>
      </c>
      <c r="G1908">
        <v>765.87</v>
      </c>
      <c r="H1908">
        <v>2543.92</v>
      </c>
    </row>
    <row r="1909" spans="1:8" customFormat="1" ht="12.75" x14ac:dyDescent="0.2">
      <c r="A1909" t="s">
        <v>4583</v>
      </c>
      <c r="B1909" t="s">
        <v>4584</v>
      </c>
      <c r="C1909" t="s">
        <v>1138</v>
      </c>
      <c r="D1909">
        <v>155.63</v>
      </c>
      <c r="E1909">
        <v>389.23</v>
      </c>
      <c r="F1909" t="s">
        <v>51</v>
      </c>
      <c r="G1909">
        <v>510.58</v>
      </c>
      <c r="H1909">
        <v>1277</v>
      </c>
    </row>
    <row r="1910" spans="1:8" customFormat="1" ht="12.75" x14ac:dyDescent="0.2">
      <c r="A1910" t="s">
        <v>4585</v>
      </c>
      <c r="B1910" t="s">
        <v>4586</v>
      </c>
      <c r="C1910" t="s">
        <v>1138</v>
      </c>
      <c r="D1910">
        <v>125.63</v>
      </c>
      <c r="E1910">
        <v>288.7</v>
      </c>
      <c r="F1910" t="s">
        <v>51</v>
      </c>
      <c r="G1910">
        <v>412.16</v>
      </c>
      <c r="H1910">
        <v>947.17</v>
      </c>
    </row>
    <row r="1911" spans="1:8" customFormat="1" ht="12.75" x14ac:dyDescent="0.2">
      <c r="A1911" t="s">
        <v>4587</v>
      </c>
      <c r="B1911" t="s">
        <v>4588</v>
      </c>
      <c r="C1911" t="s">
        <v>1138</v>
      </c>
      <c r="D1911">
        <v>125.63</v>
      </c>
      <c r="E1911">
        <v>253.22</v>
      </c>
      <c r="F1911" t="s">
        <v>51</v>
      </c>
      <c r="G1911">
        <v>412.16</v>
      </c>
      <c r="H1911">
        <v>830.78</v>
      </c>
    </row>
    <row r="1912" spans="1:8" customFormat="1" ht="12.75" x14ac:dyDescent="0.2">
      <c r="A1912" t="s">
        <v>4589</v>
      </c>
      <c r="B1912" t="s">
        <v>4590</v>
      </c>
      <c r="C1912" t="s">
        <v>1138</v>
      </c>
      <c r="D1912">
        <v>114.38</v>
      </c>
      <c r="E1912">
        <v>213.6</v>
      </c>
      <c r="F1912" t="s">
        <v>51</v>
      </c>
      <c r="G1912">
        <v>375.25</v>
      </c>
      <c r="H1912">
        <v>700.79</v>
      </c>
    </row>
    <row r="1913" spans="1:8" customFormat="1" ht="12.75" x14ac:dyDescent="0.2">
      <c r="A1913" t="s">
        <v>4591</v>
      </c>
      <c r="B1913" t="s">
        <v>4592</v>
      </c>
      <c r="C1913" t="s">
        <v>1138</v>
      </c>
      <c r="D1913">
        <v>114.38</v>
      </c>
      <c r="E1913">
        <v>194.61</v>
      </c>
      <c r="F1913" t="s">
        <v>51</v>
      </c>
      <c r="G1913">
        <v>375.25</v>
      </c>
      <c r="H1913">
        <v>638.49</v>
      </c>
    </row>
    <row r="1914" spans="1:8" customFormat="1" ht="12.75" x14ac:dyDescent="0.2">
      <c r="A1914" t="s">
        <v>4593</v>
      </c>
      <c r="B1914" t="s">
        <v>4594</v>
      </c>
      <c r="C1914" t="s">
        <v>6</v>
      </c>
      <c r="D1914">
        <v>253.13</v>
      </c>
      <c r="E1914">
        <v>253.13</v>
      </c>
      <c r="F1914" t="s">
        <v>4595</v>
      </c>
      <c r="G1914">
        <v>253.13</v>
      </c>
      <c r="H1914">
        <v>253.13</v>
      </c>
    </row>
    <row r="1915" spans="1:8" customFormat="1" ht="12.75" x14ac:dyDescent="0.2">
      <c r="A1915" t="s">
        <v>4596</v>
      </c>
      <c r="B1915" t="s">
        <v>4597</v>
      </c>
      <c r="C1915" t="s">
        <v>6</v>
      </c>
      <c r="D1915">
        <v>273.38</v>
      </c>
      <c r="E1915">
        <v>273.38</v>
      </c>
      <c r="F1915" t="s">
        <v>4595</v>
      </c>
      <c r="G1915">
        <v>273.38</v>
      </c>
      <c r="H1915">
        <v>273.38</v>
      </c>
    </row>
    <row r="1916" spans="1:8" customFormat="1" ht="12.75" x14ac:dyDescent="0.2">
      <c r="A1916" t="s">
        <v>4598</v>
      </c>
      <c r="B1916" t="s">
        <v>4599</v>
      </c>
      <c r="C1916" t="s">
        <v>1138</v>
      </c>
      <c r="D1916">
        <v>92.44</v>
      </c>
      <c r="E1916">
        <v>92.44</v>
      </c>
      <c r="F1916" t="s">
        <v>51</v>
      </c>
      <c r="G1916">
        <v>303.27</v>
      </c>
      <c r="H1916">
        <v>303.27</v>
      </c>
    </row>
    <row r="1917" spans="1:8" customFormat="1" ht="12.75" x14ac:dyDescent="0.2">
      <c r="A1917" t="s">
        <v>4600</v>
      </c>
      <c r="B1917" t="s">
        <v>4601</v>
      </c>
      <c r="C1917" t="s">
        <v>1138</v>
      </c>
      <c r="D1917">
        <v>125.36</v>
      </c>
      <c r="E1917">
        <v>125.36</v>
      </c>
      <c r="F1917" t="s">
        <v>51</v>
      </c>
      <c r="G1917">
        <v>411.29</v>
      </c>
      <c r="H1917">
        <v>411.29</v>
      </c>
    </row>
    <row r="1918" spans="1:8" customFormat="1" ht="12.75" x14ac:dyDescent="0.2">
      <c r="A1918" t="s">
        <v>4602</v>
      </c>
      <c r="B1918" t="s">
        <v>4603</v>
      </c>
      <c r="C1918" t="s">
        <v>1138</v>
      </c>
      <c r="D1918">
        <v>130.91999999999999</v>
      </c>
      <c r="E1918">
        <v>130.91999999999999</v>
      </c>
      <c r="F1918" t="s">
        <v>51</v>
      </c>
      <c r="G1918">
        <v>429.52</v>
      </c>
      <c r="H1918">
        <v>429.52</v>
      </c>
    </row>
    <row r="1919" spans="1:8" customFormat="1" ht="12.75" x14ac:dyDescent="0.2">
      <c r="A1919" t="s">
        <v>4604</v>
      </c>
      <c r="B1919" t="s">
        <v>4605</v>
      </c>
      <c r="C1919" t="s">
        <v>6</v>
      </c>
      <c r="D1919">
        <v>247.5</v>
      </c>
      <c r="E1919">
        <v>247.5</v>
      </c>
      <c r="F1919" t="s">
        <v>6</v>
      </c>
      <c r="G1919">
        <v>247.5</v>
      </c>
      <c r="H1919">
        <v>247.5</v>
      </c>
    </row>
    <row r="1920" spans="1:8" customFormat="1" ht="12.75" x14ac:dyDescent="0.2">
      <c r="A1920" t="s">
        <v>4606</v>
      </c>
      <c r="B1920" t="s">
        <v>4607</v>
      </c>
      <c r="C1920" t="s">
        <v>6</v>
      </c>
      <c r="D1920">
        <v>30.38</v>
      </c>
      <c r="E1920">
        <v>30.38</v>
      </c>
      <c r="F1920" t="s">
        <v>6</v>
      </c>
      <c r="G1920">
        <v>30.38</v>
      </c>
      <c r="H1920">
        <v>30.38</v>
      </c>
    </row>
    <row r="1921" spans="1:8" customFormat="1" ht="12.75" x14ac:dyDescent="0.2">
      <c r="A1921" t="s">
        <v>4608</v>
      </c>
      <c r="B1921" t="s">
        <v>4609</v>
      </c>
      <c r="C1921" t="s">
        <v>6</v>
      </c>
      <c r="D1921">
        <v>9848.25</v>
      </c>
      <c r="E1921">
        <v>9848.25</v>
      </c>
      <c r="F1921" t="s">
        <v>6</v>
      </c>
      <c r="G1921">
        <v>9848.25</v>
      </c>
      <c r="H1921">
        <v>9848.25</v>
      </c>
    </row>
    <row r="1922" spans="1:8" customFormat="1" ht="12.75" x14ac:dyDescent="0.2">
      <c r="A1922" t="s">
        <v>4610</v>
      </c>
      <c r="B1922" t="s">
        <v>4611</v>
      </c>
      <c r="C1922" t="s">
        <v>3346</v>
      </c>
      <c r="D1922">
        <v>5737.5</v>
      </c>
      <c r="E1922">
        <v>5737.5</v>
      </c>
      <c r="F1922" t="s">
        <v>3346</v>
      </c>
      <c r="G1922">
        <v>5737.5</v>
      </c>
      <c r="H1922">
        <v>5737.5</v>
      </c>
    </row>
    <row r="1923" spans="1:8" customFormat="1" ht="12.75" x14ac:dyDescent="0.2">
      <c r="A1923" t="s">
        <v>4612</v>
      </c>
      <c r="B1923" t="s">
        <v>4613</v>
      </c>
      <c r="C1923" t="s">
        <v>3346</v>
      </c>
      <c r="D1923">
        <v>7200</v>
      </c>
      <c r="E1923">
        <v>7200</v>
      </c>
      <c r="F1923" t="s">
        <v>3346</v>
      </c>
      <c r="G1923">
        <v>7200</v>
      </c>
      <c r="H1923">
        <v>7200</v>
      </c>
    </row>
    <row r="1924" spans="1:8" customFormat="1" ht="12.75" x14ac:dyDescent="0.2">
      <c r="A1924" t="s">
        <v>4614</v>
      </c>
      <c r="B1924" t="s">
        <v>4615</v>
      </c>
      <c r="C1924" t="s">
        <v>3346</v>
      </c>
      <c r="D1924">
        <v>9337.5</v>
      </c>
      <c r="E1924">
        <v>9337.5</v>
      </c>
      <c r="F1924" t="s">
        <v>3346</v>
      </c>
      <c r="G1924">
        <v>9337.5</v>
      </c>
      <c r="H1924">
        <v>9337.5</v>
      </c>
    </row>
    <row r="1925" spans="1:8" customFormat="1" ht="12.75" x14ac:dyDescent="0.2">
      <c r="A1925" t="s">
        <v>4616</v>
      </c>
      <c r="B1925" t="s">
        <v>4617</v>
      </c>
      <c r="C1925" t="s">
        <v>4618</v>
      </c>
      <c r="D1925">
        <v>9090</v>
      </c>
      <c r="E1925">
        <v>9090</v>
      </c>
      <c r="F1925" t="s">
        <v>777</v>
      </c>
      <c r="G1925">
        <v>9090</v>
      </c>
      <c r="H1925">
        <v>9090</v>
      </c>
    </row>
    <row r="1926" spans="1:8" customFormat="1" ht="12.75" x14ac:dyDescent="0.2">
      <c r="A1926" t="s">
        <v>4619</v>
      </c>
      <c r="B1926" t="s">
        <v>4620</v>
      </c>
      <c r="C1926" t="s">
        <v>38</v>
      </c>
      <c r="D1926">
        <v>208.13</v>
      </c>
      <c r="E1926">
        <v>208.13</v>
      </c>
      <c r="F1926" t="s">
        <v>38</v>
      </c>
      <c r="G1926">
        <v>208.13</v>
      </c>
      <c r="H1926">
        <v>208.13</v>
      </c>
    </row>
    <row r="1927" spans="1:8" customFormat="1" ht="12.75" x14ac:dyDescent="0.2">
      <c r="A1927" t="s">
        <v>4621</v>
      </c>
      <c r="B1927" t="s">
        <v>4622</v>
      </c>
      <c r="C1927" t="s">
        <v>4618</v>
      </c>
      <c r="D1927">
        <v>4471.88</v>
      </c>
      <c r="E1927">
        <v>4471.88</v>
      </c>
      <c r="F1927" t="s">
        <v>777</v>
      </c>
      <c r="G1927">
        <v>4471.88</v>
      </c>
      <c r="H1927">
        <v>4471.88</v>
      </c>
    </row>
    <row r="1928" spans="1:8" customFormat="1" ht="12.75" x14ac:dyDescent="0.2">
      <c r="A1928" t="s">
        <v>4623</v>
      </c>
      <c r="B1928" t="s">
        <v>4624</v>
      </c>
      <c r="C1928" t="s">
        <v>6</v>
      </c>
      <c r="D1928">
        <v>23715</v>
      </c>
      <c r="E1928">
        <v>23715</v>
      </c>
      <c r="F1928" t="s">
        <v>6</v>
      </c>
      <c r="G1928">
        <v>23715</v>
      </c>
      <c r="H1928">
        <v>23715</v>
      </c>
    </row>
    <row r="1929" spans="1:8" customFormat="1" ht="12.75" x14ac:dyDescent="0.2">
      <c r="A1929" t="s">
        <v>4625</v>
      </c>
      <c r="B1929" t="s">
        <v>4626</v>
      </c>
      <c r="C1929" t="s">
        <v>6</v>
      </c>
      <c r="D1929">
        <v>23715</v>
      </c>
      <c r="E1929">
        <v>23715</v>
      </c>
      <c r="F1929" t="s">
        <v>6</v>
      </c>
      <c r="G1929">
        <v>23715</v>
      </c>
      <c r="H1929">
        <v>23715</v>
      </c>
    </row>
    <row r="1930" spans="1:8" customFormat="1" ht="12.75" x14ac:dyDescent="0.2">
      <c r="A1930" t="s">
        <v>4627</v>
      </c>
      <c r="B1930" t="s">
        <v>4628</v>
      </c>
      <c r="C1930" t="s">
        <v>1268</v>
      </c>
      <c r="D1930">
        <v>1068.75</v>
      </c>
      <c r="E1930">
        <v>1068.75</v>
      </c>
      <c r="F1930" t="s">
        <v>22</v>
      </c>
      <c r="G1930">
        <v>377.43</v>
      </c>
      <c r="H1930">
        <v>377.43</v>
      </c>
    </row>
    <row r="1931" spans="1:8" customFormat="1" ht="12.75" x14ac:dyDescent="0.2">
      <c r="A1931" t="s">
        <v>4629</v>
      </c>
      <c r="B1931" t="s">
        <v>4630</v>
      </c>
      <c r="C1931" t="s">
        <v>1331</v>
      </c>
      <c r="D1931">
        <v>2025</v>
      </c>
      <c r="E1931">
        <v>2025</v>
      </c>
      <c r="F1931" t="s">
        <v>21</v>
      </c>
      <c r="G1931">
        <v>217.89</v>
      </c>
      <c r="H1931">
        <v>217.89</v>
      </c>
    </row>
    <row r="1932" spans="1:8" customFormat="1" ht="12.75" x14ac:dyDescent="0.2">
      <c r="A1932" t="s">
        <v>4631</v>
      </c>
      <c r="B1932" t="s">
        <v>4632</v>
      </c>
      <c r="C1932" t="s">
        <v>6</v>
      </c>
      <c r="D1932">
        <v>45.56</v>
      </c>
      <c r="E1932">
        <v>55.32</v>
      </c>
      <c r="F1932" t="s">
        <v>6</v>
      </c>
      <c r="G1932">
        <v>45.56</v>
      </c>
      <c r="H1932">
        <v>55.32</v>
      </c>
    </row>
    <row r="1933" spans="1:8" customFormat="1" ht="12.75" x14ac:dyDescent="0.2">
      <c r="A1933" t="s">
        <v>4633</v>
      </c>
      <c r="B1933" t="s">
        <v>4634</v>
      </c>
      <c r="C1933" t="s">
        <v>6</v>
      </c>
      <c r="D1933">
        <v>56.81</v>
      </c>
      <c r="E1933">
        <v>66.569999999999993</v>
      </c>
      <c r="F1933" t="s">
        <v>6</v>
      </c>
      <c r="G1933">
        <v>56.81</v>
      </c>
      <c r="H1933">
        <v>66.569999999999993</v>
      </c>
    </row>
    <row r="1934" spans="1:8" customFormat="1" ht="12.75" x14ac:dyDescent="0.2">
      <c r="A1934" t="s">
        <v>4635</v>
      </c>
      <c r="B1934" t="s">
        <v>4636</v>
      </c>
      <c r="C1934" t="s">
        <v>6</v>
      </c>
      <c r="D1934">
        <v>45.56</v>
      </c>
      <c r="E1934">
        <v>118.76</v>
      </c>
      <c r="F1934" t="s">
        <v>4069</v>
      </c>
      <c r="G1934">
        <v>45.56</v>
      </c>
      <c r="H1934">
        <v>118.76</v>
      </c>
    </row>
    <row r="1935" spans="1:8" customFormat="1" ht="12.75" x14ac:dyDescent="0.2">
      <c r="A1935" t="s">
        <v>4637</v>
      </c>
      <c r="B1935" t="s">
        <v>4638</v>
      </c>
      <c r="C1935" t="s">
        <v>6</v>
      </c>
      <c r="D1935">
        <v>56.81</v>
      </c>
      <c r="E1935">
        <v>130.01</v>
      </c>
      <c r="F1935" t="s">
        <v>4069</v>
      </c>
      <c r="G1935">
        <v>56.81</v>
      </c>
      <c r="H1935">
        <v>130.01</v>
      </c>
    </row>
    <row r="1936" spans="1:8" customFormat="1" ht="12.75" x14ac:dyDescent="0.2">
      <c r="A1936" t="s">
        <v>4639</v>
      </c>
      <c r="B1936" t="s">
        <v>4640</v>
      </c>
      <c r="C1936" t="s">
        <v>6</v>
      </c>
      <c r="D1936">
        <v>182.25</v>
      </c>
      <c r="E1936">
        <v>218.85</v>
      </c>
      <c r="F1936" t="s">
        <v>6</v>
      </c>
      <c r="G1936">
        <v>182.25</v>
      </c>
      <c r="H1936">
        <v>218.85</v>
      </c>
    </row>
    <row r="1937" spans="1:8" customFormat="1" ht="12.75" x14ac:dyDescent="0.2">
      <c r="A1937" t="s">
        <v>4641</v>
      </c>
      <c r="B1937" t="s">
        <v>4642</v>
      </c>
      <c r="C1937" t="s">
        <v>6</v>
      </c>
      <c r="D1937">
        <v>227.25</v>
      </c>
      <c r="E1937">
        <v>263.85000000000002</v>
      </c>
      <c r="F1937" t="s">
        <v>6</v>
      </c>
      <c r="G1937">
        <v>227.25</v>
      </c>
      <c r="H1937">
        <v>263.85000000000002</v>
      </c>
    </row>
    <row r="1938" spans="1:8" customFormat="1" ht="12.75" x14ac:dyDescent="0.2">
      <c r="A1938" t="s">
        <v>4643</v>
      </c>
      <c r="B1938" t="s">
        <v>4644</v>
      </c>
      <c r="C1938" t="s">
        <v>6</v>
      </c>
      <c r="D1938">
        <v>182.25</v>
      </c>
      <c r="E1938">
        <v>365.25</v>
      </c>
      <c r="F1938" t="s">
        <v>6</v>
      </c>
      <c r="G1938">
        <v>182.25</v>
      </c>
      <c r="H1938">
        <v>365.25</v>
      </c>
    </row>
    <row r="1939" spans="1:8" customFormat="1" ht="12.75" x14ac:dyDescent="0.2">
      <c r="A1939" t="s">
        <v>4645</v>
      </c>
      <c r="B1939" t="s">
        <v>4646</v>
      </c>
      <c r="C1939" t="s">
        <v>6</v>
      </c>
      <c r="D1939">
        <v>227.25</v>
      </c>
      <c r="E1939">
        <v>410.25</v>
      </c>
      <c r="F1939" t="s">
        <v>6</v>
      </c>
      <c r="G1939">
        <v>227.25</v>
      </c>
      <c r="H1939">
        <v>410.25</v>
      </c>
    </row>
    <row r="1940" spans="1:8" customFormat="1" ht="12.75" x14ac:dyDescent="0.2">
      <c r="A1940" t="s">
        <v>4647</v>
      </c>
      <c r="B1940" t="s">
        <v>4648</v>
      </c>
      <c r="C1940" t="s">
        <v>906</v>
      </c>
      <c r="D1940">
        <v>230.63</v>
      </c>
      <c r="E1940">
        <v>230.63</v>
      </c>
      <c r="F1940" t="s">
        <v>906</v>
      </c>
      <c r="G1940">
        <v>230.63</v>
      </c>
      <c r="H1940">
        <v>230.63</v>
      </c>
    </row>
    <row r="1941" spans="1:8" customFormat="1" ht="12.75" x14ac:dyDescent="0.2">
      <c r="A1941" t="s">
        <v>4649</v>
      </c>
      <c r="B1941" t="s">
        <v>4650</v>
      </c>
      <c r="C1941" t="s">
        <v>4651</v>
      </c>
      <c r="D1941">
        <v>174.38</v>
      </c>
      <c r="E1941">
        <v>174.38</v>
      </c>
      <c r="F1941" t="s">
        <v>4652</v>
      </c>
      <c r="G1941">
        <v>174.38</v>
      </c>
      <c r="H1941">
        <v>174.38</v>
      </c>
    </row>
    <row r="1942" spans="1:8" customFormat="1" ht="12.75" x14ac:dyDescent="0.2">
      <c r="A1942" t="s">
        <v>4653</v>
      </c>
      <c r="B1942" t="s">
        <v>4654</v>
      </c>
      <c r="C1942" t="s">
        <v>4651</v>
      </c>
      <c r="D1942">
        <v>19.13</v>
      </c>
      <c r="E1942">
        <v>19.13</v>
      </c>
      <c r="F1942" t="s">
        <v>4652</v>
      </c>
      <c r="G1942">
        <v>19.13</v>
      </c>
      <c r="H1942">
        <v>19.13</v>
      </c>
    </row>
    <row r="1943" spans="1:8" customFormat="1" ht="12.75" x14ac:dyDescent="0.2">
      <c r="A1943" t="s">
        <v>4655</v>
      </c>
      <c r="B1943" t="s">
        <v>4656</v>
      </c>
      <c r="C1943" t="s">
        <v>906</v>
      </c>
      <c r="D1943">
        <v>922.5</v>
      </c>
      <c r="E1943">
        <v>922.5</v>
      </c>
      <c r="F1943" t="s">
        <v>906</v>
      </c>
      <c r="G1943">
        <v>922.5</v>
      </c>
      <c r="H1943">
        <v>922.5</v>
      </c>
    </row>
    <row r="1944" spans="1:8" customFormat="1" ht="12.75" x14ac:dyDescent="0.2">
      <c r="A1944" t="s">
        <v>4657</v>
      </c>
      <c r="B1944" t="s">
        <v>4658</v>
      </c>
      <c r="C1944" t="s">
        <v>4651</v>
      </c>
      <c r="D1944">
        <v>697.5</v>
      </c>
      <c r="E1944">
        <v>697.5</v>
      </c>
      <c r="F1944" t="s">
        <v>4652</v>
      </c>
      <c r="G1944">
        <v>697.5</v>
      </c>
      <c r="H1944">
        <v>697.5</v>
      </c>
    </row>
    <row r="1945" spans="1:8" customFormat="1" ht="12.75" x14ac:dyDescent="0.2">
      <c r="A1945" t="s">
        <v>4659</v>
      </c>
      <c r="B1945" t="s">
        <v>4660</v>
      </c>
      <c r="C1945" t="s">
        <v>4651</v>
      </c>
      <c r="D1945">
        <v>76.5</v>
      </c>
      <c r="E1945">
        <v>76.5</v>
      </c>
      <c r="F1945" t="s">
        <v>4652</v>
      </c>
      <c r="G1945">
        <v>76.5</v>
      </c>
      <c r="H1945">
        <v>76.5</v>
      </c>
    </row>
    <row r="1946" spans="1:8" customFormat="1" ht="12.75" x14ac:dyDescent="0.2">
      <c r="A1946" t="s">
        <v>4661</v>
      </c>
      <c r="B1946" t="s">
        <v>4662</v>
      </c>
      <c r="C1946" t="s">
        <v>1331</v>
      </c>
      <c r="D1946">
        <v>618.75</v>
      </c>
      <c r="E1946">
        <v>618.75</v>
      </c>
      <c r="F1946" t="s">
        <v>21</v>
      </c>
      <c r="G1946">
        <v>66.58</v>
      </c>
      <c r="H1946">
        <v>66.58</v>
      </c>
    </row>
    <row r="1947" spans="1:8" customFormat="1" ht="12.75" x14ac:dyDescent="0.2">
      <c r="A1947" t="s">
        <v>4663</v>
      </c>
      <c r="B1947" t="s">
        <v>4664</v>
      </c>
      <c r="C1947" t="s">
        <v>1331</v>
      </c>
      <c r="D1947">
        <v>984.38</v>
      </c>
      <c r="E1947">
        <v>984.38</v>
      </c>
      <c r="F1947" t="s">
        <v>21</v>
      </c>
      <c r="G1947">
        <v>105.92</v>
      </c>
      <c r="H1947">
        <v>105.92</v>
      </c>
    </row>
    <row r="1948" spans="1:8" customFormat="1" ht="12.75" x14ac:dyDescent="0.2">
      <c r="A1948" t="s">
        <v>4665</v>
      </c>
      <c r="B1948" t="s">
        <v>4666</v>
      </c>
      <c r="C1948" t="s">
        <v>1331</v>
      </c>
      <c r="D1948">
        <v>1175.6199999999999</v>
      </c>
      <c r="E1948">
        <v>1175.6199999999999</v>
      </c>
      <c r="F1948" t="s">
        <v>21</v>
      </c>
      <c r="G1948">
        <v>126.5</v>
      </c>
      <c r="H1948">
        <v>126.5</v>
      </c>
    </row>
    <row r="1949" spans="1:8" customFormat="1" ht="12.75" x14ac:dyDescent="0.2">
      <c r="A1949" t="s">
        <v>4667</v>
      </c>
      <c r="B1949" t="s">
        <v>4668</v>
      </c>
      <c r="C1949" t="s">
        <v>906</v>
      </c>
      <c r="D1949">
        <v>815.63</v>
      </c>
      <c r="E1949">
        <v>1231.95</v>
      </c>
      <c r="F1949" t="s">
        <v>906</v>
      </c>
      <c r="G1949">
        <v>815.63</v>
      </c>
      <c r="H1949">
        <v>1231.95</v>
      </c>
    </row>
    <row r="1950" spans="1:8" customFormat="1" ht="12.75" x14ac:dyDescent="0.2">
      <c r="A1950" t="s">
        <v>4669</v>
      </c>
      <c r="B1950" t="s">
        <v>4670</v>
      </c>
      <c r="C1950" t="s">
        <v>1268</v>
      </c>
      <c r="D1950">
        <v>1096.8800000000001</v>
      </c>
      <c r="E1950">
        <v>1096.8800000000001</v>
      </c>
      <c r="F1950" t="s">
        <v>22</v>
      </c>
      <c r="G1950">
        <v>387.36</v>
      </c>
      <c r="H1950">
        <v>387.36</v>
      </c>
    </row>
    <row r="1951" spans="1:8" customFormat="1" ht="12.75" x14ac:dyDescent="0.2">
      <c r="A1951" t="s">
        <v>4671</v>
      </c>
      <c r="B1951" t="s">
        <v>4672</v>
      </c>
      <c r="C1951" t="s">
        <v>1268</v>
      </c>
      <c r="D1951">
        <v>675</v>
      </c>
      <c r="E1951">
        <v>675</v>
      </c>
      <c r="F1951" t="s">
        <v>22</v>
      </c>
      <c r="G1951">
        <v>238.37</v>
      </c>
      <c r="H1951">
        <v>238.37</v>
      </c>
    </row>
    <row r="1952" spans="1:8" customFormat="1" ht="12.75" x14ac:dyDescent="0.2">
      <c r="A1952" t="s">
        <v>4673</v>
      </c>
      <c r="B1952" t="s">
        <v>4674</v>
      </c>
      <c r="C1952" t="s">
        <v>1268</v>
      </c>
      <c r="D1952">
        <v>2036.25</v>
      </c>
      <c r="E1952">
        <v>2036.25</v>
      </c>
      <c r="F1952" t="s">
        <v>22</v>
      </c>
      <c r="G1952">
        <v>719.1</v>
      </c>
      <c r="H1952">
        <v>719.1</v>
      </c>
    </row>
    <row r="1953" spans="1:8" customFormat="1" ht="12.75" x14ac:dyDescent="0.2">
      <c r="A1953" t="s">
        <v>4675</v>
      </c>
      <c r="B1953" t="s">
        <v>4676</v>
      </c>
      <c r="C1953" t="s">
        <v>1268</v>
      </c>
      <c r="D1953">
        <v>1361.25</v>
      </c>
      <c r="E1953">
        <v>1361.25</v>
      </c>
      <c r="F1953" t="s">
        <v>22</v>
      </c>
      <c r="G1953">
        <v>480.72</v>
      </c>
      <c r="H1953">
        <v>480.72</v>
      </c>
    </row>
    <row r="1954" spans="1:8" customFormat="1" ht="12.75" x14ac:dyDescent="0.2">
      <c r="A1954" t="s">
        <v>4677</v>
      </c>
      <c r="B1954" t="s">
        <v>4678</v>
      </c>
      <c r="C1954" t="s">
        <v>1268</v>
      </c>
      <c r="D1954">
        <v>1608.75</v>
      </c>
      <c r="E1954">
        <v>1608.75</v>
      </c>
      <c r="F1954" t="s">
        <v>22</v>
      </c>
      <c r="G1954">
        <v>568.13</v>
      </c>
      <c r="H1954">
        <v>568.13</v>
      </c>
    </row>
    <row r="1955" spans="1:8" customFormat="1" ht="12.75" x14ac:dyDescent="0.2">
      <c r="A1955" t="s">
        <v>4679</v>
      </c>
      <c r="B1955" t="s">
        <v>4680</v>
      </c>
      <c r="C1955" t="s">
        <v>6</v>
      </c>
      <c r="D1955">
        <v>140.63</v>
      </c>
      <c r="E1955">
        <v>195.83</v>
      </c>
      <c r="F1955" t="s">
        <v>6</v>
      </c>
      <c r="G1955">
        <v>140.63</v>
      </c>
      <c r="H1955">
        <v>195.83</v>
      </c>
    </row>
    <row r="1956" spans="1:8" customFormat="1" ht="12.75" x14ac:dyDescent="0.2">
      <c r="A1956" t="s">
        <v>4681</v>
      </c>
      <c r="B1956" t="s">
        <v>4682</v>
      </c>
      <c r="C1956" t="s">
        <v>1331</v>
      </c>
      <c r="D1956">
        <v>1181.25</v>
      </c>
      <c r="E1956">
        <v>1791.25</v>
      </c>
      <c r="F1956" t="s">
        <v>21</v>
      </c>
      <c r="G1956">
        <v>127.1</v>
      </c>
      <c r="H1956">
        <v>192.74</v>
      </c>
    </row>
    <row r="1957" spans="1:8" customFormat="1" ht="12.75" x14ac:dyDescent="0.2">
      <c r="A1957" t="s">
        <v>4683</v>
      </c>
      <c r="B1957" t="s">
        <v>4684</v>
      </c>
      <c r="C1957" t="s">
        <v>1331</v>
      </c>
      <c r="D1957">
        <v>1181.25</v>
      </c>
      <c r="E1957">
        <v>3159.18</v>
      </c>
      <c r="F1957" t="s">
        <v>21</v>
      </c>
      <c r="G1957">
        <v>127.1</v>
      </c>
      <c r="H1957">
        <v>339.93</v>
      </c>
    </row>
    <row r="1958" spans="1:8" customFormat="1" ht="12.75" x14ac:dyDescent="0.2">
      <c r="A1958" t="s">
        <v>4685</v>
      </c>
      <c r="B1958" t="s">
        <v>4686</v>
      </c>
      <c r="C1958" t="s">
        <v>1331</v>
      </c>
      <c r="D1958">
        <v>1181.25</v>
      </c>
      <c r="E1958">
        <v>3434.22</v>
      </c>
      <c r="F1958" t="s">
        <v>21</v>
      </c>
      <c r="G1958">
        <v>127.1</v>
      </c>
      <c r="H1958">
        <v>369.52</v>
      </c>
    </row>
    <row r="1959" spans="1:8" customFormat="1" ht="12.75" x14ac:dyDescent="0.2">
      <c r="A1959" t="s">
        <v>4687</v>
      </c>
      <c r="B1959" t="s">
        <v>4688</v>
      </c>
      <c r="C1959" t="s">
        <v>1331</v>
      </c>
      <c r="D1959">
        <v>1417.5</v>
      </c>
      <c r="E1959">
        <v>1887.2</v>
      </c>
      <c r="F1959" t="s">
        <v>21</v>
      </c>
      <c r="G1959">
        <v>152.52000000000001</v>
      </c>
      <c r="H1959">
        <v>203.06</v>
      </c>
    </row>
    <row r="1960" spans="1:8" customFormat="1" ht="12.75" x14ac:dyDescent="0.2">
      <c r="A1960" t="s">
        <v>4689</v>
      </c>
      <c r="B1960" t="s">
        <v>4690</v>
      </c>
      <c r="C1960" t="s">
        <v>1331</v>
      </c>
      <c r="D1960">
        <v>1417.5</v>
      </c>
      <c r="E1960">
        <v>2781.17</v>
      </c>
      <c r="F1960" t="s">
        <v>21</v>
      </c>
      <c r="G1960">
        <v>152.52000000000001</v>
      </c>
      <c r="H1960">
        <v>299.25</v>
      </c>
    </row>
    <row r="1961" spans="1:8" customFormat="1" ht="12.75" x14ac:dyDescent="0.2">
      <c r="A1961" t="s">
        <v>43</v>
      </c>
      <c r="B1961" t="s">
        <v>4691</v>
      </c>
      <c r="C1961" t="s">
        <v>1331</v>
      </c>
      <c r="D1961">
        <v>1417.5</v>
      </c>
      <c r="E1961">
        <v>4357.16</v>
      </c>
      <c r="F1961" t="s">
        <v>21</v>
      </c>
      <c r="G1961">
        <v>152.52000000000001</v>
      </c>
      <c r="H1961">
        <v>468.83</v>
      </c>
    </row>
    <row r="1962" spans="1:8" customFormat="1" ht="12.75" x14ac:dyDescent="0.2">
      <c r="A1962" t="s">
        <v>4692</v>
      </c>
      <c r="B1962" t="s">
        <v>4693</v>
      </c>
      <c r="C1962" t="s">
        <v>1331</v>
      </c>
      <c r="D1962">
        <v>1575</v>
      </c>
      <c r="E1962">
        <v>2281.0700000000002</v>
      </c>
      <c r="F1962" t="s">
        <v>21</v>
      </c>
      <c r="G1962">
        <v>169.47</v>
      </c>
      <c r="H1962">
        <v>245.44</v>
      </c>
    </row>
    <row r="1963" spans="1:8" customFormat="1" ht="12.75" x14ac:dyDescent="0.2">
      <c r="A1963" t="s">
        <v>4694</v>
      </c>
      <c r="B1963" t="s">
        <v>4695</v>
      </c>
      <c r="C1963" t="s">
        <v>1331</v>
      </c>
      <c r="D1963">
        <v>1575</v>
      </c>
      <c r="E1963">
        <v>3620.5</v>
      </c>
      <c r="F1963" t="s">
        <v>21</v>
      </c>
      <c r="G1963">
        <v>169.47</v>
      </c>
      <c r="H1963">
        <v>389.57</v>
      </c>
    </row>
    <row r="1964" spans="1:8" customFormat="1" ht="12.75" x14ac:dyDescent="0.2">
      <c r="A1964" t="s">
        <v>4696</v>
      </c>
      <c r="B1964" t="s">
        <v>4697</v>
      </c>
      <c r="C1964" t="s">
        <v>1331</v>
      </c>
      <c r="D1964">
        <v>1575</v>
      </c>
      <c r="E1964">
        <v>4953.74</v>
      </c>
      <c r="F1964" t="s">
        <v>21</v>
      </c>
      <c r="G1964">
        <v>169.47</v>
      </c>
      <c r="H1964">
        <v>533.02</v>
      </c>
    </row>
    <row r="1965" spans="1:8" customFormat="1" ht="12.75" x14ac:dyDescent="0.2">
      <c r="A1965" t="s">
        <v>4698</v>
      </c>
      <c r="B1965" t="s">
        <v>4699</v>
      </c>
      <c r="C1965" t="s">
        <v>1268</v>
      </c>
      <c r="D1965">
        <v>562.5</v>
      </c>
      <c r="E1965">
        <v>2545</v>
      </c>
      <c r="F1965" t="s">
        <v>22</v>
      </c>
      <c r="G1965">
        <v>198.65</v>
      </c>
      <c r="H1965">
        <v>898.76</v>
      </c>
    </row>
    <row r="1966" spans="1:8" customFormat="1" ht="12.75" x14ac:dyDescent="0.2">
      <c r="A1966" t="s">
        <v>4700</v>
      </c>
      <c r="B1966" t="s">
        <v>4701</v>
      </c>
      <c r="C1966" t="s">
        <v>1268</v>
      </c>
      <c r="D1966">
        <v>1125</v>
      </c>
      <c r="E1966">
        <v>3565</v>
      </c>
      <c r="F1966" t="s">
        <v>22</v>
      </c>
      <c r="G1966">
        <v>397.29</v>
      </c>
      <c r="H1966">
        <v>1258.97</v>
      </c>
    </row>
    <row r="1967" spans="1:8" customFormat="1" ht="12.75" x14ac:dyDescent="0.2">
      <c r="A1967" t="s">
        <v>4702</v>
      </c>
      <c r="B1967" t="s">
        <v>4703</v>
      </c>
      <c r="C1967" t="s">
        <v>1268</v>
      </c>
      <c r="D1967">
        <v>1125</v>
      </c>
      <c r="E1967">
        <v>3687</v>
      </c>
      <c r="F1967" t="s">
        <v>22</v>
      </c>
      <c r="G1967">
        <v>397.29</v>
      </c>
      <c r="H1967">
        <v>1302.05</v>
      </c>
    </row>
    <row r="1968" spans="1:8" customFormat="1" ht="12.75" x14ac:dyDescent="0.2">
      <c r="A1968" t="s">
        <v>4704</v>
      </c>
      <c r="B1968" t="s">
        <v>4705</v>
      </c>
      <c r="C1968" t="s">
        <v>1268</v>
      </c>
      <c r="D1968">
        <v>1125</v>
      </c>
      <c r="E1968">
        <v>3107.5</v>
      </c>
      <c r="F1968" t="s">
        <v>22</v>
      </c>
      <c r="G1968">
        <v>397.29</v>
      </c>
      <c r="H1968">
        <v>1097.4000000000001</v>
      </c>
    </row>
    <row r="1969" spans="1:8" customFormat="1" ht="12.75" x14ac:dyDescent="0.2">
      <c r="A1969" t="s">
        <v>4706</v>
      </c>
      <c r="B1969" t="s">
        <v>4707</v>
      </c>
      <c r="C1969" t="s">
        <v>1268</v>
      </c>
      <c r="D1969">
        <v>843.75</v>
      </c>
      <c r="E1969">
        <v>4503.75</v>
      </c>
      <c r="F1969" t="s">
        <v>22</v>
      </c>
      <c r="G1969">
        <v>297.97000000000003</v>
      </c>
      <c r="H1969">
        <v>1590.49</v>
      </c>
    </row>
    <row r="1970" spans="1:8" customFormat="1" ht="12.75" x14ac:dyDescent="0.2">
      <c r="A1970" t="s">
        <v>4708</v>
      </c>
      <c r="B1970" t="s">
        <v>4709</v>
      </c>
      <c r="C1970" t="s">
        <v>1268</v>
      </c>
      <c r="D1970">
        <v>6187.5</v>
      </c>
      <c r="E1970">
        <v>8749.5</v>
      </c>
      <c r="F1970" t="s">
        <v>22</v>
      </c>
      <c r="G1970">
        <v>2185.1</v>
      </c>
      <c r="H1970">
        <v>3089.86</v>
      </c>
    </row>
    <row r="1971" spans="1:8" customFormat="1" ht="12.75" x14ac:dyDescent="0.2">
      <c r="A1971" t="s">
        <v>4710</v>
      </c>
      <c r="B1971" t="s">
        <v>4711</v>
      </c>
      <c r="C1971" t="s">
        <v>1268</v>
      </c>
      <c r="D1971">
        <v>6187.5</v>
      </c>
      <c r="E1971">
        <v>8170</v>
      </c>
      <c r="F1971" t="s">
        <v>22</v>
      </c>
      <c r="G1971">
        <v>2185.1</v>
      </c>
      <c r="H1971">
        <v>2885.21</v>
      </c>
    </row>
    <row r="1972" spans="1:8" customFormat="1" ht="12.75" x14ac:dyDescent="0.2">
      <c r="A1972" t="s">
        <v>4712</v>
      </c>
      <c r="B1972" t="s">
        <v>4713</v>
      </c>
      <c r="C1972" t="s">
        <v>921</v>
      </c>
      <c r="D1972" t="s">
        <v>921</v>
      </c>
      <c r="E1972" t="s">
        <v>921</v>
      </c>
      <c r="F1972" t="s">
        <v>921</v>
      </c>
      <c r="G1972" t="s">
        <v>921</v>
      </c>
      <c r="H1972" t="s">
        <v>922</v>
      </c>
    </row>
    <row r="1973" spans="1:8" customFormat="1" ht="12.75" x14ac:dyDescent="0.2">
      <c r="A1973" t="s">
        <v>4714</v>
      </c>
      <c r="B1973" t="s">
        <v>4715</v>
      </c>
      <c r="C1973" t="s">
        <v>921</v>
      </c>
      <c r="D1973" t="s">
        <v>921</v>
      </c>
      <c r="E1973" t="s">
        <v>921</v>
      </c>
      <c r="F1973" t="s">
        <v>921</v>
      </c>
      <c r="G1973" t="s">
        <v>921</v>
      </c>
      <c r="H1973" t="s">
        <v>922</v>
      </c>
    </row>
    <row r="1974" spans="1:8" customFormat="1" ht="12.75" x14ac:dyDescent="0.2">
      <c r="A1974" t="s">
        <v>4716</v>
      </c>
      <c r="B1974" t="s">
        <v>4717</v>
      </c>
      <c r="C1974" t="s">
        <v>921</v>
      </c>
      <c r="D1974" t="s">
        <v>921</v>
      </c>
      <c r="E1974" t="s">
        <v>921</v>
      </c>
      <c r="F1974" t="s">
        <v>921</v>
      </c>
      <c r="G1974" t="s">
        <v>921</v>
      </c>
      <c r="H1974" t="s">
        <v>922</v>
      </c>
    </row>
    <row r="1975" spans="1:8" customFormat="1" ht="12.75" x14ac:dyDescent="0.2">
      <c r="A1975" t="s">
        <v>4718</v>
      </c>
      <c r="B1975" t="s">
        <v>4719</v>
      </c>
      <c r="C1975" t="s">
        <v>1268</v>
      </c>
      <c r="D1975">
        <v>1215</v>
      </c>
      <c r="E1975">
        <v>3777</v>
      </c>
      <c r="F1975" t="s">
        <v>22</v>
      </c>
      <c r="G1975">
        <v>429.07</v>
      </c>
      <c r="H1975">
        <v>1333.84</v>
      </c>
    </row>
    <row r="1976" spans="1:8" customFormat="1" ht="12.75" x14ac:dyDescent="0.2">
      <c r="A1976" t="s">
        <v>4720</v>
      </c>
      <c r="B1976" t="s">
        <v>4721</v>
      </c>
      <c r="C1976" t="s">
        <v>921</v>
      </c>
      <c r="D1976" t="s">
        <v>921</v>
      </c>
      <c r="E1976" t="s">
        <v>921</v>
      </c>
      <c r="F1976" t="s">
        <v>921</v>
      </c>
      <c r="G1976" t="s">
        <v>921</v>
      </c>
      <c r="H1976" t="s">
        <v>922</v>
      </c>
    </row>
    <row r="1977" spans="1:8" customFormat="1" ht="12.75" x14ac:dyDescent="0.2">
      <c r="A1977" t="s">
        <v>4722</v>
      </c>
      <c r="B1977" t="s">
        <v>4723</v>
      </c>
      <c r="C1977" t="s">
        <v>1268</v>
      </c>
      <c r="D1977">
        <v>112.5</v>
      </c>
      <c r="E1977">
        <v>112.5</v>
      </c>
      <c r="F1977" t="s">
        <v>22</v>
      </c>
      <c r="G1977">
        <v>39.729999999999997</v>
      </c>
      <c r="H1977">
        <v>39.729999999999997</v>
      </c>
    </row>
    <row r="1978" spans="1:8" customFormat="1" ht="12.75" x14ac:dyDescent="0.2">
      <c r="A1978" t="s">
        <v>4724</v>
      </c>
      <c r="B1978" t="s">
        <v>4725</v>
      </c>
      <c r="C1978" t="s">
        <v>1268</v>
      </c>
      <c r="D1978">
        <v>1125</v>
      </c>
      <c r="E1978">
        <v>1125</v>
      </c>
      <c r="F1978" t="s">
        <v>22</v>
      </c>
      <c r="G1978">
        <v>397.29</v>
      </c>
      <c r="H1978">
        <v>397.29</v>
      </c>
    </row>
    <row r="1979" spans="1:8" customFormat="1" ht="12.75" x14ac:dyDescent="0.2">
      <c r="A1979" t="s">
        <v>4726</v>
      </c>
      <c r="B1979" t="s">
        <v>4727</v>
      </c>
      <c r="C1979" t="s">
        <v>1331</v>
      </c>
      <c r="D1979">
        <v>562.5</v>
      </c>
      <c r="E1979">
        <v>2599.9</v>
      </c>
      <c r="F1979" t="s">
        <v>21</v>
      </c>
      <c r="G1979">
        <v>60.53</v>
      </c>
      <c r="H1979">
        <v>279.75</v>
      </c>
    </row>
    <row r="1980" spans="1:8" customFormat="1" ht="12.75" x14ac:dyDescent="0.2">
      <c r="A1980" t="s">
        <v>4728</v>
      </c>
      <c r="B1980" t="s">
        <v>4729</v>
      </c>
      <c r="C1980" t="s">
        <v>1331</v>
      </c>
      <c r="D1980">
        <v>0</v>
      </c>
      <c r="E1980">
        <v>195.2</v>
      </c>
      <c r="F1980" t="s">
        <v>21</v>
      </c>
      <c r="G1980">
        <v>0</v>
      </c>
      <c r="H1980">
        <v>21</v>
      </c>
    </row>
    <row r="1981" spans="1:8" customFormat="1" ht="12.75" x14ac:dyDescent="0.2">
      <c r="A1981" t="s">
        <v>4730</v>
      </c>
      <c r="B1981" t="s">
        <v>4731</v>
      </c>
      <c r="C1981" t="s">
        <v>1331</v>
      </c>
      <c r="D1981">
        <v>1125</v>
      </c>
      <c r="E1981">
        <v>3965.16</v>
      </c>
      <c r="F1981" t="s">
        <v>21</v>
      </c>
      <c r="G1981">
        <v>121.05</v>
      </c>
      <c r="H1981">
        <v>426.65</v>
      </c>
    </row>
    <row r="1982" spans="1:8" customFormat="1" ht="12.75" x14ac:dyDescent="0.2">
      <c r="A1982" t="s">
        <v>4732</v>
      </c>
      <c r="B1982" t="s">
        <v>4733</v>
      </c>
      <c r="C1982" t="s">
        <v>1331</v>
      </c>
      <c r="D1982">
        <v>1237.5</v>
      </c>
      <c r="E1982">
        <v>6223.03</v>
      </c>
      <c r="F1982" t="s">
        <v>21</v>
      </c>
      <c r="G1982">
        <v>133.15</v>
      </c>
      <c r="H1982">
        <v>669.6</v>
      </c>
    </row>
    <row r="1983" spans="1:8" customFormat="1" ht="12.75" x14ac:dyDescent="0.2">
      <c r="A1983" t="s">
        <v>4734</v>
      </c>
      <c r="B1983" t="s">
        <v>4735</v>
      </c>
      <c r="C1983" t="s">
        <v>1331</v>
      </c>
      <c r="D1983">
        <v>2193.75</v>
      </c>
      <c r="E1983">
        <v>7862.48</v>
      </c>
      <c r="F1983" t="s">
        <v>21</v>
      </c>
      <c r="G1983">
        <v>236.05</v>
      </c>
      <c r="H1983">
        <v>846</v>
      </c>
    </row>
    <row r="1984" spans="1:8" customFormat="1" ht="12.75" x14ac:dyDescent="0.2">
      <c r="A1984" t="s">
        <v>4736</v>
      </c>
      <c r="B1984" t="s">
        <v>4737</v>
      </c>
      <c r="C1984" t="s">
        <v>1268</v>
      </c>
      <c r="D1984">
        <v>1575</v>
      </c>
      <c r="E1984">
        <v>4625</v>
      </c>
      <c r="F1984" t="s">
        <v>22</v>
      </c>
      <c r="G1984">
        <v>556.21</v>
      </c>
      <c r="H1984">
        <v>1633.3</v>
      </c>
    </row>
    <row r="1985" spans="1:8" customFormat="1" ht="12.75" x14ac:dyDescent="0.2">
      <c r="A1985" t="s">
        <v>44</v>
      </c>
      <c r="B1985" t="s">
        <v>4738</v>
      </c>
      <c r="C1985" t="s">
        <v>1268</v>
      </c>
      <c r="D1985">
        <v>1687.5</v>
      </c>
      <c r="E1985">
        <v>4737.5</v>
      </c>
      <c r="F1985" t="s">
        <v>22</v>
      </c>
      <c r="G1985">
        <v>595.94000000000005</v>
      </c>
      <c r="H1985">
        <v>1673.03</v>
      </c>
    </row>
    <row r="1986" spans="1:8" customFormat="1" ht="12.75" x14ac:dyDescent="0.2">
      <c r="A1986" t="s">
        <v>4739</v>
      </c>
      <c r="B1986" t="s">
        <v>4740</v>
      </c>
      <c r="C1986" t="s">
        <v>1268</v>
      </c>
      <c r="D1986">
        <v>3712.5</v>
      </c>
      <c r="E1986">
        <v>7372.5</v>
      </c>
      <c r="F1986" t="s">
        <v>22</v>
      </c>
      <c r="G1986">
        <v>1311.06</v>
      </c>
      <c r="H1986">
        <v>2603.58</v>
      </c>
    </row>
    <row r="1987" spans="1:8" customFormat="1" ht="12.75" x14ac:dyDescent="0.2">
      <c r="A1987" t="s">
        <v>507</v>
      </c>
      <c r="B1987" t="s">
        <v>506</v>
      </c>
      <c r="C1987" t="s">
        <v>1268</v>
      </c>
      <c r="D1987">
        <v>4837.5</v>
      </c>
      <c r="E1987">
        <v>8497.5</v>
      </c>
      <c r="F1987" t="s">
        <v>22</v>
      </c>
      <c r="G1987">
        <v>1708.35</v>
      </c>
      <c r="H1987">
        <v>3000.87</v>
      </c>
    </row>
    <row r="1988" spans="1:8" customFormat="1" ht="12.75" x14ac:dyDescent="0.2">
      <c r="A1988" t="s">
        <v>4741</v>
      </c>
      <c r="B1988" t="s">
        <v>4742</v>
      </c>
      <c r="C1988" t="s">
        <v>1268</v>
      </c>
      <c r="D1988">
        <v>3712.5</v>
      </c>
      <c r="E1988">
        <v>7372.5</v>
      </c>
      <c r="F1988" t="s">
        <v>22</v>
      </c>
      <c r="G1988">
        <v>1311.06</v>
      </c>
      <c r="H1988">
        <v>2603.58</v>
      </c>
    </row>
    <row r="1989" spans="1:8" customFormat="1" ht="12.75" x14ac:dyDescent="0.2">
      <c r="A1989" t="s">
        <v>4743</v>
      </c>
      <c r="B1989" t="s">
        <v>4744</v>
      </c>
      <c r="C1989" t="s">
        <v>1268</v>
      </c>
      <c r="D1989">
        <v>815.63</v>
      </c>
      <c r="E1989">
        <v>4170.63</v>
      </c>
      <c r="F1989" t="s">
        <v>22</v>
      </c>
      <c r="G1989">
        <v>288.04000000000002</v>
      </c>
      <c r="H1989">
        <v>1472.84</v>
      </c>
    </row>
    <row r="1990" spans="1:8" customFormat="1" ht="12.75" x14ac:dyDescent="0.2">
      <c r="A1990" t="s">
        <v>4745</v>
      </c>
      <c r="B1990" t="s">
        <v>4746</v>
      </c>
      <c r="C1990" t="s">
        <v>1268</v>
      </c>
      <c r="D1990">
        <v>675</v>
      </c>
      <c r="E1990">
        <v>4030</v>
      </c>
      <c r="F1990" t="s">
        <v>22</v>
      </c>
      <c r="G1990">
        <v>238.37</v>
      </c>
      <c r="H1990">
        <v>1423.18</v>
      </c>
    </row>
    <row r="1991" spans="1:8" customFormat="1" ht="12.75" x14ac:dyDescent="0.2">
      <c r="A1991" t="s">
        <v>4747</v>
      </c>
      <c r="B1991" t="s">
        <v>4748</v>
      </c>
      <c r="C1991" t="s">
        <v>1268</v>
      </c>
      <c r="D1991">
        <v>5906.25</v>
      </c>
      <c r="E1991">
        <v>11989.78</v>
      </c>
      <c r="F1991" t="s">
        <v>22</v>
      </c>
      <c r="G1991">
        <v>2085.77</v>
      </c>
      <c r="H1991">
        <v>4234.1499999999996</v>
      </c>
    </row>
    <row r="1992" spans="1:8" customFormat="1" ht="12.75" x14ac:dyDescent="0.2">
      <c r="A1992" t="s">
        <v>4749</v>
      </c>
      <c r="B1992" t="s">
        <v>4750</v>
      </c>
      <c r="C1992" t="s">
        <v>1268</v>
      </c>
      <c r="D1992">
        <v>4837.5</v>
      </c>
      <c r="E1992">
        <v>10921.03</v>
      </c>
      <c r="F1992" t="s">
        <v>22</v>
      </c>
      <c r="G1992">
        <v>1708.35</v>
      </c>
      <c r="H1992">
        <v>3856.73</v>
      </c>
    </row>
    <row r="1993" spans="1:8" customFormat="1" ht="12.75" x14ac:dyDescent="0.2">
      <c r="A1993" t="s">
        <v>4751</v>
      </c>
      <c r="B1993" t="s">
        <v>4752</v>
      </c>
      <c r="C1993" t="s">
        <v>1268</v>
      </c>
      <c r="D1993">
        <v>4021.88</v>
      </c>
      <c r="E1993">
        <v>10105.41</v>
      </c>
      <c r="F1993" t="s">
        <v>22</v>
      </c>
      <c r="G1993">
        <v>1420.31</v>
      </c>
      <c r="H1993">
        <v>3568.7</v>
      </c>
    </row>
    <row r="1994" spans="1:8" customFormat="1" ht="12.75" x14ac:dyDescent="0.2">
      <c r="A1994" t="s">
        <v>4753</v>
      </c>
      <c r="B1994" t="s">
        <v>4754</v>
      </c>
      <c r="C1994" t="s">
        <v>1331</v>
      </c>
      <c r="D1994">
        <v>2306.25</v>
      </c>
      <c r="E1994">
        <v>6689.1</v>
      </c>
      <c r="F1994" t="s">
        <v>21</v>
      </c>
      <c r="G1994">
        <v>248.15</v>
      </c>
      <c r="H1994">
        <v>719.75</v>
      </c>
    </row>
    <row r="1995" spans="1:8" customFormat="1" ht="12.75" x14ac:dyDescent="0.2">
      <c r="A1995" t="s">
        <v>4755</v>
      </c>
      <c r="B1995" t="s">
        <v>4756</v>
      </c>
      <c r="C1995" t="s">
        <v>1331</v>
      </c>
      <c r="D1995">
        <v>2306.25</v>
      </c>
      <c r="E1995">
        <v>4676.78</v>
      </c>
      <c r="F1995" t="s">
        <v>21</v>
      </c>
      <c r="G1995">
        <v>248.15</v>
      </c>
      <c r="H1995">
        <v>503.22</v>
      </c>
    </row>
    <row r="1996" spans="1:8" customFormat="1" ht="12.75" x14ac:dyDescent="0.2">
      <c r="A1996" t="s">
        <v>4757</v>
      </c>
      <c r="B1996" t="s">
        <v>4758</v>
      </c>
      <c r="C1996" t="s">
        <v>1331</v>
      </c>
      <c r="D1996">
        <v>815.63</v>
      </c>
      <c r="E1996">
        <v>1864.21</v>
      </c>
      <c r="F1996" t="s">
        <v>21</v>
      </c>
      <c r="G1996">
        <v>87.76</v>
      </c>
      <c r="H1996">
        <v>200.59</v>
      </c>
    </row>
    <row r="1997" spans="1:8" customFormat="1" ht="12.75" x14ac:dyDescent="0.2">
      <c r="A1997" t="s">
        <v>4759</v>
      </c>
      <c r="B1997" t="s">
        <v>4760</v>
      </c>
      <c r="C1997" t="s">
        <v>1268</v>
      </c>
      <c r="D1997">
        <v>703.13</v>
      </c>
      <c r="E1997">
        <v>1910.93</v>
      </c>
      <c r="F1997" t="s">
        <v>22</v>
      </c>
      <c r="G1997">
        <v>248.31</v>
      </c>
      <c r="H1997">
        <v>674.84</v>
      </c>
    </row>
    <row r="1998" spans="1:8" customFormat="1" ht="12.75" x14ac:dyDescent="0.2">
      <c r="A1998" t="s">
        <v>4761</v>
      </c>
      <c r="B1998" t="s">
        <v>4762</v>
      </c>
      <c r="C1998" t="s">
        <v>1268</v>
      </c>
      <c r="D1998">
        <v>4050</v>
      </c>
      <c r="E1998">
        <v>4050</v>
      </c>
      <c r="F1998" t="s">
        <v>22</v>
      </c>
      <c r="G1998">
        <v>1430.25</v>
      </c>
      <c r="H1998">
        <v>1430.25</v>
      </c>
    </row>
    <row r="1999" spans="1:8" customFormat="1" ht="12.75" x14ac:dyDescent="0.2">
      <c r="A1999" t="s">
        <v>4763</v>
      </c>
      <c r="B1999" t="s">
        <v>4764</v>
      </c>
      <c r="C1999" t="s">
        <v>1268</v>
      </c>
      <c r="D1999">
        <v>1687.5</v>
      </c>
      <c r="E1999">
        <v>1687.5</v>
      </c>
      <c r="F1999" t="s">
        <v>22</v>
      </c>
      <c r="G1999">
        <v>595.94000000000005</v>
      </c>
      <c r="H1999">
        <v>595.94000000000005</v>
      </c>
    </row>
    <row r="2000" spans="1:8" customFormat="1" ht="12.75" x14ac:dyDescent="0.2">
      <c r="A2000" t="s">
        <v>4765</v>
      </c>
      <c r="B2000" t="s">
        <v>4766</v>
      </c>
      <c r="C2000" t="s">
        <v>1268</v>
      </c>
      <c r="D2000">
        <v>815.63</v>
      </c>
      <c r="E2000">
        <v>1410.38</v>
      </c>
      <c r="F2000" t="s">
        <v>22</v>
      </c>
      <c r="G2000">
        <v>288.04000000000002</v>
      </c>
      <c r="H2000">
        <v>498.07</v>
      </c>
    </row>
    <row r="2001" spans="1:8" customFormat="1" ht="12.75" x14ac:dyDescent="0.2">
      <c r="A2001" t="s">
        <v>4767</v>
      </c>
      <c r="B2001" t="s">
        <v>4768</v>
      </c>
      <c r="C2001" t="s">
        <v>1268</v>
      </c>
      <c r="D2001">
        <v>1350</v>
      </c>
      <c r="E2001">
        <v>2557.8000000000002</v>
      </c>
      <c r="F2001" t="s">
        <v>22</v>
      </c>
      <c r="G2001">
        <v>476.75</v>
      </c>
      <c r="H2001">
        <v>903.28</v>
      </c>
    </row>
    <row r="2002" spans="1:8" customFormat="1" ht="12.75" x14ac:dyDescent="0.2">
      <c r="A2002" t="s">
        <v>4769</v>
      </c>
      <c r="B2002" t="s">
        <v>4770</v>
      </c>
      <c r="C2002" t="s">
        <v>1268</v>
      </c>
      <c r="D2002">
        <v>843.75</v>
      </c>
      <c r="E2002">
        <v>843.75</v>
      </c>
      <c r="F2002" t="s">
        <v>22</v>
      </c>
      <c r="G2002">
        <v>297.97000000000003</v>
      </c>
      <c r="H2002">
        <v>297.97000000000003</v>
      </c>
    </row>
    <row r="2003" spans="1:8" customFormat="1" ht="12.75" x14ac:dyDescent="0.2">
      <c r="A2003" t="s">
        <v>4771</v>
      </c>
      <c r="B2003" t="s">
        <v>4772</v>
      </c>
      <c r="C2003" t="s">
        <v>1268</v>
      </c>
      <c r="D2003">
        <v>5090.63</v>
      </c>
      <c r="E2003">
        <v>8750.6299999999992</v>
      </c>
      <c r="F2003" t="s">
        <v>22</v>
      </c>
      <c r="G2003">
        <v>1797.74</v>
      </c>
      <c r="H2003">
        <v>3090.26</v>
      </c>
    </row>
    <row r="2004" spans="1:8" customFormat="1" ht="12.75" x14ac:dyDescent="0.2">
      <c r="A2004" t="s">
        <v>4773</v>
      </c>
      <c r="B2004" t="s">
        <v>4774</v>
      </c>
      <c r="C2004" t="s">
        <v>1268</v>
      </c>
      <c r="D2004">
        <v>5906.25</v>
      </c>
      <c r="E2004">
        <v>11955.5</v>
      </c>
      <c r="F2004" t="s">
        <v>22</v>
      </c>
      <c r="G2004">
        <v>2085.77</v>
      </c>
      <c r="H2004">
        <v>4222.05</v>
      </c>
    </row>
    <row r="2005" spans="1:8" customFormat="1" ht="12.75" x14ac:dyDescent="0.2">
      <c r="A2005" t="s">
        <v>4775</v>
      </c>
      <c r="B2005" t="s">
        <v>4776</v>
      </c>
      <c r="C2005" t="s">
        <v>1268</v>
      </c>
      <c r="D2005">
        <v>2193.75</v>
      </c>
      <c r="E2005">
        <v>2193.75</v>
      </c>
      <c r="F2005" t="s">
        <v>22</v>
      </c>
      <c r="G2005">
        <v>774.72</v>
      </c>
      <c r="H2005">
        <v>774.72</v>
      </c>
    </row>
    <row r="2006" spans="1:8" customFormat="1" ht="12.75" x14ac:dyDescent="0.2">
      <c r="A2006" t="s">
        <v>4777</v>
      </c>
      <c r="B2006" t="s">
        <v>4778</v>
      </c>
      <c r="C2006" t="s">
        <v>1268</v>
      </c>
      <c r="D2006">
        <v>1125</v>
      </c>
      <c r="E2006">
        <v>1125</v>
      </c>
      <c r="F2006" t="s">
        <v>22</v>
      </c>
      <c r="G2006">
        <v>397.29</v>
      </c>
      <c r="H2006">
        <v>397.29</v>
      </c>
    </row>
    <row r="2007" spans="1:8" customFormat="1" ht="12.75" x14ac:dyDescent="0.2">
      <c r="A2007" t="s">
        <v>4779</v>
      </c>
      <c r="B2007" t="s">
        <v>4780</v>
      </c>
      <c r="C2007" t="s">
        <v>921</v>
      </c>
      <c r="D2007" t="s">
        <v>921</v>
      </c>
      <c r="E2007" t="s">
        <v>921</v>
      </c>
      <c r="F2007" t="s">
        <v>921</v>
      </c>
      <c r="G2007" t="s">
        <v>921</v>
      </c>
      <c r="H2007" t="s">
        <v>922</v>
      </c>
    </row>
    <row r="2008" spans="1:8" customFormat="1" ht="12.75" x14ac:dyDescent="0.2">
      <c r="A2008" t="s">
        <v>4781</v>
      </c>
      <c r="B2008" t="s">
        <v>4782</v>
      </c>
      <c r="C2008" t="s">
        <v>921</v>
      </c>
      <c r="D2008" t="s">
        <v>921</v>
      </c>
      <c r="E2008" t="s">
        <v>921</v>
      </c>
      <c r="F2008" t="s">
        <v>921</v>
      </c>
      <c r="G2008" t="s">
        <v>921</v>
      </c>
      <c r="H2008" t="s">
        <v>922</v>
      </c>
    </row>
    <row r="2009" spans="1:8" customFormat="1" ht="12.75" x14ac:dyDescent="0.2">
      <c r="A2009" t="s">
        <v>4783</v>
      </c>
      <c r="B2009" t="s">
        <v>4784</v>
      </c>
      <c r="C2009" t="s">
        <v>1268</v>
      </c>
      <c r="D2009">
        <v>675</v>
      </c>
      <c r="E2009">
        <v>4030</v>
      </c>
      <c r="F2009" t="s">
        <v>22</v>
      </c>
      <c r="G2009">
        <v>238.37</v>
      </c>
      <c r="H2009">
        <v>1423.18</v>
      </c>
    </row>
    <row r="2010" spans="1:8" customFormat="1" ht="12.75" x14ac:dyDescent="0.2">
      <c r="A2010" t="s">
        <v>4785</v>
      </c>
      <c r="B2010" t="s">
        <v>4786</v>
      </c>
      <c r="C2010" t="s">
        <v>1268</v>
      </c>
      <c r="D2010">
        <v>815.63</v>
      </c>
      <c r="E2010">
        <v>4170.63</v>
      </c>
      <c r="F2010" t="s">
        <v>22</v>
      </c>
      <c r="G2010">
        <v>288.04000000000002</v>
      </c>
      <c r="H2010">
        <v>1472.84</v>
      </c>
    </row>
    <row r="2011" spans="1:8" customFormat="1" ht="12.75" x14ac:dyDescent="0.2">
      <c r="A2011" t="s">
        <v>4787</v>
      </c>
      <c r="B2011" t="s">
        <v>4788</v>
      </c>
      <c r="C2011" t="s">
        <v>6</v>
      </c>
      <c r="D2011">
        <v>27.56</v>
      </c>
      <c r="E2011">
        <v>27.56</v>
      </c>
      <c r="F2011" t="s">
        <v>6</v>
      </c>
      <c r="G2011">
        <v>27.56</v>
      </c>
      <c r="H2011">
        <v>27.56</v>
      </c>
    </row>
    <row r="2012" spans="1:8" customFormat="1" ht="12.75" x14ac:dyDescent="0.2">
      <c r="A2012" t="s">
        <v>4789</v>
      </c>
      <c r="B2012" t="s">
        <v>4790</v>
      </c>
      <c r="C2012" t="s">
        <v>6</v>
      </c>
      <c r="D2012">
        <v>39.15</v>
      </c>
      <c r="E2012">
        <v>39.15</v>
      </c>
      <c r="F2012" t="s">
        <v>6</v>
      </c>
      <c r="G2012">
        <v>39.15</v>
      </c>
      <c r="H2012">
        <v>39.15</v>
      </c>
    </row>
    <row r="2013" spans="1:8" customFormat="1" ht="12.75" x14ac:dyDescent="0.2">
      <c r="A2013" t="s">
        <v>4791</v>
      </c>
      <c r="B2013" t="s">
        <v>4792</v>
      </c>
      <c r="C2013" t="s">
        <v>6</v>
      </c>
      <c r="D2013">
        <v>55.13</v>
      </c>
      <c r="E2013">
        <v>55.13</v>
      </c>
      <c r="F2013" t="s">
        <v>6</v>
      </c>
      <c r="G2013">
        <v>55.13</v>
      </c>
      <c r="H2013">
        <v>55.13</v>
      </c>
    </row>
    <row r="2014" spans="1:8" customFormat="1" ht="12.75" x14ac:dyDescent="0.2">
      <c r="A2014" t="s">
        <v>4793</v>
      </c>
      <c r="B2014" t="s">
        <v>4794</v>
      </c>
      <c r="C2014" t="s">
        <v>6</v>
      </c>
      <c r="D2014">
        <v>110.25</v>
      </c>
      <c r="E2014">
        <v>110.25</v>
      </c>
      <c r="F2014" t="s">
        <v>6</v>
      </c>
      <c r="G2014">
        <v>110.25</v>
      </c>
      <c r="H2014">
        <v>110.25</v>
      </c>
    </row>
    <row r="2015" spans="1:8" customFormat="1" ht="12.75" x14ac:dyDescent="0.2">
      <c r="A2015" t="s">
        <v>4795</v>
      </c>
      <c r="B2015" t="s">
        <v>4796</v>
      </c>
      <c r="C2015" t="s">
        <v>906</v>
      </c>
      <c r="D2015">
        <v>1692</v>
      </c>
      <c r="E2015">
        <v>1984.8</v>
      </c>
      <c r="F2015" t="s">
        <v>906</v>
      </c>
      <c r="G2015">
        <v>1692</v>
      </c>
      <c r="H2015">
        <v>1984.8</v>
      </c>
    </row>
    <row r="2016" spans="1:8" customFormat="1" ht="12.75" x14ac:dyDescent="0.2">
      <c r="A2016" t="s">
        <v>4797</v>
      </c>
      <c r="B2016" t="s">
        <v>4798</v>
      </c>
      <c r="C2016" t="s">
        <v>906</v>
      </c>
      <c r="D2016">
        <v>675</v>
      </c>
      <c r="E2016">
        <v>675</v>
      </c>
      <c r="F2016" t="s">
        <v>906</v>
      </c>
      <c r="G2016">
        <v>675</v>
      </c>
      <c r="H2016">
        <v>675</v>
      </c>
    </row>
    <row r="2017" spans="1:8" customFormat="1" ht="12.75" x14ac:dyDescent="0.2">
      <c r="A2017" t="s">
        <v>4799</v>
      </c>
      <c r="B2017" t="s">
        <v>4800</v>
      </c>
      <c r="C2017" t="s">
        <v>906</v>
      </c>
      <c r="D2017">
        <v>703.13</v>
      </c>
      <c r="E2017">
        <v>703.13</v>
      </c>
      <c r="F2017" t="s">
        <v>906</v>
      </c>
      <c r="G2017">
        <v>703.13</v>
      </c>
      <c r="H2017">
        <v>703.13</v>
      </c>
    </row>
    <row r="2018" spans="1:8" customFormat="1" ht="12.75" x14ac:dyDescent="0.2">
      <c r="A2018" t="s">
        <v>4801</v>
      </c>
      <c r="B2018" t="s">
        <v>4802</v>
      </c>
      <c r="C2018" t="s">
        <v>1363</v>
      </c>
      <c r="D2018">
        <v>281.25</v>
      </c>
      <c r="E2018">
        <v>311.75</v>
      </c>
      <c r="F2018" t="s">
        <v>1363</v>
      </c>
      <c r="G2018">
        <v>281.25</v>
      </c>
      <c r="H2018">
        <v>311.75</v>
      </c>
    </row>
    <row r="2019" spans="1:8" customFormat="1" ht="12.75" x14ac:dyDescent="0.2">
      <c r="A2019" t="s">
        <v>4803</v>
      </c>
      <c r="B2019" t="s">
        <v>4804</v>
      </c>
      <c r="C2019" t="s">
        <v>1363</v>
      </c>
      <c r="D2019">
        <v>1968.75</v>
      </c>
      <c r="E2019">
        <v>3188.75</v>
      </c>
      <c r="F2019" t="s">
        <v>1363</v>
      </c>
      <c r="G2019">
        <v>1968.75</v>
      </c>
      <c r="H2019">
        <v>3188.75</v>
      </c>
    </row>
    <row r="2020" spans="1:8" customFormat="1" ht="12.75" x14ac:dyDescent="0.2">
      <c r="A2020" t="s">
        <v>4805</v>
      </c>
      <c r="B2020" t="s">
        <v>4806</v>
      </c>
      <c r="C2020" t="s">
        <v>906</v>
      </c>
      <c r="D2020">
        <v>1973.25</v>
      </c>
      <c r="E2020">
        <v>3193.25</v>
      </c>
      <c r="F2020" t="s">
        <v>906</v>
      </c>
      <c r="G2020">
        <v>1973.25</v>
      </c>
      <c r="H2020">
        <v>3193.25</v>
      </c>
    </row>
    <row r="2021" spans="1:8" customFormat="1" ht="12.75" x14ac:dyDescent="0.2">
      <c r="A2021" t="s">
        <v>4807</v>
      </c>
      <c r="B2021" t="s">
        <v>4808</v>
      </c>
      <c r="C2021" t="s">
        <v>906</v>
      </c>
      <c r="D2021">
        <v>675</v>
      </c>
      <c r="E2021">
        <v>675</v>
      </c>
      <c r="F2021" t="s">
        <v>906</v>
      </c>
      <c r="G2021">
        <v>675</v>
      </c>
      <c r="H2021">
        <v>675</v>
      </c>
    </row>
    <row r="2022" spans="1:8" customFormat="1" ht="12.75" x14ac:dyDescent="0.2">
      <c r="A2022" t="s">
        <v>4809</v>
      </c>
      <c r="B2022" t="s">
        <v>4810</v>
      </c>
      <c r="C2022" t="s">
        <v>906</v>
      </c>
      <c r="D2022">
        <v>984.38</v>
      </c>
      <c r="E2022">
        <v>984.38</v>
      </c>
      <c r="F2022" t="s">
        <v>906</v>
      </c>
      <c r="G2022">
        <v>984.38</v>
      </c>
      <c r="H2022">
        <v>984.38</v>
      </c>
    </row>
    <row r="2023" spans="1:8" customFormat="1" ht="12.75" x14ac:dyDescent="0.2">
      <c r="A2023" t="s">
        <v>4811</v>
      </c>
      <c r="B2023" t="s">
        <v>4812</v>
      </c>
      <c r="C2023" t="s">
        <v>1363</v>
      </c>
      <c r="D2023">
        <v>281.25</v>
      </c>
      <c r="E2023">
        <v>311.75</v>
      </c>
      <c r="F2023" t="s">
        <v>1363</v>
      </c>
      <c r="G2023">
        <v>281.25</v>
      </c>
      <c r="H2023">
        <v>311.75</v>
      </c>
    </row>
    <row r="2024" spans="1:8" customFormat="1" ht="12.75" x14ac:dyDescent="0.2">
      <c r="A2024" t="s">
        <v>4813</v>
      </c>
      <c r="B2024" t="s">
        <v>4814</v>
      </c>
      <c r="C2024" t="s">
        <v>1363</v>
      </c>
      <c r="D2024">
        <v>2390.63</v>
      </c>
      <c r="E2024">
        <v>3610.63</v>
      </c>
      <c r="F2024" t="s">
        <v>1363</v>
      </c>
      <c r="G2024">
        <v>2390.63</v>
      </c>
      <c r="H2024">
        <v>3610.63</v>
      </c>
    </row>
    <row r="2025" spans="1:8" customFormat="1" ht="12.75" x14ac:dyDescent="0.2">
      <c r="A2025" t="s">
        <v>4815</v>
      </c>
      <c r="B2025" t="s">
        <v>4816</v>
      </c>
      <c r="C2025" t="s">
        <v>906</v>
      </c>
      <c r="D2025">
        <v>2306.25</v>
      </c>
      <c r="E2025">
        <v>2599.0500000000002</v>
      </c>
      <c r="F2025" t="s">
        <v>906</v>
      </c>
      <c r="G2025">
        <v>2306.25</v>
      </c>
      <c r="H2025">
        <v>2599.0500000000002</v>
      </c>
    </row>
    <row r="2026" spans="1:8" customFormat="1" ht="12.75" x14ac:dyDescent="0.2">
      <c r="A2026" t="s">
        <v>4817</v>
      </c>
      <c r="B2026" t="s">
        <v>4818</v>
      </c>
      <c r="C2026" t="s">
        <v>906</v>
      </c>
      <c r="D2026">
        <v>720</v>
      </c>
      <c r="E2026">
        <v>720</v>
      </c>
      <c r="F2026" t="s">
        <v>906</v>
      </c>
      <c r="G2026">
        <v>720</v>
      </c>
      <c r="H2026">
        <v>720</v>
      </c>
    </row>
    <row r="2027" spans="1:8" customFormat="1" ht="12.75" x14ac:dyDescent="0.2">
      <c r="A2027" t="s">
        <v>4819</v>
      </c>
      <c r="B2027" t="s">
        <v>4820</v>
      </c>
      <c r="C2027" t="s">
        <v>906</v>
      </c>
      <c r="D2027">
        <v>897.75</v>
      </c>
      <c r="E2027">
        <v>897.75</v>
      </c>
      <c r="F2027" t="s">
        <v>906</v>
      </c>
      <c r="G2027">
        <v>897.75</v>
      </c>
      <c r="H2027">
        <v>897.75</v>
      </c>
    </row>
    <row r="2028" spans="1:8" customFormat="1" ht="12.75" x14ac:dyDescent="0.2">
      <c r="A2028" t="s">
        <v>4821</v>
      </c>
      <c r="B2028" t="s">
        <v>4822</v>
      </c>
      <c r="C2028" t="s">
        <v>1363</v>
      </c>
      <c r="D2028">
        <v>281.25</v>
      </c>
      <c r="E2028">
        <v>311.75</v>
      </c>
      <c r="F2028" t="s">
        <v>1363</v>
      </c>
      <c r="G2028">
        <v>281.25</v>
      </c>
      <c r="H2028">
        <v>311.75</v>
      </c>
    </row>
    <row r="2029" spans="1:8" customFormat="1" ht="12.75" x14ac:dyDescent="0.2">
      <c r="A2029" t="s">
        <v>4823</v>
      </c>
      <c r="B2029" t="s">
        <v>4824</v>
      </c>
      <c r="C2029" t="s">
        <v>1363</v>
      </c>
      <c r="D2029">
        <v>2925</v>
      </c>
      <c r="E2029">
        <v>4145</v>
      </c>
      <c r="F2029" t="s">
        <v>1363</v>
      </c>
      <c r="G2029">
        <v>2925</v>
      </c>
      <c r="H2029">
        <v>4145</v>
      </c>
    </row>
    <row r="2030" spans="1:8" customFormat="1" ht="12.75" x14ac:dyDescent="0.2">
      <c r="A2030" t="s">
        <v>4825</v>
      </c>
      <c r="B2030" t="s">
        <v>4826</v>
      </c>
      <c r="C2030" t="s">
        <v>906</v>
      </c>
      <c r="D2030">
        <v>2812.5</v>
      </c>
      <c r="E2030">
        <v>3105.3</v>
      </c>
      <c r="F2030" t="s">
        <v>906</v>
      </c>
      <c r="G2030">
        <v>2812.5</v>
      </c>
      <c r="H2030">
        <v>3105.3</v>
      </c>
    </row>
    <row r="2031" spans="1:8" customFormat="1" ht="12.75" x14ac:dyDescent="0.2">
      <c r="A2031" t="s">
        <v>4827</v>
      </c>
      <c r="B2031" t="s">
        <v>4828</v>
      </c>
      <c r="C2031" t="s">
        <v>906</v>
      </c>
      <c r="D2031">
        <v>837</v>
      </c>
      <c r="E2031">
        <v>837</v>
      </c>
      <c r="F2031" t="s">
        <v>906</v>
      </c>
      <c r="G2031">
        <v>837</v>
      </c>
      <c r="H2031">
        <v>837</v>
      </c>
    </row>
    <row r="2032" spans="1:8" customFormat="1" ht="12.75" x14ac:dyDescent="0.2">
      <c r="A2032" t="s">
        <v>4829</v>
      </c>
      <c r="B2032" t="s">
        <v>4830</v>
      </c>
      <c r="C2032" t="s">
        <v>906</v>
      </c>
      <c r="D2032">
        <v>1057.72</v>
      </c>
      <c r="E2032">
        <v>1057.72</v>
      </c>
      <c r="F2032" t="s">
        <v>906</v>
      </c>
      <c r="G2032">
        <v>1057.72</v>
      </c>
      <c r="H2032">
        <v>1057.72</v>
      </c>
    </row>
    <row r="2033" spans="1:8" customFormat="1" ht="12.75" x14ac:dyDescent="0.2">
      <c r="A2033" t="s">
        <v>4831</v>
      </c>
      <c r="B2033" t="s">
        <v>4832</v>
      </c>
      <c r="C2033" t="s">
        <v>1363</v>
      </c>
      <c r="D2033">
        <v>281.25</v>
      </c>
      <c r="E2033">
        <v>311.75</v>
      </c>
      <c r="F2033" t="s">
        <v>1363</v>
      </c>
      <c r="G2033">
        <v>281.25</v>
      </c>
      <c r="H2033">
        <v>311.75</v>
      </c>
    </row>
    <row r="2034" spans="1:8" customFormat="1" ht="12.75" x14ac:dyDescent="0.2">
      <c r="A2034" t="s">
        <v>4833</v>
      </c>
      <c r="B2034" t="s">
        <v>4834</v>
      </c>
      <c r="C2034" t="s">
        <v>1363</v>
      </c>
      <c r="D2034">
        <v>3656.25</v>
      </c>
      <c r="E2034">
        <v>4876.25</v>
      </c>
      <c r="F2034" t="s">
        <v>1363</v>
      </c>
      <c r="G2034">
        <v>3656.25</v>
      </c>
      <c r="H2034">
        <v>4876.25</v>
      </c>
    </row>
    <row r="2035" spans="1:8" customFormat="1" ht="12.75" x14ac:dyDescent="0.2">
      <c r="A2035" t="s">
        <v>4835</v>
      </c>
      <c r="B2035" t="s">
        <v>4836</v>
      </c>
      <c r="C2035" t="s">
        <v>906</v>
      </c>
      <c r="D2035">
        <v>5906.25</v>
      </c>
      <c r="E2035">
        <v>6199.05</v>
      </c>
      <c r="F2035" t="s">
        <v>906</v>
      </c>
      <c r="G2035">
        <v>5906.25</v>
      </c>
      <c r="H2035">
        <v>6199.05</v>
      </c>
    </row>
    <row r="2036" spans="1:8" customFormat="1" ht="12.75" x14ac:dyDescent="0.2">
      <c r="A2036" t="s">
        <v>4837</v>
      </c>
      <c r="B2036" t="s">
        <v>4838</v>
      </c>
      <c r="C2036" t="s">
        <v>906</v>
      </c>
      <c r="D2036">
        <v>1053</v>
      </c>
      <c r="E2036">
        <v>1053</v>
      </c>
      <c r="F2036" t="s">
        <v>906</v>
      </c>
      <c r="G2036">
        <v>1053</v>
      </c>
      <c r="H2036">
        <v>1053</v>
      </c>
    </row>
    <row r="2037" spans="1:8" customFormat="1" ht="12.75" x14ac:dyDescent="0.2">
      <c r="A2037" t="s">
        <v>4839</v>
      </c>
      <c r="B2037" t="s">
        <v>4840</v>
      </c>
      <c r="C2037" t="s">
        <v>906</v>
      </c>
      <c r="D2037">
        <v>1169.78</v>
      </c>
      <c r="E2037">
        <v>1169.78</v>
      </c>
      <c r="F2037" t="s">
        <v>906</v>
      </c>
      <c r="G2037">
        <v>1169.78</v>
      </c>
      <c r="H2037">
        <v>1169.78</v>
      </c>
    </row>
    <row r="2038" spans="1:8" customFormat="1" ht="12.75" x14ac:dyDescent="0.2">
      <c r="A2038" t="s">
        <v>4841</v>
      </c>
      <c r="B2038" t="s">
        <v>4842</v>
      </c>
      <c r="C2038" t="s">
        <v>1363</v>
      </c>
      <c r="D2038">
        <v>281.25</v>
      </c>
      <c r="E2038">
        <v>317.85000000000002</v>
      </c>
      <c r="F2038" t="s">
        <v>1363</v>
      </c>
      <c r="G2038">
        <v>281.25</v>
      </c>
      <c r="H2038">
        <v>317.85000000000002</v>
      </c>
    </row>
    <row r="2039" spans="1:8" customFormat="1" ht="12.75" x14ac:dyDescent="0.2">
      <c r="A2039" t="s">
        <v>4843</v>
      </c>
      <c r="B2039" t="s">
        <v>4844</v>
      </c>
      <c r="C2039" t="s">
        <v>1363</v>
      </c>
      <c r="D2039">
        <v>4218.75</v>
      </c>
      <c r="E2039">
        <v>5438.75</v>
      </c>
      <c r="F2039" t="s">
        <v>1363</v>
      </c>
      <c r="G2039">
        <v>4218.75</v>
      </c>
      <c r="H2039">
        <v>5438.75</v>
      </c>
    </row>
    <row r="2040" spans="1:8" customFormat="1" ht="12.75" x14ac:dyDescent="0.2">
      <c r="A2040" t="s">
        <v>4845</v>
      </c>
      <c r="B2040" t="s">
        <v>4846</v>
      </c>
      <c r="C2040" t="s">
        <v>906</v>
      </c>
      <c r="D2040">
        <v>0</v>
      </c>
      <c r="E2040">
        <v>21960</v>
      </c>
      <c r="F2040" t="s">
        <v>906</v>
      </c>
      <c r="G2040">
        <v>0</v>
      </c>
      <c r="H2040">
        <v>21960</v>
      </c>
    </row>
    <row r="2041" spans="1:8" customFormat="1" ht="12.75" x14ac:dyDescent="0.2">
      <c r="A2041" t="s">
        <v>4847</v>
      </c>
      <c r="B2041" t="s">
        <v>4848</v>
      </c>
      <c r="C2041" t="s">
        <v>906</v>
      </c>
      <c r="D2041">
        <v>900</v>
      </c>
      <c r="E2041">
        <v>900</v>
      </c>
      <c r="F2041" t="s">
        <v>906</v>
      </c>
      <c r="G2041">
        <v>900</v>
      </c>
      <c r="H2041">
        <v>900</v>
      </c>
    </row>
    <row r="2042" spans="1:8" customFormat="1" ht="12.75" x14ac:dyDescent="0.2">
      <c r="A2042" t="s">
        <v>4849</v>
      </c>
      <c r="B2042" t="s">
        <v>4850</v>
      </c>
      <c r="C2042" t="s">
        <v>906</v>
      </c>
      <c r="D2042">
        <v>1350</v>
      </c>
      <c r="E2042">
        <v>1350</v>
      </c>
      <c r="F2042" t="s">
        <v>906</v>
      </c>
      <c r="G2042">
        <v>1350</v>
      </c>
      <c r="H2042">
        <v>1350</v>
      </c>
    </row>
    <row r="2043" spans="1:8" customFormat="1" ht="12.75" x14ac:dyDescent="0.2">
      <c r="A2043" t="s">
        <v>4851</v>
      </c>
      <c r="B2043" t="s">
        <v>4852</v>
      </c>
      <c r="C2043" t="s">
        <v>1363</v>
      </c>
      <c r="D2043">
        <v>562.5</v>
      </c>
      <c r="E2043">
        <v>599.1</v>
      </c>
      <c r="F2043" t="s">
        <v>1363</v>
      </c>
      <c r="G2043">
        <v>562.5</v>
      </c>
      <c r="H2043">
        <v>599.1</v>
      </c>
    </row>
    <row r="2044" spans="1:8" customFormat="1" ht="12.75" x14ac:dyDescent="0.2">
      <c r="A2044" t="s">
        <v>4853</v>
      </c>
      <c r="B2044" t="s">
        <v>4854</v>
      </c>
      <c r="C2044" t="s">
        <v>1363</v>
      </c>
      <c r="D2044">
        <v>5343.75</v>
      </c>
      <c r="E2044">
        <v>7295.75</v>
      </c>
      <c r="F2044" t="s">
        <v>1363</v>
      </c>
      <c r="G2044">
        <v>5343.75</v>
      </c>
      <c r="H2044">
        <v>7295.75</v>
      </c>
    </row>
    <row r="2045" spans="1:8" customFormat="1" ht="12.75" x14ac:dyDescent="0.2">
      <c r="A2045" t="s">
        <v>4855</v>
      </c>
      <c r="B2045" t="s">
        <v>4856</v>
      </c>
      <c r="C2045" t="s">
        <v>906</v>
      </c>
      <c r="D2045">
        <v>0</v>
      </c>
      <c r="E2045">
        <v>28060</v>
      </c>
      <c r="F2045" t="s">
        <v>906</v>
      </c>
      <c r="G2045">
        <v>0</v>
      </c>
      <c r="H2045">
        <v>28060</v>
      </c>
    </row>
    <row r="2046" spans="1:8" customFormat="1" ht="12.75" x14ac:dyDescent="0.2">
      <c r="A2046" t="s">
        <v>4857</v>
      </c>
      <c r="B2046" t="s">
        <v>4858</v>
      </c>
      <c r="C2046" t="s">
        <v>906</v>
      </c>
      <c r="D2046">
        <v>1053</v>
      </c>
      <c r="E2046">
        <v>1053</v>
      </c>
      <c r="F2046" t="s">
        <v>906</v>
      </c>
      <c r="G2046">
        <v>1053</v>
      </c>
      <c r="H2046">
        <v>1053</v>
      </c>
    </row>
    <row r="2047" spans="1:8" customFormat="1" ht="12.75" x14ac:dyDescent="0.2">
      <c r="A2047" t="s">
        <v>4859</v>
      </c>
      <c r="B2047" t="s">
        <v>4860</v>
      </c>
      <c r="C2047" t="s">
        <v>906</v>
      </c>
      <c r="D2047">
        <v>1417.5</v>
      </c>
      <c r="E2047">
        <v>1417.5</v>
      </c>
      <c r="F2047" t="s">
        <v>906</v>
      </c>
      <c r="G2047">
        <v>1417.5</v>
      </c>
      <c r="H2047">
        <v>1417.5</v>
      </c>
    </row>
    <row r="2048" spans="1:8" customFormat="1" ht="12.75" x14ac:dyDescent="0.2">
      <c r="A2048" t="s">
        <v>4861</v>
      </c>
      <c r="B2048" t="s">
        <v>4862</v>
      </c>
      <c r="C2048" t="s">
        <v>1363</v>
      </c>
      <c r="D2048">
        <v>281.25</v>
      </c>
      <c r="E2048">
        <v>2706</v>
      </c>
      <c r="F2048" t="s">
        <v>1363</v>
      </c>
      <c r="G2048">
        <v>281.25</v>
      </c>
      <c r="H2048">
        <v>2706</v>
      </c>
    </row>
    <row r="2049" spans="1:8" customFormat="1" ht="12.75" x14ac:dyDescent="0.2">
      <c r="A2049" t="s">
        <v>4863</v>
      </c>
      <c r="B2049" t="s">
        <v>4864</v>
      </c>
      <c r="C2049" t="s">
        <v>1363</v>
      </c>
      <c r="D2049">
        <v>6637.5</v>
      </c>
      <c r="E2049">
        <v>9077.5</v>
      </c>
      <c r="F2049" t="s">
        <v>1363</v>
      </c>
      <c r="G2049">
        <v>6637.5</v>
      </c>
      <c r="H2049">
        <v>9077.5</v>
      </c>
    </row>
    <row r="2050" spans="1:8" customFormat="1" ht="12.75" x14ac:dyDescent="0.2">
      <c r="A2050" t="s">
        <v>4865</v>
      </c>
      <c r="B2050" t="s">
        <v>4866</v>
      </c>
      <c r="C2050" t="s">
        <v>906</v>
      </c>
      <c r="D2050">
        <v>0</v>
      </c>
      <c r="E2050">
        <v>33550</v>
      </c>
      <c r="F2050" t="s">
        <v>906</v>
      </c>
      <c r="G2050">
        <v>0</v>
      </c>
      <c r="H2050">
        <v>33550</v>
      </c>
    </row>
    <row r="2051" spans="1:8" customFormat="1" ht="12.75" x14ac:dyDescent="0.2">
      <c r="A2051" t="s">
        <v>4867</v>
      </c>
      <c r="B2051" t="s">
        <v>4868</v>
      </c>
      <c r="C2051" t="s">
        <v>906</v>
      </c>
      <c r="D2051">
        <v>1188</v>
      </c>
      <c r="E2051">
        <v>1188</v>
      </c>
      <c r="F2051" t="s">
        <v>906</v>
      </c>
      <c r="G2051">
        <v>1188</v>
      </c>
      <c r="H2051">
        <v>1188</v>
      </c>
    </row>
    <row r="2052" spans="1:8" customFormat="1" ht="12.75" x14ac:dyDescent="0.2">
      <c r="A2052" t="s">
        <v>4869</v>
      </c>
      <c r="B2052" t="s">
        <v>4870</v>
      </c>
      <c r="C2052" t="s">
        <v>906</v>
      </c>
      <c r="D2052">
        <v>1574.77</v>
      </c>
      <c r="E2052">
        <v>1574.77</v>
      </c>
      <c r="F2052" t="s">
        <v>906</v>
      </c>
      <c r="G2052">
        <v>1574.78</v>
      </c>
      <c r="H2052">
        <v>1574.78</v>
      </c>
    </row>
    <row r="2053" spans="1:8" customFormat="1" ht="12.75" x14ac:dyDescent="0.2">
      <c r="A2053" t="s">
        <v>4871</v>
      </c>
      <c r="B2053" t="s">
        <v>4872</v>
      </c>
      <c r="C2053" t="s">
        <v>1363</v>
      </c>
      <c r="D2053">
        <v>281.25</v>
      </c>
      <c r="E2053">
        <v>2706</v>
      </c>
      <c r="F2053" t="s">
        <v>1363</v>
      </c>
      <c r="G2053">
        <v>281.25</v>
      </c>
      <c r="H2053">
        <v>2706</v>
      </c>
    </row>
    <row r="2054" spans="1:8" customFormat="1" ht="12.75" x14ac:dyDescent="0.2">
      <c r="A2054" t="s">
        <v>4873</v>
      </c>
      <c r="B2054" t="s">
        <v>4874</v>
      </c>
      <c r="C2054" t="s">
        <v>1363</v>
      </c>
      <c r="D2054">
        <v>7745.63</v>
      </c>
      <c r="E2054">
        <v>11161.63</v>
      </c>
      <c r="F2054" t="s">
        <v>1363</v>
      </c>
      <c r="G2054">
        <v>7745.63</v>
      </c>
      <c r="H2054">
        <v>11161.63</v>
      </c>
    </row>
    <row r="2055" spans="1:8" customFormat="1" ht="12.75" x14ac:dyDescent="0.2">
      <c r="A2055" t="s">
        <v>4875</v>
      </c>
      <c r="B2055" t="s">
        <v>4876</v>
      </c>
      <c r="C2055" t="s">
        <v>906</v>
      </c>
      <c r="D2055">
        <v>0</v>
      </c>
      <c r="E2055">
        <v>39650</v>
      </c>
      <c r="F2055" t="s">
        <v>906</v>
      </c>
      <c r="G2055">
        <v>0</v>
      </c>
      <c r="H2055">
        <v>39650</v>
      </c>
    </row>
    <row r="2056" spans="1:8" customFormat="1" ht="12.75" x14ac:dyDescent="0.2">
      <c r="A2056" t="s">
        <v>4877</v>
      </c>
      <c r="B2056" t="s">
        <v>4878</v>
      </c>
      <c r="C2056" t="s">
        <v>906</v>
      </c>
      <c r="D2056">
        <v>1350</v>
      </c>
      <c r="E2056">
        <v>1350</v>
      </c>
      <c r="F2056" t="s">
        <v>906</v>
      </c>
      <c r="G2056">
        <v>1350</v>
      </c>
      <c r="H2056">
        <v>1350</v>
      </c>
    </row>
    <row r="2057" spans="1:8" customFormat="1" ht="12.75" x14ac:dyDescent="0.2">
      <c r="A2057" t="s">
        <v>4879</v>
      </c>
      <c r="B2057" t="s">
        <v>4880</v>
      </c>
      <c r="C2057" t="s">
        <v>906</v>
      </c>
      <c r="D2057">
        <v>1755</v>
      </c>
      <c r="E2057">
        <v>1755</v>
      </c>
      <c r="F2057" t="s">
        <v>906</v>
      </c>
      <c r="G2057">
        <v>1755</v>
      </c>
      <c r="H2057">
        <v>1755</v>
      </c>
    </row>
    <row r="2058" spans="1:8" customFormat="1" ht="12.75" x14ac:dyDescent="0.2">
      <c r="A2058" t="s">
        <v>4881</v>
      </c>
      <c r="B2058" t="s">
        <v>4882</v>
      </c>
      <c r="C2058" t="s">
        <v>1363</v>
      </c>
      <c r="D2058">
        <v>281.25</v>
      </c>
      <c r="E2058">
        <v>2706</v>
      </c>
      <c r="F2058" t="s">
        <v>1363</v>
      </c>
      <c r="G2058">
        <v>281.25</v>
      </c>
      <c r="H2058">
        <v>2706</v>
      </c>
    </row>
    <row r="2059" spans="1:8" customFormat="1" ht="12.75" x14ac:dyDescent="0.2">
      <c r="A2059" t="s">
        <v>4883</v>
      </c>
      <c r="B2059" t="s">
        <v>4884</v>
      </c>
      <c r="C2059" t="s">
        <v>1363</v>
      </c>
      <c r="D2059">
        <v>7875</v>
      </c>
      <c r="E2059">
        <v>11779</v>
      </c>
      <c r="F2059" t="s">
        <v>1363</v>
      </c>
      <c r="G2059">
        <v>7875</v>
      </c>
      <c r="H2059">
        <v>11779</v>
      </c>
    </row>
    <row r="2060" spans="1:8" customFormat="1" ht="12.75" x14ac:dyDescent="0.2">
      <c r="A2060" t="s">
        <v>4885</v>
      </c>
      <c r="B2060" t="s">
        <v>4886</v>
      </c>
      <c r="C2060" t="s">
        <v>906</v>
      </c>
      <c r="D2060">
        <v>0</v>
      </c>
      <c r="E2060">
        <v>45750</v>
      </c>
      <c r="F2060" t="s">
        <v>906</v>
      </c>
      <c r="G2060">
        <v>0</v>
      </c>
      <c r="H2060">
        <v>45750</v>
      </c>
    </row>
    <row r="2061" spans="1:8" customFormat="1" ht="12.75" x14ac:dyDescent="0.2">
      <c r="A2061" t="s">
        <v>4887</v>
      </c>
      <c r="B2061" t="s">
        <v>4888</v>
      </c>
      <c r="C2061" t="s">
        <v>906</v>
      </c>
      <c r="D2061">
        <v>1584</v>
      </c>
      <c r="E2061">
        <v>1584</v>
      </c>
      <c r="F2061" t="s">
        <v>906</v>
      </c>
      <c r="G2061">
        <v>1584</v>
      </c>
      <c r="H2061">
        <v>1584</v>
      </c>
    </row>
    <row r="2062" spans="1:8" customFormat="1" ht="12.75" x14ac:dyDescent="0.2">
      <c r="A2062" t="s">
        <v>4889</v>
      </c>
      <c r="B2062" t="s">
        <v>4890</v>
      </c>
      <c r="C2062" t="s">
        <v>906</v>
      </c>
      <c r="D2062">
        <v>2114.77</v>
      </c>
      <c r="E2062">
        <v>2114.77</v>
      </c>
      <c r="F2062" t="s">
        <v>906</v>
      </c>
      <c r="G2062">
        <v>2114.77</v>
      </c>
      <c r="H2062">
        <v>2114.77</v>
      </c>
    </row>
    <row r="2063" spans="1:8" customFormat="1" ht="12.75" x14ac:dyDescent="0.2">
      <c r="A2063" t="s">
        <v>4891</v>
      </c>
      <c r="B2063" t="s">
        <v>4892</v>
      </c>
      <c r="C2063" t="s">
        <v>1363</v>
      </c>
      <c r="D2063">
        <v>281.25</v>
      </c>
      <c r="E2063">
        <v>2706</v>
      </c>
      <c r="F2063" t="s">
        <v>1363</v>
      </c>
      <c r="G2063">
        <v>281.25</v>
      </c>
      <c r="H2063">
        <v>2706</v>
      </c>
    </row>
    <row r="2064" spans="1:8" customFormat="1" ht="12.75" x14ac:dyDescent="0.2">
      <c r="A2064" t="s">
        <v>4893</v>
      </c>
      <c r="B2064" t="s">
        <v>4894</v>
      </c>
      <c r="C2064" t="s">
        <v>1363</v>
      </c>
      <c r="D2064">
        <v>8437.5</v>
      </c>
      <c r="E2064">
        <v>12829.5</v>
      </c>
      <c r="F2064" t="s">
        <v>1363</v>
      </c>
      <c r="G2064">
        <v>8437.5</v>
      </c>
      <c r="H2064">
        <v>12829.5</v>
      </c>
    </row>
    <row r="2065" spans="1:8" customFormat="1" ht="12.75" x14ac:dyDescent="0.2">
      <c r="A2065" t="s">
        <v>4895</v>
      </c>
      <c r="B2065" t="s">
        <v>4896</v>
      </c>
      <c r="C2065" t="s">
        <v>1268</v>
      </c>
      <c r="D2065">
        <v>562.58000000000004</v>
      </c>
      <c r="E2065">
        <v>1417.44</v>
      </c>
      <c r="F2065" t="s">
        <v>22</v>
      </c>
      <c r="G2065">
        <v>198.67</v>
      </c>
      <c r="H2065">
        <v>500.56</v>
      </c>
    </row>
    <row r="2066" spans="1:8" customFormat="1" ht="12.75" x14ac:dyDescent="0.2">
      <c r="A2066" t="s">
        <v>4897</v>
      </c>
      <c r="B2066" t="s">
        <v>4898</v>
      </c>
      <c r="C2066" t="s">
        <v>1268</v>
      </c>
      <c r="D2066">
        <v>280.33999999999997</v>
      </c>
      <c r="E2066">
        <v>280.33999999999997</v>
      </c>
      <c r="F2066" t="s">
        <v>22</v>
      </c>
      <c r="G2066">
        <v>99</v>
      </c>
      <c r="H2066">
        <v>99</v>
      </c>
    </row>
    <row r="2067" spans="1:8" customFormat="1" ht="12.75" x14ac:dyDescent="0.2">
      <c r="A2067" t="s">
        <v>4899</v>
      </c>
      <c r="B2067" t="s">
        <v>4900</v>
      </c>
      <c r="C2067" t="s">
        <v>1363</v>
      </c>
      <c r="D2067">
        <v>336.38</v>
      </c>
      <c r="E2067">
        <v>336.38</v>
      </c>
      <c r="F2067" t="s">
        <v>777</v>
      </c>
      <c r="G2067">
        <v>551.65</v>
      </c>
      <c r="H2067">
        <v>551.65</v>
      </c>
    </row>
    <row r="2068" spans="1:8" customFormat="1" ht="12.75" x14ac:dyDescent="0.2">
      <c r="A2068" t="s">
        <v>4901</v>
      </c>
      <c r="B2068" t="s">
        <v>4902</v>
      </c>
      <c r="C2068" t="s">
        <v>1331</v>
      </c>
      <c r="D2068">
        <v>3659.39</v>
      </c>
      <c r="E2068">
        <v>3659.39</v>
      </c>
      <c r="F2068" t="s">
        <v>21</v>
      </c>
      <c r="G2068">
        <v>393.75</v>
      </c>
      <c r="H2068">
        <v>393.75</v>
      </c>
    </row>
    <row r="2069" spans="1:8" customFormat="1" ht="12.75" x14ac:dyDescent="0.2">
      <c r="A2069" t="s">
        <v>4903</v>
      </c>
      <c r="B2069" t="s">
        <v>4904</v>
      </c>
      <c r="C2069" t="s">
        <v>1331</v>
      </c>
      <c r="D2069">
        <v>3094.8</v>
      </c>
      <c r="E2069">
        <v>3094.8</v>
      </c>
      <c r="F2069" t="s">
        <v>21</v>
      </c>
      <c r="G2069">
        <v>333</v>
      </c>
      <c r="H2069">
        <v>333</v>
      </c>
    </row>
    <row r="2070" spans="1:8" customFormat="1" ht="12.75" x14ac:dyDescent="0.2">
      <c r="A2070" t="s">
        <v>4905</v>
      </c>
      <c r="B2070" t="s">
        <v>4906</v>
      </c>
      <c r="C2070" t="s">
        <v>1268</v>
      </c>
      <c r="D2070">
        <v>1237.5</v>
      </c>
      <c r="E2070">
        <v>3804.2</v>
      </c>
      <c r="F2070" t="s">
        <v>22</v>
      </c>
      <c r="G2070">
        <v>437.02</v>
      </c>
      <c r="H2070">
        <v>1343.44</v>
      </c>
    </row>
    <row r="2071" spans="1:8" customFormat="1" ht="12.75" x14ac:dyDescent="0.2">
      <c r="A2071" t="s">
        <v>4907</v>
      </c>
      <c r="B2071" t="s">
        <v>4908</v>
      </c>
      <c r="C2071" t="s">
        <v>3346</v>
      </c>
      <c r="D2071">
        <v>1406.25</v>
      </c>
      <c r="E2071">
        <v>1406.25</v>
      </c>
      <c r="F2071" t="s">
        <v>3346</v>
      </c>
      <c r="G2071">
        <v>1406.25</v>
      </c>
      <c r="H2071">
        <v>1406.25</v>
      </c>
    </row>
    <row r="2072" spans="1:8" customFormat="1" ht="12.75" x14ac:dyDescent="0.2">
      <c r="A2072" t="s">
        <v>4909</v>
      </c>
      <c r="B2072" t="s">
        <v>4910</v>
      </c>
      <c r="C2072" t="s">
        <v>3346</v>
      </c>
      <c r="D2072">
        <v>1856.25</v>
      </c>
      <c r="E2072">
        <v>1856.25</v>
      </c>
      <c r="F2072" t="s">
        <v>3346</v>
      </c>
      <c r="G2072">
        <v>1856.25</v>
      </c>
      <c r="H2072">
        <v>1856.25</v>
      </c>
    </row>
    <row r="2073" spans="1:8" customFormat="1" ht="12.75" x14ac:dyDescent="0.2">
      <c r="A2073" t="s">
        <v>4911</v>
      </c>
      <c r="B2073" t="s">
        <v>4912</v>
      </c>
      <c r="C2073" t="s">
        <v>3346</v>
      </c>
      <c r="D2073">
        <v>2812.5</v>
      </c>
      <c r="E2073">
        <v>2812.5</v>
      </c>
      <c r="F2073" t="s">
        <v>3346</v>
      </c>
      <c r="G2073">
        <v>2812.5</v>
      </c>
      <c r="H2073">
        <v>2812.5</v>
      </c>
    </row>
    <row r="2074" spans="1:8" customFormat="1" ht="12.75" x14ac:dyDescent="0.2">
      <c r="A2074" t="s">
        <v>4913</v>
      </c>
      <c r="B2074" t="s">
        <v>4914</v>
      </c>
      <c r="C2074" t="s">
        <v>3346</v>
      </c>
      <c r="D2074">
        <v>3796.88</v>
      </c>
      <c r="E2074">
        <v>3796.88</v>
      </c>
      <c r="F2074" t="s">
        <v>3346</v>
      </c>
      <c r="G2074">
        <v>3796.88</v>
      </c>
      <c r="H2074">
        <v>3796.88</v>
      </c>
    </row>
    <row r="2075" spans="1:8" customFormat="1" ht="12.75" x14ac:dyDescent="0.2">
      <c r="A2075" t="s">
        <v>4915</v>
      </c>
      <c r="B2075" t="s">
        <v>4916</v>
      </c>
      <c r="C2075" t="s">
        <v>3346</v>
      </c>
      <c r="D2075">
        <v>5625</v>
      </c>
      <c r="E2075">
        <v>5625</v>
      </c>
      <c r="F2075" t="s">
        <v>3346</v>
      </c>
      <c r="G2075">
        <v>5625</v>
      </c>
      <c r="H2075">
        <v>5625</v>
      </c>
    </row>
    <row r="2076" spans="1:8" customFormat="1" ht="12.75" x14ac:dyDescent="0.2">
      <c r="A2076" t="s">
        <v>4917</v>
      </c>
      <c r="B2076" t="s">
        <v>4918</v>
      </c>
      <c r="C2076" t="s">
        <v>6</v>
      </c>
      <c r="D2076">
        <v>1406.25</v>
      </c>
      <c r="E2076">
        <v>1406.25</v>
      </c>
      <c r="F2076" t="s">
        <v>6</v>
      </c>
      <c r="G2076">
        <v>1406.25</v>
      </c>
      <c r="H2076">
        <v>1406.25</v>
      </c>
    </row>
    <row r="2077" spans="1:8" customFormat="1" ht="12.75" x14ac:dyDescent="0.2">
      <c r="A2077" t="s">
        <v>4919</v>
      </c>
      <c r="B2077" t="s">
        <v>4920</v>
      </c>
      <c r="C2077" t="s">
        <v>6</v>
      </c>
      <c r="D2077">
        <v>2109.38</v>
      </c>
      <c r="E2077">
        <v>2109.38</v>
      </c>
      <c r="F2077" t="s">
        <v>6</v>
      </c>
      <c r="G2077">
        <v>2109.38</v>
      </c>
      <c r="H2077">
        <v>2109.38</v>
      </c>
    </row>
    <row r="2078" spans="1:8" customFormat="1" ht="12.75" x14ac:dyDescent="0.2">
      <c r="A2078" t="s">
        <v>4921</v>
      </c>
      <c r="B2078" t="s">
        <v>4922</v>
      </c>
      <c r="C2078" t="s">
        <v>6</v>
      </c>
      <c r="D2078">
        <v>2812.5</v>
      </c>
      <c r="E2078">
        <v>2812.5</v>
      </c>
      <c r="F2078" t="s">
        <v>6</v>
      </c>
      <c r="G2078">
        <v>2812.5</v>
      </c>
      <c r="H2078">
        <v>2812.5</v>
      </c>
    </row>
    <row r="2079" spans="1:8" customFormat="1" ht="12.75" x14ac:dyDescent="0.2">
      <c r="A2079" t="s">
        <v>4923</v>
      </c>
      <c r="B2079" t="s">
        <v>4924</v>
      </c>
      <c r="C2079" t="s">
        <v>6</v>
      </c>
      <c r="D2079">
        <v>3515.63</v>
      </c>
      <c r="E2079">
        <v>3515.63</v>
      </c>
      <c r="F2079" t="s">
        <v>6</v>
      </c>
      <c r="G2079">
        <v>3515.63</v>
      </c>
      <c r="H2079">
        <v>3515.63</v>
      </c>
    </row>
    <row r="2080" spans="1:8" customFormat="1" ht="12.75" x14ac:dyDescent="0.2">
      <c r="A2080" t="s">
        <v>4925</v>
      </c>
      <c r="B2080" t="s">
        <v>4926</v>
      </c>
      <c r="C2080" t="s">
        <v>6</v>
      </c>
      <c r="D2080">
        <v>2109.38</v>
      </c>
      <c r="E2080">
        <v>2109.38</v>
      </c>
      <c r="F2080" t="s">
        <v>6</v>
      </c>
      <c r="G2080">
        <v>2109.38</v>
      </c>
      <c r="H2080">
        <v>2109.38</v>
      </c>
    </row>
    <row r="2081" spans="1:8" customFormat="1" ht="12.75" x14ac:dyDescent="0.2">
      <c r="A2081" t="s">
        <v>4927</v>
      </c>
      <c r="B2081" t="s">
        <v>4928</v>
      </c>
      <c r="C2081" t="s">
        <v>6</v>
      </c>
      <c r="D2081">
        <v>2812.5</v>
      </c>
      <c r="E2081">
        <v>2812.5</v>
      </c>
      <c r="F2081" t="s">
        <v>6</v>
      </c>
      <c r="G2081">
        <v>2812.5</v>
      </c>
      <c r="H2081">
        <v>2812.5</v>
      </c>
    </row>
    <row r="2082" spans="1:8" customFormat="1" ht="12.75" x14ac:dyDescent="0.2">
      <c r="A2082" t="s">
        <v>4929</v>
      </c>
      <c r="B2082" t="s">
        <v>4930</v>
      </c>
      <c r="C2082" t="s">
        <v>6</v>
      </c>
      <c r="D2082">
        <v>3515.63</v>
      </c>
      <c r="E2082">
        <v>3515.63</v>
      </c>
      <c r="F2082" t="s">
        <v>6</v>
      </c>
      <c r="G2082">
        <v>3515.63</v>
      </c>
      <c r="H2082">
        <v>3515.63</v>
      </c>
    </row>
    <row r="2083" spans="1:8" customFormat="1" ht="12.75" x14ac:dyDescent="0.2">
      <c r="A2083" t="s">
        <v>4931</v>
      </c>
      <c r="B2083" t="s">
        <v>4932</v>
      </c>
      <c r="C2083" t="s">
        <v>6</v>
      </c>
      <c r="D2083">
        <v>519.75</v>
      </c>
      <c r="E2083">
        <v>923.57</v>
      </c>
      <c r="F2083" t="s">
        <v>6</v>
      </c>
      <c r="G2083">
        <v>519.75</v>
      </c>
      <c r="H2083">
        <v>923.57</v>
      </c>
    </row>
    <row r="2084" spans="1:8" customFormat="1" ht="12.75" x14ac:dyDescent="0.2">
      <c r="A2084" t="s">
        <v>4933</v>
      </c>
      <c r="B2084" t="s">
        <v>4934</v>
      </c>
      <c r="C2084" t="s">
        <v>3346</v>
      </c>
      <c r="D2084">
        <v>1321.88</v>
      </c>
      <c r="E2084">
        <v>1321.88</v>
      </c>
      <c r="F2084" t="s">
        <v>3346</v>
      </c>
      <c r="G2084">
        <v>1321.88</v>
      </c>
      <c r="H2084">
        <v>1321.88</v>
      </c>
    </row>
    <row r="2085" spans="1:8" customFormat="1" ht="12.75" x14ac:dyDescent="0.2">
      <c r="A2085" t="s">
        <v>4935</v>
      </c>
      <c r="B2085" t="s">
        <v>4936</v>
      </c>
      <c r="C2085" t="s">
        <v>6</v>
      </c>
      <c r="D2085">
        <v>1321.88</v>
      </c>
      <c r="E2085">
        <v>1321.88</v>
      </c>
      <c r="F2085" t="s">
        <v>6</v>
      </c>
      <c r="G2085">
        <v>1321.88</v>
      </c>
      <c r="H2085">
        <v>1321.88</v>
      </c>
    </row>
    <row r="2086" spans="1:8" customFormat="1" ht="12.75" x14ac:dyDescent="0.2">
      <c r="A2086" t="s">
        <v>4937</v>
      </c>
      <c r="B2086" t="s">
        <v>4938</v>
      </c>
      <c r="C2086" t="s">
        <v>6</v>
      </c>
      <c r="D2086">
        <v>2812.5</v>
      </c>
      <c r="E2086">
        <v>2812.5</v>
      </c>
      <c r="F2086" t="s">
        <v>6</v>
      </c>
      <c r="G2086">
        <v>2812.5</v>
      </c>
      <c r="H2086">
        <v>2812.5</v>
      </c>
    </row>
    <row r="2087" spans="1:8" customFormat="1" ht="12.75" x14ac:dyDescent="0.2">
      <c r="A2087" t="s">
        <v>4939</v>
      </c>
      <c r="B2087" t="s">
        <v>4940</v>
      </c>
      <c r="C2087" t="s">
        <v>6</v>
      </c>
      <c r="D2087">
        <v>3796.88</v>
      </c>
      <c r="E2087">
        <v>3796.88</v>
      </c>
      <c r="F2087" t="s">
        <v>6</v>
      </c>
      <c r="G2087">
        <v>3796.88</v>
      </c>
      <c r="H2087">
        <v>3796.88</v>
      </c>
    </row>
    <row r="2088" spans="1:8" customFormat="1" ht="12.75" x14ac:dyDescent="0.2">
      <c r="A2088" t="s">
        <v>4941</v>
      </c>
      <c r="B2088" t="s">
        <v>4942</v>
      </c>
      <c r="C2088" t="s">
        <v>6</v>
      </c>
      <c r="D2088">
        <v>826.88</v>
      </c>
      <c r="E2088">
        <v>1397.83</v>
      </c>
      <c r="F2088" t="s">
        <v>6</v>
      </c>
      <c r="G2088">
        <v>826.88</v>
      </c>
      <c r="H2088">
        <v>1397.83</v>
      </c>
    </row>
    <row r="2089" spans="1:8" customFormat="1" ht="12.75" x14ac:dyDescent="0.2">
      <c r="A2089" t="s">
        <v>4943</v>
      </c>
      <c r="B2089" t="s">
        <v>4944</v>
      </c>
      <c r="C2089" t="s">
        <v>6</v>
      </c>
      <c r="D2089">
        <v>1603.13</v>
      </c>
      <c r="E2089">
        <v>2520.56</v>
      </c>
      <c r="F2089" t="s">
        <v>6</v>
      </c>
      <c r="G2089">
        <v>1603.13</v>
      </c>
      <c r="H2089">
        <v>2520.56</v>
      </c>
    </row>
    <row r="2090" spans="1:8" customFormat="1" ht="12.75" x14ac:dyDescent="0.2">
      <c r="A2090" t="s">
        <v>4945</v>
      </c>
      <c r="B2090" t="s">
        <v>4946</v>
      </c>
      <c r="C2090" t="s">
        <v>6</v>
      </c>
      <c r="D2090">
        <v>1575</v>
      </c>
      <c r="E2090">
        <v>1727.5</v>
      </c>
      <c r="F2090" t="s">
        <v>6</v>
      </c>
      <c r="G2090">
        <v>1575</v>
      </c>
      <c r="H2090">
        <v>1727.5</v>
      </c>
    </row>
    <row r="2091" spans="1:8" customFormat="1" ht="12.75" x14ac:dyDescent="0.2">
      <c r="A2091" t="s">
        <v>4947</v>
      </c>
      <c r="B2091" t="s">
        <v>4948</v>
      </c>
      <c r="C2091" t="s">
        <v>6</v>
      </c>
      <c r="D2091">
        <v>1181.25</v>
      </c>
      <c r="E2091">
        <v>1333.75</v>
      </c>
      <c r="F2091" t="s">
        <v>6</v>
      </c>
      <c r="G2091">
        <v>1181.25</v>
      </c>
      <c r="H2091">
        <v>1333.75</v>
      </c>
    </row>
    <row r="2092" spans="1:8" customFormat="1" ht="12.75" x14ac:dyDescent="0.2">
      <c r="A2092" t="s">
        <v>4949</v>
      </c>
      <c r="B2092" t="s">
        <v>4950</v>
      </c>
      <c r="C2092" t="s">
        <v>6</v>
      </c>
      <c r="D2092">
        <v>945</v>
      </c>
      <c r="E2092">
        <v>1097.5</v>
      </c>
      <c r="F2092" t="s">
        <v>6</v>
      </c>
      <c r="G2092">
        <v>945</v>
      </c>
      <c r="H2092">
        <v>1097.5</v>
      </c>
    </row>
    <row r="2093" spans="1:8" customFormat="1" ht="12.75" x14ac:dyDescent="0.2">
      <c r="A2093" t="s">
        <v>4951</v>
      </c>
      <c r="B2093" t="s">
        <v>4952</v>
      </c>
      <c r="C2093" t="s">
        <v>6</v>
      </c>
      <c r="D2093">
        <v>787.5</v>
      </c>
      <c r="E2093">
        <v>908.28</v>
      </c>
      <c r="F2093" t="s">
        <v>6</v>
      </c>
      <c r="G2093">
        <v>787.5</v>
      </c>
      <c r="H2093">
        <v>908.28</v>
      </c>
    </row>
    <row r="2094" spans="1:8" customFormat="1" ht="12.75" x14ac:dyDescent="0.2">
      <c r="A2094" t="s">
        <v>4953</v>
      </c>
      <c r="B2094" t="s">
        <v>4954</v>
      </c>
      <c r="C2094" t="s">
        <v>6</v>
      </c>
      <c r="D2094">
        <v>630</v>
      </c>
      <c r="E2094">
        <v>719.06</v>
      </c>
      <c r="F2094" t="s">
        <v>6</v>
      </c>
      <c r="G2094">
        <v>630</v>
      </c>
      <c r="H2094">
        <v>719.06</v>
      </c>
    </row>
    <row r="2095" spans="1:8" customFormat="1" ht="12.75" x14ac:dyDescent="0.2">
      <c r="A2095" t="s">
        <v>4955</v>
      </c>
      <c r="B2095" t="s">
        <v>4956</v>
      </c>
      <c r="C2095" t="s">
        <v>6</v>
      </c>
      <c r="D2095">
        <v>519.75</v>
      </c>
      <c r="E2095">
        <v>723.8</v>
      </c>
      <c r="F2095" t="s">
        <v>6</v>
      </c>
      <c r="G2095">
        <v>519.75</v>
      </c>
      <c r="H2095">
        <v>723.79</v>
      </c>
    </row>
    <row r="2096" spans="1:8" customFormat="1" ht="12.75" x14ac:dyDescent="0.2">
      <c r="A2096" t="s">
        <v>4957</v>
      </c>
      <c r="B2096" t="s">
        <v>4958</v>
      </c>
      <c r="C2096" t="s">
        <v>1138</v>
      </c>
      <c r="D2096">
        <v>42.87</v>
      </c>
      <c r="E2096">
        <v>42.87</v>
      </c>
      <c r="F2096" t="s">
        <v>51</v>
      </c>
      <c r="G2096">
        <v>140.66</v>
      </c>
      <c r="H2096">
        <v>140.66</v>
      </c>
    </row>
    <row r="2097" spans="1:8" customFormat="1" ht="12.75" x14ac:dyDescent="0.2">
      <c r="A2097" t="s">
        <v>4959</v>
      </c>
      <c r="B2097" t="s">
        <v>4960</v>
      </c>
      <c r="C2097" t="s">
        <v>6</v>
      </c>
      <c r="D2097">
        <v>703.13</v>
      </c>
      <c r="E2097">
        <v>703.13</v>
      </c>
      <c r="F2097" t="s">
        <v>6</v>
      </c>
      <c r="G2097">
        <v>703.13</v>
      </c>
      <c r="H2097">
        <v>703.13</v>
      </c>
    </row>
    <row r="2098" spans="1:8" customFormat="1" ht="12.75" x14ac:dyDescent="0.2">
      <c r="A2098" t="s">
        <v>4961</v>
      </c>
      <c r="B2098" t="s">
        <v>4962</v>
      </c>
      <c r="C2098" t="s">
        <v>6</v>
      </c>
      <c r="D2098">
        <v>568.13</v>
      </c>
      <c r="E2098">
        <v>568.13</v>
      </c>
      <c r="F2098" t="s">
        <v>6</v>
      </c>
      <c r="G2098">
        <v>568.13</v>
      </c>
      <c r="H2098">
        <v>568.13</v>
      </c>
    </row>
    <row r="2099" spans="1:8" customFormat="1" ht="12.75" x14ac:dyDescent="0.2">
      <c r="A2099" t="s">
        <v>4963</v>
      </c>
      <c r="B2099" t="s">
        <v>4964</v>
      </c>
      <c r="C2099" t="s">
        <v>1138</v>
      </c>
      <c r="D2099">
        <v>114.8</v>
      </c>
      <c r="E2099">
        <v>127.54</v>
      </c>
      <c r="F2099" t="s">
        <v>51</v>
      </c>
      <c r="G2099">
        <v>376.63</v>
      </c>
      <c r="H2099">
        <v>418.45</v>
      </c>
    </row>
    <row r="2100" spans="1:8" customFormat="1" ht="12.75" x14ac:dyDescent="0.2">
      <c r="A2100" t="s">
        <v>4965</v>
      </c>
      <c r="B2100" t="s">
        <v>4966</v>
      </c>
      <c r="C2100" t="s">
        <v>1138</v>
      </c>
      <c r="D2100">
        <v>52.13</v>
      </c>
      <c r="E2100">
        <v>64.88</v>
      </c>
      <c r="F2100" t="s">
        <v>51</v>
      </c>
      <c r="G2100">
        <v>171.04</v>
      </c>
      <c r="H2100">
        <v>212.86</v>
      </c>
    </row>
    <row r="2101" spans="1:8" customFormat="1" ht="12.75" x14ac:dyDescent="0.2">
      <c r="A2101" t="s">
        <v>4967</v>
      </c>
      <c r="B2101" t="s">
        <v>4968</v>
      </c>
      <c r="C2101" t="s">
        <v>1138</v>
      </c>
      <c r="D2101">
        <v>93.81</v>
      </c>
      <c r="E2101">
        <v>93.81</v>
      </c>
      <c r="F2101" t="s">
        <v>51</v>
      </c>
      <c r="G2101">
        <v>307.77</v>
      </c>
      <c r="H2101">
        <v>307.77</v>
      </c>
    </row>
    <row r="2102" spans="1:8" customFormat="1" ht="12.75" x14ac:dyDescent="0.2">
      <c r="A2102" t="s">
        <v>4969</v>
      </c>
      <c r="B2102" t="s">
        <v>4970</v>
      </c>
      <c r="C2102" t="s">
        <v>1138</v>
      </c>
      <c r="D2102">
        <v>35.159999999999997</v>
      </c>
      <c r="E2102">
        <v>35.159999999999997</v>
      </c>
      <c r="F2102" t="s">
        <v>51</v>
      </c>
      <c r="G2102">
        <v>115.34</v>
      </c>
      <c r="H2102">
        <v>115.34</v>
      </c>
    </row>
    <row r="2103" spans="1:8" customFormat="1" ht="12.75" x14ac:dyDescent="0.2">
      <c r="A2103" t="s">
        <v>4971</v>
      </c>
      <c r="B2103" t="s">
        <v>4972</v>
      </c>
      <c r="C2103" t="s">
        <v>1138</v>
      </c>
      <c r="D2103">
        <v>134.28</v>
      </c>
      <c r="E2103">
        <v>147.03</v>
      </c>
      <c r="F2103" t="s">
        <v>51</v>
      </c>
      <c r="G2103">
        <v>440.55</v>
      </c>
      <c r="H2103">
        <v>482.37</v>
      </c>
    </row>
    <row r="2104" spans="1:8" customFormat="1" ht="12.75" x14ac:dyDescent="0.2">
      <c r="A2104" t="s">
        <v>4973</v>
      </c>
      <c r="B2104" t="s">
        <v>4974</v>
      </c>
      <c r="C2104" t="s">
        <v>1138</v>
      </c>
      <c r="D2104">
        <v>66.989999999999995</v>
      </c>
      <c r="E2104">
        <v>79.73</v>
      </c>
      <c r="F2104" t="s">
        <v>51</v>
      </c>
      <c r="G2104">
        <v>219.77</v>
      </c>
      <c r="H2104">
        <v>261.58999999999997</v>
      </c>
    </row>
    <row r="2105" spans="1:8" customFormat="1" ht="12.75" x14ac:dyDescent="0.2">
      <c r="A2105" t="s">
        <v>4975</v>
      </c>
      <c r="B2105" t="s">
        <v>4976</v>
      </c>
      <c r="C2105" t="s">
        <v>1268</v>
      </c>
      <c r="D2105">
        <v>417.32</v>
      </c>
      <c r="E2105">
        <v>417.32</v>
      </c>
      <c r="F2105" t="s">
        <v>22</v>
      </c>
      <c r="G2105">
        <v>147.38</v>
      </c>
      <c r="H2105">
        <v>147.38</v>
      </c>
    </row>
    <row r="2106" spans="1:8" customFormat="1" ht="12.75" x14ac:dyDescent="0.2">
      <c r="A2106" t="s">
        <v>4977</v>
      </c>
      <c r="B2106" t="s">
        <v>4978</v>
      </c>
      <c r="C2106" t="s">
        <v>1268</v>
      </c>
      <c r="D2106">
        <v>436.43</v>
      </c>
      <c r="E2106">
        <v>436.43</v>
      </c>
      <c r="F2106" t="s">
        <v>22</v>
      </c>
      <c r="G2106">
        <v>154.13</v>
      </c>
      <c r="H2106">
        <v>154.13</v>
      </c>
    </row>
    <row r="2107" spans="1:8" customFormat="1" ht="12.75" x14ac:dyDescent="0.2">
      <c r="A2107" t="s">
        <v>4979</v>
      </c>
      <c r="B2107" t="s">
        <v>4980</v>
      </c>
      <c r="C2107" t="s">
        <v>1268</v>
      </c>
      <c r="D2107">
        <v>492.18</v>
      </c>
      <c r="E2107">
        <v>492.18</v>
      </c>
      <c r="F2107" t="s">
        <v>22</v>
      </c>
      <c r="G2107">
        <v>173.81</v>
      </c>
      <c r="H2107">
        <v>173.81</v>
      </c>
    </row>
    <row r="2108" spans="1:8" customFormat="1" ht="12.75" x14ac:dyDescent="0.2">
      <c r="A2108" t="s">
        <v>4981</v>
      </c>
      <c r="B2108" t="s">
        <v>4982</v>
      </c>
      <c r="C2108" t="s">
        <v>1268</v>
      </c>
      <c r="D2108">
        <v>562.27</v>
      </c>
      <c r="E2108">
        <v>562.27</v>
      </c>
      <c r="F2108" t="s">
        <v>22</v>
      </c>
      <c r="G2108">
        <v>198.56</v>
      </c>
      <c r="H2108">
        <v>198.56</v>
      </c>
    </row>
    <row r="2109" spans="1:8" customFormat="1" ht="12.75" x14ac:dyDescent="0.2">
      <c r="A2109" t="s">
        <v>4983</v>
      </c>
      <c r="B2109" t="s">
        <v>4984</v>
      </c>
      <c r="C2109" t="s">
        <v>1268</v>
      </c>
      <c r="D2109">
        <v>509.7</v>
      </c>
      <c r="E2109">
        <v>509.7</v>
      </c>
      <c r="F2109" t="s">
        <v>22</v>
      </c>
      <c r="G2109">
        <v>180</v>
      </c>
      <c r="H2109">
        <v>180</v>
      </c>
    </row>
    <row r="2110" spans="1:8" customFormat="1" ht="12.75" x14ac:dyDescent="0.2">
      <c r="A2110" t="s">
        <v>4985</v>
      </c>
      <c r="B2110" t="s">
        <v>4986</v>
      </c>
      <c r="C2110" t="s">
        <v>1268</v>
      </c>
      <c r="D2110">
        <v>532</v>
      </c>
      <c r="E2110">
        <v>532</v>
      </c>
      <c r="F2110" t="s">
        <v>22</v>
      </c>
      <c r="G2110">
        <v>187.88</v>
      </c>
      <c r="H2110">
        <v>187.88</v>
      </c>
    </row>
    <row r="2111" spans="1:8" customFormat="1" ht="12.75" x14ac:dyDescent="0.2">
      <c r="A2111" t="s">
        <v>4987</v>
      </c>
      <c r="B2111" t="s">
        <v>4988</v>
      </c>
      <c r="C2111" t="s">
        <v>1268</v>
      </c>
      <c r="D2111">
        <v>581.38</v>
      </c>
      <c r="E2111">
        <v>581.38</v>
      </c>
      <c r="F2111" t="s">
        <v>22</v>
      </c>
      <c r="G2111">
        <v>205.31</v>
      </c>
      <c r="H2111">
        <v>205.31</v>
      </c>
    </row>
    <row r="2112" spans="1:8" customFormat="1" ht="12.75" x14ac:dyDescent="0.2">
      <c r="A2112" t="s">
        <v>4989</v>
      </c>
      <c r="B2112" t="s">
        <v>4990</v>
      </c>
      <c r="C2112" t="s">
        <v>1268</v>
      </c>
      <c r="D2112">
        <v>654.65</v>
      </c>
      <c r="E2112">
        <v>654.65</v>
      </c>
      <c r="F2112" t="s">
        <v>22</v>
      </c>
      <c r="G2112">
        <v>231.19</v>
      </c>
      <c r="H2112">
        <v>231.19</v>
      </c>
    </row>
    <row r="2113" spans="1:8" customFormat="1" ht="12.75" x14ac:dyDescent="0.2">
      <c r="A2113" t="s">
        <v>4991</v>
      </c>
      <c r="B2113" t="s">
        <v>4992</v>
      </c>
      <c r="C2113" t="s">
        <v>1268</v>
      </c>
      <c r="D2113">
        <v>1097.45</v>
      </c>
      <c r="E2113">
        <v>1097.45</v>
      </c>
      <c r="F2113" t="s">
        <v>22</v>
      </c>
      <c r="G2113">
        <v>387.56</v>
      </c>
      <c r="H2113">
        <v>387.56</v>
      </c>
    </row>
    <row r="2114" spans="1:8" customFormat="1" ht="12.75" x14ac:dyDescent="0.2">
      <c r="A2114" t="s">
        <v>4993</v>
      </c>
      <c r="B2114" t="s">
        <v>4994</v>
      </c>
      <c r="C2114" t="s">
        <v>1268</v>
      </c>
      <c r="D2114">
        <v>1137.27</v>
      </c>
      <c r="E2114">
        <v>1137.27</v>
      </c>
      <c r="F2114" t="s">
        <v>22</v>
      </c>
      <c r="G2114">
        <v>401.62</v>
      </c>
      <c r="H2114">
        <v>401.62</v>
      </c>
    </row>
    <row r="2115" spans="1:8" customFormat="1" ht="12.75" x14ac:dyDescent="0.2">
      <c r="A2115" t="s">
        <v>4995</v>
      </c>
      <c r="B2115" t="s">
        <v>4996</v>
      </c>
      <c r="C2115" t="s">
        <v>1268</v>
      </c>
      <c r="D2115">
        <v>1185.06</v>
      </c>
      <c r="E2115">
        <v>1185.06</v>
      </c>
      <c r="F2115" t="s">
        <v>22</v>
      </c>
      <c r="G2115">
        <v>418.5</v>
      </c>
      <c r="H2115">
        <v>418.5</v>
      </c>
    </row>
    <row r="2116" spans="1:8" customFormat="1" ht="12.75" x14ac:dyDescent="0.2">
      <c r="A2116" t="s">
        <v>4997</v>
      </c>
      <c r="B2116" t="s">
        <v>4998</v>
      </c>
      <c r="C2116" t="s">
        <v>1268</v>
      </c>
      <c r="D2116">
        <v>1272.6600000000001</v>
      </c>
      <c r="E2116">
        <v>1272.6600000000001</v>
      </c>
      <c r="F2116" t="s">
        <v>22</v>
      </c>
      <c r="G2116">
        <v>449.44</v>
      </c>
      <c r="H2116">
        <v>449.44</v>
      </c>
    </row>
    <row r="2117" spans="1:8" customFormat="1" ht="12.75" x14ac:dyDescent="0.2">
      <c r="A2117" t="s">
        <v>4999</v>
      </c>
      <c r="B2117" t="s">
        <v>5000</v>
      </c>
      <c r="C2117" t="s">
        <v>1268</v>
      </c>
      <c r="D2117">
        <v>2250.66</v>
      </c>
      <c r="E2117">
        <v>2250.66</v>
      </c>
      <c r="F2117" t="s">
        <v>22</v>
      </c>
      <c r="G2117">
        <v>794.81</v>
      </c>
      <c r="H2117">
        <v>794.81</v>
      </c>
    </row>
    <row r="2118" spans="1:8" customFormat="1" ht="12.75" x14ac:dyDescent="0.2">
      <c r="A2118" t="s">
        <v>5001</v>
      </c>
      <c r="B2118" t="s">
        <v>5002</v>
      </c>
      <c r="C2118" t="s">
        <v>1268</v>
      </c>
      <c r="D2118">
        <v>2812.92</v>
      </c>
      <c r="E2118">
        <v>2812.92</v>
      </c>
      <c r="F2118" t="s">
        <v>22</v>
      </c>
      <c r="G2118">
        <v>993.37</v>
      </c>
      <c r="H2118">
        <v>993.37</v>
      </c>
    </row>
    <row r="2119" spans="1:8" customFormat="1" ht="12.75" x14ac:dyDescent="0.2">
      <c r="A2119" t="s">
        <v>5003</v>
      </c>
      <c r="B2119" t="s">
        <v>5004</v>
      </c>
      <c r="C2119" t="s">
        <v>1268</v>
      </c>
      <c r="D2119">
        <v>3375.19</v>
      </c>
      <c r="E2119">
        <v>3375.19</v>
      </c>
      <c r="F2119" t="s">
        <v>22</v>
      </c>
      <c r="G2119">
        <v>1191.94</v>
      </c>
      <c r="H2119">
        <v>1191.94</v>
      </c>
    </row>
    <row r="2120" spans="1:8" customFormat="1" ht="12.75" x14ac:dyDescent="0.2">
      <c r="A2120" t="s">
        <v>5005</v>
      </c>
      <c r="B2120" t="s">
        <v>5006</v>
      </c>
      <c r="C2120" t="s">
        <v>1268</v>
      </c>
      <c r="D2120">
        <v>3937.45</v>
      </c>
      <c r="E2120">
        <v>3937.45</v>
      </c>
      <c r="F2120" t="s">
        <v>22</v>
      </c>
      <c r="G2120">
        <v>1390.5</v>
      </c>
      <c r="H2120">
        <v>1390.5</v>
      </c>
    </row>
    <row r="2121" spans="1:8" customFormat="1" ht="12.75" x14ac:dyDescent="0.2">
      <c r="A2121" t="s">
        <v>5007</v>
      </c>
      <c r="B2121" t="s">
        <v>5008</v>
      </c>
      <c r="C2121" t="s">
        <v>1268</v>
      </c>
      <c r="D2121">
        <v>4499.72</v>
      </c>
      <c r="E2121">
        <v>4499.72</v>
      </c>
      <c r="F2121" t="s">
        <v>22</v>
      </c>
      <c r="G2121">
        <v>1589.06</v>
      </c>
      <c r="H2121">
        <v>1589.06</v>
      </c>
    </row>
    <row r="2122" spans="1:8" customFormat="1" ht="12.75" x14ac:dyDescent="0.2">
      <c r="A2122" t="s">
        <v>5009</v>
      </c>
      <c r="B2122" t="s">
        <v>5010</v>
      </c>
      <c r="C2122" t="s">
        <v>1268</v>
      </c>
      <c r="D2122">
        <v>5061.99</v>
      </c>
      <c r="E2122">
        <v>5061.99</v>
      </c>
      <c r="F2122" t="s">
        <v>22</v>
      </c>
      <c r="G2122">
        <v>1787.62</v>
      </c>
      <c r="H2122">
        <v>1787.62</v>
      </c>
    </row>
    <row r="2123" spans="1:8" customFormat="1" ht="12.75" x14ac:dyDescent="0.2">
      <c r="A2123" t="s">
        <v>5011</v>
      </c>
      <c r="B2123" t="s">
        <v>5012</v>
      </c>
      <c r="C2123" t="s">
        <v>1268</v>
      </c>
      <c r="D2123">
        <v>5625.84</v>
      </c>
      <c r="E2123">
        <v>5625.84</v>
      </c>
      <c r="F2123" t="s">
        <v>22</v>
      </c>
      <c r="G2123">
        <v>1986.75</v>
      </c>
      <c r="H2123">
        <v>1986.75</v>
      </c>
    </row>
    <row r="2124" spans="1:8" customFormat="1" ht="12.75" x14ac:dyDescent="0.2">
      <c r="A2124" t="s">
        <v>5013</v>
      </c>
      <c r="B2124" t="s">
        <v>5014</v>
      </c>
      <c r="C2124" t="s">
        <v>1268</v>
      </c>
      <c r="D2124">
        <v>6188.11</v>
      </c>
      <c r="E2124">
        <v>6188.11</v>
      </c>
      <c r="F2124" t="s">
        <v>22</v>
      </c>
      <c r="G2124">
        <v>2185.31</v>
      </c>
      <c r="H2124">
        <v>2185.31</v>
      </c>
    </row>
    <row r="2125" spans="1:8" customFormat="1" ht="12.75" x14ac:dyDescent="0.2">
      <c r="A2125" t="s">
        <v>5015</v>
      </c>
      <c r="B2125" t="s">
        <v>5016</v>
      </c>
      <c r="C2125" t="s">
        <v>1268</v>
      </c>
      <c r="D2125">
        <v>3093.26</v>
      </c>
      <c r="E2125">
        <v>3093.26</v>
      </c>
      <c r="F2125" t="s">
        <v>22</v>
      </c>
      <c r="G2125">
        <v>1092.3800000000001</v>
      </c>
      <c r="H2125">
        <v>1092.3800000000001</v>
      </c>
    </row>
    <row r="2126" spans="1:8" customFormat="1" ht="12.75" x14ac:dyDescent="0.2">
      <c r="A2126" t="s">
        <v>5017</v>
      </c>
      <c r="B2126" t="s">
        <v>5018</v>
      </c>
      <c r="C2126" t="s">
        <v>1268</v>
      </c>
      <c r="D2126">
        <v>3655.52</v>
      </c>
      <c r="E2126">
        <v>3655.52</v>
      </c>
      <c r="F2126" t="s">
        <v>22</v>
      </c>
      <c r="G2126">
        <v>1290.94</v>
      </c>
      <c r="H2126">
        <v>1290.94</v>
      </c>
    </row>
    <row r="2127" spans="1:8" customFormat="1" ht="12.75" x14ac:dyDescent="0.2">
      <c r="A2127" t="s">
        <v>5019</v>
      </c>
      <c r="B2127" t="s">
        <v>5020</v>
      </c>
      <c r="C2127" t="s">
        <v>1268</v>
      </c>
      <c r="D2127">
        <v>4219.38</v>
      </c>
      <c r="E2127">
        <v>4219.38</v>
      </c>
      <c r="F2127" t="s">
        <v>22</v>
      </c>
      <c r="G2127">
        <v>1490.06</v>
      </c>
      <c r="H2127">
        <v>1490.06</v>
      </c>
    </row>
    <row r="2128" spans="1:8" customFormat="1" ht="12.75" x14ac:dyDescent="0.2">
      <c r="A2128" t="s">
        <v>5021</v>
      </c>
      <c r="B2128" t="s">
        <v>5022</v>
      </c>
      <c r="C2128" t="s">
        <v>1268</v>
      </c>
      <c r="D2128">
        <v>4781.6499999999996</v>
      </c>
      <c r="E2128">
        <v>4781.6499999999996</v>
      </c>
      <c r="F2128" t="s">
        <v>22</v>
      </c>
      <c r="G2128">
        <v>1688.63</v>
      </c>
      <c r="H2128">
        <v>1688.63</v>
      </c>
    </row>
    <row r="2129" spans="1:8" customFormat="1" ht="12.75" x14ac:dyDescent="0.2">
      <c r="A2129" t="s">
        <v>5023</v>
      </c>
      <c r="B2129" t="s">
        <v>5024</v>
      </c>
      <c r="C2129" t="s">
        <v>1268</v>
      </c>
      <c r="D2129">
        <v>5343.92</v>
      </c>
      <c r="E2129">
        <v>5343.92</v>
      </c>
      <c r="F2129" t="s">
        <v>22</v>
      </c>
      <c r="G2129">
        <v>1887.19</v>
      </c>
      <c r="H2129">
        <v>1887.19</v>
      </c>
    </row>
    <row r="2130" spans="1:8" customFormat="1" ht="12.75" x14ac:dyDescent="0.2">
      <c r="A2130" t="s">
        <v>5025</v>
      </c>
      <c r="B2130" t="s">
        <v>5026</v>
      </c>
      <c r="C2130" t="s">
        <v>1268</v>
      </c>
      <c r="D2130">
        <v>5906.18</v>
      </c>
      <c r="E2130">
        <v>5906.18</v>
      </c>
      <c r="F2130" t="s">
        <v>22</v>
      </c>
      <c r="G2130">
        <v>2085.75</v>
      </c>
      <c r="H2130">
        <v>2085.75</v>
      </c>
    </row>
    <row r="2131" spans="1:8" customFormat="1" ht="12.75" x14ac:dyDescent="0.2">
      <c r="A2131" t="s">
        <v>5027</v>
      </c>
      <c r="B2131" t="s">
        <v>5028</v>
      </c>
      <c r="C2131" t="s">
        <v>1268</v>
      </c>
      <c r="D2131">
        <v>6468.45</v>
      </c>
      <c r="E2131">
        <v>6468.45</v>
      </c>
      <c r="F2131" t="s">
        <v>22</v>
      </c>
      <c r="G2131">
        <v>2284.31</v>
      </c>
      <c r="H2131">
        <v>2284.31</v>
      </c>
    </row>
    <row r="2132" spans="1:8" customFormat="1" ht="12.75" x14ac:dyDescent="0.2">
      <c r="A2132" t="s">
        <v>5029</v>
      </c>
      <c r="B2132" t="s">
        <v>5030</v>
      </c>
      <c r="C2132" t="s">
        <v>1268</v>
      </c>
      <c r="D2132">
        <v>7030.71</v>
      </c>
      <c r="E2132">
        <v>7030.71</v>
      </c>
      <c r="F2132" t="s">
        <v>22</v>
      </c>
      <c r="G2132">
        <v>2482.87</v>
      </c>
      <c r="H2132">
        <v>2482.87</v>
      </c>
    </row>
    <row r="2133" spans="1:8" customFormat="1" ht="12.75" x14ac:dyDescent="0.2">
      <c r="A2133" t="s">
        <v>5031</v>
      </c>
      <c r="B2133" t="s">
        <v>5032</v>
      </c>
      <c r="C2133" t="s">
        <v>1268</v>
      </c>
      <c r="D2133">
        <v>4217.79</v>
      </c>
      <c r="E2133">
        <v>4217.79</v>
      </c>
      <c r="F2133" t="s">
        <v>22</v>
      </c>
      <c r="G2133">
        <v>1489.5</v>
      </c>
      <c r="H2133">
        <v>1489.5</v>
      </c>
    </row>
    <row r="2134" spans="1:8" customFormat="1" ht="12.75" x14ac:dyDescent="0.2">
      <c r="A2134" t="s">
        <v>5033</v>
      </c>
      <c r="B2134" t="s">
        <v>5034</v>
      </c>
      <c r="C2134" t="s">
        <v>1268</v>
      </c>
      <c r="D2134">
        <v>4781.6499999999996</v>
      </c>
      <c r="E2134">
        <v>4781.6499999999996</v>
      </c>
      <c r="F2134" t="s">
        <v>22</v>
      </c>
      <c r="G2134">
        <v>1688.63</v>
      </c>
      <c r="H2134">
        <v>1688.63</v>
      </c>
    </row>
    <row r="2135" spans="1:8" customFormat="1" ht="12.75" x14ac:dyDescent="0.2">
      <c r="A2135" t="s">
        <v>5035</v>
      </c>
      <c r="B2135" t="s">
        <v>5036</v>
      </c>
      <c r="C2135" t="s">
        <v>1268</v>
      </c>
      <c r="D2135">
        <v>5343.92</v>
      </c>
      <c r="E2135">
        <v>5343.92</v>
      </c>
      <c r="F2135" t="s">
        <v>22</v>
      </c>
      <c r="G2135">
        <v>1887.19</v>
      </c>
      <c r="H2135">
        <v>1887.19</v>
      </c>
    </row>
    <row r="2136" spans="1:8" customFormat="1" ht="12.75" x14ac:dyDescent="0.2">
      <c r="A2136" t="s">
        <v>5037</v>
      </c>
      <c r="B2136" t="s">
        <v>5038</v>
      </c>
      <c r="C2136" t="s">
        <v>1268</v>
      </c>
      <c r="D2136">
        <v>5906.18</v>
      </c>
      <c r="E2136">
        <v>5906.18</v>
      </c>
      <c r="F2136" t="s">
        <v>22</v>
      </c>
      <c r="G2136">
        <v>2085.75</v>
      </c>
      <c r="H2136">
        <v>2085.75</v>
      </c>
    </row>
    <row r="2137" spans="1:8" customFormat="1" ht="12.75" x14ac:dyDescent="0.2">
      <c r="A2137" t="s">
        <v>5039</v>
      </c>
      <c r="B2137" t="s">
        <v>5040</v>
      </c>
      <c r="C2137" t="s">
        <v>1268</v>
      </c>
      <c r="D2137">
        <v>6468.45</v>
      </c>
      <c r="E2137">
        <v>6468.45</v>
      </c>
      <c r="F2137" t="s">
        <v>22</v>
      </c>
      <c r="G2137">
        <v>2284.31</v>
      </c>
      <c r="H2137">
        <v>2284.31</v>
      </c>
    </row>
    <row r="2138" spans="1:8" customFormat="1" ht="12.75" x14ac:dyDescent="0.2">
      <c r="A2138" t="s">
        <v>5041</v>
      </c>
      <c r="B2138" t="s">
        <v>5042</v>
      </c>
      <c r="C2138" t="s">
        <v>1268</v>
      </c>
      <c r="D2138">
        <v>7030.71</v>
      </c>
      <c r="E2138">
        <v>7030.71</v>
      </c>
      <c r="F2138" t="s">
        <v>22</v>
      </c>
      <c r="G2138">
        <v>2482.87</v>
      </c>
      <c r="H2138">
        <v>2482.87</v>
      </c>
    </row>
    <row r="2139" spans="1:8" customFormat="1" ht="12.75" x14ac:dyDescent="0.2">
      <c r="A2139" t="s">
        <v>5043</v>
      </c>
      <c r="B2139" t="s">
        <v>5044</v>
      </c>
      <c r="C2139" t="s">
        <v>1268</v>
      </c>
      <c r="D2139">
        <v>7594.57</v>
      </c>
      <c r="E2139">
        <v>7594.57</v>
      </c>
      <c r="F2139" t="s">
        <v>22</v>
      </c>
      <c r="G2139">
        <v>2682</v>
      </c>
      <c r="H2139">
        <v>2682</v>
      </c>
    </row>
    <row r="2140" spans="1:8" customFormat="1" ht="12.75" x14ac:dyDescent="0.2">
      <c r="A2140" t="s">
        <v>5045</v>
      </c>
      <c r="B2140" t="s">
        <v>5046</v>
      </c>
      <c r="C2140" t="s">
        <v>1268</v>
      </c>
      <c r="D2140">
        <v>8156.84</v>
      </c>
      <c r="E2140">
        <v>8156.84</v>
      </c>
      <c r="F2140" t="s">
        <v>22</v>
      </c>
      <c r="G2140">
        <v>2880.56</v>
      </c>
      <c r="H2140">
        <v>2880.56</v>
      </c>
    </row>
    <row r="2141" spans="1:8" customFormat="1" ht="12.75" x14ac:dyDescent="0.2">
      <c r="A2141" t="s">
        <v>5047</v>
      </c>
      <c r="B2141" t="s">
        <v>5048</v>
      </c>
      <c r="C2141" t="s">
        <v>1268</v>
      </c>
      <c r="D2141">
        <v>2311.8200000000002</v>
      </c>
      <c r="E2141">
        <v>2311.8200000000002</v>
      </c>
      <c r="F2141" t="s">
        <v>22</v>
      </c>
      <c r="G2141">
        <v>816.41</v>
      </c>
      <c r="H2141">
        <v>816.41</v>
      </c>
    </row>
    <row r="2142" spans="1:8" customFormat="1" ht="12.75" x14ac:dyDescent="0.2">
      <c r="A2142" t="s">
        <v>5049</v>
      </c>
      <c r="B2142" t="s">
        <v>5050</v>
      </c>
      <c r="C2142" t="s">
        <v>1268</v>
      </c>
      <c r="D2142">
        <v>4724.63</v>
      </c>
      <c r="E2142">
        <v>4724.63</v>
      </c>
      <c r="F2142" t="s">
        <v>22</v>
      </c>
      <c r="G2142">
        <v>1668.49</v>
      </c>
      <c r="H2142">
        <v>1668.49</v>
      </c>
    </row>
    <row r="2143" spans="1:8" customFormat="1" ht="12.75" x14ac:dyDescent="0.2">
      <c r="A2143" t="s">
        <v>5051</v>
      </c>
      <c r="B2143" t="s">
        <v>5052</v>
      </c>
      <c r="C2143" t="s">
        <v>1268</v>
      </c>
      <c r="D2143">
        <v>7270.27</v>
      </c>
      <c r="E2143">
        <v>7270.27</v>
      </c>
      <c r="F2143" t="s">
        <v>22</v>
      </c>
      <c r="G2143">
        <v>2567.48</v>
      </c>
      <c r="H2143">
        <v>2567.48</v>
      </c>
    </row>
    <row r="2144" spans="1:8" customFormat="1" ht="12.75" x14ac:dyDescent="0.2">
      <c r="A2144" t="s">
        <v>5053</v>
      </c>
      <c r="B2144" t="s">
        <v>5054</v>
      </c>
      <c r="C2144" t="s">
        <v>1268</v>
      </c>
      <c r="D2144">
        <v>9842.36</v>
      </c>
      <c r="E2144">
        <v>9842.36</v>
      </c>
      <c r="F2144" t="s">
        <v>22</v>
      </c>
      <c r="G2144">
        <v>3475.8</v>
      </c>
      <c r="H2144">
        <v>3475.8</v>
      </c>
    </row>
    <row r="2145" spans="1:8" customFormat="1" ht="12.75" x14ac:dyDescent="0.2">
      <c r="A2145" t="s">
        <v>5055</v>
      </c>
      <c r="B2145" t="s">
        <v>5056</v>
      </c>
      <c r="C2145" t="s">
        <v>1268</v>
      </c>
      <c r="D2145">
        <v>12983.08</v>
      </c>
      <c r="E2145">
        <v>12983.08</v>
      </c>
      <c r="F2145" t="s">
        <v>22</v>
      </c>
      <c r="G2145">
        <v>4584.9399999999996</v>
      </c>
      <c r="H2145">
        <v>4584.9399999999996</v>
      </c>
    </row>
    <row r="2146" spans="1:8" customFormat="1" ht="12.75" x14ac:dyDescent="0.2">
      <c r="A2146" t="s">
        <v>5057</v>
      </c>
      <c r="B2146" t="s">
        <v>5058</v>
      </c>
      <c r="C2146" t="s">
        <v>1268</v>
      </c>
      <c r="D2146">
        <v>16579.04</v>
      </c>
      <c r="E2146">
        <v>16579.04</v>
      </c>
      <c r="F2146" t="s">
        <v>22</v>
      </c>
      <c r="G2146">
        <v>5854.84</v>
      </c>
      <c r="H2146">
        <v>5854.84</v>
      </c>
    </row>
    <row r="2147" spans="1:8" customFormat="1" ht="12.75" x14ac:dyDescent="0.2">
      <c r="A2147" t="s">
        <v>5059</v>
      </c>
      <c r="B2147" t="s">
        <v>5060</v>
      </c>
      <c r="C2147" t="s">
        <v>1268</v>
      </c>
      <c r="D2147">
        <v>20108.09</v>
      </c>
      <c r="E2147">
        <v>20108.09</v>
      </c>
      <c r="F2147" t="s">
        <v>22</v>
      </c>
      <c r="G2147">
        <v>7101.11</v>
      </c>
      <c r="H2147">
        <v>7101.11</v>
      </c>
    </row>
    <row r="2148" spans="1:8" customFormat="1" ht="12.75" x14ac:dyDescent="0.2">
      <c r="A2148" t="s">
        <v>5061</v>
      </c>
      <c r="B2148" t="s">
        <v>5062</v>
      </c>
      <c r="C2148" t="s">
        <v>1268</v>
      </c>
      <c r="D2148">
        <v>24864.57</v>
      </c>
      <c r="E2148">
        <v>24864.57</v>
      </c>
      <c r="F2148" t="s">
        <v>22</v>
      </c>
      <c r="G2148">
        <v>8780.85</v>
      </c>
      <c r="H2148">
        <v>8780.85</v>
      </c>
    </row>
    <row r="2149" spans="1:8" customFormat="1" ht="12.75" x14ac:dyDescent="0.2">
      <c r="A2149" t="s">
        <v>5063</v>
      </c>
      <c r="B2149" t="s">
        <v>5064</v>
      </c>
      <c r="C2149" t="s">
        <v>1268</v>
      </c>
      <c r="D2149">
        <v>29525.81</v>
      </c>
      <c r="E2149">
        <v>29525.81</v>
      </c>
      <c r="F2149" t="s">
        <v>22</v>
      </c>
      <c r="G2149">
        <v>10426.950000000001</v>
      </c>
      <c r="H2149">
        <v>10426.950000000001</v>
      </c>
    </row>
    <row r="2150" spans="1:8" customFormat="1" ht="12.75" x14ac:dyDescent="0.2">
      <c r="A2150" t="s">
        <v>5065</v>
      </c>
      <c r="B2150" t="s">
        <v>5066</v>
      </c>
      <c r="C2150" t="s">
        <v>1268</v>
      </c>
      <c r="D2150">
        <v>35525.01</v>
      </c>
      <c r="E2150">
        <v>35525.01</v>
      </c>
      <c r="F2150" t="s">
        <v>22</v>
      </c>
      <c r="G2150">
        <v>12545.55</v>
      </c>
      <c r="H2150">
        <v>12545.55</v>
      </c>
    </row>
    <row r="2151" spans="1:8" customFormat="1" ht="12.75" x14ac:dyDescent="0.2">
      <c r="A2151" t="s">
        <v>5067</v>
      </c>
      <c r="B2151" t="s">
        <v>5068</v>
      </c>
      <c r="C2151" t="s">
        <v>1268</v>
      </c>
      <c r="D2151">
        <v>2973.8</v>
      </c>
      <c r="E2151">
        <v>2973.8</v>
      </c>
      <c r="F2151" t="s">
        <v>22</v>
      </c>
      <c r="G2151">
        <v>1050.19</v>
      </c>
      <c r="H2151">
        <v>1050.19</v>
      </c>
    </row>
    <row r="2152" spans="1:8" customFormat="1" ht="12.75" x14ac:dyDescent="0.2">
      <c r="A2152" t="s">
        <v>5069</v>
      </c>
      <c r="B2152" t="s">
        <v>5070</v>
      </c>
      <c r="C2152" t="s">
        <v>1268</v>
      </c>
      <c r="D2152">
        <v>5907.14</v>
      </c>
      <c r="E2152">
        <v>5907.14</v>
      </c>
      <c r="F2152" t="s">
        <v>22</v>
      </c>
      <c r="G2152">
        <v>2086.09</v>
      </c>
      <c r="H2152">
        <v>2086.09</v>
      </c>
    </row>
    <row r="2153" spans="1:8" customFormat="1" ht="12.75" x14ac:dyDescent="0.2">
      <c r="A2153" t="s">
        <v>5071</v>
      </c>
      <c r="B2153" t="s">
        <v>5072</v>
      </c>
      <c r="C2153" t="s">
        <v>1268</v>
      </c>
      <c r="D2153">
        <v>8915.98</v>
      </c>
      <c r="E2153">
        <v>8915.98</v>
      </c>
      <c r="F2153" t="s">
        <v>22</v>
      </c>
      <c r="G2153">
        <v>3148.65</v>
      </c>
      <c r="H2153">
        <v>3148.65</v>
      </c>
    </row>
    <row r="2154" spans="1:8" customFormat="1" ht="12.75" x14ac:dyDescent="0.2">
      <c r="A2154" t="s">
        <v>5073</v>
      </c>
      <c r="B2154" t="s">
        <v>5074</v>
      </c>
      <c r="C2154" t="s">
        <v>1268</v>
      </c>
      <c r="D2154">
        <v>11812.68</v>
      </c>
      <c r="E2154">
        <v>11812.68</v>
      </c>
      <c r="F2154" t="s">
        <v>22</v>
      </c>
      <c r="G2154">
        <v>4171.6099999999997</v>
      </c>
      <c r="H2154">
        <v>4171.6099999999997</v>
      </c>
    </row>
    <row r="2155" spans="1:8" customFormat="1" ht="12.75" x14ac:dyDescent="0.2">
      <c r="A2155" t="s">
        <v>5075</v>
      </c>
      <c r="B2155" t="s">
        <v>5076</v>
      </c>
      <c r="C2155" t="s">
        <v>1268</v>
      </c>
      <c r="D2155">
        <v>16292.97</v>
      </c>
      <c r="E2155">
        <v>16292.97</v>
      </c>
      <c r="F2155" t="s">
        <v>22</v>
      </c>
      <c r="G2155">
        <v>5753.81</v>
      </c>
      <c r="H2155">
        <v>5753.81</v>
      </c>
    </row>
    <row r="2156" spans="1:8" customFormat="1" ht="12.75" x14ac:dyDescent="0.2">
      <c r="A2156" t="s">
        <v>5077</v>
      </c>
      <c r="B2156" t="s">
        <v>5078</v>
      </c>
      <c r="C2156" t="s">
        <v>1268</v>
      </c>
      <c r="D2156">
        <v>20544.53</v>
      </c>
      <c r="E2156">
        <v>20544.53</v>
      </c>
      <c r="F2156" t="s">
        <v>22</v>
      </c>
      <c r="G2156">
        <v>7255.24</v>
      </c>
      <c r="H2156">
        <v>7255.24</v>
      </c>
    </row>
    <row r="2157" spans="1:8" customFormat="1" ht="12.75" x14ac:dyDescent="0.2">
      <c r="A2157" t="s">
        <v>5079</v>
      </c>
      <c r="B2157" t="s">
        <v>5080</v>
      </c>
      <c r="C2157" t="s">
        <v>1268</v>
      </c>
      <c r="D2157">
        <v>25199.07</v>
      </c>
      <c r="E2157">
        <v>25199.07</v>
      </c>
      <c r="F2157" t="s">
        <v>22</v>
      </c>
      <c r="G2157">
        <v>8898.98</v>
      </c>
      <c r="H2157">
        <v>8898.98</v>
      </c>
    </row>
    <row r="2158" spans="1:8" customFormat="1" ht="12.75" x14ac:dyDescent="0.2">
      <c r="A2158" t="s">
        <v>5081</v>
      </c>
      <c r="B2158" t="s">
        <v>5082</v>
      </c>
      <c r="C2158" t="s">
        <v>1268</v>
      </c>
      <c r="D2158">
        <v>31505.37</v>
      </c>
      <c r="E2158">
        <v>31505.37</v>
      </c>
      <c r="F2158" t="s">
        <v>22</v>
      </c>
      <c r="G2158">
        <v>11126.03</v>
      </c>
      <c r="H2158">
        <v>11126.03</v>
      </c>
    </row>
    <row r="2159" spans="1:8" customFormat="1" ht="12.75" x14ac:dyDescent="0.2">
      <c r="A2159" t="s">
        <v>5083</v>
      </c>
      <c r="B2159" t="s">
        <v>5084</v>
      </c>
      <c r="C2159" t="s">
        <v>1268</v>
      </c>
      <c r="D2159">
        <v>36908.21</v>
      </c>
      <c r="E2159">
        <v>36908.21</v>
      </c>
      <c r="F2159" t="s">
        <v>22</v>
      </c>
      <c r="G2159">
        <v>13034.02</v>
      </c>
      <c r="H2159">
        <v>13034.02</v>
      </c>
    </row>
    <row r="2160" spans="1:8" customFormat="1" ht="12.75" x14ac:dyDescent="0.2">
      <c r="A2160" t="s">
        <v>5085</v>
      </c>
      <c r="B2160" t="s">
        <v>5086</v>
      </c>
      <c r="C2160" t="s">
        <v>1268</v>
      </c>
      <c r="D2160">
        <v>44154.91</v>
      </c>
      <c r="E2160">
        <v>44154.91</v>
      </c>
      <c r="F2160" t="s">
        <v>22</v>
      </c>
      <c r="G2160">
        <v>15593.17</v>
      </c>
      <c r="H2160">
        <v>15593.17</v>
      </c>
    </row>
    <row r="2161" spans="1:8" customFormat="1" ht="12.75" x14ac:dyDescent="0.2">
      <c r="A2161" t="s">
        <v>5087</v>
      </c>
      <c r="B2161" t="s">
        <v>5088</v>
      </c>
      <c r="C2161" t="s">
        <v>1268</v>
      </c>
      <c r="D2161">
        <v>5759.64</v>
      </c>
      <c r="E2161">
        <v>5759.64</v>
      </c>
      <c r="F2161" t="s">
        <v>22</v>
      </c>
      <c r="G2161">
        <v>2034</v>
      </c>
      <c r="H2161">
        <v>2034</v>
      </c>
    </row>
    <row r="2162" spans="1:8" customFormat="1" ht="12.75" x14ac:dyDescent="0.2">
      <c r="A2162" t="s">
        <v>5089</v>
      </c>
      <c r="B2162" t="s">
        <v>5090</v>
      </c>
      <c r="C2162" t="s">
        <v>1268</v>
      </c>
      <c r="D2162">
        <v>13714.51</v>
      </c>
      <c r="E2162">
        <v>13714.51</v>
      </c>
      <c r="F2162" t="s">
        <v>22</v>
      </c>
      <c r="G2162">
        <v>4843.24</v>
      </c>
      <c r="H2162">
        <v>4843.24</v>
      </c>
    </row>
    <row r="2163" spans="1:8" customFormat="1" ht="12.75" x14ac:dyDescent="0.2">
      <c r="A2163" t="s">
        <v>5091</v>
      </c>
      <c r="B2163" t="s">
        <v>5092</v>
      </c>
      <c r="C2163" t="s">
        <v>1268</v>
      </c>
      <c r="D2163">
        <v>18700.990000000002</v>
      </c>
      <c r="E2163">
        <v>18700.990000000002</v>
      </c>
      <c r="F2163" t="s">
        <v>22</v>
      </c>
      <c r="G2163">
        <v>6604.2</v>
      </c>
      <c r="H2163">
        <v>6604.2</v>
      </c>
    </row>
    <row r="2164" spans="1:8" customFormat="1" ht="12.75" x14ac:dyDescent="0.2">
      <c r="A2164" t="s">
        <v>5093</v>
      </c>
      <c r="B2164" t="s">
        <v>5094</v>
      </c>
      <c r="C2164" t="s">
        <v>1268</v>
      </c>
      <c r="D2164">
        <v>25894.81</v>
      </c>
      <c r="E2164">
        <v>25894.81</v>
      </c>
      <c r="F2164" t="s">
        <v>22</v>
      </c>
      <c r="G2164">
        <v>9144.67</v>
      </c>
      <c r="H2164">
        <v>9144.67</v>
      </c>
    </row>
    <row r="2165" spans="1:8" customFormat="1" ht="12.75" x14ac:dyDescent="0.2">
      <c r="A2165" t="s">
        <v>5095</v>
      </c>
      <c r="B2165" t="s">
        <v>5096</v>
      </c>
      <c r="C2165" t="s">
        <v>1268</v>
      </c>
      <c r="D2165">
        <v>38917.72</v>
      </c>
      <c r="E2165">
        <v>38917.72</v>
      </c>
      <c r="F2165" t="s">
        <v>22</v>
      </c>
      <c r="G2165">
        <v>13743.68</v>
      </c>
      <c r="H2165">
        <v>13743.68</v>
      </c>
    </row>
    <row r="2166" spans="1:8" customFormat="1" ht="12.75" x14ac:dyDescent="0.2">
      <c r="A2166" t="s">
        <v>5097</v>
      </c>
      <c r="B2166" t="s">
        <v>5098</v>
      </c>
      <c r="C2166" t="s">
        <v>1268</v>
      </c>
      <c r="D2166">
        <v>50354.81</v>
      </c>
      <c r="E2166">
        <v>50354.81</v>
      </c>
      <c r="F2166" t="s">
        <v>22</v>
      </c>
      <c r="G2166">
        <v>17782.650000000001</v>
      </c>
      <c r="H2166">
        <v>17782.650000000001</v>
      </c>
    </row>
    <row r="2167" spans="1:8" customFormat="1" ht="12.75" x14ac:dyDescent="0.2">
      <c r="A2167" t="s">
        <v>5099</v>
      </c>
      <c r="B2167" t="s">
        <v>5100</v>
      </c>
      <c r="C2167" t="s">
        <v>1268</v>
      </c>
      <c r="D2167">
        <v>63152.18</v>
      </c>
      <c r="E2167">
        <v>63152.18</v>
      </c>
      <c r="F2167" t="s">
        <v>22</v>
      </c>
      <c r="G2167">
        <v>22302</v>
      </c>
      <c r="H2167">
        <v>22302</v>
      </c>
    </row>
    <row r="2168" spans="1:8" customFormat="1" ht="12.75" x14ac:dyDescent="0.2">
      <c r="A2168" t="s">
        <v>5101</v>
      </c>
      <c r="B2168" t="s">
        <v>5102</v>
      </c>
      <c r="C2168" t="s">
        <v>1268</v>
      </c>
      <c r="D2168">
        <v>81807.289999999994</v>
      </c>
      <c r="E2168">
        <v>81807.289999999994</v>
      </c>
      <c r="F2168" t="s">
        <v>22</v>
      </c>
      <c r="G2168">
        <v>28890</v>
      </c>
      <c r="H2168">
        <v>28890</v>
      </c>
    </row>
    <row r="2169" spans="1:8" customFormat="1" ht="12.75" x14ac:dyDescent="0.2">
      <c r="A2169" t="s">
        <v>5103</v>
      </c>
      <c r="B2169" t="s">
        <v>5104</v>
      </c>
      <c r="C2169" t="s">
        <v>1268</v>
      </c>
      <c r="D2169">
        <v>102858.03</v>
      </c>
      <c r="E2169">
        <v>102858.02</v>
      </c>
      <c r="F2169" t="s">
        <v>22</v>
      </c>
      <c r="G2169">
        <v>36323.99</v>
      </c>
      <c r="H2169">
        <v>36323.99</v>
      </c>
    </row>
    <row r="2170" spans="1:8" customFormat="1" ht="12.75" x14ac:dyDescent="0.2">
      <c r="A2170" t="s">
        <v>5105</v>
      </c>
      <c r="B2170" t="s">
        <v>5106</v>
      </c>
      <c r="C2170" t="s">
        <v>1268</v>
      </c>
      <c r="D2170">
        <v>130888.48</v>
      </c>
      <c r="E2170">
        <v>130888.48</v>
      </c>
      <c r="F2170" t="s">
        <v>22</v>
      </c>
      <c r="G2170">
        <v>46222.879999999997</v>
      </c>
      <c r="H2170">
        <v>46222.879999999997</v>
      </c>
    </row>
    <row r="2171" spans="1:8" customFormat="1" ht="12.75" x14ac:dyDescent="0.2">
      <c r="A2171" t="s">
        <v>5107</v>
      </c>
      <c r="B2171" t="s">
        <v>5108</v>
      </c>
      <c r="C2171" t="s">
        <v>1268</v>
      </c>
      <c r="D2171">
        <v>173013.14</v>
      </c>
      <c r="E2171">
        <v>356013.16</v>
      </c>
      <c r="F2171" t="s">
        <v>22</v>
      </c>
      <c r="G2171">
        <v>61099.06</v>
      </c>
      <c r="H2171">
        <v>125724.99</v>
      </c>
    </row>
    <row r="2172" spans="1:8" customFormat="1" ht="12.75" x14ac:dyDescent="0.2">
      <c r="A2172" t="s">
        <v>5109</v>
      </c>
      <c r="B2172" t="s">
        <v>5110</v>
      </c>
      <c r="C2172" t="s">
        <v>6</v>
      </c>
      <c r="D2172">
        <v>1096.8800000000001</v>
      </c>
      <c r="E2172">
        <v>1096.8800000000001</v>
      </c>
      <c r="F2172" t="s">
        <v>6</v>
      </c>
      <c r="G2172">
        <v>1096.8800000000001</v>
      </c>
      <c r="H2172">
        <v>1096.8800000000001</v>
      </c>
    </row>
    <row r="2173" spans="1:8" customFormat="1" ht="12.75" x14ac:dyDescent="0.2">
      <c r="A2173" t="s">
        <v>5111</v>
      </c>
      <c r="B2173" t="s">
        <v>5112</v>
      </c>
      <c r="C2173" t="s">
        <v>1268</v>
      </c>
      <c r="D2173">
        <v>14443.07</v>
      </c>
      <c r="E2173">
        <v>33577.97</v>
      </c>
      <c r="F2173" t="s">
        <v>22</v>
      </c>
      <c r="G2173">
        <v>5100.53</v>
      </c>
      <c r="H2173">
        <v>11857.96</v>
      </c>
    </row>
    <row r="2174" spans="1:8" customFormat="1" ht="12.75" x14ac:dyDescent="0.2">
      <c r="A2174" t="s">
        <v>5113</v>
      </c>
      <c r="B2174" t="s">
        <v>5114</v>
      </c>
      <c r="C2174" t="s">
        <v>1268</v>
      </c>
      <c r="D2174">
        <v>14443.07</v>
      </c>
      <c r="E2174">
        <v>31050.23</v>
      </c>
      <c r="F2174" t="s">
        <v>22</v>
      </c>
      <c r="G2174">
        <v>5100.53</v>
      </c>
      <c r="H2174">
        <v>10965.3</v>
      </c>
    </row>
    <row r="2175" spans="1:8" customFormat="1" ht="12.75" x14ac:dyDescent="0.2">
      <c r="A2175" t="s">
        <v>5115</v>
      </c>
      <c r="B2175" t="s">
        <v>5116</v>
      </c>
      <c r="C2175" t="s">
        <v>940</v>
      </c>
      <c r="D2175">
        <v>28125</v>
      </c>
      <c r="E2175">
        <v>148358.44</v>
      </c>
      <c r="F2175" t="s">
        <v>38</v>
      </c>
      <c r="G2175">
        <v>27680.63</v>
      </c>
      <c r="H2175">
        <v>146014.34</v>
      </c>
    </row>
    <row r="2176" spans="1:8" customFormat="1" ht="12.75" x14ac:dyDescent="0.2">
      <c r="A2176" t="s">
        <v>5117</v>
      </c>
      <c r="B2176" t="s">
        <v>5118</v>
      </c>
      <c r="C2176" t="s">
        <v>1363</v>
      </c>
      <c r="D2176">
        <v>1097.53</v>
      </c>
      <c r="E2176">
        <v>4055.99</v>
      </c>
      <c r="F2176" t="s">
        <v>51</v>
      </c>
      <c r="G2176">
        <v>36.01</v>
      </c>
      <c r="H2176">
        <v>133.07</v>
      </c>
    </row>
    <row r="2177" spans="1:8" customFormat="1" ht="12.75" x14ac:dyDescent="0.2">
      <c r="A2177" t="s">
        <v>5119</v>
      </c>
      <c r="B2177" t="s">
        <v>5120</v>
      </c>
      <c r="C2177" t="s">
        <v>1363</v>
      </c>
      <c r="D2177">
        <v>1097.53</v>
      </c>
      <c r="E2177">
        <v>3753.17</v>
      </c>
      <c r="F2177" t="s">
        <v>51</v>
      </c>
      <c r="G2177">
        <v>36.01</v>
      </c>
      <c r="H2177">
        <v>123.14</v>
      </c>
    </row>
    <row r="2178" spans="1:8" customFormat="1" ht="12.75" x14ac:dyDescent="0.2">
      <c r="A2178" t="s">
        <v>5121</v>
      </c>
      <c r="B2178" t="s">
        <v>5122</v>
      </c>
      <c r="C2178" t="s">
        <v>1363</v>
      </c>
      <c r="D2178">
        <v>1198.47</v>
      </c>
      <c r="E2178">
        <v>4754.84</v>
      </c>
      <c r="F2178" t="s">
        <v>51</v>
      </c>
      <c r="G2178">
        <v>39.32</v>
      </c>
      <c r="H2178">
        <v>156</v>
      </c>
    </row>
    <row r="2179" spans="1:8" customFormat="1" ht="12.75" x14ac:dyDescent="0.2">
      <c r="A2179" t="s">
        <v>5123</v>
      </c>
      <c r="B2179" t="s">
        <v>5124</v>
      </c>
      <c r="C2179" t="s">
        <v>1363</v>
      </c>
      <c r="D2179">
        <v>1198.47</v>
      </c>
      <c r="E2179">
        <v>4580.3100000000004</v>
      </c>
      <c r="F2179" t="s">
        <v>51</v>
      </c>
      <c r="G2179">
        <v>39.32</v>
      </c>
      <c r="H2179">
        <v>150.27000000000001</v>
      </c>
    </row>
    <row r="2180" spans="1:8" customFormat="1" ht="12.75" x14ac:dyDescent="0.2">
      <c r="A2180" t="s">
        <v>5125</v>
      </c>
      <c r="B2180" t="s">
        <v>5126</v>
      </c>
      <c r="C2180" t="s">
        <v>1331</v>
      </c>
      <c r="D2180">
        <v>1463.04</v>
      </c>
      <c r="E2180">
        <v>6270.24</v>
      </c>
      <c r="F2180" t="s">
        <v>21</v>
      </c>
      <c r="G2180">
        <v>157.41999999999999</v>
      </c>
      <c r="H2180">
        <v>674.68</v>
      </c>
    </row>
    <row r="2181" spans="1:8" customFormat="1" ht="12.75" x14ac:dyDescent="0.2">
      <c r="A2181" t="s">
        <v>5127</v>
      </c>
      <c r="B2181" t="s">
        <v>5128</v>
      </c>
      <c r="C2181" t="s">
        <v>1331</v>
      </c>
      <c r="D2181">
        <v>1463.04</v>
      </c>
      <c r="E2181">
        <v>5961.35</v>
      </c>
      <c r="F2181" t="s">
        <v>21</v>
      </c>
      <c r="G2181">
        <v>157.41999999999999</v>
      </c>
      <c r="H2181">
        <v>641.44000000000005</v>
      </c>
    </row>
    <row r="2182" spans="1:8" customFormat="1" ht="12.75" x14ac:dyDescent="0.2">
      <c r="A2182" t="s">
        <v>5129</v>
      </c>
      <c r="B2182" t="s">
        <v>5130</v>
      </c>
      <c r="C2182" t="s">
        <v>1331</v>
      </c>
      <c r="D2182">
        <v>1463.04</v>
      </c>
      <c r="E2182">
        <v>5872.5</v>
      </c>
      <c r="F2182" t="s">
        <v>21</v>
      </c>
      <c r="G2182">
        <v>157.41999999999999</v>
      </c>
      <c r="H2182">
        <v>631.88</v>
      </c>
    </row>
    <row r="2183" spans="1:8" customFormat="1" ht="12.75" x14ac:dyDescent="0.2">
      <c r="A2183" t="s">
        <v>5131</v>
      </c>
      <c r="B2183" t="s">
        <v>5132</v>
      </c>
      <c r="C2183" t="s">
        <v>1331</v>
      </c>
      <c r="D2183">
        <v>1648.45</v>
      </c>
      <c r="E2183">
        <v>8844.86</v>
      </c>
      <c r="F2183" t="s">
        <v>21</v>
      </c>
      <c r="G2183">
        <v>177.37</v>
      </c>
      <c r="H2183">
        <v>951.71</v>
      </c>
    </row>
    <row r="2184" spans="1:8" customFormat="1" ht="12.75" x14ac:dyDescent="0.2">
      <c r="A2184" t="s">
        <v>5133</v>
      </c>
      <c r="B2184" t="s">
        <v>5134</v>
      </c>
      <c r="C2184" t="s">
        <v>1331</v>
      </c>
      <c r="D2184">
        <v>1648.45</v>
      </c>
      <c r="E2184">
        <v>8390.69</v>
      </c>
      <c r="F2184" t="s">
        <v>21</v>
      </c>
      <c r="G2184">
        <v>177.37</v>
      </c>
      <c r="H2184">
        <v>902.84</v>
      </c>
    </row>
    <row r="2185" spans="1:8" customFormat="1" ht="12.75" x14ac:dyDescent="0.2">
      <c r="A2185" t="s">
        <v>5135</v>
      </c>
      <c r="B2185" t="s">
        <v>5136</v>
      </c>
      <c r="C2185" t="s">
        <v>1331</v>
      </c>
      <c r="D2185">
        <v>1648.45</v>
      </c>
      <c r="E2185">
        <v>8255.44</v>
      </c>
      <c r="F2185" t="s">
        <v>21</v>
      </c>
      <c r="G2185">
        <v>177.37</v>
      </c>
      <c r="H2185">
        <v>888.29</v>
      </c>
    </row>
    <row r="2186" spans="1:8" customFormat="1" ht="12.75" x14ac:dyDescent="0.2">
      <c r="A2186" t="s">
        <v>5137</v>
      </c>
      <c r="B2186" t="s">
        <v>5138</v>
      </c>
      <c r="C2186" t="s">
        <v>1331</v>
      </c>
      <c r="D2186">
        <v>1378.68</v>
      </c>
      <c r="E2186">
        <v>6790.89</v>
      </c>
      <c r="F2186" t="s">
        <v>21</v>
      </c>
      <c r="G2186">
        <v>148.35</v>
      </c>
      <c r="H2186">
        <v>730.7</v>
      </c>
    </row>
    <row r="2187" spans="1:8" customFormat="1" ht="12.75" x14ac:dyDescent="0.2">
      <c r="A2187" t="s">
        <v>5139</v>
      </c>
      <c r="B2187" t="s">
        <v>5140</v>
      </c>
      <c r="C2187" t="s">
        <v>1331</v>
      </c>
      <c r="D2187">
        <v>1378.68</v>
      </c>
      <c r="E2187">
        <v>6442.79</v>
      </c>
      <c r="F2187" t="s">
        <v>21</v>
      </c>
      <c r="G2187">
        <v>148.35</v>
      </c>
      <c r="H2187">
        <v>693.24</v>
      </c>
    </row>
    <row r="2188" spans="1:8" customFormat="1" ht="12.75" x14ac:dyDescent="0.2">
      <c r="A2188" t="s">
        <v>5141</v>
      </c>
      <c r="B2188" t="s">
        <v>5142</v>
      </c>
      <c r="C2188" t="s">
        <v>1331</v>
      </c>
      <c r="D2188">
        <v>1378.68</v>
      </c>
      <c r="E2188">
        <v>6365.95</v>
      </c>
      <c r="F2188" t="s">
        <v>21</v>
      </c>
      <c r="G2188">
        <v>148.35</v>
      </c>
      <c r="H2188">
        <v>684.98</v>
      </c>
    </row>
    <row r="2189" spans="1:8" customFormat="1" ht="12.75" x14ac:dyDescent="0.2">
      <c r="A2189" t="s">
        <v>5143</v>
      </c>
      <c r="B2189" t="s">
        <v>5144</v>
      </c>
      <c r="C2189" t="s">
        <v>1363</v>
      </c>
      <c r="D2189">
        <v>1413.79</v>
      </c>
      <c r="E2189">
        <v>7615.2</v>
      </c>
      <c r="F2189" t="s">
        <v>51</v>
      </c>
      <c r="G2189">
        <v>46.38</v>
      </c>
      <c r="H2189">
        <v>249.84</v>
      </c>
    </row>
    <row r="2190" spans="1:8" customFormat="1" ht="12.75" x14ac:dyDescent="0.2">
      <c r="A2190" t="s">
        <v>5145</v>
      </c>
      <c r="B2190" t="s">
        <v>5146</v>
      </c>
      <c r="C2190" t="s">
        <v>1363</v>
      </c>
      <c r="D2190">
        <v>3597.19</v>
      </c>
      <c r="E2190">
        <v>17962.93</v>
      </c>
      <c r="F2190" t="s">
        <v>51</v>
      </c>
      <c r="G2190">
        <v>118.02</v>
      </c>
      <c r="H2190">
        <v>589.34</v>
      </c>
    </row>
    <row r="2191" spans="1:8" customFormat="1" ht="12.75" x14ac:dyDescent="0.2">
      <c r="A2191" t="s">
        <v>5147</v>
      </c>
      <c r="B2191" t="s">
        <v>5148</v>
      </c>
      <c r="C2191" t="s">
        <v>1363</v>
      </c>
      <c r="D2191">
        <v>4571.66</v>
      </c>
      <c r="E2191">
        <v>22771.17</v>
      </c>
      <c r="F2191" t="s">
        <v>51</v>
      </c>
      <c r="G2191">
        <v>149.99</v>
      </c>
      <c r="H2191">
        <v>747.09</v>
      </c>
    </row>
    <row r="2192" spans="1:8" customFormat="1" ht="12.75" x14ac:dyDescent="0.2">
      <c r="A2192" t="s">
        <v>5149</v>
      </c>
      <c r="B2192" t="s">
        <v>5150</v>
      </c>
      <c r="C2192" t="s">
        <v>1363</v>
      </c>
      <c r="D2192">
        <v>4925.2700000000004</v>
      </c>
      <c r="E2192">
        <v>27927.84</v>
      </c>
      <c r="F2192" t="s">
        <v>51</v>
      </c>
      <c r="G2192">
        <v>161.59</v>
      </c>
      <c r="H2192">
        <v>916.27</v>
      </c>
    </row>
    <row r="2193" spans="1:8" customFormat="1" ht="12.75" x14ac:dyDescent="0.2">
      <c r="A2193" t="s">
        <v>5151</v>
      </c>
      <c r="B2193" t="s">
        <v>5152</v>
      </c>
      <c r="C2193" t="s">
        <v>1363</v>
      </c>
      <c r="D2193">
        <v>6604.99</v>
      </c>
      <c r="E2193">
        <v>37358.61</v>
      </c>
      <c r="F2193" t="s">
        <v>51</v>
      </c>
      <c r="G2193">
        <v>216.7</v>
      </c>
      <c r="H2193">
        <v>1225.68</v>
      </c>
    </row>
    <row r="2194" spans="1:8" customFormat="1" ht="12.75" x14ac:dyDescent="0.2">
      <c r="A2194" t="s">
        <v>5153</v>
      </c>
      <c r="B2194" t="s">
        <v>5154</v>
      </c>
      <c r="C2194" t="s">
        <v>1363</v>
      </c>
      <c r="D2194">
        <v>7463.2</v>
      </c>
      <c r="E2194">
        <v>42702.39</v>
      </c>
      <c r="F2194" t="s">
        <v>51</v>
      </c>
      <c r="G2194">
        <v>244.86</v>
      </c>
      <c r="H2194">
        <v>1401</v>
      </c>
    </row>
    <row r="2195" spans="1:8" customFormat="1" ht="12.75" x14ac:dyDescent="0.2">
      <c r="A2195" t="s">
        <v>5155</v>
      </c>
      <c r="B2195" t="s">
        <v>5156</v>
      </c>
      <c r="C2195" t="s">
        <v>1363</v>
      </c>
      <c r="D2195">
        <v>7578.45</v>
      </c>
      <c r="E2195">
        <v>45085.86</v>
      </c>
      <c r="F2195" t="s">
        <v>51</v>
      </c>
      <c r="G2195">
        <v>248.64</v>
      </c>
      <c r="H2195">
        <v>1479.19</v>
      </c>
    </row>
    <row r="2196" spans="1:8" customFormat="1" ht="12.75" x14ac:dyDescent="0.2">
      <c r="A2196" t="s">
        <v>5157</v>
      </c>
      <c r="B2196" t="s">
        <v>5158</v>
      </c>
      <c r="C2196" t="s">
        <v>1363</v>
      </c>
      <c r="D2196">
        <v>11413.18</v>
      </c>
      <c r="E2196">
        <v>67304.3</v>
      </c>
      <c r="F2196" t="s">
        <v>51</v>
      </c>
      <c r="G2196">
        <v>374.45</v>
      </c>
      <c r="H2196">
        <v>2208.15</v>
      </c>
    </row>
    <row r="2197" spans="1:8" customFormat="1" ht="12.75" x14ac:dyDescent="0.2">
      <c r="A2197" t="s">
        <v>5159</v>
      </c>
      <c r="B2197" t="s">
        <v>5160</v>
      </c>
      <c r="C2197" t="s">
        <v>1363</v>
      </c>
      <c r="D2197">
        <v>13014.44</v>
      </c>
      <c r="E2197">
        <v>75122.929999999993</v>
      </c>
      <c r="F2197" t="s">
        <v>51</v>
      </c>
      <c r="G2197">
        <v>426.98</v>
      </c>
      <c r="H2197">
        <v>2464.66</v>
      </c>
    </row>
    <row r="2198" spans="1:8" customFormat="1" ht="12.75" x14ac:dyDescent="0.2">
      <c r="A2198" t="s">
        <v>5161</v>
      </c>
      <c r="B2198" t="s">
        <v>5162</v>
      </c>
      <c r="C2198" t="s">
        <v>1363</v>
      </c>
      <c r="D2198">
        <v>14038.73</v>
      </c>
      <c r="E2198">
        <v>91737.32</v>
      </c>
      <c r="F2198" t="s">
        <v>51</v>
      </c>
      <c r="G2198">
        <v>460.59</v>
      </c>
      <c r="H2198">
        <v>3009.75</v>
      </c>
    </row>
    <row r="2199" spans="1:8" customFormat="1" ht="12.75" x14ac:dyDescent="0.2">
      <c r="A2199" t="s">
        <v>5163</v>
      </c>
      <c r="B2199" t="s">
        <v>5164</v>
      </c>
      <c r="C2199" t="s">
        <v>1363</v>
      </c>
      <c r="D2199">
        <v>15346.87</v>
      </c>
      <c r="E2199">
        <v>96771.21</v>
      </c>
      <c r="F2199" t="s">
        <v>51</v>
      </c>
      <c r="G2199">
        <v>503.51</v>
      </c>
      <c r="H2199">
        <v>3174.91</v>
      </c>
    </row>
    <row r="2200" spans="1:8" customFormat="1" ht="12.75" x14ac:dyDescent="0.2">
      <c r="A2200" t="s">
        <v>5165</v>
      </c>
      <c r="B2200" t="s">
        <v>5166</v>
      </c>
      <c r="C2200" t="s">
        <v>1363</v>
      </c>
      <c r="D2200">
        <v>15687.66</v>
      </c>
      <c r="E2200">
        <v>99244.75</v>
      </c>
      <c r="F2200" t="s">
        <v>51</v>
      </c>
      <c r="G2200">
        <v>514.69000000000005</v>
      </c>
      <c r="H2200">
        <v>3256.06</v>
      </c>
    </row>
    <row r="2201" spans="1:8" customFormat="1" ht="12.75" x14ac:dyDescent="0.2">
      <c r="A2201" t="s">
        <v>5167</v>
      </c>
      <c r="B2201" t="s">
        <v>5168</v>
      </c>
      <c r="C2201" t="s">
        <v>1363</v>
      </c>
      <c r="D2201">
        <v>8158.89</v>
      </c>
      <c r="E2201">
        <v>8625.84</v>
      </c>
      <c r="F2201" t="s">
        <v>51</v>
      </c>
      <c r="G2201">
        <v>267.68</v>
      </c>
      <c r="H2201">
        <v>283</v>
      </c>
    </row>
    <row r="2202" spans="1:8" customFormat="1" ht="12.75" x14ac:dyDescent="0.2">
      <c r="A2202" t="s">
        <v>5169</v>
      </c>
      <c r="B2202" t="s">
        <v>5170</v>
      </c>
      <c r="C2202" t="s">
        <v>1363</v>
      </c>
      <c r="D2202">
        <v>12385.87</v>
      </c>
      <c r="E2202">
        <v>13332.78</v>
      </c>
      <c r="F2202" t="s">
        <v>51</v>
      </c>
      <c r="G2202">
        <v>406.36</v>
      </c>
      <c r="H2202">
        <v>437.43</v>
      </c>
    </row>
    <row r="2203" spans="1:8" customFormat="1" ht="12.75" x14ac:dyDescent="0.2">
      <c r="A2203" t="s">
        <v>5171</v>
      </c>
      <c r="B2203" t="s">
        <v>5172</v>
      </c>
      <c r="C2203" t="s">
        <v>1363</v>
      </c>
      <c r="D2203">
        <v>16347.79</v>
      </c>
      <c r="E2203">
        <v>17777.560000000001</v>
      </c>
      <c r="F2203" t="s">
        <v>51</v>
      </c>
      <c r="G2203">
        <v>536.34</v>
      </c>
      <c r="H2203">
        <v>583.25</v>
      </c>
    </row>
    <row r="2204" spans="1:8" customFormat="1" ht="12.75" x14ac:dyDescent="0.2">
      <c r="A2204" t="s">
        <v>5173</v>
      </c>
      <c r="B2204" t="s">
        <v>5174</v>
      </c>
      <c r="C2204" t="s">
        <v>1138</v>
      </c>
      <c r="D2204">
        <v>81.459999999999994</v>
      </c>
      <c r="E2204">
        <v>273</v>
      </c>
      <c r="F2204" t="s">
        <v>51</v>
      </c>
      <c r="G2204">
        <v>267.26</v>
      </c>
      <c r="H2204">
        <v>895.67</v>
      </c>
    </row>
    <row r="2205" spans="1:8" customFormat="1" ht="12.75" x14ac:dyDescent="0.2">
      <c r="A2205" t="s">
        <v>5175</v>
      </c>
      <c r="B2205" t="s">
        <v>5176</v>
      </c>
      <c r="C2205" t="s">
        <v>1138</v>
      </c>
      <c r="D2205">
        <v>89.18</v>
      </c>
      <c r="E2205">
        <v>310.39999999999998</v>
      </c>
      <c r="F2205" t="s">
        <v>51</v>
      </c>
      <c r="G2205">
        <v>292.57</v>
      </c>
      <c r="H2205">
        <v>1018.38</v>
      </c>
    </row>
    <row r="2206" spans="1:8" customFormat="1" ht="12.75" x14ac:dyDescent="0.2">
      <c r="A2206" t="s">
        <v>5177</v>
      </c>
      <c r="B2206" t="s">
        <v>5178</v>
      </c>
      <c r="C2206" t="s">
        <v>1138</v>
      </c>
      <c r="D2206">
        <v>107.18</v>
      </c>
      <c r="E2206">
        <v>385.34</v>
      </c>
      <c r="F2206" t="s">
        <v>51</v>
      </c>
      <c r="G2206">
        <v>351.65</v>
      </c>
      <c r="H2206">
        <v>1264.25</v>
      </c>
    </row>
    <row r="2207" spans="1:8" customFormat="1" ht="12.75" x14ac:dyDescent="0.2">
      <c r="A2207" t="s">
        <v>5179</v>
      </c>
      <c r="B2207" t="s">
        <v>5180</v>
      </c>
      <c r="C2207" t="s">
        <v>1138</v>
      </c>
      <c r="D2207">
        <v>68.599999999999994</v>
      </c>
      <c r="E2207">
        <v>264.2</v>
      </c>
      <c r="F2207" t="s">
        <v>51</v>
      </c>
      <c r="G2207">
        <v>225.06</v>
      </c>
      <c r="H2207">
        <v>866.81</v>
      </c>
    </row>
    <row r="2208" spans="1:8" customFormat="1" ht="12.75" x14ac:dyDescent="0.2">
      <c r="A2208" t="s">
        <v>5181</v>
      </c>
      <c r="B2208" t="s">
        <v>5182</v>
      </c>
      <c r="C2208" t="s">
        <v>1138</v>
      </c>
      <c r="D2208">
        <v>89.18</v>
      </c>
      <c r="E2208">
        <v>302.68</v>
      </c>
      <c r="F2208" t="s">
        <v>51</v>
      </c>
      <c r="G2208">
        <v>292.57</v>
      </c>
      <c r="H2208">
        <v>993.03</v>
      </c>
    </row>
    <row r="2209" spans="1:8" customFormat="1" ht="12.75" x14ac:dyDescent="0.2">
      <c r="A2209" t="s">
        <v>5183</v>
      </c>
      <c r="B2209" t="s">
        <v>5184</v>
      </c>
      <c r="C2209" t="s">
        <v>1138</v>
      </c>
      <c r="D2209">
        <v>130.34</v>
      </c>
      <c r="E2209">
        <v>404.84</v>
      </c>
      <c r="F2209" t="s">
        <v>51</v>
      </c>
      <c r="G2209">
        <v>427.61</v>
      </c>
      <c r="H2209">
        <v>1328.2</v>
      </c>
    </row>
    <row r="2210" spans="1:8" customFormat="1" ht="12.75" x14ac:dyDescent="0.2">
      <c r="A2210" t="s">
        <v>5185</v>
      </c>
      <c r="B2210" t="s">
        <v>5186</v>
      </c>
      <c r="C2210" t="s">
        <v>1138</v>
      </c>
      <c r="D2210">
        <v>222.94</v>
      </c>
      <c r="E2210">
        <v>664.18</v>
      </c>
      <c r="F2210" t="s">
        <v>51</v>
      </c>
      <c r="G2210">
        <v>731.44</v>
      </c>
      <c r="H2210">
        <v>2179.0500000000002</v>
      </c>
    </row>
    <row r="2211" spans="1:8" customFormat="1" ht="12.75" x14ac:dyDescent="0.2">
      <c r="A2211" t="s">
        <v>5187</v>
      </c>
      <c r="B2211" t="s">
        <v>5188</v>
      </c>
      <c r="C2211" t="s">
        <v>1138</v>
      </c>
      <c r="D2211">
        <v>274.39</v>
      </c>
      <c r="E2211">
        <v>833.56</v>
      </c>
      <c r="F2211" t="s">
        <v>51</v>
      </c>
      <c r="G2211">
        <v>900.23</v>
      </c>
      <c r="H2211">
        <v>2734.77</v>
      </c>
    </row>
    <row r="2212" spans="1:8" customFormat="1" ht="12.75" x14ac:dyDescent="0.2">
      <c r="A2212" t="s">
        <v>5189</v>
      </c>
      <c r="B2212" t="s">
        <v>5190</v>
      </c>
      <c r="C2212" t="s">
        <v>1138</v>
      </c>
      <c r="D2212">
        <v>334.41</v>
      </c>
      <c r="E2212">
        <v>958.65</v>
      </c>
      <c r="F2212" t="s">
        <v>51</v>
      </c>
      <c r="G2212">
        <v>1097.1600000000001</v>
      </c>
      <c r="H2212">
        <v>3145.17</v>
      </c>
    </row>
    <row r="2213" spans="1:8" customFormat="1" ht="12.75" x14ac:dyDescent="0.2">
      <c r="A2213" t="s">
        <v>5191</v>
      </c>
      <c r="B2213" t="s">
        <v>5192</v>
      </c>
      <c r="C2213" t="s">
        <v>1138</v>
      </c>
      <c r="D2213">
        <v>401.68</v>
      </c>
      <c r="E2213">
        <v>1088.95</v>
      </c>
      <c r="F2213" t="s">
        <v>51</v>
      </c>
      <c r="G2213">
        <v>1317.85</v>
      </c>
      <c r="H2213">
        <v>3572.66</v>
      </c>
    </row>
    <row r="2214" spans="1:8" customFormat="1" ht="12.75" x14ac:dyDescent="0.2">
      <c r="A2214" t="s">
        <v>5193</v>
      </c>
      <c r="B2214" t="s">
        <v>5194</v>
      </c>
      <c r="C2214" t="s">
        <v>1138</v>
      </c>
      <c r="D2214">
        <v>445.88</v>
      </c>
      <c r="E2214">
        <v>1312.08</v>
      </c>
      <c r="F2214" t="s">
        <v>51</v>
      </c>
      <c r="G2214">
        <v>1462.87</v>
      </c>
      <c r="H2214">
        <v>4304.74</v>
      </c>
    </row>
    <row r="2215" spans="1:8" customFormat="1" ht="12.75" x14ac:dyDescent="0.2">
      <c r="A2215" t="s">
        <v>5195</v>
      </c>
      <c r="B2215" t="s">
        <v>5196</v>
      </c>
      <c r="C2215" t="s">
        <v>1138</v>
      </c>
      <c r="D2215">
        <v>600.05999999999995</v>
      </c>
      <c r="E2215">
        <v>1708.22</v>
      </c>
      <c r="F2215" t="s">
        <v>51</v>
      </c>
      <c r="G2215">
        <v>1968.69</v>
      </c>
      <c r="H2215">
        <v>5604.41</v>
      </c>
    </row>
    <row r="2216" spans="1:8" customFormat="1" ht="12.75" x14ac:dyDescent="0.2">
      <c r="A2216" t="s">
        <v>5197</v>
      </c>
      <c r="B2216" t="s">
        <v>5198</v>
      </c>
      <c r="C2216" t="s">
        <v>1138</v>
      </c>
      <c r="D2216">
        <v>668.83</v>
      </c>
      <c r="E2216">
        <v>2035.23</v>
      </c>
      <c r="F2216" t="s">
        <v>51</v>
      </c>
      <c r="G2216">
        <v>2194.31</v>
      </c>
      <c r="H2216">
        <v>6677.25</v>
      </c>
    </row>
    <row r="2217" spans="1:8" customFormat="1" ht="12.75" x14ac:dyDescent="0.2">
      <c r="A2217" t="s">
        <v>5199</v>
      </c>
      <c r="B2217" t="s">
        <v>5200</v>
      </c>
      <c r="C2217" t="s">
        <v>1138</v>
      </c>
      <c r="D2217">
        <v>728.85</v>
      </c>
      <c r="E2217">
        <v>2373.8200000000002</v>
      </c>
      <c r="F2217" t="s">
        <v>51</v>
      </c>
      <c r="G2217">
        <v>2391.2399999999998</v>
      </c>
      <c r="H2217">
        <v>7788.11</v>
      </c>
    </row>
    <row r="2218" spans="1:8" customFormat="1" ht="12.75" x14ac:dyDescent="0.2">
      <c r="A2218" t="s">
        <v>5201</v>
      </c>
      <c r="B2218" t="s">
        <v>5202</v>
      </c>
      <c r="C2218" t="s">
        <v>1138</v>
      </c>
      <c r="D2218">
        <v>796.76</v>
      </c>
      <c r="E2218">
        <v>2931.76</v>
      </c>
      <c r="F2218" t="s">
        <v>51</v>
      </c>
      <c r="G2218">
        <v>2614.0500000000002</v>
      </c>
      <c r="H2218">
        <v>9618.64</v>
      </c>
    </row>
    <row r="2219" spans="1:8" customFormat="1" ht="12.75" x14ac:dyDescent="0.2">
      <c r="A2219" t="s">
        <v>5203</v>
      </c>
      <c r="B2219" t="s">
        <v>5204</v>
      </c>
      <c r="C2219" t="s">
        <v>1138</v>
      </c>
      <c r="D2219">
        <v>1028.96</v>
      </c>
      <c r="E2219">
        <v>3615.36</v>
      </c>
      <c r="F2219" t="s">
        <v>51</v>
      </c>
      <c r="G2219">
        <v>3375.86</v>
      </c>
      <c r="H2219">
        <v>11861.43</v>
      </c>
    </row>
    <row r="2220" spans="1:8" customFormat="1" ht="12.75" x14ac:dyDescent="0.2">
      <c r="A2220" t="s">
        <v>5205</v>
      </c>
      <c r="B2220" t="s">
        <v>5206</v>
      </c>
      <c r="C2220" t="s">
        <v>1138</v>
      </c>
      <c r="D2220">
        <v>1183.31</v>
      </c>
      <c r="E2220">
        <v>4172.3100000000004</v>
      </c>
      <c r="F2220" t="s">
        <v>51</v>
      </c>
      <c r="G2220">
        <v>3882.26</v>
      </c>
      <c r="H2220">
        <v>13688.69</v>
      </c>
    </row>
    <row r="2221" spans="1:8" customFormat="1" ht="12.75" x14ac:dyDescent="0.2">
      <c r="A2221" t="s">
        <v>5207</v>
      </c>
      <c r="B2221" t="s">
        <v>5208</v>
      </c>
      <c r="C2221" t="s">
        <v>1138</v>
      </c>
      <c r="D2221">
        <v>1543.45</v>
      </c>
      <c r="E2221">
        <v>6053.38</v>
      </c>
      <c r="F2221" t="s">
        <v>51</v>
      </c>
      <c r="G2221">
        <v>5063.8</v>
      </c>
      <c r="H2221">
        <v>19860.169999999998</v>
      </c>
    </row>
    <row r="2222" spans="1:8" customFormat="1" ht="12.75" x14ac:dyDescent="0.2">
      <c r="A2222" t="s">
        <v>5209</v>
      </c>
      <c r="B2222" t="s">
        <v>5210</v>
      </c>
      <c r="C2222" t="s">
        <v>1138</v>
      </c>
      <c r="D2222">
        <v>2126.52</v>
      </c>
      <c r="E2222">
        <v>8470.52</v>
      </c>
      <c r="F2222" t="s">
        <v>51</v>
      </c>
      <c r="G2222">
        <v>6976.79</v>
      </c>
      <c r="H2222">
        <v>27790.43</v>
      </c>
    </row>
    <row r="2223" spans="1:8" customFormat="1" ht="12.75" x14ac:dyDescent="0.2">
      <c r="A2223" t="s">
        <v>5211</v>
      </c>
      <c r="B2223" t="s">
        <v>5212</v>
      </c>
      <c r="C2223" t="s">
        <v>1138</v>
      </c>
      <c r="D2223">
        <v>2922.26</v>
      </c>
      <c r="E2223">
        <v>10363.44</v>
      </c>
      <c r="F2223" t="s">
        <v>51</v>
      </c>
      <c r="G2223">
        <v>9587.4599999999991</v>
      </c>
      <c r="H2223">
        <v>34000.79</v>
      </c>
    </row>
    <row r="2224" spans="1:8" customFormat="1" ht="12.75" x14ac:dyDescent="0.2">
      <c r="A2224" t="s">
        <v>5213</v>
      </c>
      <c r="B2224" t="s">
        <v>5214</v>
      </c>
      <c r="C2224" t="s">
        <v>1138</v>
      </c>
      <c r="D2224">
        <v>3970.08</v>
      </c>
      <c r="E2224">
        <v>13730.08</v>
      </c>
      <c r="F2224" t="s">
        <v>51</v>
      </c>
      <c r="G2224">
        <v>13025.21</v>
      </c>
      <c r="H2224">
        <v>45046.2</v>
      </c>
    </row>
    <row r="2225" spans="1:8" customFormat="1" ht="12.75" x14ac:dyDescent="0.2">
      <c r="A2225" t="s">
        <v>5215</v>
      </c>
      <c r="B2225" t="s">
        <v>5216</v>
      </c>
      <c r="C2225" t="s">
        <v>1138</v>
      </c>
      <c r="D2225">
        <v>222.94</v>
      </c>
      <c r="E2225">
        <v>706.47</v>
      </c>
      <c r="F2225" t="s">
        <v>51</v>
      </c>
      <c r="G2225">
        <v>731.44</v>
      </c>
      <c r="H2225">
        <v>2317.81</v>
      </c>
    </row>
    <row r="2226" spans="1:8" customFormat="1" ht="12.75" x14ac:dyDescent="0.2">
      <c r="A2226" t="s">
        <v>5217</v>
      </c>
      <c r="B2226" t="s">
        <v>5218</v>
      </c>
      <c r="C2226" t="s">
        <v>1138</v>
      </c>
      <c r="D2226">
        <v>274.39</v>
      </c>
      <c r="E2226">
        <v>796.96</v>
      </c>
      <c r="F2226" t="s">
        <v>51</v>
      </c>
      <c r="G2226">
        <v>900.23</v>
      </c>
      <c r="H2226">
        <v>2614.69</v>
      </c>
    </row>
    <row r="2227" spans="1:8" customFormat="1" ht="12.75" x14ac:dyDescent="0.2">
      <c r="A2227" t="s">
        <v>5219</v>
      </c>
      <c r="B2227" t="s">
        <v>5220</v>
      </c>
      <c r="C2227" t="s">
        <v>1138</v>
      </c>
      <c r="D2227">
        <v>334.41</v>
      </c>
      <c r="E2227">
        <v>917.98</v>
      </c>
      <c r="F2227" t="s">
        <v>51</v>
      </c>
      <c r="G2227">
        <v>1097.1600000000001</v>
      </c>
      <c r="H2227">
        <v>3011.75</v>
      </c>
    </row>
    <row r="2228" spans="1:8" customFormat="1" ht="12.75" x14ac:dyDescent="0.2">
      <c r="A2228" t="s">
        <v>5221</v>
      </c>
      <c r="B2228" t="s">
        <v>5222</v>
      </c>
      <c r="C2228" t="s">
        <v>1138</v>
      </c>
      <c r="D2228">
        <v>401.3</v>
      </c>
      <c r="E2228">
        <v>1100.76</v>
      </c>
      <c r="F2228" t="s">
        <v>51</v>
      </c>
      <c r="G2228">
        <v>1316.59</v>
      </c>
      <c r="H2228">
        <v>3611.43</v>
      </c>
    </row>
    <row r="2229" spans="1:8" customFormat="1" ht="12.75" x14ac:dyDescent="0.2">
      <c r="A2229" t="s">
        <v>5223</v>
      </c>
      <c r="B2229" t="s">
        <v>5224</v>
      </c>
      <c r="C2229" t="s">
        <v>1138</v>
      </c>
      <c r="D2229">
        <v>445.88</v>
      </c>
      <c r="E2229">
        <v>1238.8800000000001</v>
      </c>
      <c r="F2229" t="s">
        <v>51</v>
      </c>
      <c r="G2229">
        <v>1462.87</v>
      </c>
      <c r="H2229">
        <v>4064.58</v>
      </c>
    </row>
    <row r="2230" spans="1:8" customFormat="1" ht="12.75" x14ac:dyDescent="0.2">
      <c r="A2230" t="s">
        <v>5225</v>
      </c>
      <c r="B2230" t="s">
        <v>5226</v>
      </c>
      <c r="C2230" t="s">
        <v>1138</v>
      </c>
      <c r="D2230">
        <v>600.28</v>
      </c>
      <c r="E2230">
        <v>1627.11</v>
      </c>
      <c r="F2230" t="s">
        <v>51</v>
      </c>
      <c r="G2230">
        <v>1969.42</v>
      </c>
      <c r="H2230">
        <v>5338.3</v>
      </c>
    </row>
    <row r="2231" spans="1:8" customFormat="1" ht="12.75" x14ac:dyDescent="0.2">
      <c r="A2231" t="s">
        <v>5227</v>
      </c>
      <c r="B2231" t="s">
        <v>5228</v>
      </c>
      <c r="C2231" t="s">
        <v>1138</v>
      </c>
      <c r="D2231">
        <v>668.83</v>
      </c>
      <c r="E2231">
        <v>1978.29</v>
      </c>
      <c r="F2231" t="s">
        <v>51</v>
      </c>
      <c r="G2231">
        <v>2194.31</v>
      </c>
      <c r="H2231">
        <v>6490.46</v>
      </c>
    </row>
    <row r="2232" spans="1:8" customFormat="1" ht="12.75" x14ac:dyDescent="0.2">
      <c r="A2232" t="s">
        <v>5229</v>
      </c>
      <c r="B2232" t="s">
        <v>5230</v>
      </c>
      <c r="C2232" t="s">
        <v>1138</v>
      </c>
      <c r="D2232">
        <v>728.85</v>
      </c>
      <c r="E2232">
        <v>2386.02</v>
      </c>
      <c r="F2232" t="s">
        <v>51</v>
      </c>
      <c r="G2232">
        <v>2391.2399999999998</v>
      </c>
      <c r="H2232">
        <v>7828.14</v>
      </c>
    </row>
    <row r="2233" spans="1:8" customFormat="1" ht="12.75" x14ac:dyDescent="0.2">
      <c r="A2233" t="s">
        <v>5231</v>
      </c>
      <c r="B2233" t="s">
        <v>5232</v>
      </c>
      <c r="C2233" t="s">
        <v>1138</v>
      </c>
      <c r="D2233">
        <v>797.38</v>
      </c>
      <c r="E2233">
        <v>2769.71</v>
      </c>
      <c r="F2233" t="s">
        <v>51</v>
      </c>
      <c r="G2233">
        <v>2616.0700000000002</v>
      </c>
      <c r="H2233">
        <v>9086.98</v>
      </c>
    </row>
    <row r="2234" spans="1:8" customFormat="1" ht="12.75" x14ac:dyDescent="0.2">
      <c r="A2234" t="s">
        <v>5233</v>
      </c>
      <c r="B2234" t="s">
        <v>5234</v>
      </c>
      <c r="C2234" t="s">
        <v>1138</v>
      </c>
      <c r="D2234">
        <v>1028.96</v>
      </c>
      <c r="E2234">
        <v>3656.03</v>
      </c>
      <c r="F2234" t="s">
        <v>51</v>
      </c>
      <c r="G2234">
        <v>3375.86</v>
      </c>
      <c r="H2234">
        <v>11994.85</v>
      </c>
    </row>
    <row r="2235" spans="1:8" customFormat="1" ht="12.75" x14ac:dyDescent="0.2">
      <c r="A2235" t="s">
        <v>5235</v>
      </c>
      <c r="B2235" t="s">
        <v>5236</v>
      </c>
      <c r="C2235" t="s">
        <v>1138</v>
      </c>
      <c r="D2235">
        <v>1183.73</v>
      </c>
      <c r="E2235">
        <v>4298.79</v>
      </c>
      <c r="F2235" t="s">
        <v>51</v>
      </c>
      <c r="G2235">
        <v>3883.62</v>
      </c>
      <c r="H2235">
        <v>14103.65</v>
      </c>
    </row>
    <row r="2236" spans="1:8" customFormat="1" ht="12.75" x14ac:dyDescent="0.2">
      <c r="A2236" t="s">
        <v>5237</v>
      </c>
      <c r="B2236" t="s">
        <v>5238</v>
      </c>
      <c r="C2236" t="s">
        <v>1138</v>
      </c>
      <c r="D2236">
        <v>1543.45</v>
      </c>
      <c r="E2236">
        <v>6439.31</v>
      </c>
      <c r="F2236" t="s">
        <v>51</v>
      </c>
      <c r="G2236">
        <v>5063.8</v>
      </c>
      <c r="H2236">
        <v>21126.33</v>
      </c>
    </row>
    <row r="2237" spans="1:8" customFormat="1" ht="12.75" x14ac:dyDescent="0.2">
      <c r="A2237" t="s">
        <v>5239</v>
      </c>
      <c r="B2237" t="s">
        <v>5240</v>
      </c>
      <c r="C2237" t="s">
        <v>1138</v>
      </c>
      <c r="D2237">
        <v>2126.52</v>
      </c>
      <c r="E2237">
        <v>9202.52</v>
      </c>
      <c r="F2237" t="s">
        <v>51</v>
      </c>
      <c r="G2237">
        <v>6976.79</v>
      </c>
      <c r="H2237">
        <v>30192.01</v>
      </c>
    </row>
    <row r="2238" spans="1:8" customFormat="1" ht="12.75" x14ac:dyDescent="0.2">
      <c r="A2238" t="s">
        <v>5241</v>
      </c>
      <c r="B2238" t="s">
        <v>5242</v>
      </c>
      <c r="C2238" t="s">
        <v>1138</v>
      </c>
      <c r="D2238">
        <v>2906.82</v>
      </c>
      <c r="E2238">
        <v>11263.82</v>
      </c>
      <c r="F2238" t="s">
        <v>51</v>
      </c>
      <c r="G2238">
        <v>9536.82</v>
      </c>
      <c r="H2238">
        <v>36954.79</v>
      </c>
    </row>
    <row r="2239" spans="1:8" customFormat="1" ht="12.75" x14ac:dyDescent="0.2">
      <c r="A2239" t="s">
        <v>5243</v>
      </c>
      <c r="B2239" t="s">
        <v>5244</v>
      </c>
      <c r="C2239" t="s">
        <v>1138</v>
      </c>
      <c r="D2239">
        <v>3970.08</v>
      </c>
      <c r="E2239">
        <v>15118.85</v>
      </c>
      <c r="F2239" t="s">
        <v>51</v>
      </c>
      <c r="G2239">
        <v>13025.21</v>
      </c>
      <c r="H2239">
        <v>49602.53</v>
      </c>
    </row>
    <row r="2240" spans="1:8" customFormat="1" ht="12.75" x14ac:dyDescent="0.2">
      <c r="A2240" t="s">
        <v>5245</v>
      </c>
      <c r="B2240" t="s">
        <v>5246</v>
      </c>
      <c r="C2240" t="s">
        <v>1138</v>
      </c>
      <c r="D2240">
        <v>222.94</v>
      </c>
      <c r="E2240">
        <v>698.74</v>
      </c>
      <c r="F2240" t="s">
        <v>51</v>
      </c>
      <c r="G2240">
        <v>731.44</v>
      </c>
      <c r="H2240">
        <v>2292.46</v>
      </c>
    </row>
    <row r="2241" spans="1:8" customFormat="1" ht="12.75" x14ac:dyDescent="0.2">
      <c r="A2241" t="s">
        <v>5247</v>
      </c>
      <c r="B2241" t="s">
        <v>5248</v>
      </c>
      <c r="C2241" t="s">
        <v>1138</v>
      </c>
      <c r="D2241">
        <v>274.39</v>
      </c>
      <c r="E2241">
        <v>892.52</v>
      </c>
      <c r="F2241" t="s">
        <v>51</v>
      </c>
      <c r="G2241">
        <v>900.23</v>
      </c>
      <c r="H2241">
        <v>2928.23</v>
      </c>
    </row>
    <row r="2242" spans="1:8" customFormat="1" ht="12.75" x14ac:dyDescent="0.2">
      <c r="A2242" t="s">
        <v>5249</v>
      </c>
      <c r="B2242" t="s">
        <v>5250</v>
      </c>
      <c r="C2242" t="s">
        <v>1138</v>
      </c>
      <c r="D2242">
        <v>334.41</v>
      </c>
      <c r="E2242">
        <v>1130.26</v>
      </c>
      <c r="F2242" t="s">
        <v>51</v>
      </c>
      <c r="G2242">
        <v>1097.1600000000001</v>
      </c>
      <c r="H2242">
        <v>3708.21</v>
      </c>
    </row>
    <row r="2243" spans="1:8" customFormat="1" ht="12.75" x14ac:dyDescent="0.2">
      <c r="A2243" t="s">
        <v>5251</v>
      </c>
      <c r="B2243" t="s">
        <v>5252</v>
      </c>
      <c r="C2243" t="s">
        <v>1138</v>
      </c>
      <c r="D2243">
        <v>401.3</v>
      </c>
      <c r="E2243">
        <v>1361.03</v>
      </c>
      <c r="F2243" t="s">
        <v>51</v>
      </c>
      <c r="G2243">
        <v>1316.59</v>
      </c>
      <c r="H2243">
        <v>4465.32</v>
      </c>
    </row>
    <row r="2244" spans="1:8" customFormat="1" ht="12.75" x14ac:dyDescent="0.2">
      <c r="A2244" t="s">
        <v>5253</v>
      </c>
      <c r="B2244" t="s">
        <v>5254</v>
      </c>
      <c r="C2244" t="s">
        <v>1138</v>
      </c>
      <c r="D2244">
        <v>445.88</v>
      </c>
      <c r="E2244">
        <v>1647.58</v>
      </c>
      <c r="F2244" t="s">
        <v>51</v>
      </c>
      <c r="G2244">
        <v>1462.87</v>
      </c>
      <c r="H2244">
        <v>5405.46</v>
      </c>
    </row>
    <row r="2245" spans="1:8" customFormat="1" ht="12.75" x14ac:dyDescent="0.2">
      <c r="A2245" t="s">
        <v>5255</v>
      </c>
      <c r="B2245" t="s">
        <v>5256</v>
      </c>
      <c r="C2245" t="s">
        <v>1138</v>
      </c>
      <c r="D2245">
        <v>600.07000000000005</v>
      </c>
      <c r="E2245">
        <v>1980.71</v>
      </c>
      <c r="F2245" t="s">
        <v>51</v>
      </c>
      <c r="G2245">
        <v>1968.75</v>
      </c>
      <c r="H2245">
        <v>6498.39</v>
      </c>
    </row>
    <row r="2246" spans="1:8" customFormat="1" ht="12.75" x14ac:dyDescent="0.2">
      <c r="A2246" t="s">
        <v>5257</v>
      </c>
      <c r="B2246" t="s">
        <v>5258</v>
      </c>
      <c r="C2246" t="s">
        <v>1138</v>
      </c>
      <c r="D2246">
        <v>668.83</v>
      </c>
      <c r="E2246">
        <v>2362.59</v>
      </c>
      <c r="F2246" t="s">
        <v>51</v>
      </c>
      <c r="G2246">
        <v>2194.31</v>
      </c>
      <c r="H2246">
        <v>7751.29</v>
      </c>
    </row>
    <row r="2247" spans="1:8" customFormat="1" ht="12.75" x14ac:dyDescent="0.2">
      <c r="A2247" t="s">
        <v>5259</v>
      </c>
      <c r="B2247" t="s">
        <v>5260</v>
      </c>
      <c r="C2247" t="s">
        <v>1138</v>
      </c>
      <c r="D2247">
        <v>728.85</v>
      </c>
      <c r="E2247">
        <v>2833.35</v>
      </c>
      <c r="F2247" t="s">
        <v>51</v>
      </c>
      <c r="G2247">
        <v>2391.2399999999998</v>
      </c>
      <c r="H2247">
        <v>9295.77</v>
      </c>
    </row>
    <row r="2248" spans="1:8" customFormat="1" ht="12.75" x14ac:dyDescent="0.2">
      <c r="A2248" t="s">
        <v>5261</v>
      </c>
      <c r="B2248" t="s">
        <v>5262</v>
      </c>
      <c r="C2248" t="s">
        <v>1138</v>
      </c>
      <c r="D2248">
        <v>796.35</v>
      </c>
      <c r="E2248">
        <v>3512.88</v>
      </c>
      <c r="F2248" t="s">
        <v>51</v>
      </c>
      <c r="G2248">
        <v>2612.69</v>
      </c>
      <c r="H2248">
        <v>11525.21</v>
      </c>
    </row>
    <row r="2249" spans="1:8" customFormat="1" ht="12.75" x14ac:dyDescent="0.2">
      <c r="A2249" t="s">
        <v>5263</v>
      </c>
      <c r="B2249" t="s">
        <v>5264</v>
      </c>
      <c r="C2249" t="s">
        <v>1138</v>
      </c>
      <c r="D2249">
        <v>1028.96</v>
      </c>
      <c r="E2249">
        <v>4810.96</v>
      </c>
      <c r="F2249" t="s">
        <v>51</v>
      </c>
      <c r="G2249">
        <v>3375.86</v>
      </c>
      <c r="H2249">
        <v>15784</v>
      </c>
    </row>
    <row r="2250" spans="1:8" customFormat="1" ht="12.75" x14ac:dyDescent="0.2">
      <c r="A2250" t="s">
        <v>5265</v>
      </c>
      <c r="B2250" t="s">
        <v>5266</v>
      </c>
      <c r="C2250" t="s">
        <v>1138</v>
      </c>
      <c r="D2250">
        <v>1183.73</v>
      </c>
      <c r="E2250">
        <v>5697.73</v>
      </c>
      <c r="F2250" t="s">
        <v>51</v>
      </c>
      <c r="G2250">
        <v>3883.62</v>
      </c>
      <c r="H2250">
        <v>18693.330000000002</v>
      </c>
    </row>
    <row r="2251" spans="1:8" customFormat="1" ht="12.75" x14ac:dyDescent="0.2">
      <c r="A2251" t="s">
        <v>5267</v>
      </c>
      <c r="B2251" t="s">
        <v>5268</v>
      </c>
      <c r="C2251" t="s">
        <v>1138</v>
      </c>
      <c r="D2251">
        <v>1543.45</v>
      </c>
      <c r="E2251">
        <v>9270.11</v>
      </c>
      <c r="F2251" t="s">
        <v>51</v>
      </c>
      <c r="G2251">
        <v>5063.8</v>
      </c>
      <c r="H2251">
        <v>30413.75</v>
      </c>
    </row>
    <row r="2252" spans="1:8" customFormat="1" ht="12.75" x14ac:dyDescent="0.2">
      <c r="A2252" t="s">
        <v>5269</v>
      </c>
      <c r="B2252" t="s">
        <v>5270</v>
      </c>
      <c r="C2252" t="s">
        <v>1138</v>
      </c>
      <c r="D2252">
        <v>2126.52</v>
      </c>
      <c r="E2252">
        <v>10764.12</v>
      </c>
      <c r="F2252" t="s">
        <v>51</v>
      </c>
      <c r="G2252">
        <v>6976.79</v>
      </c>
      <c r="H2252">
        <v>35315.360000000001</v>
      </c>
    </row>
    <row r="2253" spans="1:8" customFormat="1" ht="12.75" x14ac:dyDescent="0.2">
      <c r="A2253" t="s">
        <v>5271</v>
      </c>
      <c r="B2253" t="s">
        <v>5272</v>
      </c>
      <c r="C2253" t="s">
        <v>1138</v>
      </c>
      <c r="D2253">
        <v>2906.82</v>
      </c>
      <c r="E2253">
        <v>13236.16</v>
      </c>
      <c r="F2253" t="s">
        <v>51</v>
      </c>
      <c r="G2253">
        <v>9536.82</v>
      </c>
      <c r="H2253">
        <v>43425.72</v>
      </c>
    </row>
    <row r="2254" spans="1:8" customFormat="1" ht="12.75" x14ac:dyDescent="0.2">
      <c r="A2254" t="s">
        <v>5273</v>
      </c>
      <c r="B2254" t="s">
        <v>5274</v>
      </c>
      <c r="C2254" t="s">
        <v>1138</v>
      </c>
      <c r="D2254">
        <v>3970.08</v>
      </c>
      <c r="E2254">
        <v>12337.25</v>
      </c>
      <c r="F2254" t="s">
        <v>51</v>
      </c>
      <c r="G2254">
        <v>13025.21</v>
      </c>
      <c r="H2254">
        <v>40476.54</v>
      </c>
    </row>
    <row r="2255" spans="1:8" customFormat="1" ht="12.75" x14ac:dyDescent="0.2">
      <c r="A2255" t="s">
        <v>5275</v>
      </c>
      <c r="B2255" t="s">
        <v>5276</v>
      </c>
      <c r="C2255" t="s">
        <v>1138</v>
      </c>
      <c r="D2255">
        <v>0</v>
      </c>
      <c r="E2255">
        <v>158.08000000000001</v>
      </c>
      <c r="F2255" t="s">
        <v>51</v>
      </c>
      <c r="G2255">
        <v>0</v>
      </c>
      <c r="H2255">
        <v>518.63</v>
      </c>
    </row>
    <row r="2256" spans="1:8" customFormat="1" ht="12.75" x14ac:dyDescent="0.2">
      <c r="A2256" t="s">
        <v>5277</v>
      </c>
      <c r="B2256" t="s">
        <v>5278</v>
      </c>
      <c r="C2256" t="s">
        <v>1138</v>
      </c>
      <c r="D2256">
        <v>0</v>
      </c>
      <c r="E2256">
        <v>335.92</v>
      </c>
      <c r="F2256" t="s">
        <v>51</v>
      </c>
      <c r="G2256">
        <v>0</v>
      </c>
      <c r="H2256">
        <v>1102.0899999999999</v>
      </c>
    </row>
    <row r="2257" spans="1:8" customFormat="1" ht="12.75" x14ac:dyDescent="0.2">
      <c r="A2257" t="s">
        <v>5279</v>
      </c>
      <c r="B2257" t="s">
        <v>5280</v>
      </c>
      <c r="C2257" t="s">
        <v>1138</v>
      </c>
      <c r="D2257">
        <v>0</v>
      </c>
      <c r="E2257">
        <v>529.57000000000005</v>
      </c>
      <c r="F2257" t="s">
        <v>51</v>
      </c>
      <c r="G2257">
        <v>0</v>
      </c>
      <c r="H2257">
        <v>1737.42</v>
      </c>
    </row>
    <row r="2258" spans="1:8" customFormat="1" ht="12.75" x14ac:dyDescent="0.2">
      <c r="A2258" t="s">
        <v>5281</v>
      </c>
      <c r="B2258" t="s">
        <v>5282</v>
      </c>
      <c r="C2258" t="s">
        <v>1138</v>
      </c>
      <c r="D2258">
        <v>0</v>
      </c>
      <c r="E2258">
        <v>735.07</v>
      </c>
      <c r="F2258" t="s">
        <v>51</v>
      </c>
      <c r="G2258">
        <v>0</v>
      </c>
      <c r="H2258">
        <v>2411.64</v>
      </c>
    </row>
    <row r="2259" spans="1:8" customFormat="1" ht="12.75" x14ac:dyDescent="0.2">
      <c r="A2259" t="s">
        <v>5283</v>
      </c>
      <c r="B2259" t="s">
        <v>5284</v>
      </c>
      <c r="C2259" t="s">
        <v>1138</v>
      </c>
      <c r="D2259">
        <v>0</v>
      </c>
      <c r="E2259">
        <v>964.28</v>
      </c>
      <c r="F2259" t="s">
        <v>51</v>
      </c>
      <c r="G2259">
        <v>0</v>
      </c>
      <c r="H2259">
        <v>3163.66</v>
      </c>
    </row>
    <row r="2260" spans="1:8" customFormat="1" ht="12.75" x14ac:dyDescent="0.2">
      <c r="A2260" t="s">
        <v>5285</v>
      </c>
      <c r="B2260" t="s">
        <v>5286</v>
      </c>
      <c r="C2260" t="s">
        <v>1138</v>
      </c>
      <c r="D2260">
        <v>0</v>
      </c>
      <c r="E2260">
        <v>1201.4000000000001</v>
      </c>
      <c r="F2260" t="s">
        <v>51</v>
      </c>
      <c r="G2260">
        <v>0</v>
      </c>
      <c r="H2260">
        <v>3941.61</v>
      </c>
    </row>
    <row r="2261" spans="1:8" customFormat="1" ht="12.75" x14ac:dyDescent="0.2">
      <c r="A2261" t="s">
        <v>5287</v>
      </c>
      <c r="B2261" t="s">
        <v>5288</v>
      </c>
      <c r="C2261" t="s">
        <v>1138</v>
      </c>
      <c r="D2261">
        <v>0</v>
      </c>
      <c r="E2261">
        <v>1422.71</v>
      </c>
      <c r="F2261" t="s">
        <v>51</v>
      </c>
      <c r="G2261">
        <v>0</v>
      </c>
      <c r="H2261">
        <v>4667.7</v>
      </c>
    </row>
    <row r="2262" spans="1:8" customFormat="1" ht="12.75" x14ac:dyDescent="0.2">
      <c r="A2262" t="s">
        <v>5289</v>
      </c>
      <c r="B2262" t="s">
        <v>5290</v>
      </c>
      <c r="C2262" t="s">
        <v>1138</v>
      </c>
      <c r="D2262">
        <v>0</v>
      </c>
      <c r="E2262">
        <v>1628.22</v>
      </c>
      <c r="F2262" t="s">
        <v>51</v>
      </c>
      <c r="G2262">
        <v>0</v>
      </c>
      <c r="H2262">
        <v>5341.92</v>
      </c>
    </row>
    <row r="2263" spans="1:8" customFormat="1" ht="12.75" x14ac:dyDescent="0.2">
      <c r="A2263" t="s">
        <v>5291</v>
      </c>
      <c r="B2263" t="s">
        <v>5292</v>
      </c>
      <c r="C2263" t="s">
        <v>1138</v>
      </c>
      <c r="D2263">
        <v>0</v>
      </c>
      <c r="E2263">
        <v>1849.53</v>
      </c>
      <c r="F2263" t="s">
        <v>51</v>
      </c>
      <c r="G2263">
        <v>0</v>
      </c>
      <c r="H2263">
        <v>6068</v>
      </c>
    </row>
    <row r="2264" spans="1:8" customFormat="1" ht="12.75" x14ac:dyDescent="0.2">
      <c r="A2264" t="s">
        <v>5293</v>
      </c>
      <c r="B2264" t="s">
        <v>5294</v>
      </c>
      <c r="C2264" t="s">
        <v>1138</v>
      </c>
      <c r="D2264">
        <v>0</v>
      </c>
      <c r="E2264">
        <v>2181.4899999999998</v>
      </c>
      <c r="F2264" t="s">
        <v>51</v>
      </c>
      <c r="G2264">
        <v>0</v>
      </c>
      <c r="H2264">
        <v>7157.13</v>
      </c>
    </row>
    <row r="2265" spans="1:8" customFormat="1" ht="12.75" x14ac:dyDescent="0.2">
      <c r="A2265" t="s">
        <v>5295</v>
      </c>
      <c r="B2265" t="s">
        <v>5296</v>
      </c>
      <c r="C2265" t="s">
        <v>1138</v>
      </c>
      <c r="D2265">
        <v>0</v>
      </c>
      <c r="E2265">
        <v>2307.96</v>
      </c>
      <c r="F2265" t="s">
        <v>51</v>
      </c>
      <c r="G2265">
        <v>0</v>
      </c>
      <c r="H2265">
        <v>7572.04</v>
      </c>
    </row>
    <row r="2266" spans="1:8" customFormat="1" ht="12.75" x14ac:dyDescent="0.2">
      <c r="A2266" t="s">
        <v>5297</v>
      </c>
      <c r="B2266" t="s">
        <v>5298</v>
      </c>
      <c r="C2266" t="s">
        <v>1138</v>
      </c>
      <c r="D2266">
        <v>0</v>
      </c>
      <c r="E2266">
        <v>2529.27</v>
      </c>
      <c r="F2266" t="s">
        <v>51</v>
      </c>
      <c r="G2266">
        <v>0</v>
      </c>
      <c r="H2266">
        <v>8298.1299999999992</v>
      </c>
    </row>
    <row r="2267" spans="1:8" customFormat="1" ht="12.75" x14ac:dyDescent="0.2">
      <c r="A2267" t="s">
        <v>5299</v>
      </c>
      <c r="B2267" t="s">
        <v>5300</v>
      </c>
      <c r="C2267" t="s">
        <v>6</v>
      </c>
      <c r="D2267">
        <v>1537.19</v>
      </c>
      <c r="E2267">
        <v>7594.19</v>
      </c>
      <c r="F2267" t="s">
        <v>6</v>
      </c>
      <c r="G2267">
        <v>1537.19</v>
      </c>
      <c r="H2267">
        <v>7594.19</v>
      </c>
    </row>
    <row r="2268" spans="1:8" customFormat="1" ht="12.75" x14ac:dyDescent="0.2">
      <c r="A2268" t="s">
        <v>5301</v>
      </c>
      <c r="B2268" t="s">
        <v>5302</v>
      </c>
      <c r="C2268" t="s">
        <v>6</v>
      </c>
      <c r="D2268">
        <v>1537.19</v>
      </c>
      <c r="E2268">
        <v>4813.5</v>
      </c>
      <c r="F2268" t="s">
        <v>6</v>
      </c>
      <c r="G2268">
        <v>1537.19</v>
      </c>
      <c r="H2268">
        <v>4813.5</v>
      </c>
    </row>
    <row r="2269" spans="1:8" customFormat="1" ht="12.75" x14ac:dyDescent="0.2">
      <c r="A2269" t="s">
        <v>5303</v>
      </c>
      <c r="B2269" t="s">
        <v>5304</v>
      </c>
      <c r="C2269" t="s">
        <v>4009</v>
      </c>
      <c r="D2269">
        <v>1153.1300000000001</v>
      </c>
      <c r="E2269">
        <v>1153.1300000000001</v>
      </c>
      <c r="F2269" t="s">
        <v>4009</v>
      </c>
      <c r="G2269">
        <v>1153.1300000000001</v>
      </c>
      <c r="H2269">
        <v>1153.1300000000001</v>
      </c>
    </row>
    <row r="2270" spans="1:8" customFormat="1" ht="12.75" x14ac:dyDescent="0.2">
      <c r="A2270" t="s">
        <v>5305</v>
      </c>
      <c r="B2270" t="s">
        <v>5306</v>
      </c>
      <c r="C2270" t="s">
        <v>4009</v>
      </c>
      <c r="D2270">
        <v>2696.33</v>
      </c>
      <c r="E2270">
        <v>6175.76</v>
      </c>
      <c r="F2270" t="s">
        <v>4009</v>
      </c>
      <c r="G2270">
        <v>2696.33</v>
      </c>
      <c r="H2270">
        <v>6175.76</v>
      </c>
    </row>
    <row r="2271" spans="1:8" customFormat="1" ht="12.75" x14ac:dyDescent="0.2">
      <c r="A2271" t="s">
        <v>5307</v>
      </c>
      <c r="B2271" t="s">
        <v>5308</v>
      </c>
      <c r="C2271" t="s">
        <v>4009</v>
      </c>
      <c r="D2271">
        <v>3755.5</v>
      </c>
      <c r="E2271">
        <v>16921.43</v>
      </c>
      <c r="F2271" t="s">
        <v>4009</v>
      </c>
      <c r="G2271">
        <v>3755.5</v>
      </c>
      <c r="H2271">
        <v>16921.43</v>
      </c>
    </row>
    <row r="2272" spans="1:8" customFormat="1" ht="12.75" x14ac:dyDescent="0.2">
      <c r="A2272" t="s">
        <v>5309</v>
      </c>
      <c r="B2272" t="s">
        <v>5310</v>
      </c>
      <c r="C2272" t="s">
        <v>4009</v>
      </c>
      <c r="D2272">
        <v>3751.13</v>
      </c>
      <c r="E2272">
        <v>15267.5</v>
      </c>
      <c r="F2272" t="s">
        <v>4009</v>
      </c>
      <c r="G2272">
        <v>3751.13</v>
      </c>
      <c r="H2272">
        <v>15267.5</v>
      </c>
    </row>
    <row r="2273" spans="1:8" customFormat="1" ht="12.75" x14ac:dyDescent="0.2">
      <c r="A2273" t="s">
        <v>5311</v>
      </c>
      <c r="B2273" t="s">
        <v>5312</v>
      </c>
      <c r="C2273" t="s">
        <v>1386</v>
      </c>
      <c r="D2273">
        <v>270</v>
      </c>
      <c r="E2273">
        <v>15154</v>
      </c>
      <c r="F2273" t="s">
        <v>1386</v>
      </c>
      <c r="G2273">
        <v>270</v>
      </c>
      <c r="H2273">
        <v>15154</v>
      </c>
    </row>
    <row r="2274" spans="1:8" customFormat="1" ht="12.75" x14ac:dyDescent="0.2">
      <c r="A2274" t="s">
        <v>5313</v>
      </c>
      <c r="B2274" t="s">
        <v>5314</v>
      </c>
      <c r="C2274" t="s">
        <v>1386</v>
      </c>
      <c r="D2274">
        <v>360</v>
      </c>
      <c r="E2274">
        <v>15244</v>
      </c>
      <c r="F2274" t="s">
        <v>1386</v>
      </c>
      <c r="G2274">
        <v>360</v>
      </c>
      <c r="H2274">
        <v>15244</v>
      </c>
    </row>
    <row r="2275" spans="1:8" customFormat="1" ht="12.75" x14ac:dyDescent="0.2">
      <c r="A2275" t="s">
        <v>5315</v>
      </c>
      <c r="B2275" t="s">
        <v>5316</v>
      </c>
      <c r="C2275" t="s">
        <v>1386</v>
      </c>
      <c r="D2275">
        <v>450</v>
      </c>
      <c r="E2275">
        <v>15334</v>
      </c>
      <c r="F2275" t="s">
        <v>1386</v>
      </c>
      <c r="G2275">
        <v>450</v>
      </c>
      <c r="H2275">
        <v>15334</v>
      </c>
    </row>
    <row r="2276" spans="1:8" customFormat="1" ht="12.75" x14ac:dyDescent="0.2">
      <c r="A2276" t="s">
        <v>5317</v>
      </c>
      <c r="B2276" t="s">
        <v>5318</v>
      </c>
      <c r="C2276" t="s">
        <v>1386</v>
      </c>
      <c r="D2276">
        <v>540</v>
      </c>
      <c r="E2276">
        <v>15424</v>
      </c>
      <c r="F2276" t="s">
        <v>1386</v>
      </c>
      <c r="G2276">
        <v>540</v>
      </c>
      <c r="H2276">
        <v>15424</v>
      </c>
    </row>
    <row r="2277" spans="1:8" customFormat="1" ht="12.75" x14ac:dyDescent="0.2">
      <c r="A2277" t="s">
        <v>5319</v>
      </c>
      <c r="B2277" t="s">
        <v>5320</v>
      </c>
      <c r="C2277" t="s">
        <v>6</v>
      </c>
      <c r="D2277">
        <v>2587.5</v>
      </c>
      <c r="E2277">
        <v>16984.53</v>
      </c>
      <c r="F2277" t="s">
        <v>6</v>
      </c>
      <c r="G2277">
        <v>2587.5</v>
      </c>
      <c r="H2277">
        <v>16984.53</v>
      </c>
    </row>
    <row r="2278" spans="1:8" customFormat="1" ht="12.75" x14ac:dyDescent="0.2">
      <c r="A2278" t="s">
        <v>5321</v>
      </c>
      <c r="B2278" t="s">
        <v>5322</v>
      </c>
      <c r="C2278" t="s">
        <v>6</v>
      </c>
      <c r="D2278">
        <v>2587.5</v>
      </c>
      <c r="E2278">
        <v>17487.41</v>
      </c>
      <c r="F2278" t="s">
        <v>6</v>
      </c>
      <c r="G2278">
        <v>2587.5</v>
      </c>
      <c r="H2278">
        <v>17487.41</v>
      </c>
    </row>
    <row r="2279" spans="1:8" customFormat="1" ht="12.75" x14ac:dyDescent="0.2">
      <c r="A2279" t="s">
        <v>5323</v>
      </c>
      <c r="B2279" t="s">
        <v>5324</v>
      </c>
      <c r="C2279" t="s">
        <v>3346</v>
      </c>
      <c r="D2279">
        <v>0</v>
      </c>
      <c r="E2279">
        <v>30256</v>
      </c>
      <c r="F2279" t="s">
        <v>3346</v>
      </c>
      <c r="G2279">
        <v>0</v>
      </c>
      <c r="H2279">
        <v>30256</v>
      </c>
    </row>
    <row r="2280" spans="1:8" customFormat="1" ht="12.75" x14ac:dyDescent="0.2">
      <c r="A2280" t="s">
        <v>5325</v>
      </c>
      <c r="B2280" t="s">
        <v>5326</v>
      </c>
      <c r="C2280" t="s">
        <v>1138</v>
      </c>
      <c r="D2280">
        <v>90.31</v>
      </c>
      <c r="E2280">
        <v>133.01</v>
      </c>
      <c r="F2280" t="s">
        <v>51</v>
      </c>
      <c r="G2280">
        <v>296.27999999999997</v>
      </c>
      <c r="H2280">
        <v>436.38</v>
      </c>
    </row>
    <row r="2281" spans="1:8" customFormat="1" ht="12.75" x14ac:dyDescent="0.2">
      <c r="A2281" t="s">
        <v>5327</v>
      </c>
      <c r="B2281" t="s">
        <v>5328</v>
      </c>
      <c r="C2281" t="s">
        <v>1138</v>
      </c>
      <c r="D2281">
        <v>134.44</v>
      </c>
      <c r="E2281">
        <v>198.49</v>
      </c>
      <c r="F2281" t="s">
        <v>51</v>
      </c>
      <c r="G2281">
        <v>441.08</v>
      </c>
      <c r="H2281">
        <v>651.22</v>
      </c>
    </row>
    <row r="2282" spans="1:8" customFormat="1" ht="12.75" x14ac:dyDescent="0.2">
      <c r="A2282" t="s">
        <v>5329</v>
      </c>
      <c r="B2282" t="s">
        <v>5330</v>
      </c>
      <c r="C2282" t="s">
        <v>1138</v>
      </c>
      <c r="D2282">
        <v>202.71</v>
      </c>
      <c r="E2282">
        <v>295.58</v>
      </c>
      <c r="F2282" t="s">
        <v>51</v>
      </c>
      <c r="G2282">
        <v>665.06</v>
      </c>
      <c r="H2282">
        <v>969.76</v>
      </c>
    </row>
    <row r="2283" spans="1:8" customFormat="1" ht="12.75" x14ac:dyDescent="0.2">
      <c r="A2283" t="s">
        <v>5331</v>
      </c>
      <c r="B2283" t="s">
        <v>5332</v>
      </c>
      <c r="C2283" t="s">
        <v>1138</v>
      </c>
      <c r="D2283">
        <v>304.79000000000002</v>
      </c>
      <c r="E2283">
        <v>434.81</v>
      </c>
      <c r="F2283" t="s">
        <v>51</v>
      </c>
      <c r="G2283">
        <v>999.97</v>
      </c>
      <c r="H2283">
        <v>1426.55</v>
      </c>
    </row>
    <row r="2284" spans="1:8" customFormat="1" ht="12.75" x14ac:dyDescent="0.2">
      <c r="A2284" t="s">
        <v>5333</v>
      </c>
      <c r="B2284" t="s">
        <v>5334</v>
      </c>
      <c r="C2284" t="s">
        <v>1138</v>
      </c>
      <c r="D2284">
        <v>457.19</v>
      </c>
      <c r="E2284">
        <v>632.72</v>
      </c>
      <c r="F2284" t="s">
        <v>51</v>
      </c>
      <c r="G2284">
        <v>1499.97</v>
      </c>
      <c r="H2284">
        <v>2075.85</v>
      </c>
    </row>
    <row r="2285" spans="1:8" customFormat="1" ht="12.75" x14ac:dyDescent="0.2">
      <c r="A2285" t="s">
        <v>5335</v>
      </c>
      <c r="B2285" t="s">
        <v>5336</v>
      </c>
      <c r="C2285" t="s">
        <v>1138</v>
      </c>
      <c r="D2285">
        <v>685.78</v>
      </c>
      <c r="E2285">
        <v>905.19</v>
      </c>
      <c r="F2285" t="s">
        <v>51</v>
      </c>
      <c r="G2285">
        <v>2249.94</v>
      </c>
      <c r="H2285">
        <v>2969.8</v>
      </c>
    </row>
    <row r="2286" spans="1:8" customFormat="1" ht="12.75" x14ac:dyDescent="0.2">
      <c r="A2286" t="s">
        <v>5337</v>
      </c>
      <c r="B2286" t="s">
        <v>5338</v>
      </c>
      <c r="C2286" t="s">
        <v>1138</v>
      </c>
      <c r="D2286">
        <v>857.23</v>
      </c>
      <c r="E2286">
        <v>1120.52</v>
      </c>
      <c r="F2286" t="s">
        <v>51</v>
      </c>
      <c r="G2286">
        <v>2812.43</v>
      </c>
      <c r="H2286">
        <v>3676.26</v>
      </c>
    </row>
    <row r="2287" spans="1:8" customFormat="1" ht="12.75" x14ac:dyDescent="0.2">
      <c r="A2287" t="s">
        <v>5339</v>
      </c>
      <c r="B2287" t="s">
        <v>5340</v>
      </c>
      <c r="C2287" t="s">
        <v>1138</v>
      </c>
      <c r="D2287">
        <v>1071.56</v>
      </c>
      <c r="E2287">
        <v>1374.34</v>
      </c>
      <c r="F2287" t="s">
        <v>51</v>
      </c>
      <c r="G2287">
        <v>3515.61</v>
      </c>
      <c r="H2287">
        <v>4509.01</v>
      </c>
    </row>
    <row r="2288" spans="1:8" customFormat="1" ht="12.75" x14ac:dyDescent="0.2">
      <c r="A2288" t="s">
        <v>5341</v>
      </c>
      <c r="B2288" t="s">
        <v>5342</v>
      </c>
      <c r="C2288" t="s">
        <v>1138</v>
      </c>
      <c r="D2288">
        <v>1339.45</v>
      </c>
      <c r="E2288">
        <v>1672.52</v>
      </c>
      <c r="F2288" t="s">
        <v>51</v>
      </c>
      <c r="G2288">
        <v>4394.5200000000004</v>
      </c>
      <c r="H2288">
        <v>5487.26</v>
      </c>
    </row>
    <row r="2289" spans="1:8" customFormat="1" ht="12.75" x14ac:dyDescent="0.2">
      <c r="A2289" t="s">
        <v>5343</v>
      </c>
      <c r="B2289" t="s">
        <v>5344</v>
      </c>
      <c r="C2289" t="s">
        <v>1138</v>
      </c>
      <c r="D2289">
        <v>345.43</v>
      </c>
      <c r="E2289">
        <v>503.32</v>
      </c>
      <c r="F2289" t="s">
        <v>51</v>
      </c>
      <c r="G2289">
        <v>1133.32</v>
      </c>
      <c r="H2289">
        <v>1651.31</v>
      </c>
    </row>
    <row r="2290" spans="1:8" customFormat="1" ht="12.75" x14ac:dyDescent="0.2">
      <c r="A2290" t="s">
        <v>5345</v>
      </c>
      <c r="B2290" t="s">
        <v>5346</v>
      </c>
      <c r="C2290" t="s">
        <v>1138</v>
      </c>
      <c r="D2290">
        <v>487.67</v>
      </c>
      <c r="E2290">
        <v>781.1</v>
      </c>
      <c r="F2290" t="s">
        <v>51</v>
      </c>
      <c r="G2290">
        <v>1599.97</v>
      </c>
      <c r="H2290">
        <v>2562.6799999999998</v>
      </c>
    </row>
    <row r="2291" spans="1:8" customFormat="1" ht="12.75" x14ac:dyDescent="0.2">
      <c r="A2291" t="s">
        <v>5347</v>
      </c>
      <c r="B2291" t="s">
        <v>5348</v>
      </c>
      <c r="C2291" t="s">
        <v>1138</v>
      </c>
      <c r="D2291">
        <v>594.35</v>
      </c>
      <c r="E2291">
        <v>822.53</v>
      </c>
      <c r="F2291" t="s">
        <v>51</v>
      </c>
      <c r="G2291">
        <v>1949.96</v>
      </c>
      <c r="H2291">
        <v>2698.6</v>
      </c>
    </row>
    <row r="2292" spans="1:8" customFormat="1" ht="12.75" x14ac:dyDescent="0.2">
      <c r="A2292" t="s">
        <v>5349</v>
      </c>
      <c r="B2292" t="s">
        <v>5350</v>
      </c>
      <c r="C2292" t="s">
        <v>1138</v>
      </c>
      <c r="D2292">
        <v>658.3</v>
      </c>
      <c r="E2292">
        <v>921.6</v>
      </c>
      <c r="F2292" t="s">
        <v>51</v>
      </c>
      <c r="G2292">
        <v>2159.79</v>
      </c>
      <c r="H2292">
        <v>3023.62</v>
      </c>
    </row>
    <row r="2293" spans="1:8" customFormat="1" ht="12.75" x14ac:dyDescent="0.2">
      <c r="A2293" t="s">
        <v>5351</v>
      </c>
      <c r="B2293" t="s">
        <v>5352</v>
      </c>
      <c r="C2293" t="s">
        <v>1138</v>
      </c>
      <c r="D2293">
        <v>902.09</v>
      </c>
      <c r="E2293">
        <v>1204.8800000000001</v>
      </c>
      <c r="F2293" t="s">
        <v>51</v>
      </c>
      <c r="G2293">
        <v>2959.61</v>
      </c>
      <c r="H2293">
        <v>3953.01</v>
      </c>
    </row>
    <row r="2294" spans="1:8" customFormat="1" ht="12.75" x14ac:dyDescent="0.2">
      <c r="A2294" t="s">
        <v>5353</v>
      </c>
      <c r="B2294" t="s">
        <v>5354</v>
      </c>
      <c r="C2294" t="s">
        <v>1138</v>
      </c>
      <c r="D2294">
        <v>1232.26</v>
      </c>
      <c r="E2294">
        <v>1580.47</v>
      </c>
      <c r="F2294" t="s">
        <v>51</v>
      </c>
      <c r="G2294">
        <v>4042.86</v>
      </c>
      <c r="H2294">
        <v>5185.2700000000004</v>
      </c>
    </row>
    <row r="2295" spans="1:8" customFormat="1" ht="12.75" x14ac:dyDescent="0.2">
      <c r="A2295" t="s">
        <v>5355</v>
      </c>
      <c r="B2295" t="s">
        <v>5356</v>
      </c>
      <c r="C2295" t="s">
        <v>1138</v>
      </c>
      <c r="D2295">
        <v>1540.33</v>
      </c>
      <c r="E2295">
        <v>1923.36</v>
      </c>
      <c r="F2295" t="s">
        <v>51</v>
      </c>
      <c r="G2295">
        <v>5053.57</v>
      </c>
      <c r="H2295">
        <v>6310.22</v>
      </c>
    </row>
    <row r="2296" spans="1:8" customFormat="1" ht="12.75" x14ac:dyDescent="0.2">
      <c r="A2296" t="s">
        <v>5357</v>
      </c>
      <c r="B2296" t="s">
        <v>5358</v>
      </c>
      <c r="C2296" t="s">
        <v>1138</v>
      </c>
      <c r="D2296">
        <v>466.41</v>
      </c>
      <c r="E2296">
        <v>679.56</v>
      </c>
      <c r="F2296" t="s">
        <v>51</v>
      </c>
      <c r="G2296">
        <v>1530.23</v>
      </c>
      <c r="H2296">
        <v>2229.5100000000002</v>
      </c>
    </row>
    <row r="2297" spans="1:8" customFormat="1" ht="12.75" x14ac:dyDescent="0.2">
      <c r="A2297" t="s">
        <v>5359</v>
      </c>
      <c r="B2297" t="s">
        <v>5360</v>
      </c>
      <c r="C2297" t="s">
        <v>1138</v>
      </c>
      <c r="D2297">
        <v>609.69000000000005</v>
      </c>
      <c r="E2297">
        <v>869.73</v>
      </c>
      <c r="F2297" t="s">
        <v>51</v>
      </c>
      <c r="G2297">
        <v>2000.29</v>
      </c>
      <c r="H2297">
        <v>2853.45</v>
      </c>
    </row>
    <row r="2298" spans="1:8" customFormat="1" ht="12.75" x14ac:dyDescent="0.2">
      <c r="A2298" t="s">
        <v>5361</v>
      </c>
      <c r="B2298" t="s">
        <v>5362</v>
      </c>
      <c r="C2298" t="s">
        <v>1138</v>
      </c>
      <c r="D2298">
        <v>571.64</v>
      </c>
      <c r="E2298">
        <v>856.88</v>
      </c>
      <c r="F2298" t="s">
        <v>51</v>
      </c>
      <c r="G2298">
        <v>1875.47</v>
      </c>
      <c r="H2298">
        <v>2811.28</v>
      </c>
    </row>
    <row r="2299" spans="1:8" customFormat="1" ht="12.75" x14ac:dyDescent="0.2">
      <c r="A2299" t="s">
        <v>5363</v>
      </c>
      <c r="B2299" t="s">
        <v>5364</v>
      </c>
      <c r="C2299" t="s">
        <v>1138</v>
      </c>
      <c r="D2299">
        <v>987.53</v>
      </c>
      <c r="E2299">
        <v>1303.48</v>
      </c>
      <c r="F2299" t="s">
        <v>51</v>
      </c>
      <c r="G2299">
        <v>3239.92</v>
      </c>
      <c r="H2299">
        <v>4276.51</v>
      </c>
    </row>
    <row r="2300" spans="1:8" customFormat="1" ht="12.75" x14ac:dyDescent="0.2">
      <c r="A2300" t="s">
        <v>5365</v>
      </c>
      <c r="B2300" t="s">
        <v>5366</v>
      </c>
      <c r="C2300" t="s">
        <v>1138</v>
      </c>
      <c r="D2300">
        <v>1182.97</v>
      </c>
      <c r="E2300">
        <v>1546.32</v>
      </c>
      <c r="F2300" t="s">
        <v>51</v>
      </c>
      <c r="G2300">
        <v>3881.15</v>
      </c>
      <c r="H2300">
        <v>5073.22</v>
      </c>
    </row>
    <row r="2301" spans="1:8" customFormat="1" ht="12.75" x14ac:dyDescent="0.2">
      <c r="A2301" t="s">
        <v>5367</v>
      </c>
      <c r="B2301" t="s">
        <v>5368</v>
      </c>
      <c r="C2301" t="s">
        <v>1138</v>
      </c>
      <c r="D2301">
        <v>1355.49</v>
      </c>
      <c r="E2301">
        <v>1738.52</v>
      </c>
      <c r="F2301" t="s">
        <v>51</v>
      </c>
      <c r="G2301">
        <v>4447.1499999999996</v>
      </c>
      <c r="H2301">
        <v>5703.79</v>
      </c>
    </row>
    <row r="2302" spans="1:8" customFormat="1" ht="12.75" x14ac:dyDescent="0.2">
      <c r="A2302" t="s">
        <v>5369</v>
      </c>
      <c r="B2302" t="s">
        <v>5370</v>
      </c>
      <c r="C2302" t="s">
        <v>1138</v>
      </c>
      <c r="D2302">
        <v>1696.7</v>
      </c>
      <c r="E2302">
        <v>2118.0300000000002</v>
      </c>
      <c r="F2302" t="s">
        <v>51</v>
      </c>
      <c r="G2302">
        <v>5566.6</v>
      </c>
      <c r="H2302">
        <v>6948.91</v>
      </c>
    </row>
    <row r="2303" spans="1:8" customFormat="1" ht="12.75" x14ac:dyDescent="0.2">
      <c r="A2303" t="s">
        <v>5371</v>
      </c>
      <c r="B2303" t="s">
        <v>5372</v>
      </c>
      <c r="C2303" t="s">
        <v>1138</v>
      </c>
      <c r="D2303">
        <v>891.52</v>
      </c>
      <c r="E2303">
        <v>1233.8</v>
      </c>
      <c r="F2303" t="s">
        <v>51</v>
      </c>
      <c r="G2303">
        <v>2924.92</v>
      </c>
      <c r="H2303">
        <v>4047.89</v>
      </c>
    </row>
    <row r="2304" spans="1:8" customFormat="1" ht="12.75" x14ac:dyDescent="0.2">
      <c r="A2304" t="s">
        <v>5373</v>
      </c>
      <c r="B2304" t="s">
        <v>5374</v>
      </c>
      <c r="C2304" t="s">
        <v>1138</v>
      </c>
      <c r="D2304">
        <v>1185.03</v>
      </c>
      <c r="E2304">
        <v>1564.17</v>
      </c>
      <c r="F2304" t="s">
        <v>51</v>
      </c>
      <c r="G2304">
        <v>3887.9</v>
      </c>
      <c r="H2304">
        <v>5131.8</v>
      </c>
    </row>
    <row r="2305" spans="1:8" customFormat="1" ht="12.75" x14ac:dyDescent="0.2">
      <c r="A2305" t="s">
        <v>5375</v>
      </c>
      <c r="B2305" t="s">
        <v>5376</v>
      </c>
      <c r="C2305" t="s">
        <v>1138</v>
      </c>
      <c r="D2305">
        <v>1419.57</v>
      </c>
      <c r="E2305">
        <v>1855.58</v>
      </c>
      <c r="F2305" t="s">
        <v>51</v>
      </c>
      <c r="G2305">
        <v>4657.38</v>
      </c>
      <c r="H2305">
        <v>6087.87</v>
      </c>
    </row>
    <row r="2306" spans="1:8" customFormat="1" ht="12.75" x14ac:dyDescent="0.2">
      <c r="A2306" t="s">
        <v>5377</v>
      </c>
      <c r="B2306" t="s">
        <v>5378</v>
      </c>
      <c r="C2306" t="s">
        <v>1138</v>
      </c>
      <c r="D2306">
        <v>1627.38</v>
      </c>
      <c r="E2306">
        <v>2087.0100000000002</v>
      </c>
      <c r="F2306" t="s">
        <v>51</v>
      </c>
      <c r="G2306">
        <v>5339.18</v>
      </c>
      <c r="H2306">
        <v>6847.15</v>
      </c>
    </row>
    <row r="2307" spans="1:8" customFormat="1" ht="12.75" x14ac:dyDescent="0.2">
      <c r="A2307" t="s">
        <v>5379</v>
      </c>
      <c r="B2307" t="s">
        <v>5380</v>
      </c>
      <c r="C2307" t="s">
        <v>1138</v>
      </c>
      <c r="D2307">
        <v>2033.24</v>
      </c>
      <c r="E2307">
        <v>2538.83</v>
      </c>
      <c r="F2307" t="s">
        <v>51</v>
      </c>
      <c r="G2307">
        <v>6670.72</v>
      </c>
      <c r="H2307">
        <v>8329.5</v>
      </c>
    </row>
    <row r="2308" spans="1:8" customFormat="1" ht="12.75" x14ac:dyDescent="0.2">
      <c r="A2308" t="s">
        <v>5381</v>
      </c>
      <c r="B2308" t="s">
        <v>5382</v>
      </c>
      <c r="C2308" t="s">
        <v>1138</v>
      </c>
      <c r="D2308">
        <v>0</v>
      </c>
      <c r="E2308">
        <v>1098</v>
      </c>
      <c r="F2308" t="s">
        <v>51</v>
      </c>
      <c r="G2308">
        <v>0</v>
      </c>
      <c r="H2308">
        <v>3602.36</v>
      </c>
    </row>
    <row r="2309" spans="1:8" customFormat="1" ht="12.75" x14ac:dyDescent="0.2">
      <c r="A2309" t="s">
        <v>5383</v>
      </c>
      <c r="B2309" t="s">
        <v>5384</v>
      </c>
      <c r="C2309" t="s">
        <v>1138</v>
      </c>
      <c r="D2309">
        <v>0</v>
      </c>
      <c r="E2309">
        <v>1098</v>
      </c>
      <c r="F2309" t="s">
        <v>51</v>
      </c>
      <c r="G2309">
        <v>0</v>
      </c>
      <c r="H2309">
        <v>3602.36</v>
      </c>
    </row>
    <row r="2310" spans="1:8" customFormat="1" ht="12.75" x14ac:dyDescent="0.2">
      <c r="A2310" t="s">
        <v>5385</v>
      </c>
      <c r="B2310" t="s">
        <v>5386</v>
      </c>
      <c r="C2310" t="s">
        <v>1138</v>
      </c>
      <c r="D2310">
        <v>0</v>
      </c>
      <c r="E2310">
        <v>1372.5</v>
      </c>
      <c r="F2310" t="s">
        <v>51</v>
      </c>
      <c r="G2310">
        <v>0</v>
      </c>
      <c r="H2310">
        <v>4502.95</v>
      </c>
    </row>
    <row r="2311" spans="1:8" customFormat="1" ht="12.75" x14ac:dyDescent="0.2">
      <c r="A2311" t="s">
        <v>5387</v>
      </c>
      <c r="B2311" t="s">
        <v>5388</v>
      </c>
      <c r="C2311" t="s">
        <v>1138</v>
      </c>
      <c r="D2311">
        <v>0</v>
      </c>
      <c r="E2311">
        <v>1372.5</v>
      </c>
      <c r="F2311" t="s">
        <v>51</v>
      </c>
      <c r="G2311">
        <v>0</v>
      </c>
      <c r="H2311">
        <v>4502.95</v>
      </c>
    </row>
    <row r="2312" spans="1:8" customFormat="1" ht="12.75" x14ac:dyDescent="0.2">
      <c r="A2312" t="s">
        <v>5389</v>
      </c>
      <c r="B2312" t="s">
        <v>5390</v>
      </c>
      <c r="C2312" t="s">
        <v>1138</v>
      </c>
      <c r="D2312">
        <v>0</v>
      </c>
      <c r="E2312">
        <v>2745</v>
      </c>
      <c r="F2312" t="s">
        <v>51</v>
      </c>
      <c r="G2312">
        <v>0</v>
      </c>
      <c r="H2312">
        <v>9005.91</v>
      </c>
    </row>
    <row r="2313" spans="1:8" customFormat="1" ht="12.75" x14ac:dyDescent="0.2">
      <c r="A2313" t="s">
        <v>5391</v>
      </c>
      <c r="B2313" t="s">
        <v>5392</v>
      </c>
      <c r="C2313" t="s">
        <v>1138</v>
      </c>
      <c r="D2313">
        <v>0</v>
      </c>
      <c r="E2313">
        <v>2745</v>
      </c>
      <c r="F2313" t="s">
        <v>51</v>
      </c>
      <c r="G2313">
        <v>0</v>
      </c>
      <c r="H2313">
        <v>9005.91</v>
      </c>
    </row>
    <row r="2314" spans="1:8" customFormat="1" ht="12.75" x14ac:dyDescent="0.2">
      <c r="A2314" t="s">
        <v>5393</v>
      </c>
      <c r="B2314" t="s">
        <v>5394</v>
      </c>
      <c r="C2314" t="s">
        <v>1138</v>
      </c>
      <c r="D2314">
        <v>0</v>
      </c>
      <c r="E2314">
        <v>3436.74</v>
      </c>
      <c r="F2314" t="s">
        <v>51</v>
      </c>
      <c r="G2314">
        <v>0</v>
      </c>
      <c r="H2314">
        <v>11275.39</v>
      </c>
    </row>
    <row r="2315" spans="1:8" customFormat="1" ht="12.75" x14ac:dyDescent="0.2">
      <c r="A2315" t="s">
        <v>5395</v>
      </c>
      <c r="B2315" t="s">
        <v>5396</v>
      </c>
      <c r="C2315" t="s">
        <v>1138</v>
      </c>
      <c r="D2315">
        <v>0</v>
      </c>
      <c r="E2315">
        <v>3436.74</v>
      </c>
      <c r="F2315" t="s">
        <v>51</v>
      </c>
      <c r="G2315">
        <v>0</v>
      </c>
      <c r="H2315">
        <v>11275.39</v>
      </c>
    </row>
    <row r="2316" spans="1:8" customFormat="1" ht="12.75" x14ac:dyDescent="0.2">
      <c r="A2316" t="s">
        <v>5397</v>
      </c>
      <c r="B2316" t="s">
        <v>5398</v>
      </c>
      <c r="C2316" t="s">
        <v>3346</v>
      </c>
      <c r="D2316">
        <v>1040.6300000000001</v>
      </c>
      <c r="E2316">
        <v>14273.96</v>
      </c>
      <c r="F2316" t="s">
        <v>3346</v>
      </c>
      <c r="G2316">
        <v>1040.6300000000001</v>
      </c>
      <c r="H2316">
        <v>14273.96</v>
      </c>
    </row>
    <row r="2317" spans="1:8" customFormat="1" ht="12.75" x14ac:dyDescent="0.2">
      <c r="A2317" t="s">
        <v>5399</v>
      </c>
      <c r="B2317" t="s">
        <v>5400</v>
      </c>
      <c r="C2317" t="s">
        <v>5401</v>
      </c>
      <c r="D2317">
        <v>2250</v>
      </c>
      <c r="E2317">
        <v>2542.8000000000002</v>
      </c>
      <c r="F2317" t="s">
        <v>5401</v>
      </c>
      <c r="G2317">
        <v>2250</v>
      </c>
      <c r="H2317">
        <v>2542.8000000000002</v>
      </c>
    </row>
    <row r="2318" spans="1:8" customFormat="1" ht="12.75" x14ac:dyDescent="0.2">
      <c r="A2318" t="s">
        <v>5402</v>
      </c>
      <c r="B2318" t="s">
        <v>5403</v>
      </c>
      <c r="C2318" t="s">
        <v>1138</v>
      </c>
      <c r="D2318">
        <v>342.99</v>
      </c>
      <c r="E2318">
        <v>3636.99</v>
      </c>
      <c r="F2318" t="s">
        <v>51</v>
      </c>
      <c r="G2318">
        <v>1125.29</v>
      </c>
      <c r="H2318">
        <v>11932.38</v>
      </c>
    </row>
    <row r="2319" spans="1:8" customFormat="1" ht="12.75" x14ac:dyDescent="0.2">
      <c r="A2319" t="s">
        <v>5404</v>
      </c>
      <c r="B2319" t="s">
        <v>5405</v>
      </c>
      <c r="C2319" t="s">
        <v>1138</v>
      </c>
      <c r="D2319">
        <v>501.62</v>
      </c>
      <c r="E2319">
        <v>4771.62</v>
      </c>
      <c r="F2319" t="s">
        <v>51</v>
      </c>
      <c r="G2319">
        <v>1645.73</v>
      </c>
      <c r="H2319">
        <v>15654.92</v>
      </c>
    </row>
    <row r="2320" spans="1:8" customFormat="1" ht="12.75" x14ac:dyDescent="0.2">
      <c r="A2320" t="s">
        <v>5406</v>
      </c>
      <c r="B2320" t="s">
        <v>5407</v>
      </c>
      <c r="C2320" t="s">
        <v>1138</v>
      </c>
      <c r="D2320">
        <v>514.48</v>
      </c>
      <c r="E2320">
        <v>5394.48</v>
      </c>
      <c r="F2320" t="s">
        <v>51</v>
      </c>
      <c r="G2320">
        <v>1687.93</v>
      </c>
      <c r="H2320">
        <v>17698.43</v>
      </c>
    </row>
    <row r="2321" spans="1:8" customFormat="1" ht="12.75" x14ac:dyDescent="0.2">
      <c r="A2321" t="s">
        <v>5408</v>
      </c>
      <c r="B2321" t="s">
        <v>5409</v>
      </c>
      <c r="C2321" t="s">
        <v>1138</v>
      </c>
      <c r="D2321">
        <v>514.48</v>
      </c>
      <c r="E2321">
        <v>6736.48</v>
      </c>
      <c r="F2321" t="s">
        <v>51</v>
      </c>
      <c r="G2321">
        <v>1687.93</v>
      </c>
      <c r="H2321">
        <v>22101.32</v>
      </c>
    </row>
    <row r="2322" spans="1:8" customFormat="1" ht="12.75" x14ac:dyDescent="0.2">
      <c r="A2322" t="s">
        <v>5410</v>
      </c>
      <c r="B2322" t="s">
        <v>5411</v>
      </c>
      <c r="C2322" t="s">
        <v>1138</v>
      </c>
      <c r="D2322">
        <v>548.78</v>
      </c>
      <c r="E2322">
        <v>8112.78</v>
      </c>
      <c r="F2322" t="s">
        <v>51</v>
      </c>
      <c r="G2322">
        <v>1800.46</v>
      </c>
      <c r="H2322">
        <v>26616.73</v>
      </c>
    </row>
    <row r="2323" spans="1:8" customFormat="1" ht="12.75" x14ac:dyDescent="0.2">
      <c r="A2323" t="s">
        <v>5412</v>
      </c>
      <c r="B2323" t="s">
        <v>5413</v>
      </c>
      <c r="C2323" t="s">
        <v>1138</v>
      </c>
      <c r="D2323">
        <v>216.77</v>
      </c>
      <c r="E2323">
        <v>3510.77</v>
      </c>
      <c r="F2323" t="s">
        <v>51</v>
      </c>
      <c r="G2323">
        <v>711.18</v>
      </c>
      <c r="H2323">
        <v>11518.27</v>
      </c>
    </row>
    <row r="2324" spans="1:8" customFormat="1" ht="12.75" x14ac:dyDescent="0.2">
      <c r="A2324" t="s">
        <v>5414</v>
      </c>
      <c r="B2324" t="s">
        <v>5415</v>
      </c>
      <c r="C2324" t="s">
        <v>1138</v>
      </c>
      <c r="D2324">
        <v>236.66</v>
      </c>
      <c r="E2324">
        <v>4750.66</v>
      </c>
      <c r="F2324" t="s">
        <v>51</v>
      </c>
      <c r="G2324">
        <v>776.45</v>
      </c>
      <c r="H2324">
        <v>15586.16</v>
      </c>
    </row>
    <row r="2325" spans="1:8" customFormat="1" ht="12.75" x14ac:dyDescent="0.2">
      <c r="A2325" t="s">
        <v>5416</v>
      </c>
      <c r="B2325" t="s">
        <v>5417</v>
      </c>
      <c r="C2325" t="s">
        <v>1138</v>
      </c>
      <c r="D2325">
        <v>236.66</v>
      </c>
      <c r="E2325">
        <v>5848.66</v>
      </c>
      <c r="F2325" t="s">
        <v>51</v>
      </c>
      <c r="G2325">
        <v>776.45</v>
      </c>
      <c r="H2325">
        <v>19188.52</v>
      </c>
    </row>
    <row r="2326" spans="1:8" customFormat="1" ht="12.75" x14ac:dyDescent="0.2">
      <c r="A2326" t="s">
        <v>5418</v>
      </c>
      <c r="B2326" t="s">
        <v>5419</v>
      </c>
      <c r="C2326" t="s">
        <v>1138</v>
      </c>
      <c r="D2326">
        <v>249.01</v>
      </c>
      <c r="E2326">
        <v>7569.01</v>
      </c>
      <c r="F2326" t="s">
        <v>51</v>
      </c>
      <c r="G2326">
        <v>816.96</v>
      </c>
      <c r="H2326">
        <v>24832.71</v>
      </c>
    </row>
    <row r="2327" spans="1:8" customFormat="1" ht="12.75" x14ac:dyDescent="0.2">
      <c r="A2327" t="s">
        <v>5420</v>
      </c>
      <c r="B2327" t="s">
        <v>5421</v>
      </c>
      <c r="C2327" t="s">
        <v>1138</v>
      </c>
      <c r="D2327">
        <v>329.27</v>
      </c>
      <c r="E2327">
        <v>573.27</v>
      </c>
      <c r="F2327" t="s">
        <v>51</v>
      </c>
      <c r="G2327">
        <v>1080.28</v>
      </c>
      <c r="H2327">
        <v>1880.8</v>
      </c>
    </row>
    <row r="2328" spans="1:8" customFormat="1" ht="12.75" x14ac:dyDescent="0.2">
      <c r="A2328" t="s">
        <v>5422</v>
      </c>
      <c r="B2328" t="s">
        <v>5423</v>
      </c>
      <c r="C2328" t="s">
        <v>1138</v>
      </c>
      <c r="D2328">
        <v>411.59</v>
      </c>
      <c r="E2328">
        <v>770.27</v>
      </c>
      <c r="F2328" t="s">
        <v>51</v>
      </c>
      <c r="G2328">
        <v>1350.35</v>
      </c>
      <c r="H2328">
        <v>2527.12</v>
      </c>
    </row>
    <row r="2329" spans="1:8" customFormat="1" ht="12.75" x14ac:dyDescent="0.2">
      <c r="A2329" t="s">
        <v>5424</v>
      </c>
      <c r="B2329" t="s">
        <v>5425</v>
      </c>
      <c r="C2329" t="s">
        <v>1138</v>
      </c>
      <c r="D2329">
        <v>439.02</v>
      </c>
      <c r="E2329">
        <v>977.04</v>
      </c>
      <c r="F2329" t="s">
        <v>51</v>
      </c>
      <c r="G2329">
        <v>1440.37</v>
      </c>
      <c r="H2329">
        <v>3205.53</v>
      </c>
    </row>
    <row r="2330" spans="1:8" customFormat="1" ht="12.75" x14ac:dyDescent="0.2">
      <c r="A2330" t="s">
        <v>5426</v>
      </c>
      <c r="B2330" t="s">
        <v>5427</v>
      </c>
      <c r="C2330" t="s">
        <v>1138</v>
      </c>
      <c r="D2330">
        <v>493.9</v>
      </c>
      <c r="E2330">
        <v>1264.94</v>
      </c>
      <c r="F2330" t="s">
        <v>51</v>
      </c>
      <c r="G2330">
        <v>1620.42</v>
      </c>
      <c r="H2330">
        <v>4150.08</v>
      </c>
    </row>
    <row r="2331" spans="1:8" customFormat="1" ht="12.75" x14ac:dyDescent="0.2">
      <c r="A2331" t="s">
        <v>5428</v>
      </c>
      <c r="B2331" t="s">
        <v>5429</v>
      </c>
      <c r="C2331" t="s">
        <v>1138</v>
      </c>
      <c r="D2331">
        <v>329.27</v>
      </c>
      <c r="E2331">
        <v>673.31</v>
      </c>
      <c r="F2331" t="s">
        <v>51</v>
      </c>
      <c r="G2331">
        <v>1080.28</v>
      </c>
      <c r="H2331">
        <v>2209.02</v>
      </c>
    </row>
    <row r="2332" spans="1:8" customFormat="1" ht="12.75" x14ac:dyDescent="0.2">
      <c r="A2332" t="s">
        <v>5430</v>
      </c>
      <c r="B2332" t="s">
        <v>5431</v>
      </c>
      <c r="C2332" t="s">
        <v>1138</v>
      </c>
      <c r="D2332">
        <v>411.59</v>
      </c>
      <c r="E2332">
        <v>928.87</v>
      </c>
      <c r="F2332" t="s">
        <v>51</v>
      </c>
      <c r="G2332">
        <v>1350.35</v>
      </c>
      <c r="H2332">
        <v>3047.46</v>
      </c>
    </row>
    <row r="2333" spans="1:8" customFormat="1" ht="12.75" x14ac:dyDescent="0.2">
      <c r="A2333" t="s">
        <v>5432</v>
      </c>
      <c r="B2333" t="s">
        <v>5433</v>
      </c>
      <c r="C2333" t="s">
        <v>1138</v>
      </c>
      <c r="D2333">
        <v>439.02</v>
      </c>
      <c r="E2333">
        <v>1202.74</v>
      </c>
      <c r="F2333" t="s">
        <v>51</v>
      </c>
      <c r="G2333">
        <v>1440.37</v>
      </c>
      <c r="H2333">
        <v>3946.01</v>
      </c>
    </row>
    <row r="2334" spans="1:8" customFormat="1" ht="12.75" x14ac:dyDescent="0.2">
      <c r="A2334" t="s">
        <v>5434</v>
      </c>
      <c r="B2334" t="s">
        <v>5435</v>
      </c>
      <c r="C2334" t="s">
        <v>1138</v>
      </c>
      <c r="D2334">
        <v>493.9</v>
      </c>
      <c r="E2334">
        <v>1605.32</v>
      </c>
      <c r="F2334" t="s">
        <v>51</v>
      </c>
      <c r="G2334">
        <v>1620.42</v>
      </c>
      <c r="H2334">
        <v>5266.81</v>
      </c>
    </row>
    <row r="2335" spans="1:8" customFormat="1" ht="12.75" x14ac:dyDescent="0.2">
      <c r="A2335" t="s">
        <v>5436</v>
      </c>
      <c r="B2335" t="s">
        <v>5437</v>
      </c>
      <c r="C2335" t="s">
        <v>1138</v>
      </c>
      <c r="D2335">
        <v>329.27</v>
      </c>
      <c r="E2335">
        <v>766.03</v>
      </c>
      <c r="F2335" t="s">
        <v>51</v>
      </c>
      <c r="G2335">
        <v>1080.28</v>
      </c>
      <c r="H2335">
        <v>2513.2199999999998</v>
      </c>
    </row>
    <row r="2336" spans="1:8" customFormat="1" ht="12.75" x14ac:dyDescent="0.2">
      <c r="A2336" t="s">
        <v>5438</v>
      </c>
      <c r="B2336" t="s">
        <v>5439</v>
      </c>
      <c r="C2336" t="s">
        <v>1138</v>
      </c>
      <c r="D2336">
        <v>411.59</v>
      </c>
      <c r="E2336">
        <v>1059.4100000000001</v>
      </c>
      <c r="F2336" t="s">
        <v>51</v>
      </c>
      <c r="G2336">
        <v>1350.35</v>
      </c>
      <c r="H2336">
        <v>3475.74</v>
      </c>
    </row>
    <row r="2337" spans="1:8" customFormat="1" ht="12.75" x14ac:dyDescent="0.2">
      <c r="A2337" t="s">
        <v>5440</v>
      </c>
      <c r="B2337" t="s">
        <v>5441</v>
      </c>
      <c r="C2337" t="s">
        <v>1138</v>
      </c>
      <c r="D2337">
        <v>439.02</v>
      </c>
      <c r="E2337">
        <v>1413.8</v>
      </c>
      <c r="F2337" t="s">
        <v>51</v>
      </c>
      <c r="G2337">
        <v>1440.37</v>
      </c>
      <c r="H2337">
        <v>4638.46</v>
      </c>
    </row>
    <row r="2338" spans="1:8" customFormat="1" ht="12.75" x14ac:dyDescent="0.2">
      <c r="A2338" t="s">
        <v>5442</v>
      </c>
      <c r="B2338" t="s">
        <v>5443</v>
      </c>
      <c r="C2338" t="s">
        <v>1138</v>
      </c>
      <c r="D2338">
        <v>493.9</v>
      </c>
      <c r="E2338">
        <v>1906.66</v>
      </c>
      <c r="F2338" t="s">
        <v>51</v>
      </c>
      <c r="G2338">
        <v>1620.42</v>
      </c>
      <c r="H2338">
        <v>6255.45</v>
      </c>
    </row>
    <row r="2339" spans="1:8" customFormat="1" ht="12.75" x14ac:dyDescent="0.2">
      <c r="A2339" t="s">
        <v>5444</v>
      </c>
      <c r="B2339" t="s">
        <v>5445</v>
      </c>
      <c r="C2339" t="s">
        <v>6</v>
      </c>
      <c r="D2339">
        <v>360</v>
      </c>
      <c r="E2339">
        <v>853.06</v>
      </c>
      <c r="F2339" t="s">
        <v>6</v>
      </c>
      <c r="G2339">
        <v>360</v>
      </c>
      <c r="H2339">
        <v>853.06</v>
      </c>
    </row>
    <row r="2340" spans="1:8" customFormat="1" ht="12.75" x14ac:dyDescent="0.2">
      <c r="A2340" t="s">
        <v>5446</v>
      </c>
      <c r="B2340" t="s">
        <v>5447</v>
      </c>
      <c r="C2340" t="s">
        <v>6</v>
      </c>
      <c r="D2340">
        <v>450</v>
      </c>
      <c r="E2340">
        <v>1173.17</v>
      </c>
      <c r="F2340" t="s">
        <v>6</v>
      </c>
      <c r="G2340">
        <v>450</v>
      </c>
      <c r="H2340">
        <v>1173.17</v>
      </c>
    </row>
    <row r="2341" spans="1:8" customFormat="1" ht="12.75" x14ac:dyDescent="0.2">
      <c r="A2341" t="s">
        <v>5448</v>
      </c>
      <c r="B2341" t="s">
        <v>5449</v>
      </c>
      <c r="C2341" t="s">
        <v>6</v>
      </c>
      <c r="D2341">
        <v>450</v>
      </c>
      <c r="E2341">
        <v>1592.86</v>
      </c>
      <c r="F2341" t="s">
        <v>6</v>
      </c>
      <c r="G2341">
        <v>450</v>
      </c>
      <c r="H2341">
        <v>1592.86</v>
      </c>
    </row>
    <row r="2342" spans="1:8" customFormat="1" ht="12.75" x14ac:dyDescent="0.2">
      <c r="A2342" t="s">
        <v>5450</v>
      </c>
      <c r="B2342" t="s">
        <v>5451</v>
      </c>
      <c r="C2342" t="s">
        <v>6</v>
      </c>
      <c r="D2342">
        <v>540</v>
      </c>
      <c r="E2342">
        <v>2128.8000000000002</v>
      </c>
      <c r="F2342" t="s">
        <v>6</v>
      </c>
      <c r="G2342">
        <v>540</v>
      </c>
      <c r="H2342">
        <v>2128.79</v>
      </c>
    </row>
    <row r="2343" spans="1:8" customFormat="1" ht="12.75" x14ac:dyDescent="0.2">
      <c r="A2343" t="s">
        <v>5452</v>
      </c>
      <c r="B2343" t="s">
        <v>5453</v>
      </c>
      <c r="C2343" t="s">
        <v>6</v>
      </c>
      <c r="D2343">
        <v>360</v>
      </c>
      <c r="E2343">
        <v>1070.68</v>
      </c>
      <c r="F2343" t="s">
        <v>6</v>
      </c>
      <c r="G2343">
        <v>360</v>
      </c>
      <c r="H2343">
        <v>1070.68</v>
      </c>
    </row>
    <row r="2344" spans="1:8" customFormat="1" ht="12.75" x14ac:dyDescent="0.2">
      <c r="A2344" t="s">
        <v>5454</v>
      </c>
      <c r="B2344" t="s">
        <v>5455</v>
      </c>
      <c r="C2344" t="s">
        <v>6</v>
      </c>
      <c r="D2344">
        <v>450</v>
      </c>
      <c r="E2344">
        <v>1553.32</v>
      </c>
      <c r="F2344" t="s">
        <v>6</v>
      </c>
      <c r="G2344">
        <v>450</v>
      </c>
      <c r="H2344">
        <v>1553.32</v>
      </c>
    </row>
    <row r="2345" spans="1:8" customFormat="1" ht="12.75" x14ac:dyDescent="0.2">
      <c r="A2345" t="s">
        <v>5456</v>
      </c>
      <c r="B2345" t="s">
        <v>5457</v>
      </c>
      <c r="C2345" t="s">
        <v>6</v>
      </c>
      <c r="D2345">
        <v>450</v>
      </c>
      <c r="E2345">
        <v>2063.13</v>
      </c>
      <c r="F2345" t="s">
        <v>6</v>
      </c>
      <c r="G2345">
        <v>450</v>
      </c>
      <c r="H2345">
        <v>2063.13</v>
      </c>
    </row>
    <row r="2346" spans="1:8" customFormat="1" ht="12.75" x14ac:dyDescent="0.2">
      <c r="A2346" t="s">
        <v>5458</v>
      </c>
      <c r="B2346" t="s">
        <v>5459</v>
      </c>
      <c r="C2346" t="s">
        <v>6</v>
      </c>
      <c r="D2346">
        <v>540</v>
      </c>
      <c r="E2346">
        <v>2988.5</v>
      </c>
      <c r="F2346" t="s">
        <v>6</v>
      </c>
      <c r="G2346">
        <v>540</v>
      </c>
      <c r="H2346">
        <v>2988.5</v>
      </c>
    </row>
    <row r="2347" spans="1:8" customFormat="1" ht="12.75" x14ac:dyDescent="0.2">
      <c r="A2347" t="s">
        <v>5460</v>
      </c>
      <c r="B2347" t="s">
        <v>5461</v>
      </c>
      <c r="C2347" t="s">
        <v>6</v>
      </c>
      <c r="D2347">
        <v>360</v>
      </c>
      <c r="E2347">
        <v>1293.48</v>
      </c>
      <c r="F2347" t="s">
        <v>6</v>
      </c>
      <c r="G2347">
        <v>360</v>
      </c>
      <c r="H2347">
        <v>1293.48</v>
      </c>
    </row>
    <row r="2348" spans="1:8" customFormat="1" ht="12.75" x14ac:dyDescent="0.2">
      <c r="A2348" t="s">
        <v>5462</v>
      </c>
      <c r="B2348" t="s">
        <v>5463</v>
      </c>
      <c r="C2348" t="s">
        <v>6</v>
      </c>
      <c r="D2348">
        <v>450</v>
      </c>
      <c r="E2348">
        <v>1905.62</v>
      </c>
      <c r="F2348" t="s">
        <v>6</v>
      </c>
      <c r="G2348">
        <v>450</v>
      </c>
      <c r="H2348">
        <v>1905.62</v>
      </c>
    </row>
    <row r="2349" spans="1:8" customFormat="1" ht="12.75" x14ac:dyDescent="0.2">
      <c r="A2349" t="s">
        <v>5464</v>
      </c>
      <c r="B2349" t="s">
        <v>5465</v>
      </c>
      <c r="C2349" t="s">
        <v>6</v>
      </c>
      <c r="D2349">
        <v>450</v>
      </c>
      <c r="E2349">
        <v>2715.88</v>
      </c>
      <c r="F2349" t="s">
        <v>6</v>
      </c>
      <c r="G2349">
        <v>450</v>
      </c>
      <c r="H2349">
        <v>2715.88</v>
      </c>
    </row>
    <row r="2350" spans="1:8" customFormat="1" ht="12.75" x14ac:dyDescent="0.2">
      <c r="A2350" t="s">
        <v>5466</v>
      </c>
      <c r="B2350" t="s">
        <v>5467</v>
      </c>
      <c r="C2350" t="s">
        <v>6</v>
      </c>
      <c r="D2350">
        <v>540</v>
      </c>
      <c r="E2350">
        <v>3722.55</v>
      </c>
      <c r="F2350" t="s">
        <v>6</v>
      </c>
      <c r="G2350">
        <v>540</v>
      </c>
      <c r="H2350">
        <v>3722.55</v>
      </c>
    </row>
    <row r="2351" spans="1:8" customFormat="1" ht="12.75" x14ac:dyDescent="0.2">
      <c r="A2351" t="s">
        <v>5468</v>
      </c>
      <c r="B2351" t="s">
        <v>5469</v>
      </c>
      <c r="C2351" t="s">
        <v>1138</v>
      </c>
      <c r="D2351">
        <v>617.38</v>
      </c>
      <c r="E2351">
        <v>1654.38</v>
      </c>
      <c r="F2351" t="s">
        <v>51</v>
      </c>
      <c r="G2351">
        <v>2025.52</v>
      </c>
      <c r="H2351">
        <v>5427.75</v>
      </c>
    </row>
    <row r="2352" spans="1:8" customFormat="1" ht="12.75" x14ac:dyDescent="0.2">
      <c r="A2352" t="s">
        <v>5470</v>
      </c>
      <c r="B2352" t="s">
        <v>5471</v>
      </c>
      <c r="C2352" t="s">
        <v>1138</v>
      </c>
      <c r="D2352">
        <v>720.27</v>
      </c>
      <c r="E2352">
        <v>1818.27</v>
      </c>
      <c r="F2352" t="s">
        <v>51</v>
      </c>
      <c r="G2352">
        <v>2363.1</v>
      </c>
      <c r="H2352">
        <v>5965.47</v>
      </c>
    </row>
    <row r="2353" spans="1:8" customFormat="1" ht="12.75" x14ac:dyDescent="0.2">
      <c r="A2353" t="s">
        <v>5472</v>
      </c>
      <c r="B2353" t="s">
        <v>5473</v>
      </c>
      <c r="C2353" t="s">
        <v>1138</v>
      </c>
      <c r="D2353">
        <v>857.47</v>
      </c>
      <c r="E2353">
        <v>2016.47</v>
      </c>
      <c r="F2353" t="s">
        <v>51</v>
      </c>
      <c r="G2353">
        <v>2813.22</v>
      </c>
      <c r="H2353">
        <v>6615.71</v>
      </c>
    </row>
    <row r="2354" spans="1:8" customFormat="1" ht="12.75" x14ac:dyDescent="0.2">
      <c r="A2354" t="s">
        <v>5474</v>
      </c>
      <c r="B2354" t="s">
        <v>5475</v>
      </c>
      <c r="C2354" t="s">
        <v>1138</v>
      </c>
      <c r="D2354">
        <v>987.8</v>
      </c>
      <c r="E2354">
        <v>2939.8</v>
      </c>
      <c r="F2354" t="s">
        <v>51</v>
      </c>
      <c r="G2354">
        <v>3240.83</v>
      </c>
      <c r="H2354">
        <v>9645.0300000000007</v>
      </c>
    </row>
    <row r="2355" spans="1:8" customFormat="1" ht="12.75" x14ac:dyDescent="0.2">
      <c r="A2355" t="s">
        <v>5476</v>
      </c>
      <c r="B2355" t="s">
        <v>5477</v>
      </c>
      <c r="C2355" t="s">
        <v>1138</v>
      </c>
      <c r="D2355">
        <v>576.22</v>
      </c>
      <c r="E2355">
        <v>826.76</v>
      </c>
      <c r="F2355" t="s">
        <v>51</v>
      </c>
      <c r="G2355">
        <v>1890.48</v>
      </c>
      <c r="H2355">
        <v>2712.46</v>
      </c>
    </row>
    <row r="2356" spans="1:8" customFormat="1" ht="12.75" x14ac:dyDescent="0.2">
      <c r="A2356" t="s">
        <v>5478</v>
      </c>
      <c r="B2356" t="s">
        <v>5479</v>
      </c>
      <c r="C2356" t="s">
        <v>1138</v>
      </c>
      <c r="D2356">
        <v>685.98</v>
      </c>
      <c r="E2356">
        <v>1053.44</v>
      </c>
      <c r="F2356" t="s">
        <v>51</v>
      </c>
      <c r="G2356">
        <v>2250.58</v>
      </c>
      <c r="H2356">
        <v>3456.17</v>
      </c>
    </row>
    <row r="2357" spans="1:8" customFormat="1" ht="12.75" x14ac:dyDescent="0.2">
      <c r="A2357" t="s">
        <v>5480</v>
      </c>
      <c r="B2357" t="s">
        <v>5481</v>
      </c>
      <c r="C2357" t="s">
        <v>1138</v>
      </c>
      <c r="D2357">
        <v>964.65</v>
      </c>
      <c r="E2357">
        <v>1545.37</v>
      </c>
      <c r="F2357" t="s">
        <v>51</v>
      </c>
      <c r="G2357">
        <v>3164.87</v>
      </c>
      <c r="H2357">
        <v>5070.12</v>
      </c>
    </row>
    <row r="2358" spans="1:8" customFormat="1" ht="12.75" x14ac:dyDescent="0.2">
      <c r="A2358" t="s">
        <v>5482</v>
      </c>
      <c r="B2358" t="s">
        <v>5483</v>
      </c>
      <c r="C2358" t="s">
        <v>1138</v>
      </c>
      <c r="D2358">
        <v>926.07</v>
      </c>
      <c r="E2358">
        <v>1733.38</v>
      </c>
      <c r="F2358" t="s">
        <v>51</v>
      </c>
      <c r="G2358">
        <v>3038.28</v>
      </c>
      <c r="H2358">
        <v>5686.95</v>
      </c>
    </row>
    <row r="2359" spans="1:8" customFormat="1" ht="12.75" x14ac:dyDescent="0.2">
      <c r="A2359" t="s">
        <v>5484</v>
      </c>
      <c r="B2359" t="s">
        <v>5485</v>
      </c>
      <c r="C2359" t="s">
        <v>1138</v>
      </c>
      <c r="D2359">
        <v>583.08000000000004</v>
      </c>
      <c r="E2359">
        <v>944.2</v>
      </c>
      <c r="F2359" t="s">
        <v>51</v>
      </c>
      <c r="G2359">
        <v>1912.99</v>
      </c>
      <c r="H2359">
        <v>3097.77</v>
      </c>
    </row>
    <row r="2360" spans="1:8" customFormat="1" ht="12.75" x14ac:dyDescent="0.2">
      <c r="A2360" t="s">
        <v>5486</v>
      </c>
      <c r="B2360" t="s">
        <v>5487</v>
      </c>
      <c r="C2360" t="s">
        <v>1138</v>
      </c>
      <c r="D2360">
        <v>685.98</v>
      </c>
      <c r="E2360">
        <v>1246.6099999999999</v>
      </c>
      <c r="F2360" t="s">
        <v>51</v>
      </c>
      <c r="G2360">
        <v>2250.58</v>
      </c>
      <c r="H2360">
        <v>4089.91</v>
      </c>
    </row>
    <row r="2361" spans="1:8" customFormat="1" ht="12.75" x14ac:dyDescent="0.2">
      <c r="A2361" t="s">
        <v>5488</v>
      </c>
      <c r="B2361" t="s">
        <v>5489</v>
      </c>
      <c r="C2361" t="s">
        <v>1138</v>
      </c>
      <c r="D2361">
        <v>754.57</v>
      </c>
      <c r="E2361">
        <v>1574.25</v>
      </c>
      <c r="F2361" t="s">
        <v>51</v>
      </c>
      <c r="G2361">
        <v>2475.63</v>
      </c>
      <c r="H2361">
        <v>5164.8599999999997</v>
      </c>
    </row>
    <row r="2362" spans="1:8" customFormat="1" ht="12.75" x14ac:dyDescent="0.2">
      <c r="A2362" t="s">
        <v>5490</v>
      </c>
      <c r="B2362" t="s">
        <v>5491</v>
      </c>
      <c r="C2362" t="s">
        <v>1138</v>
      </c>
      <c r="D2362">
        <v>926.07</v>
      </c>
      <c r="E2362">
        <v>2170.2199999999998</v>
      </c>
      <c r="F2362" t="s">
        <v>51</v>
      </c>
      <c r="G2362">
        <v>3038.28</v>
      </c>
      <c r="H2362">
        <v>7120.15</v>
      </c>
    </row>
    <row r="2363" spans="1:8" customFormat="1" ht="12.75" x14ac:dyDescent="0.2">
      <c r="A2363" t="s">
        <v>5492</v>
      </c>
      <c r="B2363" t="s">
        <v>5493</v>
      </c>
      <c r="C2363" t="s">
        <v>1138</v>
      </c>
      <c r="D2363">
        <v>583.08000000000004</v>
      </c>
      <c r="E2363">
        <v>1057.4100000000001</v>
      </c>
      <c r="F2363" t="s">
        <v>51</v>
      </c>
      <c r="G2363">
        <v>1912.99</v>
      </c>
      <c r="H2363">
        <v>3469.18</v>
      </c>
    </row>
    <row r="2364" spans="1:8" customFormat="1" ht="12.75" x14ac:dyDescent="0.2">
      <c r="A2364" t="s">
        <v>5494</v>
      </c>
      <c r="B2364" t="s">
        <v>5495</v>
      </c>
      <c r="C2364" t="s">
        <v>1138</v>
      </c>
      <c r="D2364">
        <v>685.98</v>
      </c>
      <c r="E2364">
        <v>1425.62</v>
      </c>
      <c r="F2364" t="s">
        <v>51</v>
      </c>
      <c r="G2364">
        <v>2250.58</v>
      </c>
      <c r="H2364">
        <v>4677.2299999999996</v>
      </c>
    </row>
    <row r="2365" spans="1:8" customFormat="1" ht="12.75" x14ac:dyDescent="0.2">
      <c r="A2365" t="s">
        <v>5496</v>
      </c>
      <c r="B2365" t="s">
        <v>5497</v>
      </c>
      <c r="C2365" t="s">
        <v>1138</v>
      </c>
      <c r="D2365">
        <v>754.57</v>
      </c>
      <c r="E2365">
        <v>1905.94</v>
      </c>
      <c r="F2365" t="s">
        <v>51</v>
      </c>
      <c r="G2365">
        <v>2475.63</v>
      </c>
      <c r="H2365">
        <v>6253.07</v>
      </c>
    </row>
    <row r="2366" spans="1:8" customFormat="1" ht="12.75" x14ac:dyDescent="0.2">
      <c r="A2366" t="s">
        <v>5498</v>
      </c>
      <c r="B2366" t="s">
        <v>5499</v>
      </c>
      <c r="C2366" t="s">
        <v>1138</v>
      </c>
      <c r="D2366">
        <v>926.07</v>
      </c>
      <c r="E2366">
        <v>2543.2199999999998</v>
      </c>
      <c r="F2366" t="s">
        <v>51</v>
      </c>
      <c r="G2366">
        <v>3038.28</v>
      </c>
      <c r="H2366">
        <v>8343.89</v>
      </c>
    </row>
    <row r="2367" spans="1:8" customFormat="1" ht="12.75" x14ac:dyDescent="0.2">
      <c r="A2367" t="s">
        <v>5500</v>
      </c>
      <c r="B2367" t="s">
        <v>5501</v>
      </c>
      <c r="C2367" t="s">
        <v>5502</v>
      </c>
      <c r="D2367">
        <v>0</v>
      </c>
      <c r="E2367">
        <v>725.9</v>
      </c>
      <c r="F2367" t="s">
        <v>5502</v>
      </c>
      <c r="G2367">
        <v>0</v>
      </c>
      <c r="H2367">
        <v>725.9</v>
      </c>
    </row>
    <row r="2368" spans="1:8" customFormat="1" ht="12.75" x14ac:dyDescent="0.2">
      <c r="A2368" t="s">
        <v>5503</v>
      </c>
      <c r="B2368" t="s">
        <v>5504</v>
      </c>
      <c r="C2368" t="s">
        <v>5502</v>
      </c>
      <c r="D2368">
        <v>0</v>
      </c>
      <c r="E2368">
        <v>850.34</v>
      </c>
      <c r="F2368" t="s">
        <v>5502</v>
      </c>
      <c r="G2368">
        <v>0</v>
      </c>
      <c r="H2368">
        <v>850.34</v>
      </c>
    </row>
    <row r="2369" spans="1:8" customFormat="1" ht="12.75" x14ac:dyDescent="0.2">
      <c r="A2369" t="s">
        <v>5505</v>
      </c>
      <c r="B2369" t="s">
        <v>5506</v>
      </c>
      <c r="C2369" t="s">
        <v>1138</v>
      </c>
      <c r="D2369">
        <v>214.37</v>
      </c>
      <c r="E2369">
        <v>463.84</v>
      </c>
      <c r="F2369" t="s">
        <v>51</v>
      </c>
      <c r="G2369">
        <v>703.31</v>
      </c>
      <c r="H2369">
        <v>1521.77</v>
      </c>
    </row>
    <row r="2370" spans="1:8" customFormat="1" ht="12.75" x14ac:dyDescent="0.2">
      <c r="A2370" t="s">
        <v>5507</v>
      </c>
      <c r="B2370" t="s">
        <v>5508</v>
      </c>
      <c r="C2370" t="s">
        <v>1138</v>
      </c>
      <c r="D2370">
        <v>51.45</v>
      </c>
      <c r="E2370">
        <v>478.45</v>
      </c>
      <c r="F2370" t="s">
        <v>51</v>
      </c>
      <c r="G2370">
        <v>168.79</v>
      </c>
      <c r="H2370">
        <v>1569.71</v>
      </c>
    </row>
    <row r="2371" spans="1:8" customFormat="1" ht="12.75" x14ac:dyDescent="0.2">
      <c r="A2371" t="s">
        <v>5509</v>
      </c>
      <c r="B2371" t="s">
        <v>5510</v>
      </c>
      <c r="C2371" t="s">
        <v>1138</v>
      </c>
      <c r="D2371">
        <v>68.599999999999994</v>
      </c>
      <c r="E2371">
        <v>617.6</v>
      </c>
      <c r="F2371" t="s">
        <v>51</v>
      </c>
      <c r="G2371">
        <v>225.06</v>
      </c>
      <c r="H2371">
        <v>2026.24</v>
      </c>
    </row>
    <row r="2372" spans="1:8" customFormat="1" ht="12.75" x14ac:dyDescent="0.2">
      <c r="A2372" t="s">
        <v>5511</v>
      </c>
      <c r="B2372" t="s">
        <v>5512</v>
      </c>
      <c r="C2372" t="s">
        <v>1138</v>
      </c>
      <c r="D2372">
        <v>102.9</v>
      </c>
      <c r="E2372">
        <v>1078.9000000000001</v>
      </c>
      <c r="F2372" t="s">
        <v>51</v>
      </c>
      <c r="G2372">
        <v>337.59</v>
      </c>
      <c r="H2372">
        <v>3539.69</v>
      </c>
    </row>
    <row r="2373" spans="1:8" customFormat="1" ht="12.75" x14ac:dyDescent="0.2">
      <c r="A2373" t="s">
        <v>5513</v>
      </c>
      <c r="B2373" t="s">
        <v>5514</v>
      </c>
      <c r="C2373" t="s">
        <v>1138</v>
      </c>
      <c r="D2373">
        <v>171.49</v>
      </c>
      <c r="E2373">
        <v>2611.4899999999998</v>
      </c>
      <c r="F2373" t="s">
        <v>51</v>
      </c>
      <c r="G2373">
        <v>562.64</v>
      </c>
      <c r="H2373">
        <v>8567.89</v>
      </c>
    </row>
    <row r="2374" spans="1:8" customFormat="1" ht="12.75" x14ac:dyDescent="0.2">
      <c r="A2374" t="s">
        <v>5515</v>
      </c>
      <c r="B2374" t="s">
        <v>5516</v>
      </c>
      <c r="C2374" t="s">
        <v>1138</v>
      </c>
      <c r="D2374">
        <v>222.94</v>
      </c>
      <c r="E2374">
        <v>2845.94</v>
      </c>
      <c r="F2374" t="s">
        <v>51</v>
      </c>
      <c r="G2374">
        <v>731.44</v>
      </c>
      <c r="H2374">
        <v>9337.08</v>
      </c>
    </row>
    <row r="2375" spans="1:8" customFormat="1" ht="12.75" x14ac:dyDescent="0.2">
      <c r="A2375" t="s">
        <v>5517</v>
      </c>
      <c r="B2375" t="s">
        <v>5518</v>
      </c>
      <c r="C2375" t="s">
        <v>1138</v>
      </c>
      <c r="D2375">
        <v>222.94</v>
      </c>
      <c r="E2375">
        <v>3211.94</v>
      </c>
      <c r="F2375" t="s">
        <v>51</v>
      </c>
      <c r="G2375">
        <v>731.44</v>
      </c>
      <c r="H2375">
        <v>10537.87</v>
      </c>
    </row>
    <row r="2376" spans="1:8" customFormat="1" ht="12.75" x14ac:dyDescent="0.2">
      <c r="A2376" t="s">
        <v>5519</v>
      </c>
      <c r="B2376" t="s">
        <v>5520</v>
      </c>
      <c r="C2376" t="s">
        <v>1138</v>
      </c>
      <c r="D2376">
        <v>65.17</v>
      </c>
      <c r="E2376">
        <v>766.67</v>
      </c>
      <c r="F2376" t="s">
        <v>51</v>
      </c>
      <c r="G2376">
        <v>213.8</v>
      </c>
      <c r="H2376">
        <v>2515.31</v>
      </c>
    </row>
    <row r="2377" spans="1:8" customFormat="1" ht="12.75" x14ac:dyDescent="0.2">
      <c r="A2377" t="s">
        <v>5521</v>
      </c>
      <c r="B2377" t="s">
        <v>5522</v>
      </c>
      <c r="C2377" t="s">
        <v>1138</v>
      </c>
      <c r="D2377">
        <v>92.61</v>
      </c>
      <c r="E2377">
        <v>1129.6099999999999</v>
      </c>
      <c r="F2377" t="s">
        <v>51</v>
      </c>
      <c r="G2377">
        <v>303.83</v>
      </c>
      <c r="H2377">
        <v>3706.06</v>
      </c>
    </row>
    <row r="2378" spans="1:8" customFormat="1" ht="12.75" x14ac:dyDescent="0.2">
      <c r="A2378" t="s">
        <v>5523</v>
      </c>
      <c r="B2378" t="s">
        <v>5524</v>
      </c>
      <c r="C2378" t="s">
        <v>1138</v>
      </c>
      <c r="D2378">
        <v>120.05</v>
      </c>
      <c r="E2378">
        <v>1462.05</v>
      </c>
      <c r="F2378" t="s">
        <v>51</v>
      </c>
      <c r="G2378">
        <v>393.85</v>
      </c>
      <c r="H2378">
        <v>4796.74</v>
      </c>
    </row>
    <row r="2379" spans="1:8" customFormat="1" ht="12.75" x14ac:dyDescent="0.2">
      <c r="A2379" t="s">
        <v>5525</v>
      </c>
      <c r="B2379" t="s">
        <v>5526</v>
      </c>
      <c r="C2379" t="s">
        <v>1138</v>
      </c>
      <c r="D2379">
        <v>65.17</v>
      </c>
      <c r="E2379">
        <v>640.59</v>
      </c>
      <c r="F2379" t="s">
        <v>51</v>
      </c>
      <c r="G2379">
        <v>213.8</v>
      </c>
      <c r="H2379">
        <v>2101.6799999999998</v>
      </c>
    </row>
    <row r="2380" spans="1:8" customFormat="1" ht="12.75" x14ac:dyDescent="0.2">
      <c r="A2380" t="s">
        <v>5527</v>
      </c>
      <c r="B2380" t="s">
        <v>5528</v>
      </c>
      <c r="C2380" t="s">
        <v>1138</v>
      </c>
      <c r="D2380">
        <v>92.61</v>
      </c>
      <c r="E2380">
        <v>997.85</v>
      </c>
      <c r="F2380" t="s">
        <v>51</v>
      </c>
      <c r="G2380">
        <v>303.83</v>
      </c>
      <c r="H2380">
        <v>3273.78</v>
      </c>
    </row>
    <row r="2381" spans="1:8" customFormat="1" ht="12.75" x14ac:dyDescent="0.2">
      <c r="A2381" t="s">
        <v>5529</v>
      </c>
      <c r="B2381" t="s">
        <v>5530</v>
      </c>
      <c r="C2381" t="s">
        <v>1138</v>
      </c>
      <c r="D2381">
        <v>120.05</v>
      </c>
      <c r="E2381">
        <v>1748.45</v>
      </c>
      <c r="F2381" t="s">
        <v>51</v>
      </c>
      <c r="G2381">
        <v>393.85</v>
      </c>
      <c r="H2381">
        <v>5736.39</v>
      </c>
    </row>
    <row r="2382" spans="1:8" customFormat="1" ht="12.75" x14ac:dyDescent="0.2">
      <c r="A2382" t="s">
        <v>5531</v>
      </c>
      <c r="B2382" t="s">
        <v>5532</v>
      </c>
      <c r="C2382" t="s">
        <v>1138</v>
      </c>
      <c r="D2382">
        <v>17.149999999999999</v>
      </c>
      <c r="E2382">
        <v>65.95</v>
      </c>
      <c r="F2382" t="s">
        <v>51</v>
      </c>
      <c r="G2382">
        <v>56.26</v>
      </c>
      <c r="H2382">
        <v>216.37</v>
      </c>
    </row>
    <row r="2383" spans="1:8" customFormat="1" ht="12.75" x14ac:dyDescent="0.2">
      <c r="A2383" t="s">
        <v>5533</v>
      </c>
      <c r="B2383" t="s">
        <v>5534</v>
      </c>
      <c r="C2383" t="s">
        <v>1138</v>
      </c>
      <c r="D2383">
        <v>20.58</v>
      </c>
      <c r="E2383">
        <v>89.53</v>
      </c>
      <c r="F2383" t="s">
        <v>51</v>
      </c>
      <c r="G2383">
        <v>67.52</v>
      </c>
      <c r="H2383">
        <v>293.75</v>
      </c>
    </row>
    <row r="2384" spans="1:8" customFormat="1" ht="12.75" x14ac:dyDescent="0.2">
      <c r="A2384" t="s">
        <v>5535</v>
      </c>
      <c r="B2384" t="s">
        <v>5536</v>
      </c>
      <c r="C2384" t="s">
        <v>1138</v>
      </c>
      <c r="D2384">
        <v>22.72</v>
      </c>
      <c r="E2384">
        <v>119.62</v>
      </c>
      <c r="F2384" t="s">
        <v>51</v>
      </c>
      <c r="G2384">
        <v>74.55</v>
      </c>
      <c r="H2384">
        <v>392.44</v>
      </c>
    </row>
    <row r="2385" spans="1:8" customFormat="1" ht="12.75" x14ac:dyDescent="0.2">
      <c r="A2385" t="s">
        <v>5537</v>
      </c>
      <c r="B2385" t="s">
        <v>5538</v>
      </c>
      <c r="C2385" t="s">
        <v>1138</v>
      </c>
      <c r="D2385">
        <v>27.44</v>
      </c>
      <c r="E2385">
        <v>155.51</v>
      </c>
      <c r="F2385" t="s">
        <v>51</v>
      </c>
      <c r="G2385">
        <v>90.02</v>
      </c>
      <c r="H2385">
        <v>510.22</v>
      </c>
    </row>
    <row r="2386" spans="1:8" customFormat="1" ht="12.75" x14ac:dyDescent="0.2">
      <c r="A2386" t="s">
        <v>5539</v>
      </c>
      <c r="B2386" t="s">
        <v>5540</v>
      </c>
      <c r="C2386" t="s">
        <v>1138</v>
      </c>
      <c r="D2386">
        <v>30.87</v>
      </c>
      <c r="E2386">
        <v>194.62</v>
      </c>
      <c r="F2386" t="s">
        <v>51</v>
      </c>
      <c r="G2386">
        <v>101.28</v>
      </c>
      <c r="H2386">
        <v>638.51</v>
      </c>
    </row>
    <row r="2387" spans="1:8" customFormat="1" ht="12.75" x14ac:dyDescent="0.2">
      <c r="A2387" t="s">
        <v>5541</v>
      </c>
      <c r="B2387" t="s">
        <v>5542</v>
      </c>
      <c r="C2387" t="s">
        <v>1138</v>
      </c>
      <c r="D2387">
        <v>34.35</v>
      </c>
      <c r="E2387">
        <v>242.62</v>
      </c>
      <c r="F2387" t="s">
        <v>51</v>
      </c>
      <c r="G2387">
        <v>112.7</v>
      </c>
      <c r="H2387">
        <v>795.99</v>
      </c>
    </row>
    <row r="2388" spans="1:8" customFormat="1" ht="12.75" x14ac:dyDescent="0.2">
      <c r="A2388" t="s">
        <v>5543</v>
      </c>
      <c r="B2388" t="s">
        <v>5544</v>
      </c>
      <c r="C2388" t="s">
        <v>1138</v>
      </c>
      <c r="D2388">
        <v>37.729999999999997</v>
      </c>
      <c r="E2388">
        <v>327.33999999999997</v>
      </c>
      <c r="F2388" t="s">
        <v>51</v>
      </c>
      <c r="G2388">
        <v>123.78</v>
      </c>
      <c r="H2388">
        <v>1073.96</v>
      </c>
    </row>
    <row r="2389" spans="1:8" customFormat="1" ht="12.75" x14ac:dyDescent="0.2">
      <c r="A2389" t="s">
        <v>5545</v>
      </c>
      <c r="B2389" t="s">
        <v>5546</v>
      </c>
      <c r="C2389" t="s">
        <v>1138</v>
      </c>
      <c r="D2389">
        <v>51.45</v>
      </c>
      <c r="E2389">
        <v>399.17</v>
      </c>
      <c r="F2389" t="s">
        <v>51</v>
      </c>
      <c r="G2389">
        <v>168.79</v>
      </c>
      <c r="H2389">
        <v>1309.6199999999999</v>
      </c>
    </row>
    <row r="2390" spans="1:8" customFormat="1" ht="12.75" x14ac:dyDescent="0.2">
      <c r="A2390" t="s">
        <v>5547</v>
      </c>
      <c r="B2390" t="s">
        <v>5548</v>
      </c>
      <c r="C2390" t="s">
        <v>1138</v>
      </c>
      <c r="D2390">
        <v>65.17</v>
      </c>
      <c r="E2390">
        <v>550.86</v>
      </c>
      <c r="F2390" t="s">
        <v>51</v>
      </c>
      <c r="G2390">
        <v>213.8</v>
      </c>
      <c r="H2390">
        <v>1807.29</v>
      </c>
    </row>
    <row r="2391" spans="1:8" customFormat="1" ht="12.75" x14ac:dyDescent="0.2">
      <c r="A2391" t="s">
        <v>5549</v>
      </c>
      <c r="B2391" t="s">
        <v>5550</v>
      </c>
      <c r="C2391" t="s">
        <v>1138</v>
      </c>
      <c r="D2391">
        <v>27.44</v>
      </c>
      <c r="E2391">
        <v>210.44</v>
      </c>
      <c r="F2391" t="s">
        <v>51</v>
      </c>
      <c r="G2391">
        <v>90.02</v>
      </c>
      <c r="H2391">
        <v>690.42</v>
      </c>
    </row>
    <row r="2392" spans="1:8" customFormat="1" ht="12.75" x14ac:dyDescent="0.2">
      <c r="A2392" t="s">
        <v>5551</v>
      </c>
      <c r="B2392" t="s">
        <v>5552</v>
      </c>
      <c r="C2392" t="s">
        <v>1138</v>
      </c>
      <c r="D2392">
        <v>30.87</v>
      </c>
      <c r="E2392">
        <v>213.87</v>
      </c>
      <c r="F2392" t="s">
        <v>51</v>
      </c>
      <c r="G2392">
        <v>101.28</v>
      </c>
      <c r="H2392">
        <v>701.67</v>
      </c>
    </row>
    <row r="2393" spans="1:8" customFormat="1" ht="12.75" x14ac:dyDescent="0.2">
      <c r="A2393" t="s">
        <v>5553</v>
      </c>
      <c r="B2393" t="s">
        <v>5554</v>
      </c>
      <c r="C2393" t="s">
        <v>1138</v>
      </c>
      <c r="D2393">
        <v>44.59</v>
      </c>
      <c r="E2393">
        <v>227.59</v>
      </c>
      <c r="F2393" t="s">
        <v>51</v>
      </c>
      <c r="G2393">
        <v>146.29</v>
      </c>
      <c r="H2393">
        <v>746.68</v>
      </c>
    </row>
    <row r="2394" spans="1:8" customFormat="1" ht="12.75" x14ac:dyDescent="0.2">
      <c r="A2394" t="s">
        <v>5555</v>
      </c>
      <c r="B2394" t="s">
        <v>5556</v>
      </c>
      <c r="C2394" t="s">
        <v>1138</v>
      </c>
      <c r="D2394">
        <v>61.74</v>
      </c>
      <c r="E2394">
        <v>244.74</v>
      </c>
      <c r="F2394" t="s">
        <v>51</v>
      </c>
      <c r="G2394">
        <v>202.55</v>
      </c>
      <c r="H2394">
        <v>802.95</v>
      </c>
    </row>
    <row r="2395" spans="1:8" customFormat="1" ht="12.75" x14ac:dyDescent="0.2">
      <c r="A2395" t="s">
        <v>5557</v>
      </c>
      <c r="B2395" t="s">
        <v>5558</v>
      </c>
      <c r="C2395" t="s">
        <v>1138</v>
      </c>
      <c r="D2395">
        <v>74.77</v>
      </c>
      <c r="E2395">
        <v>257.77</v>
      </c>
      <c r="F2395" t="s">
        <v>51</v>
      </c>
      <c r="G2395">
        <v>245.31</v>
      </c>
      <c r="H2395">
        <v>845.71</v>
      </c>
    </row>
    <row r="2396" spans="1:8" customFormat="1" ht="12.75" x14ac:dyDescent="0.2">
      <c r="A2396" t="s">
        <v>5559</v>
      </c>
      <c r="B2396" t="s">
        <v>5560</v>
      </c>
      <c r="C2396" t="s">
        <v>1138</v>
      </c>
      <c r="D2396">
        <v>102.9</v>
      </c>
      <c r="E2396">
        <v>285.89999999999998</v>
      </c>
      <c r="F2396" t="s">
        <v>51</v>
      </c>
      <c r="G2396">
        <v>337.59</v>
      </c>
      <c r="H2396">
        <v>937.98</v>
      </c>
    </row>
    <row r="2397" spans="1:8" customFormat="1" ht="12.75" x14ac:dyDescent="0.2">
      <c r="A2397" t="s">
        <v>5561</v>
      </c>
      <c r="B2397" t="s">
        <v>5562</v>
      </c>
      <c r="C2397" t="s">
        <v>1138</v>
      </c>
      <c r="D2397">
        <v>120.05</v>
      </c>
      <c r="E2397">
        <v>303.05</v>
      </c>
      <c r="F2397" t="s">
        <v>51</v>
      </c>
      <c r="G2397">
        <v>393.85</v>
      </c>
      <c r="H2397">
        <v>994.24</v>
      </c>
    </row>
    <row r="2398" spans="1:8" customFormat="1" ht="12.75" x14ac:dyDescent="0.2">
      <c r="A2398" t="s">
        <v>5563</v>
      </c>
      <c r="B2398" t="s">
        <v>5564</v>
      </c>
      <c r="C2398" t="s">
        <v>1138</v>
      </c>
      <c r="D2398">
        <v>137.19999999999999</v>
      </c>
      <c r="E2398">
        <v>320.2</v>
      </c>
      <c r="F2398" t="s">
        <v>51</v>
      </c>
      <c r="G2398">
        <v>450.12</v>
      </c>
      <c r="H2398">
        <v>1050.51</v>
      </c>
    </row>
    <row r="2399" spans="1:8" customFormat="1" ht="12.75" x14ac:dyDescent="0.2">
      <c r="A2399" t="s">
        <v>5565</v>
      </c>
      <c r="B2399" t="s">
        <v>5566</v>
      </c>
      <c r="C2399" t="s">
        <v>1138</v>
      </c>
      <c r="D2399">
        <v>157.77000000000001</v>
      </c>
      <c r="E2399">
        <v>340.77</v>
      </c>
      <c r="F2399" t="s">
        <v>51</v>
      </c>
      <c r="G2399">
        <v>517.63</v>
      </c>
      <c r="H2399">
        <v>1118.03</v>
      </c>
    </row>
    <row r="2400" spans="1:8" customFormat="1" ht="12.75" x14ac:dyDescent="0.2">
      <c r="A2400" t="s">
        <v>5567</v>
      </c>
      <c r="B2400" t="s">
        <v>5568</v>
      </c>
      <c r="C2400" t="s">
        <v>1138</v>
      </c>
      <c r="D2400">
        <v>185.21</v>
      </c>
      <c r="E2400">
        <v>368.21</v>
      </c>
      <c r="F2400" t="s">
        <v>51</v>
      </c>
      <c r="G2400">
        <v>607.66</v>
      </c>
      <c r="H2400">
        <v>1208.05</v>
      </c>
    </row>
    <row r="2401" spans="1:8" customFormat="1" ht="12.75" x14ac:dyDescent="0.2">
      <c r="A2401" t="s">
        <v>5569</v>
      </c>
      <c r="B2401" t="s">
        <v>5570</v>
      </c>
      <c r="C2401" t="s">
        <v>1138</v>
      </c>
      <c r="D2401">
        <v>219.51</v>
      </c>
      <c r="E2401">
        <v>402.51</v>
      </c>
      <c r="F2401" t="s">
        <v>51</v>
      </c>
      <c r="G2401">
        <v>720.18</v>
      </c>
      <c r="H2401">
        <v>1320.58</v>
      </c>
    </row>
    <row r="2402" spans="1:8" customFormat="1" ht="12.75" x14ac:dyDescent="0.2">
      <c r="A2402" t="s">
        <v>5571</v>
      </c>
      <c r="B2402" t="s">
        <v>5572</v>
      </c>
      <c r="C2402" t="s">
        <v>1138</v>
      </c>
      <c r="D2402">
        <v>27.44</v>
      </c>
      <c r="E2402">
        <v>210.44</v>
      </c>
      <c r="F2402" t="s">
        <v>51</v>
      </c>
      <c r="G2402">
        <v>90.02</v>
      </c>
      <c r="H2402">
        <v>690.42</v>
      </c>
    </row>
    <row r="2403" spans="1:8" customFormat="1" ht="12.75" x14ac:dyDescent="0.2">
      <c r="A2403" t="s">
        <v>5573</v>
      </c>
      <c r="B2403" t="s">
        <v>5574</v>
      </c>
      <c r="C2403" t="s">
        <v>1138</v>
      </c>
      <c r="D2403">
        <v>30.87</v>
      </c>
      <c r="E2403">
        <v>213.87</v>
      </c>
      <c r="F2403" t="s">
        <v>51</v>
      </c>
      <c r="G2403">
        <v>101.28</v>
      </c>
      <c r="H2403">
        <v>701.67</v>
      </c>
    </row>
    <row r="2404" spans="1:8" customFormat="1" ht="12.75" x14ac:dyDescent="0.2">
      <c r="A2404" t="s">
        <v>5575</v>
      </c>
      <c r="B2404" t="s">
        <v>5576</v>
      </c>
      <c r="C2404" t="s">
        <v>1138</v>
      </c>
      <c r="D2404">
        <v>44.59</v>
      </c>
      <c r="E2404">
        <v>227.59</v>
      </c>
      <c r="F2404" t="s">
        <v>51</v>
      </c>
      <c r="G2404">
        <v>146.29</v>
      </c>
      <c r="H2404">
        <v>746.68</v>
      </c>
    </row>
    <row r="2405" spans="1:8" customFormat="1" ht="12.75" x14ac:dyDescent="0.2">
      <c r="A2405" t="s">
        <v>5577</v>
      </c>
      <c r="B2405" t="s">
        <v>5578</v>
      </c>
      <c r="C2405" t="s">
        <v>1138</v>
      </c>
      <c r="D2405">
        <v>61.74</v>
      </c>
      <c r="E2405">
        <v>244.74</v>
      </c>
      <c r="F2405" t="s">
        <v>51</v>
      </c>
      <c r="G2405">
        <v>202.55</v>
      </c>
      <c r="H2405">
        <v>802.95</v>
      </c>
    </row>
    <row r="2406" spans="1:8" customFormat="1" ht="12.75" x14ac:dyDescent="0.2">
      <c r="A2406" t="s">
        <v>5579</v>
      </c>
      <c r="B2406" t="s">
        <v>5580</v>
      </c>
      <c r="C2406" t="s">
        <v>1138</v>
      </c>
      <c r="D2406">
        <v>78.89</v>
      </c>
      <c r="E2406">
        <v>261.89</v>
      </c>
      <c r="F2406" t="s">
        <v>51</v>
      </c>
      <c r="G2406">
        <v>258.82</v>
      </c>
      <c r="H2406">
        <v>859.21</v>
      </c>
    </row>
    <row r="2407" spans="1:8" customFormat="1" ht="12.75" x14ac:dyDescent="0.2">
      <c r="A2407" t="s">
        <v>5581</v>
      </c>
      <c r="B2407" t="s">
        <v>5582</v>
      </c>
      <c r="C2407" t="s">
        <v>1138</v>
      </c>
      <c r="D2407">
        <v>122.19</v>
      </c>
      <c r="E2407">
        <v>305.19</v>
      </c>
      <c r="F2407" t="s">
        <v>51</v>
      </c>
      <c r="G2407">
        <v>400.88</v>
      </c>
      <c r="H2407">
        <v>1001.28</v>
      </c>
    </row>
    <row r="2408" spans="1:8" customFormat="1" ht="12.75" x14ac:dyDescent="0.2">
      <c r="A2408" t="s">
        <v>5583</v>
      </c>
      <c r="B2408" t="s">
        <v>5584</v>
      </c>
      <c r="C2408" t="s">
        <v>1138</v>
      </c>
      <c r="D2408">
        <v>120.05</v>
      </c>
      <c r="E2408">
        <v>303.05</v>
      </c>
      <c r="F2408" t="s">
        <v>51</v>
      </c>
      <c r="G2408">
        <v>393.85</v>
      </c>
      <c r="H2408">
        <v>994.24</v>
      </c>
    </row>
    <row r="2409" spans="1:8" customFormat="1" ht="12.75" x14ac:dyDescent="0.2">
      <c r="A2409" t="s">
        <v>5585</v>
      </c>
      <c r="B2409" t="s">
        <v>5586</v>
      </c>
      <c r="C2409" t="s">
        <v>1138</v>
      </c>
      <c r="D2409">
        <v>137.19999999999999</v>
      </c>
      <c r="E2409">
        <v>320.2</v>
      </c>
      <c r="F2409" t="s">
        <v>51</v>
      </c>
      <c r="G2409">
        <v>450.12</v>
      </c>
      <c r="H2409">
        <v>1050.51</v>
      </c>
    </row>
    <row r="2410" spans="1:8" customFormat="1" ht="12.75" x14ac:dyDescent="0.2">
      <c r="A2410" t="s">
        <v>5587</v>
      </c>
      <c r="B2410" t="s">
        <v>5588</v>
      </c>
      <c r="C2410" t="s">
        <v>1138</v>
      </c>
      <c r="D2410">
        <v>157.77000000000001</v>
      </c>
      <c r="E2410">
        <v>340.77</v>
      </c>
      <c r="F2410" t="s">
        <v>51</v>
      </c>
      <c r="G2410">
        <v>517.63</v>
      </c>
      <c r="H2410">
        <v>1118.03</v>
      </c>
    </row>
    <row r="2411" spans="1:8" customFormat="1" ht="12.75" x14ac:dyDescent="0.2">
      <c r="A2411" t="s">
        <v>5589</v>
      </c>
      <c r="B2411" t="s">
        <v>5590</v>
      </c>
      <c r="C2411" t="s">
        <v>1138</v>
      </c>
      <c r="D2411">
        <v>185.21</v>
      </c>
      <c r="E2411">
        <v>368.21</v>
      </c>
      <c r="F2411" t="s">
        <v>51</v>
      </c>
      <c r="G2411">
        <v>607.66</v>
      </c>
      <c r="H2411">
        <v>1208.05</v>
      </c>
    </row>
    <row r="2412" spans="1:8" customFormat="1" ht="12.75" x14ac:dyDescent="0.2">
      <c r="A2412" t="s">
        <v>5591</v>
      </c>
      <c r="B2412" t="s">
        <v>5592</v>
      </c>
      <c r="C2412" t="s">
        <v>1138</v>
      </c>
      <c r="D2412">
        <v>219.51</v>
      </c>
      <c r="E2412">
        <v>402.51</v>
      </c>
      <c r="F2412" t="s">
        <v>51</v>
      </c>
      <c r="G2412">
        <v>720.18</v>
      </c>
      <c r="H2412">
        <v>1320.58</v>
      </c>
    </row>
    <row r="2413" spans="1:8" customFormat="1" ht="12.75" x14ac:dyDescent="0.2">
      <c r="A2413" t="s">
        <v>5593</v>
      </c>
      <c r="B2413" t="s">
        <v>5594</v>
      </c>
      <c r="C2413" t="s">
        <v>1138</v>
      </c>
      <c r="D2413">
        <v>27.44</v>
      </c>
      <c r="E2413">
        <v>210.44</v>
      </c>
      <c r="F2413" t="s">
        <v>51</v>
      </c>
      <c r="G2413">
        <v>90.02</v>
      </c>
      <c r="H2413">
        <v>690.42</v>
      </c>
    </row>
    <row r="2414" spans="1:8" customFormat="1" ht="12.75" x14ac:dyDescent="0.2">
      <c r="A2414" t="s">
        <v>5595</v>
      </c>
      <c r="B2414" t="s">
        <v>5596</v>
      </c>
      <c r="C2414" t="s">
        <v>1138</v>
      </c>
      <c r="D2414">
        <v>36.659999999999997</v>
      </c>
      <c r="E2414">
        <v>219.66</v>
      </c>
      <c r="F2414" t="s">
        <v>51</v>
      </c>
      <c r="G2414">
        <v>120.27</v>
      </c>
      <c r="H2414">
        <v>720.66</v>
      </c>
    </row>
    <row r="2415" spans="1:8" customFormat="1" ht="12.75" x14ac:dyDescent="0.2">
      <c r="A2415" t="s">
        <v>5597</v>
      </c>
      <c r="B2415" t="s">
        <v>5598</v>
      </c>
      <c r="C2415" t="s">
        <v>1138</v>
      </c>
      <c r="D2415">
        <v>52.95</v>
      </c>
      <c r="E2415">
        <v>235.95</v>
      </c>
      <c r="F2415" t="s">
        <v>51</v>
      </c>
      <c r="G2415">
        <v>173.72</v>
      </c>
      <c r="H2415">
        <v>774.11</v>
      </c>
    </row>
    <row r="2416" spans="1:8" customFormat="1" ht="12.75" x14ac:dyDescent="0.2">
      <c r="A2416" t="s">
        <v>5599</v>
      </c>
      <c r="B2416" t="s">
        <v>5600</v>
      </c>
      <c r="C2416" t="s">
        <v>1138</v>
      </c>
      <c r="D2416">
        <v>73.31</v>
      </c>
      <c r="E2416">
        <v>256.31</v>
      </c>
      <c r="F2416" t="s">
        <v>51</v>
      </c>
      <c r="G2416">
        <v>240.53</v>
      </c>
      <c r="H2416">
        <v>840.92</v>
      </c>
    </row>
    <row r="2417" spans="1:8" customFormat="1" ht="12.75" x14ac:dyDescent="0.2">
      <c r="A2417" t="s">
        <v>5601</v>
      </c>
      <c r="B2417" t="s">
        <v>5602</v>
      </c>
      <c r="C2417" t="s">
        <v>1138</v>
      </c>
      <c r="D2417">
        <v>102.94</v>
      </c>
      <c r="E2417">
        <v>285.94</v>
      </c>
      <c r="F2417" t="s">
        <v>51</v>
      </c>
      <c r="G2417">
        <v>337.73</v>
      </c>
      <c r="H2417">
        <v>938.12</v>
      </c>
    </row>
    <row r="2418" spans="1:8" customFormat="1" ht="12.75" x14ac:dyDescent="0.2">
      <c r="A2418" t="s">
        <v>5603</v>
      </c>
      <c r="B2418" t="s">
        <v>5604</v>
      </c>
      <c r="C2418" t="s">
        <v>1138</v>
      </c>
      <c r="D2418">
        <v>122.19</v>
      </c>
      <c r="E2418">
        <v>305.19</v>
      </c>
      <c r="F2418" t="s">
        <v>51</v>
      </c>
      <c r="G2418">
        <v>400.88</v>
      </c>
      <c r="H2418">
        <v>1001.28</v>
      </c>
    </row>
    <row r="2419" spans="1:8" customFormat="1" ht="12.75" x14ac:dyDescent="0.2">
      <c r="A2419" t="s">
        <v>5605</v>
      </c>
      <c r="B2419" t="s">
        <v>5606</v>
      </c>
      <c r="C2419" t="s">
        <v>1138</v>
      </c>
      <c r="D2419">
        <v>142.55000000000001</v>
      </c>
      <c r="E2419">
        <v>325.55</v>
      </c>
      <c r="F2419" t="s">
        <v>51</v>
      </c>
      <c r="G2419">
        <v>467.7</v>
      </c>
      <c r="H2419">
        <v>1068.0899999999999</v>
      </c>
    </row>
    <row r="2420" spans="1:8" customFormat="1" ht="12.75" x14ac:dyDescent="0.2">
      <c r="A2420" t="s">
        <v>5607</v>
      </c>
      <c r="B2420" t="s">
        <v>5608</v>
      </c>
      <c r="C2420" t="s">
        <v>1138</v>
      </c>
      <c r="D2420">
        <v>162.91999999999999</v>
      </c>
      <c r="E2420">
        <v>345.92</v>
      </c>
      <c r="F2420" t="s">
        <v>51</v>
      </c>
      <c r="G2420">
        <v>534.51</v>
      </c>
      <c r="H2420">
        <v>1134.9100000000001</v>
      </c>
    </row>
    <row r="2421" spans="1:8" customFormat="1" ht="12.75" x14ac:dyDescent="0.2">
      <c r="A2421" t="s">
        <v>5609</v>
      </c>
      <c r="B2421" t="s">
        <v>5610</v>
      </c>
      <c r="C2421" t="s">
        <v>1138</v>
      </c>
      <c r="D2421">
        <v>187.36</v>
      </c>
      <c r="E2421">
        <v>370.36</v>
      </c>
      <c r="F2421" t="s">
        <v>51</v>
      </c>
      <c r="G2421">
        <v>614.69000000000005</v>
      </c>
      <c r="H2421">
        <v>1215.08</v>
      </c>
    </row>
    <row r="2422" spans="1:8" customFormat="1" ht="12.75" x14ac:dyDescent="0.2">
      <c r="A2422" t="s">
        <v>5611</v>
      </c>
      <c r="B2422" t="s">
        <v>5612</v>
      </c>
      <c r="C2422" t="s">
        <v>1138</v>
      </c>
      <c r="D2422">
        <v>219.94</v>
      </c>
      <c r="E2422">
        <v>402.94</v>
      </c>
      <c r="F2422" t="s">
        <v>51</v>
      </c>
      <c r="G2422">
        <v>721.59</v>
      </c>
      <c r="H2422">
        <v>1321.98</v>
      </c>
    </row>
    <row r="2423" spans="1:8" customFormat="1" ht="12.75" x14ac:dyDescent="0.2">
      <c r="A2423" t="s">
        <v>5613</v>
      </c>
      <c r="B2423" t="s">
        <v>5614</v>
      </c>
      <c r="C2423" t="s">
        <v>1138</v>
      </c>
      <c r="D2423">
        <v>260.67</v>
      </c>
      <c r="E2423">
        <v>443.67</v>
      </c>
      <c r="F2423" t="s">
        <v>51</v>
      </c>
      <c r="G2423">
        <v>855.22</v>
      </c>
      <c r="H2423">
        <v>1455.61</v>
      </c>
    </row>
    <row r="2424" spans="1:8" customFormat="1" ht="12.75" x14ac:dyDescent="0.2">
      <c r="A2424" t="s">
        <v>5615</v>
      </c>
      <c r="B2424" t="s">
        <v>5616</v>
      </c>
      <c r="C2424" t="s">
        <v>1138</v>
      </c>
      <c r="D2424">
        <v>32.58</v>
      </c>
      <c r="E2424">
        <v>124.08</v>
      </c>
      <c r="F2424" t="s">
        <v>51</v>
      </c>
      <c r="G2424">
        <v>106.9</v>
      </c>
      <c r="H2424">
        <v>407.1</v>
      </c>
    </row>
    <row r="2425" spans="1:8" customFormat="1" ht="12.75" x14ac:dyDescent="0.2">
      <c r="A2425" t="s">
        <v>5617</v>
      </c>
      <c r="B2425" t="s">
        <v>5618</v>
      </c>
      <c r="C2425" t="s">
        <v>1138</v>
      </c>
      <c r="D2425">
        <v>36.659999999999997</v>
      </c>
      <c r="E2425">
        <v>179.48</v>
      </c>
      <c r="F2425" t="s">
        <v>51</v>
      </c>
      <c r="G2425">
        <v>120.27</v>
      </c>
      <c r="H2425">
        <v>588.84</v>
      </c>
    </row>
    <row r="2426" spans="1:8" customFormat="1" ht="12.75" x14ac:dyDescent="0.2">
      <c r="A2426" t="s">
        <v>5619</v>
      </c>
      <c r="B2426" t="s">
        <v>5620</v>
      </c>
      <c r="C2426" t="s">
        <v>1138</v>
      </c>
      <c r="D2426">
        <v>52.95</v>
      </c>
      <c r="E2426">
        <v>303.49</v>
      </c>
      <c r="F2426" t="s">
        <v>51</v>
      </c>
      <c r="G2426">
        <v>173.72</v>
      </c>
      <c r="H2426">
        <v>995.69</v>
      </c>
    </row>
    <row r="2427" spans="1:8" customFormat="1" ht="12.75" x14ac:dyDescent="0.2">
      <c r="A2427" t="s">
        <v>5621</v>
      </c>
      <c r="B2427" t="s">
        <v>5622</v>
      </c>
      <c r="C2427" t="s">
        <v>1138</v>
      </c>
      <c r="D2427">
        <v>73.31</v>
      </c>
      <c r="E2427">
        <v>440.78</v>
      </c>
      <c r="F2427" t="s">
        <v>51</v>
      </c>
      <c r="G2427">
        <v>240.53</v>
      </c>
      <c r="H2427">
        <v>1446.12</v>
      </c>
    </row>
    <row r="2428" spans="1:8" customFormat="1" ht="12.75" x14ac:dyDescent="0.2">
      <c r="A2428" t="s">
        <v>5623</v>
      </c>
      <c r="B2428" t="s">
        <v>5624</v>
      </c>
      <c r="C2428" t="s">
        <v>1138</v>
      </c>
      <c r="D2428">
        <v>93.68</v>
      </c>
      <c r="E2428">
        <v>674.4</v>
      </c>
      <c r="F2428" t="s">
        <v>51</v>
      </c>
      <c r="G2428">
        <v>307.33999999999997</v>
      </c>
      <c r="H2428">
        <v>2212.59</v>
      </c>
    </row>
    <row r="2429" spans="1:8" customFormat="1" ht="12.75" x14ac:dyDescent="0.2">
      <c r="A2429" t="s">
        <v>5625</v>
      </c>
      <c r="B2429" t="s">
        <v>5626</v>
      </c>
      <c r="C2429" t="s">
        <v>1138</v>
      </c>
      <c r="D2429">
        <v>122.19</v>
      </c>
      <c r="E2429">
        <v>929.5</v>
      </c>
      <c r="F2429" t="s">
        <v>51</v>
      </c>
      <c r="G2429">
        <v>400.88</v>
      </c>
      <c r="H2429">
        <v>3049.55</v>
      </c>
    </row>
    <row r="2430" spans="1:8" customFormat="1" ht="12.75" x14ac:dyDescent="0.2">
      <c r="A2430" t="s">
        <v>5627</v>
      </c>
      <c r="B2430" t="s">
        <v>5628</v>
      </c>
      <c r="C2430" t="s">
        <v>1138</v>
      </c>
      <c r="D2430">
        <v>32.58</v>
      </c>
      <c r="E2430">
        <v>87.08</v>
      </c>
      <c r="F2430" t="s">
        <v>51</v>
      </c>
      <c r="G2430">
        <v>106.9</v>
      </c>
      <c r="H2430">
        <v>285.69</v>
      </c>
    </row>
    <row r="2431" spans="1:8" customFormat="1" ht="12.75" x14ac:dyDescent="0.2">
      <c r="A2431" t="s">
        <v>5629</v>
      </c>
      <c r="B2431" t="s">
        <v>5630</v>
      </c>
      <c r="C2431" t="s">
        <v>1138</v>
      </c>
      <c r="D2431">
        <v>32.58</v>
      </c>
      <c r="E2431">
        <v>137.18</v>
      </c>
      <c r="F2431" t="s">
        <v>51</v>
      </c>
      <c r="G2431">
        <v>106.9</v>
      </c>
      <c r="H2431">
        <v>450.06</v>
      </c>
    </row>
    <row r="2432" spans="1:8" customFormat="1" ht="12.75" x14ac:dyDescent="0.2">
      <c r="A2432" t="s">
        <v>5631</v>
      </c>
      <c r="B2432" t="s">
        <v>5632</v>
      </c>
      <c r="C2432" t="s">
        <v>1138</v>
      </c>
      <c r="D2432">
        <v>36.659999999999997</v>
      </c>
      <c r="E2432">
        <v>201.11</v>
      </c>
      <c r="F2432" t="s">
        <v>51</v>
      </c>
      <c r="G2432">
        <v>120.27</v>
      </c>
      <c r="H2432">
        <v>659.82</v>
      </c>
    </row>
    <row r="2433" spans="1:8" customFormat="1" ht="12.75" x14ac:dyDescent="0.2">
      <c r="A2433" t="s">
        <v>5633</v>
      </c>
      <c r="B2433" t="s">
        <v>5634</v>
      </c>
      <c r="C2433" t="s">
        <v>1138</v>
      </c>
      <c r="D2433">
        <v>52.95</v>
      </c>
      <c r="E2433">
        <v>414.07</v>
      </c>
      <c r="F2433" t="s">
        <v>51</v>
      </c>
      <c r="G2433">
        <v>173.72</v>
      </c>
      <c r="H2433">
        <v>1358.49</v>
      </c>
    </row>
    <row r="2434" spans="1:8" customFormat="1" ht="12.75" x14ac:dyDescent="0.2">
      <c r="A2434" t="s">
        <v>5635</v>
      </c>
      <c r="B2434" t="s">
        <v>5636</v>
      </c>
      <c r="C2434" t="s">
        <v>1138</v>
      </c>
      <c r="D2434">
        <v>73.31</v>
      </c>
      <c r="E2434">
        <v>633.94000000000005</v>
      </c>
      <c r="F2434" t="s">
        <v>51</v>
      </c>
      <c r="G2434">
        <v>240.53</v>
      </c>
      <c r="H2434">
        <v>2079.87</v>
      </c>
    </row>
    <row r="2435" spans="1:8" customFormat="1" ht="12.75" x14ac:dyDescent="0.2">
      <c r="A2435" t="s">
        <v>5637</v>
      </c>
      <c r="B2435" t="s">
        <v>5638</v>
      </c>
      <c r="C2435" t="s">
        <v>1138</v>
      </c>
      <c r="D2435">
        <v>93.68</v>
      </c>
      <c r="E2435">
        <v>913.36</v>
      </c>
      <c r="F2435" t="s">
        <v>51</v>
      </c>
      <c r="G2435">
        <v>307.33999999999997</v>
      </c>
      <c r="H2435">
        <v>2996.57</v>
      </c>
    </row>
    <row r="2436" spans="1:8" customFormat="1" ht="12.75" x14ac:dyDescent="0.2">
      <c r="A2436" t="s">
        <v>5639</v>
      </c>
      <c r="B2436" t="s">
        <v>5640</v>
      </c>
      <c r="C2436" t="s">
        <v>1138</v>
      </c>
      <c r="D2436">
        <v>122.19</v>
      </c>
      <c r="E2436">
        <v>1366.35</v>
      </c>
      <c r="F2436" t="s">
        <v>51</v>
      </c>
      <c r="G2436">
        <v>400.88</v>
      </c>
      <c r="H2436">
        <v>4482.76</v>
      </c>
    </row>
    <row r="2437" spans="1:8" customFormat="1" ht="12.75" x14ac:dyDescent="0.2">
      <c r="A2437" t="s">
        <v>5641</v>
      </c>
      <c r="B2437" t="s">
        <v>5642</v>
      </c>
      <c r="C2437" t="s">
        <v>1138</v>
      </c>
      <c r="D2437">
        <v>26.07</v>
      </c>
      <c r="E2437">
        <v>60.23</v>
      </c>
      <c r="F2437" t="s">
        <v>51</v>
      </c>
      <c r="G2437">
        <v>85.52</v>
      </c>
      <c r="H2437">
        <v>197.6</v>
      </c>
    </row>
    <row r="2438" spans="1:8" customFormat="1" ht="12.75" x14ac:dyDescent="0.2">
      <c r="A2438" t="s">
        <v>5643</v>
      </c>
      <c r="B2438" t="s">
        <v>5644</v>
      </c>
      <c r="C2438" t="s">
        <v>1138</v>
      </c>
      <c r="D2438">
        <v>30.25</v>
      </c>
      <c r="E2438">
        <v>77.989999999999995</v>
      </c>
      <c r="F2438" t="s">
        <v>51</v>
      </c>
      <c r="G2438">
        <v>99.25</v>
      </c>
      <c r="H2438">
        <v>255.87</v>
      </c>
    </row>
    <row r="2439" spans="1:8" customFormat="1" ht="12.75" x14ac:dyDescent="0.2">
      <c r="A2439" t="s">
        <v>5645</v>
      </c>
      <c r="B2439" t="s">
        <v>5646</v>
      </c>
      <c r="C2439" t="s">
        <v>1138</v>
      </c>
      <c r="D2439">
        <v>30.25</v>
      </c>
      <c r="E2439">
        <v>95.25</v>
      </c>
      <c r="F2439" t="s">
        <v>51</v>
      </c>
      <c r="G2439">
        <v>99.25</v>
      </c>
      <c r="H2439">
        <v>312.51</v>
      </c>
    </row>
    <row r="2440" spans="1:8" customFormat="1" ht="12.75" x14ac:dyDescent="0.2">
      <c r="A2440" t="s">
        <v>5647</v>
      </c>
      <c r="B2440" t="s">
        <v>5648</v>
      </c>
      <c r="C2440" t="s">
        <v>1138</v>
      </c>
      <c r="D2440">
        <v>32.58</v>
      </c>
      <c r="E2440">
        <v>134.49</v>
      </c>
      <c r="F2440" t="s">
        <v>51</v>
      </c>
      <c r="G2440">
        <v>106.9</v>
      </c>
      <c r="H2440">
        <v>441.25</v>
      </c>
    </row>
    <row r="2441" spans="1:8" customFormat="1" ht="12.75" x14ac:dyDescent="0.2">
      <c r="A2441" t="s">
        <v>5649</v>
      </c>
      <c r="B2441" t="s">
        <v>5650</v>
      </c>
      <c r="C2441" t="s">
        <v>1138</v>
      </c>
      <c r="D2441">
        <v>32.58</v>
      </c>
      <c r="E2441">
        <v>161.9</v>
      </c>
      <c r="F2441" t="s">
        <v>51</v>
      </c>
      <c r="G2441">
        <v>106.9</v>
      </c>
      <c r="H2441">
        <v>531.17999999999995</v>
      </c>
    </row>
    <row r="2442" spans="1:8" customFormat="1" ht="12.75" x14ac:dyDescent="0.2">
      <c r="A2442" t="s">
        <v>5651</v>
      </c>
      <c r="B2442" t="s">
        <v>5652</v>
      </c>
      <c r="C2442" t="s">
        <v>1138</v>
      </c>
      <c r="D2442">
        <v>36.659999999999997</v>
      </c>
      <c r="E2442">
        <v>248.37</v>
      </c>
      <c r="F2442" t="s">
        <v>51</v>
      </c>
      <c r="G2442">
        <v>120.27</v>
      </c>
      <c r="H2442">
        <v>814.85</v>
      </c>
    </row>
    <row r="2443" spans="1:8" customFormat="1" ht="12.75" x14ac:dyDescent="0.2">
      <c r="A2443" t="s">
        <v>5653</v>
      </c>
      <c r="B2443" t="s">
        <v>5654</v>
      </c>
      <c r="C2443" t="s">
        <v>1138</v>
      </c>
      <c r="D2443">
        <v>52.95</v>
      </c>
      <c r="E2443">
        <v>527.28</v>
      </c>
      <c r="F2443" t="s">
        <v>51</v>
      </c>
      <c r="G2443">
        <v>173.72</v>
      </c>
      <c r="H2443">
        <v>1729.91</v>
      </c>
    </row>
    <row r="2444" spans="1:8" customFormat="1" ht="12.75" x14ac:dyDescent="0.2">
      <c r="A2444" t="s">
        <v>5655</v>
      </c>
      <c r="B2444" t="s">
        <v>5656</v>
      </c>
      <c r="C2444" t="s">
        <v>1138</v>
      </c>
      <c r="D2444">
        <v>73.31</v>
      </c>
      <c r="E2444">
        <v>812.96</v>
      </c>
      <c r="F2444" t="s">
        <v>51</v>
      </c>
      <c r="G2444">
        <v>240.53</v>
      </c>
      <c r="H2444">
        <v>2667.19</v>
      </c>
    </row>
    <row r="2445" spans="1:8" customFormat="1" ht="12.75" x14ac:dyDescent="0.2">
      <c r="A2445" t="s">
        <v>5657</v>
      </c>
      <c r="B2445" t="s">
        <v>5658</v>
      </c>
      <c r="C2445" t="s">
        <v>1138</v>
      </c>
      <c r="D2445">
        <v>93.68</v>
      </c>
      <c r="E2445">
        <v>1245.04</v>
      </c>
      <c r="F2445" t="s">
        <v>51</v>
      </c>
      <c r="G2445">
        <v>307.33999999999997</v>
      </c>
      <c r="H2445">
        <v>4084.78</v>
      </c>
    </row>
    <row r="2446" spans="1:8" customFormat="1" ht="12.75" x14ac:dyDescent="0.2">
      <c r="A2446" t="s">
        <v>5659</v>
      </c>
      <c r="B2446" t="s">
        <v>5660</v>
      </c>
      <c r="C2446" t="s">
        <v>1138</v>
      </c>
      <c r="D2446">
        <v>122.19</v>
      </c>
      <c r="E2446">
        <v>1739.34</v>
      </c>
      <c r="F2446" t="s">
        <v>51</v>
      </c>
      <c r="G2446">
        <v>400.88</v>
      </c>
      <c r="H2446">
        <v>5706.5</v>
      </c>
    </row>
    <row r="2447" spans="1:8" customFormat="1" ht="12.75" x14ac:dyDescent="0.2">
      <c r="A2447" t="s">
        <v>5661</v>
      </c>
      <c r="B2447" t="s">
        <v>5662</v>
      </c>
      <c r="C2447" t="s">
        <v>1138</v>
      </c>
      <c r="D2447">
        <v>27.92</v>
      </c>
      <c r="E2447">
        <v>58.18</v>
      </c>
      <c r="F2447" t="s">
        <v>51</v>
      </c>
      <c r="G2447">
        <v>91.6</v>
      </c>
      <c r="H2447">
        <v>190.86</v>
      </c>
    </row>
    <row r="2448" spans="1:8" customFormat="1" ht="12.75" x14ac:dyDescent="0.2">
      <c r="A2448" t="s">
        <v>5663</v>
      </c>
      <c r="B2448" t="s">
        <v>5664</v>
      </c>
      <c r="C2448" t="s">
        <v>1138</v>
      </c>
      <c r="D2448">
        <v>14.2</v>
      </c>
      <c r="E2448">
        <v>46.35</v>
      </c>
      <c r="F2448" t="s">
        <v>51</v>
      </c>
      <c r="G2448">
        <v>46.59</v>
      </c>
      <c r="H2448">
        <v>152.07</v>
      </c>
    </row>
    <row r="2449" spans="1:8" customFormat="1" ht="12.75" x14ac:dyDescent="0.2">
      <c r="A2449" t="s">
        <v>5665</v>
      </c>
      <c r="B2449" t="s">
        <v>5666</v>
      </c>
      <c r="C2449" t="s">
        <v>4028</v>
      </c>
      <c r="D2449">
        <v>53.44</v>
      </c>
      <c r="E2449">
        <v>254.74</v>
      </c>
      <c r="F2449" t="s">
        <v>4028</v>
      </c>
      <c r="G2449">
        <v>53.44</v>
      </c>
      <c r="H2449">
        <v>254.74</v>
      </c>
    </row>
    <row r="2450" spans="1:8" customFormat="1" ht="12.75" x14ac:dyDescent="0.2">
      <c r="A2450" t="s">
        <v>5667</v>
      </c>
      <c r="B2450" t="s">
        <v>5668</v>
      </c>
      <c r="C2450" t="s">
        <v>4028</v>
      </c>
      <c r="D2450">
        <v>63.56</v>
      </c>
      <c r="E2450">
        <v>264.86</v>
      </c>
      <c r="F2450" t="s">
        <v>4028</v>
      </c>
      <c r="G2450">
        <v>63.56</v>
      </c>
      <c r="H2450">
        <v>264.86</v>
      </c>
    </row>
    <row r="2451" spans="1:8" customFormat="1" ht="12.75" x14ac:dyDescent="0.2">
      <c r="A2451" t="s">
        <v>5669</v>
      </c>
      <c r="B2451" t="s">
        <v>5670</v>
      </c>
      <c r="C2451" t="s">
        <v>4028</v>
      </c>
      <c r="D2451">
        <v>26.72</v>
      </c>
      <c r="E2451">
        <v>228.02</v>
      </c>
      <c r="F2451" t="s">
        <v>4028</v>
      </c>
      <c r="G2451">
        <v>26.72</v>
      </c>
      <c r="H2451">
        <v>228.02</v>
      </c>
    </row>
    <row r="2452" spans="1:8" customFormat="1" ht="12.75" x14ac:dyDescent="0.2">
      <c r="A2452" t="s">
        <v>5671</v>
      </c>
      <c r="B2452" t="s">
        <v>5672</v>
      </c>
      <c r="C2452" t="s">
        <v>4028</v>
      </c>
      <c r="D2452">
        <v>42.75</v>
      </c>
      <c r="E2452">
        <v>244.05</v>
      </c>
      <c r="F2452" t="s">
        <v>4028</v>
      </c>
      <c r="G2452">
        <v>42.75</v>
      </c>
      <c r="H2452">
        <v>244.05</v>
      </c>
    </row>
    <row r="2453" spans="1:8" customFormat="1" ht="12.75" x14ac:dyDescent="0.2">
      <c r="A2453" t="s">
        <v>5673</v>
      </c>
      <c r="B2453" t="s">
        <v>5674</v>
      </c>
      <c r="C2453" t="s">
        <v>4028</v>
      </c>
      <c r="D2453">
        <v>12.35</v>
      </c>
      <c r="E2453">
        <v>213.65</v>
      </c>
      <c r="F2453" t="s">
        <v>4028</v>
      </c>
      <c r="G2453">
        <v>12.35</v>
      </c>
      <c r="H2453">
        <v>213.65</v>
      </c>
    </row>
    <row r="2454" spans="1:8" customFormat="1" ht="12.75" x14ac:dyDescent="0.2">
      <c r="A2454" t="s">
        <v>5675</v>
      </c>
      <c r="B2454" t="s">
        <v>5676</v>
      </c>
      <c r="C2454" t="s">
        <v>4028</v>
      </c>
      <c r="D2454">
        <v>22.67</v>
      </c>
      <c r="E2454">
        <v>223.97</v>
      </c>
      <c r="F2454" t="s">
        <v>4028</v>
      </c>
      <c r="G2454">
        <v>22.67</v>
      </c>
      <c r="H2454">
        <v>223.97</v>
      </c>
    </row>
    <row r="2455" spans="1:8" customFormat="1" ht="12.75" x14ac:dyDescent="0.2">
      <c r="A2455" t="s">
        <v>5677</v>
      </c>
      <c r="B2455" t="s">
        <v>5678</v>
      </c>
      <c r="C2455" t="s">
        <v>4028</v>
      </c>
      <c r="D2455">
        <v>68.819999999999993</v>
      </c>
      <c r="E2455">
        <v>270.12</v>
      </c>
      <c r="F2455" t="s">
        <v>4028</v>
      </c>
      <c r="G2455">
        <v>68.819999999999993</v>
      </c>
      <c r="H2455">
        <v>270.12</v>
      </c>
    </row>
    <row r="2456" spans="1:8" customFormat="1" ht="12.75" x14ac:dyDescent="0.2">
      <c r="A2456" t="s">
        <v>5679</v>
      </c>
      <c r="B2456" t="s">
        <v>5680</v>
      </c>
      <c r="C2456" t="s">
        <v>4028</v>
      </c>
      <c r="D2456">
        <v>106.88</v>
      </c>
      <c r="E2456">
        <v>308.17</v>
      </c>
      <c r="F2456" t="s">
        <v>4028</v>
      </c>
      <c r="G2456">
        <v>106.88</v>
      </c>
      <c r="H2456">
        <v>308.17</v>
      </c>
    </row>
    <row r="2457" spans="1:8" customFormat="1" ht="12.75" x14ac:dyDescent="0.2">
      <c r="A2457" t="s">
        <v>5681</v>
      </c>
      <c r="B2457" t="s">
        <v>5682</v>
      </c>
      <c r="C2457" t="s">
        <v>6</v>
      </c>
      <c r="D2457">
        <v>1656.56</v>
      </c>
      <c r="E2457">
        <v>8366.56</v>
      </c>
      <c r="F2457" t="s">
        <v>6</v>
      </c>
      <c r="G2457">
        <v>1656.56</v>
      </c>
      <c r="H2457">
        <v>8366.56</v>
      </c>
    </row>
    <row r="2458" spans="1:8" customFormat="1" ht="12.75" x14ac:dyDescent="0.2">
      <c r="A2458" t="s">
        <v>5683</v>
      </c>
      <c r="B2458" t="s">
        <v>5684</v>
      </c>
      <c r="C2458" t="s">
        <v>6</v>
      </c>
      <c r="D2458">
        <v>427.5</v>
      </c>
      <c r="E2458">
        <v>8357.5</v>
      </c>
      <c r="F2458" t="s">
        <v>6</v>
      </c>
      <c r="G2458">
        <v>427.5</v>
      </c>
      <c r="H2458">
        <v>8357.5</v>
      </c>
    </row>
    <row r="2459" spans="1:8" customFormat="1" ht="12.75" x14ac:dyDescent="0.2">
      <c r="A2459" t="s">
        <v>5685</v>
      </c>
      <c r="B2459" t="s">
        <v>5686</v>
      </c>
      <c r="C2459" t="s">
        <v>6</v>
      </c>
      <c r="D2459">
        <v>1732.5</v>
      </c>
      <c r="E2459">
        <v>13932.5</v>
      </c>
      <c r="F2459" t="s">
        <v>6</v>
      </c>
      <c r="G2459">
        <v>1732.5</v>
      </c>
      <c r="H2459">
        <v>13932.5</v>
      </c>
    </row>
    <row r="2460" spans="1:8" customFormat="1" ht="12.75" x14ac:dyDescent="0.2">
      <c r="A2460" t="s">
        <v>5687</v>
      </c>
      <c r="B2460" t="s">
        <v>5688</v>
      </c>
      <c r="C2460" t="s">
        <v>6</v>
      </c>
      <c r="D2460">
        <v>1732.5</v>
      </c>
      <c r="E2460">
        <v>24912.5</v>
      </c>
      <c r="F2460" t="s">
        <v>6</v>
      </c>
      <c r="G2460">
        <v>1732.5</v>
      </c>
      <c r="H2460">
        <v>24912.5</v>
      </c>
    </row>
    <row r="2461" spans="1:8" customFormat="1" ht="12.75" x14ac:dyDescent="0.2">
      <c r="A2461" t="s">
        <v>5689</v>
      </c>
      <c r="B2461" t="s">
        <v>5690</v>
      </c>
      <c r="C2461" t="s">
        <v>6</v>
      </c>
      <c r="D2461">
        <v>2137.5</v>
      </c>
      <c r="E2461">
        <v>32637.5</v>
      </c>
      <c r="F2461" t="s">
        <v>6</v>
      </c>
      <c r="G2461">
        <v>2137.5</v>
      </c>
      <c r="H2461">
        <v>32637.5</v>
      </c>
    </row>
    <row r="2462" spans="1:8" customFormat="1" ht="12.75" x14ac:dyDescent="0.2">
      <c r="A2462" t="s">
        <v>5691</v>
      </c>
      <c r="B2462" t="s">
        <v>5692</v>
      </c>
      <c r="C2462" t="s">
        <v>6</v>
      </c>
      <c r="D2462">
        <v>3206.25</v>
      </c>
      <c r="E2462">
        <v>21506.25</v>
      </c>
      <c r="F2462" t="s">
        <v>6</v>
      </c>
      <c r="G2462">
        <v>3206.25</v>
      </c>
      <c r="H2462">
        <v>21506.25</v>
      </c>
    </row>
    <row r="2463" spans="1:8" customFormat="1" ht="12.75" x14ac:dyDescent="0.2">
      <c r="A2463" t="s">
        <v>5693</v>
      </c>
      <c r="B2463" t="s">
        <v>5694</v>
      </c>
      <c r="C2463" t="s">
        <v>6</v>
      </c>
      <c r="D2463">
        <v>1757.81</v>
      </c>
      <c r="E2463">
        <v>9138.81</v>
      </c>
      <c r="F2463" t="s">
        <v>6</v>
      </c>
      <c r="G2463">
        <v>1757.81</v>
      </c>
      <c r="H2463">
        <v>9138.81</v>
      </c>
    </row>
    <row r="2464" spans="1:8" customFormat="1" ht="12.75" x14ac:dyDescent="0.2">
      <c r="A2464" t="s">
        <v>5695</v>
      </c>
      <c r="B2464" t="s">
        <v>5696</v>
      </c>
      <c r="C2464" t="s">
        <v>6</v>
      </c>
      <c r="D2464">
        <v>1757.81</v>
      </c>
      <c r="E2464">
        <v>10480.81</v>
      </c>
      <c r="F2464" t="s">
        <v>6</v>
      </c>
      <c r="G2464">
        <v>1757.81</v>
      </c>
      <c r="H2464">
        <v>10480.81</v>
      </c>
    </row>
    <row r="2465" spans="1:8" customFormat="1" ht="12.75" x14ac:dyDescent="0.2">
      <c r="A2465" t="s">
        <v>5697</v>
      </c>
      <c r="B2465" t="s">
        <v>5698</v>
      </c>
      <c r="C2465" t="s">
        <v>6</v>
      </c>
      <c r="D2465">
        <v>2137.5</v>
      </c>
      <c r="E2465">
        <v>15557.5</v>
      </c>
      <c r="F2465" t="s">
        <v>6</v>
      </c>
      <c r="G2465">
        <v>2137.5</v>
      </c>
      <c r="H2465">
        <v>15557.5</v>
      </c>
    </row>
    <row r="2466" spans="1:8" customFormat="1" ht="12.75" x14ac:dyDescent="0.2">
      <c r="A2466" t="s">
        <v>5699</v>
      </c>
      <c r="B2466" t="s">
        <v>5700</v>
      </c>
      <c r="C2466" t="s">
        <v>6</v>
      </c>
      <c r="D2466">
        <v>2671.88</v>
      </c>
      <c r="E2466">
        <v>28169.88</v>
      </c>
      <c r="F2466" t="s">
        <v>6</v>
      </c>
      <c r="G2466">
        <v>2671.88</v>
      </c>
      <c r="H2466">
        <v>28169.88</v>
      </c>
    </row>
    <row r="2467" spans="1:8" customFormat="1" ht="12.75" x14ac:dyDescent="0.2">
      <c r="A2467" t="s">
        <v>5701</v>
      </c>
      <c r="B2467" t="s">
        <v>5702</v>
      </c>
      <c r="C2467" t="s">
        <v>6</v>
      </c>
      <c r="D2467">
        <v>3459.38</v>
      </c>
      <c r="E2467">
        <v>37009.379999999997</v>
      </c>
      <c r="F2467" t="s">
        <v>6</v>
      </c>
      <c r="G2467">
        <v>3459.38</v>
      </c>
      <c r="H2467">
        <v>37009.379999999997</v>
      </c>
    </row>
    <row r="2468" spans="1:8" customFormat="1" ht="12.75" x14ac:dyDescent="0.2">
      <c r="A2468" t="s">
        <v>5703</v>
      </c>
      <c r="B2468" t="s">
        <v>5704</v>
      </c>
      <c r="C2468" t="s">
        <v>6</v>
      </c>
      <c r="D2468">
        <v>4275</v>
      </c>
      <c r="E2468">
        <v>24405</v>
      </c>
      <c r="F2468" t="s">
        <v>6</v>
      </c>
      <c r="G2468">
        <v>4275</v>
      </c>
      <c r="H2468">
        <v>24405</v>
      </c>
    </row>
    <row r="2469" spans="1:8" customFormat="1" ht="12.75" x14ac:dyDescent="0.2">
      <c r="A2469" t="s">
        <v>5705</v>
      </c>
      <c r="B2469" t="s">
        <v>5706</v>
      </c>
      <c r="C2469" t="s">
        <v>6</v>
      </c>
      <c r="D2469">
        <v>4275</v>
      </c>
      <c r="E2469">
        <v>128715</v>
      </c>
      <c r="F2469" t="s">
        <v>6</v>
      </c>
      <c r="G2469">
        <v>4275</v>
      </c>
      <c r="H2469">
        <v>128715</v>
      </c>
    </row>
    <row r="2470" spans="1:8" customFormat="1" ht="12.75" x14ac:dyDescent="0.2">
      <c r="A2470" t="s">
        <v>5707</v>
      </c>
      <c r="B2470" t="s">
        <v>5708</v>
      </c>
      <c r="C2470" t="s">
        <v>6</v>
      </c>
      <c r="D2470">
        <v>4275</v>
      </c>
      <c r="E2470">
        <v>184103</v>
      </c>
      <c r="F2470" t="s">
        <v>6</v>
      </c>
      <c r="G2470">
        <v>4275</v>
      </c>
      <c r="H2470">
        <v>184103</v>
      </c>
    </row>
    <row r="2471" spans="1:8" customFormat="1" ht="12.75" x14ac:dyDescent="0.2">
      <c r="A2471" t="s">
        <v>5709</v>
      </c>
      <c r="B2471" t="s">
        <v>5710</v>
      </c>
      <c r="C2471" t="s">
        <v>6</v>
      </c>
      <c r="D2471">
        <v>3206.25</v>
      </c>
      <c r="E2471">
        <v>10648.25</v>
      </c>
      <c r="F2471" t="s">
        <v>6</v>
      </c>
      <c r="G2471">
        <v>3206.25</v>
      </c>
      <c r="H2471">
        <v>10648.25</v>
      </c>
    </row>
    <row r="2472" spans="1:8" customFormat="1" ht="12.75" x14ac:dyDescent="0.2">
      <c r="A2472" t="s">
        <v>5711</v>
      </c>
      <c r="B2472" t="s">
        <v>5712</v>
      </c>
      <c r="C2472" t="s">
        <v>6</v>
      </c>
      <c r="D2472">
        <v>2137.5</v>
      </c>
      <c r="E2472">
        <v>5492.5</v>
      </c>
      <c r="F2472" t="s">
        <v>6</v>
      </c>
      <c r="G2472">
        <v>2137.5</v>
      </c>
      <c r="H2472">
        <v>5492.5</v>
      </c>
    </row>
    <row r="2473" spans="1:8" customFormat="1" ht="12.75" x14ac:dyDescent="0.2">
      <c r="A2473" t="s">
        <v>5713</v>
      </c>
      <c r="B2473" t="s">
        <v>5714</v>
      </c>
      <c r="C2473" t="s">
        <v>6</v>
      </c>
      <c r="D2473">
        <v>3206.25</v>
      </c>
      <c r="E2473">
        <v>8330.25</v>
      </c>
      <c r="F2473" t="s">
        <v>6</v>
      </c>
      <c r="G2473">
        <v>3206.25</v>
      </c>
      <c r="H2473">
        <v>8330.25</v>
      </c>
    </row>
    <row r="2474" spans="1:8" customFormat="1" ht="12.75" x14ac:dyDescent="0.2">
      <c r="A2474" t="s">
        <v>5715</v>
      </c>
      <c r="B2474" t="s">
        <v>5716</v>
      </c>
      <c r="C2474" t="s">
        <v>6</v>
      </c>
      <c r="D2474">
        <v>1307.81</v>
      </c>
      <c r="E2474">
        <v>4235.8100000000004</v>
      </c>
      <c r="F2474" t="s">
        <v>6</v>
      </c>
      <c r="G2474">
        <v>1307.81</v>
      </c>
      <c r="H2474">
        <v>4235.8100000000004</v>
      </c>
    </row>
    <row r="2475" spans="1:8" customFormat="1" ht="12.75" x14ac:dyDescent="0.2">
      <c r="A2475" t="s">
        <v>5717</v>
      </c>
      <c r="B2475" t="s">
        <v>5718</v>
      </c>
      <c r="C2475" t="s">
        <v>6</v>
      </c>
      <c r="D2475">
        <v>1920.94</v>
      </c>
      <c r="E2475">
        <v>6434.94</v>
      </c>
      <c r="F2475" t="s">
        <v>6</v>
      </c>
      <c r="G2475">
        <v>1920.94</v>
      </c>
      <c r="H2475">
        <v>6434.94</v>
      </c>
    </row>
    <row r="2476" spans="1:8" customFormat="1" ht="12.75" x14ac:dyDescent="0.2">
      <c r="A2476" t="s">
        <v>5719</v>
      </c>
      <c r="B2476" t="s">
        <v>5720</v>
      </c>
      <c r="C2476" t="s">
        <v>6</v>
      </c>
      <c r="D2476">
        <v>183.09</v>
      </c>
      <c r="E2476">
        <v>248.09</v>
      </c>
      <c r="F2476" t="s">
        <v>6</v>
      </c>
      <c r="G2476">
        <v>183.09</v>
      </c>
      <c r="H2476">
        <v>248.09</v>
      </c>
    </row>
    <row r="2477" spans="1:8" customFormat="1" ht="12.75" x14ac:dyDescent="0.2">
      <c r="A2477" t="s">
        <v>5721</v>
      </c>
      <c r="B2477" t="s">
        <v>5722</v>
      </c>
      <c r="C2477" t="s">
        <v>6</v>
      </c>
      <c r="D2477">
        <v>200.39</v>
      </c>
      <c r="E2477">
        <v>338.08</v>
      </c>
      <c r="F2477" t="s">
        <v>6</v>
      </c>
      <c r="G2477">
        <v>200.39</v>
      </c>
      <c r="H2477">
        <v>338.08</v>
      </c>
    </row>
    <row r="2478" spans="1:8" customFormat="1" ht="12.75" x14ac:dyDescent="0.2">
      <c r="A2478" t="s">
        <v>5723</v>
      </c>
      <c r="B2478" t="s">
        <v>5724</v>
      </c>
      <c r="C2478" t="s">
        <v>6</v>
      </c>
      <c r="D2478">
        <v>267.19</v>
      </c>
      <c r="E2478">
        <v>477.52</v>
      </c>
      <c r="F2478" t="s">
        <v>6</v>
      </c>
      <c r="G2478">
        <v>267.19</v>
      </c>
      <c r="H2478">
        <v>477.52</v>
      </c>
    </row>
    <row r="2479" spans="1:8" customFormat="1" ht="12.75" x14ac:dyDescent="0.2">
      <c r="A2479" t="s">
        <v>5725</v>
      </c>
      <c r="B2479" t="s">
        <v>5726</v>
      </c>
      <c r="C2479" t="s">
        <v>6</v>
      </c>
      <c r="D2479">
        <v>387.42</v>
      </c>
      <c r="E2479">
        <v>960.32</v>
      </c>
      <c r="F2479" t="s">
        <v>6</v>
      </c>
      <c r="G2479">
        <v>387.42</v>
      </c>
      <c r="H2479">
        <v>960.32</v>
      </c>
    </row>
    <row r="2480" spans="1:8" customFormat="1" ht="12.75" x14ac:dyDescent="0.2">
      <c r="A2480" t="s">
        <v>5727</v>
      </c>
      <c r="B2480" t="s">
        <v>5728</v>
      </c>
      <c r="C2480" t="s">
        <v>6</v>
      </c>
      <c r="D2480">
        <v>534.38</v>
      </c>
      <c r="E2480">
        <v>3889.38</v>
      </c>
      <c r="F2480" t="s">
        <v>6</v>
      </c>
      <c r="G2480">
        <v>534.38</v>
      </c>
      <c r="H2480">
        <v>3889.38</v>
      </c>
    </row>
    <row r="2481" spans="1:8" customFormat="1" ht="12.75" x14ac:dyDescent="0.2">
      <c r="A2481" t="s">
        <v>5729</v>
      </c>
      <c r="B2481" t="s">
        <v>5730</v>
      </c>
      <c r="C2481" t="s">
        <v>6</v>
      </c>
      <c r="D2481">
        <v>562.5</v>
      </c>
      <c r="E2481">
        <v>5930.5</v>
      </c>
      <c r="F2481" t="s">
        <v>6</v>
      </c>
      <c r="G2481">
        <v>562.5</v>
      </c>
      <c r="H2481">
        <v>5930.5</v>
      </c>
    </row>
    <row r="2482" spans="1:8" customFormat="1" ht="12.75" x14ac:dyDescent="0.2">
      <c r="A2482" t="s">
        <v>5731</v>
      </c>
      <c r="B2482" t="s">
        <v>5732</v>
      </c>
      <c r="C2482">
        <v>0</v>
      </c>
      <c r="D2482">
        <v>675</v>
      </c>
      <c r="E2482">
        <v>7385</v>
      </c>
      <c r="F2482" t="s">
        <v>6</v>
      </c>
      <c r="G2482">
        <v>675</v>
      </c>
      <c r="H2482">
        <v>7385</v>
      </c>
    </row>
    <row r="2483" spans="1:8" customFormat="1" ht="12.75" x14ac:dyDescent="0.2">
      <c r="A2483" t="s">
        <v>5733</v>
      </c>
      <c r="B2483" t="s">
        <v>5734</v>
      </c>
      <c r="C2483" t="s">
        <v>6</v>
      </c>
      <c r="D2483">
        <v>154.41</v>
      </c>
      <c r="E2483">
        <v>223.88</v>
      </c>
      <c r="F2483" t="s">
        <v>6</v>
      </c>
      <c r="G2483">
        <v>154.41</v>
      </c>
      <c r="H2483">
        <v>223.88</v>
      </c>
    </row>
    <row r="2484" spans="1:8" customFormat="1" ht="12.75" x14ac:dyDescent="0.2">
      <c r="A2484" t="s">
        <v>5735</v>
      </c>
      <c r="B2484" t="s">
        <v>5736</v>
      </c>
      <c r="C2484" t="s">
        <v>6</v>
      </c>
      <c r="D2484">
        <v>168.75</v>
      </c>
      <c r="E2484">
        <v>305.99</v>
      </c>
      <c r="F2484" t="s">
        <v>6</v>
      </c>
      <c r="G2484">
        <v>168.75</v>
      </c>
      <c r="H2484">
        <v>305.99</v>
      </c>
    </row>
    <row r="2485" spans="1:8" customFormat="1" ht="12.75" x14ac:dyDescent="0.2">
      <c r="A2485" t="s">
        <v>5737</v>
      </c>
      <c r="B2485" t="s">
        <v>5738</v>
      </c>
      <c r="C2485" t="s">
        <v>6</v>
      </c>
      <c r="D2485">
        <v>225</v>
      </c>
      <c r="E2485">
        <v>430.86</v>
      </c>
      <c r="F2485" t="s">
        <v>6</v>
      </c>
      <c r="G2485">
        <v>225</v>
      </c>
      <c r="H2485">
        <v>430.86</v>
      </c>
    </row>
    <row r="2486" spans="1:8" customFormat="1" ht="12.75" x14ac:dyDescent="0.2">
      <c r="A2486" t="s">
        <v>5739</v>
      </c>
      <c r="B2486" t="s">
        <v>5740</v>
      </c>
      <c r="C2486" t="s">
        <v>6</v>
      </c>
      <c r="D2486">
        <v>326.25</v>
      </c>
      <c r="E2486">
        <v>903.62</v>
      </c>
      <c r="F2486" t="s">
        <v>6</v>
      </c>
      <c r="G2486">
        <v>326.25</v>
      </c>
      <c r="H2486">
        <v>903.62</v>
      </c>
    </row>
    <row r="2487" spans="1:8" customFormat="1" ht="12.75" x14ac:dyDescent="0.2">
      <c r="A2487" t="s">
        <v>5741</v>
      </c>
      <c r="B2487" t="s">
        <v>5742</v>
      </c>
      <c r="C2487" t="s">
        <v>6</v>
      </c>
      <c r="D2487">
        <v>450</v>
      </c>
      <c r="E2487">
        <v>4811.5</v>
      </c>
      <c r="F2487" t="s">
        <v>6</v>
      </c>
      <c r="G2487">
        <v>450</v>
      </c>
      <c r="H2487">
        <v>4811.5</v>
      </c>
    </row>
    <row r="2488" spans="1:8" customFormat="1" ht="12.75" x14ac:dyDescent="0.2">
      <c r="A2488" t="s">
        <v>5743</v>
      </c>
      <c r="B2488" t="s">
        <v>5744</v>
      </c>
      <c r="C2488" t="s">
        <v>6</v>
      </c>
      <c r="D2488">
        <v>562.5</v>
      </c>
      <c r="E2488">
        <v>7272.5</v>
      </c>
      <c r="F2488" t="s">
        <v>6</v>
      </c>
      <c r="G2488">
        <v>562.5</v>
      </c>
      <c r="H2488">
        <v>7272.5</v>
      </c>
    </row>
    <row r="2489" spans="1:8" customFormat="1" ht="12.75" x14ac:dyDescent="0.2">
      <c r="A2489" t="s">
        <v>5745</v>
      </c>
      <c r="B2489" t="s">
        <v>5746</v>
      </c>
      <c r="C2489" t="s">
        <v>6</v>
      </c>
      <c r="D2489">
        <v>675</v>
      </c>
      <c r="E2489">
        <v>7787.6</v>
      </c>
      <c r="F2489" t="s">
        <v>6</v>
      </c>
      <c r="G2489">
        <v>675</v>
      </c>
      <c r="H2489">
        <v>7787.6</v>
      </c>
    </row>
    <row r="2490" spans="1:8" customFormat="1" ht="12.75" x14ac:dyDescent="0.2">
      <c r="A2490" t="s">
        <v>5747</v>
      </c>
      <c r="B2490" t="s">
        <v>5748</v>
      </c>
      <c r="C2490" t="s">
        <v>6</v>
      </c>
      <c r="D2490">
        <v>154.41</v>
      </c>
      <c r="E2490">
        <v>225.22</v>
      </c>
      <c r="F2490" t="s">
        <v>6</v>
      </c>
      <c r="G2490">
        <v>154.41</v>
      </c>
      <c r="H2490">
        <v>225.22</v>
      </c>
    </row>
    <row r="2491" spans="1:8" customFormat="1" ht="12.75" x14ac:dyDescent="0.2">
      <c r="A2491" t="s">
        <v>5749</v>
      </c>
      <c r="B2491" t="s">
        <v>5750</v>
      </c>
      <c r="C2491" t="s">
        <v>6</v>
      </c>
      <c r="D2491">
        <v>168.75</v>
      </c>
      <c r="E2491">
        <v>308.68</v>
      </c>
      <c r="F2491" t="s">
        <v>6</v>
      </c>
      <c r="G2491">
        <v>168.75</v>
      </c>
      <c r="H2491">
        <v>308.68</v>
      </c>
    </row>
    <row r="2492" spans="1:8" customFormat="1" ht="12.75" x14ac:dyDescent="0.2">
      <c r="A2492" t="s">
        <v>5751</v>
      </c>
      <c r="B2492" t="s">
        <v>5752</v>
      </c>
      <c r="C2492" t="s">
        <v>6</v>
      </c>
      <c r="D2492">
        <v>267.19</v>
      </c>
      <c r="E2492">
        <v>465.89</v>
      </c>
      <c r="F2492" t="s">
        <v>6</v>
      </c>
      <c r="G2492">
        <v>267.19</v>
      </c>
      <c r="H2492">
        <v>465.89</v>
      </c>
    </row>
    <row r="2493" spans="1:8" customFormat="1" ht="12.75" x14ac:dyDescent="0.2">
      <c r="A2493" t="s">
        <v>5753</v>
      </c>
      <c r="B2493" t="s">
        <v>5754</v>
      </c>
      <c r="C2493" t="s">
        <v>6</v>
      </c>
      <c r="D2493">
        <v>387.42</v>
      </c>
      <c r="E2493">
        <v>955.85</v>
      </c>
      <c r="F2493" t="s">
        <v>6</v>
      </c>
      <c r="G2493">
        <v>387.42</v>
      </c>
      <c r="H2493">
        <v>955.85</v>
      </c>
    </row>
    <row r="2494" spans="1:8" customFormat="1" ht="12.75" x14ac:dyDescent="0.2">
      <c r="A2494" t="s">
        <v>5755</v>
      </c>
      <c r="B2494" t="s">
        <v>5756</v>
      </c>
      <c r="C2494" t="s">
        <v>6</v>
      </c>
      <c r="D2494">
        <v>534.38</v>
      </c>
      <c r="E2494">
        <v>6304.98</v>
      </c>
      <c r="F2494" t="s">
        <v>6</v>
      </c>
      <c r="G2494">
        <v>534.38</v>
      </c>
      <c r="H2494">
        <v>6304.98</v>
      </c>
    </row>
    <row r="2495" spans="1:8" customFormat="1" ht="12.75" x14ac:dyDescent="0.2">
      <c r="A2495" t="s">
        <v>5757</v>
      </c>
      <c r="B2495" t="s">
        <v>5758</v>
      </c>
      <c r="C2495" t="s">
        <v>6</v>
      </c>
      <c r="D2495">
        <v>667.97</v>
      </c>
      <c r="E2495">
        <v>8719.9699999999993</v>
      </c>
      <c r="F2495" t="s">
        <v>6</v>
      </c>
      <c r="G2495">
        <v>667.97</v>
      </c>
      <c r="H2495">
        <v>8719.9699999999993</v>
      </c>
    </row>
    <row r="2496" spans="1:8" customFormat="1" ht="12.75" x14ac:dyDescent="0.2">
      <c r="A2496" t="s">
        <v>5759</v>
      </c>
      <c r="B2496" t="s">
        <v>5760</v>
      </c>
      <c r="C2496" t="s">
        <v>6</v>
      </c>
      <c r="D2496">
        <v>801.56</v>
      </c>
      <c r="E2496">
        <v>9524.56</v>
      </c>
      <c r="F2496" t="s">
        <v>6</v>
      </c>
      <c r="G2496">
        <v>801.56</v>
      </c>
      <c r="H2496">
        <v>9524.56</v>
      </c>
    </row>
    <row r="2497" spans="1:8" customFormat="1" ht="12.75" x14ac:dyDescent="0.2">
      <c r="A2497" t="s">
        <v>5761</v>
      </c>
      <c r="B2497" t="s">
        <v>5762</v>
      </c>
      <c r="C2497" t="s">
        <v>6</v>
      </c>
      <c r="D2497">
        <v>267.19</v>
      </c>
      <c r="E2497">
        <v>361.11</v>
      </c>
      <c r="F2497" t="s">
        <v>6</v>
      </c>
      <c r="G2497">
        <v>267.19</v>
      </c>
      <c r="H2497">
        <v>361.11</v>
      </c>
    </row>
    <row r="2498" spans="1:8" customFormat="1" ht="12.75" x14ac:dyDescent="0.2">
      <c r="A2498" t="s">
        <v>5763</v>
      </c>
      <c r="B2498" t="s">
        <v>5764</v>
      </c>
      <c r="C2498" t="s">
        <v>6</v>
      </c>
      <c r="D2498">
        <v>320.63</v>
      </c>
      <c r="E2498">
        <v>537.63</v>
      </c>
      <c r="F2498" t="s">
        <v>6</v>
      </c>
      <c r="G2498">
        <v>320.63</v>
      </c>
      <c r="H2498">
        <v>537.63</v>
      </c>
    </row>
    <row r="2499" spans="1:8" customFormat="1" ht="12.75" x14ac:dyDescent="0.2">
      <c r="A2499" t="s">
        <v>5765</v>
      </c>
      <c r="B2499" t="s">
        <v>5766</v>
      </c>
      <c r="C2499" t="s">
        <v>6</v>
      </c>
      <c r="D2499">
        <v>427.5</v>
      </c>
      <c r="E2499">
        <v>708.47</v>
      </c>
      <c r="F2499" t="s">
        <v>6</v>
      </c>
      <c r="G2499">
        <v>427.5</v>
      </c>
      <c r="H2499">
        <v>708.47</v>
      </c>
    </row>
    <row r="2500" spans="1:8" customFormat="1" ht="12.75" x14ac:dyDescent="0.2">
      <c r="A2500" t="s">
        <v>5767</v>
      </c>
      <c r="B2500" t="s">
        <v>5768</v>
      </c>
      <c r="C2500" t="s">
        <v>6</v>
      </c>
      <c r="D2500">
        <v>587.80999999999995</v>
      </c>
      <c r="E2500">
        <v>1534.57</v>
      </c>
      <c r="F2500" t="s">
        <v>6</v>
      </c>
      <c r="G2500">
        <v>587.80999999999995</v>
      </c>
      <c r="H2500">
        <v>1534.57</v>
      </c>
    </row>
    <row r="2501" spans="1:8" customFormat="1" ht="12.75" x14ac:dyDescent="0.2">
      <c r="A2501" t="s">
        <v>5769</v>
      </c>
      <c r="B2501" t="s">
        <v>5770</v>
      </c>
      <c r="C2501" t="s">
        <v>6</v>
      </c>
      <c r="D2501">
        <v>868.36</v>
      </c>
      <c r="E2501">
        <v>4357.5600000000004</v>
      </c>
      <c r="F2501" t="s">
        <v>6</v>
      </c>
      <c r="G2501">
        <v>868.36</v>
      </c>
      <c r="H2501">
        <v>4357.5600000000004</v>
      </c>
    </row>
    <row r="2502" spans="1:8" customFormat="1" ht="12.75" x14ac:dyDescent="0.2">
      <c r="A2502" t="s">
        <v>5771</v>
      </c>
      <c r="B2502" t="s">
        <v>5772</v>
      </c>
      <c r="C2502" t="s">
        <v>6</v>
      </c>
      <c r="D2502">
        <v>1001.95</v>
      </c>
      <c r="E2502">
        <v>4558.25</v>
      </c>
      <c r="F2502" t="s">
        <v>6</v>
      </c>
      <c r="G2502">
        <v>1001.95</v>
      </c>
      <c r="H2502">
        <v>4558.25</v>
      </c>
    </row>
    <row r="2503" spans="1:8" customFormat="1" ht="12.75" x14ac:dyDescent="0.2">
      <c r="A2503" t="s">
        <v>5773</v>
      </c>
      <c r="B2503" t="s">
        <v>5774</v>
      </c>
      <c r="C2503" t="s">
        <v>6</v>
      </c>
      <c r="D2503">
        <v>1202.3399999999999</v>
      </c>
      <c r="E2503">
        <v>5228.34</v>
      </c>
      <c r="F2503" t="s">
        <v>6</v>
      </c>
      <c r="G2503">
        <v>1202.3399999999999</v>
      </c>
      <c r="H2503">
        <v>5228.34</v>
      </c>
    </row>
    <row r="2504" spans="1:8" customFormat="1" ht="12.75" x14ac:dyDescent="0.2">
      <c r="A2504" t="s">
        <v>5775</v>
      </c>
      <c r="B2504" t="s">
        <v>5776</v>
      </c>
      <c r="C2504" t="s">
        <v>6</v>
      </c>
      <c r="D2504">
        <v>267.19</v>
      </c>
      <c r="E2504">
        <v>356.18</v>
      </c>
      <c r="F2504" t="s">
        <v>6</v>
      </c>
      <c r="G2504">
        <v>267.19</v>
      </c>
      <c r="H2504">
        <v>356.18</v>
      </c>
    </row>
    <row r="2505" spans="1:8" customFormat="1" ht="12.75" x14ac:dyDescent="0.2">
      <c r="A2505" t="s">
        <v>5777</v>
      </c>
      <c r="B2505" t="s">
        <v>5778</v>
      </c>
      <c r="C2505" t="s">
        <v>6</v>
      </c>
      <c r="D2505">
        <v>320.63</v>
      </c>
      <c r="E2505">
        <v>535.39</v>
      </c>
      <c r="F2505" t="s">
        <v>6</v>
      </c>
      <c r="G2505">
        <v>320.63</v>
      </c>
      <c r="H2505">
        <v>535.39</v>
      </c>
    </row>
    <row r="2506" spans="1:8" customFormat="1" ht="12.75" x14ac:dyDescent="0.2">
      <c r="A2506" t="s">
        <v>5779</v>
      </c>
      <c r="B2506" t="s">
        <v>5780</v>
      </c>
      <c r="C2506">
        <v>0</v>
      </c>
      <c r="D2506">
        <v>427.5</v>
      </c>
      <c r="E2506">
        <v>704.89</v>
      </c>
      <c r="F2506" t="s">
        <v>6</v>
      </c>
      <c r="G2506">
        <v>427.5</v>
      </c>
      <c r="H2506">
        <v>704.89</v>
      </c>
    </row>
    <row r="2507" spans="1:8" customFormat="1" ht="12.75" x14ac:dyDescent="0.2">
      <c r="A2507" t="s">
        <v>5781</v>
      </c>
      <c r="B2507" t="s">
        <v>5782</v>
      </c>
      <c r="C2507">
        <v>0</v>
      </c>
      <c r="D2507">
        <v>587.80999999999995</v>
      </c>
      <c r="E2507">
        <v>1538.6</v>
      </c>
      <c r="F2507" t="s">
        <v>6</v>
      </c>
      <c r="G2507">
        <v>587.80999999999995</v>
      </c>
      <c r="H2507">
        <v>1538.6</v>
      </c>
    </row>
    <row r="2508" spans="1:8" customFormat="1" ht="12.75" x14ac:dyDescent="0.2">
      <c r="A2508" t="s">
        <v>5783</v>
      </c>
      <c r="B2508" t="s">
        <v>5784</v>
      </c>
      <c r="C2508">
        <v>0</v>
      </c>
      <c r="D2508">
        <v>868.36</v>
      </c>
      <c r="E2508">
        <v>9993.9599999999991</v>
      </c>
      <c r="F2508" t="s">
        <v>6</v>
      </c>
      <c r="G2508">
        <v>868.36</v>
      </c>
      <c r="H2508">
        <v>9993.9599999999991</v>
      </c>
    </row>
    <row r="2509" spans="1:8" customFormat="1" ht="12.75" x14ac:dyDescent="0.2">
      <c r="A2509" t="s">
        <v>5785</v>
      </c>
      <c r="B2509" t="s">
        <v>5786</v>
      </c>
      <c r="C2509">
        <v>0</v>
      </c>
      <c r="D2509">
        <v>996.89</v>
      </c>
      <c r="E2509">
        <v>9250.19</v>
      </c>
      <c r="F2509" t="s">
        <v>6</v>
      </c>
      <c r="G2509">
        <v>996.89</v>
      </c>
      <c r="H2509">
        <v>9250.19</v>
      </c>
    </row>
    <row r="2510" spans="1:8" customFormat="1" ht="12.75" x14ac:dyDescent="0.2">
      <c r="A2510" t="s">
        <v>5787</v>
      </c>
      <c r="B2510" t="s">
        <v>5788</v>
      </c>
      <c r="C2510">
        <v>0</v>
      </c>
      <c r="D2510">
        <v>1202.3399999999999</v>
      </c>
      <c r="E2510">
        <v>12273.84</v>
      </c>
      <c r="F2510" t="s">
        <v>6</v>
      </c>
      <c r="G2510">
        <v>1202.3399999999999</v>
      </c>
      <c r="H2510">
        <v>12273.84</v>
      </c>
    </row>
    <row r="2511" spans="1:8" customFormat="1" ht="12.75" x14ac:dyDescent="0.2">
      <c r="A2511" t="s">
        <v>5789</v>
      </c>
      <c r="B2511" t="s">
        <v>5790</v>
      </c>
      <c r="C2511">
        <v>0</v>
      </c>
      <c r="D2511">
        <v>267.19</v>
      </c>
      <c r="E2511">
        <v>343.66</v>
      </c>
      <c r="F2511" t="s">
        <v>6</v>
      </c>
      <c r="G2511">
        <v>267.19</v>
      </c>
      <c r="H2511">
        <v>343.66</v>
      </c>
    </row>
    <row r="2512" spans="1:8" customFormat="1" ht="12.75" x14ac:dyDescent="0.2">
      <c r="A2512" t="s">
        <v>5791</v>
      </c>
      <c r="B2512" t="s">
        <v>5792</v>
      </c>
      <c r="C2512">
        <v>0</v>
      </c>
      <c r="D2512">
        <v>320.63</v>
      </c>
      <c r="E2512">
        <v>523.30999999999995</v>
      </c>
      <c r="F2512" t="s">
        <v>6</v>
      </c>
      <c r="G2512">
        <v>320.63</v>
      </c>
      <c r="H2512">
        <v>523.30999999999995</v>
      </c>
    </row>
    <row r="2513" spans="1:8" customFormat="1" ht="12.75" x14ac:dyDescent="0.2">
      <c r="A2513" t="s">
        <v>5793</v>
      </c>
      <c r="B2513" t="s">
        <v>5794</v>
      </c>
      <c r="C2513">
        <v>0</v>
      </c>
      <c r="D2513">
        <v>427.5</v>
      </c>
      <c r="E2513">
        <v>703.1</v>
      </c>
      <c r="F2513" t="s">
        <v>6</v>
      </c>
      <c r="G2513">
        <v>427.5</v>
      </c>
      <c r="H2513">
        <v>703.1</v>
      </c>
    </row>
    <row r="2514" spans="1:8" customFormat="1" ht="12.75" x14ac:dyDescent="0.2">
      <c r="A2514" t="s">
        <v>5795</v>
      </c>
      <c r="B2514" t="s">
        <v>5796</v>
      </c>
      <c r="C2514">
        <v>0</v>
      </c>
      <c r="D2514">
        <v>587.80999999999995</v>
      </c>
      <c r="E2514">
        <v>1531.89</v>
      </c>
      <c r="F2514" t="s">
        <v>6</v>
      </c>
      <c r="G2514">
        <v>587.80999999999995</v>
      </c>
      <c r="H2514">
        <v>1531.89</v>
      </c>
    </row>
    <row r="2515" spans="1:8" customFormat="1" ht="12.75" x14ac:dyDescent="0.2">
      <c r="A2515" t="s">
        <v>5797</v>
      </c>
      <c r="B2515" t="s">
        <v>5798</v>
      </c>
      <c r="C2515">
        <v>0</v>
      </c>
      <c r="D2515">
        <v>868.36</v>
      </c>
      <c r="E2515">
        <v>6035.06</v>
      </c>
      <c r="F2515" t="s">
        <v>6</v>
      </c>
      <c r="G2515">
        <v>868.36</v>
      </c>
      <c r="H2515">
        <v>6035.06</v>
      </c>
    </row>
    <row r="2516" spans="1:8" customFormat="1" ht="12.75" x14ac:dyDescent="0.2">
      <c r="A2516" t="s">
        <v>5799</v>
      </c>
      <c r="B2516" t="s">
        <v>5800</v>
      </c>
      <c r="C2516">
        <v>0</v>
      </c>
      <c r="D2516">
        <v>1001.95</v>
      </c>
      <c r="E2516">
        <v>9389.4500000000007</v>
      </c>
      <c r="F2516" t="s">
        <v>6</v>
      </c>
      <c r="G2516">
        <v>1001.95</v>
      </c>
      <c r="H2516">
        <v>9389.4500000000007</v>
      </c>
    </row>
    <row r="2517" spans="1:8" customFormat="1" ht="12.75" x14ac:dyDescent="0.2">
      <c r="A2517" t="s">
        <v>5801</v>
      </c>
      <c r="B2517" t="s">
        <v>5802</v>
      </c>
      <c r="C2517">
        <v>0</v>
      </c>
      <c r="D2517">
        <v>1202.3399999999999</v>
      </c>
      <c r="E2517">
        <v>10596.34</v>
      </c>
      <c r="F2517" t="s">
        <v>6</v>
      </c>
      <c r="G2517">
        <v>1202.3399999999999</v>
      </c>
      <c r="H2517">
        <v>10596.34</v>
      </c>
    </row>
    <row r="2518" spans="1:8" customFormat="1" ht="12.75" x14ac:dyDescent="0.2">
      <c r="A2518" t="s">
        <v>5803</v>
      </c>
      <c r="B2518" t="s">
        <v>5804</v>
      </c>
      <c r="C2518">
        <v>0</v>
      </c>
      <c r="D2518">
        <v>89.44</v>
      </c>
      <c r="E2518">
        <v>156.07</v>
      </c>
      <c r="F2518" t="s">
        <v>6</v>
      </c>
      <c r="G2518">
        <v>89.44</v>
      </c>
      <c r="H2518">
        <v>156.07</v>
      </c>
    </row>
    <row r="2519" spans="1:8" customFormat="1" ht="12.75" x14ac:dyDescent="0.2">
      <c r="A2519" t="s">
        <v>5805</v>
      </c>
      <c r="B2519" t="s">
        <v>5806</v>
      </c>
      <c r="C2519">
        <v>0</v>
      </c>
      <c r="D2519">
        <v>93.52</v>
      </c>
      <c r="E2519">
        <v>192.26</v>
      </c>
      <c r="F2519" t="s">
        <v>6</v>
      </c>
      <c r="G2519">
        <v>93.52</v>
      </c>
      <c r="H2519">
        <v>192.26</v>
      </c>
    </row>
    <row r="2520" spans="1:8" customFormat="1" ht="12.75" x14ac:dyDescent="0.2">
      <c r="A2520" t="s">
        <v>5807</v>
      </c>
      <c r="B2520" t="s">
        <v>5808</v>
      </c>
      <c r="C2520">
        <v>0</v>
      </c>
      <c r="D2520">
        <v>133.59</v>
      </c>
      <c r="E2520">
        <v>252.07</v>
      </c>
      <c r="F2520" t="s">
        <v>6</v>
      </c>
      <c r="G2520">
        <v>133.59</v>
      </c>
      <c r="H2520">
        <v>252.07</v>
      </c>
    </row>
    <row r="2521" spans="1:8" customFormat="1" ht="12.75" x14ac:dyDescent="0.2">
      <c r="A2521" t="s">
        <v>5809</v>
      </c>
      <c r="B2521" t="s">
        <v>5810</v>
      </c>
      <c r="C2521">
        <v>0</v>
      </c>
      <c r="D2521">
        <v>984.54</v>
      </c>
      <c r="E2521">
        <v>1389.38</v>
      </c>
      <c r="F2521" t="s">
        <v>6</v>
      </c>
      <c r="G2521">
        <v>984.54</v>
      </c>
      <c r="H2521">
        <v>1389.38</v>
      </c>
    </row>
    <row r="2522" spans="1:8" customFormat="1" ht="12.75" x14ac:dyDescent="0.2">
      <c r="A2522" t="s">
        <v>5811</v>
      </c>
      <c r="B2522" t="s">
        <v>5812</v>
      </c>
      <c r="C2522">
        <v>0</v>
      </c>
      <c r="D2522">
        <v>267.19</v>
      </c>
      <c r="E2522">
        <v>1649.85</v>
      </c>
      <c r="F2522" t="s">
        <v>6</v>
      </c>
      <c r="G2522">
        <v>267.19</v>
      </c>
      <c r="H2522">
        <v>1649.85</v>
      </c>
    </row>
    <row r="2523" spans="1:8" customFormat="1" ht="12.75" x14ac:dyDescent="0.2">
      <c r="A2523" t="s">
        <v>5813</v>
      </c>
      <c r="B2523" t="s">
        <v>5814</v>
      </c>
      <c r="C2523">
        <v>0</v>
      </c>
      <c r="D2523">
        <v>333.73</v>
      </c>
      <c r="E2523">
        <v>1944.13</v>
      </c>
      <c r="F2523" t="s">
        <v>6</v>
      </c>
      <c r="G2523">
        <v>333.73</v>
      </c>
      <c r="H2523">
        <v>1944.13</v>
      </c>
    </row>
    <row r="2524" spans="1:8" customFormat="1" ht="12.75" x14ac:dyDescent="0.2">
      <c r="A2524" t="s">
        <v>5815</v>
      </c>
      <c r="B2524" t="s">
        <v>5816</v>
      </c>
      <c r="C2524">
        <v>0</v>
      </c>
      <c r="D2524">
        <v>400.78</v>
      </c>
      <c r="E2524">
        <v>2480.88</v>
      </c>
      <c r="F2524" t="s">
        <v>6</v>
      </c>
      <c r="G2524">
        <v>400.78</v>
      </c>
      <c r="H2524">
        <v>2480.88</v>
      </c>
    </row>
    <row r="2525" spans="1:8" customFormat="1" ht="12.75" x14ac:dyDescent="0.2">
      <c r="A2525" t="s">
        <v>5817</v>
      </c>
      <c r="B2525" t="s">
        <v>5818</v>
      </c>
      <c r="C2525">
        <v>0</v>
      </c>
      <c r="D2525">
        <v>89.44</v>
      </c>
      <c r="E2525">
        <v>154.72999999999999</v>
      </c>
      <c r="F2525" t="s">
        <v>6</v>
      </c>
      <c r="G2525">
        <v>89.44</v>
      </c>
      <c r="H2525">
        <v>154.72999999999999</v>
      </c>
    </row>
    <row r="2526" spans="1:8" customFormat="1" ht="12.75" x14ac:dyDescent="0.2">
      <c r="A2526" t="s">
        <v>5819</v>
      </c>
      <c r="B2526" t="s">
        <v>5820</v>
      </c>
      <c r="C2526">
        <v>0</v>
      </c>
      <c r="D2526">
        <v>492.19</v>
      </c>
      <c r="E2526">
        <v>596.29999999999995</v>
      </c>
      <c r="F2526" t="s">
        <v>6</v>
      </c>
      <c r="G2526">
        <v>492.19</v>
      </c>
      <c r="H2526">
        <v>596.29999999999995</v>
      </c>
    </row>
    <row r="2527" spans="1:8" customFormat="1" ht="12.75" x14ac:dyDescent="0.2">
      <c r="A2527" t="s">
        <v>5821</v>
      </c>
      <c r="B2527" t="s">
        <v>5822</v>
      </c>
      <c r="C2527">
        <v>0</v>
      </c>
      <c r="D2527">
        <v>133.59</v>
      </c>
      <c r="E2527">
        <v>253.86</v>
      </c>
      <c r="F2527" t="s">
        <v>6</v>
      </c>
      <c r="G2527">
        <v>133.59</v>
      </c>
      <c r="H2527">
        <v>253.86</v>
      </c>
    </row>
    <row r="2528" spans="1:8" customFormat="1" ht="12.75" x14ac:dyDescent="0.2">
      <c r="A2528" t="s">
        <v>5823</v>
      </c>
      <c r="B2528" t="s">
        <v>5824</v>
      </c>
      <c r="C2528">
        <v>0</v>
      </c>
      <c r="D2528">
        <v>187.03</v>
      </c>
      <c r="E2528">
        <v>598.58000000000004</v>
      </c>
      <c r="F2528" t="s">
        <v>6</v>
      </c>
      <c r="G2528">
        <v>187.03</v>
      </c>
      <c r="H2528">
        <v>598.58000000000004</v>
      </c>
    </row>
    <row r="2529" spans="1:8" customFormat="1" ht="12.75" x14ac:dyDescent="0.2">
      <c r="A2529" t="s">
        <v>5825</v>
      </c>
      <c r="B2529" t="s">
        <v>5826</v>
      </c>
      <c r="C2529">
        <v>0</v>
      </c>
      <c r="D2529">
        <v>267.19</v>
      </c>
      <c r="E2529">
        <v>1648.96</v>
      </c>
      <c r="F2529" t="s">
        <v>6</v>
      </c>
      <c r="G2529">
        <v>267.19</v>
      </c>
      <c r="H2529">
        <v>1648.95</v>
      </c>
    </row>
    <row r="2530" spans="1:8" customFormat="1" ht="12.75" x14ac:dyDescent="0.2">
      <c r="A2530" t="s">
        <v>5827</v>
      </c>
      <c r="B2530" t="s">
        <v>5828</v>
      </c>
      <c r="C2530">
        <v>0</v>
      </c>
      <c r="D2530">
        <v>333.98</v>
      </c>
      <c r="E2530">
        <v>2615.38</v>
      </c>
      <c r="F2530" t="s">
        <v>6</v>
      </c>
      <c r="G2530">
        <v>333.98</v>
      </c>
      <c r="H2530">
        <v>2615.38</v>
      </c>
    </row>
    <row r="2531" spans="1:8" customFormat="1" ht="12.75" x14ac:dyDescent="0.2">
      <c r="A2531" t="s">
        <v>5829</v>
      </c>
      <c r="B2531" t="s">
        <v>5830</v>
      </c>
      <c r="C2531">
        <v>0</v>
      </c>
      <c r="D2531">
        <v>400.78</v>
      </c>
      <c r="E2531">
        <v>3688.68</v>
      </c>
      <c r="F2531" t="s">
        <v>6</v>
      </c>
      <c r="G2531">
        <v>400.78</v>
      </c>
      <c r="H2531">
        <v>3688.68</v>
      </c>
    </row>
    <row r="2532" spans="1:8" customFormat="1" ht="12.75" x14ac:dyDescent="0.2">
      <c r="A2532" t="s">
        <v>5831</v>
      </c>
      <c r="B2532" t="s">
        <v>5832</v>
      </c>
      <c r="C2532">
        <v>0</v>
      </c>
      <c r="D2532">
        <v>89.44</v>
      </c>
      <c r="E2532">
        <v>154.72999999999999</v>
      </c>
      <c r="F2532" t="s">
        <v>6</v>
      </c>
      <c r="G2532">
        <v>89.44</v>
      </c>
      <c r="H2532">
        <v>154.72999999999999</v>
      </c>
    </row>
    <row r="2533" spans="1:8" customFormat="1" ht="12.75" x14ac:dyDescent="0.2">
      <c r="A2533" t="s">
        <v>5833</v>
      </c>
      <c r="B2533" t="s">
        <v>5834</v>
      </c>
      <c r="C2533">
        <v>0</v>
      </c>
      <c r="D2533">
        <v>93.52</v>
      </c>
      <c r="E2533">
        <v>194.05</v>
      </c>
      <c r="F2533" t="s">
        <v>6</v>
      </c>
      <c r="G2533">
        <v>93.52</v>
      </c>
      <c r="H2533">
        <v>194.05</v>
      </c>
    </row>
    <row r="2534" spans="1:8" customFormat="1" ht="12.75" x14ac:dyDescent="0.2">
      <c r="A2534" t="s">
        <v>5835</v>
      </c>
      <c r="B2534" t="s">
        <v>5836</v>
      </c>
      <c r="C2534">
        <v>0</v>
      </c>
      <c r="D2534">
        <v>133.59</v>
      </c>
      <c r="E2534">
        <v>253.41</v>
      </c>
      <c r="F2534" t="s">
        <v>6</v>
      </c>
      <c r="G2534">
        <v>133.59</v>
      </c>
      <c r="H2534">
        <v>253.41</v>
      </c>
    </row>
    <row r="2535" spans="1:8" customFormat="1" ht="12.75" x14ac:dyDescent="0.2">
      <c r="A2535" t="s">
        <v>5837</v>
      </c>
      <c r="B2535" t="s">
        <v>5838</v>
      </c>
      <c r="C2535">
        <v>0</v>
      </c>
      <c r="D2535">
        <v>187.03</v>
      </c>
      <c r="E2535">
        <v>595</v>
      </c>
      <c r="F2535" t="s">
        <v>6</v>
      </c>
      <c r="G2535">
        <v>187.03</v>
      </c>
      <c r="H2535">
        <v>595</v>
      </c>
    </row>
    <row r="2536" spans="1:8" customFormat="1" ht="12.75" x14ac:dyDescent="0.2">
      <c r="A2536" t="s">
        <v>5839</v>
      </c>
      <c r="B2536" t="s">
        <v>5840</v>
      </c>
      <c r="C2536">
        <v>0</v>
      </c>
      <c r="D2536">
        <v>267.19</v>
      </c>
      <c r="E2536">
        <v>1658.8</v>
      </c>
      <c r="F2536" t="s">
        <v>6</v>
      </c>
      <c r="G2536">
        <v>267.19</v>
      </c>
      <c r="H2536">
        <v>1658.8</v>
      </c>
    </row>
    <row r="2537" spans="1:8" customFormat="1" ht="12.75" x14ac:dyDescent="0.2">
      <c r="A2537" t="s">
        <v>5841</v>
      </c>
      <c r="B2537" t="s">
        <v>5842</v>
      </c>
      <c r="C2537">
        <v>0</v>
      </c>
      <c r="D2537">
        <v>333.98</v>
      </c>
      <c r="E2537">
        <v>3152.18</v>
      </c>
      <c r="F2537" t="s">
        <v>6</v>
      </c>
      <c r="G2537">
        <v>333.98</v>
      </c>
      <c r="H2537">
        <v>3152.18</v>
      </c>
    </row>
    <row r="2538" spans="1:8" customFormat="1" ht="12.75" x14ac:dyDescent="0.2">
      <c r="A2538" t="s">
        <v>5843</v>
      </c>
      <c r="B2538" t="s">
        <v>5844</v>
      </c>
      <c r="C2538">
        <v>0</v>
      </c>
      <c r="D2538">
        <v>400.78</v>
      </c>
      <c r="E2538">
        <v>4091.28</v>
      </c>
      <c r="F2538" t="s">
        <v>6</v>
      </c>
      <c r="G2538">
        <v>400.78</v>
      </c>
      <c r="H2538">
        <v>4091.28</v>
      </c>
    </row>
    <row r="2539" spans="1:8" customFormat="1" ht="12.75" x14ac:dyDescent="0.2">
      <c r="A2539" t="s">
        <v>5845</v>
      </c>
      <c r="B2539" t="s">
        <v>5846</v>
      </c>
      <c r="C2539">
        <v>0</v>
      </c>
      <c r="D2539">
        <v>183.09</v>
      </c>
      <c r="E2539">
        <v>283.74</v>
      </c>
      <c r="F2539" t="s">
        <v>6</v>
      </c>
      <c r="G2539">
        <v>183.09</v>
      </c>
      <c r="H2539">
        <v>283.74</v>
      </c>
    </row>
    <row r="2540" spans="1:8" customFormat="1" ht="12.75" x14ac:dyDescent="0.2">
      <c r="A2540" t="s">
        <v>5847</v>
      </c>
      <c r="B2540" t="s">
        <v>5848</v>
      </c>
      <c r="C2540">
        <v>0</v>
      </c>
      <c r="D2540">
        <v>200.39</v>
      </c>
      <c r="E2540">
        <v>321.17</v>
      </c>
      <c r="F2540" t="s">
        <v>6</v>
      </c>
      <c r="G2540">
        <v>200.39</v>
      </c>
      <c r="H2540">
        <v>321.17</v>
      </c>
    </row>
    <row r="2541" spans="1:8" customFormat="1" ht="12.75" x14ac:dyDescent="0.2">
      <c r="A2541" t="s">
        <v>5849</v>
      </c>
      <c r="B2541" t="s">
        <v>5850</v>
      </c>
      <c r="C2541">
        <v>0</v>
      </c>
      <c r="D2541">
        <v>267.19</v>
      </c>
      <c r="E2541">
        <v>408.1</v>
      </c>
      <c r="F2541" t="s">
        <v>6</v>
      </c>
      <c r="G2541">
        <v>267.19</v>
      </c>
      <c r="H2541">
        <v>408.1</v>
      </c>
    </row>
    <row r="2542" spans="1:8" customFormat="1" ht="12.75" x14ac:dyDescent="0.2">
      <c r="A2542" t="s">
        <v>5851</v>
      </c>
      <c r="B2542" t="s">
        <v>5852</v>
      </c>
      <c r="C2542">
        <v>0</v>
      </c>
      <c r="D2542">
        <v>387.42</v>
      </c>
      <c r="E2542">
        <v>575.29999999999995</v>
      </c>
      <c r="F2542" t="s">
        <v>6</v>
      </c>
      <c r="G2542">
        <v>387.42</v>
      </c>
      <c r="H2542">
        <v>575.29999999999995</v>
      </c>
    </row>
    <row r="2543" spans="1:8" customFormat="1" ht="12.75" x14ac:dyDescent="0.2">
      <c r="A2543" t="s">
        <v>5853</v>
      </c>
      <c r="B2543" t="s">
        <v>5854</v>
      </c>
      <c r="C2543">
        <v>0</v>
      </c>
      <c r="D2543">
        <v>534.38</v>
      </c>
      <c r="E2543">
        <v>856.46</v>
      </c>
      <c r="F2543" t="s">
        <v>6</v>
      </c>
      <c r="G2543">
        <v>534.38</v>
      </c>
      <c r="H2543">
        <v>856.46</v>
      </c>
    </row>
    <row r="2544" spans="1:8" customFormat="1" ht="12.75" x14ac:dyDescent="0.2">
      <c r="A2544" t="s">
        <v>5855</v>
      </c>
      <c r="B2544" t="s">
        <v>5856</v>
      </c>
      <c r="C2544">
        <v>0</v>
      </c>
      <c r="D2544">
        <v>667.97</v>
      </c>
      <c r="E2544">
        <v>1204.77</v>
      </c>
      <c r="F2544" t="s">
        <v>6</v>
      </c>
      <c r="G2544">
        <v>667.97</v>
      </c>
      <c r="H2544">
        <v>1204.77</v>
      </c>
    </row>
    <row r="2545" spans="1:8" customFormat="1" ht="12.75" x14ac:dyDescent="0.2">
      <c r="A2545" t="s">
        <v>5857</v>
      </c>
      <c r="B2545" t="s">
        <v>5858</v>
      </c>
      <c r="C2545">
        <v>0</v>
      </c>
      <c r="D2545">
        <v>790.31</v>
      </c>
      <c r="E2545">
        <v>1380.79</v>
      </c>
      <c r="F2545" t="s">
        <v>6</v>
      </c>
      <c r="G2545">
        <v>790.31</v>
      </c>
      <c r="H2545">
        <v>1380.79</v>
      </c>
    </row>
    <row r="2546" spans="1:8" customFormat="1" ht="12.75" x14ac:dyDescent="0.2">
      <c r="A2546" t="s">
        <v>5859</v>
      </c>
      <c r="B2546" t="s">
        <v>5860</v>
      </c>
      <c r="C2546">
        <v>0</v>
      </c>
      <c r="D2546">
        <v>183.09</v>
      </c>
      <c r="E2546">
        <v>290.45</v>
      </c>
      <c r="F2546" t="s">
        <v>6</v>
      </c>
      <c r="G2546">
        <v>183.09</v>
      </c>
      <c r="H2546">
        <v>290.45</v>
      </c>
    </row>
    <row r="2547" spans="1:8" customFormat="1" ht="12.75" x14ac:dyDescent="0.2">
      <c r="A2547" t="s">
        <v>5861</v>
      </c>
      <c r="B2547" t="s">
        <v>5862</v>
      </c>
      <c r="C2547">
        <v>0</v>
      </c>
      <c r="D2547">
        <v>200.39</v>
      </c>
      <c r="E2547">
        <v>327.88</v>
      </c>
      <c r="F2547" t="s">
        <v>6</v>
      </c>
      <c r="G2547">
        <v>200.39</v>
      </c>
      <c r="H2547">
        <v>327.88</v>
      </c>
    </row>
    <row r="2548" spans="1:8" customFormat="1" ht="12.75" x14ac:dyDescent="0.2">
      <c r="A2548" t="s">
        <v>5863</v>
      </c>
      <c r="B2548" t="s">
        <v>5864</v>
      </c>
      <c r="C2548">
        <v>0</v>
      </c>
      <c r="D2548">
        <v>267.19</v>
      </c>
      <c r="E2548">
        <v>421.52</v>
      </c>
      <c r="F2548" t="s">
        <v>6</v>
      </c>
      <c r="G2548">
        <v>267.19</v>
      </c>
      <c r="H2548">
        <v>421.52</v>
      </c>
    </row>
    <row r="2549" spans="1:8" customFormat="1" ht="12.75" x14ac:dyDescent="0.2">
      <c r="A2549" t="s">
        <v>5865</v>
      </c>
      <c r="B2549" t="s">
        <v>5866</v>
      </c>
      <c r="C2549">
        <v>0</v>
      </c>
      <c r="D2549">
        <v>387.93</v>
      </c>
      <c r="E2549">
        <v>589.23</v>
      </c>
      <c r="F2549" t="s">
        <v>6</v>
      </c>
      <c r="G2549">
        <v>387.93</v>
      </c>
      <c r="H2549">
        <v>589.23</v>
      </c>
    </row>
    <row r="2550" spans="1:8" customFormat="1" ht="12.75" x14ac:dyDescent="0.2">
      <c r="A2550" t="s">
        <v>5867</v>
      </c>
      <c r="B2550" t="s">
        <v>5868</v>
      </c>
      <c r="C2550">
        <v>0</v>
      </c>
      <c r="D2550">
        <v>534.38</v>
      </c>
      <c r="E2550">
        <v>869.88</v>
      </c>
      <c r="F2550" t="s">
        <v>6</v>
      </c>
      <c r="G2550">
        <v>534.38</v>
      </c>
      <c r="H2550">
        <v>869.88</v>
      </c>
    </row>
    <row r="2551" spans="1:8" customFormat="1" ht="12.75" x14ac:dyDescent="0.2">
      <c r="A2551" t="s">
        <v>5869</v>
      </c>
      <c r="B2551" t="s">
        <v>5870</v>
      </c>
      <c r="C2551">
        <v>0</v>
      </c>
      <c r="D2551">
        <v>667.97</v>
      </c>
      <c r="E2551">
        <v>1231.6099999999999</v>
      </c>
      <c r="F2551" t="s">
        <v>6</v>
      </c>
      <c r="G2551">
        <v>667.97</v>
      </c>
      <c r="H2551">
        <v>1231.6099999999999</v>
      </c>
    </row>
    <row r="2552" spans="1:8" customFormat="1" ht="12.75" x14ac:dyDescent="0.2">
      <c r="A2552" t="s">
        <v>5871</v>
      </c>
      <c r="B2552" t="s">
        <v>5872</v>
      </c>
      <c r="C2552" t="s">
        <v>6</v>
      </c>
      <c r="D2552">
        <v>1474.25</v>
      </c>
      <c r="E2552" t="s">
        <v>6</v>
      </c>
      <c r="F2552">
        <v>803.25</v>
      </c>
      <c r="G2552">
        <v>1474.25</v>
      </c>
      <c r="H2552">
        <v>0</v>
      </c>
    </row>
    <row r="2553" spans="1:8" customFormat="1" ht="12.75" x14ac:dyDescent="0.2">
      <c r="A2553" t="s">
        <v>5873</v>
      </c>
      <c r="B2553" t="s">
        <v>5874</v>
      </c>
      <c r="C2553" t="s">
        <v>6</v>
      </c>
      <c r="D2553">
        <v>283.74</v>
      </c>
      <c r="E2553" t="s">
        <v>6</v>
      </c>
      <c r="F2553">
        <v>183.09</v>
      </c>
      <c r="G2553">
        <v>283.74</v>
      </c>
      <c r="H2553">
        <v>0</v>
      </c>
    </row>
    <row r="2554" spans="1:8" customFormat="1" ht="12.75" x14ac:dyDescent="0.2">
      <c r="A2554" t="s">
        <v>5875</v>
      </c>
      <c r="B2554" t="s">
        <v>5876</v>
      </c>
      <c r="C2554" t="s">
        <v>6</v>
      </c>
      <c r="D2554">
        <v>321.17</v>
      </c>
      <c r="E2554" t="s">
        <v>6</v>
      </c>
      <c r="F2554">
        <v>200.39</v>
      </c>
      <c r="G2554">
        <v>321.17</v>
      </c>
      <c r="H2554">
        <v>0</v>
      </c>
    </row>
    <row r="2555" spans="1:8" customFormat="1" ht="12.75" x14ac:dyDescent="0.2">
      <c r="A2555" t="s">
        <v>5877</v>
      </c>
      <c r="B2555" t="s">
        <v>5878</v>
      </c>
      <c r="C2555" t="s">
        <v>6</v>
      </c>
      <c r="D2555">
        <v>455.07</v>
      </c>
      <c r="E2555" t="s">
        <v>6</v>
      </c>
      <c r="F2555">
        <v>267.19</v>
      </c>
      <c r="G2555">
        <v>455.07</v>
      </c>
      <c r="H2555">
        <v>0</v>
      </c>
    </row>
    <row r="2556" spans="1:8" customFormat="1" ht="12.75" x14ac:dyDescent="0.2">
      <c r="A2556" t="s">
        <v>5879</v>
      </c>
      <c r="B2556" t="s">
        <v>5880</v>
      </c>
      <c r="C2556" t="s">
        <v>6</v>
      </c>
      <c r="D2556">
        <v>655.82</v>
      </c>
      <c r="E2556" t="s">
        <v>6</v>
      </c>
      <c r="F2556">
        <v>387.42</v>
      </c>
      <c r="G2556">
        <v>655.82</v>
      </c>
      <c r="H2556">
        <v>0</v>
      </c>
    </row>
    <row r="2557" spans="1:8" customFormat="1" ht="12.75" x14ac:dyDescent="0.2">
      <c r="A2557" t="s">
        <v>5881</v>
      </c>
      <c r="B2557" t="s">
        <v>5882</v>
      </c>
      <c r="C2557" t="s">
        <v>6</v>
      </c>
      <c r="D2557">
        <v>990.66</v>
      </c>
      <c r="E2557" t="s">
        <v>6</v>
      </c>
      <c r="F2557">
        <v>534.38</v>
      </c>
      <c r="G2557">
        <v>990.66</v>
      </c>
      <c r="H2557">
        <v>0</v>
      </c>
    </row>
    <row r="2558" spans="1:8" customFormat="1" ht="12.75" x14ac:dyDescent="0.2">
      <c r="A2558" t="s">
        <v>5883</v>
      </c>
      <c r="B2558" t="s">
        <v>5884</v>
      </c>
      <c r="C2558" t="s">
        <v>6</v>
      </c>
      <c r="D2558">
        <v>1500.01</v>
      </c>
      <c r="E2558" t="s">
        <v>6</v>
      </c>
      <c r="F2558">
        <v>667.97</v>
      </c>
      <c r="G2558">
        <v>1500.01</v>
      </c>
      <c r="H2558">
        <v>0</v>
      </c>
    </row>
    <row r="2559" spans="1:8" customFormat="1" ht="12.75" x14ac:dyDescent="0.2">
      <c r="A2559" t="s">
        <v>5885</v>
      </c>
      <c r="B2559" t="s">
        <v>5886</v>
      </c>
      <c r="C2559" t="s">
        <v>6</v>
      </c>
      <c r="D2559">
        <v>1761.09</v>
      </c>
      <c r="E2559" t="s">
        <v>6</v>
      </c>
      <c r="F2559">
        <v>801.56</v>
      </c>
      <c r="G2559">
        <v>1761.09</v>
      </c>
      <c r="H2559">
        <v>0</v>
      </c>
    </row>
    <row r="2560" spans="1:8" customFormat="1" ht="12.75" x14ac:dyDescent="0.2">
      <c r="A2560" t="s">
        <v>5887</v>
      </c>
      <c r="B2560" t="s">
        <v>5888</v>
      </c>
      <c r="C2560" t="s">
        <v>1138</v>
      </c>
      <c r="D2560">
        <v>34.11</v>
      </c>
      <c r="E2560" t="s">
        <v>51</v>
      </c>
      <c r="F2560">
        <v>79.900000000000006</v>
      </c>
      <c r="G2560">
        <v>111.92</v>
      </c>
      <c r="H2560">
        <v>0</v>
      </c>
    </row>
    <row r="2561" spans="1:8" customFormat="1" ht="12.75" x14ac:dyDescent="0.2">
      <c r="A2561" t="s">
        <v>5889</v>
      </c>
      <c r="B2561" t="s">
        <v>5890</v>
      </c>
      <c r="C2561" t="s">
        <v>1138</v>
      </c>
      <c r="D2561">
        <v>37.770000000000003</v>
      </c>
      <c r="E2561" t="s">
        <v>51</v>
      </c>
      <c r="F2561">
        <v>79.900000000000006</v>
      </c>
      <c r="G2561">
        <v>123.92</v>
      </c>
      <c r="H2561">
        <v>0</v>
      </c>
    </row>
    <row r="2562" spans="1:8" customFormat="1" ht="12.75" x14ac:dyDescent="0.2">
      <c r="A2562" t="s">
        <v>5891</v>
      </c>
      <c r="B2562" t="s">
        <v>5892</v>
      </c>
      <c r="C2562" t="s">
        <v>1138</v>
      </c>
      <c r="D2562">
        <v>24.35</v>
      </c>
      <c r="E2562">
        <v>45.09</v>
      </c>
      <c r="F2562" t="s">
        <v>51</v>
      </c>
      <c r="G2562">
        <v>79.900000000000006</v>
      </c>
      <c r="H2562">
        <v>147.94</v>
      </c>
    </row>
    <row r="2563" spans="1:8" customFormat="1" ht="12.75" x14ac:dyDescent="0.2">
      <c r="A2563" t="s">
        <v>5893</v>
      </c>
      <c r="B2563" t="s">
        <v>5894</v>
      </c>
      <c r="C2563" t="s">
        <v>1138</v>
      </c>
      <c r="D2563">
        <v>32.58</v>
      </c>
      <c r="E2563">
        <v>65.52</v>
      </c>
      <c r="F2563" t="s">
        <v>51</v>
      </c>
      <c r="G2563">
        <v>106.9</v>
      </c>
      <c r="H2563">
        <v>214.97</v>
      </c>
    </row>
    <row r="2564" spans="1:8" customFormat="1" ht="12.75" x14ac:dyDescent="0.2">
      <c r="A2564" t="s">
        <v>5895</v>
      </c>
      <c r="B2564" t="s">
        <v>5896</v>
      </c>
      <c r="C2564" t="s">
        <v>1138</v>
      </c>
      <c r="D2564">
        <v>32.58</v>
      </c>
      <c r="E2564">
        <v>82.6</v>
      </c>
      <c r="F2564" t="s">
        <v>51</v>
      </c>
      <c r="G2564">
        <v>106.9</v>
      </c>
      <c r="H2564">
        <v>271.01</v>
      </c>
    </row>
    <row r="2565" spans="1:8" customFormat="1" ht="12.75" x14ac:dyDescent="0.2">
      <c r="A2565" t="s">
        <v>5897</v>
      </c>
      <c r="B2565" t="s">
        <v>5898</v>
      </c>
      <c r="C2565" t="s">
        <v>1138</v>
      </c>
      <c r="D2565">
        <v>32.58</v>
      </c>
      <c r="E2565">
        <v>111.88</v>
      </c>
      <c r="F2565" t="s">
        <v>51</v>
      </c>
      <c r="G2565">
        <v>106.9</v>
      </c>
      <c r="H2565">
        <v>367.07</v>
      </c>
    </row>
    <row r="2566" spans="1:8" customFormat="1" ht="12.75" x14ac:dyDescent="0.2">
      <c r="A2566" t="s">
        <v>5899</v>
      </c>
      <c r="B2566" t="s">
        <v>5900</v>
      </c>
      <c r="C2566" t="s">
        <v>1138</v>
      </c>
      <c r="D2566">
        <v>36.659999999999997</v>
      </c>
      <c r="E2566">
        <v>200.14</v>
      </c>
      <c r="F2566" t="s">
        <v>51</v>
      </c>
      <c r="G2566">
        <v>120.27</v>
      </c>
      <c r="H2566">
        <v>656.62</v>
      </c>
    </row>
    <row r="2567" spans="1:8" customFormat="1" ht="12.75" x14ac:dyDescent="0.2">
      <c r="A2567" t="s">
        <v>5901</v>
      </c>
      <c r="B2567" t="s">
        <v>5902</v>
      </c>
      <c r="C2567" t="s">
        <v>6</v>
      </c>
      <c r="D2567">
        <v>64.13</v>
      </c>
      <c r="E2567">
        <v>149.52000000000001</v>
      </c>
      <c r="F2567" t="s">
        <v>6</v>
      </c>
      <c r="G2567">
        <v>64.13</v>
      </c>
      <c r="H2567">
        <v>149.52000000000001</v>
      </c>
    </row>
    <row r="2568" spans="1:8" customFormat="1" ht="12.75" x14ac:dyDescent="0.2">
      <c r="A2568" t="s">
        <v>5903</v>
      </c>
      <c r="B2568" t="s">
        <v>5904</v>
      </c>
      <c r="C2568" t="s">
        <v>6</v>
      </c>
      <c r="D2568">
        <v>64.13</v>
      </c>
      <c r="E2568">
        <v>198.32</v>
      </c>
      <c r="F2568" t="s">
        <v>6</v>
      </c>
      <c r="G2568">
        <v>64.13</v>
      </c>
      <c r="H2568">
        <v>198.32</v>
      </c>
    </row>
    <row r="2569" spans="1:8" customFormat="1" ht="12.75" x14ac:dyDescent="0.2">
      <c r="A2569" t="s">
        <v>5905</v>
      </c>
      <c r="B2569" t="s">
        <v>5906</v>
      </c>
      <c r="C2569" t="s">
        <v>6</v>
      </c>
      <c r="D2569">
        <v>64.13</v>
      </c>
      <c r="E2569">
        <v>259.33</v>
      </c>
      <c r="F2569" t="s">
        <v>6</v>
      </c>
      <c r="G2569">
        <v>64.13</v>
      </c>
      <c r="H2569">
        <v>259.33</v>
      </c>
    </row>
    <row r="2570" spans="1:8" customFormat="1" ht="12.75" x14ac:dyDescent="0.2">
      <c r="A2570" t="s">
        <v>5907</v>
      </c>
      <c r="B2570" t="s">
        <v>5908</v>
      </c>
      <c r="C2570" t="s">
        <v>6</v>
      </c>
      <c r="D2570">
        <v>89.44</v>
      </c>
      <c r="E2570">
        <v>455.44</v>
      </c>
      <c r="F2570" t="s">
        <v>6</v>
      </c>
      <c r="G2570">
        <v>89.44</v>
      </c>
      <c r="H2570">
        <v>455.44</v>
      </c>
    </row>
    <row r="2571" spans="1:8" customFormat="1" ht="12.75" x14ac:dyDescent="0.2">
      <c r="A2571" t="s">
        <v>5909</v>
      </c>
      <c r="B2571" t="s">
        <v>5910</v>
      </c>
      <c r="C2571" t="s">
        <v>6</v>
      </c>
      <c r="D2571">
        <v>507.09</v>
      </c>
      <c r="E2571">
        <v>1117.0899999999999</v>
      </c>
      <c r="F2571" t="s">
        <v>6</v>
      </c>
      <c r="G2571">
        <v>507.09</v>
      </c>
      <c r="H2571">
        <v>1117.0899999999999</v>
      </c>
    </row>
    <row r="2572" spans="1:8" customFormat="1" ht="12.75" x14ac:dyDescent="0.2">
      <c r="A2572" t="s">
        <v>5911</v>
      </c>
      <c r="B2572" t="s">
        <v>5912</v>
      </c>
      <c r="C2572" t="s">
        <v>6</v>
      </c>
      <c r="D2572">
        <v>93.52</v>
      </c>
      <c r="E2572">
        <v>1496.52</v>
      </c>
      <c r="F2572" t="s">
        <v>6</v>
      </c>
      <c r="G2572">
        <v>93.52</v>
      </c>
      <c r="H2572">
        <v>1496.52</v>
      </c>
    </row>
    <row r="2573" spans="1:8" customFormat="1" ht="12.75" x14ac:dyDescent="0.2">
      <c r="A2573" t="s">
        <v>5913</v>
      </c>
      <c r="B2573" t="s">
        <v>5914</v>
      </c>
      <c r="C2573" t="s">
        <v>6</v>
      </c>
      <c r="D2573">
        <v>133.59</v>
      </c>
      <c r="E2573">
        <v>5013.59</v>
      </c>
      <c r="F2573" t="s">
        <v>6</v>
      </c>
      <c r="G2573">
        <v>133.59</v>
      </c>
      <c r="H2573">
        <v>5013.59</v>
      </c>
    </row>
    <row r="2574" spans="1:8" customFormat="1" ht="12.75" x14ac:dyDescent="0.2">
      <c r="A2574" t="s">
        <v>5915</v>
      </c>
      <c r="B2574" t="s">
        <v>5916</v>
      </c>
      <c r="C2574" t="s">
        <v>6</v>
      </c>
      <c r="D2574">
        <v>213.75</v>
      </c>
      <c r="E2574">
        <v>354.05</v>
      </c>
      <c r="F2574" t="s">
        <v>6</v>
      </c>
      <c r="G2574">
        <v>213.75</v>
      </c>
      <c r="H2574">
        <v>354.05</v>
      </c>
    </row>
    <row r="2575" spans="1:8" customFormat="1" ht="12.75" x14ac:dyDescent="0.2">
      <c r="A2575" t="s">
        <v>5917</v>
      </c>
      <c r="B2575" t="s">
        <v>5918</v>
      </c>
      <c r="C2575" t="s">
        <v>6</v>
      </c>
      <c r="D2575">
        <v>213.75</v>
      </c>
      <c r="E2575">
        <v>439.45</v>
      </c>
      <c r="F2575" t="s">
        <v>6</v>
      </c>
      <c r="G2575">
        <v>213.75</v>
      </c>
      <c r="H2575">
        <v>439.45</v>
      </c>
    </row>
    <row r="2576" spans="1:8" customFormat="1" ht="12.75" x14ac:dyDescent="0.2">
      <c r="A2576" t="s">
        <v>5919</v>
      </c>
      <c r="B2576" t="s">
        <v>5920</v>
      </c>
      <c r="C2576" t="s">
        <v>6</v>
      </c>
      <c r="D2576">
        <v>213.75</v>
      </c>
      <c r="E2576">
        <v>549.25</v>
      </c>
      <c r="F2576" t="s">
        <v>6</v>
      </c>
      <c r="G2576">
        <v>213.75</v>
      </c>
      <c r="H2576">
        <v>549.25</v>
      </c>
    </row>
    <row r="2577" spans="1:8" customFormat="1" ht="12.75" x14ac:dyDescent="0.2">
      <c r="A2577" t="s">
        <v>5921</v>
      </c>
      <c r="B2577" t="s">
        <v>5922</v>
      </c>
      <c r="C2577" t="s">
        <v>6</v>
      </c>
      <c r="D2577">
        <v>267.19</v>
      </c>
      <c r="E2577">
        <v>907.69</v>
      </c>
      <c r="F2577" t="s">
        <v>6</v>
      </c>
      <c r="G2577">
        <v>267.19</v>
      </c>
      <c r="H2577">
        <v>907.69</v>
      </c>
    </row>
    <row r="2578" spans="1:8" customFormat="1" ht="12.75" x14ac:dyDescent="0.2">
      <c r="A2578" t="s">
        <v>5923</v>
      </c>
      <c r="B2578" t="s">
        <v>5924</v>
      </c>
      <c r="C2578" t="s">
        <v>6</v>
      </c>
      <c r="D2578">
        <v>267.19</v>
      </c>
      <c r="E2578">
        <v>1365.19</v>
      </c>
      <c r="F2578" t="s">
        <v>6</v>
      </c>
      <c r="G2578">
        <v>267.19</v>
      </c>
      <c r="H2578">
        <v>1365.19</v>
      </c>
    </row>
    <row r="2579" spans="1:8" customFormat="1" ht="12.75" x14ac:dyDescent="0.2">
      <c r="A2579" t="s">
        <v>5925</v>
      </c>
      <c r="B2579" t="s">
        <v>5926</v>
      </c>
      <c r="C2579" t="s">
        <v>6</v>
      </c>
      <c r="D2579">
        <v>320.63</v>
      </c>
      <c r="E2579">
        <v>2699.63</v>
      </c>
      <c r="F2579" t="s">
        <v>6</v>
      </c>
      <c r="G2579">
        <v>320.63</v>
      </c>
      <c r="H2579">
        <v>2699.63</v>
      </c>
    </row>
    <row r="2580" spans="1:8" customFormat="1" ht="12.75" x14ac:dyDescent="0.2">
      <c r="A2580" t="s">
        <v>5927</v>
      </c>
      <c r="B2580" t="s">
        <v>5928</v>
      </c>
      <c r="C2580" t="s">
        <v>6</v>
      </c>
      <c r="D2580">
        <v>427.5</v>
      </c>
      <c r="E2580">
        <v>8113.5</v>
      </c>
      <c r="F2580" t="s">
        <v>6</v>
      </c>
      <c r="G2580">
        <v>427.5</v>
      </c>
      <c r="H2580">
        <v>8113.5</v>
      </c>
    </row>
    <row r="2581" spans="1:8" customFormat="1" ht="12.75" x14ac:dyDescent="0.2">
      <c r="A2581" t="s">
        <v>5929</v>
      </c>
      <c r="B2581" t="s">
        <v>5930</v>
      </c>
      <c r="C2581" t="s">
        <v>6</v>
      </c>
      <c r="D2581">
        <v>135</v>
      </c>
      <c r="E2581">
        <v>226.5</v>
      </c>
      <c r="F2581" t="s">
        <v>6</v>
      </c>
      <c r="G2581">
        <v>135</v>
      </c>
      <c r="H2581">
        <v>226.5</v>
      </c>
    </row>
    <row r="2582" spans="1:8" customFormat="1" ht="12.75" x14ac:dyDescent="0.2">
      <c r="A2582" t="s">
        <v>5931</v>
      </c>
      <c r="B2582" t="s">
        <v>5932</v>
      </c>
      <c r="C2582" t="s">
        <v>6</v>
      </c>
      <c r="D2582">
        <v>135</v>
      </c>
      <c r="E2582">
        <v>281.39999999999998</v>
      </c>
      <c r="F2582" t="s">
        <v>6</v>
      </c>
      <c r="G2582">
        <v>135</v>
      </c>
      <c r="H2582">
        <v>281.39999999999998</v>
      </c>
    </row>
    <row r="2583" spans="1:8" customFormat="1" ht="12.75" x14ac:dyDescent="0.2">
      <c r="A2583" t="s">
        <v>5933</v>
      </c>
      <c r="B2583" t="s">
        <v>5934</v>
      </c>
      <c r="C2583" t="s">
        <v>6</v>
      </c>
      <c r="D2583">
        <v>135</v>
      </c>
      <c r="E2583">
        <v>342.4</v>
      </c>
      <c r="F2583" t="s">
        <v>6</v>
      </c>
      <c r="G2583">
        <v>135</v>
      </c>
      <c r="H2583">
        <v>342.4</v>
      </c>
    </row>
    <row r="2584" spans="1:8" customFormat="1" ht="12.75" x14ac:dyDescent="0.2">
      <c r="A2584" t="s">
        <v>5935</v>
      </c>
      <c r="B2584" t="s">
        <v>5936</v>
      </c>
      <c r="C2584" t="s">
        <v>6</v>
      </c>
      <c r="D2584">
        <v>173.53</v>
      </c>
      <c r="E2584">
        <v>478.53</v>
      </c>
      <c r="F2584" t="s">
        <v>6</v>
      </c>
      <c r="G2584">
        <v>173.53</v>
      </c>
      <c r="H2584">
        <v>478.53</v>
      </c>
    </row>
    <row r="2585" spans="1:8" customFormat="1" ht="12.75" x14ac:dyDescent="0.2">
      <c r="A2585" t="s">
        <v>5937</v>
      </c>
      <c r="B2585" t="s">
        <v>5938</v>
      </c>
      <c r="C2585" t="s">
        <v>6</v>
      </c>
      <c r="D2585">
        <v>173.53</v>
      </c>
      <c r="E2585">
        <v>844.53</v>
      </c>
      <c r="F2585" t="s">
        <v>6</v>
      </c>
      <c r="G2585">
        <v>173.53</v>
      </c>
      <c r="H2585">
        <v>844.53</v>
      </c>
    </row>
    <row r="2586" spans="1:8" customFormat="1" ht="12.75" x14ac:dyDescent="0.2">
      <c r="A2586" t="s">
        <v>5939</v>
      </c>
      <c r="B2586" t="s">
        <v>5940</v>
      </c>
      <c r="C2586" t="s">
        <v>6</v>
      </c>
      <c r="D2586">
        <v>200.39</v>
      </c>
      <c r="E2586">
        <v>2030.39</v>
      </c>
      <c r="F2586" t="s">
        <v>6</v>
      </c>
      <c r="G2586">
        <v>200.39</v>
      </c>
      <c r="H2586">
        <v>2030.39</v>
      </c>
    </row>
    <row r="2587" spans="1:8" customFormat="1" ht="12.75" x14ac:dyDescent="0.2">
      <c r="A2587" t="s">
        <v>5941</v>
      </c>
      <c r="B2587" t="s">
        <v>5942</v>
      </c>
      <c r="C2587" t="s">
        <v>6</v>
      </c>
      <c r="D2587">
        <v>253.13</v>
      </c>
      <c r="E2587">
        <v>5377.13</v>
      </c>
      <c r="F2587" t="s">
        <v>6</v>
      </c>
      <c r="G2587">
        <v>253.13</v>
      </c>
      <c r="H2587">
        <v>5377.13</v>
      </c>
    </row>
    <row r="2588" spans="1:8" customFormat="1" ht="12.75" x14ac:dyDescent="0.2">
      <c r="A2588" t="s">
        <v>5943</v>
      </c>
      <c r="B2588" t="s">
        <v>5944</v>
      </c>
      <c r="C2588" t="s">
        <v>6</v>
      </c>
      <c r="D2588">
        <v>70.88</v>
      </c>
      <c r="E2588">
        <v>137.97999999999999</v>
      </c>
      <c r="F2588" t="s">
        <v>6</v>
      </c>
      <c r="G2588">
        <v>70.88</v>
      </c>
      <c r="H2588">
        <v>137.97999999999999</v>
      </c>
    </row>
    <row r="2589" spans="1:8" customFormat="1" ht="12.75" x14ac:dyDescent="0.2">
      <c r="A2589" t="s">
        <v>5945</v>
      </c>
      <c r="B2589" t="s">
        <v>5946</v>
      </c>
      <c r="C2589" t="s">
        <v>6</v>
      </c>
      <c r="D2589">
        <v>70.88</v>
      </c>
      <c r="E2589">
        <v>168.48</v>
      </c>
      <c r="F2589" t="s">
        <v>6</v>
      </c>
      <c r="G2589">
        <v>70.88</v>
      </c>
      <c r="H2589">
        <v>168.48</v>
      </c>
    </row>
    <row r="2590" spans="1:8" customFormat="1" ht="12.75" x14ac:dyDescent="0.2">
      <c r="A2590" t="s">
        <v>5947</v>
      </c>
      <c r="B2590" t="s">
        <v>5948</v>
      </c>
      <c r="C2590" t="s">
        <v>6</v>
      </c>
      <c r="D2590">
        <v>70.88</v>
      </c>
      <c r="E2590">
        <v>211.18</v>
      </c>
      <c r="F2590" t="s">
        <v>6</v>
      </c>
      <c r="G2590">
        <v>70.88</v>
      </c>
      <c r="H2590">
        <v>211.18</v>
      </c>
    </row>
    <row r="2591" spans="1:8" customFormat="1" ht="12.75" x14ac:dyDescent="0.2">
      <c r="A2591" t="s">
        <v>5949</v>
      </c>
      <c r="B2591" t="s">
        <v>5950</v>
      </c>
      <c r="C2591" t="s">
        <v>6</v>
      </c>
      <c r="D2591">
        <v>84.66</v>
      </c>
      <c r="E2591">
        <v>328.66</v>
      </c>
      <c r="F2591" t="s">
        <v>6</v>
      </c>
      <c r="G2591">
        <v>84.66</v>
      </c>
      <c r="H2591">
        <v>328.66</v>
      </c>
    </row>
    <row r="2592" spans="1:8" customFormat="1" ht="12.75" x14ac:dyDescent="0.2">
      <c r="A2592" t="s">
        <v>5951</v>
      </c>
      <c r="B2592" t="s">
        <v>5952</v>
      </c>
      <c r="C2592" t="s">
        <v>6</v>
      </c>
      <c r="D2592">
        <v>84.66</v>
      </c>
      <c r="E2592">
        <v>511.66</v>
      </c>
      <c r="F2592" t="s">
        <v>6</v>
      </c>
      <c r="G2592">
        <v>84.66</v>
      </c>
      <c r="H2592">
        <v>511.66</v>
      </c>
    </row>
    <row r="2593" spans="1:8" customFormat="1" ht="12.75" x14ac:dyDescent="0.2">
      <c r="A2593" t="s">
        <v>5953</v>
      </c>
      <c r="B2593" t="s">
        <v>5954</v>
      </c>
      <c r="C2593" t="s">
        <v>6</v>
      </c>
      <c r="D2593">
        <v>88.59</v>
      </c>
      <c r="E2593">
        <v>1132.9100000000001</v>
      </c>
      <c r="F2593" t="s">
        <v>6</v>
      </c>
      <c r="G2593">
        <v>88.59</v>
      </c>
      <c r="H2593">
        <v>1132.9100000000001</v>
      </c>
    </row>
    <row r="2594" spans="1:8" customFormat="1" ht="12.75" x14ac:dyDescent="0.2">
      <c r="A2594" t="s">
        <v>5955</v>
      </c>
      <c r="B2594" t="s">
        <v>5956</v>
      </c>
      <c r="C2594" t="s">
        <v>6</v>
      </c>
      <c r="D2594">
        <v>126.56</v>
      </c>
      <c r="E2594">
        <v>3176.56</v>
      </c>
      <c r="F2594" t="s">
        <v>6</v>
      </c>
      <c r="G2594">
        <v>126.56</v>
      </c>
      <c r="H2594">
        <v>3176.56</v>
      </c>
    </row>
    <row r="2595" spans="1:8" customFormat="1" ht="12.75" x14ac:dyDescent="0.2">
      <c r="A2595" t="s">
        <v>5957</v>
      </c>
      <c r="B2595" t="s">
        <v>5958</v>
      </c>
      <c r="C2595" t="s">
        <v>1138</v>
      </c>
      <c r="D2595">
        <v>1111.28</v>
      </c>
      <c r="E2595">
        <v>8126.28</v>
      </c>
      <c r="F2595" t="s">
        <v>51</v>
      </c>
      <c r="G2595">
        <v>3645.94</v>
      </c>
      <c r="H2595">
        <v>26661.03</v>
      </c>
    </row>
    <row r="2596" spans="1:8" customFormat="1" ht="12.75" x14ac:dyDescent="0.2">
      <c r="A2596" t="s">
        <v>5959</v>
      </c>
      <c r="B2596" t="s">
        <v>5960</v>
      </c>
      <c r="C2596" t="s">
        <v>1138</v>
      </c>
      <c r="D2596">
        <v>466.46</v>
      </c>
      <c r="E2596">
        <v>6261.46</v>
      </c>
      <c r="F2596" t="s">
        <v>51</v>
      </c>
      <c r="G2596">
        <v>1530.39</v>
      </c>
      <c r="H2596">
        <v>20542.86</v>
      </c>
    </row>
    <row r="2597" spans="1:8" customFormat="1" ht="12.75" x14ac:dyDescent="0.2">
      <c r="A2597" t="s">
        <v>5961</v>
      </c>
      <c r="B2597" t="s">
        <v>5962</v>
      </c>
      <c r="C2597" t="s">
        <v>1138</v>
      </c>
      <c r="D2597">
        <v>555.64</v>
      </c>
      <c r="E2597">
        <v>6045.64</v>
      </c>
      <c r="F2597" t="s">
        <v>51</v>
      </c>
      <c r="G2597">
        <v>1822.97</v>
      </c>
      <c r="H2597">
        <v>19834.78</v>
      </c>
    </row>
    <row r="2598" spans="1:8" customFormat="1" ht="12.75" x14ac:dyDescent="0.2">
      <c r="A2598" t="s">
        <v>5963</v>
      </c>
      <c r="B2598" t="s">
        <v>5964</v>
      </c>
      <c r="C2598" t="s">
        <v>1138</v>
      </c>
      <c r="D2598">
        <v>463.03</v>
      </c>
      <c r="E2598">
        <v>4733.03</v>
      </c>
      <c r="F2598" t="s">
        <v>51</v>
      </c>
      <c r="G2598">
        <v>1519.14</v>
      </c>
      <c r="H2598">
        <v>15528.33</v>
      </c>
    </row>
    <row r="2599" spans="1:8" customFormat="1" ht="12.75" x14ac:dyDescent="0.2">
      <c r="A2599" t="s">
        <v>5965</v>
      </c>
      <c r="B2599" t="s">
        <v>5966</v>
      </c>
      <c r="C2599" t="s">
        <v>1138</v>
      </c>
      <c r="D2599">
        <v>370.43</v>
      </c>
      <c r="E2599">
        <v>4030.43</v>
      </c>
      <c r="F2599" t="s">
        <v>51</v>
      </c>
      <c r="G2599">
        <v>1215.31</v>
      </c>
      <c r="H2599">
        <v>13223.19</v>
      </c>
    </row>
    <row r="2600" spans="1:8" customFormat="1" ht="12.75" x14ac:dyDescent="0.2">
      <c r="A2600" t="s">
        <v>5967</v>
      </c>
      <c r="B2600" t="s">
        <v>5968</v>
      </c>
      <c r="C2600" t="s">
        <v>1138</v>
      </c>
      <c r="D2600">
        <v>277.82</v>
      </c>
      <c r="E2600">
        <v>1558.82</v>
      </c>
      <c r="F2600" t="s">
        <v>51</v>
      </c>
      <c r="G2600">
        <v>911.48</v>
      </c>
      <c r="H2600">
        <v>5114.24</v>
      </c>
    </row>
    <row r="2601" spans="1:8" customFormat="1" ht="12.75" x14ac:dyDescent="0.2">
      <c r="A2601" t="s">
        <v>5969</v>
      </c>
      <c r="B2601" t="s">
        <v>5970</v>
      </c>
      <c r="C2601" t="s">
        <v>1138</v>
      </c>
      <c r="D2601">
        <v>185.21</v>
      </c>
      <c r="E2601">
        <v>892.81</v>
      </c>
      <c r="F2601" t="s">
        <v>51</v>
      </c>
      <c r="G2601">
        <v>607.66</v>
      </c>
      <c r="H2601">
        <v>2929.18</v>
      </c>
    </row>
    <row r="2602" spans="1:8" customFormat="1" ht="12.75" x14ac:dyDescent="0.2">
      <c r="A2602" t="s">
        <v>5971</v>
      </c>
      <c r="B2602" t="s">
        <v>5972</v>
      </c>
      <c r="C2602" t="s">
        <v>1138</v>
      </c>
      <c r="D2602">
        <v>926.07</v>
      </c>
      <c r="E2602">
        <v>7331.07</v>
      </c>
      <c r="F2602" t="s">
        <v>51</v>
      </c>
      <c r="G2602">
        <v>3038.28</v>
      </c>
      <c r="H2602">
        <v>24052.06</v>
      </c>
    </row>
    <row r="2603" spans="1:8" customFormat="1" ht="12.75" x14ac:dyDescent="0.2">
      <c r="A2603" t="s">
        <v>5973</v>
      </c>
      <c r="B2603" t="s">
        <v>5974</v>
      </c>
      <c r="C2603" t="s">
        <v>1138</v>
      </c>
      <c r="D2603">
        <v>617.38</v>
      </c>
      <c r="E2603">
        <v>8510.7800000000007</v>
      </c>
      <c r="F2603" t="s">
        <v>51</v>
      </c>
      <c r="G2603">
        <v>2025.52</v>
      </c>
      <c r="H2603">
        <v>27922.5</v>
      </c>
    </row>
    <row r="2604" spans="1:8" customFormat="1" ht="12.75" x14ac:dyDescent="0.2">
      <c r="A2604" t="s">
        <v>5975</v>
      </c>
      <c r="B2604" t="s">
        <v>5976</v>
      </c>
      <c r="C2604" t="s">
        <v>1138</v>
      </c>
      <c r="D2604">
        <v>463.03</v>
      </c>
      <c r="E2604">
        <v>4550.03</v>
      </c>
      <c r="F2604" t="s">
        <v>51</v>
      </c>
      <c r="G2604">
        <v>1519.14</v>
      </c>
      <c r="H2604">
        <v>14927.93</v>
      </c>
    </row>
    <row r="2605" spans="1:8" customFormat="1" ht="12.75" x14ac:dyDescent="0.2">
      <c r="A2605" t="s">
        <v>5977</v>
      </c>
      <c r="B2605" t="s">
        <v>5978</v>
      </c>
      <c r="C2605" t="s">
        <v>1138</v>
      </c>
      <c r="D2605">
        <v>370.43</v>
      </c>
      <c r="E2605">
        <v>1590.43</v>
      </c>
      <c r="F2605" t="s">
        <v>51</v>
      </c>
      <c r="G2605">
        <v>1215.31</v>
      </c>
      <c r="H2605">
        <v>5217.9399999999996</v>
      </c>
    </row>
    <row r="2606" spans="1:8" customFormat="1" ht="12.75" x14ac:dyDescent="0.2">
      <c r="A2606" t="s">
        <v>5979</v>
      </c>
      <c r="B2606" t="s">
        <v>5980</v>
      </c>
      <c r="C2606" t="s">
        <v>1138</v>
      </c>
      <c r="D2606">
        <v>308.69</v>
      </c>
      <c r="E2606">
        <v>1223.69</v>
      </c>
      <c r="F2606" t="s">
        <v>51</v>
      </c>
      <c r="G2606">
        <v>1012.76</v>
      </c>
      <c r="H2606">
        <v>4014.73</v>
      </c>
    </row>
    <row r="2607" spans="1:8" customFormat="1" ht="12.75" x14ac:dyDescent="0.2">
      <c r="A2607" t="s">
        <v>5981</v>
      </c>
      <c r="B2607" t="s">
        <v>5982</v>
      </c>
      <c r="C2607" t="s">
        <v>1138</v>
      </c>
      <c r="D2607">
        <v>246.95</v>
      </c>
      <c r="E2607">
        <v>978.95</v>
      </c>
      <c r="F2607" t="s">
        <v>51</v>
      </c>
      <c r="G2607">
        <v>810.21</v>
      </c>
      <c r="H2607">
        <v>3211.78</v>
      </c>
    </row>
    <row r="2608" spans="1:8" customFormat="1" ht="12.75" x14ac:dyDescent="0.2">
      <c r="A2608" t="s">
        <v>5983</v>
      </c>
      <c r="B2608" t="s">
        <v>5984</v>
      </c>
      <c r="C2608" t="s">
        <v>1138</v>
      </c>
      <c r="D2608">
        <v>154.34</v>
      </c>
      <c r="E2608">
        <v>813.14</v>
      </c>
      <c r="F2608" t="s">
        <v>51</v>
      </c>
      <c r="G2608">
        <v>506.38</v>
      </c>
      <c r="H2608">
        <v>2667.8</v>
      </c>
    </row>
    <row r="2609" spans="1:8" customFormat="1" ht="12.75" x14ac:dyDescent="0.2">
      <c r="A2609" t="s">
        <v>5985</v>
      </c>
      <c r="B2609" t="s">
        <v>5986</v>
      </c>
      <c r="C2609" t="s">
        <v>2341</v>
      </c>
      <c r="D2609">
        <v>74.23</v>
      </c>
      <c r="E2609">
        <v>595.20000000000005</v>
      </c>
      <c r="F2609" t="s">
        <v>21</v>
      </c>
      <c r="G2609">
        <v>798.75</v>
      </c>
      <c r="H2609">
        <v>6404.34</v>
      </c>
    </row>
    <row r="2610" spans="1:8" customFormat="1" ht="12.75" x14ac:dyDescent="0.2">
      <c r="A2610" t="s">
        <v>5987</v>
      </c>
      <c r="B2610" t="s">
        <v>5988</v>
      </c>
      <c r="C2610" t="s">
        <v>1138</v>
      </c>
      <c r="D2610">
        <v>41.84</v>
      </c>
      <c r="E2610">
        <v>586.61</v>
      </c>
      <c r="F2610" t="s">
        <v>51</v>
      </c>
      <c r="G2610">
        <v>137.29</v>
      </c>
      <c r="H2610">
        <v>1924.57</v>
      </c>
    </row>
    <row r="2611" spans="1:8" customFormat="1" ht="12.75" x14ac:dyDescent="0.2">
      <c r="A2611" t="s">
        <v>5989</v>
      </c>
      <c r="B2611" t="s">
        <v>5990</v>
      </c>
      <c r="C2611" t="s">
        <v>1138</v>
      </c>
      <c r="D2611">
        <v>3.09</v>
      </c>
      <c r="E2611">
        <v>55.16</v>
      </c>
      <c r="F2611" t="s">
        <v>51</v>
      </c>
      <c r="G2611">
        <v>10.130000000000001</v>
      </c>
      <c r="H2611">
        <v>180.97</v>
      </c>
    </row>
    <row r="2612" spans="1:8" customFormat="1" ht="12.75" x14ac:dyDescent="0.2">
      <c r="A2612" t="s">
        <v>5991</v>
      </c>
      <c r="B2612" t="s">
        <v>5992</v>
      </c>
      <c r="C2612" t="s">
        <v>6</v>
      </c>
      <c r="D2612">
        <v>18</v>
      </c>
      <c r="E2612">
        <v>1482</v>
      </c>
      <c r="F2612" t="s">
        <v>6</v>
      </c>
      <c r="G2612">
        <v>18</v>
      </c>
      <c r="H2612">
        <v>1482</v>
      </c>
    </row>
    <row r="2613" spans="1:8" customFormat="1" ht="12.75" x14ac:dyDescent="0.2">
      <c r="A2613" t="s">
        <v>5993</v>
      </c>
      <c r="B2613" t="s">
        <v>5994</v>
      </c>
      <c r="C2613" t="s">
        <v>6</v>
      </c>
      <c r="D2613">
        <v>18</v>
      </c>
      <c r="E2613">
        <v>1238</v>
      </c>
      <c r="F2613" t="s">
        <v>6</v>
      </c>
      <c r="G2613">
        <v>18</v>
      </c>
      <c r="H2613">
        <v>1238</v>
      </c>
    </row>
    <row r="2614" spans="1:8" customFormat="1" ht="12.75" x14ac:dyDescent="0.2">
      <c r="A2614" t="s">
        <v>5995</v>
      </c>
      <c r="B2614" t="s">
        <v>5996</v>
      </c>
      <c r="C2614" t="s">
        <v>6</v>
      </c>
      <c r="D2614">
        <v>18</v>
      </c>
      <c r="E2614">
        <v>750</v>
      </c>
      <c r="F2614" t="s">
        <v>6</v>
      </c>
      <c r="G2614">
        <v>18</v>
      </c>
      <c r="H2614">
        <v>750</v>
      </c>
    </row>
    <row r="2615" spans="1:8" customFormat="1" ht="12.75" x14ac:dyDescent="0.2">
      <c r="A2615" t="s">
        <v>5997</v>
      </c>
      <c r="B2615" t="s">
        <v>5998</v>
      </c>
      <c r="C2615" t="s">
        <v>6</v>
      </c>
      <c r="D2615">
        <v>28350</v>
      </c>
      <c r="E2615">
        <v>107650</v>
      </c>
      <c r="F2615" t="s">
        <v>6</v>
      </c>
      <c r="G2615">
        <v>28350</v>
      </c>
      <c r="H2615">
        <v>107650</v>
      </c>
    </row>
    <row r="2616" spans="1:8" customFormat="1" ht="12.75" x14ac:dyDescent="0.2">
      <c r="A2616" t="s">
        <v>5999</v>
      </c>
      <c r="B2616" t="s">
        <v>6000</v>
      </c>
      <c r="C2616" t="s">
        <v>6</v>
      </c>
      <c r="D2616">
        <v>20250</v>
      </c>
      <c r="E2616">
        <v>81250</v>
      </c>
      <c r="F2616" t="s">
        <v>6</v>
      </c>
      <c r="G2616">
        <v>20250</v>
      </c>
      <c r="H2616">
        <v>81250</v>
      </c>
    </row>
    <row r="2617" spans="1:8" customFormat="1" ht="12.75" x14ac:dyDescent="0.2">
      <c r="A2617" t="s">
        <v>6001</v>
      </c>
      <c r="B2617" t="s">
        <v>6002</v>
      </c>
      <c r="C2617" t="s">
        <v>6</v>
      </c>
      <c r="D2617">
        <v>8640</v>
      </c>
      <c r="E2617">
        <v>40360</v>
      </c>
      <c r="F2617" t="s">
        <v>6</v>
      </c>
      <c r="G2617">
        <v>8640</v>
      </c>
      <c r="H2617">
        <v>40360</v>
      </c>
    </row>
    <row r="2618" spans="1:8" customFormat="1" ht="12.75" x14ac:dyDescent="0.2">
      <c r="A2618" t="s">
        <v>6003</v>
      </c>
      <c r="B2618" t="s">
        <v>6004</v>
      </c>
      <c r="C2618" t="s">
        <v>6</v>
      </c>
      <c r="D2618">
        <v>6480</v>
      </c>
      <c r="E2618">
        <v>25390</v>
      </c>
      <c r="F2618" t="s">
        <v>6</v>
      </c>
      <c r="G2618">
        <v>6480</v>
      </c>
      <c r="H2618">
        <v>25390</v>
      </c>
    </row>
    <row r="2619" spans="1:8" customFormat="1" ht="12.75" x14ac:dyDescent="0.2">
      <c r="A2619" t="s">
        <v>6005</v>
      </c>
      <c r="B2619" t="s">
        <v>6006</v>
      </c>
      <c r="C2619" t="s">
        <v>6</v>
      </c>
      <c r="D2619">
        <v>5265</v>
      </c>
      <c r="E2619">
        <v>19905</v>
      </c>
      <c r="F2619" t="s">
        <v>6</v>
      </c>
      <c r="G2619">
        <v>5265</v>
      </c>
      <c r="H2619">
        <v>19905</v>
      </c>
    </row>
    <row r="2620" spans="1:8" customFormat="1" ht="12.75" x14ac:dyDescent="0.2">
      <c r="A2620" t="s">
        <v>6007</v>
      </c>
      <c r="B2620" t="s">
        <v>6008</v>
      </c>
      <c r="C2620" t="s">
        <v>6</v>
      </c>
      <c r="D2620">
        <v>2835</v>
      </c>
      <c r="E2620">
        <v>12595</v>
      </c>
      <c r="F2620" t="s">
        <v>6</v>
      </c>
      <c r="G2620">
        <v>2835</v>
      </c>
      <c r="H2620">
        <v>12595</v>
      </c>
    </row>
    <row r="2621" spans="1:8" customFormat="1" ht="12.75" x14ac:dyDescent="0.2">
      <c r="A2621" t="s">
        <v>6009</v>
      </c>
      <c r="B2621" t="s">
        <v>6010</v>
      </c>
      <c r="C2621" t="s">
        <v>6</v>
      </c>
      <c r="D2621">
        <v>2430</v>
      </c>
      <c r="E2621">
        <v>10970</v>
      </c>
      <c r="F2621" t="s">
        <v>6</v>
      </c>
      <c r="G2621">
        <v>2430</v>
      </c>
      <c r="H2621">
        <v>10970</v>
      </c>
    </row>
    <row r="2622" spans="1:8" customFormat="1" ht="12.75" x14ac:dyDescent="0.2">
      <c r="A2622" t="s">
        <v>6011</v>
      </c>
      <c r="B2622" t="s">
        <v>6012</v>
      </c>
      <c r="C2622" t="s">
        <v>6</v>
      </c>
      <c r="D2622">
        <v>2430</v>
      </c>
      <c r="E2622">
        <v>5785</v>
      </c>
      <c r="F2622" t="s">
        <v>6</v>
      </c>
      <c r="G2622">
        <v>2430</v>
      </c>
      <c r="H2622">
        <v>5785</v>
      </c>
    </row>
    <row r="2623" spans="1:8" customFormat="1" ht="12.75" x14ac:dyDescent="0.2">
      <c r="A2623" t="s">
        <v>6013</v>
      </c>
      <c r="B2623" t="s">
        <v>6014</v>
      </c>
      <c r="C2623" t="s">
        <v>6</v>
      </c>
      <c r="D2623">
        <v>1620</v>
      </c>
      <c r="E2623">
        <v>3755</v>
      </c>
      <c r="F2623" t="s">
        <v>6</v>
      </c>
      <c r="G2623">
        <v>1620</v>
      </c>
      <c r="H2623">
        <v>3755</v>
      </c>
    </row>
    <row r="2624" spans="1:8" customFormat="1" ht="12.75" x14ac:dyDescent="0.2">
      <c r="A2624" t="s">
        <v>6015</v>
      </c>
      <c r="B2624" t="s">
        <v>6016</v>
      </c>
      <c r="C2624" t="s">
        <v>6</v>
      </c>
      <c r="D2624">
        <v>1012.5</v>
      </c>
      <c r="E2624">
        <v>2232.5</v>
      </c>
      <c r="F2624" t="s">
        <v>6</v>
      </c>
      <c r="G2624">
        <v>1012.5</v>
      </c>
      <c r="H2624">
        <v>2232.5</v>
      </c>
    </row>
    <row r="2625" spans="1:8" customFormat="1" ht="12.75" x14ac:dyDescent="0.2">
      <c r="A2625" t="s">
        <v>6017</v>
      </c>
      <c r="B2625" t="s">
        <v>6018</v>
      </c>
      <c r="C2625" t="s">
        <v>6</v>
      </c>
      <c r="D2625">
        <v>607.5</v>
      </c>
      <c r="E2625">
        <v>1583.5</v>
      </c>
      <c r="F2625" t="s">
        <v>6</v>
      </c>
      <c r="G2625">
        <v>607.5</v>
      </c>
      <c r="H2625">
        <v>1583.5</v>
      </c>
    </row>
    <row r="2626" spans="1:8" customFormat="1" ht="12.75" x14ac:dyDescent="0.2">
      <c r="A2626" t="s">
        <v>6019</v>
      </c>
      <c r="B2626" t="s">
        <v>6020</v>
      </c>
      <c r="C2626" t="s">
        <v>6</v>
      </c>
      <c r="D2626">
        <v>405</v>
      </c>
      <c r="E2626">
        <v>1063.8</v>
      </c>
      <c r="F2626" t="s">
        <v>6</v>
      </c>
      <c r="G2626">
        <v>405</v>
      </c>
      <c r="H2626">
        <v>1063.8</v>
      </c>
    </row>
    <row r="2627" spans="1:8" customFormat="1" ht="12.75" x14ac:dyDescent="0.2">
      <c r="A2627" t="s">
        <v>6021</v>
      </c>
      <c r="B2627" t="s">
        <v>6022</v>
      </c>
      <c r="C2627" t="s">
        <v>6</v>
      </c>
      <c r="D2627">
        <v>303.75</v>
      </c>
      <c r="E2627">
        <v>877.15</v>
      </c>
      <c r="F2627" t="s">
        <v>6</v>
      </c>
      <c r="G2627">
        <v>303.75</v>
      </c>
      <c r="H2627">
        <v>877.15</v>
      </c>
    </row>
    <row r="2628" spans="1:8" customFormat="1" ht="12.75" x14ac:dyDescent="0.2">
      <c r="A2628" t="s">
        <v>6023</v>
      </c>
      <c r="B2628" t="s">
        <v>6024</v>
      </c>
      <c r="C2628" t="s">
        <v>6</v>
      </c>
      <c r="D2628">
        <v>202.5</v>
      </c>
      <c r="E2628">
        <v>751.5</v>
      </c>
      <c r="F2628" t="s">
        <v>6</v>
      </c>
      <c r="G2628">
        <v>202.5</v>
      </c>
      <c r="H2628">
        <v>751.5</v>
      </c>
    </row>
    <row r="2629" spans="1:8" customFormat="1" ht="12.75" x14ac:dyDescent="0.2">
      <c r="A2629" t="s">
        <v>6025</v>
      </c>
      <c r="B2629" t="s">
        <v>6026</v>
      </c>
      <c r="C2629" t="s">
        <v>1138</v>
      </c>
      <c r="D2629">
        <v>12.35</v>
      </c>
      <c r="E2629">
        <v>134.35</v>
      </c>
      <c r="F2629" t="s">
        <v>51</v>
      </c>
      <c r="G2629">
        <v>40.51</v>
      </c>
      <c r="H2629">
        <v>440.77</v>
      </c>
    </row>
    <row r="2630" spans="1:8" customFormat="1" ht="12.75" x14ac:dyDescent="0.2">
      <c r="A2630" t="s">
        <v>6027</v>
      </c>
      <c r="B2630" t="s">
        <v>6028</v>
      </c>
      <c r="C2630" t="s">
        <v>89</v>
      </c>
      <c r="D2630">
        <v>1406.25</v>
      </c>
      <c r="E2630">
        <v>31479.25</v>
      </c>
      <c r="F2630" t="s">
        <v>2891</v>
      </c>
      <c r="G2630">
        <v>1406.25</v>
      </c>
      <c r="H2630">
        <v>31479.25</v>
      </c>
    </row>
    <row r="2631" spans="1:8" customFormat="1" ht="12.75" x14ac:dyDescent="0.2">
      <c r="A2631" t="s">
        <v>6029</v>
      </c>
      <c r="B2631" t="s">
        <v>6030</v>
      </c>
      <c r="C2631" t="s">
        <v>3346</v>
      </c>
      <c r="D2631">
        <v>1687.5</v>
      </c>
      <c r="E2631">
        <v>22427.5</v>
      </c>
      <c r="F2631" t="s">
        <v>6031</v>
      </c>
      <c r="G2631">
        <v>1687.5</v>
      </c>
      <c r="H2631">
        <v>22427.5</v>
      </c>
    </row>
    <row r="2632" spans="1:8" customFormat="1" ht="12.75" x14ac:dyDescent="0.2">
      <c r="A2632" t="s">
        <v>6032</v>
      </c>
      <c r="B2632" t="s">
        <v>6033</v>
      </c>
      <c r="C2632" t="s">
        <v>1138</v>
      </c>
      <c r="D2632">
        <v>65.13</v>
      </c>
      <c r="E2632">
        <v>193.21</v>
      </c>
      <c r="F2632" t="s">
        <v>51</v>
      </c>
      <c r="G2632">
        <v>213.69</v>
      </c>
      <c r="H2632">
        <v>633.89</v>
      </c>
    </row>
    <row r="2633" spans="1:8" customFormat="1" ht="12.75" x14ac:dyDescent="0.2">
      <c r="A2633" t="s">
        <v>6034</v>
      </c>
      <c r="B2633" t="s">
        <v>6035</v>
      </c>
      <c r="C2633" t="s">
        <v>1138</v>
      </c>
      <c r="D2633">
        <v>548.78</v>
      </c>
      <c r="E2633">
        <v>2021.71</v>
      </c>
      <c r="F2633" t="s">
        <v>51</v>
      </c>
      <c r="G2633">
        <v>1800.46</v>
      </c>
      <c r="H2633">
        <v>6632.9</v>
      </c>
    </row>
    <row r="2634" spans="1:8" customFormat="1" ht="12.75" x14ac:dyDescent="0.2">
      <c r="A2634" t="s">
        <v>6036</v>
      </c>
      <c r="B2634" t="s">
        <v>6037</v>
      </c>
      <c r="C2634" t="s">
        <v>89</v>
      </c>
      <c r="D2634">
        <v>213.64</v>
      </c>
      <c r="E2634">
        <v>1267.72</v>
      </c>
      <c r="F2634" t="s">
        <v>6038</v>
      </c>
      <c r="G2634">
        <v>213.64</v>
      </c>
      <c r="H2634">
        <v>1267.72</v>
      </c>
    </row>
    <row r="2635" spans="1:8" customFormat="1" ht="12.75" x14ac:dyDescent="0.2">
      <c r="A2635" t="s">
        <v>6039</v>
      </c>
      <c r="B2635" t="s">
        <v>6040</v>
      </c>
      <c r="C2635" t="s">
        <v>6038</v>
      </c>
      <c r="D2635">
        <v>213.64</v>
      </c>
      <c r="E2635">
        <v>1342.14</v>
      </c>
      <c r="F2635" t="s">
        <v>6038</v>
      </c>
      <c r="G2635">
        <v>213.64</v>
      </c>
      <c r="H2635">
        <v>1342.14</v>
      </c>
    </row>
    <row r="2636" spans="1:8" customFormat="1" ht="12.75" x14ac:dyDescent="0.2">
      <c r="A2636" t="s">
        <v>6041</v>
      </c>
      <c r="B2636" t="s">
        <v>6042</v>
      </c>
      <c r="C2636" t="s">
        <v>6038</v>
      </c>
      <c r="D2636">
        <v>213.64</v>
      </c>
      <c r="E2636">
        <v>799.24</v>
      </c>
      <c r="F2636" t="s">
        <v>6038</v>
      </c>
      <c r="G2636">
        <v>213.64</v>
      </c>
      <c r="H2636">
        <v>799.24</v>
      </c>
    </row>
    <row r="2637" spans="1:8" customFormat="1" ht="12.75" x14ac:dyDescent="0.2">
      <c r="A2637" t="s">
        <v>6043</v>
      </c>
      <c r="B2637" t="s">
        <v>6044</v>
      </c>
      <c r="C2637" t="s">
        <v>6045</v>
      </c>
      <c r="D2637">
        <v>213.64</v>
      </c>
      <c r="E2637">
        <v>627.22</v>
      </c>
      <c r="F2637" t="s">
        <v>6038</v>
      </c>
      <c r="G2637">
        <v>213.64</v>
      </c>
      <c r="H2637">
        <v>627.22</v>
      </c>
    </row>
    <row r="2638" spans="1:8" customFormat="1" ht="12.75" x14ac:dyDescent="0.2">
      <c r="A2638" t="s">
        <v>6046</v>
      </c>
      <c r="B2638" t="s">
        <v>6047</v>
      </c>
      <c r="C2638" t="s">
        <v>1138</v>
      </c>
      <c r="D2638">
        <v>685.98</v>
      </c>
      <c r="E2638">
        <v>5112.2</v>
      </c>
      <c r="F2638" t="s">
        <v>51</v>
      </c>
      <c r="G2638">
        <v>2250.58</v>
      </c>
      <c r="H2638">
        <v>16772.29</v>
      </c>
    </row>
    <row r="2639" spans="1:8" customFormat="1" ht="12.75" x14ac:dyDescent="0.2">
      <c r="A2639" t="s">
        <v>6048</v>
      </c>
      <c r="B2639" t="s">
        <v>6049</v>
      </c>
      <c r="C2639" t="s">
        <v>6</v>
      </c>
      <c r="D2639">
        <v>675</v>
      </c>
      <c r="E2639">
        <v>18914</v>
      </c>
      <c r="F2639" t="s">
        <v>6</v>
      </c>
      <c r="G2639">
        <v>675</v>
      </c>
      <c r="H2639">
        <v>18914</v>
      </c>
    </row>
    <row r="2640" spans="1:8" customFormat="1" ht="12.75" x14ac:dyDescent="0.2">
      <c r="A2640" t="s">
        <v>6050</v>
      </c>
      <c r="B2640" t="s">
        <v>6051</v>
      </c>
      <c r="C2640" t="s">
        <v>6</v>
      </c>
      <c r="D2640">
        <v>1012.5</v>
      </c>
      <c r="E2640">
        <v>54285.84</v>
      </c>
      <c r="F2640" t="s">
        <v>6</v>
      </c>
      <c r="G2640">
        <v>1012.5</v>
      </c>
      <c r="H2640">
        <v>54285.84</v>
      </c>
    </row>
    <row r="2641" spans="1:8" customFormat="1" ht="12.75" x14ac:dyDescent="0.2">
      <c r="A2641" t="s">
        <v>6052</v>
      </c>
      <c r="B2641" t="s">
        <v>6053</v>
      </c>
      <c r="C2641" t="s">
        <v>6</v>
      </c>
      <c r="D2641">
        <v>1012.5</v>
      </c>
      <c r="E2641">
        <v>59979.16</v>
      </c>
      <c r="F2641" t="s">
        <v>6</v>
      </c>
      <c r="G2641">
        <v>1012.5</v>
      </c>
      <c r="H2641">
        <v>59979.16</v>
      </c>
    </row>
    <row r="2642" spans="1:8" customFormat="1" ht="12.75" x14ac:dyDescent="0.2">
      <c r="A2642" t="s">
        <v>6054</v>
      </c>
      <c r="B2642" t="s">
        <v>6055</v>
      </c>
      <c r="C2642" t="s">
        <v>6</v>
      </c>
      <c r="D2642">
        <v>1012.5</v>
      </c>
      <c r="E2642">
        <v>69332.5</v>
      </c>
      <c r="F2642" t="s">
        <v>6</v>
      </c>
      <c r="G2642">
        <v>1012.5</v>
      </c>
      <c r="H2642">
        <v>69332.5</v>
      </c>
    </row>
    <row r="2643" spans="1:8" customFormat="1" ht="12.75" x14ac:dyDescent="0.2">
      <c r="A2643" t="s">
        <v>6056</v>
      </c>
      <c r="B2643" t="s">
        <v>6057</v>
      </c>
      <c r="C2643" t="s">
        <v>6</v>
      </c>
      <c r="D2643">
        <v>1012.5</v>
      </c>
      <c r="E2643">
        <v>98612.5</v>
      </c>
      <c r="F2643" t="s">
        <v>6</v>
      </c>
      <c r="G2643">
        <v>1012.5</v>
      </c>
      <c r="H2643">
        <v>98612.5</v>
      </c>
    </row>
    <row r="2644" spans="1:8" customFormat="1" ht="12.75" x14ac:dyDescent="0.2">
      <c r="A2644" t="s">
        <v>6058</v>
      </c>
      <c r="B2644" t="s">
        <v>6059</v>
      </c>
      <c r="C2644" t="s">
        <v>6</v>
      </c>
      <c r="D2644">
        <v>1012.5</v>
      </c>
      <c r="E2644">
        <v>137245.88</v>
      </c>
      <c r="F2644" t="s">
        <v>6</v>
      </c>
      <c r="G2644">
        <v>1012.5</v>
      </c>
      <c r="H2644">
        <v>137245.91</v>
      </c>
    </row>
    <row r="2645" spans="1:8" customFormat="1" ht="12.75" x14ac:dyDescent="0.2">
      <c r="A2645" t="s">
        <v>6060</v>
      </c>
      <c r="B2645" t="s">
        <v>6061</v>
      </c>
      <c r="C2645" t="s">
        <v>6</v>
      </c>
      <c r="D2645">
        <v>1012.5</v>
      </c>
      <c r="E2645">
        <v>179945.88</v>
      </c>
      <c r="F2645" t="s">
        <v>6</v>
      </c>
      <c r="G2645">
        <v>1012.5</v>
      </c>
      <c r="H2645">
        <v>179945.91</v>
      </c>
    </row>
    <row r="2646" spans="1:8" customFormat="1" ht="12.75" x14ac:dyDescent="0.2">
      <c r="A2646" t="s">
        <v>6062</v>
      </c>
      <c r="B2646" t="s">
        <v>6063</v>
      </c>
      <c r="C2646" t="s">
        <v>6</v>
      </c>
      <c r="D2646">
        <v>63</v>
      </c>
      <c r="E2646">
        <v>1405</v>
      </c>
      <c r="F2646" t="s">
        <v>6</v>
      </c>
      <c r="G2646">
        <v>63</v>
      </c>
      <c r="H2646">
        <v>1405</v>
      </c>
    </row>
    <row r="2647" spans="1:8" customFormat="1" ht="12.75" x14ac:dyDescent="0.2">
      <c r="A2647" t="s">
        <v>6064</v>
      </c>
      <c r="B2647" t="s">
        <v>6065</v>
      </c>
      <c r="C2647" t="s">
        <v>6</v>
      </c>
      <c r="D2647">
        <v>63</v>
      </c>
      <c r="E2647">
        <v>2198</v>
      </c>
      <c r="F2647" t="s">
        <v>6</v>
      </c>
      <c r="G2647">
        <v>63</v>
      </c>
      <c r="H2647">
        <v>2198</v>
      </c>
    </row>
    <row r="2648" spans="1:8" customFormat="1" ht="12.75" x14ac:dyDescent="0.2">
      <c r="A2648" t="s">
        <v>6066</v>
      </c>
      <c r="B2648" t="s">
        <v>6067</v>
      </c>
      <c r="C2648" t="s">
        <v>6</v>
      </c>
      <c r="D2648">
        <v>63</v>
      </c>
      <c r="E2648">
        <v>2625</v>
      </c>
      <c r="F2648" t="s">
        <v>6</v>
      </c>
      <c r="G2648">
        <v>63</v>
      </c>
      <c r="H2648">
        <v>2625</v>
      </c>
    </row>
    <row r="2649" spans="1:8" customFormat="1" ht="12.75" x14ac:dyDescent="0.2">
      <c r="A2649" t="s">
        <v>6068</v>
      </c>
      <c r="B2649" t="s">
        <v>6069</v>
      </c>
      <c r="C2649" t="s">
        <v>6</v>
      </c>
      <c r="D2649">
        <v>63</v>
      </c>
      <c r="E2649">
        <v>3967</v>
      </c>
      <c r="F2649" t="s">
        <v>6</v>
      </c>
      <c r="G2649">
        <v>63</v>
      </c>
      <c r="H2649">
        <v>3967</v>
      </c>
    </row>
    <row r="2650" spans="1:8" customFormat="1" ht="12.75" x14ac:dyDescent="0.2">
      <c r="A2650" t="s">
        <v>6070</v>
      </c>
      <c r="B2650" t="s">
        <v>6071</v>
      </c>
      <c r="C2650" t="s">
        <v>6</v>
      </c>
      <c r="D2650">
        <v>63</v>
      </c>
      <c r="E2650">
        <v>5309</v>
      </c>
      <c r="F2650" t="s">
        <v>6</v>
      </c>
      <c r="G2650">
        <v>63</v>
      </c>
      <c r="H2650">
        <v>5309</v>
      </c>
    </row>
    <row r="2651" spans="1:8" customFormat="1" ht="12.75" x14ac:dyDescent="0.2">
      <c r="A2651" t="s">
        <v>6072</v>
      </c>
      <c r="B2651" t="s">
        <v>6073</v>
      </c>
      <c r="C2651" t="s">
        <v>6</v>
      </c>
      <c r="D2651">
        <v>63</v>
      </c>
      <c r="E2651">
        <v>9213</v>
      </c>
      <c r="F2651" t="s">
        <v>6</v>
      </c>
      <c r="G2651">
        <v>63</v>
      </c>
      <c r="H2651">
        <v>9213</v>
      </c>
    </row>
    <row r="2652" spans="1:8" customFormat="1" ht="12.75" x14ac:dyDescent="0.2">
      <c r="A2652" t="s">
        <v>6074</v>
      </c>
      <c r="B2652" t="s">
        <v>6075</v>
      </c>
      <c r="C2652" t="s">
        <v>6</v>
      </c>
      <c r="D2652">
        <v>63</v>
      </c>
      <c r="E2652">
        <v>13483</v>
      </c>
      <c r="F2652" t="s">
        <v>6</v>
      </c>
      <c r="G2652">
        <v>63</v>
      </c>
      <c r="H2652">
        <v>13483</v>
      </c>
    </row>
    <row r="2653" spans="1:8" customFormat="1" ht="12.75" x14ac:dyDescent="0.2">
      <c r="A2653" t="s">
        <v>6076</v>
      </c>
      <c r="B2653" t="s">
        <v>6077</v>
      </c>
      <c r="C2653" t="s">
        <v>1138</v>
      </c>
      <c r="D2653">
        <v>18.010000000000002</v>
      </c>
      <c r="E2653">
        <v>18.010000000000002</v>
      </c>
      <c r="F2653" t="s">
        <v>51</v>
      </c>
      <c r="G2653">
        <v>59.08</v>
      </c>
      <c r="H2653">
        <v>59.08</v>
      </c>
    </row>
    <row r="2654" spans="1:8" customFormat="1" ht="12.75" x14ac:dyDescent="0.2">
      <c r="A2654" t="s">
        <v>6078</v>
      </c>
      <c r="B2654" t="s">
        <v>6079</v>
      </c>
      <c r="C2654" t="s">
        <v>1138</v>
      </c>
      <c r="D2654">
        <v>5.91</v>
      </c>
      <c r="E2654">
        <v>5.91</v>
      </c>
      <c r="F2654" t="s">
        <v>51</v>
      </c>
      <c r="G2654">
        <v>19.38</v>
      </c>
      <c r="H2654">
        <v>19.38</v>
      </c>
    </row>
    <row r="2655" spans="1:8" customFormat="1" ht="12.75" x14ac:dyDescent="0.2">
      <c r="A2655" t="s">
        <v>6080</v>
      </c>
      <c r="B2655" t="s">
        <v>6081</v>
      </c>
      <c r="C2655" t="s">
        <v>1138</v>
      </c>
      <c r="D2655">
        <v>48.39</v>
      </c>
      <c r="E2655">
        <v>48.39</v>
      </c>
      <c r="F2655" t="s">
        <v>51</v>
      </c>
      <c r="G2655">
        <v>158.76</v>
      </c>
      <c r="H2655">
        <v>158.76</v>
      </c>
    </row>
    <row r="2656" spans="1:8" customFormat="1" ht="12.75" x14ac:dyDescent="0.2">
      <c r="A2656" t="s">
        <v>6082</v>
      </c>
      <c r="B2656" t="s">
        <v>6083</v>
      </c>
      <c r="C2656" t="s">
        <v>6</v>
      </c>
      <c r="D2656">
        <v>4725</v>
      </c>
      <c r="E2656">
        <v>4725</v>
      </c>
      <c r="F2656" t="s">
        <v>6</v>
      </c>
      <c r="G2656">
        <v>4725</v>
      </c>
      <c r="H2656">
        <v>4725</v>
      </c>
    </row>
    <row r="2657" spans="1:8" customFormat="1" ht="12.75" x14ac:dyDescent="0.2">
      <c r="A2657" t="s">
        <v>6084</v>
      </c>
      <c r="B2657" t="s">
        <v>6085</v>
      </c>
      <c r="C2657" t="s">
        <v>6</v>
      </c>
      <c r="D2657">
        <v>534.38</v>
      </c>
      <c r="E2657">
        <v>534.38</v>
      </c>
      <c r="F2657" t="s">
        <v>6</v>
      </c>
      <c r="G2657">
        <v>534.38</v>
      </c>
      <c r="H2657">
        <v>534.38</v>
      </c>
    </row>
    <row r="2658" spans="1:8" customFormat="1" ht="12.75" x14ac:dyDescent="0.2">
      <c r="A2658" t="s">
        <v>6086</v>
      </c>
      <c r="B2658" t="s">
        <v>6087</v>
      </c>
      <c r="C2658" t="s">
        <v>6</v>
      </c>
      <c r="D2658">
        <v>1687.5</v>
      </c>
      <c r="E2658">
        <v>1687.5</v>
      </c>
      <c r="F2658" t="s">
        <v>6</v>
      </c>
      <c r="G2658">
        <v>1687.5</v>
      </c>
      <c r="H2658">
        <v>1687.5</v>
      </c>
    </row>
    <row r="2659" spans="1:8" customFormat="1" ht="12.75" x14ac:dyDescent="0.2">
      <c r="A2659" t="s">
        <v>6088</v>
      </c>
      <c r="B2659" t="s">
        <v>6089</v>
      </c>
      <c r="C2659" t="s">
        <v>6</v>
      </c>
      <c r="D2659">
        <v>59.63</v>
      </c>
      <c r="E2659">
        <v>59.63</v>
      </c>
      <c r="F2659" t="s">
        <v>6</v>
      </c>
      <c r="G2659">
        <v>59.63</v>
      </c>
      <c r="H2659">
        <v>59.63</v>
      </c>
    </row>
    <row r="2660" spans="1:8" customFormat="1" ht="12.75" x14ac:dyDescent="0.2">
      <c r="A2660" t="s">
        <v>6090</v>
      </c>
      <c r="B2660" t="s">
        <v>6091</v>
      </c>
      <c r="C2660" t="s">
        <v>6</v>
      </c>
      <c r="D2660">
        <v>7.1</v>
      </c>
      <c r="E2660">
        <v>7.1</v>
      </c>
      <c r="F2660" t="s">
        <v>6</v>
      </c>
      <c r="G2660">
        <v>7.1</v>
      </c>
      <c r="H2660">
        <v>7.1</v>
      </c>
    </row>
    <row r="2661" spans="1:8" customFormat="1" ht="12.75" x14ac:dyDescent="0.2">
      <c r="A2661" t="s">
        <v>6092</v>
      </c>
      <c r="B2661" t="s">
        <v>6093</v>
      </c>
      <c r="C2661" t="s">
        <v>38</v>
      </c>
      <c r="D2661">
        <v>53100</v>
      </c>
      <c r="E2661">
        <v>154563.32999999999</v>
      </c>
      <c r="F2661" t="s">
        <v>38</v>
      </c>
      <c r="G2661">
        <v>53100</v>
      </c>
      <c r="H2661">
        <v>154563.29999999999</v>
      </c>
    </row>
    <row r="2662" spans="1:8" customFormat="1" ht="12.75" x14ac:dyDescent="0.2">
      <c r="A2662" t="s">
        <v>6094</v>
      </c>
      <c r="B2662" t="s">
        <v>6095</v>
      </c>
      <c r="C2662" t="s">
        <v>38</v>
      </c>
      <c r="D2662">
        <v>37750</v>
      </c>
      <c r="E2662">
        <v>139213.32999999999</v>
      </c>
      <c r="F2662" t="s">
        <v>38</v>
      </c>
      <c r="G2662">
        <v>37750</v>
      </c>
      <c r="H2662">
        <v>139213.29999999999</v>
      </c>
    </row>
    <row r="2663" spans="1:8" customFormat="1" ht="12.75" x14ac:dyDescent="0.2">
      <c r="A2663" t="s">
        <v>6096</v>
      </c>
      <c r="B2663" t="s">
        <v>6097</v>
      </c>
      <c r="C2663" t="s">
        <v>38</v>
      </c>
      <c r="D2663">
        <v>7856.89</v>
      </c>
      <c r="E2663">
        <v>7856.89</v>
      </c>
      <c r="F2663" t="s">
        <v>38</v>
      </c>
      <c r="G2663">
        <v>7856.89</v>
      </c>
      <c r="H2663">
        <v>7856.89</v>
      </c>
    </row>
    <row r="2664" spans="1:8" customFormat="1" ht="12.75" x14ac:dyDescent="0.2">
      <c r="A2664" t="s">
        <v>6098</v>
      </c>
      <c r="B2664" t="s">
        <v>6099</v>
      </c>
      <c r="C2664" t="s">
        <v>2341</v>
      </c>
      <c r="D2664">
        <v>12.55</v>
      </c>
      <c r="E2664">
        <v>12.55</v>
      </c>
      <c r="F2664" t="s">
        <v>21</v>
      </c>
      <c r="G2664">
        <v>135.02000000000001</v>
      </c>
      <c r="H2664">
        <v>135.02000000000001</v>
      </c>
    </row>
    <row r="2665" spans="1:8" customFormat="1" ht="12.75" x14ac:dyDescent="0.2">
      <c r="A2665" t="s">
        <v>6100</v>
      </c>
      <c r="B2665" t="s">
        <v>6101</v>
      </c>
      <c r="C2665" t="s">
        <v>38</v>
      </c>
      <c r="D2665">
        <v>11790</v>
      </c>
      <c r="E2665">
        <v>11790</v>
      </c>
      <c r="F2665" t="s">
        <v>38</v>
      </c>
      <c r="G2665">
        <v>11790</v>
      </c>
      <c r="H2665">
        <v>11790</v>
      </c>
    </row>
    <row r="2666" spans="1:8" customFormat="1" ht="12.75" x14ac:dyDescent="0.2">
      <c r="A2666" t="s">
        <v>6102</v>
      </c>
      <c r="B2666" t="s">
        <v>6103</v>
      </c>
      <c r="C2666" t="s">
        <v>38</v>
      </c>
      <c r="D2666">
        <v>693</v>
      </c>
      <c r="E2666">
        <v>693</v>
      </c>
      <c r="F2666" t="s">
        <v>38</v>
      </c>
      <c r="G2666">
        <v>693</v>
      </c>
      <c r="H2666">
        <v>693</v>
      </c>
    </row>
    <row r="2667" spans="1:8" customFormat="1" ht="12.75" x14ac:dyDescent="0.2">
      <c r="A2667" t="s">
        <v>6104</v>
      </c>
      <c r="B2667" t="s">
        <v>6105</v>
      </c>
      <c r="C2667" t="s">
        <v>38</v>
      </c>
      <c r="D2667">
        <v>344.25</v>
      </c>
      <c r="E2667">
        <v>344.25</v>
      </c>
      <c r="F2667" t="s">
        <v>38</v>
      </c>
      <c r="G2667">
        <v>344.25</v>
      </c>
      <c r="H2667">
        <v>344.25</v>
      </c>
    </row>
    <row r="2668" spans="1:8" customFormat="1" ht="12.75" x14ac:dyDescent="0.2">
      <c r="A2668" t="s">
        <v>6106</v>
      </c>
      <c r="B2668" t="s">
        <v>6107</v>
      </c>
      <c r="C2668" t="s">
        <v>4028</v>
      </c>
      <c r="D2668">
        <v>121.19</v>
      </c>
      <c r="E2668">
        <v>196.27</v>
      </c>
      <c r="F2668" t="s">
        <v>4028</v>
      </c>
      <c r="G2668">
        <v>121.19</v>
      </c>
      <c r="H2668">
        <v>196.27</v>
      </c>
    </row>
    <row r="2669" spans="1:8" customFormat="1" ht="12.75" x14ac:dyDescent="0.2">
      <c r="A2669" t="s">
        <v>6108</v>
      </c>
      <c r="B2669" t="s">
        <v>6109</v>
      </c>
      <c r="C2669" t="s">
        <v>6110</v>
      </c>
      <c r="D2669">
        <v>206.24</v>
      </c>
      <c r="E2669">
        <v>206.24</v>
      </c>
      <c r="F2669" t="s">
        <v>6110</v>
      </c>
      <c r="G2669">
        <v>206.24</v>
      </c>
      <c r="H2669">
        <v>206.24</v>
      </c>
    </row>
    <row r="2670" spans="1:8" customFormat="1" ht="12.75" x14ac:dyDescent="0.2">
      <c r="A2670" t="s">
        <v>6111</v>
      </c>
      <c r="B2670" t="s">
        <v>6112</v>
      </c>
      <c r="C2670" t="s">
        <v>6110</v>
      </c>
      <c r="D2670">
        <v>309.38</v>
      </c>
      <c r="E2670">
        <v>309.38</v>
      </c>
      <c r="F2670" t="s">
        <v>6110</v>
      </c>
      <c r="G2670">
        <v>309.38</v>
      </c>
      <c r="H2670">
        <v>309.38</v>
      </c>
    </row>
    <row r="2671" spans="1:8" customFormat="1" ht="12.75" x14ac:dyDescent="0.2">
      <c r="A2671" t="s">
        <v>6113</v>
      </c>
      <c r="B2671" t="s">
        <v>6114</v>
      </c>
      <c r="C2671" t="s">
        <v>6110</v>
      </c>
      <c r="D2671">
        <v>103.12</v>
      </c>
      <c r="E2671">
        <v>103.12</v>
      </c>
      <c r="F2671" t="s">
        <v>6110</v>
      </c>
      <c r="G2671">
        <v>103.12</v>
      </c>
      <c r="H2671">
        <v>103.12</v>
      </c>
    </row>
    <row r="2672" spans="1:8" customFormat="1" ht="12.75" x14ac:dyDescent="0.2">
      <c r="A2672" t="s">
        <v>6115</v>
      </c>
      <c r="B2672" t="s">
        <v>6116</v>
      </c>
      <c r="C2672" t="s">
        <v>6117</v>
      </c>
      <c r="D2672">
        <v>176.79</v>
      </c>
      <c r="E2672">
        <v>1222.5</v>
      </c>
      <c r="F2672" t="s">
        <v>6117</v>
      </c>
      <c r="G2672">
        <v>176.79</v>
      </c>
      <c r="H2672">
        <v>1222.5</v>
      </c>
    </row>
    <row r="2673" spans="1:8" customFormat="1" ht="12.75" x14ac:dyDescent="0.2">
      <c r="A2673" t="s">
        <v>6118</v>
      </c>
      <c r="B2673" t="s">
        <v>6119</v>
      </c>
      <c r="C2673" t="s">
        <v>6120</v>
      </c>
      <c r="D2673">
        <v>48.74</v>
      </c>
      <c r="E2673">
        <v>48.74</v>
      </c>
      <c r="F2673" t="s">
        <v>6120</v>
      </c>
      <c r="G2673">
        <v>48.74</v>
      </c>
      <c r="H2673">
        <v>48.74</v>
      </c>
    </row>
    <row r="2674" spans="1:8" customFormat="1" ht="12.75" x14ac:dyDescent="0.2">
      <c r="A2674" t="s">
        <v>6121</v>
      </c>
      <c r="B2674" t="s">
        <v>6122</v>
      </c>
      <c r="C2674" t="s">
        <v>6120</v>
      </c>
      <c r="D2674">
        <v>24.19</v>
      </c>
      <c r="E2674">
        <v>24.19</v>
      </c>
      <c r="F2674" t="s">
        <v>6120</v>
      </c>
      <c r="G2674">
        <v>24.19</v>
      </c>
      <c r="H2674">
        <v>24.19</v>
      </c>
    </row>
    <row r="2675" spans="1:8" customFormat="1" ht="12.75" x14ac:dyDescent="0.2">
      <c r="A2675" t="s">
        <v>6123</v>
      </c>
      <c r="B2675" t="s">
        <v>6124</v>
      </c>
      <c r="C2675" t="s">
        <v>6</v>
      </c>
      <c r="D2675">
        <v>6.19</v>
      </c>
      <c r="E2675">
        <v>6.19</v>
      </c>
      <c r="F2675" t="s">
        <v>6</v>
      </c>
      <c r="G2675">
        <v>6.19</v>
      </c>
      <c r="H2675">
        <v>6.19</v>
      </c>
    </row>
    <row r="2676" spans="1:8" customFormat="1" ht="12.75" x14ac:dyDescent="0.2">
      <c r="A2676" t="s">
        <v>6125</v>
      </c>
      <c r="B2676" t="s">
        <v>6126</v>
      </c>
      <c r="C2676" t="s">
        <v>6</v>
      </c>
      <c r="D2676">
        <v>21.51</v>
      </c>
      <c r="E2676">
        <v>21.51</v>
      </c>
      <c r="F2676" t="s">
        <v>6</v>
      </c>
      <c r="G2676">
        <v>21.51</v>
      </c>
      <c r="H2676">
        <v>21.51</v>
      </c>
    </row>
    <row r="2677" spans="1:8" customFormat="1" ht="12.75" x14ac:dyDescent="0.2">
      <c r="A2677" t="s">
        <v>6127</v>
      </c>
      <c r="B2677" t="s">
        <v>6128</v>
      </c>
      <c r="C2677" t="s">
        <v>1138</v>
      </c>
      <c r="D2677">
        <v>36.58</v>
      </c>
      <c r="E2677">
        <v>36.58</v>
      </c>
      <c r="F2677" t="s">
        <v>51</v>
      </c>
      <c r="G2677">
        <v>120</v>
      </c>
      <c r="H2677">
        <v>120</v>
      </c>
    </row>
    <row r="2678" spans="1:8" customFormat="1" ht="12.75" x14ac:dyDescent="0.2">
      <c r="A2678" t="s">
        <v>6129</v>
      </c>
      <c r="B2678" t="s">
        <v>6130</v>
      </c>
      <c r="C2678" t="s">
        <v>6</v>
      </c>
      <c r="D2678">
        <v>44.99</v>
      </c>
      <c r="E2678">
        <v>44.99</v>
      </c>
      <c r="F2678" t="s">
        <v>6</v>
      </c>
      <c r="G2678">
        <v>44.99</v>
      </c>
      <c r="H2678">
        <v>44.99</v>
      </c>
    </row>
    <row r="2679" spans="1:8" customFormat="1" ht="12.75" x14ac:dyDescent="0.2">
      <c r="A2679" t="s">
        <v>6131</v>
      </c>
      <c r="B2679" t="s">
        <v>6132</v>
      </c>
      <c r="C2679" t="s">
        <v>6</v>
      </c>
      <c r="D2679">
        <v>25.82</v>
      </c>
      <c r="E2679">
        <v>25.82</v>
      </c>
      <c r="F2679" t="s">
        <v>6</v>
      </c>
      <c r="G2679">
        <v>25.82</v>
      </c>
      <c r="H2679">
        <v>25.82</v>
      </c>
    </row>
    <row r="2680" spans="1:8" customFormat="1" ht="12.75" x14ac:dyDescent="0.2">
      <c r="A2680" t="s">
        <v>6133</v>
      </c>
      <c r="B2680" t="s">
        <v>6134</v>
      </c>
      <c r="C2680" t="s">
        <v>6110</v>
      </c>
      <c r="D2680">
        <v>629.16</v>
      </c>
      <c r="E2680">
        <v>669.83</v>
      </c>
      <c r="F2680" t="s">
        <v>6110</v>
      </c>
      <c r="G2680">
        <v>629.16</v>
      </c>
      <c r="H2680">
        <v>669.83</v>
      </c>
    </row>
    <row r="2681" spans="1:8" customFormat="1" ht="12.75" x14ac:dyDescent="0.2">
      <c r="A2681" t="s">
        <v>6135</v>
      </c>
      <c r="B2681" t="s">
        <v>6136</v>
      </c>
      <c r="C2681" t="s">
        <v>2341</v>
      </c>
      <c r="D2681">
        <v>52.45</v>
      </c>
      <c r="E2681">
        <v>54.54</v>
      </c>
      <c r="F2681" t="s">
        <v>21</v>
      </c>
      <c r="G2681">
        <v>564.36</v>
      </c>
      <c r="H2681">
        <v>586.88</v>
      </c>
    </row>
    <row r="2682" spans="1:8" customFormat="1" ht="12.75" x14ac:dyDescent="0.2">
      <c r="A2682" t="s">
        <v>6137</v>
      </c>
      <c r="B2682" t="s">
        <v>6138</v>
      </c>
      <c r="C2682" t="s">
        <v>2341</v>
      </c>
      <c r="D2682">
        <v>19.510000000000002</v>
      </c>
      <c r="E2682">
        <v>20.29</v>
      </c>
      <c r="F2682" t="s">
        <v>21</v>
      </c>
      <c r="G2682">
        <v>209.9</v>
      </c>
      <c r="H2682">
        <v>218.3</v>
      </c>
    </row>
    <row r="2683" spans="1:8" customFormat="1" ht="12.75" x14ac:dyDescent="0.2">
      <c r="A2683" t="s">
        <v>6139</v>
      </c>
      <c r="B2683" t="s">
        <v>6140</v>
      </c>
      <c r="C2683" t="s">
        <v>2341</v>
      </c>
      <c r="D2683">
        <v>476.3</v>
      </c>
      <c r="E2683">
        <v>751.7</v>
      </c>
      <c r="F2683" t="s">
        <v>21</v>
      </c>
      <c r="G2683">
        <v>5125</v>
      </c>
      <c r="H2683">
        <v>8088.33</v>
      </c>
    </row>
    <row r="2684" spans="1:8" customFormat="1" ht="12.75" x14ac:dyDescent="0.2">
      <c r="A2684" t="s">
        <v>6141</v>
      </c>
      <c r="B2684" t="s">
        <v>6142</v>
      </c>
      <c r="C2684" t="s">
        <v>2341</v>
      </c>
      <c r="D2684">
        <v>466.89</v>
      </c>
      <c r="E2684">
        <v>899.57</v>
      </c>
      <c r="F2684" t="s">
        <v>21</v>
      </c>
      <c r="G2684">
        <v>5023.75</v>
      </c>
      <c r="H2684">
        <v>9679.42</v>
      </c>
    </row>
    <row r="2685" spans="1:8" customFormat="1" ht="12.75" x14ac:dyDescent="0.2">
      <c r="A2685" t="s">
        <v>6143</v>
      </c>
      <c r="B2685" t="s">
        <v>6144</v>
      </c>
      <c r="C2685" t="s">
        <v>2341</v>
      </c>
      <c r="D2685">
        <v>128.13999999999999</v>
      </c>
      <c r="E2685">
        <v>217.88</v>
      </c>
      <c r="F2685" t="s">
        <v>21</v>
      </c>
      <c r="G2685">
        <v>1378.75</v>
      </c>
      <c r="H2685">
        <v>2344.44</v>
      </c>
    </row>
    <row r="2686" spans="1:8" customFormat="1" ht="12.75" x14ac:dyDescent="0.2">
      <c r="A2686" t="s">
        <v>6145</v>
      </c>
      <c r="B2686" t="s">
        <v>6146</v>
      </c>
      <c r="C2686" t="s">
        <v>2341</v>
      </c>
      <c r="D2686">
        <v>77.010000000000005</v>
      </c>
      <c r="E2686">
        <v>313.02999999999997</v>
      </c>
      <c r="F2686" t="s">
        <v>21</v>
      </c>
      <c r="G2686">
        <v>828.66</v>
      </c>
      <c r="H2686">
        <v>3368.16</v>
      </c>
    </row>
    <row r="2687" spans="1:8" customFormat="1" ht="12.75" x14ac:dyDescent="0.2">
      <c r="A2687" t="s">
        <v>6147</v>
      </c>
      <c r="B2687" t="s">
        <v>6148</v>
      </c>
      <c r="C2687" t="s">
        <v>2341</v>
      </c>
      <c r="D2687">
        <v>233.89</v>
      </c>
      <c r="E2687">
        <v>813.4</v>
      </c>
      <c r="F2687" t="s">
        <v>21</v>
      </c>
      <c r="G2687">
        <v>2516.63</v>
      </c>
      <c r="H2687">
        <v>8752.17</v>
      </c>
    </row>
    <row r="2688" spans="1:8" customFormat="1" ht="12.75" x14ac:dyDescent="0.2">
      <c r="A2688" t="s">
        <v>6149</v>
      </c>
      <c r="B2688" t="s">
        <v>6150</v>
      </c>
      <c r="C2688" t="s">
        <v>2341</v>
      </c>
      <c r="D2688">
        <v>29.26</v>
      </c>
      <c r="E2688">
        <v>253.76</v>
      </c>
      <c r="F2688" t="s">
        <v>21</v>
      </c>
      <c r="G2688">
        <v>314.85000000000002</v>
      </c>
      <c r="H2688">
        <v>2730.42</v>
      </c>
    </row>
    <row r="2689" spans="1:8" customFormat="1" ht="12.75" x14ac:dyDescent="0.2">
      <c r="A2689" t="s">
        <v>6151</v>
      </c>
      <c r="B2689" t="s">
        <v>6152</v>
      </c>
      <c r="C2689" t="s">
        <v>1138</v>
      </c>
      <c r="D2689">
        <v>34.04</v>
      </c>
      <c r="E2689">
        <v>181.03</v>
      </c>
      <c r="F2689" t="s">
        <v>51</v>
      </c>
      <c r="G2689">
        <v>111.68</v>
      </c>
      <c r="H2689">
        <v>593.95000000000005</v>
      </c>
    </row>
    <row r="2690" spans="1:8" customFormat="1" ht="12.75" x14ac:dyDescent="0.2">
      <c r="A2690" t="s">
        <v>6153</v>
      </c>
      <c r="B2690" t="s">
        <v>6154</v>
      </c>
      <c r="C2690" t="s">
        <v>1138</v>
      </c>
      <c r="D2690">
        <v>140.79</v>
      </c>
      <c r="E2690">
        <v>486.23</v>
      </c>
      <c r="F2690" t="s">
        <v>51</v>
      </c>
      <c r="G2690">
        <v>461.92</v>
      </c>
      <c r="H2690">
        <v>1595.24</v>
      </c>
    </row>
    <row r="2691" spans="1:8" customFormat="1" ht="12.75" x14ac:dyDescent="0.2">
      <c r="A2691" t="s">
        <v>6155</v>
      </c>
      <c r="B2691" t="s">
        <v>6156</v>
      </c>
      <c r="C2691" t="s">
        <v>2341</v>
      </c>
      <c r="D2691">
        <v>84.86</v>
      </c>
      <c r="E2691">
        <v>165.79</v>
      </c>
      <c r="F2691" t="s">
        <v>21</v>
      </c>
      <c r="G2691">
        <v>913.05</v>
      </c>
      <c r="H2691">
        <v>1783.85</v>
      </c>
    </row>
    <row r="2692" spans="1:8" customFormat="1" ht="12.75" x14ac:dyDescent="0.2">
      <c r="A2692" t="s">
        <v>6157</v>
      </c>
      <c r="B2692" t="s">
        <v>6158</v>
      </c>
      <c r="C2692" t="s">
        <v>2341</v>
      </c>
      <c r="D2692">
        <v>27.01</v>
      </c>
      <c r="E2692">
        <v>687.33</v>
      </c>
      <c r="F2692" t="s">
        <v>21</v>
      </c>
      <c r="G2692">
        <v>290.63</v>
      </c>
      <c r="H2692">
        <v>7395.64</v>
      </c>
    </row>
    <row r="2693" spans="1:8" customFormat="1" ht="12.75" x14ac:dyDescent="0.2">
      <c r="A2693" t="s">
        <v>6159</v>
      </c>
      <c r="B2693" t="s">
        <v>6160</v>
      </c>
      <c r="C2693" t="s">
        <v>2341</v>
      </c>
      <c r="D2693">
        <v>27.01</v>
      </c>
      <c r="E2693">
        <v>687.33</v>
      </c>
      <c r="F2693" t="s">
        <v>21</v>
      </c>
      <c r="G2693">
        <v>290.63</v>
      </c>
      <c r="H2693">
        <v>7395.64</v>
      </c>
    </row>
    <row r="2694" spans="1:8" customFormat="1" ht="12.75" x14ac:dyDescent="0.2">
      <c r="A2694" t="s">
        <v>6161</v>
      </c>
      <c r="B2694" t="s">
        <v>6162</v>
      </c>
      <c r="C2694" t="s">
        <v>2341</v>
      </c>
      <c r="D2694">
        <v>27.01</v>
      </c>
      <c r="E2694">
        <v>699.53</v>
      </c>
      <c r="F2694" t="s">
        <v>21</v>
      </c>
      <c r="G2694">
        <v>290.63</v>
      </c>
      <c r="H2694">
        <v>7526.91</v>
      </c>
    </row>
    <row r="2695" spans="1:8" customFormat="1" ht="12.75" x14ac:dyDescent="0.2">
      <c r="A2695" t="s">
        <v>6163</v>
      </c>
      <c r="B2695" t="s">
        <v>6164</v>
      </c>
      <c r="C2695" t="s">
        <v>2341</v>
      </c>
      <c r="D2695">
        <v>27.01</v>
      </c>
      <c r="E2695">
        <v>711.73</v>
      </c>
      <c r="F2695" t="s">
        <v>21</v>
      </c>
      <c r="G2695">
        <v>290.63</v>
      </c>
      <c r="H2695">
        <v>7658.18</v>
      </c>
    </row>
    <row r="2696" spans="1:8" customFormat="1" ht="12.75" x14ac:dyDescent="0.2">
      <c r="A2696" t="s">
        <v>6165</v>
      </c>
      <c r="B2696" t="s">
        <v>6166</v>
      </c>
      <c r="C2696" t="s">
        <v>2341</v>
      </c>
      <c r="D2696">
        <v>27.01</v>
      </c>
      <c r="E2696">
        <v>720.27</v>
      </c>
      <c r="F2696" t="s">
        <v>21</v>
      </c>
      <c r="G2696">
        <v>290.63</v>
      </c>
      <c r="H2696">
        <v>7750.07</v>
      </c>
    </row>
    <row r="2697" spans="1:8" customFormat="1" ht="12.75" x14ac:dyDescent="0.2">
      <c r="A2697" t="s">
        <v>6167</v>
      </c>
      <c r="B2697" t="s">
        <v>6168</v>
      </c>
      <c r="C2697" t="s">
        <v>2341</v>
      </c>
      <c r="D2697">
        <v>29.82</v>
      </c>
      <c r="E2697">
        <v>780.93</v>
      </c>
      <c r="F2697" t="s">
        <v>21</v>
      </c>
      <c r="G2697">
        <v>320.89999999999998</v>
      </c>
      <c r="H2697">
        <v>8402.77</v>
      </c>
    </row>
    <row r="2698" spans="1:8" customFormat="1" ht="12.75" x14ac:dyDescent="0.2">
      <c r="A2698" t="s">
        <v>6169</v>
      </c>
      <c r="B2698" t="s">
        <v>6170</v>
      </c>
      <c r="C2698" t="s">
        <v>2341</v>
      </c>
      <c r="D2698">
        <v>29.82</v>
      </c>
      <c r="E2698">
        <v>780.93</v>
      </c>
      <c r="F2698" t="s">
        <v>21</v>
      </c>
      <c r="G2698">
        <v>320.89999999999998</v>
      </c>
      <c r="H2698">
        <v>8402.77</v>
      </c>
    </row>
    <row r="2699" spans="1:8" customFormat="1" ht="12.75" x14ac:dyDescent="0.2">
      <c r="A2699" t="s">
        <v>6171</v>
      </c>
      <c r="B2699" t="s">
        <v>6172</v>
      </c>
      <c r="C2699" t="s">
        <v>2341</v>
      </c>
      <c r="D2699">
        <v>29.82</v>
      </c>
      <c r="E2699">
        <v>793.13</v>
      </c>
      <c r="F2699" t="s">
        <v>21</v>
      </c>
      <c r="G2699">
        <v>320.89999999999998</v>
      </c>
      <c r="H2699">
        <v>8534.0400000000009</v>
      </c>
    </row>
    <row r="2700" spans="1:8" customFormat="1" ht="12.75" x14ac:dyDescent="0.2">
      <c r="A2700" t="s">
        <v>6173</v>
      </c>
      <c r="B2700" t="s">
        <v>6174</v>
      </c>
      <c r="C2700" t="s">
        <v>2341</v>
      </c>
      <c r="D2700">
        <v>29.82</v>
      </c>
      <c r="E2700">
        <v>805.33</v>
      </c>
      <c r="F2700" t="s">
        <v>21</v>
      </c>
      <c r="G2700">
        <v>320.89999999999998</v>
      </c>
      <c r="H2700">
        <v>8665.31</v>
      </c>
    </row>
    <row r="2701" spans="1:8" customFormat="1" ht="12.75" x14ac:dyDescent="0.2">
      <c r="A2701" t="s">
        <v>6175</v>
      </c>
      <c r="B2701" t="s">
        <v>6176</v>
      </c>
      <c r="C2701" t="s">
        <v>2341</v>
      </c>
      <c r="D2701">
        <v>29.82</v>
      </c>
      <c r="E2701">
        <v>813.87</v>
      </c>
      <c r="F2701" t="s">
        <v>21</v>
      </c>
      <c r="G2701">
        <v>320.89999999999998</v>
      </c>
      <c r="H2701">
        <v>8757.2000000000007</v>
      </c>
    </row>
    <row r="2702" spans="1:8" customFormat="1" ht="12.75" x14ac:dyDescent="0.2">
      <c r="A2702" t="s">
        <v>6177</v>
      </c>
      <c r="B2702" t="s">
        <v>6178</v>
      </c>
      <c r="C2702" t="s">
        <v>2341</v>
      </c>
      <c r="D2702">
        <v>450.17</v>
      </c>
      <c r="E2702">
        <v>720.16</v>
      </c>
      <c r="F2702" t="s">
        <v>21</v>
      </c>
      <c r="G2702">
        <v>4843.8</v>
      </c>
      <c r="H2702">
        <v>7748.94</v>
      </c>
    </row>
    <row r="2703" spans="1:8" customFormat="1" ht="12.75" x14ac:dyDescent="0.2">
      <c r="A2703" t="s">
        <v>6179</v>
      </c>
      <c r="B2703" t="s">
        <v>6180</v>
      </c>
      <c r="C2703" t="s">
        <v>1138</v>
      </c>
      <c r="D2703">
        <v>278.55</v>
      </c>
      <c r="E2703">
        <v>1161.4000000000001</v>
      </c>
      <c r="F2703" t="s">
        <v>51</v>
      </c>
      <c r="G2703">
        <v>913.88</v>
      </c>
      <c r="H2703">
        <v>3810.36</v>
      </c>
    </row>
    <row r="2704" spans="1:8" customFormat="1" ht="12.75" x14ac:dyDescent="0.2">
      <c r="A2704" t="s">
        <v>6181</v>
      </c>
      <c r="B2704" t="s">
        <v>6182</v>
      </c>
      <c r="C2704" t="s">
        <v>1138</v>
      </c>
      <c r="D2704">
        <v>57.93</v>
      </c>
      <c r="E2704">
        <v>178.21</v>
      </c>
      <c r="F2704" t="s">
        <v>51</v>
      </c>
      <c r="G2704">
        <v>190.05</v>
      </c>
      <c r="H2704">
        <v>584.66999999999996</v>
      </c>
    </row>
    <row r="2705" spans="1:8" customFormat="1" ht="12.75" x14ac:dyDescent="0.2">
      <c r="A2705" t="s">
        <v>6183</v>
      </c>
      <c r="B2705" t="s">
        <v>6184</v>
      </c>
      <c r="C2705" t="s">
        <v>1138</v>
      </c>
      <c r="D2705">
        <v>62.04</v>
      </c>
      <c r="E2705">
        <v>195.75</v>
      </c>
      <c r="F2705" t="s">
        <v>51</v>
      </c>
      <c r="G2705">
        <v>203.55</v>
      </c>
      <c r="H2705">
        <v>642.23</v>
      </c>
    </row>
    <row r="2706" spans="1:8" customFormat="1" ht="12.75" x14ac:dyDescent="0.2">
      <c r="A2706" t="s">
        <v>6185</v>
      </c>
      <c r="B2706" t="s">
        <v>6186</v>
      </c>
      <c r="C2706" t="s">
        <v>2341</v>
      </c>
      <c r="D2706">
        <v>112.5</v>
      </c>
      <c r="E2706">
        <v>688.87</v>
      </c>
      <c r="F2706" t="s">
        <v>21</v>
      </c>
      <c r="G2706">
        <v>1210.49</v>
      </c>
      <c r="H2706">
        <v>7412.23</v>
      </c>
    </row>
    <row r="2707" spans="1:8" customFormat="1" ht="12.75" x14ac:dyDescent="0.2">
      <c r="A2707" t="s">
        <v>6187</v>
      </c>
      <c r="B2707" t="s">
        <v>6188</v>
      </c>
      <c r="C2707" t="s">
        <v>2341</v>
      </c>
      <c r="D2707">
        <v>119.53</v>
      </c>
      <c r="E2707">
        <v>502.99</v>
      </c>
      <c r="F2707" t="s">
        <v>21</v>
      </c>
      <c r="G2707">
        <v>1286.1099999999999</v>
      </c>
      <c r="H2707">
        <v>5412.2</v>
      </c>
    </row>
    <row r="2708" spans="1:8" customFormat="1" ht="12.75" x14ac:dyDescent="0.2">
      <c r="A2708" t="s">
        <v>6189</v>
      </c>
      <c r="B2708" t="s">
        <v>6190</v>
      </c>
      <c r="C2708" t="s">
        <v>2341</v>
      </c>
      <c r="D2708">
        <v>185.93</v>
      </c>
      <c r="E2708">
        <v>678.33</v>
      </c>
      <c r="F2708" t="s">
        <v>21</v>
      </c>
      <c r="G2708">
        <v>2000.62</v>
      </c>
      <c r="H2708">
        <v>7298.8</v>
      </c>
    </row>
    <row r="2709" spans="1:8" customFormat="1" ht="12.75" x14ac:dyDescent="0.2">
      <c r="A2709" t="s">
        <v>6191</v>
      </c>
      <c r="B2709" t="s">
        <v>6192</v>
      </c>
      <c r="C2709" t="s">
        <v>6</v>
      </c>
      <c r="D2709">
        <v>73.13</v>
      </c>
      <c r="E2709">
        <v>413.3</v>
      </c>
      <c r="F2709" t="s">
        <v>6</v>
      </c>
      <c r="G2709">
        <v>73.13</v>
      </c>
      <c r="H2709">
        <v>413.3</v>
      </c>
    </row>
    <row r="2710" spans="1:8" customFormat="1" ht="12.75" x14ac:dyDescent="0.2">
      <c r="A2710" t="s">
        <v>6193</v>
      </c>
      <c r="B2710" t="s">
        <v>6194</v>
      </c>
      <c r="C2710" t="s">
        <v>906</v>
      </c>
      <c r="D2710">
        <v>295.31</v>
      </c>
      <c r="E2710">
        <v>1246.9100000000001</v>
      </c>
      <c r="F2710" t="s">
        <v>906</v>
      </c>
      <c r="G2710">
        <v>295.31</v>
      </c>
      <c r="H2710">
        <v>1246.9100000000001</v>
      </c>
    </row>
    <row r="2711" spans="1:8" customFormat="1" ht="12.75" x14ac:dyDescent="0.2">
      <c r="A2711" t="s">
        <v>6195</v>
      </c>
      <c r="B2711" t="s">
        <v>6196</v>
      </c>
      <c r="C2711" t="s">
        <v>906</v>
      </c>
      <c r="D2711">
        <v>1040.6300000000001</v>
      </c>
      <c r="E2711">
        <v>2919.43</v>
      </c>
      <c r="F2711" t="s">
        <v>906</v>
      </c>
      <c r="G2711">
        <v>1040.6300000000001</v>
      </c>
      <c r="H2711">
        <v>2919.43</v>
      </c>
    </row>
    <row r="2712" spans="1:8" customFormat="1" ht="12.75" x14ac:dyDescent="0.2">
      <c r="A2712" t="s">
        <v>6197</v>
      </c>
      <c r="B2712" t="s">
        <v>6198</v>
      </c>
      <c r="C2712" t="s">
        <v>6</v>
      </c>
      <c r="D2712">
        <v>1575</v>
      </c>
      <c r="E2712">
        <v>1721.4</v>
      </c>
      <c r="F2712" t="s">
        <v>6</v>
      </c>
      <c r="G2712">
        <v>1575</v>
      </c>
      <c r="H2712">
        <v>1721.4</v>
      </c>
    </row>
    <row r="2713" spans="1:8" customFormat="1" ht="12.75" x14ac:dyDescent="0.2">
      <c r="A2713" t="s">
        <v>6199</v>
      </c>
      <c r="B2713" t="s">
        <v>6200</v>
      </c>
      <c r="C2713" t="s">
        <v>6</v>
      </c>
      <c r="D2713">
        <v>281.25</v>
      </c>
      <c r="E2713">
        <v>1060.79</v>
      </c>
      <c r="F2713" t="s">
        <v>6</v>
      </c>
      <c r="G2713">
        <v>281.25</v>
      </c>
      <c r="H2713">
        <v>1060.79</v>
      </c>
    </row>
    <row r="2714" spans="1:8" customFormat="1" ht="12.75" x14ac:dyDescent="0.2">
      <c r="A2714" t="s">
        <v>6201</v>
      </c>
      <c r="B2714" t="s">
        <v>6202</v>
      </c>
      <c r="C2714" t="s">
        <v>6</v>
      </c>
      <c r="D2714">
        <v>168.75</v>
      </c>
      <c r="E2714">
        <v>502.38</v>
      </c>
      <c r="F2714" t="s">
        <v>6</v>
      </c>
      <c r="G2714">
        <v>168.75</v>
      </c>
      <c r="H2714">
        <v>502.38</v>
      </c>
    </row>
    <row r="2715" spans="1:8" customFormat="1" ht="12.75" x14ac:dyDescent="0.2">
      <c r="A2715" t="s">
        <v>6203</v>
      </c>
      <c r="B2715" t="s">
        <v>6204</v>
      </c>
      <c r="C2715" t="s">
        <v>1138</v>
      </c>
      <c r="D2715">
        <v>80.599999999999994</v>
      </c>
      <c r="E2715">
        <v>80.599999999999994</v>
      </c>
      <c r="F2715" t="s">
        <v>51</v>
      </c>
      <c r="G2715">
        <v>264.44</v>
      </c>
      <c r="H2715">
        <v>264.44</v>
      </c>
    </row>
    <row r="2716" spans="1:8" customFormat="1" ht="12.75" x14ac:dyDescent="0.2">
      <c r="A2716" t="s">
        <v>6205</v>
      </c>
      <c r="B2716" t="s">
        <v>6206</v>
      </c>
      <c r="C2716" t="s">
        <v>1138</v>
      </c>
      <c r="D2716">
        <v>157.77000000000001</v>
      </c>
      <c r="E2716">
        <v>157.77000000000001</v>
      </c>
      <c r="F2716" t="s">
        <v>51</v>
      </c>
      <c r="G2716">
        <v>517.63</v>
      </c>
      <c r="H2716">
        <v>517.63</v>
      </c>
    </row>
    <row r="2717" spans="1:8" customFormat="1" ht="12.75" x14ac:dyDescent="0.2">
      <c r="A2717" t="s">
        <v>6207</v>
      </c>
      <c r="B2717" t="s">
        <v>6208</v>
      </c>
      <c r="C2717" t="s">
        <v>1138</v>
      </c>
      <c r="D2717">
        <v>234.95</v>
      </c>
      <c r="E2717">
        <v>234.95</v>
      </c>
      <c r="F2717" t="s">
        <v>51</v>
      </c>
      <c r="G2717">
        <v>770.82</v>
      </c>
      <c r="H2717">
        <v>770.82</v>
      </c>
    </row>
    <row r="2718" spans="1:8" customFormat="1" ht="12.75" x14ac:dyDescent="0.2">
      <c r="A2718" t="s">
        <v>6209</v>
      </c>
      <c r="B2718" t="s">
        <v>6210</v>
      </c>
      <c r="C2718" t="s">
        <v>1138</v>
      </c>
      <c r="D2718">
        <v>57.38</v>
      </c>
      <c r="E2718">
        <v>57.38</v>
      </c>
      <c r="F2718" t="s">
        <v>51</v>
      </c>
      <c r="G2718">
        <v>188.24</v>
      </c>
      <c r="H2718">
        <v>188.24</v>
      </c>
    </row>
    <row r="2719" spans="1:8" customFormat="1" ht="12.75" x14ac:dyDescent="0.2">
      <c r="A2719" t="s">
        <v>6211</v>
      </c>
      <c r="B2719" t="s">
        <v>6212</v>
      </c>
      <c r="C2719" t="s">
        <v>6</v>
      </c>
      <c r="D2719">
        <v>270</v>
      </c>
      <c r="E2719">
        <v>270</v>
      </c>
      <c r="F2719" t="s">
        <v>6</v>
      </c>
      <c r="G2719">
        <v>270</v>
      </c>
      <c r="H2719">
        <v>270</v>
      </c>
    </row>
    <row r="2720" spans="1:8" customFormat="1" ht="12.75" x14ac:dyDescent="0.2">
      <c r="A2720" t="s">
        <v>6213</v>
      </c>
      <c r="B2720" t="s">
        <v>6214</v>
      </c>
      <c r="C2720" t="s">
        <v>1331</v>
      </c>
      <c r="D2720">
        <v>2352.84</v>
      </c>
      <c r="E2720">
        <v>2352.84</v>
      </c>
      <c r="F2720" t="s">
        <v>21</v>
      </c>
      <c r="G2720">
        <v>253.17</v>
      </c>
      <c r="H2720">
        <v>253.17</v>
      </c>
    </row>
    <row r="2721" spans="1:8" customFormat="1" ht="12.75" x14ac:dyDescent="0.2">
      <c r="A2721" t="s">
        <v>6215</v>
      </c>
      <c r="B2721" t="s">
        <v>6216</v>
      </c>
      <c r="C2721" t="s">
        <v>6</v>
      </c>
      <c r="D2721">
        <v>50.83</v>
      </c>
      <c r="E2721">
        <v>50.83</v>
      </c>
      <c r="F2721" t="s">
        <v>6</v>
      </c>
      <c r="G2721">
        <v>50.83</v>
      </c>
      <c r="H2721">
        <v>50.83</v>
      </c>
    </row>
    <row r="2722" spans="1:8" customFormat="1" ht="12.75" x14ac:dyDescent="0.2">
      <c r="A2722" t="s">
        <v>6217</v>
      </c>
      <c r="B2722" t="s">
        <v>6218</v>
      </c>
      <c r="C2722" t="s">
        <v>6</v>
      </c>
      <c r="D2722">
        <v>25.38</v>
      </c>
      <c r="E2722">
        <v>25.38</v>
      </c>
      <c r="F2722" t="s">
        <v>6</v>
      </c>
      <c r="G2722">
        <v>25.38</v>
      </c>
      <c r="H2722">
        <v>25.38</v>
      </c>
    </row>
    <row r="2723" spans="1:8" customFormat="1" ht="12.75" x14ac:dyDescent="0.2">
      <c r="A2723" t="s">
        <v>6219</v>
      </c>
      <c r="B2723" t="s">
        <v>6220</v>
      </c>
      <c r="C2723" t="s">
        <v>4028</v>
      </c>
      <c r="D2723">
        <v>168.75</v>
      </c>
      <c r="E2723">
        <v>534.75</v>
      </c>
      <c r="F2723" t="s">
        <v>4028</v>
      </c>
      <c r="G2723">
        <v>168.75</v>
      </c>
      <c r="H2723">
        <v>534.75</v>
      </c>
    </row>
    <row r="2724" spans="1:8" customFormat="1" ht="12.75" x14ac:dyDescent="0.2">
      <c r="A2724" t="s">
        <v>6221</v>
      </c>
      <c r="B2724" t="s">
        <v>6222</v>
      </c>
      <c r="C2724" t="s">
        <v>4028</v>
      </c>
      <c r="D2724">
        <v>236.25</v>
      </c>
      <c r="E2724">
        <v>1151.25</v>
      </c>
      <c r="F2724" t="s">
        <v>4028</v>
      </c>
      <c r="G2724">
        <v>236.25</v>
      </c>
      <c r="H2724">
        <v>1151.25</v>
      </c>
    </row>
    <row r="2725" spans="1:8" customFormat="1" ht="12.75" x14ac:dyDescent="0.2">
      <c r="A2725" t="s">
        <v>6223</v>
      </c>
      <c r="B2725" t="s">
        <v>6224</v>
      </c>
      <c r="C2725" t="s">
        <v>6</v>
      </c>
      <c r="D2725">
        <v>140.63</v>
      </c>
      <c r="E2725">
        <v>260.67</v>
      </c>
      <c r="F2725" t="s">
        <v>6</v>
      </c>
      <c r="G2725">
        <v>140.63</v>
      </c>
      <c r="H2725">
        <v>260.67</v>
      </c>
    </row>
    <row r="2726" spans="1:8" customFormat="1" ht="12.75" x14ac:dyDescent="0.2">
      <c r="A2726" t="s">
        <v>6225</v>
      </c>
      <c r="B2726" t="s">
        <v>6226</v>
      </c>
      <c r="C2726" t="s">
        <v>6</v>
      </c>
      <c r="D2726">
        <v>141.75</v>
      </c>
      <c r="E2726">
        <v>141.75</v>
      </c>
      <c r="F2726" t="s">
        <v>6</v>
      </c>
      <c r="G2726">
        <v>141.75</v>
      </c>
      <c r="H2726">
        <v>141.75</v>
      </c>
    </row>
    <row r="2727" spans="1:8" customFormat="1" ht="12.75" x14ac:dyDescent="0.2">
      <c r="A2727" t="s">
        <v>6227</v>
      </c>
      <c r="B2727" t="s">
        <v>6228</v>
      </c>
      <c r="C2727" t="s">
        <v>6229</v>
      </c>
      <c r="D2727">
        <v>225</v>
      </c>
      <c r="E2727">
        <v>43308.93</v>
      </c>
      <c r="F2727" t="s">
        <v>6229</v>
      </c>
      <c r="G2727">
        <v>225</v>
      </c>
      <c r="H2727">
        <v>43308.93</v>
      </c>
    </row>
    <row r="2728" spans="1:8" customFormat="1" ht="12.75" x14ac:dyDescent="0.2">
      <c r="A2728" t="s">
        <v>6230</v>
      </c>
      <c r="B2728" t="s">
        <v>6231</v>
      </c>
      <c r="C2728" t="s">
        <v>6232</v>
      </c>
      <c r="D2728">
        <v>16.88</v>
      </c>
      <c r="E2728">
        <v>126.26</v>
      </c>
      <c r="F2728" t="s">
        <v>21</v>
      </c>
      <c r="G2728">
        <v>1.82</v>
      </c>
      <c r="H2728">
        <v>13.59</v>
      </c>
    </row>
    <row r="2729" spans="1:8" customFormat="1" ht="12.75" x14ac:dyDescent="0.2">
      <c r="A2729" t="s">
        <v>6233</v>
      </c>
      <c r="B2729" t="s">
        <v>6234</v>
      </c>
      <c r="C2729" t="s">
        <v>1138</v>
      </c>
      <c r="D2729">
        <v>8.89</v>
      </c>
      <c r="E2729">
        <v>172.51</v>
      </c>
      <c r="F2729" t="s">
        <v>51</v>
      </c>
      <c r="G2729">
        <v>29.17</v>
      </c>
      <c r="H2729">
        <v>565.99</v>
      </c>
    </row>
    <row r="2730" spans="1:8" customFormat="1" ht="12.75" x14ac:dyDescent="0.2">
      <c r="A2730" t="s">
        <v>6235</v>
      </c>
      <c r="B2730" t="s">
        <v>6236</v>
      </c>
      <c r="C2730" t="s">
        <v>1138</v>
      </c>
      <c r="D2730">
        <v>8.89</v>
      </c>
      <c r="E2730">
        <v>178.63</v>
      </c>
      <c r="F2730" t="s">
        <v>51</v>
      </c>
      <c r="G2730">
        <v>29.17</v>
      </c>
      <c r="H2730">
        <v>586.04999999999995</v>
      </c>
    </row>
    <row r="2731" spans="1:8" customFormat="1" ht="12.75" x14ac:dyDescent="0.2">
      <c r="A2731" t="s">
        <v>6237</v>
      </c>
      <c r="B2731" t="s">
        <v>6238</v>
      </c>
      <c r="C2731" t="s">
        <v>1331</v>
      </c>
      <c r="D2731">
        <v>9243.2999999999993</v>
      </c>
      <c r="E2731">
        <v>10119.41</v>
      </c>
      <c r="F2731" t="s">
        <v>21</v>
      </c>
      <c r="G2731">
        <v>994.58</v>
      </c>
      <c r="H2731">
        <v>1088.8499999999999</v>
      </c>
    </row>
    <row r="2732" spans="1:8" customFormat="1" ht="12.75" x14ac:dyDescent="0.2">
      <c r="A2732" t="s">
        <v>6239</v>
      </c>
      <c r="B2732" t="s">
        <v>6240</v>
      </c>
      <c r="C2732" t="s">
        <v>6</v>
      </c>
      <c r="D2732">
        <v>39.380000000000003</v>
      </c>
      <c r="E2732">
        <v>143.07</v>
      </c>
      <c r="F2732" t="s">
        <v>6</v>
      </c>
      <c r="G2732">
        <v>39.380000000000003</v>
      </c>
      <c r="H2732">
        <v>143.07</v>
      </c>
    </row>
    <row r="2733" spans="1:8" customFormat="1" ht="12.75" x14ac:dyDescent="0.2">
      <c r="A2733" t="s">
        <v>6241</v>
      </c>
      <c r="B2733" t="s">
        <v>6242</v>
      </c>
      <c r="C2733" t="s">
        <v>6243</v>
      </c>
      <c r="D2733">
        <v>111.38</v>
      </c>
      <c r="E2733">
        <v>111.38</v>
      </c>
      <c r="F2733" t="s">
        <v>6243</v>
      </c>
      <c r="G2733">
        <v>111.38</v>
      </c>
      <c r="H2733">
        <v>111.38</v>
      </c>
    </row>
    <row r="2734" spans="1:8" customFormat="1" ht="12.75" x14ac:dyDescent="0.2">
      <c r="A2734" t="s">
        <v>6244</v>
      </c>
      <c r="B2734" t="s">
        <v>6245</v>
      </c>
      <c r="C2734" t="s">
        <v>6243</v>
      </c>
      <c r="D2734">
        <v>202.5</v>
      </c>
      <c r="E2734">
        <v>202.5</v>
      </c>
      <c r="F2734" t="s">
        <v>6243</v>
      </c>
      <c r="G2734">
        <v>202.5</v>
      </c>
      <c r="H2734">
        <v>202.5</v>
      </c>
    </row>
    <row r="2735" spans="1:8" customFormat="1" x14ac:dyDescent="0.25">
      <c r="A2735" s="1357" t="s">
        <v>6241</v>
      </c>
      <c r="B2735" t="s">
        <v>6242</v>
      </c>
      <c r="C2735" s="807" t="s">
        <v>6243</v>
      </c>
      <c r="D2735" s="807">
        <v>110.48</v>
      </c>
      <c r="E2735" s="807">
        <v>111.38</v>
      </c>
      <c r="F2735" s="807" t="s">
        <v>6243</v>
      </c>
      <c r="G2735" s="807">
        <v>110.48</v>
      </c>
      <c r="H2735" s="807">
        <v>111.38</v>
      </c>
    </row>
    <row r="2736" spans="1:8" customFormat="1" x14ac:dyDescent="0.25">
      <c r="A2736" s="1357" t="s">
        <v>6244</v>
      </c>
      <c r="B2736" t="s">
        <v>6245</v>
      </c>
      <c r="C2736" s="807" t="s">
        <v>6243</v>
      </c>
      <c r="D2736" s="807">
        <v>200.88</v>
      </c>
      <c r="E2736" s="807">
        <v>202.5</v>
      </c>
      <c r="F2736" s="807" t="s">
        <v>6243</v>
      </c>
      <c r="G2736" s="807">
        <v>200.88</v>
      </c>
      <c r="H2736" s="807">
        <v>202.5</v>
      </c>
    </row>
  </sheetData>
  <mergeCells count="6">
    <mergeCell ref="A2:H2"/>
    <mergeCell ref="A3:H3"/>
    <mergeCell ref="A5:A6"/>
    <mergeCell ref="B5:B6"/>
    <mergeCell ref="C5:E5"/>
    <mergeCell ref="F5:H5"/>
  </mergeCells>
  <conditionalFormatting sqref="A2">
    <cfRule type="expression" dxfId="0" priority="1">
      <formula>#REF!&lt;&gt;A2</formula>
    </cfRule>
  </conditionalFormatting>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topLeftCell="A31" zoomScale="82" zoomScaleSheetLayoutView="82"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20.25" x14ac:dyDescent="0.2">
      <c r="A1" s="1929" t="str">
        <f>BOQ!A1</f>
        <v>GOVERNMENT OF KHYBER PAKHTUNKHWA</v>
      </c>
      <c r="B1" s="1929"/>
      <c r="C1" s="1929"/>
      <c r="D1" s="1929"/>
      <c r="E1" s="1929"/>
      <c r="F1" s="1929"/>
      <c r="G1" s="1929"/>
      <c r="H1" s="1596"/>
      <c r="I1" s="1596"/>
    </row>
    <row r="2" spans="1:9" s="844" customFormat="1" ht="20.25" x14ac:dyDescent="0.2">
      <c r="A2" s="2021" t="str">
        <f>BOQ!A2</f>
        <v xml:space="preserve">KHYBER PAKHTUNKHWA RURAL ROADS DEVELOPMENT PROJECT (KP-RRDP) </v>
      </c>
      <c r="B2" s="2021"/>
      <c r="C2" s="2021"/>
      <c r="D2" s="2021"/>
      <c r="E2" s="2021"/>
      <c r="F2" s="2021"/>
      <c r="G2" s="2021"/>
      <c r="H2" s="1596"/>
      <c r="I2" s="1596"/>
    </row>
    <row r="3" spans="1:9" s="842" customFormat="1" ht="20.25" x14ac:dyDescent="0.2">
      <c r="A3" s="2022" t="str">
        <f>BOQ!A3</f>
        <v xml:space="preserve"> REHABILITATION, IMPROMENT AND CONSTRUCTION OF ROAD FROM  (DI-1)
</v>
      </c>
      <c r="B3" s="2022"/>
      <c r="C3" s="2022"/>
      <c r="D3" s="2022"/>
      <c r="E3" s="2022"/>
      <c r="F3" s="2022"/>
      <c r="G3" s="2022"/>
      <c r="H3" s="1597"/>
      <c r="I3" s="1597"/>
    </row>
    <row r="4" spans="1:9" s="1598" customFormat="1" ht="36.75" customHeight="1" thickBot="1" x14ac:dyDescent="0.25">
      <c r="A4" s="2004" t="str">
        <f>BOQ!B64</f>
        <v>Structural Excavation In Common Material</v>
      </c>
      <c r="B4" s="2005"/>
      <c r="C4" s="2005"/>
      <c r="D4" s="2005"/>
      <c r="E4" s="2005"/>
      <c r="F4" s="2005"/>
      <c r="G4" s="2005"/>
    </row>
    <row r="5" spans="1:9" s="1599" customFormat="1" ht="43.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9.25" customHeight="1" thickTop="1" x14ac:dyDescent="0.2">
      <c r="A6" s="1609" t="s">
        <v>135</v>
      </c>
      <c r="B6" s="1610">
        <v>1</v>
      </c>
      <c r="C6" s="1611">
        <v>3572</v>
      </c>
      <c r="D6" s="1612">
        <f>(E34*0.55)+0.6</f>
        <v>1.095</v>
      </c>
      <c r="E6" s="1613">
        <v>0.9</v>
      </c>
      <c r="F6" s="1614">
        <f>E6*D6*C6*B6</f>
        <v>3520.2060000000001</v>
      </c>
      <c r="G6" s="1615"/>
      <c r="I6" s="1606">
        <f>11786.05+50</f>
        <v>11836.05</v>
      </c>
    </row>
    <row r="7" spans="1:9" ht="29.25" customHeight="1" thickBot="1" x14ac:dyDescent="0.25">
      <c r="A7" s="1609" t="s">
        <v>134</v>
      </c>
      <c r="B7" s="1610">
        <v>1</v>
      </c>
      <c r="C7" s="1611">
        <v>0</v>
      </c>
      <c r="D7" s="1612">
        <v>1.7</v>
      </c>
      <c r="E7" s="1613">
        <v>0.9</v>
      </c>
      <c r="F7" s="1614">
        <f t="shared" ref="F7" si="0">E7*D7*C7*B7</f>
        <v>0</v>
      </c>
      <c r="G7" s="1604"/>
      <c r="I7" s="1606"/>
    </row>
    <row r="8" spans="1:9" ht="29.25" customHeight="1" thickBot="1" x14ac:dyDescent="0.25">
      <c r="A8" s="2002" t="s">
        <v>447</v>
      </c>
      <c r="B8" s="2002"/>
      <c r="C8" s="2002"/>
      <c r="D8" s="2002"/>
      <c r="E8" s="2002"/>
      <c r="F8" s="1617">
        <f>SUM(F6:F7)*1.1</f>
        <v>3872.2266000000004</v>
      </c>
      <c r="G8" s="1618"/>
      <c r="H8" s="1607"/>
    </row>
    <row r="9" spans="1:9" ht="29.25" customHeight="1" thickBot="1" x14ac:dyDescent="0.25">
      <c r="A9" s="2002" t="s">
        <v>389</v>
      </c>
      <c r="B9" s="2002"/>
      <c r="C9" s="2002"/>
      <c r="D9" s="2002"/>
      <c r="E9" s="2002"/>
      <c r="F9" s="1243">
        <f>ROUND((F8),0)</f>
        <v>3872</v>
      </c>
      <c r="G9" s="1618"/>
      <c r="H9" s="1607"/>
    </row>
    <row r="11" spans="1:9" ht="21" thickBot="1" x14ac:dyDescent="0.25">
      <c r="A11" s="2469" t="str">
        <f>BOQ!B65</f>
        <v>Structural backfill using Common Materialavailable at site.</v>
      </c>
      <c r="B11" s="2020"/>
      <c r="C11" s="2020"/>
      <c r="D11" s="2020"/>
      <c r="E11" s="2020"/>
      <c r="F11" s="2020"/>
      <c r="G11" s="2020"/>
    </row>
    <row r="12" spans="1:9" ht="39" customHeight="1" thickTop="1" thickBot="1" x14ac:dyDescent="0.25">
      <c r="A12" s="1619" t="s">
        <v>84</v>
      </c>
      <c r="B12" s="1620" t="s">
        <v>12104</v>
      </c>
      <c r="C12" s="1620" t="s">
        <v>6361</v>
      </c>
      <c r="D12" s="1620" t="s">
        <v>475</v>
      </c>
      <c r="E12" s="1620" t="s">
        <v>12106</v>
      </c>
      <c r="F12" s="1620" t="s">
        <v>132</v>
      </c>
      <c r="G12" s="1621" t="s">
        <v>336</v>
      </c>
    </row>
    <row r="13" spans="1:9" ht="27.75" customHeight="1" thickTop="1" x14ac:dyDescent="0.2">
      <c r="A13" s="1609" t="str">
        <f>A6</f>
        <v>R/S</v>
      </c>
      <c r="B13" s="1610">
        <v>1</v>
      </c>
      <c r="C13" s="1611">
        <f>C6</f>
        <v>3572</v>
      </c>
      <c r="D13" s="1612">
        <v>0.5</v>
      </c>
      <c r="E13" s="1613">
        <f>E6</f>
        <v>0.9</v>
      </c>
      <c r="F13" s="1614">
        <f>E13*D13*C13*B13</f>
        <v>1607.4</v>
      </c>
      <c r="G13" s="1615"/>
    </row>
    <row r="14" spans="1:9" ht="27.75" customHeight="1" thickBot="1" x14ac:dyDescent="0.25">
      <c r="A14" s="1609" t="str">
        <f>A7</f>
        <v>L/S</v>
      </c>
      <c r="B14" s="1610">
        <v>1</v>
      </c>
      <c r="C14" s="1611">
        <f>C7</f>
        <v>0</v>
      </c>
      <c r="D14" s="1612">
        <v>0.5</v>
      </c>
      <c r="E14" s="1613">
        <f>E7</f>
        <v>0.9</v>
      </c>
      <c r="F14" s="1614">
        <f t="shared" ref="F14" si="1">E14*D14*C14*B14</f>
        <v>0</v>
      </c>
      <c r="G14" s="1615"/>
    </row>
    <row r="15" spans="1:9" ht="21" thickBot="1" x14ac:dyDescent="0.25">
      <c r="A15" s="2027" t="s">
        <v>447</v>
      </c>
      <c r="B15" s="2028"/>
      <c r="C15" s="2028"/>
      <c r="D15" s="2028"/>
      <c r="E15" s="2029"/>
      <c r="F15" s="1617">
        <f>SUM(F13:F14)*1.1</f>
        <v>1768.1400000000003</v>
      </c>
      <c r="G15" s="1618"/>
    </row>
    <row r="16" spans="1:9" ht="21" thickBot="1" x14ac:dyDescent="0.25">
      <c r="A16" s="2027" t="s">
        <v>389</v>
      </c>
      <c r="B16" s="2028"/>
      <c r="C16" s="2028"/>
      <c r="D16" s="2028"/>
      <c r="E16" s="2029"/>
      <c r="F16" s="1243">
        <f>ROUND((F15),0)</f>
        <v>1768</v>
      </c>
      <c r="G16" s="1618"/>
    </row>
    <row r="18" spans="1:7" ht="21" thickBot="1" x14ac:dyDescent="0.25">
      <c r="A18" s="2469" t="str">
        <f>BOQ!B66</f>
        <v>Concrete Class B</v>
      </c>
      <c r="B18" s="2020"/>
      <c r="C18" s="2020"/>
      <c r="D18" s="2020"/>
      <c r="E18" s="2020"/>
      <c r="F18" s="2020"/>
      <c r="G18" s="2020"/>
    </row>
    <row r="19" spans="1:7" ht="38.25" customHeight="1" thickTop="1" thickBot="1" x14ac:dyDescent="0.25">
      <c r="A19" s="1619" t="s">
        <v>84</v>
      </c>
      <c r="B19" s="1620" t="s">
        <v>12104</v>
      </c>
      <c r="C19" s="1620" t="s">
        <v>6361</v>
      </c>
      <c r="D19" s="1620" t="s">
        <v>475</v>
      </c>
      <c r="E19" s="1620" t="s">
        <v>12106</v>
      </c>
      <c r="F19" s="1620" t="s">
        <v>132</v>
      </c>
      <c r="G19" s="1621" t="s">
        <v>336</v>
      </c>
    </row>
    <row r="20" spans="1:7" ht="30" customHeight="1" thickTop="1" x14ac:dyDescent="0.2">
      <c r="A20" s="1609" t="str">
        <f>A13</f>
        <v>R/S</v>
      </c>
      <c r="B20" s="1610">
        <v>1</v>
      </c>
      <c r="C20" s="1611">
        <f>C13</f>
        <v>3572</v>
      </c>
      <c r="D20" s="1612">
        <v>0.35</v>
      </c>
      <c r="E20" s="1613">
        <v>0.9</v>
      </c>
      <c r="F20" s="1614">
        <f>E20*D20*C20*B20</f>
        <v>1125.18</v>
      </c>
      <c r="G20" s="1615"/>
    </row>
    <row r="21" spans="1:7" ht="30" customHeight="1" thickBot="1" x14ac:dyDescent="0.25">
      <c r="A21" s="1609" t="str">
        <f>A14</f>
        <v>L/S</v>
      </c>
      <c r="B21" s="1610">
        <v>1</v>
      </c>
      <c r="C21" s="1611">
        <f>C14</f>
        <v>0</v>
      </c>
      <c r="D21" s="1612">
        <v>0.35</v>
      </c>
      <c r="E21" s="1613">
        <v>0.9</v>
      </c>
      <c r="F21" s="1614">
        <f t="shared" ref="F21" si="2">E21*D21*C21*B21</f>
        <v>0</v>
      </c>
      <c r="G21" s="1615"/>
    </row>
    <row r="22" spans="1:7" ht="29.25" customHeight="1" thickBot="1" x14ac:dyDescent="0.25">
      <c r="A22" s="2027" t="s">
        <v>447</v>
      </c>
      <c r="B22" s="2028"/>
      <c r="C22" s="2028"/>
      <c r="D22" s="2028"/>
      <c r="E22" s="2029"/>
      <c r="F22" s="1617">
        <f>SUM(F20:F21)*1.1</f>
        <v>1237.6980000000001</v>
      </c>
      <c r="G22" s="1618"/>
    </row>
    <row r="23" spans="1:7" ht="29.25" customHeight="1" thickBot="1" x14ac:dyDescent="0.25">
      <c r="A23" s="2027" t="s">
        <v>389</v>
      </c>
      <c r="B23" s="2028"/>
      <c r="C23" s="2028"/>
      <c r="D23" s="2028"/>
      <c r="E23" s="2029"/>
      <c r="F23" s="1243">
        <f>ROUND((F22),0)</f>
        <v>1238</v>
      </c>
      <c r="G23" s="1618"/>
    </row>
    <row r="25" spans="1:7" ht="70.5" customHeight="1" thickBot="1" x14ac:dyDescent="0.25">
      <c r="A25" s="2469" t="str">
        <f>BOQ!B69</f>
        <v>Lean concrete for use as thin layer under neathfootings with cylinder compressive strength of1423 psi on 28 days.</v>
      </c>
      <c r="B25" s="2020"/>
      <c r="C25" s="2020"/>
      <c r="D25" s="2020"/>
      <c r="E25" s="2020"/>
      <c r="F25" s="2020"/>
      <c r="G25" s="2020"/>
    </row>
    <row r="26" spans="1:7" ht="39" customHeight="1" thickTop="1" thickBot="1" x14ac:dyDescent="0.25">
      <c r="A26" s="1619" t="s">
        <v>84</v>
      </c>
      <c r="B26" s="1620" t="s">
        <v>12104</v>
      </c>
      <c r="C26" s="1620" t="s">
        <v>6361</v>
      </c>
      <c r="D26" s="1620" t="s">
        <v>475</v>
      </c>
      <c r="E26" s="1620" t="s">
        <v>12106</v>
      </c>
      <c r="F26" s="1620" t="s">
        <v>132</v>
      </c>
      <c r="G26" s="1621" t="s">
        <v>336</v>
      </c>
    </row>
    <row r="27" spans="1:7" ht="29.25" customHeight="1" thickTop="1" x14ac:dyDescent="0.2">
      <c r="A27" s="1609" t="str">
        <f>A20</f>
        <v>R/S</v>
      </c>
      <c r="B27" s="1610">
        <v>1</v>
      </c>
      <c r="C27" s="1611">
        <f>C20</f>
        <v>3572</v>
      </c>
      <c r="D27" s="1612">
        <v>1.5</v>
      </c>
      <c r="E27" s="1613">
        <v>0.15</v>
      </c>
      <c r="F27" s="1614">
        <f>E27*D27*C27*B27</f>
        <v>803.69999999999993</v>
      </c>
      <c r="G27" s="1615"/>
    </row>
    <row r="28" spans="1:7" ht="29.25" customHeight="1" thickBot="1" x14ac:dyDescent="0.25">
      <c r="A28" s="1609" t="str">
        <f>A21</f>
        <v>L/S</v>
      </c>
      <c r="B28" s="1610">
        <v>1</v>
      </c>
      <c r="C28" s="1611">
        <f>C21</f>
        <v>0</v>
      </c>
      <c r="D28" s="1612">
        <v>1.5</v>
      </c>
      <c r="E28" s="1613">
        <v>0.15</v>
      </c>
      <c r="F28" s="1614">
        <f t="shared" ref="F28" si="3">E28*D28*C28*B28</f>
        <v>0</v>
      </c>
      <c r="G28" s="1615"/>
    </row>
    <row r="29" spans="1:7" ht="33" customHeight="1" thickBot="1" x14ac:dyDescent="0.25">
      <c r="A29" s="2027" t="s">
        <v>447</v>
      </c>
      <c r="B29" s="2028"/>
      <c r="C29" s="2028"/>
      <c r="D29" s="2028"/>
      <c r="E29" s="2029"/>
      <c r="F29" s="1617">
        <f>SUM(F27:F28)</f>
        <v>803.69999999999993</v>
      </c>
      <c r="G29" s="1618"/>
    </row>
    <row r="30" spans="1:7" ht="33" customHeight="1" thickBot="1" x14ac:dyDescent="0.25">
      <c r="A30" s="2027" t="s">
        <v>389</v>
      </c>
      <c r="B30" s="2028"/>
      <c r="C30" s="2028"/>
      <c r="D30" s="2028"/>
      <c r="E30" s="2029"/>
      <c r="F30" s="1243">
        <f>ROUND((F29),0)</f>
        <v>804</v>
      </c>
      <c r="G30" s="1618"/>
    </row>
    <row r="32" spans="1:7" ht="68.25" customHeight="1" thickBot="1" x14ac:dyDescent="0.25">
      <c r="A32" s="2469" t="str">
        <f>BOQ!B56</f>
        <v>Random rubble masonry in foundn. &amp; plinth incement, sand mortar : Ratio 1:6</v>
      </c>
      <c r="B32" s="2020"/>
      <c r="C32" s="2020"/>
      <c r="D32" s="2020"/>
      <c r="E32" s="2020"/>
      <c r="F32" s="2020"/>
      <c r="G32" s="2020"/>
    </row>
    <row r="33" spans="1:10" ht="45" customHeight="1" thickTop="1" thickBot="1" x14ac:dyDescent="0.25">
      <c r="A33" s="1619" t="s">
        <v>84</v>
      </c>
      <c r="B33" s="1620" t="s">
        <v>12104</v>
      </c>
      <c r="C33" s="1620" t="s">
        <v>6361</v>
      </c>
      <c r="D33" s="1620"/>
      <c r="E33" s="1620" t="s">
        <v>12106</v>
      </c>
      <c r="F33" s="1620" t="s">
        <v>132</v>
      </c>
      <c r="G33" s="1621" t="s">
        <v>336</v>
      </c>
    </row>
    <row r="34" spans="1:10" ht="35.25" customHeight="1" thickTop="1" x14ac:dyDescent="0.2">
      <c r="A34" s="1609" t="str">
        <f>A27</f>
        <v>R/S</v>
      </c>
      <c r="B34" s="1610">
        <v>2</v>
      </c>
      <c r="C34" s="1611">
        <f>C6</f>
        <v>3572</v>
      </c>
      <c r="D34" s="1612"/>
      <c r="E34" s="1613">
        <v>0.9</v>
      </c>
      <c r="F34" s="1614">
        <f>E34*C34*B34</f>
        <v>6429.6</v>
      </c>
      <c r="G34" s="1615"/>
      <c r="H34" s="1605">
        <f>E34*0.7</f>
        <v>0.63</v>
      </c>
      <c r="I34" s="1605">
        <v>0.6</v>
      </c>
      <c r="J34" s="1605">
        <f>(H34+I34)/2</f>
        <v>0.61499999999999999</v>
      </c>
    </row>
    <row r="35" spans="1:10" ht="35.25" customHeight="1" thickBot="1" x14ac:dyDescent="0.25">
      <c r="A35" s="1609" t="str">
        <f>A28</f>
        <v>L/S</v>
      </c>
      <c r="B35" s="1610">
        <v>2</v>
      </c>
      <c r="C35" s="1611">
        <f>C28</f>
        <v>0</v>
      </c>
      <c r="D35" s="1612"/>
      <c r="E35" s="1613">
        <v>0.9</v>
      </c>
      <c r="F35" s="1614">
        <f>E35*C35*B35</f>
        <v>0</v>
      </c>
      <c r="G35" s="1615"/>
    </row>
    <row r="36" spans="1:10" ht="35.25" customHeight="1" thickBot="1" x14ac:dyDescent="0.25">
      <c r="A36" s="2027" t="s">
        <v>447</v>
      </c>
      <c r="B36" s="2028"/>
      <c r="C36" s="2028"/>
      <c r="D36" s="2028"/>
      <c r="E36" s="2029"/>
      <c r="F36" s="1617">
        <f>SUM(F34:F35)*1.1</f>
        <v>7072.5600000000013</v>
      </c>
      <c r="G36" s="1618"/>
    </row>
    <row r="37" spans="1:10" ht="35.25" customHeight="1" thickBot="1" x14ac:dyDescent="0.25">
      <c r="A37" s="2027" t="s">
        <v>389</v>
      </c>
      <c r="B37" s="2028"/>
      <c r="C37" s="2028"/>
      <c r="D37" s="2028"/>
      <c r="E37" s="2029"/>
      <c r="F37" s="1243">
        <f>ROUND((F36),0)</f>
        <v>7073</v>
      </c>
      <c r="G37" s="1618"/>
    </row>
  </sheetData>
  <mergeCells count="18">
    <mergeCell ref="A32:G32"/>
    <mergeCell ref="A36:E36"/>
    <mergeCell ref="A37:E37"/>
    <mergeCell ref="A25:G25"/>
    <mergeCell ref="A29:E29"/>
    <mergeCell ref="A30:E30"/>
    <mergeCell ref="A23:E23"/>
    <mergeCell ref="A1:G1"/>
    <mergeCell ref="A2:G2"/>
    <mergeCell ref="A3:G3"/>
    <mergeCell ref="A4:G4"/>
    <mergeCell ref="A8:E8"/>
    <mergeCell ref="A9:E9"/>
    <mergeCell ref="A11:G11"/>
    <mergeCell ref="A15:E15"/>
    <mergeCell ref="A16:E16"/>
    <mergeCell ref="A18:G18"/>
    <mergeCell ref="A22:E22"/>
  </mergeCells>
  <pageMargins left="0.7" right="0.7" top="0.75" bottom="0.75" header="0.3" footer="0.3"/>
  <pageSetup paperSize="9" scale="93"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zoomScale="80" zoomScaleNormal="84" zoomScaleSheetLayoutView="80" workbookViewId="0">
      <selection activeCell="B34" sqref="B34"/>
    </sheetView>
  </sheetViews>
  <sheetFormatPr defaultColWidth="9.140625" defaultRowHeight="15.75" x14ac:dyDescent="0.2"/>
  <cols>
    <col min="1" max="1" width="13.140625" style="1605" customWidth="1"/>
    <col min="2" max="2" width="16.7109375" style="1605" customWidth="1"/>
    <col min="3" max="3" width="12.7109375" style="1605" customWidth="1"/>
    <col min="4" max="4" width="11" style="1605" customWidth="1"/>
    <col min="5" max="5" width="9.85546875" style="1605" customWidth="1"/>
    <col min="6" max="6" width="20" style="1608" customWidth="1"/>
    <col min="7" max="7" width="11.85546875" style="1605" customWidth="1"/>
    <col min="8" max="8" width="11.5703125" style="1605" bestFit="1" customWidth="1"/>
    <col min="9" max="9" width="14.28515625" style="1605" bestFit="1" customWidth="1"/>
    <col min="10" max="10" width="9.140625" style="1605"/>
    <col min="11" max="11" width="11.5703125" style="1605" bestFit="1" customWidth="1"/>
    <col min="12" max="16384" width="9.140625" style="1605"/>
  </cols>
  <sheetData>
    <row r="1" spans="1:9" s="844" customFormat="1" ht="30" customHeight="1" x14ac:dyDescent="0.2">
      <c r="A1" s="1929" t="str">
        <f>BOQ!A1</f>
        <v>GOVERNMENT OF KHYBER PAKHTUNKHWA</v>
      </c>
      <c r="B1" s="1929"/>
      <c r="C1" s="1929"/>
      <c r="D1" s="1929"/>
      <c r="E1" s="1929"/>
      <c r="F1" s="1929"/>
      <c r="G1" s="1929"/>
      <c r="H1" s="1596"/>
      <c r="I1" s="1596"/>
    </row>
    <row r="2" spans="1:9" s="844" customFormat="1" ht="30" customHeight="1" x14ac:dyDescent="0.2">
      <c r="A2" s="2021" t="str">
        <f>BOQ!A2</f>
        <v xml:space="preserve">KHYBER PAKHTUNKHWA RURAL ROADS DEVELOPMENT PROJECT (KP-RRDP) </v>
      </c>
      <c r="B2" s="2021"/>
      <c r="C2" s="2021"/>
      <c r="D2" s="2021"/>
      <c r="E2" s="2021"/>
      <c r="F2" s="2021"/>
      <c r="G2" s="2021"/>
      <c r="H2" s="1596"/>
      <c r="I2" s="1596"/>
    </row>
    <row r="3" spans="1:9" s="842" customFormat="1" ht="58.5" customHeight="1" x14ac:dyDescent="0.2">
      <c r="A3" s="2022" t="str">
        <f>BOQ!A3</f>
        <v xml:space="preserve"> REHABILITATION, IMPROMENT AND CONSTRUCTION OF ROAD FROM  (DI-1)
</v>
      </c>
      <c r="B3" s="2022"/>
      <c r="C3" s="2022"/>
      <c r="D3" s="2022"/>
      <c r="E3" s="2022"/>
      <c r="F3" s="2022"/>
      <c r="G3" s="2022"/>
      <c r="H3" s="1597"/>
      <c r="I3" s="1597"/>
    </row>
    <row r="4" spans="1:9" s="1598" customFormat="1" ht="36" customHeight="1" thickBot="1" x14ac:dyDescent="0.25">
      <c r="A4" s="2004" t="str">
        <f>BOQ!B51</f>
        <v>Structural Excavation In Common Material</v>
      </c>
      <c r="B4" s="2005"/>
      <c r="C4" s="2005"/>
      <c r="D4" s="2005"/>
      <c r="E4" s="2005"/>
      <c r="F4" s="2005"/>
      <c r="G4" s="2005"/>
    </row>
    <row r="5" spans="1:9" s="1599" customFormat="1" ht="40.5" customHeight="1" thickTop="1" thickBot="1" x14ac:dyDescent="0.25">
      <c r="A5" s="1619" t="s">
        <v>84</v>
      </c>
      <c r="B5" s="1620" t="s">
        <v>12104</v>
      </c>
      <c r="C5" s="1620" t="s">
        <v>6361</v>
      </c>
      <c r="D5" s="1620" t="s">
        <v>475</v>
      </c>
      <c r="E5" s="1620" t="s">
        <v>12106</v>
      </c>
      <c r="F5" s="1620" t="s">
        <v>132</v>
      </c>
      <c r="G5" s="1621" t="s">
        <v>336</v>
      </c>
      <c r="I5" s="1599">
        <f>14025-2050-150-10-28.95</f>
        <v>11786.05</v>
      </c>
    </row>
    <row r="6" spans="1:9" ht="26.25" customHeight="1" thickTop="1" x14ac:dyDescent="0.2">
      <c r="A6" s="1609" t="s">
        <v>12119</v>
      </c>
      <c r="B6" s="1610">
        <v>1</v>
      </c>
      <c r="C6" s="1611">
        <v>240</v>
      </c>
      <c r="D6" s="1612">
        <f>(E56*0.55)+0.6</f>
        <v>1.7000000000000002</v>
      </c>
      <c r="E6" s="1613">
        <f>(E56/10)+0.3</f>
        <v>0.5</v>
      </c>
      <c r="F6" s="1614">
        <f>E6*D6*C6*B6</f>
        <v>204.00000000000003</v>
      </c>
      <c r="G6" s="1615"/>
      <c r="I6" s="1606">
        <f>11786.05+50</f>
        <v>11836.05</v>
      </c>
    </row>
    <row r="7" spans="1:9" ht="26.25" customHeight="1" x14ac:dyDescent="0.2">
      <c r="A7" s="1609" t="s">
        <v>12120</v>
      </c>
      <c r="B7" s="1610">
        <v>1</v>
      </c>
      <c r="C7" s="1611">
        <v>0</v>
      </c>
      <c r="D7" s="1612">
        <f t="shared" ref="D7:D10" si="0">(E57*0.55)+0.6</f>
        <v>2.25</v>
      </c>
      <c r="E7" s="1613">
        <f>(E57/10)+0.3</f>
        <v>0.6</v>
      </c>
      <c r="F7" s="1614">
        <f t="shared" ref="F7:F10" si="1">E7*D7*C7*B7</f>
        <v>0</v>
      </c>
      <c r="G7" s="1604"/>
      <c r="I7" s="1606"/>
    </row>
    <row r="8" spans="1:9" ht="26.25" customHeight="1" x14ac:dyDescent="0.2">
      <c r="A8" s="1609" t="s">
        <v>12121</v>
      </c>
      <c r="B8" s="1610">
        <v>1</v>
      </c>
      <c r="C8" s="1611">
        <v>0</v>
      </c>
      <c r="D8" s="1612">
        <f t="shared" si="0"/>
        <v>2.5250000000000004</v>
      </c>
      <c r="E8" s="1613">
        <f>(E58/10)+0.3</f>
        <v>0.64999999999999991</v>
      </c>
      <c r="F8" s="1614">
        <f t="shared" si="1"/>
        <v>0</v>
      </c>
      <c r="G8" s="1604"/>
      <c r="I8" s="1606"/>
    </row>
    <row r="9" spans="1:9" ht="26.25" customHeight="1" x14ac:dyDescent="0.2">
      <c r="A9" s="1609" t="s">
        <v>12122</v>
      </c>
      <c r="B9" s="1610">
        <v>1</v>
      </c>
      <c r="C9" s="1611">
        <v>0</v>
      </c>
      <c r="D9" s="1612">
        <f t="shared" si="0"/>
        <v>2.8000000000000003</v>
      </c>
      <c r="E9" s="1613">
        <f>(E59/10)+0.3</f>
        <v>0.7</v>
      </c>
      <c r="F9" s="1614">
        <f t="shared" si="1"/>
        <v>0</v>
      </c>
      <c r="G9" s="1604"/>
      <c r="I9" s="1606"/>
    </row>
    <row r="10" spans="1:9" ht="26.25" customHeight="1" thickBot="1" x14ac:dyDescent="0.25">
      <c r="A10" s="1609" t="s">
        <v>12123</v>
      </c>
      <c r="B10" s="1610">
        <v>1</v>
      </c>
      <c r="C10" s="1611">
        <v>0</v>
      </c>
      <c r="D10" s="1612">
        <f t="shared" si="0"/>
        <v>3.0750000000000002</v>
      </c>
      <c r="E10" s="1613">
        <f>(E60/10)+0.3</f>
        <v>0.75</v>
      </c>
      <c r="F10" s="1614">
        <f t="shared" si="1"/>
        <v>0</v>
      </c>
      <c r="G10" s="1604"/>
      <c r="I10" s="1606"/>
    </row>
    <row r="11" spans="1:9" ht="21" thickBot="1" x14ac:dyDescent="0.25">
      <c r="A11" s="2002" t="s">
        <v>447</v>
      </c>
      <c r="B11" s="2002"/>
      <c r="C11" s="2002"/>
      <c r="D11" s="2002"/>
      <c r="E11" s="2002"/>
      <c r="F11" s="1617">
        <f>SUM(F6:F10)*1.1</f>
        <v>224.40000000000006</v>
      </c>
      <c r="G11" s="1618"/>
      <c r="H11" s="1607"/>
    </row>
    <row r="12" spans="1:9" ht="21" thickBot="1" x14ac:dyDescent="0.25">
      <c r="A12" s="2002" t="s">
        <v>389</v>
      </c>
      <c r="B12" s="2002"/>
      <c r="C12" s="2002"/>
      <c r="D12" s="2002"/>
      <c r="E12" s="2002"/>
      <c r="F12" s="1243">
        <f>ROUND((F11),0)</f>
        <v>224</v>
      </c>
      <c r="G12" s="1618"/>
      <c r="H12" s="1607"/>
    </row>
    <row r="14" spans="1:9" ht="21" customHeight="1" thickBot="1" x14ac:dyDescent="0.25">
      <c r="A14" s="2469" t="str">
        <f>BOQ!B52</f>
        <v>Structural backfill using Common Materialavailable at site.</v>
      </c>
      <c r="B14" s="2020"/>
      <c r="C14" s="2020"/>
      <c r="D14" s="2020"/>
      <c r="E14" s="2020"/>
      <c r="F14" s="2020"/>
      <c r="G14" s="2020"/>
    </row>
    <row r="15" spans="1:9" ht="34.5" customHeight="1" thickTop="1" thickBot="1" x14ac:dyDescent="0.25">
      <c r="A15" s="1619" t="s">
        <v>84</v>
      </c>
      <c r="B15" s="1620" t="s">
        <v>12104</v>
      </c>
      <c r="C15" s="1620" t="s">
        <v>6361</v>
      </c>
      <c r="D15" s="1620" t="s">
        <v>475</v>
      </c>
      <c r="E15" s="1620" t="s">
        <v>12106</v>
      </c>
      <c r="F15" s="1620" t="s">
        <v>132</v>
      </c>
      <c r="G15" s="1621" t="s">
        <v>336</v>
      </c>
    </row>
    <row r="16" spans="1:9" ht="22.5" customHeight="1" thickTop="1" x14ac:dyDescent="0.2">
      <c r="A16" s="1609" t="str">
        <f>A6</f>
        <v>2m Hieght</v>
      </c>
      <c r="B16" s="1610">
        <v>1</v>
      </c>
      <c r="C16" s="1611">
        <f>C6</f>
        <v>240</v>
      </c>
      <c r="D16" s="1612">
        <v>0.5</v>
      </c>
      <c r="E16" s="1613">
        <f>E6</f>
        <v>0.5</v>
      </c>
      <c r="F16" s="1614">
        <f>E16*D16*C16*B16</f>
        <v>60</v>
      </c>
      <c r="G16" s="1615"/>
    </row>
    <row r="17" spans="1:7" ht="22.5" customHeight="1" x14ac:dyDescent="0.2">
      <c r="A17" s="1609" t="str">
        <f>A7</f>
        <v>3m Hieght</v>
      </c>
      <c r="B17" s="1610">
        <v>1</v>
      </c>
      <c r="C17" s="1611">
        <f>C7</f>
        <v>0</v>
      </c>
      <c r="D17" s="1612">
        <v>0.5</v>
      </c>
      <c r="E17" s="1613">
        <f>E7</f>
        <v>0.6</v>
      </c>
      <c r="F17" s="1614">
        <f t="shared" ref="F17:F20" si="2">E17*D17*C17*B17</f>
        <v>0</v>
      </c>
      <c r="G17" s="1615"/>
    </row>
    <row r="18" spans="1:7" ht="22.5" customHeight="1" x14ac:dyDescent="0.2">
      <c r="A18" s="1609" t="str">
        <f>A8</f>
        <v>3.5m Hieght</v>
      </c>
      <c r="B18" s="1610">
        <v>1</v>
      </c>
      <c r="C18" s="1611">
        <f>C8</f>
        <v>0</v>
      </c>
      <c r="D18" s="1612">
        <v>0.5</v>
      </c>
      <c r="E18" s="1613">
        <f>E8</f>
        <v>0.64999999999999991</v>
      </c>
      <c r="F18" s="1614">
        <f t="shared" si="2"/>
        <v>0</v>
      </c>
      <c r="G18" s="1615"/>
    </row>
    <row r="19" spans="1:7" ht="22.5" customHeight="1" x14ac:dyDescent="0.2">
      <c r="A19" s="1609" t="str">
        <f>A9</f>
        <v>4m Hieght</v>
      </c>
      <c r="B19" s="1610">
        <v>1</v>
      </c>
      <c r="C19" s="1611">
        <f>C9</f>
        <v>0</v>
      </c>
      <c r="D19" s="1612">
        <v>0.5</v>
      </c>
      <c r="E19" s="1613">
        <f>E9</f>
        <v>0.7</v>
      </c>
      <c r="F19" s="1614">
        <f t="shared" si="2"/>
        <v>0</v>
      </c>
      <c r="G19" s="1615"/>
    </row>
    <row r="20" spans="1:7" ht="22.5" customHeight="1" thickBot="1" x14ac:dyDescent="0.25">
      <c r="A20" s="1609" t="str">
        <f>A10</f>
        <v>4.5m Hieght</v>
      </c>
      <c r="B20" s="1610">
        <v>1</v>
      </c>
      <c r="C20" s="1611">
        <f>C10</f>
        <v>0</v>
      </c>
      <c r="D20" s="1612">
        <v>0.5</v>
      </c>
      <c r="E20" s="1613">
        <f>E10</f>
        <v>0.75</v>
      </c>
      <c r="F20" s="1614">
        <f t="shared" si="2"/>
        <v>0</v>
      </c>
      <c r="G20" s="1615"/>
    </row>
    <row r="21" spans="1:7" ht="29.25" customHeight="1" thickBot="1" x14ac:dyDescent="0.25">
      <c r="A21" s="2027" t="s">
        <v>447</v>
      </c>
      <c r="B21" s="2028"/>
      <c r="C21" s="2028"/>
      <c r="D21" s="2028"/>
      <c r="E21" s="2029"/>
      <c r="F21" s="1617">
        <f>SUM(F16:F20)*1.1</f>
        <v>66</v>
      </c>
      <c r="G21" s="1618"/>
    </row>
    <row r="22" spans="1:7" ht="29.25" customHeight="1" thickBot="1" x14ac:dyDescent="0.25">
      <c r="A22" s="2027" t="s">
        <v>389</v>
      </c>
      <c r="B22" s="2028"/>
      <c r="C22" s="2028"/>
      <c r="D22" s="2028"/>
      <c r="E22" s="2029"/>
      <c r="F22" s="1243">
        <f>ROUND((F21),0)</f>
        <v>66</v>
      </c>
      <c r="G22" s="1618"/>
    </row>
    <row r="24" spans="1:7" ht="21" customHeight="1" thickBot="1" x14ac:dyDescent="0.25">
      <c r="A24" s="2469" t="str">
        <f>BOQ!B53</f>
        <v>Concrete Class B</v>
      </c>
      <c r="B24" s="2020"/>
      <c r="C24" s="2020"/>
      <c r="D24" s="2020"/>
      <c r="E24" s="2020"/>
      <c r="F24" s="2020"/>
      <c r="G24" s="2020"/>
    </row>
    <row r="25" spans="1:7" ht="34.5" customHeight="1" thickTop="1" thickBot="1" x14ac:dyDescent="0.25">
      <c r="A25" s="1619" t="s">
        <v>84</v>
      </c>
      <c r="B25" s="1620" t="s">
        <v>12104</v>
      </c>
      <c r="C25" s="1620" t="s">
        <v>6361</v>
      </c>
      <c r="D25" s="1620" t="s">
        <v>475</v>
      </c>
      <c r="E25" s="1620" t="s">
        <v>12106</v>
      </c>
      <c r="F25" s="1620" t="s">
        <v>132</v>
      </c>
      <c r="G25" s="1621" t="s">
        <v>336</v>
      </c>
    </row>
    <row r="26" spans="1:7" ht="22.5" customHeight="1" thickTop="1" x14ac:dyDescent="0.2">
      <c r="A26" s="1609" t="str">
        <f>A16</f>
        <v>2m Hieght</v>
      </c>
      <c r="B26" s="1610">
        <v>1</v>
      </c>
      <c r="C26" s="1611">
        <f>C16</f>
        <v>240</v>
      </c>
      <c r="D26" s="1612">
        <f>D56</f>
        <v>0.8</v>
      </c>
      <c r="E26" s="1613">
        <v>0.1</v>
      </c>
      <c r="F26" s="1614">
        <f>E26*D26*C26*B26</f>
        <v>19.200000000000003</v>
      </c>
      <c r="G26" s="1615"/>
    </row>
    <row r="27" spans="1:7" ht="22.5" customHeight="1" x14ac:dyDescent="0.2">
      <c r="A27" s="1609" t="str">
        <f>A17</f>
        <v>3m Hieght</v>
      </c>
      <c r="B27" s="1610">
        <v>2</v>
      </c>
      <c r="C27" s="1611">
        <f>C17</f>
        <v>0</v>
      </c>
      <c r="D27" s="1612">
        <f>D57</f>
        <v>1.05</v>
      </c>
      <c r="E27" s="1613">
        <v>0.1</v>
      </c>
      <c r="F27" s="1614">
        <f t="shared" ref="F27:F30" si="3">E27*D27*C27*B27</f>
        <v>0</v>
      </c>
      <c r="G27" s="1615"/>
    </row>
    <row r="28" spans="1:7" ht="22.5" customHeight="1" x14ac:dyDescent="0.2">
      <c r="A28" s="1609" t="str">
        <f>A18</f>
        <v>3.5m Hieght</v>
      </c>
      <c r="B28" s="1610">
        <v>2</v>
      </c>
      <c r="C28" s="1611">
        <f>C18</f>
        <v>0</v>
      </c>
      <c r="D28" s="1612">
        <f>D58</f>
        <v>1.175</v>
      </c>
      <c r="E28" s="1613">
        <v>0.1</v>
      </c>
      <c r="F28" s="1614">
        <f t="shared" si="3"/>
        <v>0</v>
      </c>
      <c r="G28" s="1615"/>
    </row>
    <row r="29" spans="1:7" ht="22.5" customHeight="1" x14ac:dyDescent="0.2">
      <c r="A29" s="1609" t="str">
        <f>A19</f>
        <v>4m Hieght</v>
      </c>
      <c r="B29" s="1610">
        <v>3</v>
      </c>
      <c r="C29" s="1611">
        <f>C19</f>
        <v>0</v>
      </c>
      <c r="D29" s="1612">
        <f>D59</f>
        <v>1.3</v>
      </c>
      <c r="E29" s="1613">
        <v>0.1</v>
      </c>
      <c r="F29" s="1614">
        <f t="shared" si="3"/>
        <v>0</v>
      </c>
      <c r="G29" s="1615"/>
    </row>
    <row r="30" spans="1:7" ht="22.5" customHeight="1" thickBot="1" x14ac:dyDescent="0.25">
      <c r="A30" s="1609" t="str">
        <f>A20</f>
        <v>4.5m Hieght</v>
      </c>
      <c r="B30" s="1610">
        <v>3</v>
      </c>
      <c r="C30" s="1611">
        <f>C20</f>
        <v>0</v>
      </c>
      <c r="D30" s="1612">
        <f>D60</f>
        <v>1.425</v>
      </c>
      <c r="E30" s="1613">
        <v>0.1</v>
      </c>
      <c r="F30" s="1614">
        <f t="shared" si="3"/>
        <v>0</v>
      </c>
      <c r="G30" s="1615"/>
    </row>
    <row r="31" spans="1:7" ht="29.25" customHeight="1" thickBot="1" x14ac:dyDescent="0.25">
      <c r="A31" s="2027" t="s">
        <v>447</v>
      </c>
      <c r="B31" s="2028"/>
      <c r="C31" s="2028"/>
      <c r="D31" s="2028"/>
      <c r="E31" s="2029"/>
      <c r="F31" s="1617">
        <f>SUM(F26:F30)*1.1</f>
        <v>21.120000000000005</v>
      </c>
      <c r="G31" s="1618"/>
    </row>
    <row r="32" spans="1:7" ht="29.25" customHeight="1" thickBot="1" x14ac:dyDescent="0.25">
      <c r="A32" s="2027" t="s">
        <v>389</v>
      </c>
      <c r="B32" s="2028"/>
      <c r="C32" s="2028"/>
      <c r="D32" s="2028"/>
      <c r="E32" s="2029"/>
      <c r="F32" s="1243">
        <f>ROUND((F31),0)</f>
        <v>21</v>
      </c>
      <c r="G32" s="1618"/>
    </row>
    <row r="34" spans="1:7" ht="21" customHeight="1" thickBot="1" x14ac:dyDescent="0.25">
      <c r="A34" s="2469" t="str">
        <f>BOQ!B54</f>
        <v>Concrete Class A1</v>
      </c>
      <c r="B34" s="2020"/>
      <c r="C34" s="2020"/>
      <c r="D34" s="2020"/>
      <c r="E34" s="2020"/>
      <c r="F34" s="2020"/>
      <c r="G34" s="2020"/>
    </row>
    <row r="35" spans="1:7" ht="33.75" customHeight="1" thickTop="1" thickBot="1" x14ac:dyDescent="0.25">
      <c r="A35" s="1619" t="s">
        <v>84</v>
      </c>
      <c r="B35" s="1620" t="s">
        <v>12104</v>
      </c>
      <c r="C35" s="1620" t="s">
        <v>6361</v>
      </c>
      <c r="D35" s="1620" t="s">
        <v>475</v>
      </c>
      <c r="E35" s="1620" t="s">
        <v>12106</v>
      </c>
      <c r="F35" s="1620" t="s">
        <v>132</v>
      </c>
      <c r="G35" s="1621" t="s">
        <v>336</v>
      </c>
    </row>
    <row r="36" spans="1:7" ht="21.75" customHeight="1" thickTop="1" x14ac:dyDescent="0.2">
      <c r="A36" s="1609" t="str">
        <f>A26</f>
        <v>2m Hieght</v>
      </c>
      <c r="B36" s="1610">
        <v>1</v>
      </c>
      <c r="C36" s="1611">
        <f>C26</f>
        <v>240</v>
      </c>
      <c r="D36" s="1612">
        <v>0.6</v>
      </c>
      <c r="E36" s="1613">
        <v>0.1</v>
      </c>
      <c r="F36" s="1614">
        <f>E36*D36*C36*B36</f>
        <v>14.399999999999999</v>
      </c>
      <c r="G36" s="1615"/>
    </row>
    <row r="37" spans="1:7" ht="21.75" customHeight="1" x14ac:dyDescent="0.2">
      <c r="A37" s="1609" t="str">
        <f>A27</f>
        <v>3m Hieght</v>
      </c>
      <c r="B37" s="1610">
        <v>1</v>
      </c>
      <c r="C37" s="1611">
        <f>C27</f>
        <v>0</v>
      </c>
      <c r="D37" s="1612">
        <v>0.6</v>
      </c>
      <c r="E37" s="1613">
        <v>0.1</v>
      </c>
      <c r="F37" s="1614">
        <f t="shared" ref="F37:F40" si="4">E37*D37*C37*B37</f>
        <v>0</v>
      </c>
      <c r="G37" s="1615"/>
    </row>
    <row r="38" spans="1:7" ht="21.75" customHeight="1" x14ac:dyDescent="0.2">
      <c r="A38" s="1609" t="str">
        <f>A28</f>
        <v>3.5m Hieght</v>
      </c>
      <c r="B38" s="1610">
        <v>1</v>
      </c>
      <c r="C38" s="1611">
        <f>C28</f>
        <v>0</v>
      </c>
      <c r="D38" s="1612">
        <v>0.6</v>
      </c>
      <c r="E38" s="1613">
        <v>0.1</v>
      </c>
      <c r="F38" s="1614">
        <f t="shared" si="4"/>
        <v>0</v>
      </c>
      <c r="G38" s="1615"/>
    </row>
    <row r="39" spans="1:7" ht="21.75" customHeight="1" x14ac:dyDescent="0.2">
      <c r="A39" s="1609" t="str">
        <f>A29</f>
        <v>4m Hieght</v>
      </c>
      <c r="B39" s="1610">
        <v>1</v>
      </c>
      <c r="C39" s="1611">
        <f>C29</f>
        <v>0</v>
      </c>
      <c r="D39" s="1612">
        <v>0.6</v>
      </c>
      <c r="E39" s="1613">
        <v>0.1</v>
      </c>
      <c r="F39" s="1614">
        <f t="shared" si="4"/>
        <v>0</v>
      </c>
      <c r="G39" s="1615"/>
    </row>
    <row r="40" spans="1:7" ht="21.75" customHeight="1" thickBot="1" x14ac:dyDescent="0.25">
      <c r="A40" s="1609" t="str">
        <f>A30</f>
        <v>4.5m Hieght</v>
      </c>
      <c r="B40" s="1610">
        <v>1</v>
      </c>
      <c r="C40" s="1611">
        <f>C30</f>
        <v>0</v>
      </c>
      <c r="D40" s="1612">
        <v>0.6</v>
      </c>
      <c r="E40" s="1613">
        <v>0.1</v>
      </c>
      <c r="F40" s="1614">
        <f t="shared" si="4"/>
        <v>0</v>
      </c>
      <c r="G40" s="1615"/>
    </row>
    <row r="41" spans="1:7" ht="28.5" customHeight="1" thickBot="1" x14ac:dyDescent="0.25">
      <c r="A41" s="2027" t="s">
        <v>447</v>
      </c>
      <c r="B41" s="2028"/>
      <c r="C41" s="2028"/>
      <c r="D41" s="2028"/>
      <c r="E41" s="2029"/>
      <c r="F41" s="1617">
        <f>SUM(F36:F40)</f>
        <v>14.399999999999999</v>
      </c>
      <c r="G41" s="1618"/>
    </row>
    <row r="42" spans="1:7" ht="28.5" customHeight="1" thickBot="1" x14ac:dyDescent="0.25">
      <c r="A42" s="2027" t="s">
        <v>389</v>
      </c>
      <c r="B42" s="2028"/>
      <c r="C42" s="2028"/>
      <c r="D42" s="2028"/>
      <c r="E42" s="2029"/>
      <c r="F42" s="1243">
        <f>ROUND((F41),0)</f>
        <v>14</v>
      </c>
      <c r="G42" s="1618"/>
    </row>
    <row r="44" spans="1:7" ht="65.25" customHeight="1" thickBot="1" x14ac:dyDescent="0.25">
      <c r="A44" s="2469" t="str">
        <f>BOQ!B55</f>
        <v>Lean concrete for use as thin layer under neathfootings with cylinder compressive strength of1423 psi on 28 days.</v>
      </c>
      <c r="B44" s="2020"/>
      <c r="C44" s="2020"/>
      <c r="D44" s="2020"/>
      <c r="E44" s="2020"/>
      <c r="F44" s="2020"/>
      <c r="G44" s="2020"/>
    </row>
    <row r="45" spans="1:7" ht="36" customHeight="1" thickTop="1" thickBot="1" x14ac:dyDescent="0.25">
      <c r="A45" s="1619" t="s">
        <v>84</v>
      </c>
      <c r="B45" s="1620" t="s">
        <v>12104</v>
      </c>
      <c r="C45" s="1620" t="s">
        <v>6361</v>
      </c>
      <c r="D45" s="1620" t="s">
        <v>475</v>
      </c>
      <c r="E45" s="1620" t="s">
        <v>12106</v>
      </c>
      <c r="F45" s="1620" t="s">
        <v>132</v>
      </c>
      <c r="G45" s="1621" t="s">
        <v>336</v>
      </c>
    </row>
    <row r="46" spans="1:7" ht="23.25" customHeight="1" thickTop="1" x14ac:dyDescent="0.2">
      <c r="A46" s="1609" t="str">
        <f>A16</f>
        <v>2m Hieght</v>
      </c>
      <c r="B46" s="1610">
        <v>1</v>
      </c>
      <c r="C46" s="1611">
        <f>C6</f>
        <v>240</v>
      </c>
      <c r="D46" s="1612">
        <f>(E56*0.55)+0.3</f>
        <v>1.4000000000000001</v>
      </c>
      <c r="E46" s="1613">
        <v>0.15</v>
      </c>
      <c r="F46" s="1614">
        <f>E46*D46*C46*B46</f>
        <v>50.400000000000006</v>
      </c>
      <c r="G46" s="1615"/>
    </row>
    <row r="47" spans="1:7" ht="23.25" customHeight="1" x14ac:dyDescent="0.2">
      <c r="A47" s="1609" t="str">
        <f>A17</f>
        <v>3m Hieght</v>
      </c>
      <c r="B47" s="1610">
        <v>1</v>
      </c>
      <c r="C47" s="1611">
        <f>C7</f>
        <v>0</v>
      </c>
      <c r="D47" s="1612">
        <f t="shared" ref="D47:D50" si="5">(E57*0.55)+0.3</f>
        <v>1.9500000000000002</v>
      </c>
      <c r="E47" s="1613">
        <v>0.15</v>
      </c>
      <c r="F47" s="1614">
        <f t="shared" ref="F47:F50" si="6">E47*D47*C47*B47</f>
        <v>0</v>
      </c>
      <c r="G47" s="1615"/>
    </row>
    <row r="48" spans="1:7" ht="23.25" customHeight="1" x14ac:dyDescent="0.2">
      <c r="A48" s="1609" t="str">
        <f>A18</f>
        <v>3.5m Hieght</v>
      </c>
      <c r="B48" s="1610">
        <v>1</v>
      </c>
      <c r="C48" s="1611">
        <f>C8</f>
        <v>0</v>
      </c>
      <c r="D48" s="1612">
        <f t="shared" si="5"/>
        <v>2.2250000000000001</v>
      </c>
      <c r="E48" s="1613">
        <v>0.15</v>
      </c>
      <c r="F48" s="1614">
        <f t="shared" si="6"/>
        <v>0</v>
      </c>
      <c r="G48" s="1615"/>
    </row>
    <row r="49" spans="1:10" ht="23.25" customHeight="1" x14ac:dyDescent="0.2">
      <c r="A49" s="1609" t="str">
        <f>A19</f>
        <v>4m Hieght</v>
      </c>
      <c r="B49" s="1610">
        <v>1</v>
      </c>
      <c r="C49" s="1611">
        <f>C9</f>
        <v>0</v>
      </c>
      <c r="D49" s="1612">
        <f t="shared" si="5"/>
        <v>2.5</v>
      </c>
      <c r="E49" s="1613">
        <v>0.15</v>
      </c>
      <c r="F49" s="1614">
        <f t="shared" si="6"/>
        <v>0</v>
      </c>
      <c r="G49" s="1615"/>
    </row>
    <row r="50" spans="1:10" ht="23.25" customHeight="1" thickBot="1" x14ac:dyDescent="0.25">
      <c r="A50" s="1609" t="str">
        <f>A20</f>
        <v>4.5m Hieght</v>
      </c>
      <c r="B50" s="1610">
        <v>1</v>
      </c>
      <c r="C50" s="1611">
        <f>C10</f>
        <v>0</v>
      </c>
      <c r="D50" s="1612">
        <f t="shared" si="5"/>
        <v>2.7749999999999999</v>
      </c>
      <c r="E50" s="1613">
        <v>0.15</v>
      </c>
      <c r="F50" s="1614">
        <f t="shared" si="6"/>
        <v>0</v>
      </c>
      <c r="G50" s="1615"/>
    </row>
    <row r="51" spans="1:10" ht="31.5" customHeight="1" thickBot="1" x14ac:dyDescent="0.25">
      <c r="A51" s="2027" t="s">
        <v>447</v>
      </c>
      <c r="B51" s="2028"/>
      <c r="C51" s="2028"/>
      <c r="D51" s="2028"/>
      <c r="E51" s="2029"/>
      <c r="F51" s="1617">
        <f>SUM(F46:F50)*1.1</f>
        <v>55.440000000000012</v>
      </c>
      <c r="G51" s="1618"/>
    </row>
    <row r="52" spans="1:10" ht="31.5" customHeight="1" thickBot="1" x14ac:dyDescent="0.25">
      <c r="A52" s="2027" t="s">
        <v>389</v>
      </c>
      <c r="B52" s="2028"/>
      <c r="C52" s="2028"/>
      <c r="D52" s="2028"/>
      <c r="E52" s="2029"/>
      <c r="F52" s="1243">
        <f>ROUND((F51),0)</f>
        <v>55</v>
      </c>
      <c r="G52" s="1618"/>
    </row>
    <row r="54" spans="1:10" ht="69.75" customHeight="1" thickBot="1" x14ac:dyDescent="0.25">
      <c r="A54" s="2469" t="str">
        <f>BOQ!B56</f>
        <v>Random rubble masonry in foundn. &amp; plinth incement, sand mortar : Ratio 1:6</v>
      </c>
      <c r="B54" s="2020"/>
      <c r="C54" s="2020"/>
      <c r="D54" s="2020"/>
      <c r="E54" s="2020"/>
      <c r="F54" s="2020"/>
      <c r="G54" s="2020"/>
    </row>
    <row r="55" spans="1:10" ht="37.5" customHeight="1" thickTop="1" thickBot="1" x14ac:dyDescent="0.25">
      <c r="A55" s="1619" t="s">
        <v>84</v>
      </c>
      <c r="B55" s="1620" t="s">
        <v>12104</v>
      </c>
      <c r="C55" s="1620" t="s">
        <v>6361</v>
      </c>
      <c r="D55" s="1620" t="s">
        <v>12124</v>
      </c>
      <c r="E55" s="1620" t="s">
        <v>12106</v>
      </c>
      <c r="F55" s="1620" t="s">
        <v>132</v>
      </c>
      <c r="G55" s="1621" t="s">
        <v>336</v>
      </c>
    </row>
    <row r="56" spans="1:10" ht="21.75" customHeight="1" thickTop="1" x14ac:dyDescent="0.2">
      <c r="A56" s="1609" t="s">
        <v>12119</v>
      </c>
      <c r="B56" s="1610">
        <v>1</v>
      </c>
      <c r="C56" s="1611">
        <f>C6</f>
        <v>240</v>
      </c>
      <c r="D56" s="1612">
        <f>(E56*0.5+0.6)/2</f>
        <v>0.8</v>
      </c>
      <c r="E56" s="1613">
        <v>2</v>
      </c>
      <c r="F56" s="1614">
        <f>E56*D56*C56*B56</f>
        <v>384</v>
      </c>
      <c r="G56" s="1615"/>
      <c r="H56" s="1605">
        <f>E56*0.7</f>
        <v>1.4</v>
      </c>
      <c r="I56" s="1605">
        <v>0.6</v>
      </c>
      <c r="J56" s="1605">
        <f>(H56+I56)/2</f>
        <v>1</v>
      </c>
    </row>
    <row r="57" spans="1:10" ht="21.75" customHeight="1" x14ac:dyDescent="0.2">
      <c r="A57" s="1609" t="s">
        <v>12120</v>
      </c>
      <c r="B57" s="1610">
        <v>1</v>
      </c>
      <c r="C57" s="1611">
        <f>C47</f>
        <v>0</v>
      </c>
      <c r="D57" s="1612">
        <f t="shared" ref="D57:D60" si="7">(E57*0.5+0.6)/2</f>
        <v>1.05</v>
      </c>
      <c r="E57" s="1613">
        <v>3</v>
      </c>
      <c r="F57" s="1614">
        <f t="shared" ref="F57:F60" si="8">E57*D57*C57*B57</f>
        <v>0</v>
      </c>
      <c r="G57" s="1615"/>
    </row>
    <row r="58" spans="1:10" ht="21.75" customHeight="1" x14ac:dyDescent="0.2">
      <c r="A58" s="1609" t="s">
        <v>12121</v>
      </c>
      <c r="B58" s="1610">
        <v>1</v>
      </c>
      <c r="C58" s="1611">
        <v>0</v>
      </c>
      <c r="D58" s="1612">
        <f t="shared" si="7"/>
        <v>1.175</v>
      </c>
      <c r="E58" s="1613">
        <v>3.5</v>
      </c>
      <c r="F58" s="1614">
        <f t="shared" si="8"/>
        <v>0</v>
      </c>
      <c r="G58" s="1615"/>
    </row>
    <row r="59" spans="1:10" ht="21.75" customHeight="1" x14ac:dyDescent="0.2">
      <c r="A59" s="1609" t="s">
        <v>12122</v>
      </c>
      <c r="B59" s="1610">
        <v>1</v>
      </c>
      <c r="C59" s="1611">
        <f>C49</f>
        <v>0</v>
      </c>
      <c r="D59" s="1612">
        <f t="shared" si="7"/>
        <v>1.3</v>
      </c>
      <c r="E59" s="1613">
        <v>4</v>
      </c>
      <c r="F59" s="1614">
        <f t="shared" si="8"/>
        <v>0</v>
      </c>
      <c r="G59" s="1615"/>
    </row>
    <row r="60" spans="1:10" ht="21.75" customHeight="1" thickBot="1" x14ac:dyDescent="0.25">
      <c r="A60" s="1609" t="s">
        <v>12123</v>
      </c>
      <c r="B60" s="1610">
        <v>1</v>
      </c>
      <c r="C60" s="1601">
        <f>C50</f>
        <v>0</v>
      </c>
      <c r="D60" s="1612">
        <f t="shared" si="7"/>
        <v>1.425</v>
      </c>
      <c r="E60" s="1603">
        <v>4.5</v>
      </c>
      <c r="F60" s="1614">
        <f t="shared" si="8"/>
        <v>0</v>
      </c>
      <c r="G60" s="1604"/>
    </row>
    <row r="61" spans="1:10" ht="27.75" customHeight="1" thickBot="1" x14ac:dyDescent="0.25">
      <c r="A61" s="2027" t="s">
        <v>447</v>
      </c>
      <c r="B61" s="2028"/>
      <c r="C61" s="2028"/>
      <c r="D61" s="2028"/>
      <c r="E61" s="2029"/>
      <c r="F61" s="1617">
        <f>SUM(F56:F60)*1.1</f>
        <v>422.40000000000003</v>
      </c>
      <c r="G61" s="1618"/>
    </row>
    <row r="62" spans="1:10" ht="27.75" customHeight="1" thickBot="1" x14ac:dyDescent="0.25">
      <c r="A62" s="2027" t="s">
        <v>389</v>
      </c>
      <c r="B62" s="2028"/>
      <c r="C62" s="2028"/>
      <c r="D62" s="2028"/>
      <c r="E62" s="2029"/>
      <c r="F62" s="1243">
        <f>ROUND((F61),0)</f>
        <v>422</v>
      </c>
      <c r="G62" s="1618"/>
    </row>
  </sheetData>
  <mergeCells count="21">
    <mergeCell ref="A54:G54"/>
    <mergeCell ref="A61:E61"/>
    <mergeCell ref="A62:E62"/>
    <mergeCell ref="A52:E52"/>
    <mergeCell ref="A14:G14"/>
    <mergeCell ref="A21:E21"/>
    <mergeCell ref="A22:E22"/>
    <mergeCell ref="A24:G24"/>
    <mergeCell ref="A31:E31"/>
    <mergeCell ref="A32:E32"/>
    <mergeCell ref="A34:G34"/>
    <mergeCell ref="A41:E41"/>
    <mergeCell ref="A42:E42"/>
    <mergeCell ref="A44:G44"/>
    <mergeCell ref="A51:E51"/>
    <mergeCell ref="A12:E12"/>
    <mergeCell ref="A1:G1"/>
    <mergeCell ref="A2:G2"/>
    <mergeCell ref="A3:G3"/>
    <mergeCell ref="A4:G4"/>
    <mergeCell ref="A11:E11"/>
  </mergeCells>
  <pageMargins left="0.7" right="0.7" top="0.75" bottom="0.75" header="0.3" footer="0.3"/>
  <pageSetup paperSize="9" scale="87" orientation="portrait" r:id="rId1"/>
  <rowBreaks count="2" manualBreakCount="2">
    <brk id="22" max="6" man="1"/>
    <brk id="42" max="6"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213"/>
  <sheetViews>
    <sheetView topLeftCell="A2587" workbookViewId="0">
      <selection activeCell="B34" sqref="B34"/>
    </sheetView>
  </sheetViews>
  <sheetFormatPr defaultRowHeight="12.75" x14ac:dyDescent="0.2"/>
  <cols>
    <col min="2" max="2" width="55" customWidth="1"/>
    <col min="3" max="8" width="10.42578125" customWidth="1"/>
    <col min="9" max="9" width="13.28515625" customWidth="1"/>
    <col min="10" max="10" width="29.42578125" customWidth="1"/>
    <col min="11" max="11" width="2.7109375" customWidth="1"/>
  </cols>
  <sheetData>
    <row r="2" spans="1:11" s="793" customFormat="1" ht="15" x14ac:dyDescent="0.25">
      <c r="A2" s="1553"/>
      <c r="B2" s="1554"/>
      <c r="C2" s="1553"/>
      <c r="D2" s="1553"/>
      <c r="E2" s="1553"/>
      <c r="F2" s="1553"/>
      <c r="G2" s="1553"/>
      <c r="H2" s="1553"/>
      <c r="I2" s="1553"/>
      <c r="J2" s="1554"/>
      <c r="K2" s="1554"/>
    </row>
    <row r="3" spans="1:11" s="793" customFormat="1" ht="18.75" x14ac:dyDescent="0.3">
      <c r="A3" s="2470" t="s">
        <v>450</v>
      </c>
      <c r="B3" s="2470"/>
      <c r="C3" s="2470"/>
      <c r="D3" s="2470"/>
      <c r="E3" s="2470"/>
      <c r="F3" s="2470"/>
      <c r="G3" s="2470"/>
      <c r="H3" s="2470"/>
      <c r="I3" s="2470"/>
      <c r="J3" s="2470"/>
      <c r="K3" s="1554"/>
    </row>
    <row r="4" spans="1:11" s="793" customFormat="1" ht="18.75" x14ac:dyDescent="0.3">
      <c r="A4" s="2471" t="s">
        <v>6556</v>
      </c>
      <c r="B4" s="2471"/>
      <c r="C4" s="2471"/>
      <c r="D4" s="2471"/>
      <c r="E4" s="2471"/>
      <c r="F4" s="2471"/>
      <c r="G4" s="2471"/>
      <c r="H4" s="2471"/>
      <c r="I4" s="2471"/>
      <c r="J4" s="2471"/>
      <c r="K4" s="1554"/>
    </row>
    <row r="5" spans="1:11" s="793" customFormat="1" ht="18.75" x14ac:dyDescent="0.3">
      <c r="A5" s="2471" t="s">
        <v>6557</v>
      </c>
      <c r="B5" s="2471"/>
      <c r="C5" s="2471"/>
      <c r="D5" s="2471"/>
      <c r="E5" s="2471"/>
      <c r="F5" s="2471"/>
      <c r="G5" s="2471"/>
      <c r="H5" s="2471"/>
      <c r="I5" s="2471"/>
      <c r="J5" s="2471"/>
      <c r="K5" s="1554"/>
    </row>
    <row r="6" spans="1:11" s="793" customFormat="1" ht="15" x14ac:dyDescent="0.25">
      <c r="A6" s="2472" t="s">
        <v>6558</v>
      </c>
      <c r="B6" s="2472"/>
      <c r="C6" s="2472"/>
      <c r="D6" s="2472"/>
      <c r="E6" s="2472"/>
      <c r="F6" s="2472"/>
      <c r="G6" s="2472"/>
      <c r="H6" s="2472"/>
      <c r="I6" s="2472"/>
      <c r="J6" s="2472"/>
      <c r="K6" s="1554"/>
    </row>
    <row r="7" spans="1:11" s="793" customFormat="1" ht="15" x14ac:dyDescent="0.25">
      <c r="A7" s="1553"/>
      <c r="B7" s="1554"/>
      <c r="C7" s="1553"/>
      <c r="D7" s="1553"/>
      <c r="E7" s="1553"/>
      <c r="F7" s="1553"/>
      <c r="G7" s="1553"/>
      <c r="H7" s="1553"/>
      <c r="I7" s="1553"/>
      <c r="J7" s="1554"/>
      <c r="K7" s="1554"/>
    </row>
    <row r="8" spans="1:11" s="793" customFormat="1" ht="15.75" customHeight="1" thickBot="1" x14ac:dyDescent="0.3">
      <c r="A8" s="1555"/>
      <c r="B8" s="1556"/>
      <c r="C8" s="1555"/>
      <c r="D8" s="1555"/>
      <c r="E8" s="1555"/>
      <c r="F8" s="1555"/>
      <c r="G8" s="1555"/>
      <c r="H8" s="1555"/>
      <c r="I8" s="1555"/>
      <c r="J8" s="1556"/>
      <c r="K8" s="1556"/>
    </row>
    <row r="9" spans="1:11" s="793" customFormat="1" ht="15.75" thickBot="1" x14ac:dyDescent="0.3">
      <c r="A9" s="2473" t="s">
        <v>768</v>
      </c>
      <c r="B9" s="2474" t="s">
        <v>571</v>
      </c>
      <c r="C9" s="2474" t="s">
        <v>769</v>
      </c>
      <c r="D9" s="2474"/>
      <c r="E9" s="2474"/>
      <c r="F9" s="2474" t="s">
        <v>770</v>
      </c>
      <c r="G9" s="2474"/>
      <c r="H9" s="2474"/>
      <c r="I9" s="2475" t="s">
        <v>6559</v>
      </c>
      <c r="J9" s="2474" t="s">
        <v>336</v>
      </c>
      <c r="K9" s="1556"/>
    </row>
    <row r="10" spans="1:11" s="793" customFormat="1" ht="15.75" thickBot="1" x14ac:dyDescent="0.3">
      <c r="A10" s="2473"/>
      <c r="B10" s="2474"/>
      <c r="C10" s="1557" t="s">
        <v>771</v>
      </c>
      <c r="D10" s="1558" t="s">
        <v>772</v>
      </c>
      <c r="E10" s="1559" t="s">
        <v>773</v>
      </c>
      <c r="F10" s="1557" t="s">
        <v>771</v>
      </c>
      <c r="G10" s="1558" t="s">
        <v>772</v>
      </c>
      <c r="H10" s="1559" t="s">
        <v>773</v>
      </c>
      <c r="I10" s="2474"/>
      <c r="J10" s="2474"/>
      <c r="K10" s="1556"/>
    </row>
    <row r="11" spans="1:11" s="793" customFormat="1" ht="14.25" customHeight="1" x14ac:dyDescent="0.25">
      <c r="A11" s="1560"/>
      <c r="B11" s="1561"/>
      <c r="C11" s="1561"/>
      <c r="D11" s="1561"/>
      <c r="E11" s="1561"/>
      <c r="F11" s="1561"/>
      <c r="G11" s="1561"/>
      <c r="H11" s="1561"/>
      <c r="I11" s="1562"/>
      <c r="J11" s="1562"/>
      <c r="K11" s="1556"/>
    </row>
    <row r="12" spans="1:11" s="793" customFormat="1" ht="9.75" customHeight="1" thickBot="1" x14ac:dyDescent="0.3">
      <c r="A12" s="1553"/>
      <c r="B12" s="1554"/>
      <c r="C12" s="1553"/>
      <c r="D12" s="1553"/>
      <c r="E12" s="1553"/>
      <c r="F12" s="1553"/>
      <c r="G12" s="1553"/>
      <c r="H12" s="1553"/>
      <c r="I12" s="1553"/>
      <c r="J12" s="1554"/>
      <c r="K12" s="1554"/>
    </row>
    <row r="13" spans="1:11" s="793" customFormat="1" ht="28.5" customHeight="1" x14ac:dyDescent="0.25">
      <c r="A13" s="1563" t="s">
        <v>774</v>
      </c>
      <c r="B13" s="1564" t="s">
        <v>6560</v>
      </c>
      <c r="C13" s="1563" t="s">
        <v>6561</v>
      </c>
      <c r="D13" s="1563">
        <v>0</v>
      </c>
      <c r="E13" s="1563">
        <v>91.41</v>
      </c>
      <c r="F13" s="1563" t="s">
        <v>776</v>
      </c>
      <c r="G13" s="1563">
        <v>0</v>
      </c>
      <c r="H13" s="1563">
        <v>91.41</v>
      </c>
      <c r="I13" s="1563" t="s">
        <v>6562</v>
      </c>
      <c r="J13" s="1564">
        <v>0</v>
      </c>
      <c r="K13" s="1554"/>
    </row>
    <row r="14" spans="1:11" s="793" customFormat="1" ht="28.5" customHeight="1" x14ac:dyDescent="0.25">
      <c r="A14" s="1565" t="s">
        <v>778</v>
      </c>
      <c r="B14" s="1566" t="s">
        <v>6563</v>
      </c>
      <c r="C14" s="1565" t="s">
        <v>6561</v>
      </c>
      <c r="D14" s="1565">
        <v>0</v>
      </c>
      <c r="E14" s="1565">
        <v>17.43</v>
      </c>
      <c r="F14" s="1565" t="s">
        <v>776</v>
      </c>
      <c r="G14" s="1565">
        <v>0</v>
      </c>
      <c r="H14" s="1565">
        <v>17.43</v>
      </c>
      <c r="I14" s="1565" t="s">
        <v>6562</v>
      </c>
      <c r="J14" s="1566">
        <v>0</v>
      </c>
      <c r="K14" s="1554"/>
    </row>
    <row r="15" spans="1:11" s="793" customFormat="1" ht="28.5" customHeight="1" x14ac:dyDescent="0.25">
      <c r="A15" s="1565" t="s">
        <v>780</v>
      </c>
      <c r="B15" s="1566" t="s">
        <v>6564</v>
      </c>
      <c r="C15" s="1565" t="s">
        <v>6561</v>
      </c>
      <c r="D15" s="1565">
        <v>0</v>
      </c>
      <c r="E15" s="1565">
        <v>11.28</v>
      </c>
      <c r="F15" s="1565" t="s">
        <v>776</v>
      </c>
      <c r="G15" s="1565">
        <v>0</v>
      </c>
      <c r="H15" s="1565">
        <v>11.28</v>
      </c>
      <c r="I15" s="1565" t="s">
        <v>6562</v>
      </c>
      <c r="J15" s="1566">
        <v>0</v>
      </c>
      <c r="K15" s="1554"/>
    </row>
    <row r="16" spans="1:11" s="793" customFormat="1" ht="28.5" customHeight="1" x14ac:dyDescent="0.25">
      <c r="A16" s="1565" t="s">
        <v>782</v>
      </c>
      <c r="B16" s="1566" t="s">
        <v>6565</v>
      </c>
      <c r="C16" s="1565" t="s">
        <v>6566</v>
      </c>
      <c r="D16" s="1565">
        <v>0</v>
      </c>
      <c r="E16" s="1565">
        <v>50.74</v>
      </c>
      <c r="F16" s="1565" t="s">
        <v>6567</v>
      </c>
      <c r="G16" s="1565">
        <v>0</v>
      </c>
      <c r="H16" s="1565">
        <v>50.74</v>
      </c>
      <c r="I16" s="1565" t="s">
        <v>6562</v>
      </c>
      <c r="J16" s="1566">
        <v>0</v>
      </c>
      <c r="K16" s="1554"/>
    </row>
    <row r="17" spans="1:11" s="793" customFormat="1" ht="28.5" customHeight="1" x14ac:dyDescent="0.25">
      <c r="A17" s="1565" t="s">
        <v>786</v>
      </c>
      <c r="B17" s="1566" t="s">
        <v>6568</v>
      </c>
      <c r="C17" s="1565" t="s">
        <v>6569</v>
      </c>
      <c r="D17" s="1565">
        <v>0</v>
      </c>
      <c r="E17" s="1565">
        <v>162.47999999999999</v>
      </c>
      <c r="F17" s="1565" t="s">
        <v>6570</v>
      </c>
      <c r="G17" s="1565">
        <v>0</v>
      </c>
      <c r="H17" s="1565">
        <v>162.47999999999999</v>
      </c>
      <c r="I17" s="1565" t="s">
        <v>6562</v>
      </c>
      <c r="J17" s="1566">
        <v>0</v>
      </c>
      <c r="K17" s="1554"/>
    </row>
    <row r="18" spans="1:11" s="793" customFormat="1" ht="28.5" customHeight="1" x14ac:dyDescent="0.25">
      <c r="A18" s="1565" t="s">
        <v>789</v>
      </c>
      <c r="B18" s="1566" t="s">
        <v>6571</v>
      </c>
      <c r="C18" s="1565" t="s">
        <v>6572</v>
      </c>
      <c r="D18" s="1565">
        <v>0</v>
      </c>
      <c r="E18" s="1565">
        <v>107.13</v>
      </c>
      <c r="F18" s="1565" t="s">
        <v>6573</v>
      </c>
      <c r="G18" s="1565">
        <v>0</v>
      </c>
      <c r="H18" s="1565">
        <v>107.13</v>
      </c>
      <c r="I18" s="1565" t="s">
        <v>6562</v>
      </c>
      <c r="J18" s="1566">
        <v>0</v>
      </c>
      <c r="K18" s="1554"/>
    </row>
    <row r="19" spans="1:11" s="793" customFormat="1" ht="28.5" customHeight="1" x14ac:dyDescent="0.25">
      <c r="A19" s="1565" t="s">
        <v>791</v>
      </c>
      <c r="B19" s="1566" t="s">
        <v>6574</v>
      </c>
      <c r="C19" s="1565" t="s">
        <v>6572</v>
      </c>
      <c r="D19" s="1565">
        <v>0</v>
      </c>
      <c r="E19" s="1565">
        <v>89.01</v>
      </c>
      <c r="F19" s="1565" t="s">
        <v>6573</v>
      </c>
      <c r="G19" s="1565">
        <v>0</v>
      </c>
      <c r="H19" s="1565">
        <v>89.01</v>
      </c>
      <c r="I19" s="1565" t="s">
        <v>6562</v>
      </c>
      <c r="J19" s="1566">
        <v>0</v>
      </c>
      <c r="K19" s="1554"/>
    </row>
    <row r="20" spans="1:11" s="793" customFormat="1" ht="28.5" customHeight="1" x14ac:dyDescent="0.25">
      <c r="A20" s="1565" t="s">
        <v>793</v>
      </c>
      <c r="B20" s="1566" t="s">
        <v>6575</v>
      </c>
      <c r="C20" s="1565" t="s">
        <v>6572</v>
      </c>
      <c r="D20" s="1565">
        <v>0</v>
      </c>
      <c r="E20" s="1565">
        <v>54.33</v>
      </c>
      <c r="F20" s="1565" t="s">
        <v>6573</v>
      </c>
      <c r="G20" s="1565">
        <v>0</v>
      </c>
      <c r="H20" s="1565">
        <v>54.33</v>
      </c>
      <c r="I20" s="1565" t="s">
        <v>6562</v>
      </c>
      <c r="J20" s="1566">
        <v>0</v>
      </c>
      <c r="K20" s="1554"/>
    </row>
    <row r="21" spans="1:11" s="793" customFormat="1" ht="28.5" customHeight="1" x14ac:dyDescent="0.25">
      <c r="A21" s="1565" t="s">
        <v>795</v>
      </c>
      <c r="B21" s="1566" t="s">
        <v>6576</v>
      </c>
      <c r="C21" s="1565" t="s">
        <v>6561</v>
      </c>
      <c r="D21" s="1565">
        <v>0</v>
      </c>
      <c r="E21" s="1565">
        <v>61.83</v>
      </c>
      <c r="F21" s="1565" t="s">
        <v>776</v>
      </c>
      <c r="G21" s="1565">
        <v>0</v>
      </c>
      <c r="H21" s="1565">
        <v>61.83</v>
      </c>
      <c r="I21" s="1565" t="s">
        <v>6562</v>
      </c>
      <c r="J21" s="1566">
        <v>0</v>
      </c>
      <c r="K21" s="1554"/>
    </row>
    <row r="22" spans="1:11" s="793" customFormat="1" ht="28.5" customHeight="1" x14ac:dyDescent="0.25">
      <c r="A22" s="1565" t="s">
        <v>797</v>
      </c>
      <c r="B22" s="1566" t="s">
        <v>6577</v>
      </c>
      <c r="C22" s="1565" t="s">
        <v>6561</v>
      </c>
      <c r="D22" s="1565">
        <v>0</v>
      </c>
      <c r="E22" s="1565">
        <v>13.27</v>
      </c>
      <c r="F22" s="1565" t="s">
        <v>776</v>
      </c>
      <c r="G22" s="1565">
        <v>0</v>
      </c>
      <c r="H22" s="1565">
        <v>13.27</v>
      </c>
      <c r="I22" s="1565" t="s">
        <v>6562</v>
      </c>
      <c r="J22" s="1566">
        <v>0</v>
      </c>
      <c r="K22" s="1554"/>
    </row>
    <row r="23" spans="1:11" s="793" customFormat="1" ht="28.5" customHeight="1" x14ac:dyDescent="0.25">
      <c r="A23" s="1565" t="s">
        <v>799</v>
      </c>
      <c r="B23" s="1566" t="s">
        <v>6578</v>
      </c>
      <c r="C23" s="1565" t="s">
        <v>6561</v>
      </c>
      <c r="D23" s="1565">
        <v>0</v>
      </c>
      <c r="E23" s="1565">
        <v>8.83</v>
      </c>
      <c r="F23" s="1565" t="s">
        <v>776</v>
      </c>
      <c r="G23" s="1565">
        <v>0</v>
      </c>
      <c r="H23" s="1565">
        <v>8.83</v>
      </c>
      <c r="I23" s="1565" t="s">
        <v>6562</v>
      </c>
      <c r="J23" s="1566">
        <v>0</v>
      </c>
      <c r="K23" s="1554"/>
    </row>
    <row r="24" spans="1:11" s="793" customFormat="1" ht="28.5" customHeight="1" x14ac:dyDescent="0.25">
      <c r="A24" s="1565" t="s">
        <v>801</v>
      </c>
      <c r="B24" s="1566" t="s">
        <v>6579</v>
      </c>
      <c r="C24" s="1565" t="s">
        <v>6566</v>
      </c>
      <c r="D24" s="1565">
        <v>0</v>
      </c>
      <c r="E24" s="1565">
        <v>44.22</v>
      </c>
      <c r="F24" s="1565" t="s">
        <v>6567</v>
      </c>
      <c r="G24" s="1565">
        <v>0</v>
      </c>
      <c r="H24" s="1565">
        <v>44.22</v>
      </c>
      <c r="I24" s="1565" t="s">
        <v>6562</v>
      </c>
      <c r="J24" s="1566">
        <v>0</v>
      </c>
      <c r="K24" s="1554"/>
    </row>
    <row r="25" spans="1:11" s="793" customFormat="1" ht="28.5" customHeight="1" x14ac:dyDescent="0.25">
      <c r="A25" s="1565" t="s">
        <v>803</v>
      </c>
      <c r="B25" s="1566" t="s">
        <v>6580</v>
      </c>
      <c r="C25" s="1565" t="s">
        <v>6569</v>
      </c>
      <c r="D25" s="1565">
        <v>0</v>
      </c>
      <c r="E25" s="1565">
        <v>132.59</v>
      </c>
      <c r="F25" s="1565" t="s">
        <v>6581</v>
      </c>
      <c r="G25" s="1565">
        <v>0</v>
      </c>
      <c r="H25" s="1565">
        <v>132.59</v>
      </c>
      <c r="I25" s="1565" t="s">
        <v>6562</v>
      </c>
      <c r="J25" s="1566">
        <v>0</v>
      </c>
      <c r="K25" s="1554"/>
    </row>
    <row r="26" spans="1:11" s="793" customFormat="1" ht="28.5" customHeight="1" x14ac:dyDescent="0.25">
      <c r="A26" s="1565" t="s">
        <v>805</v>
      </c>
      <c r="B26" s="1566" t="s">
        <v>6582</v>
      </c>
      <c r="C26" s="1565" t="s">
        <v>6572</v>
      </c>
      <c r="D26" s="1565">
        <v>0</v>
      </c>
      <c r="E26" s="1565">
        <v>85.31</v>
      </c>
      <c r="F26" s="1565" t="s">
        <v>6573</v>
      </c>
      <c r="G26" s="1565">
        <v>0</v>
      </c>
      <c r="H26" s="1565">
        <v>85.31</v>
      </c>
      <c r="I26" s="1565" t="s">
        <v>6562</v>
      </c>
      <c r="J26" s="1566">
        <v>0</v>
      </c>
      <c r="K26" s="1554"/>
    </row>
    <row r="27" spans="1:11" s="793" customFormat="1" ht="28.5" customHeight="1" x14ac:dyDescent="0.25">
      <c r="A27" s="1565" t="s">
        <v>807</v>
      </c>
      <c r="B27" s="1566" t="s">
        <v>6583</v>
      </c>
      <c r="C27" s="1565" t="s">
        <v>6572</v>
      </c>
      <c r="D27" s="1565">
        <v>0</v>
      </c>
      <c r="E27" s="1565">
        <v>71.13</v>
      </c>
      <c r="F27" s="1565" t="s">
        <v>6573</v>
      </c>
      <c r="G27" s="1565">
        <v>0</v>
      </c>
      <c r="H27" s="1565">
        <v>71.13</v>
      </c>
      <c r="I27" s="1565" t="s">
        <v>6562</v>
      </c>
      <c r="J27" s="1566">
        <v>0</v>
      </c>
      <c r="K27" s="1554"/>
    </row>
    <row r="28" spans="1:11" s="793" customFormat="1" ht="28.5" customHeight="1" x14ac:dyDescent="0.25">
      <c r="A28" s="1565" t="s">
        <v>809</v>
      </c>
      <c r="B28" s="1566" t="s">
        <v>6584</v>
      </c>
      <c r="C28" s="1565" t="s">
        <v>6572</v>
      </c>
      <c r="D28" s="1565">
        <v>0</v>
      </c>
      <c r="E28" s="1565">
        <v>42.69</v>
      </c>
      <c r="F28" s="1565" t="s">
        <v>6573</v>
      </c>
      <c r="G28" s="1565">
        <v>0</v>
      </c>
      <c r="H28" s="1565">
        <v>42.69</v>
      </c>
      <c r="I28" s="1565" t="s">
        <v>6562</v>
      </c>
      <c r="J28" s="1566">
        <v>0</v>
      </c>
      <c r="K28" s="1554"/>
    </row>
    <row r="29" spans="1:11" s="793" customFormat="1" ht="28.5" customHeight="1" x14ac:dyDescent="0.25">
      <c r="A29" s="1565" t="s">
        <v>811</v>
      </c>
      <c r="B29" s="1566" t="s">
        <v>6585</v>
      </c>
      <c r="C29" s="1565" t="s">
        <v>6561</v>
      </c>
      <c r="D29" s="1565">
        <v>0</v>
      </c>
      <c r="E29" s="1565">
        <v>92.26</v>
      </c>
      <c r="F29" s="1565" t="s">
        <v>776</v>
      </c>
      <c r="G29" s="1565">
        <v>0</v>
      </c>
      <c r="H29" s="1565">
        <v>92.26</v>
      </c>
      <c r="I29" s="1565" t="s">
        <v>6562</v>
      </c>
      <c r="J29" s="1566">
        <v>0</v>
      </c>
      <c r="K29" s="1554"/>
    </row>
    <row r="30" spans="1:11" s="793" customFormat="1" ht="28.5" customHeight="1" x14ac:dyDescent="0.25">
      <c r="A30" s="1565" t="s">
        <v>815</v>
      </c>
      <c r="B30" s="1566" t="s">
        <v>6586</v>
      </c>
      <c r="C30" s="1565" t="s">
        <v>6561</v>
      </c>
      <c r="D30" s="1565">
        <v>0</v>
      </c>
      <c r="E30" s="1565">
        <v>19.78</v>
      </c>
      <c r="F30" s="1565" t="s">
        <v>776</v>
      </c>
      <c r="G30" s="1565">
        <v>0</v>
      </c>
      <c r="H30" s="1565">
        <v>19.78</v>
      </c>
      <c r="I30" s="1565" t="s">
        <v>6562</v>
      </c>
      <c r="J30" s="1566">
        <v>0</v>
      </c>
      <c r="K30" s="1554"/>
    </row>
    <row r="31" spans="1:11" s="793" customFormat="1" ht="28.5" customHeight="1" x14ac:dyDescent="0.25">
      <c r="A31" s="1565" t="s">
        <v>817</v>
      </c>
      <c r="B31" s="1566" t="s">
        <v>6587</v>
      </c>
      <c r="C31" s="1565" t="s">
        <v>6561</v>
      </c>
      <c r="D31" s="1565">
        <v>0</v>
      </c>
      <c r="E31" s="1565">
        <v>12.86</v>
      </c>
      <c r="F31" s="1565" t="s">
        <v>776</v>
      </c>
      <c r="G31" s="1565">
        <v>0</v>
      </c>
      <c r="H31" s="1565">
        <v>12.86</v>
      </c>
      <c r="I31" s="1565" t="s">
        <v>6562</v>
      </c>
      <c r="J31" s="1566">
        <v>0</v>
      </c>
      <c r="K31" s="1554"/>
    </row>
    <row r="32" spans="1:11" s="793" customFormat="1" ht="28.5" customHeight="1" x14ac:dyDescent="0.25">
      <c r="A32" s="1565" t="s">
        <v>819</v>
      </c>
      <c r="B32" s="1566" t="s">
        <v>6588</v>
      </c>
      <c r="C32" s="1565" t="s">
        <v>6566</v>
      </c>
      <c r="D32" s="1565">
        <v>0</v>
      </c>
      <c r="E32" s="1565">
        <v>57.81</v>
      </c>
      <c r="F32" s="1565" t="s">
        <v>6567</v>
      </c>
      <c r="G32" s="1565">
        <v>0</v>
      </c>
      <c r="H32" s="1565">
        <v>57.81</v>
      </c>
      <c r="I32" s="1565" t="s">
        <v>6562</v>
      </c>
      <c r="J32" s="1566">
        <v>0</v>
      </c>
      <c r="K32" s="1554"/>
    </row>
    <row r="33" spans="1:11" s="793" customFormat="1" ht="28.5" customHeight="1" x14ac:dyDescent="0.25">
      <c r="A33" s="1565" t="s">
        <v>823</v>
      </c>
      <c r="B33" s="1566" t="s">
        <v>6589</v>
      </c>
      <c r="C33" s="1565" t="s">
        <v>6569</v>
      </c>
      <c r="D33" s="1565">
        <v>0</v>
      </c>
      <c r="E33" s="1565">
        <v>173.62</v>
      </c>
      <c r="F33" s="1565" t="s">
        <v>6581</v>
      </c>
      <c r="G33" s="1565">
        <v>0</v>
      </c>
      <c r="H33" s="1565">
        <v>173.62</v>
      </c>
      <c r="I33" s="1565" t="s">
        <v>6562</v>
      </c>
      <c r="J33" s="1566">
        <v>0</v>
      </c>
      <c r="K33" s="1554"/>
    </row>
    <row r="34" spans="1:11" s="793" customFormat="1" ht="28.5" customHeight="1" x14ac:dyDescent="0.25">
      <c r="A34" s="1565" t="s">
        <v>827</v>
      </c>
      <c r="B34" s="1566" t="s">
        <v>6590</v>
      </c>
      <c r="C34" s="1565" t="s">
        <v>6572</v>
      </c>
      <c r="D34" s="1565">
        <v>0</v>
      </c>
      <c r="E34" s="1565">
        <v>111.81</v>
      </c>
      <c r="F34" s="1565" t="s">
        <v>6573</v>
      </c>
      <c r="G34" s="1565">
        <v>0</v>
      </c>
      <c r="H34" s="1565">
        <v>111.81</v>
      </c>
      <c r="I34" s="1565" t="s">
        <v>6562</v>
      </c>
      <c r="J34" s="1566">
        <v>0</v>
      </c>
      <c r="K34" s="1554"/>
    </row>
    <row r="35" spans="1:11" s="793" customFormat="1" ht="28.5" customHeight="1" x14ac:dyDescent="0.25">
      <c r="A35" s="1565" t="s">
        <v>829</v>
      </c>
      <c r="B35" s="1566" t="s">
        <v>6591</v>
      </c>
      <c r="C35" s="1565" t="s">
        <v>6572</v>
      </c>
      <c r="D35" s="1565">
        <v>0</v>
      </c>
      <c r="E35" s="1565">
        <v>93.14</v>
      </c>
      <c r="F35" s="1565" t="s">
        <v>6573</v>
      </c>
      <c r="G35" s="1565">
        <v>0</v>
      </c>
      <c r="H35" s="1565">
        <v>93.14</v>
      </c>
      <c r="I35" s="1565" t="s">
        <v>6562</v>
      </c>
      <c r="J35" s="1566">
        <v>0</v>
      </c>
      <c r="K35" s="1554"/>
    </row>
    <row r="36" spans="1:11" s="793" customFormat="1" ht="28.5" customHeight="1" x14ac:dyDescent="0.25">
      <c r="A36" s="1565" t="s">
        <v>831</v>
      </c>
      <c r="B36" s="1566" t="s">
        <v>6592</v>
      </c>
      <c r="C36" s="1565" t="s">
        <v>6572</v>
      </c>
      <c r="D36" s="1565">
        <v>0</v>
      </c>
      <c r="E36" s="1565">
        <v>55.83</v>
      </c>
      <c r="F36" s="1565" t="s">
        <v>6573</v>
      </c>
      <c r="G36" s="1565">
        <v>0</v>
      </c>
      <c r="H36" s="1565">
        <v>55.83</v>
      </c>
      <c r="I36" s="1565" t="s">
        <v>6562</v>
      </c>
      <c r="J36" s="1566">
        <v>0</v>
      </c>
      <c r="K36" s="1554"/>
    </row>
    <row r="37" spans="1:11" s="793" customFormat="1" ht="28.5" customHeight="1" x14ac:dyDescent="0.25">
      <c r="A37" s="1565" t="s">
        <v>833</v>
      </c>
      <c r="B37" s="1566" t="s">
        <v>6593</v>
      </c>
      <c r="C37" s="1565" t="s">
        <v>6561</v>
      </c>
      <c r="D37" s="1565">
        <v>0</v>
      </c>
      <c r="E37" s="1565">
        <v>17.09</v>
      </c>
      <c r="F37" s="1565" t="s">
        <v>776</v>
      </c>
      <c r="G37" s="1565">
        <v>0</v>
      </c>
      <c r="H37" s="1565">
        <v>17.09</v>
      </c>
      <c r="I37" s="1565" t="s">
        <v>6562</v>
      </c>
      <c r="J37" s="1566">
        <v>0</v>
      </c>
      <c r="K37" s="1554"/>
    </row>
    <row r="38" spans="1:11" s="793" customFormat="1" ht="28.5" customHeight="1" x14ac:dyDescent="0.25">
      <c r="A38" s="1565" t="s">
        <v>835</v>
      </c>
      <c r="B38" s="1566" t="s">
        <v>6594</v>
      </c>
      <c r="C38" s="1565" t="s">
        <v>6561</v>
      </c>
      <c r="D38" s="1565">
        <v>0</v>
      </c>
      <c r="E38" s="1565">
        <v>3.7</v>
      </c>
      <c r="F38" s="1565" t="s">
        <v>776</v>
      </c>
      <c r="G38" s="1565">
        <v>0</v>
      </c>
      <c r="H38" s="1565">
        <v>3.7</v>
      </c>
      <c r="I38" s="1565" t="s">
        <v>6562</v>
      </c>
      <c r="J38" s="1566">
        <v>0</v>
      </c>
      <c r="K38" s="1554"/>
    </row>
    <row r="39" spans="1:11" s="793" customFormat="1" ht="28.5" customHeight="1" x14ac:dyDescent="0.25">
      <c r="A39" s="1565" t="s">
        <v>837</v>
      </c>
      <c r="B39" s="1566" t="s">
        <v>6595</v>
      </c>
      <c r="C39" s="1565" t="s">
        <v>6561</v>
      </c>
      <c r="D39" s="1565">
        <v>0</v>
      </c>
      <c r="E39" s="1565">
        <v>2.46</v>
      </c>
      <c r="F39" s="1565" t="s">
        <v>776</v>
      </c>
      <c r="G39" s="1565">
        <v>0</v>
      </c>
      <c r="H39" s="1565">
        <v>2.46</v>
      </c>
      <c r="I39" s="1565" t="s">
        <v>6562</v>
      </c>
      <c r="J39" s="1566">
        <v>0</v>
      </c>
      <c r="K39" s="1554"/>
    </row>
    <row r="40" spans="1:11" s="793" customFormat="1" ht="28.5" customHeight="1" x14ac:dyDescent="0.25">
      <c r="A40" s="1565" t="s">
        <v>849</v>
      </c>
      <c r="B40" s="1566" t="s">
        <v>834</v>
      </c>
      <c r="C40" s="1565" t="s">
        <v>6561</v>
      </c>
      <c r="D40" s="1565">
        <v>0</v>
      </c>
      <c r="E40" s="1565">
        <v>43.41</v>
      </c>
      <c r="F40" s="1565" t="s">
        <v>776</v>
      </c>
      <c r="G40" s="1565">
        <v>0</v>
      </c>
      <c r="H40" s="1565">
        <v>43.41</v>
      </c>
      <c r="I40" s="1565" t="s">
        <v>6562</v>
      </c>
      <c r="J40" s="1566">
        <v>100</v>
      </c>
      <c r="K40" s="1554"/>
    </row>
    <row r="41" spans="1:11" s="793" customFormat="1" ht="28.5" customHeight="1" x14ac:dyDescent="0.25">
      <c r="A41" s="1565" t="s">
        <v>851</v>
      </c>
      <c r="B41" s="1566" t="s">
        <v>836</v>
      </c>
      <c r="C41" s="1565" t="s">
        <v>6561</v>
      </c>
      <c r="D41" s="1565">
        <v>0</v>
      </c>
      <c r="E41" s="1565">
        <v>13.02</v>
      </c>
      <c r="F41" s="1565" t="s">
        <v>776</v>
      </c>
      <c r="G41" s="1565">
        <v>0</v>
      </c>
      <c r="H41" s="1565">
        <v>13.02</v>
      </c>
      <c r="I41" s="1565" t="s">
        <v>6562</v>
      </c>
      <c r="J41" s="1566">
        <v>0</v>
      </c>
      <c r="K41" s="1554"/>
    </row>
    <row r="42" spans="1:11" s="793" customFormat="1" ht="28.5" customHeight="1" x14ac:dyDescent="0.25">
      <c r="A42" s="1565" t="s">
        <v>853</v>
      </c>
      <c r="B42" s="1566" t="s">
        <v>838</v>
      </c>
      <c r="C42" s="1565" t="s">
        <v>6561</v>
      </c>
      <c r="D42" s="1565">
        <v>0</v>
      </c>
      <c r="E42" s="1565">
        <v>7.82</v>
      </c>
      <c r="F42" s="1565" t="s">
        <v>776</v>
      </c>
      <c r="G42" s="1565">
        <v>0</v>
      </c>
      <c r="H42" s="1565">
        <v>7.82</v>
      </c>
      <c r="I42" s="1565" t="s">
        <v>6562</v>
      </c>
      <c r="J42" s="1566">
        <v>0</v>
      </c>
      <c r="K42" s="1554"/>
    </row>
    <row r="43" spans="1:11" s="793" customFormat="1" ht="28.5" customHeight="1" x14ac:dyDescent="0.25">
      <c r="A43" s="1565" t="s">
        <v>855</v>
      </c>
      <c r="B43" s="1566" t="s">
        <v>840</v>
      </c>
      <c r="C43" s="1565" t="s">
        <v>6566</v>
      </c>
      <c r="D43" s="1565">
        <v>0</v>
      </c>
      <c r="E43" s="1565">
        <v>27.36</v>
      </c>
      <c r="F43" s="1565" t="s">
        <v>6567</v>
      </c>
      <c r="G43" s="1565">
        <v>0</v>
      </c>
      <c r="H43" s="1565">
        <v>27.36</v>
      </c>
      <c r="I43" s="1565" t="s">
        <v>6562</v>
      </c>
      <c r="J43" s="1566">
        <v>0</v>
      </c>
      <c r="K43" s="1554"/>
    </row>
    <row r="44" spans="1:11" s="793" customFormat="1" ht="28.5" customHeight="1" x14ac:dyDescent="0.25">
      <c r="A44" s="1565" t="s">
        <v>857</v>
      </c>
      <c r="B44" s="1566" t="s">
        <v>842</v>
      </c>
      <c r="C44" s="1565" t="s">
        <v>6569</v>
      </c>
      <c r="D44" s="1565">
        <v>0</v>
      </c>
      <c r="E44" s="1565">
        <v>87.53</v>
      </c>
      <c r="F44" s="1565" t="s">
        <v>6581</v>
      </c>
      <c r="G44" s="1565">
        <v>0</v>
      </c>
      <c r="H44" s="1565">
        <v>87.53</v>
      </c>
      <c r="I44" s="1565" t="s">
        <v>6562</v>
      </c>
      <c r="J44" s="1566">
        <v>0</v>
      </c>
      <c r="K44" s="1554"/>
    </row>
    <row r="45" spans="1:11" s="793" customFormat="1" ht="28.5" customHeight="1" x14ac:dyDescent="0.25">
      <c r="A45" s="1565" t="s">
        <v>859</v>
      </c>
      <c r="B45" s="1566" t="s">
        <v>844</v>
      </c>
      <c r="C45" s="1565" t="s">
        <v>6572</v>
      </c>
      <c r="D45" s="1565">
        <v>0</v>
      </c>
      <c r="E45" s="1565">
        <v>56.39</v>
      </c>
      <c r="F45" s="1565" t="s">
        <v>6573</v>
      </c>
      <c r="G45" s="1565">
        <v>0</v>
      </c>
      <c r="H45" s="1565">
        <v>56.39</v>
      </c>
      <c r="I45" s="1565" t="s">
        <v>6562</v>
      </c>
      <c r="J45" s="1566">
        <v>0</v>
      </c>
      <c r="K45" s="1554"/>
    </row>
    <row r="46" spans="1:11" s="793" customFormat="1" ht="28.5" customHeight="1" x14ac:dyDescent="0.25">
      <c r="A46" s="1565" t="s">
        <v>861</v>
      </c>
      <c r="B46" s="1566" t="s">
        <v>846</v>
      </c>
      <c r="C46" s="1565" t="s">
        <v>6572</v>
      </c>
      <c r="D46" s="1565">
        <v>0</v>
      </c>
      <c r="E46" s="1565">
        <v>39.43</v>
      </c>
      <c r="F46" s="1565" t="s">
        <v>6573</v>
      </c>
      <c r="G46" s="1565">
        <v>0</v>
      </c>
      <c r="H46" s="1565">
        <v>39.43</v>
      </c>
      <c r="I46" s="1565" t="s">
        <v>6562</v>
      </c>
      <c r="J46" s="1566">
        <v>0</v>
      </c>
      <c r="K46" s="1554"/>
    </row>
    <row r="47" spans="1:11" s="793" customFormat="1" ht="28.5" customHeight="1" x14ac:dyDescent="0.25">
      <c r="A47" s="1565" t="s">
        <v>863</v>
      </c>
      <c r="B47" s="1566" t="s">
        <v>848</v>
      </c>
      <c r="C47" s="1565" t="s">
        <v>6572</v>
      </c>
      <c r="D47" s="1565">
        <v>0</v>
      </c>
      <c r="E47" s="1565">
        <v>33.46</v>
      </c>
      <c r="F47" s="1565" t="s">
        <v>6573</v>
      </c>
      <c r="G47" s="1565">
        <v>0</v>
      </c>
      <c r="H47" s="1565">
        <v>33.46</v>
      </c>
      <c r="I47" s="1565" t="s">
        <v>6562</v>
      </c>
      <c r="J47" s="1566">
        <v>0</v>
      </c>
      <c r="K47" s="1554"/>
    </row>
    <row r="48" spans="1:11" s="793" customFormat="1" ht="28.5" customHeight="1" x14ac:dyDescent="0.25">
      <c r="A48" s="1565" t="s">
        <v>865</v>
      </c>
      <c r="B48" s="1566" t="s">
        <v>850</v>
      </c>
      <c r="C48" s="1565" t="s">
        <v>6561</v>
      </c>
      <c r="D48" s="1565">
        <v>0</v>
      </c>
      <c r="E48" s="1565">
        <v>5.68</v>
      </c>
      <c r="F48" s="1565" t="s">
        <v>776</v>
      </c>
      <c r="G48" s="1565">
        <v>0</v>
      </c>
      <c r="H48" s="1565">
        <v>5.68</v>
      </c>
      <c r="I48" s="1565" t="s">
        <v>6562</v>
      </c>
      <c r="J48" s="1566" t="s">
        <v>6596</v>
      </c>
      <c r="K48" s="1554"/>
    </row>
    <row r="49" spans="1:11" s="793" customFormat="1" ht="28.5" customHeight="1" x14ac:dyDescent="0.25">
      <c r="A49" s="1565" t="s">
        <v>867</v>
      </c>
      <c r="B49" s="1566" t="s">
        <v>852</v>
      </c>
      <c r="C49" s="1565" t="s">
        <v>6561</v>
      </c>
      <c r="D49" s="1565">
        <v>0</v>
      </c>
      <c r="E49" s="1565">
        <v>1.71</v>
      </c>
      <c r="F49" s="1565" t="s">
        <v>776</v>
      </c>
      <c r="G49" s="1565">
        <v>0</v>
      </c>
      <c r="H49" s="1565">
        <v>1.71</v>
      </c>
      <c r="I49" s="1565" t="s">
        <v>6562</v>
      </c>
      <c r="J49" s="1566">
        <v>0</v>
      </c>
      <c r="K49" s="1554"/>
    </row>
    <row r="50" spans="1:11" s="793" customFormat="1" ht="28.5" customHeight="1" x14ac:dyDescent="0.25">
      <c r="A50" s="1565" t="s">
        <v>869</v>
      </c>
      <c r="B50" s="1566" t="s">
        <v>854</v>
      </c>
      <c r="C50" s="1565" t="s">
        <v>6561</v>
      </c>
      <c r="D50" s="1565">
        <v>0</v>
      </c>
      <c r="E50" s="1565">
        <v>1.02</v>
      </c>
      <c r="F50" s="1565" t="s">
        <v>776</v>
      </c>
      <c r="G50" s="1565">
        <v>0</v>
      </c>
      <c r="H50" s="1565">
        <v>1.02</v>
      </c>
      <c r="I50" s="1565" t="s">
        <v>6562</v>
      </c>
      <c r="J50" s="1566">
        <v>0</v>
      </c>
      <c r="K50" s="1554"/>
    </row>
    <row r="51" spans="1:11" s="793" customFormat="1" ht="28.5" customHeight="1" x14ac:dyDescent="0.25">
      <c r="A51" s="1565" t="s">
        <v>871</v>
      </c>
      <c r="B51" s="1566" t="s">
        <v>6597</v>
      </c>
      <c r="C51" s="1565" t="s">
        <v>6566</v>
      </c>
      <c r="D51" s="1565">
        <v>0</v>
      </c>
      <c r="E51" s="1565">
        <v>3.58</v>
      </c>
      <c r="F51" s="1565" t="s">
        <v>6567</v>
      </c>
      <c r="G51" s="1565">
        <v>0</v>
      </c>
      <c r="H51" s="1565">
        <v>3.58</v>
      </c>
      <c r="I51" s="1565" t="s">
        <v>6562</v>
      </c>
      <c r="J51" s="1566">
        <v>0</v>
      </c>
      <c r="K51" s="1554"/>
    </row>
    <row r="52" spans="1:11" s="793" customFormat="1" ht="28.5" customHeight="1" x14ac:dyDescent="0.25">
      <c r="A52" s="1565" t="s">
        <v>6598</v>
      </c>
      <c r="B52" s="1566" t="s">
        <v>858</v>
      </c>
      <c r="C52" s="1565" t="s">
        <v>6569</v>
      </c>
      <c r="D52" s="1565">
        <v>0</v>
      </c>
      <c r="E52" s="1565">
        <v>11.46</v>
      </c>
      <c r="F52" s="1565" t="s">
        <v>6581</v>
      </c>
      <c r="G52" s="1565">
        <v>0</v>
      </c>
      <c r="H52" s="1565">
        <v>11.46</v>
      </c>
      <c r="I52" s="1565" t="s">
        <v>6562</v>
      </c>
      <c r="J52" s="1566">
        <v>0</v>
      </c>
      <c r="K52" s="1554"/>
    </row>
    <row r="53" spans="1:11" s="793" customFormat="1" ht="28.5" customHeight="1" x14ac:dyDescent="0.25">
      <c r="A53" s="1565" t="s">
        <v>6599</v>
      </c>
      <c r="B53" s="1566" t="s">
        <v>860</v>
      </c>
      <c r="C53" s="1565" t="s">
        <v>6572</v>
      </c>
      <c r="D53" s="1565">
        <v>0</v>
      </c>
      <c r="E53" s="1565">
        <v>7.38</v>
      </c>
      <c r="F53" s="1565" t="s">
        <v>6573</v>
      </c>
      <c r="G53" s="1565">
        <v>0</v>
      </c>
      <c r="H53" s="1565">
        <v>7.38</v>
      </c>
      <c r="I53" s="1565" t="s">
        <v>6562</v>
      </c>
      <c r="J53" s="1566">
        <v>0</v>
      </c>
      <c r="K53" s="1554"/>
    </row>
    <row r="54" spans="1:11" s="793" customFormat="1" ht="28.5" customHeight="1" x14ac:dyDescent="0.25">
      <c r="A54" s="1565" t="s">
        <v>6600</v>
      </c>
      <c r="B54" s="1566" t="s">
        <v>862</v>
      </c>
      <c r="C54" s="1565" t="s">
        <v>6572</v>
      </c>
      <c r="D54" s="1565">
        <v>0</v>
      </c>
      <c r="E54" s="1565">
        <v>5.17</v>
      </c>
      <c r="F54" s="1565" t="s">
        <v>6573</v>
      </c>
      <c r="G54" s="1565">
        <v>0</v>
      </c>
      <c r="H54" s="1565">
        <v>5.17</v>
      </c>
      <c r="I54" s="1565" t="s">
        <v>6562</v>
      </c>
      <c r="J54" s="1566">
        <v>0</v>
      </c>
      <c r="K54" s="1554"/>
    </row>
    <row r="55" spans="1:11" s="793" customFormat="1" ht="28.5" customHeight="1" x14ac:dyDescent="0.25">
      <c r="A55" s="1565" t="s">
        <v>6601</v>
      </c>
      <c r="B55" s="1566" t="s">
        <v>864</v>
      </c>
      <c r="C55" s="1565" t="s">
        <v>6572</v>
      </c>
      <c r="D55" s="1565">
        <v>0</v>
      </c>
      <c r="E55" s="1565">
        <v>4.3899999999999997</v>
      </c>
      <c r="F55" s="1565" t="s">
        <v>6573</v>
      </c>
      <c r="G55" s="1565">
        <v>0</v>
      </c>
      <c r="H55" s="1565">
        <v>4.3899999999999997</v>
      </c>
      <c r="I55" s="1565" t="s">
        <v>6562</v>
      </c>
      <c r="J55" s="1566">
        <v>0</v>
      </c>
      <c r="K55" s="1554"/>
    </row>
    <row r="56" spans="1:11" s="793" customFormat="1" ht="28.5" customHeight="1" x14ac:dyDescent="0.25">
      <c r="A56" s="1565" t="s">
        <v>873</v>
      </c>
      <c r="B56" s="1566" t="s">
        <v>866</v>
      </c>
      <c r="C56" s="1565" t="s">
        <v>6572</v>
      </c>
      <c r="D56" s="1565">
        <v>130.22999999999999</v>
      </c>
      <c r="E56" s="1565">
        <v>130.22999999999999</v>
      </c>
      <c r="F56" s="1565" t="s">
        <v>6573</v>
      </c>
      <c r="G56" s="1565">
        <v>130.22999999999999</v>
      </c>
      <c r="H56" s="1565">
        <v>130.22999999999999</v>
      </c>
      <c r="I56" s="1565" t="s">
        <v>6602</v>
      </c>
      <c r="J56" s="1566">
        <v>0</v>
      </c>
      <c r="K56" s="1554"/>
    </row>
    <row r="57" spans="1:11" s="793" customFormat="1" ht="28.5" customHeight="1" x14ac:dyDescent="0.25">
      <c r="A57" s="1565" t="s">
        <v>876</v>
      </c>
      <c r="B57" s="1566" t="s">
        <v>868</v>
      </c>
      <c r="C57" s="1565" t="s">
        <v>6572</v>
      </c>
      <c r="D57" s="1565">
        <v>0</v>
      </c>
      <c r="E57" s="1565">
        <v>49.86</v>
      </c>
      <c r="F57" s="1565" t="s">
        <v>6573</v>
      </c>
      <c r="G57" s="1565">
        <v>0</v>
      </c>
      <c r="H57" s="1565">
        <v>49.86</v>
      </c>
      <c r="I57" s="1565" t="s">
        <v>6602</v>
      </c>
      <c r="J57" s="1566">
        <v>0</v>
      </c>
      <c r="K57" s="1554"/>
    </row>
    <row r="58" spans="1:11" s="793" customFormat="1" ht="28.5" customHeight="1" x14ac:dyDescent="0.25">
      <c r="A58" s="1565" t="s">
        <v>878</v>
      </c>
      <c r="B58" s="1566" t="s">
        <v>870</v>
      </c>
      <c r="C58" s="1565" t="s">
        <v>6572</v>
      </c>
      <c r="D58" s="1565">
        <v>0</v>
      </c>
      <c r="E58" s="1565">
        <v>44.21</v>
      </c>
      <c r="F58" s="1565" t="s">
        <v>6573</v>
      </c>
      <c r="G58" s="1565">
        <v>0</v>
      </c>
      <c r="H58" s="1565">
        <v>44.21</v>
      </c>
      <c r="I58" s="1565" t="s">
        <v>6602</v>
      </c>
      <c r="J58" s="1566">
        <v>0</v>
      </c>
      <c r="K58" s="1554"/>
    </row>
    <row r="59" spans="1:11" s="793" customFormat="1" ht="28.5" customHeight="1" x14ac:dyDescent="0.25">
      <c r="A59" s="1565" t="s">
        <v>6603</v>
      </c>
      <c r="B59" s="1566" t="s">
        <v>872</v>
      </c>
      <c r="C59" s="1565" t="s">
        <v>6572</v>
      </c>
      <c r="D59" s="1565">
        <v>0</v>
      </c>
      <c r="E59" s="1565">
        <v>99.72</v>
      </c>
      <c r="F59" s="1565" t="s">
        <v>6573</v>
      </c>
      <c r="G59" s="1565">
        <v>0</v>
      </c>
      <c r="H59" s="1565">
        <v>99.72</v>
      </c>
      <c r="I59" s="1565" t="s">
        <v>6602</v>
      </c>
      <c r="J59" s="1566">
        <v>0</v>
      </c>
      <c r="K59" s="1554"/>
    </row>
    <row r="60" spans="1:11" s="793" customFormat="1" ht="28.5" customHeight="1" x14ac:dyDescent="0.25">
      <c r="A60" s="1565" t="s">
        <v>880</v>
      </c>
      <c r="B60" s="1566" t="s">
        <v>874</v>
      </c>
      <c r="C60" s="1565" t="s">
        <v>875</v>
      </c>
      <c r="D60" s="1565">
        <v>0</v>
      </c>
      <c r="E60" s="1565">
        <v>8262</v>
      </c>
      <c r="F60" s="1565" t="s">
        <v>875</v>
      </c>
      <c r="G60" s="1565">
        <v>0</v>
      </c>
      <c r="H60" s="1565">
        <v>8262</v>
      </c>
      <c r="I60" s="1565">
        <v>0</v>
      </c>
      <c r="J60" s="1566" t="s">
        <v>6604</v>
      </c>
      <c r="K60" s="1554"/>
    </row>
    <row r="61" spans="1:11" s="793" customFormat="1" ht="28.5" customHeight="1" x14ac:dyDescent="0.25">
      <c r="A61" s="1565" t="s">
        <v>882</v>
      </c>
      <c r="B61" s="1566" t="s">
        <v>877</v>
      </c>
      <c r="C61" s="1565" t="s">
        <v>875</v>
      </c>
      <c r="D61" s="1565">
        <v>0</v>
      </c>
      <c r="E61" s="1565">
        <v>7212.43</v>
      </c>
      <c r="F61" s="1565" t="s">
        <v>875</v>
      </c>
      <c r="G61" s="1565">
        <v>0</v>
      </c>
      <c r="H61" s="1565">
        <v>7212.44</v>
      </c>
      <c r="I61" s="1565">
        <v>1.8</v>
      </c>
      <c r="J61" s="1566">
        <v>0</v>
      </c>
      <c r="K61" s="1554"/>
    </row>
    <row r="62" spans="1:11" s="793" customFormat="1" ht="28.5" customHeight="1" x14ac:dyDescent="0.25">
      <c r="A62" s="1565" t="s">
        <v>884</v>
      </c>
      <c r="B62" s="1566" t="s">
        <v>879</v>
      </c>
      <c r="C62" s="1565" t="s">
        <v>875</v>
      </c>
      <c r="D62" s="1565">
        <v>0</v>
      </c>
      <c r="E62" s="1565">
        <v>6638.76</v>
      </c>
      <c r="F62" s="1565" t="s">
        <v>875</v>
      </c>
      <c r="G62" s="1565">
        <v>0</v>
      </c>
      <c r="H62" s="1565">
        <v>6638.76</v>
      </c>
      <c r="I62" s="1565">
        <v>1.8</v>
      </c>
      <c r="J62" s="1566">
        <v>0</v>
      </c>
      <c r="K62" s="1554"/>
    </row>
    <row r="63" spans="1:11" s="793" customFormat="1" ht="28.5" customHeight="1" x14ac:dyDescent="0.25">
      <c r="A63" s="1565" t="s">
        <v>888</v>
      </c>
      <c r="B63" s="1566" t="s">
        <v>881</v>
      </c>
      <c r="C63" s="1565" t="s">
        <v>6</v>
      </c>
      <c r="D63" s="1565">
        <v>1213.8800000000001</v>
      </c>
      <c r="E63" s="1565">
        <v>1213.8800000000001</v>
      </c>
      <c r="F63" s="1565" t="s">
        <v>6</v>
      </c>
      <c r="G63" s="1565">
        <v>1213.8800000000001</v>
      </c>
      <c r="H63" s="1565">
        <v>1213.8800000000001</v>
      </c>
      <c r="I63" s="1565">
        <v>1.1000000000000001</v>
      </c>
      <c r="J63" s="1566">
        <v>0</v>
      </c>
      <c r="K63" s="1554"/>
    </row>
    <row r="64" spans="1:11" s="793" customFormat="1" ht="28.5" customHeight="1" x14ac:dyDescent="0.25">
      <c r="A64" s="1565" t="s">
        <v>890</v>
      </c>
      <c r="B64" s="1566" t="s">
        <v>883</v>
      </c>
      <c r="C64" s="1565" t="s">
        <v>6</v>
      </c>
      <c r="D64" s="1565">
        <v>1820.81</v>
      </c>
      <c r="E64" s="1565">
        <v>1820.81</v>
      </c>
      <c r="F64" s="1565" t="s">
        <v>6</v>
      </c>
      <c r="G64" s="1565">
        <v>1820.81</v>
      </c>
      <c r="H64" s="1565">
        <v>1820.81</v>
      </c>
      <c r="I64" s="1565">
        <v>1.1000000000000001</v>
      </c>
      <c r="J64" s="1566">
        <v>0</v>
      </c>
      <c r="K64" s="1554"/>
    </row>
    <row r="65" spans="1:11" s="793" customFormat="1" ht="28.5" customHeight="1" x14ac:dyDescent="0.25">
      <c r="A65" s="1565" t="s">
        <v>892</v>
      </c>
      <c r="B65" s="1566" t="s">
        <v>885</v>
      </c>
      <c r="C65" s="1565" t="s">
        <v>6</v>
      </c>
      <c r="D65" s="1565">
        <v>2225.44</v>
      </c>
      <c r="E65" s="1565">
        <v>2225.44</v>
      </c>
      <c r="F65" s="1565" t="s">
        <v>6</v>
      </c>
      <c r="G65" s="1565">
        <v>2225.44</v>
      </c>
      <c r="H65" s="1565">
        <v>2225.44</v>
      </c>
      <c r="I65" s="1565">
        <v>1.1000000000000001</v>
      </c>
      <c r="J65" s="1566">
        <v>0</v>
      </c>
      <c r="K65" s="1554"/>
    </row>
    <row r="66" spans="1:11" s="793" customFormat="1" ht="28.5" customHeight="1" x14ac:dyDescent="0.25">
      <c r="A66" s="1565" t="s">
        <v>894</v>
      </c>
      <c r="B66" s="1566" t="s">
        <v>887</v>
      </c>
      <c r="C66" s="1565" t="s">
        <v>6</v>
      </c>
      <c r="D66" s="1565">
        <v>1011.56</v>
      </c>
      <c r="E66" s="1565">
        <v>1011.56</v>
      </c>
      <c r="F66" s="1565" t="s">
        <v>6</v>
      </c>
      <c r="G66" s="1565">
        <v>1011.56</v>
      </c>
      <c r="H66" s="1565">
        <v>1011.56</v>
      </c>
      <c r="I66" s="1565">
        <v>1.1000000000000001</v>
      </c>
      <c r="J66" s="1566">
        <v>0</v>
      </c>
      <c r="K66" s="1554"/>
    </row>
    <row r="67" spans="1:11" s="793" customFormat="1" ht="28.5" customHeight="1" x14ac:dyDescent="0.25">
      <c r="A67" s="1565" t="s">
        <v>6605</v>
      </c>
      <c r="B67" s="1566" t="s">
        <v>889</v>
      </c>
      <c r="C67" s="1565" t="s">
        <v>6</v>
      </c>
      <c r="D67" s="1565">
        <v>606.94000000000005</v>
      </c>
      <c r="E67" s="1565">
        <v>606.94000000000005</v>
      </c>
      <c r="F67" s="1565" t="s">
        <v>6</v>
      </c>
      <c r="G67" s="1565">
        <v>606.94000000000005</v>
      </c>
      <c r="H67" s="1565">
        <v>606.94000000000005</v>
      </c>
      <c r="I67" s="1565">
        <v>1.1000000000000001</v>
      </c>
      <c r="J67" s="1566">
        <v>0</v>
      </c>
      <c r="K67" s="1554"/>
    </row>
    <row r="68" spans="1:11" s="793" customFormat="1" ht="28.5" customHeight="1" x14ac:dyDescent="0.25">
      <c r="A68" s="1565" t="s">
        <v>6606</v>
      </c>
      <c r="B68" s="1566" t="s">
        <v>891</v>
      </c>
      <c r="C68" s="1565" t="s">
        <v>6</v>
      </c>
      <c r="D68" s="1565">
        <v>910.41</v>
      </c>
      <c r="E68" s="1565">
        <v>910.41</v>
      </c>
      <c r="F68" s="1565" t="s">
        <v>6</v>
      </c>
      <c r="G68" s="1565">
        <v>910.41</v>
      </c>
      <c r="H68" s="1565">
        <v>910.41</v>
      </c>
      <c r="I68" s="1565">
        <v>1.1000000000000001</v>
      </c>
      <c r="J68" s="1566">
        <v>0</v>
      </c>
      <c r="K68" s="1554"/>
    </row>
    <row r="69" spans="1:11" s="793" customFormat="1" ht="28.5" customHeight="1" x14ac:dyDescent="0.25">
      <c r="A69" s="1565" t="s">
        <v>6607</v>
      </c>
      <c r="B69" s="1566" t="s">
        <v>893</v>
      </c>
      <c r="C69" s="1565" t="s">
        <v>6</v>
      </c>
      <c r="D69" s="1565">
        <v>1112.72</v>
      </c>
      <c r="E69" s="1565">
        <v>1112.72</v>
      </c>
      <c r="F69" s="1565" t="s">
        <v>6</v>
      </c>
      <c r="G69" s="1565">
        <v>1112.72</v>
      </c>
      <c r="H69" s="1565">
        <v>1112.72</v>
      </c>
      <c r="I69" s="1565">
        <v>1.1000000000000001</v>
      </c>
      <c r="J69" s="1566">
        <v>0</v>
      </c>
      <c r="K69" s="1554"/>
    </row>
    <row r="70" spans="1:11" s="793" customFormat="1" ht="28.5" customHeight="1" x14ac:dyDescent="0.25">
      <c r="A70" s="1565" t="s">
        <v>6608</v>
      </c>
      <c r="B70" s="1566" t="s">
        <v>895</v>
      </c>
      <c r="C70" s="1565">
        <v>0</v>
      </c>
      <c r="D70" s="1565">
        <v>0</v>
      </c>
      <c r="E70" s="1565" t="s">
        <v>6</v>
      </c>
      <c r="F70" s="1565">
        <v>505.78</v>
      </c>
      <c r="G70" s="1565">
        <v>505.78</v>
      </c>
      <c r="H70" s="1565">
        <v>0</v>
      </c>
      <c r="I70" s="1565" t="s">
        <v>6</v>
      </c>
      <c r="J70" s="1566">
        <v>505.78</v>
      </c>
      <c r="K70" s="1554"/>
    </row>
    <row r="71" spans="1:11" s="793" customFormat="1" ht="28.5" customHeight="1" x14ac:dyDescent="0.25">
      <c r="A71" s="1565" t="s">
        <v>896</v>
      </c>
      <c r="B71" s="1566" t="s">
        <v>6609</v>
      </c>
      <c r="C71" s="1565" t="s">
        <v>898</v>
      </c>
      <c r="D71" s="1565">
        <v>809.25</v>
      </c>
      <c r="E71" s="1565">
        <v>809.25</v>
      </c>
      <c r="F71" s="1565" t="s">
        <v>22</v>
      </c>
      <c r="G71" s="1565">
        <v>285.77999999999997</v>
      </c>
      <c r="H71" s="1565">
        <v>285.77999999999997</v>
      </c>
      <c r="I71" s="1565" t="s">
        <v>6610</v>
      </c>
      <c r="J71" s="1566">
        <v>0</v>
      </c>
      <c r="K71" s="1554"/>
    </row>
    <row r="72" spans="1:11" s="793" customFormat="1" ht="28.5" customHeight="1" x14ac:dyDescent="0.25">
      <c r="A72" s="1565" t="s">
        <v>899</v>
      </c>
      <c r="B72" s="1566" t="s">
        <v>6611</v>
      </c>
      <c r="C72" s="1565" t="s">
        <v>901</v>
      </c>
      <c r="D72" s="1565">
        <v>809.25</v>
      </c>
      <c r="E72" s="1565">
        <v>809.25</v>
      </c>
      <c r="F72" s="1565" t="s">
        <v>901</v>
      </c>
      <c r="G72" s="1565">
        <v>809.25</v>
      </c>
      <c r="H72" s="1565">
        <v>809.25</v>
      </c>
      <c r="I72" s="1565" t="s">
        <v>6610</v>
      </c>
      <c r="J72" s="1566">
        <v>0</v>
      </c>
      <c r="K72" s="1554"/>
    </row>
    <row r="73" spans="1:11" s="793" customFormat="1" ht="28.5" customHeight="1" x14ac:dyDescent="0.25">
      <c r="A73" s="1565" t="s">
        <v>902</v>
      </c>
      <c r="B73" s="1566" t="s">
        <v>6612</v>
      </c>
      <c r="C73" s="1565" t="s">
        <v>901</v>
      </c>
      <c r="D73" s="1565">
        <v>647.4</v>
      </c>
      <c r="E73" s="1565">
        <v>647.4</v>
      </c>
      <c r="F73" s="1565" t="s">
        <v>901</v>
      </c>
      <c r="G73" s="1565">
        <v>647.4</v>
      </c>
      <c r="H73" s="1565">
        <v>647.4</v>
      </c>
      <c r="I73" s="1565" t="s">
        <v>6610</v>
      </c>
      <c r="J73" s="1566">
        <v>0</v>
      </c>
      <c r="K73" s="1554"/>
    </row>
    <row r="74" spans="1:11" s="793" customFormat="1" ht="28.5" customHeight="1" x14ac:dyDescent="0.25">
      <c r="A74" s="1565" t="s">
        <v>902</v>
      </c>
      <c r="B74" s="1566" t="s">
        <v>6612</v>
      </c>
      <c r="C74" s="1565" t="s">
        <v>901</v>
      </c>
      <c r="D74" s="1565">
        <v>647.4</v>
      </c>
      <c r="E74" s="1565">
        <v>647.4</v>
      </c>
      <c r="F74" s="1565" t="s">
        <v>901</v>
      </c>
      <c r="G74" s="1565">
        <v>647.4</v>
      </c>
      <c r="H74" s="1565">
        <v>647.4</v>
      </c>
      <c r="I74" s="1565" t="s">
        <v>6610</v>
      </c>
      <c r="J74" s="1566">
        <v>0</v>
      </c>
      <c r="K74" s="1554"/>
    </row>
    <row r="75" spans="1:11" s="793" customFormat="1" ht="28.5" customHeight="1" x14ac:dyDescent="0.25">
      <c r="A75" s="1565" t="s">
        <v>904</v>
      </c>
      <c r="B75" s="1566" t="s">
        <v>6613</v>
      </c>
      <c r="C75" s="1565" t="s">
        <v>906</v>
      </c>
      <c r="D75" s="1565">
        <v>809.25</v>
      </c>
      <c r="E75" s="1565">
        <v>809.25</v>
      </c>
      <c r="F75" s="1565" t="s">
        <v>906</v>
      </c>
      <c r="G75" s="1565">
        <v>809.25</v>
      </c>
      <c r="H75" s="1565">
        <v>809.25</v>
      </c>
      <c r="I75" s="1565" t="s">
        <v>6610</v>
      </c>
      <c r="J75" s="1566">
        <v>0</v>
      </c>
      <c r="K75" s="1554"/>
    </row>
    <row r="76" spans="1:11" s="793" customFormat="1" ht="28.5" customHeight="1" x14ac:dyDescent="0.25">
      <c r="A76" s="1565" t="s">
        <v>907</v>
      </c>
      <c r="B76" s="1566" t="s">
        <v>908</v>
      </c>
      <c r="C76" s="1565" t="s">
        <v>901</v>
      </c>
      <c r="D76" s="1565">
        <v>77.69</v>
      </c>
      <c r="E76" s="1565">
        <v>77.69</v>
      </c>
      <c r="F76" s="1565" t="s">
        <v>901</v>
      </c>
      <c r="G76" s="1565">
        <v>77.69</v>
      </c>
      <c r="H76" s="1565">
        <v>77.69</v>
      </c>
      <c r="I76" s="1565" t="s">
        <v>6610</v>
      </c>
      <c r="J76" s="1566">
        <v>0</v>
      </c>
      <c r="K76" s="1554"/>
    </row>
    <row r="77" spans="1:11" s="793" customFormat="1" ht="28.5" customHeight="1" x14ac:dyDescent="0.25">
      <c r="A77" s="1565" t="s">
        <v>909</v>
      </c>
      <c r="B77" s="1566" t="s">
        <v>910</v>
      </c>
      <c r="C77" s="1565" t="s">
        <v>431</v>
      </c>
      <c r="D77" s="1565">
        <v>121.39</v>
      </c>
      <c r="E77" s="1565">
        <v>121.39</v>
      </c>
      <c r="F77" s="1565" t="s">
        <v>431</v>
      </c>
      <c r="G77" s="1565">
        <v>121.39</v>
      </c>
      <c r="H77" s="1565">
        <v>121.39</v>
      </c>
      <c r="I77" s="1565" t="s">
        <v>6610</v>
      </c>
      <c r="J77" s="1566">
        <v>0</v>
      </c>
      <c r="K77" s="1554"/>
    </row>
    <row r="78" spans="1:11" s="793" customFormat="1" ht="28.5" customHeight="1" x14ac:dyDescent="0.25">
      <c r="A78" s="1565" t="s">
        <v>911</v>
      </c>
      <c r="B78" s="1566" t="s">
        <v>912</v>
      </c>
      <c r="C78" s="1565" t="s">
        <v>431</v>
      </c>
      <c r="D78" s="1565">
        <v>388.44</v>
      </c>
      <c r="E78" s="1565">
        <v>388.44</v>
      </c>
      <c r="F78" s="1565" t="s">
        <v>431</v>
      </c>
      <c r="G78" s="1565">
        <v>388.44</v>
      </c>
      <c r="H78" s="1565">
        <v>388.44</v>
      </c>
      <c r="I78" s="1565" t="s">
        <v>6610</v>
      </c>
      <c r="J78" s="1566">
        <v>0</v>
      </c>
      <c r="K78" s="1554"/>
    </row>
    <row r="79" spans="1:11" s="793" customFormat="1" ht="28.5" customHeight="1" x14ac:dyDescent="0.25">
      <c r="A79" s="1565" t="s">
        <v>913</v>
      </c>
      <c r="B79" s="1566" t="s">
        <v>6614</v>
      </c>
      <c r="C79" s="1565" t="s">
        <v>6</v>
      </c>
      <c r="D79" s="1565">
        <v>48.56</v>
      </c>
      <c r="E79" s="1565">
        <v>48.56</v>
      </c>
      <c r="F79" s="1565" t="s">
        <v>6</v>
      </c>
      <c r="G79" s="1565">
        <v>48.56</v>
      </c>
      <c r="H79" s="1565">
        <v>48.56</v>
      </c>
      <c r="I79" s="1565" t="s">
        <v>6610</v>
      </c>
      <c r="J79" s="1566">
        <v>0</v>
      </c>
      <c r="K79" s="1554"/>
    </row>
    <row r="80" spans="1:11" s="793" customFormat="1" ht="28.5" customHeight="1" x14ac:dyDescent="0.25">
      <c r="A80" s="1565" t="s">
        <v>917</v>
      </c>
      <c r="B80" s="1566" t="s">
        <v>6615</v>
      </c>
      <c r="C80" s="1565" t="s">
        <v>906</v>
      </c>
      <c r="D80" s="1565">
        <v>1618.5</v>
      </c>
      <c r="E80" s="1565">
        <v>1618.5</v>
      </c>
      <c r="F80" s="1565" t="s">
        <v>906</v>
      </c>
      <c r="G80" s="1565">
        <v>1618.5</v>
      </c>
      <c r="H80" s="1565">
        <v>1618.5</v>
      </c>
      <c r="I80" s="1565" t="s">
        <v>6610</v>
      </c>
      <c r="J80" s="1566">
        <v>0</v>
      </c>
      <c r="K80" s="1554"/>
    </row>
    <row r="81" spans="1:11" s="793" customFormat="1" ht="28.5" customHeight="1" x14ac:dyDescent="0.25">
      <c r="A81" s="1565" t="s">
        <v>919</v>
      </c>
      <c r="B81" s="1566" t="s">
        <v>6616</v>
      </c>
      <c r="C81" s="1565" t="s">
        <v>906</v>
      </c>
      <c r="D81" s="1565">
        <v>809.25</v>
      </c>
      <c r="E81" s="1565">
        <v>809.25</v>
      </c>
      <c r="F81" s="1565" t="s">
        <v>906</v>
      </c>
      <c r="G81" s="1565">
        <v>809.25</v>
      </c>
      <c r="H81" s="1565">
        <v>809.25</v>
      </c>
      <c r="I81" s="1565" t="s">
        <v>6610</v>
      </c>
      <c r="J81" s="1566" t="s">
        <v>922</v>
      </c>
      <c r="K81" s="1554"/>
    </row>
    <row r="82" spans="1:11" s="793" customFormat="1" ht="28.5" customHeight="1" x14ac:dyDescent="0.25">
      <c r="A82" s="1565" t="s">
        <v>923</v>
      </c>
      <c r="B82" s="1566" t="s">
        <v>6617</v>
      </c>
      <c r="C82" s="1565" t="s">
        <v>431</v>
      </c>
      <c r="D82" s="1565">
        <v>202.31</v>
      </c>
      <c r="E82" s="1565">
        <v>202.31</v>
      </c>
      <c r="F82" s="1565" t="s">
        <v>431</v>
      </c>
      <c r="G82" s="1565">
        <v>202.31</v>
      </c>
      <c r="H82" s="1565">
        <v>202.31</v>
      </c>
      <c r="I82" s="1565" t="s">
        <v>6610</v>
      </c>
      <c r="J82" s="1566">
        <v>0</v>
      </c>
      <c r="K82" s="1554"/>
    </row>
    <row r="83" spans="1:11" s="793" customFormat="1" ht="28.5" customHeight="1" x14ac:dyDescent="0.25">
      <c r="A83" s="1565" t="s">
        <v>925</v>
      </c>
      <c r="B83" s="1566" t="s">
        <v>6618</v>
      </c>
      <c r="C83" s="1565" t="s">
        <v>431</v>
      </c>
      <c r="D83" s="1565">
        <v>739.98</v>
      </c>
      <c r="E83" s="1565">
        <v>739.98</v>
      </c>
      <c r="F83" s="1565" t="s">
        <v>431</v>
      </c>
      <c r="G83" s="1565">
        <v>739.98</v>
      </c>
      <c r="H83" s="1565">
        <v>739.98</v>
      </c>
      <c r="I83" s="1565" t="s">
        <v>6610</v>
      </c>
      <c r="J83" s="1566">
        <v>0</v>
      </c>
      <c r="K83" s="1554"/>
    </row>
    <row r="84" spans="1:11" s="793" customFormat="1" ht="28.5" customHeight="1" x14ac:dyDescent="0.25">
      <c r="A84" s="1565" t="s">
        <v>927</v>
      </c>
      <c r="B84" s="1566" t="s">
        <v>6619</v>
      </c>
      <c r="C84" s="1565" t="s">
        <v>431</v>
      </c>
      <c r="D84" s="1565">
        <v>323.7</v>
      </c>
      <c r="E84" s="1565">
        <v>323.7</v>
      </c>
      <c r="F84" s="1565" t="s">
        <v>431</v>
      </c>
      <c r="G84" s="1565">
        <v>323.7</v>
      </c>
      <c r="H84" s="1565">
        <v>323.7</v>
      </c>
      <c r="I84" s="1565" t="s">
        <v>6610</v>
      </c>
      <c r="J84" s="1566">
        <v>0</v>
      </c>
      <c r="K84" s="1554"/>
    </row>
    <row r="85" spans="1:11" s="793" customFormat="1" ht="28.5" customHeight="1" x14ac:dyDescent="0.25">
      <c r="A85" s="1565" t="s">
        <v>929</v>
      </c>
      <c r="B85" s="1566" t="s">
        <v>930</v>
      </c>
      <c r="C85" s="1565" t="s">
        <v>898</v>
      </c>
      <c r="D85" s="1565">
        <v>239.54</v>
      </c>
      <c r="E85" s="1565">
        <v>239.54</v>
      </c>
      <c r="F85" s="1565" t="s">
        <v>22</v>
      </c>
      <c r="G85" s="1565">
        <v>84.59</v>
      </c>
      <c r="H85" s="1565">
        <v>84.59</v>
      </c>
      <c r="I85" s="1565" t="s">
        <v>6610</v>
      </c>
      <c r="J85" s="1566">
        <v>0</v>
      </c>
      <c r="K85" s="1554"/>
    </row>
    <row r="86" spans="1:11" s="793" customFormat="1" ht="28.5" customHeight="1" x14ac:dyDescent="0.25">
      <c r="A86" s="1565" t="s">
        <v>931</v>
      </c>
      <c r="B86" s="1566" t="s">
        <v>932</v>
      </c>
      <c r="C86" s="1565" t="s">
        <v>898</v>
      </c>
      <c r="D86" s="1565">
        <v>310.75</v>
      </c>
      <c r="E86" s="1565">
        <v>310.75</v>
      </c>
      <c r="F86" s="1565" t="s">
        <v>22</v>
      </c>
      <c r="G86" s="1565">
        <v>109.74</v>
      </c>
      <c r="H86" s="1565">
        <v>109.74</v>
      </c>
      <c r="I86" s="1565" t="s">
        <v>6610</v>
      </c>
      <c r="J86" s="1566">
        <v>0</v>
      </c>
      <c r="K86" s="1554"/>
    </row>
    <row r="87" spans="1:11" s="793" customFormat="1" ht="28.5" customHeight="1" x14ac:dyDescent="0.25">
      <c r="A87" s="1565" t="s">
        <v>933</v>
      </c>
      <c r="B87" s="1566" t="s">
        <v>934</v>
      </c>
      <c r="C87" s="1565" t="s">
        <v>6620</v>
      </c>
      <c r="D87" s="1565">
        <v>0</v>
      </c>
      <c r="E87" s="1565">
        <v>45.56</v>
      </c>
      <c r="F87" s="1565" t="s">
        <v>6620</v>
      </c>
      <c r="G87" s="1565">
        <v>0</v>
      </c>
      <c r="H87" s="1565">
        <v>45.56</v>
      </c>
      <c r="I87" s="1565" t="s">
        <v>6610</v>
      </c>
      <c r="J87" s="1566" t="s">
        <v>6621</v>
      </c>
      <c r="K87" s="1554"/>
    </row>
    <row r="88" spans="1:11" s="793" customFormat="1" ht="28.5" customHeight="1" x14ac:dyDescent="0.25">
      <c r="A88" s="1565" t="s">
        <v>936</v>
      </c>
      <c r="B88" s="1566" t="s">
        <v>937</v>
      </c>
      <c r="C88" s="1565" t="s">
        <v>6620</v>
      </c>
      <c r="D88" s="1565">
        <v>178.04</v>
      </c>
      <c r="E88" s="1565">
        <v>178.04</v>
      </c>
      <c r="F88" s="1565" t="s">
        <v>6620</v>
      </c>
      <c r="G88" s="1565">
        <v>178.04</v>
      </c>
      <c r="H88" s="1565">
        <v>178.04</v>
      </c>
      <c r="I88" s="1565" t="s">
        <v>6610</v>
      </c>
      <c r="J88" s="1566">
        <v>0</v>
      </c>
      <c r="K88" s="1554"/>
    </row>
    <row r="89" spans="1:11" s="793" customFormat="1" ht="28.5" customHeight="1" x14ac:dyDescent="0.25">
      <c r="A89" s="1565" t="s">
        <v>938</v>
      </c>
      <c r="B89" s="1566" t="s">
        <v>939</v>
      </c>
      <c r="C89" s="1565" t="s">
        <v>431</v>
      </c>
      <c r="D89" s="1565">
        <v>46.13</v>
      </c>
      <c r="E89" s="1565">
        <v>46.13</v>
      </c>
      <c r="F89" s="1565" t="s">
        <v>431</v>
      </c>
      <c r="G89" s="1565">
        <v>46.13</v>
      </c>
      <c r="H89" s="1565">
        <v>46.13</v>
      </c>
      <c r="I89" s="1565" t="s">
        <v>6610</v>
      </c>
      <c r="J89" s="1566">
        <v>0</v>
      </c>
      <c r="K89" s="1554"/>
    </row>
    <row r="90" spans="1:11" s="793" customFormat="1" ht="28.5" customHeight="1" x14ac:dyDescent="0.25">
      <c r="A90" s="1565" t="s">
        <v>941</v>
      </c>
      <c r="B90" s="1566" t="s">
        <v>6622</v>
      </c>
      <c r="C90" s="1565" t="s">
        <v>431</v>
      </c>
      <c r="D90" s="1565">
        <v>288.08999999999997</v>
      </c>
      <c r="E90" s="1565">
        <v>288.08999999999997</v>
      </c>
      <c r="F90" s="1565" t="s">
        <v>431</v>
      </c>
      <c r="G90" s="1565">
        <v>288.08999999999997</v>
      </c>
      <c r="H90" s="1565">
        <v>288.08999999999997</v>
      </c>
      <c r="I90" s="1565" t="s">
        <v>6610</v>
      </c>
      <c r="J90" s="1566">
        <v>0</v>
      </c>
      <c r="K90" s="1554"/>
    </row>
    <row r="91" spans="1:11" s="793" customFormat="1" ht="28.5" customHeight="1" x14ac:dyDescent="0.25">
      <c r="A91" s="1565" t="s">
        <v>943</v>
      </c>
      <c r="B91" s="1566" t="s">
        <v>944</v>
      </c>
      <c r="C91" s="1565" t="s">
        <v>906</v>
      </c>
      <c r="D91" s="1565">
        <v>407.86</v>
      </c>
      <c r="E91" s="1565">
        <v>407.86</v>
      </c>
      <c r="F91" s="1565" t="s">
        <v>906</v>
      </c>
      <c r="G91" s="1565">
        <v>407.86</v>
      </c>
      <c r="H91" s="1565">
        <v>407.86</v>
      </c>
      <c r="I91" s="1565" t="s">
        <v>6610</v>
      </c>
      <c r="J91" s="1566">
        <v>0</v>
      </c>
      <c r="K91" s="1554"/>
    </row>
    <row r="92" spans="1:11" s="793" customFormat="1" ht="28.5" customHeight="1" x14ac:dyDescent="0.25">
      <c r="A92" s="1565" t="s">
        <v>945</v>
      </c>
      <c r="B92" s="1566" t="s">
        <v>946</v>
      </c>
      <c r="C92" s="1565" t="s">
        <v>906</v>
      </c>
      <c r="D92" s="1565">
        <v>809.25</v>
      </c>
      <c r="E92" s="1565">
        <v>809.25</v>
      </c>
      <c r="F92" s="1565" t="s">
        <v>906</v>
      </c>
      <c r="G92" s="1565">
        <v>809.25</v>
      </c>
      <c r="H92" s="1565">
        <v>809.25</v>
      </c>
      <c r="I92" s="1565" t="s">
        <v>6610</v>
      </c>
      <c r="J92" s="1566">
        <v>0</v>
      </c>
      <c r="K92" s="1554"/>
    </row>
    <row r="93" spans="1:11" s="793" customFormat="1" ht="28.5" customHeight="1" x14ac:dyDescent="0.25">
      <c r="A93" s="1565" t="s">
        <v>947</v>
      </c>
      <c r="B93" s="1566" t="s">
        <v>948</v>
      </c>
      <c r="C93" s="1565" t="s">
        <v>906</v>
      </c>
      <c r="D93" s="1565">
        <v>0</v>
      </c>
      <c r="E93" s="1565">
        <v>180.73</v>
      </c>
      <c r="F93" s="1565" t="s">
        <v>906</v>
      </c>
      <c r="G93" s="1565">
        <v>0</v>
      </c>
      <c r="H93" s="1565">
        <v>180.73</v>
      </c>
      <c r="I93" s="1565" t="s">
        <v>6610</v>
      </c>
      <c r="J93" s="1566">
        <v>0</v>
      </c>
      <c r="K93" s="1554"/>
    </row>
    <row r="94" spans="1:11" s="793" customFormat="1" ht="28.5" customHeight="1" x14ac:dyDescent="0.25">
      <c r="A94" s="1565" t="s">
        <v>949</v>
      </c>
      <c r="B94" s="1566" t="s">
        <v>6623</v>
      </c>
      <c r="C94" s="1565" t="s">
        <v>898</v>
      </c>
      <c r="D94" s="1565">
        <v>323.7</v>
      </c>
      <c r="E94" s="1565">
        <v>323.7</v>
      </c>
      <c r="F94" s="1565" t="s">
        <v>22</v>
      </c>
      <c r="G94" s="1565">
        <v>114.31</v>
      </c>
      <c r="H94" s="1565">
        <v>114.31</v>
      </c>
      <c r="I94" s="1565" t="s">
        <v>6610</v>
      </c>
      <c r="J94" s="1566">
        <v>0</v>
      </c>
      <c r="K94" s="1554"/>
    </row>
    <row r="95" spans="1:11" s="793" customFormat="1" ht="28.5" customHeight="1" x14ac:dyDescent="0.25">
      <c r="A95" s="1565" t="s">
        <v>951</v>
      </c>
      <c r="B95" s="1566" t="s">
        <v>6624</v>
      </c>
      <c r="C95" s="1565" t="s">
        <v>901</v>
      </c>
      <c r="D95" s="1565">
        <v>863.47</v>
      </c>
      <c r="E95" s="1565">
        <v>863.47</v>
      </c>
      <c r="F95" s="1565" t="s">
        <v>901</v>
      </c>
      <c r="G95" s="1565">
        <v>863.47</v>
      </c>
      <c r="H95" s="1565">
        <v>863.47</v>
      </c>
      <c r="I95" s="1565" t="s">
        <v>6610</v>
      </c>
      <c r="J95" s="1566">
        <v>0</v>
      </c>
      <c r="K95" s="1554"/>
    </row>
    <row r="96" spans="1:11" s="793" customFormat="1" ht="28.5" customHeight="1" x14ac:dyDescent="0.25">
      <c r="A96" s="1565" t="s">
        <v>953</v>
      </c>
      <c r="B96" s="1566" t="s">
        <v>6625</v>
      </c>
      <c r="C96" s="1565" t="s">
        <v>906</v>
      </c>
      <c r="D96" s="1565">
        <v>517.91999999999996</v>
      </c>
      <c r="E96" s="1565">
        <v>517.91999999999996</v>
      </c>
      <c r="F96" s="1565" t="s">
        <v>906</v>
      </c>
      <c r="G96" s="1565">
        <v>517.91999999999996</v>
      </c>
      <c r="H96" s="1565">
        <v>517.91999999999996</v>
      </c>
      <c r="I96" s="1565" t="s">
        <v>6610</v>
      </c>
      <c r="J96" s="1566">
        <v>0</v>
      </c>
      <c r="K96" s="1554"/>
    </row>
    <row r="97" spans="1:11" s="793" customFormat="1" ht="28.5" customHeight="1" x14ac:dyDescent="0.25">
      <c r="A97" s="1565" t="s">
        <v>955</v>
      </c>
      <c r="B97" s="1566" t="s">
        <v>6626</v>
      </c>
      <c r="C97" s="1565" t="s">
        <v>906</v>
      </c>
      <c r="D97" s="1565">
        <v>308.32</v>
      </c>
      <c r="E97" s="1565">
        <v>308.32</v>
      </c>
      <c r="F97" s="1565" t="s">
        <v>906</v>
      </c>
      <c r="G97" s="1565">
        <v>308.32</v>
      </c>
      <c r="H97" s="1565">
        <v>308.32</v>
      </c>
      <c r="I97" s="1565" t="s">
        <v>6610</v>
      </c>
      <c r="J97" s="1566">
        <v>0</v>
      </c>
      <c r="K97" s="1554"/>
    </row>
    <row r="98" spans="1:11" s="793" customFormat="1" ht="28.5" customHeight="1" x14ac:dyDescent="0.25">
      <c r="A98" s="1565" t="s">
        <v>957</v>
      </c>
      <c r="B98" s="1566" t="s">
        <v>6627</v>
      </c>
      <c r="C98" s="1565" t="s">
        <v>431</v>
      </c>
      <c r="D98" s="1565">
        <v>143.88</v>
      </c>
      <c r="E98" s="1565">
        <v>143.88</v>
      </c>
      <c r="F98" s="1565" t="s">
        <v>431</v>
      </c>
      <c r="G98" s="1565">
        <v>143.88</v>
      </c>
      <c r="H98" s="1565">
        <v>143.88</v>
      </c>
      <c r="I98" s="1565" t="s">
        <v>6610</v>
      </c>
      <c r="J98" s="1566">
        <v>0</v>
      </c>
      <c r="K98" s="1554"/>
    </row>
    <row r="99" spans="1:11" s="793" customFormat="1" ht="28.5" customHeight="1" x14ac:dyDescent="0.25">
      <c r="A99" s="1565" t="s">
        <v>959</v>
      </c>
      <c r="B99" s="1566" t="s">
        <v>6628</v>
      </c>
      <c r="C99" s="1565" t="s">
        <v>906</v>
      </c>
      <c r="D99" s="1565">
        <v>1726.37</v>
      </c>
      <c r="E99" s="1565">
        <v>1726.37</v>
      </c>
      <c r="F99" s="1565" t="s">
        <v>906</v>
      </c>
      <c r="G99" s="1565">
        <v>1726.37</v>
      </c>
      <c r="H99" s="1565">
        <v>1726.37</v>
      </c>
      <c r="I99" s="1565" t="s">
        <v>6610</v>
      </c>
      <c r="J99" s="1566">
        <v>0</v>
      </c>
      <c r="K99" s="1554"/>
    </row>
    <row r="100" spans="1:11" s="793" customFormat="1" ht="28.5" customHeight="1" x14ac:dyDescent="0.25">
      <c r="A100" s="1565" t="s">
        <v>961</v>
      </c>
      <c r="B100" s="1566" t="s">
        <v>6629</v>
      </c>
      <c r="C100" s="1565" t="s">
        <v>431</v>
      </c>
      <c r="D100" s="1565">
        <v>323.7</v>
      </c>
      <c r="E100" s="1565">
        <v>323.7</v>
      </c>
      <c r="F100" s="1565" t="s">
        <v>431</v>
      </c>
      <c r="G100" s="1565">
        <v>323.7</v>
      </c>
      <c r="H100" s="1565">
        <v>323.7</v>
      </c>
      <c r="I100" s="1565">
        <v>2.1</v>
      </c>
      <c r="J100" s="1566">
        <v>0</v>
      </c>
      <c r="K100" s="1554"/>
    </row>
    <row r="101" spans="1:11" s="793" customFormat="1" ht="28.5" customHeight="1" x14ac:dyDescent="0.25">
      <c r="A101" s="1565" t="s">
        <v>963</v>
      </c>
      <c r="B101" s="1566" t="s">
        <v>6630</v>
      </c>
      <c r="C101" s="1565" t="s">
        <v>431</v>
      </c>
      <c r="D101" s="1565">
        <v>184.99</v>
      </c>
      <c r="E101" s="1565">
        <v>184.99</v>
      </c>
      <c r="F101" s="1565" t="s">
        <v>431</v>
      </c>
      <c r="G101" s="1565">
        <v>184.99</v>
      </c>
      <c r="H101" s="1565">
        <v>184.99</v>
      </c>
      <c r="I101" s="1565">
        <v>2.2000000000000002</v>
      </c>
      <c r="J101" s="1566">
        <v>0</v>
      </c>
      <c r="K101" s="1554"/>
    </row>
    <row r="102" spans="1:11" s="793" customFormat="1" ht="28.5" customHeight="1" x14ac:dyDescent="0.25">
      <c r="A102" s="1565" t="s">
        <v>965</v>
      </c>
      <c r="B102" s="1566" t="s">
        <v>6631</v>
      </c>
      <c r="C102" s="1565" t="s">
        <v>906</v>
      </c>
      <c r="D102" s="1565">
        <v>1294.8</v>
      </c>
      <c r="E102" s="1565">
        <v>1294.8</v>
      </c>
      <c r="F102" s="1565" t="s">
        <v>906</v>
      </c>
      <c r="G102" s="1565">
        <v>1294.8</v>
      </c>
      <c r="H102" s="1565">
        <v>1294.8</v>
      </c>
      <c r="I102" s="1565">
        <v>2.1</v>
      </c>
      <c r="J102" s="1566">
        <v>0</v>
      </c>
      <c r="K102" s="1554"/>
    </row>
    <row r="103" spans="1:11" s="793" customFormat="1" ht="28.5" customHeight="1" x14ac:dyDescent="0.25">
      <c r="A103" s="1565" t="s">
        <v>967</v>
      </c>
      <c r="B103" s="1566" t="s">
        <v>6632</v>
      </c>
      <c r="C103" s="1565" t="s">
        <v>906</v>
      </c>
      <c r="D103" s="1565">
        <v>616.57000000000005</v>
      </c>
      <c r="E103" s="1565">
        <v>616.57000000000005</v>
      </c>
      <c r="F103" s="1565" t="s">
        <v>906</v>
      </c>
      <c r="G103" s="1565">
        <v>616.57000000000005</v>
      </c>
      <c r="H103" s="1565">
        <v>616.57000000000005</v>
      </c>
      <c r="I103" s="1565">
        <v>2.2000000000000002</v>
      </c>
      <c r="J103" s="1566">
        <v>0</v>
      </c>
      <c r="K103" s="1554"/>
    </row>
    <row r="104" spans="1:11" s="793" customFormat="1" ht="28.5" customHeight="1" x14ac:dyDescent="0.25">
      <c r="A104" s="1565" t="s">
        <v>969</v>
      </c>
      <c r="B104" s="1566" t="s">
        <v>6633</v>
      </c>
      <c r="C104" s="1565" t="s">
        <v>906</v>
      </c>
      <c r="D104" s="1565">
        <v>647.4</v>
      </c>
      <c r="E104" s="1565">
        <v>647.4</v>
      </c>
      <c r="F104" s="1565" t="s">
        <v>906</v>
      </c>
      <c r="G104" s="1565">
        <v>647.4</v>
      </c>
      <c r="H104" s="1565">
        <v>647.4</v>
      </c>
      <c r="I104" s="1565">
        <v>2.1</v>
      </c>
      <c r="J104" s="1566">
        <v>0</v>
      </c>
      <c r="K104" s="1554"/>
    </row>
    <row r="105" spans="1:11" s="793" customFormat="1" ht="28.5" customHeight="1" x14ac:dyDescent="0.25">
      <c r="A105" s="1565" t="s">
        <v>971</v>
      </c>
      <c r="B105" s="1566" t="s">
        <v>6634</v>
      </c>
      <c r="C105" s="1565" t="s">
        <v>906</v>
      </c>
      <c r="D105" s="1565">
        <v>340.78</v>
      </c>
      <c r="E105" s="1565">
        <v>340.78</v>
      </c>
      <c r="F105" s="1565" t="s">
        <v>906</v>
      </c>
      <c r="G105" s="1565">
        <v>340.78</v>
      </c>
      <c r="H105" s="1565">
        <v>340.78</v>
      </c>
      <c r="I105" s="1565">
        <v>2.2000000000000002</v>
      </c>
      <c r="J105" s="1566">
        <v>0</v>
      </c>
      <c r="K105" s="1554"/>
    </row>
    <row r="106" spans="1:11" s="793" customFormat="1" ht="28.5" customHeight="1" x14ac:dyDescent="0.25">
      <c r="A106" s="1565" t="s">
        <v>973</v>
      </c>
      <c r="B106" s="1566" t="s">
        <v>6635</v>
      </c>
      <c r="C106" s="1565" t="s">
        <v>906</v>
      </c>
      <c r="D106" s="1565">
        <v>2589.6</v>
      </c>
      <c r="E106" s="1565">
        <v>2589.6</v>
      </c>
      <c r="F106" s="1565" t="s">
        <v>906</v>
      </c>
      <c r="G106" s="1565">
        <v>2589.6</v>
      </c>
      <c r="H106" s="1565">
        <v>2589.6</v>
      </c>
      <c r="I106" s="1565">
        <v>2.1</v>
      </c>
      <c r="J106" s="1566">
        <v>0</v>
      </c>
      <c r="K106" s="1554"/>
    </row>
    <row r="107" spans="1:11" s="793" customFormat="1" ht="28.5" customHeight="1" x14ac:dyDescent="0.25">
      <c r="A107" s="1565" t="s">
        <v>975</v>
      </c>
      <c r="B107" s="1566" t="s">
        <v>6636</v>
      </c>
      <c r="C107" s="1565" t="s">
        <v>906</v>
      </c>
      <c r="D107" s="1565">
        <v>1294.8</v>
      </c>
      <c r="E107" s="1565">
        <v>1294.8</v>
      </c>
      <c r="F107" s="1565" t="s">
        <v>906</v>
      </c>
      <c r="G107" s="1565">
        <v>1294.8</v>
      </c>
      <c r="H107" s="1565">
        <v>1294.8</v>
      </c>
      <c r="I107" s="1565" t="s">
        <v>6637</v>
      </c>
      <c r="J107" s="1566">
        <v>0</v>
      </c>
      <c r="K107" s="1554"/>
    </row>
    <row r="108" spans="1:11" s="793" customFormat="1" ht="28.5" customHeight="1" x14ac:dyDescent="0.25">
      <c r="A108" s="1565" t="s">
        <v>977</v>
      </c>
      <c r="B108" s="1566" t="s">
        <v>6638</v>
      </c>
      <c r="C108" s="1565">
        <v>0</v>
      </c>
      <c r="D108" s="1565">
        <v>0</v>
      </c>
      <c r="E108" s="1565" t="s">
        <v>431</v>
      </c>
      <c r="F108" s="1565">
        <v>194.22</v>
      </c>
      <c r="G108" s="1565">
        <v>194.22</v>
      </c>
      <c r="H108" s="1565">
        <v>0</v>
      </c>
      <c r="I108" s="1565" t="s">
        <v>431</v>
      </c>
      <c r="J108" s="1566">
        <v>194.22</v>
      </c>
      <c r="K108" s="1554"/>
    </row>
    <row r="109" spans="1:11" s="793" customFormat="1" ht="28.5" customHeight="1" x14ac:dyDescent="0.25">
      <c r="A109" s="1565" t="s">
        <v>979</v>
      </c>
      <c r="B109" s="1566" t="s">
        <v>980</v>
      </c>
      <c r="C109" s="1565" t="s">
        <v>981</v>
      </c>
      <c r="D109" s="1565">
        <v>3034.69</v>
      </c>
      <c r="E109" s="1565">
        <v>3034.69</v>
      </c>
      <c r="F109" s="1565" t="s">
        <v>22</v>
      </c>
      <c r="G109" s="1565">
        <v>107.17</v>
      </c>
      <c r="H109" s="1565">
        <v>107.17</v>
      </c>
      <c r="I109" s="1565" t="s">
        <v>6639</v>
      </c>
      <c r="J109" s="1566">
        <v>0</v>
      </c>
      <c r="K109" s="1554"/>
    </row>
    <row r="110" spans="1:11" s="793" customFormat="1" ht="28.5" customHeight="1" x14ac:dyDescent="0.25">
      <c r="A110" s="1565" t="s">
        <v>982</v>
      </c>
      <c r="B110" s="1566" t="s">
        <v>983</v>
      </c>
      <c r="C110" s="1565" t="s">
        <v>981</v>
      </c>
      <c r="D110" s="1565">
        <v>3641.63</v>
      </c>
      <c r="E110" s="1565">
        <v>3641.63</v>
      </c>
      <c r="F110" s="1565" t="s">
        <v>22</v>
      </c>
      <c r="G110" s="1565">
        <v>128.6</v>
      </c>
      <c r="H110" s="1565">
        <v>128.6</v>
      </c>
      <c r="I110" s="1565" t="s">
        <v>6640</v>
      </c>
      <c r="J110" s="1566">
        <v>0</v>
      </c>
      <c r="K110" s="1554"/>
    </row>
    <row r="111" spans="1:11" s="793" customFormat="1" ht="28.5" customHeight="1" x14ac:dyDescent="0.25">
      <c r="A111" s="1565" t="s">
        <v>6641</v>
      </c>
      <c r="B111" s="1566" t="s">
        <v>6642</v>
      </c>
      <c r="C111" s="1565" t="s">
        <v>981</v>
      </c>
      <c r="D111" s="1565">
        <v>4467.0600000000004</v>
      </c>
      <c r="E111" s="1565">
        <v>4467.0600000000004</v>
      </c>
      <c r="F111" s="1565" t="s">
        <v>22</v>
      </c>
      <c r="G111" s="1565">
        <v>157.75</v>
      </c>
      <c r="H111" s="1565">
        <v>157.75</v>
      </c>
      <c r="I111" s="1565" t="s">
        <v>6639</v>
      </c>
      <c r="J111" s="1566">
        <v>0</v>
      </c>
      <c r="K111" s="1554"/>
    </row>
    <row r="112" spans="1:11" s="793" customFormat="1" ht="28.5" customHeight="1" x14ac:dyDescent="0.25">
      <c r="A112" s="1565" t="s">
        <v>6643</v>
      </c>
      <c r="B112" s="1566" t="s">
        <v>6644</v>
      </c>
      <c r="C112" s="1565" t="s">
        <v>981</v>
      </c>
      <c r="D112" s="1565">
        <v>0</v>
      </c>
      <c r="E112" s="1565">
        <v>2448.2199999999998</v>
      </c>
      <c r="F112" s="1565" t="s">
        <v>22</v>
      </c>
      <c r="G112" s="1565">
        <v>0</v>
      </c>
      <c r="H112" s="1565">
        <v>86.46</v>
      </c>
      <c r="I112" s="1565" t="s">
        <v>6639</v>
      </c>
      <c r="J112" s="1566">
        <v>0</v>
      </c>
      <c r="K112" s="1554"/>
    </row>
    <row r="113" spans="1:11" s="793" customFormat="1" ht="28.5" customHeight="1" x14ac:dyDescent="0.25">
      <c r="A113" s="1565" t="s">
        <v>986</v>
      </c>
      <c r="B113" s="1566" t="s">
        <v>6645</v>
      </c>
      <c r="C113" s="1565" t="s">
        <v>981</v>
      </c>
      <c r="D113" s="1565">
        <v>0</v>
      </c>
      <c r="E113" s="1565">
        <v>4285.67</v>
      </c>
      <c r="F113" s="1565" t="s">
        <v>22</v>
      </c>
      <c r="G113" s="1565">
        <v>0</v>
      </c>
      <c r="H113" s="1565">
        <v>151.35</v>
      </c>
      <c r="I113" s="1565" t="s">
        <v>6646</v>
      </c>
      <c r="J113" s="1566">
        <v>0</v>
      </c>
      <c r="K113" s="1554"/>
    </row>
    <row r="114" spans="1:11" s="793" customFormat="1" ht="28.5" customHeight="1" x14ac:dyDescent="0.25">
      <c r="A114" s="1565" t="s">
        <v>988</v>
      </c>
      <c r="B114" s="1566" t="s">
        <v>6647</v>
      </c>
      <c r="C114" s="1565" t="s">
        <v>981</v>
      </c>
      <c r="D114" s="1565">
        <v>0</v>
      </c>
      <c r="E114" s="1565">
        <v>13063.62</v>
      </c>
      <c r="F114" s="1565" t="s">
        <v>22</v>
      </c>
      <c r="G114" s="1565">
        <v>0</v>
      </c>
      <c r="H114" s="1565">
        <v>461.34</v>
      </c>
      <c r="I114" s="1565" t="s">
        <v>6646</v>
      </c>
      <c r="J114" s="1566">
        <v>0</v>
      </c>
      <c r="K114" s="1554"/>
    </row>
    <row r="115" spans="1:11" s="793" customFormat="1" ht="28.5" customHeight="1" x14ac:dyDescent="0.25">
      <c r="A115" s="1565" t="s">
        <v>6648</v>
      </c>
      <c r="B115" s="1566" t="s">
        <v>6649</v>
      </c>
      <c r="C115" s="1565" t="s">
        <v>981</v>
      </c>
      <c r="D115" s="1565">
        <v>0</v>
      </c>
      <c r="E115" s="1565">
        <v>6965.65</v>
      </c>
      <c r="F115" s="1565" t="s">
        <v>22</v>
      </c>
      <c r="G115" s="1565">
        <v>0</v>
      </c>
      <c r="H115" s="1565">
        <v>245.99</v>
      </c>
      <c r="I115" s="1565" t="s">
        <v>6646</v>
      </c>
      <c r="J115" s="1566">
        <v>0</v>
      </c>
      <c r="K115" s="1554"/>
    </row>
    <row r="116" spans="1:11" s="793" customFormat="1" ht="28.5" customHeight="1" x14ac:dyDescent="0.25">
      <c r="A116" s="1565" t="s">
        <v>6650</v>
      </c>
      <c r="B116" s="1566" t="s">
        <v>6651</v>
      </c>
      <c r="C116" s="1565" t="s">
        <v>981</v>
      </c>
      <c r="D116" s="1565">
        <v>0</v>
      </c>
      <c r="E116" s="1565">
        <v>4427.79</v>
      </c>
      <c r="F116" s="1565" t="s">
        <v>22</v>
      </c>
      <c r="G116" s="1565">
        <v>0</v>
      </c>
      <c r="H116" s="1565">
        <v>156.37</v>
      </c>
      <c r="I116" s="1565" t="s">
        <v>6646</v>
      </c>
      <c r="J116" s="1566">
        <v>0</v>
      </c>
      <c r="K116" s="1554"/>
    </row>
    <row r="117" spans="1:11" s="793" customFormat="1" ht="28.5" customHeight="1" x14ac:dyDescent="0.25">
      <c r="A117" s="1565" t="s">
        <v>6652</v>
      </c>
      <c r="B117" s="1566" t="s">
        <v>6653</v>
      </c>
      <c r="C117" s="1565" t="s">
        <v>981</v>
      </c>
      <c r="D117" s="1565">
        <v>0</v>
      </c>
      <c r="E117" s="1565">
        <v>3897.45</v>
      </c>
      <c r="F117" s="1565" t="s">
        <v>22</v>
      </c>
      <c r="G117" s="1565">
        <v>0</v>
      </c>
      <c r="H117" s="1565">
        <v>137.63999999999999</v>
      </c>
      <c r="I117" s="1565" t="s">
        <v>6646</v>
      </c>
      <c r="J117" s="1566">
        <v>0</v>
      </c>
      <c r="K117" s="1554"/>
    </row>
    <row r="118" spans="1:11" s="793" customFormat="1" ht="28.5" customHeight="1" x14ac:dyDescent="0.25">
      <c r="A118" s="1565" t="s">
        <v>6654</v>
      </c>
      <c r="B118" s="1566" t="s">
        <v>6655</v>
      </c>
      <c r="C118" s="1565" t="s">
        <v>981</v>
      </c>
      <c r="D118" s="1565">
        <v>0</v>
      </c>
      <c r="E118" s="1565">
        <v>13658.97</v>
      </c>
      <c r="F118" s="1565" t="s">
        <v>22</v>
      </c>
      <c r="G118" s="1565">
        <v>0</v>
      </c>
      <c r="H118" s="1565">
        <v>482.36</v>
      </c>
      <c r="I118" s="1565" t="s">
        <v>6646</v>
      </c>
      <c r="J118" s="1566">
        <v>0</v>
      </c>
      <c r="K118" s="1554"/>
    </row>
    <row r="119" spans="1:11" s="793" customFormat="1" ht="28.5" customHeight="1" x14ac:dyDescent="0.25">
      <c r="A119" s="1565" t="s">
        <v>6656</v>
      </c>
      <c r="B119" s="1566" t="s">
        <v>6657</v>
      </c>
      <c r="C119" s="1565" t="s">
        <v>981</v>
      </c>
      <c r="D119" s="1565">
        <v>0</v>
      </c>
      <c r="E119" s="1565">
        <v>11918.7</v>
      </c>
      <c r="F119" s="1565" t="s">
        <v>22</v>
      </c>
      <c r="G119" s="1565">
        <v>0</v>
      </c>
      <c r="H119" s="1565">
        <v>420.91</v>
      </c>
      <c r="I119" s="1565" t="s">
        <v>6646</v>
      </c>
      <c r="J119" s="1566">
        <v>0</v>
      </c>
      <c r="K119" s="1554"/>
    </row>
    <row r="120" spans="1:11" s="793" customFormat="1" ht="28.5" customHeight="1" x14ac:dyDescent="0.25">
      <c r="A120" s="1565" t="s">
        <v>6658</v>
      </c>
      <c r="B120" s="1566" t="s">
        <v>6659</v>
      </c>
      <c r="C120" s="1565" t="s">
        <v>981</v>
      </c>
      <c r="D120" s="1565">
        <v>0</v>
      </c>
      <c r="E120" s="1565">
        <v>8998.9500000000007</v>
      </c>
      <c r="F120" s="1565" t="s">
        <v>22</v>
      </c>
      <c r="G120" s="1565">
        <v>0</v>
      </c>
      <c r="H120" s="1565">
        <v>317.8</v>
      </c>
      <c r="I120" s="1565" t="s">
        <v>6646</v>
      </c>
      <c r="J120" s="1566">
        <v>0</v>
      </c>
      <c r="K120" s="1554"/>
    </row>
    <row r="121" spans="1:11" s="793" customFormat="1" ht="28.5" customHeight="1" x14ac:dyDescent="0.25">
      <c r="A121" s="1565" t="s">
        <v>990</v>
      </c>
      <c r="B121" s="1566" t="s">
        <v>6660</v>
      </c>
      <c r="C121" s="1565" t="s">
        <v>981</v>
      </c>
      <c r="D121" s="1565">
        <v>4531.8</v>
      </c>
      <c r="E121" s="1565">
        <v>4531.8</v>
      </c>
      <c r="F121" s="1565" t="s">
        <v>22</v>
      </c>
      <c r="G121" s="1565">
        <v>160.04</v>
      </c>
      <c r="H121" s="1565">
        <v>160.04</v>
      </c>
      <c r="I121" s="1565">
        <v>3.7</v>
      </c>
      <c r="J121" s="1566" t="s">
        <v>6661</v>
      </c>
      <c r="K121" s="1554"/>
    </row>
    <row r="122" spans="1:11" s="793" customFormat="1" ht="28.5" customHeight="1" x14ac:dyDescent="0.25">
      <c r="A122" s="1565" t="s">
        <v>992</v>
      </c>
      <c r="B122" s="1566" t="s">
        <v>6662</v>
      </c>
      <c r="C122" s="1565" t="s">
        <v>981</v>
      </c>
      <c r="D122" s="1565">
        <v>4887.87</v>
      </c>
      <c r="E122" s="1565">
        <v>4887.87</v>
      </c>
      <c r="F122" s="1565" t="s">
        <v>22</v>
      </c>
      <c r="G122" s="1565">
        <v>172.61</v>
      </c>
      <c r="H122" s="1565">
        <v>172.61</v>
      </c>
      <c r="I122" s="1565">
        <v>3.7</v>
      </c>
      <c r="J122" s="1566">
        <v>0</v>
      </c>
      <c r="K122" s="1554"/>
    </row>
    <row r="123" spans="1:11" s="793" customFormat="1" ht="28.5" customHeight="1" x14ac:dyDescent="0.25">
      <c r="A123" s="1565" t="s">
        <v>996</v>
      </c>
      <c r="B123" s="1566" t="s">
        <v>6663</v>
      </c>
      <c r="C123" s="1565" t="s">
        <v>981</v>
      </c>
      <c r="D123" s="1565">
        <v>0</v>
      </c>
      <c r="E123" s="1565">
        <v>6098.97</v>
      </c>
      <c r="F123" s="1565" t="s">
        <v>22</v>
      </c>
      <c r="G123" s="1565">
        <v>0</v>
      </c>
      <c r="H123" s="1565">
        <v>215.38</v>
      </c>
      <c r="I123" s="1565" t="s">
        <v>6664</v>
      </c>
      <c r="J123" s="1566">
        <v>0</v>
      </c>
      <c r="K123" s="1554"/>
    </row>
    <row r="124" spans="1:11" s="793" customFormat="1" ht="28.5" customHeight="1" x14ac:dyDescent="0.25">
      <c r="A124" s="1565" t="s">
        <v>998</v>
      </c>
      <c r="B124" s="1566" t="s">
        <v>6665</v>
      </c>
      <c r="C124" s="1565" t="s">
        <v>981</v>
      </c>
      <c r="D124" s="1565">
        <v>0</v>
      </c>
      <c r="E124" s="1565">
        <v>7361.62</v>
      </c>
      <c r="F124" s="1565" t="s">
        <v>22</v>
      </c>
      <c r="G124" s="1565">
        <v>0</v>
      </c>
      <c r="H124" s="1565">
        <v>259.97000000000003</v>
      </c>
      <c r="I124" s="1565" t="s">
        <v>6664</v>
      </c>
      <c r="J124" s="1566">
        <v>0</v>
      </c>
      <c r="K124" s="1554"/>
    </row>
    <row r="125" spans="1:11" s="793" customFormat="1" ht="28.5" customHeight="1" x14ac:dyDescent="0.25">
      <c r="A125" s="1565" t="s">
        <v>1000</v>
      </c>
      <c r="B125" s="1566" t="s">
        <v>6666</v>
      </c>
      <c r="C125" s="1565" t="s">
        <v>981</v>
      </c>
      <c r="D125" s="1565">
        <v>0</v>
      </c>
      <c r="E125" s="1565">
        <v>10526.49</v>
      </c>
      <c r="F125" s="1565" t="s">
        <v>22</v>
      </c>
      <c r="G125" s="1565">
        <v>0</v>
      </c>
      <c r="H125" s="1565">
        <v>371.74</v>
      </c>
      <c r="I125" s="1565" t="s">
        <v>6664</v>
      </c>
      <c r="J125" s="1566">
        <v>0</v>
      </c>
      <c r="K125" s="1554"/>
    </row>
    <row r="126" spans="1:11" s="793" customFormat="1" ht="28.5" customHeight="1" x14ac:dyDescent="0.25">
      <c r="A126" s="1565" t="s">
        <v>1002</v>
      </c>
      <c r="B126" s="1566" t="s">
        <v>6667</v>
      </c>
      <c r="C126" s="1565" t="s">
        <v>981</v>
      </c>
      <c r="D126" s="1565">
        <v>1736.65</v>
      </c>
      <c r="E126" s="1565">
        <v>11408.97</v>
      </c>
      <c r="F126" s="1565" t="s">
        <v>22</v>
      </c>
      <c r="G126" s="1565">
        <v>61.33</v>
      </c>
      <c r="H126" s="1565">
        <v>402.9</v>
      </c>
      <c r="I126" s="1565" t="s">
        <v>6668</v>
      </c>
      <c r="J126" s="1566" t="s">
        <v>6669</v>
      </c>
      <c r="K126" s="1554"/>
    </row>
    <row r="127" spans="1:11" s="793" customFormat="1" ht="28.5" customHeight="1" x14ac:dyDescent="0.25">
      <c r="A127" s="1565" t="s">
        <v>1004</v>
      </c>
      <c r="B127" s="1566" t="s">
        <v>6670</v>
      </c>
      <c r="C127" s="1565" t="s">
        <v>981</v>
      </c>
      <c r="D127" s="1565">
        <v>1736.65</v>
      </c>
      <c r="E127" s="1565">
        <v>10507.78</v>
      </c>
      <c r="F127" s="1565" t="s">
        <v>22</v>
      </c>
      <c r="G127" s="1565">
        <v>61.33</v>
      </c>
      <c r="H127" s="1565">
        <v>371.08</v>
      </c>
      <c r="I127" s="1565" t="s">
        <v>6668</v>
      </c>
      <c r="J127" s="1566">
        <v>0</v>
      </c>
      <c r="K127" s="1554"/>
    </row>
    <row r="128" spans="1:11" s="793" customFormat="1" ht="28.5" customHeight="1" x14ac:dyDescent="0.25">
      <c r="A128" s="1565" t="s">
        <v>6671</v>
      </c>
      <c r="B128" s="1566" t="s">
        <v>6672</v>
      </c>
      <c r="C128" s="1565" t="s">
        <v>981</v>
      </c>
      <c r="D128" s="1565">
        <v>1736.65</v>
      </c>
      <c r="E128" s="1565">
        <v>9606.59</v>
      </c>
      <c r="F128" s="1565" t="s">
        <v>22</v>
      </c>
      <c r="G128" s="1565">
        <v>61.33</v>
      </c>
      <c r="H128" s="1565">
        <v>339.25</v>
      </c>
      <c r="I128" s="1565" t="s">
        <v>6668</v>
      </c>
      <c r="J128" s="1566">
        <v>0</v>
      </c>
      <c r="K128" s="1554"/>
    </row>
    <row r="129" spans="1:11" s="793" customFormat="1" ht="28.5" customHeight="1" x14ac:dyDescent="0.25">
      <c r="A129" s="1565" t="s">
        <v>1006</v>
      </c>
      <c r="B129" s="1566" t="s">
        <v>1003</v>
      </c>
      <c r="C129" s="1565" t="s">
        <v>981</v>
      </c>
      <c r="D129" s="1565">
        <v>4046.25</v>
      </c>
      <c r="E129" s="1565">
        <v>4046.25</v>
      </c>
      <c r="F129" s="1565" t="s">
        <v>22</v>
      </c>
      <c r="G129" s="1565">
        <v>142.88999999999999</v>
      </c>
      <c r="H129" s="1565">
        <v>142.88999999999999</v>
      </c>
      <c r="I129" s="1565">
        <v>3.15</v>
      </c>
      <c r="J129" s="1566">
        <v>0</v>
      </c>
      <c r="K129" s="1554"/>
    </row>
    <row r="130" spans="1:11" s="793" customFormat="1" ht="28.5" customHeight="1" x14ac:dyDescent="0.25">
      <c r="A130" s="1565" t="s">
        <v>1008</v>
      </c>
      <c r="B130" s="1566" t="s">
        <v>6673</v>
      </c>
      <c r="C130" s="1565" t="s">
        <v>981</v>
      </c>
      <c r="D130" s="1565">
        <v>8248.1299999999992</v>
      </c>
      <c r="E130" s="1565">
        <v>8248.1299999999992</v>
      </c>
      <c r="F130" s="1565" t="s">
        <v>22</v>
      </c>
      <c r="G130" s="1565">
        <v>291.27999999999997</v>
      </c>
      <c r="H130" s="1565">
        <v>291.27999999999997</v>
      </c>
      <c r="I130" s="1565">
        <v>3.15</v>
      </c>
      <c r="J130" s="1566">
        <v>0</v>
      </c>
      <c r="K130" s="1554"/>
    </row>
    <row r="131" spans="1:11" s="793" customFormat="1" ht="28.5" customHeight="1" x14ac:dyDescent="0.25">
      <c r="A131" s="1565" t="s">
        <v>6674</v>
      </c>
      <c r="B131" s="1566" t="s">
        <v>6675</v>
      </c>
      <c r="C131" s="1565" t="s">
        <v>6</v>
      </c>
      <c r="D131" s="1565">
        <v>216.8</v>
      </c>
      <c r="E131" s="1565">
        <v>1003.11</v>
      </c>
      <c r="F131" s="1565" t="s">
        <v>6</v>
      </c>
      <c r="G131" s="1565">
        <v>216.8</v>
      </c>
      <c r="H131" s="1565">
        <v>1003.11</v>
      </c>
      <c r="I131" s="1565">
        <v>3.15</v>
      </c>
      <c r="J131" s="1566">
        <v>0</v>
      </c>
      <c r="K131" s="1554"/>
    </row>
    <row r="132" spans="1:11" s="793" customFormat="1" ht="28.5" customHeight="1" x14ac:dyDescent="0.25">
      <c r="A132" s="1565" t="s">
        <v>1022</v>
      </c>
      <c r="B132" s="1566" t="s">
        <v>1007</v>
      </c>
      <c r="C132" s="1565" t="s">
        <v>981</v>
      </c>
      <c r="D132" s="1565">
        <v>0</v>
      </c>
      <c r="E132" s="1565">
        <v>6694.29</v>
      </c>
      <c r="F132" s="1565" t="s">
        <v>22</v>
      </c>
      <c r="G132" s="1565">
        <v>0</v>
      </c>
      <c r="H132" s="1565">
        <v>236.41</v>
      </c>
      <c r="I132" s="1565" t="s">
        <v>6676</v>
      </c>
      <c r="J132" s="1566">
        <v>0</v>
      </c>
      <c r="K132" s="1554"/>
    </row>
    <row r="133" spans="1:11" s="793" customFormat="1" ht="28.5" customHeight="1" x14ac:dyDescent="0.25">
      <c r="A133" s="1565" t="s">
        <v>1024</v>
      </c>
      <c r="B133" s="1566" t="s">
        <v>1009</v>
      </c>
      <c r="C133" s="1565" t="s">
        <v>981</v>
      </c>
      <c r="D133" s="1565">
        <v>0</v>
      </c>
      <c r="E133" s="1565">
        <v>8231.7999999999993</v>
      </c>
      <c r="F133" s="1565" t="s">
        <v>22</v>
      </c>
      <c r="G133" s="1565">
        <v>0</v>
      </c>
      <c r="H133" s="1565">
        <v>290.7</v>
      </c>
      <c r="I133" s="1565" t="s">
        <v>6676</v>
      </c>
      <c r="J133" s="1566">
        <v>0</v>
      </c>
      <c r="K133" s="1554"/>
    </row>
    <row r="134" spans="1:11" s="793" customFormat="1" ht="28.5" customHeight="1" x14ac:dyDescent="0.25">
      <c r="A134" s="1565" t="s">
        <v>1026</v>
      </c>
      <c r="B134" s="1566" t="s">
        <v>1011</v>
      </c>
      <c r="C134" s="1565" t="s">
        <v>981</v>
      </c>
      <c r="D134" s="1565">
        <v>0</v>
      </c>
      <c r="E134" s="1565">
        <v>9242.19</v>
      </c>
      <c r="F134" s="1565" t="s">
        <v>22</v>
      </c>
      <c r="G134" s="1565">
        <v>0</v>
      </c>
      <c r="H134" s="1565">
        <v>326.39</v>
      </c>
      <c r="I134" s="1565" t="s">
        <v>6676</v>
      </c>
      <c r="J134" s="1566">
        <v>0</v>
      </c>
      <c r="K134" s="1554"/>
    </row>
    <row r="135" spans="1:11" s="793" customFormat="1" ht="28.5" customHeight="1" x14ac:dyDescent="0.25">
      <c r="A135" s="1565" t="s">
        <v>6677</v>
      </c>
      <c r="B135" s="1566" t="s">
        <v>1013</v>
      </c>
      <c r="C135" s="1565" t="s">
        <v>981</v>
      </c>
      <c r="D135" s="1565">
        <v>0</v>
      </c>
      <c r="E135" s="1565">
        <v>10621.39</v>
      </c>
      <c r="F135" s="1565" t="s">
        <v>22</v>
      </c>
      <c r="G135" s="1565">
        <v>0</v>
      </c>
      <c r="H135" s="1565">
        <v>375.09</v>
      </c>
      <c r="I135" s="1565" t="s">
        <v>6676</v>
      </c>
      <c r="J135" s="1566">
        <v>0</v>
      </c>
      <c r="K135" s="1554"/>
    </row>
    <row r="136" spans="1:11" s="793" customFormat="1" ht="28.5" customHeight="1" x14ac:dyDescent="0.25">
      <c r="A136" s="1565" t="s">
        <v>1028</v>
      </c>
      <c r="B136" s="1566" t="s">
        <v>6678</v>
      </c>
      <c r="C136" s="1565" t="s">
        <v>981</v>
      </c>
      <c r="D136" s="1565">
        <v>0</v>
      </c>
      <c r="E136" s="1565">
        <v>6694.66</v>
      </c>
      <c r="F136" s="1565" t="s">
        <v>22</v>
      </c>
      <c r="G136" s="1565">
        <v>0</v>
      </c>
      <c r="H136" s="1565">
        <v>236.42</v>
      </c>
      <c r="I136" s="1565" t="s">
        <v>6676</v>
      </c>
      <c r="J136" s="1566">
        <v>0</v>
      </c>
      <c r="K136" s="1554"/>
    </row>
    <row r="137" spans="1:11" s="793" customFormat="1" ht="28.5" customHeight="1" x14ac:dyDescent="0.25">
      <c r="A137" s="1565" t="s">
        <v>1030</v>
      </c>
      <c r="B137" s="1566" t="s">
        <v>6679</v>
      </c>
      <c r="C137" s="1565" t="s">
        <v>981</v>
      </c>
      <c r="D137" s="1565">
        <v>0</v>
      </c>
      <c r="E137" s="1565">
        <v>8231.7999999999993</v>
      </c>
      <c r="F137" s="1565" t="s">
        <v>22</v>
      </c>
      <c r="G137" s="1565">
        <v>0</v>
      </c>
      <c r="H137" s="1565">
        <v>290.7</v>
      </c>
      <c r="I137" s="1565" t="s">
        <v>6680</v>
      </c>
      <c r="J137" s="1566">
        <v>0</v>
      </c>
      <c r="K137" s="1554"/>
    </row>
    <row r="138" spans="1:11" s="793" customFormat="1" ht="28.5" customHeight="1" x14ac:dyDescent="0.25">
      <c r="A138" s="1565" t="s">
        <v>1032</v>
      </c>
      <c r="B138" s="1566" t="s">
        <v>6681</v>
      </c>
      <c r="C138" s="1565" t="s">
        <v>981</v>
      </c>
      <c r="D138" s="1565">
        <v>0</v>
      </c>
      <c r="E138" s="1565">
        <v>9163.36</v>
      </c>
      <c r="F138" s="1565" t="s">
        <v>22</v>
      </c>
      <c r="G138" s="1565">
        <v>0</v>
      </c>
      <c r="H138" s="1565">
        <v>323.60000000000002</v>
      </c>
      <c r="I138" s="1565" t="s">
        <v>6676</v>
      </c>
      <c r="J138" s="1566">
        <v>0</v>
      </c>
      <c r="K138" s="1554"/>
    </row>
    <row r="139" spans="1:11" s="793" customFormat="1" ht="28.5" customHeight="1" x14ac:dyDescent="0.25">
      <c r="A139" s="1565" t="s">
        <v>1034</v>
      </c>
      <c r="B139" s="1566" t="s">
        <v>1021</v>
      </c>
      <c r="C139" s="1565" t="s">
        <v>981</v>
      </c>
      <c r="D139" s="1565">
        <v>0</v>
      </c>
      <c r="E139" s="1565">
        <v>10094.92</v>
      </c>
      <c r="F139" s="1565" t="s">
        <v>22</v>
      </c>
      <c r="G139" s="1565">
        <v>0</v>
      </c>
      <c r="H139" s="1565">
        <v>356.5</v>
      </c>
      <c r="I139" s="1565" t="s">
        <v>6676</v>
      </c>
      <c r="J139" s="1566">
        <v>0</v>
      </c>
      <c r="K139" s="1554"/>
    </row>
    <row r="140" spans="1:11" s="793" customFormat="1" ht="28.5" customHeight="1" x14ac:dyDescent="0.25">
      <c r="A140" s="1565" t="s">
        <v>678</v>
      </c>
      <c r="B140" s="1566" t="s">
        <v>1023</v>
      </c>
      <c r="C140" s="1565" t="s">
        <v>981</v>
      </c>
      <c r="D140" s="1565">
        <v>0</v>
      </c>
      <c r="E140" s="1565">
        <v>6399.28</v>
      </c>
      <c r="F140" s="1565" t="s">
        <v>22</v>
      </c>
      <c r="G140" s="1565">
        <v>0</v>
      </c>
      <c r="H140" s="1565">
        <v>225.99</v>
      </c>
      <c r="I140" s="1565">
        <v>3.2</v>
      </c>
      <c r="J140" s="1566">
        <v>0</v>
      </c>
      <c r="K140" s="1554"/>
    </row>
    <row r="141" spans="1:11" s="793" customFormat="1" ht="28.5" customHeight="1" x14ac:dyDescent="0.25">
      <c r="A141" s="1565" t="s">
        <v>1036</v>
      </c>
      <c r="B141" s="1566" t="s">
        <v>1025</v>
      </c>
      <c r="C141" s="1565" t="s">
        <v>981</v>
      </c>
      <c r="D141" s="1565">
        <v>0</v>
      </c>
      <c r="E141" s="1565">
        <v>8531.1200000000008</v>
      </c>
      <c r="F141" s="1565" t="s">
        <v>22</v>
      </c>
      <c r="G141" s="1565">
        <v>0</v>
      </c>
      <c r="H141" s="1565">
        <v>301.27</v>
      </c>
      <c r="I141" s="1565">
        <v>3.2</v>
      </c>
      <c r="J141" s="1566">
        <v>0</v>
      </c>
      <c r="K141" s="1554"/>
    </row>
    <row r="142" spans="1:11" s="793" customFormat="1" ht="28.5" customHeight="1" x14ac:dyDescent="0.25">
      <c r="A142" s="1565" t="s">
        <v>6682</v>
      </c>
      <c r="B142" s="1566" t="s">
        <v>1027</v>
      </c>
      <c r="C142" s="1565" t="s">
        <v>981</v>
      </c>
      <c r="D142" s="1565">
        <v>0</v>
      </c>
      <c r="E142" s="1565">
        <v>10665.22</v>
      </c>
      <c r="F142" s="1565" t="s">
        <v>22</v>
      </c>
      <c r="G142" s="1565">
        <v>0</v>
      </c>
      <c r="H142" s="1565">
        <v>376.64</v>
      </c>
      <c r="I142" s="1565">
        <v>3.2</v>
      </c>
      <c r="J142" s="1566">
        <v>0</v>
      </c>
      <c r="K142" s="1554"/>
    </row>
    <row r="143" spans="1:11" s="793" customFormat="1" ht="28.5" customHeight="1" x14ac:dyDescent="0.25">
      <c r="A143" s="1565" t="s">
        <v>1038</v>
      </c>
      <c r="B143" s="1566" t="s">
        <v>1029</v>
      </c>
      <c r="C143" s="1565" t="s">
        <v>981</v>
      </c>
      <c r="D143" s="1565">
        <v>6474</v>
      </c>
      <c r="E143" s="1565">
        <v>6474</v>
      </c>
      <c r="F143" s="1565" t="s">
        <v>22</v>
      </c>
      <c r="G143" s="1565">
        <v>228.63</v>
      </c>
      <c r="H143" s="1565">
        <v>228.63</v>
      </c>
      <c r="I143" s="1565" t="s">
        <v>6683</v>
      </c>
      <c r="J143" s="1566">
        <v>0</v>
      </c>
      <c r="K143" s="1554"/>
    </row>
    <row r="144" spans="1:11" s="793" customFormat="1" ht="28.5" customHeight="1" x14ac:dyDescent="0.25">
      <c r="A144" s="1565" t="s">
        <v>1040</v>
      </c>
      <c r="B144" s="1566" t="s">
        <v>1031</v>
      </c>
      <c r="C144" s="1565" t="s">
        <v>981</v>
      </c>
      <c r="D144" s="1565">
        <v>7768.8</v>
      </c>
      <c r="E144" s="1565">
        <v>7768.8</v>
      </c>
      <c r="F144" s="1565" t="s">
        <v>22</v>
      </c>
      <c r="G144" s="1565">
        <v>274.35000000000002</v>
      </c>
      <c r="H144" s="1565">
        <v>274.35000000000002</v>
      </c>
      <c r="I144" s="1565" t="s">
        <v>6683</v>
      </c>
      <c r="J144" s="1566">
        <v>0</v>
      </c>
      <c r="K144" s="1554"/>
    </row>
    <row r="145" spans="1:11" s="793" customFormat="1" ht="28.5" customHeight="1" x14ac:dyDescent="0.25">
      <c r="A145" s="1565" t="s">
        <v>1042</v>
      </c>
      <c r="B145" s="1566" t="s">
        <v>1033</v>
      </c>
      <c r="C145" s="1565" t="s">
        <v>981</v>
      </c>
      <c r="D145" s="1565">
        <v>9144.5300000000007</v>
      </c>
      <c r="E145" s="1565">
        <v>9144.5300000000007</v>
      </c>
      <c r="F145" s="1565" t="s">
        <v>22</v>
      </c>
      <c r="G145" s="1565">
        <v>322.94</v>
      </c>
      <c r="H145" s="1565">
        <v>322.94</v>
      </c>
      <c r="I145" s="1565" t="s">
        <v>6683</v>
      </c>
      <c r="J145" s="1566">
        <v>0</v>
      </c>
      <c r="K145" s="1554"/>
    </row>
    <row r="146" spans="1:11" s="793" customFormat="1" ht="28.5" customHeight="1" x14ac:dyDescent="0.25">
      <c r="A146" s="1565" t="s">
        <v>1044</v>
      </c>
      <c r="B146" s="1566" t="s">
        <v>1035</v>
      </c>
      <c r="C146" s="1565" t="s">
        <v>981</v>
      </c>
      <c r="D146" s="1565">
        <v>16994.25</v>
      </c>
      <c r="E146" s="1565">
        <v>16994.25</v>
      </c>
      <c r="F146" s="1565" t="s">
        <v>22</v>
      </c>
      <c r="G146" s="1565">
        <v>600.15</v>
      </c>
      <c r="H146" s="1565">
        <v>600.15</v>
      </c>
      <c r="I146" s="1565" t="s">
        <v>6683</v>
      </c>
      <c r="J146" s="1566">
        <v>0</v>
      </c>
      <c r="K146" s="1554"/>
    </row>
    <row r="147" spans="1:11" s="793" customFormat="1" ht="28.5" customHeight="1" x14ac:dyDescent="0.25">
      <c r="A147" s="1565" t="s">
        <v>1050</v>
      </c>
      <c r="B147" s="1566" t="s">
        <v>679</v>
      </c>
      <c r="C147" s="1565" t="s">
        <v>981</v>
      </c>
      <c r="D147" s="1565">
        <v>20729.25</v>
      </c>
      <c r="E147" s="1565">
        <v>20729.25</v>
      </c>
      <c r="F147" s="1565" t="s">
        <v>22</v>
      </c>
      <c r="G147" s="1565">
        <v>732.05</v>
      </c>
      <c r="H147" s="1565">
        <v>732.05</v>
      </c>
      <c r="I147" s="1565" t="s">
        <v>6680</v>
      </c>
      <c r="J147" s="1566" t="s">
        <v>6684</v>
      </c>
      <c r="K147" s="1554"/>
    </row>
    <row r="148" spans="1:11" s="793" customFormat="1" ht="28.5" customHeight="1" x14ac:dyDescent="0.25">
      <c r="A148" s="1565" t="s">
        <v>1052</v>
      </c>
      <c r="B148" s="1566" t="s">
        <v>1037</v>
      </c>
      <c r="C148" s="1565" t="s">
        <v>981</v>
      </c>
      <c r="D148" s="1565">
        <v>24233.3</v>
      </c>
      <c r="E148" s="1565">
        <v>25126.33</v>
      </c>
      <c r="F148" s="1565" t="s">
        <v>22</v>
      </c>
      <c r="G148" s="1565">
        <v>855.79</v>
      </c>
      <c r="H148" s="1565">
        <v>887.33</v>
      </c>
      <c r="I148" s="1565" t="s">
        <v>6680</v>
      </c>
      <c r="J148" s="1566">
        <v>0</v>
      </c>
      <c r="K148" s="1554"/>
    </row>
    <row r="149" spans="1:11" s="793" customFormat="1" ht="28.5" customHeight="1" x14ac:dyDescent="0.25">
      <c r="A149" s="1565" t="s">
        <v>1062</v>
      </c>
      <c r="B149" s="1566" t="s">
        <v>1039</v>
      </c>
      <c r="C149" s="1565" t="s">
        <v>981</v>
      </c>
      <c r="D149" s="1565">
        <v>0</v>
      </c>
      <c r="E149" s="1565">
        <v>13406.58</v>
      </c>
      <c r="F149" s="1565" t="s">
        <v>22</v>
      </c>
      <c r="G149" s="1565">
        <v>0</v>
      </c>
      <c r="H149" s="1565">
        <v>473.45</v>
      </c>
      <c r="I149" s="1565" t="s">
        <v>6680</v>
      </c>
      <c r="J149" s="1566" t="s">
        <v>6685</v>
      </c>
      <c r="K149" s="1554"/>
    </row>
    <row r="150" spans="1:11" s="793" customFormat="1" ht="28.5" customHeight="1" x14ac:dyDescent="0.25">
      <c r="A150" s="1565" t="s">
        <v>1064</v>
      </c>
      <c r="B150" s="1566" t="s">
        <v>1041</v>
      </c>
      <c r="C150" s="1565" t="s">
        <v>981</v>
      </c>
      <c r="D150" s="1565">
        <v>0</v>
      </c>
      <c r="E150" s="1565">
        <v>15338.49</v>
      </c>
      <c r="F150" s="1565" t="s">
        <v>22</v>
      </c>
      <c r="G150" s="1565">
        <v>0</v>
      </c>
      <c r="H150" s="1565">
        <v>541.66999999999996</v>
      </c>
      <c r="I150" s="1565" t="s">
        <v>6680</v>
      </c>
      <c r="J150" s="1566" t="s">
        <v>6686</v>
      </c>
      <c r="K150" s="1554"/>
    </row>
    <row r="151" spans="1:11" s="793" customFormat="1" ht="28.5" customHeight="1" x14ac:dyDescent="0.25">
      <c r="A151" s="1565" t="s">
        <v>6687</v>
      </c>
      <c r="B151" s="1566" t="s">
        <v>1043</v>
      </c>
      <c r="C151" s="1565" t="s">
        <v>981</v>
      </c>
      <c r="D151" s="1565">
        <v>0</v>
      </c>
      <c r="E151" s="1565">
        <v>16698.86</v>
      </c>
      <c r="F151" s="1565" t="s">
        <v>22</v>
      </c>
      <c r="G151" s="1565">
        <v>0</v>
      </c>
      <c r="H151" s="1565">
        <v>589.72</v>
      </c>
      <c r="I151" s="1565" t="s">
        <v>6680</v>
      </c>
      <c r="J151" s="1566">
        <v>0</v>
      </c>
      <c r="K151" s="1554"/>
    </row>
    <row r="152" spans="1:11" s="793" customFormat="1" ht="28.5" customHeight="1" x14ac:dyDescent="0.25">
      <c r="A152" s="1565" t="s">
        <v>6688</v>
      </c>
      <c r="B152" s="1566" t="s">
        <v>1045</v>
      </c>
      <c r="C152" s="1565" t="s">
        <v>981</v>
      </c>
      <c r="D152" s="1565">
        <v>0</v>
      </c>
      <c r="E152" s="1565">
        <v>17608.560000000001</v>
      </c>
      <c r="F152" s="1565" t="s">
        <v>22</v>
      </c>
      <c r="G152" s="1565">
        <v>0</v>
      </c>
      <c r="H152" s="1565">
        <v>621.84</v>
      </c>
      <c r="I152" s="1565" t="s">
        <v>6680</v>
      </c>
      <c r="J152" s="1566">
        <v>0</v>
      </c>
      <c r="K152" s="1554"/>
    </row>
    <row r="153" spans="1:11" s="793" customFormat="1" ht="28.5" customHeight="1" x14ac:dyDescent="0.25">
      <c r="A153" s="1565" t="s">
        <v>6689</v>
      </c>
      <c r="B153" s="1566" t="s">
        <v>1047</v>
      </c>
      <c r="C153" s="1565" t="s">
        <v>981</v>
      </c>
      <c r="D153" s="1565">
        <v>0</v>
      </c>
      <c r="E153" s="1565">
        <v>18579.57</v>
      </c>
      <c r="F153" s="1565" t="s">
        <v>22</v>
      </c>
      <c r="G153" s="1565">
        <v>0</v>
      </c>
      <c r="H153" s="1565">
        <v>656.13</v>
      </c>
      <c r="I153" s="1565" t="s">
        <v>6680</v>
      </c>
      <c r="J153" s="1566">
        <v>0</v>
      </c>
      <c r="K153" s="1554"/>
    </row>
    <row r="154" spans="1:11" s="793" customFormat="1" ht="28.5" customHeight="1" x14ac:dyDescent="0.25">
      <c r="A154" s="1565" t="s">
        <v>6690</v>
      </c>
      <c r="B154" s="1566" t="s">
        <v>1049</v>
      </c>
      <c r="C154" s="1565" t="s">
        <v>981</v>
      </c>
      <c r="D154" s="1565">
        <v>0</v>
      </c>
      <c r="E154" s="1565">
        <v>19617.57</v>
      </c>
      <c r="F154" s="1565" t="s">
        <v>22</v>
      </c>
      <c r="G154" s="1565">
        <v>0</v>
      </c>
      <c r="H154" s="1565">
        <v>692.79</v>
      </c>
      <c r="I154" s="1565" t="s">
        <v>6680</v>
      </c>
      <c r="J154" s="1566">
        <v>0</v>
      </c>
      <c r="K154" s="1554"/>
    </row>
    <row r="155" spans="1:11" s="793" customFormat="1" ht="28.5" customHeight="1" x14ac:dyDescent="0.25">
      <c r="A155" s="1565" t="s">
        <v>6691</v>
      </c>
      <c r="B155" s="1566" t="s">
        <v>1051</v>
      </c>
      <c r="C155" s="1565" t="s">
        <v>981</v>
      </c>
      <c r="D155" s="1565">
        <v>17058.52</v>
      </c>
      <c r="E155" s="1565">
        <v>17058.52</v>
      </c>
      <c r="F155" s="1565" t="s">
        <v>22</v>
      </c>
      <c r="G155" s="1565">
        <v>602.41999999999996</v>
      </c>
      <c r="H155" s="1565">
        <v>602.41999999999996</v>
      </c>
      <c r="I155" s="1565" t="s">
        <v>6680</v>
      </c>
      <c r="J155" s="1566" t="s">
        <v>6685</v>
      </c>
      <c r="K155" s="1554"/>
    </row>
    <row r="156" spans="1:11" s="793" customFormat="1" ht="28.5" customHeight="1" x14ac:dyDescent="0.25">
      <c r="A156" s="1565" t="s">
        <v>6692</v>
      </c>
      <c r="B156" s="1566" t="s">
        <v>1053</v>
      </c>
      <c r="C156" s="1565" t="s">
        <v>981</v>
      </c>
      <c r="D156" s="1565">
        <v>21323.15</v>
      </c>
      <c r="E156" s="1565">
        <v>21323.15</v>
      </c>
      <c r="F156" s="1565" t="s">
        <v>22</v>
      </c>
      <c r="G156" s="1565">
        <v>753.02</v>
      </c>
      <c r="H156" s="1565">
        <v>753.02</v>
      </c>
      <c r="I156" s="1565" t="s">
        <v>6680</v>
      </c>
      <c r="J156" s="1566" t="s">
        <v>6686</v>
      </c>
      <c r="K156" s="1554"/>
    </row>
    <row r="157" spans="1:11" s="793" customFormat="1" ht="28.5" customHeight="1" x14ac:dyDescent="0.25">
      <c r="A157" s="1565" t="s">
        <v>6693</v>
      </c>
      <c r="B157" s="1566" t="s">
        <v>1055</v>
      </c>
      <c r="C157" s="1565" t="s">
        <v>981</v>
      </c>
      <c r="D157" s="1565">
        <v>26653.82</v>
      </c>
      <c r="E157" s="1565">
        <v>26653.82</v>
      </c>
      <c r="F157" s="1565" t="s">
        <v>22</v>
      </c>
      <c r="G157" s="1565">
        <v>941.27</v>
      </c>
      <c r="H157" s="1565">
        <v>941.27</v>
      </c>
      <c r="I157" s="1565" t="s">
        <v>6680</v>
      </c>
      <c r="J157" s="1566">
        <v>0</v>
      </c>
      <c r="K157" s="1554"/>
    </row>
    <row r="158" spans="1:11" s="793" customFormat="1" ht="28.5" customHeight="1" x14ac:dyDescent="0.25">
      <c r="A158" s="1565" t="s">
        <v>6694</v>
      </c>
      <c r="B158" s="1566" t="s">
        <v>1057</v>
      </c>
      <c r="C158" s="1565" t="s">
        <v>981</v>
      </c>
      <c r="D158" s="1565">
        <v>30651.78</v>
      </c>
      <c r="E158" s="1565">
        <v>30651.78</v>
      </c>
      <c r="F158" s="1565" t="s">
        <v>22</v>
      </c>
      <c r="G158" s="1565">
        <v>1082.46</v>
      </c>
      <c r="H158" s="1565">
        <v>1082.46</v>
      </c>
      <c r="I158" s="1565" t="s">
        <v>6680</v>
      </c>
      <c r="J158" s="1566">
        <v>0</v>
      </c>
      <c r="K158" s="1554"/>
    </row>
    <row r="159" spans="1:11" s="793" customFormat="1" ht="28.5" customHeight="1" x14ac:dyDescent="0.25">
      <c r="A159" s="1565" t="s">
        <v>6695</v>
      </c>
      <c r="B159" s="1566" t="s">
        <v>1059</v>
      </c>
      <c r="C159" s="1565" t="s">
        <v>981</v>
      </c>
      <c r="D159" s="1565">
        <v>33716.879999999997</v>
      </c>
      <c r="E159" s="1565">
        <v>33716.879999999997</v>
      </c>
      <c r="F159" s="1565" t="s">
        <v>22</v>
      </c>
      <c r="G159" s="1565">
        <v>1190.7</v>
      </c>
      <c r="H159" s="1565">
        <v>1190.7</v>
      </c>
      <c r="I159" s="1565" t="s">
        <v>6680</v>
      </c>
      <c r="J159" s="1566">
        <v>0</v>
      </c>
      <c r="K159" s="1554"/>
    </row>
    <row r="160" spans="1:11" s="793" customFormat="1" ht="28.5" customHeight="1" x14ac:dyDescent="0.25">
      <c r="A160" s="1565" t="s">
        <v>6696</v>
      </c>
      <c r="B160" s="1566" t="s">
        <v>1061</v>
      </c>
      <c r="C160" s="1565" t="s">
        <v>981</v>
      </c>
      <c r="D160" s="1565">
        <v>37088.85</v>
      </c>
      <c r="E160" s="1565">
        <v>37088.85</v>
      </c>
      <c r="F160" s="1565" t="s">
        <v>22</v>
      </c>
      <c r="G160" s="1565">
        <v>1309.78</v>
      </c>
      <c r="H160" s="1565">
        <v>1309.78</v>
      </c>
      <c r="I160" s="1565" t="s">
        <v>6680</v>
      </c>
      <c r="J160" s="1566">
        <v>0</v>
      </c>
      <c r="K160" s="1554"/>
    </row>
    <row r="161" spans="1:11" s="793" customFormat="1" ht="28.5" customHeight="1" x14ac:dyDescent="0.25">
      <c r="A161" s="1565" t="s">
        <v>1068</v>
      </c>
      <c r="B161" s="1566" t="s">
        <v>1063</v>
      </c>
      <c r="C161" s="1565" t="s">
        <v>981</v>
      </c>
      <c r="D161" s="1565">
        <v>2023.13</v>
      </c>
      <c r="E161" s="1565">
        <v>2023.13</v>
      </c>
      <c r="F161" s="1565" t="s">
        <v>22</v>
      </c>
      <c r="G161" s="1565">
        <v>71.45</v>
      </c>
      <c r="H161" s="1565">
        <v>71.45</v>
      </c>
      <c r="I161" s="1565" t="s">
        <v>6697</v>
      </c>
      <c r="J161" s="1566">
        <v>0</v>
      </c>
      <c r="K161" s="1554"/>
    </row>
    <row r="162" spans="1:11" s="793" customFormat="1" ht="28.5" customHeight="1" x14ac:dyDescent="0.25">
      <c r="A162" s="1565" t="s">
        <v>1070</v>
      </c>
      <c r="B162" s="1566" t="s">
        <v>1065</v>
      </c>
      <c r="C162" s="1565" t="s">
        <v>981</v>
      </c>
      <c r="D162" s="1565">
        <v>2832.38</v>
      </c>
      <c r="E162" s="1565">
        <v>2832.38</v>
      </c>
      <c r="F162" s="1565" t="s">
        <v>22</v>
      </c>
      <c r="G162" s="1565">
        <v>100.02</v>
      </c>
      <c r="H162" s="1565">
        <v>100.02</v>
      </c>
      <c r="I162" s="1565" t="s">
        <v>6697</v>
      </c>
      <c r="J162" s="1566">
        <v>0</v>
      </c>
      <c r="K162" s="1554"/>
    </row>
    <row r="163" spans="1:11" s="793" customFormat="1" ht="28.5" customHeight="1" x14ac:dyDescent="0.25">
      <c r="A163" s="1565" t="s">
        <v>6698</v>
      </c>
      <c r="B163" s="1566" t="s">
        <v>1067</v>
      </c>
      <c r="C163" s="1565" t="s">
        <v>981</v>
      </c>
      <c r="D163" s="1565">
        <v>8092.5</v>
      </c>
      <c r="E163" s="1565">
        <v>8092.5</v>
      </c>
      <c r="F163" s="1565" t="s">
        <v>22</v>
      </c>
      <c r="G163" s="1565">
        <v>285.77999999999997</v>
      </c>
      <c r="H163" s="1565">
        <v>285.77999999999997</v>
      </c>
      <c r="I163" s="1565" t="s">
        <v>6697</v>
      </c>
      <c r="J163" s="1566">
        <v>0</v>
      </c>
      <c r="K163" s="1554"/>
    </row>
    <row r="164" spans="1:11" s="793" customFormat="1" ht="28.5" customHeight="1" x14ac:dyDescent="0.25">
      <c r="A164" s="1565" t="s">
        <v>1076</v>
      </c>
      <c r="B164" s="1566" t="s">
        <v>1069</v>
      </c>
      <c r="C164" s="1565" t="s">
        <v>981</v>
      </c>
      <c r="D164" s="1565">
        <v>2421.2800000000002</v>
      </c>
      <c r="E164" s="1565">
        <v>2421.2800000000002</v>
      </c>
      <c r="F164" s="1565" t="s">
        <v>22</v>
      </c>
      <c r="G164" s="1565">
        <v>85.51</v>
      </c>
      <c r="H164" s="1565">
        <v>85.51</v>
      </c>
      <c r="I164" s="1565" t="s">
        <v>6699</v>
      </c>
      <c r="J164" s="1566">
        <v>0</v>
      </c>
      <c r="K164" s="1554"/>
    </row>
    <row r="165" spans="1:11" s="793" customFormat="1" ht="28.5" customHeight="1" x14ac:dyDescent="0.25">
      <c r="A165" s="1565" t="s">
        <v>1078</v>
      </c>
      <c r="B165" s="1566" t="s">
        <v>6700</v>
      </c>
      <c r="C165" s="1565" t="s">
        <v>1268</v>
      </c>
      <c r="D165" s="1565">
        <v>1416.19</v>
      </c>
      <c r="E165" s="1565">
        <v>6816.18</v>
      </c>
      <c r="F165" s="1565" t="s">
        <v>22</v>
      </c>
      <c r="G165" s="1565">
        <v>500.12</v>
      </c>
      <c r="H165" s="1565">
        <v>2407.11</v>
      </c>
      <c r="I165" s="1565" t="s">
        <v>6701</v>
      </c>
      <c r="J165" s="1566">
        <v>0</v>
      </c>
      <c r="K165" s="1554"/>
    </row>
    <row r="166" spans="1:11" s="793" customFormat="1" ht="28.5" customHeight="1" x14ac:dyDescent="0.25">
      <c r="A166" s="1565" t="s">
        <v>1080</v>
      </c>
      <c r="B166" s="1566" t="s">
        <v>6702</v>
      </c>
      <c r="C166" s="1565" t="s">
        <v>1268</v>
      </c>
      <c r="D166" s="1565">
        <v>2365.5</v>
      </c>
      <c r="E166" s="1565">
        <v>3047.11</v>
      </c>
      <c r="F166" s="1565" t="s">
        <v>22</v>
      </c>
      <c r="G166" s="1565">
        <v>835.37</v>
      </c>
      <c r="H166" s="1565">
        <v>1076.08</v>
      </c>
      <c r="I166" s="1565" t="s">
        <v>6701</v>
      </c>
      <c r="J166" s="1566">
        <v>0</v>
      </c>
      <c r="K166" s="1554"/>
    </row>
    <row r="167" spans="1:11" s="793" customFormat="1" ht="28.5" customHeight="1" x14ac:dyDescent="0.25">
      <c r="A167" s="1565" t="s">
        <v>1082</v>
      </c>
      <c r="B167" s="1566" t="s">
        <v>6703</v>
      </c>
      <c r="C167" s="1565" t="s">
        <v>981</v>
      </c>
      <c r="D167" s="1565">
        <v>2427.75</v>
      </c>
      <c r="E167" s="1565">
        <v>2427.75</v>
      </c>
      <c r="F167" s="1565" t="s">
        <v>22</v>
      </c>
      <c r="G167" s="1565">
        <v>85.74</v>
      </c>
      <c r="H167" s="1565">
        <v>85.74</v>
      </c>
      <c r="I167" s="1565" t="s">
        <v>6699</v>
      </c>
      <c r="J167" s="1566">
        <v>0</v>
      </c>
      <c r="K167" s="1554"/>
    </row>
    <row r="168" spans="1:11" s="793" customFormat="1" ht="28.5" customHeight="1" x14ac:dyDescent="0.25">
      <c r="A168" s="1565" t="s">
        <v>1084</v>
      </c>
      <c r="B168" s="1566" t="s">
        <v>6704</v>
      </c>
      <c r="C168" s="1565" t="s">
        <v>981</v>
      </c>
      <c r="D168" s="1565">
        <v>137.57</v>
      </c>
      <c r="E168" s="1565">
        <v>137.57</v>
      </c>
      <c r="F168" s="1565" t="s">
        <v>22</v>
      </c>
      <c r="G168" s="1565">
        <v>4.8600000000000003</v>
      </c>
      <c r="H168" s="1565">
        <v>4.8600000000000003</v>
      </c>
      <c r="I168" s="1565">
        <v>0</v>
      </c>
      <c r="J168" s="1566" t="s">
        <v>6705</v>
      </c>
      <c r="K168" s="1554"/>
    </row>
    <row r="169" spans="1:11" s="793" customFormat="1" ht="28.5" customHeight="1" x14ac:dyDescent="0.25">
      <c r="A169" s="1565" t="s">
        <v>1086</v>
      </c>
      <c r="B169" s="1566" t="s">
        <v>6706</v>
      </c>
      <c r="C169" s="1565" t="s">
        <v>981</v>
      </c>
      <c r="D169" s="1565">
        <v>160.22999999999999</v>
      </c>
      <c r="E169" s="1565">
        <v>160.22999999999999</v>
      </c>
      <c r="F169" s="1565" t="s">
        <v>22</v>
      </c>
      <c r="G169" s="1565">
        <v>5.66</v>
      </c>
      <c r="H169" s="1565">
        <v>5.66</v>
      </c>
      <c r="I169" s="1565">
        <v>0</v>
      </c>
      <c r="J169" s="1566">
        <v>0</v>
      </c>
      <c r="K169" s="1554"/>
    </row>
    <row r="170" spans="1:11" s="793" customFormat="1" ht="28.5" customHeight="1" x14ac:dyDescent="0.25">
      <c r="A170" s="1565" t="s">
        <v>6707</v>
      </c>
      <c r="B170" s="1566" t="s">
        <v>1077</v>
      </c>
      <c r="C170" s="1565" t="s">
        <v>981</v>
      </c>
      <c r="D170" s="1565">
        <v>5745.67</v>
      </c>
      <c r="E170" s="1565">
        <v>5745.67</v>
      </c>
      <c r="F170" s="1565" t="s">
        <v>22</v>
      </c>
      <c r="G170" s="1565">
        <v>202.91</v>
      </c>
      <c r="H170" s="1565">
        <v>202.91</v>
      </c>
      <c r="I170" s="1565">
        <v>1.5</v>
      </c>
      <c r="J170" s="1566" t="s">
        <v>6708</v>
      </c>
      <c r="K170" s="1554"/>
    </row>
    <row r="171" spans="1:11" s="793" customFormat="1" ht="28.5" customHeight="1" x14ac:dyDescent="0.25">
      <c r="A171" s="1565" t="s">
        <v>6709</v>
      </c>
      <c r="B171" s="1566" t="s">
        <v>1079</v>
      </c>
      <c r="C171" s="1565" t="s">
        <v>981</v>
      </c>
      <c r="D171" s="1565">
        <v>890.17</v>
      </c>
      <c r="E171" s="1565">
        <v>890.17</v>
      </c>
      <c r="F171" s="1565" t="s">
        <v>22</v>
      </c>
      <c r="G171" s="1565">
        <v>31.44</v>
      </c>
      <c r="H171" s="1565">
        <v>31.44</v>
      </c>
      <c r="I171" s="1565">
        <v>1.5</v>
      </c>
      <c r="J171" s="1566">
        <v>0</v>
      </c>
      <c r="K171" s="1554"/>
    </row>
    <row r="172" spans="1:11" s="793" customFormat="1" ht="28.5" customHeight="1" x14ac:dyDescent="0.25">
      <c r="A172" s="1565" t="s">
        <v>6710</v>
      </c>
      <c r="B172" s="1566" t="s">
        <v>1081</v>
      </c>
      <c r="C172" s="1565" t="s">
        <v>981</v>
      </c>
      <c r="D172" s="1565">
        <v>809.25</v>
      </c>
      <c r="E172" s="1565">
        <v>809.25</v>
      </c>
      <c r="F172" s="1565" t="s">
        <v>22</v>
      </c>
      <c r="G172" s="1565">
        <v>28.58</v>
      </c>
      <c r="H172" s="1565">
        <v>28.58</v>
      </c>
      <c r="I172" s="1565">
        <v>1.5</v>
      </c>
      <c r="J172" s="1566">
        <v>0</v>
      </c>
      <c r="K172" s="1554"/>
    </row>
    <row r="173" spans="1:11" s="793" customFormat="1" ht="28.5" customHeight="1" x14ac:dyDescent="0.25">
      <c r="A173" s="1565" t="s">
        <v>6711</v>
      </c>
      <c r="B173" s="1566" t="s">
        <v>1083</v>
      </c>
      <c r="C173" s="1565" t="s">
        <v>981</v>
      </c>
      <c r="D173" s="1565">
        <v>566.47</v>
      </c>
      <c r="E173" s="1565">
        <v>566.47</v>
      </c>
      <c r="F173" s="1565" t="s">
        <v>22</v>
      </c>
      <c r="G173" s="1565">
        <v>20</v>
      </c>
      <c r="H173" s="1565">
        <v>20</v>
      </c>
      <c r="I173" s="1565">
        <v>1.5</v>
      </c>
      <c r="J173" s="1566">
        <v>0</v>
      </c>
      <c r="K173" s="1554"/>
    </row>
    <row r="174" spans="1:11" s="793" customFormat="1" ht="28.5" customHeight="1" x14ac:dyDescent="0.25">
      <c r="A174" s="1565" t="s">
        <v>6712</v>
      </c>
      <c r="B174" s="1566" t="s">
        <v>1085</v>
      </c>
      <c r="C174" s="1565" t="s">
        <v>981</v>
      </c>
      <c r="D174" s="1565">
        <v>258.95999999999998</v>
      </c>
      <c r="E174" s="1565">
        <v>258.95999999999998</v>
      </c>
      <c r="F174" s="1565" t="s">
        <v>22</v>
      </c>
      <c r="G174" s="1565">
        <v>9.15</v>
      </c>
      <c r="H174" s="1565">
        <v>9.15</v>
      </c>
      <c r="I174" s="1565">
        <v>3.1</v>
      </c>
      <c r="J174" s="1566">
        <v>0</v>
      </c>
      <c r="K174" s="1554"/>
    </row>
    <row r="175" spans="1:11" s="793" customFormat="1" ht="28.5" customHeight="1" x14ac:dyDescent="0.25">
      <c r="A175" s="1565" t="s">
        <v>6713</v>
      </c>
      <c r="B175" s="1566" t="s">
        <v>1087</v>
      </c>
      <c r="C175" s="1565" t="s">
        <v>981</v>
      </c>
      <c r="D175" s="1565">
        <v>501.73</v>
      </c>
      <c r="E175" s="1565">
        <v>501.73</v>
      </c>
      <c r="F175" s="1565" t="s">
        <v>22</v>
      </c>
      <c r="G175" s="1565">
        <v>17.72</v>
      </c>
      <c r="H175" s="1565">
        <v>17.72</v>
      </c>
      <c r="I175" s="1565">
        <v>3.1</v>
      </c>
      <c r="J175" s="1566">
        <v>0</v>
      </c>
      <c r="K175" s="1554"/>
    </row>
    <row r="176" spans="1:11" s="793" customFormat="1" ht="28.5" customHeight="1" x14ac:dyDescent="0.25">
      <c r="A176" s="1565" t="s">
        <v>6714</v>
      </c>
      <c r="B176" s="1566" t="s">
        <v>1089</v>
      </c>
      <c r="C176" s="1565" t="s">
        <v>981</v>
      </c>
      <c r="D176" s="1565">
        <v>1213.8800000000001</v>
      </c>
      <c r="E176" s="1565">
        <v>1213.8800000000001</v>
      </c>
      <c r="F176" s="1565" t="s">
        <v>22</v>
      </c>
      <c r="G176" s="1565">
        <v>42.87</v>
      </c>
      <c r="H176" s="1565">
        <v>42.87</v>
      </c>
      <c r="I176" s="1565">
        <v>3.1</v>
      </c>
      <c r="J176" s="1566">
        <v>0</v>
      </c>
      <c r="K176" s="1554"/>
    </row>
    <row r="177" spans="1:11" s="793" customFormat="1" ht="28.5" customHeight="1" x14ac:dyDescent="0.25">
      <c r="A177" s="1565" t="s">
        <v>1096</v>
      </c>
      <c r="B177" s="1566" t="s">
        <v>1091</v>
      </c>
      <c r="C177" s="1565" t="s">
        <v>1363</v>
      </c>
      <c r="D177" s="1565">
        <v>283.24</v>
      </c>
      <c r="E177" s="1565">
        <v>283.24</v>
      </c>
      <c r="F177" s="1565" t="s">
        <v>51</v>
      </c>
      <c r="G177" s="1565">
        <v>9.2899999999999991</v>
      </c>
      <c r="H177" s="1565">
        <v>9.2899999999999991</v>
      </c>
      <c r="I177" s="1565">
        <v>3.1</v>
      </c>
      <c r="J177" s="1566" t="s">
        <v>6715</v>
      </c>
      <c r="K177" s="1554"/>
    </row>
    <row r="178" spans="1:11" s="793" customFormat="1" ht="28.5" customHeight="1" x14ac:dyDescent="0.25">
      <c r="A178" s="1565" t="s">
        <v>6716</v>
      </c>
      <c r="B178" s="1566" t="s">
        <v>1094</v>
      </c>
      <c r="C178" s="1565" t="s">
        <v>1095</v>
      </c>
      <c r="D178" s="1565">
        <v>977.33</v>
      </c>
      <c r="E178" s="1565">
        <v>977.33</v>
      </c>
      <c r="F178" s="1565" t="s">
        <v>21</v>
      </c>
      <c r="G178" s="1565">
        <v>10.52</v>
      </c>
      <c r="H178" s="1565">
        <v>10.52</v>
      </c>
      <c r="I178" s="1565">
        <v>3.5</v>
      </c>
      <c r="J178" s="1566" t="s">
        <v>6717</v>
      </c>
      <c r="K178" s="1554"/>
    </row>
    <row r="179" spans="1:11" s="793" customFormat="1" ht="28.5" customHeight="1" x14ac:dyDescent="0.25">
      <c r="A179" s="1565" t="s">
        <v>1106</v>
      </c>
      <c r="B179" s="1566" t="s">
        <v>1097</v>
      </c>
      <c r="C179" s="1565" t="s">
        <v>1095</v>
      </c>
      <c r="D179" s="1565">
        <v>1092.49</v>
      </c>
      <c r="E179" s="1565">
        <v>1092.49</v>
      </c>
      <c r="F179" s="1565" t="s">
        <v>21</v>
      </c>
      <c r="G179" s="1565">
        <v>11.76</v>
      </c>
      <c r="H179" s="1565">
        <v>11.76</v>
      </c>
      <c r="I179" s="1565">
        <v>3.1</v>
      </c>
      <c r="J179" s="1566" t="s">
        <v>6718</v>
      </c>
      <c r="K179" s="1554"/>
    </row>
    <row r="180" spans="1:11" s="793" customFormat="1" ht="28.5" customHeight="1" x14ac:dyDescent="0.25">
      <c r="A180" s="1565" t="s">
        <v>6719</v>
      </c>
      <c r="B180" s="1566" t="s">
        <v>1099</v>
      </c>
      <c r="C180" s="1565" t="s">
        <v>981</v>
      </c>
      <c r="D180" s="1565">
        <v>1316.65</v>
      </c>
      <c r="E180" s="1565">
        <v>4819.49</v>
      </c>
      <c r="F180" s="1565" t="s">
        <v>22</v>
      </c>
      <c r="G180" s="1565">
        <v>46.5</v>
      </c>
      <c r="H180" s="1565">
        <v>170.2</v>
      </c>
      <c r="I180" s="1565" t="s">
        <v>6720</v>
      </c>
      <c r="J180" s="1566">
        <v>0</v>
      </c>
      <c r="K180" s="1554"/>
    </row>
    <row r="181" spans="1:11" s="793" customFormat="1" ht="28.5" customHeight="1" x14ac:dyDescent="0.25">
      <c r="A181" s="1565" t="s">
        <v>6721</v>
      </c>
      <c r="B181" s="1566" t="s">
        <v>1101</v>
      </c>
      <c r="C181" s="1565" t="s">
        <v>981</v>
      </c>
      <c r="D181" s="1565">
        <v>1833.19</v>
      </c>
      <c r="E181" s="1565">
        <v>7162.79</v>
      </c>
      <c r="F181" s="1565" t="s">
        <v>22</v>
      </c>
      <c r="G181" s="1565">
        <v>64.739999999999995</v>
      </c>
      <c r="H181" s="1565">
        <v>252.95</v>
      </c>
      <c r="I181" s="1565" t="s">
        <v>6720</v>
      </c>
      <c r="J181" s="1566">
        <v>0</v>
      </c>
      <c r="K181" s="1554"/>
    </row>
    <row r="182" spans="1:11" s="793" customFormat="1" ht="28.5" customHeight="1" x14ac:dyDescent="0.25">
      <c r="A182" s="1565" t="s">
        <v>6722</v>
      </c>
      <c r="B182" s="1566" t="s">
        <v>1103</v>
      </c>
      <c r="C182" s="1565" t="s">
        <v>981</v>
      </c>
      <c r="D182" s="1565">
        <v>2376.77</v>
      </c>
      <c r="E182" s="1565">
        <v>8776.0499999999993</v>
      </c>
      <c r="F182" s="1565" t="s">
        <v>22</v>
      </c>
      <c r="G182" s="1565">
        <v>83.93</v>
      </c>
      <c r="H182" s="1565">
        <v>309.92</v>
      </c>
      <c r="I182" s="1565" t="s">
        <v>6720</v>
      </c>
      <c r="J182" s="1566">
        <v>0</v>
      </c>
      <c r="K182" s="1554"/>
    </row>
    <row r="183" spans="1:11" s="793" customFormat="1" ht="28.5" customHeight="1" x14ac:dyDescent="0.25">
      <c r="A183" s="1565" t="s">
        <v>6393</v>
      </c>
      <c r="B183" s="1566" t="s">
        <v>1105</v>
      </c>
      <c r="C183" s="1565" t="s">
        <v>981</v>
      </c>
      <c r="D183" s="1565">
        <v>2581.5100000000002</v>
      </c>
      <c r="E183" s="1565">
        <v>9643.7000000000007</v>
      </c>
      <c r="F183" s="1565" t="s">
        <v>22</v>
      </c>
      <c r="G183" s="1565">
        <v>91.17</v>
      </c>
      <c r="H183" s="1565">
        <v>340.56</v>
      </c>
      <c r="I183" s="1565" t="s">
        <v>6720</v>
      </c>
      <c r="J183" s="1566">
        <v>0</v>
      </c>
      <c r="K183" s="1554"/>
    </row>
    <row r="184" spans="1:11" s="793" customFormat="1" ht="28.5" customHeight="1" x14ac:dyDescent="0.25">
      <c r="A184" s="1565" t="s">
        <v>6723</v>
      </c>
      <c r="B184" s="1566" t="s">
        <v>1107</v>
      </c>
      <c r="C184" s="1565" t="s">
        <v>981</v>
      </c>
      <c r="D184" s="1565">
        <v>53161.5</v>
      </c>
      <c r="E184" s="1565">
        <v>72663.34</v>
      </c>
      <c r="F184" s="1565" t="s">
        <v>22</v>
      </c>
      <c r="G184" s="1565">
        <v>1877.38</v>
      </c>
      <c r="H184" s="1565">
        <v>2566.08</v>
      </c>
      <c r="I184" s="1565" t="s">
        <v>6680</v>
      </c>
      <c r="J184" s="1566" t="s">
        <v>6724</v>
      </c>
      <c r="K184" s="1554"/>
    </row>
    <row r="185" spans="1:11" s="793" customFormat="1" ht="28.5" customHeight="1" x14ac:dyDescent="0.25">
      <c r="A185" s="1565" t="s">
        <v>6725</v>
      </c>
      <c r="B185" s="1566" t="s">
        <v>1109</v>
      </c>
      <c r="C185" s="1565" t="s">
        <v>981</v>
      </c>
      <c r="D185" s="1565">
        <v>1182.75</v>
      </c>
      <c r="E185" s="1565">
        <v>1911.75</v>
      </c>
      <c r="F185" s="1565" t="s">
        <v>22</v>
      </c>
      <c r="G185" s="1565">
        <v>41.77</v>
      </c>
      <c r="H185" s="1565">
        <v>67.510000000000005</v>
      </c>
      <c r="I185" s="1565">
        <v>0</v>
      </c>
      <c r="J185" s="1566" t="s">
        <v>6726</v>
      </c>
      <c r="K185" s="1554"/>
    </row>
    <row r="186" spans="1:11" s="793" customFormat="1" ht="28.5" customHeight="1" x14ac:dyDescent="0.25">
      <c r="A186" s="1565" t="s">
        <v>6727</v>
      </c>
      <c r="B186" s="1566" t="s">
        <v>6728</v>
      </c>
      <c r="C186" s="1565" t="s">
        <v>981</v>
      </c>
      <c r="D186" s="1565">
        <v>757.46</v>
      </c>
      <c r="E186" s="1565">
        <v>757.46</v>
      </c>
      <c r="F186" s="1565" t="s">
        <v>22</v>
      </c>
      <c r="G186" s="1565">
        <v>26.75</v>
      </c>
      <c r="H186" s="1565">
        <v>26.75</v>
      </c>
      <c r="I186" s="1565" t="s">
        <v>6729</v>
      </c>
      <c r="J186" s="1566" t="s">
        <v>6730</v>
      </c>
      <c r="K186" s="1554"/>
    </row>
    <row r="187" spans="1:11" s="793" customFormat="1" ht="28.5" customHeight="1" x14ac:dyDescent="0.25">
      <c r="A187" s="1565" t="s">
        <v>6731</v>
      </c>
      <c r="B187" s="1566" t="s">
        <v>1113</v>
      </c>
      <c r="C187" s="1565" t="s">
        <v>981</v>
      </c>
      <c r="D187" s="1565">
        <v>1276.1300000000001</v>
      </c>
      <c r="E187" s="1565">
        <v>1276.1300000000001</v>
      </c>
      <c r="F187" s="1565" t="s">
        <v>22</v>
      </c>
      <c r="G187" s="1565">
        <v>45.07</v>
      </c>
      <c r="H187" s="1565">
        <v>45.07</v>
      </c>
      <c r="I187" s="1565" t="s">
        <v>6729</v>
      </c>
      <c r="J187" s="1566">
        <v>0</v>
      </c>
      <c r="K187" s="1554"/>
    </row>
    <row r="188" spans="1:11" s="793" customFormat="1" ht="28.5" customHeight="1" x14ac:dyDescent="0.25">
      <c r="A188" s="1565" t="s">
        <v>6732</v>
      </c>
      <c r="B188" s="1566" t="s">
        <v>1115</v>
      </c>
      <c r="C188" s="1565" t="s">
        <v>981</v>
      </c>
      <c r="D188" s="1565">
        <v>1494</v>
      </c>
      <c r="E188" s="1565">
        <v>1494</v>
      </c>
      <c r="F188" s="1565" t="s">
        <v>22</v>
      </c>
      <c r="G188" s="1565">
        <v>52.76</v>
      </c>
      <c r="H188" s="1565">
        <v>52.76</v>
      </c>
      <c r="I188" s="1565" t="s">
        <v>6729</v>
      </c>
      <c r="J188" s="1566">
        <v>0</v>
      </c>
      <c r="K188" s="1554"/>
    </row>
    <row r="189" spans="1:11" s="793" customFormat="1" ht="28.5" customHeight="1" x14ac:dyDescent="0.25">
      <c r="A189" s="1565" t="s">
        <v>6733</v>
      </c>
      <c r="B189" s="1566" t="s">
        <v>1117</v>
      </c>
      <c r="C189" s="1565" t="s">
        <v>981</v>
      </c>
      <c r="D189" s="1565">
        <v>1684.98</v>
      </c>
      <c r="E189" s="1565">
        <v>1684.98</v>
      </c>
      <c r="F189" s="1565" t="s">
        <v>22</v>
      </c>
      <c r="G189" s="1565">
        <v>59.5</v>
      </c>
      <c r="H189" s="1565">
        <v>59.5</v>
      </c>
      <c r="I189" s="1565" t="s">
        <v>6729</v>
      </c>
      <c r="J189" s="1566">
        <v>0</v>
      </c>
      <c r="K189" s="1554"/>
    </row>
    <row r="190" spans="1:11" s="793" customFormat="1" ht="28.5" customHeight="1" x14ac:dyDescent="0.25">
      <c r="A190" s="1565" t="s">
        <v>6734</v>
      </c>
      <c r="B190" s="1566" t="s">
        <v>1119</v>
      </c>
      <c r="C190" s="1565" t="s">
        <v>981</v>
      </c>
      <c r="D190" s="1565">
        <v>1903.73</v>
      </c>
      <c r="E190" s="1565">
        <v>1903.73</v>
      </c>
      <c r="F190" s="1565" t="s">
        <v>22</v>
      </c>
      <c r="G190" s="1565">
        <v>67.23</v>
      </c>
      <c r="H190" s="1565">
        <v>67.23</v>
      </c>
      <c r="I190" s="1565" t="s">
        <v>6729</v>
      </c>
      <c r="J190" s="1566">
        <v>0</v>
      </c>
      <c r="K190" s="1554"/>
    </row>
    <row r="191" spans="1:11" s="793" customFormat="1" ht="28.5" customHeight="1" x14ac:dyDescent="0.25">
      <c r="A191" s="1565" t="s">
        <v>6735</v>
      </c>
      <c r="B191" s="1566" t="s">
        <v>1121</v>
      </c>
      <c r="C191" s="1565" t="s">
        <v>981</v>
      </c>
      <c r="D191" s="1565">
        <v>1213.8800000000001</v>
      </c>
      <c r="E191" s="1565">
        <v>1213.8800000000001</v>
      </c>
      <c r="F191" s="1565" t="s">
        <v>22</v>
      </c>
      <c r="G191" s="1565">
        <v>42.87</v>
      </c>
      <c r="H191" s="1565">
        <v>42.87</v>
      </c>
      <c r="I191" s="1565" t="s">
        <v>6729</v>
      </c>
      <c r="J191" s="1566">
        <v>0</v>
      </c>
      <c r="K191" s="1554"/>
    </row>
    <row r="192" spans="1:11" s="793" customFormat="1" ht="28.5" customHeight="1" x14ac:dyDescent="0.25">
      <c r="A192" s="1565" t="s">
        <v>6736</v>
      </c>
      <c r="B192" s="1566" t="s">
        <v>1123</v>
      </c>
      <c r="C192" s="1565" t="s">
        <v>981</v>
      </c>
      <c r="D192" s="1565">
        <v>1618.5</v>
      </c>
      <c r="E192" s="1565">
        <v>1618.5</v>
      </c>
      <c r="F192" s="1565" t="s">
        <v>22</v>
      </c>
      <c r="G192" s="1565">
        <v>57.16</v>
      </c>
      <c r="H192" s="1565">
        <v>57.16</v>
      </c>
      <c r="I192" s="1565" t="s">
        <v>6729</v>
      </c>
      <c r="J192" s="1566">
        <v>0</v>
      </c>
      <c r="K192" s="1554"/>
    </row>
    <row r="193" spans="1:11" s="793" customFormat="1" ht="28.5" customHeight="1" x14ac:dyDescent="0.25">
      <c r="A193" s="1565" t="s">
        <v>6737</v>
      </c>
      <c r="B193" s="1566" t="s">
        <v>6738</v>
      </c>
      <c r="C193" s="1565" t="s">
        <v>981</v>
      </c>
      <c r="D193" s="1565">
        <v>3971.55</v>
      </c>
      <c r="E193" s="1565">
        <v>7772.68</v>
      </c>
      <c r="F193" s="1565" t="s">
        <v>22</v>
      </c>
      <c r="G193" s="1565">
        <v>140.25</v>
      </c>
      <c r="H193" s="1565">
        <v>274.49</v>
      </c>
      <c r="I193" s="1565" t="s">
        <v>6739</v>
      </c>
      <c r="J193" s="1566" t="s">
        <v>6740</v>
      </c>
      <c r="K193" s="1554"/>
    </row>
    <row r="194" spans="1:11" s="793" customFormat="1" ht="28.5" customHeight="1" x14ac:dyDescent="0.25">
      <c r="A194" s="1565" t="s">
        <v>6741</v>
      </c>
      <c r="B194" s="1566" t="s">
        <v>1127</v>
      </c>
      <c r="C194" s="1565" t="s">
        <v>981</v>
      </c>
      <c r="D194" s="1565">
        <v>2978.66</v>
      </c>
      <c r="E194" s="1565">
        <v>6159.53</v>
      </c>
      <c r="F194" s="1565" t="s">
        <v>22</v>
      </c>
      <c r="G194" s="1565">
        <v>105.19</v>
      </c>
      <c r="H194" s="1565">
        <v>217.52</v>
      </c>
      <c r="I194" s="1565" t="s">
        <v>6739</v>
      </c>
      <c r="J194" s="1566">
        <v>0</v>
      </c>
      <c r="K194" s="1554"/>
    </row>
    <row r="195" spans="1:11" s="793" customFormat="1" ht="28.5" customHeight="1" x14ac:dyDescent="0.25">
      <c r="A195" s="1565" t="s">
        <v>6742</v>
      </c>
      <c r="B195" s="1566" t="s">
        <v>1129</v>
      </c>
      <c r="C195" s="1565" t="s">
        <v>981</v>
      </c>
      <c r="D195" s="1565">
        <v>2546.02</v>
      </c>
      <c r="E195" s="1565">
        <v>5100.3500000000004</v>
      </c>
      <c r="F195" s="1565" t="s">
        <v>22</v>
      </c>
      <c r="G195" s="1565">
        <v>89.91</v>
      </c>
      <c r="H195" s="1565">
        <v>180.12</v>
      </c>
      <c r="I195" s="1565" t="s">
        <v>6739</v>
      </c>
      <c r="J195" s="1566">
        <v>0</v>
      </c>
      <c r="K195" s="1554"/>
    </row>
    <row r="196" spans="1:11" s="793" customFormat="1" ht="28.5" customHeight="1" x14ac:dyDescent="0.25">
      <c r="A196" s="1565" t="s">
        <v>1134</v>
      </c>
      <c r="B196" s="1566" t="s">
        <v>1131</v>
      </c>
      <c r="C196" s="1565" t="s">
        <v>981</v>
      </c>
      <c r="D196" s="1565">
        <v>2832.38</v>
      </c>
      <c r="E196" s="1565">
        <v>2832.38</v>
      </c>
      <c r="F196" s="1565" t="s">
        <v>22</v>
      </c>
      <c r="G196" s="1565">
        <v>100.02</v>
      </c>
      <c r="H196" s="1565">
        <v>100.02</v>
      </c>
      <c r="I196" s="1565">
        <v>0</v>
      </c>
      <c r="J196" s="1566">
        <v>0</v>
      </c>
      <c r="K196" s="1554"/>
    </row>
    <row r="197" spans="1:11" s="793" customFormat="1" ht="28.5" customHeight="1" x14ac:dyDescent="0.25">
      <c r="A197" s="1565" t="s">
        <v>1136</v>
      </c>
      <c r="B197" s="1566" t="s">
        <v>1133</v>
      </c>
      <c r="C197" s="1565" t="s">
        <v>981</v>
      </c>
      <c r="D197" s="1565">
        <v>6482.09</v>
      </c>
      <c r="E197" s="1565">
        <v>7225.24</v>
      </c>
      <c r="F197" s="1565" t="s">
        <v>22</v>
      </c>
      <c r="G197" s="1565">
        <v>228.91</v>
      </c>
      <c r="H197" s="1565">
        <v>255.16</v>
      </c>
      <c r="I197" s="1565">
        <v>0</v>
      </c>
      <c r="J197" s="1566">
        <v>0</v>
      </c>
      <c r="K197" s="1554"/>
    </row>
    <row r="198" spans="1:11" s="793" customFormat="1" ht="28.5" customHeight="1" x14ac:dyDescent="0.25">
      <c r="A198" s="1565" t="s">
        <v>1139</v>
      </c>
      <c r="B198" s="1566" t="s">
        <v>1135</v>
      </c>
      <c r="C198" s="1565" t="s">
        <v>981</v>
      </c>
      <c r="D198" s="1565">
        <v>5057.8100000000004</v>
      </c>
      <c r="E198" s="1565">
        <v>5057.8100000000004</v>
      </c>
      <c r="F198" s="1565" t="s">
        <v>22</v>
      </c>
      <c r="G198" s="1565">
        <v>178.62</v>
      </c>
      <c r="H198" s="1565">
        <v>178.62</v>
      </c>
      <c r="I198" s="1565">
        <v>0</v>
      </c>
      <c r="J198" s="1566">
        <v>0</v>
      </c>
      <c r="K198" s="1554"/>
    </row>
    <row r="199" spans="1:11" s="793" customFormat="1" ht="28.5" customHeight="1" x14ac:dyDescent="0.25">
      <c r="A199" s="1565" t="s">
        <v>1141</v>
      </c>
      <c r="B199" s="1566" t="s">
        <v>6743</v>
      </c>
      <c r="C199" s="1565" t="s">
        <v>1138</v>
      </c>
      <c r="D199" s="1565">
        <v>68.709999999999994</v>
      </c>
      <c r="E199" s="1565">
        <v>68.709999999999994</v>
      </c>
      <c r="F199" s="1565" t="s">
        <v>51</v>
      </c>
      <c r="G199" s="1565">
        <v>225.41</v>
      </c>
      <c r="H199" s="1565">
        <v>225.41</v>
      </c>
      <c r="I199" s="1565" t="s">
        <v>6744</v>
      </c>
      <c r="J199" s="1566">
        <v>0</v>
      </c>
      <c r="K199" s="1554"/>
    </row>
    <row r="200" spans="1:11" s="793" customFormat="1" ht="28.5" customHeight="1" x14ac:dyDescent="0.25">
      <c r="A200" s="1565" t="s">
        <v>6745</v>
      </c>
      <c r="B200" s="1566" t="s">
        <v>6746</v>
      </c>
      <c r="C200" s="1565" t="s">
        <v>981</v>
      </c>
      <c r="D200" s="1565">
        <v>7283.25</v>
      </c>
      <c r="E200" s="1565">
        <v>7283.25</v>
      </c>
      <c r="F200" s="1565" t="s">
        <v>22</v>
      </c>
      <c r="G200" s="1565">
        <v>257.20999999999998</v>
      </c>
      <c r="H200" s="1565">
        <v>257.20999999999998</v>
      </c>
      <c r="I200" s="1565" t="s">
        <v>6747</v>
      </c>
      <c r="J200" s="1566">
        <v>0</v>
      </c>
      <c r="K200" s="1554"/>
    </row>
    <row r="201" spans="1:11" s="793" customFormat="1" ht="28.5" customHeight="1" x14ac:dyDescent="0.25">
      <c r="A201" s="1565" t="s">
        <v>6748</v>
      </c>
      <c r="B201" s="1566" t="s">
        <v>6749</v>
      </c>
      <c r="C201" s="1565" t="s">
        <v>981</v>
      </c>
      <c r="D201" s="1565">
        <v>0</v>
      </c>
      <c r="E201" s="1565">
        <v>7156.37</v>
      </c>
      <c r="F201" s="1565" t="s">
        <v>22</v>
      </c>
      <c r="G201" s="1565">
        <v>0</v>
      </c>
      <c r="H201" s="1565">
        <v>252.73</v>
      </c>
      <c r="I201" s="1565" t="s">
        <v>6747</v>
      </c>
      <c r="J201" s="1566">
        <v>0</v>
      </c>
      <c r="K201" s="1554"/>
    </row>
    <row r="202" spans="1:11" s="793" customFormat="1" ht="28.5" customHeight="1" x14ac:dyDescent="0.25">
      <c r="A202" s="1565" t="s">
        <v>6750</v>
      </c>
      <c r="B202" s="1566" t="s">
        <v>6751</v>
      </c>
      <c r="C202" s="1565" t="s">
        <v>1268</v>
      </c>
      <c r="D202" s="1565">
        <v>1618.5</v>
      </c>
      <c r="E202" s="1565">
        <v>4519.6099999999997</v>
      </c>
      <c r="F202" s="1565" t="s">
        <v>22</v>
      </c>
      <c r="G202" s="1565">
        <v>571.57000000000005</v>
      </c>
      <c r="H202" s="1565">
        <v>1596.09</v>
      </c>
      <c r="I202" s="1565" t="s">
        <v>6747</v>
      </c>
      <c r="J202" s="1566">
        <v>0</v>
      </c>
      <c r="K202" s="1554"/>
    </row>
    <row r="203" spans="1:11" s="793" customFormat="1" ht="28.5" customHeight="1" x14ac:dyDescent="0.25">
      <c r="A203" s="1565" t="s">
        <v>6752</v>
      </c>
      <c r="B203" s="1566" t="s">
        <v>6753</v>
      </c>
      <c r="C203" s="1565" t="s">
        <v>1268</v>
      </c>
      <c r="D203" s="1565">
        <v>1575.37</v>
      </c>
      <c r="E203" s="1565">
        <v>1781.86</v>
      </c>
      <c r="F203" s="1565" t="s">
        <v>22</v>
      </c>
      <c r="G203" s="1565">
        <v>556.34</v>
      </c>
      <c r="H203" s="1565">
        <v>629.26</v>
      </c>
      <c r="I203" s="1565" t="s">
        <v>6747</v>
      </c>
      <c r="J203" s="1566">
        <v>0</v>
      </c>
      <c r="K203" s="1554"/>
    </row>
    <row r="204" spans="1:11" s="793" customFormat="1" ht="28.5" customHeight="1" x14ac:dyDescent="0.25">
      <c r="A204" s="1565" t="s">
        <v>6754</v>
      </c>
      <c r="B204" s="1566" t="s">
        <v>1142</v>
      </c>
      <c r="C204" s="1565" t="s">
        <v>1143</v>
      </c>
      <c r="D204" s="1565">
        <v>1132.95</v>
      </c>
      <c r="E204" s="1565">
        <v>1132.95</v>
      </c>
      <c r="F204" s="1565" t="s">
        <v>788</v>
      </c>
      <c r="G204" s="1565">
        <v>1486.81</v>
      </c>
      <c r="H204" s="1565">
        <v>1486.81</v>
      </c>
      <c r="I204" s="1565" t="s">
        <v>6755</v>
      </c>
      <c r="J204" s="1566" t="s">
        <v>6756</v>
      </c>
      <c r="K204" s="1554"/>
    </row>
    <row r="205" spans="1:11" s="793" customFormat="1" ht="28.5" customHeight="1" x14ac:dyDescent="0.25">
      <c r="A205" s="1565" t="s">
        <v>6757</v>
      </c>
      <c r="B205" s="1566" t="s">
        <v>6450</v>
      </c>
      <c r="C205" s="1565" t="s">
        <v>1095</v>
      </c>
      <c r="D205" s="1565">
        <v>1618.5</v>
      </c>
      <c r="E205" s="1565">
        <v>7693.5</v>
      </c>
      <c r="F205" s="1565" t="s">
        <v>21</v>
      </c>
      <c r="G205" s="1565">
        <v>17.420000000000002</v>
      </c>
      <c r="H205" s="1565">
        <v>82.78</v>
      </c>
      <c r="I205" s="1565">
        <v>3.15</v>
      </c>
      <c r="J205" s="1566">
        <v>0</v>
      </c>
      <c r="K205" s="1554"/>
    </row>
    <row r="206" spans="1:11" s="793" customFormat="1" ht="28.5" customHeight="1" x14ac:dyDescent="0.25">
      <c r="A206" s="1565" t="s">
        <v>1172</v>
      </c>
      <c r="B206" s="1566" t="s">
        <v>6758</v>
      </c>
      <c r="C206" s="1565" t="s">
        <v>981</v>
      </c>
      <c r="D206" s="1565">
        <v>3641.63</v>
      </c>
      <c r="E206" s="1565">
        <v>3641.63</v>
      </c>
      <c r="F206" s="1565" t="s">
        <v>22</v>
      </c>
      <c r="G206" s="1565">
        <v>128.6</v>
      </c>
      <c r="H206" s="1565">
        <v>128.6</v>
      </c>
      <c r="I206" s="1565" t="s">
        <v>6759</v>
      </c>
      <c r="J206" s="1566">
        <v>0</v>
      </c>
      <c r="K206" s="1554"/>
    </row>
    <row r="207" spans="1:11" s="793" customFormat="1" ht="28.5" customHeight="1" x14ac:dyDescent="0.25">
      <c r="A207" s="1565" t="s">
        <v>1174</v>
      </c>
      <c r="B207" s="1566" t="s">
        <v>6760</v>
      </c>
      <c r="C207" s="1565" t="s">
        <v>981</v>
      </c>
      <c r="D207" s="1565">
        <v>5664.75</v>
      </c>
      <c r="E207" s="1565">
        <v>5664.75</v>
      </c>
      <c r="F207" s="1565" t="s">
        <v>22</v>
      </c>
      <c r="G207" s="1565">
        <v>200.05</v>
      </c>
      <c r="H207" s="1565">
        <v>200.05</v>
      </c>
      <c r="I207" s="1565" t="s">
        <v>6759</v>
      </c>
      <c r="J207" s="1566">
        <v>0</v>
      </c>
      <c r="K207" s="1554"/>
    </row>
    <row r="208" spans="1:11" s="793" customFormat="1" ht="28.5" customHeight="1" x14ac:dyDescent="0.25">
      <c r="A208" s="1565" t="s">
        <v>6761</v>
      </c>
      <c r="B208" s="1566" t="s">
        <v>1151</v>
      </c>
      <c r="C208" s="1565" t="s">
        <v>1152</v>
      </c>
      <c r="D208" s="1565">
        <v>11329.5</v>
      </c>
      <c r="E208" s="1565">
        <v>11329.5</v>
      </c>
      <c r="F208" s="1565" t="s">
        <v>788</v>
      </c>
      <c r="G208" s="1565">
        <v>7040.02</v>
      </c>
      <c r="H208" s="1565">
        <v>7040.02</v>
      </c>
      <c r="I208" s="1565" t="s">
        <v>6759</v>
      </c>
      <c r="J208" s="1566">
        <v>0</v>
      </c>
      <c r="K208" s="1554"/>
    </row>
    <row r="209" spans="1:11" s="793" customFormat="1" ht="28.5" customHeight="1" x14ac:dyDescent="0.25">
      <c r="A209" s="1565" t="s">
        <v>6762</v>
      </c>
      <c r="B209" s="1566" t="s">
        <v>1154</v>
      </c>
      <c r="C209" s="1565" t="s">
        <v>1152</v>
      </c>
      <c r="D209" s="1565">
        <v>14971.13</v>
      </c>
      <c r="E209" s="1565">
        <v>14971.13</v>
      </c>
      <c r="F209" s="1565" t="s">
        <v>788</v>
      </c>
      <c r="G209" s="1565">
        <v>9302.8799999999992</v>
      </c>
      <c r="H209" s="1565">
        <v>9302.8799999999992</v>
      </c>
      <c r="I209" s="1565" t="s">
        <v>6759</v>
      </c>
      <c r="J209" s="1566">
        <v>0</v>
      </c>
      <c r="K209" s="1554"/>
    </row>
    <row r="210" spans="1:11" s="793" customFormat="1" ht="28.5" customHeight="1" x14ac:dyDescent="0.25">
      <c r="A210" s="1565" t="s">
        <v>6763</v>
      </c>
      <c r="B210" s="1566" t="s">
        <v>1156</v>
      </c>
      <c r="C210" s="1565" t="s">
        <v>1152</v>
      </c>
      <c r="D210" s="1565">
        <v>23872.880000000001</v>
      </c>
      <c r="E210" s="1565">
        <v>23872.880000000001</v>
      </c>
      <c r="F210" s="1565" t="s">
        <v>788</v>
      </c>
      <c r="G210" s="1565">
        <v>14834.33</v>
      </c>
      <c r="H210" s="1565">
        <v>14834.33</v>
      </c>
      <c r="I210" s="1565" t="s">
        <v>6759</v>
      </c>
      <c r="J210" s="1566">
        <v>0</v>
      </c>
      <c r="K210" s="1554"/>
    </row>
    <row r="211" spans="1:11" s="793" customFormat="1" ht="28.5" customHeight="1" x14ac:dyDescent="0.25">
      <c r="A211" s="1565" t="s">
        <v>1182</v>
      </c>
      <c r="B211" s="1566" t="s">
        <v>6764</v>
      </c>
      <c r="C211" s="1565" t="s">
        <v>981</v>
      </c>
      <c r="D211" s="1565">
        <v>25.49</v>
      </c>
      <c r="E211" s="1565">
        <v>796.41</v>
      </c>
      <c r="F211" s="1565" t="s">
        <v>22</v>
      </c>
      <c r="G211" s="1565">
        <v>0.9</v>
      </c>
      <c r="H211" s="1565">
        <v>28.13</v>
      </c>
      <c r="I211" s="1565" t="s">
        <v>6765</v>
      </c>
      <c r="J211" s="1566">
        <v>0</v>
      </c>
      <c r="K211" s="1554"/>
    </row>
    <row r="212" spans="1:11" s="793" customFormat="1" ht="28.5" customHeight="1" x14ac:dyDescent="0.25">
      <c r="A212" s="1565" t="s">
        <v>6766</v>
      </c>
      <c r="B212" s="1566" t="s">
        <v>1158</v>
      </c>
      <c r="C212" s="1565" t="s">
        <v>1159</v>
      </c>
      <c r="D212" s="1565">
        <v>2941.31</v>
      </c>
      <c r="E212" s="1565">
        <v>2941.31</v>
      </c>
      <c r="F212" s="1565" t="s">
        <v>1160</v>
      </c>
      <c r="G212" s="1565">
        <v>7268.06</v>
      </c>
      <c r="H212" s="1565">
        <v>7268.06</v>
      </c>
      <c r="I212" s="1565" t="s">
        <v>6664</v>
      </c>
      <c r="J212" s="1566" t="s">
        <v>6767</v>
      </c>
      <c r="K212" s="1554"/>
    </row>
    <row r="213" spans="1:11" s="793" customFormat="1" ht="28.5" customHeight="1" x14ac:dyDescent="0.25">
      <c r="A213" s="1565" t="s">
        <v>6768</v>
      </c>
      <c r="B213" s="1566" t="s">
        <v>1162</v>
      </c>
      <c r="C213" s="1565" t="s">
        <v>1159</v>
      </c>
      <c r="D213" s="1565">
        <v>3361.5</v>
      </c>
      <c r="E213" s="1565">
        <v>3361.5</v>
      </c>
      <c r="F213" s="1565" t="s">
        <v>1160</v>
      </c>
      <c r="G213" s="1565">
        <v>8306.36</v>
      </c>
      <c r="H213" s="1565">
        <v>8306.36</v>
      </c>
      <c r="I213" s="1565" t="s">
        <v>6664</v>
      </c>
      <c r="J213" s="1566">
        <v>0</v>
      </c>
      <c r="K213" s="1554"/>
    </row>
    <row r="214" spans="1:11" s="793" customFormat="1" ht="28.5" customHeight="1" x14ac:dyDescent="0.25">
      <c r="A214" s="1565" t="s">
        <v>6769</v>
      </c>
      <c r="B214" s="1566" t="s">
        <v>1164</v>
      </c>
      <c r="C214" s="1565" t="s">
        <v>1363</v>
      </c>
      <c r="D214" s="1565">
        <v>1213.8800000000001</v>
      </c>
      <c r="E214" s="1565">
        <v>1213.8800000000001</v>
      </c>
      <c r="F214" s="1565" t="s">
        <v>51</v>
      </c>
      <c r="G214" s="1565">
        <v>39.83</v>
      </c>
      <c r="H214" s="1565">
        <v>39.83</v>
      </c>
      <c r="I214" s="1565">
        <v>3.9</v>
      </c>
      <c r="J214" s="1566">
        <v>0</v>
      </c>
      <c r="K214" s="1554"/>
    </row>
    <row r="215" spans="1:11" s="793" customFormat="1" ht="28.5" customHeight="1" x14ac:dyDescent="0.25">
      <c r="A215" s="1565" t="s">
        <v>6770</v>
      </c>
      <c r="B215" s="1566" t="s">
        <v>1167</v>
      </c>
      <c r="C215" s="1565" t="s">
        <v>1363</v>
      </c>
      <c r="D215" s="1565">
        <v>1618.5</v>
      </c>
      <c r="E215" s="1565">
        <v>1618.5</v>
      </c>
      <c r="F215" s="1565" t="s">
        <v>51</v>
      </c>
      <c r="G215" s="1565">
        <v>53.1</v>
      </c>
      <c r="H215" s="1565">
        <v>53.1</v>
      </c>
      <c r="I215" s="1565">
        <v>3.9</v>
      </c>
      <c r="J215" s="1566">
        <v>0</v>
      </c>
      <c r="K215" s="1554"/>
    </row>
    <row r="216" spans="1:11" s="793" customFormat="1" ht="28.5" customHeight="1" x14ac:dyDescent="0.25">
      <c r="A216" s="1565" t="s">
        <v>6771</v>
      </c>
      <c r="B216" s="1566" t="s">
        <v>1169</v>
      </c>
      <c r="C216" s="1565" t="s">
        <v>1363</v>
      </c>
      <c r="D216" s="1565">
        <v>1228.44</v>
      </c>
      <c r="E216" s="1565">
        <v>1228.44</v>
      </c>
      <c r="F216" s="1565" t="s">
        <v>51</v>
      </c>
      <c r="G216" s="1565">
        <v>40.299999999999997</v>
      </c>
      <c r="H216" s="1565">
        <v>40.299999999999997</v>
      </c>
      <c r="I216" s="1565">
        <v>3.9</v>
      </c>
      <c r="J216" s="1566">
        <v>0</v>
      </c>
      <c r="K216" s="1554"/>
    </row>
    <row r="217" spans="1:11" s="793" customFormat="1" ht="28.5" customHeight="1" x14ac:dyDescent="0.25">
      <c r="A217" s="1565" t="s">
        <v>6772</v>
      </c>
      <c r="B217" s="1566" t="s">
        <v>1171</v>
      </c>
      <c r="C217" s="1565" t="s">
        <v>1363</v>
      </c>
      <c r="D217" s="1565">
        <v>1618.5</v>
      </c>
      <c r="E217" s="1565">
        <v>1618.5</v>
      </c>
      <c r="F217" s="1565" t="s">
        <v>51</v>
      </c>
      <c r="G217" s="1565">
        <v>53.1</v>
      </c>
      <c r="H217" s="1565">
        <v>53.1</v>
      </c>
      <c r="I217" s="1565">
        <v>3.9</v>
      </c>
      <c r="J217" s="1566">
        <v>0</v>
      </c>
      <c r="K217" s="1554"/>
    </row>
    <row r="218" spans="1:11" s="793" customFormat="1" ht="28.5" customHeight="1" x14ac:dyDescent="0.25">
      <c r="A218" s="1565" t="s">
        <v>1188</v>
      </c>
      <c r="B218" s="1566" t="s">
        <v>1173</v>
      </c>
      <c r="C218" s="1565" t="s">
        <v>981</v>
      </c>
      <c r="D218" s="1565">
        <v>4855.5</v>
      </c>
      <c r="E218" s="1565">
        <v>4855.5</v>
      </c>
      <c r="F218" s="1565" t="s">
        <v>22</v>
      </c>
      <c r="G218" s="1565">
        <v>171.47</v>
      </c>
      <c r="H218" s="1565">
        <v>171.47</v>
      </c>
      <c r="I218" s="1565" t="s">
        <v>6773</v>
      </c>
      <c r="J218" s="1566" t="s">
        <v>6774</v>
      </c>
      <c r="K218" s="1554"/>
    </row>
    <row r="219" spans="1:11" s="793" customFormat="1" ht="28.5" customHeight="1" x14ac:dyDescent="0.25">
      <c r="A219" s="1565" t="s">
        <v>1190</v>
      </c>
      <c r="B219" s="1566" t="s">
        <v>1175</v>
      </c>
      <c r="C219" s="1565" t="s">
        <v>981</v>
      </c>
      <c r="D219" s="1565">
        <v>7470</v>
      </c>
      <c r="E219" s="1565">
        <v>7470</v>
      </c>
      <c r="F219" s="1565" t="s">
        <v>22</v>
      </c>
      <c r="G219" s="1565">
        <v>263.8</v>
      </c>
      <c r="H219" s="1565">
        <v>263.8</v>
      </c>
      <c r="I219" s="1565" t="s">
        <v>6773</v>
      </c>
      <c r="J219" s="1566">
        <v>0</v>
      </c>
      <c r="K219" s="1554"/>
    </row>
    <row r="220" spans="1:11" s="793" customFormat="1" ht="28.5" customHeight="1" x14ac:dyDescent="0.25">
      <c r="A220" s="1565" t="s">
        <v>1192</v>
      </c>
      <c r="B220" s="1566" t="s">
        <v>1177</v>
      </c>
      <c r="C220" s="1565" t="s">
        <v>981</v>
      </c>
      <c r="D220" s="1565">
        <v>440.48</v>
      </c>
      <c r="E220" s="1565">
        <v>440.48</v>
      </c>
      <c r="F220" s="1565" t="s">
        <v>22</v>
      </c>
      <c r="G220" s="1565">
        <v>15.56</v>
      </c>
      <c r="H220" s="1565">
        <v>15.56</v>
      </c>
      <c r="I220" s="1565" t="s">
        <v>6773</v>
      </c>
      <c r="J220" s="1566">
        <v>0</v>
      </c>
      <c r="K220" s="1554"/>
    </row>
    <row r="221" spans="1:11" s="793" customFormat="1" ht="28.5" customHeight="1" x14ac:dyDescent="0.25">
      <c r="A221" s="1565" t="s">
        <v>6775</v>
      </c>
      <c r="B221" s="1566" t="s">
        <v>1179</v>
      </c>
      <c r="C221" s="1565" t="s">
        <v>981</v>
      </c>
      <c r="D221" s="1565">
        <v>2262.66</v>
      </c>
      <c r="E221" s="1565">
        <v>2262.66</v>
      </c>
      <c r="F221" s="1565" t="s">
        <v>22</v>
      </c>
      <c r="G221" s="1565">
        <v>79.91</v>
      </c>
      <c r="H221" s="1565">
        <v>79.91</v>
      </c>
      <c r="I221" s="1565" t="s">
        <v>6776</v>
      </c>
      <c r="J221" s="1566">
        <v>0</v>
      </c>
      <c r="K221" s="1554"/>
    </row>
    <row r="222" spans="1:11" s="793" customFormat="1" ht="28.5" customHeight="1" x14ac:dyDescent="0.25">
      <c r="A222" s="1565" t="s">
        <v>6777</v>
      </c>
      <c r="B222" s="1566" t="s">
        <v>1181</v>
      </c>
      <c r="C222" s="1565" t="s">
        <v>981</v>
      </c>
      <c r="D222" s="1565">
        <v>2427.75</v>
      </c>
      <c r="E222" s="1565">
        <v>2427.75</v>
      </c>
      <c r="F222" s="1565" t="s">
        <v>22</v>
      </c>
      <c r="G222" s="1565">
        <v>85.74</v>
      </c>
      <c r="H222" s="1565">
        <v>85.74</v>
      </c>
      <c r="I222" s="1565">
        <v>2.2000000000000002</v>
      </c>
      <c r="J222" s="1566">
        <v>0</v>
      </c>
      <c r="K222" s="1554"/>
    </row>
    <row r="223" spans="1:11" s="793" customFormat="1" ht="28.5" customHeight="1" x14ac:dyDescent="0.25">
      <c r="A223" s="1565" t="s">
        <v>1200</v>
      </c>
      <c r="B223" s="1566" t="s">
        <v>1183</v>
      </c>
      <c r="C223" s="1565" t="s">
        <v>981</v>
      </c>
      <c r="D223" s="1565">
        <v>5664.75</v>
      </c>
      <c r="E223" s="1565">
        <v>5664.75</v>
      </c>
      <c r="F223" s="1565" t="s">
        <v>22</v>
      </c>
      <c r="G223" s="1565">
        <v>200.05</v>
      </c>
      <c r="H223" s="1565">
        <v>200.05</v>
      </c>
      <c r="I223" s="1565">
        <v>2.1</v>
      </c>
      <c r="J223" s="1566">
        <v>0</v>
      </c>
      <c r="K223" s="1554"/>
    </row>
    <row r="224" spans="1:11" s="793" customFormat="1" ht="28.5" customHeight="1" x14ac:dyDescent="0.25">
      <c r="A224" s="1565" t="s">
        <v>6778</v>
      </c>
      <c r="B224" s="1566" t="s">
        <v>1185</v>
      </c>
      <c r="C224" s="1565" t="s">
        <v>981</v>
      </c>
      <c r="D224" s="1565">
        <v>3641.63</v>
      </c>
      <c r="E224" s="1565">
        <v>3641.63</v>
      </c>
      <c r="F224" s="1565" t="s">
        <v>22</v>
      </c>
      <c r="G224" s="1565">
        <v>128.6</v>
      </c>
      <c r="H224" s="1565">
        <v>128.6</v>
      </c>
      <c r="I224" s="1565">
        <v>2.2000000000000002</v>
      </c>
      <c r="J224" s="1566">
        <v>0</v>
      </c>
      <c r="K224" s="1554"/>
    </row>
    <row r="225" spans="1:11" s="793" customFormat="1" ht="28.5" customHeight="1" x14ac:dyDescent="0.25">
      <c r="A225" s="1565" t="s">
        <v>6779</v>
      </c>
      <c r="B225" s="1566" t="s">
        <v>1187</v>
      </c>
      <c r="C225" s="1565" t="s">
        <v>981</v>
      </c>
      <c r="D225" s="1565">
        <v>3305.15</v>
      </c>
      <c r="E225" s="1565">
        <v>3305.15</v>
      </c>
      <c r="F225" s="1565" t="s">
        <v>22</v>
      </c>
      <c r="G225" s="1565">
        <v>116.72</v>
      </c>
      <c r="H225" s="1565">
        <v>116.72</v>
      </c>
      <c r="I225" s="1565">
        <v>1</v>
      </c>
      <c r="J225" s="1566" t="s">
        <v>6780</v>
      </c>
      <c r="K225" s="1554"/>
    </row>
    <row r="226" spans="1:11" s="793" customFormat="1" ht="28.5" customHeight="1" x14ac:dyDescent="0.25">
      <c r="A226" s="1565" t="s">
        <v>1210</v>
      </c>
      <c r="B226" s="1566" t="s">
        <v>6781</v>
      </c>
      <c r="C226" s="1565" t="s">
        <v>981</v>
      </c>
      <c r="D226" s="1565">
        <v>229.1</v>
      </c>
      <c r="E226" s="1565">
        <v>8228.01</v>
      </c>
      <c r="F226" s="1565" t="s">
        <v>22</v>
      </c>
      <c r="G226" s="1565">
        <v>8.09</v>
      </c>
      <c r="H226" s="1565">
        <v>290.57</v>
      </c>
      <c r="I226" s="1565" t="s">
        <v>6744</v>
      </c>
      <c r="J226" s="1566" t="s">
        <v>6782</v>
      </c>
      <c r="K226" s="1554"/>
    </row>
    <row r="227" spans="1:11" s="793" customFormat="1" ht="28.5" customHeight="1" x14ac:dyDescent="0.25">
      <c r="A227" s="1565" t="s">
        <v>1213</v>
      </c>
      <c r="B227" s="1566" t="s">
        <v>1191</v>
      </c>
      <c r="C227" s="1565" t="s">
        <v>981</v>
      </c>
      <c r="D227" s="1565">
        <v>292.95</v>
      </c>
      <c r="E227" s="1565">
        <v>10650.82</v>
      </c>
      <c r="F227" s="1565" t="s">
        <v>22</v>
      </c>
      <c r="G227" s="1565">
        <v>10.35</v>
      </c>
      <c r="H227" s="1565">
        <v>376.13</v>
      </c>
      <c r="I227" s="1565" t="s">
        <v>6744</v>
      </c>
      <c r="J227" s="1566">
        <v>0</v>
      </c>
      <c r="K227" s="1554"/>
    </row>
    <row r="228" spans="1:11" s="793" customFormat="1" ht="28.5" customHeight="1" x14ac:dyDescent="0.25">
      <c r="A228" s="1565" t="s">
        <v>6783</v>
      </c>
      <c r="B228" s="1566" t="s">
        <v>1193</v>
      </c>
      <c r="C228" s="1565" t="s">
        <v>981</v>
      </c>
      <c r="D228" s="1565">
        <v>303.47000000000003</v>
      </c>
      <c r="E228" s="1565">
        <v>11602.97</v>
      </c>
      <c r="F228" s="1565" t="s">
        <v>22</v>
      </c>
      <c r="G228" s="1565">
        <v>10.72</v>
      </c>
      <c r="H228" s="1565">
        <v>409.76</v>
      </c>
      <c r="I228" s="1565" t="s">
        <v>6744</v>
      </c>
      <c r="J228" s="1566">
        <v>0</v>
      </c>
      <c r="K228" s="1554"/>
    </row>
    <row r="229" spans="1:11" s="793" customFormat="1" ht="28.5" customHeight="1" x14ac:dyDescent="0.25">
      <c r="A229" s="1565" t="s">
        <v>6784</v>
      </c>
      <c r="B229" s="1566" t="s">
        <v>6785</v>
      </c>
      <c r="C229" s="1565" t="s">
        <v>981</v>
      </c>
      <c r="D229" s="1565">
        <v>9337.5</v>
      </c>
      <c r="E229" s="1565">
        <v>18328.5</v>
      </c>
      <c r="F229" s="1565" t="s">
        <v>22</v>
      </c>
      <c r="G229" s="1565">
        <v>329.75</v>
      </c>
      <c r="H229" s="1565">
        <v>647.27</v>
      </c>
      <c r="I229" s="1565" t="s">
        <v>6744</v>
      </c>
      <c r="J229" s="1566" t="s">
        <v>6786</v>
      </c>
      <c r="K229" s="1554"/>
    </row>
    <row r="230" spans="1:11" s="793" customFormat="1" ht="28.5" customHeight="1" x14ac:dyDescent="0.25">
      <c r="A230" s="1565" t="s">
        <v>6787</v>
      </c>
      <c r="B230" s="1566" t="s">
        <v>6788</v>
      </c>
      <c r="C230" s="1565" t="s">
        <v>981</v>
      </c>
      <c r="D230" s="1565">
        <v>12076.5</v>
      </c>
      <c r="E230" s="1565">
        <v>23983.5</v>
      </c>
      <c r="F230" s="1565" t="s">
        <v>22</v>
      </c>
      <c r="G230" s="1565">
        <v>426.48</v>
      </c>
      <c r="H230" s="1565">
        <v>846.97</v>
      </c>
      <c r="I230" s="1565" t="s">
        <v>6744</v>
      </c>
      <c r="J230" s="1566">
        <v>0</v>
      </c>
      <c r="K230" s="1554"/>
    </row>
    <row r="231" spans="1:11" s="793" customFormat="1" ht="28.5" customHeight="1" x14ac:dyDescent="0.25">
      <c r="A231" s="1565" t="s">
        <v>6789</v>
      </c>
      <c r="B231" s="1566" t="s">
        <v>1199</v>
      </c>
      <c r="C231" s="1565" t="s">
        <v>981</v>
      </c>
      <c r="D231" s="1565">
        <v>17056.5</v>
      </c>
      <c r="E231" s="1565">
        <v>31150.5</v>
      </c>
      <c r="F231" s="1565" t="s">
        <v>22</v>
      </c>
      <c r="G231" s="1565">
        <v>602.35</v>
      </c>
      <c r="H231" s="1565">
        <v>1100.07</v>
      </c>
      <c r="I231" s="1565" t="s">
        <v>6744</v>
      </c>
      <c r="J231" s="1566">
        <v>0</v>
      </c>
      <c r="K231" s="1554"/>
    </row>
    <row r="232" spans="1:11" s="793" customFormat="1" ht="28.5" customHeight="1" x14ac:dyDescent="0.25">
      <c r="A232" s="1565" t="s">
        <v>1217</v>
      </c>
      <c r="B232" s="1566" t="s">
        <v>1201</v>
      </c>
      <c r="C232" s="1565" t="s">
        <v>981</v>
      </c>
      <c r="D232" s="1565">
        <v>5745.67</v>
      </c>
      <c r="E232" s="1565">
        <v>5745.67</v>
      </c>
      <c r="F232" s="1565" t="s">
        <v>22</v>
      </c>
      <c r="G232" s="1565">
        <v>202.91</v>
      </c>
      <c r="H232" s="1565">
        <v>202.91</v>
      </c>
      <c r="I232" s="1565" t="s">
        <v>6790</v>
      </c>
      <c r="J232" s="1566" t="s">
        <v>6786</v>
      </c>
      <c r="K232" s="1554"/>
    </row>
    <row r="233" spans="1:11" s="793" customFormat="1" ht="28.5" customHeight="1" x14ac:dyDescent="0.25">
      <c r="A233" s="1565" t="s">
        <v>6791</v>
      </c>
      <c r="B233" s="1566" t="s">
        <v>1203</v>
      </c>
      <c r="C233" s="1565" t="s">
        <v>6</v>
      </c>
      <c r="D233" s="1565">
        <v>0</v>
      </c>
      <c r="E233" s="1565">
        <v>556.11</v>
      </c>
      <c r="F233" s="1565" t="s">
        <v>6</v>
      </c>
      <c r="G233" s="1565">
        <v>0</v>
      </c>
      <c r="H233" s="1565">
        <v>556.11</v>
      </c>
      <c r="I233" s="1565">
        <v>3.8</v>
      </c>
      <c r="J233" s="1566">
        <v>0</v>
      </c>
      <c r="K233" s="1554"/>
    </row>
    <row r="234" spans="1:11" s="793" customFormat="1" ht="28.5" customHeight="1" x14ac:dyDescent="0.25">
      <c r="A234" s="1565" t="s">
        <v>6792</v>
      </c>
      <c r="B234" s="1566" t="s">
        <v>1205</v>
      </c>
      <c r="C234" s="1565" t="s">
        <v>6</v>
      </c>
      <c r="D234" s="1565">
        <v>0</v>
      </c>
      <c r="E234" s="1565">
        <v>835.02</v>
      </c>
      <c r="F234" s="1565" t="s">
        <v>6</v>
      </c>
      <c r="G234" s="1565">
        <v>0</v>
      </c>
      <c r="H234" s="1565">
        <v>835.02</v>
      </c>
      <c r="I234" s="1565">
        <v>3.8</v>
      </c>
      <c r="J234" s="1566">
        <v>0</v>
      </c>
      <c r="K234" s="1554"/>
    </row>
    <row r="235" spans="1:11" s="793" customFormat="1" ht="28.5" customHeight="1" x14ac:dyDescent="0.25">
      <c r="A235" s="1565" t="s">
        <v>6793</v>
      </c>
      <c r="B235" s="1566" t="s">
        <v>1207</v>
      </c>
      <c r="C235" s="1565" t="s">
        <v>6</v>
      </c>
      <c r="D235" s="1565">
        <v>80.930000000000007</v>
      </c>
      <c r="E235" s="1565">
        <v>1402.92</v>
      </c>
      <c r="F235" s="1565" t="s">
        <v>6</v>
      </c>
      <c r="G235" s="1565">
        <v>80.930000000000007</v>
      </c>
      <c r="H235" s="1565">
        <v>1402.92</v>
      </c>
      <c r="I235" s="1565">
        <v>3.8</v>
      </c>
      <c r="J235" s="1566">
        <v>0</v>
      </c>
      <c r="K235" s="1554"/>
    </row>
    <row r="236" spans="1:11" s="793" customFormat="1" ht="28.5" customHeight="1" x14ac:dyDescent="0.25">
      <c r="A236" s="1565" t="s">
        <v>6794</v>
      </c>
      <c r="B236" s="1566" t="s">
        <v>6795</v>
      </c>
      <c r="C236" s="1565" t="s">
        <v>6</v>
      </c>
      <c r="D236" s="1565">
        <v>95.49</v>
      </c>
      <c r="E236" s="1565">
        <v>2571.96</v>
      </c>
      <c r="F236" s="1565" t="s">
        <v>6</v>
      </c>
      <c r="G236" s="1565">
        <v>95.49</v>
      </c>
      <c r="H236" s="1565">
        <v>2571.96</v>
      </c>
      <c r="I236" s="1565">
        <v>3.8</v>
      </c>
      <c r="J236" s="1566">
        <v>0</v>
      </c>
      <c r="K236" s="1554"/>
    </row>
    <row r="237" spans="1:11" s="793" customFormat="1" ht="28.5" customHeight="1" x14ac:dyDescent="0.25">
      <c r="A237" s="1565" t="s">
        <v>6796</v>
      </c>
      <c r="B237" s="1566" t="s">
        <v>1211</v>
      </c>
      <c r="C237" s="1565" t="s">
        <v>1331</v>
      </c>
      <c r="D237" s="1565">
        <v>40.46</v>
      </c>
      <c r="E237" s="1565">
        <v>40.46</v>
      </c>
      <c r="F237" s="1565" t="s">
        <v>21</v>
      </c>
      <c r="G237" s="1565">
        <v>4.3499999999999996</v>
      </c>
      <c r="H237" s="1565">
        <v>4.3499999999999996</v>
      </c>
      <c r="I237" s="1565" t="s">
        <v>6797</v>
      </c>
      <c r="J237" s="1566">
        <v>0</v>
      </c>
      <c r="K237" s="1554"/>
    </row>
    <row r="238" spans="1:11" s="793" customFormat="1" ht="28.5" customHeight="1" x14ac:dyDescent="0.25">
      <c r="A238" s="1565" t="s">
        <v>6798</v>
      </c>
      <c r="B238" s="1566" t="s">
        <v>1214</v>
      </c>
      <c r="C238" s="1565" t="s">
        <v>1331</v>
      </c>
      <c r="D238" s="1565">
        <v>80.930000000000007</v>
      </c>
      <c r="E238" s="1565">
        <v>80.930000000000007</v>
      </c>
      <c r="F238" s="1565" t="s">
        <v>21</v>
      </c>
      <c r="G238" s="1565">
        <v>8.7100000000000009</v>
      </c>
      <c r="H238" s="1565">
        <v>8.7100000000000009</v>
      </c>
      <c r="I238" s="1565">
        <v>1</v>
      </c>
      <c r="J238" s="1566">
        <v>0</v>
      </c>
      <c r="K238" s="1554"/>
    </row>
    <row r="239" spans="1:11" s="793" customFormat="1" ht="28.5" customHeight="1" x14ac:dyDescent="0.25">
      <c r="A239" s="1565" t="s">
        <v>1223</v>
      </c>
      <c r="B239" s="1566" t="s">
        <v>1216</v>
      </c>
      <c r="C239" s="1565" t="s">
        <v>1095</v>
      </c>
      <c r="D239" s="1565">
        <v>1052.02</v>
      </c>
      <c r="E239" s="1565">
        <v>1052.02</v>
      </c>
      <c r="F239" s="1565" t="s">
        <v>21</v>
      </c>
      <c r="G239" s="1565">
        <v>11.32</v>
      </c>
      <c r="H239" s="1565">
        <v>11.32</v>
      </c>
      <c r="I239" s="1565" t="s">
        <v>6799</v>
      </c>
      <c r="J239" s="1566">
        <v>0</v>
      </c>
      <c r="K239" s="1554"/>
    </row>
    <row r="240" spans="1:11" s="793" customFormat="1" ht="28.5" customHeight="1" x14ac:dyDescent="0.25">
      <c r="A240" s="1565" t="s">
        <v>6800</v>
      </c>
      <c r="B240" s="1566" t="s">
        <v>6801</v>
      </c>
      <c r="C240" s="1565" t="s">
        <v>981</v>
      </c>
      <c r="D240" s="1565">
        <v>95.49</v>
      </c>
      <c r="E240" s="1565">
        <v>4587.32</v>
      </c>
      <c r="F240" s="1565" t="s">
        <v>22</v>
      </c>
      <c r="G240" s="1565">
        <v>3.37</v>
      </c>
      <c r="H240" s="1565">
        <v>162</v>
      </c>
      <c r="I240" s="1565">
        <v>3.7</v>
      </c>
      <c r="J240" s="1566">
        <v>0</v>
      </c>
      <c r="K240" s="1554"/>
    </row>
    <row r="241" spans="1:11" s="793" customFormat="1" ht="28.5" customHeight="1" x14ac:dyDescent="0.25">
      <c r="A241" s="1565" t="s">
        <v>1230</v>
      </c>
      <c r="B241" s="1566" t="s">
        <v>1218</v>
      </c>
      <c r="C241" s="1565" t="s">
        <v>1160</v>
      </c>
      <c r="D241" s="1565">
        <v>7534.12</v>
      </c>
      <c r="E241" s="1565">
        <v>7534.12</v>
      </c>
      <c r="F241" s="1565" t="s">
        <v>1160</v>
      </c>
      <c r="G241" s="1565">
        <v>7534.12</v>
      </c>
      <c r="H241" s="1565">
        <v>7534.12</v>
      </c>
      <c r="I241" s="1565">
        <v>3.7</v>
      </c>
      <c r="J241" s="1566">
        <v>0</v>
      </c>
      <c r="K241" s="1554"/>
    </row>
    <row r="242" spans="1:11" s="793" customFormat="1" ht="28.5" customHeight="1" x14ac:dyDescent="0.25">
      <c r="A242" s="1565" t="s">
        <v>6802</v>
      </c>
      <c r="B242" s="1566" t="s">
        <v>1220</v>
      </c>
      <c r="C242" s="1565" t="s">
        <v>1095</v>
      </c>
      <c r="D242" s="1565">
        <v>3194.92</v>
      </c>
      <c r="E242" s="1565">
        <v>3194.92</v>
      </c>
      <c r="F242" s="1565" t="s">
        <v>21</v>
      </c>
      <c r="G242" s="1565">
        <v>34.380000000000003</v>
      </c>
      <c r="H242" s="1565">
        <v>34.380000000000003</v>
      </c>
      <c r="I242" s="1565">
        <v>3.15</v>
      </c>
      <c r="J242" s="1566">
        <v>0</v>
      </c>
      <c r="K242" s="1554"/>
    </row>
    <row r="243" spans="1:11" s="793" customFormat="1" ht="28.5" customHeight="1" x14ac:dyDescent="0.25">
      <c r="A243" s="1565" t="s">
        <v>1237</v>
      </c>
      <c r="B243" s="1566" t="s">
        <v>1222</v>
      </c>
      <c r="C243" s="1565" t="s">
        <v>1095</v>
      </c>
      <c r="D243" s="1565">
        <v>2725.15</v>
      </c>
      <c r="E243" s="1565">
        <v>12445.15</v>
      </c>
      <c r="F243" s="1565" t="s">
        <v>21</v>
      </c>
      <c r="G243" s="1565">
        <v>29.32</v>
      </c>
      <c r="H243" s="1565">
        <v>133.91</v>
      </c>
      <c r="I243" s="1565">
        <v>3.15</v>
      </c>
      <c r="J243" s="1566">
        <v>0</v>
      </c>
      <c r="K243" s="1554"/>
    </row>
    <row r="244" spans="1:11" s="793" customFormat="1" ht="28.5" customHeight="1" x14ac:dyDescent="0.25">
      <c r="A244" s="1565" t="s">
        <v>487</v>
      </c>
      <c r="B244" s="1566" t="s">
        <v>6803</v>
      </c>
      <c r="C244" s="1565" t="s">
        <v>981</v>
      </c>
      <c r="D244" s="1565">
        <v>15375.75</v>
      </c>
      <c r="E244" s="1565">
        <v>15375.75</v>
      </c>
      <c r="F244" s="1565" t="s">
        <v>22</v>
      </c>
      <c r="G244" s="1565">
        <v>542.99</v>
      </c>
      <c r="H244" s="1565">
        <v>542.99</v>
      </c>
      <c r="I244" s="1565">
        <v>3.2</v>
      </c>
      <c r="J244" s="1566">
        <v>0</v>
      </c>
      <c r="K244" s="1554"/>
    </row>
    <row r="245" spans="1:11" s="793" customFormat="1" ht="28.5" customHeight="1" x14ac:dyDescent="0.25">
      <c r="A245" s="1565" t="s">
        <v>6804</v>
      </c>
      <c r="B245" s="1566" t="s">
        <v>6805</v>
      </c>
      <c r="C245" s="1565" t="s">
        <v>981</v>
      </c>
      <c r="D245" s="1565">
        <v>0</v>
      </c>
      <c r="E245" s="1565">
        <v>5649.75</v>
      </c>
      <c r="F245" s="1565" t="s">
        <v>22</v>
      </c>
      <c r="G245" s="1565">
        <v>0</v>
      </c>
      <c r="H245" s="1565">
        <v>199.52</v>
      </c>
      <c r="I245" s="1565">
        <v>3.2</v>
      </c>
      <c r="J245" s="1566">
        <v>0</v>
      </c>
      <c r="K245" s="1554"/>
    </row>
    <row r="246" spans="1:11" s="793" customFormat="1" ht="28.5" customHeight="1" x14ac:dyDescent="0.25">
      <c r="A246" s="1565" t="s">
        <v>6806</v>
      </c>
      <c r="B246" s="1566" t="s">
        <v>6807</v>
      </c>
      <c r="C246" s="1565" t="s">
        <v>1095</v>
      </c>
      <c r="D246" s="1565">
        <v>6263.6</v>
      </c>
      <c r="E246" s="1565">
        <v>6263.6</v>
      </c>
      <c r="F246" s="1565" t="s">
        <v>21</v>
      </c>
      <c r="G246" s="1565">
        <v>67.400000000000006</v>
      </c>
      <c r="H246" s="1565">
        <v>67.400000000000006</v>
      </c>
      <c r="I246" s="1565">
        <v>3.7</v>
      </c>
      <c r="J246" s="1566">
        <v>0</v>
      </c>
      <c r="K246" s="1554"/>
    </row>
    <row r="247" spans="1:11" s="793" customFormat="1" ht="28.5" customHeight="1" x14ac:dyDescent="0.25">
      <c r="A247" s="1565" t="s">
        <v>488</v>
      </c>
      <c r="B247" s="1566" t="s">
        <v>1226</v>
      </c>
      <c r="C247" s="1565" t="s">
        <v>1227</v>
      </c>
      <c r="D247" s="1565">
        <v>8092.5</v>
      </c>
      <c r="E247" s="1565">
        <v>19756.5</v>
      </c>
      <c r="F247" s="1565" t="s">
        <v>51</v>
      </c>
      <c r="G247" s="1565">
        <v>265.5</v>
      </c>
      <c r="H247" s="1565">
        <v>648.17999999999995</v>
      </c>
      <c r="I247" s="1565">
        <v>3.7</v>
      </c>
      <c r="J247" s="1566">
        <v>0</v>
      </c>
      <c r="K247" s="1554"/>
    </row>
    <row r="248" spans="1:11" s="793" customFormat="1" ht="28.5" customHeight="1" x14ac:dyDescent="0.25">
      <c r="A248" s="1565" t="s">
        <v>1246</v>
      </c>
      <c r="B248" s="1566" t="s">
        <v>6808</v>
      </c>
      <c r="C248" s="1565" t="s">
        <v>1227</v>
      </c>
      <c r="D248" s="1565">
        <v>12624.3</v>
      </c>
      <c r="E248" s="1565">
        <v>30820.14</v>
      </c>
      <c r="F248" s="1565" t="s">
        <v>51</v>
      </c>
      <c r="G248" s="1565">
        <v>414.18</v>
      </c>
      <c r="H248" s="1565">
        <v>1011.16</v>
      </c>
      <c r="I248" s="1565">
        <v>3.7</v>
      </c>
      <c r="J248" s="1566">
        <v>0</v>
      </c>
      <c r="K248" s="1554"/>
    </row>
    <row r="249" spans="1:11" s="793" customFormat="1" ht="28.5" customHeight="1" x14ac:dyDescent="0.25">
      <c r="A249" s="1565" t="s">
        <v>6809</v>
      </c>
      <c r="B249" s="1566" t="s">
        <v>6810</v>
      </c>
      <c r="C249" s="1565" t="s">
        <v>1095</v>
      </c>
      <c r="D249" s="1565">
        <v>171.88</v>
      </c>
      <c r="E249" s="1565">
        <v>1537.3</v>
      </c>
      <c r="F249" s="1565" t="s">
        <v>21</v>
      </c>
      <c r="G249" s="1565">
        <v>1.85</v>
      </c>
      <c r="H249" s="1565">
        <v>16.54</v>
      </c>
      <c r="I249" s="1565">
        <v>3.7</v>
      </c>
      <c r="J249" s="1566">
        <v>0</v>
      </c>
      <c r="K249" s="1554"/>
    </row>
    <row r="250" spans="1:11" s="793" customFormat="1" ht="28.5" customHeight="1" x14ac:dyDescent="0.25">
      <c r="A250" s="1565" t="s">
        <v>6525</v>
      </c>
      <c r="B250" s="1566" t="s">
        <v>1232</v>
      </c>
      <c r="C250" s="1565" t="s">
        <v>89</v>
      </c>
      <c r="D250" s="1565">
        <v>54.22</v>
      </c>
      <c r="E250" s="1565">
        <v>583.44000000000005</v>
      </c>
      <c r="F250" s="1565" t="s">
        <v>89</v>
      </c>
      <c r="G250" s="1565">
        <v>54.22</v>
      </c>
      <c r="H250" s="1565">
        <v>583.44000000000005</v>
      </c>
      <c r="I250" s="1565">
        <v>3.8</v>
      </c>
      <c r="J250" s="1566">
        <v>0</v>
      </c>
      <c r="K250" s="1554"/>
    </row>
    <row r="251" spans="1:11" s="793" customFormat="1" ht="28.5" customHeight="1" x14ac:dyDescent="0.25">
      <c r="A251" s="1565" t="s">
        <v>6526</v>
      </c>
      <c r="B251" s="1566" t="s">
        <v>1234</v>
      </c>
      <c r="C251" s="1565" t="s">
        <v>89</v>
      </c>
      <c r="D251" s="1565">
        <v>108.44</v>
      </c>
      <c r="E251" s="1565">
        <v>1166.8900000000001</v>
      </c>
      <c r="F251" s="1565" t="s">
        <v>89</v>
      </c>
      <c r="G251" s="1565">
        <v>108.44</v>
      </c>
      <c r="H251" s="1565">
        <v>1166.8900000000001</v>
      </c>
      <c r="I251" s="1565">
        <v>3.8</v>
      </c>
      <c r="J251" s="1566">
        <v>0</v>
      </c>
      <c r="K251" s="1554"/>
    </row>
    <row r="252" spans="1:11" s="793" customFormat="1" ht="28.5" customHeight="1" x14ac:dyDescent="0.25">
      <c r="A252" s="1565" t="s">
        <v>6527</v>
      </c>
      <c r="B252" s="1566" t="s">
        <v>1236</v>
      </c>
      <c r="C252" s="1565" t="s">
        <v>89</v>
      </c>
      <c r="D252" s="1565">
        <v>325.32</v>
      </c>
      <c r="E252" s="1565">
        <v>2844.45</v>
      </c>
      <c r="F252" s="1565" t="s">
        <v>89</v>
      </c>
      <c r="G252" s="1565">
        <v>325.32</v>
      </c>
      <c r="H252" s="1565">
        <v>2844.45</v>
      </c>
      <c r="I252" s="1565">
        <v>3.8</v>
      </c>
      <c r="J252" s="1566">
        <v>0</v>
      </c>
      <c r="K252" s="1554"/>
    </row>
    <row r="253" spans="1:11" s="793" customFormat="1" ht="28.5" customHeight="1" x14ac:dyDescent="0.25">
      <c r="A253" s="1565" t="s">
        <v>1269</v>
      </c>
      <c r="B253" s="1566" t="s">
        <v>4</v>
      </c>
      <c r="C253" s="1565" t="s">
        <v>1095</v>
      </c>
      <c r="D253" s="1565">
        <v>623.92999999999995</v>
      </c>
      <c r="E253" s="1565">
        <v>1929.97</v>
      </c>
      <c r="F253" s="1565" t="s">
        <v>21</v>
      </c>
      <c r="G253" s="1565">
        <v>6.71</v>
      </c>
      <c r="H253" s="1565">
        <v>20.77</v>
      </c>
      <c r="I253" s="1565" t="s">
        <v>6699</v>
      </c>
      <c r="J253" s="1566">
        <v>0</v>
      </c>
      <c r="K253" s="1554"/>
    </row>
    <row r="254" spans="1:11" s="793" customFormat="1" ht="38.25" customHeight="1" x14ac:dyDescent="0.25">
      <c r="A254" s="1565" t="s">
        <v>6367</v>
      </c>
      <c r="B254" s="1566" t="s">
        <v>1238</v>
      </c>
      <c r="C254" s="1565" t="s">
        <v>981</v>
      </c>
      <c r="D254" s="1565">
        <v>458.04</v>
      </c>
      <c r="E254" s="1565">
        <v>10360.65</v>
      </c>
      <c r="F254" s="1565" t="s">
        <v>22</v>
      </c>
      <c r="G254" s="1565">
        <v>16.18</v>
      </c>
      <c r="H254" s="1565">
        <v>365.88</v>
      </c>
      <c r="I254" s="1565" t="s">
        <v>6811</v>
      </c>
      <c r="J254" s="1566">
        <v>0</v>
      </c>
      <c r="K254" s="1554"/>
    </row>
    <row r="255" spans="1:11" s="793" customFormat="1" ht="38.25" customHeight="1" x14ac:dyDescent="0.25">
      <c r="A255" s="1565" t="s">
        <v>6382</v>
      </c>
      <c r="B255" s="1566" t="s">
        <v>6812</v>
      </c>
      <c r="C255" s="1565" t="s">
        <v>981</v>
      </c>
      <c r="D255" s="1565">
        <v>3315.5</v>
      </c>
      <c r="E255" s="1565">
        <v>21921.07</v>
      </c>
      <c r="F255" s="1565" t="s">
        <v>22</v>
      </c>
      <c r="G255" s="1565">
        <v>117.09</v>
      </c>
      <c r="H255" s="1565">
        <v>774.14</v>
      </c>
      <c r="I255" s="1565" t="s">
        <v>6811</v>
      </c>
      <c r="J255" s="1566">
        <v>0</v>
      </c>
      <c r="K255" s="1554"/>
    </row>
    <row r="256" spans="1:11" s="793" customFormat="1" ht="38.25" customHeight="1" x14ac:dyDescent="0.25">
      <c r="A256" s="1565" t="s">
        <v>6383</v>
      </c>
      <c r="B256" s="1566" t="s">
        <v>1239</v>
      </c>
      <c r="C256" s="1565" t="s">
        <v>981</v>
      </c>
      <c r="D256" s="1565">
        <v>2506.25</v>
      </c>
      <c r="E256" s="1565">
        <v>19392.599999999999</v>
      </c>
      <c r="F256" s="1565" t="s">
        <v>22</v>
      </c>
      <c r="G256" s="1565">
        <v>88.51</v>
      </c>
      <c r="H256" s="1565">
        <v>684.84</v>
      </c>
      <c r="I256" s="1565" t="s">
        <v>6811</v>
      </c>
      <c r="J256" s="1566">
        <v>0</v>
      </c>
      <c r="K256" s="1554"/>
    </row>
    <row r="257" spans="1:11" s="793" customFormat="1" ht="38.25" customHeight="1" x14ac:dyDescent="0.25">
      <c r="A257" s="1565" t="s">
        <v>6384</v>
      </c>
      <c r="B257" s="1566" t="s">
        <v>6813</v>
      </c>
      <c r="C257" s="1565" t="s">
        <v>981</v>
      </c>
      <c r="D257" s="1565">
        <v>606.94000000000005</v>
      </c>
      <c r="E257" s="1565">
        <v>8548.5</v>
      </c>
      <c r="F257" s="1565" t="s">
        <v>22</v>
      </c>
      <c r="G257" s="1565">
        <v>21.43</v>
      </c>
      <c r="H257" s="1565">
        <v>301.89</v>
      </c>
      <c r="I257" s="1565" t="s">
        <v>6814</v>
      </c>
      <c r="J257" s="1566">
        <v>0</v>
      </c>
      <c r="K257" s="1554"/>
    </row>
    <row r="258" spans="1:11" s="793" customFormat="1" ht="28.5" customHeight="1" x14ac:dyDescent="0.25">
      <c r="A258" s="1565" t="s">
        <v>6815</v>
      </c>
      <c r="B258" s="1566" t="s">
        <v>6816</v>
      </c>
      <c r="C258" s="1565" t="s">
        <v>981</v>
      </c>
      <c r="D258" s="1565">
        <v>7561.63</v>
      </c>
      <c r="E258" s="1565">
        <v>10753.13</v>
      </c>
      <c r="F258" s="1565" t="s">
        <v>22</v>
      </c>
      <c r="G258" s="1565">
        <v>267.04000000000002</v>
      </c>
      <c r="H258" s="1565">
        <v>379.74</v>
      </c>
      <c r="I258" s="1565" t="s">
        <v>6744</v>
      </c>
      <c r="J258" s="1566">
        <v>0</v>
      </c>
      <c r="K258" s="1554"/>
    </row>
    <row r="259" spans="1:11" s="793" customFormat="1" ht="28.5" customHeight="1" x14ac:dyDescent="0.25">
      <c r="A259" s="1565" t="s">
        <v>6368</v>
      </c>
      <c r="B259" s="1566" t="s">
        <v>6817</v>
      </c>
      <c r="C259" s="1565" t="s">
        <v>981</v>
      </c>
      <c r="D259" s="1565">
        <v>114.59</v>
      </c>
      <c r="E259" s="1565">
        <v>7477.33</v>
      </c>
      <c r="F259" s="1565" t="s">
        <v>22</v>
      </c>
      <c r="G259" s="1565">
        <v>4.05</v>
      </c>
      <c r="H259" s="1565">
        <v>264.06</v>
      </c>
      <c r="I259" s="1565" t="s">
        <v>6744</v>
      </c>
      <c r="J259" s="1566">
        <v>0</v>
      </c>
      <c r="K259" s="1554"/>
    </row>
    <row r="260" spans="1:11" s="793" customFormat="1" ht="28.5" customHeight="1" x14ac:dyDescent="0.25">
      <c r="A260" s="1565" t="s">
        <v>6818</v>
      </c>
      <c r="B260" s="1566" t="s">
        <v>6819</v>
      </c>
      <c r="C260" s="1565" t="s">
        <v>981</v>
      </c>
      <c r="D260" s="1565">
        <v>2937.89</v>
      </c>
      <c r="E260" s="1565">
        <v>28110.92</v>
      </c>
      <c r="F260" s="1565" t="s">
        <v>22</v>
      </c>
      <c r="G260" s="1565">
        <v>103.75</v>
      </c>
      <c r="H260" s="1565">
        <v>992.73</v>
      </c>
      <c r="I260" s="1565" t="s">
        <v>6744</v>
      </c>
      <c r="J260" s="1566">
        <v>0</v>
      </c>
      <c r="K260" s="1554"/>
    </row>
    <row r="261" spans="1:11" s="793" customFormat="1" ht="28.5" customHeight="1" x14ac:dyDescent="0.25">
      <c r="A261" s="1565" t="s">
        <v>6820</v>
      </c>
      <c r="B261" s="1566" t="s">
        <v>6821</v>
      </c>
      <c r="C261" s="1565" t="s">
        <v>1268</v>
      </c>
      <c r="D261" s="1565">
        <v>1832.95</v>
      </c>
      <c r="E261" s="1565">
        <v>5471.4</v>
      </c>
      <c r="F261" s="1565" t="s">
        <v>22</v>
      </c>
      <c r="G261" s="1565">
        <v>647.29999999999995</v>
      </c>
      <c r="H261" s="1565">
        <v>1932.21</v>
      </c>
      <c r="I261" s="1565" t="s">
        <v>6814</v>
      </c>
      <c r="J261" s="1566">
        <v>0</v>
      </c>
      <c r="K261" s="1554"/>
    </row>
    <row r="262" spans="1:11" s="793" customFormat="1" ht="28.5" customHeight="1" x14ac:dyDescent="0.25">
      <c r="A262" s="1565" t="s">
        <v>6822</v>
      </c>
      <c r="B262" s="1566" t="s">
        <v>6823</v>
      </c>
      <c r="C262" s="1565" t="s">
        <v>981</v>
      </c>
      <c r="D262" s="1565">
        <v>2291.5500000000002</v>
      </c>
      <c r="E262" s="1565">
        <v>18117.93</v>
      </c>
      <c r="F262" s="1565" t="s">
        <v>22</v>
      </c>
      <c r="G262" s="1565">
        <v>80.930000000000007</v>
      </c>
      <c r="H262" s="1565">
        <v>639.83000000000004</v>
      </c>
      <c r="I262" s="1565" t="s">
        <v>6814</v>
      </c>
      <c r="J262" s="1566">
        <v>0</v>
      </c>
      <c r="K262" s="1554"/>
    </row>
    <row r="263" spans="1:11" s="793" customFormat="1" ht="28.5" customHeight="1" x14ac:dyDescent="0.25">
      <c r="A263" s="1565" t="s">
        <v>6824</v>
      </c>
      <c r="B263" s="1566" t="s">
        <v>6825</v>
      </c>
      <c r="C263" s="1565" t="s">
        <v>981</v>
      </c>
      <c r="D263" s="1565">
        <v>1309.3699999999999</v>
      </c>
      <c r="E263" s="1565">
        <v>11826.77</v>
      </c>
      <c r="F263" s="1565" t="s">
        <v>22</v>
      </c>
      <c r="G263" s="1565">
        <v>46.24</v>
      </c>
      <c r="H263" s="1565">
        <v>417.66</v>
      </c>
      <c r="I263" s="1565" t="s">
        <v>6814</v>
      </c>
      <c r="J263" s="1566">
        <v>0</v>
      </c>
      <c r="K263" s="1554"/>
    </row>
    <row r="264" spans="1:11" s="793" customFormat="1" ht="28.5" customHeight="1" x14ac:dyDescent="0.25">
      <c r="A264" s="1565" t="s">
        <v>6372</v>
      </c>
      <c r="B264" s="1566" t="s">
        <v>1243</v>
      </c>
      <c r="C264" s="1565" t="s">
        <v>981</v>
      </c>
      <c r="D264" s="1565">
        <v>5873.54</v>
      </c>
      <c r="E264" s="1565">
        <v>9313.3700000000008</v>
      </c>
      <c r="F264" s="1565" t="s">
        <v>22</v>
      </c>
      <c r="G264" s="1565">
        <v>207.42</v>
      </c>
      <c r="H264" s="1565">
        <v>328.9</v>
      </c>
      <c r="I264" s="1565" t="s">
        <v>6744</v>
      </c>
      <c r="J264" s="1566">
        <v>0</v>
      </c>
      <c r="K264" s="1554"/>
    </row>
    <row r="265" spans="1:11" s="793" customFormat="1" ht="28.5" customHeight="1" x14ac:dyDescent="0.25">
      <c r="A265" s="1565" t="s">
        <v>6371</v>
      </c>
      <c r="B265" s="1566" t="s">
        <v>1244</v>
      </c>
      <c r="C265" s="1565" t="s">
        <v>981</v>
      </c>
      <c r="D265" s="1565">
        <v>2864.75</v>
      </c>
      <c r="E265" s="1565">
        <v>31181.7</v>
      </c>
      <c r="F265" s="1565" t="s">
        <v>22</v>
      </c>
      <c r="G265" s="1565">
        <v>101.17</v>
      </c>
      <c r="H265" s="1565">
        <v>1101.17</v>
      </c>
      <c r="I265" s="1565" t="s">
        <v>6744</v>
      </c>
      <c r="J265" s="1566">
        <v>0</v>
      </c>
      <c r="K265" s="1554"/>
    </row>
    <row r="266" spans="1:11" s="793" customFormat="1" ht="28.5" customHeight="1" x14ac:dyDescent="0.25">
      <c r="A266" s="1565" t="s">
        <v>6826</v>
      </c>
      <c r="B266" s="1566" t="s">
        <v>6827</v>
      </c>
      <c r="C266" s="1565" t="s">
        <v>981</v>
      </c>
      <c r="D266" s="1565">
        <v>2864.75</v>
      </c>
      <c r="E266" s="1565">
        <v>22099.58</v>
      </c>
      <c r="F266" s="1565" t="s">
        <v>22</v>
      </c>
      <c r="G266" s="1565">
        <v>101.17</v>
      </c>
      <c r="H266" s="1565">
        <v>780.44</v>
      </c>
      <c r="I266" s="1565" t="s">
        <v>6744</v>
      </c>
      <c r="J266" s="1566">
        <v>0</v>
      </c>
      <c r="K266" s="1554"/>
    </row>
    <row r="267" spans="1:11" s="793" customFormat="1" ht="28.5" customHeight="1" x14ac:dyDescent="0.25">
      <c r="A267" s="1565" t="s">
        <v>1277</v>
      </c>
      <c r="B267" s="1566" t="s">
        <v>6828</v>
      </c>
      <c r="C267" s="1565" t="s">
        <v>981</v>
      </c>
      <c r="D267" s="1565">
        <v>1833.19</v>
      </c>
      <c r="E267" s="1565">
        <v>41107.089999999997</v>
      </c>
      <c r="F267" s="1565" t="s">
        <v>22</v>
      </c>
      <c r="G267" s="1565">
        <v>64.739999999999995</v>
      </c>
      <c r="H267" s="1565">
        <v>1451.68</v>
      </c>
      <c r="I267" s="1565" t="s">
        <v>6729</v>
      </c>
      <c r="J267" s="1566">
        <v>0</v>
      </c>
      <c r="K267" s="1554"/>
    </row>
    <row r="268" spans="1:11" s="793" customFormat="1" ht="28.5" customHeight="1" x14ac:dyDescent="0.25">
      <c r="A268" s="1565" t="s">
        <v>1279</v>
      </c>
      <c r="B268" s="1566" t="s">
        <v>6829</v>
      </c>
      <c r="C268" s="1565" t="s">
        <v>981</v>
      </c>
      <c r="D268" s="1565">
        <v>2036.96</v>
      </c>
      <c r="E268" s="1565">
        <v>5783.1</v>
      </c>
      <c r="F268" s="1565" t="s">
        <v>22</v>
      </c>
      <c r="G268" s="1565">
        <v>71.930000000000007</v>
      </c>
      <c r="H268" s="1565">
        <v>204.23</v>
      </c>
      <c r="I268" s="1565" t="s">
        <v>6729</v>
      </c>
      <c r="J268" s="1566">
        <v>0</v>
      </c>
      <c r="K268" s="1554"/>
    </row>
    <row r="269" spans="1:11" s="793" customFormat="1" ht="28.5" customHeight="1" x14ac:dyDescent="0.25">
      <c r="A269" s="1565" t="s">
        <v>6830</v>
      </c>
      <c r="B269" s="1566" t="s">
        <v>6831</v>
      </c>
      <c r="C269" s="1565" t="s">
        <v>1268</v>
      </c>
      <c r="D269" s="1565">
        <v>347.17</v>
      </c>
      <c r="E269" s="1565">
        <v>4520.5</v>
      </c>
      <c r="F269" s="1565" t="s">
        <v>22</v>
      </c>
      <c r="G269" s="1565">
        <v>122.6</v>
      </c>
      <c r="H269" s="1565">
        <v>1596.4</v>
      </c>
      <c r="I269" s="1565" t="s">
        <v>6729</v>
      </c>
      <c r="J269" s="1566">
        <v>0</v>
      </c>
      <c r="K269" s="1554"/>
    </row>
    <row r="270" spans="1:11" s="793" customFormat="1" ht="52.5" customHeight="1" x14ac:dyDescent="0.25">
      <c r="A270" s="1565" t="s">
        <v>6832</v>
      </c>
      <c r="B270" s="1566" t="s">
        <v>6833</v>
      </c>
      <c r="C270" s="1565" t="s">
        <v>981</v>
      </c>
      <c r="D270" s="1565">
        <v>458.04</v>
      </c>
      <c r="E270" s="1565">
        <v>11485.79</v>
      </c>
      <c r="F270" s="1565" t="s">
        <v>22</v>
      </c>
      <c r="G270" s="1565">
        <v>16.18</v>
      </c>
      <c r="H270" s="1565">
        <v>405.62</v>
      </c>
      <c r="I270" s="1565" t="s">
        <v>6834</v>
      </c>
      <c r="J270" s="1566">
        <v>0</v>
      </c>
      <c r="K270" s="1554"/>
    </row>
    <row r="271" spans="1:11" s="793" customFormat="1" ht="54.75" customHeight="1" x14ac:dyDescent="0.25">
      <c r="A271" s="1565" t="s">
        <v>6835</v>
      </c>
      <c r="B271" s="1566" t="s">
        <v>6836</v>
      </c>
      <c r="C271" s="1565" t="s">
        <v>981</v>
      </c>
      <c r="D271" s="1565">
        <v>4124.75</v>
      </c>
      <c r="E271" s="1565">
        <v>25934.59</v>
      </c>
      <c r="F271" s="1565" t="s">
        <v>22</v>
      </c>
      <c r="G271" s="1565">
        <v>145.66</v>
      </c>
      <c r="H271" s="1565">
        <v>915.87</v>
      </c>
      <c r="I271" s="1565" t="s">
        <v>6834</v>
      </c>
      <c r="J271" s="1566">
        <v>0</v>
      </c>
      <c r="K271" s="1554"/>
    </row>
    <row r="272" spans="1:11" s="793" customFormat="1" ht="48.75" customHeight="1" x14ac:dyDescent="0.25">
      <c r="A272" s="1565" t="s">
        <v>6837</v>
      </c>
      <c r="B272" s="1566" t="s">
        <v>6838</v>
      </c>
      <c r="C272" s="1565" t="s">
        <v>981</v>
      </c>
      <c r="D272" s="1565">
        <v>458.84</v>
      </c>
      <c r="E272" s="1565">
        <v>17794.38</v>
      </c>
      <c r="F272" s="1565" t="s">
        <v>22</v>
      </c>
      <c r="G272" s="1565">
        <v>16.2</v>
      </c>
      <c r="H272" s="1565">
        <v>628.4</v>
      </c>
      <c r="I272" s="1565" t="s">
        <v>6811</v>
      </c>
      <c r="J272" s="1566">
        <v>0</v>
      </c>
      <c r="K272" s="1554"/>
    </row>
    <row r="273" spans="1:11" s="793" customFormat="1" ht="28.5" customHeight="1" x14ac:dyDescent="0.25">
      <c r="A273" s="1565" t="s">
        <v>6839</v>
      </c>
      <c r="B273" s="1566" t="s">
        <v>6840</v>
      </c>
      <c r="C273" s="1565" t="s">
        <v>981</v>
      </c>
      <c r="D273" s="1565">
        <v>809.25</v>
      </c>
      <c r="E273" s="1565">
        <v>11837</v>
      </c>
      <c r="F273" s="1565" t="s">
        <v>22</v>
      </c>
      <c r="G273" s="1565">
        <v>28.58</v>
      </c>
      <c r="H273" s="1565">
        <v>418.02</v>
      </c>
      <c r="I273" s="1565" t="s">
        <v>6834</v>
      </c>
      <c r="J273" s="1566">
        <v>0</v>
      </c>
      <c r="K273" s="1554"/>
    </row>
    <row r="274" spans="1:11" s="793" customFormat="1" ht="28.5" customHeight="1" x14ac:dyDescent="0.25">
      <c r="A274" s="1565" t="s">
        <v>6512</v>
      </c>
      <c r="B274" s="1566" t="s">
        <v>6841</v>
      </c>
      <c r="C274" s="1565" t="s">
        <v>981</v>
      </c>
      <c r="D274" s="1565">
        <v>101.88</v>
      </c>
      <c r="E274" s="1565">
        <v>7161.71</v>
      </c>
      <c r="F274" s="1565" t="s">
        <v>22</v>
      </c>
      <c r="G274" s="1565">
        <v>3.6</v>
      </c>
      <c r="H274" s="1565">
        <v>252.91</v>
      </c>
      <c r="I274" s="1565" t="s">
        <v>6811</v>
      </c>
      <c r="J274" s="1566">
        <v>0</v>
      </c>
      <c r="K274" s="1554"/>
    </row>
    <row r="275" spans="1:11" s="793" customFormat="1" ht="28.5" customHeight="1" x14ac:dyDescent="0.25">
      <c r="A275" s="1565" t="s">
        <v>6842</v>
      </c>
      <c r="B275" s="1566" t="s">
        <v>6843</v>
      </c>
      <c r="C275" s="1565" t="s">
        <v>981</v>
      </c>
      <c r="D275" s="1565">
        <v>611.05999999999995</v>
      </c>
      <c r="E275" s="1565">
        <v>25697.360000000001</v>
      </c>
      <c r="F275" s="1565" t="s">
        <v>22</v>
      </c>
      <c r="G275" s="1565">
        <v>21.58</v>
      </c>
      <c r="H275" s="1565">
        <v>907.49</v>
      </c>
      <c r="I275" s="1565" t="s">
        <v>6811</v>
      </c>
      <c r="J275" s="1566">
        <v>0</v>
      </c>
      <c r="K275" s="1554"/>
    </row>
    <row r="276" spans="1:11" s="793" customFormat="1" ht="28.5" customHeight="1" x14ac:dyDescent="0.25">
      <c r="A276" s="1565" t="s">
        <v>6844</v>
      </c>
      <c r="B276" s="1566" t="s">
        <v>6845</v>
      </c>
      <c r="C276" s="1565" t="s">
        <v>981</v>
      </c>
      <c r="D276" s="1565">
        <v>606.94000000000005</v>
      </c>
      <c r="E276" s="1565">
        <v>15219.04</v>
      </c>
      <c r="F276" s="1565" t="s">
        <v>22</v>
      </c>
      <c r="G276" s="1565">
        <v>21.43</v>
      </c>
      <c r="H276" s="1565">
        <v>537.46</v>
      </c>
      <c r="I276" s="1565" t="s">
        <v>6811</v>
      </c>
      <c r="J276" s="1566">
        <v>0</v>
      </c>
      <c r="K276" s="1554"/>
    </row>
    <row r="277" spans="1:11" s="793" customFormat="1" ht="28.5" customHeight="1" x14ac:dyDescent="0.25">
      <c r="A277" s="1565" t="s">
        <v>6846</v>
      </c>
      <c r="B277" s="1566" t="s">
        <v>6847</v>
      </c>
      <c r="C277" s="1565" t="s">
        <v>981</v>
      </c>
      <c r="D277" s="1565">
        <v>407.38</v>
      </c>
      <c r="E277" s="1565">
        <v>15088.81</v>
      </c>
      <c r="F277" s="1565" t="s">
        <v>22</v>
      </c>
      <c r="G277" s="1565">
        <v>14.39</v>
      </c>
      <c r="H277" s="1565">
        <v>532.86</v>
      </c>
      <c r="I277" s="1565" t="s">
        <v>6811</v>
      </c>
      <c r="J277" s="1566">
        <v>0</v>
      </c>
      <c r="K277" s="1554"/>
    </row>
    <row r="278" spans="1:11" s="793" customFormat="1" ht="36.75" customHeight="1" x14ac:dyDescent="0.25">
      <c r="A278" s="1565" t="s">
        <v>6848</v>
      </c>
      <c r="B278" s="1566" t="s">
        <v>6849</v>
      </c>
      <c r="C278" s="1565" t="s">
        <v>981</v>
      </c>
      <c r="D278" s="1565">
        <v>203.69</v>
      </c>
      <c r="E278" s="1565">
        <v>18527.150000000001</v>
      </c>
      <c r="F278" s="1565" t="s">
        <v>22</v>
      </c>
      <c r="G278" s="1565">
        <v>7.19</v>
      </c>
      <c r="H278" s="1565">
        <v>654.28</v>
      </c>
      <c r="I278" s="1565" t="s">
        <v>6811</v>
      </c>
      <c r="J278" s="1566">
        <v>0</v>
      </c>
      <c r="K278" s="1554"/>
    </row>
    <row r="279" spans="1:11" s="793" customFormat="1" ht="28.5" customHeight="1" x14ac:dyDescent="0.25">
      <c r="A279" s="1565" t="s">
        <v>6850</v>
      </c>
      <c r="B279" s="1566" t="s">
        <v>6851</v>
      </c>
      <c r="C279" s="1565" t="s">
        <v>981</v>
      </c>
      <c r="D279" s="1565">
        <v>101.88</v>
      </c>
      <c r="E279" s="1565">
        <v>4107.21</v>
      </c>
      <c r="F279" s="1565" t="s">
        <v>22</v>
      </c>
      <c r="G279" s="1565">
        <v>3.6</v>
      </c>
      <c r="H279" s="1565">
        <v>145.04</v>
      </c>
      <c r="I279" s="1565" t="s">
        <v>6811</v>
      </c>
      <c r="J279" s="1566">
        <v>0</v>
      </c>
      <c r="K279" s="1554"/>
    </row>
    <row r="280" spans="1:11" s="793" customFormat="1" ht="28.5" customHeight="1" x14ac:dyDescent="0.25">
      <c r="A280" s="1565" t="s">
        <v>6852</v>
      </c>
      <c r="B280" s="1566" t="s">
        <v>6853</v>
      </c>
      <c r="C280" s="1565" t="s">
        <v>981</v>
      </c>
      <c r="D280" s="1565">
        <v>495.5</v>
      </c>
      <c r="E280" s="1565">
        <v>10200.299999999999</v>
      </c>
      <c r="F280" s="1565" t="s">
        <v>22</v>
      </c>
      <c r="G280" s="1565">
        <v>17.5</v>
      </c>
      <c r="H280" s="1565">
        <v>360.22</v>
      </c>
      <c r="I280" s="1565" t="s">
        <v>6811</v>
      </c>
      <c r="J280" s="1566">
        <v>0</v>
      </c>
      <c r="K280" s="1554"/>
    </row>
    <row r="281" spans="1:11" s="793" customFormat="1" ht="28.5" customHeight="1" x14ac:dyDescent="0.25">
      <c r="A281" s="1565" t="s">
        <v>6366</v>
      </c>
      <c r="B281" s="1566" t="s">
        <v>6854</v>
      </c>
      <c r="C281" s="1565" t="s">
        <v>1095</v>
      </c>
      <c r="D281" s="1565">
        <v>103.66</v>
      </c>
      <c r="E281" s="1565">
        <v>4211.66</v>
      </c>
      <c r="F281" s="1565" t="s">
        <v>21</v>
      </c>
      <c r="G281" s="1565">
        <v>1.1200000000000001</v>
      </c>
      <c r="H281" s="1565">
        <v>45.32</v>
      </c>
      <c r="I281" s="1565" t="s">
        <v>6855</v>
      </c>
      <c r="J281" s="1566">
        <v>0</v>
      </c>
      <c r="K281" s="1554"/>
    </row>
    <row r="282" spans="1:11" s="793" customFormat="1" ht="28.5" customHeight="1" x14ac:dyDescent="0.25">
      <c r="A282" s="1565" t="s">
        <v>6381</v>
      </c>
      <c r="B282" s="1566" t="s">
        <v>6856</v>
      </c>
      <c r="C282" s="1565" t="s">
        <v>1095</v>
      </c>
      <c r="D282" s="1565">
        <v>1872.6</v>
      </c>
      <c r="E282" s="1565">
        <v>8861.5499999999993</v>
      </c>
      <c r="F282" s="1565" t="s">
        <v>21</v>
      </c>
      <c r="G282" s="1565">
        <v>20.149999999999999</v>
      </c>
      <c r="H282" s="1565">
        <v>95.35</v>
      </c>
      <c r="I282" s="1565" t="s">
        <v>6857</v>
      </c>
      <c r="J282" s="1566">
        <v>0</v>
      </c>
      <c r="K282" s="1554"/>
    </row>
    <row r="283" spans="1:11" s="793" customFormat="1" ht="28.5" customHeight="1" x14ac:dyDescent="0.25">
      <c r="A283" s="1565" t="s">
        <v>6858</v>
      </c>
      <c r="B283" s="1566" t="s">
        <v>6859</v>
      </c>
      <c r="C283" s="1565" t="s">
        <v>1095</v>
      </c>
      <c r="D283" s="1565">
        <v>1247.8599999999999</v>
      </c>
      <c r="E283" s="1565">
        <v>5079.57</v>
      </c>
      <c r="F283" s="1565" t="s">
        <v>21</v>
      </c>
      <c r="G283" s="1565">
        <v>13.43</v>
      </c>
      <c r="H283" s="1565">
        <v>54.66</v>
      </c>
      <c r="I283" s="1565" t="s">
        <v>6860</v>
      </c>
      <c r="J283" s="1566">
        <v>0</v>
      </c>
      <c r="K283" s="1554"/>
    </row>
    <row r="284" spans="1:11" s="793" customFormat="1" ht="28.5" customHeight="1" x14ac:dyDescent="0.25">
      <c r="A284" s="1565" t="s">
        <v>6861</v>
      </c>
      <c r="B284" s="1566" t="s">
        <v>6862</v>
      </c>
      <c r="C284" s="1565" t="s">
        <v>1095</v>
      </c>
      <c r="D284" s="1565">
        <v>51.87</v>
      </c>
      <c r="E284" s="1565">
        <v>2845.28</v>
      </c>
      <c r="F284" s="1565" t="s">
        <v>21</v>
      </c>
      <c r="G284" s="1565">
        <v>0.56000000000000005</v>
      </c>
      <c r="H284" s="1565">
        <v>30.62</v>
      </c>
      <c r="I284" s="1565" t="s">
        <v>6860</v>
      </c>
      <c r="J284" s="1566">
        <v>0</v>
      </c>
      <c r="K284" s="1554"/>
    </row>
    <row r="285" spans="1:11" s="793" customFormat="1" ht="28.5" customHeight="1" x14ac:dyDescent="0.25">
      <c r="A285" s="1565" t="s">
        <v>6863</v>
      </c>
      <c r="B285" s="1566" t="s">
        <v>1253</v>
      </c>
      <c r="C285" s="1565" t="s">
        <v>981</v>
      </c>
      <c r="D285" s="1565">
        <v>202.31</v>
      </c>
      <c r="E285" s="1565">
        <v>1491.48</v>
      </c>
      <c r="F285" s="1565" t="s">
        <v>22</v>
      </c>
      <c r="G285" s="1565">
        <v>7.14</v>
      </c>
      <c r="H285" s="1565">
        <v>52.67</v>
      </c>
      <c r="I285" s="1565" t="s">
        <v>6864</v>
      </c>
      <c r="J285" s="1566">
        <v>0</v>
      </c>
      <c r="K285" s="1554"/>
    </row>
    <row r="286" spans="1:11" s="793" customFormat="1" ht="28.5" customHeight="1" x14ac:dyDescent="0.25">
      <c r="A286" s="1565" t="s">
        <v>6865</v>
      </c>
      <c r="B286" s="1566" t="s">
        <v>1255</v>
      </c>
      <c r="C286" s="1565" t="s">
        <v>981</v>
      </c>
      <c r="D286" s="1565">
        <v>202.31</v>
      </c>
      <c r="E286" s="1565">
        <v>1588.17</v>
      </c>
      <c r="F286" s="1565" t="s">
        <v>22</v>
      </c>
      <c r="G286" s="1565">
        <v>7.14</v>
      </c>
      <c r="H286" s="1565">
        <v>56.09</v>
      </c>
      <c r="I286" s="1565" t="s">
        <v>6864</v>
      </c>
      <c r="J286" s="1566">
        <v>0</v>
      </c>
      <c r="K286" s="1554"/>
    </row>
    <row r="287" spans="1:11" s="793" customFormat="1" ht="28.5" customHeight="1" x14ac:dyDescent="0.25">
      <c r="A287" s="1565" t="s">
        <v>6866</v>
      </c>
      <c r="B287" s="1566" t="s">
        <v>1257</v>
      </c>
      <c r="C287" s="1565" t="s">
        <v>981</v>
      </c>
      <c r="D287" s="1565">
        <v>299.42</v>
      </c>
      <c r="E287" s="1565">
        <v>1919.48</v>
      </c>
      <c r="F287" s="1565" t="s">
        <v>22</v>
      </c>
      <c r="G287" s="1565">
        <v>10.57</v>
      </c>
      <c r="H287" s="1565">
        <v>67.790000000000006</v>
      </c>
      <c r="I287" s="1565" t="s">
        <v>6864</v>
      </c>
      <c r="J287" s="1566">
        <v>0</v>
      </c>
      <c r="K287" s="1554"/>
    </row>
    <row r="288" spans="1:11" s="793" customFormat="1" ht="28.5" customHeight="1" x14ac:dyDescent="0.25">
      <c r="A288" s="1565" t="s">
        <v>6867</v>
      </c>
      <c r="B288" s="1566" t="s">
        <v>1259</v>
      </c>
      <c r="C288" s="1565" t="s">
        <v>981</v>
      </c>
      <c r="D288" s="1565">
        <v>299.42</v>
      </c>
      <c r="E288" s="1565">
        <v>2162.46</v>
      </c>
      <c r="F288" s="1565" t="s">
        <v>22</v>
      </c>
      <c r="G288" s="1565">
        <v>10.57</v>
      </c>
      <c r="H288" s="1565">
        <v>76.37</v>
      </c>
      <c r="I288" s="1565" t="s">
        <v>6864</v>
      </c>
      <c r="J288" s="1566">
        <v>0</v>
      </c>
      <c r="K288" s="1554"/>
    </row>
    <row r="289" spans="1:11" s="793" customFormat="1" ht="28.5" customHeight="1" x14ac:dyDescent="0.25">
      <c r="A289" s="1565" t="s">
        <v>6868</v>
      </c>
      <c r="B289" s="1566" t="s">
        <v>6869</v>
      </c>
      <c r="C289" s="1565" t="s">
        <v>981</v>
      </c>
      <c r="D289" s="1565">
        <v>404.63</v>
      </c>
      <c r="E289" s="1565">
        <v>3762.84</v>
      </c>
      <c r="F289" s="1565" t="s">
        <v>22</v>
      </c>
      <c r="G289" s="1565">
        <v>14.29</v>
      </c>
      <c r="H289" s="1565">
        <v>132.88</v>
      </c>
      <c r="I289" s="1565" t="s">
        <v>6864</v>
      </c>
      <c r="J289" s="1566">
        <v>0</v>
      </c>
      <c r="K289" s="1554"/>
    </row>
    <row r="290" spans="1:11" s="793" customFormat="1" ht="28.5" customHeight="1" x14ac:dyDescent="0.25">
      <c r="A290" s="1565" t="s">
        <v>6870</v>
      </c>
      <c r="B290" s="1566" t="s">
        <v>1263</v>
      </c>
      <c r="C290" s="1565" t="s">
        <v>981</v>
      </c>
      <c r="D290" s="1565">
        <v>202.31</v>
      </c>
      <c r="E290" s="1565">
        <v>1705.17</v>
      </c>
      <c r="F290" s="1565" t="s">
        <v>22</v>
      </c>
      <c r="G290" s="1565">
        <v>7.14</v>
      </c>
      <c r="H290" s="1565">
        <v>60.22</v>
      </c>
      <c r="I290" s="1565" t="s">
        <v>6864</v>
      </c>
      <c r="J290" s="1566">
        <v>0</v>
      </c>
      <c r="K290" s="1554"/>
    </row>
    <row r="291" spans="1:11" s="793" customFormat="1" ht="28.5" customHeight="1" x14ac:dyDescent="0.25">
      <c r="A291" s="1565" t="s">
        <v>6871</v>
      </c>
      <c r="B291" s="1566" t="s">
        <v>1265</v>
      </c>
      <c r="C291" s="1565" t="s">
        <v>981</v>
      </c>
      <c r="D291" s="1565">
        <v>809.25</v>
      </c>
      <c r="E291" s="1565">
        <v>3159.05</v>
      </c>
      <c r="F291" s="1565" t="s">
        <v>22</v>
      </c>
      <c r="G291" s="1565">
        <v>28.58</v>
      </c>
      <c r="H291" s="1565">
        <v>111.56</v>
      </c>
      <c r="I291" s="1565" t="s">
        <v>6864</v>
      </c>
      <c r="J291" s="1566">
        <v>0</v>
      </c>
      <c r="K291" s="1554"/>
    </row>
    <row r="292" spans="1:11" s="793" customFormat="1" ht="28.5" customHeight="1" x14ac:dyDescent="0.25">
      <c r="A292" s="1565" t="s">
        <v>6872</v>
      </c>
      <c r="B292" s="1566" t="s">
        <v>6873</v>
      </c>
      <c r="C292" s="1565" t="s">
        <v>1268</v>
      </c>
      <c r="D292" s="1565">
        <v>0</v>
      </c>
      <c r="E292" s="1565">
        <v>1085.6099999999999</v>
      </c>
      <c r="F292" s="1565" t="s">
        <v>22</v>
      </c>
      <c r="G292" s="1565">
        <v>0</v>
      </c>
      <c r="H292" s="1565">
        <v>383.38</v>
      </c>
      <c r="I292" s="1565">
        <v>3.3</v>
      </c>
      <c r="J292" s="1566">
        <v>0</v>
      </c>
      <c r="K292" s="1554"/>
    </row>
    <row r="293" spans="1:11" s="793" customFormat="1" ht="28.5" customHeight="1" x14ac:dyDescent="0.25">
      <c r="A293" s="1565" t="s">
        <v>6874</v>
      </c>
      <c r="B293" s="1566" t="s">
        <v>6875</v>
      </c>
      <c r="C293" s="1565" t="s">
        <v>1268</v>
      </c>
      <c r="D293" s="1565">
        <v>0</v>
      </c>
      <c r="E293" s="1565">
        <v>954.64</v>
      </c>
      <c r="F293" s="1565" t="s">
        <v>22</v>
      </c>
      <c r="G293" s="1565">
        <v>0</v>
      </c>
      <c r="H293" s="1565">
        <v>337.13</v>
      </c>
      <c r="I293" s="1565">
        <v>3.3</v>
      </c>
      <c r="J293" s="1566">
        <v>0</v>
      </c>
      <c r="K293" s="1554"/>
    </row>
    <row r="294" spans="1:11" s="793" customFormat="1" ht="28.5" customHeight="1" x14ac:dyDescent="0.25">
      <c r="A294" s="1565" t="s">
        <v>6876</v>
      </c>
      <c r="B294" s="1566" t="s">
        <v>1272</v>
      </c>
      <c r="C294" s="1565" t="s">
        <v>1268</v>
      </c>
      <c r="D294" s="1565">
        <v>809.25</v>
      </c>
      <c r="E294" s="1565">
        <v>4450.8900000000003</v>
      </c>
      <c r="F294" s="1565" t="s">
        <v>22</v>
      </c>
      <c r="G294" s="1565">
        <v>285.77999999999997</v>
      </c>
      <c r="H294" s="1565">
        <v>1571.82</v>
      </c>
      <c r="I294" s="1565">
        <v>3.3</v>
      </c>
      <c r="J294" s="1566">
        <v>0</v>
      </c>
      <c r="K294" s="1554"/>
    </row>
    <row r="295" spans="1:11" s="793" customFormat="1" ht="28.5" customHeight="1" x14ac:dyDescent="0.25">
      <c r="A295" s="1565" t="s">
        <v>6877</v>
      </c>
      <c r="B295" s="1566" t="s">
        <v>1274</v>
      </c>
      <c r="C295" s="1565" t="s">
        <v>1268</v>
      </c>
      <c r="D295" s="1565">
        <v>2225.44</v>
      </c>
      <c r="E295" s="1565">
        <v>2986.32</v>
      </c>
      <c r="F295" s="1565" t="s">
        <v>22</v>
      </c>
      <c r="G295" s="1565">
        <v>785.91</v>
      </c>
      <c r="H295" s="1565">
        <v>1054.6099999999999</v>
      </c>
      <c r="I295" s="1565">
        <v>3.3</v>
      </c>
      <c r="J295" s="1566">
        <v>0</v>
      </c>
      <c r="K295" s="1554"/>
    </row>
    <row r="296" spans="1:11" s="793" customFormat="1" ht="28.5" customHeight="1" x14ac:dyDescent="0.25">
      <c r="A296" s="1565" t="s">
        <v>6878</v>
      </c>
      <c r="B296" s="1566" t="s">
        <v>6879</v>
      </c>
      <c r="C296" s="1565" t="s">
        <v>1268</v>
      </c>
      <c r="D296" s="1565">
        <v>0</v>
      </c>
      <c r="E296" s="1565">
        <v>662.17</v>
      </c>
      <c r="F296" s="1565" t="s">
        <v>22</v>
      </c>
      <c r="G296" s="1565">
        <v>0</v>
      </c>
      <c r="H296" s="1565">
        <v>233.84</v>
      </c>
      <c r="I296" s="1565" t="s">
        <v>6880</v>
      </c>
      <c r="J296" s="1566">
        <v>0</v>
      </c>
      <c r="K296" s="1554"/>
    </row>
    <row r="297" spans="1:11" s="793" customFormat="1" ht="28.5" customHeight="1" x14ac:dyDescent="0.25">
      <c r="A297" s="1565" t="s">
        <v>6881</v>
      </c>
      <c r="B297" s="1566" t="s">
        <v>1278</v>
      </c>
      <c r="C297" s="1565" t="s">
        <v>1268</v>
      </c>
      <c r="D297" s="1565">
        <v>0</v>
      </c>
      <c r="E297" s="1565">
        <v>675.29</v>
      </c>
      <c r="F297" s="1565" t="s">
        <v>22</v>
      </c>
      <c r="G297" s="1565">
        <v>0</v>
      </c>
      <c r="H297" s="1565">
        <v>238.48</v>
      </c>
      <c r="I297" s="1565" t="s">
        <v>6880</v>
      </c>
      <c r="J297" s="1566">
        <v>0</v>
      </c>
      <c r="K297" s="1554"/>
    </row>
    <row r="298" spans="1:11" s="793" customFormat="1" ht="28.5" customHeight="1" x14ac:dyDescent="0.25">
      <c r="A298" s="1565" t="s">
        <v>6882</v>
      </c>
      <c r="B298" s="1566" t="s">
        <v>1280</v>
      </c>
      <c r="C298" s="1565" t="s">
        <v>1268</v>
      </c>
      <c r="D298" s="1565">
        <v>0</v>
      </c>
      <c r="E298" s="1565">
        <v>1383.87</v>
      </c>
      <c r="F298" s="1565" t="s">
        <v>22</v>
      </c>
      <c r="G298" s="1565">
        <v>0</v>
      </c>
      <c r="H298" s="1565">
        <v>488.71</v>
      </c>
      <c r="I298" s="1565" t="s">
        <v>6880</v>
      </c>
      <c r="J298" s="1566">
        <v>0</v>
      </c>
      <c r="K298" s="1554"/>
    </row>
    <row r="299" spans="1:11" s="793" customFormat="1" ht="28.5" customHeight="1" x14ac:dyDescent="0.25">
      <c r="A299" s="1565" t="s">
        <v>6883</v>
      </c>
      <c r="B299" s="1566" t="s">
        <v>1282</v>
      </c>
      <c r="C299" s="1565" t="s">
        <v>1268</v>
      </c>
      <c r="D299" s="1565">
        <v>0</v>
      </c>
      <c r="E299" s="1565">
        <v>2198.23</v>
      </c>
      <c r="F299" s="1565" t="s">
        <v>22</v>
      </c>
      <c r="G299" s="1565">
        <v>0</v>
      </c>
      <c r="H299" s="1565">
        <v>776.3</v>
      </c>
      <c r="I299" s="1565" t="s">
        <v>6880</v>
      </c>
      <c r="J299" s="1566">
        <v>0</v>
      </c>
      <c r="K299" s="1554"/>
    </row>
    <row r="300" spans="1:11" s="793" customFormat="1" ht="28.5" customHeight="1" x14ac:dyDescent="0.25">
      <c r="A300" s="1565" t="s">
        <v>6884</v>
      </c>
      <c r="B300" s="1566" t="s">
        <v>1284</v>
      </c>
      <c r="C300" s="1565" t="s">
        <v>1268</v>
      </c>
      <c r="D300" s="1565">
        <v>0</v>
      </c>
      <c r="E300" s="1565">
        <v>3357.03</v>
      </c>
      <c r="F300" s="1565" t="s">
        <v>22</v>
      </c>
      <c r="G300" s="1565">
        <v>0</v>
      </c>
      <c r="H300" s="1565">
        <v>1185.53</v>
      </c>
      <c r="I300" s="1565" t="s">
        <v>6880</v>
      </c>
      <c r="J300" s="1566">
        <v>0</v>
      </c>
      <c r="K300" s="1554"/>
    </row>
    <row r="301" spans="1:11" s="793" customFormat="1" ht="28.5" customHeight="1" x14ac:dyDescent="0.25">
      <c r="A301" s="1565" t="s">
        <v>1285</v>
      </c>
      <c r="B301" s="1566" t="s">
        <v>1286</v>
      </c>
      <c r="C301" s="1565" t="s">
        <v>1268</v>
      </c>
      <c r="D301" s="1565">
        <v>687.86</v>
      </c>
      <c r="E301" s="1565">
        <v>687.86</v>
      </c>
      <c r="F301" s="1565" t="s">
        <v>22</v>
      </c>
      <c r="G301" s="1565">
        <v>242.92</v>
      </c>
      <c r="H301" s="1565">
        <v>242.92</v>
      </c>
      <c r="I301" s="1565">
        <v>4.0999999999999996</v>
      </c>
      <c r="J301" s="1566">
        <v>0</v>
      </c>
      <c r="K301" s="1554"/>
    </row>
    <row r="302" spans="1:11" s="793" customFormat="1" ht="28.5" customHeight="1" x14ac:dyDescent="0.25">
      <c r="A302" s="1565" t="s">
        <v>1287</v>
      </c>
      <c r="B302" s="1566" t="s">
        <v>1288</v>
      </c>
      <c r="C302" s="1565" t="s">
        <v>1268</v>
      </c>
      <c r="D302" s="1565">
        <v>1011.56</v>
      </c>
      <c r="E302" s="1565">
        <v>1011.56</v>
      </c>
      <c r="F302" s="1565" t="s">
        <v>22</v>
      </c>
      <c r="G302" s="1565">
        <v>357.23</v>
      </c>
      <c r="H302" s="1565">
        <v>357.23</v>
      </c>
      <c r="I302" s="1565" t="s">
        <v>6885</v>
      </c>
      <c r="J302" s="1566">
        <v>0</v>
      </c>
      <c r="K302" s="1554"/>
    </row>
    <row r="303" spans="1:11" s="793" customFormat="1" ht="28.5" customHeight="1" x14ac:dyDescent="0.25">
      <c r="A303" s="1565" t="s">
        <v>1289</v>
      </c>
      <c r="B303" s="1566" t="s">
        <v>469</v>
      </c>
      <c r="C303" s="1565" t="s">
        <v>1268</v>
      </c>
      <c r="D303" s="1565">
        <v>2427.75</v>
      </c>
      <c r="E303" s="1565">
        <v>2427.75</v>
      </c>
      <c r="F303" s="1565" t="s">
        <v>22</v>
      </c>
      <c r="G303" s="1565">
        <v>857.35</v>
      </c>
      <c r="H303" s="1565">
        <v>857.35</v>
      </c>
      <c r="I303" s="1565" t="s">
        <v>6885</v>
      </c>
      <c r="J303" s="1566" t="s">
        <v>6886</v>
      </c>
      <c r="K303" s="1554"/>
    </row>
    <row r="304" spans="1:11" s="793" customFormat="1" ht="28.5" customHeight="1" x14ac:dyDescent="0.25">
      <c r="A304" s="1565" t="s">
        <v>1290</v>
      </c>
      <c r="B304" s="1566" t="s">
        <v>1291</v>
      </c>
      <c r="C304" s="1565" t="s">
        <v>1268</v>
      </c>
      <c r="D304" s="1565">
        <v>1213.8800000000001</v>
      </c>
      <c r="E304" s="1565">
        <v>1213.8800000000001</v>
      </c>
      <c r="F304" s="1565" t="s">
        <v>22</v>
      </c>
      <c r="G304" s="1565">
        <v>428.68</v>
      </c>
      <c r="H304" s="1565">
        <v>428.68</v>
      </c>
      <c r="I304" s="1565">
        <v>4.0999999999999996</v>
      </c>
      <c r="J304" s="1566">
        <v>0</v>
      </c>
      <c r="K304" s="1554"/>
    </row>
    <row r="305" spans="1:11" s="793" customFormat="1" ht="28.5" customHeight="1" x14ac:dyDescent="0.25">
      <c r="A305" s="1565" t="s">
        <v>1292</v>
      </c>
      <c r="B305" s="1566" t="s">
        <v>1293</v>
      </c>
      <c r="C305" s="1565" t="s">
        <v>1268</v>
      </c>
      <c r="D305" s="1565">
        <v>2630.87</v>
      </c>
      <c r="E305" s="1565">
        <v>2630.87</v>
      </c>
      <c r="F305" s="1565" t="s">
        <v>22</v>
      </c>
      <c r="G305" s="1565">
        <v>929.08</v>
      </c>
      <c r="H305" s="1565">
        <v>929.08</v>
      </c>
      <c r="I305" s="1565" t="s">
        <v>6885</v>
      </c>
      <c r="J305" s="1566">
        <v>0</v>
      </c>
      <c r="K305" s="1554"/>
    </row>
    <row r="306" spans="1:11" s="793" customFormat="1" ht="28.5" customHeight="1" x14ac:dyDescent="0.25">
      <c r="A306" s="1565" t="s">
        <v>1294</v>
      </c>
      <c r="B306" s="1566" t="s">
        <v>1295</v>
      </c>
      <c r="C306" s="1565" t="s">
        <v>1268</v>
      </c>
      <c r="D306" s="1565">
        <v>2023.13</v>
      </c>
      <c r="E306" s="1565">
        <v>2023.13</v>
      </c>
      <c r="F306" s="1565" t="s">
        <v>22</v>
      </c>
      <c r="G306" s="1565">
        <v>714.46</v>
      </c>
      <c r="H306" s="1565">
        <v>714.46</v>
      </c>
      <c r="I306" s="1565">
        <v>4.0999999999999996</v>
      </c>
      <c r="J306" s="1566">
        <v>0</v>
      </c>
      <c r="K306" s="1554"/>
    </row>
    <row r="307" spans="1:11" s="793" customFormat="1" ht="28.5" customHeight="1" x14ac:dyDescent="0.25">
      <c r="A307" s="1565" t="s">
        <v>1296</v>
      </c>
      <c r="B307" s="1566" t="s">
        <v>1297</v>
      </c>
      <c r="C307" s="1565" t="s">
        <v>1268</v>
      </c>
      <c r="D307" s="1565">
        <v>3237</v>
      </c>
      <c r="E307" s="1565">
        <v>3237</v>
      </c>
      <c r="F307" s="1565" t="s">
        <v>22</v>
      </c>
      <c r="G307" s="1565">
        <v>1143.1400000000001</v>
      </c>
      <c r="H307" s="1565">
        <v>1143.1400000000001</v>
      </c>
      <c r="I307" s="1565">
        <v>4.0999999999999996</v>
      </c>
      <c r="J307" s="1566">
        <v>0</v>
      </c>
      <c r="K307" s="1554"/>
    </row>
    <row r="308" spans="1:11" s="793" customFormat="1" ht="28.5" customHeight="1" x14ac:dyDescent="0.25">
      <c r="A308" s="1565" t="s">
        <v>1298</v>
      </c>
      <c r="B308" s="1566" t="s">
        <v>1299</v>
      </c>
      <c r="C308" s="1565" t="s">
        <v>1268</v>
      </c>
      <c r="D308" s="1565">
        <v>1618.5</v>
      </c>
      <c r="E308" s="1565">
        <v>1618.5</v>
      </c>
      <c r="F308" s="1565" t="s">
        <v>22</v>
      </c>
      <c r="G308" s="1565">
        <v>571.57000000000005</v>
      </c>
      <c r="H308" s="1565">
        <v>571.57000000000005</v>
      </c>
      <c r="I308" s="1565">
        <v>4.0999999999999996</v>
      </c>
      <c r="J308" s="1566">
        <v>0</v>
      </c>
      <c r="K308" s="1554"/>
    </row>
    <row r="309" spans="1:11" s="793" customFormat="1" ht="28.5" customHeight="1" x14ac:dyDescent="0.25">
      <c r="A309" s="1565" t="s">
        <v>1300</v>
      </c>
      <c r="B309" s="1566" t="s">
        <v>1301</v>
      </c>
      <c r="C309" s="1565" t="s">
        <v>1268</v>
      </c>
      <c r="D309" s="1565">
        <v>2023.13</v>
      </c>
      <c r="E309" s="1565">
        <v>2023.13</v>
      </c>
      <c r="F309" s="1565" t="s">
        <v>22</v>
      </c>
      <c r="G309" s="1565">
        <v>714.46</v>
      </c>
      <c r="H309" s="1565">
        <v>714.46</v>
      </c>
      <c r="I309" s="1565">
        <v>4.0999999999999996</v>
      </c>
      <c r="J309" s="1566">
        <v>0</v>
      </c>
      <c r="K309" s="1554"/>
    </row>
    <row r="310" spans="1:11" s="793" customFormat="1" ht="28.5" customHeight="1" x14ac:dyDescent="0.25">
      <c r="A310" s="1565" t="s">
        <v>1302</v>
      </c>
      <c r="B310" s="1566" t="s">
        <v>1303</v>
      </c>
      <c r="C310" s="1565" t="s">
        <v>1268</v>
      </c>
      <c r="D310" s="1565">
        <v>1680.75</v>
      </c>
      <c r="E310" s="1565">
        <v>1680.75</v>
      </c>
      <c r="F310" s="1565" t="s">
        <v>22</v>
      </c>
      <c r="G310" s="1565">
        <v>593.54999999999995</v>
      </c>
      <c r="H310" s="1565">
        <v>593.54999999999995</v>
      </c>
      <c r="I310" s="1565">
        <v>4.0999999999999996</v>
      </c>
      <c r="J310" s="1566">
        <v>0</v>
      </c>
      <c r="K310" s="1554"/>
    </row>
    <row r="311" spans="1:11" s="793" customFormat="1" ht="28.5" customHeight="1" x14ac:dyDescent="0.25">
      <c r="A311" s="1565" t="s">
        <v>1304</v>
      </c>
      <c r="B311" s="1566" t="s">
        <v>1305</v>
      </c>
      <c r="C311" s="1565" t="s">
        <v>1268</v>
      </c>
      <c r="D311" s="1565">
        <v>404.63</v>
      </c>
      <c r="E311" s="1565">
        <v>404.63</v>
      </c>
      <c r="F311" s="1565" t="s">
        <v>22</v>
      </c>
      <c r="G311" s="1565">
        <v>142.88999999999999</v>
      </c>
      <c r="H311" s="1565">
        <v>142.88999999999999</v>
      </c>
      <c r="I311" s="1565" t="s">
        <v>6885</v>
      </c>
      <c r="J311" s="1566">
        <v>0</v>
      </c>
      <c r="K311" s="1554"/>
    </row>
    <row r="312" spans="1:11" s="793" customFormat="1" ht="28.5" customHeight="1" x14ac:dyDescent="0.25">
      <c r="A312" s="1565" t="s">
        <v>1306</v>
      </c>
      <c r="B312" s="1566" t="s">
        <v>1307</v>
      </c>
      <c r="C312" s="1565" t="s">
        <v>1268</v>
      </c>
      <c r="D312" s="1565">
        <v>1011.56</v>
      </c>
      <c r="E312" s="1565">
        <v>1011.56</v>
      </c>
      <c r="F312" s="1565" t="s">
        <v>22</v>
      </c>
      <c r="G312" s="1565">
        <v>357.23</v>
      </c>
      <c r="H312" s="1565">
        <v>357.23</v>
      </c>
      <c r="I312" s="1565" t="s">
        <v>6887</v>
      </c>
      <c r="J312" s="1566">
        <v>0</v>
      </c>
      <c r="K312" s="1554"/>
    </row>
    <row r="313" spans="1:11" s="793" customFormat="1" ht="28.5" customHeight="1" x14ac:dyDescent="0.25">
      <c r="A313" s="1565" t="s">
        <v>1308</v>
      </c>
      <c r="B313" s="1566" t="s">
        <v>1309</v>
      </c>
      <c r="C313" s="1565" t="s">
        <v>1268</v>
      </c>
      <c r="D313" s="1565">
        <v>687.86</v>
      </c>
      <c r="E313" s="1565">
        <v>687.86</v>
      </c>
      <c r="F313" s="1565" t="s">
        <v>22</v>
      </c>
      <c r="G313" s="1565">
        <v>242.92</v>
      </c>
      <c r="H313" s="1565">
        <v>242.92</v>
      </c>
      <c r="I313" s="1565" t="s">
        <v>6887</v>
      </c>
      <c r="J313" s="1566">
        <v>0</v>
      </c>
      <c r="K313" s="1554"/>
    </row>
    <row r="314" spans="1:11" s="793" customFormat="1" ht="28.5" customHeight="1" x14ac:dyDescent="0.25">
      <c r="A314" s="1565" t="s">
        <v>1310</v>
      </c>
      <c r="B314" s="1566" t="s">
        <v>1311</v>
      </c>
      <c r="C314" s="1565" t="s">
        <v>1268</v>
      </c>
      <c r="D314" s="1565">
        <v>1416.19</v>
      </c>
      <c r="E314" s="1565">
        <v>1416.19</v>
      </c>
      <c r="F314" s="1565" t="s">
        <v>22</v>
      </c>
      <c r="G314" s="1565">
        <v>500.12</v>
      </c>
      <c r="H314" s="1565">
        <v>500.12</v>
      </c>
      <c r="I314" s="1565" t="s">
        <v>6887</v>
      </c>
      <c r="J314" s="1566" t="s">
        <v>6886</v>
      </c>
      <c r="K314" s="1554"/>
    </row>
    <row r="315" spans="1:11" s="793" customFormat="1" ht="28.5" customHeight="1" x14ac:dyDescent="0.25">
      <c r="A315" s="1565" t="s">
        <v>1312</v>
      </c>
      <c r="B315" s="1566" t="s">
        <v>1313</v>
      </c>
      <c r="C315" s="1565" t="s">
        <v>1268</v>
      </c>
      <c r="D315" s="1565">
        <v>3439.31</v>
      </c>
      <c r="E315" s="1565">
        <v>3439.31</v>
      </c>
      <c r="F315" s="1565" t="s">
        <v>22</v>
      </c>
      <c r="G315" s="1565">
        <v>1214.58</v>
      </c>
      <c r="H315" s="1565">
        <v>1214.58</v>
      </c>
      <c r="I315" s="1565" t="s">
        <v>6887</v>
      </c>
      <c r="J315" s="1566">
        <v>0</v>
      </c>
      <c r="K315" s="1554"/>
    </row>
    <row r="316" spans="1:11" s="793" customFormat="1" ht="28.5" customHeight="1" x14ac:dyDescent="0.25">
      <c r="A316" s="1565" t="s">
        <v>1314</v>
      </c>
      <c r="B316" s="1566" t="s">
        <v>1315</v>
      </c>
      <c r="C316" s="1565" t="s">
        <v>1268</v>
      </c>
      <c r="D316" s="1565">
        <v>3034.69</v>
      </c>
      <c r="E316" s="1565">
        <v>3034.69</v>
      </c>
      <c r="F316" s="1565" t="s">
        <v>22</v>
      </c>
      <c r="G316" s="1565">
        <v>1071.69</v>
      </c>
      <c r="H316" s="1565">
        <v>1071.69</v>
      </c>
      <c r="I316" s="1565" t="s">
        <v>6887</v>
      </c>
      <c r="J316" s="1566">
        <v>0</v>
      </c>
      <c r="K316" s="1554"/>
    </row>
    <row r="317" spans="1:11" s="793" customFormat="1" ht="28.5" customHeight="1" x14ac:dyDescent="0.25">
      <c r="A317" s="1565" t="s">
        <v>1316</v>
      </c>
      <c r="B317" s="1566" t="s">
        <v>1317</v>
      </c>
      <c r="C317" s="1565" t="s">
        <v>1268</v>
      </c>
      <c r="D317" s="1565">
        <v>809.25</v>
      </c>
      <c r="E317" s="1565">
        <v>809.25</v>
      </c>
      <c r="F317" s="1565" t="s">
        <v>22</v>
      </c>
      <c r="G317" s="1565">
        <v>285.77999999999997</v>
      </c>
      <c r="H317" s="1565">
        <v>285.77999999999997</v>
      </c>
      <c r="I317" s="1565" t="s">
        <v>6887</v>
      </c>
      <c r="J317" s="1566">
        <v>0</v>
      </c>
      <c r="K317" s="1554"/>
    </row>
    <row r="318" spans="1:11" s="793" customFormat="1" ht="28.5" customHeight="1" x14ac:dyDescent="0.25">
      <c r="A318" s="1565" t="s">
        <v>1318</v>
      </c>
      <c r="B318" s="1566" t="s">
        <v>1319</v>
      </c>
      <c r="C318" s="1565" t="s">
        <v>1268</v>
      </c>
      <c r="D318" s="1565">
        <v>1618.5</v>
      </c>
      <c r="E318" s="1565">
        <v>1618.5</v>
      </c>
      <c r="F318" s="1565" t="s">
        <v>22</v>
      </c>
      <c r="G318" s="1565">
        <v>571.57000000000005</v>
      </c>
      <c r="H318" s="1565">
        <v>571.57000000000005</v>
      </c>
      <c r="I318" s="1565" t="s">
        <v>6887</v>
      </c>
      <c r="J318" s="1566">
        <v>0</v>
      </c>
      <c r="K318" s="1554"/>
    </row>
    <row r="319" spans="1:11" s="793" customFormat="1" ht="28.5" customHeight="1" x14ac:dyDescent="0.25">
      <c r="A319" s="1565" t="s">
        <v>1320</v>
      </c>
      <c r="B319" s="1566" t="s">
        <v>1321</v>
      </c>
      <c r="C319" s="1565" t="s">
        <v>1268</v>
      </c>
      <c r="D319" s="1565">
        <v>2225.44</v>
      </c>
      <c r="E319" s="1565">
        <v>2225.44</v>
      </c>
      <c r="F319" s="1565" t="s">
        <v>22</v>
      </c>
      <c r="G319" s="1565">
        <v>785.91</v>
      </c>
      <c r="H319" s="1565">
        <v>785.91</v>
      </c>
      <c r="I319" s="1565" t="s">
        <v>6887</v>
      </c>
      <c r="J319" s="1566" t="s">
        <v>6886</v>
      </c>
      <c r="K319" s="1554"/>
    </row>
    <row r="320" spans="1:11" s="793" customFormat="1" ht="28.5" customHeight="1" x14ac:dyDescent="0.25">
      <c r="A320" s="1565" t="s">
        <v>1322</v>
      </c>
      <c r="B320" s="1566" t="s">
        <v>1323</v>
      </c>
      <c r="C320" s="1565" t="s">
        <v>1268</v>
      </c>
      <c r="D320" s="1565">
        <v>8497.1299999999992</v>
      </c>
      <c r="E320" s="1565">
        <v>8497.1299999999992</v>
      </c>
      <c r="F320" s="1565" t="s">
        <v>22</v>
      </c>
      <c r="G320" s="1565">
        <v>3000.73</v>
      </c>
      <c r="H320" s="1565">
        <v>3000.73</v>
      </c>
      <c r="I320" s="1565" t="s">
        <v>6887</v>
      </c>
      <c r="J320" s="1566">
        <v>0</v>
      </c>
      <c r="K320" s="1554"/>
    </row>
    <row r="321" spans="1:11" s="793" customFormat="1" ht="28.5" customHeight="1" x14ac:dyDescent="0.25">
      <c r="A321" s="1565" t="s">
        <v>1324</v>
      </c>
      <c r="B321" s="1566" t="s">
        <v>424</v>
      </c>
      <c r="C321" s="1565" t="s">
        <v>1268</v>
      </c>
      <c r="D321" s="1565">
        <v>4450.88</v>
      </c>
      <c r="E321" s="1565">
        <v>4450.88</v>
      </c>
      <c r="F321" s="1565" t="s">
        <v>22</v>
      </c>
      <c r="G321" s="1565">
        <v>1571.81</v>
      </c>
      <c r="H321" s="1565">
        <v>1571.81</v>
      </c>
      <c r="I321" s="1565" t="s">
        <v>6887</v>
      </c>
      <c r="J321" s="1566">
        <v>0</v>
      </c>
      <c r="K321" s="1554"/>
    </row>
    <row r="322" spans="1:11" s="793" customFormat="1" ht="28.5" customHeight="1" x14ac:dyDescent="0.25">
      <c r="A322" s="1565" t="s">
        <v>458</v>
      </c>
      <c r="B322" s="1566" t="s">
        <v>423</v>
      </c>
      <c r="C322" s="1565" t="s">
        <v>1268</v>
      </c>
      <c r="D322" s="1565">
        <v>7283.25</v>
      </c>
      <c r="E322" s="1565">
        <v>7283.25</v>
      </c>
      <c r="F322" s="1565" t="s">
        <v>22</v>
      </c>
      <c r="G322" s="1565">
        <v>2572.06</v>
      </c>
      <c r="H322" s="1565">
        <v>2572.06</v>
      </c>
      <c r="I322" s="1565" t="s">
        <v>6887</v>
      </c>
      <c r="J322" s="1566">
        <v>0</v>
      </c>
      <c r="K322" s="1554"/>
    </row>
    <row r="323" spans="1:11" s="793" customFormat="1" ht="28.5" customHeight="1" x14ac:dyDescent="0.25">
      <c r="A323" s="1565" t="s">
        <v>1325</v>
      </c>
      <c r="B323" s="1566" t="s">
        <v>1326</v>
      </c>
      <c r="C323" s="1565" t="s">
        <v>1268</v>
      </c>
      <c r="D323" s="1565">
        <v>8901.75</v>
      </c>
      <c r="E323" s="1565">
        <v>8901.75</v>
      </c>
      <c r="F323" s="1565" t="s">
        <v>22</v>
      </c>
      <c r="G323" s="1565">
        <v>3143.63</v>
      </c>
      <c r="H323" s="1565">
        <v>3143.63</v>
      </c>
      <c r="I323" s="1565" t="s">
        <v>6887</v>
      </c>
      <c r="J323" s="1566">
        <v>0</v>
      </c>
      <c r="K323" s="1554"/>
    </row>
    <row r="324" spans="1:11" s="793" customFormat="1" ht="28.5" customHeight="1" x14ac:dyDescent="0.25">
      <c r="A324" s="1565" t="s">
        <v>1327</v>
      </c>
      <c r="B324" s="1566" t="s">
        <v>1328</v>
      </c>
      <c r="C324" s="1565" t="s">
        <v>1268</v>
      </c>
      <c r="D324" s="1565">
        <v>2427.75</v>
      </c>
      <c r="E324" s="1565">
        <v>2427.75</v>
      </c>
      <c r="F324" s="1565" t="s">
        <v>22</v>
      </c>
      <c r="G324" s="1565">
        <v>857.35</v>
      </c>
      <c r="H324" s="1565">
        <v>857.35</v>
      </c>
      <c r="I324" s="1565" t="s">
        <v>6887</v>
      </c>
      <c r="J324" s="1566">
        <v>0</v>
      </c>
      <c r="K324" s="1554"/>
    </row>
    <row r="325" spans="1:11" s="793" customFormat="1" ht="28.5" customHeight="1" x14ac:dyDescent="0.25">
      <c r="A325" s="1565" t="s">
        <v>1329</v>
      </c>
      <c r="B325" s="1566" t="s">
        <v>1330</v>
      </c>
      <c r="C325" s="1565" t="s">
        <v>1331</v>
      </c>
      <c r="D325" s="1565">
        <v>1214.68</v>
      </c>
      <c r="E325" s="1565">
        <v>1214.68</v>
      </c>
      <c r="F325" s="1565" t="s">
        <v>21</v>
      </c>
      <c r="G325" s="1565">
        <v>130.69999999999999</v>
      </c>
      <c r="H325" s="1565">
        <v>130.69999999999999</v>
      </c>
      <c r="I325" s="1565" t="s">
        <v>6887</v>
      </c>
      <c r="J325" s="1566">
        <v>0</v>
      </c>
      <c r="K325" s="1554"/>
    </row>
    <row r="326" spans="1:11" s="793" customFormat="1" ht="28.5" customHeight="1" x14ac:dyDescent="0.25">
      <c r="A326" s="1565" t="s">
        <v>6888</v>
      </c>
      <c r="B326" s="1566" t="s">
        <v>489</v>
      </c>
      <c r="C326" s="1565" t="s">
        <v>1268</v>
      </c>
      <c r="D326" s="1565">
        <v>14566.5</v>
      </c>
      <c r="E326" s="1565">
        <v>14566.5</v>
      </c>
      <c r="F326" s="1565" t="s">
        <v>22</v>
      </c>
      <c r="G326" s="1565">
        <v>5144.12</v>
      </c>
      <c r="H326" s="1565">
        <v>5144.12</v>
      </c>
      <c r="I326" s="1565" t="s">
        <v>6887</v>
      </c>
      <c r="J326" s="1566">
        <v>0</v>
      </c>
      <c r="K326" s="1554"/>
    </row>
    <row r="327" spans="1:11" s="793" customFormat="1" ht="28.5" customHeight="1" x14ac:dyDescent="0.25">
      <c r="A327" s="1565" t="s">
        <v>6552</v>
      </c>
      <c r="B327" s="1566" t="s">
        <v>6889</v>
      </c>
      <c r="C327" s="1565" t="s">
        <v>1268</v>
      </c>
      <c r="D327" s="1565">
        <v>775.6</v>
      </c>
      <c r="E327" s="1565">
        <v>5708.89</v>
      </c>
      <c r="F327" s="1565" t="s">
        <v>22</v>
      </c>
      <c r="G327" s="1565">
        <v>273.89999999999998</v>
      </c>
      <c r="H327" s="1565">
        <v>2016.08</v>
      </c>
      <c r="I327" s="1565">
        <v>4.0999999999999996</v>
      </c>
      <c r="J327" s="1566">
        <v>0</v>
      </c>
      <c r="K327" s="1554"/>
    </row>
    <row r="328" spans="1:11" s="793" customFormat="1" ht="28.5" customHeight="1" x14ac:dyDescent="0.25">
      <c r="A328" s="1565" t="s">
        <v>6890</v>
      </c>
      <c r="B328" s="1566" t="s">
        <v>6891</v>
      </c>
      <c r="C328" s="1565" t="s">
        <v>1268</v>
      </c>
      <c r="D328" s="1565">
        <v>1005.19</v>
      </c>
      <c r="E328" s="1565">
        <v>5938.48</v>
      </c>
      <c r="F328" s="1565" t="s">
        <v>22</v>
      </c>
      <c r="G328" s="1565">
        <v>354.98</v>
      </c>
      <c r="H328" s="1565">
        <v>2097.15</v>
      </c>
      <c r="I328" s="1565" t="s">
        <v>6892</v>
      </c>
      <c r="J328" s="1566">
        <v>0</v>
      </c>
      <c r="K328" s="1554"/>
    </row>
    <row r="329" spans="1:11" s="793" customFormat="1" ht="28.5" customHeight="1" x14ac:dyDescent="0.25">
      <c r="A329" s="1565" t="s">
        <v>1333</v>
      </c>
      <c r="B329" s="1566" t="s">
        <v>1334</v>
      </c>
      <c r="C329" s="1565" t="s">
        <v>1331</v>
      </c>
      <c r="D329" s="1565">
        <v>488.79</v>
      </c>
      <c r="E329" s="1565">
        <v>488.79</v>
      </c>
      <c r="F329" s="1565" t="s">
        <v>21</v>
      </c>
      <c r="G329" s="1565">
        <v>52.59</v>
      </c>
      <c r="H329" s="1565">
        <v>52.59</v>
      </c>
      <c r="I329" s="1565" t="s">
        <v>6887</v>
      </c>
      <c r="J329" s="1566">
        <v>0</v>
      </c>
      <c r="K329" s="1554"/>
    </row>
    <row r="330" spans="1:11" s="793" customFormat="1" ht="28.5" customHeight="1" x14ac:dyDescent="0.25">
      <c r="A330" s="1565" t="s">
        <v>1335</v>
      </c>
      <c r="B330" s="1566" t="s">
        <v>1336</v>
      </c>
      <c r="C330" s="1565" t="s">
        <v>1331</v>
      </c>
      <c r="D330" s="1565">
        <v>1210.6400000000001</v>
      </c>
      <c r="E330" s="1565">
        <v>1210.6400000000001</v>
      </c>
      <c r="F330" s="1565" t="s">
        <v>21</v>
      </c>
      <c r="G330" s="1565">
        <v>130.26</v>
      </c>
      <c r="H330" s="1565">
        <v>130.26</v>
      </c>
      <c r="I330" s="1565">
        <v>4.0999999999999996</v>
      </c>
      <c r="J330" s="1566" t="s">
        <v>6886</v>
      </c>
      <c r="K330" s="1554"/>
    </row>
    <row r="331" spans="1:11" s="793" customFormat="1" ht="28.5" customHeight="1" x14ac:dyDescent="0.25">
      <c r="A331" s="1565" t="s">
        <v>1337</v>
      </c>
      <c r="B331" s="1566" t="s">
        <v>1338</v>
      </c>
      <c r="C331" s="1565" t="s">
        <v>1331</v>
      </c>
      <c r="D331" s="1565">
        <v>1014.8</v>
      </c>
      <c r="E331" s="1565">
        <v>1014.8</v>
      </c>
      <c r="F331" s="1565" t="s">
        <v>21</v>
      </c>
      <c r="G331" s="1565">
        <v>109.19</v>
      </c>
      <c r="H331" s="1565">
        <v>109.19</v>
      </c>
      <c r="I331" s="1565">
        <v>4.0999999999999996</v>
      </c>
      <c r="J331" s="1566">
        <v>0</v>
      </c>
      <c r="K331" s="1554"/>
    </row>
    <row r="332" spans="1:11" s="793" customFormat="1" ht="28.5" customHeight="1" x14ac:dyDescent="0.25">
      <c r="A332" s="1565" t="s">
        <v>1339</v>
      </c>
      <c r="B332" s="1566" t="s">
        <v>1340</v>
      </c>
      <c r="C332" s="1565" t="s">
        <v>1331</v>
      </c>
      <c r="D332" s="1565">
        <v>606.94000000000005</v>
      </c>
      <c r="E332" s="1565">
        <v>606.94000000000005</v>
      </c>
      <c r="F332" s="1565" t="s">
        <v>21</v>
      </c>
      <c r="G332" s="1565">
        <v>65.31</v>
      </c>
      <c r="H332" s="1565">
        <v>65.31</v>
      </c>
      <c r="I332" s="1565">
        <v>4.0999999999999996</v>
      </c>
      <c r="J332" s="1566">
        <v>0</v>
      </c>
      <c r="K332" s="1554"/>
    </row>
    <row r="333" spans="1:11" s="793" customFormat="1" ht="28.5" customHeight="1" x14ac:dyDescent="0.25">
      <c r="A333" s="1565" t="s">
        <v>1341</v>
      </c>
      <c r="B333" s="1566" t="s">
        <v>1342</v>
      </c>
      <c r="C333" s="1565" t="s">
        <v>1331</v>
      </c>
      <c r="D333" s="1565">
        <v>622.5</v>
      </c>
      <c r="E333" s="1565">
        <v>622.5</v>
      </c>
      <c r="F333" s="1565" t="s">
        <v>21</v>
      </c>
      <c r="G333" s="1565">
        <v>66.98</v>
      </c>
      <c r="H333" s="1565">
        <v>66.98</v>
      </c>
      <c r="I333" s="1565" t="s">
        <v>6887</v>
      </c>
      <c r="J333" s="1566">
        <v>0</v>
      </c>
      <c r="K333" s="1554"/>
    </row>
    <row r="334" spans="1:11" s="793" customFormat="1" ht="28.5" customHeight="1" x14ac:dyDescent="0.25">
      <c r="A334" s="1565" t="s">
        <v>1343</v>
      </c>
      <c r="B334" s="1566" t="s">
        <v>1344</v>
      </c>
      <c r="C334" s="1565" t="s">
        <v>1331</v>
      </c>
      <c r="D334" s="1565">
        <v>2354.67</v>
      </c>
      <c r="E334" s="1565">
        <v>2354.67</v>
      </c>
      <c r="F334" s="1565" t="s">
        <v>21</v>
      </c>
      <c r="G334" s="1565">
        <v>253.36</v>
      </c>
      <c r="H334" s="1565">
        <v>253.36</v>
      </c>
      <c r="I334" s="1565" t="s">
        <v>6887</v>
      </c>
      <c r="J334" s="1566">
        <v>0</v>
      </c>
      <c r="K334" s="1554"/>
    </row>
    <row r="335" spans="1:11" s="793" customFormat="1" ht="28.5" customHeight="1" x14ac:dyDescent="0.25">
      <c r="A335" s="1565" t="s">
        <v>1345</v>
      </c>
      <c r="B335" s="1566" t="s">
        <v>1346</v>
      </c>
      <c r="C335" s="1565" t="s">
        <v>1331</v>
      </c>
      <c r="D335" s="1565">
        <v>1618.5</v>
      </c>
      <c r="E335" s="1565">
        <v>1618.5</v>
      </c>
      <c r="F335" s="1565" t="s">
        <v>21</v>
      </c>
      <c r="G335" s="1565">
        <v>174.15</v>
      </c>
      <c r="H335" s="1565">
        <v>174.15</v>
      </c>
      <c r="I335" s="1565" t="s">
        <v>6887</v>
      </c>
      <c r="J335" s="1566">
        <v>0</v>
      </c>
      <c r="K335" s="1554"/>
    </row>
    <row r="336" spans="1:11" s="793" customFormat="1" ht="28.5" customHeight="1" x14ac:dyDescent="0.25">
      <c r="A336" s="1565" t="s">
        <v>1347</v>
      </c>
      <c r="B336" s="1566" t="s">
        <v>1348</v>
      </c>
      <c r="C336" s="1565" t="s">
        <v>1331</v>
      </c>
      <c r="D336" s="1565">
        <v>2023.13</v>
      </c>
      <c r="E336" s="1565">
        <v>2023.13</v>
      </c>
      <c r="F336" s="1565" t="s">
        <v>21</v>
      </c>
      <c r="G336" s="1565">
        <v>217.69</v>
      </c>
      <c r="H336" s="1565">
        <v>217.69</v>
      </c>
      <c r="I336" s="1565" t="s">
        <v>6887</v>
      </c>
      <c r="J336" s="1566">
        <v>0</v>
      </c>
      <c r="K336" s="1554"/>
    </row>
    <row r="337" spans="1:11" s="793" customFormat="1" ht="28.5" customHeight="1" x14ac:dyDescent="0.25">
      <c r="A337" s="1565" t="s">
        <v>1349</v>
      </c>
      <c r="B337" s="1566" t="s">
        <v>1350</v>
      </c>
      <c r="C337" s="1565" t="s">
        <v>1331</v>
      </c>
      <c r="D337" s="1565">
        <v>1405.11</v>
      </c>
      <c r="E337" s="1565">
        <v>1405.11</v>
      </c>
      <c r="F337" s="1565" t="s">
        <v>21</v>
      </c>
      <c r="G337" s="1565">
        <v>151.19</v>
      </c>
      <c r="H337" s="1565">
        <v>151.19</v>
      </c>
      <c r="I337" s="1565" t="s">
        <v>6887</v>
      </c>
      <c r="J337" s="1566">
        <v>0</v>
      </c>
      <c r="K337" s="1554"/>
    </row>
    <row r="338" spans="1:11" s="793" customFormat="1" ht="28.5" customHeight="1" x14ac:dyDescent="0.25">
      <c r="A338" s="1565" t="s">
        <v>1351</v>
      </c>
      <c r="B338" s="1566" t="s">
        <v>1352</v>
      </c>
      <c r="C338" s="1565" t="s">
        <v>1331</v>
      </c>
      <c r="D338" s="1565">
        <v>906.36</v>
      </c>
      <c r="E338" s="1565">
        <v>906.36</v>
      </c>
      <c r="F338" s="1565" t="s">
        <v>21</v>
      </c>
      <c r="G338" s="1565">
        <v>97.52</v>
      </c>
      <c r="H338" s="1565">
        <v>97.52</v>
      </c>
      <c r="I338" s="1565" t="s">
        <v>6887</v>
      </c>
      <c r="J338" s="1566">
        <v>0</v>
      </c>
      <c r="K338" s="1554"/>
    </row>
    <row r="339" spans="1:11" s="793" customFormat="1" ht="28.5" customHeight="1" x14ac:dyDescent="0.25">
      <c r="A339" s="1565" t="s">
        <v>1353</v>
      </c>
      <c r="B339" s="1566" t="s">
        <v>1354</v>
      </c>
      <c r="C339" s="1565" t="s">
        <v>1331</v>
      </c>
      <c r="D339" s="1565">
        <v>1509.56</v>
      </c>
      <c r="E339" s="1565">
        <v>1509.56</v>
      </c>
      <c r="F339" s="1565" t="s">
        <v>21</v>
      </c>
      <c r="G339" s="1565">
        <v>162.43</v>
      </c>
      <c r="H339" s="1565">
        <v>162.43</v>
      </c>
      <c r="I339" s="1565">
        <v>0</v>
      </c>
      <c r="J339" s="1566">
        <v>0</v>
      </c>
      <c r="K339" s="1554"/>
    </row>
    <row r="340" spans="1:11" s="793" customFormat="1" ht="28.5" customHeight="1" x14ac:dyDescent="0.25">
      <c r="A340" s="1565" t="s">
        <v>1355</v>
      </c>
      <c r="B340" s="1566" t="s">
        <v>1356</v>
      </c>
      <c r="C340" s="1565" t="s">
        <v>1331</v>
      </c>
      <c r="D340" s="1565">
        <v>1618.5</v>
      </c>
      <c r="E340" s="1565">
        <v>1618.5</v>
      </c>
      <c r="F340" s="1565" t="s">
        <v>21</v>
      </c>
      <c r="G340" s="1565">
        <v>174.15</v>
      </c>
      <c r="H340" s="1565">
        <v>174.15</v>
      </c>
      <c r="I340" s="1565" t="s">
        <v>6887</v>
      </c>
      <c r="J340" s="1566">
        <v>0</v>
      </c>
      <c r="K340" s="1554"/>
    </row>
    <row r="341" spans="1:11" s="793" customFormat="1" ht="28.5" customHeight="1" x14ac:dyDescent="0.25">
      <c r="A341" s="1565" t="s">
        <v>1357</v>
      </c>
      <c r="B341" s="1566" t="s">
        <v>6893</v>
      </c>
      <c r="C341" s="1565" t="s">
        <v>1331</v>
      </c>
      <c r="D341" s="1565">
        <v>687.86</v>
      </c>
      <c r="E341" s="1565">
        <v>687.86</v>
      </c>
      <c r="F341" s="1565" t="s">
        <v>21</v>
      </c>
      <c r="G341" s="1565">
        <v>74.010000000000005</v>
      </c>
      <c r="H341" s="1565">
        <v>74.010000000000005</v>
      </c>
      <c r="I341" s="1565">
        <v>4.0999999999999996</v>
      </c>
      <c r="J341" s="1566" t="s">
        <v>6886</v>
      </c>
      <c r="K341" s="1554"/>
    </row>
    <row r="342" spans="1:11" s="793" customFormat="1" ht="28.5" customHeight="1" x14ac:dyDescent="0.25">
      <c r="A342" s="1565" t="s">
        <v>1359</v>
      </c>
      <c r="B342" s="1566" t="s">
        <v>1360</v>
      </c>
      <c r="C342" s="1565" t="s">
        <v>1331</v>
      </c>
      <c r="D342" s="1565">
        <v>1011.56</v>
      </c>
      <c r="E342" s="1565">
        <v>1011.56</v>
      </c>
      <c r="F342" s="1565" t="s">
        <v>21</v>
      </c>
      <c r="G342" s="1565">
        <v>108.84</v>
      </c>
      <c r="H342" s="1565">
        <v>108.84</v>
      </c>
      <c r="I342" s="1565">
        <v>4.0999999999999996</v>
      </c>
      <c r="J342" s="1566">
        <v>0</v>
      </c>
      <c r="K342" s="1554"/>
    </row>
    <row r="343" spans="1:11" s="793" customFormat="1" ht="28.5" customHeight="1" x14ac:dyDescent="0.25">
      <c r="A343" s="1565" t="s">
        <v>1361</v>
      </c>
      <c r="B343" s="1566" t="s">
        <v>1362</v>
      </c>
      <c r="C343" s="1565" t="s">
        <v>1363</v>
      </c>
      <c r="D343" s="1565">
        <v>1011.56</v>
      </c>
      <c r="E343" s="1565">
        <v>1011.56</v>
      </c>
      <c r="F343" s="1565" t="s">
        <v>51</v>
      </c>
      <c r="G343" s="1565">
        <v>33.19</v>
      </c>
      <c r="H343" s="1565">
        <v>33.19</v>
      </c>
      <c r="I343" s="1565" t="s">
        <v>6887</v>
      </c>
      <c r="J343" s="1566">
        <v>0</v>
      </c>
      <c r="K343" s="1554"/>
    </row>
    <row r="344" spans="1:11" s="793" customFormat="1" ht="28.5" customHeight="1" x14ac:dyDescent="0.25">
      <c r="A344" s="1565" t="s">
        <v>1364</v>
      </c>
      <c r="B344" s="1566" t="s">
        <v>1365</v>
      </c>
      <c r="C344" s="1565" t="s">
        <v>1363</v>
      </c>
      <c r="D344" s="1565">
        <v>1405.67</v>
      </c>
      <c r="E344" s="1565">
        <v>1405.67</v>
      </c>
      <c r="F344" s="1565" t="s">
        <v>51</v>
      </c>
      <c r="G344" s="1565">
        <v>46.12</v>
      </c>
      <c r="H344" s="1565">
        <v>46.12</v>
      </c>
      <c r="I344" s="1565">
        <v>4.0999999999999996</v>
      </c>
      <c r="J344" s="1566">
        <v>0</v>
      </c>
      <c r="K344" s="1554"/>
    </row>
    <row r="345" spans="1:11" s="793" customFormat="1" ht="28.5" customHeight="1" x14ac:dyDescent="0.25">
      <c r="A345" s="1565" t="s">
        <v>1366</v>
      </c>
      <c r="B345" s="1566" t="s">
        <v>1367</v>
      </c>
      <c r="C345" s="1565" t="s">
        <v>1363</v>
      </c>
      <c r="D345" s="1565">
        <v>1825.67</v>
      </c>
      <c r="E345" s="1565">
        <v>1825.67</v>
      </c>
      <c r="F345" s="1565" t="s">
        <v>51</v>
      </c>
      <c r="G345" s="1565">
        <v>59.9</v>
      </c>
      <c r="H345" s="1565">
        <v>59.9</v>
      </c>
      <c r="I345" s="1565">
        <v>4.0999999999999996</v>
      </c>
      <c r="J345" s="1566">
        <v>0</v>
      </c>
      <c r="K345" s="1554"/>
    </row>
    <row r="346" spans="1:11" s="793" customFormat="1" ht="28.5" customHeight="1" x14ac:dyDescent="0.25">
      <c r="A346" s="1565" t="s">
        <v>1368</v>
      </c>
      <c r="B346" s="1566" t="s">
        <v>1369</v>
      </c>
      <c r="C346" s="1565" t="s">
        <v>1363</v>
      </c>
      <c r="D346" s="1565">
        <v>1603.29</v>
      </c>
      <c r="E346" s="1565">
        <v>1603.29</v>
      </c>
      <c r="F346" s="1565" t="s">
        <v>51</v>
      </c>
      <c r="G346" s="1565">
        <v>52.6</v>
      </c>
      <c r="H346" s="1565">
        <v>52.6</v>
      </c>
      <c r="I346" s="1565">
        <v>4.0999999999999996</v>
      </c>
      <c r="J346" s="1566">
        <v>0</v>
      </c>
      <c r="K346" s="1554"/>
    </row>
    <row r="347" spans="1:11" s="793" customFormat="1" ht="28.5" customHeight="1" x14ac:dyDescent="0.25">
      <c r="A347" s="1565" t="s">
        <v>6894</v>
      </c>
      <c r="B347" s="1566" t="s">
        <v>1377</v>
      </c>
      <c r="C347" s="1565" t="s">
        <v>6</v>
      </c>
      <c r="D347" s="1565">
        <v>202.31</v>
      </c>
      <c r="E347" s="1565">
        <v>202.31</v>
      </c>
      <c r="F347" s="1565" t="s">
        <v>6</v>
      </c>
      <c r="G347" s="1565">
        <v>202.31</v>
      </c>
      <c r="H347" s="1565">
        <v>202.31</v>
      </c>
      <c r="I347" s="1565">
        <v>4.0999999999999996</v>
      </c>
      <c r="J347" s="1566">
        <v>0</v>
      </c>
      <c r="K347" s="1554"/>
    </row>
    <row r="348" spans="1:11" s="793" customFormat="1" ht="28.5" customHeight="1" x14ac:dyDescent="0.25">
      <c r="A348" s="1565" t="s">
        <v>6895</v>
      </c>
      <c r="B348" s="1566" t="s">
        <v>1379</v>
      </c>
      <c r="C348" s="1565" t="s">
        <v>6</v>
      </c>
      <c r="D348" s="1565">
        <v>404.63</v>
      </c>
      <c r="E348" s="1565">
        <v>404.63</v>
      </c>
      <c r="F348" s="1565" t="s">
        <v>6</v>
      </c>
      <c r="G348" s="1565">
        <v>404.63</v>
      </c>
      <c r="H348" s="1565">
        <v>404.63</v>
      </c>
      <c r="I348" s="1565">
        <v>4.0999999999999996</v>
      </c>
      <c r="J348" s="1566">
        <v>0</v>
      </c>
      <c r="K348" s="1554"/>
    </row>
    <row r="349" spans="1:11" s="793" customFormat="1" ht="28.5" customHeight="1" x14ac:dyDescent="0.25">
      <c r="A349" s="1565" t="s">
        <v>6896</v>
      </c>
      <c r="B349" s="1566" t="s">
        <v>1381</v>
      </c>
      <c r="C349" s="1565" t="s">
        <v>1382</v>
      </c>
      <c r="D349" s="1565">
        <v>3077.33</v>
      </c>
      <c r="E349" s="1565">
        <v>3077.33</v>
      </c>
      <c r="F349" s="1565" t="s">
        <v>21</v>
      </c>
      <c r="G349" s="1565">
        <v>55.19</v>
      </c>
      <c r="H349" s="1565">
        <v>55.19</v>
      </c>
      <c r="I349" s="1565">
        <v>4.0999999999999996</v>
      </c>
      <c r="J349" s="1566">
        <v>0</v>
      </c>
      <c r="K349" s="1554"/>
    </row>
    <row r="350" spans="1:11" s="793" customFormat="1" ht="28.5" customHeight="1" x14ac:dyDescent="0.25">
      <c r="A350" s="1565" t="s">
        <v>6897</v>
      </c>
      <c r="B350" s="1566" t="s">
        <v>1384</v>
      </c>
      <c r="C350" s="1565" t="s">
        <v>1385</v>
      </c>
      <c r="D350" s="1565">
        <v>3610.5</v>
      </c>
      <c r="E350" s="1565">
        <v>3610.5</v>
      </c>
      <c r="F350" s="1565" t="s">
        <v>1386</v>
      </c>
      <c r="G350" s="1565">
        <v>1408.15</v>
      </c>
      <c r="H350" s="1565">
        <v>1408.15</v>
      </c>
      <c r="I350" s="1565">
        <v>4.0999999999999996</v>
      </c>
      <c r="J350" s="1566">
        <v>0</v>
      </c>
      <c r="K350" s="1554"/>
    </row>
    <row r="351" spans="1:11" s="793" customFormat="1" ht="28.5" customHeight="1" x14ac:dyDescent="0.25">
      <c r="A351" s="1565" t="s">
        <v>6898</v>
      </c>
      <c r="B351" s="1566" t="s">
        <v>1388</v>
      </c>
      <c r="C351" s="1565" t="s">
        <v>1389</v>
      </c>
      <c r="D351" s="1565">
        <v>2303.25</v>
      </c>
      <c r="E351" s="1565">
        <v>2303.25</v>
      </c>
      <c r="F351" s="1565" t="s">
        <v>51</v>
      </c>
      <c r="G351" s="1565">
        <v>151.13</v>
      </c>
      <c r="H351" s="1565">
        <v>151.13</v>
      </c>
      <c r="I351" s="1565">
        <v>4.0999999999999996</v>
      </c>
      <c r="J351" s="1566">
        <v>0</v>
      </c>
      <c r="K351" s="1554"/>
    </row>
    <row r="352" spans="1:11" s="793" customFormat="1" ht="28.5" customHeight="1" x14ac:dyDescent="0.25">
      <c r="A352" s="1565" t="s">
        <v>1372</v>
      </c>
      <c r="B352" s="1566" t="s">
        <v>1391</v>
      </c>
      <c r="C352" s="1565" t="s">
        <v>1385</v>
      </c>
      <c r="D352" s="1565">
        <v>3735</v>
      </c>
      <c r="E352" s="1565">
        <v>3735</v>
      </c>
      <c r="F352" s="1565" t="s">
        <v>1386</v>
      </c>
      <c r="G352" s="1565">
        <v>1456.71</v>
      </c>
      <c r="H352" s="1565">
        <v>1456.71</v>
      </c>
      <c r="I352" s="1565">
        <v>4.0999999999999996</v>
      </c>
      <c r="J352" s="1566">
        <v>0</v>
      </c>
      <c r="K352" s="1554"/>
    </row>
    <row r="353" spans="1:11" s="793" customFormat="1" ht="28.5" customHeight="1" x14ac:dyDescent="0.25">
      <c r="A353" s="1565" t="s">
        <v>1374</v>
      </c>
      <c r="B353" s="1566" t="s">
        <v>1393</v>
      </c>
      <c r="C353" s="1565" t="s">
        <v>1394</v>
      </c>
      <c r="D353" s="1565">
        <v>4046.25</v>
      </c>
      <c r="E353" s="1565">
        <v>4046.25</v>
      </c>
      <c r="F353" s="1565" t="s">
        <v>1386</v>
      </c>
      <c r="G353" s="1565">
        <v>663.59</v>
      </c>
      <c r="H353" s="1565">
        <v>663.59</v>
      </c>
      <c r="I353" s="1565" t="s">
        <v>6892</v>
      </c>
      <c r="J353" s="1566">
        <v>0</v>
      </c>
      <c r="K353" s="1554"/>
    </row>
    <row r="354" spans="1:11" s="793" customFormat="1" ht="28.5" customHeight="1" x14ac:dyDescent="0.25">
      <c r="A354" s="1565" t="s">
        <v>6899</v>
      </c>
      <c r="B354" s="1566" t="s">
        <v>1396</v>
      </c>
      <c r="C354" s="1565" t="s">
        <v>6</v>
      </c>
      <c r="D354" s="1565">
        <v>606.94000000000005</v>
      </c>
      <c r="E354" s="1565">
        <v>606.94000000000005</v>
      </c>
      <c r="F354" s="1565" t="s">
        <v>6</v>
      </c>
      <c r="G354" s="1565">
        <v>606.94000000000005</v>
      </c>
      <c r="H354" s="1565">
        <v>606.94000000000005</v>
      </c>
      <c r="I354" s="1565">
        <v>4.0999999999999996</v>
      </c>
      <c r="J354" s="1566">
        <v>0</v>
      </c>
      <c r="K354" s="1554"/>
    </row>
    <row r="355" spans="1:11" s="793" customFormat="1" ht="28.5" customHeight="1" x14ac:dyDescent="0.25">
      <c r="A355" s="1565" t="s">
        <v>1390</v>
      </c>
      <c r="B355" s="1566" t="s">
        <v>1398</v>
      </c>
      <c r="C355" s="1565" t="s">
        <v>6900</v>
      </c>
      <c r="D355" s="1565">
        <v>16.18</v>
      </c>
      <c r="E355" s="1565">
        <v>16.18</v>
      </c>
      <c r="F355" s="1565" t="s">
        <v>6901</v>
      </c>
      <c r="G355" s="1565">
        <v>16.18</v>
      </c>
      <c r="H355" s="1565">
        <v>16.18</v>
      </c>
      <c r="I355" s="1565">
        <v>4.0999999999999996</v>
      </c>
      <c r="J355" s="1566">
        <v>0</v>
      </c>
      <c r="K355" s="1554"/>
    </row>
    <row r="356" spans="1:11" s="793" customFormat="1" ht="28.5" customHeight="1" x14ac:dyDescent="0.25">
      <c r="A356" s="1565" t="s">
        <v>6902</v>
      </c>
      <c r="B356" s="1566" t="s">
        <v>1402</v>
      </c>
      <c r="C356" s="1565" t="s">
        <v>6</v>
      </c>
      <c r="D356" s="1565">
        <v>10893.75</v>
      </c>
      <c r="E356" s="1565">
        <v>10893.75</v>
      </c>
      <c r="F356" s="1565" t="s">
        <v>6</v>
      </c>
      <c r="G356" s="1565">
        <v>10893.75</v>
      </c>
      <c r="H356" s="1565">
        <v>10893.75</v>
      </c>
      <c r="I356" s="1565">
        <v>4.0999999999999996</v>
      </c>
      <c r="J356" s="1566">
        <v>0</v>
      </c>
      <c r="K356" s="1554"/>
    </row>
    <row r="357" spans="1:11" s="793" customFormat="1" ht="28.5" customHeight="1" x14ac:dyDescent="0.25">
      <c r="A357" s="1565" t="s">
        <v>6903</v>
      </c>
      <c r="B357" s="1566" t="s">
        <v>1404</v>
      </c>
      <c r="C357" s="1565" t="s">
        <v>6</v>
      </c>
      <c r="D357" s="1565">
        <v>7314.38</v>
      </c>
      <c r="E357" s="1565">
        <v>7314.38</v>
      </c>
      <c r="F357" s="1565" t="s">
        <v>6</v>
      </c>
      <c r="G357" s="1565">
        <v>7314.38</v>
      </c>
      <c r="H357" s="1565">
        <v>7314.38</v>
      </c>
      <c r="I357" s="1565">
        <v>4.0999999999999996</v>
      </c>
      <c r="J357" s="1566">
        <v>0</v>
      </c>
      <c r="K357" s="1554"/>
    </row>
    <row r="358" spans="1:11" s="793" customFormat="1" ht="28.5" customHeight="1" x14ac:dyDescent="0.25">
      <c r="A358" s="1565" t="s">
        <v>1395</v>
      </c>
      <c r="B358" s="1566" t="s">
        <v>1406</v>
      </c>
      <c r="C358" s="1565" t="s">
        <v>1407</v>
      </c>
      <c r="D358" s="1565">
        <v>1618.5</v>
      </c>
      <c r="E358" s="1565">
        <v>1618.5</v>
      </c>
      <c r="F358" s="1565" t="s">
        <v>51</v>
      </c>
      <c r="G358" s="1565">
        <v>23.09</v>
      </c>
      <c r="H358" s="1565">
        <v>23.09</v>
      </c>
      <c r="I358" s="1565">
        <v>4.0999999999999996</v>
      </c>
      <c r="J358" s="1566">
        <v>0</v>
      </c>
      <c r="K358" s="1554"/>
    </row>
    <row r="359" spans="1:11" s="793" customFormat="1" ht="28.5" customHeight="1" x14ac:dyDescent="0.25">
      <c r="A359" s="1565" t="s">
        <v>1397</v>
      </c>
      <c r="B359" s="1566" t="s">
        <v>6904</v>
      </c>
      <c r="C359" s="1565" t="s">
        <v>1331</v>
      </c>
      <c r="D359" s="1565">
        <v>323.7</v>
      </c>
      <c r="E359" s="1565">
        <v>323.7</v>
      </c>
      <c r="F359" s="1565" t="s">
        <v>21</v>
      </c>
      <c r="G359" s="1565">
        <v>34.83</v>
      </c>
      <c r="H359" s="1565">
        <v>34.83</v>
      </c>
      <c r="I359" s="1565">
        <v>4.0999999999999996</v>
      </c>
      <c r="J359" s="1566">
        <v>0</v>
      </c>
      <c r="K359" s="1554"/>
    </row>
    <row r="360" spans="1:11" s="793" customFormat="1" ht="28.5" customHeight="1" x14ac:dyDescent="0.25">
      <c r="A360" s="1565" t="s">
        <v>6905</v>
      </c>
      <c r="B360" s="1566" t="s">
        <v>1411</v>
      </c>
      <c r="C360" s="1565" t="s">
        <v>1331</v>
      </c>
      <c r="D360" s="1565">
        <v>606.94000000000005</v>
      </c>
      <c r="E360" s="1565">
        <v>606.94000000000005</v>
      </c>
      <c r="F360" s="1565" t="s">
        <v>21</v>
      </c>
      <c r="G360" s="1565">
        <v>65.31</v>
      </c>
      <c r="H360" s="1565">
        <v>65.31</v>
      </c>
      <c r="I360" s="1565">
        <v>4.0999999999999996</v>
      </c>
      <c r="J360" s="1566">
        <v>0</v>
      </c>
      <c r="K360" s="1554"/>
    </row>
    <row r="361" spans="1:11" s="793" customFormat="1" ht="28.5" customHeight="1" x14ac:dyDescent="0.25">
      <c r="A361" s="1565" t="s">
        <v>1405</v>
      </c>
      <c r="B361" s="1566" t="s">
        <v>1413</v>
      </c>
      <c r="C361" s="1565" t="s">
        <v>1268</v>
      </c>
      <c r="D361" s="1565">
        <v>1618.5</v>
      </c>
      <c r="E361" s="1565">
        <v>1618.5</v>
      </c>
      <c r="F361" s="1565" t="s">
        <v>22</v>
      </c>
      <c r="G361" s="1565">
        <v>571.57000000000005</v>
      </c>
      <c r="H361" s="1565">
        <v>571.57000000000005</v>
      </c>
      <c r="I361" s="1565" t="s">
        <v>6906</v>
      </c>
      <c r="J361" s="1566">
        <v>0</v>
      </c>
      <c r="K361" s="1554"/>
    </row>
    <row r="362" spans="1:11" s="793" customFormat="1" ht="28.5" customHeight="1" x14ac:dyDescent="0.25">
      <c r="A362" s="1565" t="s">
        <v>1408</v>
      </c>
      <c r="B362" s="1566" t="s">
        <v>1415</v>
      </c>
      <c r="C362" s="1565" t="s">
        <v>1331</v>
      </c>
      <c r="D362" s="1565">
        <v>10617.36</v>
      </c>
      <c r="E362" s="1565">
        <v>10617.36</v>
      </c>
      <c r="F362" s="1565" t="s">
        <v>21</v>
      </c>
      <c r="G362" s="1565">
        <v>1142.43</v>
      </c>
      <c r="H362" s="1565">
        <v>1142.43</v>
      </c>
      <c r="I362" s="1565" t="s">
        <v>6907</v>
      </c>
      <c r="J362" s="1566">
        <v>0</v>
      </c>
      <c r="K362" s="1554"/>
    </row>
    <row r="363" spans="1:11" s="793" customFormat="1" ht="28.5" customHeight="1" x14ac:dyDescent="0.25">
      <c r="A363" s="1565" t="s">
        <v>6908</v>
      </c>
      <c r="B363" s="1566" t="s">
        <v>1423</v>
      </c>
      <c r="C363" s="1565" t="s">
        <v>1331</v>
      </c>
      <c r="D363" s="1565">
        <v>202.31</v>
      </c>
      <c r="E363" s="1565">
        <v>202.31</v>
      </c>
      <c r="F363" s="1565" t="s">
        <v>21</v>
      </c>
      <c r="G363" s="1565">
        <v>21.77</v>
      </c>
      <c r="H363" s="1565">
        <v>21.77</v>
      </c>
      <c r="I363" s="1565">
        <v>4.0999999999999996</v>
      </c>
      <c r="J363" s="1566">
        <v>0</v>
      </c>
      <c r="K363" s="1554"/>
    </row>
    <row r="364" spans="1:11" s="793" customFormat="1" ht="28.5" customHeight="1" x14ac:dyDescent="0.25">
      <c r="A364" s="1565" t="s">
        <v>6909</v>
      </c>
      <c r="B364" s="1566" t="s">
        <v>1425</v>
      </c>
      <c r="C364" s="1565" t="s">
        <v>1331</v>
      </c>
      <c r="D364" s="1565">
        <v>606.94000000000005</v>
      </c>
      <c r="E364" s="1565">
        <v>606.94000000000005</v>
      </c>
      <c r="F364" s="1565" t="s">
        <v>21</v>
      </c>
      <c r="G364" s="1565">
        <v>65.31</v>
      </c>
      <c r="H364" s="1565">
        <v>65.31</v>
      </c>
      <c r="I364" s="1565">
        <v>4.0999999999999996</v>
      </c>
      <c r="J364" s="1566">
        <v>0</v>
      </c>
      <c r="K364" s="1554"/>
    </row>
    <row r="365" spans="1:11" s="793" customFormat="1" ht="28.5" customHeight="1" x14ac:dyDescent="0.25">
      <c r="A365" s="1565" t="s">
        <v>1412</v>
      </c>
      <c r="B365" s="1566" t="s">
        <v>1427</v>
      </c>
      <c r="C365" s="1565" t="s">
        <v>1331</v>
      </c>
      <c r="D365" s="1565">
        <v>2303.25</v>
      </c>
      <c r="E365" s="1565">
        <v>2303.25</v>
      </c>
      <c r="F365" s="1565" t="s">
        <v>21</v>
      </c>
      <c r="G365" s="1565">
        <v>247.83</v>
      </c>
      <c r="H365" s="1565">
        <v>247.83</v>
      </c>
      <c r="I365" s="1565">
        <v>4.0999999999999996</v>
      </c>
      <c r="J365" s="1566">
        <v>0</v>
      </c>
      <c r="K365" s="1554"/>
    </row>
    <row r="366" spans="1:11" s="793" customFormat="1" ht="28.5" customHeight="1" x14ac:dyDescent="0.25">
      <c r="A366" s="1565" t="s">
        <v>1414</v>
      </c>
      <c r="B366" s="1566" t="s">
        <v>1429</v>
      </c>
      <c r="C366" s="1565" t="s">
        <v>1268</v>
      </c>
      <c r="D366" s="1565">
        <v>2750.64</v>
      </c>
      <c r="E366" s="1565">
        <v>2750.64</v>
      </c>
      <c r="F366" s="1565" t="s">
        <v>22</v>
      </c>
      <c r="G366" s="1565">
        <v>971.38</v>
      </c>
      <c r="H366" s="1565">
        <v>971.38</v>
      </c>
      <c r="I366" s="1565">
        <v>4.0999999999999996</v>
      </c>
      <c r="J366" s="1566">
        <v>0</v>
      </c>
      <c r="K366" s="1554"/>
    </row>
    <row r="367" spans="1:11" s="793" customFormat="1" ht="28.5" customHeight="1" x14ac:dyDescent="0.25">
      <c r="A367" s="1565" t="s">
        <v>6910</v>
      </c>
      <c r="B367" s="1566" t="s">
        <v>1431</v>
      </c>
      <c r="C367" s="1565" t="s">
        <v>1268</v>
      </c>
      <c r="D367" s="1565">
        <v>1416.19</v>
      </c>
      <c r="E367" s="1565">
        <v>1416.19</v>
      </c>
      <c r="F367" s="1565" t="s">
        <v>22</v>
      </c>
      <c r="G367" s="1565">
        <v>500.12</v>
      </c>
      <c r="H367" s="1565">
        <v>500.12</v>
      </c>
      <c r="I367" s="1565">
        <v>4.0999999999999996</v>
      </c>
      <c r="J367" s="1566">
        <v>0</v>
      </c>
      <c r="K367" s="1554"/>
    </row>
    <row r="368" spans="1:11" s="793" customFormat="1" ht="28.5" customHeight="1" x14ac:dyDescent="0.25">
      <c r="A368" s="1565" t="s">
        <v>6911</v>
      </c>
      <c r="B368" s="1566" t="s">
        <v>1433</v>
      </c>
      <c r="C368" s="1565" t="s">
        <v>1434</v>
      </c>
      <c r="D368" s="1565">
        <v>89.64</v>
      </c>
      <c r="E368" s="1565">
        <v>89.64</v>
      </c>
      <c r="F368" s="1565" t="s">
        <v>1434</v>
      </c>
      <c r="G368" s="1565">
        <v>89.64</v>
      </c>
      <c r="H368" s="1565">
        <v>89.64</v>
      </c>
      <c r="I368" s="1565" t="s">
        <v>6892</v>
      </c>
      <c r="J368" s="1566">
        <v>0</v>
      </c>
      <c r="K368" s="1554"/>
    </row>
    <row r="369" spans="1:11" s="793" customFormat="1" ht="28.5" customHeight="1" x14ac:dyDescent="0.25">
      <c r="A369" s="1565" t="s">
        <v>1426</v>
      </c>
      <c r="B369" s="1566" t="s">
        <v>1436</v>
      </c>
      <c r="C369" s="1565" t="s">
        <v>1434</v>
      </c>
      <c r="D369" s="1565">
        <v>74.7</v>
      </c>
      <c r="E369" s="1565">
        <v>74.7</v>
      </c>
      <c r="F369" s="1565" t="s">
        <v>1434</v>
      </c>
      <c r="G369" s="1565">
        <v>74.7</v>
      </c>
      <c r="H369" s="1565">
        <v>74.7</v>
      </c>
      <c r="I369" s="1565">
        <v>4.0999999999999996</v>
      </c>
      <c r="J369" s="1566">
        <v>0</v>
      </c>
      <c r="K369" s="1554"/>
    </row>
    <row r="370" spans="1:11" s="793" customFormat="1" ht="28.5" customHeight="1" x14ac:dyDescent="0.25">
      <c r="A370" s="1565" t="s">
        <v>6912</v>
      </c>
      <c r="B370" s="1566" t="s">
        <v>1438</v>
      </c>
      <c r="C370" s="1565" t="s">
        <v>1138</v>
      </c>
      <c r="D370" s="1565">
        <v>17.18</v>
      </c>
      <c r="E370" s="1565">
        <v>17.18</v>
      </c>
      <c r="F370" s="1565" t="s">
        <v>51</v>
      </c>
      <c r="G370" s="1565">
        <v>56.37</v>
      </c>
      <c r="H370" s="1565">
        <v>56.37</v>
      </c>
      <c r="I370" s="1565" t="s">
        <v>6887</v>
      </c>
      <c r="J370" s="1566">
        <v>0</v>
      </c>
      <c r="K370" s="1554"/>
    </row>
    <row r="371" spans="1:11" s="793" customFormat="1" ht="28.5" customHeight="1" x14ac:dyDescent="0.25">
      <c r="A371" s="1565" t="s">
        <v>6913</v>
      </c>
      <c r="B371" s="1566" t="s">
        <v>1440</v>
      </c>
      <c r="C371" s="1565" t="s">
        <v>1138</v>
      </c>
      <c r="D371" s="1565">
        <v>27.34</v>
      </c>
      <c r="E371" s="1565">
        <v>27.34</v>
      </c>
      <c r="F371" s="1565" t="s">
        <v>51</v>
      </c>
      <c r="G371" s="1565">
        <v>89.7</v>
      </c>
      <c r="H371" s="1565">
        <v>89.7</v>
      </c>
      <c r="I371" s="1565" t="s">
        <v>6887</v>
      </c>
      <c r="J371" s="1566">
        <v>0</v>
      </c>
      <c r="K371" s="1554"/>
    </row>
    <row r="372" spans="1:11" s="793" customFormat="1" ht="28.5" customHeight="1" x14ac:dyDescent="0.25">
      <c r="A372" s="1565" t="s">
        <v>1441</v>
      </c>
      <c r="B372" s="1566" t="s">
        <v>1442</v>
      </c>
      <c r="C372" s="1565" t="s">
        <v>1268</v>
      </c>
      <c r="D372" s="1565">
        <v>3034.69</v>
      </c>
      <c r="E372" s="1565">
        <v>18464.64</v>
      </c>
      <c r="F372" s="1565" t="s">
        <v>22</v>
      </c>
      <c r="G372" s="1565">
        <v>1071.69</v>
      </c>
      <c r="H372" s="1565">
        <v>6520.73</v>
      </c>
      <c r="I372" s="1565">
        <v>5.0999999999999996</v>
      </c>
      <c r="J372" s="1566">
        <v>0</v>
      </c>
      <c r="K372" s="1554"/>
    </row>
    <row r="373" spans="1:11" s="793" customFormat="1" ht="28.5" customHeight="1" x14ac:dyDescent="0.25">
      <c r="A373" s="1565" t="s">
        <v>1443</v>
      </c>
      <c r="B373" s="1566" t="s">
        <v>1444</v>
      </c>
      <c r="C373" s="1565" t="s">
        <v>1268</v>
      </c>
      <c r="D373" s="1565">
        <v>3034.69</v>
      </c>
      <c r="E373" s="1565">
        <v>15614.11</v>
      </c>
      <c r="F373" s="1565" t="s">
        <v>22</v>
      </c>
      <c r="G373" s="1565">
        <v>1071.69</v>
      </c>
      <c r="H373" s="1565">
        <v>5514.08</v>
      </c>
      <c r="I373" s="1565">
        <v>5.0999999999999996</v>
      </c>
      <c r="J373" s="1566">
        <v>0</v>
      </c>
      <c r="K373" s="1554"/>
    </row>
    <row r="374" spans="1:11" s="793" customFormat="1" ht="28.5" customHeight="1" x14ac:dyDescent="0.25">
      <c r="A374" s="1565" t="s">
        <v>1445</v>
      </c>
      <c r="B374" s="1566" t="s">
        <v>1446</v>
      </c>
      <c r="C374" s="1565" t="s">
        <v>1268</v>
      </c>
      <c r="D374" s="1565">
        <v>3034.69</v>
      </c>
      <c r="E374" s="1565">
        <v>15744.62</v>
      </c>
      <c r="F374" s="1565" t="s">
        <v>22</v>
      </c>
      <c r="G374" s="1565">
        <v>1071.69</v>
      </c>
      <c r="H374" s="1565">
        <v>5560.17</v>
      </c>
      <c r="I374" s="1565">
        <v>5.0999999999999996</v>
      </c>
      <c r="J374" s="1566">
        <v>0</v>
      </c>
      <c r="K374" s="1554"/>
    </row>
    <row r="375" spans="1:11" s="793" customFormat="1" ht="28.5" customHeight="1" x14ac:dyDescent="0.25">
      <c r="A375" s="1565" t="s">
        <v>1447</v>
      </c>
      <c r="B375" s="1566" t="s">
        <v>1448</v>
      </c>
      <c r="C375" s="1565" t="s">
        <v>1268</v>
      </c>
      <c r="D375" s="1565">
        <v>3034.69</v>
      </c>
      <c r="E375" s="1565">
        <v>15861.25</v>
      </c>
      <c r="F375" s="1565" t="s">
        <v>22</v>
      </c>
      <c r="G375" s="1565">
        <v>1071.69</v>
      </c>
      <c r="H375" s="1565">
        <v>5601.35</v>
      </c>
      <c r="I375" s="1565">
        <v>5.0999999999999996</v>
      </c>
      <c r="J375" s="1566">
        <v>0</v>
      </c>
      <c r="K375" s="1554"/>
    </row>
    <row r="376" spans="1:11" s="793" customFormat="1" ht="28.5" customHeight="1" x14ac:dyDescent="0.25">
      <c r="A376" s="1565" t="s">
        <v>1449</v>
      </c>
      <c r="B376" s="1566" t="s">
        <v>1450</v>
      </c>
      <c r="C376" s="1565" t="s">
        <v>1268</v>
      </c>
      <c r="D376" s="1565">
        <v>3034.69</v>
      </c>
      <c r="E376" s="1565">
        <v>12887.44</v>
      </c>
      <c r="F376" s="1565" t="s">
        <v>22</v>
      </c>
      <c r="G376" s="1565">
        <v>1071.69</v>
      </c>
      <c r="H376" s="1565">
        <v>4551.16</v>
      </c>
      <c r="I376" s="1565">
        <v>5.0999999999999996</v>
      </c>
      <c r="J376" s="1566">
        <v>0</v>
      </c>
      <c r="K376" s="1554"/>
    </row>
    <row r="377" spans="1:11" s="793" customFormat="1" ht="28.5" customHeight="1" x14ac:dyDescent="0.25">
      <c r="A377" s="1565" t="s">
        <v>1451</v>
      </c>
      <c r="B377" s="1566" t="s">
        <v>1452</v>
      </c>
      <c r="C377" s="1565" t="s">
        <v>1268</v>
      </c>
      <c r="D377" s="1565">
        <v>3034.69</v>
      </c>
      <c r="E377" s="1565">
        <v>16619.03</v>
      </c>
      <c r="F377" s="1565" t="s">
        <v>22</v>
      </c>
      <c r="G377" s="1565">
        <v>1071.69</v>
      </c>
      <c r="H377" s="1565">
        <v>5868.96</v>
      </c>
      <c r="I377" s="1565">
        <v>5.0999999999999996</v>
      </c>
      <c r="J377" s="1566">
        <v>0</v>
      </c>
      <c r="K377" s="1554"/>
    </row>
    <row r="378" spans="1:11" s="793" customFormat="1" ht="28.5" customHeight="1" x14ac:dyDescent="0.25">
      <c r="A378" s="1565" t="s">
        <v>1453</v>
      </c>
      <c r="B378" s="1566" t="s">
        <v>1454</v>
      </c>
      <c r="C378" s="1565" t="s">
        <v>1268</v>
      </c>
      <c r="D378" s="1565">
        <v>3034.69</v>
      </c>
      <c r="E378" s="1565">
        <v>12547.89</v>
      </c>
      <c r="F378" s="1565" t="s">
        <v>22</v>
      </c>
      <c r="G378" s="1565">
        <v>1071.69</v>
      </c>
      <c r="H378" s="1565">
        <v>4431.25</v>
      </c>
      <c r="I378" s="1565">
        <v>5.0999999999999996</v>
      </c>
      <c r="J378" s="1566">
        <v>0</v>
      </c>
      <c r="K378" s="1554"/>
    </row>
    <row r="379" spans="1:11" s="793" customFormat="1" ht="28.5" customHeight="1" x14ac:dyDescent="0.25">
      <c r="A379" s="1565" t="s">
        <v>1455</v>
      </c>
      <c r="B379" s="1566" t="s">
        <v>6914</v>
      </c>
      <c r="C379" s="1565" t="s">
        <v>1268</v>
      </c>
      <c r="D379" s="1565">
        <v>3034.69</v>
      </c>
      <c r="E379" s="1565">
        <v>30208.84</v>
      </c>
      <c r="F379" s="1565" t="s">
        <v>22</v>
      </c>
      <c r="G379" s="1565">
        <v>1071.69</v>
      </c>
      <c r="H379" s="1565">
        <v>10668.16</v>
      </c>
      <c r="I379" s="1565" t="s">
        <v>6915</v>
      </c>
      <c r="J379" s="1566">
        <v>0</v>
      </c>
      <c r="K379" s="1554"/>
    </row>
    <row r="380" spans="1:11" s="793" customFormat="1" ht="28.5" customHeight="1" x14ac:dyDescent="0.25">
      <c r="A380" s="1565" t="s">
        <v>1457</v>
      </c>
      <c r="B380" s="1566" t="s">
        <v>1458</v>
      </c>
      <c r="C380" s="1565" t="s">
        <v>1268</v>
      </c>
      <c r="D380" s="1565">
        <v>3034.69</v>
      </c>
      <c r="E380" s="1565">
        <v>26386.28</v>
      </c>
      <c r="F380" s="1565" t="s">
        <v>22</v>
      </c>
      <c r="G380" s="1565">
        <v>1071.69</v>
      </c>
      <c r="H380" s="1565">
        <v>9318.24</v>
      </c>
      <c r="I380" s="1565" t="s">
        <v>6915</v>
      </c>
      <c r="J380" s="1566">
        <v>0</v>
      </c>
      <c r="K380" s="1554"/>
    </row>
    <row r="381" spans="1:11" s="793" customFormat="1" ht="28.5" customHeight="1" x14ac:dyDescent="0.25">
      <c r="A381" s="1565" t="s">
        <v>1459</v>
      </c>
      <c r="B381" s="1566" t="s">
        <v>1460</v>
      </c>
      <c r="C381" s="1565" t="s">
        <v>1268</v>
      </c>
      <c r="D381" s="1565">
        <v>3034.69</v>
      </c>
      <c r="E381" s="1565">
        <v>23673.95</v>
      </c>
      <c r="F381" s="1565" t="s">
        <v>22</v>
      </c>
      <c r="G381" s="1565">
        <v>1071.69</v>
      </c>
      <c r="H381" s="1565">
        <v>8360.3799999999992</v>
      </c>
      <c r="I381" s="1565" t="s">
        <v>6915</v>
      </c>
      <c r="J381" s="1566">
        <v>0</v>
      </c>
      <c r="K381" s="1554"/>
    </row>
    <row r="382" spans="1:11" s="793" customFormat="1" ht="28.5" customHeight="1" x14ac:dyDescent="0.25">
      <c r="A382" s="1565" t="s">
        <v>1461</v>
      </c>
      <c r="B382" s="1566" t="s">
        <v>1462</v>
      </c>
      <c r="C382" s="1565" t="s">
        <v>1268</v>
      </c>
      <c r="D382" s="1565">
        <v>3034.69</v>
      </c>
      <c r="E382" s="1565">
        <v>19660.37</v>
      </c>
      <c r="F382" s="1565" t="s">
        <v>22</v>
      </c>
      <c r="G382" s="1565">
        <v>1071.69</v>
      </c>
      <c r="H382" s="1565">
        <v>6943</v>
      </c>
      <c r="I382" s="1565" t="s">
        <v>6915</v>
      </c>
      <c r="J382" s="1566">
        <v>0</v>
      </c>
      <c r="K382" s="1554"/>
    </row>
    <row r="383" spans="1:11" s="793" customFormat="1" ht="28.5" customHeight="1" x14ac:dyDescent="0.25">
      <c r="A383" s="1565" t="s">
        <v>1463</v>
      </c>
      <c r="B383" s="1566" t="s">
        <v>1464</v>
      </c>
      <c r="C383" s="1565" t="s">
        <v>1268</v>
      </c>
      <c r="D383" s="1565">
        <v>3034.69</v>
      </c>
      <c r="E383" s="1565">
        <v>17970.36</v>
      </c>
      <c r="F383" s="1565" t="s">
        <v>22</v>
      </c>
      <c r="G383" s="1565">
        <v>1071.69</v>
      </c>
      <c r="H383" s="1565">
        <v>6346.18</v>
      </c>
      <c r="I383" s="1565" t="s">
        <v>6915</v>
      </c>
      <c r="J383" s="1566">
        <v>0</v>
      </c>
      <c r="K383" s="1554"/>
    </row>
    <row r="384" spans="1:11" s="793" customFormat="1" ht="28.5" customHeight="1" x14ac:dyDescent="0.25">
      <c r="A384" s="1565" t="s">
        <v>1465</v>
      </c>
      <c r="B384" s="1566" t="s">
        <v>1466</v>
      </c>
      <c r="C384" s="1565" t="s">
        <v>1268</v>
      </c>
      <c r="D384" s="1565">
        <v>3034.69</v>
      </c>
      <c r="E384" s="1565">
        <v>16492.04</v>
      </c>
      <c r="F384" s="1565" t="s">
        <v>22</v>
      </c>
      <c r="G384" s="1565">
        <v>1071.69</v>
      </c>
      <c r="H384" s="1565">
        <v>5824.11</v>
      </c>
      <c r="I384" s="1565" t="s">
        <v>6915</v>
      </c>
      <c r="J384" s="1566">
        <v>0</v>
      </c>
      <c r="K384" s="1554"/>
    </row>
    <row r="385" spans="1:11" s="793" customFormat="1" ht="28.5" customHeight="1" x14ac:dyDescent="0.25">
      <c r="A385" s="1565" t="s">
        <v>1467</v>
      </c>
      <c r="B385" s="1566" t="s">
        <v>1468</v>
      </c>
      <c r="C385" s="1565" t="s">
        <v>1268</v>
      </c>
      <c r="D385" s="1565">
        <v>3034.69</v>
      </c>
      <c r="E385" s="1565">
        <v>15575.84</v>
      </c>
      <c r="F385" s="1565" t="s">
        <v>22</v>
      </c>
      <c r="G385" s="1565">
        <v>1071.69</v>
      </c>
      <c r="H385" s="1565">
        <v>5500.56</v>
      </c>
      <c r="I385" s="1565" t="s">
        <v>6915</v>
      </c>
      <c r="J385" s="1566">
        <v>0</v>
      </c>
      <c r="K385" s="1554"/>
    </row>
    <row r="386" spans="1:11" s="793" customFormat="1" ht="28.5" customHeight="1" x14ac:dyDescent="0.25">
      <c r="A386" s="1565" t="s">
        <v>1469</v>
      </c>
      <c r="B386" s="1566" t="s">
        <v>6916</v>
      </c>
      <c r="C386" s="1565" t="s">
        <v>1268</v>
      </c>
      <c r="D386" s="1565">
        <v>3034.69</v>
      </c>
      <c r="E386" s="1565">
        <v>14614.85</v>
      </c>
      <c r="F386" s="1565" t="s">
        <v>22</v>
      </c>
      <c r="G386" s="1565">
        <v>1071.69</v>
      </c>
      <c r="H386" s="1565">
        <v>5161.1899999999996</v>
      </c>
      <c r="I386" s="1565" t="s">
        <v>6915</v>
      </c>
      <c r="J386" s="1566">
        <v>0</v>
      </c>
      <c r="K386" s="1554"/>
    </row>
    <row r="387" spans="1:11" s="793" customFormat="1" ht="28.5" customHeight="1" x14ac:dyDescent="0.25">
      <c r="A387" s="1565" t="s">
        <v>1471</v>
      </c>
      <c r="B387" s="1566" t="s">
        <v>6917</v>
      </c>
      <c r="C387" s="1565" t="s">
        <v>1268</v>
      </c>
      <c r="D387" s="1565">
        <v>3034.69</v>
      </c>
      <c r="E387" s="1565">
        <v>21193.15</v>
      </c>
      <c r="F387" s="1565" t="s">
        <v>22</v>
      </c>
      <c r="G387" s="1565">
        <v>1071.69</v>
      </c>
      <c r="H387" s="1565">
        <v>7484.3</v>
      </c>
      <c r="I387" s="1565" t="s">
        <v>6915</v>
      </c>
      <c r="J387" s="1566">
        <v>0</v>
      </c>
      <c r="K387" s="1554"/>
    </row>
    <row r="388" spans="1:11" s="793" customFormat="1" ht="28.5" customHeight="1" x14ac:dyDescent="0.25">
      <c r="A388" s="1565" t="s">
        <v>1473</v>
      </c>
      <c r="B388" s="1566" t="s">
        <v>1474</v>
      </c>
      <c r="C388" s="1565" t="s">
        <v>1268</v>
      </c>
      <c r="D388" s="1565">
        <v>3034.69</v>
      </c>
      <c r="E388" s="1565">
        <v>17983.93</v>
      </c>
      <c r="F388" s="1565" t="s">
        <v>22</v>
      </c>
      <c r="G388" s="1565">
        <v>1071.69</v>
      </c>
      <c r="H388" s="1565">
        <v>6350.97</v>
      </c>
      <c r="I388" s="1565" t="s">
        <v>6915</v>
      </c>
      <c r="J388" s="1566">
        <v>0</v>
      </c>
      <c r="K388" s="1554"/>
    </row>
    <row r="389" spans="1:11" s="793" customFormat="1" ht="28.5" customHeight="1" x14ac:dyDescent="0.25">
      <c r="A389" s="1565" t="s">
        <v>1475</v>
      </c>
      <c r="B389" s="1566" t="s">
        <v>1476</v>
      </c>
      <c r="C389" s="1565" t="s">
        <v>1268</v>
      </c>
      <c r="D389" s="1565">
        <v>2427.75</v>
      </c>
      <c r="E389" s="1565">
        <v>44424.01</v>
      </c>
      <c r="F389" s="1565" t="s">
        <v>22</v>
      </c>
      <c r="G389" s="1565">
        <v>857.35</v>
      </c>
      <c r="H389" s="1565">
        <v>15688.21</v>
      </c>
      <c r="I389" s="1565" t="s">
        <v>6918</v>
      </c>
      <c r="J389" s="1566">
        <v>0</v>
      </c>
      <c r="K389" s="1554"/>
    </row>
    <row r="390" spans="1:11" s="793" customFormat="1" ht="28.5" customHeight="1" x14ac:dyDescent="0.25">
      <c r="A390" s="1565" t="s">
        <v>1477</v>
      </c>
      <c r="B390" s="1566" t="s">
        <v>1478</v>
      </c>
      <c r="C390" s="1565" t="s">
        <v>1268</v>
      </c>
      <c r="D390" s="1565">
        <v>2427.75</v>
      </c>
      <c r="E390" s="1565">
        <v>36832.15</v>
      </c>
      <c r="F390" s="1565" t="s">
        <v>22</v>
      </c>
      <c r="G390" s="1565">
        <v>857.35</v>
      </c>
      <c r="H390" s="1565">
        <v>13007.16</v>
      </c>
      <c r="I390" s="1565" t="s">
        <v>6918</v>
      </c>
      <c r="J390" s="1566">
        <v>0</v>
      </c>
      <c r="K390" s="1554"/>
    </row>
    <row r="391" spans="1:11" s="793" customFormat="1" ht="28.5" customHeight="1" x14ac:dyDescent="0.25">
      <c r="A391" s="1565" t="s">
        <v>1479</v>
      </c>
      <c r="B391" s="1566" t="s">
        <v>1480</v>
      </c>
      <c r="C391" s="1565" t="s">
        <v>1268</v>
      </c>
      <c r="D391" s="1565">
        <v>2427.75</v>
      </c>
      <c r="E391" s="1565">
        <v>31774.29</v>
      </c>
      <c r="F391" s="1565" t="s">
        <v>22</v>
      </c>
      <c r="G391" s="1565">
        <v>857.35</v>
      </c>
      <c r="H391" s="1565">
        <v>11221</v>
      </c>
      <c r="I391" s="1565" t="s">
        <v>6918</v>
      </c>
      <c r="J391" s="1566">
        <v>0</v>
      </c>
      <c r="K391" s="1554"/>
    </row>
    <row r="392" spans="1:11" s="793" customFormat="1" ht="28.5" customHeight="1" x14ac:dyDescent="0.25">
      <c r="A392" s="1565" t="s">
        <v>1481</v>
      </c>
      <c r="B392" s="1566" t="s">
        <v>1482</v>
      </c>
      <c r="C392" s="1565" t="s">
        <v>1268</v>
      </c>
      <c r="D392" s="1565">
        <v>2427.75</v>
      </c>
      <c r="E392" s="1565">
        <v>28150.959999999999</v>
      </c>
      <c r="F392" s="1565" t="s">
        <v>22</v>
      </c>
      <c r="G392" s="1565">
        <v>857.35</v>
      </c>
      <c r="H392" s="1565">
        <v>9941.43</v>
      </c>
      <c r="I392" s="1565" t="s">
        <v>6918</v>
      </c>
      <c r="J392" s="1566">
        <v>0</v>
      </c>
      <c r="K392" s="1554"/>
    </row>
    <row r="393" spans="1:11" s="793" customFormat="1" ht="28.5" customHeight="1" x14ac:dyDescent="0.25">
      <c r="A393" s="1565" t="s">
        <v>1483</v>
      </c>
      <c r="B393" s="1566" t="s">
        <v>1484</v>
      </c>
      <c r="C393" s="1565" t="s">
        <v>1268</v>
      </c>
      <c r="D393" s="1565">
        <v>2427.75</v>
      </c>
      <c r="E393" s="1565">
        <v>25440.02</v>
      </c>
      <c r="F393" s="1565" t="s">
        <v>22</v>
      </c>
      <c r="G393" s="1565">
        <v>857.35</v>
      </c>
      <c r="H393" s="1565">
        <v>8984.07</v>
      </c>
      <c r="I393" s="1565" t="s">
        <v>6918</v>
      </c>
      <c r="J393" s="1566">
        <v>0</v>
      </c>
      <c r="K393" s="1554"/>
    </row>
    <row r="394" spans="1:11" s="793" customFormat="1" ht="28.5" customHeight="1" x14ac:dyDescent="0.25">
      <c r="A394" s="1565" t="s">
        <v>1485</v>
      </c>
      <c r="B394" s="1566" t="s">
        <v>1486</v>
      </c>
      <c r="C394" s="1565" t="s">
        <v>1268</v>
      </c>
      <c r="D394" s="1565">
        <v>2427.75</v>
      </c>
      <c r="E394" s="1565">
        <v>21642.36</v>
      </c>
      <c r="F394" s="1565" t="s">
        <v>22</v>
      </c>
      <c r="G394" s="1565">
        <v>857.35</v>
      </c>
      <c r="H394" s="1565">
        <v>7642.93</v>
      </c>
      <c r="I394" s="1565" t="s">
        <v>6918</v>
      </c>
      <c r="J394" s="1566">
        <v>0</v>
      </c>
      <c r="K394" s="1554"/>
    </row>
    <row r="395" spans="1:11" s="793" customFormat="1" ht="28.5" customHeight="1" x14ac:dyDescent="0.25">
      <c r="A395" s="1565" t="s">
        <v>1487</v>
      </c>
      <c r="B395" s="1566" t="s">
        <v>1488</v>
      </c>
      <c r="C395" s="1565" t="s">
        <v>1268</v>
      </c>
      <c r="D395" s="1565">
        <v>2427.75</v>
      </c>
      <c r="E395" s="1565">
        <v>19109.61</v>
      </c>
      <c r="F395" s="1565" t="s">
        <v>22</v>
      </c>
      <c r="G395" s="1565">
        <v>857.35</v>
      </c>
      <c r="H395" s="1565">
        <v>6748.5</v>
      </c>
      <c r="I395" s="1565" t="s">
        <v>6918</v>
      </c>
      <c r="J395" s="1566">
        <v>0</v>
      </c>
      <c r="K395" s="1554"/>
    </row>
    <row r="396" spans="1:11" s="793" customFormat="1" ht="28.5" customHeight="1" x14ac:dyDescent="0.25">
      <c r="A396" s="1565" t="s">
        <v>1489</v>
      </c>
      <c r="B396" s="1566" t="s">
        <v>1490</v>
      </c>
      <c r="C396" s="1565" t="s">
        <v>1268</v>
      </c>
      <c r="D396" s="1565">
        <v>2427.75</v>
      </c>
      <c r="E396" s="1565">
        <v>17305.59</v>
      </c>
      <c r="F396" s="1565" t="s">
        <v>22</v>
      </c>
      <c r="G396" s="1565">
        <v>857.35</v>
      </c>
      <c r="H396" s="1565">
        <v>6111.42</v>
      </c>
      <c r="I396" s="1565" t="s">
        <v>6918</v>
      </c>
      <c r="J396" s="1566">
        <v>0</v>
      </c>
      <c r="K396" s="1554"/>
    </row>
    <row r="397" spans="1:11" s="793" customFormat="1" ht="28.5" customHeight="1" x14ac:dyDescent="0.25">
      <c r="A397" s="1565" t="s">
        <v>1491</v>
      </c>
      <c r="B397" s="1566" t="s">
        <v>1492</v>
      </c>
      <c r="C397" s="1565" t="s">
        <v>1268</v>
      </c>
      <c r="D397" s="1565">
        <v>2427.75</v>
      </c>
      <c r="E397" s="1565">
        <v>15947.61</v>
      </c>
      <c r="F397" s="1565" t="s">
        <v>22</v>
      </c>
      <c r="G397" s="1565">
        <v>857.35</v>
      </c>
      <c r="H397" s="1565">
        <v>5631.85</v>
      </c>
      <c r="I397" s="1565" t="s">
        <v>6918</v>
      </c>
      <c r="J397" s="1566">
        <v>0</v>
      </c>
      <c r="K397" s="1554"/>
    </row>
    <row r="398" spans="1:11" s="793" customFormat="1" ht="28.5" customHeight="1" x14ac:dyDescent="0.25">
      <c r="A398" s="1565" t="s">
        <v>1493</v>
      </c>
      <c r="B398" s="1566" t="s">
        <v>1494</v>
      </c>
      <c r="C398" s="1565" t="s">
        <v>1268</v>
      </c>
      <c r="D398" s="1565">
        <v>2427.75</v>
      </c>
      <c r="E398" s="1565">
        <v>14896.16</v>
      </c>
      <c r="F398" s="1565" t="s">
        <v>22</v>
      </c>
      <c r="G398" s="1565">
        <v>857.35</v>
      </c>
      <c r="H398" s="1565">
        <v>5260.53</v>
      </c>
      <c r="I398" s="1565" t="s">
        <v>6918</v>
      </c>
      <c r="J398" s="1566">
        <v>0</v>
      </c>
      <c r="K398" s="1554"/>
    </row>
    <row r="399" spans="1:11" s="793" customFormat="1" ht="28.5" customHeight="1" x14ac:dyDescent="0.25">
      <c r="A399" s="1565" t="s">
        <v>1495</v>
      </c>
      <c r="B399" s="1566" t="s">
        <v>1496</v>
      </c>
      <c r="C399" s="1565" t="s">
        <v>1268</v>
      </c>
      <c r="D399" s="1565">
        <v>4248.5600000000004</v>
      </c>
      <c r="E399" s="1565">
        <v>4309.3100000000004</v>
      </c>
      <c r="F399" s="1565" t="s">
        <v>22</v>
      </c>
      <c r="G399" s="1565">
        <v>1500.37</v>
      </c>
      <c r="H399" s="1565">
        <v>1521.82</v>
      </c>
      <c r="I399" s="1565" t="s">
        <v>6919</v>
      </c>
      <c r="J399" s="1566">
        <v>0</v>
      </c>
      <c r="K399" s="1554"/>
    </row>
    <row r="400" spans="1:11" s="793" customFormat="1" ht="28.5" customHeight="1" x14ac:dyDescent="0.25">
      <c r="A400" s="1565" t="s">
        <v>1497</v>
      </c>
      <c r="B400" s="1566" t="s">
        <v>1498</v>
      </c>
      <c r="C400" s="1565" t="s">
        <v>1268</v>
      </c>
      <c r="D400" s="1565">
        <v>4248.5600000000004</v>
      </c>
      <c r="E400" s="1565">
        <v>5929.22</v>
      </c>
      <c r="F400" s="1565" t="s">
        <v>22</v>
      </c>
      <c r="G400" s="1565">
        <v>1500.37</v>
      </c>
      <c r="H400" s="1565">
        <v>2093.89</v>
      </c>
      <c r="I400" s="1565" t="s">
        <v>6919</v>
      </c>
      <c r="J400" s="1566">
        <v>0</v>
      </c>
      <c r="K400" s="1554"/>
    </row>
    <row r="401" spans="1:11" s="793" customFormat="1" ht="28.5" customHeight="1" x14ac:dyDescent="0.25">
      <c r="A401" s="1565" t="s">
        <v>1499</v>
      </c>
      <c r="B401" s="1566" t="s">
        <v>1500</v>
      </c>
      <c r="C401" s="1565" t="s">
        <v>1268</v>
      </c>
      <c r="D401" s="1565">
        <v>2225.44</v>
      </c>
      <c r="E401" s="1565">
        <v>4026.57</v>
      </c>
      <c r="F401" s="1565" t="s">
        <v>22</v>
      </c>
      <c r="G401" s="1565">
        <v>785.91</v>
      </c>
      <c r="H401" s="1565">
        <v>1421.97</v>
      </c>
      <c r="I401" s="1565">
        <v>5.2</v>
      </c>
      <c r="J401" s="1566">
        <v>0</v>
      </c>
      <c r="K401" s="1554"/>
    </row>
    <row r="402" spans="1:11" s="793" customFormat="1" ht="28.5" customHeight="1" x14ac:dyDescent="0.25">
      <c r="A402" s="1565" t="s">
        <v>1502</v>
      </c>
      <c r="B402" s="1566" t="s">
        <v>1503</v>
      </c>
      <c r="C402" s="1565" t="s">
        <v>1268</v>
      </c>
      <c r="D402" s="1565">
        <v>2427.75</v>
      </c>
      <c r="E402" s="1565">
        <v>46468.12</v>
      </c>
      <c r="F402" s="1565" t="s">
        <v>22</v>
      </c>
      <c r="G402" s="1565">
        <v>857.35</v>
      </c>
      <c r="H402" s="1565">
        <v>16410.080000000002</v>
      </c>
      <c r="I402" s="1565">
        <v>5.0999999999999996</v>
      </c>
      <c r="J402" s="1566">
        <v>0</v>
      </c>
      <c r="K402" s="1554"/>
    </row>
    <row r="403" spans="1:11" s="793" customFormat="1" ht="28.5" customHeight="1" x14ac:dyDescent="0.25">
      <c r="A403" s="1565" t="s">
        <v>1504</v>
      </c>
      <c r="B403" s="1566" t="s">
        <v>1505</v>
      </c>
      <c r="C403" s="1565" t="s">
        <v>1268</v>
      </c>
      <c r="D403" s="1565">
        <v>2427.75</v>
      </c>
      <c r="E403" s="1565">
        <v>105460.26</v>
      </c>
      <c r="F403" s="1565" t="s">
        <v>22</v>
      </c>
      <c r="G403" s="1565">
        <v>857.35</v>
      </c>
      <c r="H403" s="1565">
        <v>37242.99</v>
      </c>
      <c r="I403" s="1565" t="s">
        <v>6918</v>
      </c>
      <c r="J403" s="1566">
        <v>0</v>
      </c>
      <c r="K403" s="1554"/>
    </row>
    <row r="404" spans="1:11" s="793" customFormat="1" ht="28.5" customHeight="1" x14ac:dyDescent="0.25">
      <c r="A404" s="1565" t="s">
        <v>1506</v>
      </c>
      <c r="B404" s="1566" t="s">
        <v>1507</v>
      </c>
      <c r="C404" s="1565" t="s">
        <v>1268</v>
      </c>
      <c r="D404" s="1565">
        <v>2427.75</v>
      </c>
      <c r="E404" s="1565">
        <v>61268.04</v>
      </c>
      <c r="F404" s="1565" t="s">
        <v>22</v>
      </c>
      <c r="G404" s="1565">
        <v>857.35</v>
      </c>
      <c r="H404" s="1565">
        <v>21636.63</v>
      </c>
      <c r="I404" s="1565" t="s">
        <v>6918</v>
      </c>
      <c r="J404" s="1566">
        <v>0</v>
      </c>
      <c r="K404" s="1554"/>
    </row>
    <row r="405" spans="1:11" s="793" customFormat="1" ht="28.5" customHeight="1" x14ac:dyDescent="0.25">
      <c r="A405" s="1565" t="s">
        <v>1508</v>
      </c>
      <c r="B405" s="1566" t="s">
        <v>1509</v>
      </c>
      <c r="C405" s="1565" t="s">
        <v>1268</v>
      </c>
      <c r="D405" s="1565">
        <v>2427.75</v>
      </c>
      <c r="E405" s="1565">
        <v>105460.26</v>
      </c>
      <c r="F405" s="1565" t="s">
        <v>22</v>
      </c>
      <c r="G405" s="1565">
        <v>857.35</v>
      </c>
      <c r="H405" s="1565">
        <v>37242.99</v>
      </c>
      <c r="I405" s="1565" t="s">
        <v>6918</v>
      </c>
      <c r="J405" s="1566">
        <v>0</v>
      </c>
      <c r="K405" s="1554"/>
    </row>
    <row r="406" spans="1:11" s="793" customFormat="1" ht="28.5" customHeight="1" x14ac:dyDescent="0.25">
      <c r="A406" s="1565" t="s">
        <v>1510</v>
      </c>
      <c r="B406" s="1566" t="s">
        <v>1511</v>
      </c>
      <c r="C406" s="1565" t="s">
        <v>1268</v>
      </c>
      <c r="D406" s="1565">
        <v>3633.53</v>
      </c>
      <c r="E406" s="1565">
        <v>9033.5300000000007</v>
      </c>
      <c r="F406" s="1565" t="s">
        <v>22</v>
      </c>
      <c r="G406" s="1565">
        <v>1283.17</v>
      </c>
      <c r="H406" s="1565">
        <v>3190.16</v>
      </c>
      <c r="I406" s="1565">
        <v>0</v>
      </c>
      <c r="J406" s="1566">
        <v>0</v>
      </c>
      <c r="K406" s="1554"/>
    </row>
    <row r="407" spans="1:11" s="793" customFormat="1" ht="28.5" customHeight="1" x14ac:dyDescent="0.25">
      <c r="A407" s="1565" t="s">
        <v>1512</v>
      </c>
      <c r="B407" s="1566" t="s">
        <v>1513</v>
      </c>
      <c r="C407" s="1565" t="s">
        <v>1268</v>
      </c>
      <c r="D407" s="1565">
        <v>2427.75</v>
      </c>
      <c r="E407" s="1565">
        <v>7699.49</v>
      </c>
      <c r="F407" s="1565" t="s">
        <v>22</v>
      </c>
      <c r="G407" s="1565">
        <v>857.35</v>
      </c>
      <c r="H407" s="1565">
        <v>2719.05</v>
      </c>
      <c r="I407" s="1565" t="s">
        <v>6920</v>
      </c>
      <c r="J407" s="1566">
        <v>0</v>
      </c>
      <c r="K407" s="1554"/>
    </row>
    <row r="408" spans="1:11" s="793" customFormat="1" ht="28.5" customHeight="1" x14ac:dyDescent="0.25">
      <c r="A408" s="1565" t="s">
        <v>1514</v>
      </c>
      <c r="B408" s="1566" t="s">
        <v>1515</v>
      </c>
      <c r="C408" s="1565" t="s">
        <v>1268</v>
      </c>
      <c r="D408" s="1565">
        <v>4824.38</v>
      </c>
      <c r="E408" s="1565">
        <v>18626.05</v>
      </c>
      <c r="F408" s="1565" t="s">
        <v>22</v>
      </c>
      <c r="G408" s="1565">
        <v>1703.71</v>
      </c>
      <c r="H408" s="1565">
        <v>6577.73</v>
      </c>
      <c r="I408" s="1565" t="s">
        <v>6921</v>
      </c>
      <c r="J408" s="1566">
        <v>0</v>
      </c>
      <c r="K408" s="1554"/>
    </row>
    <row r="409" spans="1:11" s="793" customFormat="1" ht="28.5" customHeight="1" x14ac:dyDescent="0.25">
      <c r="A409" s="1565" t="s">
        <v>1516</v>
      </c>
      <c r="B409" s="1566" t="s">
        <v>1517</v>
      </c>
      <c r="C409" s="1565" t="s">
        <v>1268</v>
      </c>
      <c r="D409" s="1565">
        <v>4824.38</v>
      </c>
      <c r="E409" s="1565">
        <v>17801.38</v>
      </c>
      <c r="F409" s="1565" t="s">
        <v>22</v>
      </c>
      <c r="G409" s="1565">
        <v>1703.71</v>
      </c>
      <c r="H409" s="1565">
        <v>6286.5</v>
      </c>
      <c r="I409" s="1565" t="s">
        <v>6922</v>
      </c>
      <c r="J409" s="1566">
        <v>0</v>
      </c>
      <c r="K409" s="1554"/>
    </row>
    <row r="410" spans="1:11" s="793" customFormat="1" ht="28.5" customHeight="1" x14ac:dyDescent="0.25">
      <c r="A410" s="1565" t="s">
        <v>1518</v>
      </c>
      <c r="B410" s="1566" t="s">
        <v>6923</v>
      </c>
      <c r="C410" s="1565" t="s">
        <v>1268</v>
      </c>
      <c r="D410" s="1565">
        <v>4824.38</v>
      </c>
      <c r="E410" s="1565">
        <v>16978.689999999999</v>
      </c>
      <c r="F410" s="1565" t="s">
        <v>22</v>
      </c>
      <c r="G410" s="1565">
        <v>1703.71</v>
      </c>
      <c r="H410" s="1565">
        <v>5995.97</v>
      </c>
      <c r="I410" s="1565" t="s">
        <v>6922</v>
      </c>
      <c r="J410" s="1566">
        <v>0</v>
      </c>
      <c r="K410" s="1554"/>
    </row>
    <row r="411" spans="1:11" s="793" customFormat="1" ht="28.5" customHeight="1" x14ac:dyDescent="0.25">
      <c r="A411" s="1565" t="s">
        <v>1520</v>
      </c>
      <c r="B411" s="1566" t="s">
        <v>6924</v>
      </c>
      <c r="C411" s="1565" t="s">
        <v>1268</v>
      </c>
      <c r="D411" s="1565">
        <v>4824.38</v>
      </c>
      <c r="E411" s="1565">
        <v>16091.13</v>
      </c>
      <c r="F411" s="1565" t="s">
        <v>22</v>
      </c>
      <c r="G411" s="1565">
        <v>1703.71</v>
      </c>
      <c r="H411" s="1565">
        <v>5682.53</v>
      </c>
      <c r="I411" s="1565" t="s">
        <v>6922</v>
      </c>
      <c r="J411" s="1566">
        <v>0</v>
      </c>
      <c r="K411" s="1554"/>
    </row>
    <row r="412" spans="1:11" s="793" customFormat="1" ht="28.5" customHeight="1" x14ac:dyDescent="0.25">
      <c r="A412" s="1565" t="s">
        <v>1522</v>
      </c>
      <c r="B412" s="1566" t="s">
        <v>1523</v>
      </c>
      <c r="C412" s="1565" t="s">
        <v>1268</v>
      </c>
      <c r="D412" s="1565">
        <v>4824.38</v>
      </c>
      <c r="E412" s="1565">
        <v>15165.57</v>
      </c>
      <c r="F412" s="1565" t="s">
        <v>22</v>
      </c>
      <c r="G412" s="1565">
        <v>1703.71</v>
      </c>
      <c r="H412" s="1565">
        <v>5355.68</v>
      </c>
      <c r="I412" s="1565" t="s">
        <v>6925</v>
      </c>
      <c r="J412" s="1566">
        <v>0</v>
      </c>
      <c r="K412" s="1554"/>
    </row>
    <row r="413" spans="1:11" s="793" customFormat="1" ht="28.5" customHeight="1" x14ac:dyDescent="0.25">
      <c r="A413" s="1565" t="s">
        <v>1524</v>
      </c>
      <c r="B413" s="1566" t="s">
        <v>1525</v>
      </c>
      <c r="C413" s="1565" t="s">
        <v>1268</v>
      </c>
      <c r="D413" s="1565">
        <v>4824.38</v>
      </c>
      <c r="E413" s="1565">
        <v>14796.89</v>
      </c>
      <c r="F413" s="1565" t="s">
        <v>22</v>
      </c>
      <c r="G413" s="1565">
        <v>1703.71</v>
      </c>
      <c r="H413" s="1565">
        <v>5225.4799999999996</v>
      </c>
      <c r="I413" s="1565" t="s">
        <v>6925</v>
      </c>
      <c r="J413" s="1566">
        <v>0</v>
      </c>
      <c r="K413" s="1554"/>
    </row>
    <row r="414" spans="1:11" s="793" customFormat="1" ht="28.5" customHeight="1" x14ac:dyDescent="0.25">
      <c r="A414" s="1565" t="s">
        <v>1526</v>
      </c>
      <c r="B414" s="1566" t="s">
        <v>6926</v>
      </c>
      <c r="C414" s="1565" t="s">
        <v>1268</v>
      </c>
      <c r="D414" s="1565">
        <v>809.25</v>
      </c>
      <c r="E414" s="1565">
        <v>809.25</v>
      </c>
      <c r="F414" s="1565" t="s">
        <v>22</v>
      </c>
      <c r="G414" s="1565">
        <v>285.77999999999997</v>
      </c>
      <c r="H414" s="1565">
        <v>285.77999999999997</v>
      </c>
      <c r="I414" s="1565">
        <v>0</v>
      </c>
      <c r="J414" s="1566">
        <v>0</v>
      </c>
      <c r="K414" s="1554"/>
    </row>
    <row r="415" spans="1:11" s="793" customFormat="1" ht="28.5" customHeight="1" x14ac:dyDescent="0.25">
      <c r="A415" s="1565" t="s">
        <v>1528</v>
      </c>
      <c r="B415" s="1566" t="s">
        <v>1529</v>
      </c>
      <c r="C415" s="1565" t="s">
        <v>1268</v>
      </c>
      <c r="D415" s="1565">
        <v>1132.95</v>
      </c>
      <c r="E415" s="1565">
        <v>1132.95</v>
      </c>
      <c r="F415" s="1565" t="s">
        <v>22</v>
      </c>
      <c r="G415" s="1565">
        <v>400.1</v>
      </c>
      <c r="H415" s="1565">
        <v>400.1</v>
      </c>
      <c r="I415" s="1565">
        <v>0</v>
      </c>
      <c r="J415" s="1566">
        <v>0</v>
      </c>
      <c r="K415" s="1554"/>
    </row>
    <row r="416" spans="1:11" s="793" customFormat="1" ht="28.5" customHeight="1" x14ac:dyDescent="0.25">
      <c r="A416" s="1565" t="s">
        <v>1530</v>
      </c>
      <c r="B416" s="1566" t="s">
        <v>6927</v>
      </c>
      <c r="C416" s="1565" t="s">
        <v>1268</v>
      </c>
      <c r="D416" s="1565">
        <v>4397.96</v>
      </c>
      <c r="E416" s="1565">
        <v>33930.769999999997</v>
      </c>
      <c r="F416" s="1565" t="s">
        <v>22</v>
      </c>
      <c r="G416" s="1565">
        <v>1553.13</v>
      </c>
      <c r="H416" s="1565">
        <v>11982.55</v>
      </c>
      <c r="I416" s="1565" t="s">
        <v>6928</v>
      </c>
      <c r="J416" s="1566">
        <v>0</v>
      </c>
      <c r="K416" s="1554"/>
    </row>
    <row r="417" spans="1:11" s="793" customFormat="1" ht="28.5" customHeight="1" x14ac:dyDescent="0.25">
      <c r="A417" s="1565" t="s">
        <v>1532</v>
      </c>
      <c r="B417" s="1566" t="s">
        <v>6929</v>
      </c>
      <c r="C417" s="1565" t="s">
        <v>1268</v>
      </c>
      <c r="D417" s="1565">
        <v>4397.96</v>
      </c>
      <c r="E417" s="1565">
        <v>33729.019999999997</v>
      </c>
      <c r="F417" s="1565" t="s">
        <v>22</v>
      </c>
      <c r="G417" s="1565">
        <v>1553.13</v>
      </c>
      <c r="H417" s="1565">
        <v>11911.3</v>
      </c>
      <c r="I417" s="1565" t="s">
        <v>6928</v>
      </c>
      <c r="J417" s="1566">
        <v>0</v>
      </c>
      <c r="K417" s="1554"/>
    </row>
    <row r="418" spans="1:11" s="793" customFormat="1" ht="28.5" customHeight="1" x14ac:dyDescent="0.25">
      <c r="A418" s="1565" t="s">
        <v>1534</v>
      </c>
      <c r="B418" s="1566" t="s">
        <v>6930</v>
      </c>
      <c r="C418" s="1565" t="s">
        <v>1268</v>
      </c>
      <c r="D418" s="1565">
        <v>4397.96</v>
      </c>
      <c r="E418" s="1565">
        <v>27812.79</v>
      </c>
      <c r="F418" s="1565" t="s">
        <v>22</v>
      </c>
      <c r="G418" s="1565">
        <v>1553.13</v>
      </c>
      <c r="H418" s="1565">
        <v>9822</v>
      </c>
      <c r="I418" s="1565" t="s">
        <v>6928</v>
      </c>
      <c r="J418" s="1566">
        <v>0</v>
      </c>
      <c r="K418" s="1554"/>
    </row>
    <row r="419" spans="1:11" s="793" customFormat="1" ht="28.5" customHeight="1" x14ac:dyDescent="0.25">
      <c r="A419" s="1565" t="s">
        <v>1536</v>
      </c>
      <c r="B419" s="1566" t="s">
        <v>1537</v>
      </c>
      <c r="C419" s="1565" t="s">
        <v>1268</v>
      </c>
      <c r="D419" s="1565">
        <v>4397.96</v>
      </c>
      <c r="E419" s="1565">
        <v>26363.54</v>
      </c>
      <c r="F419" s="1565" t="s">
        <v>22</v>
      </c>
      <c r="G419" s="1565">
        <v>1553.13</v>
      </c>
      <c r="H419" s="1565">
        <v>9310.2099999999991</v>
      </c>
      <c r="I419" s="1565" t="s">
        <v>6928</v>
      </c>
      <c r="J419" s="1566">
        <v>0</v>
      </c>
      <c r="K419" s="1554"/>
    </row>
    <row r="420" spans="1:11" s="793" customFormat="1" ht="28.5" customHeight="1" x14ac:dyDescent="0.25">
      <c r="A420" s="1565" t="s">
        <v>1538</v>
      </c>
      <c r="B420" s="1566" t="s">
        <v>1539</v>
      </c>
      <c r="C420" s="1565" t="s">
        <v>1268</v>
      </c>
      <c r="D420" s="1565">
        <v>4397.96</v>
      </c>
      <c r="E420" s="1565">
        <v>24086.23</v>
      </c>
      <c r="F420" s="1565" t="s">
        <v>22</v>
      </c>
      <c r="G420" s="1565">
        <v>1553.13</v>
      </c>
      <c r="H420" s="1565">
        <v>8505.98</v>
      </c>
      <c r="I420" s="1565" t="s">
        <v>6928</v>
      </c>
      <c r="J420" s="1566">
        <v>0</v>
      </c>
      <c r="K420" s="1554"/>
    </row>
    <row r="421" spans="1:11" s="793" customFormat="1" ht="28.5" customHeight="1" x14ac:dyDescent="0.25">
      <c r="A421" s="1565" t="s">
        <v>31</v>
      </c>
      <c r="B421" s="1566" t="s">
        <v>1540</v>
      </c>
      <c r="C421" s="1565" t="s">
        <v>1268</v>
      </c>
      <c r="D421" s="1565">
        <v>4397.96</v>
      </c>
      <c r="E421" s="1565">
        <v>24316.799999999999</v>
      </c>
      <c r="F421" s="1565" t="s">
        <v>22</v>
      </c>
      <c r="G421" s="1565">
        <v>1553.13</v>
      </c>
      <c r="H421" s="1565">
        <v>8587.41</v>
      </c>
      <c r="I421" s="1565" t="s">
        <v>6928</v>
      </c>
      <c r="J421" s="1566">
        <v>0</v>
      </c>
      <c r="K421" s="1554"/>
    </row>
    <row r="422" spans="1:11" s="793" customFormat="1" ht="28.5" customHeight="1" x14ac:dyDescent="0.25">
      <c r="A422" s="1565" t="s">
        <v>1541</v>
      </c>
      <c r="B422" s="1566" t="s">
        <v>6931</v>
      </c>
      <c r="C422" s="1565" t="s">
        <v>1268</v>
      </c>
      <c r="D422" s="1565">
        <v>4397.96</v>
      </c>
      <c r="E422" s="1565">
        <v>21587.78</v>
      </c>
      <c r="F422" s="1565" t="s">
        <v>22</v>
      </c>
      <c r="G422" s="1565">
        <v>1553.13</v>
      </c>
      <c r="H422" s="1565">
        <v>7623.66</v>
      </c>
      <c r="I422" s="1565" t="s">
        <v>6928</v>
      </c>
      <c r="J422" s="1566">
        <v>0</v>
      </c>
      <c r="K422" s="1554"/>
    </row>
    <row r="423" spans="1:11" s="793" customFormat="1" ht="28.5" customHeight="1" x14ac:dyDescent="0.25">
      <c r="A423" s="1565" t="s">
        <v>30</v>
      </c>
      <c r="B423" s="1566" t="s">
        <v>6932</v>
      </c>
      <c r="C423" s="1565" t="s">
        <v>1268</v>
      </c>
      <c r="D423" s="1565">
        <v>4397.96</v>
      </c>
      <c r="E423" s="1565">
        <v>20471.21</v>
      </c>
      <c r="F423" s="1565" t="s">
        <v>22</v>
      </c>
      <c r="G423" s="1565">
        <v>1553.13</v>
      </c>
      <c r="H423" s="1565">
        <v>7229.35</v>
      </c>
      <c r="I423" s="1565" t="s">
        <v>6928</v>
      </c>
      <c r="J423" s="1566">
        <v>0</v>
      </c>
      <c r="K423" s="1554"/>
    </row>
    <row r="424" spans="1:11" s="793" customFormat="1" ht="28.5" customHeight="1" x14ac:dyDescent="0.25">
      <c r="A424" s="1565" t="s">
        <v>28</v>
      </c>
      <c r="B424" s="1566" t="s">
        <v>1544</v>
      </c>
      <c r="C424" s="1565" t="s">
        <v>1268</v>
      </c>
      <c r="D424" s="1565">
        <v>4397.96</v>
      </c>
      <c r="E424" s="1565">
        <v>18400.490000000002</v>
      </c>
      <c r="F424" s="1565" t="s">
        <v>22</v>
      </c>
      <c r="G424" s="1565">
        <v>1553.13</v>
      </c>
      <c r="H424" s="1565">
        <v>6498.08</v>
      </c>
      <c r="I424" s="1565" t="s">
        <v>6928</v>
      </c>
      <c r="J424" s="1566">
        <v>0</v>
      </c>
      <c r="K424" s="1554"/>
    </row>
    <row r="425" spans="1:11" s="793" customFormat="1" ht="28.5" customHeight="1" x14ac:dyDescent="0.25">
      <c r="A425" s="1565" t="s">
        <v>6933</v>
      </c>
      <c r="B425" s="1566" t="s">
        <v>6934</v>
      </c>
      <c r="C425" s="1565" t="s">
        <v>1268</v>
      </c>
      <c r="D425" s="1565">
        <v>5462.71</v>
      </c>
      <c r="E425" s="1565">
        <v>34042.699999999997</v>
      </c>
      <c r="F425" s="1565" t="s">
        <v>22</v>
      </c>
      <c r="G425" s="1565">
        <v>1929.14</v>
      </c>
      <c r="H425" s="1565">
        <v>12022.08</v>
      </c>
      <c r="I425" s="1565">
        <v>6.24</v>
      </c>
      <c r="J425" s="1566">
        <v>0</v>
      </c>
      <c r="K425" s="1554"/>
    </row>
    <row r="426" spans="1:11" s="793" customFormat="1" ht="28.5" customHeight="1" x14ac:dyDescent="0.25">
      <c r="A426" s="1565" t="s">
        <v>6399</v>
      </c>
      <c r="B426" s="1566" t="s">
        <v>6935</v>
      </c>
      <c r="C426" s="1565" t="s">
        <v>1268</v>
      </c>
      <c r="D426" s="1565">
        <v>8777.25</v>
      </c>
      <c r="E426" s="1565">
        <v>38312.35</v>
      </c>
      <c r="F426" s="1565" t="s">
        <v>22</v>
      </c>
      <c r="G426" s="1565">
        <v>3099.66</v>
      </c>
      <c r="H426" s="1565">
        <v>13529.89</v>
      </c>
      <c r="I426" s="1565" t="s">
        <v>6928</v>
      </c>
      <c r="J426" s="1566">
        <v>0</v>
      </c>
      <c r="K426" s="1554"/>
    </row>
    <row r="427" spans="1:11" s="793" customFormat="1" ht="28.5" customHeight="1" x14ac:dyDescent="0.25">
      <c r="A427" s="1565" t="s">
        <v>6392</v>
      </c>
      <c r="B427" s="1566" t="s">
        <v>6936</v>
      </c>
      <c r="C427" s="1565" t="s">
        <v>1268</v>
      </c>
      <c r="D427" s="1565">
        <v>8777.25</v>
      </c>
      <c r="E427" s="1565">
        <v>32194.37</v>
      </c>
      <c r="F427" s="1565" t="s">
        <v>22</v>
      </c>
      <c r="G427" s="1565">
        <v>3099.66</v>
      </c>
      <c r="H427" s="1565">
        <v>11369.34</v>
      </c>
      <c r="I427" s="1565" t="s">
        <v>6928</v>
      </c>
      <c r="J427" s="1566">
        <v>0</v>
      </c>
      <c r="K427" s="1554"/>
    </row>
    <row r="428" spans="1:11" s="793" customFormat="1" ht="28.5" customHeight="1" x14ac:dyDescent="0.25">
      <c r="A428" s="1565" t="s">
        <v>6369</v>
      </c>
      <c r="B428" s="1566" t="s">
        <v>6937</v>
      </c>
      <c r="C428" s="1565" t="s">
        <v>1268</v>
      </c>
      <c r="D428" s="1565">
        <v>8777.25</v>
      </c>
      <c r="E428" s="1565">
        <v>28698.38</v>
      </c>
      <c r="F428" s="1565" t="s">
        <v>22</v>
      </c>
      <c r="G428" s="1565">
        <v>3099.66</v>
      </c>
      <c r="H428" s="1565">
        <v>10134.75</v>
      </c>
      <c r="I428" s="1565" t="s">
        <v>6928</v>
      </c>
      <c r="J428" s="1566">
        <v>0</v>
      </c>
      <c r="K428" s="1554"/>
    </row>
    <row r="429" spans="1:11" s="793" customFormat="1" ht="28.5" customHeight="1" x14ac:dyDescent="0.25">
      <c r="A429" s="1565" t="s">
        <v>6938</v>
      </c>
      <c r="B429" s="1566" t="s">
        <v>6939</v>
      </c>
      <c r="C429" s="1565" t="s">
        <v>1268</v>
      </c>
      <c r="D429" s="1565">
        <v>8777.25</v>
      </c>
      <c r="E429" s="1565">
        <v>38312.35</v>
      </c>
      <c r="F429" s="1565" t="s">
        <v>22</v>
      </c>
      <c r="G429" s="1565">
        <v>3099.66</v>
      </c>
      <c r="H429" s="1565">
        <v>13529.89</v>
      </c>
      <c r="I429" s="1565" t="s">
        <v>6928</v>
      </c>
      <c r="J429" s="1566">
        <v>0</v>
      </c>
      <c r="K429" s="1554"/>
    </row>
    <row r="430" spans="1:11" s="793" customFormat="1" ht="28.5" customHeight="1" x14ac:dyDescent="0.25">
      <c r="A430" s="1565" t="s">
        <v>6940</v>
      </c>
      <c r="B430" s="1566" t="s">
        <v>6941</v>
      </c>
      <c r="C430" s="1565" t="s">
        <v>1268</v>
      </c>
      <c r="D430" s="1565">
        <v>8777.25</v>
      </c>
      <c r="E430" s="1565">
        <v>32192.07</v>
      </c>
      <c r="F430" s="1565" t="s">
        <v>22</v>
      </c>
      <c r="G430" s="1565">
        <v>3099.66</v>
      </c>
      <c r="H430" s="1565">
        <v>11368.53</v>
      </c>
      <c r="I430" s="1565" t="s">
        <v>6928</v>
      </c>
      <c r="J430" s="1566">
        <v>0</v>
      </c>
      <c r="K430" s="1554"/>
    </row>
    <row r="431" spans="1:11" s="793" customFormat="1" ht="28.5" customHeight="1" x14ac:dyDescent="0.25">
      <c r="A431" s="1565" t="s">
        <v>6942</v>
      </c>
      <c r="B431" s="1566" t="s">
        <v>6943</v>
      </c>
      <c r="C431" s="1565" t="s">
        <v>1268</v>
      </c>
      <c r="D431" s="1565">
        <v>8777.25</v>
      </c>
      <c r="E431" s="1565">
        <v>28698.38</v>
      </c>
      <c r="F431" s="1565" t="s">
        <v>22</v>
      </c>
      <c r="G431" s="1565">
        <v>3099.66</v>
      </c>
      <c r="H431" s="1565">
        <v>10134.75</v>
      </c>
      <c r="I431" s="1565" t="s">
        <v>6928</v>
      </c>
      <c r="J431" s="1566">
        <v>0</v>
      </c>
      <c r="K431" s="1554"/>
    </row>
    <row r="432" spans="1:11" s="793" customFormat="1" ht="28.5" customHeight="1" x14ac:dyDescent="0.25">
      <c r="A432" s="1565" t="s">
        <v>6944</v>
      </c>
      <c r="B432" s="1566" t="s">
        <v>6945</v>
      </c>
      <c r="C432" s="1565" t="s">
        <v>1268</v>
      </c>
      <c r="D432" s="1565">
        <v>8777.25</v>
      </c>
      <c r="E432" s="1565">
        <v>38312.35</v>
      </c>
      <c r="F432" s="1565" t="s">
        <v>22</v>
      </c>
      <c r="G432" s="1565">
        <v>3099.66</v>
      </c>
      <c r="H432" s="1565">
        <v>13529.89</v>
      </c>
      <c r="I432" s="1565" t="s">
        <v>6928</v>
      </c>
      <c r="J432" s="1566">
        <v>0</v>
      </c>
      <c r="K432" s="1554"/>
    </row>
    <row r="433" spans="1:11" s="793" customFormat="1" ht="28.5" customHeight="1" x14ac:dyDescent="0.25">
      <c r="A433" s="1565" t="s">
        <v>6946</v>
      </c>
      <c r="B433" s="1566" t="s">
        <v>6947</v>
      </c>
      <c r="C433" s="1565" t="s">
        <v>1268</v>
      </c>
      <c r="D433" s="1565">
        <v>8777.25</v>
      </c>
      <c r="E433" s="1565">
        <v>32194.37</v>
      </c>
      <c r="F433" s="1565" t="s">
        <v>22</v>
      </c>
      <c r="G433" s="1565">
        <v>3099.66</v>
      </c>
      <c r="H433" s="1565">
        <v>11369.34</v>
      </c>
      <c r="I433" s="1565" t="s">
        <v>6928</v>
      </c>
      <c r="J433" s="1566">
        <v>0</v>
      </c>
      <c r="K433" s="1554"/>
    </row>
    <row r="434" spans="1:11" s="793" customFormat="1" ht="28.5" customHeight="1" x14ac:dyDescent="0.25">
      <c r="A434" s="1565" t="s">
        <v>6948</v>
      </c>
      <c r="B434" s="1566" t="s">
        <v>6949</v>
      </c>
      <c r="C434" s="1565" t="s">
        <v>1268</v>
      </c>
      <c r="D434" s="1565">
        <v>8777.25</v>
      </c>
      <c r="E434" s="1565">
        <v>28698.38</v>
      </c>
      <c r="F434" s="1565" t="s">
        <v>22</v>
      </c>
      <c r="G434" s="1565">
        <v>3099.66</v>
      </c>
      <c r="H434" s="1565">
        <v>10134.75</v>
      </c>
      <c r="I434" s="1565" t="s">
        <v>6928</v>
      </c>
      <c r="J434" s="1566">
        <v>0</v>
      </c>
      <c r="K434" s="1554"/>
    </row>
    <row r="435" spans="1:11" s="793" customFormat="1" ht="28.5" customHeight="1" x14ac:dyDescent="0.25">
      <c r="A435" s="1565" t="s">
        <v>6950</v>
      </c>
      <c r="B435" s="1566" t="s">
        <v>6951</v>
      </c>
      <c r="C435" s="1565" t="s">
        <v>1268</v>
      </c>
      <c r="D435" s="1565">
        <v>7905.75</v>
      </c>
      <c r="E435" s="1565">
        <v>37440.85</v>
      </c>
      <c r="F435" s="1565" t="s">
        <v>22</v>
      </c>
      <c r="G435" s="1565">
        <v>2791.89</v>
      </c>
      <c r="H435" s="1565">
        <v>13222.12</v>
      </c>
      <c r="I435" s="1565" t="s">
        <v>6928</v>
      </c>
      <c r="J435" s="1566">
        <v>0</v>
      </c>
      <c r="K435" s="1554"/>
    </row>
    <row r="436" spans="1:11" s="793" customFormat="1" ht="28.5" customHeight="1" x14ac:dyDescent="0.25">
      <c r="A436" s="1565" t="s">
        <v>6952</v>
      </c>
      <c r="B436" s="1566" t="s">
        <v>6953</v>
      </c>
      <c r="C436" s="1565" t="s">
        <v>1268</v>
      </c>
      <c r="D436" s="1565">
        <v>7905.75</v>
      </c>
      <c r="E436" s="1565">
        <v>27826.880000000001</v>
      </c>
      <c r="F436" s="1565" t="s">
        <v>22</v>
      </c>
      <c r="G436" s="1565">
        <v>2791.89</v>
      </c>
      <c r="H436" s="1565">
        <v>9826.98</v>
      </c>
      <c r="I436" s="1565" t="s">
        <v>6928</v>
      </c>
      <c r="J436" s="1566">
        <v>0</v>
      </c>
      <c r="K436" s="1554"/>
    </row>
    <row r="437" spans="1:11" s="793" customFormat="1" ht="28.5" customHeight="1" x14ac:dyDescent="0.25">
      <c r="A437" s="1565" t="s">
        <v>6954</v>
      </c>
      <c r="B437" s="1566" t="s">
        <v>6955</v>
      </c>
      <c r="C437" s="1565" t="s">
        <v>1268</v>
      </c>
      <c r="D437" s="1565">
        <v>6698.31</v>
      </c>
      <c r="E437" s="1565">
        <v>32989.32</v>
      </c>
      <c r="F437" s="1565" t="s">
        <v>22</v>
      </c>
      <c r="G437" s="1565">
        <v>2365.4899999999998</v>
      </c>
      <c r="H437" s="1565">
        <v>11650.08</v>
      </c>
      <c r="I437" s="1565" t="s">
        <v>6928</v>
      </c>
      <c r="J437" s="1566">
        <v>0</v>
      </c>
      <c r="K437" s="1554"/>
    </row>
    <row r="438" spans="1:11" s="793" customFormat="1" ht="28.5" customHeight="1" x14ac:dyDescent="0.25">
      <c r="A438" s="1565" t="s">
        <v>6956</v>
      </c>
      <c r="B438" s="1566" t="s">
        <v>6957</v>
      </c>
      <c r="C438" s="1565" t="s">
        <v>6</v>
      </c>
      <c r="D438" s="1565">
        <v>6732.87</v>
      </c>
      <c r="E438" s="1565">
        <v>14554.45</v>
      </c>
      <c r="F438" s="1565" t="s">
        <v>6</v>
      </c>
      <c r="G438" s="1565">
        <v>6732.87</v>
      </c>
      <c r="H438" s="1565">
        <v>14554.45</v>
      </c>
      <c r="I438" s="1565" t="s">
        <v>6958</v>
      </c>
      <c r="J438" s="1566">
        <v>0</v>
      </c>
      <c r="K438" s="1554"/>
    </row>
    <row r="439" spans="1:11" s="793" customFormat="1" ht="28.5" customHeight="1" x14ac:dyDescent="0.25">
      <c r="A439" s="1565" t="s">
        <v>6959</v>
      </c>
      <c r="B439" s="1566" t="s">
        <v>1569</v>
      </c>
      <c r="C439" s="1565" t="s">
        <v>1268</v>
      </c>
      <c r="D439" s="1565">
        <v>2427.75</v>
      </c>
      <c r="E439" s="1565">
        <v>2427.75</v>
      </c>
      <c r="F439" s="1565" t="s">
        <v>22</v>
      </c>
      <c r="G439" s="1565">
        <v>857.35</v>
      </c>
      <c r="H439" s="1565">
        <v>857.35</v>
      </c>
      <c r="I439" s="1565">
        <v>0</v>
      </c>
      <c r="J439" s="1566">
        <v>0</v>
      </c>
      <c r="K439" s="1554"/>
    </row>
    <row r="440" spans="1:11" s="793" customFormat="1" ht="28.5" customHeight="1" x14ac:dyDescent="0.25">
      <c r="A440" s="1565" t="s">
        <v>6960</v>
      </c>
      <c r="B440" s="1566" t="s">
        <v>1571</v>
      </c>
      <c r="C440" s="1565" t="s">
        <v>1386</v>
      </c>
      <c r="D440" s="1565">
        <v>1041.53</v>
      </c>
      <c r="E440" s="1565">
        <v>18699.009999999998</v>
      </c>
      <c r="F440" s="1565" t="s">
        <v>431</v>
      </c>
      <c r="G440" s="1565">
        <v>10415.299999999999</v>
      </c>
      <c r="H440" s="1565">
        <v>186990.09</v>
      </c>
      <c r="I440" s="1565">
        <v>6.19</v>
      </c>
      <c r="J440" s="1566">
        <v>0</v>
      </c>
      <c r="K440" s="1554"/>
    </row>
    <row r="441" spans="1:11" s="793" customFormat="1" ht="28.5" customHeight="1" x14ac:dyDescent="0.25">
      <c r="A441" s="1565" t="s">
        <v>6370</v>
      </c>
      <c r="B441" s="1566" t="s">
        <v>1573</v>
      </c>
      <c r="C441" s="1565" t="s">
        <v>1386</v>
      </c>
      <c r="D441" s="1565">
        <v>1041.53</v>
      </c>
      <c r="E441" s="1565">
        <v>20521.509999999998</v>
      </c>
      <c r="F441" s="1565" t="s">
        <v>431</v>
      </c>
      <c r="G441" s="1565">
        <v>10415.299999999999</v>
      </c>
      <c r="H441" s="1565">
        <v>205215.09</v>
      </c>
      <c r="I441" s="1565">
        <v>6.19</v>
      </c>
      <c r="J441" s="1566">
        <v>0</v>
      </c>
      <c r="K441" s="1554"/>
    </row>
    <row r="442" spans="1:11" s="793" customFormat="1" ht="28.5" customHeight="1" x14ac:dyDescent="0.25">
      <c r="A442" s="1565" t="s">
        <v>6961</v>
      </c>
      <c r="B442" s="1566" t="s">
        <v>1574</v>
      </c>
      <c r="C442" s="1565" t="s">
        <v>1386</v>
      </c>
      <c r="D442" s="1565">
        <v>1041.53</v>
      </c>
      <c r="E442" s="1565">
        <v>20035.509999999998</v>
      </c>
      <c r="F442" s="1565" t="s">
        <v>431</v>
      </c>
      <c r="G442" s="1565">
        <v>10415.299999999999</v>
      </c>
      <c r="H442" s="1565">
        <v>200355.09</v>
      </c>
      <c r="I442" s="1565">
        <v>6.19</v>
      </c>
      <c r="J442" s="1566">
        <v>0</v>
      </c>
      <c r="K442" s="1554"/>
    </row>
    <row r="443" spans="1:11" s="793" customFormat="1" ht="28.5" customHeight="1" x14ac:dyDescent="0.25">
      <c r="A443" s="1565" t="s">
        <v>1577</v>
      </c>
      <c r="B443" s="1566" t="s">
        <v>6962</v>
      </c>
      <c r="C443" s="1565" t="s">
        <v>1386</v>
      </c>
      <c r="D443" s="1565">
        <v>2083.27</v>
      </c>
      <c r="E443" s="1565">
        <v>21320.25</v>
      </c>
      <c r="F443" s="1565" t="s">
        <v>431</v>
      </c>
      <c r="G443" s="1565">
        <v>20832.71</v>
      </c>
      <c r="H443" s="1565">
        <v>213202.5</v>
      </c>
      <c r="I443" s="1565" t="s">
        <v>6963</v>
      </c>
      <c r="J443" s="1566">
        <v>0</v>
      </c>
      <c r="K443" s="1554"/>
    </row>
    <row r="444" spans="1:11" s="793" customFormat="1" ht="28.5" customHeight="1" x14ac:dyDescent="0.25">
      <c r="A444" s="1565" t="s">
        <v>1579</v>
      </c>
      <c r="B444" s="1566" t="s">
        <v>6964</v>
      </c>
      <c r="C444" s="1565" t="s">
        <v>940</v>
      </c>
      <c r="D444" s="1565">
        <v>7670.13</v>
      </c>
      <c r="E444" s="1565">
        <v>190501.16</v>
      </c>
      <c r="F444" s="1565" t="s">
        <v>6965</v>
      </c>
      <c r="G444" s="1565">
        <v>7.55</v>
      </c>
      <c r="H444" s="1565">
        <v>187.5</v>
      </c>
      <c r="I444" s="1565">
        <v>6.17</v>
      </c>
      <c r="J444" s="1566" t="s">
        <v>6966</v>
      </c>
      <c r="K444" s="1554"/>
    </row>
    <row r="445" spans="1:11" s="793" customFormat="1" ht="28.5" customHeight="1" x14ac:dyDescent="0.25">
      <c r="A445" s="1565" t="s">
        <v>1581</v>
      </c>
      <c r="B445" s="1566" t="s">
        <v>6967</v>
      </c>
      <c r="C445" s="1565" t="s">
        <v>1268</v>
      </c>
      <c r="D445" s="1565">
        <v>6972</v>
      </c>
      <c r="E445" s="1565">
        <v>26263.14</v>
      </c>
      <c r="F445" s="1565" t="s">
        <v>22</v>
      </c>
      <c r="G445" s="1565">
        <v>2462.14</v>
      </c>
      <c r="H445" s="1565">
        <v>9274.75</v>
      </c>
      <c r="I445" s="1565" t="s">
        <v>6968</v>
      </c>
      <c r="J445" s="1566">
        <v>0</v>
      </c>
      <c r="K445" s="1554"/>
    </row>
    <row r="446" spans="1:11" s="793" customFormat="1" ht="28.5" customHeight="1" x14ac:dyDescent="0.25">
      <c r="A446" s="1565" t="s">
        <v>1587</v>
      </c>
      <c r="B446" s="1566" t="s">
        <v>1582</v>
      </c>
      <c r="C446" s="1565" t="s">
        <v>1331</v>
      </c>
      <c r="D446" s="1565">
        <v>6162.75</v>
      </c>
      <c r="E446" s="1565">
        <v>9691.07</v>
      </c>
      <c r="F446" s="1565" t="s">
        <v>21</v>
      </c>
      <c r="G446" s="1565">
        <v>663.11</v>
      </c>
      <c r="H446" s="1565">
        <v>1042.76</v>
      </c>
      <c r="I446" s="1565">
        <v>6.12</v>
      </c>
      <c r="J446" s="1566">
        <v>0</v>
      </c>
      <c r="K446" s="1554"/>
    </row>
    <row r="447" spans="1:11" s="793" customFormat="1" ht="28.5" customHeight="1" x14ac:dyDescent="0.25">
      <c r="A447" s="1565" t="s">
        <v>1589</v>
      </c>
      <c r="B447" s="1566" t="s">
        <v>6969</v>
      </c>
      <c r="C447" s="1565" t="s">
        <v>3346</v>
      </c>
      <c r="D447" s="1565">
        <v>8590.5</v>
      </c>
      <c r="E447" s="1565">
        <v>38343.97</v>
      </c>
      <c r="F447" s="1565" t="s">
        <v>3346</v>
      </c>
      <c r="G447" s="1565">
        <v>8590.5</v>
      </c>
      <c r="H447" s="1565">
        <v>38343.97</v>
      </c>
      <c r="I447" s="1565" t="s">
        <v>6970</v>
      </c>
      <c r="J447" s="1566">
        <v>0</v>
      </c>
      <c r="K447" s="1554"/>
    </row>
    <row r="448" spans="1:11" s="793" customFormat="1" ht="28.5" customHeight="1" x14ac:dyDescent="0.25">
      <c r="A448" s="1565" t="s">
        <v>1591</v>
      </c>
      <c r="B448" s="1566" t="s">
        <v>6971</v>
      </c>
      <c r="C448" s="1565" t="s">
        <v>3346</v>
      </c>
      <c r="D448" s="1565">
        <v>1030.24</v>
      </c>
      <c r="E448" s="1565">
        <v>1221.4000000000001</v>
      </c>
      <c r="F448" s="1565" t="s">
        <v>3346</v>
      </c>
      <c r="G448" s="1565">
        <v>1030.24</v>
      </c>
      <c r="H448" s="1565">
        <v>1221.4000000000001</v>
      </c>
      <c r="I448" s="1565" t="s">
        <v>6972</v>
      </c>
      <c r="J448" s="1566">
        <v>0</v>
      </c>
      <c r="K448" s="1554"/>
    </row>
    <row r="449" spans="1:11" s="793" customFormat="1" ht="28.5" customHeight="1" x14ac:dyDescent="0.25">
      <c r="A449" s="1565" t="s">
        <v>6973</v>
      </c>
      <c r="B449" s="1566" t="s">
        <v>1584</v>
      </c>
      <c r="C449" s="1565" t="s">
        <v>1268</v>
      </c>
      <c r="D449" s="1565">
        <v>3237</v>
      </c>
      <c r="E449" s="1565">
        <v>3237</v>
      </c>
      <c r="F449" s="1565" t="s">
        <v>22</v>
      </c>
      <c r="G449" s="1565">
        <v>1143.1400000000001</v>
      </c>
      <c r="H449" s="1565">
        <v>1143.1400000000001</v>
      </c>
      <c r="I449" s="1565">
        <v>0</v>
      </c>
      <c r="J449" s="1566">
        <v>0</v>
      </c>
      <c r="K449" s="1554"/>
    </row>
    <row r="450" spans="1:11" s="793" customFormat="1" ht="28.5" customHeight="1" x14ac:dyDescent="0.25">
      <c r="A450" s="1565" t="s">
        <v>6974</v>
      </c>
      <c r="B450" s="1566" t="s">
        <v>1586</v>
      </c>
      <c r="C450" s="1565" t="s">
        <v>1268</v>
      </c>
      <c r="D450" s="1565">
        <v>809.17</v>
      </c>
      <c r="E450" s="1565">
        <v>809.17</v>
      </c>
      <c r="F450" s="1565" t="s">
        <v>22</v>
      </c>
      <c r="G450" s="1565">
        <v>285.76</v>
      </c>
      <c r="H450" s="1565">
        <v>285.76</v>
      </c>
      <c r="I450" s="1565">
        <v>0</v>
      </c>
      <c r="J450" s="1566">
        <v>0</v>
      </c>
      <c r="K450" s="1554"/>
    </row>
    <row r="451" spans="1:11" s="793" customFormat="1" ht="28.5" customHeight="1" x14ac:dyDescent="0.25">
      <c r="A451" s="1565" t="s">
        <v>6975</v>
      </c>
      <c r="B451" s="1566" t="s">
        <v>1588</v>
      </c>
      <c r="C451" s="1565" t="s">
        <v>1268</v>
      </c>
      <c r="D451" s="1565">
        <v>809.25</v>
      </c>
      <c r="E451" s="1565">
        <v>809.25</v>
      </c>
      <c r="F451" s="1565" t="s">
        <v>22</v>
      </c>
      <c r="G451" s="1565">
        <v>285.77999999999997</v>
      </c>
      <c r="H451" s="1565">
        <v>285.77999999999997</v>
      </c>
      <c r="I451" s="1565">
        <v>0</v>
      </c>
      <c r="J451" s="1566">
        <v>0</v>
      </c>
      <c r="K451" s="1554"/>
    </row>
    <row r="452" spans="1:11" s="793" customFormat="1" ht="28.5" customHeight="1" x14ac:dyDescent="0.25">
      <c r="A452" s="1565" t="s">
        <v>6976</v>
      </c>
      <c r="B452" s="1566" t="s">
        <v>1590</v>
      </c>
      <c r="C452" s="1565" t="s">
        <v>6</v>
      </c>
      <c r="D452" s="1565">
        <v>575.80999999999995</v>
      </c>
      <c r="E452" s="1565">
        <v>908.18</v>
      </c>
      <c r="F452" s="1565" t="s">
        <v>6</v>
      </c>
      <c r="G452" s="1565">
        <v>575.80999999999995</v>
      </c>
      <c r="H452" s="1565">
        <v>908.18</v>
      </c>
      <c r="I452" s="1565">
        <v>6.12</v>
      </c>
      <c r="J452" s="1566">
        <v>0</v>
      </c>
      <c r="K452" s="1554"/>
    </row>
    <row r="453" spans="1:11" s="793" customFormat="1" ht="28.5" customHeight="1" x14ac:dyDescent="0.25">
      <c r="A453" s="1565" t="s">
        <v>1605</v>
      </c>
      <c r="B453" s="1566" t="s">
        <v>1594</v>
      </c>
      <c r="C453" s="1565" t="s">
        <v>1268</v>
      </c>
      <c r="D453" s="1565">
        <v>11609.63</v>
      </c>
      <c r="E453" s="1565">
        <v>11609.63</v>
      </c>
      <c r="F453" s="1565" t="s">
        <v>22</v>
      </c>
      <c r="G453" s="1565">
        <v>4099.91</v>
      </c>
      <c r="H453" s="1565">
        <v>4099.91</v>
      </c>
      <c r="I453" s="1565">
        <v>0</v>
      </c>
      <c r="J453" s="1566">
        <v>0</v>
      </c>
      <c r="K453" s="1554"/>
    </row>
    <row r="454" spans="1:11" s="793" customFormat="1" ht="28.5" customHeight="1" x14ac:dyDescent="0.25">
      <c r="A454" s="1565" t="s">
        <v>6977</v>
      </c>
      <c r="B454" s="1566" t="s">
        <v>1596</v>
      </c>
      <c r="C454" s="1565" t="s">
        <v>1331</v>
      </c>
      <c r="D454" s="1565">
        <v>747</v>
      </c>
      <c r="E454" s="1565">
        <v>747</v>
      </c>
      <c r="F454" s="1565" t="s">
        <v>21</v>
      </c>
      <c r="G454" s="1565">
        <v>80.38</v>
      </c>
      <c r="H454" s="1565">
        <v>80.38</v>
      </c>
      <c r="I454" s="1565">
        <v>6.11</v>
      </c>
      <c r="J454" s="1566">
        <v>0</v>
      </c>
      <c r="K454" s="1554"/>
    </row>
    <row r="455" spans="1:11" s="793" customFormat="1" ht="28.5" customHeight="1" x14ac:dyDescent="0.25">
      <c r="A455" s="1565" t="s">
        <v>6978</v>
      </c>
      <c r="B455" s="1566" t="s">
        <v>1598</v>
      </c>
      <c r="C455" s="1565" t="s">
        <v>1331</v>
      </c>
      <c r="D455" s="1565">
        <v>246.51</v>
      </c>
      <c r="E455" s="1565">
        <v>246.51</v>
      </c>
      <c r="F455" s="1565" t="s">
        <v>21</v>
      </c>
      <c r="G455" s="1565">
        <v>26.52</v>
      </c>
      <c r="H455" s="1565">
        <v>26.52</v>
      </c>
      <c r="I455" s="1565">
        <v>6.11</v>
      </c>
      <c r="J455" s="1566">
        <v>0</v>
      </c>
      <c r="K455" s="1554"/>
    </row>
    <row r="456" spans="1:11" s="793" customFormat="1" ht="28.5" customHeight="1" x14ac:dyDescent="0.25">
      <c r="A456" s="1565" t="s">
        <v>1609</v>
      </c>
      <c r="B456" s="1566" t="s">
        <v>1600</v>
      </c>
      <c r="C456" s="1565" t="s">
        <v>1331</v>
      </c>
      <c r="D456" s="1565">
        <v>575.80999999999995</v>
      </c>
      <c r="E456" s="1565">
        <v>575.80999999999995</v>
      </c>
      <c r="F456" s="1565" t="s">
        <v>21</v>
      </c>
      <c r="G456" s="1565">
        <v>61.96</v>
      </c>
      <c r="H456" s="1565">
        <v>61.96</v>
      </c>
      <c r="I456" s="1565">
        <v>6.6</v>
      </c>
      <c r="J456" s="1566">
        <v>0</v>
      </c>
      <c r="K456" s="1554"/>
    </row>
    <row r="457" spans="1:11" s="793" customFormat="1" ht="28.5" customHeight="1" x14ac:dyDescent="0.25">
      <c r="A457" s="1565" t="s">
        <v>1611</v>
      </c>
      <c r="B457" s="1566" t="s">
        <v>1602</v>
      </c>
      <c r="C457" s="1565" t="s">
        <v>1331</v>
      </c>
      <c r="D457" s="1565">
        <v>949.31</v>
      </c>
      <c r="E457" s="1565">
        <v>949.31</v>
      </c>
      <c r="F457" s="1565" t="s">
        <v>21</v>
      </c>
      <c r="G457" s="1565">
        <v>102.15</v>
      </c>
      <c r="H457" s="1565">
        <v>102.15</v>
      </c>
      <c r="I457" s="1565">
        <v>6.6</v>
      </c>
      <c r="J457" s="1566">
        <v>0</v>
      </c>
      <c r="K457" s="1554"/>
    </row>
    <row r="458" spans="1:11" s="793" customFormat="1" ht="28.5" customHeight="1" x14ac:dyDescent="0.25">
      <c r="A458" s="1565" t="s">
        <v>6979</v>
      </c>
      <c r="B458" s="1566" t="s">
        <v>1604</v>
      </c>
      <c r="C458" s="1565" t="s">
        <v>1331</v>
      </c>
      <c r="D458" s="1565">
        <v>287.91000000000003</v>
      </c>
      <c r="E458" s="1565">
        <v>287.91000000000003</v>
      </c>
      <c r="F458" s="1565" t="s">
        <v>21</v>
      </c>
      <c r="G458" s="1565">
        <v>30.98</v>
      </c>
      <c r="H458" s="1565">
        <v>30.98</v>
      </c>
      <c r="I458" s="1565">
        <v>6.6</v>
      </c>
      <c r="J458" s="1566">
        <v>0</v>
      </c>
      <c r="K458" s="1554"/>
    </row>
    <row r="459" spans="1:11" s="793" customFormat="1" ht="28.5" customHeight="1" x14ac:dyDescent="0.25">
      <c r="A459" s="1565" t="s">
        <v>6980</v>
      </c>
      <c r="B459" s="1566" t="s">
        <v>1606</v>
      </c>
      <c r="C459" s="1565" t="s">
        <v>1138</v>
      </c>
      <c r="D459" s="1565">
        <v>11.01</v>
      </c>
      <c r="E459" s="1565">
        <v>92.76</v>
      </c>
      <c r="F459" s="1565" t="s">
        <v>51</v>
      </c>
      <c r="G459" s="1565">
        <v>36.11</v>
      </c>
      <c r="H459" s="1565">
        <v>304.33</v>
      </c>
      <c r="I459" s="1565">
        <v>6.9</v>
      </c>
      <c r="J459" s="1566">
        <v>0</v>
      </c>
      <c r="K459" s="1554"/>
    </row>
    <row r="460" spans="1:11" s="793" customFormat="1" ht="28.5" customHeight="1" x14ac:dyDescent="0.25">
      <c r="A460" s="1565" t="s">
        <v>6981</v>
      </c>
      <c r="B460" s="1566" t="s">
        <v>1608</v>
      </c>
      <c r="C460" s="1565" t="s">
        <v>1138</v>
      </c>
      <c r="D460" s="1565">
        <v>8.09</v>
      </c>
      <c r="E460" s="1565">
        <v>32.270000000000003</v>
      </c>
      <c r="F460" s="1565" t="s">
        <v>51</v>
      </c>
      <c r="G460" s="1565">
        <v>26.55</v>
      </c>
      <c r="H460" s="1565">
        <v>105.88</v>
      </c>
      <c r="I460" s="1565">
        <v>6.9</v>
      </c>
      <c r="J460" s="1566">
        <v>0</v>
      </c>
      <c r="K460" s="1554"/>
    </row>
    <row r="461" spans="1:11" s="793" customFormat="1" ht="28.5" customHeight="1" x14ac:dyDescent="0.25">
      <c r="A461" s="1565" t="s">
        <v>6532</v>
      </c>
      <c r="B461" s="1566" t="s">
        <v>1610</v>
      </c>
      <c r="C461" s="1565" t="s">
        <v>1138</v>
      </c>
      <c r="D461" s="1565">
        <v>80.930000000000007</v>
      </c>
      <c r="E461" s="1565">
        <v>120.41</v>
      </c>
      <c r="F461" s="1565" t="s">
        <v>51</v>
      </c>
      <c r="G461" s="1565">
        <v>265.5</v>
      </c>
      <c r="H461" s="1565">
        <v>395.05</v>
      </c>
      <c r="I461" s="1565">
        <v>6.9</v>
      </c>
      <c r="J461" s="1566">
        <v>0</v>
      </c>
      <c r="K461" s="1554"/>
    </row>
    <row r="462" spans="1:11" s="793" customFormat="1" ht="28.5" customHeight="1" x14ac:dyDescent="0.25">
      <c r="A462" s="1565" t="s">
        <v>6982</v>
      </c>
      <c r="B462" s="1566" t="s">
        <v>1612</v>
      </c>
      <c r="C462" s="1565" t="s">
        <v>1138</v>
      </c>
      <c r="D462" s="1565">
        <v>56.65</v>
      </c>
      <c r="E462" s="1565">
        <v>83.31</v>
      </c>
      <c r="F462" s="1565" t="s">
        <v>51</v>
      </c>
      <c r="G462" s="1565">
        <v>185.85</v>
      </c>
      <c r="H462" s="1565">
        <v>273.33999999999997</v>
      </c>
      <c r="I462" s="1565">
        <v>6.9</v>
      </c>
      <c r="J462" s="1566">
        <v>0</v>
      </c>
      <c r="K462" s="1554"/>
    </row>
    <row r="463" spans="1:11" s="793" customFormat="1" ht="28.5" customHeight="1" x14ac:dyDescent="0.25">
      <c r="A463" s="1565" t="s">
        <v>6983</v>
      </c>
      <c r="B463" s="1566" t="s">
        <v>6984</v>
      </c>
      <c r="C463" s="1565" t="s">
        <v>2341</v>
      </c>
      <c r="D463" s="1565">
        <v>15.25</v>
      </c>
      <c r="E463" s="1565">
        <v>104.55</v>
      </c>
      <c r="F463" s="1565" t="s">
        <v>21</v>
      </c>
      <c r="G463" s="1565">
        <v>164.1</v>
      </c>
      <c r="H463" s="1565">
        <v>1125</v>
      </c>
      <c r="I463" s="1565" t="s">
        <v>6985</v>
      </c>
      <c r="J463" s="1566">
        <v>0</v>
      </c>
      <c r="K463" s="1554"/>
    </row>
    <row r="464" spans="1:11" s="793" customFormat="1" ht="28.5" customHeight="1" x14ac:dyDescent="0.25">
      <c r="A464" s="1565" t="s">
        <v>6986</v>
      </c>
      <c r="B464" s="1566" t="s">
        <v>6987</v>
      </c>
      <c r="C464" s="1565" t="s">
        <v>1138</v>
      </c>
      <c r="D464" s="1565">
        <v>59.37</v>
      </c>
      <c r="E464" s="1565">
        <v>387.42</v>
      </c>
      <c r="F464" s="1565" t="s">
        <v>51</v>
      </c>
      <c r="G464" s="1565">
        <v>194.78</v>
      </c>
      <c r="H464" s="1565">
        <v>1271.06</v>
      </c>
      <c r="I464" s="1565">
        <v>6.9</v>
      </c>
      <c r="J464" s="1566">
        <v>0</v>
      </c>
      <c r="K464" s="1554"/>
    </row>
    <row r="465" spans="1:11" s="793" customFormat="1" ht="28.5" customHeight="1" x14ac:dyDescent="0.25">
      <c r="A465" s="1565" t="s">
        <v>6988</v>
      </c>
      <c r="B465" s="1566" t="s">
        <v>6989</v>
      </c>
      <c r="C465" s="1565" t="s">
        <v>1138</v>
      </c>
      <c r="D465" s="1565">
        <v>474.35</v>
      </c>
      <c r="E465" s="1565">
        <v>960.34</v>
      </c>
      <c r="F465" s="1565" t="s">
        <v>51</v>
      </c>
      <c r="G465" s="1565">
        <v>1556.25</v>
      </c>
      <c r="H465" s="1565">
        <v>3150.74</v>
      </c>
      <c r="I465" s="1565">
        <v>6.9</v>
      </c>
      <c r="J465" s="1566">
        <v>0</v>
      </c>
      <c r="K465" s="1554"/>
    </row>
    <row r="466" spans="1:11" s="793" customFormat="1" ht="28.5" customHeight="1" x14ac:dyDescent="0.25">
      <c r="A466" s="1565" t="s">
        <v>6990</v>
      </c>
      <c r="B466" s="1566" t="s">
        <v>6991</v>
      </c>
      <c r="C466" s="1565" t="s">
        <v>2341</v>
      </c>
      <c r="D466" s="1565">
        <v>40.46</v>
      </c>
      <c r="E466" s="1565">
        <v>191</v>
      </c>
      <c r="F466" s="1565" t="s">
        <v>21</v>
      </c>
      <c r="G466" s="1565">
        <v>435.38</v>
      </c>
      <c r="H466" s="1565">
        <v>2055.14</v>
      </c>
      <c r="I466" s="1565">
        <v>6.9</v>
      </c>
      <c r="J466" s="1566">
        <v>0</v>
      </c>
      <c r="K466" s="1554"/>
    </row>
    <row r="467" spans="1:11" s="793" customFormat="1" ht="28.5" customHeight="1" x14ac:dyDescent="0.25">
      <c r="A467" s="1565" t="s">
        <v>6992</v>
      </c>
      <c r="B467" s="1566" t="s">
        <v>6993</v>
      </c>
      <c r="C467" s="1565" t="s">
        <v>2341</v>
      </c>
      <c r="D467" s="1565">
        <v>170.7</v>
      </c>
      <c r="E467" s="1565">
        <v>350.4</v>
      </c>
      <c r="F467" s="1565" t="s">
        <v>21</v>
      </c>
      <c r="G467" s="1565">
        <v>1836.75</v>
      </c>
      <c r="H467" s="1565">
        <v>3770.28</v>
      </c>
      <c r="I467" s="1565">
        <v>6.9</v>
      </c>
      <c r="J467" s="1566">
        <v>0</v>
      </c>
      <c r="K467" s="1554"/>
    </row>
    <row r="468" spans="1:11" s="793" customFormat="1" ht="28.5" customHeight="1" x14ac:dyDescent="0.25">
      <c r="A468" s="1565" t="s">
        <v>6994</v>
      </c>
      <c r="B468" s="1566" t="s">
        <v>6995</v>
      </c>
      <c r="C468" s="1565" t="s">
        <v>1138</v>
      </c>
      <c r="D468" s="1565">
        <v>75.069999999999993</v>
      </c>
      <c r="E468" s="1565">
        <v>121.64</v>
      </c>
      <c r="F468" s="1565" t="s">
        <v>51</v>
      </c>
      <c r="G468" s="1565">
        <v>246.3</v>
      </c>
      <c r="H468" s="1565">
        <v>399.07</v>
      </c>
      <c r="I468" s="1565">
        <v>6.9</v>
      </c>
      <c r="J468" s="1566">
        <v>0</v>
      </c>
      <c r="K468" s="1554"/>
    </row>
    <row r="469" spans="1:11" s="793" customFormat="1" ht="28.5" customHeight="1" x14ac:dyDescent="0.25">
      <c r="A469" s="1565" t="s">
        <v>6996</v>
      </c>
      <c r="B469" s="1566" t="s">
        <v>6997</v>
      </c>
      <c r="C469" s="1565" t="s">
        <v>1138</v>
      </c>
      <c r="D469" s="1565">
        <v>123.33</v>
      </c>
      <c r="E469" s="1565">
        <v>938.02</v>
      </c>
      <c r="F469" s="1565" t="s">
        <v>51</v>
      </c>
      <c r="G469" s="1565">
        <v>404.63</v>
      </c>
      <c r="H469" s="1565">
        <v>3077.51</v>
      </c>
      <c r="I469" s="1565">
        <v>6.9</v>
      </c>
      <c r="J469" s="1566">
        <v>0</v>
      </c>
      <c r="K469" s="1554"/>
    </row>
    <row r="470" spans="1:11" s="793" customFormat="1" ht="28.5" customHeight="1" x14ac:dyDescent="0.25">
      <c r="A470" s="1565" t="s">
        <v>6513</v>
      </c>
      <c r="B470" s="1566" t="s">
        <v>6998</v>
      </c>
      <c r="C470" s="1565" t="s">
        <v>1138</v>
      </c>
      <c r="D470" s="1565">
        <v>426.91</v>
      </c>
      <c r="E470" s="1565">
        <v>5818.75</v>
      </c>
      <c r="F470" s="1565" t="s">
        <v>51</v>
      </c>
      <c r="G470" s="1565">
        <v>1400.63</v>
      </c>
      <c r="H470" s="1565">
        <v>19090.39</v>
      </c>
      <c r="I470" s="1565">
        <v>6.9</v>
      </c>
      <c r="J470" s="1566">
        <v>0</v>
      </c>
      <c r="K470" s="1554"/>
    </row>
    <row r="471" spans="1:11" s="793" customFormat="1" ht="28.5" customHeight="1" x14ac:dyDescent="0.25">
      <c r="A471" s="1565" t="s">
        <v>6999</v>
      </c>
      <c r="B471" s="1566" t="s">
        <v>7000</v>
      </c>
      <c r="C471" s="1565" t="s">
        <v>1138</v>
      </c>
      <c r="D471" s="1565">
        <v>426.91</v>
      </c>
      <c r="E471" s="1565">
        <v>13977.1</v>
      </c>
      <c r="F471" s="1565" t="s">
        <v>51</v>
      </c>
      <c r="G471" s="1565">
        <v>1400.63</v>
      </c>
      <c r="H471" s="1565">
        <v>45856.63</v>
      </c>
      <c r="I471" s="1565">
        <v>6.9</v>
      </c>
      <c r="J471" s="1566">
        <v>0</v>
      </c>
      <c r="K471" s="1554"/>
    </row>
    <row r="472" spans="1:11" s="793" customFormat="1" ht="28.5" customHeight="1" x14ac:dyDescent="0.25">
      <c r="A472" s="1565" t="s">
        <v>7001</v>
      </c>
      <c r="B472" s="1566" t="s">
        <v>7002</v>
      </c>
      <c r="C472" s="1565" t="s">
        <v>1138</v>
      </c>
      <c r="D472" s="1565">
        <v>287.91000000000003</v>
      </c>
      <c r="E472" s="1565">
        <v>386.49</v>
      </c>
      <c r="F472" s="1565" t="s">
        <v>51</v>
      </c>
      <c r="G472" s="1565">
        <v>944.57</v>
      </c>
      <c r="H472" s="1565">
        <v>1268.02</v>
      </c>
      <c r="I472" s="1565">
        <v>6.9</v>
      </c>
      <c r="J472" s="1566">
        <v>0</v>
      </c>
      <c r="K472" s="1554"/>
    </row>
    <row r="473" spans="1:11" s="793" customFormat="1" ht="28.5" customHeight="1" x14ac:dyDescent="0.25">
      <c r="A473" s="1565" t="s">
        <v>7003</v>
      </c>
      <c r="B473" s="1566" t="s">
        <v>7004</v>
      </c>
      <c r="C473" s="1565" t="s">
        <v>4028</v>
      </c>
      <c r="D473" s="1565">
        <v>37.450000000000003</v>
      </c>
      <c r="E473" s="1565">
        <v>57.93</v>
      </c>
      <c r="F473" s="1565" t="s">
        <v>4028</v>
      </c>
      <c r="G473" s="1565">
        <v>37.450000000000003</v>
      </c>
      <c r="H473" s="1565">
        <v>57.93</v>
      </c>
      <c r="I473" s="1565" t="s">
        <v>7005</v>
      </c>
      <c r="J473" s="1566">
        <v>0</v>
      </c>
      <c r="K473" s="1554"/>
    </row>
    <row r="474" spans="1:11" s="793" customFormat="1" ht="28.5" customHeight="1" x14ac:dyDescent="0.25">
      <c r="A474" s="1565" t="s">
        <v>7006</v>
      </c>
      <c r="B474" s="1566" t="s">
        <v>7007</v>
      </c>
      <c r="C474" s="1565" t="s">
        <v>4028</v>
      </c>
      <c r="D474" s="1565">
        <v>163.41</v>
      </c>
      <c r="E474" s="1565">
        <v>379.68</v>
      </c>
      <c r="F474" s="1565" t="s">
        <v>4028</v>
      </c>
      <c r="G474" s="1565">
        <v>163.41</v>
      </c>
      <c r="H474" s="1565">
        <v>379.68</v>
      </c>
      <c r="I474" s="1565" t="s">
        <v>7005</v>
      </c>
      <c r="J474" s="1566">
        <v>0</v>
      </c>
      <c r="K474" s="1554"/>
    </row>
    <row r="475" spans="1:11" s="793" customFormat="1" ht="28.5" customHeight="1" x14ac:dyDescent="0.25">
      <c r="A475" s="1565" t="s">
        <v>7008</v>
      </c>
      <c r="B475" s="1566" t="s">
        <v>7009</v>
      </c>
      <c r="C475" s="1565" t="s">
        <v>2341</v>
      </c>
      <c r="D475" s="1565">
        <v>190.72</v>
      </c>
      <c r="E475" s="1565">
        <v>311.64</v>
      </c>
      <c r="F475" s="1565" t="s">
        <v>21</v>
      </c>
      <c r="G475" s="1565">
        <v>2052.1</v>
      </c>
      <c r="H475" s="1565">
        <v>3353.29</v>
      </c>
      <c r="I475" s="1565" t="s">
        <v>7010</v>
      </c>
      <c r="J475" s="1566">
        <v>0</v>
      </c>
      <c r="K475" s="1554"/>
    </row>
    <row r="476" spans="1:11" s="793" customFormat="1" ht="28.5" customHeight="1" x14ac:dyDescent="0.25">
      <c r="A476" s="1565" t="s">
        <v>7011</v>
      </c>
      <c r="B476" s="1566" t="s">
        <v>1614</v>
      </c>
      <c r="C476" s="1565" t="s">
        <v>1331</v>
      </c>
      <c r="D476" s="1565">
        <v>1856.3</v>
      </c>
      <c r="E476" s="1565">
        <v>8072.74</v>
      </c>
      <c r="F476" s="1565" t="s">
        <v>21</v>
      </c>
      <c r="G476" s="1565">
        <v>199.74</v>
      </c>
      <c r="H476" s="1565">
        <v>868.63</v>
      </c>
      <c r="I476" s="1565" t="s">
        <v>7012</v>
      </c>
      <c r="J476" s="1566">
        <v>0</v>
      </c>
      <c r="K476" s="1554"/>
    </row>
    <row r="477" spans="1:11" s="793" customFormat="1" ht="28.5" customHeight="1" x14ac:dyDescent="0.25">
      <c r="A477" s="1565" t="s">
        <v>7013</v>
      </c>
      <c r="B477" s="1566" t="s">
        <v>1616</v>
      </c>
      <c r="C477" s="1565" t="s">
        <v>1331</v>
      </c>
      <c r="D477" s="1565">
        <v>1856.3</v>
      </c>
      <c r="E477" s="1565">
        <v>8831.34</v>
      </c>
      <c r="F477" s="1565" t="s">
        <v>21</v>
      </c>
      <c r="G477" s="1565">
        <v>199.74</v>
      </c>
      <c r="H477" s="1565">
        <v>950.25</v>
      </c>
      <c r="I477" s="1565" t="s">
        <v>7012</v>
      </c>
      <c r="J477" s="1566">
        <v>0</v>
      </c>
      <c r="K477" s="1554"/>
    </row>
    <row r="478" spans="1:11" s="793" customFormat="1" ht="28.5" customHeight="1" x14ac:dyDescent="0.25">
      <c r="A478" s="1565" t="s">
        <v>7014</v>
      </c>
      <c r="B478" s="1566" t="s">
        <v>1618</v>
      </c>
      <c r="C478" s="1565" t="s">
        <v>1331</v>
      </c>
      <c r="D478" s="1565">
        <v>1960.88</v>
      </c>
      <c r="E478" s="1565">
        <v>10558.49</v>
      </c>
      <c r="F478" s="1565" t="s">
        <v>21</v>
      </c>
      <c r="G478" s="1565">
        <v>210.99</v>
      </c>
      <c r="H478" s="1565">
        <v>1136.0899999999999</v>
      </c>
      <c r="I478" s="1565" t="s">
        <v>7012</v>
      </c>
      <c r="J478" s="1566">
        <v>0</v>
      </c>
      <c r="K478" s="1554"/>
    </row>
    <row r="479" spans="1:11" s="793" customFormat="1" ht="28.5" customHeight="1" x14ac:dyDescent="0.25">
      <c r="A479" s="1565" t="s">
        <v>7015</v>
      </c>
      <c r="B479" s="1566" t="s">
        <v>1620</v>
      </c>
      <c r="C479" s="1565" t="s">
        <v>1331</v>
      </c>
      <c r="D479" s="1565">
        <v>1856.3</v>
      </c>
      <c r="E479" s="1565">
        <v>8862.49</v>
      </c>
      <c r="F479" s="1565" t="s">
        <v>21</v>
      </c>
      <c r="G479" s="1565">
        <v>199.74</v>
      </c>
      <c r="H479" s="1565">
        <v>953.6</v>
      </c>
      <c r="I479" s="1565" t="s">
        <v>7012</v>
      </c>
      <c r="J479" s="1566">
        <v>0</v>
      </c>
      <c r="K479" s="1554"/>
    </row>
    <row r="480" spans="1:11" s="793" customFormat="1" ht="28.5" customHeight="1" x14ac:dyDescent="0.25">
      <c r="A480" s="1565" t="s">
        <v>7016</v>
      </c>
      <c r="B480" s="1566" t="s">
        <v>1622</v>
      </c>
      <c r="C480" s="1565" t="s">
        <v>1331</v>
      </c>
      <c r="D480" s="1565">
        <v>1856.3</v>
      </c>
      <c r="E480" s="1565">
        <v>9621.09</v>
      </c>
      <c r="F480" s="1565" t="s">
        <v>21</v>
      </c>
      <c r="G480" s="1565">
        <v>199.74</v>
      </c>
      <c r="H480" s="1565">
        <v>1035.23</v>
      </c>
      <c r="I480" s="1565" t="s">
        <v>7012</v>
      </c>
      <c r="J480" s="1566">
        <v>0</v>
      </c>
      <c r="K480" s="1554"/>
    </row>
    <row r="481" spans="1:11" s="793" customFormat="1" ht="28.5" customHeight="1" x14ac:dyDescent="0.25">
      <c r="A481" s="1565" t="s">
        <v>7017</v>
      </c>
      <c r="B481" s="1566" t="s">
        <v>1624</v>
      </c>
      <c r="C481" s="1565" t="s">
        <v>1331</v>
      </c>
      <c r="D481" s="1565">
        <v>1955.94</v>
      </c>
      <c r="E481" s="1565">
        <v>11343.31</v>
      </c>
      <c r="F481" s="1565" t="s">
        <v>21</v>
      </c>
      <c r="G481" s="1565">
        <v>210.46</v>
      </c>
      <c r="H481" s="1565">
        <v>1220.54</v>
      </c>
      <c r="I481" s="1565" t="s">
        <v>7012</v>
      </c>
      <c r="J481" s="1566">
        <v>0</v>
      </c>
      <c r="K481" s="1554"/>
    </row>
    <row r="482" spans="1:11" s="793" customFormat="1" ht="28.5" customHeight="1" x14ac:dyDescent="0.25">
      <c r="A482" s="1565" t="s">
        <v>7018</v>
      </c>
      <c r="B482" s="1566" t="s">
        <v>1626</v>
      </c>
      <c r="C482" s="1565" t="s">
        <v>1331</v>
      </c>
      <c r="D482" s="1565">
        <v>1706.9</v>
      </c>
      <c r="E482" s="1565">
        <v>6222.16</v>
      </c>
      <c r="F482" s="1565" t="s">
        <v>21</v>
      </c>
      <c r="G482" s="1565">
        <v>183.66</v>
      </c>
      <c r="H482" s="1565">
        <v>669.5</v>
      </c>
      <c r="I482" s="1565" t="s">
        <v>7019</v>
      </c>
      <c r="J482" s="1566">
        <v>0</v>
      </c>
      <c r="K482" s="1554"/>
    </row>
    <row r="483" spans="1:11" s="793" customFormat="1" ht="28.5" customHeight="1" x14ac:dyDescent="0.25">
      <c r="A483" s="1565" t="s">
        <v>7020</v>
      </c>
      <c r="B483" s="1566" t="s">
        <v>1628</v>
      </c>
      <c r="C483" s="1565" t="s">
        <v>1331</v>
      </c>
      <c r="D483" s="1565">
        <v>1706.9</v>
      </c>
      <c r="E483" s="1565">
        <v>6600.25</v>
      </c>
      <c r="F483" s="1565" t="s">
        <v>21</v>
      </c>
      <c r="G483" s="1565">
        <v>183.66</v>
      </c>
      <c r="H483" s="1565">
        <v>710.19</v>
      </c>
      <c r="I483" s="1565" t="s">
        <v>7019</v>
      </c>
      <c r="J483" s="1566">
        <v>0</v>
      </c>
      <c r="K483" s="1554"/>
    </row>
    <row r="484" spans="1:11" s="793" customFormat="1" ht="28.5" customHeight="1" x14ac:dyDescent="0.25">
      <c r="A484" s="1565" t="s">
        <v>7021</v>
      </c>
      <c r="B484" s="1566" t="s">
        <v>1630</v>
      </c>
      <c r="C484" s="1565" t="s">
        <v>1331</v>
      </c>
      <c r="D484" s="1565">
        <v>1706.9</v>
      </c>
      <c r="E484" s="1565">
        <v>6332.33</v>
      </c>
      <c r="F484" s="1565" t="s">
        <v>21</v>
      </c>
      <c r="G484" s="1565">
        <v>183.66</v>
      </c>
      <c r="H484" s="1565">
        <v>681.36</v>
      </c>
      <c r="I484" s="1565" t="s">
        <v>7019</v>
      </c>
      <c r="J484" s="1566">
        <v>0</v>
      </c>
      <c r="K484" s="1554"/>
    </row>
    <row r="485" spans="1:11" s="793" customFormat="1" ht="28.5" customHeight="1" x14ac:dyDescent="0.25">
      <c r="A485" s="1565" t="s">
        <v>7022</v>
      </c>
      <c r="B485" s="1566" t="s">
        <v>1632</v>
      </c>
      <c r="C485" s="1565" t="s">
        <v>1331</v>
      </c>
      <c r="D485" s="1565">
        <v>1706.9</v>
      </c>
      <c r="E485" s="1565">
        <v>6727.41</v>
      </c>
      <c r="F485" s="1565" t="s">
        <v>21</v>
      </c>
      <c r="G485" s="1565">
        <v>183.66</v>
      </c>
      <c r="H485" s="1565">
        <v>723.87</v>
      </c>
      <c r="I485" s="1565" t="s">
        <v>7019</v>
      </c>
      <c r="J485" s="1566">
        <v>0</v>
      </c>
      <c r="K485" s="1554"/>
    </row>
    <row r="486" spans="1:11" s="793" customFormat="1" ht="28.5" customHeight="1" x14ac:dyDescent="0.25">
      <c r="A486" s="1565" t="s">
        <v>7023</v>
      </c>
      <c r="B486" s="1566" t="s">
        <v>1634</v>
      </c>
      <c r="C486" s="1565" t="s">
        <v>1331</v>
      </c>
      <c r="D486" s="1565">
        <v>1706.9</v>
      </c>
      <c r="E486" s="1565">
        <v>6607.01</v>
      </c>
      <c r="F486" s="1565" t="s">
        <v>21</v>
      </c>
      <c r="G486" s="1565">
        <v>183.66</v>
      </c>
      <c r="H486" s="1565">
        <v>710.91</v>
      </c>
      <c r="I486" s="1565" t="s">
        <v>7019</v>
      </c>
      <c r="J486" s="1566">
        <v>0</v>
      </c>
      <c r="K486" s="1554"/>
    </row>
    <row r="487" spans="1:11" s="793" customFormat="1" ht="28.5" customHeight="1" x14ac:dyDescent="0.25">
      <c r="A487" s="1565" t="s">
        <v>7024</v>
      </c>
      <c r="B487" s="1566" t="s">
        <v>1636</v>
      </c>
      <c r="C487" s="1565" t="s">
        <v>1331</v>
      </c>
      <c r="D487" s="1565">
        <v>1706.9</v>
      </c>
      <c r="E487" s="1565">
        <v>7127.19</v>
      </c>
      <c r="F487" s="1565" t="s">
        <v>21</v>
      </c>
      <c r="G487" s="1565">
        <v>183.66</v>
      </c>
      <c r="H487" s="1565">
        <v>766.89</v>
      </c>
      <c r="I487" s="1565" t="s">
        <v>7019</v>
      </c>
      <c r="J487" s="1566">
        <v>0</v>
      </c>
      <c r="K487" s="1554"/>
    </row>
    <row r="488" spans="1:11" s="793" customFormat="1" ht="28.5" customHeight="1" x14ac:dyDescent="0.25">
      <c r="A488" s="1565" t="s">
        <v>7025</v>
      </c>
      <c r="B488" s="1566" t="s">
        <v>1638</v>
      </c>
      <c r="C488" s="1565" t="s">
        <v>1331</v>
      </c>
      <c r="D488" s="1565">
        <v>1706.9</v>
      </c>
      <c r="E488" s="1565">
        <v>7011.91</v>
      </c>
      <c r="F488" s="1565" t="s">
        <v>21</v>
      </c>
      <c r="G488" s="1565">
        <v>183.66</v>
      </c>
      <c r="H488" s="1565">
        <v>754.48</v>
      </c>
      <c r="I488" s="1565" t="s">
        <v>7019</v>
      </c>
      <c r="J488" s="1566">
        <v>0</v>
      </c>
      <c r="K488" s="1554"/>
    </row>
    <row r="489" spans="1:11" s="793" customFormat="1" ht="28.5" customHeight="1" x14ac:dyDescent="0.25">
      <c r="A489" s="1565" t="s">
        <v>7026</v>
      </c>
      <c r="B489" s="1566" t="s">
        <v>1640</v>
      </c>
      <c r="C489" s="1565" t="s">
        <v>1331</v>
      </c>
      <c r="D489" s="1565">
        <v>1706.9</v>
      </c>
      <c r="E489" s="1565">
        <v>7390</v>
      </c>
      <c r="F489" s="1565" t="s">
        <v>21</v>
      </c>
      <c r="G489" s="1565">
        <v>183.66</v>
      </c>
      <c r="H489" s="1565">
        <v>795.16</v>
      </c>
      <c r="I489" s="1565" t="s">
        <v>7019</v>
      </c>
      <c r="J489" s="1566">
        <v>0</v>
      </c>
      <c r="K489" s="1554"/>
    </row>
    <row r="490" spans="1:11" s="793" customFormat="1" ht="28.5" customHeight="1" x14ac:dyDescent="0.25">
      <c r="A490" s="1565" t="s">
        <v>7027</v>
      </c>
      <c r="B490" s="1566" t="s">
        <v>1642</v>
      </c>
      <c r="C490" s="1565" t="s">
        <v>1331</v>
      </c>
      <c r="D490" s="1565">
        <v>1706.9</v>
      </c>
      <c r="E490" s="1565">
        <v>7122.08</v>
      </c>
      <c r="F490" s="1565" t="s">
        <v>21</v>
      </c>
      <c r="G490" s="1565">
        <v>183.66</v>
      </c>
      <c r="H490" s="1565">
        <v>766.34</v>
      </c>
      <c r="I490" s="1565" t="s">
        <v>7019</v>
      </c>
      <c r="J490" s="1566">
        <v>0</v>
      </c>
      <c r="K490" s="1554"/>
    </row>
    <row r="491" spans="1:11" s="793" customFormat="1" ht="28.5" customHeight="1" x14ac:dyDescent="0.25">
      <c r="A491" s="1565" t="s">
        <v>7028</v>
      </c>
      <c r="B491" s="1566" t="s">
        <v>1644</v>
      </c>
      <c r="C491" s="1565" t="s">
        <v>1331</v>
      </c>
      <c r="D491" s="1565">
        <v>1706.9</v>
      </c>
      <c r="E491" s="1565">
        <v>7517.16</v>
      </c>
      <c r="F491" s="1565" t="s">
        <v>21</v>
      </c>
      <c r="G491" s="1565">
        <v>183.66</v>
      </c>
      <c r="H491" s="1565">
        <v>808.85</v>
      </c>
      <c r="I491" s="1565" t="s">
        <v>7019</v>
      </c>
      <c r="J491" s="1566">
        <v>0</v>
      </c>
      <c r="K491" s="1554"/>
    </row>
    <row r="492" spans="1:11" s="793" customFormat="1" ht="28.5" customHeight="1" x14ac:dyDescent="0.25">
      <c r="A492" s="1565" t="s">
        <v>7029</v>
      </c>
      <c r="B492" s="1566" t="s">
        <v>1646</v>
      </c>
      <c r="C492" s="1565" t="s">
        <v>1331</v>
      </c>
      <c r="D492" s="1565">
        <v>1706.9</v>
      </c>
      <c r="E492" s="1565">
        <v>7396.76</v>
      </c>
      <c r="F492" s="1565" t="s">
        <v>21</v>
      </c>
      <c r="G492" s="1565">
        <v>183.66</v>
      </c>
      <c r="H492" s="1565">
        <v>795.89</v>
      </c>
      <c r="I492" s="1565" t="s">
        <v>7019</v>
      </c>
      <c r="J492" s="1566">
        <v>0</v>
      </c>
      <c r="K492" s="1554"/>
    </row>
    <row r="493" spans="1:11" s="793" customFormat="1" ht="28.5" customHeight="1" x14ac:dyDescent="0.25">
      <c r="A493" s="1565" t="s">
        <v>7030</v>
      </c>
      <c r="B493" s="1566" t="s">
        <v>1648</v>
      </c>
      <c r="C493" s="1565" t="s">
        <v>1331</v>
      </c>
      <c r="D493" s="1565">
        <v>1706.9</v>
      </c>
      <c r="E493" s="1565">
        <v>7979.85</v>
      </c>
      <c r="F493" s="1565" t="s">
        <v>21</v>
      </c>
      <c r="G493" s="1565">
        <v>183.66</v>
      </c>
      <c r="H493" s="1565">
        <v>858.63</v>
      </c>
      <c r="I493" s="1565" t="s">
        <v>7019</v>
      </c>
      <c r="J493" s="1566">
        <v>0</v>
      </c>
      <c r="K493" s="1554"/>
    </row>
    <row r="494" spans="1:11" s="793" customFormat="1" ht="28.5" customHeight="1" x14ac:dyDescent="0.25">
      <c r="A494" s="1565" t="s">
        <v>1679</v>
      </c>
      <c r="B494" s="1566" t="s">
        <v>7031</v>
      </c>
      <c r="C494" s="1565" t="s">
        <v>1331</v>
      </c>
      <c r="D494" s="1565">
        <v>25.33</v>
      </c>
      <c r="E494" s="1565">
        <v>3283.72</v>
      </c>
      <c r="F494" s="1565" t="s">
        <v>21</v>
      </c>
      <c r="G494" s="1565">
        <v>2.73</v>
      </c>
      <c r="H494" s="1565">
        <v>353.33</v>
      </c>
      <c r="I494" s="1565" t="s">
        <v>7032</v>
      </c>
      <c r="J494" s="1566">
        <v>0</v>
      </c>
      <c r="K494" s="1554"/>
    </row>
    <row r="495" spans="1:11" s="793" customFormat="1" ht="28.5" customHeight="1" x14ac:dyDescent="0.25">
      <c r="A495" s="1565" t="s">
        <v>7033</v>
      </c>
      <c r="B495" s="1566" t="s">
        <v>7034</v>
      </c>
      <c r="C495" s="1565" t="s">
        <v>2341</v>
      </c>
      <c r="D495" s="1565">
        <v>38.6</v>
      </c>
      <c r="E495" s="1565">
        <v>148.13</v>
      </c>
      <c r="F495" s="1565" t="s">
        <v>21</v>
      </c>
      <c r="G495" s="1565">
        <v>415.28</v>
      </c>
      <c r="H495" s="1565">
        <v>1593.9</v>
      </c>
      <c r="I495" s="1565" t="s">
        <v>7035</v>
      </c>
      <c r="J495" s="1566">
        <v>0</v>
      </c>
      <c r="K495" s="1554"/>
    </row>
    <row r="496" spans="1:11" s="793" customFormat="1" ht="28.5" customHeight="1" x14ac:dyDescent="0.25">
      <c r="A496" s="1565" t="s">
        <v>7036</v>
      </c>
      <c r="B496" s="1566" t="s">
        <v>1650</v>
      </c>
      <c r="C496" s="1565" t="s">
        <v>1331</v>
      </c>
      <c r="D496" s="1565">
        <v>1706.9</v>
      </c>
      <c r="E496" s="1565">
        <v>6222.16</v>
      </c>
      <c r="F496" s="1565" t="s">
        <v>21</v>
      </c>
      <c r="G496" s="1565">
        <v>183.66</v>
      </c>
      <c r="H496" s="1565">
        <v>669.5</v>
      </c>
      <c r="I496" s="1565" t="s">
        <v>7019</v>
      </c>
      <c r="J496" s="1566">
        <v>0</v>
      </c>
      <c r="K496" s="1554"/>
    </row>
    <row r="497" spans="1:11" s="793" customFormat="1" ht="28.5" customHeight="1" x14ac:dyDescent="0.25">
      <c r="A497" s="1565" t="s">
        <v>7037</v>
      </c>
      <c r="B497" s="1566" t="s">
        <v>1652</v>
      </c>
      <c r="C497" s="1565" t="s">
        <v>1331</v>
      </c>
      <c r="D497" s="1565">
        <v>1706.9</v>
      </c>
      <c r="E497" s="1565">
        <v>6600.25</v>
      </c>
      <c r="F497" s="1565" t="s">
        <v>21</v>
      </c>
      <c r="G497" s="1565">
        <v>183.66</v>
      </c>
      <c r="H497" s="1565">
        <v>710.19</v>
      </c>
      <c r="I497" s="1565" t="s">
        <v>7019</v>
      </c>
      <c r="J497" s="1566">
        <v>0</v>
      </c>
      <c r="K497" s="1554"/>
    </row>
    <row r="498" spans="1:11" s="793" customFormat="1" ht="28.5" customHeight="1" x14ac:dyDescent="0.25">
      <c r="A498" s="1565" t="s">
        <v>7038</v>
      </c>
      <c r="B498" s="1566" t="s">
        <v>1654</v>
      </c>
      <c r="C498" s="1565" t="s">
        <v>1331</v>
      </c>
      <c r="D498" s="1565">
        <v>1706.9</v>
      </c>
      <c r="E498" s="1565">
        <v>6332.33</v>
      </c>
      <c r="F498" s="1565" t="s">
        <v>21</v>
      </c>
      <c r="G498" s="1565">
        <v>183.66</v>
      </c>
      <c r="H498" s="1565">
        <v>681.36</v>
      </c>
      <c r="I498" s="1565" t="s">
        <v>7019</v>
      </c>
      <c r="J498" s="1566">
        <v>0</v>
      </c>
      <c r="K498" s="1554"/>
    </row>
    <row r="499" spans="1:11" s="793" customFormat="1" ht="28.5" customHeight="1" x14ac:dyDescent="0.25">
      <c r="A499" s="1565" t="s">
        <v>7039</v>
      </c>
      <c r="B499" s="1566" t="s">
        <v>1656</v>
      </c>
      <c r="C499" s="1565" t="s">
        <v>1331</v>
      </c>
      <c r="D499" s="1565">
        <v>1706.9</v>
      </c>
      <c r="E499" s="1565">
        <v>6727.41</v>
      </c>
      <c r="F499" s="1565" t="s">
        <v>21</v>
      </c>
      <c r="G499" s="1565">
        <v>183.66</v>
      </c>
      <c r="H499" s="1565">
        <v>723.87</v>
      </c>
      <c r="I499" s="1565" t="s">
        <v>7019</v>
      </c>
      <c r="J499" s="1566">
        <v>0</v>
      </c>
      <c r="K499" s="1554"/>
    </row>
    <row r="500" spans="1:11" s="793" customFormat="1" ht="28.5" customHeight="1" x14ac:dyDescent="0.25">
      <c r="A500" s="1565" t="s">
        <v>7040</v>
      </c>
      <c r="B500" s="1566" t="s">
        <v>1658</v>
      </c>
      <c r="C500" s="1565" t="s">
        <v>1331</v>
      </c>
      <c r="D500" s="1565">
        <v>1706.9</v>
      </c>
      <c r="E500" s="1565">
        <v>6607.01</v>
      </c>
      <c r="F500" s="1565" t="s">
        <v>21</v>
      </c>
      <c r="G500" s="1565">
        <v>183.66</v>
      </c>
      <c r="H500" s="1565">
        <v>710.91</v>
      </c>
      <c r="I500" s="1565" t="s">
        <v>7019</v>
      </c>
      <c r="J500" s="1566">
        <v>0</v>
      </c>
      <c r="K500" s="1554"/>
    </row>
    <row r="501" spans="1:11" s="793" customFormat="1" ht="28.5" customHeight="1" x14ac:dyDescent="0.25">
      <c r="A501" s="1565" t="s">
        <v>7041</v>
      </c>
      <c r="B501" s="1566" t="s">
        <v>1660</v>
      </c>
      <c r="C501" s="1565" t="s">
        <v>1331</v>
      </c>
      <c r="D501" s="1565">
        <v>1706.9</v>
      </c>
      <c r="E501" s="1565">
        <v>7190.1</v>
      </c>
      <c r="F501" s="1565" t="s">
        <v>21</v>
      </c>
      <c r="G501" s="1565">
        <v>183.66</v>
      </c>
      <c r="H501" s="1565">
        <v>773.65</v>
      </c>
      <c r="I501" s="1565" t="s">
        <v>7019</v>
      </c>
      <c r="J501" s="1566">
        <v>0</v>
      </c>
      <c r="K501" s="1554"/>
    </row>
    <row r="502" spans="1:11" s="793" customFormat="1" ht="28.5" customHeight="1" x14ac:dyDescent="0.25">
      <c r="A502" s="1565" t="s">
        <v>7042</v>
      </c>
      <c r="B502" s="1566" t="s">
        <v>1662</v>
      </c>
      <c r="C502" s="1565" t="s">
        <v>1331</v>
      </c>
      <c r="D502" s="1565">
        <v>1706.9</v>
      </c>
      <c r="E502" s="1565">
        <v>7011.91</v>
      </c>
      <c r="F502" s="1565" t="s">
        <v>21</v>
      </c>
      <c r="G502" s="1565">
        <v>183.66</v>
      </c>
      <c r="H502" s="1565">
        <v>754.48</v>
      </c>
      <c r="I502" s="1565" t="s">
        <v>7019</v>
      </c>
      <c r="J502" s="1566">
        <v>0</v>
      </c>
      <c r="K502" s="1554"/>
    </row>
    <row r="503" spans="1:11" s="793" customFormat="1" ht="28.5" customHeight="1" x14ac:dyDescent="0.25">
      <c r="A503" s="1565" t="s">
        <v>7043</v>
      </c>
      <c r="B503" s="1566" t="s">
        <v>1664</v>
      </c>
      <c r="C503" s="1565" t="s">
        <v>1331</v>
      </c>
      <c r="D503" s="1565">
        <v>1706.9</v>
      </c>
      <c r="E503" s="1565">
        <v>7390</v>
      </c>
      <c r="F503" s="1565" t="s">
        <v>21</v>
      </c>
      <c r="G503" s="1565">
        <v>183.66</v>
      </c>
      <c r="H503" s="1565">
        <v>795.16</v>
      </c>
      <c r="I503" s="1565" t="s">
        <v>7019</v>
      </c>
      <c r="J503" s="1566">
        <v>0</v>
      </c>
      <c r="K503" s="1554"/>
    </row>
    <row r="504" spans="1:11" s="793" customFormat="1" ht="28.5" customHeight="1" x14ac:dyDescent="0.25">
      <c r="A504" s="1565" t="s">
        <v>7044</v>
      </c>
      <c r="B504" s="1566" t="s">
        <v>1666</v>
      </c>
      <c r="C504" s="1565" t="s">
        <v>1331</v>
      </c>
      <c r="D504" s="1565">
        <v>1706.9</v>
      </c>
      <c r="E504" s="1565">
        <v>7122.08</v>
      </c>
      <c r="F504" s="1565" t="s">
        <v>21</v>
      </c>
      <c r="G504" s="1565">
        <v>183.66</v>
      </c>
      <c r="H504" s="1565">
        <v>766.34</v>
      </c>
      <c r="I504" s="1565" t="s">
        <v>7019</v>
      </c>
      <c r="J504" s="1566">
        <v>0</v>
      </c>
      <c r="K504" s="1554"/>
    </row>
    <row r="505" spans="1:11" s="793" customFormat="1" ht="28.5" customHeight="1" x14ac:dyDescent="0.25">
      <c r="A505" s="1565" t="s">
        <v>7045</v>
      </c>
      <c r="B505" s="1566" t="s">
        <v>1668</v>
      </c>
      <c r="C505" s="1565" t="s">
        <v>1331</v>
      </c>
      <c r="D505" s="1565">
        <v>1706.9</v>
      </c>
      <c r="E505" s="1565">
        <v>7517.16</v>
      </c>
      <c r="F505" s="1565" t="s">
        <v>21</v>
      </c>
      <c r="G505" s="1565">
        <v>183.66</v>
      </c>
      <c r="H505" s="1565">
        <v>808.85</v>
      </c>
      <c r="I505" s="1565" t="s">
        <v>7019</v>
      </c>
      <c r="J505" s="1566">
        <v>0</v>
      </c>
      <c r="K505" s="1554"/>
    </row>
    <row r="506" spans="1:11" s="793" customFormat="1" ht="28.5" customHeight="1" x14ac:dyDescent="0.25">
      <c r="A506" s="1565" t="s">
        <v>7046</v>
      </c>
      <c r="B506" s="1566" t="s">
        <v>1670</v>
      </c>
      <c r="C506" s="1565" t="s">
        <v>1331</v>
      </c>
      <c r="D506" s="1565">
        <v>1706.9</v>
      </c>
      <c r="E506" s="1565">
        <v>7397.39</v>
      </c>
      <c r="F506" s="1565" t="s">
        <v>21</v>
      </c>
      <c r="G506" s="1565">
        <v>183.66</v>
      </c>
      <c r="H506" s="1565">
        <v>795.96</v>
      </c>
      <c r="I506" s="1565" t="s">
        <v>7019</v>
      </c>
      <c r="J506" s="1566">
        <v>0</v>
      </c>
      <c r="K506" s="1554"/>
    </row>
    <row r="507" spans="1:11" s="793" customFormat="1" ht="28.5" customHeight="1" x14ac:dyDescent="0.25">
      <c r="A507" s="1565" t="s">
        <v>7047</v>
      </c>
      <c r="B507" s="1566" t="s">
        <v>1672</v>
      </c>
      <c r="C507" s="1565" t="s">
        <v>1331</v>
      </c>
      <c r="D507" s="1565">
        <v>1706.9</v>
      </c>
      <c r="E507" s="1565">
        <v>7979.85</v>
      </c>
      <c r="F507" s="1565" t="s">
        <v>21</v>
      </c>
      <c r="G507" s="1565">
        <v>183.66</v>
      </c>
      <c r="H507" s="1565">
        <v>858.63</v>
      </c>
      <c r="I507" s="1565" t="s">
        <v>7019</v>
      </c>
      <c r="J507" s="1566">
        <v>0</v>
      </c>
      <c r="K507" s="1554"/>
    </row>
    <row r="508" spans="1:11" s="793" customFormat="1" ht="28.5" customHeight="1" x14ac:dyDescent="0.25">
      <c r="A508" s="1565" t="s">
        <v>1692</v>
      </c>
      <c r="B508" s="1566" t="s">
        <v>1674</v>
      </c>
      <c r="C508" s="1565" t="s">
        <v>1268</v>
      </c>
      <c r="D508" s="1565">
        <v>10146.75</v>
      </c>
      <c r="E508" s="1565">
        <v>10146.75</v>
      </c>
      <c r="F508" s="1565" t="s">
        <v>22</v>
      </c>
      <c r="G508" s="1565">
        <v>3583.29</v>
      </c>
      <c r="H508" s="1565">
        <v>3583.29</v>
      </c>
      <c r="I508" s="1565">
        <v>6.14</v>
      </c>
      <c r="J508" s="1566">
        <v>0</v>
      </c>
      <c r="K508" s="1554"/>
    </row>
    <row r="509" spans="1:11" s="793" customFormat="1" ht="28.5" customHeight="1" x14ac:dyDescent="0.25">
      <c r="A509" s="1565" t="s">
        <v>7048</v>
      </c>
      <c r="B509" s="1566" t="s">
        <v>1676</v>
      </c>
      <c r="C509" s="1565" t="s">
        <v>1095</v>
      </c>
      <c r="D509" s="1565">
        <v>3735</v>
      </c>
      <c r="E509" s="1565">
        <v>3735</v>
      </c>
      <c r="F509" s="1565" t="s">
        <v>21</v>
      </c>
      <c r="G509" s="1565">
        <v>40.19</v>
      </c>
      <c r="H509" s="1565">
        <v>40.19</v>
      </c>
      <c r="I509" s="1565" t="s">
        <v>7049</v>
      </c>
      <c r="J509" s="1566">
        <v>0</v>
      </c>
      <c r="K509" s="1554"/>
    </row>
    <row r="510" spans="1:11" s="793" customFormat="1" ht="28.5" customHeight="1" x14ac:dyDescent="0.25">
      <c r="A510" s="1565" t="s">
        <v>1704</v>
      </c>
      <c r="B510" s="1566" t="s">
        <v>1678</v>
      </c>
      <c r="C510" s="1565" t="s">
        <v>1331</v>
      </c>
      <c r="D510" s="1565">
        <v>2630.06</v>
      </c>
      <c r="E510" s="1565">
        <v>2630.06</v>
      </c>
      <c r="F510" s="1565" t="s">
        <v>21</v>
      </c>
      <c r="G510" s="1565">
        <v>282.99</v>
      </c>
      <c r="H510" s="1565">
        <v>282.99</v>
      </c>
      <c r="I510" s="1565" t="s">
        <v>6920</v>
      </c>
      <c r="J510" s="1566">
        <v>0</v>
      </c>
      <c r="K510" s="1554"/>
    </row>
    <row r="511" spans="1:11" s="793" customFormat="1" ht="28.5" customHeight="1" x14ac:dyDescent="0.25">
      <c r="A511" s="1565" t="s">
        <v>1706</v>
      </c>
      <c r="B511" s="1566" t="s">
        <v>1680</v>
      </c>
      <c r="C511" s="1565" t="s">
        <v>1681</v>
      </c>
      <c r="D511" s="1565">
        <v>12283.17</v>
      </c>
      <c r="E511" s="1565">
        <v>12283.17</v>
      </c>
      <c r="F511" s="1565" t="s">
        <v>89</v>
      </c>
      <c r="G511" s="1565">
        <v>122.83</v>
      </c>
      <c r="H511" s="1565">
        <v>122.83</v>
      </c>
      <c r="I511" s="1565" t="s">
        <v>6928</v>
      </c>
      <c r="J511" s="1566">
        <v>0</v>
      </c>
      <c r="K511" s="1554"/>
    </row>
    <row r="512" spans="1:11" s="793" customFormat="1" ht="28.5" customHeight="1" x14ac:dyDescent="0.25">
      <c r="A512" s="1565" t="s">
        <v>1708</v>
      </c>
      <c r="B512" s="1566" t="s">
        <v>7050</v>
      </c>
      <c r="C512" s="1565" t="s">
        <v>89</v>
      </c>
      <c r="D512" s="1565">
        <v>237.33</v>
      </c>
      <c r="E512" s="1565">
        <v>7269.14</v>
      </c>
      <c r="F512" s="1565" t="s">
        <v>89</v>
      </c>
      <c r="G512" s="1565">
        <v>237.33</v>
      </c>
      <c r="H512" s="1565">
        <v>7269.14</v>
      </c>
      <c r="I512" s="1565" t="s">
        <v>7051</v>
      </c>
      <c r="J512" s="1566">
        <v>0</v>
      </c>
      <c r="K512" s="1554"/>
    </row>
    <row r="513" spans="1:11" s="793" customFormat="1" ht="28.5" customHeight="1" x14ac:dyDescent="0.25">
      <c r="A513" s="1565" t="s">
        <v>452</v>
      </c>
      <c r="B513" s="1566" t="s">
        <v>1683</v>
      </c>
      <c r="C513" s="1565" t="s">
        <v>1268</v>
      </c>
      <c r="D513" s="1565">
        <v>2023.13</v>
      </c>
      <c r="E513" s="1565">
        <v>2023.13</v>
      </c>
      <c r="F513" s="1565" t="s">
        <v>22</v>
      </c>
      <c r="G513" s="1565">
        <v>714.46</v>
      </c>
      <c r="H513" s="1565">
        <v>714.46</v>
      </c>
      <c r="I513" s="1565" t="s">
        <v>6920</v>
      </c>
      <c r="J513" s="1566">
        <v>0</v>
      </c>
      <c r="K513" s="1554"/>
    </row>
    <row r="514" spans="1:11" s="793" customFormat="1" ht="28.5" customHeight="1" x14ac:dyDescent="0.25">
      <c r="A514" s="1565" t="s">
        <v>1710</v>
      </c>
      <c r="B514" s="1566" t="s">
        <v>1685</v>
      </c>
      <c r="C514" s="1565" t="s">
        <v>1268</v>
      </c>
      <c r="D514" s="1565">
        <v>2265.9</v>
      </c>
      <c r="E514" s="1565">
        <v>2265.9</v>
      </c>
      <c r="F514" s="1565" t="s">
        <v>22</v>
      </c>
      <c r="G514" s="1565">
        <v>800.2</v>
      </c>
      <c r="H514" s="1565">
        <v>800.2</v>
      </c>
      <c r="I514" s="1565" t="s">
        <v>6920</v>
      </c>
      <c r="J514" s="1566">
        <v>0</v>
      </c>
      <c r="K514" s="1554"/>
    </row>
    <row r="515" spans="1:11" s="793" customFormat="1" ht="28.5" customHeight="1" x14ac:dyDescent="0.25">
      <c r="A515" s="1565" t="s">
        <v>1712</v>
      </c>
      <c r="B515" s="1566" t="s">
        <v>1687</v>
      </c>
      <c r="C515" s="1565" t="s">
        <v>1268</v>
      </c>
      <c r="D515" s="1565">
        <v>2630.06</v>
      </c>
      <c r="E515" s="1565">
        <v>2630.06</v>
      </c>
      <c r="F515" s="1565" t="s">
        <v>22</v>
      </c>
      <c r="G515" s="1565">
        <v>928.8</v>
      </c>
      <c r="H515" s="1565">
        <v>928.8</v>
      </c>
      <c r="I515" s="1565" t="s">
        <v>6920</v>
      </c>
      <c r="J515" s="1566">
        <v>0</v>
      </c>
      <c r="K515" s="1554"/>
    </row>
    <row r="516" spans="1:11" s="793" customFormat="1" ht="28.5" customHeight="1" x14ac:dyDescent="0.25">
      <c r="A516" s="1565" t="s">
        <v>7052</v>
      </c>
      <c r="B516" s="1566" t="s">
        <v>1689</v>
      </c>
      <c r="C516" s="1565" t="s">
        <v>1268</v>
      </c>
      <c r="D516" s="1565">
        <v>3034.69</v>
      </c>
      <c r="E516" s="1565">
        <v>3034.69</v>
      </c>
      <c r="F516" s="1565" t="s">
        <v>22</v>
      </c>
      <c r="G516" s="1565">
        <v>1071.69</v>
      </c>
      <c r="H516" s="1565">
        <v>1071.69</v>
      </c>
      <c r="I516" s="1565" t="s">
        <v>6920</v>
      </c>
      <c r="J516" s="1566">
        <v>0</v>
      </c>
      <c r="K516" s="1554"/>
    </row>
    <row r="517" spans="1:11" s="793" customFormat="1" ht="28.5" customHeight="1" x14ac:dyDescent="0.25">
      <c r="A517" s="1565" t="s">
        <v>7053</v>
      </c>
      <c r="B517" s="1566" t="s">
        <v>1691</v>
      </c>
      <c r="C517" s="1565" t="s">
        <v>1363</v>
      </c>
      <c r="D517" s="1565">
        <v>2365.5</v>
      </c>
      <c r="E517" s="1565">
        <v>6311.79</v>
      </c>
      <c r="F517" s="1565" t="s">
        <v>51</v>
      </c>
      <c r="G517" s="1565">
        <v>77.61</v>
      </c>
      <c r="H517" s="1565">
        <v>207.08</v>
      </c>
      <c r="I517" s="1565" t="s">
        <v>6928</v>
      </c>
      <c r="J517" s="1566">
        <v>0</v>
      </c>
      <c r="K517" s="1554"/>
    </row>
    <row r="518" spans="1:11" s="793" customFormat="1" ht="28.5" customHeight="1" x14ac:dyDescent="0.25">
      <c r="A518" s="1565" t="s">
        <v>7054</v>
      </c>
      <c r="B518" s="1566" t="s">
        <v>1693</v>
      </c>
      <c r="C518" s="1565" t="s">
        <v>1268</v>
      </c>
      <c r="D518" s="1565">
        <v>2023.13</v>
      </c>
      <c r="E518" s="1565">
        <v>2023.13</v>
      </c>
      <c r="F518" s="1565" t="s">
        <v>22</v>
      </c>
      <c r="G518" s="1565">
        <v>714.46</v>
      </c>
      <c r="H518" s="1565">
        <v>714.46</v>
      </c>
      <c r="I518" s="1565" t="s">
        <v>6920</v>
      </c>
      <c r="J518" s="1566">
        <v>0</v>
      </c>
      <c r="K518" s="1554"/>
    </row>
    <row r="519" spans="1:11" s="793" customFormat="1" ht="28.5" customHeight="1" x14ac:dyDescent="0.25">
      <c r="A519" s="1565" t="s">
        <v>1723</v>
      </c>
      <c r="B519" s="1566" t="s">
        <v>1695</v>
      </c>
      <c r="C519" s="1565" t="s">
        <v>1268</v>
      </c>
      <c r="D519" s="1565">
        <v>2265.9</v>
      </c>
      <c r="E519" s="1565">
        <v>2265.9</v>
      </c>
      <c r="F519" s="1565" t="s">
        <v>22</v>
      </c>
      <c r="G519" s="1565">
        <v>800.2</v>
      </c>
      <c r="H519" s="1565">
        <v>800.2</v>
      </c>
      <c r="I519" s="1565" t="s">
        <v>7055</v>
      </c>
      <c r="J519" s="1566">
        <v>0</v>
      </c>
      <c r="K519" s="1554"/>
    </row>
    <row r="520" spans="1:11" s="793" customFormat="1" ht="28.5" customHeight="1" x14ac:dyDescent="0.25">
      <c r="A520" s="1565" t="s">
        <v>1725</v>
      </c>
      <c r="B520" s="1566" t="s">
        <v>1697</v>
      </c>
      <c r="C520" s="1565" t="s">
        <v>1268</v>
      </c>
      <c r="D520" s="1565">
        <v>2630.06</v>
      </c>
      <c r="E520" s="1565">
        <v>2630.06</v>
      </c>
      <c r="F520" s="1565" t="s">
        <v>22</v>
      </c>
      <c r="G520" s="1565">
        <v>928.8</v>
      </c>
      <c r="H520" s="1565">
        <v>928.8</v>
      </c>
      <c r="I520" s="1565" t="s">
        <v>7055</v>
      </c>
      <c r="J520" s="1566">
        <v>0</v>
      </c>
      <c r="K520" s="1554"/>
    </row>
    <row r="521" spans="1:11" s="793" customFormat="1" ht="28.5" customHeight="1" x14ac:dyDescent="0.25">
      <c r="A521" s="1565" t="s">
        <v>7056</v>
      </c>
      <c r="B521" s="1566" t="s">
        <v>1699</v>
      </c>
      <c r="C521" s="1565" t="s">
        <v>1268</v>
      </c>
      <c r="D521" s="1565">
        <v>3034.69</v>
      </c>
      <c r="E521" s="1565">
        <v>3034.69</v>
      </c>
      <c r="F521" s="1565" t="s">
        <v>22</v>
      </c>
      <c r="G521" s="1565">
        <v>1071.69</v>
      </c>
      <c r="H521" s="1565">
        <v>1071.69</v>
      </c>
      <c r="I521" s="1565" t="s">
        <v>7055</v>
      </c>
      <c r="J521" s="1566">
        <v>0</v>
      </c>
      <c r="K521" s="1554"/>
    </row>
    <row r="522" spans="1:11" s="793" customFormat="1" ht="28.5" customHeight="1" x14ac:dyDescent="0.25">
      <c r="A522" s="1565" t="s">
        <v>7057</v>
      </c>
      <c r="B522" s="1566" t="s">
        <v>1701</v>
      </c>
      <c r="C522" s="1565" t="s">
        <v>1268</v>
      </c>
      <c r="D522" s="1565">
        <v>4046.25</v>
      </c>
      <c r="E522" s="1565">
        <v>4046.25</v>
      </c>
      <c r="F522" s="1565" t="s">
        <v>22</v>
      </c>
      <c r="G522" s="1565">
        <v>1428.92</v>
      </c>
      <c r="H522" s="1565">
        <v>1428.92</v>
      </c>
      <c r="I522" s="1565" t="s">
        <v>7055</v>
      </c>
      <c r="J522" s="1566">
        <v>0</v>
      </c>
      <c r="K522" s="1554"/>
    </row>
    <row r="523" spans="1:11" s="793" customFormat="1" ht="28.5" customHeight="1" x14ac:dyDescent="0.25">
      <c r="A523" s="1565" t="s">
        <v>7058</v>
      </c>
      <c r="B523" s="1566" t="s">
        <v>7059</v>
      </c>
      <c r="C523" s="1565" t="s">
        <v>1268</v>
      </c>
      <c r="D523" s="1565">
        <v>6878.63</v>
      </c>
      <c r="E523" s="1565">
        <v>6878.63</v>
      </c>
      <c r="F523" s="1565" t="s">
        <v>22</v>
      </c>
      <c r="G523" s="1565">
        <v>2429.17</v>
      </c>
      <c r="H523" s="1565">
        <v>2429.17</v>
      </c>
      <c r="I523" s="1565" t="s">
        <v>7055</v>
      </c>
      <c r="J523" s="1566">
        <v>0</v>
      </c>
      <c r="K523" s="1554"/>
    </row>
    <row r="524" spans="1:11" s="793" customFormat="1" ht="28.5" customHeight="1" x14ac:dyDescent="0.25">
      <c r="A524" s="1565" t="s">
        <v>7060</v>
      </c>
      <c r="B524" s="1566" t="s">
        <v>1705</v>
      </c>
      <c r="C524" s="1565" t="s">
        <v>1268</v>
      </c>
      <c r="D524" s="1565">
        <v>647.4</v>
      </c>
      <c r="E524" s="1565">
        <v>647.4</v>
      </c>
      <c r="F524" s="1565" t="s">
        <v>22</v>
      </c>
      <c r="G524" s="1565">
        <v>228.63</v>
      </c>
      <c r="H524" s="1565">
        <v>228.63</v>
      </c>
      <c r="I524" s="1565" t="s">
        <v>7055</v>
      </c>
      <c r="J524" s="1566">
        <v>0</v>
      </c>
      <c r="K524" s="1554"/>
    </row>
    <row r="525" spans="1:11" s="793" customFormat="1" ht="28.5" customHeight="1" x14ac:dyDescent="0.25">
      <c r="A525" s="1565" t="s">
        <v>7061</v>
      </c>
      <c r="B525" s="1566" t="s">
        <v>1707</v>
      </c>
      <c r="C525" s="1565" t="s">
        <v>1268</v>
      </c>
      <c r="D525" s="1565">
        <v>647.4</v>
      </c>
      <c r="E525" s="1565">
        <v>647.4</v>
      </c>
      <c r="F525" s="1565" t="s">
        <v>22</v>
      </c>
      <c r="G525" s="1565">
        <v>228.63</v>
      </c>
      <c r="H525" s="1565">
        <v>228.63</v>
      </c>
      <c r="I525" s="1565" t="s">
        <v>7055</v>
      </c>
      <c r="J525" s="1566">
        <v>0</v>
      </c>
      <c r="K525" s="1554"/>
    </row>
    <row r="526" spans="1:11" s="793" customFormat="1" ht="28.5" customHeight="1" x14ac:dyDescent="0.25">
      <c r="A526" s="1565" t="s">
        <v>7062</v>
      </c>
      <c r="B526" s="1566" t="s">
        <v>1709</v>
      </c>
      <c r="C526" s="1565" t="s">
        <v>6</v>
      </c>
      <c r="D526" s="1565">
        <v>408.36</v>
      </c>
      <c r="E526" s="1565">
        <v>894.36</v>
      </c>
      <c r="F526" s="1565" t="s">
        <v>6</v>
      </c>
      <c r="G526" s="1565">
        <v>408.36</v>
      </c>
      <c r="H526" s="1565">
        <v>894.36</v>
      </c>
      <c r="I526" s="1565">
        <v>6.12</v>
      </c>
      <c r="J526" s="1566">
        <v>0</v>
      </c>
      <c r="K526" s="1554"/>
    </row>
    <row r="527" spans="1:11" s="793" customFormat="1" ht="28.5" customHeight="1" x14ac:dyDescent="0.25">
      <c r="A527" s="1565" t="s">
        <v>7063</v>
      </c>
      <c r="B527" s="1566" t="s">
        <v>7064</v>
      </c>
      <c r="C527" s="1565" t="s">
        <v>6</v>
      </c>
      <c r="D527" s="1565">
        <v>28.01</v>
      </c>
      <c r="E527" s="1565">
        <v>290.45</v>
      </c>
      <c r="F527" s="1565" t="s">
        <v>6</v>
      </c>
      <c r="G527" s="1565">
        <v>28.01</v>
      </c>
      <c r="H527" s="1565">
        <v>290.45</v>
      </c>
      <c r="I527" s="1565">
        <v>6.12</v>
      </c>
      <c r="J527" s="1566">
        <v>0</v>
      </c>
      <c r="K527" s="1554"/>
    </row>
    <row r="528" spans="1:11" s="793" customFormat="1" ht="28.5" customHeight="1" x14ac:dyDescent="0.25">
      <c r="A528" s="1565" t="s">
        <v>7065</v>
      </c>
      <c r="B528" s="1566" t="s">
        <v>7066</v>
      </c>
      <c r="C528" s="1565" t="s">
        <v>6</v>
      </c>
      <c r="D528" s="1565">
        <v>35.07</v>
      </c>
      <c r="E528" s="1565">
        <v>287.79000000000002</v>
      </c>
      <c r="F528" s="1565" t="s">
        <v>6</v>
      </c>
      <c r="G528" s="1565">
        <v>35.07</v>
      </c>
      <c r="H528" s="1565">
        <v>287.79000000000002</v>
      </c>
      <c r="I528" s="1565">
        <v>6.12</v>
      </c>
      <c r="J528" s="1566">
        <v>0</v>
      </c>
      <c r="K528" s="1554"/>
    </row>
    <row r="529" spans="1:11" s="793" customFormat="1" ht="28.5" customHeight="1" x14ac:dyDescent="0.25">
      <c r="A529" s="1565" t="s">
        <v>7067</v>
      </c>
      <c r="B529" s="1566" t="s">
        <v>7068</v>
      </c>
      <c r="C529" s="1565" t="s">
        <v>6</v>
      </c>
      <c r="D529" s="1565">
        <v>39.67</v>
      </c>
      <c r="E529" s="1565">
        <v>452.77</v>
      </c>
      <c r="F529" s="1565" t="s">
        <v>6</v>
      </c>
      <c r="G529" s="1565">
        <v>39.67</v>
      </c>
      <c r="H529" s="1565">
        <v>452.77</v>
      </c>
      <c r="I529" s="1565">
        <v>6.12</v>
      </c>
      <c r="J529" s="1566">
        <v>0</v>
      </c>
      <c r="K529" s="1554"/>
    </row>
    <row r="530" spans="1:11" s="793" customFormat="1" ht="28.5" customHeight="1" x14ac:dyDescent="0.25">
      <c r="A530" s="1565" t="s">
        <v>7069</v>
      </c>
      <c r="B530" s="1566" t="s">
        <v>7070</v>
      </c>
      <c r="C530" s="1565" t="s">
        <v>6</v>
      </c>
      <c r="D530" s="1565">
        <v>44.37</v>
      </c>
      <c r="E530" s="1565">
        <v>355.41</v>
      </c>
      <c r="F530" s="1565" t="s">
        <v>6</v>
      </c>
      <c r="G530" s="1565">
        <v>44.37</v>
      </c>
      <c r="H530" s="1565">
        <v>355.41</v>
      </c>
      <c r="I530" s="1565">
        <v>6.12</v>
      </c>
      <c r="J530" s="1566">
        <v>0</v>
      </c>
      <c r="K530" s="1554"/>
    </row>
    <row r="531" spans="1:11" s="793" customFormat="1" ht="28.5" customHeight="1" x14ac:dyDescent="0.25">
      <c r="A531" s="1565" t="s">
        <v>7071</v>
      </c>
      <c r="B531" s="1566" t="s">
        <v>7072</v>
      </c>
      <c r="C531" s="1565" t="s">
        <v>6</v>
      </c>
      <c r="D531" s="1565">
        <v>46.72</v>
      </c>
      <c r="E531" s="1565">
        <v>532.72</v>
      </c>
      <c r="F531" s="1565" t="s">
        <v>6</v>
      </c>
      <c r="G531" s="1565">
        <v>46.72</v>
      </c>
      <c r="H531" s="1565">
        <v>532.72</v>
      </c>
      <c r="I531" s="1565">
        <v>6.12</v>
      </c>
      <c r="J531" s="1566">
        <v>0</v>
      </c>
      <c r="K531" s="1554"/>
    </row>
    <row r="532" spans="1:11" s="793" customFormat="1" ht="28.5" customHeight="1" x14ac:dyDescent="0.25">
      <c r="A532" s="1565" t="s">
        <v>7073</v>
      </c>
      <c r="B532" s="1566" t="s">
        <v>7074</v>
      </c>
      <c r="C532" s="1565" t="s">
        <v>6</v>
      </c>
      <c r="D532" s="1565">
        <v>49.08</v>
      </c>
      <c r="E532" s="1565">
        <v>632.28</v>
      </c>
      <c r="F532" s="1565" t="s">
        <v>6</v>
      </c>
      <c r="G532" s="1565">
        <v>49.08</v>
      </c>
      <c r="H532" s="1565">
        <v>632.28</v>
      </c>
      <c r="I532" s="1565">
        <v>6.12</v>
      </c>
      <c r="J532" s="1566">
        <v>0</v>
      </c>
      <c r="K532" s="1554"/>
    </row>
    <row r="533" spans="1:11" s="793" customFormat="1" ht="28.5" customHeight="1" x14ac:dyDescent="0.25">
      <c r="A533" s="1565" t="s">
        <v>7075</v>
      </c>
      <c r="B533" s="1566" t="s">
        <v>7076</v>
      </c>
      <c r="C533" s="1565" t="s">
        <v>6</v>
      </c>
      <c r="D533" s="1565">
        <v>51.32</v>
      </c>
      <c r="E533" s="1565">
        <v>780.32</v>
      </c>
      <c r="F533" s="1565" t="s">
        <v>6</v>
      </c>
      <c r="G533" s="1565">
        <v>51.32</v>
      </c>
      <c r="H533" s="1565">
        <v>780.32</v>
      </c>
      <c r="I533" s="1565">
        <v>6.12</v>
      </c>
      <c r="J533" s="1566">
        <v>0</v>
      </c>
      <c r="K533" s="1554"/>
    </row>
    <row r="534" spans="1:11" s="793" customFormat="1" ht="28.5" customHeight="1" x14ac:dyDescent="0.25">
      <c r="A534" s="1565" t="s">
        <v>7077</v>
      </c>
      <c r="B534" s="1566" t="s">
        <v>453</v>
      </c>
      <c r="C534" s="1565" t="s">
        <v>1268</v>
      </c>
      <c r="D534" s="1565">
        <v>4988.72</v>
      </c>
      <c r="E534" s="1565">
        <v>13950.94</v>
      </c>
      <c r="F534" s="1565" t="s">
        <v>22</v>
      </c>
      <c r="G534" s="1565">
        <v>1761.75</v>
      </c>
      <c r="H534" s="1565">
        <v>4926.7299999999996</v>
      </c>
      <c r="I534" s="1565" t="s">
        <v>7078</v>
      </c>
      <c r="J534" s="1566">
        <v>0</v>
      </c>
      <c r="K534" s="1554"/>
    </row>
    <row r="535" spans="1:11" s="793" customFormat="1" ht="28.5" customHeight="1" x14ac:dyDescent="0.25">
      <c r="A535" s="1565" t="s">
        <v>7079</v>
      </c>
      <c r="B535" s="1566" t="s">
        <v>1711</v>
      </c>
      <c r="C535" s="1565" t="s">
        <v>1268</v>
      </c>
      <c r="D535" s="1565">
        <v>4980.62</v>
      </c>
      <c r="E535" s="1565">
        <v>15359.95</v>
      </c>
      <c r="F535" s="1565" t="s">
        <v>22</v>
      </c>
      <c r="G535" s="1565">
        <v>1758.89</v>
      </c>
      <c r="H535" s="1565">
        <v>5424.32</v>
      </c>
      <c r="I535" s="1565" t="s">
        <v>7078</v>
      </c>
      <c r="J535" s="1566">
        <v>0</v>
      </c>
      <c r="K535" s="1554"/>
    </row>
    <row r="536" spans="1:11" s="793" customFormat="1" ht="28.5" customHeight="1" x14ac:dyDescent="0.25">
      <c r="A536" s="1565" t="s">
        <v>6524</v>
      </c>
      <c r="B536" s="1566" t="s">
        <v>1713</v>
      </c>
      <c r="C536" s="1565" t="s">
        <v>1268</v>
      </c>
      <c r="D536" s="1565">
        <v>4980.62</v>
      </c>
      <c r="E536" s="1565">
        <v>16794.259999999998</v>
      </c>
      <c r="F536" s="1565" t="s">
        <v>22</v>
      </c>
      <c r="G536" s="1565">
        <v>1758.89</v>
      </c>
      <c r="H536" s="1565">
        <v>5930.84</v>
      </c>
      <c r="I536" s="1565" t="s">
        <v>7078</v>
      </c>
      <c r="J536" s="1566">
        <v>0</v>
      </c>
      <c r="K536" s="1554"/>
    </row>
    <row r="537" spans="1:11" s="793" customFormat="1" ht="28.5" customHeight="1" x14ac:dyDescent="0.25">
      <c r="A537" s="1565" t="s">
        <v>7080</v>
      </c>
      <c r="B537" s="1566" t="s">
        <v>1715</v>
      </c>
      <c r="C537" s="1565" t="s">
        <v>1268</v>
      </c>
      <c r="D537" s="1565">
        <v>4980.62</v>
      </c>
      <c r="E537" s="1565">
        <v>12280.99</v>
      </c>
      <c r="F537" s="1565" t="s">
        <v>22</v>
      </c>
      <c r="G537" s="1565">
        <v>1758.89</v>
      </c>
      <c r="H537" s="1565">
        <v>4336.99</v>
      </c>
      <c r="I537" s="1565" t="s">
        <v>7078</v>
      </c>
      <c r="J537" s="1566">
        <v>0</v>
      </c>
      <c r="K537" s="1554"/>
    </row>
    <row r="538" spans="1:11" s="793" customFormat="1" ht="28.5" customHeight="1" x14ac:dyDescent="0.25">
      <c r="A538" s="1565" t="s">
        <v>7081</v>
      </c>
      <c r="B538" s="1566" t="s">
        <v>1717</v>
      </c>
      <c r="C538" s="1565" t="s">
        <v>1268</v>
      </c>
      <c r="D538" s="1565">
        <v>4980.62</v>
      </c>
      <c r="E538" s="1565">
        <v>13371.71</v>
      </c>
      <c r="F538" s="1565" t="s">
        <v>22</v>
      </c>
      <c r="G538" s="1565">
        <v>1758.89</v>
      </c>
      <c r="H538" s="1565">
        <v>4722.18</v>
      </c>
      <c r="I538" s="1565" t="s">
        <v>7078</v>
      </c>
      <c r="J538" s="1566">
        <v>0</v>
      </c>
      <c r="K538" s="1554"/>
    </row>
    <row r="539" spans="1:11" s="793" customFormat="1" ht="28.5" customHeight="1" x14ac:dyDescent="0.25">
      <c r="A539" s="1565" t="s">
        <v>7082</v>
      </c>
      <c r="B539" s="1566" t="s">
        <v>1719</v>
      </c>
      <c r="C539" s="1565" t="s">
        <v>1268</v>
      </c>
      <c r="D539" s="1565">
        <v>4980.62</v>
      </c>
      <c r="E539" s="1565">
        <v>14462.42</v>
      </c>
      <c r="F539" s="1565" t="s">
        <v>22</v>
      </c>
      <c r="G539" s="1565">
        <v>1758.89</v>
      </c>
      <c r="H539" s="1565">
        <v>5107.3599999999997</v>
      </c>
      <c r="I539" s="1565" t="s">
        <v>7078</v>
      </c>
      <c r="J539" s="1566">
        <v>0</v>
      </c>
      <c r="K539" s="1554"/>
    </row>
    <row r="540" spans="1:11" s="793" customFormat="1" ht="28.5" customHeight="1" x14ac:dyDescent="0.25">
      <c r="A540" s="1565" t="s">
        <v>7083</v>
      </c>
      <c r="B540" s="1566" t="s">
        <v>7084</v>
      </c>
      <c r="C540" s="1565" t="s">
        <v>1331</v>
      </c>
      <c r="D540" s="1565">
        <v>3454.88</v>
      </c>
      <c r="E540" s="1565">
        <v>5520.38</v>
      </c>
      <c r="F540" s="1565" t="s">
        <v>21</v>
      </c>
      <c r="G540" s="1565">
        <v>371.74</v>
      </c>
      <c r="H540" s="1565">
        <v>593.99</v>
      </c>
      <c r="I540" s="1565">
        <v>6.5</v>
      </c>
      <c r="J540" s="1566">
        <v>0</v>
      </c>
      <c r="K540" s="1554"/>
    </row>
    <row r="541" spans="1:11" s="793" customFormat="1" ht="28.5" customHeight="1" x14ac:dyDescent="0.25">
      <c r="A541" s="1565" t="s">
        <v>6373</v>
      </c>
      <c r="B541" s="1566" t="s">
        <v>7085</v>
      </c>
      <c r="C541" s="1565" t="s">
        <v>1331</v>
      </c>
      <c r="D541" s="1565">
        <v>3454.88</v>
      </c>
      <c r="E541" s="1565">
        <v>5763.38</v>
      </c>
      <c r="F541" s="1565" t="s">
        <v>21</v>
      </c>
      <c r="G541" s="1565">
        <v>371.74</v>
      </c>
      <c r="H541" s="1565">
        <v>620.14</v>
      </c>
      <c r="I541" s="1565">
        <v>6.5</v>
      </c>
      <c r="J541" s="1566">
        <v>0</v>
      </c>
      <c r="K541" s="1554"/>
    </row>
    <row r="542" spans="1:11" s="793" customFormat="1" ht="28.5" customHeight="1" x14ac:dyDescent="0.25">
      <c r="A542" s="1565" t="s">
        <v>7086</v>
      </c>
      <c r="B542" s="1566" t="s">
        <v>7087</v>
      </c>
      <c r="C542" s="1565" t="s">
        <v>1331</v>
      </c>
      <c r="D542" s="1565">
        <v>3454.88</v>
      </c>
      <c r="E542" s="1565">
        <v>7099.88</v>
      </c>
      <c r="F542" s="1565" t="s">
        <v>21</v>
      </c>
      <c r="G542" s="1565">
        <v>371.74</v>
      </c>
      <c r="H542" s="1565">
        <v>763.95</v>
      </c>
      <c r="I542" s="1565">
        <v>6.5</v>
      </c>
      <c r="J542" s="1566">
        <v>0</v>
      </c>
      <c r="K542" s="1554"/>
    </row>
    <row r="543" spans="1:11" s="793" customFormat="1" ht="28.5" customHeight="1" x14ac:dyDescent="0.25">
      <c r="A543" s="1565" t="s">
        <v>6533</v>
      </c>
      <c r="B543" s="1566" t="s">
        <v>7088</v>
      </c>
      <c r="C543" s="1565" t="s">
        <v>1331</v>
      </c>
      <c r="D543" s="1565">
        <v>3454.88</v>
      </c>
      <c r="E543" s="1565">
        <v>7464.38</v>
      </c>
      <c r="F543" s="1565" t="s">
        <v>21</v>
      </c>
      <c r="G543" s="1565">
        <v>371.74</v>
      </c>
      <c r="H543" s="1565">
        <v>803.17</v>
      </c>
      <c r="I543" s="1565">
        <v>6.5</v>
      </c>
      <c r="J543" s="1566">
        <v>0</v>
      </c>
      <c r="K543" s="1554"/>
    </row>
    <row r="544" spans="1:11" s="793" customFormat="1" ht="28.5" customHeight="1" x14ac:dyDescent="0.25">
      <c r="A544" s="1565" t="s">
        <v>7089</v>
      </c>
      <c r="B544" s="1566" t="s">
        <v>7090</v>
      </c>
      <c r="C544" s="1565" t="s">
        <v>1331</v>
      </c>
      <c r="D544" s="1565">
        <v>3299.25</v>
      </c>
      <c r="E544" s="1565">
        <v>9374.25</v>
      </c>
      <c r="F544" s="1565" t="s">
        <v>21</v>
      </c>
      <c r="G544" s="1565">
        <v>355</v>
      </c>
      <c r="H544" s="1565">
        <v>1008.67</v>
      </c>
      <c r="I544" s="1565">
        <v>6.5</v>
      </c>
      <c r="J544" s="1566">
        <v>0</v>
      </c>
      <c r="K544" s="1554"/>
    </row>
    <row r="545" spans="1:11" s="793" customFormat="1" ht="28.5" customHeight="1" x14ac:dyDescent="0.25">
      <c r="A545" s="1565" t="s">
        <v>7091</v>
      </c>
      <c r="B545" s="1566" t="s">
        <v>7092</v>
      </c>
      <c r="C545" s="1565" t="s">
        <v>1331</v>
      </c>
      <c r="D545" s="1565">
        <v>3299.25</v>
      </c>
      <c r="E545" s="1565">
        <v>9981.75</v>
      </c>
      <c r="F545" s="1565" t="s">
        <v>21</v>
      </c>
      <c r="G545" s="1565">
        <v>355</v>
      </c>
      <c r="H545" s="1565">
        <v>1074.04</v>
      </c>
      <c r="I545" s="1565">
        <v>6.5</v>
      </c>
      <c r="J545" s="1566">
        <v>0</v>
      </c>
      <c r="K545" s="1554"/>
    </row>
    <row r="546" spans="1:11" s="793" customFormat="1" ht="28.5" customHeight="1" x14ac:dyDescent="0.25">
      <c r="A546" s="1565" t="s">
        <v>7093</v>
      </c>
      <c r="B546" s="1566" t="s">
        <v>1728</v>
      </c>
      <c r="C546" s="1565" t="s">
        <v>1268</v>
      </c>
      <c r="D546" s="1565">
        <v>7905.75</v>
      </c>
      <c r="E546" s="1565">
        <v>29855.14</v>
      </c>
      <c r="F546" s="1565" t="s">
        <v>22</v>
      </c>
      <c r="G546" s="1565">
        <v>2791.89</v>
      </c>
      <c r="H546" s="1565">
        <v>10543.25</v>
      </c>
      <c r="I546" s="1565" t="s">
        <v>7094</v>
      </c>
      <c r="J546" s="1566">
        <v>7</v>
      </c>
      <c r="K546" s="1554"/>
    </row>
    <row r="547" spans="1:11" s="793" customFormat="1" ht="28.5" customHeight="1" x14ac:dyDescent="0.25">
      <c r="A547" s="1565" t="s">
        <v>7095</v>
      </c>
      <c r="B547" s="1566" t="s">
        <v>7096</v>
      </c>
      <c r="C547" s="1565" t="s">
        <v>1268</v>
      </c>
      <c r="D547" s="1565">
        <v>7905.75</v>
      </c>
      <c r="E547" s="1565">
        <v>32690.49</v>
      </c>
      <c r="F547" s="1565" t="s">
        <v>22</v>
      </c>
      <c r="G547" s="1565">
        <v>2791.89</v>
      </c>
      <c r="H547" s="1565">
        <v>11544.55</v>
      </c>
      <c r="I547" s="1565" t="s">
        <v>7094</v>
      </c>
      <c r="J547" s="1566">
        <v>0</v>
      </c>
      <c r="K547" s="1554"/>
    </row>
    <row r="548" spans="1:11" s="793" customFormat="1" ht="28.5" customHeight="1" x14ac:dyDescent="0.25">
      <c r="A548" s="1565" t="s">
        <v>6529</v>
      </c>
      <c r="B548" s="1566" t="s">
        <v>1732</v>
      </c>
      <c r="C548" s="1565" t="s">
        <v>1268</v>
      </c>
      <c r="D548" s="1565">
        <v>7905.75</v>
      </c>
      <c r="E548" s="1565">
        <v>35344.589999999997</v>
      </c>
      <c r="F548" s="1565" t="s">
        <v>22</v>
      </c>
      <c r="G548" s="1565">
        <v>2791.89</v>
      </c>
      <c r="H548" s="1565">
        <v>12481.84</v>
      </c>
      <c r="I548" s="1565" t="s">
        <v>7094</v>
      </c>
      <c r="J548" s="1566">
        <v>0</v>
      </c>
      <c r="K548" s="1554"/>
    </row>
    <row r="549" spans="1:11" s="793" customFormat="1" ht="28.5" customHeight="1" x14ac:dyDescent="0.25">
      <c r="A549" s="1565" t="s">
        <v>7097</v>
      </c>
      <c r="B549" s="1566" t="s">
        <v>1734</v>
      </c>
      <c r="C549" s="1565">
        <v>0</v>
      </c>
      <c r="D549" s="1565" t="s">
        <v>1268</v>
      </c>
      <c r="E549" s="1565">
        <v>7905.75</v>
      </c>
      <c r="F549" s="1565">
        <v>23473.98</v>
      </c>
      <c r="G549" s="1565" t="s">
        <v>22</v>
      </c>
      <c r="H549" s="1565">
        <v>2791.89</v>
      </c>
      <c r="I549" s="1565">
        <v>8289.77</v>
      </c>
      <c r="J549" s="1566" t="s">
        <v>7094</v>
      </c>
      <c r="K549" s="1554"/>
    </row>
    <row r="550" spans="1:11" s="793" customFormat="1" ht="28.5" customHeight="1" x14ac:dyDescent="0.25">
      <c r="A550" s="1565" t="s">
        <v>7098</v>
      </c>
      <c r="B550" s="1566" t="s">
        <v>7099</v>
      </c>
      <c r="C550" s="1565">
        <v>0</v>
      </c>
      <c r="D550" s="1565" t="s">
        <v>1268</v>
      </c>
      <c r="E550" s="1565">
        <v>7905.75</v>
      </c>
      <c r="F550" s="1565">
        <v>28546.080000000002</v>
      </c>
      <c r="G550" s="1565" t="s">
        <v>22</v>
      </c>
      <c r="H550" s="1565">
        <v>2791.89</v>
      </c>
      <c r="I550" s="1565">
        <v>10080.959999999999</v>
      </c>
      <c r="J550" s="1566" t="s">
        <v>7094</v>
      </c>
      <c r="K550" s="1554"/>
    </row>
    <row r="551" spans="1:11" s="793" customFormat="1" ht="28.5" customHeight="1" x14ac:dyDescent="0.25">
      <c r="A551" s="1565" t="s">
        <v>6554</v>
      </c>
      <c r="B551" s="1566" t="s">
        <v>1738</v>
      </c>
      <c r="C551" s="1565">
        <v>0</v>
      </c>
      <c r="D551" s="1565" t="s">
        <v>1268</v>
      </c>
      <c r="E551" s="1565">
        <v>7905.75</v>
      </c>
      <c r="F551" s="1565">
        <v>39712.559999999998</v>
      </c>
      <c r="G551" s="1565" t="s">
        <v>22</v>
      </c>
      <c r="H551" s="1565">
        <v>2791.89</v>
      </c>
      <c r="I551" s="1565">
        <v>14024.37</v>
      </c>
      <c r="J551" s="1566" t="s">
        <v>7094</v>
      </c>
      <c r="K551" s="1554"/>
    </row>
    <row r="552" spans="1:11" s="793" customFormat="1" ht="28.5" customHeight="1" x14ac:dyDescent="0.25">
      <c r="A552" s="1565" t="s">
        <v>7100</v>
      </c>
      <c r="B552" s="1566" t="s">
        <v>1740</v>
      </c>
      <c r="C552" s="1565">
        <v>0</v>
      </c>
      <c r="D552" s="1565" t="s">
        <v>1268</v>
      </c>
      <c r="E552" s="1565">
        <v>7905.75</v>
      </c>
      <c r="F552" s="1565">
        <v>42016.19</v>
      </c>
      <c r="G552" s="1565" t="s">
        <v>22</v>
      </c>
      <c r="H552" s="1565">
        <v>2791.89</v>
      </c>
      <c r="I552" s="1565">
        <v>14837.89</v>
      </c>
      <c r="J552" s="1566" t="s">
        <v>7094</v>
      </c>
      <c r="K552" s="1554"/>
    </row>
    <row r="553" spans="1:11" s="793" customFormat="1" ht="28.5" customHeight="1" x14ac:dyDescent="0.25">
      <c r="A553" s="1565" t="s">
        <v>7101</v>
      </c>
      <c r="B553" s="1566" t="s">
        <v>7102</v>
      </c>
      <c r="C553" s="1565">
        <v>0</v>
      </c>
      <c r="D553" s="1565" t="s">
        <v>1268</v>
      </c>
      <c r="E553" s="1565">
        <v>7905.75</v>
      </c>
      <c r="F553" s="1565">
        <v>45558.400000000001</v>
      </c>
      <c r="G553" s="1565" t="s">
        <v>22</v>
      </c>
      <c r="H553" s="1565">
        <v>2791.89</v>
      </c>
      <c r="I553" s="1565">
        <v>16088.81</v>
      </c>
      <c r="J553" s="1566" t="s">
        <v>7094</v>
      </c>
      <c r="K553" s="1554"/>
    </row>
    <row r="554" spans="1:11" s="793" customFormat="1" ht="28.5" customHeight="1" x14ac:dyDescent="0.25">
      <c r="A554" s="1565" t="s">
        <v>7103</v>
      </c>
      <c r="B554" s="1566" t="s">
        <v>1744</v>
      </c>
      <c r="C554" s="1565">
        <v>0</v>
      </c>
      <c r="D554" s="1565" t="s">
        <v>1268</v>
      </c>
      <c r="E554" s="1565">
        <v>7905.75</v>
      </c>
      <c r="F554" s="1565">
        <v>29575.94</v>
      </c>
      <c r="G554" s="1565" t="s">
        <v>22</v>
      </c>
      <c r="H554" s="1565">
        <v>2791.89</v>
      </c>
      <c r="I554" s="1565">
        <v>10444.65</v>
      </c>
      <c r="J554" s="1566" t="s">
        <v>7094</v>
      </c>
      <c r="K554" s="1554"/>
    </row>
    <row r="555" spans="1:11" s="793" customFormat="1" ht="28.5" customHeight="1" x14ac:dyDescent="0.25">
      <c r="A555" s="1565" t="s">
        <v>6520</v>
      </c>
      <c r="B555" s="1566" t="s">
        <v>1746</v>
      </c>
      <c r="C555" s="1565">
        <v>0</v>
      </c>
      <c r="D555" s="1565" t="s">
        <v>1268</v>
      </c>
      <c r="E555" s="1565">
        <v>7905.75</v>
      </c>
      <c r="F555" s="1565">
        <v>22115.71</v>
      </c>
      <c r="G555" s="1565" t="s">
        <v>22</v>
      </c>
      <c r="H555" s="1565">
        <v>2791.89</v>
      </c>
      <c r="I555" s="1565">
        <v>7810.1</v>
      </c>
      <c r="J555" s="1566" t="s">
        <v>7104</v>
      </c>
      <c r="K555" s="1554"/>
    </row>
    <row r="556" spans="1:11" s="793" customFormat="1" ht="28.5" customHeight="1" x14ac:dyDescent="0.25">
      <c r="A556" s="1565" t="s">
        <v>6521</v>
      </c>
      <c r="B556" s="1566" t="s">
        <v>7105</v>
      </c>
      <c r="C556" s="1565">
        <v>0</v>
      </c>
      <c r="D556" s="1565" t="s">
        <v>1268</v>
      </c>
      <c r="E556" s="1565">
        <v>6819.49</v>
      </c>
      <c r="F556" s="1565">
        <v>33027.35</v>
      </c>
      <c r="G556" s="1565" t="s">
        <v>22</v>
      </c>
      <c r="H556" s="1565">
        <v>2408.2800000000002</v>
      </c>
      <c r="I556" s="1565">
        <v>11663.51</v>
      </c>
      <c r="J556" s="1566" t="s">
        <v>7104</v>
      </c>
      <c r="K556" s="1554"/>
    </row>
    <row r="557" spans="1:11" s="793" customFormat="1" ht="28.5" customHeight="1" x14ac:dyDescent="0.25">
      <c r="A557" s="1565" t="s">
        <v>6523</v>
      </c>
      <c r="B557" s="1566" t="s">
        <v>7106</v>
      </c>
      <c r="C557" s="1565">
        <v>0</v>
      </c>
      <c r="D557" s="1565" t="s">
        <v>1268</v>
      </c>
      <c r="E557" s="1565">
        <v>6819.49</v>
      </c>
      <c r="F557" s="1565">
        <v>24206.14</v>
      </c>
      <c r="G557" s="1565" t="s">
        <v>22</v>
      </c>
      <c r="H557" s="1565">
        <v>2408.2800000000002</v>
      </c>
      <c r="I557" s="1565">
        <v>8548.33</v>
      </c>
      <c r="J557" s="1566" t="s">
        <v>7104</v>
      </c>
      <c r="K557" s="1554"/>
    </row>
    <row r="558" spans="1:11" s="793" customFormat="1" ht="28.5" customHeight="1" x14ac:dyDescent="0.25">
      <c r="A558" s="1565" t="s">
        <v>7107</v>
      </c>
      <c r="B558" s="1566" t="s">
        <v>7108</v>
      </c>
      <c r="C558" s="1565">
        <v>0</v>
      </c>
      <c r="D558" s="1565" t="s">
        <v>1268</v>
      </c>
      <c r="E558" s="1565">
        <v>6819.49</v>
      </c>
      <c r="F558" s="1565">
        <v>31631.8</v>
      </c>
      <c r="G558" s="1565" t="s">
        <v>22</v>
      </c>
      <c r="H558" s="1565">
        <v>2408.2800000000002</v>
      </c>
      <c r="I558" s="1565">
        <v>11170.67</v>
      </c>
      <c r="J558" s="1566" t="s">
        <v>7104</v>
      </c>
      <c r="K558" s="1554"/>
    </row>
    <row r="559" spans="1:11" s="793" customFormat="1" ht="28.5" customHeight="1" x14ac:dyDescent="0.25">
      <c r="A559" s="1565" t="s">
        <v>7109</v>
      </c>
      <c r="B559" s="1566" t="s">
        <v>7110</v>
      </c>
      <c r="C559" s="1565">
        <v>0</v>
      </c>
      <c r="D559" s="1565" t="s">
        <v>1268</v>
      </c>
      <c r="E559" s="1565">
        <v>6819.49</v>
      </c>
      <c r="F559" s="1565">
        <v>47678.81</v>
      </c>
      <c r="G559" s="1565" t="s">
        <v>22</v>
      </c>
      <c r="H559" s="1565">
        <v>2408.2800000000002</v>
      </c>
      <c r="I559" s="1565">
        <v>16837.63</v>
      </c>
      <c r="J559" s="1566" t="s">
        <v>7104</v>
      </c>
      <c r="K559" s="1554"/>
    </row>
    <row r="560" spans="1:11" s="793" customFormat="1" ht="28.5" customHeight="1" x14ac:dyDescent="0.25">
      <c r="A560" s="1565" t="s">
        <v>7111</v>
      </c>
      <c r="B560" s="1566" t="s">
        <v>7112</v>
      </c>
      <c r="C560" s="1565">
        <v>0</v>
      </c>
      <c r="D560" s="1565" t="s">
        <v>1268</v>
      </c>
      <c r="E560" s="1565">
        <v>6819.49</v>
      </c>
      <c r="F560" s="1565">
        <v>33048.160000000003</v>
      </c>
      <c r="G560" s="1565" t="s">
        <v>22</v>
      </c>
      <c r="H560" s="1565">
        <v>2408.2800000000002</v>
      </c>
      <c r="I560" s="1565">
        <v>11670.86</v>
      </c>
      <c r="J560" s="1566" t="s">
        <v>7104</v>
      </c>
      <c r="K560" s="1554"/>
    </row>
    <row r="561" spans="1:11" s="793" customFormat="1" ht="28.5" customHeight="1" x14ac:dyDescent="0.25">
      <c r="A561" s="1565" t="s">
        <v>7113</v>
      </c>
      <c r="B561" s="1566" t="s">
        <v>7114</v>
      </c>
      <c r="C561" s="1565">
        <v>0</v>
      </c>
      <c r="D561" s="1565" t="s">
        <v>1268</v>
      </c>
      <c r="E561" s="1565">
        <v>6819.49</v>
      </c>
      <c r="F561" s="1565">
        <v>22849.99</v>
      </c>
      <c r="G561" s="1565" t="s">
        <v>22</v>
      </c>
      <c r="H561" s="1565">
        <v>2408.2800000000002</v>
      </c>
      <c r="I561" s="1565">
        <v>8069.41</v>
      </c>
      <c r="J561" s="1566" t="s">
        <v>7104</v>
      </c>
      <c r="K561" s="1554"/>
    </row>
    <row r="562" spans="1:11" s="793" customFormat="1" ht="28.5" customHeight="1" x14ac:dyDescent="0.25">
      <c r="A562" s="1565" t="s">
        <v>7115</v>
      </c>
      <c r="B562" s="1566" t="s">
        <v>7116</v>
      </c>
      <c r="C562" s="1565" t="s">
        <v>1268</v>
      </c>
      <c r="D562" s="1565">
        <v>6819.49</v>
      </c>
      <c r="E562" s="1565">
        <v>30546.1</v>
      </c>
      <c r="F562" s="1565" t="s">
        <v>22</v>
      </c>
      <c r="G562" s="1565">
        <v>2408.2800000000002</v>
      </c>
      <c r="H562" s="1565">
        <v>10787.26</v>
      </c>
      <c r="I562" s="1565" t="s">
        <v>7117</v>
      </c>
      <c r="J562" s="1566">
        <v>0</v>
      </c>
      <c r="K562" s="1554"/>
    </row>
    <row r="563" spans="1:11" s="793" customFormat="1" ht="28.5" customHeight="1" x14ac:dyDescent="0.25">
      <c r="A563" s="1565" t="s">
        <v>7118</v>
      </c>
      <c r="B563" s="1566" t="s">
        <v>7119</v>
      </c>
      <c r="C563" s="1565" t="s">
        <v>1138</v>
      </c>
      <c r="D563" s="1565">
        <v>62.23</v>
      </c>
      <c r="E563" s="1565">
        <v>832.39</v>
      </c>
      <c r="F563" s="1565" t="s">
        <v>51</v>
      </c>
      <c r="G563" s="1565">
        <v>204.15</v>
      </c>
      <c r="H563" s="1565">
        <v>2730.94</v>
      </c>
      <c r="I563" s="1565" t="s">
        <v>7117</v>
      </c>
      <c r="J563" s="1566">
        <v>0</v>
      </c>
      <c r="K563" s="1554"/>
    </row>
    <row r="564" spans="1:11" s="793" customFormat="1" ht="28.5" customHeight="1" x14ac:dyDescent="0.25">
      <c r="A564" s="1565" t="s">
        <v>1747</v>
      </c>
      <c r="B564" s="1566" t="s">
        <v>7120</v>
      </c>
      <c r="C564" s="1565" t="s">
        <v>1268</v>
      </c>
      <c r="D564" s="1565">
        <v>4757.7700000000004</v>
      </c>
      <c r="E564" s="1565">
        <v>21017.39</v>
      </c>
      <c r="F564" s="1565" t="s">
        <v>22</v>
      </c>
      <c r="G564" s="1565">
        <v>1680.19</v>
      </c>
      <c r="H564" s="1565">
        <v>7422.23</v>
      </c>
      <c r="I564" s="1565" t="s">
        <v>7121</v>
      </c>
      <c r="J564" s="1566">
        <v>0</v>
      </c>
      <c r="K564" s="1554"/>
    </row>
    <row r="565" spans="1:11" s="793" customFormat="1" ht="28.5" customHeight="1" x14ac:dyDescent="0.25">
      <c r="A565" s="1565" t="s">
        <v>1749</v>
      </c>
      <c r="B565" s="1566" t="s">
        <v>7122</v>
      </c>
      <c r="C565" s="1565" t="s">
        <v>1268</v>
      </c>
      <c r="D565" s="1565">
        <v>6322.11</v>
      </c>
      <c r="E565" s="1565">
        <v>22776.13</v>
      </c>
      <c r="F565" s="1565" t="s">
        <v>22</v>
      </c>
      <c r="G565" s="1565">
        <v>2232.63</v>
      </c>
      <c r="H565" s="1565">
        <v>8043.32</v>
      </c>
      <c r="I565" s="1565" t="s">
        <v>7121</v>
      </c>
      <c r="J565" s="1566">
        <v>0</v>
      </c>
      <c r="K565" s="1554"/>
    </row>
    <row r="566" spans="1:11" s="793" customFormat="1" ht="28.5" customHeight="1" x14ac:dyDescent="0.25">
      <c r="A566" s="1565" t="s">
        <v>1751</v>
      </c>
      <c r="B566" s="1566" t="s">
        <v>7123</v>
      </c>
      <c r="C566" s="1565" t="s">
        <v>1268</v>
      </c>
      <c r="D566" s="1565">
        <v>1182.75</v>
      </c>
      <c r="E566" s="1565">
        <v>1231.3499999999999</v>
      </c>
      <c r="F566" s="1565" t="s">
        <v>22</v>
      </c>
      <c r="G566" s="1565">
        <v>417.68</v>
      </c>
      <c r="H566" s="1565">
        <v>434.85</v>
      </c>
      <c r="I566" s="1565">
        <v>0</v>
      </c>
      <c r="J566" s="1566">
        <v>0</v>
      </c>
      <c r="K566" s="1554"/>
    </row>
    <row r="567" spans="1:11" s="793" customFormat="1" ht="28.5" customHeight="1" x14ac:dyDescent="0.25">
      <c r="A567" s="1565" t="s">
        <v>1753</v>
      </c>
      <c r="B567" s="1566" t="s">
        <v>7124</v>
      </c>
      <c r="C567" s="1565" t="s">
        <v>1268</v>
      </c>
      <c r="D567" s="1565">
        <v>2739</v>
      </c>
      <c r="E567" s="1565">
        <v>2787.6</v>
      </c>
      <c r="F567" s="1565" t="s">
        <v>22</v>
      </c>
      <c r="G567" s="1565">
        <v>967.27</v>
      </c>
      <c r="H567" s="1565">
        <v>984.43</v>
      </c>
      <c r="I567" s="1565">
        <v>0</v>
      </c>
      <c r="J567" s="1566">
        <v>0</v>
      </c>
      <c r="K567" s="1554"/>
    </row>
    <row r="568" spans="1:11" s="793" customFormat="1" ht="28.5" customHeight="1" x14ac:dyDescent="0.25">
      <c r="A568" s="1565" t="s">
        <v>1755</v>
      </c>
      <c r="B568" s="1566" t="s">
        <v>7125</v>
      </c>
      <c r="C568" s="1565" t="s">
        <v>1268</v>
      </c>
      <c r="D568" s="1565">
        <v>4295.25</v>
      </c>
      <c r="E568" s="1565">
        <v>4343.8500000000004</v>
      </c>
      <c r="F568" s="1565" t="s">
        <v>22</v>
      </c>
      <c r="G568" s="1565">
        <v>1516.85</v>
      </c>
      <c r="H568" s="1565">
        <v>1534.02</v>
      </c>
      <c r="I568" s="1565">
        <v>0</v>
      </c>
      <c r="J568" s="1566">
        <v>0</v>
      </c>
      <c r="K568" s="1554"/>
    </row>
    <row r="569" spans="1:11" s="793" customFormat="1" ht="28.5" customHeight="1" x14ac:dyDescent="0.25">
      <c r="A569" s="1565" t="s">
        <v>1757</v>
      </c>
      <c r="B569" s="1566" t="s">
        <v>7126</v>
      </c>
      <c r="C569" s="1565" t="s">
        <v>1268</v>
      </c>
      <c r="D569" s="1565">
        <v>5851.5</v>
      </c>
      <c r="E569" s="1565">
        <v>5900.1</v>
      </c>
      <c r="F569" s="1565" t="s">
        <v>22</v>
      </c>
      <c r="G569" s="1565">
        <v>2066.44</v>
      </c>
      <c r="H569" s="1565">
        <v>2083.6</v>
      </c>
      <c r="I569" s="1565">
        <v>0</v>
      </c>
      <c r="J569" s="1566">
        <v>0</v>
      </c>
      <c r="K569" s="1554"/>
    </row>
    <row r="570" spans="1:11" s="793" customFormat="1" ht="28.5" customHeight="1" x14ac:dyDescent="0.25">
      <c r="A570" s="1565" t="s">
        <v>1759</v>
      </c>
      <c r="B570" s="1566" t="s">
        <v>7127</v>
      </c>
      <c r="C570" s="1565" t="s">
        <v>1268</v>
      </c>
      <c r="D570" s="1565">
        <v>6629.63</v>
      </c>
      <c r="E570" s="1565">
        <v>23083.65</v>
      </c>
      <c r="F570" s="1565" t="s">
        <v>22</v>
      </c>
      <c r="G570" s="1565">
        <v>2341.23</v>
      </c>
      <c r="H570" s="1565">
        <v>8151.92</v>
      </c>
      <c r="I570" s="1565" t="s">
        <v>7121</v>
      </c>
      <c r="J570" s="1566">
        <v>0</v>
      </c>
      <c r="K570" s="1554"/>
    </row>
    <row r="571" spans="1:11" s="793" customFormat="1" ht="28.5" customHeight="1" x14ac:dyDescent="0.25">
      <c r="A571" s="1565" t="s">
        <v>1761</v>
      </c>
      <c r="B571" s="1566" t="s">
        <v>7128</v>
      </c>
      <c r="C571" s="1565" t="s">
        <v>1268</v>
      </c>
      <c r="D571" s="1565">
        <v>1182.75</v>
      </c>
      <c r="E571" s="1565">
        <v>1231.3499999999999</v>
      </c>
      <c r="F571" s="1565" t="s">
        <v>22</v>
      </c>
      <c r="G571" s="1565">
        <v>417.68</v>
      </c>
      <c r="H571" s="1565">
        <v>434.85</v>
      </c>
      <c r="I571" s="1565" t="s">
        <v>7121</v>
      </c>
      <c r="J571" s="1566">
        <v>0</v>
      </c>
      <c r="K571" s="1554"/>
    </row>
    <row r="572" spans="1:11" s="793" customFormat="1" ht="28.5" customHeight="1" x14ac:dyDescent="0.25">
      <c r="A572" s="1565" t="s">
        <v>1763</v>
      </c>
      <c r="B572" s="1566" t="s">
        <v>7129</v>
      </c>
      <c r="C572" s="1565" t="s">
        <v>1268</v>
      </c>
      <c r="D572" s="1565">
        <v>6289.74</v>
      </c>
      <c r="E572" s="1565">
        <v>28955.9</v>
      </c>
      <c r="F572" s="1565" t="s">
        <v>22</v>
      </c>
      <c r="G572" s="1565">
        <v>2221.1999999999998</v>
      </c>
      <c r="H572" s="1565">
        <v>10225.69</v>
      </c>
      <c r="I572" s="1565" t="s">
        <v>7121</v>
      </c>
      <c r="J572" s="1566">
        <v>0</v>
      </c>
      <c r="K572" s="1554"/>
    </row>
    <row r="573" spans="1:11" s="793" customFormat="1" ht="28.5" customHeight="1" x14ac:dyDescent="0.25">
      <c r="A573" s="1565" t="s">
        <v>1765</v>
      </c>
      <c r="B573" s="1566" t="s">
        <v>7130</v>
      </c>
      <c r="C573" s="1565" t="s">
        <v>1268</v>
      </c>
      <c r="D573" s="1565">
        <v>6289.74</v>
      </c>
      <c r="E573" s="1565">
        <v>27481.77</v>
      </c>
      <c r="F573" s="1565" t="s">
        <v>22</v>
      </c>
      <c r="G573" s="1565">
        <v>2221.1999999999998</v>
      </c>
      <c r="H573" s="1565">
        <v>9705.1</v>
      </c>
      <c r="I573" s="1565" t="s">
        <v>7131</v>
      </c>
      <c r="J573" s="1566">
        <v>0</v>
      </c>
      <c r="K573" s="1554"/>
    </row>
    <row r="574" spans="1:11" s="793" customFormat="1" ht="28.5" customHeight="1" x14ac:dyDescent="0.25">
      <c r="A574" s="1565" t="s">
        <v>1767</v>
      </c>
      <c r="B574" s="1566" t="s">
        <v>7132</v>
      </c>
      <c r="C574" s="1565" t="s">
        <v>1268</v>
      </c>
      <c r="D574" s="1565">
        <v>6289.74</v>
      </c>
      <c r="E574" s="1565">
        <v>26597.29</v>
      </c>
      <c r="F574" s="1565" t="s">
        <v>22</v>
      </c>
      <c r="G574" s="1565">
        <v>2221.1999999999998</v>
      </c>
      <c r="H574" s="1565">
        <v>9392.75</v>
      </c>
      <c r="I574" s="1565" t="s">
        <v>7133</v>
      </c>
      <c r="J574" s="1566">
        <v>0</v>
      </c>
      <c r="K574" s="1554"/>
    </row>
    <row r="575" spans="1:11" s="793" customFormat="1" ht="28.5" customHeight="1" x14ac:dyDescent="0.25">
      <c r="A575" s="1565" t="s">
        <v>1769</v>
      </c>
      <c r="B575" s="1566" t="s">
        <v>7134</v>
      </c>
      <c r="C575" s="1565" t="s">
        <v>1268</v>
      </c>
      <c r="D575" s="1565">
        <v>6289.74</v>
      </c>
      <c r="E575" s="1565">
        <v>25944.73</v>
      </c>
      <c r="F575" s="1565" t="s">
        <v>22</v>
      </c>
      <c r="G575" s="1565">
        <v>2221.1999999999998</v>
      </c>
      <c r="H575" s="1565">
        <v>9162.2999999999993</v>
      </c>
      <c r="I575" s="1565" t="s">
        <v>7133</v>
      </c>
      <c r="J575" s="1566">
        <v>0</v>
      </c>
      <c r="K575" s="1554"/>
    </row>
    <row r="576" spans="1:11" s="793" customFormat="1" ht="28.5" customHeight="1" x14ac:dyDescent="0.25">
      <c r="A576" s="1565" t="s">
        <v>1771</v>
      </c>
      <c r="B576" s="1566" t="s">
        <v>7135</v>
      </c>
      <c r="C576" s="1565" t="s">
        <v>1268</v>
      </c>
      <c r="D576" s="1565">
        <v>6289.74</v>
      </c>
      <c r="E576" s="1565">
        <v>25594.880000000001</v>
      </c>
      <c r="F576" s="1565" t="s">
        <v>22</v>
      </c>
      <c r="G576" s="1565">
        <v>2221.1999999999998</v>
      </c>
      <c r="H576" s="1565">
        <v>9038.75</v>
      </c>
      <c r="I576" s="1565" t="s">
        <v>7133</v>
      </c>
      <c r="J576" s="1566">
        <v>0</v>
      </c>
      <c r="K576" s="1554"/>
    </row>
    <row r="577" spans="1:11" s="793" customFormat="1" ht="28.5" customHeight="1" x14ac:dyDescent="0.25">
      <c r="A577" s="1565" t="s">
        <v>1773</v>
      </c>
      <c r="B577" s="1566" t="s">
        <v>7136</v>
      </c>
      <c r="C577" s="1565" t="s">
        <v>1268</v>
      </c>
      <c r="D577" s="1565">
        <v>6289.74</v>
      </c>
      <c r="E577" s="1565">
        <v>25278.44</v>
      </c>
      <c r="F577" s="1565" t="s">
        <v>22</v>
      </c>
      <c r="G577" s="1565">
        <v>2221.1999999999998</v>
      </c>
      <c r="H577" s="1565">
        <v>8927</v>
      </c>
      <c r="I577" s="1565" t="s">
        <v>7133</v>
      </c>
      <c r="J577" s="1566">
        <v>0</v>
      </c>
      <c r="K577" s="1554"/>
    </row>
    <row r="578" spans="1:11" s="793" customFormat="1" ht="28.5" customHeight="1" x14ac:dyDescent="0.25">
      <c r="A578" s="1565" t="s">
        <v>1775</v>
      </c>
      <c r="B578" s="1566" t="s">
        <v>7137</v>
      </c>
      <c r="C578" s="1565" t="s">
        <v>1268</v>
      </c>
      <c r="D578" s="1565">
        <v>6289.74</v>
      </c>
      <c r="E578" s="1565">
        <v>25019.82</v>
      </c>
      <c r="F578" s="1565" t="s">
        <v>22</v>
      </c>
      <c r="G578" s="1565">
        <v>2221.1999999999998</v>
      </c>
      <c r="H578" s="1565">
        <v>8835.67</v>
      </c>
      <c r="I578" s="1565" t="s">
        <v>7133</v>
      </c>
      <c r="J578" s="1566">
        <v>0</v>
      </c>
      <c r="K578" s="1554"/>
    </row>
    <row r="579" spans="1:11" s="793" customFormat="1" ht="28.5" customHeight="1" x14ac:dyDescent="0.25">
      <c r="A579" s="1565" t="s">
        <v>1777</v>
      </c>
      <c r="B579" s="1566" t="s">
        <v>7138</v>
      </c>
      <c r="C579" s="1565" t="s">
        <v>1268</v>
      </c>
      <c r="D579" s="1565">
        <v>6289.74</v>
      </c>
      <c r="E579" s="1565">
        <v>26400.74</v>
      </c>
      <c r="F579" s="1565" t="s">
        <v>22</v>
      </c>
      <c r="G579" s="1565">
        <v>2221.1999999999998</v>
      </c>
      <c r="H579" s="1565">
        <v>9323.34</v>
      </c>
      <c r="I579" s="1565" t="s">
        <v>7139</v>
      </c>
      <c r="J579" s="1566">
        <v>0</v>
      </c>
      <c r="K579" s="1554"/>
    </row>
    <row r="580" spans="1:11" s="793" customFormat="1" ht="28.5" customHeight="1" x14ac:dyDescent="0.25">
      <c r="A580" s="1565" t="s">
        <v>1779</v>
      </c>
      <c r="B580" s="1566" t="s">
        <v>7140</v>
      </c>
      <c r="C580" s="1565" t="s">
        <v>1268</v>
      </c>
      <c r="D580" s="1565">
        <v>6289.74</v>
      </c>
      <c r="E580" s="1565">
        <v>26034.65</v>
      </c>
      <c r="F580" s="1565" t="s">
        <v>22</v>
      </c>
      <c r="G580" s="1565">
        <v>2221.1999999999998</v>
      </c>
      <c r="H580" s="1565">
        <v>9194.06</v>
      </c>
      <c r="I580" s="1565" t="s">
        <v>7139</v>
      </c>
      <c r="J580" s="1566">
        <v>0</v>
      </c>
      <c r="K580" s="1554"/>
    </row>
    <row r="581" spans="1:11" s="793" customFormat="1" ht="28.5" customHeight="1" x14ac:dyDescent="0.25">
      <c r="A581" s="1565" t="s">
        <v>1781</v>
      </c>
      <c r="B581" s="1566" t="s">
        <v>7141</v>
      </c>
      <c r="C581" s="1565" t="s">
        <v>1268</v>
      </c>
      <c r="D581" s="1565">
        <v>6289.74</v>
      </c>
      <c r="E581" s="1565">
        <v>25762.880000000001</v>
      </c>
      <c r="F581" s="1565" t="s">
        <v>22</v>
      </c>
      <c r="G581" s="1565">
        <v>2221.1999999999998</v>
      </c>
      <c r="H581" s="1565">
        <v>9098.08</v>
      </c>
      <c r="I581" s="1565" t="s">
        <v>7139</v>
      </c>
      <c r="J581" s="1566">
        <v>0</v>
      </c>
      <c r="K581" s="1554"/>
    </row>
    <row r="582" spans="1:11" s="793" customFormat="1" ht="28.5" customHeight="1" x14ac:dyDescent="0.25">
      <c r="A582" s="1565" t="s">
        <v>1783</v>
      </c>
      <c r="B582" s="1566" t="s">
        <v>7142</v>
      </c>
      <c r="C582" s="1565" t="s">
        <v>1268</v>
      </c>
      <c r="D582" s="1565">
        <v>6289.74</v>
      </c>
      <c r="E582" s="1565">
        <v>25499.17</v>
      </c>
      <c r="F582" s="1565" t="s">
        <v>22</v>
      </c>
      <c r="G582" s="1565">
        <v>2221.1999999999998</v>
      </c>
      <c r="H582" s="1565">
        <v>9004.9599999999991</v>
      </c>
      <c r="I582" s="1565" t="s">
        <v>7139</v>
      </c>
      <c r="J582" s="1566">
        <v>0</v>
      </c>
      <c r="K582" s="1554"/>
    </row>
    <row r="583" spans="1:11" s="793" customFormat="1" ht="28.5" customHeight="1" x14ac:dyDescent="0.25">
      <c r="A583" s="1565" t="s">
        <v>1785</v>
      </c>
      <c r="B583" s="1566" t="s">
        <v>7143</v>
      </c>
      <c r="C583" s="1565" t="s">
        <v>1268</v>
      </c>
      <c r="D583" s="1565">
        <v>6289.74</v>
      </c>
      <c r="E583" s="1565">
        <v>25315.07</v>
      </c>
      <c r="F583" s="1565" t="s">
        <v>22</v>
      </c>
      <c r="G583" s="1565">
        <v>2221.1999999999998</v>
      </c>
      <c r="H583" s="1565">
        <v>8939.94</v>
      </c>
      <c r="I583" s="1565" t="s">
        <v>7139</v>
      </c>
      <c r="J583" s="1566">
        <v>0</v>
      </c>
      <c r="K583" s="1554"/>
    </row>
    <row r="584" spans="1:11" s="793" customFormat="1" ht="28.5" customHeight="1" x14ac:dyDescent="0.25">
      <c r="A584" s="1565" t="s">
        <v>1787</v>
      </c>
      <c r="B584" s="1566" t="s">
        <v>7144</v>
      </c>
      <c r="C584" s="1565" t="s">
        <v>1268</v>
      </c>
      <c r="D584" s="1565">
        <v>6289.74</v>
      </c>
      <c r="E584" s="1565">
        <v>25901.61</v>
      </c>
      <c r="F584" s="1565" t="s">
        <v>22</v>
      </c>
      <c r="G584" s="1565">
        <v>2221.1999999999998</v>
      </c>
      <c r="H584" s="1565">
        <v>9147.08</v>
      </c>
      <c r="I584" s="1565" t="s">
        <v>7145</v>
      </c>
      <c r="J584" s="1566">
        <v>0</v>
      </c>
      <c r="K584" s="1554"/>
    </row>
    <row r="585" spans="1:11" s="793" customFormat="1" ht="28.5" customHeight="1" x14ac:dyDescent="0.25">
      <c r="A585" s="1565" t="s">
        <v>1789</v>
      </c>
      <c r="B585" s="1566" t="s">
        <v>7146</v>
      </c>
      <c r="C585" s="1565" t="s">
        <v>1268</v>
      </c>
      <c r="D585" s="1565">
        <v>6289.74</v>
      </c>
      <c r="E585" s="1565">
        <v>25441.38</v>
      </c>
      <c r="F585" s="1565" t="s">
        <v>22</v>
      </c>
      <c r="G585" s="1565">
        <v>2221.1999999999998</v>
      </c>
      <c r="H585" s="1565">
        <v>8984.5499999999993</v>
      </c>
      <c r="I585" s="1565" t="s">
        <v>7145</v>
      </c>
      <c r="J585" s="1566">
        <v>0</v>
      </c>
      <c r="K585" s="1554"/>
    </row>
    <row r="586" spans="1:11" s="793" customFormat="1" ht="28.5" customHeight="1" x14ac:dyDescent="0.25">
      <c r="A586" s="1565" t="s">
        <v>1791</v>
      </c>
      <c r="B586" s="1566" t="s">
        <v>7147</v>
      </c>
      <c r="C586" s="1565" t="s">
        <v>1268</v>
      </c>
      <c r="D586" s="1565">
        <v>6289.74</v>
      </c>
      <c r="E586" s="1565">
        <v>26298.78</v>
      </c>
      <c r="F586" s="1565" t="s">
        <v>22</v>
      </c>
      <c r="G586" s="1565">
        <v>2221.1999999999998</v>
      </c>
      <c r="H586" s="1565">
        <v>9287.33</v>
      </c>
      <c r="I586" s="1565" t="s">
        <v>7145</v>
      </c>
      <c r="J586" s="1566">
        <v>0</v>
      </c>
      <c r="K586" s="1554"/>
    </row>
    <row r="587" spans="1:11" s="793" customFormat="1" ht="28.5" customHeight="1" x14ac:dyDescent="0.25">
      <c r="A587" s="1565" t="s">
        <v>1793</v>
      </c>
      <c r="B587" s="1566" t="s">
        <v>7148</v>
      </c>
      <c r="C587" s="1565" t="s">
        <v>1268</v>
      </c>
      <c r="D587" s="1565">
        <v>6289.74</v>
      </c>
      <c r="E587" s="1565">
        <v>25995.65</v>
      </c>
      <c r="F587" s="1565" t="s">
        <v>22</v>
      </c>
      <c r="G587" s="1565">
        <v>2221.1999999999998</v>
      </c>
      <c r="H587" s="1565">
        <v>9180.2900000000009</v>
      </c>
      <c r="I587" s="1565" t="s">
        <v>7145</v>
      </c>
      <c r="J587" s="1566">
        <v>0</v>
      </c>
      <c r="K587" s="1554"/>
    </row>
    <row r="588" spans="1:11" s="793" customFormat="1" ht="28.5" customHeight="1" x14ac:dyDescent="0.25">
      <c r="A588" s="1565" t="s">
        <v>1795</v>
      </c>
      <c r="B588" s="1566" t="s">
        <v>7149</v>
      </c>
      <c r="C588" s="1565" t="s">
        <v>1268</v>
      </c>
      <c r="D588" s="1565">
        <v>6289.74</v>
      </c>
      <c r="E588" s="1565">
        <v>25412.28</v>
      </c>
      <c r="F588" s="1565" t="s">
        <v>22</v>
      </c>
      <c r="G588" s="1565">
        <v>2221.1999999999998</v>
      </c>
      <c r="H588" s="1565">
        <v>8974.27</v>
      </c>
      <c r="I588" s="1565" t="s">
        <v>7145</v>
      </c>
      <c r="J588" s="1566">
        <v>0</v>
      </c>
      <c r="K588" s="1554"/>
    </row>
    <row r="589" spans="1:11" s="793" customFormat="1" ht="28.5" customHeight="1" x14ac:dyDescent="0.25">
      <c r="A589" s="1565" t="s">
        <v>1797</v>
      </c>
      <c r="B589" s="1566" t="s">
        <v>7150</v>
      </c>
      <c r="C589" s="1565" t="s">
        <v>1268</v>
      </c>
      <c r="D589" s="1565">
        <v>6289.74</v>
      </c>
      <c r="E589" s="1565">
        <v>24678.25</v>
      </c>
      <c r="F589" s="1565" t="s">
        <v>22</v>
      </c>
      <c r="G589" s="1565">
        <v>2221.1999999999998</v>
      </c>
      <c r="H589" s="1565">
        <v>8715.0499999999993</v>
      </c>
      <c r="I589" s="1565" t="s">
        <v>7145</v>
      </c>
      <c r="J589" s="1566">
        <v>0</v>
      </c>
      <c r="K589" s="1554"/>
    </row>
    <row r="590" spans="1:11" s="793" customFormat="1" ht="28.5" customHeight="1" x14ac:dyDescent="0.25">
      <c r="A590" s="1565" t="s">
        <v>1799</v>
      </c>
      <c r="B590" s="1566" t="s">
        <v>7151</v>
      </c>
      <c r="C590" s="1565" t="s">
        <v>1268</v>
      </c>
      <c r="D590" s="1565">
        <v>8101.21</v>
      </c>
      <c r="E590" s="1565">
        <v>30961.77</v>
      </c>
      <c r="F590" s="1565" t="s">
        <v>22</v>
      </c>
      <c r="G590" s="1565">
        <v>2860.92</v>
      </c>
      <c r="H590" s="1565">
        <v>10934.06</v>
      </c>
      <c r="I590" s="1565" t="s">
        <v>7145</v>
      </c>
      <c r="J590" s="1566">
        <v>0</v>
      </c>
      <c r="K590" s="1554"/>
    </row>
    <row r="591" spans="1:11" s="793" customFormat="1" ht="28.5" customHeight="1" x14ac:dyDescent="0.25">
      <c r="A591" s="1565" t="s">
        <v>1801</v>
      </c>
      <c r="B591" s="1566" t="s">
        <v>7152</v>
      </c>
      <c r="C591" s="1565" t="s">
        <v>1268</v>
      </c>
      <c r="D591" s="1565">
        <v>8101.21</v>
      </c>
      <c r="E591" s="1565">
        <v>29487.64</v>
      </c>
      <c r="F591" s="1565" t="s">
        <v>22</v>
      </c>
      <c r="G591" s="1565">
        <v>2860.92</v>
      </c>
      <c r="H591" s="1565">
        <v>10413.469999999999</v>
      </c>
      <c r="I591" s="1565" t="s">
        <v>7133</v>
      </c>
      <c r="J591" s="1566">
        <v>0</v>
      </c>
      <c r="K591" s="1554"/>
    </row>
    <row r="592" spans="1:11" s="793" customFormat="1" ht="28.5" customHeight="1" x14ac:dyDescent="0.25">
      <c r="A592" s="1565" t="s">
        <v>1803</v>
      </c>
      <c r="B592" s="1566" t="s">
        <v>7153</v>
      </c>
      <c r="C592" s="1565" t="s">
        <v>1268</v>
      </c>
      <c r="D592" s="1565">
        <v>8101.21</v>
      </c>
      <c r="E592" s="1565">
        <v>28603.17</v>
      </c>
      <c r="F592" s="1565" t="s">
        <v>22</v>
      </c>
      <c r="G592" s="1565">
        <v>2860.92</v>
      </c>
      <c r="H592" s="1565">
        <v>10101.120000000001</v>
      </c>
      <c r="I592" s="1565" t="s">
        <v>7133</v>
      </c>
      <c r="J592" s="1566">
        <v>0</v>
      </c>
      <c r="K592" s="1554"/>
    </row>
    <row r="593" spans="1:11" s="793" customFormat="1" ht="28.5" customHeight="1" x14ac:dyDescent="0.25">
      <c r="A593" s="1565" t="s">
        <v>1805</v>
      </c>
      <c r="B593" s="1566" t="s">
        <v>7154</v>
      </c>
      <c r="C593" s="1565" t="s">
        <v>1268</v>
      </c>
      <c r="D593" s="1565">
        <v>8101.21</v>
      </c>
      <c r="E593" s="1565">
        <v>28013.52</v>
      </c>
      <c r="F593" s="1565" t="s">
        <v>22</v>
      </c>
      <c r="G593" s="1565">
        <v>2860.92</v>
      </c>
      <c r="H593" s="1565">
        <v>9892.89</v>
      </c>
      <c r="I593" s="1565" t="s">
        <v>7133</v>
      </c>
      <c r="J593" s="1566">
        <v>0</v>
      </c>
      <c r="K593" s="1554"/>
    </row>
    <row r="594" spans="1:11" s="793" customFormat="1" ht="28.5" customHeight="1" x14ac:dyDescent="0.25">
      <c r="A594" s="1565" t="s">
        <v>1807</v>
      </c>
      <c r="B594" s="1566" t="s">
        <v>7155</v>
      </c>
      <c r="C594" s="1565" t="s">
        <v>1268</v>
      </c>
      <c r="D594" s="1565">
        <v>8101.21</v>
      </c>
      <c r="E594" s="1565">
        <v>27600.76</v>
      </c>
      <c r="F594" s="1565" t="s">
        <v>22</v>
      </c>
      <c r="G594" s="1565">
        <v>2860.92</v>
      </c>
      <c r="H594" s="1565">
        <v>9747.1299999999992</v>
      </c>
      <c r="I594" s="1565" t="s">
        <v>7133</v>
      </c>
      <c r="J594" s="1566">
        <v>0</v>
      </c>
      <c r="K594" s="1554"/>
    </row>
    <row r="595" spans="1:11" s="793" customFormat="1" ht="28.5" customHeight="1" x14ac:dyDescent="0.25">
      <c r="A595" s="1565" t="s">
        <v>1809</v>
      </c>
      <c r="B595" s="1566" t="s">
        <v>7156</v>
      </c>
      <c r="C595" s="1565" t="s">
        <v>1268</v>
      </c>
      <c r="D595" s="1565">
        <v>8101.21</v>
      </c>
      <c r="E595" s="1565">
        <v>27284.31</v>
      </c>
      <c r="F595" s="1565" t="s">
        <v>22</v>
      </c>
      <c r="G595" s="1565">
        <v>2860.92</v>
      </c>
      <c r="H595" s="1565">
        <v>9635.3700000000008</v>
      </c>
      <c r="I595" s="1565" t="s">
        <v>7133</v>
      </c>
      <c r="J595" s="1566">
        <v>0</v>
      </c>
      <c r="K595" s="1554"/>
    </row>
    <row r="596" spans="1:11" s="793" customFormat="1" ht="28.5" customHeight="1" x14ac:dyDescent="0.25">
      <c r="A596" s="1565" t="s">
        <v>1811</v>
      </c>
      <c r="B596" s="1566" t="s">
        <v>7157</v>
      </c>
      <c r="C596" s="1565" t="s">
        <v>1268</v>
      </c>
      <c r="D596" s="1565">
        <v>8101.21</v>
      </c>
      <c r="E596" s="1565">
        <v>27025.69</v>
      </c>
      <c r="F596" s="1565" t="s">
        <v>22</v>
      </c>
      <c r="G596" s="1565">
        <v>2860.92</v>
      </c>
      <c r="H596" s="1565">
        <v>9544.0400000000009</v>
      </c>
      <c r="I596" s="1565" t="s">
        <v>7133</v>
      </c>
      <c r="J596" s="1566">
        <v>0</v>
      </c>
      <c r="K596" s="1554"/>
    </row>
    <row r="597" spans="1:11" s="793" customFormat="1" ht="28.5" customHeight="1" x14ac:dyDescent="0.25">
      <c r="A597" s="1565" t="s">
        <v>1813</v>
      </c>
      <c r="B597" s="1566" t="s">
        <v>7158</v>
      </c>
      <c r="C597" s="1565" t="s">
        <v>1268</v>
      </c>
      <c r="D597" s="1565">
        <v>8250.6200000000008</v>
      </c>
      <c r="E597" s="1565">
        <v>28548.25</v>
      </c>
      <c r="F597" s="1565" t="s">
        <v>22</v>
      </c>
      <c r="G597" s="1565">
        <v>2913.68</v>
      </c>
      <c r="H597" s="1565">
        <v>10081.73</v>
      </c>
      <c r="I597" s="1565" t="s">
        <v>7139</v>
      </c>
      <c r="J597" s="1566">
        <v>0</v>
      </c>
      <c r="K597" s="1554"/>
    </row>
    <row r="598" spans="1:11" s="793" customFormat="1" ht="28.5" customHeight="1" x14ac:dyDescent="0.25">
      <c r="A598" s="1565" t="s">
        <v>1815</v>
      </c>
      <c r="B598" s="1566" t="s">
        <v>7159</v>
      </c>
      <c r="C598" s="1565" t="s">
        <v>1268</v>
      </c>
      <c r="D598" s="1565">
        <v>8250.6200000000008</v>
      </c>
      <c r="E598" s="1565">
        <v>28189.919999999998</v>
      </c>
      <c r="F598" s="1565" t="s">
        <v>22</v>
      </c>
      <c r="G598" s="1565">
        <v>2913.68</v>
      </c>
      <c r="H598" s="1565">
        <v>9955.19</v>
      </c>
      <c r="I598" s="1565" t="s">
        <v>7139</v>
      </c>
      <c r="J598" s="1566">
        <v>0</v>
      </c>
      <c r="K598" s="1554"/>
    </row>
    <row r="599" spans="1:11" s="793" customFormat="1" ht="28.5" customHeight="1" x14ac:dyDescent="0.25">
      <c r="A599" s="1565" t="s">
        <v>1817</v>
      </c>
      <c r="B599" s="1566" t="s">
        <v>7160</v>
      </c>
      <c r="C599" s="1565" t="s">
        <v>1268</v>
      </c>
      <c r="D599" s="1565">
        <v>8250.6200000000008</v>
      </c>
      <c r="E599" s="1565">
        <v>27900.33</v>
      </c>
      <c r="F599" s="1565" t="s">
        <v>22</v>
      </c>
      <c r="G599" s="1565">
        <v>2913.68</v>
      </c>
      <c r="H599" s="1565">
        <v>9852.92</v>
      </c>
      <c r="I599" s="1565" t="s">
        <v>7139</v>
      </c>
      <c r="J599" s="1566">
        <v>0</v>
      </c>
      <c r="K599" s="1554"/>
    </row>
    <row r="600" spans="1:11" s="793" customFormat="1" ht="28.5" customHeight="1" x14ac:dyDescent="0.25">
      <c r="A600" s="1565" t="s">
        <v>1819</v>
      </c>
      <c r="B600" s="1566" t="s">
        <v>7161</v>
      </c>
      <c r="C600" s="1565" t="s">
        <v>1268</v>
      </c>
      <c r="D600" s="1565">
        <v>8250.6200000000008</v>
      </c>
      <c r="E600" s="1565">
        <v>27654.45</v>
      </c>
      <c r="F600" s="1565" t="s">
        <v>22</v>
      </c>
      <c r="G600" s="1565">
        <v>2913.68</v>
      </c>
      <c r="H600" s="1565">
        <v>9766.09</v>
      </c>
      <c r="I600" s="1565" t="s">
        <v>7139</v>
      </c>
      <c r="J600" s="1566">
        <v>0</v>
      </c>
      <c r="K600" s="1554"/>
    </row>
    <row r="601" spans="1:11" s="793" customFormat="1" ht="28.5" customHeight="1" x14ac:dyDescent="0.25">
      <c r="A601" s="1565" t="s">
        <v>1821</v>
      </c>
      <c r="B601" s="1566" t="s">
        <v>7162</v>
      </c>
      <c r="C601" s="1565" t="s">
        <v>1268</v>
      </c>
      <c r="D601" s="1565">
        <v>8250.6200000000008</v>
      </c>
      <c r="E601" s="1565">
        <v>27470.35</v>
      </c>
      <c r="F601" s="1565" t="s">
        <v>22</v>
      </c>
      <c r="G601" s="1565">
        <v>2913.68</v>
      </c>
      <c r="H601" s="1565">
        <v>9701.07</v>
      </c>
      <c r="I601" s="1565" t="s">
        <v>7139</v>
      </c>
      <c r="J601" s="1566">
        <v>0</v>
      </c>
      <c r="K601" s="1554"/>
    </row>
    <row r="602" spans="1:11" s="793" customFormat="1" ht="28.5" customHeight="1" x14ac:dyDescent="0.25">
      <c r="A602" s="1565" t="s">
        <v>1823</v>
      </c>
      <c r="B602" s="1566" t="s">
        <v>7163</v>
      </c>
      <c r="C602" s="1565" t="s">
        <v>1268</v>
      </c>
      <c r="D602" s="1565">
        <v>8250.6200000000008</v>
      </c>
      <c r="E602" s="1565">
        <v>28056.880000000001</v>
      </c>
      <c r="F602" s="1565" t="s">
        <v>22</v>
      </c>
      <c r="G602" s="1565">
        <v>2913.68</v>
      </c>
      <c r="H602" s="1565">
        <v>9908.2000000000007</v>
      </c>
      <c r="I602" s="1565" t="s">
        <v>7145</v>
      </c>
      <c r="J602" s="1566">
        <v>0</v>
      </c>
      <c r="K602" s="1554"/>
    </row>
    <row r="603" spans="1:11" s="793" customFormat="1" ht="28.5" customHeight="1" x14ac:dyDescent="0.25">
      <c r="A603" s="1565" t="s">
        <v>1825</v>
      </c>
      <c r="B603" s="1566" t="s">
        <v>7164</v>
      </c>
      <c r="C603" s="1565" t="s">
        <v>1268</v>
      </c>
      <c r="D603" s="1565">
        <v>6289.74</v>
      </c>
      <c r="E603" s="1565">
        <v>25441.38</v>
      </c>
      <c r="F603" s="1565" t="s">
        <v>22</v>
      </c>
      <c r="G603" s="1565">
        <v>2221.1999999999998</v>
      </c>
      <c r="H603" s="1565">
        <v>8984.5499999999993</v>
      </c>
      <c r="I603" s="1565" t="s">
        <v>7145</v>
      </c>
      <c r="J603" s="1566">
        <v>0</v>
      </c>
      <c r="K603" s="1554"/>
    </row>
    <row r="604" spans="1:11" s="793" customFormat="1" ht="28.5" customHeight="1" x14ac:dyDescent="0.25">
      <c r="A604" s="1565" t="s">
        <v>1827</v>
      </c>
      <c r="B604" s="1566" t="s">
        <v>7165</v>
      </c>
      <c r="C604" s="1565" t="s">
        <v>1268</v>
      </c>
      <c r="D604" s="1565">
        <v>8250.6200000000008</v>
      </c>
      <c r="E604" s="1565">
        <v>28259.65</v>
      </c>
      <c r="F604" s="1565" t="s">
        <v>22</v>
      </c>
      <c r="G604" s="1565">
        <v>2913.68</v>
      </c>
      <c r="H604" s="1565">
        <v>9979.81</v>
      </c>
      <c r="I604" s="1565" t="s">
        <v>7145</v>
      </c>
      <c r="J604" s="1566">
        <v>0</v>
      </c>
      <c r="K604" s="1554"/>
    </row>
    <row r="605" spans="1:11" s="793" customFormat="1" ht="28.5" customHeight="1" x14ac:dyDescent="0.25">
      <c r="A605" s="1565" t="s">
        <v>1829</v>
      </c>
      <c r="B605" s="1566" t="s">
        <v>7166</v>
      </c>
      <c r="C605" s="1565" t="s">
        <v>1268</v>
      </c>
      <c r="D605" s="1565">
        <v>8250.6200000000008</v>
      </c>
      <c r="E605" s="1565">
        <v>27956.53</v>
      </c>
      <c r="F605" s="1565" t="s">
        <v>22</v>
      </c>
      <c r="G605" s="1565">
        <v>2913.68</v>
      </c>
      <c r="H605" s="1565">
        <v>9872.76</v>
      </c>
      <c r="I605" s="1565" t="s">
        <v>7145</v>
      </c>
      <c r="J605" s="1566">
        <v>0</v>
      </c>
      <c r="K605" s="1554"/>
    </row>
    <row r="606" spans="1:11" s="793" customFormat="1" ht="28.5" customHeight="1" x14ac:dyDescent="0.25">
      <c r="A606" s="1565" t="s">
        <v>1831</v>
      </c>
      <c r="B606" s="1566" t="s">
        <v>7167</v>
      </c>
      <c r="C606" s="1565" t="s">
        <v>1268</v>
      </c>
      <c r="D606" s="1565">
        <v>8250.6200000000008</v>
      </c>
      <c r="E606" s="1565">
        <v>27373.16</v>
      </c>
      <c r="F606" s="1565" t="s">
        <v>22</v>
      </c>
      <c r="G606" s="1565">
        <v>2913.68</v>
      </c>
      <c r="H606" s="1565">
        <v>9666.75</v>
      </c>
      <c r="I606" s="1565" t="s">
        <v>7145</v>
      </c>
      <c r="J606" s="1566">
        <v>0</v>
      </c>
      <c r="K606" s="1554"/>
    </row>
    <row r="607" spans="1:11" s="793" customFormat="1" ht="28.5" customHeight="1" x14ac:dyDescent="0.25">
      <c r="A607" s="1565" t="s">
        <v>1833</v>
      </c>
      <c r="B607" s="1566" t="s">
        <v>7168</v>
      </c>
      <c r="C607" s="1565" t="s">
        <v>1268</v>
      </c>
      <c r="D607" s="1565">
        <v>8250.6200000000008</v>
      </c>
      <c r="E607" s="1565">
        <v>26639.13</v>
      </c>
      <c r="F607" s="1565" t="s">
        <v>22</v>
      </c>
      <c r="G607" s="1565">
        <v>2913.68</v>
      </c>
      <c r="H607" s="1565">
        <v>9407.5300000000007</v>
      </c>
      <c r="I607" s="1565" t="s">
        <v>7145</v>
      </c>
      <c r="J607" s="1566">
        <v>0</v>
      </c>
      <c r="K607" s="1554"/>
    </row>
    <row r="608" spans="1:11" s="793" customFormat="1" ht="28.5" customHeight="1" x14ac:dyDescent="0.25">
      <c r="A608" s="1565" t="s">
        <v>1835</v>
      </c>
      <c r="B608" s="1566" t="s">
        <v>7169</v>
      </c>
      <c r="C608" s="1565" t="s">
        <v>1268</v>
      </c>
      <c r="D608" s="1565">
        <v>1182.75</v>
      </c>
      <c r="E608" s="1565">
        <v>1231.3499999999999</v>
      </c>
      <c r="F608" s="1565" t="s">
        <v>22</v>
      </c>
      <c r="G608" s="1565">
        <v>417.68</v>
      </c>
      <c r="H608" s="1565">
        <v>434.85</v>
      </c>
      <c r="I608" s="1565">
        <v>0</v>
      </c>
      <c r="J608" s="1566">
        <v>0</v>
      </c>
      <c r="K608" s="1554"/>
    </row>
    <row r="609" spans="1:11" s="793" customFormat="1" ht="28.5" customHeight="1" x14ac:dyDescent="0.25">
      <c r="A609" s="1565" t="s">
        <v>1837</v>
      </c>
      <c r="B609" s="1566" t="s">
        <v>7170</v>
      </c>
      <c r="C609" s="1565" t="s">
        <v>1268</v>
      </c>
      <c r="D609" s="1565">
        <v>2739</v>
      </c>
      <c r="E609" s="1565">
        <v>2787.6</v>
      </c>
      <c r="F609" s="1565" t="s">
        <v>22</v>
      </c>
      <c r="G609" s="1565">
        <v>967.27</v>
      </c>
      <c r="H609" s="1565">
        <v>984.43</v>
      </c>
      <c r="I609" s="1565">
        <v>0</v>
      </c>
      <c r="J609" s="1566">
        <v>0</v>
      </c>
      <c r="K609" s="1554"/>
    </row>
    <row r="610" spans="1:11" s="793" customFormat="1" ht="28.5" customHeight="1" x14ac:dyDescent="0.25">
      <c r="A610" s="1565" t="s">
        <v>1839</v>
      </c>
      <c r="B610" s="1566" t="s">
        <v>7171</v>
      </c>
      <c r="C610" s="1565" t="s">
        <v>1268</v>
      </c>
      <c r="D610" s="1565">
        <v>4295.25</v>
      </c>
      <c r="E610" s="1565">
        <v>4343.8500000000004</v>
      </c>
      <c r="F610" s="1565" t="s">
        <v>22</v>
      </c>
      <c r="G610" s="1565">
        <v>1516.85</v>
      </c>
      <c r="H610" s="1565">
        <v>1534.02</v>
      </c>
      <c r="I610" s="1565">
        <v>0</v>
      </c>
      <c r="J610" s="1566">
        <v>0</v>
      </c>
      <c r="K610" s="1554"/>
    </row>
    <row r="611" spans="1:11" s="793" customFormat="1" ht="28.5" customHeight="1" x14ac:dyDescent="0.25">
      <c r="A611" s="1565" t="s">
        <v>1841</v>
      </c>
      <c r="B611" s="1566" t="s">
        <v>7172</v>
      </c>
      <c r="C611" s="1565" t="s">
        <v>1268</v>
      </c>
      <c r="D611" s="1565">
        <v>7003.13</v>
      </c>
      <c r="E611" s="1565">
        <v>7051.73</v>
      </c>
      <c r="F611" s="1565" t="s">
        <v>22</v>
      </c>
      <c r="G611" s="1565">
        <v>2473.13</v>
      </c>
      <c r="H611" s="1565">
        <v>2490.3000000000002</v>
      </c>
      <c r="I611" s="1565">
        <v>0</v>
      </c>
      <c r="J611" s="1566">
        <v>0</v>
      </c>
      <c r="K611" s="1554"/>
    </row>
    <row r="612" spans="1:11" s="793" customFormat="1" ht="28.5" customHeight="1" x14ac:dyDescent="0.25">
      <c r="A612" s="1565" t="s">
        <v>1843</v>
      </c>
      <c r="B612" s="1566" t="s">
        <v>7173</v>
      </c>
      <c r="C612" s="1565" t="s">
        <v>1268</v>
      </c>
      <c r="D612" s="1565">
        <v>7376.63</v>
      </c>
      <c r="E612" s="1565">
        <v>30237.18</v>
      </c>
      <c r="F612" s="1565" t="s">
        <v>22</v>
      </c>
      <c r="G612" s="1565">
        <v>2605.0300000000002</v>
      </c>
      <c r="H612" s="1565">
        <v>10678.17</v>
      </c>
      <c r="I612" s="1565" t="s">
        <v>7133</v>
      </c>
      <c r="J612" s="1566">
        <v>0</v>
      </c>
      <c r="K612" s="1554"/>
    </row>
    <row r="613" spans="1:11" s="793" customFormat="1" ht="28.5" customHeight="1" x14ac:dyDescent="0.25">
      <c r="A613" s="1565" t="s">
        <v>1845</v>
      </c>
      <c r="B613" s="1566" t="s">
        <v>7174</v>
      </c>
      <c r="C613" s="1565" t="s">
        <v>1268</v>
      </c>
      <c r="D613" s="1565">
        <v>7781.25</v>
      </c>
      <c r="E613" s="1565">
        <v>29167.68</v>
      </c>
      <c r="F613" s="1565" t="s">
        <v>22</v>
      </c>
      <c r="G613" s="1565">
        <v>2747.93</v>
      </c>
      <c r="H613" s="1565">
        <v>10300.48</v>
      </c>
      <c r="I613" s="1565" t="s">
        <v>7133</v>
      </c>
      <c r="J613" s="1566">
        <v>0</v>
      </c>
      <c r="K613" s="1554"/>
    </row>
    <row r="614" spans="1:11" s="793" customFormat="1" ht="28.5" customHeight="1" x14ac:dyDescent="0.25">
      <c r="A614" s="1565" t="s">
        <v>1847</v>
      </c>
      <c r="B614" s="1566" t="s">
        <v>7175</v>
      </c>
      <c r="C614" s="1565" t="s">
        <v>1268</v>
      </c>
      <c r="D614" s="1565">
        <v>7376.63</v>
      </c>
      <c r="E614" s="1565">
        <v>27878.58</v>
      </c>
      <c r="F614" s="1565" t="s">
        <v>22</v>
      </c>
      <c r="G614" s="1565">
        <v>2605.0300000000002</v>
      </c>
      <c r="H614" s="1565">
        <v>9845.24</v>
      </c>
      <c r="I614" s="1565" t="s">
        <v>7133</v>
      </c>
      <c r="J614" s="1566">
        <v>0</v>
      </c>
      <c r="K614" s="1554"/>
    </row>
    <row r="615" spans="1:11" s="793" customFormat="1" ht="28.5" customHeight="1" x14ac:dyDescent="0.25">
      <c r="A615" s="1565" t="s">
        <v>1849</v>
      </c>
      <c r="B615" s="1566" t="s">
        <v>7176</v>
      </c>
      <c r="C615" s="1565" t="s">
        <v>1268</v>
      </c>
      <c r="D615" s="1565">
        <v>7376.63</v>
      </c>
      <c r="E615" s="1565">
        <v>27288.93</v>
      </c>
      <c r="F615" s="1565" t="s">
        <v>22</v>
      </c>
      <c r="G615" s="1565">
        <v>2605.0300000000002</v>
      </c>
      <c r="H615" s="1565">
        <v>9637</v>
      </c>
      <c r="I615" s="1565" t="s">
        <v>7133</v>
      </c>
      <c r="J615" s="1566">
        <v>0</v>
      </c>
      <c r="K615" s="1554"/>
    </row>
    <row r="616" spans="1:11" s="793" customFormat="1" ht="28.5" customHeight="1" x14ac:dyDescent="0.25">
      <c r="A616" s="1565" t="s">
        <v>1851</v>
      </c>
      <c r="B616" s="1566" t="s">
        <v>7177</v>
      </c>
      <c r="C616" s="1565" t="s">
        <v>1268</v>
      </c>
      <c r="D616" s="1565">
        <v>7376.63</v>
      </c>
      <c r="E616" s="1565">
        <v>26876.17</v>
      </c>
      <c r="F616" s="1565" t="s">
        <v>22</v>
      </c>
      <c r="G616" s="1565">
        <v>2605.0300000000002</v>
      </c>
      <c r="H616" s="1565">
        <v>9491.24</v>
      </c>
      <c r="I616" s="1565" t="s">
        <v>7133</v>
      </c>
      <c r="J616" s="1566">
        <v>0</v>
      </c>
      <c r="K616" s="1554"/>
    </row>
    <row r="617" spans="1:11" s="793" customFormat="1" ht="28.5" customHeight="1" x14ac:dyDescent="0.25">
      <c r="A617" s="1565" t="s">
        <v>1853</v>
      </c>
      <c r="B617" s="1566" t="s">
        <v>7178</v>
      </c>
      <c r="C617" s="1565" t="s">
        <v>1268</v>
      </c>
      <c r="D617" s="1565">
        <v>7376.63</v>
      </c>
      <c r="E617" s="1565">
        <v>26559.72</v>
      </c>
      <c r="F617" s="1565" t="s">
        <v>22</v>
      </c>
      <c r="G617" s="1565">
        <v>2605.0300000000002</v>
      </c>
      <c r="H617" s="1565">
        <v>9379.49</v>
      </c>
      <c r="I617" s="1565" t="s">
        <v>7133</v>
      </c>
      <c r="J617" s="1566">
        <v>0</v>
      </c>
      <c r="K617" s="1554"/>
    </row>
    <row r="618" spans="1:11" s="793" customFormat="1" ht="28.5" customHeight="1" x14ac:dyDescent="0.25">
      <c r="A618" s="1565" t="s">
        <v>1855</v>
      </c>
      <c r="B618" s="1566" t="s">
        <v>7179</v>
      </c>
      <c r="C618" s="1565" t="s">
        <v>1268</v>
      </c>
      <c r="D618" s="1565">
        <v>7376.63</v>
      </c>
      <c r="E618" s="1565">
        <v>26301.1</v>
      </c>
      <c r="F618" s="1565" t="s">
        <v>22</v>
      </c>
      <c r="G618" s="1565">
        <v>2605.0300000000002</v>
      </c>
      <c r="H618" s="1565">
        <v>9288.15</v>
      </c>
      <c r="I618" s="1565" t="s">
        <v>7133</v>
      </c>
      <c r="J618" s="1566">
        <v>0</v>
      </c>
      <c r="K618" s="1554"/>
    </row>
    <row r="619" spans="1:11" s="793" customFormat="1" ht="28.5" customHeight="1" x14ac:dyDescent="0.25">
      <c r="A619" s="1565" t="s">
        <v>1857</v>
      </c>
      <c r="B619" s="1566" t="s">
        <v>7180</v>
      </c>
      <c r="C619" s="1565" t="s">
        <v>1268</v>
      </c>
      <c r="D619" s="1565">
        <v>7376.63</v>
      </c>
      <c r="E619" s="1565">
        <v>27682.03</v>
      </c>
      <c r="F619" s="1565" t="s">
        <v>22</v>
      </c>
      <c r="G619" s="1565">
        <v>2605.0300000000002</v>
      </c>
      <c r="H619" s="1565">
        <v>9775.83</v>
      </c>
      <c r="I619" s="1565" t="s">
        <v>7139</v>
      </c>
      <c r="J619" s="1566">
        <v>0</v>
      </c>
      <c r="K619" s="1554"/>
    </row>
    <row r="620" spans="1:11" s="793" customFormat="1" ht="28.5" customHeight="1" x14ac:dyDescent="0.25">
      <c r="A620" s="1565" t="s">
        <v>1859</v>
      </c>
      <c r="B620" s="1566" t="s">
        <v>7181</v>
      </c>
      <c r="C620" s="1565" t="s">
        <v>1268</v>
      </c>
      <c r="D620" s="1565">
        <v>7376.63</v>
      </c>
      <c r="E620" s="1565">
        <v>27317.19</v>
      </c>
      <c r="F620" s="1565" t="s">
        <v>22</v>
      </c>
      <c r="G620" s="1565">
        <v>2605.0300000000002</v>
      </c>
      <c r="H620" s="1565">
        <v>9646.98</v>
      </c>
      <c r="I620" s="1565" t="s">
        <v>7139</v>
      </c>
      <c r="J620" s="1566">
        <v>0</v>
      </c>
      <c r="K620" s="1554"/>
    </row>
    <row r="621" spans="1:11" s="793" customFormat="1" ht="28.5" customHeight="1" x14ac:dyDescent="0.25">
      <c r="A621" s="1565" t="s">
        <v>1861</v>
      </c>
      <c r="B621" s="1566" t="s">
        <v>7182</v>
      </c>
      <c r="C621" s="1565" t="s">
        <v>1268</v>
      </c>
      <c r="D621" s="1565">
        <v>7376.63</v>
      </c>
      <c r="E621" s="1565">
        <v>27026.34</v>
      </c>
      <c r="F621" s="1565" t="s">
        <v>22</v>
      </c>
      <c r="G621" s="1565">
        <v>2605.0300000000002</v>
      </c>
      <c r="H621" s="1565">
        <v>9544.27</v>
      </c>
      <c r="I621" s="1565" t="s">
        <v>7139</v>
      </c>
      <c r="J621" s="1566">
        <v>0</v>
      </c>
      <c r="K621" s="1554"/>
    </row>
    <row r="622" spans="1:11" s="793" customFormat="1" ht="28.5" customHeight="1" x14ac:dyDescent="0.25">
      <c r="A622" s="1565" t="s">
        <v>1863</v>
      </c>
      <c r="B622" s="1566" t="s">
        <v>7183</v>
      </c>
      <c r="C622" s="1565" t="s">
        <v>1268</v>
      </c>
      <c r="D622" s="1565">
        <v>7376.63</v>
      </c>
      <c r="E622" s="1565">
        <v>26780.46</v>
      </c>
      <c r="F622" s="1565" t="s">
        <v>22</v>
      </c>
      <c r="G622" s="1565">
        <v>2605.0300000000002</v>
      </c>
      <c r="H622" s="1565">
        <v>9457.44</v>
      </c>
      <c r="I622" s="1565" t="s">
        <v>7139</v>
      </c>
      <c r="J622" s="1566">
        <v>0</v>
      </c>
      <c r="K622" s="1554"/>
    </row>
    <row r="623" spans="1:11" s="793" customFormat="1" ht="28.5" customHeight="1" x14ac:dyDescent="0.25">
      <c r="A623" s="1565" t="s">
        <v>1865</v>
      </c>
      <c r="B623" s="1566" t="s">
        <v>7184</v>
      </c>
      <c r="C623" s="1565" t="s">
        <v>1268</v>
      </c>
      <c r="D623" s="1565">
        <v>7376.63</v>
      </c>
      <c r="E623" s="1565">
        <v>26596.36</v>
      </c>
      <c r="F623" s="1565" t="s">
        <v>22</v>
      </c>
      <c r="G623" s="1565">
        <v>2605.0300000000002</v>
      </c>
      <c r="H623" s="1565">
        <v>9392.42</v>
      </c>
      <c r="I623" s="1565" t="s">
        <v>7139</v>
      </c>
      <c r="J623" s="1566">
        <v>0</v>
      </c>
      <c r="K623" s="1554"/>
    </row>
    <row r="624" spans="1:11" s="793" customFormat="1" ht="28.5" customHeight="1" x14ac:dyDescent="0.25">
      <c r="A624" s="1565" t="s">
        <v>1867</v>
      </c>
      <c r="B624" s="1566" t="s">
        <v>7185</v>
      </c>
      <c r="C624" s="1565" t="s">
        <v>1268</v>
      </c>
      <c r="D624" s="1565">
        <v>7376.63</v>
      </c>
      <c r="E624" s="1565">
        <v>27182.89</v>
      </c>
      <c r="F624" s="1565" t="s">
        <v>22</v>
      </c>
      <c r="G624" s="1565">
        <v>2605.0300000000002</v>
      </c>
      <c r="H624" s="1565">
        <v>9599.56</v>
      </c>
      <c r="I624" s="1565" t="s">
        <v>7139</v>
      </c>
      <c r="J624" s="1566">
        <v>0</v>
      </c>
      <c r="K624" s="1554"/>
    </row>
    <row r="625" spans="1:11" s="793" customFormat="1" ht="28.5" customHeight="1" x14ac:dyDescent="0.25">
      <c r="A625" s="1565" t="s">
        <v>1869</v>
      </c>
      <c r="B625" s="1566" t="s">
        <v>7186</v>
      </c>
      <c r="C625" s="1565" t="s">
        <v>1268</v>
      </c>
      <c r="D625" s="1565">
        <v>7376.63</v>
      </c>
      <c r="E625" s="1565">
        <v>26722.77</v>
      </c>
      <c r="F625" s="1565" t="s">
        <v>22</v>
      </c>
      <c r="G625" s="1565">
        <v>2605.0300000000002</v>
      </c>
      <c r="H625" s="1565">
        <v>9437.07</v>
      </c>
      <c r="I625" s="1565" t="s">
        <v>7145</v>
      </c>
      <c r="J625" s="1566">
        <v>0</v>
      </c>
      <c r="K625" s="1554"/>
    </row>
    <row r="626" spans="1:11" s="793" customFormat="1" ht="28.5" customHeight="1" x14ac:dyDescent="0.25">
      <c r="A626" s="1565" t="s">
        <v>1871</v>
      </c>
      <c r="B626" s="1566" t="s">
        <v>7187</v>
      </c>
      <c r="C626" s="1565" t="s">
        <v>1268</v>
      </c>
      <c r="D626" s="1565">
        <v>7376.63</v>
      </c>
      <c r="E626" s="1565">
        <v>27582.97</v>
      </c>
      <c r="F626" s="1565" t="s">
        <v>22</v>
      </c>
      <c r="G626" s="1565">
        <v>2605.0300000000002</v>
      </c>
      <c r="H626" s="1565">
        <v>9740.84</v>
      </c>
      <c r="I626" s="1565" t="s">
        <v>7145</v>
      </c>
      <c r="J626" s="1566">
        <v>0</v>
      </c>
      <c r="K626" s="1554"/>
    </row>
    <row r="627" spans="1:11" s="793" customFormat="1" ht="28.5" customHeight="1" x14ac:dyDescent="0.25">
      <c r="A627" s="1565" t="s">
        <v>1873</v>
      </c>
      <c r="B627" s="1566" t="s">
        <v>7188</v>
      </c>
      <c r="C627" s="1565" t="s">
        <v>1268</v>
      </c>
      <c r="D627" s="1565">
        <v>7376.63</v>
      </c>
      <c r="E627" s="1565">
        <v>27276.94</v>
      </c>
      <c r="F627" s="1565" t="s">
        <v>22</v>
      </c>
      <c r="G627" s="1565">
        <v>2605.0300000000002</v>
      </c>
      <c r="H627" s="1565">
        <v>9632.77</v>
      </c>
      <c r="I627" s="1565" t="s">
        <v>7145</v>
      </c>
      <c r="J627" s="1566">
        <v>0</v>
      </c>
      <c r="K627" s="1554"/>
    </row>
    <row r="628" spans="1:11" s="793" customFormat="1" ht="28.5" customHeight="1" x14ac:dyDescent="0.25">
      <c r="A628" s="1565" t="s">
        <v>1875</v>
      </c>
      <c r="B628" s="1566" t="s">
        <v>7189</v>
      </c>
      <c r="C628" s="1565" t="s">
        <v>1268</v>
      </c>
      <c r="D628" s="1565">
        <v>6162.75</v>
      </c>
      <c r="E628" s="1565">
        <v>25479.69</v>
      </c>
      <c r="F628" s="1565" t="s">
        <v>22</v>
      </c>
      <c r="G628" s="1565">
        <v>2176.36</v>
      </c>
      <c r="H628" s="1565">
        <v>8998.08</v>
      </c>
      <c r="I628" s="1565" t="s">
        <v>7145</v>
      </c>
      <c r="J628" s="1566">
        <v>0</v>
      </c>
      <c r="K628" s="1554"/>
    </row>
    <row r="629" spans="1:11" s="793" customFormat="1" ht="28.5" customHeight="1" x14ac:dyDescent="0.25">
      <c r="A629" s="1565" t="s">
        <v>1877</v>
      </c>
      <c r="B629" s="1566" t="s">
        <v>7190</v>
      </c>
      <c r="C629" s="1565" t="s">
        <v>1268</v>
      </c>
      <c r="D629" s="1565">
        <v>8250.6200000000008</v>
      </c>
      <c r="E629" s="1565">
        <v>26833.53</v>
      </c>
      <c r="F629" s="1565" t="s">
        <v>22</v>
      </c>
      <c r="G629" s="1565">
        <v>2913.68</v>
      </c>
      <c r="H629" s="1565">
        <v>9476.18</v>
      </c>
      <c r="I629" s="1565" t="s">
        <v>7145</v>
      </c>
      <c r="J629" s="1566">
        <v>0</v>
      </c>
      <c r="K629" s="1554"/>
    </row>
    <row r="630" spans="1:11" s="793" customFormat="1" ht="28.5" customHeight="1" x14ac:dyDescent="0.25">
      <c r="A630" s="1565" t="s">
        <v>1879</v>
      </c>
      <c r="B630" s="1566" t="s">
        <v>7191</v>
      </c>
      <c r="C630" s="1565" t="s">
        <v>1268</v>
      </c>
      <c r="D630" s="1565">
        <v>1182.75</v>
      </c>
      <c r="E630" s="1565">
        <v>1221.6300000000001</v>
      </c>
      <c r="F630" s="1565" t="s">
        <v>22</v>
      </c>
      <c r="G630" s="1565">
        <v>417.68</v>
      </c>
      <c r="H630" s="1565">
        <v>431.41</v>
      </c>
      <c r="I630" s="1565">
        <v>0</v>
      </c>
      <c r="J630" s="1566">
        <v>0</v>
      </c>
      <c r="K630" s="1554"/>
    </row>
    <row r="631" spans="1:11" s="793" customFormat="1" ht="28.5" customHeight="1" x14ac:dyDescent="0.25">
      <c r="A631" s="1565" t="s">
        <v>1881</v>
      </c>
      <c r="B631" s="1566" t="s">
        <v>1882</v>
      </c>
      <c r="C631" s="1565" t="s">
        <v>1268</v>
      </c>
      <c r="D631" s="1565">
        <v>3112.5</v>
      </c>
      <c r="E631" s="1565">
        <v>3209.7</v>
      </c>
      <c r="F631" s="1565" t="s">
        <v>22</v>
      </c>
      <c r="G631" s="1565">
        <v>1099.17</v>
      </c>
      <c r="H631" s="1565">
        <v>1133.5</v>
      </c>
      <c r="I631" s="1565">
        <v>0</v>
      </c>
      <c r="J631" s="1566">
        <v>0</v>
      </c>
      <c r="K631" s="1554"/>
    </row>
    <row r="632" spans="1:11" s="793" customFormat="1" ht="28.5" customHeight="1" x14ac:dyDescent="0.25">
      <c r="A632" s="1565" t="s">
        <v>1883</v>
      </c>
      <c r="B632" s="1566" t="s">
        <v>7192</v>
      </c>
      <c r="C632" s="1565" t="s">
        <v>1268</v>
      </c>
      <c r="D632" s="1565">
        <v>1867.5</v>
      </c>
      <c r="E632" s="1565">
        <v>2675.48</v>
      </c>
      <c r="F632" s="1565" t="s">
        <v>22</v>
      </c>
      <c r="G632" s="1565">
        <v>659.5</v>
      </c>
      <c r="H632" s="1565">
        <v>944.84</v>
      </c>
      <c r="I632" s="1565">
        <v>0</v>
      </c>
      <c r="J632" s="1566">
        <v>0</v>
      </c>
      <c r="K632" s="1554"/>
    </row>
    <row r="633" spans="1:11" s="793" customFormat="1" ht="28.5" customHeight="1" x14ac:dyDescent="0.25">
      <c r="A633" s="1565" t="s">
        <v>1885</v>
      </c>
      <c r="B633" s="1566" t="s">
        <v>1886</v>
      </c>
      <c r="C633" s="1565" t="s">
        <v>1268</v>
      </c>
      <c r="D633" s="1565">
        <v>2303.25</v>
      </c>
      <c r="E633" s="1565">
        <v>2303.25</v>
      </c>
      <c r="F633" s="1565" t="s">
        <v>22</v>
      </c>
      <c r="G633" s="1565">
        <v>813.39</v>
      </c>
      <c r="H633" s="1565">
        <v>813.39</v>
      </c>
      <c r="I633" s="1565">
        <v>0</v>
      </c>
      <c r="J633" s="1566">
        <v>0</v>
      </c>
      <c r="K633" s="1554"/>
    </row>
    <row r="634" spans="1:11" s="793" customFormat="1" ht="28.5" customHeight="1" x14ac:dyDescent="0.25">
      <c r="A634" s="1565" t="s">
        <v>1887</v>
      </c>
      <c r="B634" s="1566" t="s">
        <v>7193</v>
      </c>
      <c r="C634" s="1565" t="s">
        <v>1268</v>
      </c>
      <c r="D634" s="1565">
        <v>1556.25</v>
      </c>
      <c r="E634" s="1565">
        <v>1556.25</v>
      </c>
      <c r="F634" s="1565" t="s">
        <v>22</v>
      </c>
      <c r="G634" s="1565">
        <v>549.59</v>
      </c>
      <c r="H634" s="1565">
        <v>549.59</v>
      </c>
      <c r="I634" s="1565">
        <v>0</v>
      </c>
      <c r="J634" s="1566">
        <v>0</v>
      </c>
      <c r="K634" s="1554"/>
    </row>
    <row r="635" spans="1:11" s="793" customFormat="1" ht="28.5" customHeight="1" x14ac:dyDescent="0.25">
      <c r="A635" s="1565" t="s">
        <v>1889</v>
      </c>
      <c r="B635" s="1566" t="s">
        <v>7194</v>
      </c>
      <c r="C635" s="1565" t="s">
        <v>1268</v>
      </c>
      <c r="D635" s="1565">
        <v>2707.88</v>
      </c>
      <c r="E635" s="1565">
        <v>2707.88</v>
      </c>
      <c r="F635" s="1565" t="s">
        <v>22</v>
      </c>
      <c r="G635" s="1565">
        <v>956.28</v>
      </c>
      <c r="H635" s="1565">
        <v>956.28</v>
      </c>
      <c r="I635" s="1565">
        <v>0</v>
      </c>
      <c r="J635" s="1566">
        <v>0</v>
      </c>
      <c r="K635" s="1554"/>
    </row>
    <row r="636" spans="1:11" s="793" customFormat="1" ht="28.5" customHeight="1" x14ac:dyDescent="0.25">
      <c r="A636" s="1565" t="s">
        <v>1891</v>
      </c>
      <c r="B636" s="1566" t="s">
        <v>7195</v>
      </c>
      <c r="C636" s="1565" t="s">
        <v>1331</v>
      </c>
      <c r="D636" s="1565">
        <v>1556.25</v>
      </c>
      <c r="E636" s="1565">
        <v>1556.25</v>
      </c>
      <c r="F636" s="1565" t="s">
        <v>21</v>
      </c>
      <c r="G636" s="1565">
        <v>167.45</v>
      </c>
      <c r="H636" s="1565">
        <v>167.45</v>
      </c>
      <c r="I636" s="1565">
        <v>0</v>
      </c>
      <c r="J636" s="1566" t="s">
        <v>7196</v>
      </c>
      <c r="K636" s="1554"/>
    </row>
    <row r="637" spans="1:11" s="793" customFormat="1" ht="28.5" customHeight="1" x14ac:dyDescent="0.25">
      <c r="A637" s="1565" t="s">
        <v>1893</v>
      </c>
      <c r="B637" s="1566" t="s">
        <v>7197</v>
      </c>
      <c r="C637" s="1565" t="s">
        <v>1268</v>
      </c>
      <c r="D637" s="1565">
        <v>20260.509999999998</v>
      </c>
      <c r="E637" s="1565">
        <v>41943.23</v>
      </c>
      <c r="F637" s="1565" t="s">
        <v>22</v>
      </c>
      <c r="G637" s="1565">
        <v>7154.94</v>
      </c>
      <c r="H637" s="1565">
        <v>14812.13</v>
      </c>
      <c r="I637" s="1565" t="s">
        <v>7198</v>
      </c>
      <c r="J637" s="1566">
        <v>0</v>
      </c>
      <c r="K637" s="1554"/>
    </row>
    <row r="638" spans="1:11" s="793" customFormat="1" ht="28.5" customHeight="1" x14ac:dyDescent="0.25">
      <c r="A638" s="1565" t="s">
        <v>1895</v>
      </c>
      <c r="B638" s="1566" t="s">
        <v>1896</v>
      </c>
      <c r="C638" s="1565" t="s">
        <v>1681</v>
      </c>
      <c r="D638" s="1565">
        <v>4886.63</v>
      </c>
      <c r="E638" s="1565">
        <v>4886.63</v>
      </c>
      <c r="F638" s="1565" t="s">
        <v>906</v>
      </c>
      <c r="G638" s="1565">
        <v>4886.63</v>
      </c>
      <c r="H638" s="1565">
        <v>4886.63</v>
      </c>
      <c r="I638" s="1565">
        <v>0</v>
      </c>
      <c r="J638" s="1566">
        <v>0</v>
      </c>
      <c r="K638" s="1554"/>
    </row>
    <row r="639" spans="1:11" s="793" customFormat="1" ht="28.5" customHeight="1" x14ac:dyDescent="0.25">
      <c r="A639" s="1565" t="s">
        <v>1897</v>
      </c>
      <c r="B639" s="1566" t="s">
        <v>1898</v>
      </c>
      <c r="C639" s="1565" t="s">
        <v>1681</v>
      </c>
      <c r="D639" s="1565">
        <v>3392.63</v>
      </c>
      <c r="E639" s="1565">
        <v>3392.63</v>
      </c>
      <c r="F639" s="1565" t="s">
        <v>906</v>
      </c>
      <c r="G639" s="1565">
        <v>3392.63</v>
      </c>
      <c r="H639" s="1565">
        <v>3392.63</v>
      </c>
      <c r="I639" s="1565">
        <v>0</v>
      </c>
      <c r="J639" s="1566">
        <v>0</v>
      </c>
      <c r="K639" s="1554"/>
    </row>
    <row r="640" spans="1:11" s="793" customFormat="1" ht="28.5" customHeight="1" x14ac:dyDescent="0.25">
      <c r="A640" s="1565" t="s">
        <v>1899</v>
      </c>
      <c r="B640" s="1566" t="s">
        <v>7199</v>
      </c>
      <c r="C640" s="1565" t="s">
        <v>1331</v>
      </c>
      <c r="D640" s="1565">
        <v>3162.92</v>
      </c>
      <c r="E640" s="1565">
        <v>9469.6299999999992</v>
      </c>
      <c r="F640" s="1565" t="s">
        <v>21</v>
      </c>
      <c r="G640" s="1565">
        <v>340.33</v>
      </c>
      <c r="H640" s="1565">
        <v>1018.93</v>
      </c>
      <c r="I640" s="1565" t="s">
        <v>7200</v>
      </c>
      <c r="J640" s="1566">
        <v>0</v>
      </c>
      <c r="K640" s="1554"/>
    </row>
    <row r="641" spans="1:11" s="793" customFormat="1" ht="28.5" customHeight="1" x14ac:dyDescent="0.25">
      <c r="A641" s="1565" t="s">
        <v>1901</v>
      </c>
      <c r="B641" s="1566" t="s">
        <v>7201</v>
      </c>
      <c r="C641" s="1565" t="s">
        <v>1331</v>
      </c>
      <c r="D641" s="1565">
        <v>4130.16</v>
      </c>
      <c r="E641" s="1565">
        <v>12231.57</v>
      </c>
      <c r="F641" s="1565" t="s">
        <v>21</v>
      </c>
      <c r="G641" s="1565">
        <v>444.41</v>
      </c>
      <c r="H641" s="1565">
        <v>1316.12</v>
      </c>
      <c r="I641" s="1565" t="s">
        <v>7133</v>
      </c>
      <c r="J641" s="1566">
        <v>0</v>
      </c>
      <c r="K641" s="1554"/>
    </row>
    <row r="642" spans="1:11" s="793" customFormat="1" ht="28.5" customHeight="1" x14ac:dyDescent="0.25">
      <c r="A642" s="1565" t="s">
        <v>1903</v>
      </c>
      <c r="B642" s="1566" t="s">
        <v>7202</v>
      </c>
      <c r="C642" s="1565" t="s">
        <v>1331</v>
      </c>
      <c r="D642" s="1565">
        <v>4130.16</v>
      </c>
      <c r="E642" s="1565">
        <v>11862.25</v>
      </c>
      <c r="F642" s="1565" t="s">
        <v>21</v>
      </c>
      <c r="G642" s="1565">
        <v>444.41</v>
      </c>
      <c r="H642" s="1565">
        <v>1276.3800000000001</v>
      </c>
      <c r="I642" s="1565" t="s">
        <v>7133</v>
      </c>
      <c r="J642" s="1566">
        <v>0</v>
      </c>
      <c r="K642" s="1554"/>
    </row>
    <row r="643" spans="1:11" s="793" customFormat="1" ht="28.5" customHeight="1" x14ac:dyDescent="0.25">
      <c r="A643" s="1565" t="s">
        <v>1905</v>
      </c>
      <c r="B643" s="1566" t="s">
        <v>7203</v>
      </c>
      <c r="C643" s="1565" t="s">
        <v>1331</v>
      </c>
      <c r="D643" s="1565">
        <v>4130.16</v>
      </c>
      <c r="E643" s="1565">
        <v>11641.92</v>
      </c>
      <c r="F643" s="1565" t="s">
        <v>21</v>
      </c>
      <c r="G643" s="1565">
        <v>444.41</v>
      </c>
      <c r="H643" s="1565">
        <v>1252.67</v>
      </c>
      <c r="I643" s="1565" t="s">
        <v>7133</v>
      </c>
      <c r="J643" s="1566">
        <v>0</v>
      </c>
      <c r="K643" s="1554"/>
    </row>
    <row r="644" spans="1:11" s="793" customFormat="1" ht="28.5" customHeight="1" x14ac:dyDescent="0.25">
      <c r="A644" s="1565" t="s">
        <v>1907</v>
      </c>
      <c r="B644" s="1566" t="s">
        <v>7204</v>
      </c>
      <c r="C644" s="1565" t="s">
        <v>1331</v>
      </c>
      <c r="D644" s="1565">
        <v>4130.16</v>
      </c>
      <c r="E644" s="1565">
        <v>11494.51</v>
      </c>
      <c r="F644" s="1565" t="s">
        <v>21</v>
      </c>
      <c r="G644" s="1565">
        <v>444.41</v>
      </c>
      <c r="H644" s="1565">
        <v>1236.81</v>
      </c>
      <c r="I644" s="1565" t="s">
        <v>7133</v>
      </c>
      <c r="J644" s="1566">
        <v>0</v>
      </c>
      <c r="K644" s="1554"/>
    </row>
    <row r="645" spans="1:11" s="793" customFormat="1" ht="28.5" customHeight="1" x14ac:dyDescent="0.25">
      <c r="A645" s="1565" t="s">
        <v>1909</v>
      </c>
      <c r="B645" s="1566" t="s">
        <v>7205</v>
      </c>
      <c r="C645" s="1565" t="s">
        <v>1331</v>
      </c>
      <c r="D645" s="1565">
        <v>4130.16</v>
      </c>
      <c r="E645" s="1565">
        <v>11390.53</v>
      </c>
      <c r="F645" s="1565" t="s">
        <v>21</v>
      </c>
      <c r="G645" s="1565">
        <v>444.41</v>
      </c>
      <c r="H645" s="1565">
        <v>1225.6199999999999</v>
      </c>
      <c r="I645" s="1565" t="s">
        <v>7133</v>
      </c>
      <c r="J645" s="1566">
        <v>0</v>
      </c>
      <c r="K645" s="1554"/>
    </row>
    <row r="646" spans="1:11" s="793" customFormat="1" ht="28.5" customHeight="1" x14ac:dyDescent="0.25">
      <c r="A646" s="1565" t="s">
        <v>1911</v>
      </c>
      <c r="B646" s="1566" t="s">
        <v>7206</v>
      </c>
      <c r="C646" s="1565" t="s">
        <v>1331</v>
      </c>
      <c r="D646" s="1565">
        <v>4130.16</v>
      </c>
      <c r="E646" s="1565">
        <v>11312.99</v>
      </c>
      <c r="F646" s="1565" t="s">
        <v>21</v>
      </c>
      <c r="G646" s="1565">
        <v>444.41</v>
      </c>
      <c r="H646" s="1565">
        <v>1217.28</v>
      </c>
      <c r="I646" s="1565" t="s">
        <v>7133</v>
      </c>
      <c r="J646" s="1566">
        <v>0</v>
      </c>
      <c r="K646" s="1554"/>
    </row>
    <row r="647" spans="1:11" s="793" customFormat="1" ht="28.5" customHeight="1" x14ac:dyDescent="0.25">
      <c r="A647" s="1565" t="s">
        <v>1913</v>
      </c>
      <c r="B647" s="1566" t="s">
        <v>7207</v>
      </c>
      <c r="C647" s="1565" t="s">
        <v>1331</v>
      </c>
      <c r="D647" s="1565">
        <v>4130.16</v>
      </c>
      <c r="E647" s="1565">
        <v>11251.51</v>
      </c>
      <c r="F647" s="1565" t="s">
        <v>21</v>
      </c>
      <c r="G647" s="1565">
        <v>444.41</v>
      </c>
      <c r="H647" s="1565">
        <v>1210.6600000000001</v>
      </c>
      <c r="I647" s="1565" t="s">
        <v>7133</v>
      </c>
      <c r="J647" s="1566">
        <v>0</v>
      </c>
      <c r="K647" s="1554"/>
    </row>
    <row r="648" spans="1:11" s="793" customFormat="1" ht="28.5" customHeight="1" x14ac:dyDescent="0.25">
      <c r="A648" s="1565" t="s">
        <v>1915</v>
      </c>
      <c r="B648" s="1566" t="s">
        <v>7208</v>
      </c>
      <c r="C648" s="1565" t="s">
        <v>1331</v>
      </c>
      <c r="D648" s="1565">
        <v>4130.16</v>
      </c>
      <c r="E648" s="1565">
        <v>9323.01</v>
      </c>
      <c r="F648" s="1565" t="s">
        <v>21</v>
      </c>
      <c r="G648" s="1565">
        <v>444.41</v>
      </c>
      <c r="H648" s="1565">
        <v>1003.16</v>
      </c>
      <c r="I648" s="1565" t="s">
        <v>7139</v>
      </c>
      <c r="J648" s="1566">
        <v>0</v>
      </c>
      <c r="K648" s="1554"/>
    </row>
    <row r="649" spans="1:11" s="793" customFormat="1" ht="28.5" customHeight="1" x14ac:dyDescent="0.25">
      <c r="A649" s="1565" t="s">
        <v>1917</v>
      </c>
      <c r="B649" s="1566" t="s">
        <v>7209</v>
      </c>
      <c r="C649" s="1565" t="s">
        <v>1331</v>
      </c>
      <c r="D649" s="1565">
        <v>4130.16</v>
      </c>
      <c r="E649" s="1565">
        <v>9244.15</v>
      </c>
      <c r="F649" s="1565" t="s">
        <v>21</v>
      </c>
      <c r="G649" s="1565">
        <v>444.41</v>
      </c>
      <c r="H649" s="1565">
        <v>994.67</v>
      </c>
      <c r="I649" s="1565" t="s">
        <v>7139</v>
      </c>
      <c r="J649" s="1566">
        <v>0</v>
      </c>
      <c r="K649" s="1554"/>
    </row>
    <row r="650" spans="1:11" s="793" customFormat="1" ht="28.5" customHeight="1" x14ac:dyDescent="0.25">
      <c r="A650" s="1565" t="s">
        <v>1919</v>
      </c>
      <c r="B650" s="1566" t="s">
        <v>7210</v>
      </c>
      <c r="C650" s="1565" t="s">
        <v>1331</v>
      </c>
      <c r="D650" s="1565">
        <v>4130.16</v>
      </c>
      <c r="E650" s="1565">
        <v>9165.6200000000008</v>
      </c>
      <c r="F650" s="1565" t="s">
        <v>21</v>
      </c>
      <c r="G650" s="1565">
        <v>444.41</v>
      </c>
      <c r="H650" s="1565">
        <v>986.22</v>
      </c>
      <c r="I650" s="1565" t="s">
        <v>7139</v>
      </c>
      <c r="J650" s="1566">
        <v>0</v>
      </c>
      <c r="K650" s="1554"/>
    </row>
    <row r="651" spans="1:11" s="793" customFormat="1" ht="28.5" customHeight="1" x14ac:dyDescent="0.25">
      <c r="A651" s="1565" t="s">
        <v>1921</v>
      </c>
      <c r="B651" s="1566" t="s">
        <v>7211</v>
      </c>
      <c r="C651" s="1565" t="s">
        <v>1331</v>
      </c>
      <c r="D651" s="1565">
        <v>4130.16</v>
      </c>
      <c r="E651" s="1565">
        <v>9096.0400000000009</v>
      </c>
      <c r="F651" s="1565" t="s">
        <v>21</v>
      </c>
      <c r="G651" s="1565">
        <v>444.41</v>
      </c>
      <c r="H651" s="1565">
        <v>978.73</v>
      </c>
      <c r="I651" s="1565" t="s">
        <v>7139</v>
      </c>
      <c r="J651" s="1566">
        <v>0</v>
      </c>
      <c r="K651" s="1554"/>
    </row>
    <row r="652" spans="1:11" s="793" customFormat="1" ht="28.5" customHeight="1" x14ac:dyDescent="0.25">
      <c r="A652" s="1565" t="s">
        <v>1923</v>
      </c>
      <c r="B652" s="1566" t="s">
        <v>7212</v>
      </c>
      <c r="C652" s="1565" t="s">
        <v>1331</v>
      </c>
      <c r="D652" s="1565">
        <v>4130.16</v>
      </c>
      <c r="E652" s="1565">
        <v>9057.26</v>
      </c>
      <c r="F652" s="1565" t="s">
        <v>21</v>
      </c>
      <c r="G652" s="1565">
        <v>444.41</v>
      </c>
      <c r="H652" s="1565">
        <v>974.56</v>
      </c>
      <c r="I652" s="1565" t="s">
        <v>7139</v>
      </c>
      <c r="J652" s="1566">
        <v>0</v>
      </c>
      <c r="K652" s="1554"/>
    </row>
    <row r="653" spans="1:11" s="793" customFormat="1" ht="28.5" customHeight="1" x14ac:dyDescent="0.25">
      <c r="A653" s="1565" t="s">
        <v>1925</v>
      </c>
      <c r="B653" s="1566" t="s">
        <v>7213</v>
      </c>
      <c r="C653" s="1565" t="s">
        <v>1331</v>
      </c>
      <c r="D653" s="1565">
        <v>4130.16</v>
      </c>
      <c r="E653" s="1565">
        <v>9191.91</v>
      </c>
      <c r="F653" s="1565" t="s">
        <v>21</v>
      </c>
      <c r="G653" s="1565">
        <v>444.41</v>
      </c>
      <c r="H653" s="1565">
        <v>989.05</v>
      </c>
      <c r="I653" s="1565" t="s">
        <v>7145</v>
      </c>
      <c r="J653" s="1566">
        <v>0</v>
      </c>
      <c r="K653" s="1554"/>
    </row>
    <row r="654" spans="1:11" s="793" customFormat="1" ht="28.5" customHeight="1" x14ac:dyDescent="0.25">
      <c r="A654" s="1565" t="s">
        <v>1927</v>
      </c>
      <c r="B654" s="1566" t="s">
        <v>7214</v>
      </c>
      <c r="C654" s="1565" t="s">
        <v>1331</v>
      </c>
      <c r="D654" s="1565">
        <v>591.38</v>
      </c>
      <c r="E654" s="1565">
        <v>630.26</v>
      </c>
      <c r="F654" s="1565" t="s">
        <v>21</v>
      </c>
      <c r="G654" s="1565">
        <v>63.63</v>
      </c>
      <c r="H654" s="1565">
        <v>67.819999999999993</v>
      </c>
      <c r="I654" s="1565">
        <v>0</v>
      </c>
      <c r="J654" s="1566">
        <v>0</v>
      </c>
      <c r="K654" s="1554"/>
    </row>
    <row r="655" spans="1:11" s="793" customFormat="1" ht="28.5" customHeight="1" x14ac:dyDescent="0.25">
      <c r="A655" s="1565" t="s">
        <v>1929</v>
      </c>
      <c r="B655" s="1566" t="s">
        <v>7215</v>
      </c>
      <c r="C655" s="1565" t="s">
        <v>1331</v>
      </c>
      <c r="D655" s="1565">
        <v>1369.5</v>
      </c>
      <c r="E655" s="1565">
        <v>1408.38</v>
      </c>
      <c r="F655" s="1565" t="s">
        <v>21</v>
      </c>
      <c r="G655" s="1565">
        <v>147.36000000000001</v>
      </c>
      <c r="H655" s="1565">
        <v>151.54</v>
      </c>
      <c r="I655" s="1565">
        <v>0</v>
      </c>
      <c r="J655" s="1566">
        <v>0</v>
      </c>
      <c r="K655" s="1554"/>
    </row>
    <row r="656" spans="1:11" s="793" customFormat="1" ht="28.5" customHeight="1" x14ac:dyDescent="0.25">
      <c r="A656" s="1565" t="s">
        <v>1931</v>
      </c>
      <c r="B656" s="1566" t="s">
        <v>7216</v>
      </c>
      <c r="C656" s="1565" t="s">
        <v>1331</v>
      </c>
      <c r="D656" s="1565">
        <v>2147.63</v>
      </c>
      <c r="E656" s="1565">
        <v>2196.23</v>
      </c>
      <c r="F656" s="1565" t="s">
        <v>21</v>
      </c>
      <c r="G656" s="1565">
        <v>231.08</v>
      </c>
      <c r="H656" s="1565">
        <v>236.31</v>
      </c>
      <c r="I656" s="1565">
        <v>0</v>
      </c>
      <c r="J656" s="1566">
        <v>0</v>
      </c>
      <c r="K656" s="1554"/>
    </row>
    <row r="657" spans="1:11" s="793" customFormat="1" ht="28.5" customHeight="1" x14ac:dyDescent="0.25">
      <c r="A657" s="1565" t="s">
        <v>1933</v>
      </c>
      <c r="B657" s="1566" t="s">
        <v>7217</v>
      </c>
      <c r="C657" s="1565" t="s">
        <v>1331</v>
      </c>
      <c r="D657" s="1565">
        <v>3501.56</v>
      </c>
      <c r="E657" s="1565">
        <v>3569.6</v>
      </c>
      <c r="F657" s="1565" t="s">
        <v>21</v>
      </c>
      <c r="G657" s="1565">
        <v>376.77</v>
      </c>
      <c r="H657" s="1565">
        <v>384.09</v>
      </c>
      <c r="I657" s="1565">
        <v>0</v>
      </c>
      <c r="J657" s="1566">
        <v>0</v>
      </c>
      <c r="K657" s="1554"/>
    </row>
    <row r="658" spans="1:11" s="793" customFormat="1" ht="28.5" customHeight="1" x14ac:dyDescent="0.25">
      <c r="A658" s="1565" t="s">
        <v>1935</v>
      </c>
      <c r="B658" s="1566" t="s">
        <v>7218</v>
      </c>
      <c r="C658" s="1565" t="s">
        <v>1331</v>
      </c>
      <c r="D658" s="1565">
        <v>4744.58</v>
      </c>
      <c r="E658" s="1565">
        <v>13068.79</v>
      </c>
      <c r="F658" s="1565" t="s">
        <v>21</v>
      </c>
      <c r="G658" s="1565">
        <v>510.52</v>
      </c>
      <c r="H658" s="1565">
        <v>1406.2</v>
      </c>
      <c r="I658" s="1565">
        <v>7.19</v>
      </c>
      <c r="J658" s="1566">
        <v>0</v>
      </c>
      <c r="K658" s="1554"/>
    </row>
    <row r="659" spans="1:11" s="793" customFormat="1" ht="28.5" customHeight="1" x14ac:dyDescent="0.25">
      <c r="A659" s="1565" t="s">
        <v>1937</v>
      </c>
      <c r="B659" s="1566" t="s">
        <v>7219</v>
      </c>
      <c r="C659" s="1565" t="s">
        <v>1331</v>
      </c>
      <c r="D659" s="1565">
        <v>6094.27</v>
      </c>
      <c r="E659" s="1565">
        <v>17621.75</v>
      </c>
      <c r="F659" s="1565" t="s">
        <v>21</v>
      </c>
      <c r="G659" s="1565">
        <v>655.74</v>
      </c>
      <c r="H659" s="1565">
        <v>1896.1</v>
      </c>
      <c r="I659" s="1565" t="s">
        <v>7220</v>
      </c>
      <c r="J659" s="1566">
        <v>0</v>
      </c>
      <c r="K659" s="1554"/>
    </row>
    <row r="660" spans="1:11" s="793" customFormat="1" ht="28.5" customHeight="1" x14ac:dyDescent="0.25">
      <c r="A660" s="1565" t="s">
        <v>1939</v>
      </c>
      <c r="B660" s="1566" t="s">
        <v>7221</v>
      </c>
      <c r="C660" s="1565" t="s">
        <v>1331</v>
      </c>
      <c r="D660" s="1565">
        <v>6094.27</v>
      </c>
      <c r="E660" s="1565">
        <v>16884.689999999999</v>
      </c>
      <c r="F660" s="1565" t="s">
        <v>21</v>
      </c>
      <c r="G660" s="1565">
        <v>655.74</v>
      </c>
      <c r="H660" s="1565">
        <v>1816.79</v>
      </c>
      <c r="I660" s="1565" t="s">
        <v>7220</v>
      </c>
      <c r="J660" s="1566">
        <v>0</v>
      </c>
      <c r="K660" s="1554"/>
    </row>
    <row r="661" spans="1:11" s="793" customFormat="1" ht="28.5" customHeight="1" x14ac:dyDescent="0.25">
      <c r="A661" s="1565" t="s">
        <v>1941</v>
      </c>
      <c r="B661" s="1566" t="s">
        <v>7222</v>
      </c>
      <c r="C661" s="1565" t="s">
        <v>1331</v>
      </c>
      <c r="D661" s="1565">
        <v>6094.27</v>
      </c>
      <c r="E661" s="1565">
        <v>16442.45</v>
      </c>
      <c r="F661" s="1565" t="s">
        <v>21</v>
      </c>
      <c r="G661" s="1565">
        <v>655.74</v>
      </c>
      <c r="H661" s="1565">
        <v>1769.21</v>
      </c>
      <c r="I661" s="1565" t="s">
        <v>7220</v>
      </c>
      <c r="J661" s="1566">
        <v>0</v>
      </c>
      <c r="K661" s="1554"/>
    </row>
    <row r="662" spans="1:11" s="793" customFormat="1" ht="28.5" customHeight="1" x14ac:dyDescent="0.25">
      <c r="A662" s="1565" t="s">
        <v>1943</v>
      </c>
      <c r="B662" s="1566" t="s">
        <v>7223</v>
      </c>
      <c r="C662" s="1565" t="s">
        <v>1331</v>
      </c>
      <c r="D662" s="1565">
        <v>6094.27</v>
      </c>
      <c r="E662" s="1565">
        <v>16147.63</v>
      </c>
      <c r="F662" s="1565" t="s">
        <v>21</v>
      </c>
      <c r="G662" s="1565">
        <v>655.74</v>
      </c>
      <c r="H662" s="1565">
        <v>1737.48</v>
      </c>
      <c r="I662" s="1565" t="s">
        <v>7220</v>
      </c>
      <c r="J662" s="1566">
        <v>0</v>
      </c>
      <c r="K662" s="1554"/>
    </row>
    <row r="663" spans="1:11" s="793" customFormat="1" ht="28.5" customHeight="1" x14ac:dyDescent="0.25">
      <c r="A663" s="1565" t="s">
        <v>1945</v>
      </c>
      <c r="B663" s="1566" t="s">
        <v>7224</v>
      </c>
      <c r="C663" s="1565" t="s">
        <v>1331</v>
      </c>
      <c r="D663" s="1565">
        <v>6094.27</v>
      </c>
      <c r="E663" s="1565">
        <v>15939.67</v>
      </c>
      <c r="F663" s="1565" t="s">
        <v>21</v>
      </c>
      <c r="G663" s="1565">
        <v>655.74</v>
      </c>
      <c r="H663" s="1565">
        <v>1715.11</v>
      </c>
      <c r="I663" s="1565" t="s">
        <v>7220</v>
      </c>
      <c r="J663" s="1566">
        <v>0</v>
      </c>
      <c r="K663" s="1554"/>
    </row>
    <row r="664" spans="1:11" s="793" customFormat="1" ht="28.5" customHeight="1" x14ac:dyDescent="0.25">
      <c r="A664" s="1565" t="s">
        <v>1947</v>
      </c>
      <c r="B664" s="1566" t="s">
        <v>7225</v>
      </c>
      <c r="C664" s="1565" t="s">
        <v>1331</v>
      </c>
      <c r="D664" s="1565">
        <v>6094.27</v>
      </c>
      <c r="E664" s="1565">
        <v>15779.25</v>
      </c>
      <c r="F664" s="1565" t="s">
        <v>21</v>
      </c>
      <c r="G664" s="1565">
        <v>655.74</v>
      </c>
      <c r="H664" s="1565">
        <v>1697.85</v>
      </c>
      <c r="I664" s="1565" t="s">
        <v>7220</v>
      </c>
      <c r="J664" s="1566">
        <v>0</v>
      </c>
      <c r="K664" s="1554"/>
    </row>
    <row r="665" spans="1:11" s="793" customFormat="1" ht="28.5" customHeight="1" x14ac:dyDescent="0.25">
      <c r="A665" s="1565" t="s">
        <v>1949</v>
      </c>
      <c r="B665" s="1566" t="s">
        <v>7226</v>
      </c>
      <c r="C665" s="1565" t="s">
        <v>1331</v>
      </c>
      <c r="D665" s="1565">
        <v>6094.27</v>
      </c>
      <c r="E665" s="1565">
        <v>15653.87</v>
      </c>
      <c r="F665" s="1565" t="s">
        <v>21</v>
      </c>
      <c r="G665" s="1565">
        <v>655.74</v>
      </c>
      <c r="H665" s="1565">
        <v>1684.36</v>
      </c>
      <c r="I665" s="1565" t="s">
        <v>7220</v>
      </c>
      <c r="J665" s="1566">
        <v>0</v>
      </c>
      <c r="K665" s="1554"/>
    </row>
    <row r="666" spans="1:11" s="793" customFormat="1" ht="28.5" customHeight="1" x14ac:dyDescent="0.25">
      <c r="A666" s="1565" t="s">
        <v>1951</v>
      </c>
      <c r="B666" s="1566" t="s">
        <v>7227</v>
      </c>
      <c r="C666" s="1565" t="s">
        <v>1331</v>
      </c>
      <c r="D666" s="1565">
        <v>6094.27</v>
      </c>
      <c r="E666" s="1565">
        <v>16344.18</v>
      </c>
      <c r="F666" s="1565" t="s">
        <v>21</v>
      </c>
      <c r="G666" s="1565">
        <v>655.74</v>
      </c>
      <c r="H666" s="1565">
        <v>1758.63</v>
      </c>
      <c r="I666" s="1565" t="s">
        <v>7228</v>
      </c>
      <c r="J666" s="1566">
        <v>0</v>
      </c>
      <c r="K666" s="1554"/>
    </row>
    <row r="667" spans="1:11" s="793" customFormat="1" ht="28.5" customHeight="1" x14ac:dyDescent="0.25">
      <c r="A667" s="1565" t="s">
        <v>1953</v>
      </c>
      <c r="B667" s="1566" t="s">
        <v>7229</v>
      </c>
      <c r="C667" s="1565" t="s">
        <v>1331</v>
      </c>
      <c r="D667" s="1565">
        <v>6094.27</v>
      </c>
      <c r="E667" s="1565">
        <v>16157.88</v>
      </c>
      <c r="F667" s="1565" t="s">
        <v>21</v>
      </c>
      <c r="G667" s="1565">
        <v>655.74</v>
      </c>
      <c r="H667" s="1565">
        <v>1738.59</v>
      </c>
      <c r="I667" s="1565" t="s">
        <v>7228</v>
      </c>
      <c r="J667" s="1566">
        <v>0</v>
      </c>
      <c r="K667" s="1554"/>
    </row>
    <row r="668" spans="1:11" s="793" customFormat="1" ht="28.5" customHeight="1" x14ac:dyDescent="0.25">
      <c r="A668" s="1565" t="s">
        <v>1955</v>
      </c>
      <c r="B668" s="1566" t="s">
        <v>7230</v>
      </c>
      <c r="C668" s="1565" t="s">
        <v>1331</v>
      </c>
      <c r="D668" s="1565">
        <v>6094.27</v>
      </c>
      <c r="E668" s="1565">
        <v>16029.06</v>
      </c>
      <c r="F668" s="1565" t="s">
        <v>21</v>
      </c>
      <c r="G668" s="1565">
        <v>655.74</v>
      </c>
      <c r="H668" s="1565">
        <v>1724.73</v>
      </c>
      <c r="I668" s="1565" t="s">
        <v>7228</v>
      </c>
      <c r="J668" s="1566">
        <v>0</v>
      </c>
      <c r="K668" s="1554"/>
    </row>
    <row r="669" spans="1:11" s="793" customFormat="1" ht="28.5" customHeight="1" x14ac:dyDescent="0.25">
      <c r="A669" s="1565" t="s">
        <v>1957</v>
      </c>
      <c r="B669" s="1566" t="s">
        <v>7231</v>
      </c>
      <c r="C669" s="1565" t="s">
        <v>1331</v>
      </c>
      <c r="D669" s="1565">
        <v>6094.27</v>
      </c>
      <c r="E669" s="1565">
        <v>15893.39</v>
      </c>
      <c r="F669" s="1565" t="s">
        <v>21</v>
      </c>
      <c r="G669" s="1565">
        <v>655.74</v>
      </c>
      <c r="H669" s="1565">
        <v>1710.13</v>
      </c>
      <c r="I669" s="1565" t="s">
        <v>7228</v>
      </c>
      <c r="J669" s="1566">
        <v>0</v>
      </c>
      <c r="K669" s="1554"/>
    </row>
    <row r="670" spans="1:11" s="793" customFormat="1" ht="28.5" customHeight="1" x14ac:dyDescent="0.25">
      <c r="A670" s="1565" t="s">
        <v>1959</v>
      </c>
      <c r="B670" s="1566" t="s">
        <v>7232</v>
      </c>
      <c r="C670" s="1565" t="s">
        <v>1331</v>
      </c>
      <c r="D670" s="1565">
        <v>6094.27</v>
      </c>
      <c r="E670" s="1565">
        <v>15804.61</v>
      </c>
      <c r="F670" s="1565" t="s">
        <v>21</v>
      </c>
      <c r="G670" s="1565">
        <v>655.74</v>
      </c>
      <c r="H670" s="1565">
        <v>1700.58</v>
      </c>
      <c r="I670" s="1565" t="s">
        <v>7228</v>
      </c>
      <c r="J670" s="1566">
        <v>0</v>
      </c>
      <c r="K670" s="1554"/>
    </row>
    <row r="671" spans="1:11" s="793" customFormat="1" ht="28.5" customHeight="1" x14ac:dyDescent="0.25">
      <c r="A671" s="1565" t="s">
        <v>1961</v>
      </c>
      <c r="B671" s="1566" t="s">
        <v>7233</v>
      </c>
      <c r="C671" s="1565" t="s">
        <v>1331</v>
      </c>
      <c r="D671" s="1565">
        <v>6094.27</v>
      </c>
      <c r="E671" s="1565">
        <v>16026.14</v>
      </c>
      <c r="F671" s="1565" t="s">
        <v>21</v>
      </c>
      <c r="G671" s="1565">
        <v>655.74</v>
      </c>
      <c r="H671" s="1565">
        <v>1724.41</v>
      </c>
      <c r="I671" s="1565" t="s">
        <v>7228</v>
      </c>
      <c r="J671" s="1566">
        <v>0</v>
      </c>
      <c r="K671" s="1554"/>
    </row>
    <row r="672" spans="1:11" s="793" customFormat="1" ht="28.5" customHeight="1" x14ac:dyDescent="0.25">
      <c r="A672" s="1565" t="s">
        <v>1963</v>
      </c>
      <c r="B672" s="1566" t="s">
        <v>7234</v>
      </c>
      <c r="C672" s="1565" t="s">
        <v>1331</v>
      </c>
      <c r="D672" s="1565">
        <v>890.8</v>
      </c>
      <c r="E672" s="1565">
        <v>890.8</v>
      </c>
      <c r="F672" s="1565" t="s">
        <v>21</v>
      </c>
      <c r="G672" s="1565">
        <v>95.85</v>
      </c>
      <c r="H672" s="1565">
        <v>95.85</v>
      </c>
      <c r="I672" s="1565">
        <v>0</v>
      </c>
      <c r="J672" s="1566">
        <v>0</v>
      </c>
      <c r="K672" s="1554"/>
    </row>
    <row r="673" spans="1:11" s="793" customFormat="1" ht="28.5" customHeight="1" x14ac:dyDescent="0.25">
      <c r="A673" s="1565" t="s">
        <v>1965</v>
      </c>
      <c r="B673" s="1566" t="s">
        <v>7235</v>
      </c>
      <c r="C673" s="1565" t="s">
        <v>1331</v>
      </c>
      <c r="D673" s="1565">
        <v>2739</v>
      </c>
      <c r="E673" s="1565">
        <v>2739</v>
      </c>
      <c r="F673" s="1565" t="s">
        <v>21</v>
      </c>
      <c r="G673" s="1565">
        <v>294.72000000000003</v>
      </c>
      <c r="H673" s="1565">
        <v>294.72000000000003</v>
      </c>
      <c r="I673" s="1565">
        <v>0</v>
      </c>
      <c r="J673" s="1566">
        <v>0</v>
      </c>
      <c r="K673" s="1554"/>
    </row>
    <row r="674" spans="1:11" s="793" customFormat="1" ht="28.5" customHeight="1" x14ac:dyDescent="0.25">
      <c r="A674" s="1565" t="s">
        <v>1967</v>
      </c>
      <c r="B674" s="1566" t="s">
        <v>7236</v>
      </c>
      <c r="C674" s="1565" t="s">
        <v>1331</v>
      </c>
      <c r="D674" s="1565">
        <v>4871.0600000000004</v>
      </c>
      <c r="E674" s="1565">
        <v>4871.0600000000004</v>
      </c>
      <c r="F674" s="1565" t="s">
        <v>21</v>
      </c>
      <c r="G674" s="1565">
        <v>524.13</v>
      </c>
      <c r="H674" s="1565">
        <v>524.13</v>
      </c>
      <c r="I674" s="1565">
        <v>0</v>
      </c>
      <c r="J674" s="1566">
        <v>0</v>
      </c>
      <c r="K674" s="1554"/>
    </row>
    <row r="675" spans="1:11" s="793" customFormat="1" ht="28.5" customHeight="1" x14ac:dyDescent="0.25">
      <c r="A675" s="1565" t="s">
        <v>1969</v>
      </c>
      <c r="B675" s="1566" t="s">
        <v>7237</v>
      </c>
      <c r="C675" s="1565" t="s">
        <v>1331</v>
      </c>
      <c r="D675" s="1565">
        <v>7003.13</v>
      </c>
      <c r="E675" s="1565">
        <v>7003.13</v>
      </c>
      <c r="F675" s="1565" t="s">
        <v>21</v>
      </c>
      <c r="G675" s="1565">
        <v>753.54</v>
      </c>
      <c r="H675" s="1565">
        <v>753.54</v>
      </c>
      <c r="I675" s="1565">
        <v>0</v>
      </c>
      <c r="J675" s="1566">
        <v>0</v>
      </c>
      <c r="K675" s="1554"/>
    </row>
    <row r="676" spans="1:11" s="793" customFormat="1" ht="28.5" customHeight="1" x14ac:dyDescent="0.25">
      <c r="A676" s="1565" t="s">
        <v>1971</v>
      </c>
      <c r="B676" s="1566" t="s">
        <v>1972</v>
      </c>
      <c r="C676" s="1565" t="s">
        <v>1268</v>
      </c>
      <c r="D676" s="1565">
        <v>8123.63</v>
      </c>
      <c r="E676" s="1565">
        <v>22030.7</v>
      </c>
      <c r="F676" s="1565" t="s">
        <v>22</v>
      </c>
      <c r="G676" s="1565">
        <v>2868.83</v>
      </c>
      <c r="H676" s="1565">
        <v>7780.08</v>
      </c>
      <c r="I676" s="1565" t="s">
        <v>7238</v>
      </c>
      <c r="J676" s="1566">
        <v>0</v>
      </c>
      <c r="K676" s="1554"/>
    </row>
    <row r="677" spans="1:11" s="793" customFormat="1" ht="28.5" customHeight="1" x14ac:dyDescent="0.25">
      <c r="A677" s="1565" t="s">
        <v>1973</v>
      </c>
      <c r="B677" s="1566" t="s">
        <v>7239</v>
      </c>
      <c r="C677" s="1565" t="s">
        <v>1268</v>
      </c>
      <c r="D677" s="1565">
        <v>1182.75</v>
      </c>
      <c r="E677" s="1565">
        <v>1279.95</v>
      </c>
      <c r="F677" s="1565" t="s">
        <v>22</v>
      </c>
      <c r="G677" s="1565">
        <v>417.68</v>
      </c>
      <c r="H677" s="1565">
        <v>452.01</v>
      </c>
      <c r="I677" s="1565" t="s">
        <v>7240</v>
      </c>
      <c r="J677" s="1566">
        <v>0</v>
      </c>
      <c r="K677" s="1554"/>
    </row>
    <row r="678" spans="1:11" s="793" customFormat="1" ht="28.5" customHeight="1" x14ac:dyDescent="0.25">
      <c r="A678" s="1565" t="s">
        <v>1975</v>
      </c>
      <c r="B678" s="1566" t="s">
        <v>7241</v>
      </c>
      <c r="C678" s="1565" t="s">
        <v>1331</v>
      </c>
      <c r="D678" s="1565">
        <v>2795.46</v>
      </c>
      <c r="E678" s="1565">
        <v>11214.99</v>
      </c>
      <c r="F678" s="1565" t="s">
        <v>21</v>
      </c>
      <c r="G678" s="1565">
        <v>300.79000000000002</v>
      </c>
      <c r="H678" s="1565">
        <v>1206.73</v>
      </c>
      <c r="I678" s="1565" t="s">
        <v>7242</v>
      </c>
      <c r="J678" s="1566">
        <v>0</v>
      </c>
      <c r="K678" s="1554"/>
    </row>
    <row r="679" spans="1:11" s="793" customFormat="1" ht="28.5" customHeight="1" x14ac:dyDescent="0.25">
      <c r="A679" s="1565" t="s">
        <v>1977</v>
      </c>
      <c r="B679" s="1566" t="s">
        <v>1978</v>
      </c>
      <c r="C679" s="1565" t="s">
        <v>1331</v>
      </c>
      <c r="D679" s="1565">
        <v>2795.46</v>
      </c>
      <c r="E679" s="1565">
        <v>11200.54</v>
      </c>
      <c r="F679" s="1565" t="s">
        <v>21</v>
      </c>
      <c r="G679" s="1565">
        <v>300.79000000000002</v>
      </c>
      <c r="H679" s="1565">
        <v>1205.18</v>
      </c>
      <c r="I679" s="1565" t="s">
        <v>7242</v>
      </c>
      <c r="J679" s="1566">
        <v>0</v>
      </c>
      <c r="K679" s="1554"/>
    </row>
    <row r="680" spans="1:11" s="793" customFormat="1" ht="28.5" customHeight="1" x14ac:dyDescent="0.25">
      <c r="A680" s="1565" t="s">
        <v>1979</v>
      </c>
      <c r="B680" s="1566" t="s">
        <v>7243</v>
      </c>
      <c r="C680" s="1565" t="s">
        <v>1331</v>
      </c>
      <c r="D680" s="1565">
        <v>2179.19</v>
      </c>
      <c r="E680" s="1565">
        <v>7913.06</v>
      </c>
      <c r="F680" s="1565" t="s">
        <v>21</v>
      </c>
      <c r="G680" s="1565">
        <v>234.48</v>
      </c>
      <c r="H680" s="1565">
        <v>851.45</v>
      </c>
      <c r="I680" s="1565" t="s">
        <v>7242</v>
      </c>
      <c r="J680" s="1566">
        <v>0</v>
      </c>
      <c r="K680" s="1554"/>
    </row>
    <row r="681" spans="1:11" s="793" customFormat="1" ht="28.5" customHeight="1" x14ac:dyDescent="0.25">
      <c r="A681" s="1565" t="s">
        <v>1981</v>
      </c>
      <c r="B681" s="1566" t="s">
        <v>1982</v>
      </c>
      <c r="C681" s="1565" t="s">
        <v>1331</v>
      </c>
      <c r="D681" s="1565">
        <v>2222.3200000000002</v>
      </c>
      <c r="E681" s="1565">
        <v>7941.76</v>
      </c>
      <c r="F681" s="1565" t="s">
        <v>21</v>
      </c>
      <c r="G681" s="1565">
        <v>239.12</v>
      </c>
      <c r="H681" s="1565">
        <v>854.53</v>
      </c>
      <c r="I681" s="1565" t="s">
        <v>7242</v>
      </c>
      <c r="J681" s="1566">
        <v>0</v>
      </c>
      <c r="K681" s="1554"/>
    </row>
    <row r="682" spans="1:11" s="793" customFormat="1" ht="28.5" customHeight="1" x14ac:dyDescent="0.25">
      <c r="A682" s="1565" t="s">
        <v>1983</v>
      </c>
      <c r="B682" s="1566" t="s">
        <v>1984</v>
      </c>
      <c r="C682" s="1565" t="s">
        <v>1268</v>
      </c>
      <c r="D682" s="1565">
        <v>8995.1299999999992</v>
      </c>
      <c r="E682" s="1565">
        <v>20598.5</v>
      </c>
      <c r="F682" s="1565" t="s">
        <v>22</v>
      </c>
      <c r="G682" s="1565">
        <v>3176.6</v>
      </c>
      <c r="H682" s="1565">
        <v>7274.3</v>
      </c>
      <c r="I682" s="1565" t="s">
        <v>7131</v>
      </c>
      <c r="J682" s="1566">
        <v>0</v>
      </c>
      <c r="K682" s="1554"/>
    </row>
    <row r="683" spans="1:11" s="793" customFormat="1" ht="28.5" customHeight="1" x14ac:dyDescent="0.25">
      <c r="A683" s="1565" t="s">
        <v>7244</v>
      </c>
      <c r="B683" s="1566" t="s">
        <v>1986</v>
      </c>
      <c r="C683" s="1565" t="s">
        <v>1268</v>
      </c>
      <c r="D683" s="1565">
        <v>3112.5</v>
      </c>
      <c r="E683" s="1565">
        <v>19314.53</v>
      </c>
      <c r="F683" s="1565" t="s">
        <v>22</v>
      </c>
      <c r="G683" s="1565">
        <v>1099.17</v>
      </c>
      <c r="H683" s="1565">
        <v>6820.87</v>
      </c>
      <c r="I683" s="1565" t="s">
        <v>7245</v>
      </c>
      <c r="J683" s="1566">
        <v>0</v>
      </c>
      <c r="K683" s="1554"/>
    </row>
    <row r="684" spans="1:11" s="793" customFormat="1" ht="28.5" customHeight="1" x14ac:dyDescent="0.25">
      <c r="A684" s="1565" t="s">
        <v>7246</v>
      </c>
      <c r="B684" s="1566" t="s">
        <v>7247</v>
      </c>
      <c r="C684" s="1565" t="s">
        <v>1331</v>
      </c>
      <c r="D684" s="1565">
        <v>3342.67</v>
      </c>
      <c r="E684" s="1565">
        <v>8355.48</v>
      </c>
      <c r="F684" s="1565" t="s">
        <v>21</v>
      </c>
      <c r="G684" s="1565">
        <v>359.67</v>
      </c>
      <c r="H684" s="1565">
        <v>899.05</v>
      </c>
      <c r="I684" s="1565" t="s">
        <v>7248</v>
      </c>
      <c r="J684" s="1566">
        <v>0</v>
      </c>
      <c r="K684" s="1554"/>
    </row>
    <row r="685" spans="1:11" s="793" customFormat="1" ht="28.5" customHeight="1" x14ac:dyDescent="0.25">
      <c r="A685" s="1565" t="s">
        <v>7249</v>
      </c>
      <c r="B685" s="1566" t="s">
        <v>7250</v>
      </c>
      <c r="C685" s="1565" t="s">
        <v>1331</v>
      </c>
      <c r="D685" s="1565">
        <v>6234.33</v>
      </c>
      <c r="E685" s="1565">
        <v>14884.47</v>
      </c>
      <c r="F685" s="1565" t="s">
        <v>21</v>
      </c>
      <c r="G685" s="1565">
        <v>670.81</v>
      </c>
      <c r="H685" s="1565">
        <v>1601.57</v>
      </c>
      <c r="I685" s="1565" t="s">
        <v>7248</v>
      </c>
      <c r="J685" s="1566">
        <v>0</v>
      </c>
      <c r="K685" s="1554"/>
    </row>
    <row r="686" spans="1:11" s="793" customFormat="1" ht="28.5" customHeight="1" x14ac:dyDescent="0.25">
      <c r="A686" s="1565" t="s">
        <v>1987</v>
      </c>
      <c r="B686" s="1566" t="s">
        <v>1988</v>
      </c>
      <c r="C686" s="1565" t="s">
        <v>1268</v>
      </c>
      <c r="D686" s="1565">
        <v>5275.69</v>
      </c>
      <c r="E686" s="1565">
        <v>12185.64</v>
      </c>
      <c r="F686" s="1565" t="s">
        <v>22</v>
      </c>
      <c r="G686" s="1565">
        <v>1863.09</v>
      </c>
      <c r="H686" s="1565">
        <v>4303.32</v>
      </c>
      <c r="I686" s="1565">
        <v>7.15</v>
      </c>
      <c r="J686" s="1566">
        <v>0</v>
      </c>
      <c r="K686" s="1554"/>
    </row>
    <row r="687" spans="1:11" s="793" customFormat="1" ht="28.5" customHeight="1" x14ac:dyDescent="0.25">
      <c r="A687" s="1565" t="s">
        <v>1989</v>
      </c>
      <c r="B687" s="1566" t="s">
        <v>1990</v>
      </c>
      <c r="C687" s="1565" t="s">
        <v>1268</v>
      </c>
      <c r="D687" s="1565">
        <v>2739</v>
      </c>
      <c r="E687" s="1565">
        <v>4349.7700000000004</v>
      </c>
      <c r="F687" s="1565" t="s">
        <v>22</v>
      </c>
      <c r="G687" s="1565">
        <v>967.27</v>
      </c>
      <c r="H687" s="1565">
        <v>1536.11</v>
      </c>
      <c r="I687" s="1565">
        <v>7.2</v>
      </c>
      <c r="J687" s="1566">
        <v>0</v>
      </c>
      <c r="K687" s="1554"/>
    </row>
    <row r="688" spans="1:11" s="793" customFormat="1" ht="28.5" customHeight="1" x14ac:dyDescent="0.25">
      <c r="A688" s="1565" t="s">
        <v>1991</v>
      </c>
      <c r="B688" s="1566" t="s">
        <v>1992</v>
      </c>
      <c r="C688" s="1565" t="s">
        <v>1363</v>
      </c>
      <c r="D688" s="1565">
        <v>4233</v>
      </c>
      <c r="E688" s="1565">
        <v>8837.2800000000007</v>
      </c>
      <c r="F688" s="1565" t="s">
        <v>51</v>
      </c>
      <c r="G688" s="1565">
        <v>138.88</v>
      </c>
      <c r="H688" s="1565">
        <v>289.94</v>
      </c>
      <c r="I688" s="1565">
        <v>7.11</v>
      </c>
      <c r="J688" s="1566">
        <v>0</v>
      </c>
      <c r="K688" s="1554"/>
    </row>
    <row r="689" spans="1:11" s="793" customFormat="1" ht="28.5" customHeight="1" x14ac:dyDescent="0.25">
      <c r="A689" s="1565" t="s">
        <v>1993</v>
      </c>
      <c r="B689" s="1566" t="s">
        <v>1994</v>
      </c>
      <c r="C689" s="1565" t="s">
        <v>1363</v>
      </c>
      <c r="D689" s="1565">
        <v>4808.8100000000004</v>
      </c>
      <c r="E689" s="1565">
        <v>11279.85</v>
      </c>
      <c r="F689" s="1565" t="s">
        <v>51</v>
      </c>
      <c r="G689" s="1565">
        <v>157.77000000000001</v>
      </c>
      <c r="H689" s="1565">
        <v>370.07</v>
      </c>
      <c r="I689" s="1565">
        <v>7.11</v>
      </c>
      <c r="J689" s="1566">
        <v>0</v>
      </c>
      <c r="K689" s="1554"/>
    </row>
    <row r="690" spans="1:11" s="793" customFormat="1" ht="28.5" customHeight="1" x14ac:dyDescent="0.25">
      <c r="A690" s="1565" t="s">
        <v>1995</v>
      </c>
      <c r="B690" s="1566" t="s">
        <v>1996</v>
      </c>
      <c r="C690" s="1565" t="s">
        <v>1363</v>
      </c>
      <c r="D690" s="1565">
        <v>3999.56</v>
      </c>
      <c r="E690" s="1565">
        <v>11060.52</v>
      </c>
      <c r="F690" s="1565" t="s">
        <v>51</v>
      </c>
      <c r="G690" s="1565">
        <v>131.22</v>
      </c>
      <c r="H690" s="1565">
        <v>362.88</v>
      </c>
      <c r="I690" s="1565">
        <v>7.11</v>
      </c>
      <c r="J690" s="1566">
        <v>0</v>
      </c>
      <c r="K690" s="1554"/>
    </row>
    <row r="691" spans="1:11" s="793" customFormat="1" ht="28.5" customHeight="1" x14ac:dyDescent="0.25">
      <c r="A691" s="1565" t="s">
        <v>1997</v>
      </c>
      <c r="B691" s="1566" t="s">
        <v>7251</v>
      </c>
      <c r="C691" s="1565" t="s">
        <v>1363</v>
      </c>
      <c r="D691" s="1565">
        <v>4808.8100000000004</v>
      </c>
      <c r="E691" s="1565">
        <v>7118.99</v>
      </c>
      <c r="F691" s="1565" t="s">
        <v>51</v>
      </c>
      <c r="G691" s="1565">
        <v>157.77000000000001</v>
      </c>
      <c r="H691" s="1565">
        <v>233.56</v>
      </c>
      <c r="I691" s="1565">
        <v>7.9</v>
      </c>
      <c r="J691" s="1566">
        <v>0</v>
      </c>
      <c r="K691" s="1554"/>
    </row>
    <row r="692" spans="1:11" s="793" customFormat="1" ht="28.5" customHeight="1" x14ac:dyDescent="0.25">
      <c r="A692" s="1565" t="s">
        <v>1999</v>
      </c>
      <c r="B692" s="1566" t="s">
        <v>2000</v>
      </c>
      <c r="C692" s="1565" t="s">
        <v>1363</v>
      </c>
      <c r="D692" s="1565">
        <v>7112.06</v>
      </c>
      <c r="E692" s="1565">
        <v>14197.86</v>
      </c>
      <c r="F692" s="1565" t="s">
        <v>51</v>
      </c>
      <c r="G692" s="1565">
        <v>233.34</v>
      </c>
      <c r="H692" s="1565">
        <v>465.81</v>
      </c>
      <c r="I692" s="1565">
        <v>7.9</v>
      </c>
      <c r="J692" s="1566">
        <v>0</v>
      </c>
      <c r="K692" s="1554"/>
    </row>
    <row r="693" spans="1:11" s="793" customFormat="1" ht="28.5" customHeight="1" x14ac:dyDescent="0.25">
      <c r="A693" s="1565" t="s">
        <v>2001</v>
      </c>
      <c r="B693" s="1566" t="s">
        <v>2002</v>
      </c>
      <c r="C693" s="1565" t="s">
        <v>1363</v>
      </c>
      <c r="D693" s="1565">
        <v>9480.0499999999993</v>
      </c>
      <c r="E693" s="1565">
        <v>21847.23</v>
      </c>
      <c r="F693" s="1565" t="s">
        <v>51</v>
      </c>
      <c r="G693" s="1565">
        <v>311.02999999999997</v>
      </c>
      <c r="H693" s="1565">
        <v>716.77</v>
      </c>
      <c r="I693" s="1565">
        <v>7.9</v>
      </c>
      <c r="J693" s="1566">
        <v>0</v>
      </c>
      <c r="K693" s="1554"/>
    </row>
    <row r="694" spans="1:11" s="793" customFormat="1" ht="28.5" customHeight="1" x14ac:dyDescent="0.25">
      <c r="A694" s="1565" t="s">
        <v>2003</v>
      </c>
      <c r="B694" s="1566" t="s">
        <v>2004</v>
      </c>
      <c r="C694" s="1565" t="s">
        <v>1363</v>
      </c>
      <c r="D694" s="1565">
        <v>11920.88</v>
      </c>
      <c r="E694" s="1565">
        <v>29664.25</v>
      </c>
      <c r="F694" s="1565" t="s">
        <v>51</v>
      </c>
      <c r="G694" s="1565">
        <v>391.11</v>
      </c>
      <c r="H694" s="1565">
        <v>973.24</v>
      </c>
      <c r="I694" s="1565">
        <v>7.9</v>
      </c>
      <c r="J694" s="1566">
        <v>0</v>
      </c>
      <c r="K694" s="1554"/>
    </row>
    <row r="695" spans="1:11" s="793" customFormat="1" ht="28.5" customHeight="1" x14ac:dyDescent="0.25">
      <c r="A695" s="1565" t="s">
        <v>2005</v>
      </c>
      <c r="B695" s="1566" t="s">
        <v>2006</v>
      </c>
      <c r="C695" s="1565" t="s">
        <v>901</v>
      </c>
      <c r="D695" s="1565">
        <v>809.25</v>
      </c>
      <c r="E695" s="1565">
        <v>809.25</v>
      </c>
      <c r="F695" s="1565" t="s">
        <v>901</v>
      </c>
      <c r="G695" s="1565">
        <v>809.25</v>
      </c>
      <c r="H695" s="1565">
        <v>809.25</v>
      </c>
      <c r="I695" s="1565">
        <v>4.0999999999999996</v>
      </c>
      <c r="J695" s="1566">
        <v>0</v>
      </c>
      <c r="K695" s="1554"/>
    </row>
    <row r="696" spans="1:11" s="793" customFormat="1" ht="28.5" customHeight="1" x14ac:dyDescent="0.25">
      <c r="A696" s="1565" t="s">
        <v>2007</v>
      </c>
      <c r="B696" s="1566" t="s">
        <v>7252</v>
      </c>
      <c r="C696" s="1565" t="s">
        <v>901</v>
      </c>
      <c r="D696" s="1565">
        <v>1494</v>
      </c>
      <c r="E696" s="1565">
        <v>1494</v>
      </c>
      <c r="F696" s="1565" t="s">
        <v>901</v>
      </c>
      <c r="G696" s="1565">
        <v>1494</v>
      </c>
      <c r="H696" s="1565">
        <v>1494</v>
      </c>
      <c r="I696" s="1565">
        <v>4.0999999999999996</v>
      </c>
      <c r="J696" s="1566">
        <v>0</v>
      </c>
      <c r="K696" s="1554"/>
    </row>
    <row r="697" spans="1:11" s="793" customFormat="1" ht="28.5" customHeight="1" x14ac:dyDescent="0.25">
      <c r="A697" s="1565" t="s">
        <v>2009</v>
      </c>
      <c r="B697" s="1566" t="s">
        <v>2010</v>
      </c>
      <c r="C697" s="1565" t="s">
        <v>1268</v>
      </c>
      <c r="D697" s="1565">
        <v>248.44</v>
      </c>
      <c r="E697" s="1565">
        <v>3656.51</v>
      </c>
      <c r="F697" s="1565" t="s">
        <v>22</v>
      </c>
      <c r="G697" s="1565">
        <v>87.74</v>
      </c>
      <c r="H697" s="1565">
        <v>1291.29</v>
      </c>
      <c r="I697" s="1565">
        <v>3.1</v>
      </c>
      <c r="J697" s="1566">
        <v>0</v>
      </c>
      <c r="K697" s="1554"/>
    </row>
    <row r="698" spans="1:11" s="793" customFormat="1" ht="28.5" customHeight="1" x14ac:dyDescent="0.25">
      <c r="A698" s="1565" t="s">
        <v>2011</v>
      </c>
      <c r="B698" s="1566" t="s">
        <v>2012</v>
      </c>
      <c r="C698" s="1565" t="s">
        <v>1363</v>
      </c>
      <c r="D698" s="1565">
        <v>12263.25</v>
      </c>
      <c r="E698" s="1565">
        <v>13822.22</v>
      </c>
      <c r="F698" s="1565" t="s">
        <v>51</v>
      </c>
      <c r="G698" s="1565">
        <v>402.34</v>
      </c>
      <c r="H698" s="1565">
        <v>453.48</v>
      </c>
      <c r="I698" s="1565">
        <v>7.2</v>
      </c>
      <c r="J698" s="1566">
        <v>0</v>
      </c>
      <c r="K698" s="1554"/>
    </row>
    <row r="699" spans="1:11" s="793" customFormat="1" ht="28.5" customHeight="1" x14ac:dyDescent="0.25">
      <c r="A699" s="1565" t="s">
        <v>2013</v>
      </c>
      <c r="B699" s="1566" t="s">
        <v>7253</v>
      </c>
      <c r="C699" s="1565" t="s">
        <v>1331</v>
      </c>
      <c r="D699" s="1565">
        <v>3177.86</v>
      </c>
      <c r="E699" s="1565">
        <v>8122.61</v>
      </c>
      <c r="F699" s="1565" t="s">
        <v>21</v>
      </c>
      <c r="G699" s="1565">
        <v>341.94</v>
      </c>
      <c r="H699" s="1565">
        <v>873.99</v>
      </c>
      <c r="I699" s="1565" t="s">
        <v>7254</v>
      </c>
      <c r="J699" s="1566" t="s">
        <v>7196</v>
      </c>
      <c r="K699" s="1554"/>
    </row>
    <row r="700" spans="1:11" s="793" customFormat="1" ht="28.5" customHeight="1" x14ac:dyDescent="0.25">
      <c r="A700" s="1565" t="s">
        <v>2015</v>
      </c>
      <c r="B700" s="1566" t="s">
        <v>7255</v>
      </c>
      <c r="C700" s="1565" t="s">
        <v>1331</v>
      </c>
      <c r="D700" s="1565">
        <v>3177.86</v>
      </c>
      <c r="E700" s="1565">
        <v>7887.61</v>
      </c>
      <c r="F700" s="1565" t="s">
        <v>21</v>
      </c>
      <c r="G700" s="1565">
        <v>341.94</v>
      </c>
      <c r="H700" s="1565">
        <v>848.71</v>
      </c>
      <c r="I700" s="1565" t="s">
        <v>7254</v>
      </c>
      <c r="J700" s="1566">
        <v>0</v>
      </c>
      <c r="K700" s="1554"/>
    </row>
    <row r="701" spans="1:11" s="793" customFormat="1" ht="28.5" customHeight="1" x14ac:dyDescent="0.25">
      <c r="A701" s="1565" t="s">
        <v>2017</v>
      </c>
      <c r="B701" s="1566" t="s">
        <v>7256</v>
      </c>
      <c r="C701" s="1565" t="s">
        <v>1331</v>
      </c>
      <c r="D701" s="1565">
        <v>9203.7900000000009</v>
      </c>
      <c r="E701" s="1565">
        <v>9203.7900000000009</v>
      </c>
      <c r="F701" s="1565" t="s">
        <v>21</v>
      </c>
      <c r="G701" s="1565">
        <v>990.33</v>
      </c>
      <c r="H701" s="1565">
        <v>990.33</v>
      </c>
      <c r="I701" s="1565" t="s">
        <v>7257</v>
      </c>
      <c r="J701" s="1566">
        <v>0</v>
      </c>
      <c r="K701" s="1554"/>
    </row>
    <row r="702" spans="1:11" s="793" customFormat="1" ht="28.5" customHeight="1" x14ac:dyDescent="0.25">
      <c r="A702" s="1565" t="s">
        <v>2019</v>
      </c>
      <c r="B702" s="1566" t="s">
        <v>2024</v>
      </c>
      <c r="C702" s="1565" t="s">
        <v>1363</v>
      </c>
      <c r="D702" s="1565">
        <v>6879.81</v>
      </c>
      <c r="E702" s="1565">
        <v>6879.81</v>
      </c>
      <c r="F702" s="1565" t="s">
        <v>51</v>
      </c>
      <c r="G702" s="1565">
        <v>225.72</v>
      </c>
      <c r="H702" s="1565">
        <v>225.72</v>
      </c>
      <c r="I702" s="1565">
        <v>0</v>
      </c>
      <c r="J702" s="1566" t="s">
        <v>7258</v>
      </c>
      <c r="K702" s="1554"/>
    </row>
    <row r="703" spans="1:11" s="793" customFormat="1" ht="28.5" customHeight="1" x14ac:dyDescent="0.25">
      <c r="A703" s="1565" t="s">
        <v>2021</v>
      </c>
      <c r="B703" s="1566" t="s">
        <v>2026</v>
      </c>
      <c r="C703" s="1565" t="s">
        <v>6</v>
      </c>
      <c r="D703" s="1565">
        <v>299.42</v>
      </c>
      <c r="E703" s="1565">
        <v>299.42</v>
      </c>
      <c r="F703" s="1565" t="s">
        <v>6</v>
      </c>
      <c r="G703" s="1565">
        <v>299.42</v>
      </c>
      <c r="H703" s="1565">
        <v>299.42</v>
      </c>
      <c r="I703" s="1565">
        <v>0</v>
      </c>
      <c r="J703" s="1566" t="s">
        <v>7258</v>
      </c>
      <c r="K703" s="1554"/>
    </row>
    <row r="704" spans="1:11" s="793" customFormat="1" ht="28.5" customHeight="1" x14ac:dyDescent="0.25">
      <c r="A704" s="1565" t="s">
        <v>7259</v>
      </c>
      <c r="B704" s="1566" t="s">
        <v>7260</v>
      </c>
      <c r="C704" s="1565" t="s">
        <v>2029</v>
      </c>
      <c r="D704" s="1565">
        <v>8452.93</v>
      </c>
      <c r="E704" s="1565">
        <v>35613.4</v>
      </c>
      <c r="F704" s="1565" t="s">
        <v>22</v>
      </c>
      <c r="G704" s="1565">
        <v>2985.13</v>
      </c>
      <c r="H704" s="1565">
        <v>12576.77</v>
      </c>
      <c r="I704" s="1565" t="s">
        <v>7245</v>
      </c>
      <c r="J704" s="1566">
        <v>0</v>
      </c>
      <c r="K704" s="1554"/>
    </row>
    <row r="705" spans="1:11" s="793" customFormat="1" ht="28.5" customHeight="1" x14ac:dyDescent="0.25">
      <c r="A705" s="1565" t="s">
        <v>7261</v>
      </c>
      <c r="B705" s="1566" t="s">
        <v>7262</v>
      </c>
      <c r="C705" s="1565" t="s">
        <v>2029</v>
      </c>
      <c r="D705" s="1565">
        <v>8250.6200000000008</v>
      </c>
      <c r="E705" s="1565">
        <v>33937.269999999997</v>
      </c>
      <c r="F705" s="1565" t="s">
        <v>22</v>
      </c>
      <c r="G705" s="1565">
        <v>2913.68</v>
      </c>
      <c r="H705" s="1565">
        <v>11984.84</v>
      </c>
      <c r="I705" s="1565" t="s">
        <v>7245</v>
      </c>
      <c r="J705" s="1566">
        <v>0</v>
      </c>
      <c r="K705" s="1554"/>
    </row>
    <row r="706" spans="1:11" s="793" customFormat="1" ht="28.5" customHeight="1" x14ac:dyDescent="0.25">
      <c r="A706" s="1565" t="s">
        <v>7263</v>
      </c>
      <c r="B706" s="1566" t="s">
        <v>7264</v>
      </c>
      <c r="C706" s="1565" t="s">
        <v>2029</v>
      </c>
      <c r="D706" s="1565">
        <v>8250.6200000000008</v>
      </c>
      <c r="E706" s="1565">
        <v>33052.480000000003</v>
      </c>
      <c r="F706" s="1565" t="s">
        <v>22</v>
      </c>
      <c r="G706" s="1565">
        <v>2913.68</v>
      </c>
      <c r="H706" s="1565">
        <v>11672.38</v>
      </c>
      <c r="I706" s="1565" t="s">
        <v>7245</v>
      </c>
      <c r="J706" s="1566">
        <v>0</v>
      </c>
      <c r="K706" s="1554"/>
    </row>
    <row r="707" spans="1:11" s="793" customFormat="1" ht="28.5" customHeight="1" x14ac:dyDescent="0.25">
      <c r="A707" s="1565" t="s">
        <v>2025</v>
      </c>
      <c r="B707" s="1566" t="s">
        <v>7265</v>
      </c>
      <c r="C707" s="1565" t="s">
        <v>2029</v>
      </c>
      <c r="D707" s="1565">
        <v>421.74</v>
      </c>
      <c r="E707" s="1565">
        <v>434.38</v>
      </c>
      <c r="F707" s="1565" t="s">
        <v>22</v>
      </c>
      <c r="G707" s="1565">
        <v>148.94</v>
      </c>
      <c r="H707" s="1565">
        <v>153.4</v>
      </c>
      <c r="I707" s="1565">
        <v>0</v>
      </c>
      <c r="J707" s="1566">
        <v>0</v>
      </c>
      <c r="K707" s="1554"/>
    </row>
    <row r="708" spans="1:11" s="793" customFormat="1" ht="28.5" customHeight="1" x14ac:dyDescent="0.25">
      <c r="A708" s="1565" t="s">
        <v>7266</v>
      </c>
      <c r="B708" s="1566" t="s">
        <v>7267</v>
      </c>
      <c r="C708" s="1565" t="s">
        <v>2029</v>
      </c>
      <c r="D708" s="1565">
        <v>14666.1</v>
      </c>
      <c r="E708" s="1565">
        <v>43065.54</v>
      </c>
      <c r="F708" s="1565" t="s">
        <v>22</v>
      </c>
      <c r="G708" s="1565">
        <v>5179.29</v>
      </c>
      <c r="H708" s="1565">
        <v>15208.47</v>
      </c>
      <c r="I708" s="1565" t="s">
        <v>7245</v>
      </c>
      <c r="J708" s="1566">
        <v>0</v>
      </c>
      <c r="K708" s="1554"/>
    </row>
    <row r="709" spans="1:11" s="793" customFormat="1" ht="28.5" customHeight="1" x14ac:dyDescent="0.25">
      <c r="A709" s="1565" t="s">
        <v>7268</v>
      </c>
      <c r="B709" s="1566" t="s">
        <v>7269</v>
      </c>
      <c r="C709" s="1565" t="s">
        <v>1331</v>
      </c>
      <c r="D709" s="1565">
        <v>1556.25</v>
      </c>
      <c r="E709" s="1565">
        <v>20254.349999999999</v>
      </c>
      <c r="F709" s="1565" t="s">
        <v>21</v>
      </c>
      <c r="G709" s="1565">
        <v>167.45</v>
      </c>
      <c r="H709" s="1565">
        <v>2179.37</v>
      </c>
      <c r="I709" s="1565" t="s">
        <v>7245</v>
      </c>
      <c r="J709" s="1566">
        <v>0</v>
      </c>
      <c r="K709" s="1554"/>
    </row>
    <row r="710" spans="1:11" s="793" customFormat="1" ht="28.5" customHeight="1" x14ac:dyDescent="0.25">
      <c r="A710" s="1565" t="s">
        <v>7270</v>
      </c>
      <c r="B710" s="1566" t="s">
        <v>7271</v>
      </c>
      <c r="C710" s="1565" t="s">
        <v>1331</v>
      </c>
      <c r="D710" s="1565">
        <v>1556.25</v>
      </c>
      <c r="E710" s="1565">
        <v>18895.18</v>
      </c>
      <c r="F710" s="1565" t="s">
        <v>21</v>
      </c>
      <c r="G710" s="1565">
        <v>167.45</v>
      </c>
      <c r="H710" s="1565">
        <v>2033.12</v>
      </c>
      <c r="I710" s="1565" t="s">
        <v>7245</v>
      </c>
      <c r="J710" s="1566">
        <v>0</v>
      </c>
      <c r="K710" s="1554"/>
    </row>
    <row r="711" spans="1:11" s="793" customFormat="1" ht="28.5" customHeight="1" x14ac:dyDescent="0.25">
      <c r="A711" s="1565" t="s">
        <v>7272</v>
      </c>
      <c r="B711" s="1566" t="s">
        <v>7273</v>
      </c>
      <c r="C711" s="1565" t="s">
        <v>2029</v>
      </c>
      <c r="D711" s="1565">
        <v>4264.13</v>
      </c>
      <c r="E711" s="1565">
        <v>16284.39</v>
      </c>
      <c r="F711" s="1565" t="s">
        <v>22</v>
      </c>
      <c r="G711" s="1565">
        <v>1505.86</v>
      </c>
      <c r="H711" s="1565">
        <v>5750.78</v>
      </c>
      <c r="I711" s="1565">
        <v>6.22</v>
      </c>
      <c r="J711" s="1566">
        <v>0</v>
      </c>
      <c r="K711" s="1554"/>
    </row>
    <row r="712" spans="1:11" s="793" customFormat="1" ht="28.5" customHeight="1" x14ac:dyDescent="0.25">
      <c r="A712" s="1565" t="s">
        <v>7274</v>
      </c>
      <c r="B712" s="1566" t="s">
        <v>7275</v>
      </c>
      <c r="C712" s="1565" t="s">
        <v>2029</v>
      </c>
      <c r="D712" s="1565">
        <v>4264.13</v>
      </c>
      <c r="E712" s="1565">
        <v>15555.19</v>
      </c>
      <c r="F712" s="1565" t="s">
        <v>22</v>
      </c>
      <c r="G712" s="1565">
        <v>1505.86</v>
      </c>
      <c r="H712" s="1565">
        <v>5493.27</v>
      </c>
      <c r="I712" s="1565">
        <v>6.22</v>
      </c>
      <c r="J712" s="1566">
        <v>0</v>
      </c>
      <c r="K712" s="1554"/>
    </row>
    <row r="713" spans="1:11" s="793" customFormat="1" ht="28.5" customHeight="1" x14ac:dyDescent="0.25">
      <c r="A713" s="1565" t="s">
        <v>7276</v>
      </c>
      <c r="B713" s="1566" t="s">
        <v>7277</v>
      </c>
      <c r="C713" s="1565" t="s">
        <v>2029</v>
      </c>
      <c r="D713" s="1565">
        <v>4264.13</v>
      </c>
      <c r="E713" s="1565">
        <v>15105.08</v>
      </c>
      <c r="F713" s="1565" t="s">
        <v>22</v>
      </c>
      <c r="G713" s="1565">
        <v>1505.86</v>
      </c>
      <c r="H713" s="1565">
        <v>5334.31</v>
      </c>
      <c r="I713" s="1565">
        <v>6.22</v>
      </c>
      <c r="J713" s="1566">
        <v>0</v>
      </c>
      <c r="K713" s="1554"/>
    </row>
    <row r="714" spans="1:11" s="793" customFormat="1" ht="28.5" customHeight="1" x14ac:dyDescent="0.25">
      <c r="A714" s="1565" t="s">
        <v>7278</v>
      </c>
      <c r="B714" s="1566" t="s">
        <v>7279</v>
      </c>
      <c r="C714" s="1565" t="s">
        <v>2029</v>
      </c>
      <c r="D714" s="1565">
        <v>4264.13</v>
      </c>
      <c r="E714" s="1565">
        <v>14810.26</v>
      </c>
      <c r="F714" s="1565" t="s">
        <v>22</v>
      </c>
      <c r="G714" s="1565">
        <v>1505.86</v>
      </c>
      <c r="H714" s="1565">
        <v>5230.2</v>
      </c>
      <c r="I714" s="1565">
        <v>6.22</v>
      </c>
      <c r="J714" s="1566">
        <v>0</v>
      </c>
      <c r="K714" s="1554"/>
    </row>
    <row r="715" spans="1:11" s="793" customFormat="1" ht="28.5" customHeight="1" x14ac:dyDescent="0.25">
      <c r="A715" s="1565" t="s">
        <v>7280</v>
      </c>
      <c r="B715" s="1566" t="s">
        <v>7281</v>
      </c>
      <c r="C715" s="1565" t="s">
        <v>2029</v>
      </c>
      <c r="D715" s="1565">
        <v>4264.13</v>
      </c>
      <c r="E715" s="1565">
        <v>14628.74</v>
      </c>
      <c r="F715" s="1565" t="s">
        <v>22</v>
      </c>
      <c r="G715" s="1565">
        <v>1505.86</v>
      </c>
      <c r="H715" s="1565">
        <v>5166.1000000000004</v>
      </c>
      <c r="I715" s="1565">
        <v>6.22</v>
      </c>
      <c r="J715" s="1566">
        <v>0</v>
      </c>
      <c r="K715" s="1554"/>
    </row>
    <row r="716" spans="1:11" s="793" customFormat="1" ht="28.5" customHeight="1" x14ac:dyDescent="0.25">
      <c r="A716" s="1565" t="s">
        <v>7282</v>
      </c>
      <c r="B716" s="1566" t="s">
        <v>7283</v>
      </c>
      <c r="C716" s="1565" t="s">
        <v>2029</v>
      </c>
      <c r="D716" s="1565">
        <v>4264.13</v>
      </c>
      <c r="E716" s="1565">
        <v>14447.23</v>
      </c>
      <c r="F716" s="1565" t="s">
        <v>22</v>
      </c>
      <c r="G716" s="1565">
        <v>1505.86</v>
      </c>
      <c r="H716" s="1565">
        <v>5102</v>
      </c>
      <c r="I716" s="1565">
        <v>6.22</v>
      </c>
      <c r="J716" s="1566">
        <v>0</v>
      </c>
      <c r="K716" s="1554"/>
    </row>
    <row r="717" spans="1:11" s="793" customFormat="1" ht="28.5" customHeight="1" x14ac:dyDescent="0.25">
      <c r="A717" s="1565" t="s">
        <v>7284</v>
      </c>
      <c r="B717" s="1566" t="s">
        <v>7285</v>
      </c>
      <c r="C717" s="1565" t="s">
        <v>2029</v>
      </c>
      <c r="D717" s="1565">
        <v>4264.13</v>
      </c>
      <c r="E717" s="1565">
        <v>14315.25</v>
      </c>
      <c r="F717" s="1565" t="s">
        <v>22</v>
      </c>
      <c r="G717" s="1565">
        <v>1505.86</v>
      </c>
      <c r="H717" s="1565">
        <v>5055.3900000000003</v>
      </c>
      <c r="I717" s="1565">
        <v>6.22</v>
      </c>
      <c r="J717" s="1566">
        <v>0</v>
      </c>
      <c r="K717" s="1554"/>
    </row>
    <row r="718" spans="1:11" s="793" customFormat="1" ht="28.5" customHeight="1" x14ac:dyDescent="0.25">
      <c r="A718" s="1565" t="s">
        <v>2038</v>
      </c>
      <c r="B718" s="1566" t="s">
        <v>7286</v>
      </c>
      <c r="C718" s="1565" t="s">
        <v>2029</v>
      </c>
      <c r="D718" s="1565">
        <v>4984.3599999999997</v>
      </c>
      <c r="E718" s="1565">
        <v>19578.18</v>
      </c>
      <c r="F718" s="1565" t="s">
        <v>22</v>
      </c>
      <c r="G718" s="1565">
        <v>1760.21</v>
      </c>
      <c r="H718" s="1565">
        <v>6913.98</v>
      </c>
      <c r="I718" s="1565">
        <v>6.22</v>
      </c>
      <c r="J718" s="1566">
        <v>0</v>
      </c>
      <c r="K718" s="1554"/>
    </row>
    <row r="719" spans="1:11" s="793" customFormat="1" ht="28.5" customHeight="1" x14ac:dyDescent="0.25">
      <c r="A719" s="1565" t="s">
        <v>2040</v>
      </c>
      <c r="B719" s="1566" t="s">
        <v>7287</v>
      </c>
      <c r="C719" s="1565" t="s">
        <v>2029</v>
      </c>
      <c r="D719" s="1565">
        <v>4984.3599999999997</v>
      </c>
      <c r="E719" s="1565">
        <v>18693.71</v>
      </c>
      <c r="F719" s="1565" t="s">
        <v>22</v>
      </c>
      <c r="G719" s="1565">
        <v>1760.21</v>
      </c>
      <c r="H719" s="1565">
        <v>6601.63</v>
      </c>
      <c r="I719" s="1565">
        <v>6.22</v>
      </c>
      <c r="J719" s="1566">
        <v>0</v>
      </c>
      <c r="K719" s="1554"/>
    </row>
    <row r="720" spans="1:11" s="793" customFormat="1" ht="28.5" customHeight="1" x14ac:dyDescent="0.25">
      <c r="A720" s="1565" t="s">
        <v>2042</v>
      </c>
      <c r="B720" s="1566" t="s">
        <v>7288</v>
      </c>
      <c r="C720" s="1565" t="s">
        <v>2029</v>
      </c>
      <c r="D720" s="1565">
        <v>4984.3599999999997</v>
      </c>
      <c r="E720" s="1565">
        <v>18163.02</v>
      </c>
      <c r="F720" s="1565" t="s">
        <v>22</v>
      </c>
      <c r="G720" s="1565">
        <v>1760.21</v>
      </c>
      <c r="H720" s="1565">
        <v>6414.22</v>
      </c>
      <c r="I720" s="1565">
        <v>6.22</v>
      </c>
      <c r="J720" s="1566">
        <v>0</v>
      </c>
      <c r="K720" s="1554"/>
    </row>
    <row r="721" spans="1:11" s="793" customFormat="1" ht="28.5" customHeight="1" x14ac:dyDescent="0.25">
      <c r="A721" s="1565" t="s">
        <v>2044</v>
      </c>
      <c r="B721" s="1566" t="s">
        <v>7289</v>
      </c>
      <c r="C721" s="1565" t="s">
        <v>2029</v>
      </c>
      <c r="D721" s="1565">
        <v>4984.3599999999997</v>
      </c>
      <c r="E721" s="1565">
        <v>17809.23</v>
      </c>
      <c r="F721" s="1565" t="s">
        <v>22</v>
      </c>
      <c r="G721" s="1565">
        <v>1760.21</v>
      </c>
      <c r="H721" s="1565">
        <v>6289.28</v>
      </c>
      <c r="I721" s="1565">
        <v>6.22</v>
      </c>
      <c r="J721" s="1566">
        <v>0</v>
      </c>
      <c r="K721" s="1554"/>
    </row>
    <row r="722" spans="1:11" s="793" customFormat="1" ht="28.5" customHeight="1" x14ac:dyDescent="0.25">
      <c r="A722" s="1565" t="s">
        <v>2046</v>
      </c>
      <c r="B722" s="1566" t="s">
        <v>7290</v>
      </c>
      <c r="C722" s="1565" t="s">
        <v>2029</v>
      </c>
      <c r="D722" s="1565">
        <v>4984.3599999999997</v>
      </c>
      <c r="E722" s="1565">
        <v>17557.84</v>
      </c>
      <c r="F722" s="1565" t="s">
        <v>22</v>
      </c>
      <c r="G722" s="1565">
        <v>1760.21</v>
      </c>
      <c r="H722" s="1565">
        <v>6200.5</v>
      </c>
      <c r="I722" s="1565">
        <v>6.22</v>
      </c>
      <c r="J722" s="1566">
        <v>0</v>
      </c>
      <c r="K722" s="1554"/>
    </row>
    <row r="723" spans="1:11" s="793" customFormat="1" ht="28.5" customHeight="1" x14ac:dyDescent="0.25">
      <c r="A723" s="1565" t="s">
        <v>2048</v>
      </c>
      <c r="B723" s="1566" t="s">
        <v>7291</v>
      </c>
      <c r="C723" s="1565" t="s">
        <v>2029</v>
      </c>
      <c r="D723" s="1565">
        <v>4984.3599999999997</v>
      </c>
      <c r="E723" s="1565">
        <v>17371.71</v>
      </c>
      <c r="F723" s="1565" t="s">
        <v>22</v>
      </c>
      <c r="G723" s="1565">
        <v>1760.21</v>
      </c>
      <c r="H723" s="1565">
        <v>6134.77</v>
      </c>
      <c r="I723" s="1565">
        <v>6.22</v>
      </c>
      <c r="J723" s="1566">
        <v>0</v>
      </c>
      <c r="K723" s="1554"/>
    </row>
    <row r="724" spans="1:11" s="793" customFormat="1" ht="28.5" customHeight="1" x14ac:dyDescent="0.25">
      <c r="A724" s="1565" t="s">
        <v>2050</v>
      </c>
      <c r="B724" s="1566" t="s">
        <v>7292</v>
      </c>
      <c r="C724" s="1565" t="s">
        <v>2029</v>
      </c>
      <c r="D724" s="1565">
        <v>4984.3599999999997</v>
      </c>
      <c r="E724" s="1565">
        <v>17219.580000000002</v>
      </c>
      <c r="F724" s="1565" t="s">
        <v>22</v>
      </c>
      <c r="G724" s="1565">
        <v>1760.21</v>
      </c>
      <c r="H724" s="1565">
        <v>6081.04</v>
      </c>
      <c r="I724" s="1565">
        <v>6.22</v>
      </c>
      <c r="J724" s="1566">
        <v>0</v>
      </c>
      <c r="K724" s="1554"/>
    </row>
    <row r="725" spans="1:11" s="793" customFormat="1" ht="28.5" customHeight="1" x14ac:dyDescent="0.25">
      <c r="A725" s="1565" t="s">
        <v>2052</v>
      </c>
      <c r="B725" s="1566" t="s">
        <v>7293</v>
      </c>
      <c r="C725" s="1565" t="s">
        <v>2029</v>
      </c>
      <c r="D725" s="1565">
        <v>5754.39</v>
      </c>
      <c r="E725" s="1565">
        <v>28923.33</v>
      </c>
      <c r="F725" s="1565" t="s">
        <v>22</v>
      </c>
      <c r="G725" s="1565">
        <v>2032.15</v>
      </c>
      <c r="H725" s="1565">
        <v>10214.19</v>
      </c>
      <c r="I725" s="1565">
        <v>6.22</v>
      </c>
      <c r="J725" s="1566">
        <v>0</v>
      </c>
      <c r="K725" s="1554"/>
    </row>
    <row r="726" spans="1:11" s="793" customFormat="1" ht="28.5" customHeight="1" x14ac:dyDescent="0.25">
      <c r="A726" s="1565" t="s">
        <v>2054</v>
      </c>
      <c r="B726" s="1566" t="s">
        <v>7294</v>
      </c>
      <c r="C726" s="1565" t="s">
        <v>2029</v>
      </c>
      <c r="D726" s="1565">
        <v>5754.39</v>
      </c>
      <c r="E726" s="1565">
        <v>27893.02</v>
      </c>
      <c r="F726" s="1565" t="s">
        <v>22</v>
      </c>
      <c r="G726" s="1565">
        <v>2032.15</v>
      </c>
      <c r="H726" s="1565">
        <v>9850.34</v>
      </c>
      <c r="I726" s="1565">
        <v>6.22</v>
      </c>
      <c r="J726" s="1566">
        <v>0</v>
      </c>
      <c r="K726" s="1554"/>
    </row>
    <row r="727" spans="1:11" s="793" customFormat="1" ht="28.5" customHeight="1" x14ac:dyDescent="0.25">
      <c r="A727" s="1565" t="s">
        <v>2056</v>
      </c>
      <c r="B727" s="1566" t="s">
        <v>7295</v>
      </c>
      <c r="C727" s="1565" t="s">
        <v>2029</v>
      </c>
      <c r="D727" s="1565">
        <v>5754.39</v>
      </c>
      <c r="E727" s="1565">
        <v>27272.31</v>
      </c>
      <c r="F727" s="1565" t="s">
        <v>22</v>
      </c>
      <c r="G727" s="1565">
        <v>2032.15</v>
      </c>
      <c r="H727" s="1565">
        <v>9631.1299999999992</v>
      </c>
      <c r="I727" s="1565">
        <v>6.22</v>
      </c>
      <c r="J727" s="1566">
        <v>0</v>
      </c>
      <c r="K727" s="1554"/>
    </row>
    <row r="728" spans="1:11" s="793" customFormat="1" ht="28.5" customHeight="1" x14ac:dyDescent="0.25">
      <c r="A728" s="1565" t="s">
        <v>2058</v>
      </c>
      <c r="B728" s="1566" t="s">
        <v>7296</v>
      </c>
      <c r="C728" s="1565" t="s">
        <v>2029</v>
      </c>
      <c r="D728" s="1565">
        <v>5754.39</v>
      </c>
      <c r="E728" s="1565">
        <v>26859.55</v>
      </c>
      <c r="F728" s="1565" t="s">
        <v>22</v>
      </c>
      <c r="G728" s="1565">
        <v>2032.15</v>
      </c>
      <c r="H728" s="1565">
        <v>9485.3700000000008</v>
      </c>
      <c r="I728" s="1565">
        <v>6.22</v>
      </c>
      <c r="J728" s="1566">
        <v>0</v>
      </c>
      <c r="K728" s="1554"/>
    </row>
    <row r="729" spans="1:11" s="793" customFormat="1" ht="28.5" customHeight="1" x14ac:dyDescent="0.25">
      <c r="A729" s="1565" t="s">
        <v>2060</v>
      </c>
      <c r="B729" s="1566" t="s">
        <v>7297</v>
      </c>
      <c r="C729" s="1565" t="s">
        <v>2029</v>
      </c>
      <c r="D729" s="1565">
        <v>5754.39</v>
      </c>
      <c r="E729" s="1565">
        <v>26572.49</v>
      </c>
      <c r="F729" s="1565" t="s">
        <v>22</v>
      </c>
      <c r="G729" s="1565">
        <v>2032.15</v>
      </c>
      <c r="H729" s="1565">
        <v>9384</v>
      </c>
      <c r="I729" s="1565">
        <v>6.22</v>
      </c>
      <c r="J729" s="1566">
        <v>0</v>
      </c>
      <c r="K729" s="1554"/>
    </row>
    <row r="730" spans="1:11" s="793" customFormat="1" ht="28.5" customHeight="1" x14ac:dyDescent="0.25">
      <c r="A730" s="1565" t="s">
        <v>2062</v>
      </c>
      <c r="B730" s="1566" t="s">
        <v>7298</v>
      </c>
      <c r="C730" s="1565" t="s">
        <v>2029</v>
      </c>
      <c r="D730" s="1565">
        <v>5754.39</v>
      </c>
      <c r="E730" s="1565">
        <v>26350.69</v>
      </c>
      <c r="F730" s="1565" t="s">
        <v>22</v>
      </c>
      <c r="G730" s="1565">
        <v>2032.15</v>
      </c>
      <c r="H730" s="1565">
        <v>9305.67</v>
      </c>
      <c r="I730" s="1565">
        <v>6.22</v>
      </c>
      <c r="J730" s="1566">
        <v>0</v>
      </c>
      <c r="K730" s="1554"/>
    </row>
    <row r="731" spans="1:11" s="793" customFormat="1" ht="28.5" customHeight="1" x14ac:dyDescent="0.25">
      <c r="A731" s="1565" t="s">
        <v>2064</v>
      </c>
      <c r="B731" s="1566" t="s">
        <v>7299</v>
      </c>
      <c r="C731" s="1565" t="s">
        <v>2029</v>
      </c>
      <c r="D731" s="1565">
        <v>5754.39</v>
      </c>
      <c r="E731" s="1565">
        <v>26167.5</v>
      </c>
      <c r="F731" s="1565" t="s">
        <v>22</v>
      </c>
      <c r="G731" s="1565">
        <v>2032.15</v>
      </c>
      <c r="H731" s="1565">
        <v>9240.9699999999993</v>
      </c>
      <c r="I731" s="1565">
        <v>6.22</v>
      </c>
      <c r="J731" s="1566">
        <v>0</v>
      </c>
      <c r="K731" s="1554"/>
    </row>
    <row r="732" spans="1:11" s="793" customFormat="1" ht="28.5" customHeight="1" x14ac:dyDescent="0.25">
      <c r="A732" s="1565" t="s">
        <v>2066</v>
      </c>
      <c r="B732" s="1566" t="s">
        <v>2081</v>
      </c>
      <c r="C732" s="1565" t="s">
        <v>2029</v>
      </c>
      <c r="D732" s="1565">
        <v>4264.13</v>
      </c>
      <c r="E732" s="1565">
        <v>18848.5</v>
      </c>
      <c r="F732" s="1565" t="s">
        <v>22</v>
      </c>
      <c r="G732" s="1565">
        <v>1505.86</v>
      </c>
      <c r="H732" s="1565">
        <v>6656.29</v>
      </c>
      <c r="I732" s="1565">
        <v>6.21</v>
      </c>
      <c r="J732" s="1566">
        <v>0</v>
      </c>
      <c r="K732" s="1554"/>
    </row>
    <row r="733" spans="1:11" s="793" customFormat="1" ht="28.5" customHeight="1" x14ac:dyDescent="0.25">
      <c r="A733" s="1565" t="s">
        <v>2068</v>
      </c>
      <c r="B733" s="1566" t="s">
        <v>2083</v>
      </c>
      <c r="C733" s="1565" t="s">
        <v>2029</v>
      </c>
      <c r="D733" s="1565">
        <v>4264.13</v>
      </c>
      <c r="E733" s="1565">
        <v>18119.3</v>
      </c>
      <c r="F733" s="1565" t="s">
        <v>22</v>
      </c>
      <c r="G733" s="1565">
        <v>1505.86</v>
      </c>
      <c r="H733" s="1565">
        <v>6398.78</v>
      </c>
      <c r="I733" s="1565">
        <v>6.21</v>
      </c>
      <c r="J733" s="1566">
        <v>0</v>
      </c>
      <c r="K733" s="1554"/>
    </row>
    <row r="734" spans="1:11" s="793" customFormat="1" ht="28.5" customHeight="1" x14ac:dyDescent="0.25">
      <c r="A734" s="1565" t="s">
        <v>2070</v>
      </c>
      <c r="B734" s="1566" t="s">
        <v>2085</v>
      </c>
      <c r="C734" s="1565" t="s">
        <v>2029</v>
      </c>
      <c r="D734" s="1565">
        <v>4264.13</v>
      </c>
      <c r="E734" s="1565">
        <v>17669.2</v>
      </c>
      <c r="F734" s="1565" t="s">
        <v>22</v>
      </c>
      <c r="G734" s="1565">
        <v>1505.86</v>
      </c>
      <c r="H734" s="1565">
        <v>6239.83</v>
      </c>
      <c r="I734" s="1565">
        <v>6.21</v>
      </c>
      <c r="J734" s="1566">
        <v>0</v>
      </c>
      <c r="K734" s="1554"/>
    </row>
    <row r="735" spans="1:11" s="793" customFormat="1" ht="28.5" customHeight="1" x14ac:dyDescent="0.25">
      <c r="A735" s="1565" t="s">
        <v>2072</v>
      </c>
      <c r="B735" s="1566" t="s">
        <v>7300</v>
      </c>
      <c r="C735" s="1565" t="s">
        <v>2029</v>
      </c>
      <c r="D735" s="1565">
        <v>4264.13</v>
      </c>
      <c r="E735" s="1565">
        <v>17374.37</v>
      </c>
      <c r="F735" s="1565" t="s">
        <v>22</v>
      </c>
      <c r="G735" s="1565">
        <v>1505.86</v>
      </c>
      <c r="H735" s="1565">
        <v>6135.71</v>
      </c>
      <c r="I735" s="1565">
        <v>6.21</v>
      </c>
      <c r="J735" s="1566">
        <v>0</v>
      </c>
      <c r="K735" s="1554"/>
    </row>
    <row r="736" spans="1:11" s="793" customFormat="1" ht="28.5" customHeight="1" x14ac:dyDescent="0.25">
      <c r="A736" s="1565" t="s">
        <v>2074</v>
      </c>
      <c r="B736" s="1566" t="s">
        <v>7301</v>
      </c>
      <c r="C736" s="1565" t="s">
        <v>2029</v>
      </c>
      <c r="D736" s="1565">
        <v>4264.13</v>
      </c>
      <c r="E736" s="1565">
        <v>17192.86</v>
      </c>
      <c r="F736" s="1565" t="s">
        <v>22</v>
      </c>
      <c r="G736" s="1565">
        <v>1505.86</v>
      </c>
      <c r="H736" s="1565">
        <v>6071.61</v>
      </c>
      <c r="I736" s="1565">
        <v>6.21</v>
      </c>
      <c r="J736" s="1566">
        <v>0</v>
      </c>
      <c r="K736" s="1554"/>
    </row>
    <row r="737" spans="1:11" s="793" customFormat="1" ht="28.5" customHeight="1" x14ac:dyDescent="0.25">
      <c r="A737" s="1565" t="s">
        <v>2076</v>
      </c>
      <c r="B737" s="1566" t="s">
        <v>7302</v>
      </c>
      <c r="C737" s="1565" t="s">
        <v>2029</v>
      </c>
      <c r="D737" s="1565">
        <v>4264.13</v>
      </c>
      <c r="E737" s="1565">
        <v>17011.34</v>
      </c>
      <c r="F737" s="1565" t="s">
        <v>22</v>
      </c>
      <c r="G737" s="1565">
        <v>1505.86</v>
      </c>
      <c r="H737" s="1565">
        <v>6007.5</v>
      </c>
      <c r="I737" s="1565">
        <v>6.21</v>
      </c>
      <c r="J737" s="1566">
        <v>0</v>
      </c>
      <c r="K737" s="1554"/>
    </row>
    <row r="738" spans="1:11" s="793" customFormat="1" ht="28.5" customHeight="1" x14ac:dyDescent="0.25">
      <c r="A738" s="1565" t="s">
        <v>2078</v>
      </c>
      <c r="B738" s="1566" t="s">
        <v>7303</v>
      </c>
      <c r="C738" s="1565" t="s">
        <v>2029</v>
      </c>
      <c r="D738" s="1565">
        <v>4264.13</v>
      </c>
      <c r="E738" s="1565">
        <v>16879.36</v>
      </c>
      <c r="F738" s="1565" t="s">
        <v>22</v>
      </c>
      <c r="G738" s="1565">
        <v>1505.86</v>
      </c>
      <c r="H738" s="1565">
        <v>5960.9</v>
      </c>
      <c r="I738" s="1565">
        <v>6.21</v>
      </c>
      <c r="J738" s="1566">
        <v>0</v>
      </c>
      <c r="K738" s="1554"/>
    </row>
    <row r="739" spans="1:11" s="793" customFormat="1" ht="28.5" customHeight="1" x14ac:dyDescent="0.25">
      <c r="A739" s="1565" t="s">
        <v>2080</v>
      </c>
      <c r="B739" s="1566" t="s">
        <v>7304</v>
      </c>
      <c r="C739" s="1565" t="s">
        <v>2029</v>
      </c>
      <c r="D739" s="1565">
        <v>4984.3599999999997</v>
      </c>
      <c r="E739" s="1565">
        <v>20902.41</v>
      </c>
      <c r="F739" s="1565" t="s">
        <v>22</v>
      </c>
      <c r="G739" s="1565">
        <v>1760.21</v>
      </c>
      <c r="H739" s="1565">
        <v>7381.62</v>
      </c>
      <c r="I739" s="1565">
        <v>6.21</v>
      </c>
      <c r="J739" s="1566">
        <v>0</v>
      </c>
      <c r="K739" s="1554"/>
    </row>
    <row r="740" spans="1:11" s="793" customFormat="1" ht="28.5" customHeight="1" x14ac:dyDescent="0.25">
      <c r="A740" s="1565" t="s">
        <v>2082</v>
      </c>
      <c r="B740" s="1566" t="s">
        <v>7305</v>
      </c>
      <c r="C740" s="1565" t="s">
        <v>2029</v>
      </c>
      <c r="D740" s="1565">
        <v>4984.3599999999997</v>
      </c>
      <c r="E740" s="1565">
        <v>20017.939999999999</v>
      </c>
      <c r="F740" s="1565" t="s">
        <v>22</v>
      </c>
      <c r="G740" s="1565">
        <v>1760.21</v>
      </c>
      <c r="H740" s="1565">
        <v>7069.28</v>
      </c>
      <c r="I740" s="1565">
        <v>6.21</v>
      </c>
      <c r="J740" s="1566">
        <v>0</v>
      </c>
      <c r="K740" s="1554"/>
    </row>
    <row r="741" spans="1:11" s="793" customFormat="1" ht="28.5" customHeight="1" x14ac:dyDescent="0.25">
      <c r="A741" s="1565" t="s">
        <v>2084</v>
      </c>
      <c r="B741" s="1566" t="s">
        <v>2099</v>
      </c>
      <c r="C741" s="1565" t="s">
        <v>2029</v>
      </c>
      <c r="D741" s="1565">
        <v>4984.3599999999997</v>
      </c>
      <c r="E741" s="1565">
        <v>19487.25</v>
      </c>
      <c r="F741" s="1565" t="s">
        <v>22</v>
      </c>
      <c r="G741" s="1565">
        <v>1760.21</v>
      </c>
      <c r="H741" s="1565">
        <v>6881.86</v>
      </c>
      <c r="I741" s="1565">
        <v>6.21</v>
      </c>
      <c r="J741" s="1566">
        <v>0</v>
      </c>
      <c r="K741" s="1554"/>
    </row>
    <row r="742" spans="1:11" s="793" customFormat="1" ht="28.5" customHeight="1" x14ac:dyDescent="0.25">
      <c r="A742" s="1565" t="s">
        <v>2086</v>
      </c>
      <c r="B742" s="1566" t="s">
        <v>7306</v>
      </c>
      <c r="C742" s="1565" t="s">
        <v>2029</v>
      </c>
      <c r="D742" s="1565">
        <v>4984.3599999999997</v>
      </c>
      <c r="E742" s="1565">
        <v>19133.46</v>
      </c>
      <c r="F742" s="1565" t="s">
        <v>22</v>
      </c>
      <c r="G742" s="1565">
        <v>1760.21</v>
      </c>
      <c r="H742" s="1565">
        <v>6756.92</v>
      </c>
      <c r="I742" s="1565">
        <v>6.21</v>
      </c>
      <c r="J742" s="1566">
        <v>0</v>
      </c>
      <c r="K742" s="1554"/>
    </row>
    <row r="743" spans="1:11" s="793" customFormat="1" ht="28.5" customHeight="1" x14ac:dyDescent="0.25">
      <c r="A743" s="1565" t="s">
        <v>2088</v>
      </c>
      <c r="B743" s="1566" t="s">
        <v>2103</v>
      </c>
      <c r="C743" s="1565" t="s">
        <v>2029</v>
      </c>
      <c r="D743" s="1565">
        <v>4984.3599999999997</v>
      </c>
      <c r="E743" s="1565">
        <v>18882.07</v>
      </c>
      <c r="F743" s="1565" t="s">
        <v>22</v>
      </c>
      <c r="G743" s="1565">
        <v>1760.21</v>
      </c>
      <c r="H743" s="1565">
        <v>6668.15</v>
      </c>
      <c r="I743" s="1565">
        <v>6.21</v>
      </c>
      <c r="J743" s="1566">
        <v>0</v>
      </c>
      <c r="K743" s="1554"/>
    </row>
    <row r="744" spans="1:11" s="793" customFormat="1" ht="28.5" customHeight="1" x14ac:dyDescent="0.25">
      <c r="A744" s="1565" t="s">
        <v>2090</v>
      </c>
      <c r="B744" s="1566" t="s">
        <v>2105</v>
      </c>
      <c r="C744" s="1565" t="s">
        <v>2029</v>
      </c>
      <c r="D744" s="1565">
        <v>4984.3599999999997</v>
      </c>
      <c r="E744" s="1565">
        <v>18695.939999999999</v>
      </c>
      <c r="F744" s="1565" t="s">
        <v>22</v>
      </c>
      <c r="G744" s="1565">
        <v>1760.21</v>
      </c>
      <c r="H744" s="1565">
        <v>6602.42</v>
      </c>
      <c r="I744" s="1565">
        <v>6.21</v>
      </c>
      <c r="J744" s="1566">
        <v>0</v>
      </c>
      <c r="K744" s="1554"/>
    </row>
    <row r="745" spans="1:11" s="793" customFormat="1" ht="28.5" customHeight="1" x14ac:dyDescent="0.25">
      <c r="A745" s="1565" t="s">
        <v>2092</v>
      </c>
      <c r="B745" s="1566" t="s">
        <v>7307</v>
      </c>
      <c r="C745" s="1565" t="s">
        <v>2029</v>
      </c>
      <c r="D745" s="1565">
        <v>4984.3599999999997</v>
      </c>
      <c r="E745" s="1565">
        <v>18543.810000000001</v>
      </c>
      <c r="F745" s="1565" t="s">
        <v>22</v>
      </c>
      <c r="G745" s="1565">
        <v>1760.21</v>
      </c>
      <c r="H745" s="1565">
        <v>6548.69</v>
      </c>
      <c r="I745" s="1565">
        <v>6.21</v>
      </c>
      <c r="J745" s="1566">
        <v>0</v>
      </c>
      <c r="K745" s="1554"/>
    </row>
    <row r="746" spans="1:11" s="793" customFormat="1" ht="28.5" customHeight="1" x14ac:dyDescent="0.25">
      <c r="A746" s="1565" t="s">
        <v>2094</v>
      </c>
      <c r="B746" s="1566" t="s">
        <v>2109</v>
      </c>
      <c r="C746" s="1565" t="s">
        <v>2029</v>
      </c>
      <c r="D746" s="1565">
        <v>5754.39</v>
      </c>
      <c r="E746" s="1565">
        <v>25972.87</v>
      </c>
      <c r="F746" s="1565" t="s">
        <v>22</v>
      </c>
      <c r="G746" s="1565">
        <v>2032.15</v>
      </c>
      <c r="H746" s="1565">
        <v>9172.24</v>
      </c>
      <c r="I746" s="1565">
        <v>6.21</v>
      </c>
      <c r="J746" s="1566">
        <v>0</v>
      </c>
      <c r="K746" s="1554"/>
    </row>
    <row r="747" spans="1:11" s="793" customFormat="1" ht="28.5" customHeight="1" x14ac:dyDescent="0.25">
      <c r="A747" s="1565" t="s">
        <v>2096</v>
      </c>
      <c r="B747" s="1566" t="s">
        <v>2111</v>
      </c>
      <c r="C747" s="1565" t="s">
        <v>2029</v>
      </c>
      <c r="D747" s="1565">
        <v>5754.39</v>
      </c>
      <c r="E747" s="1565">
        <v>24942.55</v>
      </c>
      <c r="F747" s="1565" t="s">
        <v>22</v>
      </c>
      <c r="G747" s="1565">
        <v>2032.15</v>
      </c>
      <c r="H747" s="1565">
        <v>8808.39</v>
      </c>
      <c r="I747" s="1565">
        <v>6.21</v>
      </c>
      <c r="J747" s="1566">
        <v>0</v>
      </c>
      <c r="K747" s="1554"/>
    </row>
    <row r="748" spans="1:11" s="793" customFormat="1" ht="28.5" customHeight="1" x14ac:dyDescent="0.25">
      <c r="A748" s="1565" t="s">
        <v>2098</v>
      </c>
      <c r="B748" s="1566" t="s">
        <v>2113</v>
      </c>
      <c r="C748" s="1565" t="s">
        <v>2029</v>
      </c>
      <c r="D748" s="1565">
        <v>5754.39</v>
      </c>
      <c r="E748" s="1565">
        <v>24321.85</v>
      </c>
      <c r="F748" s="1565" t="s">
        <v>22</v>
      </c>
      <c r="G748" s="1565">
        <v>2032.15</v>
      </c>
      <c r="H748" s="1565">
        <v>8589.19</v>
      </c>
      <c r="I748" s="1565">
        <v>6.21</v>
      </c>
      <c r="J748" s="1566">
        <v>0</v>
      </c>
      <c r="K748" s="1554"/>
    </row>
    <row r="749" spans="1:11" s="793" customFormat="1" ht="28.5" customHeight="1" x14ac:dyDescent="0.25">
      <c r="A749" s="1565" t="s">
        <v>2100</v>
      </c>
      <c r="B749" s="1566" t="s">
        <v>2115</v>
      </c>
      <c r="C749" s="1565" t="s">
        <v>2029</v>
      </c>
      <c r="D749" s="1565">
        <v>5754.39</v>
      </c>
      <c r="E749" s="1565">
        <v>23909.09</v>
      </c>
      <c r="F749" s="1565" t="s">
        <v>22</v>
      </c>
      <c r="G749" s="1565">
        <v>2032.15</v>
      </c>
      <c r="H749" s="1565">
        <v>8443.42</v>
      </c>
      <c r="I749" s="1565">
        <v>6.21</v>
      </c>
      <c r="J749" s="1566">
        <v>0</v>
      </c>
      <c r="K749" s="1554"/>
    </row>
    <row r="750" spans="1:11" s="793" customFormat="1" ht="28.5" customHeight="1" x14ac:dyDescent="0.25">
      <c r="A750" s="1565" t="s">
        <v>2102</v>
      </c>
      <c r="B750" s="1566" t="s">
        <v>7308</v>
      </c>
      <c r="C750" s="1565" t="s">
        <v>2029</v>
      </c>
      <c r="D750" s="1565">
        <v>5754.39</v>
      </c>
      <c r="E750" s="1565">
        <v>23622.03</v>
      </c>
      <c r="F750" s="1565" t="s">
        <v>22</v>
      </c>
      <c r="G750" s="1565">
        <v>2032.15</v>
      </c>
      <c r="H750" s="1565">
        <v>8342.0499999999993</v>
      </c>
      <c r="I750" s="1565">
        <v>6.21</v>
      </c>
      <c r="J750" s="1566">
        <v>0</v>
      </c>
      <c r="K750" s="1554"/>
    </row>
    <row r="751" spans="1:11" s="793" customFormat="1" ht="28.5" customHeight="1" x14ac:dyDescent="0.25">
      <c r="A751" s="1565" t="s">
        <v>2104</v>
      </c>
      <c r="B751" s="1566" t="s">
        <v>2119</v>
      </c>
      <c r="C751" s="1565" t="s">
        <v>2029</v>
      </c>
      <c r="D751" s="1565">
        <v>5754.39</v>
      </c>
      <c r="E751" s="1565">
        <v>23400.22</v>
      </c>
      <c r="F751" s="1565" t="s">
        <v>22</v>
      </c>
      <c r="G751" s="1565">
        <v>2032.15</v>
      </c>
      <c r="H751" s="1565">
        <v>8263.7199999999993</v>
      </c>
      <c r="I751" s="1565">
        <v>6.21</v>
      </c>
      <c r="J751" s="1566">
        <v>0</v>
      </c>
      <c r="K751" s="1554"/>
    </row>
    <row r="752" spans="1:11" s="793" customFormat="1" ht="28.5" customHeight="1" x14ac:dyDescent="0.25">
      <c r="A752" s="1565" t="s">
        <v>2106</v>
      </c>
      <c r="B752" s="1566" t="s">
        <v>2121</v>
      </c>
      <c r="C752" s="1565" t="s">
        <v>2029</v>
      </c>
      <c r="D752" s="1565">
        <v>5754.39</v>
      </c>
      <c r="E752" s="1565">
        <v>23217.040000000001</v>
      </c>
      <c r="F752" s="1565" t="s">
        <v>22</v>
      </c>
      <c r="G752" s="1565">
        <v>2032.15</v>
      </c>
      <c r="H752" s="1565">
        <v>8199.0300000000007</v>
      </c>
      <c r="I752" s="1565">
        <v>6.21</v>
      </c>
      <c r="J752" s="1566">
        <v>0</v>
      </c>
      <c r="K752" s="1554"/>
    </row>
    <row r="753" spans="1:11" s="793" customFormat="1" ht="28.5" customHeight="1" x14ac:dyDescent="0.25">
      <c r="A753" s="1565" t="s">
        <v>2122</v>
      </c>
      <c r="B753" s="1566" t="s">
        <v>2123</v>
      </c>
      <c r="C753" s="1565" t="s">
        <v>1268</v>
      </c>
      <c r="D753" s="1565">
        <v>5415.75</v>
      </c>
      <c r="E753" s="1565">
        <v>9916.11</v>
      </c>
      <c r="F753" s="1565" t="s">
        <v>22</v>
      </c>
      <c r="G753" s="1565">
        <v>1912.56</v>
      </c>
      <c r="H753" s="1565">
        <v>3501.84</v>
      </c>
      <c r="I753" s="1565">
        <v>8.1199999999999992</v>
      </c>
      <c r="J753" s="1566">
        <v>0</v>
      </c>
      <c r="K753" s="1554"/>
    </row>
    <row r="754" spans="1:11" s="793" customFormat="1" ht="28.5" customHeight="1" x14ac:dyDescent="0.25">
      <c r="A754" s="1565" t="s">
        <v>2124</v>
      </c>
      <c r="B754" s="1566" t="s">
        <v>2125</v>
      </c>
      <c r="C754" s="1565" t="s">
        <v>1268</v>
      </c>
      <c r="D754" s="1565">
        <v>6769.69</v>
      </c>
      <c r="E754" s="1565">
        <v>11926.15</v>
      </c>
      <c r="F754" s="1565" t="s">
        <v>22</v>
      </c>
      <c r="G754" s="1565">
        <v>2390.6999999999998</v>
      </c>
      <c r="H754" s="1565">
        <v>4211.68</v>
      </c>
      <c r="I754" s="1565">
        <v>8.1199999999999992</v>
      </c>
      <c r="J754" s="1566">
        <v>0</v>
      </c>
      <c r="K754" s="1554"/>
    </row>
    <row r="755" spans="1:11" s="793" customFormat="1" ht="28.5" customHeight="1" x14ac:dyDescent="0.25">
      <c r="A755" s="1565" t="s">
        <v>2126</v>
      </c>
      <c r="B755" s="1566" t="s">
        <v>2127</v>
      </c>
      <c r="C755" s="1565" t="s">
        <v>1268</v>
      </c>
      <c r="D755" s="1565">
        <v>10426.879999999999</v>
      </c>
      <c r="E755" s="1565">
        <v>19720</v>
      </c>
      <c r="F755" s="1565" t="s">
        <v>22</v>
      </c>
      <c r="G755" s="1565">
        <v>3682.22</v>
      </c>
      <c r="H755" s="1565">
        <v>6964.06</v>
      </c>
      <c r="I755" s="1565" t="s">
        <v>7309</v>
      </c>
      <c r="J755" s="1566">
        <v>0</v>
      </c>
      <c r="K755" s="1554"/>
    </row>
    <row r="756" spans="1:11" s="793" customFormat="1" ht="28.5" customHeight="1" x14ac:dyDescent="0.25">
      <c r="A756" s="1565" t="s">
        <v>2128</v>
      </c>
      <c r="B756" s="1566" t="s">
        <v>2129</v>
      </c>
      <c r="C756" s="1565" t="s">
        <v>1268</v>
      </c>
      <c r="D756" s="1565">
        <v>10426.879999999999</v>
      </c>
      <c r="E756" s="1565">
        <v>19410.18</v>
      </c>
      <c r="F756" s="1565" t="s">
        <v>22</v>
      </c>
      <c r="G756" s="1565">
        <v>3682.22</v>
      </c>
      <c r="H756" s="1565">
        <v>6854.65</v>
      </c>
      <c r="I756" s="1565" t="s">
        <v>7309</v>
      </c>
      <c r="J756" s="1566">
        <v>0</v>
      </c>
      <c r="K756" s="1554"/>
    </row>
    <row r="757" spans="1:11" s="793" customFormat="1" ht="28.5" customHeight="1" x14ac:dyDescent="0.25">
      <c r="A757" s="1565" t="s">
        <v>2130</v>
      </c>
      <c r="B757" s="1566" t="s">
        <v>2131</v>
      </c>
      <c r="C757" s="1565" t="s">
        <v>1268</v>
      </c>
      <c r="D757" s="1565">
        <v>10426.879999999999</v>
      </c>
      <c r="E757" s="1565">
        <v>19100.349999999999</v>
      </c>
      <c r="F757" s="1565" t="s">
        <v>22</v>
      </c>
      <c r="G757" s="1565">
        <v>3682.22</v>
      </c>
      <c r="H757" s="1565">
        <v>6745.23</v>
      </c>
      <c r="I757" s="1565" t="s">
        <v>7309</v>
      </c>
      <c r="J757" s="1566">
        <v>0</v>
      </c>
      <c r="K757" s="1554"/>
    </row>
    <row r="758" spans="1:11" s="793" customFormat="1" ht="28.5" customHeight="1" x14ac:dyDescent="0.25">
      <c r="A758" s="1565" t="s">
        <v>2132</v>
      </c>
      <c r="B758" s="1566" t="s">
        <v>2133</v>
      </c>
      <c r="C758" s="1565" t="s">
        <v>1268</v>
      </c>
      <c r="D758" s="1565">
        <v>10426.879999999999</v>
      </c>
      <c r="E758" s="1565">
        <v>22861.95</v>
      </c>
      <c r="F758" s="1565" t="s">
        <v>22</v>
      </c>
      <c r="G758" s="1565">
        <v>3682.22</v>
      </c>
      <c r="H758" s="1565">
        <v>8073.63</v>
      </c>
      <c r="I758" s="1565" t="s">
        <v>7309</v>
      </c>
      <c r="J758" s="1566">
        <v>0</v>
      </c>
      <c r="K758" s="1554"/>
    </row>
    <row r="759" spans="1:11" s="793" customFormat="1" ht="28.5" customHeight="1" x14ac:dyDescent="0.25">
      <c r="A759" s="1565" t="s">
        <v>2134</v>
      </c>
      <c r="B759" s="1566" t="s">
        <v>2135</v>
      </c>
      <c r="C759" s="1565" t="s">
        <v>1268</v>
      </c>
      <c r="D759" s="1565">
        <v>10426.879999999999</v>
      </c>
      <c r="E759" s="1565">
        <v>21553.85</v>
      </c>
      <c r="F759" s="1565" t="s">
        <v>22</v>
      </c>
      <c r="G759" s="1565">
        <v>3682.22</v>
      </c>
      <c r="H759" s="1565">
        <v>7611.68</v>
      </c>
      <c r="I759" s="1565" t="s">
        <v>7198</v>
      </c>
      <c r="J759" s="1566">
        <v>0</v>
      </c>
      <c r="K759" s="1554"/>
    </row>
    <row r="760" spans="1:11" s="793" customFormat="1" ht="28.5" customHeight="1" x14ac:dyDescent="0.25">
      <c r="A760" s="1565" t="s">
        <v>80</v>
      </c>
      <c r="B760" s="1566" t="s">
        <v>2136</v>
      </c>
      <c r="C760" s="1565" t="s">
        <v>1268</v>
      </c>
      <c r="D760" s="1565">
        <v>10426.879999999999</v>
      </c>
      <c r="E760" s="1565">
        <v>20056.64</v>
      </c>
      <c r="F760" s="1565" t="s">
        <v>22</v>
      </c>
      <c r="G760" s="1565">
        <v>3682.22</v>
      </c>
      <c r="H760" s="1565">
        <v>7082.94</v>
      </c>
      <c r="I760" s="1565" t="s">
        <v>7198</v>
      </c>
      <c r="J760" s="1566">
        <v>0</v>
      </c>
      <c r="K760" s="1554"/>
    </row>
    <row r="761" spans="1:11" s="793" customFormat="1" ht="28.5" customHeight="1" x14ac:dyDescent="0.25">
      <c r="A761" s="1565" t="s">
        <v>2137</v>
      </c>
      <c r="B761" s="1566" t="s">
        <v>2138</v>
      </c>
      <c r="C761" s="1565" t="s">
        <v>1268</v>
      </c>
      <c r="D761" s="1565">
        <v>10426.879999999999</v>
      </c>
      <c r="E761" s="1565">
        <v>19228.34</v>
      </c>
      <c r="F761" s="1565" t="s">
        <v>22</v>
      </c>
      <c r="G761" s="1565">
        <v>3682.22</v>
      </c>
      <c r="H761" s="1565">
        <v>6790.43</v>
      </c>
      <c r="I761" s="1565" t="s">
        <v>7198</v>
      </c>
      <c r="J761" s="1566">
        <v>0</v>
      </c>
      <c r="K761" s="1554"/>
    </row>
    <row r="762" spans="1:11" s="793" customFormat="1" ht="28.5" customHeight="1" x14ac:dyDescent="0.25">
      <c r="A762" s="1565" t="s">
        <v>2139</v>
      </c>
      <c r="B762" s="1566" t="s">
        <v>2140</v>
      </c>
      <c r="C762" s="1565" t="s">
        <v>1268</v>
      </c>
      <c r="D762" s="1565">
        <v>6909.75</v>
      </c>
      <c r="E762" s="1565">
        <v>11410.11</v>
      </c>
      <c r="F762" s="1565" t="s">
        <v>22</v>
      </c>
      <c r="G762" s="1565">
        <v>2440.16</v>
      </c>
      <c r="H762" s="1565">
        <v>4029.45</v>
      </c>
      <c r="I762" s="1565">
        <v>8.1</v>
      </c>
      <c r="J762" s="1566">
        <v>0</v>
      </c>
      <c r="K762" s="1554"/>
    </row>
    <row r="763" spans="1:11" s="793" customFormat="1" ht="28.5" customHeight="1" x14ac:dyDescent="0.25">
      <c r="A763" s="1565" t="s">
        <v>2141</v>
      </c>
      <c r="B763" s="1566" t="s">
        <v>2142</v>
      </c>
      <c r="C763" s="1565" t="s">
        <v>1268</v>
      </c>
      <c r="D763" s="1565">
        <v>9617.6299999999992</v>
      </c>
      <c r="E763" s="1565">
        <v>14774.08</v>
      </c>
      <c r="F763" s="1565" t="s">
        <v>22</v>
      </c>
      <c r="G763" s="1565">
        <v>3396.44</v>
      </c>
      <c r="H763" s="1565">
        <v>5217.42</v>
      </c>
      <c r="I763" s="1565" t="s">
        <v>7310</v>
      </c>
      <c r="J763" s="1566">
        <v>0</v>
      </c>
      <c r="K763" s="1554"/>
    </row>
    <row r="764" spans="1:11" s="793" customFormat="1" ht="28.5" customHeight="1" x14ac:dyDescent="0.25">
      <c r="A764" s="1565" t="s">
        <v>2143</v>
      </c>
      <c r="B764" s="1566" t="s">
        <v>2144</v>
      </c>
      <c r="C764" s="1565" t="s">
        <v>1268</v>
      </c>
      <c r="D764" s="1565">
        <v>11749.69</v>
      </c>
      <c r="E764" s="1565">
        <v>20508.240000000002</v>
      </c>
      <c r="F764" s="1565" t="s">
        <v>22</v>
      </c>
      <c r="G764" s="1565">
        <v>4149.37</v>
      </c>
      <c r="H764" s="1565">
        <v>7242.42</v>
      </c>
      <c r="I764" s="1565" t="s">
        <v>7309</v>
      </c>
      <c r="J764" s="1566">
        <v>0</v>
      </c>
      <c r="K764" s="1554"/>
    </row>
    <row r="765" spans="1:11" s="793" customFormat="1" ht="28.5" customHeight="1" x14ac:dyDescent="0.25">
      <c r="A765" s="1565" t="s">
        <v>2145</v>
      </c>
      <c r="B765" s="1566" t="s">
        <v>2146</v>
      </c>
      <c r="C765" s="1565" t="s">
        <v>1268</v>
      </c>
      <c r="D765" s="1565">
        <v>11749.69</v>
      </c>
      <c r="E765" s="1565">
        <v>20874.12</v>
      </c>
      <c r="F765" s="1565" t="s">
        <v>22</v>
      </c>
      <c r="G765" s="1565">
        <v>4149.37</v>
      </c>
      <c r="H765" s="1565">
        <v>7371.63</v>
      </c>
      <c r="I765" s="1565" t="s">
        <v>7309</v>
      </c>
      <c r="J765" s="1566">
        <v>0</v>
      </c>
      <c r="K765" s="1554"/>
    </row>
    <row r="766" spans="1:11" s="793" customFormat="1" ht="28.5" customHeight="1" x14ac:dyDescent="0.25">
      <c r="A766" s="1565" t="s">
        <v>2147</v>
      </c>
      <c r="B766" s="1566" t="s">
        <v>2148</v>
      </c>
      <c r="C766" s="1565" t="s">
        <v>1268</v>
      </c>
      <c r="D766" s="1565">
        <v>11749.69</v>
      </c>
      <c r="E766" s="1565">
        <v>20598.89</v>
      </c>
      <c r="F766" s="1565" t="s">
        <v>22</v>
      </c>
      <c r="G766" s="1565">
        <v>4149.37</v>
      </c>
      <c r="H766" s="1565">
        <v>7274.44</v>
      </c>
      <c r="I766" s="1565" t="s">
        <v>7198</v>
      </c>
      <c r="J766" s="1566">
        <v>0</v>
      </c>
      <c r="K766" s="1554"/>
    </row>
    <row r="767" spans="1:11" s="793" customFormat="1" ht="28.5" customHeight="1" x14ac:dyDescent="0.25">
      <c r="A767" s="1565" t="s">
        <v>2149</v>
      </c>
      <c r="B767" s="1566" t="s">
        <v>2150</v>
      </c>
      <c r="C767" s="1565" t="s">
        <v>1268</v>
      </c>
      <c r="D767" s="1565">
        <v>11749.69</v>
      </c>
      <c r="E767" s="1565">
        <v>23944.639999999999</v>
      </c>
      <c r="F767" s="1565" t="s">
        <v>22</v>
      </c>
      <c r="G767" s="1565">
        <v>4149.37</v>
      </c>
      <c r="H767" s="1565">
        <v>8455.98</v>
      </c>
      <c r="I767" s="1565" t="s">
        <v>7198</v>
      </c>
      <c r="J767" s="1566">
        <v>0</v>
      </c>
      <c r="K767" s="1554"/>
    </row>
    <row r="768" spans="1:11" s="793" customFormat="1" ht="28.5" customHeight="1" x14ac:dyDescent="0.25">
      <c r="A768" s="1565" t="s">
        <v>762</v>
      </c>
      <c r="B768" s="1566" t="s">
        <v>2151</v>
      </c>
      <c r="C768" s="1565" t="s">
        <v>1268</v>
      </c>
      <c r="D768" s="1565">
        <v>11749.69</v>
      </c>
      <c r="E768" s="1565">
        <v>22781.89</v>
      </c>
      <c r="F768" s="1565" t="s">
        <v>22</v>
      </c>
      <c r="G768" s="1565">
        <v>4149.37</v>
      </c>
      <c r="H768" s="1565">
        <v>8045.36</v>
      </c>
      <c r="I768" s="1565" t="s">
        <v>7198</v>
      </c>
      <c r="J768" s="1566">
        <v>0</v>
      </c>
      <c r="K768" s="1554"/>
    </row>
    <row r="769" spans="1:11" s="793" customFormat="1" ht="28.5" customHeight="1" x14ac:dyDescent="0.25">
      <c r="A769" s="1565" t="s">
        <v>2152</v>
      </c>
      <c r="B769" s="1566" t="s">
        <v>7311</v>
      </c>
      <c r="C769" s="1565" t="s">
        <v>1268</v>
      </c>
      <c r="D769" s="1565">
        <v>11749.69</v>
      </c>
      <c r="E769" s="1565">
        <v>21443.08</v>
      </c>
      <c r="F769" s="1565" t="s">
        <v>22</v>
      </c>
      <c r="G769" s="1565">
        <v>4149.37</v>
      </c>
      <c r="H769" s="1565">
        <v>7572.56</v>
      </c>
      <c r="I769" s="1565" t="s">
        <v>7198</v>
      </c>
      <c r="J769" s="1566">
        <v>0</v>
      </c>
      <c r="K769" s="1554"/>
    </row>
    <row r="770" spans="1:11" s="793" customFormat="1" ht="28.5" customHeight="1" x14ac:dyDescent="0.25">
      <c r="A770" s="1565" t="s">
        <v>2154</v>
      </c>
      <c r="B770" s="1566" t="s">
        <v>2155</v>
      </c>
      <c r="C770" s="1565" t="s">
        <v>1268</v>
      </c>
      <c r="D770" s="1565">
        <v>11749.69</v>
      </c>
      <c r="E770" s="1565">
        <v>20719.55</v>
      </c>
      <c r="F770" s="1565" t="s">
        <v>22</v>
      </c>
      <c r="G770" s="1565">
        <v>4149.37</v>
      </c>
      <c r="H770" s="1565">
        <v>7317.05</v>
      </c>
      <c r="I770" s="1565" t="s">
        <v>7198</v>
      </c>
      <c r="J770" s="1566">
        <v>0</v>
      </c>
      <c r="K770" s="1554"/>
    </row>
    <row r="771" spans="1:11" s="793" customFormat="1" ht="28.5" customHeight="1" x14ac:dyDescent="0.25">
      <c r="A771" s="1565" t="s">
        <v>2156</v>
      </c>
      <c r="B771" s="1566" t="s">
        <v>2157</v>
      </c>
      <c r="C771" s="1565" t="s">
        <v>1268</v>
      </c>
      <c r="D771" s="1565">
        <v>6162.75</v>
      </c>
      <c r="E771" s="1565">
        <v>10663.11</v>
      </c>
      <c r="F771" s="1565" t="s">
        <v>22</v>
      </c>
      <c r="G771" s="1565">
        <v>2176.36</v>
      </c>
      <c r="H771" s="1565">
        <v>3765.65</v>
      </c>
      <c r="I771" s="1565">
        <v>8.1199999999999992</v>
      </c>
      <c r="J771" s="1566">
        <v>0</v>
      </c>
      <c r="K771" s="1554"/>
    </row>
    <row r="772" spans="1:11" s="793" customFormat="1" ht="28.5" customHeight="1" x14ac:dyDescent="0.25">
      <c r="A772" s="1565" t="s">
        <v>2158</v>
      </c>
      <c r="B772" s="1566" t="s">
        <v>2159</v>
      </c>
      <c r="C772" s="1565" t="s">
        <v>1268</v>
      </c>
      <c r="D772" s="1565">
        <v>8123.63</v>
      </c>
      <c r="E772" s="1565">
        <v>13170.74</v>
      </c>
      <c r="F772" s="1565" t="s">
        <v>22</v>
      </c>
      <c r="G772" s="1565">
        <v>2868.83</v>
      </c>
      <c r="H772" s="1565">
        <v>4651.21</v>
      </c>
      <c r="I772" s="1565" t="s">
        <v>7310</v>
      </c>
      <c r="J772" s="1566">
        <v>0</v>
      </c>
      <c r="K772" s="1554"/>
    </row>
    <row r="773" spans="1:11" s="793" customFormat="1" ht="28.5" customHeight="1" x14ac:dyDescent="0.25">
      <c r="A773" s="1565" t="s">
        <v>2160</v>
      </c>
      <c r="B773" s="1566" t="s">
        <v>2161</v>
      </c>
      <c r="C773" s="1565" t="s">
        <v>1268</v>
      </c>
      <c r="D773" s="1565">
        <v>11376.19</v>
      </c>
      <c r="E773" s="1565">
        <v>20669.310000000001</v>
      </c>
      <c r="F773" s="1565" t="s">
        <v>22</v>
      </c>
      <c r="G773" s="1565">
        <v>4017.47</v>
      </c>
      <c r="H773" s="1565">
        <v>7299.3</v>
      </c>
      <c r="I773" s="1565" t="s">
        <v>7309</v>
      </c>
      <c r="J773" s="1566">
        <v>0</v>
      </c>
      <c r="K773" s="1554"/>
    </row>
    <row r="774" spans="1:11" s="793" customFormat="1" ht="28.5" customHeight="1" x14ac:dyDescent="0.25">
      <c r="A774" s="1565" t="s">
        <v>2162</v>
      </c>
      <c r="B774" s="1566" t="s">
        <v>2163</v>
      </c>
      <c r="C774" s="1565" t="s">
        <v>1268</v>
      </c>
      <c r="D774" s="1565">
        <v>11376.19</v>
      </c>
      <c r="E774" s="1565">
        <v>20359.490000000002</v>
      </c>
      <c r="F774" s="1565" t="s">
        <v>22</v>
      </c>
      <c r="G774" s="1565">
        <v>4017.47</v>
      </c>
      <c r="H774" s="1565">
        <v>7189.89</v>
      </c>
      <c r="I774" s="1565" t="s">
        <v>7309</v>
      </c>
      <c r="J774" s="1566">
        <v>0</v>
      </c>
      <c r="K774" s="1554"/>
    </row>
    <row r="775" spans="1:11" s="793" customFormat="1" ht="28.5" customHeight="1" x14ac:dyDescent="0.25">
      <c r="A775" s="1565" t="s">
        <v>2164</v>
      </c>
      <c r="B775" s="1566" t="s">
        <v>2165</v>
      </c>
      <c r="C775" s="1565" t="s">
        <v>1268</v>
      </c>
      <c r="D775" s="1565">
        <v>11376.19</v>
      </c>
      <c r="E775" s="1565">
        <v>20049.66</v>
      </c>
      <c r="F775" s="1565" t="s">
        <v>22</v>
      </c>
      <c r="G775" s="1565">
        <v>4017.47</v>
      </c>
      <c r="H775" s="1565">
        <v>7080.48</v>
      </c>
      <c r="I775" s="1565" t="s">
        <v>7309</v>
      </c>
      <c r="J775" s="1566">
        <v>0</v>
      </c>
      <c r="K775" s="1554"/>
    </row>
    <row r="776" spans="1:11" s="793" customFormat="1" ht="28.5" customHeight="1" x14ac:dyDescent="0.25">
      <c r="A776" s="1565" t="s">
        <v>2166</v>
      </c>
      <c r="B776" s="1566" t="s">
        <v>2167</v>
      </c>
      <c r="C776" s="1565" t="s">
        <v>1268</v>
      </c>
      <c r="D776" s="1565">
        <v>11376.19</v>
      </c>
      <c r="E776" s="1565">
        <v>23811.26</v>
      </c>
      <c r="F776" s="1565" t="s">
        <v>22</v>
      </c>
      <c r="G776" s="1565">
        <v>4017.47</v>
      </c>
      <c r="H776" s="1565">
        <v>8408.8799999999992</v>
      </c>
      <c r="I776" s="1565" t="s">
        <v>7198</v>
      </c>
      <c r="J776" s="1566">
        <v>0</v>
      </c>
      <c r="K776" s="1554"/>
    </row>
    <row r="777" spans="1:11" s="793" customFormat="1" ht="28.5" customHeight="1" x14ac:dyDescent="0.25">
      <c r="A777" s="1565" t="s">
        <v>2168</v>
      </c>
      <c r="B777" s="1566" t="s">
        <v>2169</v>
      </c>
      <c r="C777" s="1565" t="s">
        <v>1268</v>
      </c>
      <c r="D777" s="1565">
        <v>11376.19</v>
      </c>
      <c r="E777" s="1565">
        <v>22503.16</v>
      </c>
      <c r="F777" s="1565" t="s">
        <v>22</v>
      </c>
      <c r="G777" s="1565">
        <v>4017.47</v>
      </c>
      <c r="H777" s="1565">
        <v>7946.92</v>
      </c>
      <c r="I777" s="1565" t="s">
        <v>7198</v>
      </c>
      <c r="J777" s="1566">
        <v>0</v>
      </c>
      <c r="K777" s="1554"/>
    </row>
    <row r="778" spans="1:11" s="793" customFormat="1" ht="28.5" customHeight="1" x14ac:dyDescent="0.25">
      <c r="A778" s="1565" t="s">
        <v>2170</v>
      </c>
      <c r="B778" s="1566" t="s">
        <v>2171</v>
      </c>
      <c r="C778" s="1565" t="s">
        <v>1268</v>
      </c>
      <c r="D778" s="1565">
        <v>11376.19</v>
      </c>
      <c r="E778" s="1565">
        <v>21005.96</v>
      </c>
      <c r="F778" s="1565" t="s">
        <v>22</v>
      </c>
      <c r="G778" s="1565">
        <v>4017.47</v>
      </c>
      <c r="H778" s="1565">
        <v>7418.19</v>
      </c>
      <c r="I778" s="1565" t="s">
        <v>7198</v>
      </c>
      <c r="J778" s="1566">
        <v>0</v>
      </c>
      <c r="K778" s="1554"/>
    </row>
    <row r="779" spans="1:11" s="793" customFormat="1" ht="28.5" customHeight="1" x14ac:dyDescent="0.25">
      <c r="A779" s="1565" t="s">
        <v>2172</v>
      </c>
      <c r="B779" s="1566" t="s">
        <v>2173</v>
      </c>
      <c r="C779" s="1565" t="s">
        <v>1268</v>
      </c>
      <c r="D779" s="1565">
        <v>11376.19</v>
      </c>
      <c r="E779" s="1565">
        <v>20177.650000000001</v>
      </c>
      <c r="F779" s="1565" t="s">
        <v>22</v>
      </c>
      <c r="G779" s="1565">
        <v>4017.47</v>
      </c>
      <c r="H779" s="1565">
        <v>7125.68</v>
      </c>
      <c r="I779" s="1565" t="s">
        <v>7198</v>
      </c>
      <c r="J779" s="1566">
        <v>0</v>
      </c>
      <c r="K779" s="1554"/>
    </row>
    <row r="780" spans="1:11" s="793" customFormat="1" ht="28.5" customHeight="1" x14ac:dyDescent="0.25">
      <c r="A780" s="1565" t="s">
        <v>2174</v>
      </c>
      <c r="B780" s="1566" t="s">
        <v>7312</v>
      </c>
      <c r="C780" s="1565" t="s">
        <v>1268</v>
      </c>
      <c r="D780" s="1565">
        <v>3084.8</v>
      </c>
      <c r="E780" s="1565">
        <v>6420.22</v>
      </c>
      <c r="F780" s="1565" t="s">
        <v>22</v>
      </c>
      <c r="G780" s="1565">
        <v>1089.3900000000001</v>
      </c>
      <c r="H780" s="1565">
        <v>2267.2800000000002</v>
      </c>
      <c r="I780" s="1565">
        <v>8.1199999999999992</v>
      </c>
      <c r="J780" s="1566">
        <v>0</v>
      </c>
      <c r="K780" s="1554"/>
    </row>
    <row r="781" spans="1:11" s="793" customFormat="1" ht="28.5" customHeight="1" x14ac:dyDescent="0.25">
      <c r="A781" s="1565" t="s">
        <v>2176</v>
      </c>
      <c r="B781" s="1566" t="s">
        <v>7313</v>
      </c>
      <c r="C781" s="1565" t="s">
        <v>1268</v>
      </c>
      <c r="D781" s="1565">
        <v>3754.63</v>
      </c>
      <c r="E781" s="1565">
        <v>13842.5</v>
      </c>
      <c r="F781" s="1565" t="s">
        <v>22</v>
      </c>
      <c r="G781" s="1565">
        <v>1325.94</v>
      </c>
      <c r="H781" s="1565">
        <v>4888.4399999999996</v>
      </c>
      <c r="I781" s="1565" t="s">
        <v>7309</v>
      </c>
      <c r="J781" s="1566">
        <v>0</v>
      </c>
      <c r="K781" s="1554"/>
    </row>
    <row r="782" spans="1:11" s="793" customFormat="1" ht="28.5" customHeight="1" x14ac:dyDescent="0.25">
      <c r="A782" s="1565" t="s">
        <v>7314</v>
      </c>
      <c r="B782" s="1566" t="s">
        <v>7315</v>
      </c>
      <c r="C782" s="1565" t="s">
        <v>1268</v>
      </c>
      <c r="D782" s="1565">
        <v>3754.63</v>
      </c>
      <c r="E782" s="1565">
        <v>10498.13</v>
      </c>
      <c r="F782" s="1565" t="s">
        <v>22</v>
      </c>
      <c r="G782" s="1565">
        <v>1325.94</v>
      </c>
      <c r="H782" s="1565">
        <v>3707.38</v>
      </c>
      <c r="I782" s="1565">
        <v>8.1199999999999992</v>
      </c>
      <c r="J782" s="1566">
        <v>0</v>
      </c>
      <c r="K782" s="1554"/>
    </row>
    <row r="783" spans="1:11" s="793" customFormat="1" ht="28.5" customHeight="1" x14ac:dyDescent="0.25">
      <c r="A783" s="1565" t="s">
        <v>7316</v>
      </c>
      <c r="B783" s="1566" t="s">
        <v>7317</v>
      </c>
      <c r="C783" s="1565" t="s">
        <v>1268</v>
      </c>
      <c r="D783" s="1565">
        <v>2810.59</v>
      </c>
      <c r="E783" s="1565">
        <v>11109.85</v>
      </c>
      <c r="F783" s="1565" t="s">
        <v>22</v>
      </c>
      <c r="G783" s="1565">
        <v>992.55</v>
      </c>
      <c r="H783" s="1565">
        <v>3923.41</v>
      </c>
      <c r="I783" s="1565" t="s">
        <v>7309</v>
      </c>
      <c r="J783" s="1566">
        <v>0</v>
      </c>
      <c r="K783" s="1554"/>
    </row>
    <row r="784" spans="1:11" s="793" customFormat="1" ht="28.5" customHeight="1" x14ac:dyDescent="0.25">
      <c r="A784" s="1565" t="s">
        <v>7318</v>
      </c>
      <c r="B784" s="1566" t="s">
        <v>7319</v>
      </c>
      <c r="C784" s="1565" t="s">
        <v>1268</v>
      </c>
      <c r="D784" s="1565">
        <v>24651</v>
      </c>
      <c r="E784" s="1565">
        <v>31461.83</v>
      </c>
      <c r="F784" s="1565" t="s">
        <v>22</v>
      </c>
      <c r="G784" s="1565">
        <v>8705.43</v>
      </c>
      <c r="H784" s="1565">
        <v>11110.65</v>
      </c>
      <c r="I784" s="1565">
        <v>0</v>
      </c>
      <c r="J784" s="1566">
        <v>0</v>
      </c>
      <c r="K784" s="1554"/>
    </row>
    <row r="785" spans="1:11" s="793" customFormat="1" ht="28.5" customHeight="1" x14ac:dyDescent="0.25">
      <c r="A785" s="1565" t="s">
        <v>7320</v>
      </c>
      <c r="B785" s="1566" t="s">
        <v>7321</v>
      </c>
      <c r="C785" s="1565" t="s">
        <v>1268</v>
      </c>
      <c r="D785" s="1565">
        <v>3799.65</v>
      </c>
      <c r="E785" s="1565">
        <v>12353.82</v>
      </c>
      <c r="F785" s="1565" t="s">
        <v>22</v>
      </c>
      <c r="G785" s="1565">
        <v>1341.84</v>
      </c>
      <c r="H785" s="1565">
        <v>4362.71</v>
      </c>
      <c r="I785" s="1565" t="s">
        <v>7198</v>
      </c>
      <c r="J785" s="1566">
        <v>0</v>
      </c>
      <c r="K785" s="1554"/>
    </row>
    <row r="786" spans="1:11" s="793" customFormat="1" ht="28.5" customHeight="1" x14ac:dyDescent="0.25">
      <c r="A786" s="1565" t="s">
        <v>7322</v>
      </c>
      <c r="B786" s="1566" t="s">
        <v>7323</v>
      </c>
      <c r="C786" s="1565" t="s">
        <v>1268</v>
      </c>
      <c r="D786" s="1565">
        <v>8061.38</v>
      </c>
      <c r="E786" s="1565">
        <v>12561.74</v>
      </c>
      <c r="F786" s="1565" t="s">
        <v>22</v>
      </c>
      <c r="G786" s="1565">
        <v>2846.85</v>
      </c>
      <c r="H786" s="1565">
        <v>4436.1400000000003</v>
      </c>
      <c r="I786" s="1565">
        <v>8.1</v>
      </c>
      <c r="J786" s="1566">
        <v>0</v>
      </c>
      <c r="K786" s="1554"/>
    </row>
    <row r="787" spans="1:11" s="793" customFormat="1" ht="28.5" customHeight="1" x14ac:dyDescent="0.25">
      <c r="A787" s="1565" t="s">
        <v>7324</v>
      </c>
      <c r="B787" s="1566" t="s">
        <v>7325</v>
      </c>
      <c r="C787" s="1565" t="s">
        <v>1268</v>
      </c>
      <c r="D787" s="1565">
        <v>12667.88</v>
      </c>
      <c r="E787" s="1565">
        <v>17714.98</v>
      </c>
      <c r="F787" s="1565" t="s">
        <v>22</v>
      </c>
      <c r="G787" s="1565">
        <v>4473.62</v>
      </c>
      <c r="H787" s="1565">
        <v>6255.99</v>
      </c>
      <c r="I787" s="1565" t="s">
        <v>7310</v>
      </c>
      <c r="J787" s="1566">
        <v>0</v>
      </c>
      <c r="K787" s="1554"/>
    </row>
    <row r="788" spans="1:11" s="793" customFormat="1" ht="28.5" customHeight="1" x14ac:dyDescent="0.25">
      <c r="A788" s="1565" t="s">
        <v>7326</v>
      </c>
      <c r="B788" s="1566" t="s">
        <v>2179</v>
      </c>
      <c r="C788" s="1565" t="s">
        <v>1268</v>
      </c>
      <c r="D788" s="1565">
        <v>13274.81</v>
      </c>
      <c r="E788" s="1565">
        <v>22030.27</v>
      </c>
      <c r="F788" s="1565" t="s">
        <v>22</v>
      </c>
      <c r="G788" s="1565">
        <v>4687.96</v>
      </c>
      <c r="H788" s="1565">
        <v>7779.92</v>
      </c>
      <c r="I788" s="1565" t="s">
        <v>7309</v>
      </c>
      <c r="J788" s="1566">
        <v>0</v>
      </c>
      <c r="K788" s="1554"/>
    </row>
    <row r="789" spans="1:11" s="793" customFormat="1" ht="28.5" customHeight="1" x14ac:dyDescent="0.25">
      <c r="A789" s="1565" t="s">
        <v>7327</v>
      </c>
      <c r="B789" s="1566" t="s">
        <v>2181</v>
      </c>
      <c r="C789" s="1565" t="s">
        <v>1268</v>
      </c>
      <c r="D789" s="1565">
        <v>13274.81</v>
      </c>
      <c r="E789" s="1565">
        <v>22399.25</v>
      </c>
      <c r="F789" s="1565" t="s">
        <v>22</v>
      </c>
      <c r="G789" s="1565">
        <v>4687.96</v>
      </c>
      <c r="H789" s="1565">
        <v>7910.23</v>
      </c>
      <c r="I789" s="1565" t="s">
        <v>7309</v>
      </c>
      <c r="J789" s="1566">
        <v>0</v>
      </c>
      <c r="K789" s="1554"/>
    </row>
    <row r="790" spans="1:11" s="793" customFormat="1" ht="28.5" customHeight="1" x14ac:dyDescent="0.25">
      <c r="A790" s="1565" t="s">
        <v>7328</v>
      </c>
      <c r="B790" s="1566" t="s">
        <v>2183</v>
      </c>
      <c r="C790" s="1565" t="s">
        <v>1268</v>
      </c>
      <c r="D790" s="1565">
        <v>13274.81</v>
      </c>
      <c r="E790" s="1565">
        <v>22122.98</v>
      </c>
      <c r="F790" s="1565" t="s">
        <v>22</v>
      </c>
      <c r="G790" s="1565">
        <v>4687.96</v>
      </c>
      <c r="H790" s="1565">
        <v>7812.66</v>
      </c>
      <c r="I790" s="1565" t="s">
        <v>7309</v>
      </c>
      <c r="J790" s="1566">
        <v>0</v>
      </c>
      <c r="K790" s="1554"/>
    </row>
    <row r="791" spans="1:11" s="793" customFormat="1" ht="28.5" customHeight="1" x14ac:dyDescent="0.25">
      <c r="A791" s="1565" t="s">
        <v>7329</v>
      </c>
      <c r="B791" s="1566" t="s">
        <v>2185</v>
      </c>
      <c r="C791" s="1565" t="s">
        <v>1268</v>
      </c>
      <c r="D791" s="1565">
        <v>13274.81</v>
      </c>
      <c r="E791" s="1565">
        <v>25469.77</v>
      </c>
      <c r="F791" s="1565" t="s">
        <v>22</v>
      </c>
      <c r="G791" s="1565">
        <v>4687.96</v>
      </c>
      <c r="H791" s="1565">
        <v>8994.57</v>
      </c>
      <c r="I791" s="1565" t="s">
        <v>7198</v>
      </c>
      <c r="J791" s="1566">
        <v>0</v>
      </c>
      <c r="K791" s="1554"/>
    </row>
    <row r="792" spans="1:11" s="793" customFormat="1" ht="28.5" customHeight="1" x14ac:dyDescent="0.25">
      <c r="A792" s="1565" t="s">
        <v>7330</v>
      </c>
      <c r="B792" s="1566" t="s">
        <v>2187</v>
      </c>
      <c r="C792" s="1565" t="s">
        <v>1268</v>
      </c>
      <c r="D792" s="1565">
        <v>13274.81</v>
      </c>
      <c r="E792" s="1565">
        <v>24307.01</v>
      </c>
      <c r="F792" s="1565" t="s">
        <v>22</v>
      </c>
      <c r="G792" s="1565">
        <v>4687.96</v>
      </c>
      <c r="H792" s="1565">
        <v>8583.9500000000007</v>
      </c>
      <c r="I792" s="1565" t="s">
        <v>7198</v>
      </c>
      <c r="J792" s="1566">
        <v>0</v>
      </c>
      <c r="K792" s="1554"/>
    </row>
    <row r="793" spans="1:11" s="793" customFormat="1" ht="28.5" customHeight="1" x14ac:dyDescent="0.25">
      <c r="A793" s="1565" t="s">
        <v>7331</v>
      </c>
      <c r="B793" s="1566" t="s">
        <v>7332</v>
      </c>
      <c r="C793" s="1565" t="s">
        <v>1268</v>
      </c>
      <c r="D793" s="1565">
        <v>13274.81</v>
      </c>
      <c r="E793" s="1565">
        <v>22974.400000000001</v>
      </c>
      <c r="F793" s="1565" t="s">
        <v>22</v>
      </c>
      <c r="G793" s="1565">
        <v>4687.96</v>
      </c>
      <c r="H793" s="1565">
        <v>8113.34</v>
      </c>
      <c r="I793" s="1565" t="s">
        <v>7198</v>
      </c>
      <c r="J793" s="1566">
        <v>0</v>
      </c>
      <c r="K793" s="1554"/>
    </row>
    <row r="794" spans="1:11" s="793" customFormat="1" ht="28.5" customHeight="1" x14ac:dyDescent="0.25">
      <c r="A794" s="1565" t="s">
        <v>7333</v>
      </c>
      <c r="B794" s="1566" t="s">
        <v>7334</v>
      </c>
      <c r="C794" s="1565" t="s">
        <v>1268</v>
      </c>
      <c r="D794" s="1565">
        <v>13274.81</v>
      </c>
      <c r="E794" s="1565">
        <v>22275.65</v>
      </c>
      <c r="F794" s="1565" t="s">
        <v>22</v>
      </c>
      <c r="G794" s="1565">
        <v>4687.96</v>
      </c>
      <c r="H794" s="1565">
        <v>7866.58</v>
      </c>
      <c r="I794" s="1565" t="s">
        <v>7198</v>
      </c>
      <c r="J794" s="1566">
        <v>0</v>
      </c>
      <c r="K794" s="1554"/>
    </row>
    <row r="795" spans="1:11" s="793" customFormat="1" ht="28.5" customHeight="1" x14ac:dyDescent="0.25">
      <c r="A795" s="1565" t="s">
        <v>2204</v>
      </c>
      <c r="B795" s="1566" t="s">
        <v>2193</v>
      </c>
      <c r="C795" s="1565" t="s">
        <v>1268</v>
      </c>
      <c r="D795" s="1565">
        <v>36478.5</v>
      </c>
      <c r="E795" s="1565">
        <v>45721.75</v>
      </c>
      <c r="F795" s="1565" t="s">
        <v>22</v>
      </c>
      <c r="G795" s="1565">
        <v>12882.27</v>
      </c>
      <c r="H795" s="1565">
        <v>16146.5</v>
      </c>
      <c r="I795" s="1565" t="s">
        <v>7335</v>
      </c>
      <c r="J795" s="1566">
        <v>0</v>
      </c>
      <c r="K795" s="1554"/>
    </row>
    <row r="796" spans="1:11" s="793" customFormat="1" ht="28.5" customHeight="1" x14ac:dyDescent="0.25">
      <c r="A796" s="1565" t="s">
        <v>2206</v>
      </c>
      <c r="B796" s="1566" t="s">
        <v>2195</v>
      </c>
      <c r="C796" s="1565" t="s">
        <v>1268</v>
      </c>
      <c r="D796" s="1565">
        <v>36478.5</v>
      </c>
      <c r="E796" s="1565">
        <v>45515.199999999997</v>
      </c>
      <c r="F796" s="1565" t="s">
        <v>22</v>
      </c>
      <c r="G796" s="1565">
        <v>12882.27</v>
      </c>
      <c r="H796" s="1565">
        <v>16073.56</v>
      </c>
      <c r="I796" s="1565" t="s">
        <v>7335</v>
      </c>
      <c r="J796" s="1566">
        <v>0</v>
      </c>
      <c r="K796" s="1554"/>
    </row>
    <row r="797" spans="1:11" s="793" customFormat="1" ht="28.5" customHeight="1" x14ac:dyDescent="0.25">
      <c r="A797" s="1565" t="s">
        <v>2208</v>
      </c>
      <c r="B797" s="1566" t="s">
        <v>2197</v>
      </c>
      <c r="C797" s="1565" t="s">
        <v>1268</v>
      </c>
      <c r="D797" s="1565">
        <v>36478.5</v>
      </c>
      <c r="E797" s="1565">
        <v>47815.16</v>
      </c>
      <c r="F797" s="1565" t="s">
        <v>22</v>
      </c>
      <c r="G797" s="1565">
        <v>12882.27</v>
      </c>
      <c r="H797" s="1565">
        <v>16885.78</v>
      </c>
      <c r="I797" s="1565" t="s">
        <v>7335</v>
      </c>
      <c r="J797" s="1566">
        <v>0</v>
      </c>
      <c r="K797" s="1554"/>
    </row>
    <row r="798" spans="1:11" s="793" customFormat="1" ht="28.5" customHeight="1" x14ac:dyDescent="0.25">
      <c r="A798" s="1565" t="s">
        <v>2210</v>
      </c>
      <c r="B798" s="1566" t="s">
        <v>2199</v>
      </c>
      <c r="C798" s="1565" t="s">
        <v>1268</v>
      </c>
      <c r="D798" s="1565">
        <v>36478.5</v>
      </c>
      <c r="E798" s="1565">
        <v>50322.89</v>
      </c>
      <c r="F798" s="1565" t="s">
        <v>22</v>
      </c>
      <c r="G798" s="1565">
        <v>12882.27</v>
      </c>
      <c r="H798" s="1565">
        <v>17771.38</v>
      </c>
      <c r="I798" s="1565" t="s">
        <v>7336</v>
      </c>
      <c r="J798" s="1566">
        <v>0</v>
      </c>
      <c r="K798" s="1554"/>
    </row>
    <row r="799" spans="1:11" s="793" customFormat="1" ht="28.5" customHeight="1" x14ac:dyDescent="0.25">
      <c r="A799" s="1565" t="s">
        <v>2212</v>
      </c>
      <c r="B799" s="1566" t="s">
        <v>2201</v>
      </c>
      <c r="C799" s="1565" t="s">
        <v>1268</v>
      </c>
      <c r="D799" s="1565">
        <v>36478.5</v>
      </c>
      <c r="E799" s="1565">
        <v>49450.82</v>
      </c>
      <c r="F799" s="1565" t="s">
        <v>22</v>
      </c>
      <c r="G799" s="1565">
        <v>12882.27</v>
      </c>
      <c r="H799" s="1565">
        <v>17463.41</v>
      </c>
      <c r="I799" s="1565" t="s">
        <v>7336</v>
      </c>
      <c r="J799" s="1566">
        <v>0</v>
      </c>
      <c r="K799" s="1554"/>
    </row>
    <row r="800" spans="1:11" s="793" customFormat="1" ht="28.5" customHeight="1" x14ac:dyDescent="0.25">
      <c r="A800" s="1565" t="s">
        <v>2214</v>
      </c>
      <c r="B800" s="1566" t="s">
        <v>2203</v>
      </c>
      <c r="C800" s="1565" t="s">
        <v>1268</v>
      </c>
      <c r="D800" s="1565">
        <v>36478.5</v>
      </c>
      <c r="E800" s="1565">
        <v>48462.48</v>
      </c>
      <c r="F800" s="1565" t="s">
        <v>22</v>
      </c>
      <c r="G800" s="1565">
        <v>12882.27</v>
      </c>
      <c r="H800" s="1565">
        <v>17114.38</v>
      </c>
      <c r="I800" s="1565" t="s">
        <v>7336</v>
      </c>
      <c r="J800" s="1566">
        <v>0</v>
      </c>
      <c r="K800" s="1554"/>
    </row>
    <row r="801" spans="1:11" s="793" customFormat="1" ht="28.5" customHeight="1" x14ac:dyDescent="0.25">
      <c r="A801" s="1565" t="s">
        <v>7337</v>
      </c>
      <c r="B801" s="1566" t="s">
        <v>2205</v>
      </c>
      <c r="C801" s="1565" t="s">
        <v>1268</v>
      </c>
      <c r="D801" s="1565">
        <v>70311.38</v>
      </c>
      <c r="E801" s="1565">
        <v>83309.97</v>
      </c>
      <c r="F801" s="1565" t="s">
        <v>22</v>
      </c>
      <c r="G801" s="1565">
        <v>24830.25</v>
      </c>
      <c r="H801" s="1565">
        <v>29420.67</v>
      </c>
      <c r="I801" s="1565" t="s">
        <v>7336</v>
      </c>
      <c r="J801" s="1566">
        <v>0</v>
      </c>
      <c r="K801" s="1554"/>
    </row>
    <row r="802" spans="1:11" s="793" customFormat="1" ht="28.5" customHeight="1" x14ac:dyDescent="0.25">
      <c r="A802" s="1565" t="s">
        <v>7338</v>
      </c>
      <c r="B802" s="1566" t="s">
        <v>2207</v>
      </c>
      <c r="C802" s="1565" t="s">
        <v>1268</v>
      </c>
      <c r="D802" s="1565">
        <v>70311.38</v>
      </c>
      <c r="E802" s="1565">
        <v>83206.69</v>
      </c>
      <c r="F802" s="1565" t="s">
        <v>22</v>
      </c>
      <c r="G802" s="1565">
        <v>24830.25</v>
      </c>
      <c r="H802" s="1565">
        <v>29384.19</v>
      </c>
      <c r="I802" s="1565" t="s">
        <v>7335</v>
      </c>
      <c r="J802" s="1566">
        <v>0</v>
      </c>
      <c r="K802" s="1554"/>
    </row>
    <row r="803" spans="1:11" s="793" customFormat="1" ht="28.5" customHeight="1" x14ac:dyDescent="0.25">
      <c r="A803" s="1565" t="s">
        <v>7339</v>
      </c>
      <c r="B803" s="1566" t="s">
        <v>2209</v>
      </c>
      <c r="C803" s="1565" t="s">
        <v>1268</v>
      </c>
      <c r="D803" s="1565">
        <v>70311.38</v>
      </c>
      <c r="E803" s="1565">
        <v>83103.41</v>
      </c>
      <c r="F803" s="1565" t="s">
        <v>22</v>
      </c>
      <c r="G803" s="1565">
        <v>24830.25</v>
      </c>
      <c r="H803" s="1565">
        <v>29347.72</v>
      </c>
      <c r="I803" s="1565" t="s">
        <v>7335</v>
      </c>
      <c r="J803" s="1566">
        <v>0</v>
      </c>
      <c r="K803" s="1554"/>
    </row>
    <row r="804" spans="1:11" s="793" customFormat="1" ht="28.5" customHeight="1" x14ac:dyDescent="0.25">
      <c r="A804" s="1565" t="s">
        <v>7340</v>
      </c>
      <c r="B804" s="1566" t="s">
        <v>2211</v>
      </c>
      <c r="C804" s="1565" t="s">
        <v>1268</v>
      </c>
      <c r="D804" s="1565">
        <v>70311.38</v>
      </c>
      <c r="E804" s="1565">
        <v>84357.28</v>
      </c>
      <c r="F804" s="1565" t="s">
        <v>22</v>
      </c>
      <c r="G804" s="1565">
        <v>24830.25</v>
      </c>
      <c r="H804" s="1565">
        <v>29790.52</v>
      </c>
      <c r="I804" s="1565" t="s">
        <v>7336</v>
      </c>
      <c r="J804" s="1566">
        <v>0</v>
      </c>
      <c r="K804" s="1554"/>
    </row>
    <row r="805" spans="1:11" s="793" customFormat="1" ht="28.5" customHeight="1" x14ac:dyDescent="0.25">
      <c r="A805" s="1565" t="s">
        <v>7341</v>
      </c>
      <c r="B805" s="1566" t="s">
        <v>2213</v>
      </c>
      <c r="C805" s="1565" t="s">
        <v>1268</v>
      </c>
      <c r="D805" s="1565">
        <v>70311.38</v>
      </c>
      <c r="E805" s="1565">
        <v>83921.25</v>
      </c>
      <c r="F805" s="1565" t="s">
        <v>22</v>
      </c>
      <c r="G805" s="1565">
        <v>24830.25</v>
      </c>
      <c r="H805" s="1565">
        <v>29636.54</v>
      </c>
      <c r="I805" s="1565" t="s">
        <v>7336</v>
      </c>
      <c r="J805" s="1566">
        <v>0</v>
      </c>
      <c r="K805" s="1554"/>
    </row>
    <row r="806" spans="1:11" s="793" customFormat="1" ht="28.5" customHeight="1" x14ac:dyDescent="0.25">
      <c r="A806" s="1565" t="s">
        <v>7342</v>
      </c>
      <c r="B806" s="1566" t="s">
        <v>2215</v>
      </c>
      <c r="C806" s="1565" t="s">
        <v>1268</v>
      </c>
      <c r="D806" s="1565">
        <v>70311.38</v>
      </c>
      <c r="E806" s="1565">
        <v>83434.42</v>
      </c>
      <c r="F806" s="1565" t="s">
        <v>22</v>
      </c>
      <c r="G806" s="1565">
        <v>24830.25</v>
      </c>
      <c r="H806" s="1565">
        <v>29464.62</v>
      </c>
      <c r="I806" s="1565" t="s">
        <v>7336</v>
      </c>
      <c r="J806" s="1566">
        <v>0</v>
      </c>
      <c r="K806" s="1554"/>
    </row>
    <row r="807" spans="1:11" s="793" customFormat="1" ht="28.5" customHeight="1" x14ac:dyDescent="0.25">
      <c r="A807" s="1565" t="s">
        <v>7343</v>
      </c>
      <c r="B807" s="1566" t="s">
        <v>2217</v>
      </c>
      <c r="C807" s="1565" t="s">
        <v>1268</v>
      </c>
      <c r="D807" s="1565">
        <v>1690.09</v>
      </c>
      <c r="E807" s="1565">
        <v>1690.09</v>
      </c>
      <c r="F807" s="1565" t="s">
        <v>22</v>
      </c>
      <c r="G807" s="1565">
        <v>596.85</v>
      </c>
      <c r="H807" s="1565">
        <v>596.85</v>
      </c>
      <c r="I807" s="1565">
        <v>0</v>
      </c>
      <c r="J807" s="1566">
        <v>0</v>
      </c>
      <c r="K807" s="1554"/>
    </row>
    <row r="808" spans="1:11" s="793" customFormat="1" ht="28.5" customHeight="1" x14ac:dyDescent="0.25">
      <c r="A808" s="1565" t="s">
        <v>7344</v>
      </c>
      <c r="B808" s="1566" t="s">
        <v>2219</v>
      </c>
      <c r="C808" s="1565" t="s">
        <v>1268</v>
      </c>
      <c r="D808" s="1565">
        <v>3896.85</v>
      </c>
      <c r="E808" s="1565">
        <v>3896.85</v>
      </c>
      <c r="F808" s="1565" t="s">
        <v>22</v>
      </c>
      <c r="G808" s="1565">
        <v>1376.16</v>
      </c>
      <c r="H808" s="1565">
        <v>1376.16</v>
      </c>
      <c r="I808" s="1565">
        <v>0</v>
      </c>
      <c r="J808" s="1566">
        <v>0</v>
      </c>
      <c r="K808" s="1554"/>
    </row>
    <row r="809" spans="1:11" s="793" customFormat="1" ht="28.5" customHeight="1" x14ac:dyDescent="0.25">
      <c r="A809" s="1565" t="s">
        <v>7345</v>
      </c>
      <c r="B809" s="1566" t="s">
        <v>2221</v>
      </c>
      <c r="C809" s="1565" t="s">
        <v>1268</v>
      </c>
      <c r="D809" s="1565">
        <v>6144.08</v>
      </c>
      <c r="E809" s="1565">
        <v>6144.08</v>
      </c>
      <c r="F809" s="1565" t="s">
        <v>22</v>
      </c>
      <c r="G809" s="1565">
        <v>2169.7600000000002</v>
      </c>
      <c r="H809" s="1565">
        <v>2169.7600000000002</v>
      </c>
      <c r="I809" s="1565">
        <v>0</v>
      </c>
      <c r="J809" s="1566">
        <v>0</v>
      </c>
      <c r="K809" s="1554"/>
    </row>
    <row r="810" spans="1:11" s="793" customFormat="1" ht="28.5" customHeight="1" x14ac:dyDescent="0.25">
      <c r="A810" s="1565" t="s">
        <v>7346</v>
      </c>
      <c r="B810" s="1566" t="s">
        <v>2223</v>
      </c>
      <c r="C810" s="1565" t="s">
        <v>1268</v>
      </c>
      <c r="D810" s="1565">
        <v>9760.7999999999993</v>
      </c>
      <c r="E810" s="1565">
        <v>9760.7999999999993</v>
      </c>
      <c r="F810" s="1565" t="s">
        <v>22</v>
      </c>
      <c r="G810" s="1565">
        <v>3447</v>
      </c>
      <c r="H810" s="1565">
        <v>3447</v>
      </c>
      <c r="I810" s="1565">
        <v>0</v>
      </c>
      <c r="J810" s="1566">
        <v>0</v>
      </c>
      <c r="K810" s="1554"/>
    </row>
    <row r="811" spans="1:11" s="793" customFormat="1" ht="28.5" customHeight="1" x14ac:dyDescent="0.25">
      <c r="A811" s="1565" t="s">
        <v>7346</v>
      </c>
      <c r="B811" s="1566" t="s">
        <v>2223</v>
      </c>
      <c r="C811" s="1565" t="s">
        <v>1268</v>
      </c>
      <c r="D811" s="1565">
        <v>9760.7999999999993</v>
      </c>
      <c r="E811" s="1565">
        <v>9760.7999999999993</v>
      </c>
      <c r="F811" s="1565" t="s">
        <v>22</v>
      </c>
      <c r="G811" s="1565">
        <v>3447</v>
      </c>
      <c r="H811" s="1565">
        <v>3447</v>
      </c>
      <c r="I811" s="1565">
        <v>0</v>
      </c>
      <c r="J811" s="1566">
        <v>0</v>
      </c>
      <c r="K811" s="1554"/>
    </row>
    <row r="812" spans="1:11" s="793" customFormat="1" ht="28.5" customHeight="1" x14ac:dyDescent="0.25">
      <c r="A812" s="1565" t="s">
        <v>2226</v>
      </c>
      <c r="B812" s="1566" t="s">
        <v>2225</v>
      </c>
      <c r="C812" s="1565" t="s">
        <v>1268</v>
      </c>
      <c r="D812" s="1565">
        <v>1556.25</v>
      </c>
      <c r="E812" s="1565">
        <v>1556.25</v>
      </c>
      <c r="F812" s="1565" t="s">
        <v>22</v>
      </c>
      <c r="G812" s="1565">
        <v>549.59</v>
      </c>
      <c r="H812" s="1565">
        <v>549.59</v>
      </c>
      <c r="I812" s="1565">
        <v>0</v>
      </c>
      <c r="J812" s="1566">
        <v>0</v>
      </c>
      <c r="K812" s="1554"/>
    </row>
    <row r="813" spans="1:11" s="793" customFormat="1" ht="28.5" customHeight="1" x14ac:dyDescent="0.25">
      <c r="A813" s="1565" t="s">
        <v>2232</v>
      </c>
      <c r="B813" s="1566" t="s">
        <v>2229</v>
      </c>
      <c r="C813" s="1565" t="s">
        <v>1268</v>
      </c>
      <c r="D813" s="1565">
        <v>26892</v>
      </c>
      <c r="E813" s="1565">
        <v>26892</v>
      </c>
      <c r="F813" s="1565" t="s">
        <v>22</v>
      </c>
      <c r="G813" s="1565">
        <v>9496.83</v>
      </c>
      <c r="H813" s="1565">
        <v>9496.83</v>
      </c>
      <c r="I813" s="1565">
        <v>0</v>
      </c>
      <c r="J813" s="1566">
        <v>0</v>
      </c>
      <c r="K813" s="1554"/>
    </row>
    <row r="814" spans="1:11" s="793" customFormat="1" ht="28.5" customHeight="1" x14ac:dyDescent="0.25">
      <c r="A814" s="1565" t="s">
        <v>2234</v>
      </c>
      <c r="B814" s="1566" t="s">
        <v>2231</v>
      </c>
      <c r="C814" s="1565" t="s">
        <v>1268</v>
      </c>
      <c r="D814" s="1565">
        <v>26892</v>
      </c>
      <c r="E814" s="1565">
        <v>26892</v>
      </c>
      <c r="F814" s="1565" t="s">
        <v>22</v>
      </c>
      <c r="G814" s="1565">
        <v>9496.83</v>
      </c>
      <c r="H814" s="1565">
        <v>9496.83</v>
      </c>
      <c r="I814" s="1565">
        <v>0</v>
      </c>
      <c r="J814" s="1566">
        <v>0</v>
      </c>
      <c r="K814" s="1554"/>
    </row>
    <row r="815" spans="1:11" s="793" customFormat="1" ht="28.5" customHeight="1" x14ac:dyDescent="0.25">
      <c r="A815" s="1565" t="s">
        <v>7347</v>
      </c>
      <c r="B815" s="1566" t="s">
        <v>2233</v>
      </c>
      <c r="C815" s="1565" t="s">
        <v>1331</v>
      </c>
      <c r="D815" s="1565">
        <v>9493.1299999999992</v>
      </c>
      <c r="E815" s="1565">
        <v>9493.1299999999992</v>
      </c>
      <c r="F815" s="1565" t="s">
        <v>21</v>
      </c>
      <c r="G815" s="1565">
        <v>1021.46</v>
      </c>
      <c r="H815" s="1565">
        <v>1021.46</v>
      </c>
      <c r="I815" s="1565" t="s">
        <v>7348</v>
      </c>
      <c r="J815" s="1566" t="s">
        <v>7349</v>
      </c>
      <c r="K815" s="1554"/>
    </row>
    <row r="816" spans="1:11" s="793" customFormat="1" ht="28.5" customHeight="1" x14ac:dyDescent="0.25">
      <c r="A816" s="1565" t="s">
        <v>7350</v>
      </c>
      <c r="B816" s="1566" t="s">
        <v>2235</v>
      </c>
      <c r="C816" s="1565" t="s">
        <v>1331</v>
      </c>
      <c r="D816" s="1565">
        <v>18177</v>
      </c>
      <c r="E816" s="1565">
        <v>18177</v>
      </c>
      <c r="F816" s="1565" t="s">
        <v>21</v>
      </c>
      <c r="G816" s="1565">
        <v>1955.85</v>
      </c>
      <c r="H816" s="1565">
        <v>1955.85</v>
      </c>
      <c r="I816" s="1565" t="s">
        <v>7351</v>
      </c>
      <c r="J816" s="1566" t="s">
        <v>7352</v>
      </c>
      <c r="K816" s="1554"/>
    </row>
    <row r="817" spans="1:11" s="793" customFormat="1" ht="28.5" customHeight="1" x14ac:dyDescent="0.25">
      <c r="A817" s="1565" t="s">
        <v>7353</v>
      </c>
      <c r="B817" s="1566" t="s">
        <v>2237</v>
      </c>
      <c r="C817" s="1565" t="s">
        <v>1331</v>
      </c>
      <c r="D817" s="1565">
        <v>21974.25</v>
      </c>
      <c r="E817" s="1565">
        <v>21974.25</v>
      </c>
      <c r="F817" s="1565" t="s">
        <v>21</v>
      </c>
      <c r="G817" s="1565">
        <v>2364.4299999999998</v>
      </c>
      <c r="H817" s="1565">
        <v>2364.4299999999998</v>
      </c>
      <c r="I817" s="1565" t="s">
        <v>7354</v>
      </c>
      <c r="J817" s="1566" t="s">
        <v>7355</v>
      </c>
      <c r="K817" s="1554"/>
    </row>
    <row r="818" spans="1:11" s="793" customFormat="1" ht="28.5" customHeight="1" x14ac:dyDescent="0.25">
      <c r="A818" s="1565" t="s">
        <v>7356</v>
      </c>
      <c r="B818" s="1566" t="s">
        <v>2239</v>
      </c>
      <c r="C818" s="1565" t="s">
        <v>1331</v>
      </c>
      <c r="D818" s="1565">
        <v>47185.5</v>
      </c>
      <c r="E818" s="1565">
        <v>47185.5</v>
      </c>
      <c r="F818" s="1565" t="s">
        <v>21</v>
      </c>
      <c r="G818" s="1565">
        <v>5077.16</v>
      </c>
      <c r="H818" s="1565">
        <v>5077.16</v>
      </c>
      <c r="I818" s="1565" t="s">
        <v>7357</v>
      </c>
      <c r="J818" s="1566">
        <v>0</v>
      </c>
      <c r="K818" s="1554"/>
    </row>
    <row r="819" spans="1:11" s="793" customFormat="1" ht="28.5" customHeight="1" x14ac:dyDescent="0.25">
      <c r="A819" s="1565" t="s">
        <v>2242</v>
      </c>
      <c r="B819" s="1566" t="s">
        <v>7358</v>
      </c>
      <c r="C819" s="1565" t="s">
        <v>1331</v>
      </c>
      <c r="D819" s="1565">
        <v>14329.95</v>
      </c>
      <c r="E819" s="1565">
        <v>117988.06</v>
      </c>
      <c r="F819" s="1565" t="s">
        <v>21</v>
      </c>
      <c r="G819" s="1565">
        <v>1541.9</v>
      </c>
      <c r="H819" s="1565">
        <v>12695.52</v>
      </c>
      <c r="I819" s="1565" t="s">
        <v>7198</v>
      </c>
      <c r="J819" s="1566">
        <v>0</v>
      </c>
      <c r="K819" s="1554"/>
    </row>
    <row r="820" spans="1:11" s="793" customFormat="1" ht="28.5" customHeight="1" x14ac:dyDescent="0.25">
      <c r="A820" s="1565" t="s">
        <v>2244</v>
      </c>
      <c r="B820" s="1566" t="s">
        <v>2243</v>
      </c>
      <c r="C820" s="1565" t="s">
        <v>1268</v>
      </c>
      <c r="D820" s="1565">
        <v>51978.75</v>
      </c>
      <c r="E820" s="1565">
        <v>56352.75</v>
      </c>
      <c r="F820" s="1565" t="s">
        <v>22</v>
      </c>
      <c r="G820" s="1565">
        <v>18356.14</v>
      </c>
      <c r="H820" s="1565">
        <v>19900.8</v>
      </c>
      <c r="I820" s="1565" t="s">
        <v>7359</v>
      </c>
      <c r="J820" s="1566">
        <v>0</v>
      </c>
      <c r="K820" s="1554"/>
    </row>
    <row r="821" spans="1:11" s="793" customFormat="1" ht="28.5" customHeight="1" x14ac:dyDescent="0.25">
      <c r="A821" s="1565" t="s">
        <v>2246</v>
      </c>
      <c r="B821" s="1566" t="s">
        <v>2245</v>
      </c>
      <c r="C821" s="1565" t="s">
        <v>1268</v>
      </c>
      <c r="D821" s="1565">
        <v>25460.25</v>
      </c>
      <c r="E821" s="1565">
        <v>29834.25</v>
      </c>
      <c r="F821" s="1565" t="s">
        <v>22</v>
      </c>
      <c r="G821" s="1565">
        <v>8991.2099999999991</v>
      </c>
      <c r="H821" s="1565">
        <v>10535.88</v>
      </c>
      <c r="I821" s="1565" t="s">
        <v>7359</v>
      </c>
      <c r="J821" s="1566">
        <v>0</v>
      </c>
      <c r="K821" s="1554"/>
    </row>
    <row r="822" spans="1:11" s="793" customFormat="1" ht="28.5" customHeight="1" x14ac:dyDescent="0.25">
      <c r="A822" s="1565" t="s">
        <v>7360</v>
      </c>
      <c r="B822" s="1566" t="s">
        <v>2247</v>
      </c>
      <c r="C822" s="1565" t="s">
        <v>1268</v>
      </c>
      <c r="D822" s="1565">
        <v>1929.75</v>
      </c>
      <c r="E822" s="1565">
        <v>6850.5</v>
      </c>
      <c r="F822" s="1565" t="s">
        <v>22</v>
      </c>
      <c r="G822" s="1565">
        <v>681.49</v>
      </c>
      <c r="H822" s="1565">
        <v>2419.23</v>
      </c>
      <c r="I822" s="1565" t="s">
        <v>7361</v>
      </c>
      <c r="J822" s="1566">
        <v>0</v>
      </c>
      <c r="K822" s="1554"/>
    </row>
    <row r="823" spans="1:11" s="793" customFormat="1" ht="28.5" customHeight="1" x14ac:dyDescent="0.25">
      <c r="A823" s="1565" t="s">
        <v>7362</v>
      </c>
      <c r="B823" s="1566" t="s">
        <v>7363</v>
      </c>
      <c r="C823" s="1565" t="s">
        <v>1331</v>
      </c>
      <c r="D823" s="1565">
        <v>4319.32</v>
      </c>
      <c r="E823" s="1565">
        <v>6872.34</v>
      </c>
      <c r="F823" s="1565" t="s">
        <v>21</v>
      </c>
      <c r="G823" s="1565">
        <v>464.76</v>
      </c>
      <c r="H823" s="1565">
        <v>739.46</v>
      </c>
      <c r="I823" s="1565" t="s">
        <v>7364</v>
      </c>
      <c r="J823" s="1566">
        <v>0</v>
      </c>
      <c r="K823" s="1554"/>
    </row>
    <row r="824" spans="1:11" s="793" customFormat="1" ht="28.5" customHeight="1" x14ac:dyDescent="0.25">
      <c r="A824" s="1565" t="s">
        <v>7365</v>
      </c>
      <c r="B824" s="1566" t="s">
        <v>7366</v>
      </c>
      <c r="C824" s="1565" t="s">
        <v>1331</v>
      </c>
      <c r="D824" s="1565">
        <v>7240.58</v>
      </c>
      <c r="E824" s="1565">
        <v>15290.71</v>
      </c>
      <c r="F824" s="1565" t="s">
        <v>21</v>
      </c>
      <c r="G824" s="1565">
        <v>779.09</v>
      </c>
      <c r="H824" s="1565">
        <v>1645.28</v>
      </c>
      <c r="I824" s="1565" t="s">
        <v>7367</v>
      </c>
      <c r="J824" s="1566">
        <v>0</v>
      </c>
      <c r="K824" s="1554"/>
    </row>
    <row r="825" spans="1:11" s="793" customFormat="1" ht="28.5" customHeight="1" x14ac:dyDescent="0.25">
      <c r="A825" s="1565" t="s">
        <v>2248</v>
      </c>
      <c r="B825" s="1566" t="s">
        <v>7368</v>
      </c>
      <c r="C825" s="1565" t="s">
        <v>1331</v>
      </c>
      <c r="D825" s="1565">
        <v>11320.16</v>
      </c>
      <c r="E825" s="1565">
        <v>22248.84</v>
      </c>
      <c r="F825" s="1565" t="s">
        <v>21</v>
      </c>
      <c r="G825" s="1565">
        <v>1218.05</v>
      </c>
      <c r="H825" s="1565">
        <v>2393.98</v>
      </c>
      <c r="I825" s="1565">
        <v>9.1999999999999993</v>
      </c>
      <c r="J825" s="1566" t="s">
        <v>6886</v>
      </c>
      <c r="K825" s="1554"/>
    </row>
    <row r="826" spans="1:11" s="793" customFormat="1" ht="28.5" customHeight="1" x14ac:dyDescent="0.25">
      <c r="A826" s="1565" t="s">
        <v>2250</v>
      </c>
      <c r="B826" s="1566" t="s">
        <v>7369</v>
      </c>
      <c r="C826" s="1565" t="s">
        <v>1331</v>
      </c>
      <c r="D826" s="1565">
        <v>8590.5</v>
      </c>
      <c r="E826" s="1565">
        <v>18946.150000000001</v>
      </c>
      <c r="F826" s="1565" t="s">
        <v>21</v>
      </c>
      <c r="G826" s="1565">
        <v>924.34</v>
      </c>
      <c r="H826" s="1565">
        <v>2038.61</v>
      </c>
      <c r="I826" s="1565">
        <v>9.3000000000000007</v>
      </c>
      <c r="J826" s="1566" t="s">
        <v>7370</v>
      </c>
      <c r="K826" s="1554"/>
    </row>
    <row r="827" spans="1:11" s="793" customFormat="1" ht="28.5" customHeight="1" x14ac:dyDescent="0.25">
      <c r="A827" s="1565" t="s">
        <v>2252</v>
      </c>
      <c r="B827" s="1566" t="s">
        <v>7371</v>
      </c>
      <c r="C827" s="1565" t="s">
        <v>7372</v>
      </c>
      <c r="D827" s="1565">
        <v>3420.64</v>
      </c>
      <c r="E827" s="1565">
        <v>9344.92</v>
      </c>
      <c r="F827" s="1565" t="s">
        <v>21</v>
      </c>
      <c r="G827" s="1565">
        <v>368.06</v>
      </c>
      <c r="H827" s="1565">
        <v>1005.51</v>
      </c>
      <c r="I827" s="1565" t="s">
        <v>7373</v>
      </c>
      <c r="J827" s="1566">
        <v>0</v>
      </c>
      <c r="K827" s="1554"/>
    </row>
    <row r="828" spans="1:11" s="793" customFormat="1" ht="28.5" customHeight="1" x14ac:dyDescent="0.25">
      <c r="A828" s="1565" t="s">
        <v>7374</v>
      </c>
      <c r="B828" s="1566" t="s">
        <v>7375</v>
      </c>
      <c r="C828" s="1565" t="s">
        <v>1331</v>
      </c>
      <c r="D828" s="1565">
        <v>381.59</v>
      </c>
      <c r="E828" s="1565">
        <v>1692.98</v>
      </c>
      <c r="F828" s="1565" t="s">
        <v>21</v>
      </c>
      <c r="G828" s="1565">
        <v>41.06</v>
      </c>
      <c r="H828" s="1565">
        <v>182.16</v>
      </c>
      <c r="I828" s="1565">
        <v>9.14</v>
      </c>
      <c r="J828" s="1566" t="s">
        <v>7370</v>
      </c>
      <c r="K828" s="1554"/>
    </row>
    <row r="829" spans="1:11" s="793" customFormat="1" ht="28.5" customHeight="1" x14ac:dyDescent="0.25">
      <c r="A829" s="1565" t="s">
        <v>7376</v>
      </c>
      <c r="B829" s="1566" t="s">
        <v>2255</v>
      </c>
      <c r="C829" s="1565" t="s">
        <v>1331</v>
      </c>
      <c r="D829" s="1565">
        <v>1151.6300000000001</v>
      </c>
      <c r="E829" s="1565">
        <v>5109.18</v>
      </c>
      <c r="F829" s="1565" t="s">
        <v>21</v>
      </c>
      <c r="G829" s="1565">
        <v>123.91</v>
      </c>
      <c r="H829" s="1565">
        <v>549.75</v>
      </c>
      <c r="I829" s="1565" t="s">
        <v>7377</v>
      </c>
      <c r="J829" s="1566" t="s">
        <v>7370</v>
      </c>
      <c r="K829" s="1554"/>
    </row>
    <row r="830" spans="1:11" s="793" customFormat="1" ht="28.5" customHeight="1" x14ac:dyDescent="0.25">
      <c r="A830" s="1565" t="s">
        <v>7378</v>
      </c>
      <c r="B830" s="1566" t="s">
        <v>2257</v>
      </c>
      <c r="C830" s="1565" t="s">
        <v>1331</v>
      </c>
      <c r="D830" s="1565">
        <v>1654.17</v>
      </c>
      <c r="E830" s="1565">
        <v>2225.83</v>
      </c>
      <c r="F830" s="1565" t="s">
        <v>21</v>
      </c>
      <c r="G830" s="1565">
        <v>177.99</v>
      </c>
      <c r="H830" s="1565">
        <v>239.5</v>
      </c>
      <c r="I830" s="1565" t="s">
        <v>7377</v>
      </c>
      <c r="J830" s="1566">
        <v>0</v>
      </c>
      <c r="K830" s="1554"/>
    </row>
    <row r="831" spans="1:11" s="793" customFormat="1" ht="28.5" customHeight="1" x14ac:dyDescent="0.25">
      <c r="A831" s="1565" t="s">
        <v>7379</v>
      </c>
      <c r="B831" s="1566" t="s">
        <v>2259</v>
      </c>
      <c r="C831" s="1565" t="s">
        <v>1331</v>
      </c>
      <c r="D831" s="1565">
        <v>472.48</v>
      </c>
      <c r="E831" s="1565">
        <v>1175.96</v>
      </c>
      <c r="F831" s="1565" t="s">
        <v>21</v>
      </c>
      <c r="G831" s="1565">
        <v>50.84</v>
      </c>
      <c r="H831" s="1565">
        <v>126.53</v>
      </c>
      <c r="I831" s="1565" t="s">
        <v>7377</v>
      </c>
      <c r="J831" s="1566">
        <v>0</v>
      </c>
      <c r="K831" s="1554"/>
    </row>
    <row r="832" spans="1:11" s="793" customFormat="1" ht="28.5" customHeight="1" x14ac:dyDescent="0.25">
      <c r="A832" s="1565" t="s">
        <v>7380</v>
      </c>
      <c r="B832" s="1566" t="s">
        <v>7381</v>
      </c>
      <c r="C832" s="1565" t="s">
        <v>1331</v>
      </c>
      <c r="D832" s="1565">
        <v>3486</v>
      </c>
      <c r="E832" s="1565">
        <v>12811.47</v>
      </c>
      <c r="F832" s="1565" t="s">
        <v>21</v>
      </c>
      <c r="G832" s="1565">
        <v>375.09</v>
      </c>
      <c r="H832" s="1565">
        <v>1378.51</v>
      </c>
      <c r="I832" s="1565" t="s">
        <v>7382</v>
      </c>
      <c r="J832" s="1566" t="s">
        <v>6886</v>
      </c>
      <c r="K832" s="1554"/>
    </row>
    <row r="833" spans="1:11" s="793" customFormat="1" ht="28.5" customHeight="1" x14ac:dyDescent="0.25">
      <c r="A833" s="1565" t="s">
        <v>2266</v>
      </c>
      <c r="B833" s="1566" t="s">
        <v>2263</v>
      </c>
      <c r="C833" s="1565" t="s">
        <v>1331</v>
      </c>
      <c r="D833" s="1565">
        <v>12450</v>
      </c>
      <c r="E833" s="1565">
        <v>28354.41</v>
      </c>
      <c r="F833" s="1565" t="s">
        <v>21</v>
      </c>
      <c r="G833" s="1565">
        <v>1339.62</v>
      </c>
      <c r="H833" s="1565">
        <v>3050.93</v>
      </c>
      <c r="I833" s="1565">
        <v>9.5</v>
      </c>
      <c r="J833" s="1566" t="s">
        <v>7383</v>
      </c>
      <c r="K833" s="1554"/>
    </row>
    <row r="834" spans="1:11" s="793" customFormat="1" ht="28.5" customHeight="1" x14ac:dyDescent="0.25">
      <c r="A834" s="1565" t="s">
        <v>2268</v>
      </c>
      <c r="B834" s="1566" t="s">
        <v>2265</v>
      </c>
      <c r="C834" s="1565" t="s">
        <v>1331</v>
      </c>
      <c r="D834" s="1565">
        <v>12450</v>
      </c>
      <c r="E834" s="1565">
        <v>30075.33</v>
      </c>
      <c r="F834" s="1565" t="s">
        <v>21</v>
      </c>
      <c r="G834" s="1565">
        <v>1339.62</v>
      </c>
      <c r="H834" s="1565">
        <v>3236.11</v>
      </c>
      <c r="I834" s="1565">
        <v>9.5</v>
      </c>
      <c r="J834" s="1566">
        <v>0</v>
      </c>
      <c r="K834" s="1554"/>
    </row>
    <row r="835" spans="1:11" s="793" customFormat="1" ht="28.5" customHeight="1" x14ac:dyDescent="0.25">
      <c r="A835" s="1565" t="s">
        <v>7384</v>
      </c>
      <c r="B835" s="1566" t="s">
        <v>7385</v>
      </c>
      <c r="C835" s="1565" t="s">
        <v>1331</v>
      </c>
      <c r="D835" s="1565">
        <v>10115.629999999999</v>
      </c>
      <c r="E835" s="1565">
        <v>25735.040000000001</v>
      </c>
      <c r="F835" s="1565" t="s">
        <v>21</v>
      </c>
      <c r="G835" s="1565">
        <v>1088.44</v>
      </c>
      <c r="H835" s="1565">
        <v>2769.09</v>
      </c>
      <c r="I835" s="1565">
        <v>9.5</v>
      </c>
      <c r="J835" s="1566" t="s">
        <v>7383</v>
      </c>
      <c r="K835" s="1554"/>
    </row>
    <row r="836" spans="1:11" s="793" customFormat="1" ht="28.5" customHeight="1" x14ac:dyDescent="0.25">
      <c r="A836" s="1565" t="s">
        <v>7386</v>
      </c>
      <c r="B836" s="1566" t="s">
        <v>7387</v>
      </c>
      <c r="C836" s="1565" t="s">
        <v>1331</v>
      </c>
      <c r="D836" s="1565">
        <v>10115.629999999999</v>
      </c>
      <c r="E836" s="1565">
        <v>27300.81</v>
      </c>
      <c r="F836" s="1565" t="s">
        <v>21</v>
      </c>
      <c r="G836" s="1565">
        <v>1088.44</v>
      </c>
      <c r="H836" s="1565">
        <v>2937.57</v>
      </c>
      <c r="I836" s="1565">
        <v>9.5</v>
      </c>
      <c r="J836" s="1566">
        <v>0</v>
      </c>
      <c r="K836" s="1554"/>
    </row>
    <row r="837" spans="1:11" s="793" customFormat="1" ht="28.5" customHeight="1" x14ac:dyDescent="0.25">
      <c r="A837" s="1565" t="s">
        <v>2272</v>
      </c>
      <c r="B837" s="1566" t="s">
        <v>7388</v>
      </c>
      <c r="C837" s="1565" t="s">
        <v>1331</v>
      </c>
      <c r="D837" s="1565">
        <v>2988</v>
      </c>
      <c r="E837" s="1565">
        <v>2988</v>
      </c>
      <c r="F837" s="1565" t="s">
        <v>21</v>
      </c>
      <c r="G837" s="1565">
        <v>321.51</v>
      </c>
      <c r="H837" s="1565">
        <v>321.51</v>
      </c>
      <c r="I837" s="1565">
        <v>9.5</v>
      </c>
      <c r="J837" s="1566" t="s">
        <v>7370</v>
      </c>
      <c r="K837" s="1554"/>
    </row>
    <row r="838" spans="1:11" s="793" customFormat="1" ht="28.5" customHeight="1" x14ac:dyDescent="0.25">
      <c r="A838" s="1565" t="s">
        <v>7389</v>
      </c>
      <c r="B838" s="1566" t="s">
        <v>7390</v>
      </c>
      <c r="C838" s="1565" t="s">
        <v>1331</v>
      </c>
      <c r="D838" s="1565">
        <v>10333.5</v>
      </c>
      <c r="E838" s="1565">
        <v>17003.12</v>
      </c>
      <c r="F838" s="1565" t="s">
        <v>21</v>
      </c>
      <c r="G838" s="1565">
        <v>1111.8800000000001</v>
      </c>
      <c r="H838" s="1565">
        <v>1829.54</v>
      </c>
      <c r="I838" s="1565">
        <v>9.5</v>
      </c>
      <c r="J838" s="1566">
        <v>0</v>
      </c>
      <c r="K838" s="1554"/>
    </row>
    <row r="839" spans="1:11" s="793" customFormat="1" ht="28.5" customHeight="1" x14ac:dyDescent="0.25">
      <c r="A839" s="1565" t="s">
        <v>7391</v>
      </c>
      <c r="B839" s="1566" t="s">
        <v>7392</v>
      </c>
      <c r="C839" s="1565" t="s">
        <v>1331</v>
      </c>
      <c r="D839" s="1565">
        <v>1085.6400000000001</v>
      </c>
      <c r="E839" s="1565">
        <v>1945.99</v>
      </c>
      <c r="F839" s="1565" t="s">
        <v>21</v>
      </c>
      <c r="G839" s="1565">
        <v>116.81</v>
      </c>
      <c r="H839" s="1565">
        <v>209.39</v>
      </c>
      <c r="I839" s="1565" t="s">
        <v>7393</v>
      </c>
      <c r="J839" s="1566" t="s">
        <v>6886</v>
      </c>
      <c r="K839" s="1554"/>
    </row>
    <row r="840" spans="1:11" s="793" customFormat="1" ht="28.5" customHeight="1" x14ac:dyDescent="0.25">
      <c r="A840" s="1565" t="s">
        <v>7394</v>
      </c>
      <c r="B840" s="1566" t="s">
        <v>7395</v>
      </c>
      <c r="C840" s="1565" t="s">
        <v>1331</v>
      </c>
      <c r="D840" s="1565">
        <v>1134.19</v>
      </c>
      <c r="E840" s="1565">
        <v>2116.0500000000002</v>
      </c>
      <c r="F840" s="1565" t="s">
        <v>21</v>
      </c>
      <c r="G840" s="1565">
        <v>122.04</v>
      </c>
      <c r="H840" s="1565">
        <v>227.69</v>
      </c>
      <c r="I840" s="1565" t="s">
        <v>7382</v>
      </c>
      <c r="J840" s="1566">
        <v>0</v>
      </c>
      <c r="K840" s="1554"/>
    </row>
    <row r="841" spans="1:11" s="793" customFormat="1" ht="28.5" customHeight="1" x14ac:dyDescent="0.25">
      <c r="A841" s="1565" t="s">
        <v>2280</v>
      </c>
      <c r="B841" s="1566" t="s">
        <v>7396</v>
      </c>
      <c r="C841" s="1565" t="s">
        <v>1331</v>
      </c>
      <c r="D841" s="1565">
        <v>227.84</v>
      </c>
      <c r="E841" s="1565">
        <v>246.28</v>
      </c>
      <c r="F841" s="1565" t="s">
        <v>21</v>
      </c>
      <c r="G841" s="1565">
        <v>24.52</v>
      </c>
      <c r="H841" s="1565">
        <v>26.5</v>
      </c>
      <c r="I841" s="1565">
        <v>9.14</v>
      </c>
      <c r="J841" s="1566" t="s">
        <v>7370</v>
      </c>
      <c r="K841" s="1554"/>
    </row>
    <row r="842" spans="1:11" s="793" customFormat="1" ht="28.5" customHeight="1" x14ac:dyDescent="0.25">
      <c r="A842" s="1565" t="s">
        <v>7397</v>
      </c>
      <c r="B842" s="1566" t="s">
        <v>7398</v>
      </c>
      <c r="C842" s="1565" t="s">
        <v>1331</v>
      </c>
      <c r="D842" s="1565">
        <v>809.25</v>
      </c>
      <c r="E842" s="1565">
        <v>3380.57</v>
      </c>
      <c r="F842" s="1565" t="s">
        <v>21</v>
      </c>
      <c r="G842" s="1565">
        <v>87.08</v>
      </c>
      <c r="H842" s="1565">
        <v>363.75</v>
      </c>
      <c r="I842" s="1565" t="s">
        <v>7399</v>
      </c>
      <c r="J842" s="1566">
        <v>0</v>
      </c>
      <c r="K842" s="1554"/>
    </row>
    <row r="843" spans="1:11" s="793" customFormat="1" ht="28.5" customHeight="1" x14ac:dyDescent="0.25">
      <c r="A843" s="1565" t="s">
        <v>7400</v>
      </c>
      <c r="B843" s="1566" t="s">
        <v>7401</v>
      </c>
      <c r="C843" s="1565" t="s">
        <v>1331</v>
      </c>
      <c r="D843" s="1565">
        <v>2116.5</v>
      </c>
      <c r="E843" s="1565">
        <v>22615.98</v>
      </c>
      <c r="F843" s="1565" t="s">
        <v>21</v>
      </c>
      <c r="G843" s="1565">
        <v>227.74</v>
      </c>
      <c r="H843" s="1565">
        <v>2433.48</v>
      </c>
      <c r="I843" s="1565">
        <v>9.8000000000000007</v>
      </c>
      <c r="J843" s="1566" t="s">
        <v>6886</v>
      </c>
      <c r="K843" s="1554"/>
    </row>
    <row r="844" spans="1:11" s="793" customFormat="1" ht="28.5" customHeight="1" x14ac:dyDescent="0.25">
      <c r="A844" s="1565" t="s">
        <v>7402</v>
      </c>
      <c r="B844" s="1566" t="s">
        <v>7403</v>
      </c>
      <c r="C844" s="1565" t="s">
        <v>1331</v>
      </c>
      <c r="D844" s="1565">
        <v>2116.5</v>
      </c>
      <c r="E844" s="1565">
        <v>19941.04</v>
      </c>
      <c r="F844" s="1565" t="s">
        <v>21</v>
      </c>
      <c r="G844" s="1565">
        <v>227.74</v>
      </c>
      <c r="H844" s="1565">
        <v>2145.66</v>
      </c>
      <c r="I844" s="1565">
        <v>9.8000000000000007</v>
      </c>
      <c r="J844" s="1566">
        <v>0</v>
      </c>
      <c r="K844" s="1554"/>
    </row>
    <row r="845" spans="1:11" s="793" customFormat="1" ht="28.5" customHeight="1" x14ac:dyDescent="0.25">
      <c r="A845" s="1565" t="s">
        <v>7404</v>
      </c>
      <c r="B845" s="1566" t="s">
        <v>7405</v>
      </c>
      <c r="C845" s="1565" t="s">
        <v>1331</v>
      </c>
      <c r="D845" s="1565">
        <v>2116.5</v>
      </c>
      <c r="E845" s="1565">
        <v>16931.72</v>
      </c>
      <c r="F845" s="1565" t="s">
        <v>21</v>
      </c>
      <c r="G845" s="1565">
        <v>227.74</v>
      </c>
      <c r="H845" s="1565">
        <v>1821.85</v>
      </c>
      <c r="I845" s="1565">
        <v>9.8000000000000007</v>
      </c>
      <c r="J845" s="1566">
        <v>0</v>
      </c>
      <c r="K845" s="1554"/>
    </row>
    <row r="846" spans="1:11" s="793" customFormat="1" ht="28.5" customHeight="1" x14ac:dyDescent="0.25">
      <c r="A846" s="1565" t="s">
        <v>2290</v>
      </c>
      <c r="B846" s="1566" t="s">
        <v>7406</v>
      </c>
      <c r="C846" s="1565" t="s">
        <v>1138</v>
      </c>
      <c r="D846" s="1565">
        <v>134.59</v>
      </c>
      <c r="E846" s="1565">
        <v>169.7</v>
      </c>
      <c r="F846" s="1565" t="s">
        <v>51</v>
      </c>
      <c r="G846" s="1565">
        <v>441.57</v>
      </c>
      <c r="H846" s="1565">
        <v>556.77</v>
      </c>
      <c r="I846" s="1565" t="s">
        <v>7407</v>
      </c>
      <c r="J846" s="1566" t="s">
        <v>7370</v>
      </c>
      <c r="K846" s="1554"/>
    </row>
    <row r="847" spans="1:11" s="793" customFormat="1" ht="28.5" customHeight="1" x14ac:dyDescent="0.25">
      <c r="A847" s="1565" t="s">
        <v>2292</v>
      </c>
      <c r="B847" s="1566" t="s">
        <v>7408</v>
      </c>
      <c r="C847" s="1565" t="s">
        <v>6</v>
      </c>
      <c r="D847" s="1565">
        <v>501.11</v>
      </c>
      <c r="E847" s="1565">
        <v>844.35</v>
      </c>
      <c r="F847" s="1565" t="s">
        <v>6</v>
      </c>
      <c r="G847" s="1565">
        <v>501.11</v>
      </c>
      <c r="H847" s="1565">
        <v>844.35</v>
      </c>
      <c r="I847" s="1565" t="s">
        <v>7409</v>
      </c>
      <c r="J847" s="1566" t="s">
        <v>7370</v>
      </c>
      <c r="K847" s="1554"/>
    </row>
    <row r="848" spans="1:11" s="793" customFormat="1" ht="28.5" customHeight="1" x14ac:dyDescent="0.25">
      <c r="A848" s="1565" t="s">
        <v>7410</v>
      </c>
      <c r="B848" s="1566" t="s">
        <v>2293</v>
      </c>
      <c r="C848" s="1565" t="s">
        <v>6</v>
      </c>
      <c r="D848" s="1565">
        <v>501.11</v>
      </c>
      <c r="E848" s="1565">
        <v>1426.93</v>
      </c>
      <c r="F848" s="1565" t="s">
        <v>6</v>
      </c>
      <c r="G848" s="1565">
        <v>501.11</v>
      </c>
      <c r="H848" s="1565">
        <v>1426.93</v>
      </c>
      <c r="I848" s="1565" t="s">
        <v>7409</v>
      </c>
      <c r="J848" s="1566" t="s">
        <v>7370</v>
      </c>
      <c r="K848" s="1554"/>
    </row>
    <row r="849" spans="1:11" s="793" customFormat="1" ht="28.5" customHeight="1" x14ac:dyDescent="0.25">
      <c r="A849" s="1565" t="s">
        <v>7411</v>
      </c>
      <c r="B849" s="1566" t="s">
        <v>2295</v>
      </c>
      <c r="C849" s="1565" t="s">
        <v>1138</v>
      </c>
      <c r="D849" s="1565">
        <v>110.12</v>
      </c>
      <c r="E849" s="1565">
        <v>287.49</v>
      </c>
      <c r="F849" s="1565" t="s">
        <v>51</v>
      </c>
      <c r="G849" s="1565">
        <v>361.29</v>
      </c>
      <c r="H849" s="1565">
        <v>943.19</v>
      </c>
      <c r="I849" s="1565">
        <v>9.1199999999999992</v>
      </c>
      <c r="J849" s="1566" t="s">
        <v>7370</v>
      </c>
      <c r="K849" s="1554"/>
    </row>
    <row r="850" spans="1:11" s="793" customFormat="1" ht="28.5" customHeight="1" x14ac:dyDescent="0.25">
      <c r="A850" s="1565" t="s">
        <v>7412</v>
      </c>
      <c r="B850" s="1566" t="s">
        <v>2297</v>
      </c>
      <c r="C850" s="1565" t="s">
        <v>1138</v>
      </c>
      <c r="D850" s="1565">
        <v>110.12</v>
      </c>
      <c r="E850" s="1565">
        <v>317.56</v>
      </c>
      <c r="F850" s="1565" t="s">
        <v>51</v>
      </c>
      <c r="G850" s="1565">
        <v>361.29</v>
      </c>
      <c r="H850" s="1565">
        <v>1041.8699999999999</v>
      </c>
      <c r="I850" s="1565">
        <v>9.1199999999999992</v>
      </c>
      <c r="J850" s="1566">
        <v>0</v>
      </c>
      <c r="K850" s="1554"/>
    </row>
    <row r="851" spans="1:11" s="793" customFormat="1" ht="28.5" customHeight="1" x14ac:dyDescent="0.25">
      <c r="A851" s="1565" t="s">
        <v>7413</v>
      </c>
      <c r="B851" s="1566" t="s">
        <v>7414</v>
      </c>
      <c r="C851" s="1565" t="s">
        <v>1331</v>
      </c>
      <c r="D851" s="1565">
        <v>3812.81</v>
      </c>
      <c r="E851" s="1565">
        <v>12366.21</v>
      </c>
      <c r="F851" s="1565" t="s">
        <v>21</v>
      </c>
      <c r="G851" s="1565">
        <v>410.26</v>
      </c>
      <c r="H851" s="1565">
        <v>1330.6</v>
      </c>
      <c r="I851" s="1565">
        <v>9.1199999999999992</v>
      </c>
      <c r="J851" s="1566" t="s">
        <v>7370</v>
      </c>
      <c r="K851" s="1554"/>
    </row>
    <row r="852" spans="1:11" s="793" customFormat="1" ht="28.5" customHeight="1" x14ac:dyDescent="0.25">
      <c r="A852" s="1565" t="s">
        <v>7415</v>
      </c>
      <c r="B852" s="1566" t="s">
        <v>2301</v>
      </c>
      <c r="C852" s="1565" t="s">
        <v>1138</v>
      </c>
      <c r="D852" s="1565">
        <v>78.08</v>
      </c>
      <c r="E852" s="1565">
        <v>657.07</v>
      </c>
      <c r="F852" s="1565" t="s">
        <v>51</v>
      </c>
      <c r="G852" s="1565">
        <v>256.17</v>
      </c>
      <c r="H852" s="1565">
        <v>2155.7399999999998</v>
      </c>
      <c r="I852" s="1565">
        <v>9.17</v>
      </c>
      <c r="J852" s="1566" t="s">
        <v>7370</v>
      </c>
      <c r="K852" s="1554"/>
    </row>
    <row r="853" spans="1:11" s="793" customFormat="1" ht="28.5" customHeight="1" x14ac:dyDescent="0.25">
      <c r="A853" s="1565" t="s">
        <v>7416</v>
      </c>
      <c r="B853" s="1566" t="s">
        <v>2303</v>
      </c>
      <c r="C853" s="1565" t="s">
        <v>1138</v>
      </c>
      <c r="D853" s="1565">
        <v>78.08</v>
      </c>
      <c r="E853" s="1565">
        <v>515.07000000000005</v>
      </c>
      <c r="F853" s="1565" t="s">
        <v>51</v>
      </c>
      <c r="G853" s="1565">
        <v>256.17</v>
      </c>
      <c r="H853" s="1565">
        <v>1689.88</v>
      </c>
      <c r="I853" s="1565">
        <v>9.17</v>
      </c>
      <c r="J853" s="1566">
        <v>0</v>
      </c>
      <c r="K853" s="1554"/>
    </row>
    <row r="854" spans="1:11" s="793" customFormat="1" ht="28.5" customHeight="1" x14ac:dyDescent="0.25">
      <c r="A854" s="1565" t="s">
        <v>2306</v>
      </c>
      <c r="B854" s="1566" t="s">
        <v>2305</v>
      </c>
      <c r="C854" s="1565" t="s">
        <v>6</v>
      </c>
      <c r="D854" s="1565">
        <v>280.13</v>
      </c>
      <c r="E854" s="1565">
        <v>1565.93</v>
      </c>
      <c r="F854" s="1565" t="s">
        <v>6</v>
      </c>
      <c r="G854" s="1565">
        <v>280.13</v>
      </c>
      <c r="H854" s="1565">
        <v>1565.94</v>
      </c>
      <c r="I854" s="1565">
        <v>9.17</v>
      </c>
      <c r="J854" s="1566" t="s">
        <v>7370</v>
      </c>
      <c r="K854" s="1554"/>
    </row>
    <row r="855" spans="1:11" s="793" customFormat="1" ht="28.5" customHeight="1" x14ac:dyDescent="0.25">
      <c r="A855" s="1565" t="s">
        <v>2308</v>
      </c>
      <c r="B855" s="1566" t="s">
        <v>2307</v>
      </c>
      <c r="C855" s="1565" t="s">
        <v>6</v>
      </c>
      <c r="D855" s="1565">
        <v>180.52</v>
      </c>
      <c r="E855" s="1565">
        <v>1148.18</v>
      </c>
      <c r="F855" s="1565" t="s">
        <v>6</v>
      </c>
      <c r="G855" s="1565">
        <v>180.52</v>
      </c>
      <c r="H855" s="1565">
        <v>1148.18</v>
      </c>
      <c r="I855" s="1565">
        <v>9.17</v>
      </c>
      <c r="J855" s="1566" t="s">
        <v>7370</v>
      </c>
      <c r="K855" s="1554"/>
    </row>
    <row r="856" spans="1:11" s="793" customFormat="1" ht="28.5" customHeight="1" x14ac:dyDescent="0.25">
      <c r="A856" s="1565" t="s">
        <v>2310</v>
      </c>
      <c r="B856" s="1566" t="s">
        <v>2309</v>
      </c>
      <c r="C856" s="1565" t="s">
        <v>6</v>
      </c>
      <c r="D856" s="1565">
        <v>361.05</v>
      </c>
      <c r="E856" s="1565">
        <v>624.58000000000004</v>
      </c>
      <c r="F856" s="1565" t="s">
        <v>6</v>
      </c>
      <c r="G856" s="1565">
        <v>361.05</v>
      </c>
      <c r="H856" s="1565">
        <v>624.58000000000004</v>
      </c>
      <c r="I856" s="1565" t="s">
        <v>7417</v>
      </c>
      <c r="J856" s="1566" t="s">
        <v>7370</v>
      </c>
      <c r="K856" s="1554"/>
    </row>
    <row r="857" spans="1:11" s="793" customFormat="1" ht="28.5" customHeight="1" x14ac:dyDescent="0.25">
      <c r="A857" s="1565" t="s">
        <v>2312</v>
      </c>
      <c r="B857" s="1566" t="s">
        <v>7418</v>
      </c>
      <c r="C857" s="1565" t="s">
        <v>1331</v>
      </c>
      <c r="D857" s="1565">
        <v>2303.25</v>
      </c>
      <c r="E857" s="1565">
        <v>33030.6</v>
      </c>
      <c r="F857" s="1565" t="s">
        <v>21</v>
      </c>
      <c r="G857" s="1565">
        <v>247.83</v>
      </c>
      <c r="H857" s="1565">
        <v>3554.09</v>
      </c>
      <c r="I857" s="1565">
        <v>9.19</v>
      </c>
      <c r="J857" s="1566">
        <v>0</v>
      </c>
      <c r="K857" s="1554"/>
    </row>
    <row r="858" spans="1:11" s="793" customFormat="1" ht="28.5" customHeight="1" x14ac:dyDescent="0.25">
      <c r="A858" s="1565" t="s">
        <v>2314</v>
      </c>
      <c r="B858" s="1566" t="s">
        <v>7419</v>
      </c>
      <c r="C858" s="1565" t="s">
        <v>1331</v>
      </c>
      <c r="D858" s="1565">
        <v>2303.25</v>
      </c>
      <c r="E858" s="1565">
        <v>22095.599999999999</v>
      </c>
      <c r="F858" s="1565" t="s">
        <v>21</v>
      </c>
      <c r="G858" s="1565">
        <v>247.83</v>
      </c>
      <c r="H858" s="1565">
        <v>2377.4899999999998</v>
      </c>
      <c r="I858" s="1565">
        <v>9.19</v>
      </c>
      <c r="J858" s="1566">
        <v>0</v>
      </c>
      <c r="K858" s="1554"/>
    </row>
    <row r="859" spans="1:11" s="793" customFormat="1" ht="28.5" customHeight="1" x14ac:dyDescent="0.25">
      <c r="A859" s="1565" t="s">
        <v>7420</v>
      </c>
      <c r="B859" s="1566" t="s">
        <v>7421</v>
      </c>
      <c r="C859" s="1565" t="s">
        <v>1331</v>
      </c>
      <c r="D859" s="1565">
        <v>2303.25</v>
      </c>
      <c r="E859" s="1565">
        <v>12375.6</v>
      </c>
      <c r="F859" s="1565" t="s">
        <v>21</v>
      </c>
      <c r="G859" s="1565">
        <v>247.83</v>
      </c>
      <c r="H859" s="1565">
        <v>1331.61</v>
      </c>
      <c r="I859" s="1565">
        <v>9.19</v>
      </c>
      <c r="J859" s="1566">
        <v>0</v>
      </c>
      <c r="K859" s="1554"/>
    </row>
    <row r="860" spans="1:11" s="793" customFormat="1" ht="28.5" customHeight="1" x14ac:dyDescent="0.25">
      <c r="A860" s="1565" t="s">
        <v>7422</v>
      </c>
      <c r="B860" s="1566" t="s">
        <v>2313</v>
      </c>
      <c r="C860" s="1565" t="s">
        <v>1331</v>
      </c>
      <c r="D860" s="1565">
        <v>5602.5</v>
      </c>
      <c r="E860" s="1565">
        <v>23627.88</v>
      </c>
      <c r="F860" s="1565" t="s">
        <v>21</v>
      </c>
      <c r="G860" s="1565">
        <v>602.83000000000004</v>
      </c>
      <c r="H860" s="1565">
        <v>2542.36</v>
      </c>
      <c r="I860" s="1565">
        <v>9.6999999999999993</v>
      </c>
      <c r="J860" s="1566">
        <v>0</v>
      </c>
      <c r="K860" s="1554"/>
    </row>
    <row r="861" spans="1:11" s="793" customFormat="1" ht="28.5" customHeight="1" x14ac:dyDescent="0.25">
      <c r="A861" s="1565" t="s">
        <v>7423</v>
      </c>
      <c r="B861" s="1566" t="s">
        <v>2315</v>
      </c>
      <c r="C861" s="1565" t="s">
        <v>1331</v>
      </c>
      <c r="D861" s="1565">
        <v>5602.5</v>
      </c>
      <c r="E861" s="1565">
        <v>21729.66</v>
      </c>
      <c r="F861" s="1565" t="s">
        <v>21</v>
      </c>
      <c r="G861" s="1565">
        <v>602.83000000000004</v>
      </c>
      <c r="H861" s="1565">
        <v>2338.11</v>
      </c>
      <c r="I861" s="1565">
        <v>9.6999999999999993</v>
      </c>
      <c r="J861" s="1566">
        <v>0</v>
      </c>
      <c r="K861" s="1554"/>
    </row>
    <row r="862" spans="1:11" s="793" customFormat="1" ht="28.5" customHeight="1" x14ac:dyDescent="0.25">
      <c r="A862" s="1565" t="s">
        <v>2318</v>
      </c>
      <c r="B862" s="1566" t="s">
        <v>2317</v>
      </c>
      <c r="C862" s="1565" t="s">
        <v>1331</v>
      </c>
      <c r="D862" s="1565">
        <v>3112.5</v>
      </c>
      <c r="E862" s="1565">
        <v>12644.42</v>
      </c>
      <c r="F862" s="1565" t="s">
        <v>21</v>
      </c>
      <c r="G862" s="1565">
        <v>334.9</v>
      </c>
      <c r="H862" s="1565">
        <v>1360.54</v>
      </c>
      <c r="I862" s="1565">
        <v>9.9</v>
      </c>
      <c r="J862" s="1566">
        <v>0</v>
      </c>
      <c r="K862" s="1554"/>
    </row>
    <row r="863" spans="1:11" s="793" customFormat="1" ht="28.5" customHeight="1" x14ac:dyDescent="0.25">
      <c r="A863" s="1565" t="s">
        <v>2320</v>
      </c>
      <c r="B863" s="1566" t="s">
        <v>2319</v>
      </c>
      <c r="C863" s="1565" t="s">
        <v>1331</v>
      </c>
      <c r="D863" s="1565">
        <v>535.35</v>
      </c>
      <c r="E863" s="1565">
        <v>535.35</v>
      </c>
      <c r="F863" s="1565" t="s">
        <v>21</v>
      </c>
      <c r="G863" s="1565">
        <v>57.6</v>
      </c>
      <c r="H863" s="1565">
        <v>57.6</v>
      </c>
      <c r="I863" s="1565">
        <v>0</v>
      </c>
      <c r="J863" s="1566" t="s">
        <v>7424</v>
      </c>
      <c r="K863" s="1554"/>
    </row>
    <row r="864" spans="1:11" s="793" customFormat="1" ht="28.5" customHeight="1" x14ac:dyDescent="0.25">
      <c r="A864" s="1565" t="s">
        <v>7425</v>
      </c>
      <c r="B864" s="1566" t="s">
        <v>2321</v>
      </c>
      <c r="C864" s="1565" t="s">
        <v>1363</v>
      </c>
      <c r="D864" s="1565">
        <v>3859.5</v>
      </c>
      <c r="E864" s="1565">
        <v>8998.4599999999991</v>
      </c>
      <c r="F864" s="1565" t="s">
        <v>51</v>
      </c>
      <c r="G864" s="1565">
        <v>126.62</v>
      </c>
      <c r="H864" s="1565">
        <v>295.23</v>
      </c>
      <c r="I864" s="1565">
        <v>9.9</v>
      </c>
      <c r="J864" s="1566">
        <v>0</v>
      </c>
      <c r="K864" s="1554"/>
    </row>
    <row r="865" spans="1:11" s="793" customFormat="1" ht="28.5" customHeight="1" x14ac:dyDescent="0.25">
      <c r="A865" s="1565" t="s">
        <v>7426</v>
      </c>
      <c r="B865" s="1566" t="s">
        <v>2324</v>
      </c>
      <c r="C865" s="1565" t="s">
        <v>1138</v>
      </c>
      <c r="D865" s="1565">
        <v>134.80000000000001</v>
      </c>
      <c r="E865" s="1565">
        <v>833.33</v>
      </c>
      <c r="F865" s="1565" t="s">
        <v>51</v>
      </c>
      <c r="G865" s="1565">
        <v>442.27</v>
      </c>
      <c r="H865" s="1565">
        <v>2734.01</v>
      </c>
      <c r="I865" s="1565">
        <v>9.6999999999999993</v>
      </c>
      <c r="J865" s="1566">
        <v>0</v>
      </c>
      <c r="K865" s="1554"/>
    </row>
    <row r="866" spans="1:11" s="793" customFormat="1" ht="28.5" customHeight="1" x14ac:dyDescent="0.25">
      <c r="A866" s="1565" t="s">
        <v>7427</v>
      </c>
      <c r="B866" s="1566" t="s">
        <v>2326</v>
      </c>
      <c r="C866" s="1565" t="s">
        <v>1138</v>
      </c>
      <c r="D866" s="1565">
        <v>134.80000000000001</v>
      </c>
      <c r="E866" s="1565">
        <v>809.23</v>
      </c>
      <c r="F866" s="1565" t="s">
        <v>51</v>
      </c>
      <c r="G866" s="1565">
        <v>442.27</v>
      </c>
      <c r="H866" s="1565">
        <v>2654.95</v>
      </c>
      <c r="I866" s="1565">
        <v>9.6999999999999993</v>
      </c>
      <c r="J866" s="1566">
        <v>0</v>
      </c>
      <c r="K866" s="1554"/>
    </row>
    <row r="867" spans="1:11" s="793" customFormat="1" ht="28.5" customHeight="1" x14ac:dyDescent="0.25">
      <c r="A867" s="1565" t="s">
        <v>7428</v>
      </c>
      <c r="B867" s="1566" t="s">
        <v>2328</v>
      </c>
      <c r="C867" s="1565" t="s">
        <v>1138</v>
      </c>
      <c r="D867" s="1565">
        <v>134.80000000000001</v>
      </c>
      <c r="E867" s="1565">
        <v>925</v>
      </c>
      <c r="F867" s="1565" t="s">
        <v>51</v>
      </c>
      <c r="G867" s="1565">
        <v>442.27</v>
      </c>
      <c r="H867" s="1565">
        <v>3034.79</v>
      </c>
      <c r="I867" s="1565">
        <v>9.6999999999999993</v>
      </c>
      <c r="J867" s="1566">
        <v>0</v>
      </c>
      <c r="K867" s="1554"/>
    </row>
    <row r="868" spans="1:11" s="793" customFormat="1" ht="28.5" customHeight="1" x14ac:dyDescent="0.25">
      <c r="A868" s="1565" t="s">
        <v>2331</v>
      </c>
      <c r="B868" s="1566" t="s">
        <v>2330</v>
      </c>
      <c r="C868" s="1565" t="s">
        <v>1138</v>
      </c>
      <c r="D868" s="1565">
        <v>64.55</v>
      </c>
      <c r="E868" s="1565">
        <v>232.82</v>
      </c>
      <c r="F868" s="1565" t="s">
        <v>51</v>
      </c>
      <c r="G868" s="1565">
        <v>211.79</v>
      </c>
      <c r="H868" s="1565">
        <v>763.86</v>
      </c>
      <c r="I868" s="1565">
        <v>9.1199999999999992</v>
      </c>
      <c r="J868" s="1566">
        <v>0</v>
      </c>
      <c r="K868" s="1554"/>
    </row>
    <row r="869" spans="1:11" s="793" customFormat="1" ht="28.5" customHeight="1" x14ac:dyDescent="0.25">
      <c r="A869" s="1565" t="s">
        <v>2333</v>
      </c>
      <c r="B869" s="1566" t="s">
        <v>2332</v>
      </c>
      <c r="C869" s="1565" t="s">
        <v>6</v>
      </c>
      <c r="D869" s="1565">
        <v>460.65</v>
      </c>
      <c r="E869" s="1565">
        <v>460.65</v>
      </c>
      <c r="F869" s="1565" t="s">
        <v>6</v>
      </c>
      <c r="G869" s="1565">
        <v>460.65</v>
      </c>
      <c r="H869" s="1565">
        <v>460.65</v>
      </c>
      <c r="I869" s="1565">
        <v>9.11</v>
      </c>
      <c r="J869" s="1566">
        <v>0</v>
      </c>
      <c r="K869" s="1554"/>
    </row>
    <row r="870" spans="1:11" s="793" customFormat="1" ht="28.5" customHeight="1" x14ac:dyDescent="0.25">
      <c r="A870" s="1565" t="s">
        <v>2335</v>
      </c>
      <c r="B870" s="1566" t="s">
        <v>2334</v>
      </c>
      <c r="C870" s="1565" t="s">
        <v>6</v>
      </c>
      <c r="D870" s="1565">
        <v>2303.25</v>
      </c>
      <c r="E870" s="1565">
        <v>3053.73</v>
      </c>
      <c r="F870" s="1565" t="s">
        <v>6</v>
      </c>
      <c r="G870" s="1565">
        <v>2303.25</v>
      </c>
      <c r="H870" s="1565">
        <v>3053.73</v>
      </c>
      <c r="I870" s="1565" t="s">
        <v>7429</v>
      </c>
      <c r="J870" s="1566">
        <v>0</v>
      </c>
      <c r="K870" s="1554"/>
    </row>
    <row r="871" spans="1:11" s="793" customFormat="1" ht="28.5" customHeight="1" x14ac:dyDescent="0.25">
      <c r="A871" s="1565" t="s">
        <v>2337</v>
      </c>
      <c r="B871" s="1566" t="s">
        <v>2336</v>
      </c>
      <c r="C871" s="1565" t="s">
        <v>1138</v>
      </c>
      <c r="D871" s="1565">
        <v>20.23</v>
      </c>
      <c r="E871" s="1565">
        <v>21.92</v>
      </c>
      <c r="F871" s="1565" t="s">
        <v>51</v>
      </c>
      <c r="G871" s="1565">
        <v>66.38</v>
      </c>
      <c r="H871" s="1565">
        <v>71.91</v>
      </c>
      <c r="I871" s="1565">
        <v>7.12</v>
      </c>
      <c r="J871" s="1566">
        <v>0</v>
      </c>
      <c r="K871" s="1554"/>
    </row>
    <row r="872" spans="1:11" s="793" customFormat="1" ht="28.5" customHeight="1" x14ac:dyDescent="0.25">
      <c r="A872" s="1565" t="s">
        <v>7430</v>
      </c>
      <c r="B872" s="1566" t="s">
        <v>2338</v>
      </c>
      <c r="C872" s="1565" t="s">
        <v>1331</v>
      </c>
      <c r="D872" s="1565">
        <v>5306.19</v>
      </c>
      <c r="E872" s="1565">
        <v>30712.81</v>
      </c>
      <c r="F872" s="1565" t="s">
        <v>21</v>
      </c>
      <c r="G872" s="1565">
        <v>570.95000000000005</v>
      </c>
      <c r="H872" s="1565">
        <v>3304.7</v>
      </c>
      <c r="I872" s="1565">
        <v>9.1199999999999992</v>
      </c>
      <c r="J872" s="1566">
        <v>0</v>
      </c>
      <c r="K872" s="1554"/>
    </row>
    <row r="873" spans="1:11" s="793" customFormat="1" ht="28.5" customHeight="1" x14ac:dyDescent="0.25">
      <c r="A873" s="1565" t="s">
        <v>7431</v>
      </c>
      <c r="B873" s="1566" t="s">
        <v>2340</v>
      </c>
      <c r="C873" s="1565" t="s">
        <v>2341</v>
      </c>
      <c r="D873" s="1565">
        <v>38.6</v>
      </c>
      <c r="E873" s="1565">
        <v>151.09</v>
      </c>
      <c r="F873" s="1565" t="s">
        <v>21</v>
      </c>
      <c r="G873" s="1565">
        <v>415.28</v>
      </c>
      <c r="H873" s="1565">
        <v>1625.77</v>
      </c>
      <c r="I873" s="1565">
        <v>9.15</v>
      </c>
      <c r="J873" s="1566">
        <v>0</v>
      </c>
      <c r="K873" s="1554"/>
    </row>
    <row r="874" spans="1:11" s="793" customFormat="1" ht="28.5" customHeight="1" x14ac:dyDescent="0.25">
      <c r="A874" s="1565" t="s">
        <v>7432</v>
      </c>
      <c r="B874" s="1566" t="s">
        <v>2343</v>
      </c>
      <c r="C874" s="1565" t="s">
        <v>2341</v>
      </c>
      <c r="D874" s="1565">
        <v>38.6</v>
      </c>
      <c r="E874" s="1565">
        <v>150.85</v>
      </c>
      <c r="F874" s="1565" t="s">
        <v>21</v>
      </c>
      <c r="G874" s="1565">
        <v>415.28</v>
      </c>
      <c r="H874" s="1565">
        <v>1623.16</v>
      </c>
      <c r="I874" s="1565">
        <v>9.15</v>
      </c>
      <c r="J874" s="1566">
        <v>0</v>
      </c>
      <c r="K874" s="1554"/>
    </row>
    <row r="875" spans="1:11" s="793" customFormat="1" ht="28.5" customHeight="1" x14ac:dyDescent="0.25">
      <c r="A875" s="1565" t="s">
        <v>7433</v>
      </c>
      <c r="B875" s="1566" t="s">
        <v>2345</v>
      </c>
      <c r="C875" s="1565" t="s">
        <v>2341</v>
      </c>
      <c r="D875" s="1565">
        <v>38.28</v>
      </c>
      <c r="E875" s="1565">
        <v>152.97</v>
      </c>
      <c r="F875" s="1565" t="s">
        <v>21</v>
      </c>
      <c r="G875" s="1565">
        <v>411.93</v>
      </c>
      <c r="H875" s="1565">
        <v>1645.96</v>
      </c>
      <c r="I875" s="1565">
        <v>9.15</v>
      </c>
      <c r="J875" s="1566">
        <v>0</v>
      </c>
      <c r="K875" s="1554"/>
    </row>
    <row r="876" spans="1:11" s="793" customFormat="1" ht="28.5" customHeight="1" x14ac:dyDescent="0.25">
      <c r="A876" s="1565" t="s">
        <v>7434</v>
      </c>
      <c r="B876" s="1566" t="s">
        <v>2347</v>
      </c>
      <c r="C876" s="1565" t="s">
        <v>1138</v>
      </c>
      <c r="D876" s="1565">
        <v>45.44</v>
      </c>
      <c r="E876" s="1565">
        <v>422.7</v>
      </c>
      <c r="F876" s="1565" t="s">
        <v>51</v>
      </c>
      <c r="G876" s="1565">
        <v>149.09</v>
      </c>
      <c r="H876" s="1565">
        <v>1386.81</v>
      </c>
      <c r="I876" s="1565">
        <v>9.1199999999999992</v>
      </c>
      <c r="J876" s="1566">
        <v>0</v>
      </c>
      <c r="K876" s="1554"/>
    </row>
    <row r="877" spans="1:11" s="793" customFormat="1" ht="28.5" customHeight="1" x14ac:dyDescent="0.25">
      <c r="A877" s="1565" t="s">
        <v>2352</v>
      </c>
      <c r="B877" s="1566" t="s">
        <v>7435</v>
      </c>
      <c r="C877" s="1565" t="s">
        <v>1138</v>
      </c>
      <c r="D877" s="1565">
        <v>62.27</v>
      </c>
      <c r="E877" s="1565">
        <v>64.86</v>
      </c>
      <c r="F877" s="1565" t="s">
        <v>51</v>
      </c>
      <c r="G877" s="1565">
        <v>204.31</v>
      </c>
      <c r="H877" s="1565">
        <v>212.8</v>
      </c>
      <c r="I877" s="1565">
        <v>0</v>
      </c>
      <c r="J877" s="1566" t="s">
        <v>7436</v>
      </c>
      <c r="K877" s="1554"/>
    </row>
    <row r="878" spans="1:11" s="793" customFormat="1" ht="28.5" customHeight="1" x14ac:dyDescent="0.25">
      <c r="A878" s="1565" t="s">
        <v>2354</v>
      </c>
      <c r="B878" s="1566" t="s">
        <v>7437</v>
      </c>
      <c r="C878" s="1565" t="s">
        <v>1138</v>
      </c>
      <c r="D878" s="1565">
        <v>80.84</v>
      </c>
      <c r="E878" s="1565">
        <v>85.54</v>
      </c>
      <c r="F878" s="1565" t="s">
        <v>51</v>
      </c>
      <c r="G878" s="1565">
        <v>265.24</v>
      </c>
      <c r="H878" s="1565">
        <v>280.64</v>
      </c>
      <c r="I878" s="1565">
        <v>0</v>
      </c>
      <c r="J878" s="1566">
        <v>0</v>
      </c>
      <c r="K878" s="1554"/>
    </row>
    <row r="879" spans="1:11" s="793" customFormat="1" ht="28.5" customHeight="1" x14ac:dyDescent="0.25">
      <c r="A879" s="1565" t="s">
        <v>7438</v>
      </c>
      <c r="B879" s="1566" t="s">
        <v>2353</v>
      </c>
      <c r="C879" s="1565" t="s">
        <v>6</v>
      </c>
      <c r="D879" s="1565">
        <v>357.89</v>
      </c>
      <c r="E879" s="1565">
        <v>366.42</v>
      </c>
      <c r="F879" s="1565" t="s">
        <v>6</v>
      </c>
      <c r="G879" s="1565">
        <v>357.89</v>
      </c>
      <c r="H879" s="1565">
        <v>366.42</v>
      </c>
      <c r="I879" s="1565">
        <v>0</v>
      </c>
      <c r="J879" s="1566" t="s">
        <v>7370</v>
      </c>
      <c r="K879" s="1554"/>
    </row>
    <row r="880" spans="1:11" s="793" customFormat="1" ht="28.5" customHeight="1" x14ac:dyDescent="0.25">
      <c r="A880" s="1565" t="s">
        <v>7439</v>
      </c>
      <c r="B880" s="1566" t="s">
        <v>2355</v>
      </c>
      <c r="C880" s="1565" t="s">
        <v>6</v>
      </c>
      <c r="D880" s="1565">
        <v>176.48</v>
      </c>
      <c r="E880" s="1565">
        <v>180.25</v>
      </c>
      <c r="F880" s="1565" t="s">
        <v>6</v>
      </c>
      <c r="G880" s="1565">
        <v>176.48</v>
      </c>
      <c r="H880" s="1565">
        <v>180.25</v>
      </c>
      <c r="I880" s="1565">
        <v>0</v>
      </c>
      <c r="J880" s="1566">
        <v>0</v>
      </c>
      <c r="K880" s="1554"/>
    </row>
    <row r="881" spans="1:11" s="793" customFormat="1" ht="28.5" customHeight="1" x14ac:dyDescent="0.25">
      <c r="A881" s="1565" t="s">
        <v>2358</v>
      </c>
      <c r="B881" s="1566" t="s">
        <v>2357</v>
      </c>
      <c r="C881" s="1565" t="s">
        <v>6</v>
      </c>
      <c r="D881" s="1565">
        <v>784.35</v>
      </c>
      <c r="E881" s="1565">
        <v>784.35</v>
      </c>
      <c r="F881" s="1565" t="s">
        <v>6</v>
      </c>
      <c r="G881" s="1565">
        <v>784.35</v>
      </c>
      <c r="H881" s="1565">
        <v>784.35</v>
      </c>
      <c r="I881" s="1565" t="s">
        <v>7377</v>
      </c>
      <c r="J881" s="1566">
        <v>0</v>
      </c>
      <c r="K881" s="1554"/>
    </row>
    <row r="882" spans="1:11" s="793" customFormat="1" ht="28.5" customHeight="1" x14ac:dyDescent="0.25">
      <c r="A882" s="1565" t="s">
        <v>7440</v>
      </c>
      <c r="B882" s="1566" t="s">
        <v>2359</v>
      </c>
      <c r="C882" s="1565" t="s">
        <v>6</v>
      </c>
      <c r="D882" s="1565">
        <v>66.099999999999994</v>
      </c>
      <c r="E882" s="1565">
        <v>66.099999999999994</v>
      </c>
      <c r="F882" s="1565" t="s">
        <v>6</v>
      </c>
      <c r="G882" s="1565">
        <v>66.099999999999994</v>
      </c>
      <c r="H882" s="1565">
        <v>66.099999999999994</v>
      </c>
      <c r="I882" s="1565" t="s">
        <v>7377</v>
      </c>
      <c r="J882" s="1566">
        <v>0</v>
      </c>
      <c r="K882" s="1554"/>
    </row>
    <row r="883" spans="1:11" s="793" customFormat="1" ht="28.5" customHeight="1" x14ac:dyDescent="0.25">
      <c r="A883" s="1565" t="s">
        <v>2370</v>
      </c>
      <c r="B883" s="1566" t="s">
        <v>2361</v>
      </c>
      <c r="C883" s="1565" t="s">
        <v>6</v>
      </c>
      <c r="D883" s="1565">
        <v>59.76</v>
      </c>
      <c r="E883" s="1565">
        <v>59.76</v>
      </c>
      <c r="F883" s="1565" t="s">
        <v>6</v>
      </c>
      <c r="G883" s="1565">
        <v>59.76</v>
      </c>
      <c r="H883" s="1565">
        <v>59.76</v>
      </c>
      <c r="I883" s="1565" t="s">
        <v>7377</v>
      </c>
      <c r="J883" s="1566">
        <v>0</v>
      </c>
      <c r="K883" s="1554"/>
    </row>
    <row r="884" spans="1:11" s="793" customFormat="1" ht="28.5" customHeight="1" x14ac:dyDescent="0.25">
      <c r="A884" s="1565" t="s">
        <v>2372</v>
      </c>
      <c r="B884" s="1566" t="s">
        <v>2363</v>
      </c>
      <c r="C884" s="1565" t="s">
        <v>6</v>
      </c>
      <c r="D884" s="1565">
        <v>78.430000000000007</v>
      </c>
      <c r="E884" s="1565">
        <v>78.430000000000007</v>
      </c>
      <c r="F884" s="1565" t="s">
        <v>6</v>
      </c>
      <c r="G884" s="1565">
        <v>78.430000000000007</v>
      </c>
      <c r="H884" s="1565">
        <v>78.430000000000007</v>
      </c>
      <c r="I884" s="1565" t="s">
        <v>7377</v>
      </c>
      <c r="J884" s="1566">
        <v>0</v>
      </c>
      <c r="K884" s="1554"/>
    </row>
    <row r="885" spans="1:11" s="793" customFormat="1" ht="28.5" customHeight="1" x14ac:dyDescent="0.25">
      <c r="A885" s="1565" t="s">
        <v>2374</v>
      </c>
      <c r="B885" s="1566" t="s">
        <v>2365</v>
      </c>
      <c r="C885" s="1565" t="s">
        <v>6</v>
      </c>
      <c r="D885" s="1565">
        <v>98.04</v>
      </c>
      <c r="E885" s="1565">
        <v>98.04</v>
      </c>
      <c r="F885" s="1565" t="s">
        <v>6</v>
      </c>
      <c r="G885" s="1565">
        <v>98.04</v>
      </c>
      <c r="H885" s="1565">
        <v>98.04</v>
      </c>
      <c r="I885" s="1565" t="s">
        <v>7377</v>
      </c>
      <c r="J885" s="1566">
        <v>0</v>
      </c>
      <c r="K885" s="1554"/>
    </row>
    <row r="886" spans="1:11" s="793" customFormat="1" ht="28.5" customHeight="1" x14ac:dyDescent="0.25">
      <c r="A886" s="1565" t="s">
        <v>2376</v>
      </c>
      <c r="B886" s="1566" t="s">
        <v>2367</v>
      </c>
      <c r="C886" s="1565" t="s">
        <v>6</v>
      </c>
      <c r="D886" s="1565">
        <v>130.22999999999999</v>
      </c>
      <c r="E886" s="1565">
        <v>130.22999999999999</v>
      </c>
      <c r="F886" s="1565" t="s">
        <v>6</v>
      </c>
      <c r="G886" s="1565">
        <v>130.22999999999999</v>
      </c>
      <c r="H886" s="1565">
        <v>130.22999999999999</v>
      </c>
      <c r="I886" s="1565" t="s">
        <v>7377</v>
      </c>
      <c r="J886" s="1566">
        <v>0</v>
      </c>
      <c r="K886" s="1554"/>
    </row>
    <row r="887" spans="1:11" s="793" customFormat="1" ht="28.5" customHeight="1" x14ac:dyDescent="0.25">
      <c r="A887" s="1565" t="s">
        <v>2378</v>
      </c>
      <c r="B887" s="1566" t="s">
        <v>2369</v>
      </c>
      <c r="C887" s="1565" t="s">
        <v>6</v>
      </c>
      <c r="D887" s="1565">
        <v>156.87</v>
      </c>
      <c r="E887" s="1565">
        <v>156.87</v>
      </c>
      <c r="F887" s="1565" t="s">
        <v>6</v>
      </c>
      <c r="G887" s="1565">
        <v>156.87</v>
      </c>
      <c r="H887" s="1565">
        <v>156.87</v>
      </c>
      <c r="I887" s="1565" t="s">
        <v>7377</v>
      </c>
      <c r="J887" s="1566">
        <v>0</v>
      </c>
      <c r="K887" s="1554"/>
    </row>
    <row r="888" spans="1:11" s="793" customFormat="1" ht="28.5" customHeight="1" x14ac:dyDescent="0.25">
      <c r="A888" s="1565" t="s">
        <v>2392</v>
      </c>
      <c r="B888" s="1566" t="s">
        <v>7441</v>
      </c>
      <c r="C888" s="1565" t="s">
        <v>6</v>
      </c>
      <c r="D888" s="1565">
        <v>156.87</v>
      </c>
      <c r="E888" s="1565">
        <v>156.87</v>
      </c>
      <c r="F888" s="1565" t="s">
        <v>6</v>
      </c>
      <c r="G888" s="1565">
        <v>156.87</v>
      </c>
      <c r="H888" s="1565">
        <v>156.87</v>
      </c>
      <c r="I888" s="1565" t="s">
        <v>7377</v>
      </c>
      <c r="J888" s="1566" t="s">
        <v>7442</v>
      </c>
      <c r="K888" s="1554"/>
    </row>
    <row r="889" spans="1:11" s="793" customFormat="1" ht="28.5" customHeight="1" x14ac:dyDescent="0.25">
      <c r="A889" s="1565" t="s">
        <v>2394</v>
      </c>
      <c r="B889" s="1566" t="s">
        <v>2373</v>
      </c>
      <c r="C889" s="1565" t="s">
        <v>6</v>
      </c>
      <c r="D889" s="1565">
        <v>196.09</v>
      </c>
      <c r="E889" s="1565">
        <v>196.09</v>
      </c>
      <c r="F889" s="1565" t="s">
        <v>6</v>
      </c>
      <c r="G889" s="1565">
        <v>196.09</v>
      </c>
      <c r="H889" s="1565">
        <v>196.09</v>
      </c>
      <c r="I889" s="1565" t="s">
        <v>7377</v>
      </c>
      <c r="J889" s="1566">
        <v>0</v>
      </c>
      <c r="K889" s="1554"/>
    </row>
    <row r="890" spans="1:11" s="793" customFormat="1" ht="28.5" customHeight="1" x14ac:dyDescent="0.25">
      <c r="A890" s="1565" t="s">
        <v>2396</v>
      </c>
      <c r="B890" s="1566" t="s">
        <v>2375</v>
      </c>
      <c r="C890" s="1565" t="s">
        <v>6</v>
      </c>
      <c r="D890" s="1565">
        <v>260.45</v>
      </c>
      <c r="E890" s="1565">
        <v>260.45</v>
      </c>
      <c r="F890" s="1565" t="s">
        <v>6</v>
      </c>
      <c r="G890" s="1565">
        <v>260.45</v>
      </c>
      <c r="H890" s="1565">
        <v>260.45</v>
      </c>
      <c r="I890" s="1565" t="s">
        <v>7377</v>
      </c>
      <c r="J890" s="1566">
        <v>0</v>
      </c>
      <c r="K890" s="1554"/>
    </row>
    <row r="891" spans="1:11" s="793" customFormat="1" ht="28.5" customHeight="1" x14ac:dyDescent="0.25">
      <c r="A891" s="1565" t="s">
        <v>2398</v>
      </c>
      <c r="B891" s="1566" t="s">
        <v>2377</v>
      </c>
      <c r="C891" s="1565" t="s">
        <v>6</v>
      </c>
      <c r="D891" s="1565">
        <v>299.67</v>
      </c>
      <c r="E891" s="1565">
        <v>299.67</v>
      </c>
      <c r="F891" s="1565" t="s">
        <v>6</v>
      </c>
      <c r="G891" s="1565">
        <v>299.67</v>
      </c>
      <c r="H891" s="1565">
        <v>299.67</v>
      </c>
      <c r="I891" s="1565" t="s">
        <v>7377</v>
      </c>
      <c r="J891" s="1566">
        <v>0</v>
      </c>
      <c r="K891" s="1554"/>
    </row>
    <row r="892" spans="1:11" s="793" customFormat="1" ht="28.5" customHeight="1" x14ac:dyDescent="0.25">
      <c r="A892" s="1565" t="s">
        <v>2400</v>
      </c>
      <c r="B892" s="1566" t="s">
        <v>2379</v>
      </c>
      <c r="C892" s="1565" t="s">
        <v>6</v>
      </c>
      <c r="D892" s="1565">
        <v>326.31</v>
      </c>
      <c r="E892" s="1565">
        <v>326.31</v>
      </c>
      <c r="F892" s="1565" t="s">
        <v>6</v>
      </c>
      <c r="G892" s="1565">
        <v>326.31</v>
      </c>
      <c r="H892" s="1565">
        <v>326.31</v>
      </c>
      <c r="I892" s="1565" t="s">
        <v>7377</v>
      </c>
      <c r="J892" s="1566">
        <v>0</v>
      </c>
      <c r="K892" s="1554"/>
    </row>
    <row r="893" spans="1:11" s="793" customFormat="1" ht="28.5" customHeight="1" x14ac:dyDescent="0.25">
      <c r="A893" s="1565" t="s">
        <v>2402</v>
      </c>
      <c r="B893" s="1566" t="s">
        <v>2381</v>
      </c>
      <c r="C893" s="1565" t="s">
        <v>6</v>
      </c>
      <c r="D893" s="1565">
        <v>352.96</v>
      </c>
      <c r="E893" s="1565">
        <v>352.96</v>
      </c>
      <c r="F893" s="1565" t="s">
        <v>6</v>
      </c>
      <c r="G893" s="1565">
        <v>352.96</v>
      </c>
      <c r="H893" s="1565">
        <v>352.96</v>
      </c>
      <c r="I893" s="1565" t="s">
        <v>7377</v>
      </c>
      <c r="J893" s="1566">
        <v>0</v>
      </c>
      <c r="K893" s="1554"/>
    </row>
    <row r="894" spans="1:11" s="793" customFormat="1" ht="28.5" customHeight="1" x14ac:dyDescent="0.25">
      <c r="A894" s="1565" t="s">
        <v>2404</v>
      </c>
      <c r="B894" s="1566" t="s">
        <v>2383</v>
      </c>
      <c r="C894" s="1565" t="s">
        <v>6</v>
      </c>
      <c r="D894" s="1565">
        <v>392.17</v>
      </c>
      <c r="E894" s="1565">
        <v>392.18</v>
      </c>
      <c r="F894" s="1565" t="s">
        <v>6</v>
      </c>
      <c r="G894" s="1565">
        <v>392.17</v>
      </c>
      <c r="H894" s="1565">
        <v>392.17</v>
      </c>
      <c r="I894" s="1565" t="s">
        <v>7377</v>
      </c>
      <c r="J894" s="1566">
        <v>0</v>
      </c>
      <c r="K894" s="1554"/>
    </row>
    <row r="895" spans="1:11" s="793" customFormat="1" ht="28.5" customHeight="1" x14ac:dyDescent="0.25">
      <c r="A895" s="1565" t="s">
        <v>2406</v>
      </c>
      <c r="B895" s="1566" t="s">
        <v>2385</v>
      </c>
      <c r="C895" s="1565" t="s">
        <v>6</v>
      </c>
      <c r="D895" s="1565">
        <v>431.39</v>
      </c>
      <c r="E895" s="1565">
        <v>431.39</v>
      </c>
      <c r="F895" s="1565" t="s">
        <v>6</v>
      </c>
      <c r="G895" s="1565">
        <v>431.39</v>
      </c>
      <c r="H895" s="1565">
        <v>431.39</v>
      </c>
      <c r="I895" s="1565" t="s">
        <v>7377</v>
      </c>
      <c r="J895" s="1566">
        <v>0</v>
      </c>
      <c r="K895" s="1554"/>
    </row>
    <row r="896" spans="1:11" s="793" customFormat="1" ht="28.5" customHeight="1" x14ac:dyDescent="0.25">
      <c r="A896" s="1565" t="s">
        <v>7443</v>
      </c>
      <c r="B896" s="1566" t="s">
        <v>2387</v>
      </c>
      <c r="C896" s="1565" t="s">
        <v>6</v>
      </c>
      <c r="D896" s="1565">
        <v>560</v>
      </c>
      <c r="E896" s="1565">
        <v>560</v>
      </c>
      <c r="F896" s="1565" t="s">
        <v>6</v>
      </c>
      <c r="G896" s="1565">
        <v>560</v>
      </c>
      <c r="H896" s="1565">
        <v>560</v>
      </c>
      <c r="I896" s="1565" t="s">
        <v>7377</v>
      </c>
      <c r="J896" s="1566">
        <v>0</v>
      </c>
      <c r="K896" s="1554"/>
    </row>
    <row r="897" spans="1:11" s="793" customFormat="1" ht="28.5" customHeight="1" x14ac:dyDescent="0.25">
      <c r="A897" s="1565" t="s">
        <v>7444</v>
      </c>
      <c r="B897" s="1566" t="s">
        <v>2389</v>
      </c>
      <c r="C897" s="1565" t="s">
        <v>6</v>
      </c>
      <c r="D897" s="1565">
        <v>601.65</v>
      </c>
      <c r="E897" s="1565">
        <v>601.65</v>
      </c>
      <c r="F897" s="1565" t="s">
        <v>6</v>
      </c>
      <c r="G897" s="1565">
        <v>601.65</v>
      </c>
      <c r="H897" s="1565">
        <v>601.65</v>
      </c>
      <c r="I897" s="1565" t="s">
        <v>7377</v>
      </c>
      <c r="J897" s="1566">
        <v>0</v>
      </c>
      <c r="K897" s="1554"/>
    </row>
    <row r="898" spans="1:11" s="793" customFormat="1" ht="28.5" customHeight="1" x14ac:dyDescent="0.25">
      <c r="A898" s="1565" t="s">
        <v>7445</v>
      </c>
      <c r="B898" s="1566" t="s">
        <v>2391</v>
      </c>
      <c r="C898" s="1565" t="s">
        <v>6</v>
      </c>
      <c r="D898" s="1565">
        <v>652.63</v>
      </c>
      <c r="E898" s="1565">
        <v>652.63</v>
      </c>
      <c r="F898" s="1565" t="s">
        <v>6</v>
      </c>
      <c r="G898" s="1565">
        <v>652.63</v>
      </c>
      <c r="H898" s="1565">
        <v>652.63</v>
      </c>
      <c r="I898" s="1565" t="s">
        <v>7377</v>
      </c>
      <c r="J898" s="1566">
        <v>0</v>
      </c>
      <c r="K898" s="1554"/>
    </row>
    <row r="899" spans="1:11" s="793" customFormat="1" ht="28.5" customHeight="1" x14ac:dyDescent="0.25">
      <c r="A899" s="1565" t="s">
        <v>7446</v>
      </c>
      <c r="B899" s="1566" t="s">
        <v>2393</v>
      </c>
      <c r="C899" s="1565" t="s">
        <v>6</v>
      </c>
      <c r="D899" s="1565">
        <v>118.28</v>
      </c>
      <c r="E899" s="1565">
        <v>118.28</v>
      </c>
      <c r="F899" s="1565" t="s">
        <v>6</v>
      </c>
      <c r="G899" s="1565">
        <v>118.28</v>
      </c>
      <c r="H899" s="1565">
        <v>118.28</v>
      </c>
      <c r="I899" s="1565" t="s">
        <v>7377</v>
      </c>
      <c r="J899" s="1566">
        <v>0</v>
      </c>
      <c r="K899" s="1554"/>
    </row>
    <row r="900" spans="1:11" s="793" customFormat="1" ht="28.5" customHeight="1" x14ac:dyDescent="0.25">
      <c r="A900" s="1565" t="s">
        <v>7447</v>
      </c>
      <c r="B900" s="1566" t="s">
        <v>2395</v>
      </c>
      <c r="C900" s="1565" t="s">
        <v>6</v>
      </c>
      <c r="D900" s="1565">
        <v>252.74</v>
      </c>
      <c r="E900" s="1565">
        <v>252.74</v>
      </c>
      <c r="F900" s="1565" t="s">
        <v>6</v>
      </c>
      <c r="G900" s="1565">
        <v>252.74</v>
      </c>
      <c r="H900" s="1565">
        <v>252.74</v>
      </c>
      <c r="I900" s="1565" t="s">
        <v>7377</v>
      </c>
      <c r="J900" s="1566">
        <v>0</v>
      </c>
      <c r="K900" s="1554"/>
    </row>
    <row r="901" spans="1:11" s="793" customFormat="1" ht="28.5" customHeight="1" x14ac:dyDescent="0.25">
      <c r="A901" s="1565" t="s">
        <v>7448</v>
      </c>
      <c r="B901" s="1566" t="s">
        <v>2397</v>
      </c>
      <c r="C901" s="1565" t="s">
        <v>6</v>
      </c>
      <c r="D901" s="1565">
        <v>304.89999999999998</v>
      </c>
      <c r="E901" s="1565">
        <v>304.89999999999998</v>
      </c>
      <c r="F901" s="1565" t="s">
        <v>6</v>
      </c>
      <c r="G901" s="1565">
        <v>304.89999999999998</v>
      </c>
      <c r="H901" s="1565">
        <v>304.89999999999998</v>
      </c>
      <c r="I901" s="1565" t="s">
        <v>7377</v>
      </c>
      <c r="J901" s="1566">
        <v>0</v>
      </c>
      <c r="K901" s="1554"/>
    </row>
    <row r="902" spans="1:11" s="793" customFormat="1" ht="28.5" customHeight="1" x14ac:dyDescent="0.25">
      <c r="A902" s="1565" t="s">
        <v>7449</v>
      </c>
      <c r="B902" s="1566" t="s">
        <v>2399</v>
      </c>
      <c r="C902" s="1565" t="s">
        <v>6</v>
      </c>
      <c r="D902" s="1565">
        <v>391.05</v>
      </c>
      <c r="E902" s="1565">
        <v>391.05</v>
      </c>
      <c r="F902" s="1565" t="s">
        <v>6</v>
      </c>
      <c r="G902" s="1565">
        <v>391.05</v>
      </c>
      <c r="H902" s="1565">
        <v>391.05</v>
      </c>
      <c r="I902" s="1565" t="s">
        <v>7377</v>
      </c>
      <c r="J902" s="1566">
        <v>0</v>
      </c>
      <c r="K902" s="1554"/>
    </row>
    <row r="903" spans="1:11" s="793" customFormat="1" ht="28.5" customHeight="1" x14ac:dyDescent="0.25">
      <c r="A903" s="1565" t="s">
        <v>7450</v>
      </c>
      <c r="B903" s="1566" t="s">
        <v>2401</v>
      </c>
      <c r="C903" s="1565" t="s">
        <v>6</v>
      </c>
      <c r="D903" s="1565">
        <v>428.22</v>
      </c>
      <c r="E903" s="1565">
        <v>428.22</v>
      </c>
      <c r="F903" s="1565" t="s">
        <v>6</v>
      </c>
      <c r="G903" s="1565">
        <v>428.22</v>
      </c>
      <c r="H903" s="1565">
        <v>428.22</v>
      </c>
      <c r="I903" s="1565" t="s">
        <v>7377</v>
      </c>
      <c r="J903" s="1566">
        <v>0</v>
      </c>
      <c r="K903" s="1554"/>
    </row>
    <row r="904" spans="1:11" s="793" customFormat="1" ht="28.5" customHeight="1" x14ac:dyDescent="0.25">
      <c r="A904" s="1565" t="s">
        <v>7451</v>
      </c>
      <c r="B904" s="1566" t="s">
        <v>2403</v>
      </c>
      <c r="C904" s="1565" t="s">
        <v>6</v>
      </c>
      <c r="D904" s="1565">
        <v>473.1</v>
      </c>
      <c r="E904" s="1565">
        <v>473.1</v>
      </c>
      <c r="F904" s="1565" t="s">
        <v>6</v>
      </c>
      <c r="G904" s="1565">
        <v>473.1</v>
      </c>
      <c r="H904" s="1565">
        <v>473.1</v>
      </c>
      <c r="I904" s="1565" t="s">
        <v>7377</v>
      </c>
      <c r="J904" s="1566">
        <v>0</v>
      </c>
      <c r="K904" s="1554"/>
    </row>
    <row r="905" spans="1:11" s="793" customFormat="1" ht="28.5" customHeight="1" x14ac:dyDescent="0.25">
      <c r="A905" s="1565" t="s">
        <v>7452</v>
      </c>
      <c r="B905" s="1566" t="s">
        <v>2405</v>
      </c>
      <c r="C905" s="1565" t="s">
        <v>6</v>
      </c>
      <c r="D905" s="1565">
        <v>591.38</v>
      </c>
      <c r="E905" s="1565">
        <v>591.38</v>
      </c>
      <c r="F905" s="1565" t="s">
        <v>6</v>
      </c>
      <c r="G905" s="1565">
        <v>591.38</v>
      </c>
      <c r="H905" s="1565">
        <v>591.38</v>
      </c>
      <c r="I905" s="1565" t="s">
        <v>7377</v>
      </c>
      <c r="J905" s="1566">
        <v>0</v>
      </c>
      <c r="K905" s="1554"/>
    </row>
    <row r="906" spans="1:11" s="793" customFormat="1" ht="28.5" customHeight="1" x14ac:dyDescent="0.25">
      <c r="A906" s="1565" t="s">
        <v>7453</v>
      </c>
      <c r="B906" s="1566" t="s">
        <v>7454</v>
      </c>
      <c r="C906" s="1565" t="s">
        <v>6</v>
      </c>
      <c r="D906" s="1565">
        <v>946.2</v>
      </c>
      <c r="E906" s="1565">
        <v>946.2</v>
      </c>
      <c r="F906" s="1565" t="s">
        <v>6</v>
      </c>
      <c r="G906" s="1565">
        <v>946.2</v>
      </c>
      <c r="H906" s="1565">
        <v>946.2</v>
      </c>
      <c r="I906" s="1565" t="s">
        <v>7377</v>
      </c>
      <c r="J906" s="1566">
        <v>0</v>
      </c>
      <c r="K906" s="1554"/>
    </row>
    <row r="907" spans="1:11" s="793" customFormat="1" ht="28.5" customHeight="1" x14ac:dyDescent="0.25">
      <c r="A907" s="1565" t="s">
        <v>2410</v>
      </c>
      <c r="B907" s="1566" t="s">
        <v>2409</v>
      </c>
      <c r="C907" s="1565" t="s">
        <v>6</v>
      </c>
      <c r="D907" s="1565">
        <v>612.66</v>
      </c>
      <c r="E907" s="1565">
        <v>975.2</v>
      </c>
      <c r="F907" s="1565" t="s">
        <v>6</v>
      </c>
      <c r="G907" s="1565">
        <v>612.66</v>
      </c>
      <c r="H907" s="1565">
        <v>975.2</v>
      </c>
      <c r="I907" s="1565">
        <v>9.11</v>
      </c>
      <c r="J907" s="1566">
        <v>0</v>
      </c>
      <c r="K907" s="1554"/>
    </row>
    <row r="908" spans="1:11" s="793" customFormat="1" ht="28.5" customHeight="1" x14ac:dyDescent="0.25">
      <c r="A908" s="1565" t="s">
        <v>2412</v>
      </c>
      <c r="B908" s="1566" t="s">
        <v>2411</v>
      </c>
      <c r="C908" s="1565" t="s">
        <v>1331</v>
      </c>
      <c r="D908" s="1565">
        <v>7495.18</v>
      </c>
      <c r="E908" s="1565">
        <v>57956.97</v>
      </c>
      <c r="F908" s="1565" t="s">
        <v>21</v>
      </c>
      <c r="G908" s="1565">
        <v>806.48</v>
      </c>
      <c r="H908" s="1565">
        <v>6236.17</v>
      </c>
      <c r="I908" s="1565">
        <v>9.3000000000000007</v>
      </c>
      <c r="J908" s="1566">
        <v>0</v>
      </c>
      <c r="K908" s="1554"/>
    </row>
    <row r="909" spans="1:11" s="793" customFormat="1" ht="28.5" customHeight="1" x14ac:dyDescent="0.25">
      <c r="A909" s="1565" t="s">
        <v>7455</v>
      </c>
      <c r="B909" s="1566" t="s">
        <v>2413</v>
      </c>
      <c r="C909" s="1565" t="s">
        <v>2341</v>
      </c>
      <c r="D909" s="1565">
        <v>66.569999999999993</v>
      </c>
      <c r="E909" s="1565">
        <v>313.01</v>
      </c>
      <c r="F909" s="1565" t="s">
        <v>21</v>
      </c>
      <c r="G909" s="1565">
        <v>716.29</v>
      </c>
      <c r="H909" s="1565">
        <v>3368.03</v>
      </c>
      <c r="I909" s="1565" t="s">
        <v>7456</v>
      </c>
      <c r="J909" s="1566">
        <v>0</v>
      </c>
      <c r="K909" s="1554"/>
    </row>
    <row r="910" spans="1:11" s="793" customFormat="1" ht="28.5" customHeight="1" x14ac:dyDescent="0.25">
      <c r="A910" s="1565" t="s">
        <v>2414</v>
      </c>
      <c r="B910" s="1566" t="s">
        <v>2415</v>
      </c>
      <c r="C910" s="1565" t="s">
        <v>1331</v>
      </c>
      <c r="D910" s="1565">
        <v>3579.38</v>
      </c>
      <c r="E910" s="1565">
        <v>9558.4500000000007</v>
      </c>
      <c r="F910" s="1565" t="s">
        <v>21</v>
      </c>
      <c r="G910" s="1565">
        <v>385.14</v>
      </c>
      <c r="H910" s="1565">
        <v>1028.49</v>
      </c>
      <c r="I910" s="1565">
        <v>10.18</v>
      </c>
      <c r="J910" s="1566">
        <v>0</v>
      </c>
      <c r="K910" s="1554"/>
    </row>
    <row r="911" spans="1:11" s="793" customFormat="1" ht="28.5" customHeight="1" x14ac:dyDescent="0.25">
      <c r="A911" s="1565" t="s">
        <v>2416</v>
      </c>
      <c r="B911" s="1566" t="s">
        <v>2417</v>
      </c>
      <c r="C911" s="1565" t="s">
        <v>1331</v>
      </c>
      <c r="D911" s="1565">
        <v>1198.31</v>
      </c>
      <c r="E911" s="1565">
        <v>2218.91</v>
      </c>
      <c r="F911" s="1565" t="s">
        <v>21</v>
      </c>
      <c r="G911" s="1565">
        <v>128.94</v>
      </c>
      <c r="H911" s="1565">
        <v>238.76</v>
      </c>
      <c r="I911" s="1565">
        <v>10.199999999999999</v>
      </c>
      <c r="J911" s="1566">
        <v>0</v>
      </c>
      <c r="K911" s="1554"/>
    </row>
    <row r="912" spans="1:11" s="793" customFormat="1" ht="28.5" customHeight="1" x14ac:dyDescent="0.25">
      <c r="A912" s="1565" t="s">
        <v>2418</v>
      </c>
      <c r="B912" s="1566" t="s">
        <v>2419</v>
      </c>
      <c r="C912" s="1565" t="s">
        <v>1331</v>
      </c>
      <c r="D912" s="1565">
        <v>4726.1400000000003</v>
      </c>
      <c r="E912" s="1565">
        <v>6098.67</v>
      </c>
      <c r="F912" s="1565" t="s">
        <v>21</v>
      </c>
      <c r="G912" s="1565">
        <v>508.53</v>
      </c>
      <c r="H912" s="1565">
        <v>656.22</v>
      </c>
      <c r="I912" s="1565" t="s">
        <v>7457</v>
      </c>
      <c r="J912" s="1566">
        <v>0</v>
      </c>
      <c r="K912" s="1554"/>
    </row>
    <row r="913" spans="1:11" s="793" customFormat="1" ht="28.5" customHeight="1" x14ac:dyDescent="0.25">
      <c r="A913" s="1565" t="s">
        <v>2420</v>
      </c>
      <c r="B913" s="1566" t="s">
        <v>2421</v>
      </c>
      <c r="C913" s="1565" t="s">
        <v>1268</v>
      </c>
      <c r="D913" s="1565">
        <v>4062.68</v>
      </c>
      <c r="E913" s="1565">
        <v>9697.25</v>
      </c>
      <c r="F913" s="1565" t="s">
        <v>22</v>
      </c>
      <c r="G913" s="1565">
        <v>1434.72</v>
      </c>
      <c r="H913" s="1565">
        <v>3424.55</v>
      </c>
      <c r="I913" s="1565" t="s">
        <v>7457</v>
      </c>
      <c r="J913" s="1566">
        <v>0</v>
      </c>
      <c r="K913" s="1554"/>
    </row>
    <row r="914" spans="1:11" s="793" customFormat="1" ht="28.5" customHeight="1" x14ac:dyDescent="0.25">
      <c r="A914" s="1565" t="s">
        <v>2422</v>
      </c>
      <c r="B914" s="1566" t="s">
        <v>2423</v>
      </c>
      <c r="C914" s="1565" t="s">
        <v>1331</v>
      </c>
      <c r="D914" s="1565">
        <v>2505.56</v>
      </c>
      <c r="E914" s="1565">
        <v>3994.87</v>
      </c>
      <c r="F914" s="1565" t="s">
        <v>21</v>
      </c>
      <c r="G914" s="1565">
        <v>269.60000000000002</v>
      </c>
      <c r="H914" s="1565">
        <v>429.85</v>
      </c>
      <c r="I914" s="1565">
        <v>10.3</v>
      </c>
      <c r="J914" s="1566">
        <v>0</v>
      </c>
      <c r="K914" s="1554"/>
    </row>
    <row r="915" spans="1:11" s="793" customFormat="1" ht="28.5" customHeight="1" x14ac:dyDescent="0.25">
      <c r="A915" s="1565" t="s">
        <v>2424</v>
      </c>
      <c r="B915" s="1566" t="s">
        <v>2425</v>
      </c>
      <c r="C915" s="1565" t="s">
        <v>1331</v>
      </c>
      <c r="D915" s="1565">
        <v>1624.23</v>
      </c>
      <c r="E915" s="1565">
        <v>5888.22</v>
      </c>
      <c r="F915" s="1565" t="s">
        <v>21</v>
      </c>
      <c r="G915" s="1565">
        <v>174.77</v>
      </c>
      <c r="H915" s="1565">
        <v>633.57000000000005</v>
      </c>
      <c r="I915" s="1565">
        <v>10.130000000000001</v>
      </c>
      <c r="J915" s="1566">
        <v>0</v>
      </c>
      <c r="K915" s="1554"/>
    </row>
    <row r="916" spans="1:11" s="793" customFormat="1" ht="28.5" customHeight="1" x14ac:dyDescent="0.25">
      <c r="A916" s="1565" t="s">
        <v>2426</v>
      </c>
      <c r="B916" s="1566" t="s">
        <v>2427</v>
      </c>
      <c r="C916" s="1565" t="s">
        <v>1331</v>
      </c>
      <c r="D916" s="1565">
        <v>2339.92</v>
      </c>
      <c r="E916" s="1565">
        <v>8654.2099999999991</v>
      </c>
      <c r="F916" s="1565" t="s">
        <v>21</v>
      </c>
      <c r="G916" s="1565">
        <v>251.77</v>
      </c>
      <c r="H916" s="1565">
        <v>931.19</v>
      </c>
      <c r="I916" s="1565">
        <v>10.130000000000001</v>
      </c>
      <c r="J916" s="1566">
        <v>0</v>
      </c>
      <c r="K916" s="1554"/>
    </row>
    <row r="917" spans="1:11" s="793" customFormat="1" ht="28.5" customHeight="1" x14ac:dyDescent="0.25">
      <c r="A917" s="1565" t="s">
        <v>2428</v>
      </c>
      <c r="B917" s="1566" t="s">
        <v>7458</v>
      </c>
      <c r="C917" s="1565" t="s">
        <v>1331</v>
      </c>
      <c r="D917" s="1565">
        <v>1556.25</v>
      </c>
      <c r="E917" s="1565">
        <v>2241.9299999999998</v>
      </c>
      <c r="F917" s="1565" t="s">
        <v>21</v>
      </c>
      <c r="G917" s="1565">
        <v>167.45</v>
      </c>
      <c r="H917" s="1565">
        <v>241.23</v>
      </c>
      <c r="I917" s="1565">
        <v>10.130000000000001</v>
      </c>
      <c r="J917" s="1566">
        <v>0</v>
      </c>
      <c r="K917" s="1554"/>
    </row>
    <row r="918" spans="1:11" s="793" customFormat="1" ht="28.5" customHeight="1" x14ac:dyDescent="0.25">
      <c r="A918" s="1565" t="s">
        <v>2430</v>
      </c>
      <c r="B918" s="1566" t="s">
        <v>2431</v>
      </c>
      <c r="C918" s="1565" t="s">
        <v>1331</v>
      </c>
      <c r="D918" s="1565">
        <v>2191.1999999999998</v>
      </c>
      <c r="E918" s="1565">
        <v>7551.29</v>
      </c>
      <c r="F918" s="1565" t="s">
        <v>21</v>
      </c>
      <c r="G918" s="1565">
        <v>235.77</v>
      </c>
      <c r="H918" s="1565">
        <v>812.52</v>
      </c>
      <c r="I918" s="1565">
        <v>10.5</v>
      </c>
      <c r="J918" s="1566">
        <v>0</v>
      </c>
      <c r="K918" s="1554"/>
    </row>
    <row r="919" spans="1:11" s="793" customFormat="1" ht="28.5" customHeight="1" x14ac:dyDescent="0.25">
      <c r="A919" s="1565" t="s">
        <v>2432</v>
      </c>
      <c r="B919" s="1566" t="s">
        <v>2433</v>
      </c>
      <c r="C919" s="1565" t="s">
        <v>1331</v>
      </c>
      <c r="D919" s="1565">
        <v>3517.13</v>
      </c>
      <c r="E919" s="1565">
        <v>11258.01</v>
      </c>
      <c r="F919" s="1565" t="s">
        <v>21</v>
      </c>
      <c r="G919" s="1565">
        <v>378.44</v>
      </c>
      <c r="H919" s="1565">
        <v>1211.3599999999999</v>
      </c>
      <c r="I919" s="1565">
        <v>10.5</v>
      </c>
      <c r="J919" s="1566">
        <v>0</v>
      </c>
      <c r="K919" s="1554"/>
    </row>
    <row r="920" spans="1:11" s="793" customFormat="1" ht="28.5" customHeight="1" x14ac:dyDescent="0.25">
      <c r="A920" s="1565" t="s">
        <v>2434</v>
      </c>
      <c r="B920" s="1566" t="s">
        <v>2435</v>
      </c>
      <c r="C920" s="1565" t="s">
        <v>1331</v>
      </c>
      <c r="D920" s="1565">
        <v>2739</v>
      </c>
      <c r="E920" s="1565">
        <v>6268.09</v>
      </c>
      <c r="F920" s="1565" t="s">
        <v>21</v>
      </c>
      <c r="G920" s="1565">
        <v>294.72000000000003</v>
      </c>
      <c r="H920" s="1565">
        <v>674.45</v>
      </c>
      <c r="I920" s="1565">
        <v>10.5</v>
      </c>
      <c r="J920" s="1566">
        <v>0</v>
      </c>
      <c r="K920" s="1554"/>
    </row>
    <row r="921" spans="1:11" s="793" customFormat="1" ht="28.5" customHeight="1" x14ac:dyDescent="0.25">
      <c r="A921" s="1565" t="s">
        <v>2436</v>
      </c>
      <c r="B921" s="1566" t="s">
        <v>7459</v>
      </c>
      <c r="C921" s="1565" t="s">
        <v>1331</v>
      </c>
      <c r="D921" s="1565">
        <v>2739</v>
      </c>
      <c r="E921" s="1565">
        <v>6778.39</v>
      </c>
      <c r="F921" s="1565" t="s">
        <v>21</v>
      </c>
      <c r="G921" s="1565">
        <v>294.72000000000003</v>
      </c>
      <c r="H921" s="1565">
        <v>729.35</v>
      </c>
      <c r="I921" s="1565">
        <v>10.5</v>
      </c>
      <c r="J921" s="1566">
        <v>0</v>
      </c>
      <c r="K921" s="1554"/>
    </row>
    <row r="922" spans="1:11" s="793" customFormat="1" ht="28.5" customHeight="1" x14ac:dyDescent="0.25">
      <c r="A922" s="1565" t="s">
        <v>2438</v>
      </c>
      <c r="B922" s="1566" t="s">
        <v>2437</v>
      </c>
      <c r="C922" s="1565" t="s">
        <v>1331</v>
      </c>
      <c r="D922" s="1565">
        <v>3112.5</v>
      </c>
      <c r="E922" s="1565">
        <v>7858.41</v>
      </c>
      <c r="F922" s="1565" t="s">
        <v>21</v>
      </c>
      <c r="G922" s="1565">
        <v>334.9</v>
      </c>
      <c r="H922" s="1565">
        <v>845.57</v>
      </c>
      <c r="I922" s="1565">
        <v>10.5</v>
      </c>
      <c r="J922" s="1566">
        <v>0</v>
      </c>
      <c r="K922" s="1554"/>
    </row>
    <row r="923" spans="1:11" s="793" customFormat="1" ht="28.5" customHeight="1" x14ac:dyDescent="0.25">
      <c r="A923" s="1565" t="s">
        <v>7460</v>
      </c>
      <c r="B923" s="1566" t="s">
        <v>7461</v>
      </c>
      <c r="C923" s="1565" t="s">
        <v>7462</v>
      </c>
      <c r="D923" s="1565">
        <v>2536.69</v>
      </c>
      <c r="E923" s="1565">
        <v>16752.919999999998</v>
      </c>
      <c r="F923" s="1565" t="s">
        <v>21</v>
      </c>
      <c r="G923" s="1565">
        <v>272.95</v>
      </c>
      <c r="H923" s="1565">
        <v>1802.61</v>
      </c>
      <c r="I923" s="1565">
        <v>10.5</v>
      </c>
      <c r="J923" s="1566">
        <v>0</v>
      </c>
      <c r="K923" s="1554"/>
    </row>
    <row r="924" spans="1:11" s="793" customFormat="1" ht="28.5" customHeight="1" x14ac:dyDescent="0.25">
      <c r="A924" s="1565" t="s">
        <v>7463</v>
      </c>
      <c r="B924" s="1566" t="s">
        <v>2439</v>
      </c>
      <c r="C924" s="1565" t="s">
        <v>7462</v>
      </c>
      <c r="D924" s="1565">
        <v>4126.55</v>
      </c>
      <c r="E924" s="1565">
        <v>12086.87</v>
      </c>
      <c r="F924" s="1565" t="s">
        <v>21</v>
      </c>
      <c r="G924" s="1565">
        <v>444.02</v>
      </c>
      <c r="H924" s="1565">
        <v>1300.55</v>
      </c>
      <c r="I924" s="1565">
        <v>10.5</v>
      </c>
      <c r="J924" s="1566">
        <v>0</v>
      </c>
      <c r="K924" s="1554"/>
    </row>
    <row r="925" spans="1:11" s="793" customFormat="1" ht="28.5" customHeight="1" x14ac:dyDescent="0.25">
      <c r="A925" s="1565" t="s">
        <v>7464</v>
      </c>
      <c r="B925" s="1566" t="s">
        <v>2441</v>
      </c>
      <c r="C925" s="1565" t="s">
        <v>7462</v>
      </c>
      <c r="D925" s="1565">
        <v>2974.93</v>
      </c>
      <c r="E925" s="1565">
        <v>8720.91</v>
      </c>
      <c r="F925" s="1565" t="s">
        <v>21</v>
      </c>
      <c r="G925" s="1565">
        <v>320.10000000000002</v>
      </c>
      <c r="H925" s="1565">
        <v>938.37</v>
      </c>
      <c r="I925" s="1565">
        <v>10.5</v>
      </c>
      <c r="J925" s="1566">
        <v>0</v>
      </c>
      <c r="K925" s="1554"/>
    </row>
    <row r="926" spans="1:11" s="793" customFormat="1" ht="28.5" customHeight="1" x14ac:dyDescent="0.25">
      <c r="A926" s="1565" t="s">
        <v>7465</v>
      </c>
      <c r="B926" s="1566" t="s">
        <v>2443</v>
      </c>
      <c r="C926" s="1565" t="s">
        <v>7462</v>
      </c>
      <c r="D926" s="1565">
        <v>4126.55</v>
      </c>
      <c r="E926" s="1565">
        <v>10250.76</v>
      </c>
      <c r="F926" s="1565" t="s">
        <v>21</v>
      </c>
      <c r="G926" s="1565">
        <v>444.02</v>
      </c>
      <c r="H926" s="1565">
        <v>1102.98</v>
      </c>
      <c r="I926" s="1565">
        <v>10.5</v>
      </c>
      <c r="J926" s="1566">
        <v>0</v>
      </c>
      <c r="K926" s="1554"/>
    </row>
    <row r="927" spans="1:11" s="793" customFormat="1" ht="28.5" customHeight="1" x14ac:dyDescent="0.25">
      <c r="A927" s="1565" t="s">
        <v>7466</v>
      </c>
      <c r="B927" s="1566" t="s">
        <v>2445</v>
      </c>
      <c r="C927" s="1565" t="s">
        <v>7462</v>
      </c>
      <c r="D927" s="1565">
        <v>4126.55</v>
      </c>
      <c r="E927" s="1565">
        <v>14174.39</v>
      </c>
      <c r="F927" s="1565" t="s">
        <v>21</v>
      </c>
      <c r="G927" s="1565">
        <v>444.02</v>
      </c>
      <c r="H927" s="1565">
        <v>1525.16</v>
      </c>
      <c r="I927" s="1565">
        <v>10.5</v>
      </c>
      <c r="J927" s="1566">
        <v>0</v>
      </c>
      <c r="K927" s="1554"/>
    </row>
    <row r="928" spans="1:11" s="793" customFormat="1" ht="28.5" customHeight="1" x14ac:dyDescent="0.25">
      <c r="A928" s="1565" t="s">
        <v>7467</v>
      </c>
      <c r="B928" s="1566" t="s">
        <v>2447</v>
      </c>
      <c r="C928" s="1565" t="s">
        <v>1331</v>
      </c>
      <c r="D928" s="1565">
        <v>4126.55</v>
      </c>
      <c r="E928" s="1565">
        <v>12086.87</v>
      </c>
      <c r="F928" s="1565" t="s">
        <v>21</v>
      </c>
      <c r="G928" s="1565">
        <v>444.02</v>
      </c>
      <c r="H928" s="1565">
        <v>1300.55</v>
      </c>
      <c r="I928" s="1565">
        <v>10.5</v>
      </c>
      <c r="J928" s="1566">
        <v>0</v>
      </c>
      <c r="K928" s="1554"/>
    </row>
    <row r="929" spans="1:11" s="793" customFormat="1" ht="28.5" customHeight="1" x14ac:dyDescent="0.25">
      <c r="A929" s="1565" t="s">
        <v>2448</v>
      </c>
      <c r="B929" s="1566" t="s">
        <v>7468</v>
      </c>
      <c r="C929" s="1565" t="s">
        <v>1331</v>
      </c>
      <c r="D929" s="1565">
        <v>1979.55</v>
      </c>
      <c r="E929" s="1565">
        <v>5117.1099999999997</v>
      </c>
      <c r="F929" s="1565" t="s">
        <v>21</v>
      </c>
      <c r="G929" s="1565">
        <v>213</v>
      </c>
      <c r="H929" s="1565">
        <v>550.6</v>
      </c>
      <c r="I929" s="1565" t="s">
        <v>7469</v>
      </c>
      <c r="J929" s="1566" t="s">
        <v>7470</v>
      </c>
      <c r="K929" s="1554"/>
    </row>
    <row r="930" spans="1:11" s="793" customFormat="1" ht="28.5" customHeight="1" x14ac:dyDescent="0.25">
      <c r="A930" s="1565" t="s">
        <v>2450</v>
      </c>
      <c r="B930" s="1566" t="s">
        <v>7471</v>
      </c>
      <c r="C930" s="1565" t="s">
        <v>1331</v>
      </c>
      <c r="D930" s="1565">
        <v>2424.64</v>
      </c>
      <c r="E930" s="1565">
        <v>6379.45</v>
      </c>
      <c r="F930" s="1565" t="s">
        <v>21</v>
      </c>
      <c r="G930" s="1565">
        <v>260.89</v>
      </c>
      <c r="H930" s="1565">
        <v>686.43</v>
      </c>
      <c r="I930" s="1565" t="s">
        <v>7469</v>
      </c>
      <c r="J930" s="1566">
        <v>0</v>
      </c>
      <c r="K930" s="1554"/>
    </row>
    <row r="931" spans="1:11" s="793" customFormat="1" ht="28.5" customHeight="1" x14ac:dyDescent="0.25">
      <c r="A931" s="1565" t="s">
        <v>2452</v>
      </c>
      <c r="B931" s="1566" t="s">
        <v>7472</v>
      </c>
      <c r="C931" s="1565" t="s">
        <v>1331</v>
      </c>
      <c r="D931" s="1565">
        <v>2424.64</v>
      </c>
      <c r="E931" s="1565">
        <v>6762.73</v>
      </c>
      <c r="F931" s="1565" t="s">
        <v>21</v>
      </c>
      <c r="G931" s="1565">
        <v>260.89</v>
      </c>
      <c r="H931" s="1565">
        <v>727.67</v>
      </c>
      <c r="I931" s="1565" t="s">
        <v>7469</v>
      </c>
      <c r="J931" s="1566">
        <v>0</v>
      </c>
      <c r="K931" s="1554"/>
    </row>
    <row r="932" spans="1:11" s="793" customFormat="1" ht="28.5" customHeight="1" x14ac:dyDescent="0.25">
      <c r="A932" s="1565" t="s">
        <v>2453</v>
      </c>
      <c r="B932" s="1566" t="s">
        <v>7473</v>
      </c>
      <c r="C932" s="1565" t="s">
        <v>1331</v>
      </c>
      <c r="D932" s="1565">
        <v>2829.26</v>
      </c>
      <c r="E932" s="1565">
        <v>7696.34</v>
      </c>
      <c r="F932" s="1565" t="s">
        <v>21</v>
      </c>
      <c r="G932" s="1565">
        <v>304.43</v>
      </c>
      <c r="H932" s="1565">
        <v>828.13</v>
      </c>
      <c r="I932" s="1565" t="s">
        <v>7469</v>
      </c>
      <c r="J932" s="1566">
        <v>0</v>
      </c>
      <c r="K932" s="1554"/>
    </row>
    <row r="933" spans="1:11" s="793" customFormat="1" ht="28.5" customHeight="1" x14ac:dyDescent="0.25">
      <c r="A933" s="1565" t="s">
        <v>2455</v>
      </c>
      <c r="B933" s="1566" t="s">
        <v>7474</v>
      </c>
      <c r="C933" s="1565" t="s">
        <v>1331</v>
      </c>
      <c r="D933" s="1565">
        <v>2950.65</v>
      </c>
      <c r="E933" s="1565">
        <v>8145.02</v>
      </c>
      <c r="F933" s="1565" t="s">
        <v>21</v>
      </c>
      <c r="G933" s="1565">
        <v>317.49</v>
      </c>
      <c r="H933" s="1565">
        <v>876.4</v>
      </c>
      <c r="I933" s="1565" t="s">
        <v>7469</v>
      </c>
      <c r="J933" s="1566">
        <v>0</v>
      </c>
      <c r="K933" s="1554"/>
    </row>
    <row r="934" spans="1:11" s="793" customFormat="1" ht="28.5" customHeight="1" x14ac:dyDescent="0.25">
      <c r="A934" s="1565" t="s">
        <v>2457</v>
      </c>
      <c r="B934" s="1566" t="s">
        <v>2460</v>
      </c>
      <c r="C934" s="1565" t="s">
        <v>1331</v>
      </c>
      <c r="D934" s="1565">
        <v>3314.81</v>
      </c>
      <c r="E934" s="1565">
        <v>8922.52</v>
      </c>
      <c r="F934" s="1565" t="s">
        <v>21</v>
      </c>
      <c r="G934" s="1565">
        <v>356.67</v>
      </c>
      <c r="H934" s="1565">
        <v>960.06</v>
      </c>
      <c r="I934" s="1565" t="s">
        <v>7457</v>
      </c>
      <c r="J934" s="1566">
        <v>0</v>
      </c>
      <c r="K934" s="1554"/>
    </row>
    <row r="935" spans="1:11" s="793" customFormat="1" ht="28.5" customHeight="1" x14ac:dyDescent="0.25">
      <c r="A935" s="1565" t="s">
        <v>2459</v>
      </c>
      <c r="B935" s="1566" t="s">
        <v>7475</v>
      </c>
      <c r="C935" s="1565" t="s">
        <v>1331</v>
      </c>
      <c r="D935" s="1565">
        <v>3314.81</v>
      </c>
      <c r="E935" s="1565">
        <v>9317.8799999999992</v>
      </c>
      <c r="F935" s="1565" t="s">
        <v>21</v>
      </c>
      <c r="G935" s="1565">
        <v>356.67</v>
      </c>
      <c r="H935" s="1565">
        <v>1002.6</v>
      </c>
      <c r="I935" s="1565" t="s">
        <v>7469</v>
      </c>
      <c r="J935" s="1566">
        <v>0</v>
      </c>
      <c r="K935" s="1554"/>
    </row>
    <row r="936" spans="1:11" s="793" customFormat="1" ht="28.5" customHeight="1" x14ac:dyDescent="0.25">
      <c r="A936" s="1565" t="s">
        <v>2461</v>
      </c>
      <c r="B936" s="1566" t="s">
        <v>7476</v>
      </c>
      <c r="C936" s="1565" t="s">
        <v>1331</v>
      </c>
      <c r="D936" s="1565">
        <v>4436.12</v>
      </c>
      <c r="E936" s="1565">
        <v>10939.53</v>
      </c>
      <c r="F936" s="1565" t="s">
        <v>21</v>
      </c>
      <c r="G936" s="1565">
        <v>477.33</v>
      </c>
      <c r="H936" s="1565">
        <v>1177.0899999999999</v>
      </c>
      <c r="I936" s="1565" t="s">
        <v>7469</v>
      </c>
      <c r="J936" s="1566">
        <v>0</v>
      </c>
      <c r="K936" s="1554"/>
    </row>
    <row r="937" spans="1:11" s="793" customFormat="1" ht="28.5" customHeight="1" x14ac:dyDescent="0.25">
      <c r="A937" s="1565" t="s">
        <v>2465</v>
      </c>
      <c r="B937" s="1566" t="s">
        <v>2466</v>
      </c>
      <c r="C937" s="1565" t="s">
        <v>1331</v>
      </c>
      <c r="D937" s="1565">
        <v>3831.49</v>
      </c>
      <c r="E937" s="1565">
        <v>7925.51</v>
      </c>
      <c r="F937" s="1565" t="s">
        <v>21</v>
      </c>
      <c r="G937" s="1565">
        <v>412.27</v>
      </c>
      <c r="H937" s="1565">
        <v>852.78</v>
      </c>
      <c r="I937" s="1565">
        <v>10.11</v>
      </c>
      <c r="J937" s="1566" t="s">
        <v>7370</v>
      </c>
      <c r="K937" s="1554"/>
    </row>
    <row r="938" spans="1:11" s="793" customFormat="1" ht="28.5" customHeight="1" x14ac:dyDescent="0.25">
      <c r="A938" s="1565" t="s">
        <v>2467</v>
      </c>
      <c r="B938" s="1566" t="s">
        <v>2468</v>
      </c>
      <c r="C938" s="1565" t="s">
        <v>1331</v>
      </c>
      <c r="D938" s="1565">
        <v>3831.49</v>
      </c>
      <c r="E938" s="1565">
        <v>8207.2199999999993</v>
      </c>
      <c r="F938" s="1565" t="s">
        <v>21</v>
      </c>
      <c r="G938" s="1565">
        <v>412.27</v>
      </c>
      <c r="H938" s="1565">
        <v>883.1</v>
      </c>
      <c r="I938" s="1565">
        <v>10.11</v>
      </c>
      <c r="J938" s="1566">
        <v>0</v>
      </c>
      <c r="K938" s="1554"/>
    </row>
    <row r="939" spans="1:11" s="793" customFormat="1" ht="28.5" customHeight="1" x14ac:dyDescent="0.25">
      <c r="A939" s="1565" t="s">
        <v>2469</v>
      </c>
      <c r="B939" s="1566" t="s">
        <v>2470</v>
      </c>
      <c r="C939" s="1565" t="s">
        <v>1331</v>
      </c>
      <c r="D939" s="1565">
        <v>4575.38</v>
      </c>
      <c r="E939" s="1565">
        <v>9392.66</v>
      </c>
      <c r="F939" s="1565" t="s">
        <v>21</v>
      </c>
      <c r="G939" s="1565">
        <v>492.31</v>
      </c>
      <c r="H939" s="1565">
        <v>1010.65</v>
      </c>
      <c r="I939" s="1565">
        <v>10.11</v>
      </c>
      <c r="J939" s="1566">
        <v>0</v>
      </c>
      <c r="K939" s="1554"/>
    </row>
    <row r="940" spans="1:11" s="793" customFormat="1" ht="28.5" customHeight="1" x14ac:dyDescent="0.25">
      <c r="A940" s="1565" t="s">
        <v>2471</v>
      </c>
      <c r="B940" s="1566" t="s">
        <v>2472</v>
      </c>
      <c r="C940" s="1565" t="s">
        <v>1331</v>
      </c>
      <c r="D940" s="1565">
        <v>1151.6300000000001</v>
      </c>
      <c r="E940" s="1565">
        <v>2062.02</v>
      </c>
      <c r="F940" s="1565" t="s">
        <v>21</v>
      </c>
      <c r="G940" s="1565">
        <v>123.91</v>
      </c>
      <c r="H940" s="1565">
        <v>221.87</v>
      </c>
      <c r="I940" s="1565">
        <v>0</v>
      </c>
      <c r="J940" s="1566">
        <v>0</v>
      </c>
      <c r="K940" s="1554"/>
    </row>
    <row r="941" spans="1:11" s="793" customFormat="1" ht="28.5" customHeight="1" x14ac:dyDescent="0.25">
      <c r="A941" s="1565" t="s">
        <v>2473</v>
      </c>
      <c r="B941" s="1566" t="s">
        <v>7477</v>
      </c>
      <c r="C941" s="1565" t="s">
        <v>1331</v>
      </c>
      <c r="D941" s="1565">
        <v>963.01</v>
      </c>
      <c r="E941" s="1565">
        <v>963.01</v>
      </c>
      <c r="F941" s="1565" t="s">
        <v>21</v>
      </c>
      <c r="G941" s="1565">
        <v>103.62</v>
      </c>
      <c r="H941" s="1565">
        <v>103.62</v>
      </c>
      <c r="I941" s="1565">
        <v>0</v>
      </c>
      <c r="J941" s="1566" t="s">
        <v>7478</v>
      </c>
      <c r="K941" s="1554"/>
    </row>
    <row r="942" spans="1:11" s="793" customFormat="1" ht="28.5" customHeight="1" x14ac:dyDescent="0.25">
      <c r="A942" s="1565" t="s">
        <v>2475</v>
      </c>
      <c r="B942" s="1566" t="s">
        <v>2476</v>
      </c>
      <c r="C942" s="1565" t="s">
        <v>1331</v>
      </c>
      <c r="D942" s="1565">
        <v>6478.54</v>
      </c>
      <c r="E942" s="1565">
        <v>9968.98</v>
      </c>
      <c r="F942" s="1565" t="s">
        <v>21</v>
      </c>
      <c r="G942" s="1565">
        <v>697.09</v>
      </c>
      <c r="H942" s="1565">
        <v>1072.6600000000001</v>
      </c>
      <c r="I942" s="1565">
        <v>10.6</v>
      </c>
      <c r="J942" s="1566">
        <v>0</v>
      </c>
      <c r="K942" s="1554"/>
    </row>
    <row r="943" spans="1:11" s="793" customFormat="1" ht="28.5" customHeight="1" x14ac:dyDescent="0.25">
      <c r="A943" s="1565" t="s">
        <v>2477</v>
      </c>
      <c r="B943" s="1566" t="s">
        <v>2478</v>
      </c>
      <c r="C943" s="1565" t="s">
        <v>1331</v>
      </c>
      <c r="D943" s="1565">
        <v>6477.73</v>
      </c>
      <c r="E943" s="1565">
        <v>10916.91</v>
      </c>
      <c r="F943" s="1565" t="s">
        <v>21</v>
      </c>
      <c r="G943" s="1565">
        <v>697</v>
      </c>
      <c r="H943" s="1565">
        <v>1174.6600000000001</v>
      </c>
      <c r="I943" s="1565">
        <v>10.6</v>
      </c>
      <c r="J943" s="1566">
        <v>0</v>
      </c>
      <c r="K943" s="1554"/>
    </row>
    <row r="944" spans="1:11" s="793" customFormat="1" ht="28.5" customHeight="1" x14ac:dyDescent="0.25">
      <c r="A944" s="1565" t="s">
        <v>2479</v>
      </c>
      <c r="B944" s="1566" t="s">
        <v>7479</v>
      </c>
      <c r="C944" s="1565" t="s">
        <v>1331</v>
      </c>
      <c r="D944" s="1565">
        <v>2365.5</v>
      </c>
      <c r="E944" s="1565">
        <v>16112.01</v>
      </c>
      <c r="F944" s="1565" t="s">
        <v>21</v>
      </c>
      <c r="G944" s="1565">
        <v>254.53</v>
      </c>
      <c r="H944" s="1565">
        <v>1733.65</v>
      </c>
      <c r="I944" s="1565">
        <v>10.17</v>
      </c>
      <c r="J944" s="1566">
        <v>0</v>
      </c>
      <c r="K944" s="1554"/>
    </row>
    <row r="945" spans="1:11" s="793" customFormat="1" ht="28.5" customHeight="1" x14ac:dyDescent="0.25">
      <c r="A945" s="1565" t="s">
        <v>2481</v>
      </c>
      <c r="B945" s="1566" t="s">
        <v>7480</v>
      </c>
      <c r="C945" s="1565" t="s">
        <v>1331</v>
      </c>
      <c r="D945" s="1565">
        <v>2035.57</v>
      </c>
      <c r="E945" s="1565">
        <v>8908.83</v>
      </c>
      <c r="F945" s="1565" t="s">
        <v>21</v>
      </c>
      <c r="G945" s="1565">
        <v>219.03</v>
      </c>
      <c r="H945" s="1565">
        <v>958.59</v>
      </c>
      <c r="I945" s="1565">
        <v>10.17</v>
      </c>
      <c r="J945" s="1566">
        <v>0</v>
      </c>
      <c r="K945" s="1554"/>
    </row>
    <row r="946" spans="1:11" s="793" customFormat="1" ht="28.5" customHeight="1" x14ac:dyDescent="0.25">
      <c r="A946" s="1565" t="s">
        <v>2483</v>
      </c>
      <c r="B946" s="1566" t="s">
        <v>7481</v>
      </c>
      <c r="C946" s="1565" t="s">
        <v>1331</v>
      </c>
      <c r="D946" s="1565">
        <v>1421.79</v>
      </c>
      <c r="E946" s="1565">
        <v>4863.2299999999996</v>
      </c>
      <c r="F946" s="1565" t="s">
        <v>21</v>
      </c>
      <c r="G946" s="1565">
        <v>152.97999999999999</v>
      </c>
      <c r="H946" s="1565">
        <v>523.28</v>
      </c>
      <c r="I946" s="1565">
        <v>10.17</v>
      </c>
      <c r="J946" s="1566">
        <v>0</v>
      </c>
      <c r="K946" s="1554"/>
    </row>
    <row r="947" spans="1:11" s="793" customFormat="1" ht="28.5" customHeight="1" x14ac:dyDescent="0.25">
      <c r="A947" s="1565" t="s">
        <v>2485</v>
      </c>
      <c r="B947" s="1566" t="s">
        <v>2486</v>
      </c>
      <c r="C947" s="1565" t="s">
        <v>1331</v>
      </c>
      <c r="D947" s="1565">
        <v>9462</v>
      </c>
      <c r="E947" s="1565">
        <v>15864.44</v>
      </c>
      <c r="F947" s="1565" t="s">
        <v>21</v>
      </c>
      <c r="G947" s="1565">
        <v>1018.11</v>
      </c>
      <c r="H947" s="1565">
        <v>1707.01</v>
      </c>
      <c r="I947" s="1565">
        <v>10.119999999999999</v>
      </c>
      <c r="J947" s="1566" t="s">
        <v>7470</v>
      </c>
      <c r="K947" s="1554"/>
    </row>
    <row r="948" spans="1:11" s="793" customFormat="1" ht="28.5" customHeight="1" x14ac:dyDescent="0.25">
      <c r="A948" s="1565" t="s">
        <v>2487</v>
      </c>
      <c r="B948" s="1566" t="s">
        <v>2488</v>
      </c>
      <c r="C948" s="1565" t="s">
        <v>1331</v>
      </c>
      <c r="D948" s="1565">
        <v>9462</v>
      </c>
      <c r="E948" s="1565">
        <v>16810.93</v>
      </c>
      <c r="F948" s="1565" t="s">
        <v>21</v>
      </c>
      <c r="G948" s="1565">
        <v>1018.11</v>
      </c>
      <c r="H948" s="1565">
        <v>1808.86</v>
      </c>
      <c r="I948" s="1565">
        <v>10.119999999999999</v>
      </c>
      <c r="J948" s="1566">
        <v>0</v>
      </c>
      <c r="K948" s="1554"/>
    </row>
    <row r="949" spans="1:11" s="793" customFormat="1" ht="28.5" customHeight="1" x14ac:dyDescent="0.25">
      <c r="A949" s="1565" t="s">
        <v>2489</v>
      </c>
      <c r="B949" s="1566" t="s">
        <v>2490</v>
      </c>
      <c r="C949" s="1565" t="s">
        <v>1331</v>
      </c>
      <c r="D949" s="1565">
        <v>9704.7800000000007</v>
      </c>
      <c r="E949" s="1565">
        <v>16471.349999999999</v>
      </c>
      <c r="F949" s="1565" t="s">
        <v>21</v>
      </c>
      <c r="G949" s="1565">
        <v>1044.23</v>
      </c>
      <c r="H949" s="1565">
        <v>1772.32</v>
      </c>
      <c r="I949" s="1565">
        <v>10.119999999999999</v>
      </c>
      <c r="J949" s="1566">
        <v>0</v>
      </c>
      <c r="K949" s="1554"/>
    </row>
    <row r="950" spans="1:11" s="793" customFormat="1" ht="28.5" customHeight="1" x14ac:dyDescent="0.25">
      <c r="A950" s="1565" t="s">
        <v>2491</v>
      </c>
      <c r="B950" s="1566" t="s">
        <v>2492</v>
      </c>
      <c r="C950" s="1565" t="s">
        <v>1331</v>
      </c>
      <c r="D950" s="1565">
        <v>9704.7800000000007</v>
      </c>
      <c r="E950" s="1565">
        <v>17580.650000000001</v>
      </c>
      <c r="F950" s="1565" t="s">
        <v>21</v>
      </c>
      <c r="G950" s="1565">
        <v>1044.23</v>
      </c>
      <c r="H950" s="1565">
        <v>1891.68</v>
      </c>
      <c r="I950" s="1565">
        <v>10.119999999999999</v>
      </c>
      <c r="J950" s="1566">
        <v>0</v>
      </c>
      <c r="K950" s="1554"/>
    </row>
    <row r="951" spans="1:11" s="793" customFormat="1" ht="28.5" customHeight="1" x14ac:dyDescent="0.25">
      <c r="A951" s="1565" t="s">
        <v>2493</v>
      </c>
      <c r="B951" s="1566" t="s">
        <v>2494</v>
      </c>
      <c r="C951" s="1565" t="s">
        <v>1331</v>
      </c>
      <c r="D951" s="1565">
        <v>5132.51</v>
      </c>
      <c r="E951" s="1565">
        <v>24354.54</v>
      </c>
      <c r="F951" s="1565" t="s">
        <v>21</v>
      </c>
      <c r="G951" s="1565">
        <v>552.26</v>
      </c>
      <c r="H951" s="1565">
        <v>2620.5500000000002</v>
      </c>
      <c r="I951" s="1565">
        <v>10.9</v>
      </c>
      <c r="J951" s="1566">
        <v>0</v>
      </c>
      <c r="K951" s="1554"/>
    </row>
    <row r="952" spans="1:11" s="793" customFormat="1" ht="28.5" customHeight="1" x14ac:dyDescent="0.25">
      <c r="A952" s="1565" t="s">
        <v>2495</v>
      </c>
      <c r="B952" s="1566" t="s">
        <v>7482</v>
      </c>
      <c r="C952" s="1565" t="s">
        <v>1331</v>
      </c>
      <c r="D952" s="1565">
        <v>4139.63</v>
      </c>
      <c r="E952" s="1565">
        <v>18881.95</v>
      </c>
      <c r="F952" s="1565" t="s">
        <v>21</v>
      </c>
      <c r="G952" s="1565">
        <v>445.42</v>
      </c>
      <c r="H952" s="1565">
        <v>2031.7</v>
      </c>
      <c r="I952" s="1565">
        <v>10.8</v>
      </c>
      <c r="J952" s="1566">
        <v>0</v>
      </c>
      <c r="K952" s="1554"/>
    </row>
    <row r="953" spans="1:11" s="793" customFormat="1" ht="28.5" customHeight="1" x14ac:dyDescent="0.25">
      <c r="A953" s="1565" t="s">
        <v>2497</v>
      </c>
      <c r="B953" s="1566" t="s">
        <v>7483</v>
      </c>
      <c r="C953" s="1565" t="s">
        <v>1331</v>
      </c>
      <c r="D953" s="1565">
        <v>4762.13</v>
      </c>
      <c r="E953" s="1565">
        <v>19564.25</v>
      </c>
      <c r="F953" s="1565" t="s">
        <v>21</v>
      </c>
      <c r="G953" s="1565">
        <v>512.4</v>
      </c>
      <c r="H953" s="1565">
        <v>2105.11</v>
      </c>
      <c r="I953" s="1565">
        <v>10.8</v>
      </c>
      <c r="J953" s="1566">
        <v>0</v>
      </c>
      <c r="K953" s="1554"/>
    </row>
    <row r="954" spans="1:11" s="793" customFormat="1" ht="28.5" customHeight="1" x14ac:dyDescent="0.25">
      <c r="A954" s="1565" t="s">
        <v>7484</v>
      </c>
      <c r="B954" s="1566" t="s">
        <v>7485</v>
      </c>
      <c r="C954" s="1565" t="s">
        <v>1331</v>
      </c>
      <c r="D954" s="1565">
        <v>3921.75</v>
      </c>
      <c r="E954" s="1565">
        <v>14913.49</v>
      </c>
      <c r="F954" s="1565" t="s">
        <v>21</v>
      </c>
      <c r="G954" s="1565">
        <v>421.98</v>
      </c>
      <c r="H954" s="1565">
        <v>1604.69</v>
      </c>
      <c r="I954" s="1565">
        <v>10.7</v>
      </c>
      <c r="J954" s="1566">
        <v>0</v>
      </c>
      <c r="K954" s="1554"/>
    </row>
    <row r="955" spans="1:11" s="793" customFormat="1" ht="28.5" customHeight="1" x14ac:dyDescent="0.25">
      <c r="A955" s="1565" t="s">
        <v>7486</v>
      </c>
      <c r="B955" s="1566" t="s">
        <v>7487</v>
      </c>
      <c r="C955" s="1565" t="s">
        <v>1331</v>
      </c>
      <c r="D955" s="1565">
        <v>3921.75</v>
      </c>
      <c r="E955" s="1565">
        <v>13892.89</v>
      </c>
      <c r="F955" s="1565" t="s">
        <v>21</v>
      </c>
      <c r="G955" s="1565">
        <v>421.98</v>
      </c>
      <c r="H955" s="1565">
        <v>1494.88</v>
      </c>
      <c r="I955" s="1565">
        <v>10.7</v>
      </c>
      <c r="J955" s="1566">
        <v>0</v>
      </c>
      <c r="K955" s="1554"/>
    </row>
    <row r="956" spans="1:11" s="793" customFormat="1" ht="28.5" customHeight="1" x14ac:dyDescent="0.25">
      <c r="A956" s="1565" t="s">
        <v>7488</v>
      </c>
      <c r="B956" s="1566" t="s">
        <v>7489</v>
      </c>
      <c r="C956" s="1565" t="s">
        <v>1331</v>
      </c>
      <c r="D956" s="1565">
        <v>3921.75</v>
      </c>
      <c r="E956" s="1565">
        <v>13255.02</v>
      </c>
      <c r="F956" s="1565" t="s">
        <v>21</v>
      </c>
      <c r="G956" s="1565">
        <v>421.98</v>
      </c>
      <c r="H956" s="1565">
        <v>1426.24</v>
      </c>
      <c r="I956" s="1565">
        <v>10.7</v>
      </c>
      <c r="J956" s="1566">
        <v>0</v>
      </c>
      <c r="K956" s="1554"/>
    </row>
    <row r="957" spans="1:11" s="793" customFormat="1" ht="28.5" customHeight="1" x14ac:dyDescent="0.25">
      <c r="A957" s="1565" t="s">
        <v>7490</v>
      </c>
      <c r="B957" s="1566" t="s">
        <v>7491</v>
      </c>
      <c r="C957" s="1565" t="s">
        <v>1331</v>
      </c>
      <c r="D957" s="1565">
        <v>3921.75</v>
      </c>
      <c r="E957" s="1565">
        <v>16699.54</v>
      </c>
      <c r="F957" s="1565" t="s">
        <v>21</v>
      </c>
      <c r="G957" s="1565">
        <v>421.98</v>
      </c>
      <c r="H957" s="1565">
        <v>1796.87</v>
      </c>
      <c r="I957" s="1565">
        <v>10.7</v>
      </c>
      <c r="J957" s="1566">
        <v>0</v>
      </c>
      <c r="K957" s="1554"/>
    </row>
    <row r="958" spans="1:11" s="793" customFormat="1" ht="28.5" customHeight="1" x14ac:dyDescent="0.25">
      <c r="A958" s="1565" t="s">
        <v>7492</v>
      </c>
      <c r="B958" s="1566" t="s">
        <v>7493</v>
      </c>
      <c r="C958" s="1565">
        <v>0</v>
      </c>
      <c r="D958" s="1565">
        <v>0</v>
      </c>
      <c r="E958" s="1565" t="s">
        <v>1331</v>
      </c>
      <c r="F958" s="1565">
        <v>3921.75</v>
      </c>
      <c r="G958" s="1565">
        <v>15168.64</v>
      </c>
      <c r="H958" s="1565" t="s">
        <v>21</v>
      </c>
      <c r="I958" s="1565">
        <v>421.98</v>
      </c>
      <c r="J958" s="1566">
        <v>1632.15</v>
      </c>
      <c r="K958" s="1554"/>
    </row>
    <row r="959" spans="1:11" s="793" customFormat="1" ht="28.5" customHeight="1" x14ac:dyDescent="0.25">
      <c r="A959" s="1565" t="s">
        <v>7494</v>
      </c>
      <c r="B959" s="1566" t="s">
        <v>7495</v>
      </c>
      <c r="C959" s="1565">
        <v>0</v>
      </c>
      <c r="D959" s="1565">
        <v>0</v>
      </c>
      <c r="E959" s="1565" t="s">
        <v>1331</v>
      </c>
      <c r="F959" s="1565">
        <v>3921.75</v>
      </c>
      <c r="G959" s="1565">
        <v>14275.62</v>
      </c>
      <c r="H959" s="1565" t="s">
        <v>21</v>
      </c>
      <c r="I959" s="1565">
        <v>421.98</v>
      </c>
      <c r="J959" s="1566">
        <v>1536.06</v>
      </c>
      <c r="K959" s="1554"/>
    </row>
    <row r="960" spans="1:11" s="793" customFormat="1" ht="28.5" customHeight="1" x14ac:dyDescent="0.25">
      <c r="A960" s="1565" t="s">
        <v>7496</v>
      </c>
      <c r="B960" s="1566" t="s">
        <v>7497</v>
      </c>
      <c r="C960" s="1565">
        <v>0</v>
      </c>
      <c r="D960" s="1565">
        <v>0</v>
      </c>
      <c r="E960" s="1565" t="s">
        <v>1331</v>
      </c>
      <c r="F960" s="1565">
        <v>3921.75</v>
      </c>
      <c r="G960" s="1565">
        <v>13510.17</v>
      </c>
      <c r="H960" s="1565" t="s">
        <v>21</v>
      </c>
      <c r="I960" s="1565">
        <v>421.98</v>
      </c>
      <c r="J960" s="1566">
        <v>1453.69</v>
      </c>
      <c r="K960" s="1554"/>
    </row>
    <row r="961" spans="1:11" s="793" customFormat="1" ht="28.5" customHeight="1" x14ac:dyDescent="0.25">
      <c r="A961" s="1565" t="s">
        <v>7498</v>
      </c>
      <c r="B961" s="1566" t="s">
        <v>7499</v>
      </c>
      <c r="C961" s="1565">
        <v>0</v>
      </c>
      <c r="D961" s="1565">
        <v>0</v>
      </c>
      <c r="E961" s="1565" t="s">
        <v>1331</v>
      </c>
      <c r="F961" s="1565">
        <v>3921.75</v>
      </c>
      <c r="G961" s="1565">
        <v>17082.27</v>
      </c>
      <c r="H961" s="1565" t="s">
        <v>21</v>
      </c>
      <c r="I961" s="1565">
        <v>421.98</v>
      </c>
      <c r="J961" s="1566">
        <v>1838.05</v>
      </c>
      <c r="K961" s="1554"/>
    </row>
    <row r="962" spans="1:11" s="793" customFormat="1" ht="28.5" customHeight="1" x14ac:dyDescent="0.25">
      <c r="A962" s="1565" t="s">
        <v>7500</v>
      </c>
      <c r="B962" s="1566" t="s">
        <v>7501</v>
      </c>
      <c r="C962" s="1565">
        <v>0</v>
      </c>
      <c r="D962" s="1565">
        <v>0</v>
      </c>
      <c r="E962" s="1565" t="s">
        <v>1331</v>
      </c>
      <c r="F962" s="1565">
        <v>3921.75</v>
      </c>
      <c r="G962" s="1565">
        <v>17975.29</v>
      </c>
      <c r="H962" s="1565" t="s">
        <v>21</v>
      </c>
      <c r="I962" s="1565">
        <v>421.98</v>
      </c>
      <c r="J962" s="1566">
        <v>1934.14</v>
      </c>
      <c r="K962" s="1554"/>
    </row>
    <row r="963" spans="1:11" s="793" customFormat="1" ht="28.5" customHeight="1" x14ac:dyDescent="0.25">
      <c r="A963" s="1565" t="s">
        <v>7502</v>
      </c>
      <c r="B963" s="1566" t="s">
        <v>7503</v>
      </c>
      <c r="C963" s="1565">
        <v>0</v>
      </c>
      <c r="D963" s="1565">
        <v>0</v>
      </c>
      <c r="E963" s="1565" t="s">
        <v>1331</v>
      </c>
      <c r="F963" s="1565">
        <v>3921.75</v>
      </c>
      <c r="G963" s="1565">
        <v>16699.54</v>
      </c>
      <c r="H963" s="1565" t="s">
        <v>21</v>
      </c>
      <c r="I963" s="1565">
        <v>421.98</v>
      </c>
      <c r="J963" s="1566">
        <v>1796.87</v>
      </c>
      <c r="K963" s="1554"/>
    </row>
    <row r="964" spans="1:11" s="793" customFormat="1" ht="28.5" customHeight="1" x14ac:dyDescent="0.25">
      <c r="A964" s="1565" t="s">
        <v>7504</v>
      </c>
      <c r="B964" s="1566" t="s">
        <v>7505</v>
      </c>
      <c r="C964" s="1565">
        <v>0</v>
      </c>
      <c r="D964" s="1565">
        <v>0</v>
      </c>
      <c r="E964" s="1565" t="s">
        <v>1331</v>
      </c>
      <c r="F964" s="1565">
        <v>3921.75</v>
      </c>
      <c r="G964" s="1565">
        <v>14785.92</v>
      </c>
      <c r="H964" s="1565" t="s">
        <v>21</v>
      </c>
      <c r="I964" s="1565">
        <v>421.98</v>
      </c>
      <c r="J964" s="1566">
        <v>1590.96</v>
      </c>
      <c r="K964" s="1554"/>
    </row>
    <row r="965" spans="1:11" s="793" customFormat="1" ht="28.5" customHeight="1" x14ac:dyDescent="0.25">
      <c r="A965" s="1565" t="s">
        <v>7506</v>
      </c>
      <c r="B965" s="1566" t="s">
        <v>7507</v>
      </c>
      <c r="C965" s="1565">
        <v>0</v>
      </c>
      <c r="D965" s="1565">
        <v>0</v>
      </c>
      <c r="E965" s="1565" t="s">
        <v>1331</v>
      </c>
      <c r="F965" s="1565">
        <v>3921.75</v>
      </c>
      <c r="G965" s="1565">
        <v>18995.89</v>
      </c>
      <c r="H965" s="1565" t="s">
        <v>21</v>
      </c>
      <c r="I965" s="1565">
        <v>421.98</v>
      </c>
      <c r="J965" s="1566">
        <v>2043.96</v>
      </c>
      <c r="K965" s="1554"/>
    </row>
    <row r="966" spans="1:11" s="793" customFormat="1" ht="28.5" customHeight="1" x14ac:dyDescent="0.25">
      <c r="A966" s="1565" t="s">
        <v>7508</v>
      </c>
      <c r="B966" s="1566" t="s">
        <v>7509</v>
      </c>
      <c r="C966" s="1565">
        <v>0</v>
      </c>
      <c r="D966" s="1565">
        <v>0</v>
      </c>
      <c r="E966" s="1565" t="s">
        <v>1331</v>
      </c>
      <c r="F966" s="1565">
        <v>3921.75</v>
      </c>
      <c r="G966" s="1565">
        <v>17975.29</v>
      </c>
      <c r="H966" s="1565" t="s">
        <v>21</v>
      </c>
      <c r="I966" s="1565">
        <v>421.98</v>
      </c>
      <c r="J966" s="1566">
        <v>1934.14</v>
      </c>
      <c r="K966" s="1554"/>
    </row>
    <row r="967" spans="1:11" s="793" customFormat="1" ht="28.5" customHeight="1" x14ac:dyDescent="0.25">
      <c r="A967" s="1565" t="s">
        <v>7510</v>
      </c>
      <c r="B967" s="1566" t="s">
        <v>7511</v>
      </c>
      <c r="C967" s="1565">
        <v>0</v>
      </c>
      <c r="D967" s="1565">
        <v>0</v>
      </c>
      <c r="E967" s="1565" t="s">
        <v>1331</v>
      </c>
      <c r="F967" s="1565">
        <v>3921.75</v>
      </c>
      <c r="G967" s="1565">
        <v>16699.54</v>
      </c>
      <c r="H967" s="1565" t="s">
        <v>21</v>
      </c>
      <c r="I967" s="1565">
        <v>421.98</v>
      </c>
      <c r="J967" s="1566">
        <v>1796.87</v>
      </c>
      <c r="K967" s="1554"/>
    </row>
    <row r="968" spans="1:11" s="793" customFormat="1" ht="28.5" customHeight="1" x14ac:dyDescent="0.25">
      <c r="A968" s="1565" t="s">
        <v>7512</v>
      </c>
      <c r="B968" s="1566" t="s">
        <v>7513</v>
      </c>
      <c r="C968" s="1565">
        <v>0</v>
      </c>
      <c r="D968" s="1565">
        <v>0</v>
      </c>
      <c r="E968" s="1565" t="s">
        <v>1331</v>
      </c>
      <c r="F968" s="1565">
        <v>3921.75</v>
      </c>
      <c r="G968" s="1565">
        <v>14785.92</v>
      </c>
      <c r="H968" s="1565" t="s">
        <v>21</v>
      </c>
      <c r="I968" s="1565">
        <v>421.98</v>
      </c>
      <c r="J968" s="1566">
        <v>1590.96</v>
      </c>
      <c r="K968" s="1554"/>
    </row>
    <row r="969" spans="1:11" s="793" customFormat="1" ht="28.5" customHeight="1" x14ac:dyDescent="0.25">
      <c r="A969" s="1565" t="s">
        <v>7514</v>
      </c>
      <c r="B969" s="1566" t="s">
        <v>7515</v>
      </c>
      <c r="C969" s="1565">
        <v>0</v>
      </c>
      <c r="D969" s="1565">
        <v>0</v>
      </c>
      <c r="E969" s="1565" t="s">
        <v>1331</v>
      </c>
      <c r="F969" s="1565">
        <v>3921.75</v>
      </c>
      <c r="G969" s="1565">
        <v>18995.89</v>
      </c>
      <c r="H969" s="1565" t="s">
        <v>21</v>
      </c>
      <c r="I969" s="1565">
        <v>421.98</v>
      </c>
      <c r="J969" s="1566">
        <v>2043.96</v>
      </c>
      <c r="K969" s="1554"/>
    </row>
    <row r="970" spans="1:11" s="793" customFormat="1" ht="28.5" customHeight="1" x14ac:dyDescent="0.25">
      <c r="A970" s="1565" t="s">
        <v>2507</v>
      </c>
      <c r="B970" s="1566" t="s">
        <v>7516</v>
      </c>
      <c r="C970" s="1565">
        <v>0</v>
      </c>
      <c r="D970" s="1565">
        <v>0</v>
      </c>
      <c r="E970" s="1565" t="s">
        <v>1331</v>
      </c>
      <c r="F970" s="1565">
        <v>3517.13</v>
      </c>
      <c r="G970" s="1565">
        <v>13804.14</v>
      </c>
      <c r="H970" s="1565" t="s">
        <v>21</v>
      </c>
      <c r="I970" s="1565">
        <v>378.44</v>
      </c>
      <c r="J970" s="1566">
        <v>1485.33</v>
      </c>
      <c r="K970" s="1554"/>
    </row>
    <row r="971" spans="1:11" s="793" customFormat="1" ht="28.5" customHeight="1" x14ac:dyDescent="0.25">
      <c r="A971" s="1565" t="s">
        <v>2509</v>
      </c>
      <c r="B971" s="1566" t="s">
        <v>2508</v>
      </c>
      <c r="C971" s="1565">
        <v>0</v>
      </c>
      <c r="D971" s="1565">
        <v>0</v>
      </c>
      <c r="E971" s="1565" t="s">
        <v>1331</v>
      </c>
      <c r="F971" s="1565">
        <v>3517.13</v>
      </c>
      <c r="G971" s="1565">
        <v>13804.14</v>
      </c>
      <c r="H971" s="1565" t="s">
        <v>21</v>
      </c>
      <c r="I971" s="1565">
        <v>378.44</v>
      </c>
      <c r="J971" s="1566">
        <v>1485.33</v>
      </c>
      <c r="K971" s="1554"/>
    </row>
    <row r="972" spans="1:11" s="793" customFormat="1" ht="28.5" customHeight="1" x14ac:dyDescent="0.25">
      <c r="A972" s="1565" t="s">
        <v>2511</v>
      </c>
      <c r="B972" s="1566" t="s">
        <v>7517</v>
      </c>
      <c r="C972" s="1565" t="s">
        <v>1363</v>
      </c>
      <c r="D972" s="1565">
        <v>859.05</v>
      </c>
      <c r="E972" s="1565">
        <v>17569.07</v>
      </c>
      <c r="F972" s="1565" t="s">
        <v>51</v>
      </c>
      <c r="G972" s="1565">
        <v>28.18</v>
      </c>
      <c r="H972" s="1565">
        <v>576.41</v>
      </c>
      <c r="I972" s="1565">
        <v>10.8</v>
      </c>
      <c r="J972" s="1566">
        <v>0</v>
      </c>
      <c r="K972" s="1554"/>
    </row>
    <row r="973" spans="1:11" s="793" customFormat="1" ht="28.5" customHeight="1" x14ac:dyDescent="0.25">
      <c r="A973" s="1565" t="s">
        <v>2513</v>
      </c>
      <c r="B973" s="1566" t="s">
        <v>2512</v>
      </c>
      <c r="C973" s="1565" t="s">
        <v>1363</v>
      </c>
      <c r="D973" s="1565">
        <v>859.05</v>
      </c>
      <c r="E973" s="1565">
        <v>14087.8</v>
      </c>
      <c r="F973" s="1565" t="s">
        <v>51</v>
      </c>
      <c r="G973" s="1565">
        <v>28.18</v>
      </c>
      <c r="H973" s="1565">
        <v>462.2</v>
      </c>
      <c r="I973" s="1565">
        <v>10.8</v>
      </c>
      <c r="J973" s="1566">
        <v>0</v>
      </c>
      <c r="K973" s="1554"/>
    </row>
    <row r="974" spans="1:11" s="793" customFormat="1" ht="28.5" customHeight="1" x14ac:dyDescent="0.25">
      <c r="A974" s="1565" t="s">
        <v>7518</v>
      </c>
      <c r="B974" s="1566" t="s">
        <v>2514</v>
      </c>
      <c r="C974" s="1565" t="s">
        <v>1363</v>
      </c>
      <c r="D974" s="1565">
        <v>859.05</v>
      </c>
      <c r="E974" s="1565">
        <v>14087.8</v>
      </c>
      <c r="F974" s="1565" t="s">
        <v>51</v>
      </c>
      <c r="G974" s="1565">
        <v>28.18</v>
      </c>
      <c r="H974" s="1565">
        <v>462.2</v>
      </c>
      <c r="I974" s="1565">
        <v>10.8</v>
      </c>
      <c r="J974" s="1566">
        <v>0</v>
      </c>
      <c r="K974" s="1554"/>
    </row>
    <row r="975" spans="1:11" s="793" customFormat="1" ht="28.5" customHeight="1" x14ac:dyDescent="0.25">
      <c r="A975" s="1565" t="s">
        <v>2515</v>
      </c>
      <c r="B975" s="1566" t="s">
        <v>2520</v>
      </c>
      <c r="C975" s="1565" t="s">
        <v>1331</v>
      </c>
      <c r="D975" s="1565">
        <v>354.83</v>
      </c>
      <c r="E975" s="1565">
        <v>1714.05</v>
      </c>
      <c r="F975" s="1565" t="s">
        <v>21</v>
      </c>
      <c r="G975" s="1565">
        <v>38.18</v>
      </c>
      <c r="H975" s="1565">
        <v>184.43</v>
      </c>
      <c r="I975" s="1565" t="s">
        <v>7519</v>
      </c>
      <c r="J975" s="1566">
        <v>0</v>
      </c>
      <c r="K975" s="1554"/>
    </row>
    <row r="976" spans="1:11" s="793" customFormat="1" ht="28.5" customHeight="1" x14ac:dyDescent="0.25">
      <c r="A976" s="1565" t="s">
        <v>2517</v>
      </c>
      <c r="B976" s="1566" t="s">
        <v>2522</v>
      </c>
      <c r="C976" s="1565" t="s">
        <v>1331</v>
      </c>
      <c r="D976" s="1565">
        <v>18986.25</v>
      </c>
      <c r="E976" s="1565">
        <v>88881.13</v>
      </c>
      <c r="F976" s="1565" t="s">
        <v>21</v>
      </c>
      <c r="G976" s="1565">
        <v>2042.92</v>
      </c>
      <c r="H976" s="1565">
        <v>9563.61</v>
      </c>
      <c r="I976" s="1565">
        <v>10.14</v>
      </c>
      <c r="J976" s="1566">
        <v>0</v>
      </c>
      <c r="K976" s="1554"/>
    </row>
    <row r="977" spans="1:11" s="793" customFormat="1" ht="28.5" customHeight="1" x14ac:dyDescent="0.25">
      <c r="A977" s="1565" t="s">
        <v>2519</v>
      </c>
      <c r="B977" s="1566" t="s">
        <v>7520</v>
      </c>
      <c r="C977" s="1565" t="s">
        <v>1331</v>
      </c>
      <c r="D977" s="1565">
        <v>13819.5</v>
      </c>
      <c r="E977" s="1565">
        <v>99102.36</v>
      </c>
      <c r="F977" s="1565" t="s">
        <v>21</v>
      </c>
      <c r="G977" s="1565">
        <v>1486.98</v>
      </c>
      <c r="H977" s="1565">
        <v>10663.41</v>
      </c>
      <c r="I977" s="1565">
        <v>10.14</v>
      </c>
      <c r="J977" s="1566">
        <v>0</v>
      </c>
      <c r="K977" s="1554"/>
    </row>
    <row r="978" spans="1:11" s="793" customFormat="1" ht="28.5" customHeight="1" x14ac:dyDescent="0.25">
      <c r="A978" s="1565" t="s">
        <v>2521</v>
      </c>
      <c r="B978" s="1566" t="s">
        <v>2526</v>
      </c>
      <c r="C978" s="1565" t="s">
        <v>1331</v>
      </c>
      <c r="D978" s="1565">
        <v>18986.25</v>
      </c>
      <c r="E978" s="1565">
        <v>66167.92</v>
      </c>
      <c r="F978" s="1565" t="s">
        <v>21</v>
      </c>
      <c r="G978" s="1565">
        <v>2042.92</v>
      </c>
      <c r="H978" s="1565">
        <v>7119.67</v>
      </c>
      <c r="I978" s="1565">
        <v>10.14</v>
      </c>
      <c r="J978" s="1566">
        <v>0</v>
      </c>
      <c r="K978" s="1554"/>
    </row>
    <row r="979" spans="1:11" s="793" customFormat="1" ht="28.5" customHeight="1" x14ac:dyDescent="0.25">
      <c r="A979" s="1565" t="s">
        <v>2523</v>
      </c>
      <c r="B979" s="1566" t="s">
        <v>2528</v>
      </c>
      <c r="C979" s="1565" t="s">
        <v>1331</v>
      </c>
      <c r="D979" s="1565">
        <v>13819.5</v>
      </c>
      <c r="E979" s="1565">
        <v>88392.639999999999</v>
      </c>
      <c r="F979" s="1565" t="s">
        <v>21</v>
      </c>
      <c r="G979" s="1565">
        <v>1486.98</v>
      </c>
      <c r="H979" s="1565">
        <v>9511.0499999999993</v>
      </c>
      <c r="I979" s="1565">
        <v>10.14</v>
      </c>
      <c r="J979" s="1566">
        <v>0</v>
      </c>
      <c r="K979" s="1554"/>
    </row>
    <row r="980" spans="1:11" s="793" customFormat="1" ht="28.5" customHeight="1" x14ac:dyDescent="0.25">
      <c r="A980" s="1565" t="s">
        <v>2525</v>
      </c>
      <c r="B980" s="1566" t="s">
        <v>2530</v>
      </c>
      <c r="C980" s="1565" t="s">
        <v>1331</v>
      </c>
      <c r="D980" s="1565">
        <v>18986.25</v>
      </c>
      <c r="E980" s="1565">
        <v>78759.23</v>
      </c>
      <c r="F980" s="1565" t="s">
        <v>21</v>
      </c>
      <c r="G980" s="1565">
        <v>2042.92</v>
      </c>
      <c r="H980" s="1565">
        <v>8474.49</v>
      </c>
      <c r="I980" s="1565">
        <v>10.14</v>
      </c>
      <c r="J980" s="1566">
        <v>0</v>
      </c>
      <c r="K980" s="1554"/>
    </row>
    <row r="981" spans="1:11" s="793" customFormat="1" ht="28.5" customHeight="1" x14ac:dyDescent="0.25">
      <c r="A981" s="1565" t="s">
        <v>7521</v>
      </c>
      <c r="B981" s="1566" t="s">
        <v>2532</v>
      </c>
      <c r="C981" s="1565" t="s">
        <v>1331</v>
      </c>
      <c r="D981" s="1565">
        <v>5415.75</v>
      </c>
      <c r="E981" s="1565">
        <v>51908.91</v>
      </c>
      <c r="F981" s="1565" t="s">
        <v>21</v>
      </c>
      <c r="G981" s="1565">
        <v>582.73</v>
      </c>
      <c r="H981" s="1565">
        <v>5585.4</v>
      </c>
      <c r="I981" s="1565">
        <v>10.14</v>
      </c>
      <c r="J981" s="1566">
        <v>0</v>
      </c>
      <c r="K981" s="1554"/>
    </row>
    <row r="982" spans="1:11" s="793" customFormat="1" ht="28.5" customHeight="1" x14ac:dyDescent="0.25">
      <c r="A982" s="1565" t="s">
        <v>7522</v>
      </c>
      <c r="B982" s="1566" t="s">
        <v>2534</v>
      </c>
      <c r="C982" s="1565" t="s">
        <v>1331</v>
      </c>
      <c r="D982" s="1565">
        <v>5415.75</v>
      </c>
      <c r="E982" s="1565">
        <v>27091.84</v>
      </c>
      <c r="F982" s="1565" t="s">
        <v>21</v>
      </c>
      <c r="G982" s="1565">
        <v>582.73</v>
      </c>
      <c r="H982" s="1565">
        <v>2915.08</v>
      </c>
      <c r="I982" s="1565">
        <v>10.14</v>
      </c>
      <c r="J982" s="1566">
        <v>0</v>
      </c>
      <c r="K982" s="1554"/>
    </row>
    <row r="983" spans="1:11" s="793" customFormat="1" ht="28.5" customHeight="1" x14ac:dyDescent="0.25">
      <c r="A983" s="1565" t="s">
        <v>7523</v>
      </c>
      <c r="B983" s="1566" t="s">
        <v>2536</v>
      </c>
      <c r="C983" s="1565" t="s">
        <v>1331</v>
      </c>
      <c r="D983" s="1565">
        <v>4531.18</v>
      </c>
      <c r="E983" s="1565">
        <v>12558.5</v>
      </c>
      <c r="F983" s="1565" t="s">
        <v>21</v>
      </c>
      <c r="G983" s="1565">
        <v>487.55</v>
      </c>
      <c r="H983" s="1565">
        <v>1351.29</v>
      </c>
      <c r="I983" s="1565">
        <v>10.210000000000001</v>
      </c>
      <c r="J983" s="1566">
        <v>0</v>
      </c>
      <c r="K983" s="1554"/>
    </row>
    <row r="984" spans="1:11" s="793" customFormat="1" ht="28.5" customHeight="1" x14ac:dyDescent="0.25">
      <c r="A984" s="1565" t="s">
        <v>7524</v>
      </c>
      <c r="B984" s="1566" t="s">
        <v>2538</v>
      </c>
      <c r="C984" s="1565" t="s">
        <v>1331</v>
      </c>
      <c r="D984" s="1565">
        <v>3379.55</v>
      </c>
      <c r="E984" s="1565">
        <v>20997.84</v>
      </c>
      <c r="F984" s="1565" t="s">
        <v>21</v>
      </c>
      <c r="G984" s="1565">
        <v>363.64</v>
      </c>
      <c r="H984" s="1565">
        <v>2259.37</v>
      </c>
      <c r="I984" s="1565">
        <v>10.210000000000001</v>
      </c>
      <c r="J984" s="1566">
        <v>0</v>
      </c>
      <c r="K984" s="1554"/>
    </row>
    <row r="985" spans="1:11" s="793" customFormat="1" ht="28.5" customHeight="1" x14ac:dyDescent="0.25">
      <c r="A985" s="1565" t="s">
        <v>2531</v>
      </c>
      <c r="B985" s="1566" t="s">
        <v>2540</v>
      </c>
      <c r="C985" s="1565" t="s">
        <v>1331</v>
      </c>
      <c r="D985" s="1565">
        <v>5215.93</v>
      </c>
      <c r="E985" s="1565">
        <v>6279.45</v>
      </c>
      <c r="F985" s="1565" t="s">
        <v>21</v>
      </c>
      <c r="G985" s="1565">
        <v>561.23</v>
      </c>
      <c r="H985" s="1565">
        <v>675.67</v>
      </c>
      <c r="I985" s="1565">
        <v>10.210000000000001</v>
      </c>
      <c r="J985" s="1566">
        <v>0</v>
      </c>
      <c r="K985" s="1554"/>
    </row>
    <row r="986" spans="1:11" s="793" customFormat="1" ht="28.5" customHeight="1" x14ac:dyDescent="0.25">
      <c r="A986" s="1565" t="s">
        <v>2533</v>
      </c>
      <c r="B986" s="1566" t="s">
        <v>2542</v>
      </c>
      <c r="C986" s="1565" t="s">
        <v>1331</v>
      </c>
      <c r="D986" s="1565">
        <v>5215.93</v>
      </c>
      <c r="E986" s="1565">
        <v>6108.22</v>
      </c>
      <c r="F986" s="1565" t="s">
        <v>21</v>
      </c>
      <c r="G986" s="1565">
        <v>561.23</v>
      </c>
      <c r="H986" s="1565">
        <v>657.24</v>
      </c>
      <c r="I986" s="1565">
        <v>10.210000000000001</v>
      </c>
      <c r="J986" s="1566">
        <v>0</v>
      </c>
      <c r="K986" s="1554"/>
    </row>
    <row r="987" spans="1:11" s="793" customFormat="1" ht="28.5" customHeight="1" x14ac:dyDescent="0.25">
      <c r="A987" s="1565" t="s">
        <v>7525</v>
      </c>
      <c r="B987" s="1566" t="s">
        <v>2544</v>
      </c>
      <c r="C987" s="1565" t="s">
        <v>1331</v>
      </c>
      <c r="D987" s="1565">
        <v>560.25</v>
      </c>
      <c r="E987" s="1565">
        <v>604.62</v>
      </c>
      <c r="F987" s="1565" t="s">
        <v>21</v>
      </c>
      <c r="G987" s="1565">
        <v>60.28</v>
      </c>
      <c r="H987" s="1565">
        <v>65.06</v>
      </c>
      <c r="I987" s="1565">
        <v>10.210000000000001</v>
      </c>
      <c r="J987" s="1566">
        <v>0</v>
      </c>
      <c r="K987" s="1554"/>
    </row>
    <row r="988" spans="1:11" s="793" customFormat="1" ht="28.5" customHeight="1" x14ac:dyDescent="0.25">
      <c r="A988" s="1565" t="s">
        <v>2535</v>
      </c>
      <c r="B988" s="1566" t="s">
        <v>7526</v>
      </c>
      <c r="C988" s="1565" t="s">
        <v>2341</v>
      </c>
      <c r="D988" s="1565">
        <v>236.16</v>
      </c>
      <c r="E988" s="1565">
        <v>1025.9100000000001</v>
      </c>
      <c r="F988" s="1565" t="s">
        <v>21</v>
      </c>
      <c r="G988" s="1565">
        <v>2541.12</v>
      </c>
      <c r="H988" s="1565">
        <v>11038.83</v>
      </c>
      <c r="I988" s="1565">
        <v>10.7</v>
      </c>
      <c r="J988" s="1566">
        <v>0</v>
      </c>
      <c r="K988" s="1554"/>
    </row>
    <row r="989" spans="1:11" s="793" customFormat="1" ht="28.5" customHeight="1" x14ac:dyDescent="0.25">
      <c r="A989" s="1565" t="s">
        <v>2537</v>
      </c>
      <c r="B989" s="1566" t="s">
        <v>7527</v>
      </c>
      <c r="C989" s="1565" t="s">
        <v>2341</v>
      </c>
      <c r="D989" s="1565">
        <v>236.16</v>
      </c>
      <c r="E989" s="1565">
        <v>1390.41</v>
      </c>
      <c r="F989" s="1565" t="s">
        <v>21</v>
      </c>
      <c r="G989" s="1565">
        <v>2541.12</v>
      </c>
      <c r="H989" s="1565">
        <v>14960.85</v>
      </c>
      <c r="I989" s="1565">
        <v>10.7</v>
      </c>
      <c r="J989" s="1566">
        <v>0</v>
      </c>
      <c r="K989" s="1554"/>
    </row>
    <row r="990" spans="1:11" s="793" customFormat="1" ht="28.5" customHeight="1" x14ac:dyDescent="0.25">
      <c r="A990" s="1565" t="s">
        <v>7528</v>
      </c>
      <c r="B990" s="1566" t="s">
        <v>7529</v>
      </c>
      <c r="C990" s="1565" t="s">
        <v>7530</v>
      </c>
      <c r="D990" s="1565">
        <v>2166.3000000000002</v>
      </c>
      <c r="E990" s="1565">
        <v>16654.419999999998</v>
      </c>
      <c r="F990" s="1565" t="s">
        <v>21</v>
      </c>
      <c r="G990" s="1565">
        <v>233.09</v>
      </c>
      <c r="H990" s="1565">
        <v>1792.02</v>
      </c>
      <c r="I990" s="1565">
        <v>10.7</v>
      </c>
      <c r="J990" s="1566">
        <v>0</v>
      </c>
      <c r="K990" s="1554"/>
    </row>
    <row r="991" spans="1:11" s="793" customFormat="1" ht="28.5" customHeight="1" x14ac:dyDescent="0.25">
      <c r="A991" s="1565" t="s">
        <v>2545</v>
      </c>
      <c r="B991" s="1566" t="s">
        <v>7531</v>
      </c>
      <c r="C991" s="1565" t="s">
        <v>2341</v>
      </c>
      <c r="D991" s="1565">
        <v>39.4</v>
      </c>
      <c r="E991" s="1565">
        <v>739.29</v>
      </c>
      <c r="F991" s="1565" t="s">
        <v>21</v>
      </c>
      <c r="G991" s="1565">
        <v>423.99</v>
      </c>
      <c r="H991" s="1565">
        <v>7954.73</v>
      </c>
      <c r="I991" s="1565">
        <v>10.7</v>
      </c>
      <c r="J991" s="1566">
        <v>0</v>
      </c>
      <c r="K991" s="1554"/>
    </row>
    <row r="992" spans="1:11" s="793" customFormat="1" ht="28.5" customHeight="1" x14ac:dyDescent="0.25">
      <c r="A992" s="1565" t="s">
        <v>2547</v>
      </c>
      <c r="B992" s="1566" t="s">
        <v>7532</v>
      </c>
      <c r="C992" s="1565" t="s">
        <v>2341</v>
      </c>
      <c r="D992" s="1565">
        <v>39.4</v>
      </c>
      <c r="E992" s="1565">
        <v>443.31</v>
      </c>
      <c r="F992" s="1565" t="s">
        <v>21</v>
      </c>
      <c r="G992" s="1565">
        <v>423.99</v>
      </c>
      <c r="H992" s="1565">
        <v>4770.05</v>
      </c>
      <c r="I992" s="1565">
        <v>10.7</v>
      </c>
      <c r="J992" s="1566">
        <v>0</v>
      </c>
      <c r="K992" s="1554"/>
    </row>
    <row r="993" spans="1:11" s="793" customFormat="1" ht="28.5" customHeight="1" x14ac:dyDescent="0.25">
      <c r="A993" s="1565" t="s">
        <v>7533</v>
      </c>
      <c r="B993" s="1566" t="s">
        <v>2546</v>
      </c>
      <c r="C993" s="1565" t="s">
        <v>1331</v>
      </c>
      <c r="D993" s="1565">
        <v>8185.88</v>
      </c>
      <c r="E993" s="1565">
        <v>13360.07</v>
      </c>
      <c r="F993" s="1565" t="s">
        <v>21</v>
      </c>
      <c r="G993" s="1565">
        <v>880.8</v>
      </c>
      <c r="H993" s="1565">
        <v>1437.54</v>
      </c>
      <c r="I993" s="1565">
        <v>10.8</v>
      </c>
      <c r="J993" s="1566">
        <v>0</v>
      </c>
      <c r="K993" s="1554"/>
    </row>
    <row r="994" spans="1:11" s="793" customFormat="1" ht="28.5" customHeight="1" x14ac:dyDescent="0.25">
      <c r="A994" s="1565" t="s">
        <v>7534</v>
      </c>
      <c r="B994" s="1566" t="s">
        <v>2548</v>
      </c>
      <c r="C994" s="1565" t="s">
        <v>1331</v>
      </c>
      <c r="D994" s="1565">
        <v>8185.88</v>
      </c>
      <c r="E994" s="1565">
        <v>13329.46</v>
      </c>
      <c r="F994" s="1565" t="s">
        <v>21</v>
      </c>
      <c r="G994" s="1565">
        <v>880.8</v>
      </c>
      <c r="H994" s="1565">
        <v>1434.25</v>
      </c>
      <c r="I994" s="1565">
        <v>10.8</v>
      </c>
      <c r="J994" s="1566">
        <v>0</v>
      </c>
      <c r="K994" s="1554"/>
    </row>
    <row r="995" spans="1:11" s="793" customFormat="1" ht="28.5" customHeight="1" x14ac:dyDescent="0.25">
      <c r="A995" s="1565" t="s">
        <v>7535</v>
      </c>
      <c r="B995" s="1566" t="s">
        <v>2550</v>
      </c>
      <c r="C995" s="1565" t="s">
        <v>1331</v>
      </c>
      <c r="D995" s="1565">
        <v>7438.88</v>
      </c>
      <c r="E995" s="1565">
        <v>12613.07</v>
      </c>
      <c r="F995" s="1565" t="s">
        <v>21</v>
      </c>
      <c r="G995" s="1565">
        <v>800.42</v>
      </c>
      <c r="H995" s="1565">
        <v>1357.17</v>
      </c>
      <c r="I995" s="1565">
        <v>10.8</v>
      </c>
      <c r="J995" s="1566">
        <v>0</v>
      </c>
      <c r="K995" s="1554"/>
    </row>
    <row r="996" spans="1:11" s="793" customFormat="1" ht="28.5" customHeight="1" x14ac:dyDescent="0.25">
      <c r="A996" s="1565" t="s">
        <v>7536</v>
      </c>
      <c r="B996" s="1566" t="s">
        <v>2552</v>
      </c>
      <c r="C996" s="1565" t="s">
        <v>1363</v>
      </c>
      <c r="D996" s="1565">
        <v>7438.88</v>
      </c>
      <c r="E996" s="1565">
        <v>12721.82</v>
      </c>
      <c r="F996" s="1565" t="s">
        <v>21</v>
      </c>
      <c r="G996" s="1565">
        <v>800.42</v>
      </c>
      <c r="H996" s="1565">
        <v>1368.87</v>
      </c>
      <c r="I996" s="1565">
        <v>10.8</v>
      </c>
      <c r="J996" s="1566">
        <v>0</v>
      </c>
      <c r="K996" s="1554"/>
    </row>
    <row r="997" spans="1:11" s="793" customFormat="1" ht="28.5" customHeight="1" x14ac:dyDescent="0.25">
      <c r="A997" s="1565" t="s">
        <v>7537</v>
      </c>
      <c r="B997" s="1566" t="s">
        <v>2554</v>
      </c>
      <c r="C997" s="1565" t="s">
        <v>1331</v>
      </c>
      <c r="D997" s="1565">
        <v>5820.38</v>
      </c>
      <c r="E997" s="1565">
        <v>9771.49</v>
      </c>
      <c r="F997" s="1565" t="s">
        <v>21</v>
      </c>
      <c r="G997" s="1565">
        <v>626.27</v>
      </c>
      <c r="H997" s="1565">
        <v>1051.4100000000001</v>
      </c>
      <c r="I997" s="1565" t="s">
        <v>7538</v>
      </c>
      <c r="J997" s="1566">
        <v>0</v>
      </c>
      <c r="K997" s="1554"/>
    </row>
    <row r="998" spans="1:11" s="793" customFormat="1" ht="28.5" customHeight="1" x14ac:dyDescent="0.25">
      <c r="A998" s="1565" t="s">
        <v>7539</v>
      </c>
      <c r="B998" s="1566" t="s">
        <v>2556</v>
      </c>
      <c r="C998" s="1565" t="s">
        <v>1331</v>
      </c>
      <c r="D998" s="1565">
        <v>5820.38</v>
      </c>
      <c r="E998" s="1565">
        <v>10434.52</v>
      </c>
      <c r="F998" s="1565" t="s">
        <v>21</v>
      </c>
      <c r="G998" s="1565">
        <v>626.27</v>
      </c>
      <c r="H998" s="1565">
        <v>1122.75</v>
      </c>
      <c r="I998" s="1565" t="s">
        <v>7538</v>
      </c>
      <c r="J998" s="1566">
        <v>0</v>
      </c>
      <c r="K998" s="1554"/>
    </row>
    <row r="999" spans="1:11" s="793" customFormat="1" ht="28.5" customHeight="1" x14ac:dyDescent="0.25">
      <c r="A999" s="1565" t="s">
        <v>7540</v>
      </c>
      <c r="B999" s="1566" t="s">
        <v>2558</v>
      </c>
      <c r="C999" s="1565" t="s">
        <v>1331</v>
      </c>
      <c r="D999" s="1565">
        <v>5820.38</v>
      </c>
      <c r="E999" s="1565">
        <v>10352.02</v>
      </c>
      <c r="F999" s="1565" t="s">
        <v>21</v>
      </c>
      <c r="G999" s="1565">
        <v>626.27</v>
      </c>
      <c r="H999" s="1565">
        <v>1113.8800000000001</v>
      </c>
      <c r="I999" s="1565" t="s">
        <v>7538</v>
      </c>
      <c r="J999" s="1566">
        <v>0</v>
      </c>
      <c r="K999" s="1554"/>
    </row>
    <row r="1000" spans="1:11" s="793" customFormat="1" ht="28.5" customHeight="1" x14ac:dyDescent="0.25">
      <c r="A1000" s="1565" t="s">
        <v>7541</v>
      </c>
      <c r="B1000" s="1566" t="s">
        <v>2560</v>
      </c>
      <c r="C1000" s="1565" t="s">
        <v>1331</v>
      </c>
      <c r="D1000" s="1565">
        <v>5820.38</v>
      </c>
      <c r="E1000" s="1565">
        <v>11440.05</v>
      </c>
      <c r="F1000" s="1565" t="s">
        <v>21</v>
      </c>
      <c r="G1000" s="1565">
        <v>626.27</v>
      </c>
      <c r="H1000" s="1565">
        <v>1230.95</v>
      </c>
      <c r="I1000" s="1565" t="s">
        <v>7538</v>
      </c>
      <c r="J1000" s="1566">
        <v>0</v>
      </c>
      <c r="K1000" s="1554"/>
    </row>
    <row r="1001" spans="1:11" s="793" customFormat="1" ht="28.5" customHeight="1" x14ac:dyDescent="0.25">
      <c r="A1001" s="1565" t="s">
        <v>2565</v>
      </c>
      <c r="B1001" s="1566" t="s">
        <v>7542</v>
      </c>
      <c r="C1001" s="1565" t="s">
        <v>1331</v>
      </c>
      <c r="D1001" s="1565">
        <v>1994.49</v>
      </c>
      <c r="E1001" s="1565">
        <v>16548.810000000001</v>
      </c>
      <c r="F1001" s="1565" t="s">
        <v>21</v>
      </c>
      <c r="G1001" s="1565">
        <v>214.61</v>
      </c>
      <c r="H1001" s="1565">
        <v>1780.65</v>
      </c>
      <c r="I1001" s="1565">
        <v>10.8</v>
      </c>
      <c r="J1001" s="1566">
        <v>0</v>
      </c>
      <c r="K1001" s="1554"/>
    </row>
    <row r="1002" spans="1:11" s="793" customFormat="1" ht="28.5" customHeight="1" x14ac:dyDescent="0.25">
      <c r="A1002" s="1565" t="s">
        <v>7543</v>
      </c>
      <c r="B1002" s="1566" t="s">
        <v>7544</v>
      </c>
      <c r="C1002" s="1565" t="s">
        <v>1331</v>
      </c>
      <c r="D1002" s="1565">
        <v>2109.65</v>
      </c>
      <c r="E1002" s="1565">
        <v>19137.11</v>
      </c>
      <c r="F1002" s="1565" t="s">
        <v>21</v>
      </c>
      <c r="G1002" s="1565">
        <v>227</v>
      </c>
      <c r="H1002" s="1565">
        <v>2059.15</v>
      </c>
      <c r="I1002" s="1565">
        <v>10.210000000000001</v>
      </c>
      <c r="J1002" s="1566">
        <v>0</v>
      </c>
      <c r="K1002" s="1554"/>
    </row>
    <row r="1003" spans="1:11" s="793" customFormat="1" ht="28.5" customHeight="1" x14ac:dyDescent="0.25">
      <c r="A1003" s="1565" t="s">
        <v>2575</v>
      </c>
      <c r="B1003" s="1566" t="s">
        <v>7545</v>
      </c>
      <c r="C1003" s="1565" t="s">
        <v>1331</v>
      </c>
      <c r="D1003" s="1565">
        <v>4264.13</v>
      </c>
      <c r="E1003" s="1565">
        <v>12455.66</v>
      </c>
      <c r="F1003" s="1565" t="s">
        <v>21</v>
      </c>
      <c r="G1003" s="1565">
        <v>458.82</v>
      </c>
      <c r="H1003" s="1565">
        <v>1340.23</v>
      </c>
      <c r="I1003" s="1565">
        <v>10.7</v>
      </c>
      <c r="J1003" s="1566">
        <v>0</v>
      </c>
      <c r="K1003" s="1554"/>
    </row>
    <row r="1004" spans="1:11" s="793" customFormat="1" ht="28.5" customHeight="1" x14ac:dyDescent="0.25">
      <c r="A1004" s="1565" t="s">
        <v>7546</v>
      </c>
      <c r="B1004" s="1566" t="s">
        <v>7547</v>
      </c>
      <c r="C1004" s="1565" t="s">
        <v>1331</v>
      </c>
      <c r="D1004" s="1565">
        <v>3921.75</v>
      </c>
      <c r="E1004" s="1565">
        <v>15168.64</v>
      </c>
      <c r="F1004" s="1565" t="s">
        <v>21</v>
      </c>
      <c r="G1004" s="1565">
        <v>421.98</v>
      </c>
      <c r="H1004" s="1565">
        <v>1632.15</v>
      </c>
      <c r="I1004" s="1565">
        <v>10.210000000000001</v>
      </c>
      <c r="J1004" s="1566">
        <v>0</v>
      </c>
      <c r="K1004" s="1554"/>
    </row>
    <row r="1005" spans="1:11" s="793" customFormat="1" ht="28.5" customHeight="1" x14ac:dyDescent="0.25">
      <c r="A1005" s="1565" t="s">
        <v>7548</v>
      </c>
      <c r="B1005" s="1566" t="s">
        <v>7549</v>
      </c>
      <c r="C1005" s="1565" t="s">
        <v>1331</v>
      </c>
      <c r="D1005" s="1565">
        <v>3921.75</v>
      </c>
      <c r="E1005" s="1565">
        <v>14275.62</v>
      </c>
      <c r="F1005" s="1565" t="s">
        <v>21</v>
      </c>
      <c r="G1005" s="1565">
        <v>421.98</v>
      </c>
      <c r="H1005" s="1565">
        <v>1536.06</v>
      </c>
      <c r="I1005" s="1565">
        <v>10.210000000000001</v>
      </c>
      <c r="J1005" s="1566">
        <v>0</v>
      </c>
      <c r="K1005" s="1554"/>
    </row>
    <row r="1006" spans="1:11" s="793" customFormat="1" ht="28.5" customHeight="1" x14ac:dyDescent="0.25">
      <c r="A1006" s="1565" t="s">
        <v>7550</v>
      </c>
      <c r="B1006" s="1566" t="s">
        <v>7551</v>
      </c>
      <c r="C1006" s="1565" t="s">
        <v>1331</v>
      </c>
      <c r="D1006" s="1565">
        <v>3921.75</v>
      </c>
      <c r="E1006" s="1565">
        <v>13510.17</v>
      </c>
      <c r="F1006" s="1565" t="s">
        <v>21</v>
      </c>
      <c r="G1006" s="1565">
        <v>421.98</v>
      </c>
      <c r="H1006" s="1565">
        <v>1453.69</v>
      </c>
      <c r="I1006" s="1565">
        <v>10.210000000000001</v>
      </c>
      <c r="J1006" s="1566">
        <v>0</v>
      </c>
      <c r="K1006" s="1554"/>
    </row>
    <row r="1007" spans="1:11" s="793" customFormat="1" ht="28.5" customHeight="1" x14ac:dyDescent="0.25">
      <c r="A1007" s="1565" t="s">
        <v>7552</v>
      </c>
      <c r="B1007" s="1566" t="s">
        <v>7553</v>
      </c>
      <c r="C1007" s="1565" t="s">
        <v>1331</v>
      </c>
      <c r="D1007" s="1565">
        <v>3921.75</v>
      </c>
      <c r="E1007" s="1565">
        <v>17082.27</v>
      </c>
      <c r="F1007" s="1565" t="s">
        <v>21</v>
      </c>
      <c r="G1007" s="1565">
        <v>421.98</v>
      </c>
      <c r="H1007" s="1565">
        <v>1838.05</v>
      </c>
      <c r="I1007" s="1565">
        <v>10.210000000000001</v>
      </c>
      <c r="J1007" s="1566">
        <v>0</v>
      </c>
      <c r="K1007" s="1554"/>
    </row>
    <row r="1008" spans="1:11" s="793" customFormat="1" ht="28.5" customHeight="1" x14ac:dyDescent="0.25">
      <c r="A1008" s="1565" t="s">
        <v>7554</v>
      </c>
      <c r="B1008" s="1566" t="s">
        <v>7555</v>
      </c>
      <c r="C1008" s="1565" t="s">
        <v>1331</v>
      </c>
      <c r="D1008" s="1565">
        <v>3921.75</v>
      </c>
      <c r="E1008" s="1565">
        <v>14913.49</v>
      </c>
      <c r="F1008" s="1565" t="s">
        <v>21</v>
      </c>
      <c r="G1008" s="1565">
        <v>421.98</v>
      </c>
      <c r="H1008" s="1565">
        <v>1604.69</v>
      </c>
      <c r="I1008" s="1565">
        <v>10.210000000000001</v>
      </c>
      <c r="J1008" s="1566">
        <v>0</v>
      </c>
      <c r="K1008" s="1554"/>
    </row>
    <row r="1009" spans="1:11" s="793" customFormat="1" ht="28.5" customHeight="1" x14ac:dyDescent="0.25">
      <c r="A1009" s="1565" t="s">
        <v>7556</v>
      </c>
      <c r="B1009" s="1566" t="s">
        <v>7557</v>
      </c>
      <c r="C1009" s="1565" t="s">
        <v>1331</v>
      </c>
      <c r="D1009" s="1565">
        <v>3921.75</v>
      </c>
      <c r="E1009" s="1565">
        <v>13892.89</v>
      </c>
      <c r="F1009" s="1565" t="s">
        <v>21</v>
      </c>
      <c r="G1009" s="1565">
        <v>421.98</v>
      </c>
      <c r="H1009" s="1565">
        <v>1494.88</v>
      </c>
      <c r="I1009" s="1565">
        <v>10.210000000000001</v>
      </c>
      <c r="J1009" s="1566">
        <v>0</v>
      </c>
      <c r="K1009" s="1554"/>
    </row>
    <row r="1010" spans="1:11" s="793" customFormat="1" ht="28.5" customHeight="1" x14ac:dyDescent="0.25">
      <c r="A1010" s="1565" t="s">
        <v>7558</v>
      </c>
      <c r="B1010" s="1566" t="s">
        <v>7559</v>
      </c>
      <c r="C1010" s="1565" t="s">
        <v>1331</v>
      </c>
      <c r="D1010" s="1565">
        <v>3921.75</v>
      </c>
      <c r="E1010" s="1565">
        <v>13255.02</v>
      </c>
      <c r="F1010" s="1565" t="s">
        <v>21</v>
      </c>
      <c r="G1010" s="1565">
        <v>421.98</v>
      </c>
      <c r="H1010" s="1565">
        <v>1426.24</v>
      </c>
      <c r="I1010" s="1565">
        <v>10.210000000000001</v>
      </c>
      <c r="J1010" s="1566">
        <v>0</v>
      </c>
      <c r="K1010" s="1554"/>
    </row>
    <row r="1011" spans="1:11" s="793" customFormat="1" ht="28.5" customHeight="1" x14ac:dyDescent="0.25">
      <c r="A1011" s="1565" t="s">
        <v>7560</v>
      </c>
      <c r="B1011" s="1566" t="s">
        <v>7561</v>
      </c>
      <c r="C1011" s="1565" t="s">
        <v>1331</v>
      </c>
      <c r="D1011" s="1565">
        <v>3921.75</v>
      </c>
      <c r="E1011" s="1565">
        <v>16699.54</v>
      </c>
      <c r="F1011" s="1565" t="s">
        <v>21</v>
      </c>
      <c r="G1011" s="1565">
        <v>421.98</v>
      </c>
      <c r="H1011" s="1565">
        <v>1796.87</v>
      </c>
      <c r="I1011" s="1565">
        <v>10.210000000000001</v>
      </c>
      <c r="J1011" s="1566">
        <v>0</v>
      </c>
      <c r="K1011" s="1554"/>
    </row>
    <row r="1012" spans="1:11" s="793" customFormat="1" ht="28.5" customHeight="1" x14ac:dyDescent="0.25">
      <c r="A1012" s="1565" t="s">
        <v>7562</v>
      </c>
      <c r="B1012" s="1566" t="s">
        <v>7563</v>
      </c>
      <c r="C1012" s="1565" t="s">
        <v>1331</v>
      </c>
      <c r="D1012" s="1565">
        <v>3921.75</v>
      </c>
      <c r="E1012" s="1565">
        <v>17975.29</v>
      </c>
      <c r="F1012" s="1565" t="s">
        <v>21</v>
      </c>
      <c r="G1012" s="1565">
        <v>421.98</v>
      </c>
      <c r="H1012" s="1565">
        <v>1934.14</v>
      </c>
      <c r="I1012" s="1565">
        <v>10.210000000000001</v>
      </c>
      <c r="J1012" s="1566">
        <v>0</v>
      </c>
      <c r="K1012" s="1554"/>
    </row>
    <row r="1013" spans="1:11" s="793" customFormat="1" ht="28.5" customHeight="1" x14ac:dyDescent="0.25">
      <c r="A1013" s="1565" t="s">
        <v>7564</v>
      </c>
      <c r="B1013" s="1566" t="s">
        <v>7565</v>
      </c>
      <c r="C1013" s="1565" t="s">
        <v>1331</v>
      </c>
      <c r="D1013" s="1565">
        <v>3921.75</v>
      </c>
      <c r="E1013" s="1565">
        <v>16699.54</v>
      </c>
      <c r="F1013" s="1565" t="s">
        <v>21</v>
      </c>
      <c r="G1013" s="1565">
        <v>421.98</v>
      </c>
      <c r="H1013" s="1565">
        <v>1796.87</v>
      </c>
      <c r="I1013" s="1565">
        <v>10.210000000000001</v>
      </c>
      <c r="J1013" s="1566">
        <v>0</v>
      </c>
      <c r="K1013" s="1554"/>
    </row>
    <row r="1014" spans="1:11" s="793" customFormat="1" ht="28.5" customHeight="1" x14ac:dyDescent="0.25">
      <c r="A1014" s="1565" t="s">
        <v>7566</v>
      </c>
      <c r="B1014" s="1566" t="s">
        <v>7567</v>
      </c>
      <c r="C1014" s="1565" t="s">
        <v>1331</v>
      </c>
      <c r="D1014" s="1565">
        <v>3921.75</v>
      </c>
      <c r="E1014" s="1565">
        <v>14785.92</v>
      </c>
      <c r="F1014" s="1565" t="s">
        <v>21</v>
      </c>
      <c r="G1014" s="1565">
        <v>421.98</v>
      </c>
      <c r="H1014" s="1565">
        <v>1590.96</v>
      </c>
      <c r="I1014" s="1565">
        <v>10.210000000000001</v>
      </c>
      <c r="J1014" s="1566">
        <v>0</v>
      </c>
      <c r="K1014" s="1554"/>
    </row>
    <row r="1015" spans="1:11" s="793" customFormat="1" ht="28.5" customHeight="1" x14ac:dyDescent="0.25">
      <c r="A1015" s="1565" t="s">
        <v>7568</v>
      </c>
      <c r="B1015" s="1566" t="s">
        <v>7569</v>
      </c>
      <c r="C1015" s="1565" t="s">
        <v>1331</v>
      </c>
      <c r="D1015" s="1565">
        <v>3921.75</v>
      </c>
      <c r="E1015" s="1565">
        <v>18995.89</v>
      </c>
      <c r="F1015" s="1565" t="s">
        <v>21</v>
      </c>
      <c r="G1015" s="1565">
        <v>421.98</v>
      </c>
      <c r="H1015" s="1565">
        <v>2043.96</v>
      </c>
      <c r="I1015" s="1565">
        <v>10.210000000000001</v>
      </c>
      <c r="J1015" s="1566">
        <v>0</v>
      </c>
      <c r="K1015" s="1554"/>
    </row>
    <row r="1016" spans="1:11" s="793" customFormat="1" ht="28.5" customHeight="1" x14ac:dyDescent="0.25">
      <c r="A1016" s="1565" t="s">
        <v>7570</v>
      </c>
      <c r="B1016" s="1566" t="s">
        <v>7571</v>
      </c>
      <c r="C1016" s="1565" t="s">
        <v>1331</v>
      </c>
      <c r="D1016" s="1565">
        <v>3921.75</v>
      </c>
      <c r="E1016" s="1565">
        <v>17975.29</v>
      </c>
      <c r="F1016" s="1565" t="s">
        <v>21</v>
      </c>
      <c r="G1016" s="1565">
        <v>421.98</v>
      </c>
      <c r="H1016" s="1565">
        <v>1934.14</v>
      </c>
      <c r="I1016" s="1565">
        <v>10.210000000000001</v>
      </c>
      <c r="J1016" s="1566">
        <v>0</v>
      </c>
      <c r="K1016" s="1554"/>
    </row>
    <row r="1017" spans="1:11" s="793" customFormat="1" ht="28.5" customHeight="1" x14ac:dyDescent="0.25">
      <c r="A1017" s="1565" t="s">
        <v>7572</v>
      </c>
      <c r="B1017" s="1566" t="s">
        <v>7573</v>
      </c>
      <c r="C1017" s="1565" t="s">
        <v>1331</v>
      </c>
      <c r="D1017" s="1565">
        <v>3921.75</v>
      </c>
      <c r="E1017" s="1565">
        <v>16699.54</v>
      </c>
      <c r="F1017" s="1565" t="s">
        <v>21</v>
      </c>
      <c r="G1017" s="1565">
        <v>421.98</v>
      </c>
      <c r="H1017" s="1565">
        <v>1796.87</v>
      </c>
      <c r="I1017" s="1565">
        <v>10.210000000000001</v>
      </c>
      <c r="J1017" s="1566">
        <v>0</v>
      </c>
      <c r="K1017" s="1554"/>
    </row>
    <row r="1018" spans="1:11" s="793" customFormat="1" ht="28.5" customHeight="1" x14ac:dyDescent="0.25">
      <c r="A1018" s="1565" t="s">
        <v>7574</v>
      </c>
      <c r="B1018" s="1566" t="s">
        <v>7575</v>
      </c>
      <c r="C1018" s="1565" t="s">
        <v>1331</v>
      </c>
      <c r="D1018" s="1565">
        <v>3921.75</v>
      </c>
      <c r="E1018" s="1565">
        <v>14785.92</v>
      </c>
      <c r="F1018" s="1565" t="s">
        <v>21</v>
      </c>
      <c r="G1018" s="1565">
        <v>421.98</v>
      </c>
      <c r="H1018" s="1565">
        <v>1590.96</v>
      </c>
      <c r="I1018" s="1565">
        <v>10.210000000000001</v>
      </c>
      <c r="J1018" s="1566">
        <v>0</v>
      </c>
      <c r="K1018" s="1554"/>
    </row>
    <row r="1019" spans="1:11" s="793" customFormat="1" ht="28.5" customHeight="1" x14ac:dyDescent="0.25">
      <c r="A1019" s="1565" t="s">
        <v>7576</v>
      </c>
      <c r="B1019" s="1566" t="s">
        <v>7577</v>
      </c>
      <c r="C1019" s="1565" t="s">
        <v>1331</v>
      </c>
      <c r="D1019" s="1565">
        <v>3921.75</v>
      </c>
      <c r="E1019" s="1565">
        <v>18995.89</v>
      </c>
      <c r="F1019" s="1565" t="s">
        <v>21</v>
      </c>
      <c r="G1019" s="1565">
        <v>421.98</v>
      </c>
      <c r="H1019" s="1565">
        <v>2043.96</v>
      </c>
      <c r="I1019" s="1565">
        <v>10.210000000000001</v>
      </c>
      <c r="J1019" s="1566">
        <v>0</v>
      </c>
      <c r="K1019" s="1554"/>
    </row>
    <row r="1020" spans="1:11" s="793" customFormat="1" ht="28.5" customHeight="1" x14ac:dyDescent="0.25">
      <c r="A1020" s="1565" t="s">
        <v>7578</v>
      </c>
      <c r="B1020" s="1566" t="s">
        <v>7579</v>
      </c>
      <c r="C1020" s="1565" t="s">
        <v>1331</v>
      </c>
      <c r="D1020" s="1565">
        <v>2707.88</v>
      </c>
      <c r="E1020" s="1565">
        <v>10890.36</v>
      </c>
      <c r="F1020" s="1565" t="s">
        <v>21</v>
      </c>
      <c r="G1020" s="1565">
        <v>291.37</v>
      </c>
      <c r="H1020" s="1565">
        <v>1171.8</v>
      </c>
      <c r="I1020" s="1565">
        <v>10.15</v>
      </c>
      <c r="J1020" s="1566" t="s">
        <v>7580</v>
      </c>
      <c r="K1020" s="1554"/>
    </row>
    <row r="1021" spans="1:11" s="793" customFormat="1" ht="28.5" customHeight="1" x14ac:dyDescent="0.25">
      <c r="A1021" s="1565" t="s">
        <v>7581</v>
      </c>
      <c r="B1021" s="1566" t="s">
        <v>2568</v>
      </c>
      <c r="C1021" s="1565" t="s">
        <v>1363</v>
      </c>
      <c r="D1021" s="1565">
        <v>1151.6300000000001</v>
      </c>
      <c r="E1021" s="1565">
        <v>2338.42</v>
      </c>
      <c r="F1021" s="1565" t="s">
        <v>51</v>
      </c>
      <c r="G1021" s="1565">
        <v>37.78</v>
      </c>
      <c r="H1021" s="1565">
        <v>76.72</v>
      </c>
      <c r="I1021" s="1565" t="s">
        <v>7582</v>
      </c>
      <c r="J1021" s="1566">
        <v>0</v>
      </c>
      <c r="K1021" s="1554"/>
    </row>
    <row r="1022" spans="1:11" s="793" customFormat="1" ht="28.5" customHeight="1" x14ac:dyDescent="0.25">
      <c r="A1022" s="1565" t="s">
        <v>7583</v>
      </c>
      <c r="B1022" s="1566" t="s">
        <v>2570</v>
      </c>
      <c r="C1022" s="1565" t="s">
        <v>1363</v>
      </c>
      <c r="D1022" s="1565">
        <v>1151.6300000000001</v>
      </c>
      <c r="E1022" s="1565">
        <v>2172.5300000000002</v>
      </c>
      <c r="F1022" s="1565" t="s">
        <v>51</v>
      </c>
      <c r="G1022" s="1565">
        <v>37.78</v>
      </c>
      <c r="H1022" s="1565">
        <v>71.28</v>
      </c>
      <c r="I1022" s="1565" t="s">
        <v>7582</v>
      </c>
      <c r="J1022" s="1566">
        <v>0</v>
      </c>
      <c r="K1022" s="1554"/>
    </row>
    <row r="1023" spans="1:11" s="793" customFormat="1" ht="28.5" customHeight="1" x14ac:dyDescent="0.25">
      <c r="A1023" s="1565" t="s">
        <v>7584</v>
      </c>
      <c r="B1023" s="1566" t="s">
        <v>2572</v>
      </c>
      <c r="C1023" s="1565" t="s">
        <v>1363</v>
      </c>
      <c r="D1023" s="1565">
        <v>1151.6300000000001</v>
      </c>
      <c r="E1023" s="1565">
        <v>2607.04</v>
      </c>
      <c r="F1023" s="1565" t="s">
        <v>51</v>
      </c>
      <c r="G1023" s="1565">
        <v>37.78</v>
      </c>
      <c r="H1023" s="1565">
        <v>85.53</v>
      </c>
      <c r="I1023" s="1565" t="s">
        <v>7582</v>
      </c>
      <c r="J1023" s="1566">
        <v>0</v>
      </c>
      <c r="K1023" s="1554"/>
    </row>
    <row r="1024" spans="1:11" s="793" customFormat="1" ht="28.5" customHeight="1" x14ac:dyDescent="0.25">
      <c r="A1024" s="1565" t="s">
        <v>7585</v>
      </c>
      <c r="B1024" s="1566" t="s">
        <v>2574</v>
      </c>
      <c r="C1024" s="1565" t="s">
        <v>1363</v>
      </c>
      <c r="D1024" s="1565">
        <v>1503.34</v>
      </c>
      <c r="E1024" s="1565">
        <v>3035.15</v>
      </c>
      <c r="F1024" s="1565" t="s">
        <v>51</v>
      </c>
      <c r="G1024" s="1565">
        <v>49.32</v>
      </c>
      <c r="H1024" s="1565">
        <v>99.58</v>
      </c>
      <c r="I1024" s="1565" t="s">
        <v>7582</v>
      </c>
      <c r="J1024" s="1566">
        <v>0</v>
      </c>
      <c r="K1024" s="1554"/>
    </row>
    <row r="1025" spans="1:11" s="793" customFormat="1" ht="28.5" customHeight="1" x14ac:dyDescent="0.25">
      <c r="A1025" s="1565" t="s">
        <v>7586</v>
      </c>
      <c r="B1025" s="1566" t="s">
        <v>7587</v>
      </c>
      <c r="C1025" s="1565" t="s">
        <v>1331</v>
      </c>
      <c r="D1025" s="1565">
        <v>2334.38</v>
      </c>
      <c r="E1025" s="1565">
        <v>9084.34</v>
      </c>
      <c r="F1025" s="1565" t="s">
        <v>21</v>
      </c>
      <c r="G1025" s="1565">
        <v>251.18</v>
      </c>
      <c r="H1025" s="1565">
        <v>977.48</v>
      </c>
      <c r="I1025" s="1565">
        <v>10.19</v>
      </c>
      <c r="J1025" s="1566">
        <v>0</v>
      </c>
      <c r="K1025" s="1554"/>
    </row>
    <row r="1026" spans="1:11" s="793" customFormat="1" ht="28.5" customHeight="1" x14ac:dyDescent="0.25">
      <c r="A1026" s="1565" t="s">
        <v>2592</v>
      </c>
      <c r="B1026" s="1566" t="s">
        <v>7588</v>
      </c>
      <c r="C1026" s="1565" t="s">
        <v>1331</v>
      </c>
      <c r="D1026" s="1565">
        <v>2303.25</v>
      </c>
      <c r="E1026" s="1565">
        <v>11041.19</v>
      </c>
      <c r="F1026" s="1565" t="s">
        <v>21</v>
      </c>
      <c r="G1026" s="1565">
        <v>247.83</v>
      </c>
      <c r="H1026" s="1565">
        <v>1188.03</v>
      </c>
      <c r="I1026" s="1565" t="s">
        <v>6968</v>
      </c>
      <c r="J1026" s="1566">
        <v>0</v>
      </c>
      <c r="K1026" s="1554"/>
    </row>
    <row r="1027" spans="1:11" s="793" customFormat="1" ht="28.5" customHeight="1" x14ac:dyDescent="0.25">
      <c r="A1027" s="1565" t="s">
        <v>2594</v>
      </c>
      <c r="B1027" s="1566" t="s">
        <v>7589</v>
      </c>
      <c r="C1027" s="1565" t="s">
        <v>1331</v>
      </c>
      <c r="D1027" s="1565">
        <v>760.07</v>
      </c>
      <c r="E1027" s="1565">
        <v>9215.26</v>
      </c>
      <c r="F1027" s="1565" t="s">
        <v>21</v>
      </c>
      <c r="G1027" s="1565">
        <v>81.78</v>
      </c>
      <c r="H1027" s="1565">
        <v>991.56</v>
      </c>
      <c r="I1027" s="1565" t="s">
        <v>6968</v>
      </c>
      <c r="J1027" s="1566">
        <v>0</v>
      </c>
      <c r="K1027" s="1554"/>
    </row>
    <row r="1028" spans="1:11" s="793" customFormat="1" ht="28.5" customHeight="1" x14ac:dyDescent="0.25">
      <c r="A1028" s="1565" t="s">
        <v>7590</v>
      </c>
      <c r="B1028" s="1566" t="s">
        <v>7591</v>
      </c>
      <c r="C1028" s="1565" t="s">
        <v>1331</v>
      </c>
      <c r="D1028" s="1565">
        <v>2643.14</v>
      </c>
      <c r="E1028" s="1565">
        <v>17821.04</v>
      </c>
      <c r="F1028" s="1565" t="s">
        <v>21</v>
      </c>
      <c r="G1028" s="1565">
        <v>284.39999999999998</v>
      </c>
      <c r="H1028" s="1565">
        <v>1917.54</v>
      </c>
      <c r="I1028" s="1565">
        <v>10.8</v>
      </c>
      <c r="J1028" s="1566">
        <v>0</v>
      </c>
      <c r="K1028" s="1554"/>
    </row>
    <row r="1029" spans="1:11" s="793" customFormat="1" ht="28.5" customHeight="1" x14ac:dyDescent="0.25">
      <c r="A1029" s="1565" t="s">
        <v>7592</v>
      </c>
      <c r="B1029" s="1566" t="s">
        <v>7593</v>
      </c>
      <c r="C1029" s="1565" t="s">
        <v>1331</v>
      </c>
      <c r="D1029" s="1565">
        <v>2109.65</v>
      </c>
      <c r="E1029" s="1565">
        <v>18502.55</v>
      </c>
      <c r="F1029" s="1565" t="s">
        <v>21</v>
      </c>
      <c r="G1029" s="1565">
        <v>227</v>
      </c>
      <c r="H1029" s="1565">
        <v>1990.87</v>
      </c>
      <c r="I1029" s="1565">
        <v>10.8</v>
      </c>
      <c r="J1029" s="1566">
        <v>0</v>
      </c>
      <c r="K1029" s="1554"/>
    </row>
    <row r="1030" spans="1:11" s="793" customFormat="1" ht="28.5" customHeight="1" x14ac:dyDescent="0.25">
      <c r="A1030" s="1565" t="s">
        <v>2602</v>
      </c>
      <c r="B1030" s="1566" t="s">
        <v>7594</v>
      </c>
      <c r="C1030" s="1565" t="s">
        <v>1331</v>
      </c>
      <c r="D1030" s="1565">
        <v>3016.64</v>
      </c>
      <c r="E1030" s="1565">
        <v>19531.04</v>
      </c>
      <c r="F1030" s="1565" t="s">
        <v>21</v>
      </c>
      <c r="G1030" s="1565">
        <v>324.58999999999997</v>
      </c>
      <c r="H1030" s="1565">
        <v>2101.54</v>
      </c>
      <c r="I1030" s="1565">
        <v>10.8</v>
      </c>
      <c r="J1030" s="1566">
        <v>0</v>
      </c>
      <c r="K1030" s="1554"/>
    </row>
    <row r="1031" spans="1:11" s="793" customFormat="1" ht="28.5" customHeight="1" x14ac:dyDescent="0.25">
      <c r="A1031" s="1565" t="s">
        <v>7595</v>
      </c>
      <c r="B1031" s="1566" t="s">
        <v>7596</v>
      </c>
      <c r="C1031" s="1565" t="s">
        <v>1331</v>
      </c>
      <c r="D1031" s="1565">
        <v>2643.14</v>
      </c>
      <c r="E1031" s="1565">
        <v>12169.04</v>
      </c>
      <c r="F1031" s="1565" t="s">
        <v>21</v>
      </c>
      <c r="G1031" s="1565">
        <v>284.39999999999998</v>
      </c>
      <c r="H1031" s="1565">
        <v>1309.3900000000001</v>
      </c>
      <c r="I1031" s="1565">
        <v>10.8</v>
      </c>
      <c r="J1031" s="1566">
        <v>0</v>
      </c>
      <c r="K1031" s="1554"/>
    </row>
    <row r="1032" spans="1:11" s="793" customFormat="1" ht="28.5" customHeight="1" x14ac:dyDescent="0.25">
      <c r="A1032" s="1565" t="s">
        <v>7597</v>
      </c>
      <c r="B1032" s="1566" t="s">
        <v>7598</v>
      </c>
      <c r="C1032" s="1565" t="s">
        <v>1138</v>
      </c>
      <c r="D1032" s="1565">
        <v>12.64</v>
      </c>
      <c r="E1032" s="1565">
        <v>242.77</v>
      </c>
      <c r="F1032" s="1565" t="s">
        <v>51</v>
      </c>
      <c r="G1032" s="1565">
        <v>41.46</v>
      </c>
      <c r="H1032" s="1565">
        <v>796.49</v>
      </c>
      <c r="I1032" s="1565">
        <v>10.8</v>
      </c>
      <c r="J1032" s="1566">
        <v>0</v>
      </c>
      <c r="K1032" s="1554"/>
    </row>
    <row r="1033" spans="1:11" s="793" customFormat="1" ht="28.5" customHeight="1" x14ac:dyDescent="0.25">
      <c r="A1033" s="1565" t="s">
        <v>7599</v>
      </c>
      <c r="B1033" s="1566" t="s">
        <v>7600</v>
      </c>
      <c r="C1033" s="1565" t="s">
        <v>1138</v>
      </c>
      <c r="D1033" s="1565">
        <v>12.64</v>
      </c>
      <c r="E1033" s="1565">
        <v>267.07</v>
      </c>
      <c r="F1033" s="1565" t="s">
        <v>51</v>
      </c>
      <c r="G1033" s="1565">
        <v>41.46</v>
      </c>
      <c r="H1033" s="1565">
        <v>876.21</v>
      </c>
      <c r="I1033" s="1565">
        <v>10.8</v>
      </c>
      <c r="J1033" s="1566">
        <v>0</v>
      </c>
      <c r="K1033" s="1554"/>
    </row>
    <row r="1034" spans="1:11" s="793" customFormat="1" ht="28.5" customHeight="1" x14ac:dyDescent="0.25">
      <c r="A1034" s="1565" t="s">
        <v>7601</v>
      </c>
      <c r="B1034" s="1566" t="s">
        <v>7602</v>
      </c>
      <c r="C1034" s="1565" t="s">
        <v>1331</v>
      </c>
      <c r="D1034" s="1565">
        <v>2109.65</v>
      </c>
      <c r="E1034" s="1565">
        <v>31256.73</v>
      </c>
      <c r="F1034" s="1565" t="s">
        <v>21</v>
      </c>
      <c r="G1034" s="1565">
        <v>227</v>
      </c>
      <c r="H1034" s="1565">
        <v>3363.22</v>
      </c>
      <c r="I1034" s="1565">
        <v>10.8</v>
      </c>
      <c r="J1034" s="1566">
        <v>0</v>
      </c>
      <c r="K1034" s="1554"/>
    </row>
    <row r="1035" spans="1:11" s="793" customFormat="1" ht="28.5" customHeight="1" x14ac:dyDescent="0.25">
      <c r="A1035" s="1565" t="s">
        <v>7603</v>
      </c>
      <c r="B1035" s="1566" t="s">
        <v>7604</v>
      </c>
      <c r="C1035" s="1565" t="s">
        <v>1331</v>
      </c>
      <c r="D1035" s="1565">
        <v>1994.49</v>
      </c>
      <c r="E1035" s="1565">
        <v>34968.82</v>
      </c>
      <c r="F1035" s="1565" t="s">
        <v>21</v>
      </c>
      <c r="G1035" s="1565">
        <v>214.61</v>
      </c>
      <c r="H1035" s="1565">
        <v>3762.65</v>
      </c>
      <c r="I1035" s="1565">
        <v>10.8</v>
      </c>
      <c r="J1035" s="1566">
        <v>0</v>
      </c>
      <c r="K1035" s="1554"/>
    </row>
    <row r="1036" spans="1:11" s="793" customFormat="1" ht="28.5" customHeight="1" x14ac:dyDescent="0.25">
      <c r="A1036" s="1565" t="s">
        <v>7605</v>
      </c>
      <c r="B1036" s="1566" t="s">
        <v>7606</v>
      </c>
      <c r="C1036" s="1565" t="s">
        <v>1331</v>
      </c>
      <c r="D1036" s="1565">
        <v>2109.65</v>
      </c>
      <c r="E1036" s="1565">
        <v>31256.73</v>
      </c>
      <c r="F1036" s="1565" t="s">
        <v>21</v>
      </c>
      <c r="G1036" s="1565">
        <v>227</v>
      </c>
      <c r="H1036" s="1565">
        <v>3363.22</v>
      </c>
      <c r="I1036" s="1565">
        <v>10.8</v>
      </c>
      <c r="J1036" s="1566">
        <v>0</v>
      </c>
      <c r="K1036" s="1554"/>
    </row>
    <row r="1037" spans="1:11" s="793" customFormat="1" ht="28.5" customHeight="1" x14ac:dyDescent="0.25">
      <c r="A1037" s="1565" t="s">
        <v>7607</v>
      </c>
      <c r="B1037" s="1566" t="s">
        <v>7608</v>
      </c>
      <c r="C1037" s="1565" t="s">
        <v>1331</v>
      </c>
      <c r="D1037" s="1565">
        <v>3016.64</v>
      </c>
      <c r="E1037" s="1565">
        <v>29612.21</v>
      </c>
      <c r="F1037" s="1565" t="s">
        <v>21</v>
      </c>
      <c r="G1037" s="1565">
        <v>324.58999999999997</v>
      </c>
      <c r="H1037" s="1565">
        <v>3186.27</v>
      </c>
      <c r="I1037" s="1565">
        <v>10.8</v>
      </c>
      <c r="J1037" s="1566">
        <v>0</v>
      </c>
      <c r="K1037" s="1554"/>
    </row>
    <row r="1038" spans="1:11" s="793" customFormat="1" ht="28.5" customHeight="1" x14ac:dyDescent="0.25">
      <c r="A1038" s="1565" t="s">
        <v>7609</v>
      </c>
      <c r="B1038" s="1566" t="s">
        <v>7610</v>
      </c>
      <c r="C1038" s="1565" t="s">
        <v>1331</v>
      </c>
      <c r="D1038" s="1565">
        <v>3016.64</v>
      </c>
      <c r="E1038" s="1565">
        <v>29612.21</v>
      </c>
      <c r="F1038" s="1565" t="s">
        <v>21</v>
      </c>
      <c r="G1038" s="1565">
        <v>324.58999999999997</v>
      </c>
      <c r="H1038" s="1565">
        <v>3186.27</v>
      </c>
      <c r="I1038" s="1565">
        <v>10.8</v>
      </c>
      <c r="J1038" s="1566">
        <v>0</v>
      </c>
      <c r="K1038" s="1554"/>
    </row>
    <row r="1039" spans="1:11" s="793" customFormat="1" ht="28.5" customHeight="1" x14ac:dyDescent="0.25">
      <c r="A1039" s="1565" t="s">
        <v>7611</v>
      </c>
      <c r="B1039" s="1566" t="s">
        <v>7612</v>
      </c>
      <c r="C1039" s="1565" t="s">
        <v>1331</v>
      </c>
      <c r="D1039" s="1565">
        <v>2943.8</v>
      </c>
      <c r="E1039" s="1565">
        <v>32090.880000000001</v>
      </c>
      <c r="F1039" s="1565" t="s">
        <v>21</v>
      </c>
      <c r="G1039" s="1565">
        <v>316.75</v>
      </c>
      <c r="H1039" s="1565">
        <v>3452.98</v>
      </c>
      <c r="I1039" s="1566">
        <v>10.8</v>
      </c>
      <c r="J1039" s="1566">
        <v>10.8</v>
      </c>
      <c r="K1039" s="1554"/>
    </row>
    <row r="1040" spans="1:11" s="793" customFormat="1" ht="28.5" customHeight="1" x14ac:dyDescent="0.25">
      <c r="A1040" s="1565" t="s">
        <v>7613</v>
      </c>
      <c r="B1040" s="1566" t="s">
        <v>7614</v>
      </c>
      <c r="C1040" s="1565" t="s">
        <v>1331</v>
      </c>
      <c r="D1040" s="1565">
        <v>1994.49</v>
      </c>
      <c r="E1040" s="1565">
        <v>26038.57</v>
      </c>
      <c r="F1040" s="1565" t="s">
        <v>21</v>
      </c>
      <c r="G1040" s="1565">
        <v>214.61</v>
      </c>
      <c r="H1040" s="1565">
        <v>2801.75</v>
      </c>
      <c r="I1040" s="1566">
        <v>10.220000000000001</v>
      </c>
      <c r="J1040" s="1566">
        <v>10.220000000000001</v>
      </c>
      <c r="K1040" s="1554"/>
    </row>
    <row r="1041" spans="1:11" s="793" customFormat="1" ht="28.5" customHeight="1" x14ac:dyDescent="0.25">
      <c r="A1041" s="1565" t="s">
        <v>7615</v>
      </c>
      <c r="B1041" s="1566" t="s">
        <v>7616</v>
      </c>
      <c r="C1041" s="1565" t="s">
        <v>1331</v>
      </c>
      <c r="D1041" s="1565">
        <v>2643.14</v>
      </c>
      <c r="E1041" s="1565">
        <v>18777.560000000001</v>
      </c>
      <c r="F1041" s="1565" t="s">
        <v>21</v>
      </c>
      <c r="G1041" s="1565">
        <v>284.39999999999998</v>
      </c>
      <c r="H1041" s="1565">
        <v>2020.47</v>
      </c>
      <c r="I1041" s="1566">
        <v>10.220000000000001</v>
      </c>
      <c r="J1041" s="1566">
        <v>10.220000000000001</v>
      </c>
      <c r="K1041" s="1554"/>
    </row>
    <row r="1042" spans="1:11" s="793" customFormat="1" ht="28.5" customHeight="1" x14ac:dyDescent="0.25">
      <c r="A1042" s="1565" t="s">
        <v>7617</v>
      </c>
      <c r="B1042" s="1566" t="s">
        <v>7618</v>
      </c>
      <c r="C1042" s="1565" t="s">
        <v>1331</v>
      </c>
      <c r="D1042" s="1565">
        <v>2643.14</v>
      </c>
      <c r="E1042" s="1565">
        <v>16481.21</v>
      </c>
      <c r="F1042" s="1565" t="s">
        <v>21</v>
      </c>
      <c r="G1042" s="1565">
        <v>284.39999999999998</v>
      </c>
      <c r="H1042" s="1565">
        <v>1773.38</v>
      </c>
      <c r="I1042" s="1566">
        <v>10.220000000000001</v>
      </c>
      <c r="J1042" s="1566">
        <v>10.220000000000001</v>
      </c>
      <c r="K1042" s="1554"/>
    </row>
    <row r="1043" spans="1:11" s="793" customFormat="1" ht="28.5" customHeight="1" x14ac:dyDescent="0.25">
      <c r="A1043" s="1565" t="s">
        <v>7619</v>
      </c>
      <c r="B1043" s="1566" t="s">
        <v>7620</v>
      </c>
      <c r="C1043" s="1565" t="s">
        <v>1331</v>
      </c>
      <c r="D1043" s="1565">
        <v>3016.64</v>
      </c>
      <c r="E1043" s="1565">
        <v>18130.46</v>
      </c>
      <c r="F1043" s="1565" t="s">
        <v>21</v>
      </c>
      <c r="G1043" s="1565">
        <v>324.58999999999997</v>
      </c>
      <c r="H1043" s="1565">
        <v>1950.84</v>
      </c>
      <c r="I1043" s="1566">
        <v>10.8</v>
      </c>
      <c r="J1043" s="1566">
        <v>10.8</v>
      </c>
      <c r="K1043" s="1554"/>
    </row>
    <row r="1044" spans="1:11" s="793" customFormat="1" ht="28.5" customHeight="1" x14ac:dyDescent="0.25">
      <c r="A1044" s="1565" t="s">
        <v>7621</v>
      </c>
      <c r="B1044" s="1566" t="s">
        <v>7622</v>
      </c>
      <c r="C1044" s="1565" t="s">
        <v>1363</v>
      </c>
      <c r="D1044" s="1565">
        <v>6100.5</v>
      </c>
      <c r="E1044" s="1565">
        <v>25406.080000000002</v>
      </c>
      <c r="F1044" s="1565" t="s">
        <v>51</v>
      </c>
      <c r="G1044" s="1565">
        <v>200.15</v>
      </c>
      <c r="H1044" s="1565">
        <v>833.53</v>
      </c>
      <c r="I1044" s="1566">
        <v>10.8</v>
      </c>
      <c r="J1044" s="1566">
        <v>10.8</v>
      </c>
      <c r="K1044" s="1554"/>
    </row>
    <row r="1045" spans="1:11" s="793" customFormat="1" ht="28.5" customHeight="1" x14ac:dyDescent="0.25">
      <c r="A1045" s="1565" t="s">
        <v>7623</v>
      </c>
      <c r="B1045" s="1566" t="s">
        <v>7624</v>
      </c>
      <c r="C1045" s="1565" t="s">
        <v>1331</v>
      </c>
      <c r="D1045" s="1565">
        <v>2941.94</v>
      </c>
      <c r="E1045" s="1565">
        <v>26986.01</v>
      </c>
      <c r="F1045" s="1565" t="s">
        <v>21</v>
      </c>
      <c r="G1045" s="1565">
        <v>316.55</v>
      </c>
      <c r="H1045" s="1565">
        <v>2903.69</v>
      </c>
      <c r="I1045" s="1566">
        <v>10.8</v>
      </c>
      <c r="J1045" s="1566">
        <v>10.8</v>
      </c>
      <c r="K1045" s="1554"/>
    </row>
    <row r="1046" spans="1:11" s="793" customFormat="1" ht="28.5" customHeight="1" x14ac:dyDescent="0.25">
      <c r="A1046" s="1565" t="s">
        <v>7625</v>
      </c>
      <c r="B1046" s="1566" t="s">
        <v>7626</v>
      </c>
      <c r="C1046" s="1565" t="s">
        <v>1363</v>
      </c>
      <c r="D1046" s="1565">
        <v>6100.5</v>
      </c>
      <c r="E1046" s="1565">
        <v>25406.080000000002</v>
      </c>
      <c r="F1046" s="1565" t="s">
        <v>51</v>
      </c>
      <c r="G1046" s="1565">
        <v>200.15</v>
      </c>
      <c r="H1046" s="1565">
        <v>833.53</v>
      </c>
      <c r="I1046" s="1566">
        <v>10.8</v>
      </c>
      <c r="J1046" s="1566">
        <v>10.8</v>
      </c>
      <c r="K1046" s="1554"/>
    </row>
    <row r="1047" spans="1:11" s="793" customFormat="1" ht="28.5" customHeight="1" x14ac:dyDescent="0.25">
      <c r="A1047" s="1565" t="s">
        <v>7627</v>
      </c>
      <c r="B1047" s="1566" t="s">
        <v>7628</v>
      </c>
      <c r="C1047" s="1565" t="s">
        <v>1331</v>
      </c>
      <c r="D1047" s="1565">
        <v>1994.49</v>
      </c>
      <c r="E1047" s="1565">
        <v>28590.07</v>
      </c>
      <c r="F1047" s="1565" t="s">
        <v>21</v>
      </c>
      <c r="G1047" s="1565">
        <v>214.61</v>
      </c>
      <c r="H1047" s="1565">
        <v>3076.29</v>
      </c>
      <c r="I1047" s="1566">
        <v>10.220000000000001</v>
      </c>
      <c r="J1047" s="1566">
        <v>10.220000000000001</v>
      </c>
      <c r="K1047" s="1554"/>
    </row>
    <row r="1048" spans="1:11" s="793" customFormat="1" ht="28.5" customHeight="1" x14ac:dyDescent="0.25">
      <c r="A1048" s="1565" t="s">
        <v>7629</v>
      </c>
      <c r="B1048" s="1566" t="s">
        <v>7630</v>
      </c>
      <c r="C1048" s="1565" t="s">
        <v>1331</v>
      </c>
      <c r="D1048" s="1565">
        <v>1994.49</v>
      </c>
      <c r="E1048" s="1565">
        <v>21573.439999999999</v>
      </c>
      <c r="F1048" s="1565" t="s">
        <v>21</v>
      </c>
      <c r="G1048" s="1565">
        <v>214.61</v>
      </c>
      <c r="H1048" s="1565">
        <v>2321.3000000000002</v>
      </c>
      <c r="I1048" s="1566">
        <v>10.220000000000001</v>
      </c>
      <c r="J1048" s="1566">
        <v>10.220000000000001</v>
      </c>
      <c r="K1048" s="1554"/>
    </row>
    <row r="1049" spans="1:11" s="793" customFormat="1" ht="28.5" customHeight="1" x14ac:dyDescent="0.25">
      <c r="A1049" s="1565" t="s">
        <v>7631</v>
      </c>
      <c r="B1049" s="1566" t="s">
        <v>7632</v>
      </c>
      <c r="C1049" s="1565" t="s">
        <v>1331</v>
      </c>
      <c r="D1049" s="1565">
        <v>2943.8</v>
      </c>
      <c r="E1049" s="1565">
        <v>14536.57</v>
      </c>
      <c r="F1049" s="1565" t="s">
        <v>21</v>
      </c>
      <c r="G1049" s="1565">
        <v>316.75</v>
      </c>
      <c r="H1049" s="1565">
        <v>1564.13</v>
      </c>
      <c r="I1049" s="1566">
        <v>10.8</v>
      </c>
      <c r="J1049" s="1566">
        <v>10.8</v>
      </c>
      <c r="K1049" s="1554"/>
    </row>
    <row r="1050" spans="1:11" s="793" customFormat="1" ht="28.5" customHeight="1" x14ac:dyDescent="0.25">
      <c r="A1050" s="1565" t="s">
        <v>7633</v>
      </c>
      <c r="B1050" s="1566" t="s">
        <v>7634</v>
      </c>
      <c r="C1050" s="1565" t="s">
        <v>1331</v>
      </c>
      <c r="D1050" s="1565">
        <v>2974.93</v>
      </c>
      <c r="E1050" s="1565">
        <v>15115.33</v>
      </c>
      <c r="F1050" s="1565" t="s">
        <v>21</v>
      </c>
      <c r="G1050" s="1565">
        <v>320.10000000000002</v>
      </c>
      <c r="H1050" s="1565">
        <v>1626.41</v>
      </c>
      <c r="I1050" s="1566">
        <v>10.8</v>
      </c>
      <c r="J1050" s="1566">
        <v>10.8</v>
      </c>
      <c r="K1050" s="1554"/>
    </row>
    <row r="1051" spans="1:11" s="793" customFormat="1" ht="28.5" customHeight="1" x14ac:dyDescent="0.25">
      <c r="A1051" s="1565" t="s">
        <v>7635</v>
      </c>
      <c r="B1051" s="1566" t="s">
        <v>2583</v>
      </c>
      <c r="C1051" s="1565" t="s">
        <v>1331</v>
      </c>
      <c r="D1051" s="1565">
        <v>3517.13</v>
      </c>
      <c r="E1051" s="1565">
        <v>10052.61</v>
      </c>
      <c r="F1051" s="1565" t="s">
        <v>21</v>
      </c>
      <c r="G1051" s="1565">
        <v>378.44</v>
      </c>
      <c r="H1051" s="1565">
        <v>1081.6600000000001</v>
      </c>
      <c r="I1051" s="1566">
        <v>10.5</v>
      </c>
      <c r="J1051" s="1566">
        <v>10.5</v>
      </c>
      <c r="K1051" s="1554"/>
    </row>
    <row r="1052" spans="1:11" s="793" customFormat="1" ht="28.5" customHeight="1" x14ac:dyDescent="0.25">
      <c r="A1052" s="1565" t="s">
        <v>7636</v>
      </c>
      <c r="B1052" s="1566" t="s">
        <v>7637</v>
      </c>
      <c r="C1052" s="1565" t="s">
        <v>1268</v>
      </c>
      <c r="D1052" s="1565">
        <v>1527.37</v>
      </c>
      <c r="E1052" s="1565">
        <v>4329.6499999999996</v>
      </c>
      <c r="F1052" s="1565" t="s">
        <v>22</v>
      </c>
      <c r="G1052" s="1565">
        <v>539.39</v>
      </c>
      <c r="H1052" s="1565">
        <v>1529</v>
      </c>
      <c r="I1052" s="1566" t="s">
        <v>7638</v>
      </c>
      <c r="J1052" s="1566" t="s">
        <v>7638</v>
      </c>
      <c r="K1052" s="1554"/>
    </row>
    <row r="1053" spans="1:11" s="793" customFormat="1" ht="28.5" customHeight="1" x14ac:dyDescent="0.25">
      <c r="A1053" s="1565" t="s">
        <v>7639</v>
      </c>
      <c r="B1053" s="1566" t="s">
        <v>7640</v>
      </c>
      <c r="C1053" s="1565" t="s">
        <v>1268</v>
      </c>
      <c r="D1053" s="1565">
        <v>4366.05</v>
      </c>
      <c r="E1053" s="1565">
        <v>9409.41</v>
      </c>
      <c r="F1053" s="1565" t="s">
        <v>22</v>
      </c>
      <c r="G1053" s="1565">
        <v>1541.86</v>
      </c>
      <c r="H1053" s="1565">
        <v>3322.91</v>
      </c>
      <c r="I1053" s="1566" t="s">
        <v>7638</v>
      </c>
      <c r="J1053" s="1566" t="s">
        <v>7638</v>
      </c>
      <c r="K1053" s="1554"/>
    </row>
    <row r="1054" spans="1:11" s="793" customFormat="1" ht="28.5" customHeight="1" x14ac:dyDescent="0.25">
      <c r="A1054" s="1565" t="s">
        <v>7641</v>
      </c>
      <c r="B1054" s="1566" t="s">
        <v>7642</v>
      </c>
      <c r="C1054" s="1565" t="s">
        <v>1268</v>
      </c>
      <c r="D1054" s="1565">
        <v>4262.63</v>
      </c>
      <c r="E1054" s="1565">
        <v>9067.9500000000007</v>
      </c>
      <c r="F1054" s="1565" t="s">
        <v>22</v>
      </c>
      <c r="G1054" s="1565">
        <v>1505.34</v>
      </c>
      <c r="H1054" s="1565">
        <v>3202.32</v>
      </c>
      <c r="I1054" s="1566" t="s">
        <v>7638</v>
      </c>
      <c r="J1054" s="1566" t="s">
        <v>7638</v>
      </c>
      <c r="K1054" s="1554"/>
    </row>
    <row r="1055" spans="1:11" s="793" customFormat="1" ht="28.5" customHeight="1" x14ac:dyDescent="0.25">
      <c r="A1055" s="1565" t="s">
        <v>7643</v>
      </c>
      <c r="B1055" s="1566" t="s">
        <v>7644</v>
      </c>
      <c r="C1055" s="1565" t="s">
        <v>1268</v>
      </c>
      <c r="D1055" s="1565">
        <v>4172.97</v>
      </c>
      <c r="E1055" s="1565">
        <v>8877.34</v>
      </c>
      <c r="F1055" s="1565" t="s">
        <v>22</v>
      </c>
      <c r="G1055" s="1565">
        <v>1473.67</v>
      </c>
      <c r="H1055" s="1565">
        <v>3135.01</v>
      </c>
      <c r="I1055" s="1566" t="s">
        <v>7638</v>
      </c>
      <c r="J1055" s="1566" t="s">
        <v>7638</v>
      </c>
      <c r="K1055" s="1554"/>
    </row>
    <row r="1056" spans="1:11" s="793" customFormat="1" ht="28.5" customHeight="1" x14ac:dyDescent="0.25">
      <c r="A1056" s="1565" t="s">
        <v>6551</v>
      </c>
      <c r="B1056" s="1566" t="s">
        <v>7645</v>
      </c>
      <c r="C1056" s="1565" t="s">
        <v>1268</v>
      </c>
      <c r="D1056" s="1565">
        <v>5402.73</v>
      </c>
      <c r="E1056" s="1565">
        <v>19340.32</v>
      </c>
      <c r="F1056" s="1565" t="s">
        <v>22</v>
      </c>
      <c r="G1056" s="1565">
        <v>1907.96</v>
      </c>
      <c r="H1056" s="1565">
        <v>6829.98</v>
      </c>
      <c r="I1056" s="1566" t="s">
        <v>7638</v>
      </c>
      <c r="J1056" s="1566" t="s">
        <v>7638</v>
      </c>
      <c r="K1056" s="1554"/>
    </row>
    <row r="1057" spans="1:11" s="793" customFormat="1" ht="28.5" customHeight="1" x14ac:dyDescent="0.25">
      <c r="A1057" s="1565" t="s">
        <v>7646</v>
      </c>
      <c r="B1057" s="1566" t="s">
        <v>7647</v>
      </c>
      <c r="C1057" s="1565" t="s">
        <v>1268</v>
      </c>
      <c r="D1057" s="1565">
        <v>3588.86</v>
      </c>
      <c r="E1057" s="1565">
        <v>16160.01</v>
      </c>
      <c r="F1057" s="1565" t="s">
        <v>22</v>
      </c>
      <c r="G1057" s="1565">
        <v>1267.3900000000001</v>
      </c>
      <c r="H1057" s="1565">
        <v>5706.86</v>
      </c>
      <c r="I1057" s="1566" t="s">
        <v>7638</v>
      </c>
      <c r="J1057" s="1566" t="s">
        <v>7638</v>
      </c>
      <c r="K1057" s="1554"/>
    </row>
    <row r="1058" spans="1:11" s="793" customFormat="1" ht="28.5" customHeight="1" x14ac:dyDescent="0.25">
      <c r="A1058" s="1565" t="s">
        <v>7648</v>
      </c>
      <c r="B1058" s="1566" t="s">
        <v>7649</v>
      </c>
      <c r="C1058" s="1565" t="s">
        <v>1268</v>
      </c>
      <c r="D1058" s="1565">
        <v>3989.62</v>
      </c>
      <c r="E1058" s="1565">
        <v>16278.17</v>
      </c>
      <c r="F1058" s="1565" t="s">
        <v>22</v>
      </c>
      <c r="G1058" s="1565">
        <v>1408.92</v>
      </c>
      <c r="H1058" s="1565">
        <v>5748.59</v>
      </c>
      <c r="I1058" s="1566" t="s">
        <v>7638</v>
      </c>
      <c r="J1058" s="1566" t="s">
        <v>7638</v>
      </c>
      <c r="K1058" s="1554"/>
    </row>
    <row r="1059" spans="1:11" s="793" customFormat="1" ht="28.5" customHeight="1" x14ac:dyDescent="0.25">
      <c r="A1059" s="1565" t="s">
        <v>7650</v>
      </c>
      <c r="B1059" s="1566" t="s">
        <v>7651</v>
      </c>
      <c r="C1059" s="1565" t="s">
        <v>1268</v>
      </c>
      <c r="D1059" s="1565">
        <v>3989.62</v>
      </c>
      <c r="E1059" s="1565">
        <v>17307.21</v>
      </c>
      <c r="F1059" s="1565" t="s">
        <v>22</v>
      </c>
      <c r="G1059" s="1565">
        <v>1408.92</v>
      </c>
      <c r="H1059" s="1565">
        <v>6111.99</v>
      </c>
      <c r="I1059" s="1566" t="s">
        <v>7638</v>
      </c>
      <c r="J1059" s="1566" t="s">
        <v>7638</v>
      </c>
      <c r="K1059" s="1554"/>
    </row>
    <row r="1060" spans="1:11" s="793" customFormat="1" ht="28.5" customHeight="1" x14ac:dyDescent="0.25">
      <c r="A1060" s="1565" t="s">
        <v>7652</v>
      </c>
      <c r="B1060" s="1566" t="s">
        <v>7653</v>
      </c>
      <c r="C1060" s="1565" t="s">
        <v>1331</v>
      </c>
      <c r="D1060" s="1565">
        <v>2707.88</v>
      </c>
      <c r="E1060" s="1565">
        <v>16898.59</v>
      </c>
      <c r="F1060" s="1565" t="s">
        <v>21</v>
      </c>
      <c r="G1060" s="1565">
        <v>291.37</v>
      </c>
      <c r="H1060" s="1565">
        <v>1818.29</v>
      </c>
      <c r="I1060" s="1566">
        <v>10.220000000000001</v>
      </c>
      <c r="J1060" s="1566">
        <v>10.220000000000001</v>
      </c>
      <c r="K1060" s="1554"/>
    </row>
    <row r="1061" spans="1:11" s="793" customFormat="1" ht="28.5" customHeight="1" x14ac:dyDescent="0.25">
      <c r="A1061" s="1565" t="s">
        <v>7654</v>
      </c>
      <c r="B1061" s="1566" t="s">
        <v>7655</v>
      </c>
      <c r="C1061" s="1565" t="s">
        <v>1331</v>
      </c>
      <c r="D1061" s="1565">
        <v>2643.14</v>
      </c>
      <c r="E1061" s="1565">
        <v>15618.85</v>
      </c>
      <c r="F1061" s="1565" t="s">
        <v>21</v>
      </c>
      <c r="G1061" s="1565">
        <v>284.39999999999998</v>
      </c>
      <c r="H1061" s="1565">
        <v>1680.59</v>
      </c>
      <c r="I1061" s="1565">
        <v>10.220000000000001</v>
      </c>
      <c r="J1061" s="1566">
        <v>0</v>
      </c>
      <c r="K1061" s="1554"/>
    </row>
    <row r="1062" spans="1:11" s="793" customFormat="1" ht="28.5" customHeight="1" x14ac:dyDescent="0.25">
      <c r="A1062" s="1565" t="s">
        <v>7656</v>
      </c>
      <c r="B1062" s="1566" t="s">
        <v>7657</v>
      </c>
      <c r="C1062" s="1565" t="s">
        <v>1331</v>
      </c>
      <c r="D1062" s="1565">
        <v>2182.4899999999998</v>
      </c>
      <c r="E1062" s="1565">
        <v>18170.669999999998</v>
      </c>
      <c r="F1062" s="1565" t="s">
        <v>21</v>
      </c>
      <c r="G1062" s="1565">
        <v>234.84</v>
      </c>
      <c r="H1062" s="1565">
        <v>1955.16</v>
      </c>
      <c r="I1062" s="1565">
        <v>10.220000000000001</v>
      </c>
      <c r="J1062" s="1566">
        <v>0</v>
      </c>
      <c r="K1062" s="1554"/>
    </row>
    <row r="1063" spans="1:11" s="793" customFormat="1" ht="28.5" customHeight="1" x14ac:dyDescent="0.25">
      <c r="A1063" s="1565" t="s">
        <v>7658</v>
      </c>
      <c r="B1063" s="1566" t="s">
        <v>7659</v>
      </c>
      <c r="C1063" s="1565" t="s">
        <v>1331</v>
      </c>
      <c r="D1063" s="1565">
        <v>3390.14</v>
      </c>
      <c r="E1063" s="1565">
        <v>24035.54</v>
      </c>
      <c r="F1063" s="1565" t="s">
        <v>21</v>
      </c>
      <c r="G1063" s="1565">
        <v>364.78</v>
      </c>
      <c r="H1063" s="1565">
        <v>2586.2199999999998</v>
      </c>
      <c r="I1063" s="1565">
        <v>10.220000000000001</v>
      </c>
      <c r="J1063" s="1566">
        <v>0</v>
      </c>
      <c r="K1063" s="1554"/>
    </row>
    <row r="1064" spans="1:11" s="793" customFormat="1" ht="28.5" customHeight="1" x14ac:dyDescent="0.25">
      <c r="A1064" s="1565" t="s">
        <v>7660</v>
      </c>
      <c r="B1064" s="1566" t="s">
        <v>7661</v>
      </c>
      <c r="C1064" s="1565" t="s">
        <v>1331</v>
      </c>
      <c r="D1064" s="1565">
        <v>2707.88</v>
      </c>
      <c r="E1064" s="1565">
        <v>12087.19</v>
      </c>
      <c r="F1064" s="1565" t="s">
        <v>21</v>
      </c>
      <c r="G1064" s="1565">
        <v>291.37</v>
      </c>
      <c r="H1064" s="1565">
        <v>1300.58</v>
      </c>
      <c r="I1064" s="1565">
        <v>10.7</v>
      </c>
      <c r="J1064" s="1566">
        <v>0</v>
      </c>
      <c r="K1064" s="1554"/>
    </row>
    <row r="1065" spans="1:11" s="793" customFormat="1" ht="28.5" customHeight="1" x14ac:dyDescent="0.25">
      <c r="A1065" s="1565" t="s">
        <v>7662</v>
      </c>
      <c r="B1065" s="1566" t="s">
        <v>7663</v>
      </c>
      <c r="C1065" s="1565" t="s">
        <v>1331</v>
      </c>
      <c r="D1065" s="1565">
        <v>3112.5</v>
      </c>
      <c r="E1065" s="1565">
        <v>19315.86</v>
      </c>
      <c r="F1065" s="1565" t="s">
        <v>21</v>
      </c>
      <c r="G1065" s="1565">
        <v>334.9</v>
      </c>
      <c r="H1065" s="1565">
        <v>2078.39</v>
      </c>
      <c r="I1065" s="1565">
        <v>10.7</v>
      </c>
      <c r="J1065" s="1566">
        <v>0</v>
      </c>
      <c r="K1065" s="1554"/>
    </row>
    <row r="1066" spans="1:11" s="793" customFormat="1" ht="28.5" customHeight="1" x14ac:dyDescent="0.25">
      <c r="A1066" s="1565" t="s">
        <v>7664</v>
      </c>
      <c r="B1066" s="1566" t="s">
        <v>7665</v>
      </c>
      <c r="C1066" s="1565" t="s">
        <v>2341</v>
      </c>
      <c r="D1066" s="1565">
        <v>66.3</v>
      </c>
      <c r="E1066" s="1565">
        <v>780.94</v>
      </c>
      <c r="F1066" s="1565" t="s">
        <v>21</v>
      </c>
      <c r="G1066" s="1565">
        <v>713.35</v>
      </c>
      <c r="H1066" s="1565">
        <v>8402.8700000000008</v>
      </c>
      <c r="I1066" s="1565">
        <v>10.23</v>
      </c>
      <c r="J1066" s="1566">
        <v>0</v>
      </c>
      <c r="K1066" s="1554"/>
    </row>
    <row r="1067" spans="1:11" s="793" customFormat="1" ht="28.5" customHeight="1" x14ac:dyDescent="0.25">
      <c r="A1067" s="1565" t="s">
        <v>7666</v>
      </c>
      <c r="B1067" s="1566" t="s">
        <v>7667</v>
      </c>
      <c r="C1067" s="1565" t="s">
        <v>2341</v>
      </c>
      <c r="D1067" s="1565">
        <v>66.3</v>
      </c>
      <c r="E1067" s="1565">
        <v>955.71</v>
      </c>
      <c r="F1067" s="1565" t="s">
        <v>21</v>
      </c>
      <c r="G1067" s="1565">
        <v>713.35</v>
      </c>
      <c r="H1067" s="1565">
        <v>10283.48</v>
      </c>
      <c r="I1067" s="1565">
        <v>10.23</v>
      </c>
      <c r="J1067" s="1566">
        <v>0</v>
      </c>
      <c r="K1067" s="1554"/>
    </row>
    <row r="1068" spans="1:11" s="793" customFormat="1" ht="28.5" customHeight="1" x14ac:dyDescent="0.25">
      <c r="A1068" s="1565" t="s">
        <v>7668</v>
      </c>
      <c r="B1068" s="1566" t="s">
        <v>7669</v>
      </c>
      <c r="C1068" s="1565" t="s">
        <v>2341</v>
      </c>
      <c r="D1068" s="1565">
        <v>66.3</v>
      </c>
      <c r="E1068" s="1565">
        <v>955.71</v>
      </c>
      <c r="F1068" s="1565" t="s">
        <v>21</v>
      </c>
      <c r="G1068" s="1565">
        <v>713.35</v>
      </c>
      <c r="H1068" s="1565">
        <v>10283.48</v>
      </c>
      <c r="I1068" s="1565">
        <v>10.23</v>
      </c>
      <c r="J1068" s="1566">
        <v>0</v>
      </c>
      <c r="K1068" s="1554"/>
    </row>
    <row r="1069" spans="1:11" s="793" customFormat="1" ht="28.5" customHeight="1" x14ac:dyDescent="0.25">
      <c r="A1069" s="1565" t="s">
        <v>7670</v>
      </c>
      <c r="B1069" s="1566" t="s">
        <v>7671</v>
      </c>
      <c r="C1069" s="1565" t="s">
        <v>2341</v>
      </c>
      <c r="D1069" s="1565">
        <v>66.3</v>
      </c>
      <c r="E1069" s="1565">
        <v>955.71</v>
      </c>
      <c r="F1069" s="1565" t="s">
        <v>21</v>
      </c>
      <c r="G1069" s="1565">
        <v>713.35</v>
      </c>
      <c r="H1069" s="1565">
        <v>10283.48</v>
      </c>
      <c r="I1069" s="1565">
        <v>10.23</v>
      </c>
      <c r="J1069" s="1566">
        <v>0</v>
      </c>
      <c r="K1069" s="1554"/>
    </row>
    <row r="1070" spans="1:11" s="793" customFormat="1" ht="28.5" customHeight="1" x14ac:dyDescent="0.25">
      <c r="A1070" s="1565" t="s">
        <v>7672</v>
      </c>
      <c r="B1070" s="1566" t="s">
        <v>7673</v>
      </c>
      <c r="C1070" s="1565" t="s">
        <v>2341</v>
      </c>
      <c r="D1070" s="1565">
        <v>66.3</v>
      </c>
      <c r="E1070" s="1565">
        <v>1036.0899999999999</v>
      </c>
      <c r="F1070" s="1565" t="s">
        <v>21</v>
      </c>
      <c r="G1070" s="1565">
        <v>713.35</v>
      </c>
      <c r="H1070" s="1565">
        <v>11148.29</v>
      </c>
      <c r="I1070" s="1565">
        <v>10.23</v>
      </c>
      <c r="J1070" s="1566">
        <v>0</v>
      </c>
      <c r="K1070" s="1554"/>
    </row>
    <row r="1071" spans="1:11" s="793" customFormat="1" ht="28.5" customHeight="1" x14ac:dyDescent="0.25">
      <c r="A1071" s="1565" t="s">
        <v>7674</v>
      </c>
      <c r="B1071" s="1566" t="s">
        <v>7675</v>
      </c>
      <c r="C1071" s="1565" t="s">
        <v>2341</v>
      </c>
      <c r="D1071" s="1565">
        <v>66.3</v>
      </c>
      <c r="E1071" s="1565">
        <v>1131.77</v>
      </c>
      <c r="F1071" s="1565" t="s">
        <v>21</v>
      </c>
      <c r="G1071" s="1565">
        <v>713.35</v>
      </c>
      <c r="H1071" s="1565">
        <v>12177.81</v>
      </c>
      <c r="I1071" s="1565">
        <v>10.23</v>
      </c>
      <c r="J1071" s="1566">
        <v>0</v>
      </c>
      <c r="K1071" s="1554"/>
    </row>
    <row r="1072" spans="1:11" s="793" customFormat="1" ht="28.5" customHeight="1" x14ac:dyDescent="0.25">
      <c r="A1072" s="1565" t="s">
        <v>7676</v>
      </c>
      <c r="B1072" s="1566" t="s">
        <v>7677</v>
      </c>
      <c r="C1072" s="1565" t="s">
        <v>2341</v>
      </c>
      <c r="D1072" s="1565">
        <v>66.3</v>
      </c>
      <c r="E1072" s="1565">
        <v>955.71</v>
      </c>
      <c r="F1072" s="1565" t="s">
        <v>21</v>
      </c>
      <c r="G1072" s="1565">
        <v>713.35</v>
      </c>
      <c r="H1072" s="1565">
        <v>10283.48</v>
      </c>
      <c r="I1072" s="1565">
        <v>10.23</v>
      </c>
      <c r="J1072" s="1566">
        <v>0</v>
      </c>
      <c r="K1072" s="1554"/>
    </row>
    <row r="1073" spans="1:11" s="793" customFormat="1" ht="28.5" customHeight="1" x14ac:dyDescent="0.25">
      <c r="A1073" s="1565" t="s">
        <v>7678</v>
      </c>
      <c r="B1073" s="1566" t="s">
        <v>7679</v>
      </c>
      <c r="C1073" s="1565" t="s">
        <v>2341</v>
      </c>
      <c r="D1073" s="1565">
        <v>66.3</v>
      </c>
      <c r="E1073" s="1565">
        <v>955.71</v>
      </c>
      <c r="F1073" s="1565" t="s">
        <v>21</v>
      </c>
      <c r="G1073" s="1565">
        <v>713.35</v>
      </c>
      <c r="H1073" s="1565">
        <v>10283.48</v>
      </c>
      <c r="I1073" s="1565">
        <v>10.23</v>
      </c>
      <c r="J1073" s="1566">
        <v>0</v>
      </c>
      <c r="K1073" s="1554"/>
    </row>
    <row r="1074" spans="1:11" s="793" customFormat="1" ht="28.5" customHeight="1" x14ac:dyDescent="0.25">
      <c r="A1074" s="1565" t="s">
        <v>7680</v>
      </c>
      <c r="B1074" s="1566" t="s">
        <v>7681</v>
      </c>
      <c r="C1074" s="1565" t="s">
        <v>2341</v>
      </c>
      <c r="D1074" s="1565">
        <v>66.3</v>
      </c>
      <c r="E1074" s="1565">
        <v>1355.02</v>
      </c>
      <c r="F1074" s="1565" t="s">
        <v>21</v>
      </c>
      <c r="G1074" s="1565">
        <v>713.35</v>
      </c>
      <c r="H1074" s="1565">
        <v>14580.06</v>
      </c>
      <c r="I1074" s="1565">
        <v>10.23</v>
      </c>
      <c r="J1074" s="1566">
        <v>0</v>
      </c>
      <c r="K1074" s="1554"/>
    </row>
    <row r="1075" spans="1:11" s="793" customFormat="1" ht="28.5" customHeight="1" x14ac:dyDescent="0.25">
      <c r="A1075" s="1565" t="s">
        <v>7682</v>
      </c>
      <c r="B1075" s="1566" t="s">
        <v>2593</v>
      </c>
      <c r="C1075" s="1565" t="s">
        <v>1331</v>
      </c>
      <c r="D1075" s="1565">
        <v>3112.5</v>
      </c>
      <c r="E1075" s="1565">
        <v>57248.89</v>
      </c>
      <c r="F1075" s="1565" t="s">
        <v>21</v>
      </c>
      <c r="G1075" s="1565">
        <v>334.9</v>
      </c>
      <c r="H1075" s="1565">
        <v>6159.98</v>
      </c>
      <c r="I1075" s="1565">
        <v>10.7</v>
      </c>
      <c r="J1075" s="1566">
        <v>0</v>
      </c>
      <c r="K1075" s="1554"/>
    </row>
    <row r="1076" spans="1:11" s="793" customFormat="1" ht="28.5" customHeight="1" x14ac:dyDescent="0.25">
      <c r="A1076" s="1565" t="s">
        <v>7683</v>
      </c>
      <c r="B1076" s="1566" t="s">
        <v>2595</v>
      </c>
      <c r="C1076" s="1565" t="s">
        <v>1331</v>
      </c>
      <c r="D1076" s="1565">
        <v>3112.5</v>
      </c>
      <c r="E1076" s="1565">
        <v>22669.99</v>
      </c>
      <c r="F1076" s="1565" t="s">
        <v>21</v>
      </c>
      <c r="G1076" s="1565">
        <v>334.9</v>
      </c>
      <c r="H1076" s="1565">
        <v>2439.29</v>
      </c>
      <c r="I1076" s="1565">
        <v>10.7</v>
      </c>
      <c r="J1076" s="1566">
        <v>0</v>
      </c>
      <c r="K1076" s="1554"/>
    </row>
    <row r="1077" spans="1:11" s="793" customFormat="1" ht="28.5" customHeight="1" x14ac:dyDescent="0.25">
      <c r="A1077" s="1565" t="s">
        <v>7684</v>
      </c>
      <c r="B1077" s="1566" t="s">
        <v>7685</v>
      </c>
      <c r="C1077" s="1565" t="s">
        <v>1331</v>
      </c>
      <c r="D1077" s="1565">
        <v>7843.5</v>
      </c>
      <c r="E1077" s="1565">
        <v>19163.29</v>
      </c>
      <c r="F1077" s="1565" t="s">
        <v>21</v>
      </c>
      <c r="G1077" s="1565">
        <v>843.96</v>
      </c>
      <c r="H1077" s="1565">
        <v>2061.9699999999998</v>
      </c>
      <c r="I1077" s="1565">
        <v>10.7</v>
      </c>
      <c r="J1077" s="1566">
        <v>0</v>
      </c>
      <c r="K1077" s="1554"/>
    </row>
    <row r="1078" spans="1:11" s="793" customFormat="1" ht="28.5" customHeight="1" x14ac:dyDescent="0.25">
      <c r="A1078" s="1565" t="s">
        <v>7686</v>
      </c>
      <c r="B1078" s="1566" t="s">
        <v>7687</v>
      </c>
      <c r="C1078" s="1565" t="s">
        <v>1331</v>
      </c>
      <c r="D1078" s="1565">
        <v>7843.5</v>
      </c>
      <c r="E1078" s="1565">
        <v>21593.29</v>
      </c>
      <c r="F1078" s="1565" t="s">
        <v>21</v>
      </c>
      <c r="G1078" s="1565">
        <v>843.96</v>
      </c>
      <c r="H1078" s="1565">
        <v>2323.44</v>
      </c>
      <c r="I1078" s="1565">
        <v>10.7</v>
      </c>
      <c r="J1078" s="1566">
        <v>0</v>
      </c>
      <c r="K1078" s="1554"/>
    </row>
    <row r="1079" spans="1:11" s="793" customFormat="1" ht="28.5" customHeight="1" x14ac:dyDescent="0.25">
      <c r="A1079" s="1565" t="s">
        <v>7688</v>
      </c>
      <c r="B1079" s="1566" t="s">
        <v>7689</v>
      </c>
      <c r="C1079" s="1565" t="s">
        <v>1331</v>
      </c>
      <c r="D1079" s="1565">
        <v>4264.13</v>
      </c>
      <c r="E1079" s="1565">
        <v>12917.36</v>
      </c>
      <c r="F1079" s="1565" t="s">
        <v>21</v>
      </c>
      <c r="G1079" s="1565">
        <v>458.82</v>
      </c>
      <c r="H1079" s="1565">
        <v>1389.91</v>
      </c>
      <c r="I1079" s="1565">
        <v>10.7</v>
      </c>
      <c r="J1079" s="1566">
        <v>0</v>
      </c>
      <c r="K1079" s="1554"/>
    </row>
    <row r="1080" spans="1:11" s="793" customFormat="1" ht="28.5" customHeight="1" x14ac:dyDescent="0.25">
      <c r="A1080" s="1565" t="s">
        <v>7690</v>
      </c>
      <c r="B1080" s="1566" t="s">
        <v>7691</v>
      </c>
      <c r="C1080" s="1565" t="s">
        <v>1331</v>
      </c>
      <c r="D1080" s="1565">
        <v>6100.5</v>
      </c>
      <c r="E1080" s="1565">
        <v>10053.34</v>
      </c>
      <c r="F1080" s="1565" t="s">
        <v>21</v>
      </c>
      <c r="G1080" s="1565">
        <v>656.41</v>
      </c>
      <c r="H1080" s="1565">
        <v>1081.74</v>
      </c>
      <c r="I1080" s="1565">
        <v>10.6</v>
      </c>
      <c r="J1080" s="1566">
        <v>0</v>
      </c>
      <c r="K1080" s="1554"/>
    </row>
    <row r="1081" spans="1:11" s="793" customFormat="1" ht="28.5" customHeight="1" x14ac:dyDescent="0.25">
      <c r="A1081" s="1565" t="s">
        <v>7692</v>
      </c>
      <c r="B1081" s="1566" t="s">
        <v>7693</v>
      </c>
      <c r="C1081" s="1565" t="s">
        <v>1331</v>
      </c>
      <c r="D1081" s="1565">
        <v>3112.5</v>
      </c>
      <c r="E1081" s="1565">
        <v>29951.08</v>
      </c>
      <c r="F1081" s="1565" t="s">
        <v>21</v>
      </c>
      <c r="G1081" s="1565">
        <v>334.9</v>
      </c>
      <c r="H1081" s="1565">
        <v>3222.74</v>
      </c>
      <c r="I1081" s="1565">
        <v>10.6</v>
      </c>
      <c r="J1081" s="1566">
        <v>0</v>
      </c>
      <c r="K1081" s="1554"/>
    </row>
    <row r="1082" spans="1:11" s="793" customFormat="1" ht="28.5" customHeight="1" x14ac:dyDescent="0.25">
      <c r="A1082" s="1565" t="s">
        <v>7694</v>
      </c>
      <c r="B1082" s="1566" t="s">
        <v>2601</v>
      </c>
      <c r="C1082" s="1565" t="s">
        <v>1331</v>
      </c>
      <c r="D1082" s="1565">
        <v>404.63</v>
      </c>
      <c r="E1082" s="1565">
        <v>2470.13</v>
      </c>
      <c r="F1082" s="1565" t="s">
        <v>21</v>
      </c>
      <c r="G1082" s="1565">
        <v>43.54</v>
      </c>
      <c r="H1082" s="1565">
        <v>265.79000000000002</v>
      </c>
      <c r="I1082" s="1565" t="s">
        <v>7695</v>
      </c>
      <c r="J1082" s="1566">
        <v>0</v>
      </c>
      <c r="K1082" s="1554"/>
    </row>
    <row r="1083" spans="1:11" s="793" customFormat="1" ht="28.5" customHeight="1" x14ac:dyDescent="0.25">
      <c r="A1083" s="1565" t="s">
        <v>7696</v>
      </c>
      <c r="B1083" s="1566" t="s">
        <v>2603</v>
      </c>
      <c r="C1083" s="1565" t="s">
        <v>2341</v>
      </c>
      <c r="D1083" s="1565">
        <v>45.32</v>
      </c>
      <c r="E1083" s="1565">
        <v>278.36</v>
      </c>
      <c r="F1083" s="1565" t="s">
        <v>21</v>
      </c>
      <c r="G1083" s="1565">
        <v>487.62</v>
      </c>
      <c r="H1083" s="1565">
        <v>2995.1</v>
      </c>
      <c r="I1083" s="1565">
        <v>0</v>
      </c>
      <c r="J1083" s="1566">
        <v>0</v>
      </c>
      <c r="K1083" s="1554"/>
    </row>
    <row r="1084" spans="1:11" s="793" customFormat="1" ht="28.5" customHeight="1" x14ac:dyDescent="0.25">
      <c r="A1084" s="1565" t="s">
        <v>7697</v>
      </c>
      <c r="B1084" s="1566" t="s">
        <v>7698</v>
      </c>
      <c r="C1084" s="1565" t="s">
        <v>2341</v>
      </c>
      <c r="D1084" s="1565">
        <v>48.56</v>
      </c>
      <c r="E1084" s="1565">
        <v>245.38</v>
      </c>
      <c r="F1084" s="1565" t="s">
        <v>21</v>
      </c>
      <c r="G1084" s="1565">
        <v>522.45000000000005</v>
      </c>
      <c r="H1084" s="1565">
        <v>2640.34</v>
      </c>
      <c r="I1084" s="1565">
        <v>0</v>
      </c>
      <c r="J1084" s="1566">
        <v>0</v>
      </c>
      <c r="K1084" s="1554"/>
    </row>
    <row r="1085" spans="1:11" s="793" customFormat="1" ht="28.5" customHeight="1" x14ac:dyDescent="0.25">
      <c r="A1085" s="1565" t="s">
        <v>7699</v>
      </c>
      <c r="B1085" s="1566" t="s">
        <v>7618</v>
      </c>
      <c r="C1085" s="1565" t="s">
        <v>1331</v>
      </c>
      <c r="D1085" s="1565">
        <v>2643.14</v>
      </c>
      <c r="E1085" s="1565">
        <v>15878.43</v>
      </c>
      <c r="F1085" s="1565" t="s">
        <v>21</v>
      </c>
      <c r="G1085" s="1565">
        <v>284.39999999999998</v>
      </c>
      <c r="H1085" s="1565">
        <v>1708.52</v>
      </c>
      <c r="I1085" s="1565">
        <v>10.220000000000001</v>
      </c>
      <c r="J1085" s="1566">
        <v>0</v>
      </c>
      <c r="K1085" s="1554"/>
    </row>
    <row r="1086" spans="1:11" s="793" customFormat="1" ht="28.5" customHeight="1" x14ac:dyDescent="0.25">
      <c r="A1086" s="1565" t="s">
        <v>2604</v>
      </c>
      <c r="B1086" s="1566" t="s">
        <v>2605</v>
      </c>
      <c r="C1086" s="1565" t="s">
        <v>1331</v>
      </c>
      <c r="D1086" s="1565">
        <v>699.07</v>
      </c>
      <c r="E1086" s="1565">
        <v>903.7</v>
      </c>
      <c r="F1086" s="1565" t="s">
        <v>21</v>
      </c>
      <c r="G1086" s="1565">
        <v>75.22</v>
      </c>
      <c r="H1086" s="1565">
        <v>97.24</v>
      </c>
      <c r="I1086" s="1565" t="s">
        <v>7700</v>
      </c>
      <c r="J1086" s="1566">
        <v>0</v>
      </c>
      <c r="K1086" s="1554"/>
    </row>
    <row r="1087" spans="1:11" s="793" customFormat="1" ht="28.5" customHeight="1" x14ac:dyDescent="0.25">
      <c r="A1087" s="1565" t="s">
        <v>2606</v>
      </c>
      <c r="B1087" s="1566" t="s">
        <v>2607</v>
      </c>
      <c r="C1087" s="1565" t="s">
        <v>1331</v>
      </c>
      <c r="D1087" s="1565">
        <v>962.39</v>
      </c>
      <c r="E1087" s="1565">
        <v>1374.18</v>
      </c>
      <c r="F1087" s="1565" t="s">
        <v>21</v>
      </c>
      <c r="G1087" s="1565">
        <v>103.55</v>
      </c>
      <c r="H1087" s="1565">
        <v>147.86000000000001</v>
      </c>
      <c r="I1087" s="1565" t="s">
        <v>7700</v>
      </c>
      <c r="J1087" s="1566">
        <v>0</v>
      </c>
      <c r="K1087" s="1554"/>
    </row>
    <row r="1088" spans="1:11" s="793" customFormat="1" ht="28.5" customHeight="1" x14ac:dyDescent="0.25">
      <c r="A1088" s="1565" t="s">
        <v>2608</v>
      </c>
      <c r="B1088" s="1566" t="s">
        <v>7701</v>
      </c>
      <c r="C1088" s="1565" t="s">
        <v>1331</v>
      </c>
      <c r="D1088" s="1565">
        <v>628.72</v>
      </c>
      <c r="E1088" s="1565">
        <v>833.29</v>
      </c>
      <c r="F1088" s="1565" t="s">
        <v>21</v>
      </c>
      <c r="G1088" s="1565">
        <v>67.650000000000006</v>
      </c>
      <c r="H1088" s="1565">
        <v>89.66</v>
      </c>
      <c r="I1088" s="1565" t="s">
        <v>7700</v>
      </c>
      <c r="J1088" s="1566" t="s">
        <v>7702</v>
      </c>
      <c r="K1088" s="1554"/>
    </row>
    <row r="1089" spans="1:11" s="793" customFormat="1" ht="28.5" customHeight="1" x14ac:dyDescent="0.25">
      <c r="A1089" s="1565" t="s">
        <v>2610</v>
      </c>
      <c r="B1089" s="1566" t="s">
        <v>2611</v>
      </c>
      <c r="C1089" s="1565" t="s">
        <v>1331</v>
      </c>
      <c r="D1089" s="1565">
        <v>1265.29</v>
      </c>
      <c r="E1089" s="1565">
        <v>1677.09</v>
      </c>
      <c r="F1089" s="1565" t="s">
        <v>21</v>
      </c>
      <c r="G1089" s="1565">
        <v>136.15</v>
      </c>
      <c r="H1089" s="1565">
        <v>180.45</v>
      </c>
      <c r="I1089" s="1565" t="s">
        <v>7700</v>
      </c>
      <c r="J1089" s="1566">
        <v>0</v>
      </c>
      <c r="K1089" s="1554"/>
    </row>
    <row r="1090" spans="1:11" s="793" customFormat="1" ht="28.5" customHeight="1" x14ac:dyDescent="0.25">
      <c r="A1090" s="1565" t="s">
        <v>2612</v>
      </c>
      <c r="B1090" s="1566" t="s">
        <v>2613</v>
      </c>
      <c r="C1090" s="1565" t="s">
        <v>1331</v>
      </c>
      <c r="D1090" s="1565">
        <v>2132.06</v>
      </c>
      <c r="E1090" s="1565">
        <v>2460.91</v>
      </c>
      <c r="F1090" s="1565" t="s">
        <v>21</v>
      </c>
      <c r="G1090" s="1565">
        <v>229.41</v>
      </c>
      <c r="H1090" s="1565">
        <v>264.79000000000002</v>
      </c>
      <c r="I1090" s="1565" t="s">
        <v>7703</v>
      </c>
      <c r="J1090" s="1566">
        <v>0</v>
      </c>
      <c r="K1090" s="1554"/>
    </row>
    <row r="1091" spans="1:11" s="793" customFormat="1" ht="28.5" customHeight="1" x14ac:dyDescent="0.25">
      <c r="A1091" s="1565" t="s">
        <v>2614</v>
      </c>
      <c r="B1091" s="1566" t="s">
        <v>2615</v>
      </c>
      <c r="C1091" s="1565" t="s">
        <v>1331</v>
      </c>
      <c r="D1091" s="1565">
        <v>2132.06</v>
      </c>
      <c r="E1091" s="1565">
        <v>2795.13</v>
      </c>
      <c r="F1091" s="1565" t="s">
        <v>21</v>
      </c>
      <c r="G1091" s="1565">
        <v>229.41</v>
      </c>
      <c r="H1091" s="1565">
        <v>300.76</v>
      </c>
      <c r="I1091" s="1565" t="s">
        <v>7703</v>
      </c>
      <c r="J1091" s="1566">
        <v>0</v>
      </c>
      <c r="K1091" s="1554"/>
    </row>
    <row r="1092" spans="1:11" s="793" customFormat="1" ht="28.5" customHeight="1" x14ac:dyDescent="0.25">
      <c r="A1092" s="1565" t="s">
        <v>2616</v>
      </c>
      <c r="B1092" s="1566" t="s">
        <v>2617</v>
      </c>
      <c r="C1092" s="1565" t="s">
        <v>1331</v>
      </c>
      <c r="D1092" s="1565">
        <v>2132.06</v>
      </c>
      <c r="E1092" s="1565">
        <v>2971.93</v>
      </c>
      <c r="F1092" s="1565" t="s">
        <v>21</v>
      </c>
      <c r="G1092" s="1565">
        <v>229.41</v>
      </c>
      <c r="H1092" s="1565">
        <v>319.77999999999997</v>
      </c>
      <c r="I1092" s="1565">
        <v>11.4</v>
      </c>
      <c r="J1092" s="1566">
        <v>0</v>
      </c>
      <c r="K1092" s="1554"/>
    </row>
    <row r="1093" spans="1:11" s="793" customFormat="1" ht="28.5" customHeight="1" x14ac:dyDescent="0.25">
      <c r="A1093" s="1565" t="s">
        <v>2618</v>
      </c>
      <c r="B1093" s="1566" t="s">
        <v>2619</v>
      </c>
      <c r="C1093" s="1565" t="s">
        <v>1331</v>
      </c>
      <c r="D1093" s="1565">
        <v>2132.06</v>
      </c>
      <c r="E1093" s="1565">
        <v>3602.01</v>
      </c>
      <c r="F1093" s="1565" t="s">
        <v>21</v>
      </c>
      <c r="G1093" s="1565">
        <v>229.41</v>
      </c>
      <c r="H1093" s="1565">
        <v>387.58</v>
      </c>
      <c r="I1093" s="1565">
        <v>11.4</v>
      </c>
      <c r="J1093" s="1566">
        <v>0</v>
      </c>
      <c r="K1093" s="1554"/>
    </row>
    <row r="1094" spans="1:11" s="793" customFormat="1" ht="28.5" customHeight="1" x14ac:dyDescent="0.25">
      <c r="A1094" s="1565" t="s">
        <v>2620</v>
      </c>
      <c r="B1094" s="1566" t="s">
        <v>2621</v>
      </c>
      <c r="C1094" s="1565" t="s">
        <v>1331</v>
      </c>
      <c r="D1094" s="1565">
        <v>4973.7700000000004</v>
      </c>
      <c r="E1094" s="1565">
        <v>8177.24</v>
      </c>
      <c r="F1094" s="1565" t="s">
        <v>21</v>
      </c>
      <c r="G1094" s="1565">
        <v>535.17999999999995</v>
      </c>
      <c r="H1094" s="1565">
        <v>879.87</v>
      </c>
      <c r="I1094" s="1565">
        <v>11.1</v>
      </c>
      <c r="J1094" s="1566">
        <v>0</v>
      </c>
      <c r="K1094" s="1554"/>
    </row>
    <row r="1095" spans="1:11" s="793" customFormat="1" ht="28.5" customHeight="1" x14ac:dyDescent="0.25">
      <c r="A1095" s="1565" t="s">
        <v>2622</v>
      </c>
      <c r="B1095" s="1566" t="s">
        <v>2623</v>
      </c>
      <c r="C1095" s="1565" t="s">
        <v>1331</v>
      </c>
      <c r="D1095" s="1565">
        <v>1908.09</v>
      </c>
      <c r="E1095" s="1565">
        <v>10394.67</v>
      </c>
      <c r="F1095" s="1565" t="s">
        <v>21</v>
      </c>
      <c r="G1095" s="1565">
        <v>205.31</v>
      </c>
      <c r="H1095" s="1565">
        <v>1118.47</v>
      </c>
      <c r="I1095" s="1565" t="s">
        <v>7704</v>
      </c>
      <c r="J1095" s="1566">
        <v>0</v>
      </c>
      <c r="K1095" s="1554"/>
    </row>
    <row r="1096" spans="1:11" s="793" customFormat="1" ht="28.5" customHeight="1" x14ac:dyDescent="0.25">
      <c r="A1096" s="1565" t="s">
        <v>2624</v>
      </c>
      <c r="B1096" s="1566" t="s">
        <v>2625</v>
      </c>
      <c r="C1096" s="1565" t="s">
        <v>1331</v>
      </c>
      <c r="D1096" s="1565">
        <v>1908.09</v>
      </c>
      <c r="E1096" s="1565">
        <v>10126.629999999999</v>
      </c>
      <c r="F1096" s="1565" t="s">
        <v>21</v>
      </c>
      <c r="G1096" s="1565">
        <v>205.31</v>
      </c>
      <c r="H1096" s="1565">
        <v>1089.6300000000001</v>
      </c>
      <c r="I1096" s="1565" t="s">
        <v>7704</v>
      </c>
      <c r="J1096" s="1566">
        <v>0</v>
      </c>
      <c r="K1096" s="1554"/>
    </row>
    <row r="1097" spans="1:11" s="793" customFormat="1" ht="28.5" customHeight="1" x14ac:dyDescent="0.25">
      <c r="A1097" s="1565" t="s">
        <v>2626</v>
      </c>
      <c r="B1097" s="1566" t="s">
        <v>2627</v>
      </c>
      <c r="C1097" s="1565" t="s">
        <v>1331</v>
      </c>
      <c r="D1097" s="1565">
        <v>1908.09</v>
      </c>
      <c r="E1097" s="1565">
        <v>9971.7900000000009</v>
      </c>
      <c r="F1097" s="1565" t="s">
        <v>21</v>
      </c>
      <c r="G1097" s="1565">
        <v>205.31</v>
      </c>
      <c r="H1097" s="1565">
        <v>1072.96</v>
      </c>
      <c r="I1097" s="1565" t="s">
        <v>7704</v>
      </c>
      <c r="J1097" s="1566">
        <v>0</v>
      </c>
      <c r="K1097" s="1554"/>
    </row>
    <row r="1098" spans="1:11" s="793" customFormat="1" ht="28.5" customHeight="1" x14ac:dyDescent="0.25">
      <c r="A1098" s="1565" t="s">
        <v>2628</v>
      </c>
      <c r="B1098" s="1566" t="s">
        <v>2629</v>
      </c>
      <c r="C1098" s="1565" t="s">
        <v>1331</v>
      </c>
      <c r="D1098" s="1565">
        <v>2132.06</v>
      </c>
      <c r="E1098" s="1565">
        <v>3011.79</v>
      </c>
      <c r="F1098" s="1565" t="s">
        <v>21</v>
      </c>
      <c r="G1098" s="1565">
        <v>229.41</v>
      </c>
      <c r="H1098" s="1565">
        <v>324.07</v>
      </c>
      <c r="I1098" s="1565" t="s">
        <v>7705</v>
      </c>
      <c r="J1098" s="1566" t="s">
        <v>7706</v>
      </c>
      <c r="K1098" s="1554"/>
    </row>
    <row r="1099" spans="1:11" s="793" customFormat="1" ht="28.5" customHeight="1" x14ac:dyDescent="0.25">
      <c r="A1099" s="1565" t="s">
        <v>2630</v>
      </c>
      <c r="B1099" s="1566" t="s">
        <v>2631</v>
      </c>
      <c r="C1099" s="1565" t="s">
        <v>1331</v>
      </c>
      <c r="D1099" s="1565">
        <v>2132.06</v>
      </c>
      <c r="E1099" s="1565">
        <v>3247.32</v>
      </c>
      <c r="F1099" s="1565" t="s">
        <v>21</v>
      </c>
      <c r="G1099" s="1565">
        <v>229.41</v>
      </c>
      <c r="H1099" s="1565">
        <v>349.41</v>
      </c>
      <c r="I1099" s="1565" t="s">
        <v>7705</v>
      </c>
      <c r="J1099" s="1566">
        <v>0</v>
      </c>
      <c r="K1099" s="1554"/>
    </row>
    <row r="1100" spans="1:11" s="793" customFormat="1" ht="28.5" customHeight="1" x14ac:dyDescent="0.25">
      <c r="A1100" s="1565" t="s">
        <v>2632</v>
      </c>
      <c r="B1100" s="1566" t="s">
        <v>2633</v>
      </c>
      <c r="C1100" s="1565" t="s">
        <v>1331</v>
      </c>
      <c r="D1100" s="1565">
        <v>2707.88</v>
      </c>
      <c r="E1100" s="1565">
        <v>4413.04</v>
      </c>
      <c r="F1100" s="1565" t="s">
        <v>21</v>
      </c>
      <c r="G1100" s="1565">
        <v>291.37</v>
      </c>
      <c r="H1100" s="1565">
        <v>474.84</v>
      </c>
      <c r="I1100" s="1565" t="s">
        <v>7705</v>
      </c>
      <c r="J1100" s="1566">
        <v>0</v>
      </c>
      <c r="K1100" s="1554"/>
    </row>
    <row r="1101" spans="1:11" s="793" customFormat="1" ht="28.5" customHeight="1" x14ac:dyDescent="0.25">
      <c r="A1101" s="1565" t="s">
        <v>2634</v>
      </c>
      <c r="B1101" s="1566" t="s">
        <v>2635</v>
      </c>
      <c r="C1101" s="1565" t="s">
        <v>1331</v>
      </c>
      <c r="D1101" s="1565">
        <v>2132.06</v>
      </c>
      <c r="E1101" s="1565">
        <v>2771.23</v>
      </c>
      <c r="F1101" s="1565" t="s">
        <v>21</v>
      </c>
      <c r="G1101" s="1565">
        <v>229.41</v>
      </c>
      <c r="H1101" s="1565">
        <v>298.18</v>
      </c>
      <c r="I1101" s="1565" t="s">
        <v>7705</v>
      </c>
      <c r="J1101" s="1566" t="s">
        <v>7370</v>
      </c>
      <c r="K1101" s="1554"/>
    </row>
    <row r="1102" spans="1:11" s="793" customFormat="1" ht="28.5" customHeight="1" x14ac:dyDescent="0.25">
      <c r="A1102" s="1565" t="s">
        <v>2636</v>
      </c>
      <c r="B1102" s="1566" t="s">
        <v>2637</v>
      </c>
      <c r="C1102" s="1565" t="s">
        <v>1331</v>
      </c>
      <c r="D1102" s="1565">
        <v>2132.06</v>
      </c>
      <c r="E1102" s="1565">
        <v>2962.67</v>
      </c>
      <c r="F1102" s="1565" t="s">
        <v>21</v>
      </c>
      <c r="G1102" s="1565">
        <v>229.41</v>
      </c>
      <c r="H1102" s="1565">
        <v>318.77999999999997</v>
      </c>
      <c r="I1102" s="1565" t="s">
        <v>7705</v>
      </c>
      <c r="J1102" s="1566">
        <v>0</v>
      </c>
      <c r="K1102" s="1554"/>
    </row>
    <row r="1103" spans="1:11" s="793" customFormat="1" ht="28.5" customHeight="1" x14ac:dyDescent="0.25">
      <c r="A1103" s="1565" t="s">
        <v>2638</v>
      </c>
      <c r="B1103" s="1566" t="s">
        <v>2639</v>
      </c>
      <c r="C1103" s="1565" t="s">
        <v>1331</v>
      </c>
      <c r="D1103" s="1565">
        <v>2707.88</v>
      </c>
      <c r="E1103" s="1565">
        <v>3949.83</v>
      </c>
      <c r="F1103" s="1565" t="s">
        <v>21</v>
      </c>
      <c r="G1103" s="1565">
        <v>291.37</v>
      </c>
      <c r="H1103" s="1565">
        <v>425</v>
      </c>
      <c r="I1103" s="1565" t="s">
        <v>7705</v>
      </c>
      <c r="J1103" s="1566">
        <v>0</v>
      </c>
      <c r="K1103" s="1554"/>
    </row>
    <row r="1104" spans="1:11" s="793" customFormat="1" ht="28.5" customHeight="1" x14ac:dyDescent="0.25">
      <c r="A1104" s="1565" t="s">
        <v>2640</v>
      </c>
      <c r="B1104" s="1566" t="s">
        <v>2641</v>
      </c>
      <c r="C1104" s="1565" t="s">
        <v>1331</v>
      </c>
      <c r="D1104" s="1565">
        <v>2132.06</v>
      </c>
      <c r="E1104" s="1565">
        <v>2711.61</v>
      </c>
      <c r="F1104" s="1565" t="s">
        <v>21</v>
      </c>
      <c r="G1104" s="1565">
        <v>229.41</v>
      </c>
      <c r="H1104" s="1565">
        <v>291.77</v>
      </c>
      <c r="I1104" s="1565" t="s">
        <v>7705</v>
      </c>
      <c r="J1104" s="1566">
        <v>0</v>
      </c>
      <c r="K1104" s="1554"/>
    </row>
    <row r="1105" spans="1:11" s="793" customFormat="1" ht="28.5" customHeight="1" x14ac:dyDescent="0.25">
      <c r="A1105" s="1565" t="s">
        <v>2642</v>
      </c>
      <c r="B1105" s="1566" t="s">
        <v>2643</v>
      </c>
      <c r="C1105" s="1565" t="s">
        <v>1331</v>
      </c>
      <c r="D1105" s="1565">
        <v>2132.06</v>
      </c>
      <c r="E1105" s="1565">
        <v>2856.28</v>
      </c>
      <c r="F1105" s="1565" t="s">
        <v>21</v>
      </c>
      <c r="G1105" s="1565">
        <v>229.41</v>
      </c>
      <c r="H1105" s="1565">
        <v>307.33999999999997</v>
      </c>
      <c r="I1105" s="1565" t="s">
        <v>7705</v>
      </c>
      <c r="J1105" s="1566">
        <v>0</v>
      </c>
      <c r="K1105" s="1554"/>
    </row>
    <row r="1106" spans="1:11" s="793" customFormat="1" ht="28.5" customHeight="1" x14ac:dyDescent="0.25">
      <c r="A1106" s="1565" t="s">
        <v>2644</v>
      </c>
      <c r="B1106" s="1566" t="s">
        <v>2645</v>
      </c>
      <c r="C1106" s="1565" t="s">
        <v>1331</v>
      </c>
      <c r="D1106" s="1565">
        <v>2707.88</v>
      </c>
      <c r="E1106" s="1565">
        <v>3820.14</v>
      </c>
      <c r="F1106" s="1565" t="s">
        <v>21</v>
      </c>
      <c r="G1106" s="1565">
        <v>291.37</v>
      </c>
      <c r="H1106" s="1565">
        <v>411.05</v>
      </c>
      <c r="I1106" s="1565" t="s">
        <v>7705</v>
      </c>
      <c r="J1106" s="1566">
        <v>0</v>
      </c>
      <c r="K1106" s="1554"/>
    </row>
    <row r="1107" spans="1:11" s="793" customFormat="1" ht="28.5" customHeight="1" x14ac:dyDescent="0.25">
      <c r="A1107" s="1565" t="s">
        <v>2646</v>
      </c>
      <c r="B1107" s="1566" t="s">
        <v>2647</v>
      </c>
      <c r="C1107" s="1565" t="s">
        <v>1331</v>
      </c>
      <c r="D1107" s="1565">
        <v>2004.45</v>
      </c>
      <c r="E1107" s="1565">
        <v>3021.72</v>
      </c>
      <c r="F1107" s="1565" t="s">
        <v>21</v>
      </c>
      <c r="G1107" s="1565">
        <v>215.68</v>
      </c>
      <c r="H1107" s="1565">
        <v>325.14</v>
      </c>
      <c r="I1107" s="1565" t="s">
        <v>7705</v>
      </c>
      <c r="J1107" s="1566" t="s">
        <v>7707</v>
      </c>
      <c r="K1107" s="1554"/>
    </row>
    <row r="1108" spans="1:11" s="793" customFormat="1" ht="28.5" customHeight="1" x14ac:dyDescent="0.25">
      <c r="A1108" s="1565" t="s">
        <v>2648</v>
      </c>
      <c r="B1108" s="1566" t="s">
        <v>2649</v>
      </c>
      <c r="C1108" s="1565" t="s">
        <v>1331</v>
      </c>
      <c r="D1108" s="1565">
        <v>2004.45</v>
      </c>
      <c r="E1108" s="1565">
        <v>2788.8</v>
      </c>
      <c r="F1108" s="1565" t="s">
        <v>21</v>
      </c>
      <c r="G1108" s="1565">
        <v>215.68</v>
      </c>
      <c r="H1108" s="1565">
        <v>300.08</v>
      </c>
      <c r="I1108" s="1565" t="s">
        <v>7705</v>
      </c>
      <c r="J1108" s="1566" t="s">
        <v>7708</v>
      </c>
      <c r="K1108" s="1554"/>
    </row>
    <row r="1109" spans="1:11" s="793" customFormat="1" ht="28.5" customHeight="1" x14ac:dyDescent="0.25">
      <c r="A1109" s="1565" t="s">
        <v>2650</v>
      </c>
      <c r="B1109" s="1566" t="s">
        <v>2651</v>
      </c>
      <c r="C1109" s="1565" t="s">
        <v>1331</v>
      </c>
      <c r="D1109" s="1565">
        <v>2004.45</v>
      </c>
      <c r="E1109" s="1565">
        <v>2733.09</v>
      </c>
      <c r="F1109" s="1565" t="s">
        <v>21</v>
      </c>
      <c r="G1109" s="1565">
        <v>215.68</v>
      </c>
      <c r="H1109" s="1565">
        <v>294.08</v>
      </c>
      <c r="I1109" s="1565" t="s">
        <v>7705</v>
      </c>
      <c r="J1109" s="1566">
        <v>0</v>
      </c>
      <c r="K1109" s="1554"/>
    </row>
    <row r="1110" spans="1:11" s="793" customFormat="1" ht="28.5" customHeight="1" x14ac:dyDescent="0.25">
      <c r="A1110" s="1565" t="s">
        <v>2652</v>
      </c>
      <c r="B1110" s="1566" t="s">
        <v>2653</v>
      </c>
      <c r="C1110" s="1565" t="s">
        <v>1331</v>
      </c>
      <c r="D1110" s="1565">
        <v>2132.06</v>
      </c>
      <c r="E1110" s="1565">
        <v>2657.27</v>
      </c>
      <c r="F1110" s="1565" t="s">
        <v>21</v>
      </c>
      <c r="G1110" s="1565">
        <v>229.41</v>
      </c>
      <c r="H1110" s="1565">
        <v>285.92</v>
      </c>
      <c r="I1110" s="1565" t="s">
        <v>7705</v>
      </c>
      <c r="J1110" s="1566">
        <v>0</v>
      </c>
      <c r="K1110" s="1554"/>
    </row>
    <row r="1111" spans="1:11" s="793" customFormat="1" ht="28.5" customHeight="1" x14ac:dyDescent="0.25">
      <c r="A1111" s="1565" t="s">
        <v>2654</v>
      </c>
      <c r="B1111" s="1566" t="s">
        <v>2655</v>
      </c>
      <c r="C1111" s="1565" t="s">
        <v>1331</v>
      </c>
      <c r="D1111" s="1565">
        <v>2132.06</v>
      </c>
      <c r="E1111" s="1565">
        <v>2812.63</v>
      </c>
      <c r="F1111" s="1565" t="s">
        <v>21</v>
      </c>
      <c r="G1111" s="1565">
        <v>229.41</v>
      </c>
      <c r="H1111" s="1565">
        <v>302.64</v>
      </c>
      <c r="I1111" s="1565" t="s">
        <v>7705</v>
      </c>
      <c r="J1111" s="1566">
        <v>0</v>
      </c>
      <c r="K1111" s="1554"/>
    </row>
    <row r="1112" spans="1:11" s="793" customFormat="1" ht="28.5" customHeight="1" x14ac:dyDescent="0.25">
      <c r="A1112" s="1565" t="s">
        <v>2656</v>
      </c>
      <c r="B1112" s="1566" t="s">
        <v>2657</v>
      </c>
      <c r="C1112" s="1565" t="s">
        <v>1331</v>
      </c>
      <c r="D1112" s="1565">
        <v>2707.88</v>
      </c>
      <c r="E1112" s="1565">
        <v>3721.83</v>
      </c>
      <c r="F1112" s="1565" t="s">
        <v>21</v>
      </c>
      <c r="G1112" s="1565">
        <v>291.37</v>
      </c>
      <c r="H1112" s="1565">
        <v>400.47</v>
      </c>
      <c r="I1112" s="1565" t="s">
        <v>7705</v>
      </c>
      <c r="J1112" s="1566">
        <v>0</v>
      </c>
      <c r="K1112" s="1554"/>
    </row>
    <row r="1113" spans="1:11" s="793" customFormat="1" ht="28.5" customHeight="1" x14ac:dyDescent="0.25">
      <c r="A1113" s="1565" t="s">
        <v>2658</v>
      </c>
      <c r="B1113" s="1566" t="s">
        <v>2659</v>
      </c>
      <c r="C1113" s="1565" t="s">
        <v>1331</v>
      </c>
      <c r="D1113" s="1565">
        <v>2132.06</v>
      </c>
      <c r="E1113" s="1565">
        <v>2579.63</v>
      </c>
      <c r="F1113" s="1565" t="s">
        <v>21</v>
      </c>
      <c r="G1113" s="1565">
        <v>229.41</v>
      </c>
      <c r="H1113" s="1565">
        <v>277.57</v>
      </c>
      <c r="I1113" s="1565" t="s">
        <v>7705</v>
      </c>
      <c r="J1113" s="1566">
        <v>0</v>
      </c>
      <c r="K1113" s="1554"/>
    </row>
    <row r="1114" spans="1:11" s="793" customFormat="1" ht="28.5" customHeight="1" x14ac:dyDescent="0.25">
      <c r="A1114" s="1565" t="s">
        <v>2660</v>
      </c>
      <c r="B1114" s="1566" t="s">
        <v>2661</v>
      </c>
      <c r="C1114" s="1565" t="s">
        <v>1331</v>
      </c>
      <c r="D1114" s="1565">
        <v>2132.06</v>
      </c>
      <c r="E1114" s="1565">
        <v>2711.7</v>
      </c>
      <c r="F1114" s="1565" t="s">
        <v>21</v>
      </c>
      <c r="G1114" s="1565">
        <v>229.41</v>
      </c>
      <c r="H1114" s="1565">
        <v>291.77999999999997</v>
      </c>
      <c r="I1114" s="1565" t="s">
        <v>7705</v>
      </c>
      <c r="J1114" s="1566">
        <v>0</v>
      </c>
      <c r="K1114" s="1554"/>
    </row>
    <row r="1115" spans="1:11" s="793" customFormat="1" ht="28.5" customHeight="1" x14ac:dyDescent="0.25">
      <c r="A1115" s="1565" t="s">
        <v>2662</v>
      </c>
      <c r="B1115" s="1566" t="s">
        <v>2663</v>
      </c>
      <c r="C1115" s="1565" t="s">
        <v>1331</v>
      </c>
      <c r="D1115" s="1565">
        <v>2707.88</v>
      </c>
      <c r="E1115" s="1565">
        <v>3558.79</v>
      </c>
      <c r="F1115" s="1565" t="s">
        <v>21</v>
      </c>
      <c r="G1115" s="1565">
        <v>291.37</v>
      </c>
      <c r="H1115" s="1565">
        <v>382.93</v>
      </c>
      <c r="I1115" s="1565" t="s">
        <v>7705</v>
      </c>
      <c r="J1115" s="1566">
        <v>0</v>
      </c>
      <c r="K1115" s="1554"/>
    </row>
    <row r="1116" spans="1:11" s="793" customFormat="1" ht="28.5" customHeight="1" x14ac:dyDescent="0.25">
      <c r="A1116" s="1565" t="s">
        <v>2664</v>
      </c>
      <c r="B1116" s="1566" t="s">
        <v>2665</v>
      </c>
      <c r="C1116" s="1565" t="s">
        <v>1331</v>
      </c>
      <c r="D1116" s="1565">
        <v>1403.74</v>
      </c>
      <c r="E1116" s="1565">
        <v>1722.06</v>
      </c>
      <c r="F1116" s="1565" t="s">
        <v>21</v>
      </c>
      <c r="G1116" s="1565">
        <v>151.04</v>
      </c>
      <c r="H1116" s="1565">
        <v>185.29</v>
      </c>
      <c r="I1116" s="1565" t="s">
        <v>7705</v>
      </c>
      <c r="J1116" s="1566">
        <v>0</v>
      </c>
      <c r="K1116" s="1554"/>
    </row>
    <row r="1117" spans="1:11" s="793" customFormat="1" ht="28.5" customHeight="1" x14ac:dyDescent="0.25">
      <c r="A1117" s="1565" t="s">
        <v>2666</v>
      </c>
      <c r="B1117" s="1566" t="s">
        <v>2667</v>
      </c>
      <c r="C1117" s="1565" t="s">
        <v>1331</v>
      </c>
      <c r="D1117" s="1565">
        <v>1245</v>
      </c>
      <c r="E1117" s="1565">
        <v>1523.83</v>
      </c>
      <c r="F1117" s="1565" t="s">
        <v>21</v>
      </c>
      <c r="G1117" s="1565">
        <v>133.96</v>
      </c>
      <c r="H1117" s="1565">
        <v>163.96</v>
      </c>
      <c r="I1117" s="1565">
        <v>11.2</v>
      </c>
      <c r="J1117" s="1566">
        <v>0</v>
      </c>
      <c r="K1117" s="1554"/>
    </row>
    <row r="1118" spans="1:11" s="793" customFormat="1" ht="28.5" customHeight="1" x14ac:dyDescent="0.25">
      <c r="A1118" s="1565" t="s">
        <v>7709</v>
      </c>
      <c r="B1118" s="1566" t="s">
        <v>7710</v>
      </c>
      <c r="C1118" s="1565" t="s">
        <v>1331</v>
      </c>
      <c r="D1118" s="1565">
        <v>2505.56</v>
      </c>
      <c r="E1118" s="1565">
        <v>2784.39</v>
      </c>
      <c r="F1118" s="1565" t="s">
        <v>21</v>
      </c>
      <c r="G1118" s="1565">
        <v>269.60000000000002</v>
      </c>
      <c r="H1118" s="1565">
        <v>299.60000000000002</v>
      </c>
      <c r="I1118" s="1565">
        <v>11.2</v>
      </c>
      <c r="J1118" s="1566">
        <v>0</v>
      </c>
      <c r="K1118" s="1554"/>
    </row>
    <row r="1119" spans="1:11" s="793" customFormat="1" ht="28.5" customHeight="1" x14ac:dyDescent="0.25">
      <c r="A1119" s="1565" t="s">
        <v>2668</v>
      </c>
      <c r="B1119" s="1566" t="s">
        <v>2669</v>
      </c>
      <c r="C1119" s="1565" t="s">
        <v>1331</v>
      </c>
      <c r="D1119" s="1565">
        <v>2132.06</v>
      </c>
      <c r="E1119" s="1565">
        <v>2750.41</v>
      </c>
      <c r="F1119" s="1565" t="s">
        <v>21</v>
      </c>
      <c r="G1119" s="1565">
        <v>229.41</v>
      </c>
      <c r="H1119" s="1565">
        <v>295.94</v>
      </c>
      <c r="I1119" s="1565">
        <v>11.2</v>
      </c>
      <c r="J1119" s="1566">
        <v>0</v>
      </c>
      <c r="K1119" s="1554"/>
    </row>
    <row r="1120" spans="1:11" s="793" customFormat="1" ht="28.5" customHeight="1" x14ac:dyDescent="0.25">
      <c r="A1120" s="1565" t="s">
        <v>2670</v>
      </c>
      <c r="B1120" s="1566" t="s">
        <v>2671</v>
      </c>
      <c r="C1120" s="1565" t="s">
        <v>1331</v>
      </c>
      <c r="D1120" s="1565">
        <v>2132.06</v>
      </c>
      <c r="E1120" s="1565">
        <v>2621.04</v>
      </c>
      <c r="F1120" s="1565" t="s">
        <v>21</v>
      </c>
      <c r="G1120" s="1565">
        <v>229.41</v>
      </c>
      <c r="H1120" s="1565">
        <v>282.02</v>
      </c>
      <c r="I1120" s="1565">
        <v>11.2</v>
      </c>
      <c r="J1120" s="1566">
        <v>0</v>
      </c>
      <c r="K1120" s="1554"/>
    </row>
    <row r="1121" spans="1:11" s="793" customFormat="1" ht="28.5" customHeight="1" x14ac:dyDescent="0.25">
      <c r="A1121" s="1565" t="s">
        <v>7711</v>
      </c>
      <c r="B1121" s="1566" t="s">
        <v>2673</v>
      </c>
      <c r="C1121" s="1565" t="s">
        <v>1331</v>
      </c>
      <c r="D1121" s="1565">
        <v>1556.25</v>
      </c>
      <c r="E1121" s="1565">
        <v>2174.6</v>
      </c>
      <c r="F1121" s="1565" t="s">
        <v>21</v>
      </c>
      <c r="G1121" s="1565">
        <v>167.45</v>
      </c>
      <c r="H1121" s="1565">
        <v>233.99</v>
      </c>
      <c r="I1121" s="1565">
        <v>11.2</v>
      </c>
      <c r="J1121" s="1566">
        <v>0</v>
      </c>
      <c r="K1121" s="1554"/>
    </row>
    <row r="1122" spans="1:11" s="793" customFormat="1" ht="28.5" customHeight="1" x14ac:dyDescent="0.25">
      <c r="A1122" s="1565" t="s">
        <v>2674</v>
      </c>
      <c r="B1122" s="1566" t="s">
        <v>2675</v>
      </c>
      <c r="C1122" s="1565" t="s">
        <v>1331</v>
      </c>
      <c r="D1122" s="1565">
        <v>2505.56</v>
      </c>
      <c r="E1122" s="1565">
        <v>3123.91</v>
      </c>
      <c r="F1122" s="1565" t="s">
        <v>21</v>
      </c>
      <c r="G1122" s="1565">
        <v>269.60000000000002</v>
      </c>
      <c r="H1122" s="1565">
        <v>336.13</v>
      </c>
      <c r="I1122" s="1565">
        <v>11.2</v>
      </c>
      <c r="J1122" s="1566">
        <v>0</v>
      </c>
      <c r="K1122" s="1554"/>
    </row>
    <row r="1123" spans="1:11" s="793" customFormat="1" ht="28.5" customHeight="1" x14ac:dyDescent="0.25">
      <c r="A1123" s="1565" t="s">
        <v>2676</v>
      </c>
      <c r="B1123" s="1566" t="s">
        <v>2677</v>
      </c>
      <c r="C1123" s="1565" t="s">
        <v>1331</v>
      </c>
      <c r="D1123" s="1565">
        <v>2505.56</v>
      </c>
      <c r="E1123" s="1565">
        <v>2994.54</v>
      </c>
      <c r="F1123" s="1565" t="s">
        <v>21</v>
      </c>
      <c r="G1123" s="1565">
        <v>269.60000000000002</v>
      </c>
      <c r="H1123" s="1565">
        <v>322.20999999999998</v>
      </c>
      <c r="I1123" s="1565">
        <v>11.2</v>
      </c>
      <c r="J1123" s="1566">
        <v>0</v>
      </c>
      <c r="K1123" s="1554"/>
    </row>
    <row r="1124" spans="1:11" s="793" customFormat="1" ht="28.5" customHeight="1" x14ac:dyDescent="0.25">
      <c r="A1124" s="1565" t="s">
        <v>2678</v>
      </c>
      <c r="B1124" s="1566" t="s">
        <v>2679</v>
      </c>
      <c r="C1124" s="1565" t="s">
        <v>1331</v>
      </c>
      <c r="D1124" s="1565">
        <v>2100.94</v>
      </c>
      <c r="E1124" s="1565">
        <v>2457</v>
      </c>
      <c r="F1124" s="1565" t="s">
        <v>21</v>
      </c>
      <c r="G1124" s="1565">
        <v>226.06</v>
      </c>
      <c r="H1124" s="1565">
        <v>264.37</v>
      </c>
      <c r="I1124" s="1565">
        <v>11.2</v>
      </c>
      <c r="J1124" s="1566">
        <v>0</v>
      </c>
      <c r="K1124" s="1554"/>
    </row>
    <row r="1125" spans="1:11" s="793" customFormat="1" ht="28.5" customHeight="1" x14ac:dyDescent="0.25">
      <c r="A1125" s="1565" t="s">
        <v>7712</v>
      </c>
      <c r="B1125" s="1566" t="s">
        <v>7713</v>
      </c>
      <c r="C1125" s="1565" t="s">
        <v>1331</v>
      </c>
      <c r="D1125" s="1565">
        <v>2100.94</v>
      </c>
      <c r="E1125" s="1565">
        <v>2590.86</v>
      </c>
      <c r="F1125" s="1565" t="s">
        <v>21</v>
      </c>
      <c r="G1125" s="1565">
        <v>226.06</v>
      </c>
      <c r="H1125" s="1565">
        <v>278.77999999999997</v>
      </c>
      <c r="I1125" s="1565">
        <v>11.2</v>
      </c>
      <c r="J1125" s="1566">
        <v>0</v>
      </c>
      <c r="K1125" s="1554"/>
    </row>
    <row r="1126" spans="1:11" s="793" customFormat="1" ht="28.5" customHeight="1" x14ac:dyDescent="0.25">
      <c r="A1126" s="1565" t="s">
        <v>2680</v>
      </c>
      <c r="B1126" s="1566" t="s">
        <v>2681</v>
      </c>
      <c r="C1126" s="1565" t="s">
        <v>1331</v>
      </c>
      <c r="D1126" s="1565">
        <v>3999.56</v>
      </c>
      <c r="E1126" s="1565">
        <v>4355.63</v>
      </c>
      <c r="F1126" s="1565" t="s">
        <v>21</v>
      </c>
      <c r="G1126" s="1565">
        <v>430.35</v>
      </c>
      <c r="H1126" s="1565">
        <v>468.67</v>
      </c>
      <c r="I1126" s="1565">
        <v>11.2</v>
      </c>
      <c r="J1126" s="1566">
        <v>0</v>
      </c>
      <c r="K1126" s="1554"/>
    </row>
    <row r="1127" spans="1:11" s="793" customFormat="1" ht="28.5" customHeight="1" x14ac:dyDescent="0.25">
      <c r="A1127" s="1565" t="s">
        <v>2682</v>
      </c>
      <c r="B1127" s="1566" t="s">
        <v>2683</v>
      </c>
      <c r="C1127" s="1565" t="s">
        <v>1331</v>
      </c>
      <c r="D1127" s="1565">
        <v>3999.56</v>
      </c>
      <c r="E1127" s="1565">
        <v>4488.54</v>
      </c>
      <c r="F1127" s="1565" t="s">
        <v>21</v>
      </c>
      <c r="G1127" s="1565">
        <v>430.35</v>
      </c>
      <c r="H1127" s="1565">
        <v>482.97</v>
      </c>
      <c r="I1127" s="1565">
        <v>11.2</v>
      </c>
      <c r="J1127" s="1566">
        <v>0</v>
      </c>
      <c r="K1127" s="1554"/>
    </row>
    <row r="1128" spans="1:11" s="793" customFormat="1" ht="28.5" customHeight="1" x14ac:dyDescent="0.25">
      <c r="A1128" s="1565" t="s">
        <v>7714</v>
      </c>
      <c r="B1128" s="1566" t="s">
        <v>2687</v>
      </c>
      <c r="C1128" s="1565" t="s">
        <v>1331</v>
      </c>
      <c r="D1128" s="1565">
        <v>230.32</v>
      </c>
      <c r="E1128" s="1565">
        <v>268.26</v>
      </c>
      <c r="F1128" s="1565" t="s">
        <v>21</v>
      </c>
      <c r="G1128" s="1565">
        <v>24.78</v>
      </c>
      <c r="H1128" s="1565">
        <v>28.86</v>
      </c>
      <c r="I1128" s="1565">
        <v>11.8</v>
      </c>
      <c r="J1128" s="1566">
        <v>0</v>
      </c>
      <c r="K1128" s="1554"/>
    </row>
    <row r="1129" spans="1:11" s="793" customFormat="1" ht="28.5" customHeight="1" x14ac:dyDescent="0.25">
      <c r="A1129" s="1565" t="s">
        <v>7715</v>
      </c>
      <c r="B1129" s="1566" t="s">
        <v>7716</v>
      </c>
      <c r="C1129" s="1565" t="s">
        <v>1331</v>
      </c>
      <c r="D1129" s="1565">
        <v>230.32</v>
      </c>
      <c r="E1129" s="1565">
        <v>608.04</v>
      </c>
      <c r="F1129" s="1565" t="s">
        <v>21</v>
      </c>
      <c r="G1129" s="1565">
        <v>24.78</v>
      </c>
      <c r="H1129" s="1565">
        <v>65.430000000000007</v>
      </c>
      <c r="I1129" s="1565">
        <v>13.12</v>
      </c>
      <c r="J1129" s="1566">
        <v>0</v>
      </c>
      <c r="K1129" s="1554"/>
    </row>
    <row r="1130" spans="1:11" s="793" customFormat="1" ht="28.5" customHeight="1" x14ac:dyDescent="0.25">
      <c r="A1130" s="1565" t="s">
        <v>7717</v>
      </c>
      <c r="B1130" s="1566" t="s">
        <v>7718</v>
      </c>
      <c r="C1130" s="1565" t="s">
        <v>1331</v>
      </c>
      <c r="D1130" s="1565">
        <v>575.80999999999995</v>
      </c>
      <c r="E1130" s="1565">
        <v>884.78</v>
      </c>
      <c r="F1130" s="1565" t="s">
        <v>21</v>
      </c>
      <c r="G1130" s="1565">
        <v>61.96</v>
      </c>
      <c r="H1130" s="1565">
        <v>95.2</v>
      </c>
      <c r="I1130" s="1565">
        <v>11.8</v>
      </c>
      <c r="J1130" s="1566">
        <v>0</v>
      </c>
      <c r="K1130" s="1554"/>
    </row>
    <row r="1131" spans="1:11" s="793" customFormat="1" ht="28.5" customHeight="1" x14ac:dyDescent="0.25">
      <c r="A1131" s="1565" t="s">
        <v>7719</v>
      </c>
      <c r="B1131" s="1566" t="s">
        <v>2691</v>
      </c>
      <c r="C1131" s="1565" t="s">
        <v>1331</v>
      </c>
      <c r="D1131" s="1565">
        <v>856.81</v>
      </c>
      <c r="E1131" s="1565">
        <v>1230.67</v>
      </c>
      <c r="F1131" s="1565" t="s">
        <v>21</v>
      </c>
      <c r="G1131" s="1565">
        <v>92.19</v>
      </c>
      <c r="H1131" s="1565">
        <v>132.41999999999999</v>
      </c>
      <c r="I1131" s="1565">
        <v>11.8</v>
      </c>
      <c r="J1131" s="1566">
        <v>0</v>
      </c>
      <c r="K1131" s="1554"/>
    </row>
    <row r="1132" spans="1:11" s="793" customFormat="1" ht="28.5" customHeight="1" x14ac:dyDescent="0.25">
      <c r="A1132" s="1565" t="s">
        <v>7720</v>
      </c>
      <c r="B1132" s="1566" t="s">
        <v>2693</v>
      </c>
      <c r="C1132" s="1565" t="s">
        <v>1331</v>
      </c>
      <c r="D1132" s="1565">
        <v>575.80999999999995</v>
      </c>
      <c r="E1132" s="1565">
        <v>993.39</v>
      </c>
      <c r="F1132" s="1565" t="s">
        <v>21</v>
      </c>
      <c r="G1132" s="1565">
        <v>61.96</v>
      </c>
      <c r="H1132" s="1565">
        <v>106.89</v>
      </c>
      <c r="I1132" s="1565">
        <v>11.8</v>
      </c>
      <c r="J1132" s="1566">
        <v>0</v>
      </c>
      <c r="K1132" s="1554"/>
    </row>
    <row r="1133" spans="1:11" s="793" customFormat="1" ht="28.5" customHeight="1" x14ac:dyDescent="0.25">
      <c r="A1133" s="1565" t="s">
        <v>7721</v>
      </c>
      <c r="B1133" s="1566" t="s">
        <v>2695</v>
      </c>
      <c r="C1133" s="1565" t="s">
        <v>1331</v>
      </c>
      <c r="D1133" s="1565">
        <v>161.22999999999999</v>
      </c>
      <c r="E1133" s="1565">
        <v>364.09</v>
      </c>
      <c r="F1133" s="1565" t="s">
        <v>21</v>
      </c>
      <c r="G1133" s="1565">
        <v>17.350000000000001</v>
      </c>
      <c r="H1133" s="1565">
        <v>39.18</v>
      </c>
      <c r="I1133" s="1565">
        <v>11.8</v>
      </c>
      <c r="J1133" s="1566">
        <v>0</v>
      </c>
      <c r="K1133" s="1554"/>
    </row>
    <row r="1134" spans="1:11" s="793" customFormat="1" ht="28.5" customHeight="1" x14ac:dyDescent="0.25">
      <c r="A1134" s="1565" t="s">
        <v>7722</v>
      </c>
      <c r="B1134" s="1566" t="s">
        <v>7723</v>
      </c>
      <c r="C1134" s="1565" t="s">
        <v>1331</v>
      </c>
      <c r="D1134" s="1565">
        <v>230.32</v>
      </c>
      <c r="E1134" s="1565">
        <v>486.11</v>
      </c>
      <c r="F1134" s="1565" t="s">
        <v>21</v>
      </c>
      <c r="G1134" s="1565">
        <v>24.78</v>
      </c>
      <c r="H1134" s="1565">
        <v>52.31</v>
      </c>
      <c r="I1134" s="1565">
        <v>11.8</v>
      </c>
      <c r="J1134" s="1566">
        <v>0</v>
      </c>
      <c r="K1134" s="1554"/>
    </row>
    <row r="1135" spans="1:11" s="793" customFormat="1" ht="28.5" customHeight="1" x14ac:dyDescent="0.25">
      <c r="A1135" s="1565" t="s">
        <v>7724</v>
      </c>
      <c r="B1135" s="1566" t="s">
        <v>7725</v>
      </c>
      <c r="C1135" s="1565" t="s">
        <v>1331</v>
      </c>
      <c r="D1135" s="1565">
        <v>168.07</v>
      </c>
      <c r="E1135" s="1565">
        <v>251.5</v>
      </c>
      <c r="F1135" s="1565" t="s">
        <v>21</v>
      </c>
      <c r="G1135" s="1565">
        <v>18.079999999999998</v>
      </c>
      <c r="H1135" s="1565">
        <v>27.06</v>
      </c>
      <c r="I1135" s="1565">
        <v>11.5</v>
      </c>
      <c r="J1135" s="1566">
        <v>0</v>
      </c>
      <c r="K1135" s="1554"/>
    </row>
    <row r="1136" spans="1:11" s="793" customFormat="1" ht="28.5" customHeight="1" x14ac:dyDescent="0.25">
      <c r="A1136" s="1565" t="s">
        <v>7726</v>
      </c>
      <c r="B1136" s="1566" t="s">
        <v>2697</v>
      </c>
      <c r="C1136" s="1565" t="s">
        <v>1331</v>
      </c>
      <c r="D1136" s="1565">
        <v>401.51</v>
      </c>
      <c r="E1136" s="1565">
        <v>536.9</v>
      </c>
      <c r="F1136" s="1565" t="s">
        <v>21</v>
      </c>
      <c r="G1136" s="1565">
        <v>43.2</v>
      </c>
      <c r="H1136" s="1565">
        <v>57.77</v>
      </c>
      <c r="I1136" s="1565">
        <v>11.5</v>
      </c>
      <c r="J1136" s="1566">
        <v>0</v>
      </c>
      <c r="K1136" s="1554"/>
    </row>
    <row r="1137" spans="1:11" s="793" customFormat="1" ht="28.5" customHeight="1" x14ac:dyDescent="0.25">
      <c r="A1137" s="1565" t="s">
        <v>7727</v>
      </c>
      <c r="B1137" s="1566" t="s">
        <v>2699</v>
      </c>
      <c r="C1137" s="1565" t="s">
        <v>1331</v>
      </c>
      <c r="D1137" s="1565">
        <v>135.58000000000001</v>
      </c>
      <c r="E1137" s="1565">
        <v>196.19</v>
      </c>
      <c r="F1137" s="1565" t="s">
        <v>21</v>
      </c>
      <c r="G1137" s="1565">
        <v>14.59</v>
      </c>
      <c r="H1137" s="1565">
        <v>21.11</v>
      </c>
      <c r="I1137" s="1565">
        <v>11.5</v>
      </c>
      <c r="J1137" s="1566">
        <v>0</v>
      </c>
      <c r="K1137" s="1554"/>
    </row>
    <row r="1138" spans="1:11" s="793" customFormat="1" ht="28.5" customHeight="1" x14ac:dyDescent="0.25">
      <c r="A1138" s="1565" t="s">
        <v>7728</v>
      </c>
      <c r="B1138" s="1566" t="s">
        <v>2701</v>
      </c>
      <c r="C1138" s="1565" t="s">
        <v>1331</v>
      </c>
      <c r="D1138" s="1565">
        <v>300.67</v>
      </c>
      <c r="E1138" s="1565">
        <v>794.91</v>
      </c>
      <c r="F1138" s="1565" t="s">
        <v>21</v>
      </c>
      <c r="G1138" s="1565">
        <v>32.35</v>
      </c>
      <c r="H1138" s="1565">
        <v>85.53</v>
      </c>
      <c r="I1138" s="1565">
        <v>11.5</v>
      </c>
      <c r="J1138" s="1566">
        <v>0</v>
      </c>
      <c r="K1138" s="1554"/>
    </row>
    <row r="1139" spans="1:11" s="793" customFormat="1" ht="28.5" customHeight="1" x14ac:dyDescent="0.25">
      <c r="A1139" s="1565" t="s">
        <v>2688</v>
      </c>
      <c r="B1139" s="1566" t="s">
        <v>2703</v>
      </c>
      <c r="C1139" s="1565" t="s">
        <v>1331</v>
      </c>
      <c r="D1139" s="1565">
        <v>135.58000000000001</v>
      </c>
      <c r="E1139" s="1565">
        <v>173.73</v>
      </c>
      <c r="F1139" s="1565" t="s">
        <v>21</v>
      </c>
      <c r="G1139" s="1565">
        <v>14.59</v>
      </c>
      <c r="H1139" s="1565">
        <v>18.690000000000001</v>
      </c>
      <c r="I1139" s="1565">
        <v>11.3</v>
      </c>
      <c r="J1139" s="1566">
        <v>0</v>
      </c>
      <c r="K1139" s="1554"/>
    </row>
    <row r="1140" spans="1:11" s="793" customFormat="1" ht="28.5" customHeight="1" x14ac:dyDescent="0.25">
      <c r="A1140" s="1565" t="s">
        <v>2690</v>
      </c>
      <c r="B1140" s="1566" t="s">
        <v>2705</v>
      </c>
      <c r="C1140" s="1565" t="s">
        <v>1331</v>
      </c>
      <c r="D1140" s="1565">
        <v>300.67</v>
      </c>
      <c r="E1140" s="1565">
        <v>356.41</v>
      </c>
      <c r="F1140" s="1565" t="s">
        <v>21</v>
      </c>
      <c r="G1140" s="1565">
        <v>32.35</v>
      </c>
      <c r="H1140" s="1565">
        <v>38.35</v>
      </c>
      <c r="I1140" s="1565">
        <v>11.3</v>
      </c>
      <c r="J1140" s="1566">
        <v>0</v>
      </c>
      <c r="K1140" s="1554"/>
    </row>
    <row r="1141" spans="1:11" s="793" customFormat="1" ht="28.5" customHeight="1" x14ac:dyDescent="0.25">
      <c r="A1141" s="1565" t="s">
        <v>2692</v>
      </c>
      <c r="B1141" s="1566" t="s">
        <v>2707</v>
      </c>
      <c r="C1141" s="1565" t="s">
        <v>1331</v>
      </c>
      <c r="D1141" s="1565">
        <v>375.93</v>
      </c>
      <c r="E1141" s="1565">
        <v>459.59</v>
      </c>
      <c r="F1141" s="1565" t="s">
        <v>21</v>
      </c>
      <c r="G1141" s="1565">
        <v>40.450000000000003</v>
      </c>
      <c r="H1141" s="1565">
        <v>49.45</v>
      </c>
      <c r="I1141" s="1565">
        <v>11.3</v>
      </c>
      <c r="J1141" s="1566">
        <v>0</v>
      </c>
      <c r="K1141" s="1554"/>
    </row>
    <row r="1142" spans="1:11" s="793" customFormat="1" ht="28.5" customHeight="1" x14ac:dyDescent="0.25">
      <c r="A1142" s="1565" t="s">
        <v>2694</v>
      </c>
      <c r="B1142" s="1566" t="s">
        <v>2709</v>
      </c>
      <c r="C1142" s="1565" t="s">
        <v>1331</v>
      </c>
      <c r="D1142" s="1565">
        <v>190.49</v>
      </c>
      <c r="E1142" s="1565">
        <v>238.63</v>
      </c>
      <c r="F1142" s="1565" t="s">
        <v>21</v>
      </c>
      <c r="G1142" s="1565">
        <v>20.5</v>
      </c>
      <c r="H1142" s="1565">
        <v>25.68</v>
      </c>
      <c r="I1142" s="1565">
        <v>11.3</v>
      </c>
      <c r="J1142" s="1566">
        <v>0</v>
      </c>
      <c r="K1142" s="1554"/>
    </row>
    <row r="1143" spans="1:11" s="793" customFormat="1" ht="28.5" customHeight="1" x14ac:dyDescent="0.25">
      <c r="A1143" s="1565" t="s">
        <v>7729</v>
      </c>
      <c r="B1143" s="1566" t="s">
        <v>2711</v>
      </c>
      <c r="C1143" s="1565" t="s">
        <v>1331</v>
      </c>
      <c r="D1143" s="1565">
        <v>303.77999999999997</v>
      </c>
      <c r="E1143" s="1565">
        <v>337.18</v>
      </c>
      <c r="F1143" s="1565" t="s">
        <v>21</v>
      </c>
      <c r="G1143" s="1565">
        <v>32.69</v>
      </c>
      <c r="H1143" s="1565">
        <v>36.28</v>
      </c>
      <c r="I1143" s="1565">
        <v>11.3</v>
      </c>
      <c r="J1143" s="1566">
        <v>0</v>
      </c>
      <c r="K1143" s="1554"/>
    </row>
    <row r="1144" spans="1:11" s="793" customFormat="1" ht="28.5" customHeight="1" x14ac:dyDescent="0.25">
      <c r="A1144" s="1565" t="s">
        <v>7730</v>
      </c>
      <c r="B1144" s="1566" t="s">
        <v>2713</v>
      </c>
      <c r="C1144" s="1565" t="s">
        <v>1331</v>
      </c>
      <c r="D1144" s="1565">
        <v>227.84</v>
      </c>
      <c r="E1144" s="1565">
        <v>234.32</v>
      </c>
      <c r="F1144" s="1565" t="s">
        <v>21</v>
      </c>
      <c r="G1144" s="1565">
        <v>24.52</v>
      </c>
      <c r="H1144" s="1565">
        <v>25.21</v>
      </c>
      <c r="I1144" s="1565" t="s">
        <v>7731</v>
      </c>
      <c r="J1144" s="1566">
        <v>0</v>
      </c>
      <c r="K1144" s="1554"/>
    </row>
    <row r="1145" spans="1:11" s="793" customFormat="1" ht="28.5" customHeight="1" x14ac:dyDescent="0.25">
      <c r="A1145" s="1565" t="s">
        <v>7732</v>
      </c>
      <c r="B1145" s="1566" t="s">
        <v>2715</v>
      </c>
      <c r="C1145" s="1565" t="s">
        <v>1331</v>
      </c>
      <c r="D1145" s="1565">
        <v>227.84</v>
      </c>
      <c r="E1145" s="1565">
        <v>242.11</v>
      </c>
      <c r="F1145" s="1565" t="s">
        <v>21</v>
      </c>
      <c r="G1145" s="1565">
        <v>24.52</v>
      </c>
      <c r="H1145" s="1565">
        <v>26.05</v>
      </c>
      <c r="I1145" s="1565" t="s">
        <v>7731</v>
      </c>
      <c r="J1145" s="1566">
        <v>0</v>
      </c>
      <c r="K1145" s="1554"/>
    </row>
    <row r="1146" spans="1:11" s="793" customFormat="1" ht="28.5" customHeight="1" x14ac:dyDescent="0.25">
      <c r="A1146" s="1565" t="s">
        <v>7733</v>
      </c>
      <c r="B1146" s="1566" t="s">
        <v>7734</v>
      </c>
      <c r="C1146" s="1565" t="s">
        <v>1331</v>
      </c>
      <c r="D1146" s="1565">
        <v>522.9</v>
      </c>
      <c r="E1146" s="1565">
        <v>522.9</v>
      </c>
      <c r="F1146" s="1565" t="s">
        <v>21</v>
      </c>
      <c r="G1146" s="1565">
        <v>56.26</v>
      </c>
      <c r="H1146" s="1565">
        <v>56.26</v>
      </c>
      <c r="I1146" s="1565" t="s">
        <v>7735</v>
      </c>
      <c r="J1146" s="1566">
        <v>0</v>
      </c>
      <c r="K1146" s="1554"/>
    </row>
    <row r="1147" spans="1:11" s="793" customFormat="1" ht="28.5" customHeight="1" x14ac:dyDescent="0.25">
      <c r="A1147" s="1565" t="s">
        <v>7736</v>
      </c>
      <c r="B1147" s="1566" t="s">
        <v>2719</v>
      </c>
      <c r="C1147" s="1565" t="s">
        <v>1331</v>
      </c>
      <c r="D1147" s="1565">
        <v>381.59</v>
      </c>
      <c r="E1147" s="1565">
        <v>381.59</v>
      </c>
      <c r="F1147" s="1565" t="s">
        <v>21</v>
      </c>
      <c r="G1147" s="1565">
        <v>41.06</v>
      </c>
      <c r="H1147" s="1565">
        <v>41.06</v>
      </c>
      <c r="I1147" s="1565">
        <v>0</v>
      </c>
      <c r="J1147" s="1566">
        <v>0</v>
      </c>
      <c r="K1147" s="1554"/>
    </row>
    <row r="1148" spans="1:11" s="793" customFormat="1" ht="28.5" customHeight="1" x14ac:dyDescent="0.25">
      <c r="A1148" s="1565" t="s">
        <v>2716</v>
      </c>
      <c r="B1148" s="1566" t="s">
        <v>2721</v>
      </c>
      <c r="C1148" s="1565" t="s">
        <v>1331</v>
      </c>
      <c r="D1148" s="1565">
        <v>964.88</v>
      </c>
      <c r="E1148" s="1565">
        <v>1847.29</v>
      </c>
      <c r="F1148" s="1565" t="s">
        <v>21</v>
      </c>
      <c r="G1148" s="1565">
        <v>103.82</v>
      </c>
      <c r="H1148" s="1565">
        <v>198.77</v>
      </c>
      <c r="I1148" s="1565">
        <v>9.1300000000000008</v>
      </c>
      <c r="J1148" s="1566">
        <v>0</v>
      </c>
      <c r="K1148" s="1554"/>
    </row>
    <row r="1149" spans="1:11" s="793" customFormat="1" ht="28.5" customHeight="1" x14ac:dyDescent="0.25">
      <c r="A1149" s="1565" t="s">
        <v>2718</v>
      </c>
      <c r="B1149" s="1566" t="s">
        <v>7737</v>
      </c>
      <c r="C1149" s="1565" t="s">
        <v>1331</v>
      </c>
      <c r="D1149" s="1565">
        <v>964.88</v>
      </c>
      <c r="E1149" s="1565">
        <v>1069.72</v>
      </c>
      <c r="F1149" s="1565" t="s">
        <v>21</v>
      </c>
      <c r="G1149" s="1565">
        <v>103.82</v>
      </c>
      <c r="H1149" s="1565">
        <v>115.1</v>
      </c>
      <c r="I1149" s="1565">
        <v>9.1300000000000008</v>
      </c>
      <c r="J1149" s="1566">
        <v>0</v>
      </c>
      <c r="K1149" s="1554"/>
    </row>
    <row r="1150" spans="1:11" s="793" customFormat="1" ht="28.5" customHeight="1" x14ac:dyDescent="0.25">
      <c r="A1150" s="1565" t="s">
        <v>2720</v>
      </c>
      <c r="B1150" s="1566" t="s">
        <v>2725</v>
      </c>
      <c r="C1150" s="1565" t="s">
        <v>1331</v>
      </c>
      <c r="D1150" s="1565">
        <v>168.07</v>
      </c>
      <c r="E1150" s="1565">
        <v>358.34</v>
      </c>
      <c r="F1150" s="1565" t="s">
        <v>21</v>
      </c>
      <c r="G1150" s="1565">
        <v>18.079999999999998</v>
      </c>
      <c r="H1150" s="1565">
        <v>38.56</v>
      </c>
      <c r="I1150" s="1565">
        <v>0</v>
      </c>
      <c r="J1150" s="1566">
        <v>0</v>
      </c>
      <c r="K1150" s="1554"/>
    </row>
    <row r="1151" spans="1:11" s="793" customFormat="1" ht="28.5" customHeight="1" x14ac:dyDescent="0.25">
      <c r="A1151" s="1565" t="s">
        <v>7738</v>
      </c>
      <c r="B1151" s="1566" t="s">
        <v>2727</v>
      </c>
      <c r="C1151" s="1565" t="s">
        <v>1331</v>
      </c>
      <c r="D1151" s="1565">
        <v>1895.51</v>
      </c>
      <c r="E1151" s="1565">
        <v>2533.35</v>
      </c>
      <c r="F1151" s="1565" t="s">
        <v>21</v>
      </c>
      <c r="G1151" s="1565">
        <v>203.96</v>
      </c>
      <c r="H1151" s="1565">
        <v>272.58999999999997</v>
      </c>
      <c r="I1151" s="1565" t="s">
        <v>7705</v>
      </c>
      <c r="J1151" s="1566">
        <v>0</v>
      </c>
      <c r="K1151" s="1554"/>
    </row>
    <row r="1152" spans="1:11" s="793" customFormat="1" ht="28.5" customHeight="1" x14ac:dyDescent="0.25">
      <c r="A1152" s="1565" t="s">
        <v>7739</v>
      </c>
      <c r="B1152" s="1566" t="s">
        <v>2729</v>
      </c>
      <c r="C1152" s="1565" t="s">
        <v>1331</v>
      </c>
      <c r="D1152" s="1565">
        <v>1895.51</v>
      </c>
      <c r="E1152" s="1565">
        <v>2696.79</v>
      </c>
      <c r="F1152" s="1565" t="s">
        <v>21</v>
      </c>
      <c r="G1152" s="1565">
        <v>203.96</v>
      </c>
      <c r="H1152" s="1565">
        <v>290.17</v>
      </c>
      <c r="I1152" s="1565" t="s">
        <v>7705</v>
      </c>
      <c r="J1152" s="1566">
        <v>0</v>
      </c>
      <c r="K1152" s="1554"/>
    </row>
    <row r="1153" spans="1:11" s="793" customFormat="1" ht="28.5" customHeight="1" x14ac:dyDescent="0.25">
      <c r="A1153" s="1565" t="s">
        <v>7740</v>
      </c>
      <c r="B1153" s="1566" t="s">
        <v>7741</v>
      </c>
      <c r="C1153" s="1565" t="s">
        <v>1331</v>
      </c>
      <c r="D1153" s="1565">
        <v>13772.81</v>
      </c>
      <c r="E1153" s="1565">
        <v>15865.74</v>
      </c>
      <c r="F1153" s="1565" t="s">
        <v>21</v>
      </c>
      <c r="G1153" s="1565">
        <v>1481.95</v>
      </c>
      <c r="H1153" s="1565">
        <v>1707.15</v>
      </c>
      <c r="I1153" s="1565" t="s">
        <v>7742</v>
      </c>
      <c r="J1153" s="1566">
        <v>0</v>
      </c>
      <c r="K1153" s="1554"/>
    </row>
    <row r="1154" spans="1:11" s="793" customFormat="1" ht="28.5" customHeight="1" x14ac:dyDescent="0.25">
      <c r="A1154" s="1565" t="s">
        <v>7743</v>
      </c>
      <c r="B1154" s="1566" t="s">
        <v>7744</v>
      </c>
      <c r="C1154" s="1565" t="s">
        <v>1331</v>
      </c>
      <c r="D1154" s="1565">
        <v>381.59</v>
      </c>
      <c r="E1154" s="1565">
        <v>418.04</v>
      </c>
      <c r="F1154" s="1565" t="s">
        <v>21</v>
      </c>
      <c r="G1154" s="1565">
        <v>41.06</v>
      </c>
      <c r="H1154" s="1565">
        <v>44.98</v>
      </c>
      <c r="I1154" s="1565" t="s">
        <v>7745</v>
      </c>
      <c r="J1154" s="1566">
        <v>0</v>
      </c>
      <c r="K1154" s="1554"/>
    </row>
    <row r="1155" spans="1:11" s="793" customFormat="1" ht="28.5" customHeight="1" x14ac:dyDescent="0.25">
      <c r="A1155" s="1565" t="s">
        <v>7746</v>
      </c>
      <c r="B1155" s="1566" t="s">
        <v>7747</v>
      </c>
      <c r="C1155" s="1565" t="s">
        <v>1331</v>
      </c>
      <c r="D1155" s="1565">
        <v>12434.44</v>
      </c>
      <c r="E1155" s="1565">
        <v>16018.75</v>
      </c>
      <c r="F1155" s="1565" t="s">
        <v>21</v>
      </c>
      <c r="G1155" s="1565">
        <v>1337.95</v>
      </c>
      <c r="H1155" s="1565">
        <v>1723.62</v>
      </c>
      <c r="I1155" s="1565" t="s">
        <v>7742</v>
      </c>
      <c r="J1155" s="1566">
        <v>0</v>
      </c>
      <c r="K1155" s="1554"/>
    </row>
    <row r="1156" spans="1:11" s="793" customFormat="1" ht="28.5" customHeight="1" x14ac:dyDescent="0.25">
      <c r="A1156" s="1565" t="s">
        <v>2724</v>
      </c>
      <c r="B1156" s="1566" t="s">
        <v>7748</v>
      </c>
      <c r="C1156" s="1565" t="s">
        <v>1138</v>
      </c>
      <c r="D1156" s="1565">
        <v>16.04</v>
      </c>
      <c r="E1156" s="1565">
        <v>35.93</v>
      </c>
      <c r="F1156" s="1565" t="s">
        <v>51</v>
      </c>
      <c r="G1156" s="1565">
        <v>52.61</v>
      </c>
      <c r="H1156" s="1565">
        <v>117.89</v>
      </c>
      <c r="I1156" s="1565" t="s">
        <v>7745</v>
      </c>
      <c r="J1156" s="1566">
        <v>0</v>
      </c>
      <c r="K1156" s="1554"/>
    </row>
    <row r="1157" spans="1:11" s="793" customFormat="1" ht="28.5" customHeight="1" x14ac:dyDescent="0.25">
      <c r="A1157" s="1565" t="s">
        <v>7749</v>
      </c>
      <c r="B1157" s="1566" t="s">
        <v>7750</v>
      </c>
      <c r="C1157" s="1565" t="s">
        <v>2746</v>
      </c>
      <c r="D1157" s="1565">
        <v>17.93</v>
      </c>
      <c r="E1157" s="1565">
        <v>17.93</v>
      </c>
      <c r="F1157" s="1565" t="s">
        <v>2746</v>
      </c>
      <c r="G1157" s="1565">
        <v>17.93</v>
      </c>
      <c r="H1157" s="1565">
        <v>17.93</v>
      </c>
      <c r="I1157" s="1565">
        <v>0</v>
      </c>
      <c r="J1157" s="1566" t="s">
        <v>7751</v>
      </c>
      <c r="K1157" s="1554"/>
    </row>
    <row r="1158" spans="1:11" s="793" customFormat="1" ht="28.5" customHeight="1" x14ac:dyDescent="0.25">
      <c r="A1158" s="1565" t="s">
        <v>2734</v>
      </c>
      <c r="B1158" s="1566" t="s">
        <v>2748</v>
      </c>
      <c r="C1158" s="1565" t="s">
        <v>1331</v>
      </c>
      <c r="D1158" s="1565">
        <v>5415.75</v>
      </c>
      <c r="E1158" s="1565">
        <v>16085.77</v>
      </c>
      <c r="F1158" s="1565" t="s">
        <v>21</v>
      </c>
      <c r="G1158" s="1565">
        <v>582.73</v>
      </c>
      <c r="H1158" s="1565">
        <v>1730.83</v>
      </c>
      <c r="I1158" s="1565" t="s">
        <v>7752</v>
      </c>
      <c r="J1158" s="1566">
        <v>0</v>
      </c>
      <c r="K1158" s="1554"/>
    </row>
    <row r="1159" spans="1:11" s="793" customFormat="1" ht="28.5" customHeight="1" x14ac:dyDescent="0.25">
      <c r="A1159" s="1565" t="s">
        <v>7753</v>
      </c>
      <c r="B1159" s="1566" t="s">
        <v>7754</v>
      </c>
      <c r="C1159" s="1565" t="s">
        <v>1331</v>
      </c>
      <c r="D1159" s="1565">
        <v>3828.38</v>
      </c>
      <c r="E1159" s="1565">
        <v>11309.43</v>
      </c>
      <c r="F1159" s="1565" t="s">
        <v>21</v>
      </c>
      <c r="G1159" s="1565">
        <v>411.93</v>
      </c>
      <c r="H1159" s="1565">
        <v>1216.8900000000001</v>
      </c>
      <c r="I1159" s="1565" t="s">
        <v>7755</v>
      </c>
      <c r="J1159" s="1566" t="s">
        <v>7756</v>
      </c>
      <c r="K1159" s="1554"/>
    </row>
    <row r="1160" spans="1:11" s="793" customFormat="1" ht="28.5" customHeight="1" x14ac:dyDescent="0.25">
      <c r="A1160" s="1565" t="s">
        <v>2744</v>
      </c>
      <c r="B1160" s="1566" t="s">
        <v>7757</v>
      </c>
      <c r="C1160" s="1565" t="s">
        <v>1331</v>
      </c>
      <c r="D1160" s="1565">
        <v>560.25</v>
      </c>
      <c r="E1160" s="1565">
        <v>12537.72</v>
      </c>
      <c r="F1160" s="1565" t="s">
        <v>21</v>
      </c>
      <c r="G1160" s="1565">
        <v>60.28</v>
      </c>
      <c r="H1160" s="1565">
        <v>1349.06</v>
      </c>
      <c r="I1160" s="1565">
        <v>11.9</v>
      </c>
      <c r="J1160" s="1566">
        <v>0</v>
      </c>
      <c r="K1160" s="1554"/>
    </row>
    <row r="1161" spans="1:11" s="793" customFormat="1" ht="28.5" customHeight="1" x14ac:dyDescent="0.25">
      <c r="A1161" s="1565" t="s">
        <v>2747</v>
      </c>
      <c r="B1161" s="1566" t="s">
        <v>7758</v>
      </c>
      <c r="C1161" s="1565" t="s">
        <v>1331</v>
      </c>
      <c r="D1161" s="1565">
        <v>6707.44</v>
      </c>
      <c r="E1161" s="1565">
        <v>22010.38</v>
      </c>
      <c r="F1161" s="1565" t="s">
        <v>21</v>
      </c>
      <c r="G1161" s="1565">
        <v>721.72</v>
      </c>
      <c r="H1161" s="1565">
        <v>2368.3200000000002</v>
      </c>
      <c r="I1161" s="1565" t="s">
        <v>7759</v>
      </c>
      <c r="J1161" s="1566">
        <v>0</v>
      </c>
      <c r="K1161" s="1554"/>
    </row>
    <row r="1162" spans="1:11" s="793" customFormat="1" ht="28.5" customHeight="1" x14ac:dyDescent="0.25">
      <c r="A1162" s="1565" t="s">
        <v>7760</v>
      </c>
      <c r="B1162" s="1566" t="s">
        <v>2754</v>
      </c>
      <c r="C1162" s="1565" t="s">
        <v>1331</v>
      </c>
      <c r="D1162" s="1565">
        <v>5353.5</v>
      </c>
      <c r="E1162" s="1565">
        <v>12837.84</v>
      </c>
      <c r="F1162" s="1565" t="s">
        <v>21</v>
      </c>
      <c r="G1162" s="1565">
        <v>576.04</v>
      </c>
      <c r="H1162" s="1565">
        <v>1381.35</v>
      </c>
      <c r="I1162" s="1565">
        <v>10.8</v>
      </c>
      <c r="J1162" s="1566">
        <v>0</v>
      </c>
      <c r="K1162" s="1554"/>
    </row>
    <row r="1163" spans="1:11" s="793" customFormat="1" ht="28.5" customHeight="1" x14ac:dyDescent="0.25">
      <c r="A1163" s="1565" t="s">
        <v>7761</v>
      </c>
      <c r="B1163" s="1566" t="s">
        <v>2756</v>
      </c>
      <c r="C1163" s="1565" t="s">
        <v>1331</v>
      </c>
      <c r="D1163" s="1565">
        <v>5353.5</v>
      </c>
      <c r="E1163" s="1565">
        <v>13749.09</v>
      </c>
      <c r="F1163" s="1565" t="s">
        <v>21</v>
      </c>
      <c r="G1163" s="1565">
        <v>576.04</v>
      </c>
      <c r="H1163" s="1565">
        <v>1479.4</v>
      </c>
      <c r="I1163" s="1565">
        <v>10.8</v>
      </c>
      <c r="J1163" s="1566">
        <v>0</v>
      </c>
      <c r="K1163" s="1554"/>
    </row>
    <row r="1164" spans="1:11" s="793" customFormat="1" ht="28.5" customHeight="1" x14ac:dyDescent="0.25">
      <c r="A1164" s="1565" t="s">
        <v>2757</v>
      </c>
      <c r="B1164" s="1566" t="s">
        <v>7762</v>
      </c>
      <c r="C1164" s="1565" t="s">
        <v>2759</v>
      </c>
      <c r="D1164" s="1565">
        <v>1023.27</v>
      </c>
      <c r="E1164" s="1565">
        <v>8060.79</v>
      </c>
      <c r="F1164" s="1565" t="s">
        <v>22</v>
      </c>
      <c r="G1164" s="1565">
        <v>36136.300000000003</v>
      </c>
      <c r="H1164" s="1565">
        <v>284664.34000000003</v>
      </c>
      <c r="I1164" s="1565">
        <v>12.1</v>
      </c>
      <c r="J1164" s="1566">
        <v>0</v>
      </c>
      <c r="K1164" s="1554"/>
    </row>
    <row r="1165" spans="1:11" s="793" customFormat="1" ht="28.5" customHeight="1" x14ac:dyDescent="0.25">
      <c r="A1165" s="1565" t="s">
        <v>2760</v>
      </c>
      <c r="B1165" s="1566" t="s">
        <v>7763</v>
      </c>
      <c r="C1165" s="1565" t="s">
        <v>2759</v>
      </c>
      <c r="D1165" s="1565">
        <v>1439.16</v>
      </c>
      <c r="E1165" s="1565">
        <v>6360.15</v>
      </c>
      <c r="F1165" s="1565" t="s">
        <v>22</v>
      </c>
      <c r="G1165" s="1565">
        <v>50823.43</v>
      </c>
      <c r="H1165" s="1565">
        <v>224606.83</v>
      </c>
      <c r="I1165" s="1565">
        <v>12.1</v>
      </c>
      <c r="J1165" s="1566">
        <v>0</v>
      </c>
      <c r="K1165" s="1554"/>
    </row>
    <row r="1166" spans="1:11" s="793" customFormat="1" ht="28.5" customHeight="1" x14ac:dyDescent="0.25">
      <c r="A1166" s="1565" t="s">
        <v>2762</v>
      </c>
      <c r="B1166" s="1566" t="s">
        <v>2763</v>
      </c>
      <c r="C1166" s="1565" t="s">
        <v>2759</v>
      </c>
      <c r="D1166" s="1565">
        <v>769.29</v>
      </c>
      <c r="E1166" s="1565">
        <v>7755.54</v>
      </c>
      <c r="F1166" s="1565" t="s">
        <v>22</v>
      </c>
      <c r="G1166" s="1565">
        <v>27167.09</v>
      </c>
      <c r="H1166" s="1565">
        <v>273884.44</v>
      </c>
      <c r="I1166" s="1565">
        <v>12.1</v>
      </c>
      <c r="J1166" s="1566">
        <v>0</v>
      </c>
      <c r="K1166" s="1554"/>
    </row>
    <row r="1167" spans="1:11" s="793" customFormat="1" ht="28.5" customHeight="1" x14ac:dyDescent="0.25">
      <c r="A1167" s="1565" t="s">
        <v>2764</v>
      </c>
      <c r="B1167" s="1566" t="s">
        <v>2765</v>
      </c>
      <c r="C1167" s="1565" t="s">
        <v>2759</v>
      </c>
      <c r="D1167" s="1565">
        <v>1195.01</v>
      </c>
      <c r="E1167" s="1565">
        <v>6064.73</v>
      </c>
      <c r="F1167" s="1565" t="s">
        <v>22</v>
      </c>
      <c r="G1167" s="1565">
        <v>42201.53</v>
      </c>
      <c r="H1167" s="1565">
        <v>214174.22</v>
      </c>
      <c r="I1167" s="1565">
        <v>12.1</v>
      </c>
      <c r="J1167" s="1566">
        <v>0</v>
      </c>
      <c r="K1167" s="1554"/>
    </row>
    <row r="1168" spans="1:11" s="793" customFormat="1" ht="28.5" customHeight="1" x14ac:dyDescent="0.25">
      <c r="A1168" s="1565" t="s">
        <v>2766</v>
      </c>
      <c r="B1168" s="1566" t="s">
        <v>2767</v>
      </c>
      <c r="C1168" s="1565" t="s">
        <v>2341</v>
      </c>
      <c r="D1168" s="1565">
        <v>377.61</v>
      </c>
      <c r="E1168" s="1565">
        <v>1484.4</v>
      </c>
      <c r="F1168" s="1565" t="s">
        <v>21</v>
      </c>
      <c r="G1168" s="1565">
        <v>4063.07</v>
      </c>
      <c r="H1168" s="1565">
        <v>15972.18</v>
      </c>
      <c r="I1168" s="1565">
        <v>12.14</v>
      </c>
      <c r="J1168" s="1566">
        <v>0</v>
      </c>
      <c r="K1168" s="1554"/>
    </row>
    <row r="1169" spans="1:11" s="793" customFormat="1" ht="28.5" customHeight="1" x14ac:dyDescent="0.25">
      <c r="A1169" s="1565" t="s">
        <v>2768</v>
      </c>
      <c r="B1169" s="1566" t="s">
        <v>2769</v>
      </c>
      <c r="C1169" s="1565" t="s">
        <v>2341</v>
      </c>
      <c r="D1169" s="1565">
        <v>375.79</v>
      </c>
      <c r="E1169" s="1565">
        <v>1402.57</v>
      </c>
      <c r="F1169" s="1565" t="s">
        <v>21</v>
      </c>
      <c r="G1169" s="1565">
        <v>4043.51</v>
      </c>
      <c r="H1169" s="1565">
        <v>15091.61</v>
      </c>
      <c r="I1169" s="1565">
        <v>12.14</v>
      </c>
      <c r="J1169" s="1566">
        <v>0</v>
      </c>
      <c r="K1169" s="1554"/>
    </row>
    <row r="1170" spans="1:11" s="793" customFormat="1" ht="28.5" customHeight="1" x14ac:dyDescent="0.25">
      <c r="A1170" s="1565" t="s">
        <v>2770</v>
      </c>
      <c r="B1170" s="1566" t="s">
        <v>2771</v>
      </c>
      <c r="C1170" s="1565" t="s">
        <v>2341</v>
      </c>
      <c r="D1170" s="1565">
        <v>349.05</v>
      </c>
      <c r="E1170" s="1565">
        <v>1295.3599999999999</v>
      </c>
      <c r="F1170" s="1565" t="s">
        <v>21</v>
      </c>
      <c r="G1170" s="1565">
        <v>3755.83</v>
      </c>
      <c r="H1170" s="1565">
        <v>13938.07</v>
      </c>
      <c r="I1170" s="1565">
        <v>12.14</v>
      </c>
      <c r="J1170" s="1566">
        <v>0</v>
      </c>
      <c r="K1170" s="1554"/>
    </row>
    <row r="1171" spans="1:11" s="793" customFormat="1" ht="28.5" customHeight="1" x14ac:dyDescent="0.25">
      <c r="A1171" s="1565" t="s">
        <v>2772</v>
      </c>
      <c r="B1171" s="1566" t="s">
        <v>7764</v>
      </c>
      <c r="C1171" s="1565" t="s">
        <v>2341</v>
      </c>
      <c r="D1171" s="1565">
        <v>231.45</v>
      </c>
      <c r="E1171" s="1565">
        <v>867.03</v>
      </c>
      <c r="F1171" s="1565" t="s">
        <v>21</v>
      </c>
      <c r="G1171" s="1565">
        <v>2490.35</v>
      </c>
      <c r="H1171" s="1565">
        <v>9329.2199999999993</v>
      </c>
      <c r="I1171" s="1565">
        <v>12.14</v>
      </c>
      <c r="J1171" s="1566" t="s">
        <v>7765</v>
      </c>
      <c r="K1171" s="1554"/>
    </row>
    <row r="1172" spans="1:11" s="793" customFormat="1" ht="28.5" customHeight="1" x14ac:dyDescent="0.25">
      <c r="A1172" s="1565" t="s">
        <v>2774</v>
      </c>
      <c r="B1172" s="1566" t="s">
        <v>7764</v>
      </c>
      <c r="C1172" s="1565" t="s">
        <v>2341</v>
      </c>
      <c r="D1172" s="1565">
        <v>231.45</v>
      </c>
      <c r="E1172" s="1565">
        <v>888.88</v>
      </c>
      <c r="F1172" s="1565" t="s">
        <v>21</v>
      </c>
      <c r="G1172" s="1565">
        <v>2490.35</v>
      </c>
      <c r="H1172" s="1565">
        <v>9564.3799999999992</v>
      </c>
      <c r="I1172" s="1565">
        <v>12.14</v>
      </c>
      <c r="J1172" s="1566">
        <v>0</v>
      </c>
      <c r="K1172" s="1554"/>
    </row>
    <row r="1173" spans="1:11" s="793" customFormat="1" ht="28.5" customHeight="1" x14ac:dyDescent="0.25">
      <c r="A1173" s="1565" t="s">
        <v>2776</v>
      </c>
      <c r="B1173" s="1566" t="s">
        <v>7766</v>
      </c>
      <c r="C1173" s="1565" t="s">
        <v>2341</v>
      </c>
      <c r="D1173" s="1565">
        <v>229.14</v>
      </c>
      <c r="E1173" s="1565">
        <v>781.12</v>
      </c>
      <c r="F1173" s="1565" t="s">
        <v>21</v>
      </c>
      <c r="G1173" s="1565">
        <v>2465.5700000000002</v>
      </c>
      <c r="H1173" s="1565">
        <v>8404.82</v>
      </c>
      <c r="I1173" s="1565" t="s">
        <v>7767</v>
      </c>
      <c r="J1173" s="1566">
        <v>0</v>
      </c>
      <c r="K1173" s="1554"/>
    </row>
    <row r="1174" spans="1:11" s="793" customFormat="1" ht="28.5" customHeight="1" x14ac:dyDescent="0.25">
      <c r="A1174" s="1565" t="s">
        <v>2778</v>
      </c>
      <c r="B1174" s="1566" t="s">
        <v>7768</v>
      </c>
      <c r="C1174" s="1565" t="s">
        <v>2341</v>
      </c>
      <c r="D1174" s="1565">
        <v>229.14</v>
      </c>
      <c r="E1174" s="1565">
        <v>804.82</v>
      </c>
      <c r="F1174" s="1565" t="s">
        <v>21</v>
      </c>
      <c r="G1174" s="1565">
        <v>2465.5700000000002</v>
      </c>
      <c r="H1174" s="1565">
        <v>8659.86</v>
      </c>
      <c r="I1174" s="1565" t="s">
        <v>7767</v>
      </c>
      <c r="J1174" s="1566">
        <v>0</v>
      </c>
      <c r="K1174" s="1554"/>
    </row>
    <row r="1175" spans="1:11" s="793" customFormat="1" ht="28.5" customHeight="1" x14ac:dyDescent="0.25">
      <c r="A1175" s="1565" t="s">
        <v>2780</v>
      </c>
      <c r="B1175" s="1566" t="s">
        <v>2781</v>
      </c>
      <c r="C1175" s="1565" t="s">
        <v>2341</v>
      </c>
      <c r="D1175" s="1565">
        <v>80.099999999999994</v>
      </c>
      <c r="E1175" s="1565">
        <v>365.97</v>
      </c>
      <c r="F1175" s="1565" t="s">
        <v>21</v>
      </c>
      <c r="G1175" s="1565">
        <v>861.91</v>
      </c>
      <c r="H1175" s="1565">
        <v>3937.85</v>
      </c>
      <c r="I1175" s="1565" t="s">
        <v>7767</v>
      </c>
      <c r="J1175" s="1566">
        <v>0</v>
      </c>
      <c r="K1175" s="1554"/>
    </row>
    <row r="1176" spans="1:11" s="793" customFormat="1" ht="28.5" customHeight="1" x14ac:dyDescent="0.25">
      <c r="A1176" s="1565" t="s">
        <v>2782</v>
      </c>
      <c r="B1176" s="1566" t="s">
        <v>2783</v>
      </c>
      <c r="C1176" s="1565" t="s">
        <v>2341</v>
      </c>
      <c r="D1176" s="1565">
        <v>129.22999999999999</v>
      </c>
      <c r="E1176" s="1565">
        <v>674.27</v>
      </c>
      <c r="F1176" s="1565" t="s">
        <v>21</v>
      </c>
      <c r="G1176" s="1565">
        <v>1390.53</v>
      </c>
      <c r="H1176" s="1565">
        <v>7255.09</v>
      </c>
      <c r="I1176" s="1565" t="s">
        <v>7767</v>
      </c>
      <c r="J1176" s="1566">
        <v>0</v>
      </c>
      <c r="K1176" s="1554"/>
    </row>
    <row r="1177" spans="1:11" s="793" customFormat="1" ht="28.5" customHeight="1" x14ac:dyDescent="0.25">
      <c r="A1177" s="1565" t="s">
        <v>7769</v>
      </c>
      <c r="B1177" s="1566" t="s">
        <v>7770</v>
      </c>
      <c r="C1177" s="1565" t="s">
        <v>2341</v>
      </c>
      <c r="D1177" s="1565">
        <v>128.86000000000001</v>
      </c>
      <c r="E1177" s="1565">
        <v>816.18</v>
      </c>
      <c r="F1177" s="1565" t="s">
        <v>21</v>
      </c>
      <c r="G1177" s="1565">
        <v>1386.51</v>
      </c>
      <c r="H1177" s="1565">
        <v>8782.1299999999992</v>
      </c>
      <c r="I1177" s="1565" t="s">
        <v>7771</v>
      </c>
      <c r="J1177" s="1566">
        <v>0</v>
      </c>
      <c r="K1177" s="1554"/>
    </row>
    <row r="1178" spans="1:11" s="793" customFormat="1" ht="28.5" customHeight="1" x14ac:dyDescent="0.25">
      <c r="A1178" s="1565" t="s">
        <v>7772</v>
      </c>
      <c r="B1178" s="1566" t="s">
        <v>7773</v>
      </c>
      <c r="C1178" s="1565" t="s">
        <v>2341</v>
      </c>
      <c r="D1178" s="1565">
        <v>128.86000000000001</v>
      </c>
      <c r="E1178" s="1565">
        <v>767.63</v>
      </c>
      <c r="F1178" s="1565" t="s">
        <v>21</v>
      </c>
      <c r="G1178" s="1565">
        <v>1386.51</v>
      </c>
      <c r="H1178" s="1565">
        <v>8259.7199999999993</v>
      </c>
      <c r="I1178" s="1565" t="s">
        <v>7771</v>
      </c>
      <c r="J1178" s="1566">
        <v>0</v>
      </c>
      <c r="K1178" s="1554"/>
    </row>
    <row r="1179" spans="1:11" s="793" customFormat="1" ht="28.5" customHeight="1" x14ac:dyDescent="0.25">
      <c r="A1179" s="1565" t="s">
        <v>2786</v>
      </c>
      <c r="B1179" s="1566" t="s">
        <v>2785</v>
      </c>
      <c r="C1179" s="1565" t="s">
        <v>2341</v>
      </c>
      <c r="D1179" s="1565">
        <v>79.13</v>
      </c>
      <c r="E1179" s="1565">
        <v>272.32</v>
      </c>
      <c r="F1179" s="1565" t="s">
        <v>21</v>
      </c>
      <c r="G1179" s="1565">
        <v>851.46</v>
      </c>
      <c r="H1179" s="1565">
        <v>2930.17</v>
      </c>
      <c r="I1179" s="1565" t="s">
        <v>7774</v>
      </c>
      <c r="J1179" s="1566">
        <v>0</v>
      </c>
      <c r="K1179" s="1554"/>
    </row>
    <row r="1180" spans="1:11" s="793" customFormat="1" ht="28.5" customHeight="1" x14ac:dyDescent="0.25">
      <c r="A1180" s="1565" t="s">
        <v>7775</v>
      </c>
      <c r="B1180" s="1566" t="s">
        <v>7776</v>
      </c>
      <c r="C1180" s="1565" t="s">
        <v>2341</v>
      </c>
      <c r="D1180" s="1565">
        <v>79.13</v>
      </c>
      <c r="E1180" s="1565">
        <v>272.32</v>
      </c>
      <c r="F1180" s="1565" t="s">
        <v>21</v>
      </c>
      <c r="G1180" s="1565">
        <v>851.46</v>
      </c>
      <c r="H1180" s="1565">
        <v>2930.17</v>
      </c>
      <c r="I1180" s="1565" t="s">
        <v>7774</v>
      </c>
      <c r="J1180" s="1566">
        <v>0</v>
      </c>
      <c r="K1180" s="1554"/>
    </row>
    <row r="1181" spans="1:11" s="793" customFormat="1" ht="28.5" customHeight="1" x14ac:dyDescent="0.25">
      <c r="A1181" s="1565" t="s">
        <v>2794</v>
      </c>
      <c r="B1181" s="1566" t="s">
        <v>2789</v>
      </c>
      <c r="C1181" s="1565" t="s">
        <v>2341</v>
      </c>
      <c r="D1181" s="1565">
        <v>229.58</v>
      </c>
      <c r="E1181" s="1565">
        <v>1842.98</v>
      </c>
      <c r="F1181" s="1565" t="s">
        <v>21</v>
      </c>
      <c r="G1181" s="1565">
        <v>2470.2600000000002</v>
      </c>
      <c r="H1181" s="1565">
        <v>19830.41</v>
      </c>
      <c r="I1181" s="1565">
        <v>12.14</v>
      </c>
      <c r="J1181" s="1566">
        <v>0</v>
      </c>
      <c r="K1181" s="1554"/>
    </row>
    <row r="1182" spans="1:11" s="793" customFormat="1" ht="28.5" customHeight="1" x14ac:dyDescent="0.25">
      <c r="A1182" s="1565" t="s">
        <v>2796</v>
      </c>
      <c r="B1182" s="1566" t="s">
        <v>2791</v>
      </c>
      <c r="C1182" s="1565" t="s">
        <v>2341</v>
      </c>
      <c r="D1182" s="1565">
        <v>201.19</v>
      </c>
      <c r="E1182" s="1565">
        <v>1597.71</v>
      </c>
      <c r="F1182" s="1565" t="s">
        <v>21</v>
      </c>
      <c r="G1182" s="1565">
        <v>2164.83</v>
      </c>
      <c r="H1182" s="1565">
        <v>17191.38</v>
      </c>
      <c r="I1182" s="1565">
        <v>12.14</v>
      </c>
      <c r="J1182" s="1566">
        <v>0</v>
      </c>
      <c r="K1182" s="1554"/>
    </row>
    <row r="1183" spans="1:11" s="793" customFormat="1" ht="28.5" customHeight="1" x14ac:dyDescent="0.25">
      <c r="A1183" s="1565" t="s">
        <v>7777</v>
      </c>
      <c r="B1183" s="1566" t="s">
        <v>2793</v>
      </c>
      <c r="C1183" s="1565" t="s">
        <v>2341</v>
      </c>
      <c r="D1183" s="1565">
        <v>186.25</v>
      </c>
      <c r="E1183" s="1565">
        <v>1535.21</v>
      </c>
      <c r="F1183" s="1565" t="s">
        <v>21</v>
      </c>
      <c r="G1183" s="1565">
        <v>2004.07</v>
      </c>
      <c r="H1183" s="1565">
        <v>16518.86</v>
      </c>
      <c r="I1183" s="1565">
        <v>12.14</v>
      </c>
      <c r="J1183" s="1566">
        <v>0</v>
      </c>
      <c r="K1183" s="1554"/>
    </row>
    <row r="1184" spans="1:11" s="793" customFormat="1" ht="28.5" customHeight="1" x14ac:dyDescent="0.25">
      <c r="A1184" s="1565" t="s">
        <v>7778</v>
      </c>
      <c r="B1184" s="1566" t="s">
        <v>2795</v>
      </c>
      <c r="C1184" s="1565" t="s">
        <v>2341</v>
      </c>
      <c r="D1184" s="1565">
        <v>268.3</v>
      </c>
      <c r="E1184" s="1565">
        <v>1859.33</v>
      </c>
      <c r="F1184" s="1565" t="s">
        <v>21</v>
      </c>
      <c r="G1184" s="1565">
        <v>2886.88</v>
      </c>
      <c r="H1184" s="1565">
        <v>20006.38</v>
      </c>
      <c r="I1184" s="1565">
        <v>12.4</v>
      </c>
      <c r="J1184" s="1566">
        <v>0</v>
      </c>
      <c r="K1184" s="1554"/>
    </row>
    <row r="1185" spans="1:11" s="793" customFormat="1" ht="28.5" customHeight="1" x14ac:dyDescent="0.25">
      <c r="A1185" s="1565" t="s">
        <v>7779</v>
      </c>
      <c r="B1185" s="1566" t="s">
        <v>2797</v>
      </c>
      <c r="C1185" s="1565" t="s">
        <v>2341</v>
      </c>
      <c r="D1185" s="1565">
        <v>205.99</v>
      </c>
      <c r="E1185" s="1565">
        <v>1518.72</v>
      </c>
      <c r="F1185" s="1565" t="s">
        <v>21</v>
      </c>
      <c r="G1185" s="1565">
        <v>2216.4</v>
      </c>
      <c r="H1185" s="1565">
        <v>16341.48</v>
      </c>
      <c r="I1185" s="1565">
        <v>12.4</v>
      </c>
      <c r="J1185" s="1566">
        <v>0</v>
      </c>
      <c r="K1185" s="1554"/>
    </row>
    <row r="1186" spans="1:11" s="793" customFormat="1" ht="28.5" customHeight="1" x14ac:dyDescent="0.25">
      <c r="A1186" s="1565" t="s">
        <v>7780</v>
      </c>
      <c r="B1186" s="1566" t="s">
        <v>7781</v>
      </c>
      <c r="C1186" s="1565" t="s">
        <v>2341</v>
      </c>
      <c r="D1186" s="1565">
        <v>155.81</v>
      </c>
      <c r="E1186" s="1565">
        <v>1130.57</v>
      </c>
      <c r="F1186" s="1565" t="s">
        <v>21</v>
      </c>
      <c r="G1186" s="1565">
        <v>1676.53</v>
      </c>
      <c r="H1186" s="1565">
        <v>12164.9</v>
      </c>
      <c r="I1186" s="1565">
        <v>12.4</v>
      </c>
      <c r="J1186" s="1566">
        <v>0</v>
      </c>
      <c r="K1186" s="1554"/>
    </row>
    <row r="1187" spans="1:11" s="793" customFormat="1" ht="28.5" customHeight="1" x14ac:dyDescent="0.25">
      <c r="A1187" s="1565" t="s">
        <v>7782</v>
      </c>
      <c r="B1187" s="1566" t="s">
        <v>2801</v>
      </c>
      <c r="C1187" s="1565" t="s">
        <v>2341</v>
      </c>
      <c r="D1187" s="1565">
        <v>231.94</v>
      </c>
      <c r="E1187" s="1565">
        <v>1860.54</v>
      </c>
      <c r="F1187" s="1565" t="s">
        <v>21</v>
      </c>
      <c r="G1187" s="1565">
        <v>2495.71</v>
      </c>
      <c r="H1187" s="1565">
        <v>20019.419999999998</v>
      </c>
      <c r="I1187" s="1565">
        <v>12.4</v>
      </c>
      <c r="J1187" s="1566">
        <v>0</v>
      </c>
      <c r="K1187" s="1554"/>
    </row>
    <row r="1188" spans="1:11" s="793" customFormat="1" ht="28.5" customHeight="1" x14ac:dyDescent="0.25">
      <c r="A1188" s="1565" t="s">
        <v>7783</v>
      </c>
      <c r="B1188" s="1566" t="s">
        <v>2803</v>
      </c>
      <c r="C1188" s="1565" t="s">
        <v>2341</v>
      </c>
      <c r="D1188" s="1565">
        <v>100.66</v>
      </c>
      <c r="E1188" s="1565">
        <v>875.34</v>
      </c>
      <c r="F1188" s="1565" t="s">
        <v>21</v>
      </c>
      <c r="G1188" s="1565">
        <v>1083.08</v>
      </c>
      <c r="H1188" s="1565">
        <v>9418.69</v>
      </c>
      <c r="I1188" s="1565">
        <v>12.4</v>
      </c>
      <c r="J1188" s="1566">
        <v>0</v>
      </c>
      <c r="K1188" s="1554"/>
    </row>
    <row r="1189" spans="1:11" s="793" customFormat="1" ht="28.5" customHeight="1" x14ac:dyDescent="0.25">
      <c r="A1189" s="1565" t="s">
        <v>7784</v>
      </c>
      <c r="B1189" s="1566" t="s">
        <v>2805</v>
      </c>
      <c r="C1189" s="1565" t="s">
        <v>2341</v>
      </c>
      <c r="D1189" s="1565">
        <v>100.66</v>
      </c>
      <c r="E1189" s="1565">
        <v>970.75</v>
      </c>
      <c r="F1189" s="1565" t="s">
        <v>21</v>
      </c>
      <c r="G1189" s="1565">
        <v>1083.08</v>
      </c>
      <c r="H1189" s="1565">
        <v>10445.290000000001</v>
      </c>
      <c r="I1189" s="1565">
        <v>12.4</v>
      </c>
      <c r="J1189" s="1566">
        <v>0</v>
      </c>
      <c r="K1189" s="1554"/>
    </row>
    <row r="1190" spans="1:11" s="793" customFormat="1" ht="28.5" customHeight="1" x14ac:dyDescent="0.25">
      <c r="A1190" s="1565" t="s">
        <v>7785</v>
      </c>
      <c r="B1190" s="1566" t="s">
        <v>2807</v>
      </c>
      <c r="C1190" s="1565" t="s">
        <v>2341</v>
      </c>
      <c r="D1190" s="1565">
        <v>100.66</v>
      </c>
      <c r="E1190" s="1565">
        <v>423.41</v>
      </c>
      <c r="F1190" s="1565" t="s">
        <v>21</v>
      </c>
      <c r="G1190" s="1565">
        <v>1083.08</v>
      </c>
      <c r="H1190" s="1565">
        <v>4555.91</v>
      </c>
      <c r="I1190" s="1565">
        <v>12.4</v>
      </c>
      <c r="J1190" s="1566">
        <v>0</v>
      </c>
      <c r="K1190" s="1554"/>
    </row>
    <row r="1191" spans="1:11" s="793" customFormat="1" ht="28.5" customHeight="1" x14ac:dyDescent="0.25">
      <c r="A1191" s="1565" t="s">
        <v>7786</v>
      </c>
      <c r="B1191" s="1566" t="s">
        <v>2809</v>
      </c>
      <c r="C1191" s="1565" t="s">
        <v>2341</v>
      </c>
      <c r="D1191" s="1565">
        <v>100.66</v>
      </c>
      <c r="E1191" s="1565">
        <v>520.54999999999995</v>
      </c>
      <c r="F1191" s="1565" t="s">
        <v>21</v>
      </c>
      <c r="G1191" s="1565">
        <v>1083.08</v>
      </c>
      <c r="H1191" s="1565">
        <v>5601.08</v>
      </c>
      <c r="I1191" s="1565">
        <v>12.4</v>
      </c>
      <c r="J1191" s="1566">
        <v>0</v>
      </c>
      <c r="K1191" s="1554"/>
    </row>
    <row r="1192" spans="1:11" s="793" customFormat="1" ht="28.5" customHeight="1" x14ac:dyDescent="0.25">
      <c r="A1192" s="1565" t="s">
        <v>7787</v>
      </c>
      <c r="B1192" s="1566" t="s">
        <v>7788</v>
      </c>
      <c r="C1192" s="1565" t="s">
        <v>2341</v>
      </c>
      <c r="D1192" s="1565">
        <v>150.03</v>
      </c>
      <c r="E1192" s="1565">
        <v>750.9</v>
      </c>
      <c r="F1192" s="1565" t="s">
        <v>21</v>
      </c>
      <c r="G1192" s="1565">
        <v>1614.38</v>
      </c>
      <c r="H1192" s="1565">
        <v>8079.74</v>
      </c>
      <c r="I1192" s="1565">
        <v>12.12</v>
      </c>
      <c r="J1192" s="1566">
        <v>0</v>
      </c>
      <c r="K1192" s="1554"/>
    </row>
    <row r="1193" spans="1:11" s="793" customFormat="1" ht="28.5" customHeight="1" x14ac:dyDescent="0.25">
      <c r="A1193" s="1565" t="s">
        <v>2828</v>
      </c>
      <c r="B1193" s="1566" t="s">
        <v>7789</v>
      </c>
      <c r="C1193" s="1565" t="s">
        <v>4208</v>
      </c>
      <c r="D1193" s="1565">
        <v>75.94</v>
      </c>
      <c r="E1193" s="1565">
        <v>839.8</v>
      </c>
      <c r="F1193" s="1565" t="s">
        <v>21</v>
      </c>
      <c r="G1193" s="1565">
        <v>817.17</v>
      </c>
      <c r="H1193" s="1565">
        <v>9036.2199999999993</v>
      </c>
      <c r="I1193" s="1565" t="s">
        <v>7790</v>
      </c>
      <c r="J1193" s="1566">
        <v>0</v>
      </c>
      <c r="K1193" s="1554"/>
    </row>
    <row r="1194" spans="1:11" s="793" customFormat="1" ht="28.5" customHeight="1" x14ac:dyDescent="0.25">
      <c r="A1194" s="1565" t="s">
        <v>7791</v>
      </c>
      <c r="B1194" s="1566" t="s">
        <v>7792</v>
      </c>
      <c r="C1194" s="1565" t="s">
        <v>2341</v>
      </c>
      <c r="D1194" s="1565">
        <v>104.77</v>
      </c>
      <c r="E1194" s="1565">
        <v>756.58</v>
      </c>
      <c r="F1194" s="1565" t="s">
        <v>21</v>
      </c>
      <c r="G1194" s="1565">
        <v>1127.29</v>
      </c>
      <c r="H1194" s="1565">
        <v>8140.77</v>
      </c>
      <c r="I1194" s="1565">
        <v>12.14</v>
      </c>
      <c r="J1194" s="1566">
        <v>0</v>
      </c>
      <c r="K1194" s="1554"/>
    </row>
    <row r="1195" spans="1:11" s="793" customFormat="1" ht="28.5" customHeight="1" x14ac:dyDescent="0.25">
      <c r="A1195" s="1565" t="s">
        <v>7793</v>
      </c>
      <c r="B1195" s="1566" t="s">
        <v>7794</v>
      </c>
      <c r="C1195" s="1565" t="s">
        <v>2341</v>
      </c>
      <c r="D1195" s="1565">
        <v>105.33</v>
      </c>
      <c r="E1195" s="1565">
        <v>776.78</v>
      </c>
      <c r="F1195" s="1565" t="s">
        <v>21</v>
      </c>
      <c r="G1195" s="1565">
        <v>1133.3900000000001</v>
      </c>
      <c r="H1195" s="1565">
        <v>8358.11</v>
      </c>
      <c r="I1195" s="1565">
        <v>12.14</v>
      </c>
      <c r="J1195" s="1566">
        <v>0</v>
      </c>
      <c r="K1195" s="1554"/>
    </row>
    <row r="1196" spans="1:11" s="793" customFormat="1" ht="28.5" customHeight="1" x14ac:dyDescent="0.25">
      <c r="A1196" s="1565" t="s">
        <v>7795</v>
      </c>
      <c r="B1196" s="1566" t="s">
        <v>7796</v>
      </c>
      <c r="C1196" s="1565" t="s">
        <v>2341</v>
      </c>
      <c r="D1196" s="1565">
        <v>105.33</v>
      </c>
      <c r="E1196" s="1565">
        <v>712.8</v>
      </c>
      <c r="F1196" s="1565" t="s">
        <v>21</v>
      </c>
      <c r="G1196" s="1565">
        <v>1133.3900000000001</v>
      </c>
      <c r="H1196" s="1565">
        <v>7669.69</v>
      </c>
      <c r="I1196" s="1565">
        <v>12.14</v>
      </c>
      <c r="J1196" s="1566">
        <v>0</v>
      </c>
      <c r="K1196" s="1554"/>
    </row>
    <row r="1197" spans="1:11" s="793" customFormat="1" ht="28.5" customHeight="1" x14ac:dyDescent="0.25">
      <c r="A1197" s="1565" t="s">
        <v>7797</v>
      </c>
      <c r="B1197" s="1566" t="s">
        <v>7798</v>
      </c>
      <c r="C1197" s="1565" t="s">
        <v>2341</v>
      </c>
      <c r="D1197" s="1565">
        <v>86.45</v>
      </c>
      <c r="E1197" s="1565">
        <v>748.05</v>
      </c>
      <c r="F1197" s="1565" t="s">
        <v>21</v>
      </c>
      <c r="G1197" s="1565">
        <v>930.17</v>
      </c>
      <c r="H1197" s="1565">
        <v>8048.99</v>
      </c>
      <c r="I1197" s="1565">
        <v>12.14</v>
      </c>
      <c r="J1197" s="1566">
        <v>0</v>
      </c>
      <c r="K1197" s="1554"/>
    </row>
    <row r="1198" spans="1:11" s="793" customFormat="1" ht="28.5" customHeight="1" x14ac:dyDescent="0.25">
      <c r="A1198" s="1565" t="s">
        <v>7799</v>
      </c>
      <c r="B1198" s="1566" t="s">
        <v>7800</v>
      </c>
      <c r="C1198" s="1565" t="s">
        <v>2341</v>
      </c>
      <c r="D1198" s="1565">
        <v>118.46</v>
      </c>
      <c r="E1198" s="1565">
        <v>722.69</v>
      </c>
      <c r="F1198" s="1565" t="s">
        <v>21</v>
      </c>
      <c r="G1198" s="1565">
        <v>1274.6500000000001</v>
      </c>
      <c r="H1198" s="1565">
        <v>7776.18</v>
      </c>
      <c r="I1198" s="1565" t="s">
        <v>7767</v>
      </c>
      <c r="J1198" s="1566">
        <v>0</v>
      </c>
      <c r="K1198" s="1554"/>
    </row>
    <row r="1199" spans="1:11" s="793" customFormat="1" ht="28.5" customHeight="1" x14ac:dyDescent="0.25">
      <c r="A1199" s="1565" t="s">
        <v>7801</v>
      </c>
      <c r="B1199" s="1566" t="s">
        <v>7802</v>
      </c>
      <c r="C1199" s="1565" t="s">
        <v>2341</v>
      </c>
      <c r="D1199" s="1565">
        <v>79.13</v>
      </c>
      <c r="E1199" s="1565">
        <v>367.04</v>
      </c>
      <c r="F1199" s="1565" t="s">
        <v>21</v>
      </c>
      <c r="G1199" s="1565">
        <v>851.46</v>
      </c>
      <c r="H1199" s="1565">
        <v>3949.37</v>
      </c>
      <c r="I1199" s="1565" t="s">
        <v>7767</v>
      </c>
      <c r="J1199" s="1566">
        <v>0</v>
      </c>
      <c r="K1199" s="1554"/>
    </row>
    <row r="1200" spans="1:11" s="793" customFormat="1" ht="28.5" customHeight="1" x14ac:dyDescent="0.25">
      <c r="A1200" s="1565" t="s">
        <v>7803</v>
      </c>
      <c r="B1200" s="1566" t="s">
        <v>2823</v>
      </c>
      <c r="C1200" s="1565" t="s">
        <v>2341</v>
      </c>
      <c r="D1200" s="1565">
        <v>169.44</v>
      </c>
      <c r="E1200" s="1565">
        <v>970.37</v>
      </c>
      <c r="F1200" s="1565" t="s">
        <v>21</v>
      </c>
      <c r="G1200" s="1565">
        <v>1823.22</v>
      </c>
      <c r="H1200" s="1565">
        <v>10441.15</v>
      </c>
      <c r="I1200" s="1565">
        <v>12.29</v>
      </c>
      <c r="J1200" s="1566">
        <v>0</v>
      </c>
      <c r="K1200" s="1554"/>
    </row>
    <row r="1201" spans="1:11" s="793" customFormat="1" ht="28.5" customHeight="1" x14ac:dyDescent="0.25">
      <c r="A1201" s="1565" t="s">
        <v>2846</v>
      </c>
      <c r="B1201" s="1566" t="s">
        <v>7804</v>
      </c>
      <c r="C1201" s="1565" t="s">
        <v>1138</v>
      </c>
      <c r="D1201" s="1565">
        <v>123.84</v>
      </c>
      <c r="E1201" s="1565">
        <v>352.52</v>
      </c>
      <c r="F1201" s="1565" t="s">
        <v>51</v>
      </c>
      <c r="G1201" s="1565">
        <v>406.3</v>
      </c>
      <c r="H1201" s="1565">
        <v>1156.55</v>
      </c>
      <c r="I1201" s="1565" t="s">
        <v>7805</v>
      </c>
      <c r="J1201" s="1566">
        <v>0</v>
      </c>
      <c r="K1201" s="1554"/>
    </row>
    <row r="1202" spans="1:11" s="793" customFormat="1" ht="28.5" customHeight="1" x14ac:dyDescent="0.25">
      <c r="A1202" s="1565" t="s">
        <v>2848</v>
      </c>
      <c r="B1202" s="1566" t="s">
        <v>7806</v>
      </c>
      <c r="C1202" s="1565" t="s">
        <v>1138</v>
      </c>
      <c r="D1202" s="1565">
        <v>123.84</v>
      </c>
      <c r="E1202" s="1565">
        <v>287.61</v>
      </c>
      <c r="F1202" s="1565" t="s">
        <v>51</v>
      </c>
      <c r="G1202" s="1565">
        <v>406.3</v>
      </c>
      <c r="H1202" s="1565">
        <v>943.61</v>
      </c>
      <c r="I1202" s="1565" t="s">
        <v>7805</v>
      </c>
      <c r="J1202" s="1566">
        <v>0</v>
      </c>
      <c r="K1202" s="1554"/>
    </row>
    <row r="1203" spans="1:11" s="793" customFormat="1" ht="28.5" customHeight="1" x14ac:dyDescent="0.25">
      <c r="A1203" s="1565" t="s">
        <v>7807</v>
      </c>
      <c r="B1203" s="1566" t="s">
        <v>2829</v>
      </c>
      <c r="C1203" s="1565" t="s">
        <v>2341</v>
      </c>
      <c r="D1203" s="1565">
        <v>54.82</v>
      </c>
      <c r="E1203" s="1565">
        <v>226.15</v>
      </c>
      <c r="F1203" s="1565" t="s">
        <v>21</v>
      </c>
      <c r="G1203" s="1565">
        <v>589.83000000000004</v>
      </c>
      <c r="H1203" s="1565">
        <v>2433.34</v>
      </c>
      <c r="I1203" s="1565">
        <v>0</v>
      </c>
      <c r="J1203" s="1566">
        <v>0</v>
      </c>
      <c r="K1203" s="1554"/>
    </row>
    <row r="1204" spans="1:11" s="793" customFormat="1" ht="28.5" customHeight="1" x14ac:dyDescent="0.25">
      <c r="A1204" s="1565" t="s">
        <v>2856</v>
      </c>
      <c r="B1204" s="1566" t="s">
        <v>2831</v>
      </c>
      <c r="C1204" s="1565" t="s">
        <v>6</v>
      </c>
      <c r="D1204" s="1565">
        <v>115.16</v>
      </c>
      <c r="E1204" s="1565">
        <v>382.71</v>
      </c>
      <c r="F1204" s="1565" t="s">
        <v>6</v>
      </c>
      <c r="G1204" s="1565">
        <v>115.16</v>
      </c>
      <c r="H1204" s="1565">
        <v>382.71</v>
      </c>
      <c r="I1204" s="1565" t="s">
        <v>7808</v>
      </c>
      <c r="J1204" s="1566">
        <v>0</v>
      </c>
      <c r="K1204" s="1554"/>
    </row>
    <row r="1205" spans="1:11" s="793" customFormat="1" ht="28.5" customHeight="1" x14ac:dyDescent="0.25">
      <c r="A1205" s="1565" t="s">
        <v>2858</v>
      </c>
      <c r="B1205" s="1566" t="s">
        <v>2833</v>
      </c>
      <c r="C1205" s="1565" t="s">
        <v>6</v>
      </c>
      <c r="D1205" s="1565">
        <v>354.83</v>
      </c>
      <c r="E1205" s="1565">
        <v>1557.68</v>
      </c>
      <c r="F1205" s="1565" t="s">
        <v>6</v>
      </c>
      <c r="G1205" s="1565">
        <v>354.83</v>
      </c>
      <c r="H1205" s="1565">
        <v>1557.68</v>
      </c>
      <c r="I1205" s="1565">
        <v>12.17</v>
      </c>
      <c r="J1205" s="1566">
        <v>0</v>
      </c>
      <c r="K1205" s="1554"/>
    </row>
    <row r="1206" spans="1:11" s="793" customFormat="1" ht="28.5" customHeight="1" x14ac:dyDescent="0.25">
      <c r="A1206" s="1565" t="s">
        <v>7809</v>
      </c>
      <c r="B1206" s="1566" t="s">
        <v>2835</v>
      </c>
      <c r="C1206" s="1565" t="s">
        <v>6</v>
      </c>
      <c r="D1206" s="1565">
        <v>113.92</v>
      </c>
      <c r="E1206" s="1565">
        <v>285.76</v>
      </c>
      <c r="F1206" s="1565" t="s">
        <v>6</v>
      </c>
      <c r="G1206" s="1565">
        <v>113.92</v>
      </c>
      <c r="H1206" s="1565">
        <v>285.76</v>
      </c>
      <c r="I1206" s="1565" t="s">
        <v>7810</v>
      </c>
      <c r="J1206" s="1566">
        <v>0</v>
      </c>
      <c r="K1206" s="1554"/>
    </row>
    <row r="1207" spans="1:11" s="793" customFormat="1" ht="28.5" customHeight="1" x14ac:dyDescent="0.25">
      <c r="A1207" s="1565" t="s">
        <v>7811</v>
      </c>
      <c r="B1207" s="1566" t="s">
        <v>2837</v>
      </c>
      <c r="C1207" s="1565" t="s">
        <v>6</v>
      </c>
      <c r="D1207" s="1565">
        <v>113.92</v>
      </c>
      <c r="E1207" s="1565">
        <v>540.13</v>
      </c>
      <c r="F1207" s="1565" t="s">
        <v>6</v>
      </c>
      <c r="G1207" s="1565">
        <v>113.92</v>
      </c>
      <c r="H1207" s="1565">
        <v>540.13</v>
      </c>
      <c r="I1207" s="1565" t="s">
        <v>7810</v>
      </c>
      <c r="J1207" s="1566">
        <v>0</v>
      </c>
      <c r="K1207" s="1554"/>
    </row>
    <row r="1208" spans="1:11" s="793" customFormat="1" ht="28.5" customHeight="1" x14ac:dyDescent="0.25">
      <c r="A1208" s="1565" t="s">
        <v>7812</v>
      </c>
      <c r="B1208" s="1566" t="s">
        <v>2839</v>
      </c>
      <c r="C1208" s="1565" t="s">
        <v>6</v>
      </c>
      <c r="D1208" s="1565">
        <v>113.92</v>
      </c>
      <c r="E1208" s="1565">
        <v>472.14</v>
      </c>
      <c r="F1208" s="1565" t="s">
        <v>6</v>
      </c>
      <c r="G1208" s="1565">
        <v>113.92</v>
      </c>
      <c r="H1208" s="1565">
        <v>472.14</v>
      </c>
      <c r="I1208" s="1565" t="s">
        <v>7810</v>
      </c>
      <c r="J1208" s="1566">
        <v>0</v>
      </c>
      <c r="K1208" s="1554"/>
    </row>
    <row r="1209" spans="1:11" s="793" customFormat="1" ht="28.5" customHeight="1" x14ac:dyDescent="0.25">
      <c r="A1209" s="1565" t="s">
        <v>7813</v>
      </c>
      <c r="B1209" s="1566" t="s">
        <v>2841</v>
      </c>
      <c r="C1209" s="1565" t="s">
        <v>6</v>
      </c>
      <c r="D1209" s="1565">
        <v>113.92</v>
      </c>
      <c r="E1209" s="1565">
        <v>541.39</v>
      </c>
      <c r="F1209" s="1565" t="s">
        <v>6</v>
      </c>
      <c r="G1209" s="1565">
        <v>113.92</v>
      </c>
      <c r="H1209" s="1565">
        <v>541.39</v>
      </c>
      <c r="I1209" s="1565" t="s">
        <v>7810</v>
      </c>
      <c r="J1209" s="1566">
        <v>0</v>
      </c>
      <c r="K1209" s="1554"/>
    </row>
    <row r="1210" spans="1:11" s="793" customFormat="1" ht="28.5" customHeight="1" x14ac:dyDescent="0.25">
      <c r="A1210" s="1565" t="s">
        <v>7814</v>
      </c>
      <c r="B1210" s="1566" t="s">
        <v>2843</v>
      </c>
      <c r="C1210" s="1565" t="s">
        <v>6</v>
      </c>
      <c r="D1210" s="1565">
        <v>113.92</v>
      </c>
      <c r="E1210" s="1565">
        <v>1475.73</v>
      </c>
      <c r="F1210" s="1565" t="s">
        <v>6</v>
      </c>
      <c r="G1210" s="1565">
        <v>113.92</v>
      </c>
      <c r="H1210" s="1565">
        <v>1475.73</v>
      </c>
      <c r="I1210" s="1565" t="s">
        <v>7810</v>
      </c>
      <c r="J1210" s="1566">
        <v>0</v>
      </c>
      <c r="K1210" s="1554"/>
    </row>
    <row r="1211" spans="1:11" s="793" customFormat="1" ht="28.5" customHeight="1" x14ac:dyDescent="0.25">
      <c r="A1211" s="1565" t="s">
        <v>7815</v>
      </c>
      <c r="B1211" s="1566" t="s">
        <v>2845</v>
      </c>
      <c r="C1211" s="1565" t="s">
        <v>6</v>
      </c>
      <c r="D1211" s="1565">
        <v>113.92</v>
      </c>
      <c r="E1211" s="1565">
        <v>1621.53</v>
      </c>
      <c r="F1211" s="1565" t="s">
        <v>6</v>
      </c>
      <c r="G1211" s="1565">
        <v>113.92</v>
      </c>
      <c r="H1211" s="1565">
        <v>1621.53</v>
      </c>
      <c r="I1211" s="1565" t="s">
        <v>7810</v>
      </c>
      <c r="J1211" s="1566">
        <v>0</v>
      </c>
      <c r="K1211" s="1554"/>
    </row>
    <row r="1212" spans="1:11" s="793" customFormat="1" ht="28.5" customHeight="1" x14ac:dyDescent="0.25">
      <c r="A1212" s="1565" t="s">
        <v>2864</v>
      </c>
      <c r="B1212" s="1566" t="s">
        <v>2847</v>
      </c>
      <c r="C1212" s="1565" t="s">
        <v>2341</v>
      </c>
      <c r="D1212" s="1565">
        <v>2.2999999999999998</v>
      </c>
      <c r="E1212" s="1565">
        <v>15.84</v>
      </c>
      <c r="F1212" s="1565" t="s">
        <v>21</v>
      </c>
      <c r="G1212" s="1565">
        <v>24.78</v>
      </c>
      <c r="H1212" s="1565">
        <v>170.42</v>
      </c>
      <c r="I1212" s="1565">
        <v>0</v>
      </c>
      <c r="J1212" s="1566">
        <v>0</v>
      </c>
      <c r="K1212" s="1554"/>
    </row>
    <row r="1213" spans="1:11" s="793" customFormat="1" ht="28.5" customHeight="1" x14ac:dyDescent="0.25">
      <c r="A1213" s="1565" t="s">
        <v>2866</v>
      </c>
      <c r="B1213" s="1566" t="s">
        <v>2849</v>
      </c>
      <c r="C1213" s="1565" t="s">
        <v>2341</v>
      </c>
      <c r="D1213" s="1565">
        <v>2.76</v>
      </c>
      <c r="E1213" s="1565">
        <v>16.16</v>
      </c>
      <c r="F1213" s="1565" t="s">
        <v>21</v>
      </c>
      <c r="G1213" s="1565">
        <v>29.74</v>
      </c>
      <c r="H1213" s="1565">
        <v>173.83</v>
      </c>
      <c r="I1213" s="1565">
        <v>0</v>
      </c>
      <c r="J1213" s="1566">
        <v>0</v>
      </c>
      <c r="K1213" s="1554"/>
    </row>
    <row r="1214" spans="1:11" s="793" customFormat="1" ht="28.5" customHeight="1" x14ac:dyDescent="0.25">
      <c r="A1214" s="1565" t="s">
        <v>7816</v>
      </c>
      <c r="B1214" s="1566" t="s">
        <v>2851</v>
      </c>
      <c r="C1214" s="1565" t="s">
        <v>6</v>
      </c>
      <c r="D1214" s="1565">
        <v>501.11</v>
      </c>
      <c r="E1214" s="1565">
        <v>2092.7600000000002</v>
      </c>
      <c r="F1214" s="1565" t="s">
        <v>6</v>
      </c>
      <c r="G1214" s="1565">
        <v>501.11</v>
      </c>
      <c r="H1214" s="1565">
        <v>2092.7600000000002</v>
      </c>
      <c r="I1214" s="1565">
        <v>0</v>
      </c>
      <c r="J1214" s="1566">
        <v>0</v>
      </c>
      <c r="K1214" s="1554"/>
    </row>
    <row r="1215" spans="1:11" s="793" customFormat="1" ht="28.5" customHeight="1" x14ac:dyDescent="0.25">
      <c r="A1215" s="1565" t="s">
        <v>7817</v>
      </c>
      <c r="B1215" s="1566" t="s">
        <v>2853</v>
      </c>
      <c r="C1215" s="1565" t="s">
        <v>6</v>
      </c>
      <c r="D1215" s="1565">
        <v>501.11</v>
      </c>
      <c r="E1215" s="1565">
        <v>1339.46</v>
      </c>
      <c r="F1215" s="1565" t="s">
        <v>6</v>
      </c>
      <c r="G1215" s="1565">
        <v>501.11</v>
      </c>
      <c r="H1215" s="1565">
        <v>1339.46</v>
      </c>
      <c r="I1215" s="1565">
        <v>0</v>
      </c>
      <c r="J1215" s="1566">
        <v>0</v>
      </c>
      <c r="K1215" s="1554"/>
    </row>
    <row r="1216" spans="1:11" s="793" customFormat="1" ht="28.5" customHeight="1" x14ac:dyDescent="0.25">
      <c r="A1216" s="1565" t="s">
        <v>7818</v>
      </c>
      <c r="B1216" s="1566" t="s">
        <v>2851</v>
      </c>
      <c r="C1216" s="1565" t="s">
        <v>6</v>
      </c>
      <c r="D1216" s="1565">
        <v>349.16</v>
      </c>
      <c r="E1216" s="1565">
        <v>908.06</v>
      </c>
      <c r="F1216" s="1565" t="s">
        <v>6</v>
      </c>
      <c r="G1216" s="1565">
        <v>349.16</v>
      </c>
      <c r="H1216" s="1565">
        <v>908.06</v>
      </c>
      <c r="I1216" s="1565">
        <v>0</v>
      </c>
      <c r="J1216" s="1566">
        <v>0</v>
      </c>
      <c r="K1216" s="1554"/>
    </row>
    <row r="1217" spans="1:11" s="793" customFormat="1" ht="28.5" customHeight="1" x14ac:dyDescent="0.25">
      <c r="A1217" s="1565" t="s">
        <v>7819</v>
      </c>
      <c r="B1217" s="1566" t="s">
        <v>2853</v>
      </c>
      <c r="C1217" s="1565" t="s">
        <v>6</v>
      </c>
      <c r="D1217" s="1565">
        <v>349.16</v>
      </c>
      <c r="E1217" s="1565">
        <v>639.54999999999995</v>
      </c>
      <c r="F1217" s="1565" t="s">
        <v>6</v>
      </c>
      <c r="G1217" s="1565">
        <v>349.16</v>
      </c>
      <c r="H1217" s="1565">
        <v>639.54999999999995</v>
      </c>
      <c r="I1217" s="1565">
        <v>0</v>
      </c>
      <c r="J1217" s="1566">
        <v>0</v>
      </c>
      <c r="K1217" s="1554"/>
    </row>
    <row r="1218" spans="1:11" s="793" customFormat="1" ht="28.5" customHeight="1" x14ac:dyDescent="0.25">
      <c r="A1218" s="1565" t="s">
        <v>2874</v>
      </c>
      <c r="B1218" s="1566" t="s">
        <v>2857</v>
      </c>
      <c r="C1218" s="1565" t="s">
        <v>2341</v>
      </c>
      <c r="D1218" s="1565">
        <v>39.49</v>
      </c>
      <c r="E1218" s="1565">
        <v>401.67</v>
      </c>
      <c r="F1218" s="1565" t="s">
        <v>21</v>
      </c>
      <c r="G1218" s="1565">
        <v>424.93</v>
      </c>
      <c r="H1218" s="1565">
        <v>4321.93</v>
      </c>
      <c r="I1218" s="1565" t="s">
        <v>7774</v>
      </c>
      <c r="J1218" s="1566">
        <v>0</v>
      </c>
      <c r="K1218" s="1554"/>
    </row>
    <row r="1219" spans="1:11" s="793" customFormat="1" ht="28.5" customHeight="1" x14ac:dyDescent="0.25">
      <c r="A1219" s="1565" t="s">
        <v>2876</v>
      </c>
      <c r="B1219" s="1566" t="s">
        <v>2859</v>
      </c>
      <c r="C1219" s="1565" t="s">
        <v>2341</v>
      </c>
      <c r="D1219" s="1565">
        <v>34.659999999999997</v>
      </c>
      <c r="E1219" s="1565">
        <v>785.32</v>
      </c>
      <c r="F1219" s="1565" t="s">
        <v>21</v>
      </c>
      <c r="G1219" s="1565">
        <v>372.95</v>
      </c>
      <c r="H1219" s="1565">
        <v>8450.07</v>
      </c>
      <c r="I1219" s="1565" t="s">
        <v>7774</v>
      </c>
      <c r="J1219" s="1566">
        <v>0</v>
      </c>
      <c r="K1219" s="1554"/>
    </row>
    <row r="1220" spans="1:11" s="793" customFormat="1" ht="28.5" customHeight="1" x14ac:dyDescent="0.25">
      <c r="A1220" s="1565" t="s">
        <v>2880</v>
      </c>
      <c r="B1220" s="1566" t="s">
        <v>2861</v>
      </c>
      <c r="C1220" s="1565" t="s">
        <v>2341</v>
      </c>
      <c r="D1220" s="1565">
        <v>276.2</v>
      </c>
      <c r="E1220" s="1565">
        <v>2234.2800000000002</v>
      </c>
      <c r="F1220" s="1565" t="s">
        <v>21</v>
      </c>
      <c r="G1220" s="1565">
        <v>2971.95</v>
      </c>
      <c r="H1220" s="1565">
        <v>24040.85</v>
      </c>
      <c r="I1220" s="1565" t="s">
        <v>7820</v>
      </c>
      <c r="J1220" s="1566">
        <v>0</v>
      </c>
      <c r="K1220" s="1554"/>
    </row>
    <row r="1221" spans="1:11" s="793" customFormat="1" ht="28.5" customHeight="1" x14ac:dyDescent="0.25">
      <c r="A1221" s="1565" t="s">
        <v>2882</v>
      </c>
      <c r="B1221" s="1566" t="s">
        <v>7821</v>
      </c>
      <c r="C1221" s="1565" t="s">
        <v>2341</v>
      </c>
      <c r="D1221" s="1565">
        <v>200.01</v>
      </c>
      <c r="E1221" s="1565">
        <v>1322.62</v>
      </c>
      <c r="F1221" s="1565" t="s">
        <v>21</v>
      </c>
      <c r="G1221" s="1565">
        <v>2152.1</v>
      </c>
      <c r="H1221" s="1565">
        <v>14231.39</v>
      </c>
      <c r="I1221" s="1565" t="s">
        <v>7820</v>
      </c>
      <c r="J1221" s="1566">
        <v>0</v>
      </c>
      <c r="K1221" s="1554"/>
    </row>
    <row r="1222" spans="1:11" s="793" customFormat="1" ht="28.5" customHeight="1" x14ac:dyDescent="0.25">
      <c r="A1222" s="1565" t="s">
        <v>2886</v>
      </c>
      <c r="B1222" s="1566" t="s">
        <v>7822</v>
      </c>
      <c r="C1222" s="1565" t="s">
        <v>2341</v>
      </c>
      <c r="D1222" s="1565">
        <v>292.31</v>
      </c>
      <c r="E1222" s="1565">
        <v>1478.17</v>
      </c>
      <c r="F1222" s="1565" t="s">
        <v>21</v>
      </c>
      <c r="G1222" s="1565">
        <v>3145.23</v>
      </c>
      <c r="H1222" s="1565">
        <v>15905.13</v>
      </c>
      <c r="I1222" s="1565" t="s">
        <v>7820</v>
      </c>
      <c r="J1222" s="1566">
        <v>0</v>
      </c>
      <c r="K1222" s="1554"/>
    </row>
    <row r="1223" spans="1:11" s="793" customFormat="1" ht="28.5" customHeight="1" x14ac:dyDescent="0.25">
      <c r="A1223" s="1565" t="s">
        <v>2888</v>
      </c>
      <c r="B1223" s="1566" t="s">
        <v>7823</v>
      </c>
      <c r="C1223" s="1565" t="s">
        <v>2341</v>
      </c>
      <c r="D1223" s="1565">
        <v>264.56</v>
      </c>
      <c r="E1223" s="1565">
        <v>2089.52</v>
      </c>
      <c r="F1223" s="1565" t="s">
        <v>21</v>
      </c>
      <c r="G1223" s="1565">
        <v>2846.69</v>
      </c>
      <c r="H1223" s="1565">
        <v>22483.25</v>
      </c>
      <c r="I1223" s="1565" t="s">
        <v>7820</v>
      </c>
      <c r="J1223" s="1566">
        <v>0</v>
      </c>
      <c r="K1223" s="1554"/>
    </row>
    <row r="1224" spans="1:11" s="793" customFormat="1" ht="28.5" customHeight="1" x14ac:dyDescent="0.25">
      <c r="A1224" s="1565" t="s">
        <v>2896</v>
      </c>
      <c r="B1224" s="1566" t="s">
        <v>7824</v>
      </c>
      <c r="C1224" s="1565" t="s">
        <v>2341</v>
      </c>
      <c r="D1224" s="1565">
        <v>101.77</v>
      </c>
      <c r="E1224" s="1565">
        <v>806.01</v>
      </c>
      <c r="F1224" s="1565" t="s">
        <v>21</v>
      </c>
      <c r="G1224" s="1565">
        <v>1095.01</v>
      </c>
      <c r="H1224" s="1565">
        <v>8672.6299999999992</v>
      </c>
      <c r="I1224" s="1565" t="s">
        <v>7820</v>
      </c>
      <c r="J1224" s="1566">
        <v>0</v>
      </c>
      <c r="K1224" s="1554"/>
    </row>
    <row r="1225" spans="1:11" s="793" customFormat="1" ht="28.5" customHeight="1" x14ac:dyDescent="0.25">
      <c r="A1225" s="1565" t="s">
        <v>2898</v>
      </c>
      <c r="B1225" s="1566" t="s">
        <v>7825</v>
      </c>
      <c r="C1225" s="1565" t="s">
        <v>2341</v>
      </c>
      <c r="D1225" s="1565">
        <v>101.77</v>
      </c>
      <c r="E1225" s="1565">
        <v>973.5</v>
      </c>
      <c r="F1225" s="1565" t="s">
        <v>21</v>
      </c>
      <c r="G1225" s="1565">
        <v>1095.01</v>
      </c>
      <c r="H1225" s="1565">
        <v>10474.86</v>
      </c>
      <c r="I1225" s="1565" t="s">
        <v>7820</v>
      </c>
      <c r="J1225" s="1566">
        <v>0</v>
      </c>
      <c r="K1225" s="1554"/>
    </row>
    <row r="1226" spans="1:11" s="793" customFormat="1" ht="28.5" customHeight="1" x14ac:dyDescent="0.25">
      <c r="A1226" s="1565" t="s">
        <v>7826</v>
      </c>
      <c r="B1226" s="1566" t="s">
        <v>7827</v>
      </c>
      <c r="C1226" s="1565" t="s">
        <v>2341</v>
      </c>
      <c r="D1226" s="1565">
        <v>51.84</v>
      </c>
      <c r="E1226" s="1565">
        <v>421.93</v>
      </c>
      <c r="F1226" s="1565" t="s">
        <v>21</v>
      </c>
      <c r="G1226" s="1565">
        <v>557.75</v>
      </c>
      <c r="H1226" s="1565">
        <v>4539.92</v>
      </c>
      <c r="I1226" s="1565" t="s">
        <v>7828</v>
      </c>
      <c r="J1226" s="1566">
        <v>0</v>
      </c>
      <c r="K1226" s="1554"/>
    </row>
    <row r="1227" spans="1:11" s="793" customFormat="1" ht="28.5" customHeight="1" x14ac:dyDescent="0.25">
      <c r="A1227" s="1565" t="s">
        <v>7829</v>
      </c>
      <c r="B1227" s="1566" t="s">
        <v>7830</v>
      </c>
      <c r="C1227" s="1565" t="s">
        <v>2341</v>
      </c>
      <c r="D1227" s="1565">
        <v>38.22</v>
      </c>
      <c r="E1227" s="1565">
        <v>384.06</v>
      </c>
      <c r="F1227" s="1565" t="s">
        <v>21</v>
      </c>
      <c r="G1227" s="1565">
        <v>411.26</v>
      </c>
      <c r="H1227" s="1565">
        <v>4132.49</v>
      </c>
      <c r="I1227" s="1565" t="s">
        <v>7828</v>
      </c>
      <c r="J1227" s="1566">
        <v>0</v>
      </c>
      <c r="K1227" s="1554"/>
    </row>
    <row r="1228" spans="1:11" s="793" customFormat="1" ht="28.5" customHeight="1" x14ac:dyDescent="0.25">
      <c r="A1228" s="1565" t="s">
        <v>7831</v>
      </c>
      <c r="B1228" s="1566" t="s">
        <v>7832</v>
      </c>
      <c r="C1228" s="1565" t="s">
        <v>2341</v>
      </c>
      <c r="D1228" s="1565">
        <v>33.94</v>
      </c>
      <c r="E1228" s="1565">
        <v>533.07000000000005</v>
      </c>
      <c r="F1228" s="1565" t="s">
        <v>21</v>
      </c>
      <c r="G1228" s="1565">
        <v>365.25</v>
      </c>
      <c r="H1228" s="1565">
        <v>5735.82</v>
      </c>
      <c r="I1228" s="1565" t="s">
        <v>7828</v>
      </c>
      <c r="J1228" s="1566">
        <v>0</v>
      </c>
      <c r="K1228" s="1554"/>
    </row>
    <row r="1229" spans="1:11" s="793" customFormat="1" ht="28.5" customHeight="1" x14ac:dyDescent="0.25">
      <c r="A1229" s="1565" t="s">
        <v>2902</v>
      </c>
      <c r="B1229" s="1566" t="s">
        <v>2875</v>
      </c>
      <c r="C1229" s="1565" t="s">
        <v>1331</v>
      </c>
      <c r="D1229" s="1565">
        <v>7371.02</v>
      </c>
      <c r="E1229" s="1565">
        <v>67902.2</v>
      </c>
      <c r="F1229" s="1565" t="s">
        <v>21</v>
      </c>
      <c r="G1229" s="1565">
        <v>793.12</v>
      </c>
      <c r="H1229" s="1565">
        <v>7306.28</v>
      </c>
      <c r="I1229" s="1565">
        <v>12.14</v>
      </c>
      <c r="J1229" s="1566">
        <v>0</v>
      </c>
      <c r="K1229" s="1554"/>
    </row>
    <row r="1230" spans="1:11" s="793" customFormat="1" ht="28.5" customHeight="1" x14ac:dyDescent="0.25">
      <c r="A1230" s="1565" t="s">
        <v>2904</v>
      </c>
      <c r="B1230" s="1566" t="s">
        <v>2877</v>
      </c>
      <c r="C1230" s="1565" t="s">
        <v>1331</v>
      </c>
      <c r="D1230" s="1565">
        <v>7371.02</v>
      </c>
      <c r="E1230" s="1565">
        <v>54037.83</v>
      </c>
      <c r="F1230" s="1565" t="s">
        <v>21</v>
      </c>
      <c r="G1230" s="1565">
        <v>793.12</v>
      </c>
      <c r="H1230" s="1565">
        <v>5814.47</v>
      </c>
      <c r="I1230" s="1565">
        <v>12.14</v>
      </c>
      <c r="J1230" s="1566">
        <v>0</v>
      </c>
      <c r="K1230" s="1554"/>
    </row>
    <row r="1231" spans="1:11" s="793" customFormat="1" ht="28.5" customHeight="1" x14ac:dyDescent="0.25">
      <c r="A1231" s="1565" t="s">
        <v>7833</v>
      </c>
      <c r="B1231" s="1566" t="s">
        <v>2879</v>
      </c>
      <c r="C1231" s="1565" t="s">
        <v>1331</v>
      </c>
      <c r="D1231" s="1565">
        <v>7371.02</v>
      </c>
      <c r="E1231" s="1565">
        <v>38092.17</v>
      </c>
      <c r="F1231" s="1565" t="s">
        <v>21</v>
      </c>
      <c r="G1231" s="1565">
        <v>793.12</v>
      </c>
      <c r="H1231" s="1565">
        <v>4098.72</v>
      </c>
      <c r="I1231" s="1565">
        <v>12.14</v>
      </c>
      <c r="J1231" s="1566">
        <v>0</v>
      </c>
      <c r="K1231" s="1554"/>
    </row>
    <row r="1232" spans="1:11" s="793" customFormat="1" ht="28.5" customHeight="1" x14ac:dyDescent="0.25">
      <c r="A1232" s="1565" t="s">
        <v>2906</v>
      </c>
      <c r="B1232" s="1566" t="s">
        <v>2881</v>
      </c>
      <c r="C1232" s="1565" t="s">
        <v>1331</v>
      </c>
      <c r="D1232" s="1565">
        <v>7371.02</v>
      </c>
      <c r="E1232" s="1565">
        <v>67693.22</v>
      </c>
      <c r="F1232" s="1565" t="s">
        <v>21</v>
      </c>
      <c r="G1232" s="1565">
        <v>793.12</v>
      </c>
      <c r="H1232" s="1565">
        <v>7283.79</v>
      </c>
      <c r="I1232" s="1565" t="s">
        <v>7790</v>
      </c>
      <c r="J1232" s="1566">
        <v>0</v>
      </c>
      <c r="K1232" s="1554"/>
    </row>
    <row r="1233" spans="1:11" s="793" customFormat="1" ht="28.5" customHeight="1" x14ac:dyDescent="0.25">
      <c r="A1233" s="1565" t="s">
        <v>2908</v>
      </c>
      <c r="B1233" s="1566" t="s">
        <v>2883</v>
      </c>
      <c r="C1233" s="1565" t="s">
        <v>1331</v>
      </c>
      <c r="D1233" s="1565">
        <v>7371.02</v>
      </c>
      <c r="E1233" s="1565">
        <v>95680.74</v>
      </c>
      <c r="F1233" s="1565" t="s">
        <v>21</v>
      </c>
      <c r="G1233" s="1565">
        <v>793.12</v>
      </c>
      <c r="H1233" s="1565">
        <v>10295.25</v>
      </c>
      <c r="I1233" s="1565" t="s">
        <v>7790</v>
      </c>
      <c r="J1233" s="1566">
        <v>0</v>
      </c>
      <c r="K1233" s="1554"/>
    </row>
    <row r="1234" spans="1:11" s="793" customFormat="1" ht="28.5" customHeight="1" x14ac:dyDescent="0.25">
      <c r="A1234" s="1565" t="s">
        <v>7834</v>
      </c>
      <c r="B1234" s="1566" t="s">
        <v>2885</v>
      </c>
      <c r="C1234" s="1565" t="s">
        <v>1331</v>
      </c>
      <c r="D1234" s="1565">
        <v>7371.02</v>
      </c>
      <c r="E1234" s="1565">
        <v>125405.72</v>
      </c>
      <c r="F1234" s="1565" t="s">
        <v>21</v>
      </c>
      <c r="G1234" s="1565">
        <v>793.12</v>
      </c>
      <c r="H1234" s="1565">
        <v>13493.65</v>
      </c>
      <c r="I1234" s="1565" t="s">
        <v>7790</v>
      </c>
      <c r="J1234" s="1566">
        <v>0</v>
      </c>
      <c r="K1234" s="1554"/>
    </row>
    <row r="1235" spans="1:11" s="793" customFormat="1" ht="28.5" customHeight="1" x14ac:dyDescent="0.25">
      <c r="A1235" s="1565" t="s">
        <v>7835</v>
      </c>
      <c r="B1235" s="1566" t="s">
        <v>2897</v>
      </c>
      <c r="C1235" s="1565" t="s">
        <v>1138</v>
      </c>
      <c r="D1235" s="1565">
        <v>319.77999999999997</v>
      </c>
      <c r="E1235" s="1565">
        <v>1265.3499999999999</v>
      </c>
      <c r="F1235" s="1565" t="s">
        <v>51</v>
      </c>
      <c r="G1235" s="1565">
        <v>1049.1400000000001</v>
      </c>
      <c r="H1235" s="1565">
        <v>4151.3999999999996</v>
      </c>
      <c r="I1235" s="1565">
        <v>12.28</v>
      </c>
      <c r="J1235" s="1566">
        <v>0</v>
      </c>
      <c r="K1235" s="1554"/>
    </row>
    <row r="1236" spans="1:11" s="793" customFormat="1" ht="28.5" customHeight="1" x14ac:dyDescent="0.25">
      <c r="A1236" s="1565" t="s">
        <v>7836</v>
      </c>
      <c r="B1236" s="1566" t="s">
        <v>2899</v>
      </c>
      <c r="C1236" s="1565" t="s">
        <v>1138</v>
      </c>
      <c r="D1236" s="1565">
        <v>319.77999999999997</v>
      </c>
      <c r="E1236" s="1565">
        <v>1189.24</v>
      </c>
      <c r="F1236" s="1565" t="s">
        <v>51</v>
      </c>
      <c r="G1236" s="1565">
        <v>1049.1400000000001</v>
      </c>
      <c r="H1236" s="1565">
        <v>3901.71</v>
      </c>
      <c r="I1236" s="1565">
        <v>12.28</v>
      </c>
      <c r="J1236" s="1566">
        <v>0</v>
      </c>
      <c r="K1236" s="1554"/>
    </row>
    <row r="1237" spans="1:11" s="793" customFormat="1" ht="28.5" customHeight="1" x14ac:dyDescent="0.25">
      <c r="A1237" s="1565" t="s">
        <v>7837</v>
      </c>
      <c r="B1237" s="1566" t="s">
        <v>7838</v>
      </c>
      <c r="C1237" s="1565" t="s">
        <v>1138</v>
      </c>
      <c r="D1237" s="1565">
        <v>319.77999999999997</v>
      </c>
      <c r="E1237" s="1565">
        <v>1540.18</v>
      </c>
      <c r="F1237" s="1565" t="s">
        <v>51</v>
      </c>
      <c r="G1237" s="1565">
        <v>1049.1400000000001</v>
      </c>
      <c r="H1237" s="1565">
        <v>5053.08</v>
      </c>
      <c r="I1237" s="1565">
        <v>12.28</v>
      </c>
      <c r="J1237" s="1566">
        <v>0</v>
      </c>
      <c r="K1237" s="1554"/>
    </row>
    <row r="1238" spans="1:11" s="793" customFormat="1" ht="28.5" customHeight="1" x14ac:dyDescent="0.25">
      <c r="A1238" s="1565" t="s">
        <v>7839</v>
      </c>
      <c r="B1238" s="1566" t="s">
        <v>7840</v>
      </c>
      <c r="C1238" s="1565" t="s">
        <v>1138</v>
      </c>
      <c r="D1238" s="1565">
        <v>319.77999999999997</v>
      </c>
      <c r="E1238" s="1565">
        <v>1159.6400000000001</v>
      </c>
      <c r="F1238" s="1565" t="s">
        <v>51</v>
      </c>
      <c r="G1238" s="1565">
        <v>1049.1400000000001</v>
      </c>
      <c r="H1238" s="1565">
        <v>3804.6</v>
      </c>
      <c r="I1238" s="1565">
        <v>12.28</v>
      </c>
      <c r="J1238" s="1566">
        <v>0</v>
      </c>
      <c r="K1238" s="1554"/>
    </row>
    <row r="1239" spans="1:11" s="793" customFormat="1" ht="28.5" customHeight="1" x14ac:dyDescent="0.25">
      <c r="A1239" s="1565" t="s">
        <v>7841</v>
      </c>
      <c r="B1239" s="1566" t="s">
        <v>7842</v>
      </c>
      <c r="C1239" s="1565" t="s">
        <v>1138</v>
      </c>
      <c r="D1239" s="1565">
        <v>319.77999999999997</v>
      </c>
      <c r="E1239" s="1565">
        <v>821.39</v>
      </c>
      <c r="F1239" s="1565" t="s">
        <v>51</v>
      </c>
      <c r="G1239" s="1565">
        <v>1049.1400000000001</v>
      </c>
      <c r="H1239" s="1565">
        <v>2694.84</v>
      </c>
      <c r="I1239" s="1565">
        <v>12.28</v>
      </c>
      <c r="J1239" s="1566">
        <v>0</v>
      </c>
      <c r="K1239" s="1554"/>
    </row>
    <row r="1240" spans="1:11" s="793" customFormat="1" ht="28.5" customHeight="1" x14ac:dyDescent="0.25">
      <c r="A1240" s="1565" t="s">
        <v>7843</v>
      </c>
      <c r="B1240" s="1566" t="s">
        <v>7844</v>
      </c>
      <c r="C1240" s="1565" t="s">
        <v>1331</v>
      </c>
      <c r="D1240" s="1565">
        <v>14379.75</v>
      </c>
      <c r="E1240" s="1565">
        <v>38809.32</v>
      </c>
      <c r="F1240" s="1565" t="s">
        <v>21</v>
      </c>
      <c r="G1240" s="1565">
        <v>1547.26</v>
      </c>
      <c r="H1240" s="1565">
        <v>4175.88</v>
      </c>
      <c r="I1240" s="1565">
        <v>12.14</v>
      </c>
      <c r="J1240" s="1566">
        <v>0</v>
      </c>
      <c r="K1240" s="1554"/>
    </row>
    <row r="1241" spans="1:11" s="793" customFormat="1" ht="28.5" customHeight="1" x14ac:dyDescent="0.25">
      <c r="A1241" s="1565" t="s">
        <v>7845</v>
      </c>
      <c r="B1241" s="1566" t="s">
        <v>7846</v>
      </c>
      <c r="C1241" s="1565" t="s">
        <v>1331</v>
      </c>
      <c r="D1241" s="1565">
        <v>14379.75</v>
      </c>
      <c r="E1241" s="1565">
        <v>50467.01</v>
      </c>
      <c r="F1241" s="1565" t="s">
        <v>21</v>
      </c>
      <c r="G1241" s="1565">
        <v>1547.26</v>
      </c>
      <c r="H1241" s="1565">
        <v>5430.25</v>
      </c>
      <c r="I1241" s="1565">
        <v>12.14</v>
      </c>
      <c r="J1241" s="1566">
        <v>0</v>
      </c>
      <c r="K1241" s="1554"/>
    </row>
    <row r="1242" spans="1:11" s="793" customFormat="1" ht="28.5" customHeight="1" x14ac:dyDescent="0.25">
      <c r="A1242" s="1565" t="s">
        <v>2916</v>
      </c>
      <c r="B1242" s="1566" t="s">
        <v>2901</v>
      </c>
      <c r="C1242" s="1565" t="s">
        <v>1138</v>
      </c>
      <c r="D1242" s="1565">
        <v>134.58000000000001</v>
      </c>
      <c r="E1242" s="1565">
        <v>683.36</v>
      </c>
      <c r="F1242" s="1565" t="s">
        <v>51</v>
      </c>
      <c r="G1242" s="1565">
        <v>441.55</v>
      </c>
      <c r="H1242" s="1565">
        <v>2241.9899999999998</v>
      </c>
      <c r="I1242" s="1565">
        <v>12.14</v>
      </c>
      <c r="J1242" s="1566">
        <v>0</v>
      </c>
      <c r="K1242" s="1554"/>
    </row>
    <row r="1243" spans="1:11" s="793" customFormat="1" ht="28.5" customHeight="1" x14ac:dyDescent="0.25">
      <c r="A1243" s="1565" t="s">
        <v>7847</v>
      </c>
      <c r="B1243" s="1566" t="s">
        <v>2903</v>
      </c>
      <c r="C1243" s="1565" t="s">
        <v>1331</v>
      </c>
      <c r="D1243" s="1565">
        <v>2707.88</v>
      </c>
      <c r="E1243" s="1565">
        <v>2707.88</v>
      </c>
      <c r="F1243" s="1565" t="s">
        <v>21</v>
      </c>
      <c r="G1243" s="1565">
        <v>291.37</v>
      </c>
      <c r="H1243" s="1565">
        <v>291.37</v>
      </c>
      <c r="I1243" s="1565" t="s">
        <v>7848</v>
      </c>
      <c r="J1243" s="1566">
        <v>0</v>
      </c>
      <c r="K1243" s="1554"/>
    </row>
    <row r="1244" spans="1:11" s="793" customFormat="1" ht="28.5" customHeight="1" x14ac:dyDescent="0.25">
      <c r="A1244" s="1565" t="s">
        <v>7849</v>
      </c>
      <c r="B1244" s="1566" t="s">
        <v>2905</v>
      </c>
      <c r="C1244" s="1565" t="s">
        <v>1331</v>
      </c>
      <c r="D1244" s="1565">
        <v>5415.75</v>
      </c>
      <c r="E1244" s="1565">
        <v>5415.75</v>
      </c>
      <c r="F1244" s="1565" t="s">
        <v>21</v>
      </c>
      <c r="G1244" s="1565">
        <v>582.73</v>
      </c>
      <c r="H1244" s="1565">
        <v>582.73</v>
      </c>
      <c r="I1244" s="1565" t="s">
        <v>7848</v>
      </c>
      <c r="J1244" s="1566">
        <v>0</v>
      </c>
      <c r="K1244" s="1554"/>
    </row>
    <row r="1245" spans="1:11" s="793" customFormat="1" ht="28.5" customHeight="1" x14ac:dyDescent="0.25">
      <c r="A1245" s="1565" t="s">
        <v>7850</v>
      </c>
      <c r="B1245" s="1566" t="s">
        <v>2907</v>
      </c>
      <c r="C1245" s="1565" t="s">
        <v>1331</v>
      </c>
      <c r="D1245" s="1565">
        <v>1456.65</v>
      </c>
      <c r="E1245" s="1565">
        <v>1456.65</v>
      </c>
      <c r="F1245" s="1565" t="s">
        <v>21</v>
      </c>
      <c r="G1245" s="1565">
        <v>156.74</v>
      </c>
      <c r="H1245" s="1565">
        <v>156.74</v>
      </c>
      <c r="I1245" s="1565" t="s">
        <v>7848</v>
      </c>
      <c r="J1245" s="1566">
        <v>0</v>
      </c>
      <c r="K1245" s="1554"/>
    </row>
    <row r="1246" spans="1:11" s="793" customFormat="1" ht="28.5" customHeight="1" x14ac:dyDescent="0.25">
      <c r="A1246" s="1565" t="s">
        <v>7851</v>
      </c>
      <c r="B1246" s="1566" t="s">
        <v>2909</v>
      </c>
      <c r="C1246" s="1565" t="s">
        <v>1331</v>
      </c>
      <c r="D1246" s="1565">
        <v>2312.71</v>
      </c>
      <c r="E1246" s="1565">
        <v>2312.71</v>
      </c>
      <c r="F1246" s="1565" t="s">
        <v>21</v>
      </c>
      <c r="G1246" s="1565">
        <v>248.85</v>
      </c>
      <c r="H1246" s="1565">
        <v>248.85</v>
      </c>
      <c r="I1246" s="1565" t="s">
        <v>7848</v>
      </c>
      <c r="J1246" s="1566">
        <v>0</v>
      </c>
      <c r="K1246" s="1554"/>
    </row>
    <row r="1247" spans="1:11" s="793" customFormat="1" ht="28.5" customHeight="1" x14ac:dyDescent="0.25">
      <c r="A1247" s="1565" t="s">
        <v>7852</v>
      </c>
      <c r="B1247" s="1566" t="s">
        <v>2911</v>
      </c>
      <c r="C1247" s="1565" t="s">
        <v>1331</v>
      </c>
      <c r="D1247" s="1565">
        <v>8889.92</v>
      </c>
      <c r="E1247" s="1565">
        <v>81112.2</v>
      </c>
      <c r="F1247" s="1565" t="s">
        <v>21</v>
      </c>
      <c r="G1247" s="1565">
        <v>956.56</v>
      </c>
      <c r="H1247" s="1565">
        <v>8727.67</v>
      </c>
      <c r="I1247" s="1565">
        <v>12.14</v>
      </c>
      <c r="J1247" s="1566">
        <v>0</v>
      </c>
      <c r="K1247" s="1554"/>
    </row>
    <row r="1248" spans="1:11" s="793" customFormat="1" ht="28.5" customHeight="1" x14ac:dyDescent="0.25">
      <c r="A1248" s="1565" t="s">
        <v>7853</v>
      </c>
      <c r="B1248" s="1566" t="s">
        <v>2913</v>
      </c>
      <c r="C1248" s="1565" t="s">
        <v>2341</v>
      </c>
      <c r="D1248" s="1565">
        <v>102.03</v>
      </c>
      <c r="E1248" s="1565">
        <v>337.31</v>
      </c>
      <c r="F1248" s="1565" t="s">
        <v>21</v>
      </c>
      <c r="G1248" s="1565">
        <v>1097.82</v>
      </c>
      <c r="H1248" s="1565">
        <v>3629.49</v>
      </c>
      <c r="I1248" s="1565">
        <v>12.1</v>
      </c>
      <c r="J1248" s="1566">
        <v>0</v>
      </c>
      <c r="K1248" s="1554"/>
    </row>
    <row r="1249" spans="1:11" s="793" customFormat="1" ht="28.5" customHeight="1" x14ac:dyDescent="0.25">
      <c r="A1249" s="1565" t="s">
        <v>2948</v>
      </c>
      <c r="B1249" s="1566" t="s">
        <v>2919</v>
      </c>
      <c r="C1249" s="1565" t="s">
        <v>1138</v>
      </c>
      <c r="D1249" s="1565">
        <v>417.61</v>
      </c>
      <c r="E1249" s="1565">
        <v>4725.38</v>
      </c>
      <c r="F1249" s="1565" t="s">
        <v>51</v>
      </c>
      <c r="G1249" s="1565">
        <v>1370.11</v>
      </c>
      <c r="H1249" s="1565">
        <v>15503.22</v>
      </c>
      <c r="I1249" s="1565">
        <v>12.2</v>
      </c>
      <c r="J1249" s="1566">
        <v>0</v>
      </c>
      <c r="K1249" s="1554"/>
    </row>
    <row r="1250" spans="1:11" s="793" customFormat="1" ht="28.5" customHeight="1" x14ac:dyDescent="0.25">
      <c r="A1250" s="1565" t="s">
        <v>7854</v>
      </c>
      <c r="B1250" s="1566" t="s">
        <v>2921</v>
      </c>
      <c r="C1250" s="1565" t="s">
        <v>1331</v>
      </c>
      <c r="D1250" s="1565">
        <v>1799.53</v>
      </c>
      <c r="E1250" s="1565">
        <v>10938.53</v>
      </c>
      <c r="F1250" s="1565" t="s">
        <v>21</v>
      </c>
      <c r="G1250" s="1565">
        <v>193.63</v>
      </c>
      <c r="H1250" s="1565">
        <v>1176.99</v>
      </c>
      <c r="I1250" s="1565">
        <v>12.1</v>
      </c>
      <c r="J1250" s="1566">
        <v>0</v>
      </c>
      <c r="K1250" s="1554"/>
    </row>
    <row r="1251" spans="1:11" s="793" customFormat="1" ht="28.5" customHeight="1" x14ac:dyDescent="0.25">
      <c r="A1251" s="1565" t="s">
        <v>7855</v>
      </c>
      <c r="B1251" s="1566" t="s">
        <v>2923</v>
      </c>
      <c r="C1251" s="1565" t="s">
        <v>1331</v>
      </c>
      <c r="D1251" s="1565">
        <v>1799.53</v>
      </c>
      <c r="E1251" s="1565">
        <v>11262.07</v>
      </c>
      <c r="F1251" s="1565" t="s">
        <v>21</v>
      </c>
      <c r="G1251" s="1565">
        <v>193.63</v>
      </c>
      <c r="H1251" s="1565">
        <v>1211.8</v>
      </c>
      <c r="I1251" s="1565">
        <v>12.1</v>
      </c>
      <c r="J1251" s="1566">
        <v>0</v>
      </c>
      <c r="K1251" s="1554"/>
    </row>
    <row r="1252" spans="1:11" s="793" customFormat="1" ht="28.5" customHeight="1" x14ac:dyDescent="0.25">
      <c r="A1252" s="1565" t="s">
        <v>7856</v>
      </c>
      <c r="B1252" s="1566" t="s">
        <v>7857</v>
      </c>
      <c r="C1252" s="1565" t="s">
        <v>1331</v>
      </c>
      <c r="D1252" s="1565">
        <v>1799.53</v>
      </c>
      <c r="E1252" s="1565">
        <v>29993.599999999999</v>
      </c>
      <c r="F1252" s="1565" t="s">
        <v>21</v>
      </c>
      <c r="G1252" s="1565">
        <v>193.63</v>
      </c>
      <c r="H1252" s="1565">
        <v>3227.31</v>
      </c>
      <c r="I1252" s="1565">
        <v>12.1</v>
      </c>
      <c r="J1252" s="1566">
        <v>0</v>
      </c>
      <c r="K1252" s="1554"/>
    </row>
    <row r="1253" spans="1:11" s="793" customFormat="1" ht="28.5" customHeight="1" x14ac:dyDescent="0.25">
      <c r="A1253" s="1565" t="s">
        <v>7858</v>
      </c>
      <c r="B1253" s="1566" t="s">
        <v>7859</v>
      </c>
      <c r="C1253" s="1565" t="s">
        <v>1331</v>
      </c>
      <c r="D1253" s="1565">
        <v>2165.0500000000002</v>
      </c>
      <c r="E1253" s="1565">
        <v>13469.03</v>
      </c>
      <c r="F1253" s="1565" t="s">
        <v>21</v>
      </c>
      <c r="G1253" s="1565">
        <v>232.96</v>
      </c>
      <c r="H1253" s="1565">
        <v>1449.27</v>
      </c>
      <c r="I1253" s="1565">
        <v>12.1</v>
      </c>
      <c r="J1253" s="1566">
        <v>0</v>
      </c>
      <c r="K1253" s="1554"/>
    </row>
    <row r="1254" spans="1:11" s="793" customFormat="1" ht="28.5" customHeight="1" x14ac:dyDescent="0.25">
      <c r="A1254" s="1565" t="s">
        <v>7860</v>
      </c>
      <c r="B1254" s="1566" t="s">
        <v>2929</v>
      </c>
      <c r="C1254" s="1565" t="s">
        <v>1331</v>
      </c>
      <c r="D1254" s="1565">
        <v>2165.0500000000002</v>
      </c>
      <c r="E1254" s="1565">
        <v>13928.3</v>
      </c>
      <c r="F1254" s="1565" t="s">
        <v>21</v>
      </c>
      <c r="G1254" s="1565">
        <v>232.96</v>
      </c>
      <c r="H1254" s="1565">
        <v>1498.69</v>
      </c>
      <c r="I1254" s="1565">
        <v>12.1</v>
      </c>
      <c r="J1254" s="1566">
        <v>0</v>
      </c>
      <c r="K1254" s="1554"/>
    </row>
    <row r="1255" spans="1:11" s="793" customFormat="1" ht="28.5" customHeight="1" x14ac:dyDescent="0.25">
      <c r="A1255" s="1565" t="s">
        <v>7861</v>
      </c>
      <c r="B1255" s="1566" t="s">
        <v>7862</v>
      </c>
      <c r="C1255" s="1565" t="s">
        <v>1331</v>
      </c>
      <c r="D1255" s="1565">
        <v>2165.0500000000002</v>
      </c>
      <c r="E1255" s="1565">
        <v>50151.57</v>
      </c>
      <c r="F1255" s="1565" t="s">
        <v>21</v>
      </c>
      <c r="G1255" s="1565">
        <v>232.96</v>
      </c>
      <c r="H1255" s="1565">
        <v>5396.31</v>
      </c>
      <c r="I1255" s="1565">
        <v>12.1</v>
      </c>
      <c r="J1255" s="1566">
        <v>0</v>
      </c>
      <c r="K1255" s="1554"/>
    </row>
    <row r="1256" spans="1:11" s="793" customFormat="1" ht="28.5" customHeight="1" x14ac:dyDescent="0.25">
      <c r="A1256" s="1565" t="s">
        <v>2954</v>
      </c>
      <c r="B1256" s="1566" t="s">
        <v>7863</v>
      </c>
      <c r="C1256" s="1565" t="s">
        <v>1331</v>
      </c>
      <c r="D1256" s="1565">
        <v>3597.68</v>
      </c>
      <c r="E1256" s="1565">
        <v>13483.28</v>
      </c>
      <c r="F1256" s="1565" t="s">
        <v>21</v>
      </c>
      <c r="G1256" s="1565">
        <v>387.11</v>
      </c>
      <c r="H1256" s="1565">
        <v>1450.8</v>
      </c>
      <c r="I1256" s="1565" t="s">
        <v>7790</v>
      </c>
      <c r="J1256" s="1566">
        <v>0</v>
      </c>
      <c r="K1256" s="1554"/>
    </row>
    <row r="1257" spans="1:11" s="793" customFormat="1" ht="28.5" customHeight="1" x14ac:dyDescent="0.25">
      <c r="A1257" s="1565" t="s">
        <v>2956</v>
      </c>
      <c r="B1257" s="1566" t="s">
        <v>7864</v>
      </c>
      <c r="C1257" s="1565" t="s">
        <v>1331</v>
      </c>
      <c r="D1257" s="1565">
        <v>3597.68</v>
      </c>
      <c r="E1257" s="1565">
        <v>15877.41</v>
      </c>
      <c r="F1257" s="1565" t="s">
        <v>21</v>
      </c>
      <c r="G1257" s="1565">
        <v>387.11</v>
      </c>
      <c r="H1257" s="1565">
        <v>1708.41</v>
      </c>
      <c r="I1257" s="1565">
        <v>9.19</v>
      </c>
      <c r="J1257" s="1566">
        <v>0</v>
      </c>
      <c r="K1257" s="1554"/>
    </row>
    <row r="1258" spans="1:11" s="793" customFormat="1" ht="28.5" customHeight="1" x14ac:dyDescent="0.25">
      <c r="A1258" s="1565" t="s">
        <v>2958</v>
      </c>
      <c r="B1258" s="1566" t="s">
        <v>7865</v>
      </c>
      <c r="C1258" s="1565" t="s">
        <v>1331</v>
      </c>
      <c r="D1258" s="1565">
        <v>3597.68</v>
      </c>
      <c r="E1258" s="1565">
        <v>13644.24</v>
      </c>
      <c r="F1258" s="1565" t="s">
        <v>21</v>
      </c>
      <c r="G1258" s="1565">
        <v>387.11</v>
      </c>
      <c r="H1258" s="1565">
        <v>1468.12</v>
      </c>
      <c r="I1258" s="1565">
        <v>9.19</v>
      </c>
      <c r="J1258" s="1566">
        <v>0</v>
      </c>
      <c r="K1258" s="1554"/>
    </row>
    <row r="1259" spans="1:11" s="793" customFormat="1" ht="28.5" customHeight="1" x14ac:dyDescent="0.25">
      <c r="A1259" s="1565" t="s">
        <v>7866</v>
      </c>
      <c r="B1259" s="1566" t="s">
        <v>7867</v>
      </c>
      <c r="C1259" s="1565" t="s">
        <v>1331</v>
      </c>
      <c r="D1259" s="1565">
        <v>3597.68</v>
      </c>
      <c r="E1259" s="1565">
        <v>30897.7</v>
      </c>
      <c r="F1259" s="1565" t="s">
        <v>21</v>
      </c>
      <c r="G1259" s="1565">
        <v>387.11</v>
      </c>
      <c r="H1259" s="1565">
        <v>3324.59</v>
      </c>
      <c r="I1259" s="1565">
        <v>9.2200000000000006</v>
      </c>
      <c r="J1259" s="1566">
        <v>0</v>
      </c>
      <c r="K1259" s="1554"/>
    </row>
    <row r="1260" spans="1:11" s="793" customFormat="1" ht="28.5" customHeight="1" x14ac:dyDescent="0.25">
      <c r="A1260" s="1565" t="s">
        <v>7868</v>
      </c>
      <c r="B1260" s="1566" t="s">
        <v>7869</v>
      </c>
      <c r="C1260" s="1565" t="s">
        <v>1331</v>
      </c>
      <c r="D1260" s="1565">
        <v>2872.9</v>
      </c>
      <c r="E1260" s="1565">
        <v>17930.240000000002</v>
      </c>
      <c r="F1260" s="1565" t="s">
        <v>21</v>
      </c>
      <c r="G1260" s="1565">
        <v>309.12</v>
      </c>
      <c r="H1260" s="1565">
        <v>1929.29</v>
      </c>
      <c r="I1260" s="1565" t="s">
        <v>7790</v>
      </c>
      <c r="J1260" s="1566">
        <v>0</v>
      </c>
      <c r="K1260" s="1554"/>
    </row>
    <row r="1261" spans="1:11" s="793" customFormat="1" ht="28.5" customHeight="1" x14ac:dyDescent="0.25">
      <c r="A1261" s="1565" t="s">
        <v>7870</v>
      </c>
      <c r="B1261" s="1566" t="s">
        <v>2943</v>
      </c>
      <c r="C1261" s="1565" t="s">
        <v>1331</v>
      </c>
      <c r="D1261" s="1565">
        <v>2872.9</v>
      </c>
      <c r="E1261" s="1565">
        <v>18185.39</v>
      </c>
      <c r="F1261" s="1565" t="s">
        <v>21</v>
      </c>
      <c r="G1261" s="1565">
        <v>309.12</v>
      </c>
      <c r="H1261" s="1565">
        <v>1956.75</v>
      </c>
      <c r="I1261" s="1565">
        <v>9.1999999999999993</v>
      </c>
      <c r="J1261" s="1566">
        <v>0</v>
      </c>
      <c r="K1261" s="1554"/>
    </row>
    <row r="1262" spans="1:11" s="793" customFormat="1" ht="28.5" customHeight="1" x14ac:dyDescent="0.25">
      <c r="A1262" s="1565" t="s">
        <v>7871</v>
      </c>
      <c r="B1262" s="1566" t="s">
        <v>2945</v>
      </c>
      <c r="C1262" s="1565" t="s">
        <v>1331</v>
      </c>
      <c r="D1262" s="1565">
        <v>2872.9</v>
      </c>
      <c r="E1262" s="1565">
        <v>9151.86</v>
      </c>
      <c r="F1262" s="1565" t="s">
        <v>21</v>
      </c>
      <c r="G1262" s="1565">
        <v>309.12</v>
      </c>
      <c r="H1262" s="1565">
        <v>984.74</v>
      </c>
      <c r="I1262" s="1565">
        <v>9.1999999999999993</v>
      </c>
      <c r="J1262" s="1566">
        <v>0</v>
      </c>
      <c r="K1262" s="1554"/>
    </row>
    <row r="1263" spans="1:11" s="793" customFormat="1" ht="28.5" customHeight="1" x14ac:dyDescent="0.25">
      <c r="A1263" s="1565" t="s">
        <v>7872</v>
      </c>
      <c r="B1263" s="1566" t="s">
        <v>2947</v>
      </c>
      <c r="C1263" s="1565" t="s">
        <v>1331</v>
      </c>
      <c r="D1263" s="1565">
        <v>2872.9</v>
      </c>
      <c r="E1263" s="1565">
        <v>9407.01</v>
      </c>
      <c r="F1263" s="1565" t="s">
        <v>21</v>
      </c>
      <c r="G1263" s="1565">
        <v>309.12</v>
      </c>
      <c r="H1263" s="1565">
        <v>1012.19</v>
      </c>
      <c r="I1263" s="1565">
        <v>9.1999999999999993</v>
      </c>
      <c r="J1263" s="1566">
        <v>0</v>
      </c>
      <c r="K1263" s="1554"/>
    </row>
    <row r="1264" spans="1:11" s="793" customFormat="1" ht="28.5" customHeight="1" x14ac:dyDescent="0.25">
      <c r="A1264" s="1565" t="s">
        <v>2964</v>
      </c>
      <c r="B1264" s="1566" t="s">
        <v>7873</v>
      </c>
      <c r="C1264" s="1565" t="s">
        <v>2341</v>
      </c>
      <c r="D1264" s="1565">
        <v>15.89</v>
      </c>
      <c r="E1264" s="1565">
        <v>121.46</v>
      </c>
      <c r="F1264" s="1565" t="s">
        <v>21</v>
      </c>
      <c r="G1264" s="1565">
        <v>171</v>
      </c>
      <c r="H1264" s="1565">
        <v>1306.93</v>
      </c>
      <c r="I1264" s="1565">
        <v>9.19</v>
      </c>
      <c r="J1264" s="1566">
        <v>0</v>
      </c>
      <c r="K1264" s="1554"/>
    </row>
    <row r="1265" spans="1:11" s="793" customFormat="1" ht="28.5" customHeight="1" x14ac:dyDescent="0.25">
      <c r="A1265" s="1565" t="s">
        <v>2966</v>
      </c>
      <c r="B1265" s="1566" t="s">
        <v>7874</v>
      </c>
      <c r="C1265" s="1565" t="s">
        <v>2341</v>
      </c>
      <c r="D1265" s="1565">
        <v>15.89</v>
      </c>
      <c r="E1265" s="1565">
        <v>139.69</v>
      </c>
      <c r="F1265" s="1565" t="s">
        <v>21</v>
      </c>
      <c r="G1265" s="1565">
        <v>171</v>
      </c>
      <c r="H1265" s="1565">
        <v>1503.03</v>
      </c>
      <c r="I1265" s="1565">
        <v>9.19</v>
      </c>
      <c r="J1265" s="1566">
        <v>0</v>
      </c>
      <c r="K1265" s="1554"/>
    </row>
    <row r="1266" spans="1:11" s="793" customFormat="1" ht="28.5" customHeight="1" x14ac:dyDescent="0.25">
      <c r="A1266" s="1565" t="s">
        <v>7875</v>
      </c>
      <c r="B1266" s="1566" t="s">
        <v>7876</v>
      </c>
      <c r="C1266" s="1565" t="s">
        <v>1331</v>
      </c>
      <c r="D1266" s="1565">
        <v>3112.5</v>
      </c>
      <c r="E1266" s="1565">
        <v>15569.8</v>
      </c>
      <c r="F1266" s="1565" t="s">
        <v>21</v>
      </c>
      <c r="G1266" s="1565">
        <v>334.9</v>
      </c>
      <c r="H1266" s="1565">
        <v>1675.31</v>
      </c>
      <c r="I1266" s="1565">
        <v>9.2100000000000009</v>
      </c>
      <c r="J1266" s="1566">
        <v>0</v>
      </c>
      <c r="K1266" s="1554"/>
    </row>
    <row r="1267" spans="1:11" s="793" customFormat="1" ht="28.5" customHeight="1" x14ac:dyDescent="0.25">
      <c r="A1267" s="1565" t="s">
        <v>2972</v>
      </c>
      <c r="B1267" s="1566" t="s">
        <v>7877</v>
      </c>
      <c r="C1267" s="1565" t="s">
        <v>1138</v>
      </c>
      <c r="D1267" s="1565">
        <v>60.4</v>
      </c>
      <c r="E1267" s="1565">
        <v>66.959999999999994</v>
      </c>
      <c r="F1267" s="1565" t="s">
        <v>51</v>
      </c>
      <c r="G1267" s="1565">
        <v>198.17</v>
      </c>
      <c r="H1267" s="1565">
        <v>219.69</v>
      </c>
      <c r="I1267" s="1565">
        <v>9.2100000000000009</v>
      </c>
      <c r="J1267" s="1566">
        <v>0</v>
      </c>
      <c r="K1267" s="1554"/>
    </row>
    <row r="1268" spans="1:11" s="793" customFormat="1" ht="28.5" customHeight="1" x14ac:dyDescent="0.25">
      <c r="A1268" s="1565" t="s">
        <v>2974</v>
      </c>
      <c r="B1268" s="1566" t="s">
        <v>7878</v>
      </c>
      <c r="C1268" s="1565" t="s">
        <v>1138</v>
      </c>
      <c r="D1268" s="1565">
        <v>72.09</v>
      </c>
      <c r="E1268" s="1565">
        <v>122.67</v>
      </c>
      <c r="F1268" s="1565" t="s">
        <v>51</v>
      </c>
      <c r="G1268" s="1565">
        <v>236.52</v>
      </c>
      <c r="H1268" s="1565">
        <v>402.45</v>
      </c>
      <c r="I1268" s="1565">
        <v>9.2100000000000009</v>
      </c>
      <c r="J1268" s="1566">
        <v>0</v>
      </c>
      <c r="K1268" s="1554"/>
    </row>
    <row r="1269" spans="1:11" s="793" customFormat="1" ht="28.5" customHeight="1" x14ac:dyDescent="0.25">
      <c r="A1269" s="1565" t="s">
        <v>2976</v>
      </c>
      <c r="B1269" s="1566" t="s">
        <v>7879</v>
      </c>
      <c r="C1269" s="1565" t="s">
        <v>1331</v>
      </c>
      <c r="D1269" s="1565">
        <v>4332.6000000000004</v>
      </c>
      <c r="E1269" s="1565">
        <v>22233.200000000001</v>
      </c>
      <c r="F1269" s="1565" t="s">
        <v>21</v>
      </c>
      <c r="G1269" s="1565">
        <v>466.19</v>
      </c>
      <c r="H1269" s="1565">
        <v>2392.29</v>
      </c>
      <c r="I1269" s="1565">
        <v>9.19</v>
      </c>
      <c r="J1269" s="1566">
        <v>0</v>
      </c>
      <c r="K1269" s="1554"/>
    </row>
    <row r="1270" spans="1:11" s="793" customFormat="1" ht="28.5" customHeight="1" x14ac:dyDescent="0.25">
      <c r="A1270" s="1565" t="s">
        <v>7880</v>
      </c>
      <c r="B1270" s="1566" t="s">
        <v>2951</v>
      </c>
      <c r="C1270" s="1565" t="s">
        <v>6</v>
      </c>
      <c r="D1270" s="1565">
        <v>340.88</v>
      </c>
      <c r="E1270" s="1565">
        <v>340.88</v>
      </c>
      <c r="F1270" s="1565" t="s">
        <v>6</v>
      </c>
      <c r="G1270" s="1565">
        <v>340.88</v>
      </c>
      <c r="H1270" s="1565">
        <v>340.88</v>
      </c>
      <c r="I1270" s="1565">
        <v>12.2</v>
      </c>
      <c r="J1270" s="1566">
        <v>0</v>
      </c>
      <c r="K1270" s="1554"/>
    </row>
    <row r="1271" spans="1:11" s="793" customFormat="1" ht="28.5" customHeight="1" x14ac:dyDescent="0.25">
      <c r="A1271" s="1565" t="s">
        <v>7881</v>
      </c>
      <c r="B1271" s="1566" t="s">
        <v>2953</v>
      </c>
      <c r="C1271" s="1565" t="s">
        <v>6</v>
      </c>
      <c r="D1271" s="1565">
        <v>340.88</v>
      </c>
      <c r="E1271" s="1565">
        <v>340.88</v>
      </c>
      <c r="F1271" s="1565" t="s">
        <v>6</v>
      </c>
      <c r="G1271" s="1565">
        <v>340.88</v>
      </c>
      <c r="H1271" s="1565">
        <v>340.88</v>
      </c>
      <c r="I1271" s="1565">
        <v>12.2</v>
      </c>
      <c r="J1271" s="1566">
        <v>0</v>
      </c>
      <c r="K1271" s="1554"/>
    </row>
    <row r="1272" spans="1:11" s="793" customFormat="1" ht="28.5" customHeight="1" x14ac:dyDescent="0.25">
      <c r="A1272" s="1565" t="s">
        <v>7882</v>
      </c>
      <c r="B1272" s="1566" t="s">
        <v>7883</v>
      </c>
      <c r="C1272" s="1565" t="s">
        <v>2341</v>
      </c>
      <c r="D1272" s="1565">
        <v>207.44</v>
      </c>
      <c r="E1272" s="1565">
        <v>1539.39</v>
      </c>
      <c r="F1272" s="1565" t="s">
        <v>21</v>
      </c>
      <c r="G1272" s="1565">
        <v>2232.0700000000002</v>
      </c>
      <c r="H1272" s="1565">
        <v>16563.78</v>
      </c>
      <c r="I1272" s="1565">
        <v>12.14</v>
      </c>
      <c r="J1272" s="1566">
        <v>0</v>
      </c>
      <c r="K1272" s="1554"/>
    </row>
    <row r="1273" spans="1:11" s="793" customFormat="1" ht="28.5" customHeight="1" x14ac:dyDescent="0.25">
      <c r="A1273" s="1565" t="s">
        <v>7884</v>
      </c>
      <c r="B1273" s="1566" t="s">
        <v>7885</v>
      </c>
      <c r="C1273" s="1565" t="s">
        <v>2341</v>
      </c>
      <c r="D1273" s="1565">
        <v>207.44</v>
      </c>
      <c r="E1273" s="1565">
        <v>1456.16</v>
      </c>
      <c r="F1273" s="1565" t="s">
        <v>21</v>
      </c>
      <c r="G1273" s="1565">
        <v>2232.0700000000002</v>
      </c>
      <c r="H1273" s="1565">
        <v>15668.26</v>
      </c>
      <c r="I1273" s="1565">
        <v>12.14</v>
      </c>
      <c r="J1273" s="1566">
        <v>0</v>
      </c>
      <c r="K1273" s="1554"/>
    </row>
    <row r="1274" spans="1:11" s="793" customFormat="1" ht="28.5" customHeight="1" x14ac:dyDescent="0.25">
      <c r="A1274" s="1565" t="s">
        <v>7886</v>
      </c>
      <c r="B1274" s="1566" t="s">
        <v>7887</v>
      </c>
      <c r="C1274" s="1565" t="s">
        <v>2341</v>
      </c>
      <c r="D1274" s="1565">
        <v>207.44</v>
      </c>
      <c r="E1274" s="1565">
        <v>1397.84</v>
      </c>
      <c r="F1274" s="1565" t="s">
        <v>21</v>
      </c>
      <c r="G1274" s="1565">
        <v>2232.0700000000002</v>
      </c>
      <c r="H1274" s="1565">
        <v>15040.74</v>
      </c>
      <c r="I1274" s="1565">
        <v>12.14</v>
      </c>
      <c r="J1274" s="1566">
        <v>0</v>
      </c>
      <c r="K1274" s="1554"/>
    </row>
    <row r="1275" spans="1:11" s="793" customFormat="1" ht="28.5" customHeight="1" x14ac:dyDescent="0.25">
      <c r="A1275" s="1565" t="s">
        <v>7888</v>
      </c>
      <c r="B1275" s="1566" t="s">
        <v>2955</v>
      </c>
      <c r="C1275" s="1565" t="s">
        <v>2341</v>
      </c>
      <c r="D1275" s="1565">
        <v>28.97</v>
      </c>
      <c r="E1275" s="1565">
        <v>166.42</v>
      </c>
      <c r="F1275" s="1565" t="s">
        <v>21</v>
      </c>
      <c r="G1275" s="1565">
        <v>311.73</v>
      </c>
      <c r="H1275" s="1565">
        <v>1790.66</v>
      </c>
      <c r="I1275" s="1565">
        <v>12.12</v>
      </c>
      <c r="J1275" s="1566">
        <v>0</v>
      </c>
      <c r="K1275" s="1554"/>
    </row>
    <row r="1276" spans="1:11" s="793" customFormat="1" ht="28.5" customHeight="1" x14ac:dyDescent="0.25">
      <c r="A1276" s="1565" t="s">
        <v>7889</v>
      </c>
      <c r="B1276" s="1566" t="s">
        <v>2957</v>
      </c>
      <c r="C1276" s="1565" t="s">
        <v>2341</v>
      </c>
      <c r="D1276" s="1565">
        <v>41.23</v>
      </c>
      <c r="E1276" s="1565">
        <v>217.56</v>
      </c>
      <c r="F1276" s="1565" t="s">
        <v>21</v>
      </c>
      <c r="G1276" s="1565">
        <v>443.62</v>
      </c>
      <c r="H1276" s="1565">
        <v>2340.89</v>
      </c>
      <c r="I1276" s="1565">
        <v>12.12</v>
      </c>
      <c r="J1276" s="1566">
        <v>0</v>
      </c>
      <c r="K1276" s="1554"/>
    </row>
    <row r="1277" spans="1:11" s="793" customFormat="1" ht="28.5" customHeight="1" x14ac:dyDescent="0.25">
      <c r="A1277" s="1565" t="s">
        <v>7890</v>
      </c>
      <c r="B1277" s="1566" t="s">
        <v>2959</v>
      </c>
      <c r="C1277" s="1565" t="s">
        <v>2341</v>
      </c>
      <c r="D1277" s="1565">
        <v>41.23</v>
      </c>
      <c r="E1277" s="1565">
        <v>217.56</v>
      </c>
      <c r="F1277" s="1565" t="s">
        <v>21</v>
      </c>
      <c r="G1277" s="1565">
        <v>443.62</v>
      </c>
      <c r="H1277" s="1565">
        <v>2340.89</v>
      </c>
      <c r="I1277" s="1565">
        <v>12.12</v>
      </c>
      <c r="J1277" s="1566">
        <v>0</v>
      </c>
      <c r="K1277" s="1554"/>
    </row>
    <row r="1278" spans="1:11" s="793" customFormat="1" ht="28.5" customHeight="1" x14ac:dyDescent="0.25">
      <c r="A1278" s="1565" t="s">
        <v>7891</v>
      </c>
      <c r="B1278" s="1566" t="s">
        <v>2961</v>
      </c>
      <c r="C1278" s="1565" t="s">
        <v>1331</v>
      </c>
      <c r="D1278" s="1565">
        <v>2015.03</v>
      </c>
      <c r="E1278" s="1565">
        <v>2244.06</v>
      </c>
      <c r="F1278" s="1565" t="s">
        <v>21</v>
      </c>
      <c r="G1278" s="1565">
        <v>216.82</v>
      </c>
      <c r="H1278" s="1565">
        <v>241.46</v>
      </c>
      <c r="I1278" s="1565">
        <v>12.12</v>
      </c>
      <c r="J1278" s="1566">
        <v>0</v>
      </c>
      <c r="K1278" s="1554"/>
    </row>
    <row r="1279" spans="1:11" s="793" customFormat="1" ht="28.5" customHeight="1" x14ac:dyDescent="0.25">
      <c r="A1279" s="1565" t="s">
        <v>7892</v>
      </c>
      <c r="B1279" s="1566" t="s">
        <v>2963</v>
      </c>
      <c r="C1279" s="1565" t="s">
        <v>2341</v>
      </c>
      <c r="D1279" s="1565">
        <v>38.630000000000003</v>
      </c>
      <c r="E1279" s="1565">
        <v>81.489999999999995</v>
      </c>
      <c r="F1279" s="1565" t="s">
        <v>21</v>
      </c>
      <c r="G1279" s="1565">
        <v>415.68</v>
      </c>
      <c r="H1279" s="1565">
        <v>876.78</v>
      </c>
      <c r="I1279" s="1565">
        <v>12.12</v>
      </c>
      <c r="J1279" s="1566">
        <v>0</v>
      </c>
      <c r="K1279" s="1554"/>
    </row>
    <row r="1280" spans="1:11" s="793" customFormat="1" ht="28.5" customHeight="1" x14ac:dyDescent="0.25">
      <c r="A1280" s="1565" t="s">
        <v>2986</v>
      </c>
      <c r="B1280" s="1566" t="s">
        <v>2965</v>
      </c>
      <c r="C1280" s="1565" t="s">
        <v>2341</v>
      </c>
      <c r="D1280" s="1565">
        <v>57.72</v>
      </c>
      <c r="E1280" s="1565">
        <v>220.78</v>
      </c>
      <c r="F1280" s="1565" t="s">
        <v>21</v>
      </c>
      <c r="G1280" s="1565">
        <v>621.04999999999995</v>
      </c>
      <c r="H1280" s="1565">
        <v>2375.56</v>
      </c>
      <c r="I1280" s="1565">
        <v>12.12</v>
      </c>
      <c r="J1280" s="1566">
        <v>0</v>
      </c>
      <c r="K1280" s="1554"/>
    </row>
    <row r="1281" spans="1:11" s="793" customFormat="1" ht="28.5" customHeight="1" x14ac:dyDescent="0.25">
      <c r="A1281" s="1565" t="s">
        <v>2988</v>
      </c>
      <c r="B1281" s="1566" t="s">
        <v>2967</v>
      </c>
      <c r="C1281" s="1565" t="s">
        <v>2341</v>
      </c>
      <c r="D1281" s="1565">
        <v>57.72</v>
      </c>
      <c r="E1281" s="1565">
        <v>219.87</v>
      </c>
      <c r="F1281" s="1565" t="s">
        <v>21</v>
      </c>
      <c r="G1281" s="1565">
        <v>621.04999999999995</v>
      </c>
      <c r="H1281" s="1565">
        <v>2365.85</v>
      </c>
      <c r="I1281" s="1565">
        <v>12.12</v>
      </c>
      <c r="J1281" s="1566">
        <v>0</v>
      </c>
      <c r="K1281" s="1554"/>
    </row>
    <row r="1282" spans="1:11" s="793" customFormat="1" ht="28.5" customHeight="1" x14ac:dyDescent="0.25">
      <c r="A1282" s="1565" t="s">
        <v>7893</v>
      </c>
      <c r="B1282" s="1566" t="s">
        <v>7894</v>
      </c>
      <c r="C1282" s="1565" t="s">
        <v>2341</v>
      </c>
      <c r="D1282" s="1565">
        <v>11.52</v>
      </c>
      <c r="E1282" s="1565">
        <v>1226.52</v>
      </c>
      <c r="F1282" s="1565" t="s">
        <v>21</v>
      </c>
      <c r="G1282" s="1565">
        <v>123.91</v>
      </c>
      <c r="H1282" s="1565">
        <v>13197.31</v>
      </c>
      <c r="I1282" s="1565">
        <v>12.12</v>
      </c>
      <c r="J1282" s="1566">
        <v>0</v>
      </c>
      <c r="K1282" s="1554"/>
    </row>
    <row r="1283" spans="1:11" s="793" customFormat="1" ht="28.5" customHeight="1" x14ac:dyDescent="0.25">
      <c r="A1283" s="1565" t="s">
        <v>7895</v>
      </c>
      <c r="B1283" s="1566" t="s">
        <v>7896</v>
      </c>
      <c r="C1283" s="1565" t="s">
        <v>2341</v>
      </c>
      <c r="D1283" s="1565">
        <v>11.52</v>
      </c>
      <c r="E1283" s="1565">
        <v>1627.47</v>
      </c>
      <c r="F1283" s="1565" t="s">
        <v>21</v>
      </c>
      <c r="G1283" s="1565">
        <v>123.91</v>
      </c>
      <c r="H1283" s="1565">
        <v>17511.53</v>
      </c>
      <c r="I1283" s="1565">
        <v>12.12</v>
      </c>
      <c r="J1283" s="1566">
        <v>0</v>
      </c>
      <c r="K1283" s="1554"/>
    </row>
    <row r="1284" spans="1:11" s="793" customFormat="1" ht="28.5" customHeight="1" x14ac:dyDescent="0.25">
      <c r="A1284" s="1565" t="s">
        <v>7897</v>
      </c>
      <c r="B1284" s="1566" t="s">
        <v>7898</v>
      </c>
      <c r="C1284" s="1565" t="s">
        <v>2341</v>
      </c>
      <c r="D1284" s="1565">
        <v>17.97</v>
      </c>
      <c r="E1284" s="1565">
        <v>2113.6</v>
      </c>
      <c r="F1284" s="1565" t="s">
        <v>21</v>
      </c>
      <c r="G1284" s="1565">
        <v>193.31</v>
      </c>
      <c r="H1284" s="1565">
        <v>22742.3</v>
      </c>
      <c r="I1284" s="1565">
        <v>12.12</v>
      </c>
      <c r="J1284" s="1566">
        <v>0</v>
      </c>
      <c r="K1284" s="1554"/>
    </row>
    <row r="1285" spans="1:11" s="793" customFormat="1" ht="28.5" customHeight="1" x14ac:dyDescent="0.25">
      <c r="A1285" s="1565" t="s">
        <v>7899</v>
      </c>
      <c r="B1285" s="1566" t="s">
        <v>7900</v>
      </c>
      <c r="C1285" s="1565" t="s">
        <v>2341</v>
      </c>
      <c r="D1285" s="1565">
        <v>10.33</v>
      </c>
      <c r="E1285" s="1565">
        <v>937.43</v>
      </c>
      <c r="F1285" s="1565" t="s">
        <v>21</v>
      </c>
      <c r="G1285" s="1565">
        <v>111.12</v>
      </c>
      <c r="H1285" s="1565">
        <v>10086.73</v>
      </c>
      <c r="I1285" s="1565" t="s">
        <v>7805</v>
      </c>
      <c r="J1285" s="1566">
        <v>0</v>
      </c>
      <c r="K1285" s="1554"/>
    </row>
    <row r="1286" spans="1:11" s="793" customFormat="1" ht="28.5" customHeight="1" x14ac:dyDescent="0.25">
      <c r="A1286" s="1565" t="s">
        <v>7901</v>
      </c>
      <c r="B1286" s="1566" t="s">
        <v>7902</v>
      </c>
      <c r="C1286" s="1565" t="s">
        <v>2341</v>
      </c>
      <c r="D1286" s="1565">
        <v>10.33</v>
      </c>
      <c r="E1286" s="1565">
        <v>867.28</v>
      </c>
      <c r="F1286" s="1565" t="s">
        <v>21</v>
      </c>
      <c r="G1286" s="1565">
        <v>111.12</v>
      </c>
      <c r="H1286" s="1565">
        <v>9331.89</v>
      </c>
      <c r="I1286" s="1565" t="s">
        <v>7805</v>
      </c>
      <c r="J1286" s="1566">
        <v>0</v>
      </c>
      <c r="K1286" s="1554"/>
    </row>
    <row r="1287" spans="1:11" s="793" customFormat="1" ht="28.5" customHeight="1" x14ac:dyDescent="0.25">
      <c r="A1287" s="1565" t="s">
        <v>3125</v>
      </c>
      <c r="B1287" s="1566" t="s">
        <v>2973</v>
      </c>
      <c r="C1287" s="1565" t="s">
        <v>2341</v>
      </c>
      <c r="D1287" s="1565">
        <v>176.96</v>
      </c>
      <c r="E1287" s="1565">
        <v>1083.03</v>
      </c>
      <c r="F1287" s="1565" t="s">
        <v>21</v>
      </c>
      <c r="G1287" s="1565">
        <v>1904.07</v>
      </c>
      <c r="H1287" s="1565">
        <v>11653.39</v>
      </c>
      <c r="I1287" s="1565">
        <v>12.2</v>
      </c>
      <c r="J1287" s="1566">
        <v>0</v>
      </c>
      <c r="K1287" s="1554"/>
    </row>
    <row r="1288" spans="1:11" s="793" customFormat="1" ht="28.5" customHeight="1" x14ac:dyDescent="0.25">
      <c r="A1288" s="1565" t="s">
        <v>3127</v>
      </c>
      <c r="B1288" s="1566" t="s">
        <v>2975</v>
      </c>
      <c r="C1288" s="1565" t="s">
        <v>2341</v>
      </c>
      <c r="D1288" s="1565">
        <v>176.63</v>
      </c>
      <c r="E1288" s="1565">
        <v>1017.86</v>
      </c>
      <c r="F1288" s="1565" t="s">
        <v>21</v>
      </c>
      <c r="G1288" s="1565">
        <v>1900.59</v>
      </c>
      <c r="H1288" s="1565">
        <v>10952.13</v>
      </c>
      <c r="I1288" s="1565">
        <v>12.2</v>
      </c>
      <c r="J1288" s="1566">
        <v>0</v>
      </c>
      <c r="K1288" s="1554"/>
    </row>
    <row r="1289" spans="1:11" s="793" customFormat="1" ht="28.5" customHeight="1" x14ac:dyDescent="0.25">
      <c r="A1289" s="1565" t="s">
        <v>3131</v>
      </c>
      <c r="B1289" s="1566" t="s">
        <v>7903</v>
      </c>
      <c r="C1289" s="1565" t="s">
        <v>2341</v>
      </c>
      <c r="D1289" s="1565">
        <v>78.599999999999994</v>
      </c>
      <c r="E1289" s="1565">
        <v>678.67</v>
      </c>
      <c r="F1289" s="1565" t="s">
        <v>21</v>
      </c>
      <c r="G1289" s="1565">
        <v>845.77</v>
      </c>
      <c r="H1289" s="1565">
        <v>7302.45</v>
      </c>
      <c r="I1289" s="1565">
        <v>12.3</v>
      </c>
      <c r="J1289" s="1566">
        <v>0</v>
      </c>
      <c r="K1289" s="1554"/>
    </row>
    <row r="1290" spans="1:11" s="793" customFormat="1" ht="28.5" customHeight="1" x14ac:dyDescent="0.25">
      <c r="A1290" s="1565" t="s">
        <v>3133</v>
      </c>
      <c r="B1290" s="1566" t="s">
        <v>7904</v>
      </c>
      <c r="C1290" s="1565" t="s">
        <v>2341</v>
      </c>
      <c r="D1290" s="1565">
        <v>78.599999999999994</v>
      </c>
      <c r="E1290" s="1565">
        <v>328.41</v>
      </c>
      <c r="F1290" s="1565" t="s">
        <v>21</v>
      </c>
      <c r="G1290" s="1565">
        <v>845.77</v>
      </c>
      <c r="H1290" s="1565">
        <v>3533.65</v>
      </c>
      <c r="I1290" s="1565">
        <v>12.2</v>
      </c>
      <c r="J1290" s="1566">
        <v>0</v>
      </c>
      <c r="K1290" s="1554"/>
    </row>
    <row r="1291" spans="1:11" s="793" customFormat="1" ht="28.5" customHeight="1" x14ac:dyDescent="0.25">
      <c r="A1291" s="1565" t="s">
        <v>3135</v>
      </c>
      <c r="B1291" s="1566" t="s">
        <v>7905</v>
      </c>
      <c r="C1291" s="1565" t="s">
        <v>2341</v>
      </c>
      <c r="D1291" s="1565">
        <v>377.61</v>
      </c>
      <c r="E1291" s="1565">
        <v>1495.17</v>
      </c>
      <c r="F1291" s="1565" t="s">
        <v>21</v>
      </c>
      <c r="G1291" s="1565">
        <v>4063.07</v>
      </c>
      <c r="H1291" s="1565">
        <v>16088.03</v>
      </c>
      <c r="I1291" s="1565">
        <v>12.14</v>
      </c>
      <c r="J1291" s="1566">
        <v>0</v>
      </c>
      <c r="K1291" s="1554"/>
    </row>
    <row r="1292" spans="1:11" s="793" customFormat="1" ht="28.5" customHeight="1" x14ac:dyDescent="0.25">
      <c r="A1292" s="1565" t="s">
        <v>3141</v>
      </c>
      <c r="B1292" s="1566" t="s">
        <v>7906</v>
      </c>
      <c r="C1292" s="1565" t="s">
        <v>2341</v>
      </c>
      <c r="D1292" s="1565">
        <v>176.1</v>
      </c>
      <c r="E1292" s="1565">
        <v>759.93</v>
      </c>
      <c r="F1292" s="1565" t="s">
        <v>21</v>
      </c>
      <c r="G1292" s="1565">
        <v>1894.83</v>
      </c>
      <c r="H1292" s="1565">
        <v>8176.84</v>
      </c>
      <c r="I1292" s="1565">
        <v>25.5</v>
      </c>
      <c r="J1292" s="1566">
        <v>0</v>
      </c>
      <c r="K1292" s="1554"/>
    </row>
    <row r="1293" spans="1:11" s="793" customFormat="1" ht="28.5" customHeight="1" x14ac:dyDescent="0.25">
      <c r="A1293" s="1565" t="s">
        <v>3143</v>
      </c>
      <c r="B1293" s="1566" t="s">
        <v>7907</v>
      </c>
      <c r="C1293" s="1565" t="s">
        <v>2341</v>
      </c>
      <c r="D1293" s="1565">
        <v>173.89</v>
      </c>
      <c r="E1293" s="1565">
        <v>753.15</v>
      </c>
      <c r="F1293" s="1565" t="s">
        <v>21</v>
      </c>
      <c r="G1293" s="1565">
        <v>1871.05</v>
      </c>
      <c r="H1293" s="1565">
        <v>8103.92</v>
      </c>
      <c r="I1293" s="1565">
        <v>25.5</v>
      </c>
      <c r="J1293" s="1566">
        <v>0</v>
      </c>
      <c r="K1293" s="1554"/>
    </row>
    <row r="1294" spans="1:11" s="793" customFormat="1" ht="28.5" customHeight="1" x14ac:dyDescent="0.25">
      <c r="A1294" s="1565" t="s">
        <v>3147</v>
      </c>
      <c r="B1294" s="1566" t="s">
        <v>2979</v>
      </c>
      <c r="C1294" s="1565" t="s">
        <v>1138</v>
      </c>
      <c r="D1294" s="1565">
        <v>65.510000000000005</v>
      </c>
      <c r="E1294" s="1565">
        <v>96.66</v>
      </c>
      <c r="F1294" s="1565" t="s">
        <v>51</v>
      </c>
      <c r="G1294" s="1565">
        <v>214.93</v>
      </c>
      <c r="H1294" s="1565">
        <v>317.12</v>
      </c>
      <c r="I1294" s="1565" t="s">
        <v>7908</v>
      </c>
      <c r="J1294" s="1566">
        <v>0</v>
      </c>
      <c r="K1294" s="1554"/>
    </row>
    <row r="1295" spans="1:11" s="793" customFormat="1" ht="28.5" customHeight="1" x14ac:dyDescent="0.25">
      <c r="A1295" s="1565" t="s">
        <v>3149</v>
      </c>
      <c r="B1295" s="1566" t="s">
        <v>7909</v>
      </c>
      <c r="C1295" s="1565" t="s">
        <v>2341</v>
      </c>
      <c r="D1295" s="1565">
        <v>4201.88</v>
      </c>
      <c r="E1295" s="1565">
        <v>4926.05</v>
      </c>
      <c r="F1295" s="1565" t="s">
        <v>21</v>
      </c>
      <c r="G1295" s="1565">
        <v>45212.18</v>
      </c>
      <c r="H1295" s="1565">
        <v>53004.3</v>
      </c>
      <c r="I1295" s="1565">
        <v>12.15</v>
      </c>
      <c r="J1295" s="1566">
        <v>0</v>
      </c>
      <c r="K1295" s="1554"/>
    </row>
    <row r="1296" spans="1:11" s="793" customFormat="1" ht="28.5" customHeight="1" x14ac:dyDescent="0.25">
      <c r="A1296" s="1565" t="s">
        <v>7910</v>
      </c>
      <c r="B1296" s="1566" t="s">
        <v>7909</v>
      </c>
      <c r="C1296" s="1565" t="s">
        <v>2341</v>
      </c>
      <c r="D1296" s="1565">
        <v>0</v>
      </c>
      <c r="E1296" s="1565">
        <v>4871.67</v>
      </c>
      <c r="F1296" s="1565" t="s">
        <v>21</v>
      </c>
      <c r="G1296" s="1565">
        <v>0</v>
      </c>
      <c r="H1296" s="1565">
        <v>52419.14</v>
      </c>
      <c r="I1296" s="1565">
        <v>12.15</v>
      </c>
      <c r="J1296" s="1566">
        <v>0</v>
      </c>
      <c r="K1296" s="1554"/>
    </row>
    <row r="1297" spans="1:11" s="793" customFormat="1" ht="28.5" customHeight="1" x14ac:dyDescent="0.25">
      <c r="A1297" s="1565" t="s">
        <v>7911</v>
      </c>
      <c r="B1297" s="1566" t="s">
        <v>7912</v>
      </c>
      <c r="C1297" s="1565" t="s">
        <v>7913</v>
      </c>
      <c r="D1297" s="1565">
        <v>0</v>
      </c>
      <c r="E1297" s="1565">
        <v>4871.67</v>
      </c>
      <c r="F1297" s="1565" t="s">
        <v>21</v>
      </c>
      <c r="G1297" s="1565">
        <v>0</v>
      </c>
      <c r="H1297" s="1565">
        <v>52419.14</v>
      </c>
      <c r="I1297" s="1565">
        <v>12.15</v>
      </c>
      <c r="J1297" s="1566">
        <v>0</v>
      </c>
      <c r="K1297" s="1554"/>
    </row>
    <row r="1298" spans="1:11" s="793" customFormat="1" ht="28.5" customHeight="1" x14ac:dyDescent="0.25">
      <c r="A1298" s="1565" t="s">
        <v>7914</v>
      </c>
      <c r="B1298" s="1566" t="s">
        <v>7915</v>
      </c>
      <c r="C1298" s="1565" t="s">
        <v>1138</v>
      </c>
      <c r="D1298" s="1565">
        <v>43.33</v>
      </c>
      <c r="E1298" s="1565">
        <v>264.16000000000003</v>
      </c>
      <c r="F1298" s="1565" t="s">
        <v>51</v>
      </c>
      <c r="G1298" s="1565">
        <v>142.15</v>
      </c>
      <c r="H1298" s="1565">
        <v>866.66</v>
      </c>
      <c r="I1298" s="1565" t="s">
        <v>7916</v>
      </c>
      <c r="J1298" s="1566">
        <v>0</v>
      </c>
      <c r="K1298" s="1554"/>
    </row>
    <row r="1299" spans="1:11" s="793" customFormat="1" ht="28.5" customHeight="1" x14ac:dyDescent="0.25">
      <c r="A1299" s="1565" t="s">
        <v>7917</v>
      </c>
      <c r="B1299" s="1566" t="s">
        <v>7918</v>
      </c>
      <c r="C1299" s="1565" t="s">
        <v>2341</v>
      </c>
      <c r="D1299" s="1565">
        <v>76.08</v>
      </c>
      <c r="E1299" s="1565">
        <v>285.11</v>
      </c>
      <c r="F1299" s="1565" t="s">
        <v>21</v>
      </c>
      <c r="G1299" s="1565">
        <v>818.64</v>
      </c>
      <c r="H1299" s="1565">
        <v>3067.78</v>
      </c>
      <c r="I1299" s="1565" t="s">
        <v>7919</v>
      </c>
      <c r="J1299" s="1566">
        <v>0</v>
      </c>
      <c r="K1299" s="1554"/>
    </row>
    <row r="1300" spans="1:11" s="793" customFormat="1" ht="28.5" customHeight="1" x14ac:dyDescent="0.25">
      <c r="A1300" s="1565" t="s">
        <v>7920</v>
      </c>
      <c r="B1300" s="1566" t="s">
        <v>2985</v>
      </c>
      <c r="C1300" s="1565" t="s">
        <v>2341</v>
      </c>
      <c r="D1300" s="1565">
        <v>70.88</v>
      </c>
      <c r="E1300" s="1565">
        <v>280.63</v>
      </c>
      <c r="F1300" s="1565" t="s">
        <v>21</v>
      </c>
      <c r="G1300" s="1565">
        <v>762.65</v>
      </c>
      <c r="H1300" s="1565">
        <v>3019.62</v>
      </c>
      <c r="I1300" s="1565">
        <v>12.11</v>
      </c>
      <c r="J1300" s="1566">
        <v>0</v>
      </c>
      <c r="K1300" s="1554"/>
    </row>
    <row r="1301" spans="1:11" s="793" customFormat="1" ht="28.5" customHeight="1" x14ac:dyDescent="0.25">
      <c r="A1301" s="1565" t="s">
        <v>7921</v>
      </c>
      <c r="B1301" s="1566" t="s">
        <v>7922</v>
      </c>
      <c r="C1301" s="1565" t="s">
        <v>2341</v>
      </c>
      <c r="D1301" s="1565">
        <v>47.96</v>
      </c>
      <c r="E1301" s="1565">
        <v>915.94</v>
      </c>
      <c r="F1301" s="1565" t="s">
        <v>21</v>
      </c>
      <c r="G1301" s="1565">
        <v>516.02</v>
      </c>
      <c r="H1301" s="1565">
        <v>9855.4699999999993</v>
      </c>
      <c r="I1301" s="1565">
        <v>12.2</v>
      </c>
      <c r="J1301" s="1566">
        <v>0</v>
      </c>
      <c r="K1301" s="1554"/>
    </row>
    <row r="1302" spans="1:11" s="793" customFormat="1" ht="28.5" customHeight="1" x14ac:dyDescent="0.25">
      <c r="A1302" s="1565" t="s">
        <v>7923</v>
      </c>
      <c r="B1302" s="1566" t="s">
        <v>7924</v>
      </c>
      <c r="C1302" s="1565" t="s">
        <v>2341</v>
      </c>
      <c r="D1302" s="1565">
        <v>47.96</v>
      </c>
      <c r="E1302" s="1565">
        <v>863.98</v>
      </c>
      <c r="F1302" s="1565" t="s">
        <v>21</v>
      </c>
      <c r="G1302" s="1565">
        <v>516.02</v>
      </c>
      <c r="H1302" s="1565">
        <v>9296.4500000000007</v>
      </c>
      <c r="I1302" s="1565">
        <v>12.2</v>
      </c>
      <c r="J1302" s="1566">
        <v>0</v>
      </c>
      <c r="K1302" s="1554"/>
    </row>
    <row r="1303" spans="1:11" s="793" customFormat="1" ht="28.5" customHeight="1" x14ac:dyDescent="0.25">
      <c r="A1303" s="1565" t="s">
        <v>7925</v>
      </c>
      <c r="B1303" s="1566" t="s">
        <v>7926</v>
      </c>
      <c r="C1303" s="1565" t="s">
        <v>2341</v>
      </c>
      <c r="D1303" s="1565">
        <v>47.85</v>
      </c>
      <c r="E1303" s="1565">
        <v>958.36</v>
      </c>
      <c r="F1303" s="1565" t="s">
        <v>21</v>
      </c>
      <c r="G1303" s="1565">
        <v>514.82000000000005</v>
      </c>
      <c r="H1303" s="1565">
        <v>10311.93</v>
      </c>
      <c r="I1303" s="1565">
        <v>12.2</v>
      </c>
      <c r="J1303" s="1566">
        <v>0</v>
      </c>
      <c r="K1303" s="1554"/>
    </row>
    <row r="1304" spans="1:11" s="793" customFormat="1" ht="28.5" customHeight="1" x14ac:dyDescent="0.25">
      <c r="A1304" s="1565" t="s">
        <v>7927</v>
      </c>
      <c r="B1304" s="1566" t="s">
        <v>7928</v>
      </c>
      <c r="C1304" s="1565" t="s">
        <v>2341</v>
      </c>
      <c r="D1304" s="1565">
        <v>47.96</v>
      </c>
      <c r="E1304" s="1565">
        <v>842.36</v>
      </c>
      <c r="F1304" s="1565" t="s">
        <v>21</v>
      </c>
      <c r="G1304" s="1565">
        <v>516.02</v>
      </c>
      <c r="H1304" s="1565">
        <v>9063.84</v>
      </c>
      <c r="I1304" s="1565">
        <v>12.2</v>
      </c>
      <c r="J1304" s="1566">
        <v>0</v>
      </c>
      <c r="K1304" s="1554"/>
    </row>
    <row r="1305" spans="1:11" s="793" customFormat="1" ht="28.5" customHeight="1" x14ac:dyDescent="0.25">
      <c r="A1305" s="1565" t="s">
        <v>7929</v>
      </c>
      <c r="B1305" s="1566" t="s">
        <v>7930</v>
      </c>
      <c r="C1305" s="1565" t="s">
        <v>2341</v>
      </c>
      <c r="D1305" s="1565">
        <v>72.41</v>
      </c>
      <c r="E1305" s="1565">
        <v>591.21</v>
      </c>
      <c r="F1305" s="1565" t="s">
        <v>21</v>
      </c>
      <c r="G1305" s="1565">
        <v>779.12</v>
      </c>
      <c r="H1305" s="1565">
        <v>6361.46</v>
      </c>
      <c r="I1305" s="1565">
        <v>0</v>
      </c>
      <c r="J1305" s="1566">
        <v>0</v>
      </c>
      <c r="K1305" s="1554"/>
    </row>
    <row r="1306" spans="1:11" s="793" customFormat="1" ht="28.5" customHeight="1" x14ac:dyDescent="0.25">
      <c r="A1306" s="1565" t="s">
        <v>7931</v>
      </c>
      <c r="B1306" s="1566" t="s">
        <v>7932</v>
      </c>
      <c r="C1306" s="1565" t="s">
        <v>2341</v>
      </c>
      <c r="D1306" s="1565">
        <v>72.41</v>
      </c>
      <c r="E1306" s="1565">
        <v>621.59</v>
      </c>
      <c r="F1306" s="1565" t="s">
        <v>21</v>
      </c>
      <c r="G1306" s="1565">
        <v>779.12</v>
      </c>
      <c r="H1306" s="1565">
        <v>6688.3</v>
      </c>
      <c r="I1306" s="1565">
        <v>0</v>
      </c>
      <c r="J1306" s="1566">
        <v>0</v>
      </c>
      <c r="K1306" s="1554"/>
    </row>
    <row r="1307" spans="1:11" s="793" customFormat="1" ht="28.5" customHeight="1" x14ac:dyDescent="0.25">
      <c r="A1307" s="1565" t="s">
        <v>7933</v>
      </c>
      <c r="B1307" s="1566" t="s">
        <v>7934</v>
      </c>
      <c r="C1307" s="1565" t="s">
        <v>2341</v>
      </c>
      <c r="D1307" s="1565">
        <v>72.41</v>
      </c>
      <c r="E1307" s="1565">
        <v>611.87</v>
      </c>
      <c r="F1307" s="1565" t="s">
        <v>21</v>
      </c>
      <c r="G1307" s="1565">
        <v>779.12</v>
      </c>
      <c r="H1307" s="1565">
        <v>6583.71</v>
      </c>
      <c r="I1307" s="1565">
        <v>0</v>
      </c>
      <c r="J1307" s="1566">
        <v>0</v>
      </c>
      <c r="K1307" s="1554"/>
    </row>
    <row r="1308" spans="1:11" s="793" customFormat="1" ht="28.5" customHeight="1" x14ac:dyDescent="0.25">
      <c r="A1308" s="1565" t="s">
        <v>7935</v>
      </c>
      <c r="B1308" s="1566" t="s">
        <v>7936</v>
      </c>
      <c r="C1308" s="1565" t="s">
        <v>2341</v>
      </c>
      <c r="D1308" s="1565">
        <v>72.41</v>
      </c>
      <c r="E1308" s="1565">
        <v>643.46</v>
      </c>
      <c r="F1308" s="1565" t="s">
        <v>21</v>
      </c>
      <c r="G1308" s="1565">
        <v>779.12</v>
      </c>
      <c r="H1308" s="1565">
        <v>6923.62</v>
      </c>
      <c r="I1308" s="1565">
        <v>0</v>
      </c>
      <c r="J1308" s="1566">
        <v>0</v>
      </c>
      <c r="K1308" s="1554"/>
    </row>
    <row r="1309" spans="1:11" s="793" customFormat="1" ht="28.5" customHeight="1" x14ac:dyDescent="0.25">
      <c r="A1309" s="1565" t="s">
        <v>7937</v>
      </c>
      <c r="B1309" s="1566" t="s">
        <v>7938</v>
      </c>
      <c r="C1309" s="1565" t="s">
        <v>2341</v>
      </c>
      <c r="D1309" s="1565">
        <v>72.41</v>
      </c>
      <c r="E1309" s="1565">
        <v>605.79</v>
      </c>
      <c r="F1309" s="1565" t="s">
        <v>21</v>
      </c>
      <c r="G1309" s="1565">
        <v>779.12</v>
      </c>
      <c r="H1309" s="1565">
        <v>6518.35</v>
      </c>
      <c r="I1309" s="1565">
        <v>0</v>
      </c>
      <c r="J1309" s="1566">
        <v>0</v>
      </c>
      <c r="K1309" s="1554"/>
    </row>
    <row r="1310" spans="1:11" s="793" customFormat="1" ht="28.5" customHeight="1" x14ac:dyDescent="0.25">
      <c r="A1310" s="1565" t="s">
        <v>7939</v>
      </c>
      <c r="B1310" s="1566" t="s">
        <v>7940</v>
      </c>
      <c r="C1310" s="1565" t="s">
        <v>2341</v>
      </c>
      <c r="D1310" s="1565">
        <v>72.41</v>
      </c>
      <c r="E1310" s="1565">
        <v>636.16999999999996</v>
      </c>
      <c r="F1310" s="1565" t="s">
        <v>21</v>
      </c>
      <c r="G1310" s="1565">
        <v>779.12</v>
      </c>
      <c r="H1310" s="1565">
        <v>6845.18</v>
      </c>
      <c r="I1310" s="1565">
        <v>0</v>
      </c>
      <c r="J1310" s="1566">
        <v>0</v>
      </c>
      <c r="K1310" s="1554"/>
    </row>
    <row r="1311" spans="1:11" s="793" customFormat="1" ht="28.5" customHeight="1" x14ac:dyDescent="0.25">
      <c r="A1311" s="1565" t="s">
        <v>7941</v>
      </c>
      <c r="B1311" s="1566" t="s">
        <v>7942</v>
      </c>
      <c r="C1311" s="1565" t="s">
        <v>2341</v>
      </c>
      <c r="D1311" s="1565">
        <v>72.41</v>
      </c>
      <c r="E1311" s="1565">
        <v>625.23</v>
      </c>
      <c r="F1311" s="1565" t="s">
        <v>21</v>
      </c>
      <c r="G1311" s="1565">
        <v>779.12</v>
      </c>
      <c r="H1311" s="1565">
        <v>6727.52</v>
      </c>
      <c r="I1311" s="1565">
        <v>0</v>
      </c>
      <c r="J1311" s="1566">
        <v>0</v>
      </c>
      <c r="K1311" s="1554"/>
    </row>
    <row r="1312" spans="1:11" s="793" customFormat="1" ht="28.5" customHeight="1" x14ac:dyDescent="0.25">
      <c r="A1312" s="1565" t="s">
        <v>7943</v>
      </c>
      <c r="B1312" s="1566" t="s">
        <v>7944</v>
      </c>
      <c r="C1312" s="1565" t="s">
        <v>2341</v>
      </c>
      <c r="D1312" s="1565">
        <v>72.41</v>
      </c>
      <c r="E1312" s="1565">
        <v>658.04</v>
      </c>
      <c r="F1312" s="1565" t="s">
        <v>21</v>
      </c>
      <c r="G1312" s="1565">
        <v>779.12</v>
      </c>
      <c r="H1312" s="1565">
        <v>7080.5</v>
      </c>
      <c r="I1312" s="1565">
        <v>0</v>
      </c>
      <c r="J1312" s="1566">
        <v>0</v>
      </c>
      <c r="K1312" s="1554"/>
    </row>
    <row r="1313" spans="1:11" s="793" customFormat="1" ht="28.5" customHeight="1" x14ac:dyDescent="0.25">
      <c r="A1313" s="1565" t="s">
        <v>7945</v>
      </c>
      <c r="B1313" s="1566" t="s">
        <v>7946</v>
      </c>
      <c r="C1313" s="1565" t="s">
        <v>2341</v>
      </c>
      <c r="D1313" s="1565">
        <v>72.41</v>
      </c>
      <c r="E1313" s="1565">
        <v>645.89</v>
      </c>
      <c r="F1313" s="1565" t="s">
        <v>21</v>
      </c>
      <c r="G1313" s="1565">
        <v>779.12</v>
      </c>
      <c r="H1313" s="1565">
        <v>6949.77</v>
      </c>
      <c r="I1313" s="1565">
        <v>0</v>
      </c>
      <c r="J1313" s="1566">
        <v>0</v>
      </c>
      <c r="K1313" s="1554"/>
    </row>
    <row r="1314" spans="1:11" s="793" customFormat="1" ht="28.5" customHeight="1" x14ac:dyDescent="0.25">
      <c r="A1314" s="1565" t="s">
        <v>7947</v>
      </c>
      <c r="B1314" s="1566" t="s">
        <v>7948</v>
      </c>
      <c r="C1314" s="1565" t="s">
        <v>2341</v>
      </c>
      <c r="D1314" s="1565">
        <v>72.41</v>
      </c>
      <c r="E1314" s="1565">
        <v>679.91</v>
      </c>
      <c r="F1314" s="1565" t="s">
        <v>21</v>
      </c>
      <c r="G1314" s="1565">
        <v>779.12</v>
      </c>
      <c r="H1314" s="1565">
        <v>7315.82</v>
      </c>
      <c r="I1314" s="1565">
        <v>0</v>
      </c>
      <c r="J1314" s="1566">
        <v>0</v>
      </c>
      <c r="K1314" s="1554"/>
    </row>
    <row r="1315" spans="1:11" s="793" customFormat="1" ht="28.5" customHeight="1" x14ac:dyDescent="0.25">
      <c r="A1315" s="1565" t="s">
        <v>7949</v>
      </c>
      <c r="B1315" s="1566" t="s">
        <v>7950</v>
      </c>
      <c r="C1315" s="1565" t="s">
        <v>2341</v>
      </c>
      <c r="D1315" s="1565">
        <v>72.41</v>
      </c>
      <c r="E1315" s="1565">
        <v>617.94000000000005</v>
      </c>
      <c r="F1315" s="1565" t="s">
        <v>21</v>
      </c>
      <c r="G1315" s="1565">
        <v>779.12</v>
      </c>
      <c r="H1315" s="1565">
        <v>6649.08</v>
      </c>
      <c r="I1315" s="1565">
        <v>0</v>
      </c>
      <c r="J1315" s="1566">
        <v>0</v>
      </c>
      <c r="K1315" s="1554"/>
    </row>
    <row r="1316" spans="1:11" s="793" customFormat="1" ht="28.5" customHeight="1" x14ac:dyDescent="0.25">
      <c r="A1316" s="1565" t="s">
        <v>7951</v>
      </c>
      <c r="B1316" s="1566" t="s">
        <v>7952</v>
      </c>
      <c r="C1316" s="1565" t="s">
        <v>2341</v>
      </c>
      <c r="D1316" s="1565">
        <v>72.41</v>
      </c>
      <c r="E1316" s="1565">
        <v>649.53</v>
      </c>
      <c r="F1316" s="1565" t="s">
        <v>21</v>
      </c>
      <c r="G1316" s="1565">
        <v>779.12</v>
      </c>
      <c r="H1316" s="1565">
        <v>6988.99</v>
      </c>
      <c r="I1316" s="1565">
        <v>0</v>
      </c>
      <c r="J1316" s="1566">
        <v>0</v>
      </c>
      <c r="K1316" s="1554"/>
    </row>
    <row r="1317" spans="1:11" s="793" customFormat="1" ht="28.5" customHeight="1" x14ac:dyDescent="0.25">
      <c r="A1317" s="1565" t="s">
        <v>7953</v>
      </c>
      <c r="B1317" s="1566" t="s">
        <v>7954</v>
      </c>
      <c r="C1317" s="1565" t="s">
        <v>2341</v>
      </c>
      <c r="D1317" s="1565">
        <v>72.41</v>
      </c>
      <c r="E1317" s="1565">
        <v>638.6</v>
      </c>
      <c r="F1317" s="1565" t="s">
        <v>21</v>
      </c>
      <c r="G1317" s="1565">
        <v>779.12</v>
      </c>
      <c r="H1317" s="1565">
        <v>6871.33</v>
      </c>
      <c r="I1317" s="1565">
        <v>0</v>
      </c>
      <c r="J1317" s="1566">
        <v>0</v>
      </c>
      <c r="K1317" s="1554"/>
    </row>
    <row r="1318" spans="1:11" s="793" customFormat="1" ht="28.5" customHeight="1" x14ac:dyDescent="0.25">
      <c r="A1318" s="1565" t="s">
        <v>7955</v>
      </c>
      <c r="B1318" s="1566" t="s">
        <v>7956</v>
      </c>
      <c r="C1318" s="1565" t="s">
        <v>2341</v>
      </c>
      <c r="D1318" s="1565">
        <v>72.41</v>
      </c>
      <c r="E1318" s="1565">
        <v>672.62</v>
      </c>
      <c r="F1318" s="1565" t="s">
        <v>21</v>
      </c>
      <c r="G1318" s="1565">
        <v>779.12</v>
      </c>
      <c r="H1318" s="1565">
        <v>7237.38</v>
      </c>
      <c r="I1318" s="1565">
        <v>0</v>
      </c>
      <c r="J1318" s="1566">
        <v>0</v>
      </c>
      <c r="K1318" s="1554"/>
    </row>
    <row r="1319" spans="1:11" s="793" customFormat="1" ht="28.5" customHeight="1" x14ac:dyDescent="0.25">
      <c r="A1319" s="1565" t="s">
        <v>7957</v>
      </c>
      <c r="B1319" s="1566" t="s">
        <v>7958</v>
      </c>
      <c r="C1319" s="1565" t="s">
        <v>2341</v>
      </c>
      <c r="D1319" s="1565">
        <v>24.95</v>
      </c>
      <c r="E1319" s="1565">
        <v>316.55</v>
      </c>
      <c r="F1319" s="1565" t="s">
        <v>21</v>
      </c>
      <c r="G1319" s="1565">
        <v>268.45999999999998</v>
      </c>
      <c r="H1319" s="1565">
        <v>3406.08</v>
      </c>
      <c r="I1319" s="1565">
        <v>0</v>
      </c>
      <c r="J1319" s="1566">
        <v>0</v>
      </c>
      <c r="K1319" s="1554"/>
    </row>
    <row r="1320" spans="1:11" s="793" customFormat="1" ht="28.5" customHeight="1" x14ac:dyDescent="0.25">
      <c r="A1320" s="1565" t="s">
        <v>7959</v>
      </c>
      <c r="B1320" s="1566" t="s">
        <v>7960</v>
      </c>
      <c r="C1320" s="1565" t="s">
        <v>2341</v>
      </c>
      <c r="D1320" s="1565">
        <v>24.95</v>
      </c>
      <c r="E1320" s="1565">
        <v>335.99</v>
      </c>
      <c r="F1320" s="1565" t="s">
        <v>21</v>
      </c>
      <c r="G1320" s="1565">
        <v>268.45999999999998</v>
      </c>
      <c r="H1320" s="1565">
        <v>3615.25</v>
      </c>
      <c r="I1320" s="1565">
        <v>0</v>
      </c>
      <c r="J1320" s="1566">
        <v>0</v>
      </c>
      <c r="K1320" s="1554"/>
    </row>
    <row r="1321" spans="1:11" s="793" customFormat="1" ht="28.5" customHeight="1" x14ac:dyDescent="0.25">
      <c r="A1321" s="1565" t="s">
        <v>7961</v>
      </c>
      <c r="B1321" s="1566" t="s">
        <v>7962</v>
      </c>
      <c r="C1321" s="1565" t="s">
        <v>2341</v>
      </c>
      <c r="D1321" s="1565">
        <v>24.95</v>
      </c>
      <c r="E1321" s="1565">
        <v>328.7</v>
      </c>
      <c r="F1321" s="1565" t="s">
        <v>21</v>
      </c>
      <c r="G1321" s="1565">
        <v>268.45999999999998</v>
      </c>
      <c r="H1321" s="1565">
        <v>3536.81</v>
      </c>
      <c r="I1321" s="1565">
        <v>0</v>
      </c>
      <c r="J1321" s="1566">
        <v>0</v>
      </c>
      <c r="K1321" s="1554"/>
    </row>
    <row r="1322" spans="1:11" s="793" customFormat="1" ht="28.5" customHeight="1" x14ac:dyDescent="0.25">
      <c r="A1322" s="1565" t="s">
        <v>7963</v>
      </c>
      <c r="B1322" s="1566" t="s">
        <v>7964</v>
      </c>
      <c r="C1322" s="1565" t="s">
        <v>2341</v>
      </c>
      <c r="D1322" s="1565">
        <v>24.95</v>
      </c>
      <c r="E1322" s="1565">
        <v>348.14</v>
      </c>
      <c r="F1322" s="1565" t="s">
        <v>21</v>
      </c>
      <c r="G1322" s="1565">
        <v>268.45999999999998</v>
      </c>
      <c r="H1322" s="1565">
        <v>3745.98</v>
      </c>
      <c r="I1322" s="1565">
        <v>0</v>
      </c>
      <c r="J1322" s="1566">
        <v>0</v>
      </c>
      <c r="K1322" s="1554"/>
    </row>
    <row r="1323" spans="1:11" s="793" customFormat="1" ht="28.5" customHeight="1" x14ac:dyDescent="0.25">
      <c r="A1323" s="1565" t="s">
        <v>7965</v>
      </c>
      <c r="B1323" s="1566" t="s">
        <v>7966</v>
      </c>
      <c r="C1323" s="1565" t="s">
        <v>2341</v>
      </c>
      <c r="D1323" s="1565">
        <v>24.95</v>
      </c>
      <c r="E1323" s="1565">
        <v>340.85</v>
      </c>
      <c r="F1323" s="1565" t="s">
        <v>21</v>
      </c>
      <c r="G1323" s="1565">
        <v>268.45999999999998</v>
      </c>
      <c r="H1323" s="1565">
        <v>3667.54</v>
      </c>
      <c r="I1323" s="1565">
        <v>0</v>
      </c>
      <c r="J1323" s="1566">
        <v>0</v>
      </c>
      <c r="K1323" s="1554"/>
    </row>
    <row r="1324" spans="1:11" s="793" customFormat="1" ht="28.5" customHeight="1" x14ac:dyDescent="0.25">
      <c r="A1324" s="1565" t="s">
        <v>7967</v>
      </c>
      <c r="B1324" s="1566" t="s">
        <v>7968</v>
      </c>
      <c r="C1324" s="1565" t="s">
        <v>2341</v>
      </c>
      <c r="D1324" s="1565">
        <v>24.95</v>
      </c>
      <c r="E1324" s="1565">
        <v>361.5</v>
      </c>
      <c r="F1324" s="1565" t="s">
        <v>21</v>
      </c>
      <c r="G1324" s="1565">
        <v>268.45999999999998</v>
      </c>
      <c r="H1324" s="1565">
        <v>3889.79</v>
      </c>
      <c r="I1324" s="1565">
        <v>0</v>
      </c>
      <c r="J1324" s="1566">
        <v>0</v>
      </c>
      <c r="K1324" s="1554"/>
    </row>
    <row r="1325" spans="1:11" s="793" customFormat="1" ht="28.5" customHeight="1" x14ac:dyDescent="0.25">
      <c r="A1325" s="1565" t="s">
        <v>7969</v>
      </c>
      <c r="B1325" s="1566" t="s">
        <v>7970</v>
      </c>
      <c r="C1325" s="1565" t="s">
        <v>2341</v>
      </c>
      <c r="D1325" s="1565">
        <v>24.95</v>
      </c>
      <c r="E1325" s="1565">
        <v>323.83999999999997</v>
      </c>
      <c r="F1325" s="1565" t="s">
        <v>21</v>
      </c>
      <c r="G1325" s="1565">
        <v>268.45999999999998</v>
      </c>
      <c r="H1325" s="1565">
        <v>3484.52</v>
      </c>
      <c r="I1325" s="1565">
        <v>0</v>
      </c>
      <c r="J1325" s="1566">
        <v>0</v>
      </c>
      <c r="K1325" s="1554"/>
    </row>
    <row r="1326" spans="1:11" s="793" customFormat="1" ht="28.5" customHeight="1" x14ac:dyDescent="0.25">
      <c r="A1326" s="1565" t="s">
        <v>7971</v>
      </c>
      <c r="B1326" s="1566" t="s">
        <v>7972</v>
      </c>
      <c r="C1326" s="1565" t="s">
        <v>2341</v>
      </c>
      <c r="D1326" s="1565">
        <v>24.95</v>
      </c>
      <c r="E1326" s="1565">
        <v>389.45</v>
      </c>
      <c r="F1326" s="1565" t="s">
        <v>21</v>
      </c>
      <c r="G1326" s="1565">
        <v>268.45999999999998</v>
      </c>
      <c r="H1326" s="1565">
        <v>4190.4799999999996</v>
      </c>
      <c r="I1326" s="1565">
        <v>0</v>
      </c>
      <c r="J1326" s="1566">
        <v>0</v>
      </c>
      <c r="K1326" s="1554"/>
    </row>
    <row r="1327" spans="1:11" s="793" customFormat="1" ht="28.5" customHeight="1" x14ac:dyDescent="0.25">
      <c r="A1327" s="1565" t="s">
        <v>7973</v>
      </c>
      <c r="B1327" s="1566" t="s">
        <v>7974</v>
      </c>
      <c r="C1327" s="1565" t="s">
        <v>2341</v>
      </c>
      <c r="D1327" s="1565">
        <v>24.95</v>
      </c>
      <c r="E1327" s="1565">
        <v>413.75</v>
      </c>
      <c r="F1327" s="1565" t="s">
        <v>21</v>
      </c>
      <c r="G1327" s="1565">
        <v>268.45999999999998</v>
      </c>
      <c r="H1327" s="1565">
        <v>4451.95</v>
      </c>
      <c r="I1327" s="1565">
        <v>0</v>
      </c>
      <c r="J1327" s="1566">
        <v>0</v>
      </c>
      <c r="K1327" s="1554"/>
    </row>
    <row r="1328" spans="1:11" s="793" customFormat="1" ht="28.5" customHeight="1" x14ac:dyDescent="0.25">
      <c r="A1328" s="1565" t="s">
        <v>7975</v>
      </c>
      <c r="B1328" s="1566" t="s">
        <v>7976</v>
      </c>
      <c r="C1328" s="1565" t="s">
        <v>2341</v>
      </c>
      <c r="D1328" s="1565">
        <v>24.95</v>
      </c>
      <c r="E1328" s="1565">
        <v>405.24</v>
      </c>
      <c r="F1328" s="1565" t="s">
        <v>21</v>
      </c>
      <c r="G1328" s="1565">
        <v>268.45999999999998</v>
      </c>
      <c r="H1328" s="1565">
        <v>4360.43</v>
      </c>
      <c r="I1328" s="1565">
        <v>0</v>
      </c>
      <c r="J1328" s="1566">
        <v>0</v>
      </c>
      <c r="K1328" s="1554"/>
    </row>
    <row r="1329" spans="1:11" s="793" customFormat="1" ht="28.5" customHeight="1" x14ac:dyDescent="0.25">
      <c r="A1329" s="1565" t="s">
        <v>7977</v>
      </c>
      <c r="B1329" s="1566" t="s">
        <v>7978</v>
      </c>
      <c r="C1329" s="1565" t="s">
        <v>2341</v>
      </c>
      <c r="D1329" s="1565">
        <v>24.95</v>
      </c>
      <c r="E1329" s="1565">
        <v>430.76</v>
      </c>
      <c r="F1329" s="1565" t="s">
        <v>21</v>
      </c>
      <c r="G1329" s="1565">
        <v>268.45999999999998</v>
      </c>
      <c r="H1329" s="1565">
        <v>4634.9799999999996</v>
      </c>
      <c r="I1329" s="1565">
        <v>0</v>
      </c>
      <c r="J1329" s="1566">
        <v>0</v>
      </c>
      <c r="K1329" s="1554"/>
    </row>
    <row r="1330" spans="1:11" s="793" customFormat="1" ht="28.5" customHeight="1" x14ac:dyDescent="0.25">
      <c r="A1330" s="1565" t="s">
        <v>7979</v>
      </c>
      <c r="B1330" s="1566" t="s">
        <v>7980</v>
      </c>
      <c r="C1330" s="1565" t="s">
        <v>2341</v>
      </c>
      <c r="D1330" s="1565">
        <v>24.95</v>
      </c>
      <c r="E1330" s="1565">
        <v>421.04</v>
      </c>
      <c r="F1330" s="1565" t="s">
        <v>21</v>
      </c>
      <c r="G1330" s="1565">
        <v>268.45999999999998</v>
      </c>
      <c r="H1330" s="1565">
        <v>4530.3900000000003</v>
      </c>
      <c r="I1330" s="1565">
        <v>0</v>
      </c>
      <c r="J1330" s="1566">
        <v>0</v>
      </c>
      <c r="K1330" s="1554"/>
    </row>
    <row r="1331" spans="1:11" s="793" customFormat="1" ht="28.5" customHeight="1" x14ac:dyDescent="0.25">
      <c r="A1331" s="1565" t="s">
        <v>7981</v>
      </c>
      <c r="B1331" s="1566" t="s">
        <v>7982</v>
      </c>
      <c r="C1331" s="1565" t="s">
        <v>2341</v>
      </c>
      <c r="D1331" s="1565">
        <v>24.95</v>
      </c>
      <c r="E1331" s="1565">
        <v>447.77</v>
      </c>
      <c r="F1331" s="1565" t="s">
        <v>21</v>
      </c>
      <c r="G1331" s="1565">
        <v>268.45999999999998</v>
      </c>
      <c r="H1331" s="1565">
        <v>4818</v>
      </c>
      <c r="I1331" s="1565">
        <v>0</v>
      </c>
      <c r="J1331" s="1566">
        <v>0</v>
      </c>
      <c r="K1331" s="1554"/>
    </row>
    <row r="1332" spans="1:11" s="793" customFormat="1" ht="28.5" customHeight="1" x14ac:dyDescent="0.25">
      <c r="A1332" s="1565" t="s">
        <v>7983</v>
      </c>
      <c r="B1332" s="1566" t="s">
        <v>7984</v>
      </c>
      <c r="C1332" s="1565" t="s">
        <v>2341</v>
      </c>
      <c r="D1332" s="1565">
        <v>24.95</v>
      </c>
      <c r="E1332" s="1565">
        <v>399.17</v>
      </c>
      <c r="F1332" s="1565" t="s">
        <v>21</v>
      </c>
      <c r="G1332" s="1565">
        <v>268.45999999999998</v>
      </c>
      <c r="H1332" s="1565">
        <v>4295.07</v>
      </c>
      <c r="I1332" s="1565">
        <v>0</v>
      </c>
      <c r="J1332" s="1566">
        <v>0</v>
      </c>
      <c r="K1332" s="1554"/>
    </row>
    <row r="1333" spans="1:11" s="793" customFormat="1" ht="28.5" customHeight="1" x14ac:dyDescent="0.25">
      <c r="A1333" s="1565" t="s">
        <v>7985</v>
      </c>
      <c r="B1333" s="1566" t="s">
        <v>7986</v>
      </c>
      <c r="C1333" s="1565" t="s">
        <v>2341</v>
      </c>
      <c r="D1333" s="1565">
        <v>24.95</v>
      </c>
      <c r="E1333" s="1565">
        <v>424.68</v>
      </c>
      <c r="F1333" s="1565" t="s">
        <v>21</v>
      </c>
      <c r="G1333" s="1565">
        <v>268.45999999999998</v>
      </c>
      <c r="H1333" s="1565">
        <v>4569.6099999999997</v>
      </c>
      <c r="I1333" s="1565">
        <v>0</v>
      </c>
      <c r="J1333" s="1566">
        <v>0</v>
      </c>
      <c r="K1333" s="1554"/>
    </row>
    <row r="1334" spans="1:11" s="793" customFormat="1" ht="28.5" customHeight="1" x14ac:dyDescent="0.25">
      <c r="A1334" s="1565" t="s">
        <v>7987</v>
      </c>
      <c r="B1334" s="1566" t="s">
        <v>7988</v>
      </c>
      <c r="C1334" s="1565" t="s">
        <v>2341</v>
      </c>
      <c r="D1334" s="1565">
        <v>24.95</v>
      </c>
      <c r="E1334" s="1565">
        <v>414.96</v>
      </c>
      <c r="F1334" s="1565" t="s">
        <v>21</v>
      </c>
      <c r="G1334" s="1565">
        <v>268.45999999999998</v>
      </c>
      <c r="H1334" s="1565">
        <v>4465.0200000000004</v>
      </c>
      <c r="I1334" s="1565">
        <v>0</v>
      </c>
      <c r="J1334" s="1566">
        <v>0</v>
      </c>
      <c r="K1334" s="1554"/>
    </row>
    <row r="1335" spans="1:11" s="793" customFormat="1" ht="28.5" customHeight="1" x14ac:dyDescent="0.25">
      <c r="A1335" s="1565" t="s">
        <v>7989</v>
      </c>
      <c r="B1335" s="1566" t="s">
        <v>7990</v>
      </c>
      <c r="C1335" s="1565" t="s">
        <v>2341</v>
      </c>
      <c r="D1335" s="1565">
        <v>37.35</v>
      </c>
      <c r="E1335" s="1565">
        <v>541.58000000000004</v>
      </c>
      <c r="F1335" s="1565" t="s">
        <v>21</v>
      </c>
      <c r="G1335" s="1565">
        <v>401.89</v>
      </c>
      <c r="H1335" s="1565">
        <v>5827.35</v>
      </c>
      <c r="I1335" s="1565">
        <v>0</v>
      </c>
      <c r="J1335" s="1566">
        <v>0</v>
      </c>
      <c r="K1335" s="1554"/>
    </row>
    <row r="1336" spans="1:11" s="793" customFormat="1" ht="28.5" customHeight="1" x14ac:dyDescent="0.25">
      <c r="A1336" s="1565" t="s">
        <v>7991</v>
      </c>
      <c r="B1336" s="1566" t="s">
        <v>7992</v>
      </c>
      <c r="C1336" s="1565" t="s">
        <v>2341</v>
      </c>
      <c r="D1336" s="1565">
        <v>37.35</v>
      </c>
      <c r="E1336" s="1565">
        <v>613.26</v>
      </c>
      <c r="F1336" s="1565" t="s">
        <v>21</v>
      </c>
      <c r="G1336" s="1565">
        <v>401.89</v>
      </c>
      <c r="H1336" s="1565">
        <v>6598.68</v>
      </c>
      <c r="I1336" s="1565">
        <v>0</v>
      </c>
      <c r="J1336" s="1566">
        <v>0</v>
      </c>
      <c r="K1336" s="1554"/>
    </row>
    <row r="1337" spans="1:11" s="793" customFormat="1" ht="28.5" customHeight="1" x14ac:dyDescent="0.25">
      <c r="A1337" s="1565" t="s">
        <v>7993</v>
      </c>
      <c r="B1337" s="1566" t="s">
        <v>3058</v>
      </c>
      <c r="C1337" s="1565" t="s">
        <v>2341</v>
      </c>
      <c r="D1337" s="1565">
        <v>37.35</v>
      </c>
      <c r="E1337" s="1565">
        <v>564.66</v>
      </c>
      <c r="F1337" s="1565" t="s">
        <v>21</v>
      </c>
      <c r="G1337" s="1565">
        <v>401.89</v>
      </c>
      <c r="H1337" s="1565">
        <v>6075.74</v>
      </c>
      <c r="I1337" s="1565">
        <v>0</v>
      </c>
      <c r="J1337" s="1566">
        <v>0</v>
      </c>
      <c r="K1337" s="1554"/>
    </row>
    <row r="1338" spans="1:11" s="793" customFormat="1" ht="28.5" customHeight="1" x14ac:dyDescent="0.25">
      <c r="A1338" s="1565" t="s">
        <v>7994</v>
      </c>
      <c r="B1338" s="1566" t="s">
        <v>7995</v>
      </c>
      <c r="C1338" s="1565" t="s">
        <v>2341</v>
      </c>
      <c r="D1338" s="1565">
        <v>72.41</v>
      </c>
      <c r="E1338" s="1565">
        <v>670.19</v>
      </c>
      <c r="F1338" s="1565" t="s">
        <v>21</v>
      </c>
      <c r="G1338" s="1565">
        <v>779.12</v>
      </c>
      <c r="H1338" s="1565">
        <v>7211.24</v>
      </c>
      <c r="I1338" s="1565">
        <v>0</v>
      </c>
      <c r="J1338" s="1566">
        <v>0</v>
      </c>
      <c r="K1338" s="1554"/>
    </row>
    <row r="1339" spans="1:11" s="793" customFormat="1" ht="28.5" customHeight="1" x14ac:dyDescent="0.25">
      <c r="A1339" s="1565" t="s">
        <v>7996</v>
      </c>
      <c r="B1339" s="1566" t="s">
        <v>7997</v>
      </c>
      <c r="C1339" s="1565" t="s">
        <v>2341</v>
      </c>
      <c r="D1339" s="1565">
        <v>72.41</v>
      </c>
      <c r="E1339" s="1565">
        <v>706.64</v>
      </c>
      <c r="F1339" s="1565" t="s">
        <v>21</v>
      </c>
      <c r="G1339" s="1565">
        <v>779.12</v>
      </c>
      <c r="H1339" s="1565">
        <v>7603.44</v>
      </c>
      <c r="I1339" s="1565">
        <v>0</v>
      </c>
      <c r="J1339" s="1566">
        <v>0</v>
      </c>
      <c r="K1339" s="1554"/>
    </row>
    <row r="1340" spans="1:11" s="793" customFormat="1" ht="28.5" customHeight="1" x14ac:dyDescent="0.25">
      <c r="A1340" s="1565" t="s">
        <v>7998</v>
      </c>
      <c r="B1340" s="1566" t="s">
        <v>7999</v>
      </c>
      <c r="C1340" s="1565" t="s">
        <v>2341</v>
      </c>
      <c r="D1340" s="1565">
        <v>72.41</v>
      </c>
      <c r="E1340" s="1565">
        <v>702.99</v>
      </c>
      <c r="F1340" s="1565" t="s">
        <v>21</v>
      </c>
      <c r="G1340" s="1565">
        <v>779.12</v>
      </c>
      <c r="H1340" s="1565">
        <v>7564.22</v>
      </c>
      <c r="I1340" s="1565">
        <v>0</v>
      </c>
      <c r="J1340" s="1566">
        <v>0</v>
      </c>
      <c r="K1340" s="1554"/>
    </row>
    <row r="1341" spans="1:11" s="793" customFormat="1" ht="28.5" customHeight="1" x14ac:dyDescent="0.25">
      <c r="A1341" s="1565" t="s">
        <v>8000</v>
      </c>
      <c r="B1341" s="1566" t="s">
        <v>8001</v>
      </c>
      <c r="C1341" s="1565" t="s">
        <v>2341</v>
      </c>
      <c r="D1341" s="1565">
        <v>72.41</v>
      </c>
      <c r="E1341" s="1565">
        <v>741.87</v>
      </c>
      <c r="F1341" s="1565" t="s">
        <v>21</v>
      </c>
      <c r="G1341" s="1565">
        <v>779.12</v>
      </c>
      <c r="H1341" s="1565">
        <v>7982.57</v>
      </c>
      <c r="I1341" s="1565">
        <v>0</v>
      </c>
      <c r="J1341" s="1566">
        <v>0</v>
      </c>
      <c r="K1341" s="1554"/>
    </row>
    <row r="1342" spans="1:11" s="793" customFormat="1" ht="28.5" customHeight="1" x14ac:dyDescent="0.25">
      <c r="A1342" s="1565" t="s">
        <v>8002</v>
      </c>
      <c r="B1342" s="1566" t="s">
        <v>8003</v>
      </c>
      <c r="C1342" s="1565" t="s">
        <v>2341</v>
      </c>
      <c r="D1342" s="1565">
        <v>72.41</v>
      </c>
      <c r="E1342" s="1565">
        <v>679.91</v>
      </c>
      <c r="F1342" s="1565" t="s">
        <v>21</v>
      </c>
      <c r="G1342" s="1565">
        <v>779.12</v>
      </c>
      <c r="H1342" s="1565">
        <v>7315.82</v>
      </c>
      <c r="I1342" s="1565">
        <v>0</v>
      </c>
      <c r="J1342" s="1566">
        <v>0</v>
      </c>
      <c r="K1342" s="1554"/>
    </row>
    <row r="1343" spans="1:11" s="793" customFormat="1" ht="28.5" customHeight="1" x14ac:dyDescent="0.25">
      <c r="A1343" s="1565" t="s">
        <v>8004</v>
      </c>
      <c r="B1343" s="1566" t="s">
        <v>8005</v>
      </c>
      <c r="C1343" s="1565" t="s">
        <v>2341</v>
      </c>
      <c r="D1343" s="1565">
        <v>72.41</v>
      </c>
      <c r="E1343" s="1565">
        <v>717.57</v>
      </c>
      <c r="F1343" s="1565" t="s">
        <v>21</v>
      </c>
      <c r="G1343" s="1565">
        <v>779.12</v>
      </c>
      <c r="H1343" s="1565">
        <v>7721.1</v>
      </c>
      <c r="I1343" s="1565">
        <v>0</v>
      </c>
      <c r="J1343" s="1566">
        <v>0</v>
      </c>
      <c r="K1343" s="1554"/>
    </row>
    <row r="1344" spans="1:11" s="793" customFormat="1" ht="28.5" customHeight="1" x14ac:dyDescent="0.25">
      <c r="A1344" s="1565" t="s">
        <v>8006</v>
      </c>
      <c r="B1344" s="1566" t="s">
        <v>8007</v>
      </c>
      <c r="C1344" s="1565" t="s">
        <v>2341</v>
      </c>
      <c r="D1344" s="1565">
        <v>72.41</v>
      </c>
      <c r="E1344" s="1565">
        <v>704.21</v>
      </c>
      <c r="F1344" s="1565" t="s">
        <v>21</v>
      </c>
      <c r="G1344" s="1565">
        <v>779.12</v>
      </c>
      <c r="H1344" s="1565">
        <v>7577.29</v>
      </c>
      <c r="I1344" s="1565">
        <v>0</v>
      </c>
      <c r="J1344" s="1566">
        <v>0</v>
      </c>
      <c r="K1344" s="1554"/>
    </row>
    <row r="1345" spans="1:11" s="793" customFormat="1" ht="28.5" customHeight="1" x14ac:dyDescent="0.25">
      <c r="A1345" s="1565" t="s">
        <v>8008</v>
      </c>
      <c r="B1345" s="1566" t="s">
        <v>8009</v>
      </c>
      <c r="C1345" s="1565" t="s">
        <v>2341</v>
      </c>
      <c r="D1345" s="1565">
        <v>72.41</v>
      </c>
      <c r="E1345" s="1565">
        <v>743.09</v>
      </c>
      <c r="F1345" s="1565" t="s">
        <v>21</v>
      </c>
      <c r="G1345" s="1565">
        <v>779.12</v>
      </c>
      <c r="H1345" s="1565">
        <v>7995.64</v>
      </c>
      <c r="I1345" s="1565">
        <v>0</v>
      </c>
      <c r="J1345" s="1566">
        <v>0</v>
      </c>
      <c r="K1345" s="1554"/>
    </row>
    <row r="1346" spans="1:11" s="793" customFormat="1" ht="28.5" customHeight="1" x14ac:dyDescent="0.25">
      <c r="A1346" s="1565" t="s">
        <v>8010</v>
      </c>
      <c r="B1346" s="1566" t="s">
        <v>8011</v>
      </c>
      <c r="C1346" s="1565" t="s">
        <v>2341</v>
      </c>
      <c r="D1346" s="1565">
        <v>72.41</v>
      </c>
      <c r="E1346" s="1565">
        <v>728.51</v>
      </c>
      <c r="F1346" s="1565" t="s">
        <v>21</v>
      </c>
      <c r="G1346" s="1565">
        <v>779.12</v>
      </c>
      <c r="H1346" s="1565">
        <v>7838.76</v>
      </c>
      <c r="I1346" s="1565">
        <v>0</v>
      </c>
      <c r="J1346" s="1566">
        <v>0</v>
      </c>
      <c r="K1346" s="1554"/>
    </row>
    <row r="1347" spans="1:11" s="793" customFormat="1" ht="28.5" customHeight="1" x14ac:dyDescent="0.25">
      <c r="A1347" s="1565" t="s">
        <v>8012</v>
      </c>
      <c r="B1347" s="1566" t="s">
        <v>8013</v>
      </c>
      <c r="C1347" s="1565" t="s">
        <v>2341</v>
      </c>
      <c r="D1347" s="1565">
        <v>72.41</v>
      </c>
      <c r="E1347" s="1565">
        <v>768.6</v>
      </c>
      <c r="F1347" s="1565" t="s">
        <v>21</v>
      </c>
      <c r="G1347" s="1565">
        <v>779.12</v>
      </c>
      <c r="H1347" s="1565">
        <v>8270.18</v>
      </c>
      <c r="I1347" s="1565">
        <v>0</v>
      </c>
      <c r="J1347" s="1566">
        <v>0</v>
      </c>
      <c r="K1347" s="1554"/>
    </row>
    <row r="1348" spans="1:11" s="793" customFormat="1" ht="28.5" customHeight="1" x14ac:dyDescent="0.25">
      <c r="A1348" s="1565" t="s">
        <v>8014</v>
      </c>
      <c r="B1348" s="1566" t="s">
        <v>8015</v>
      </c>
      <c r="C1348" s="1565" t="s">
        <v>2341</v>
      </c>
      <c r="D1348" s="1565">
        <v>72.41</v>
      </c>
      <c r="E1348" s="1565">
        <v>694.49</v>
      </c>
      <c r="F1348" s="1565" t="s">
        <v>21</v>
      </c>
      <c r="G1348" s="1565">
        <v>779.12</v>
      </c>
      <c r="H1348" s="1565">
        <v>7472.7</v>
      </c>
      <c r="I1348" s="1565">
        <v>0</v>
      </c>
      <c r="J1348" s="1566">
        <v>0</v>
      </c>
      <c r="K1348" s="1554"/>
    </row>
    <row r="1349" spans="1:11" s="793" customFormat="1" ht="28.5" customHeight="1" x14ac:dyDescent="0.25">
      <c r="A1349" s="1565" t="s">
        <v>8016</v>
      </c>
      <c r="B1349" s="1566" t="s">
        <v>8017</v>
      </c>
      <c r="C1349" s="1565" t="s">
        <v>2341</v>
      </c>
      <c r="D1349" s="1565">
        <v>72.41</v>
      </c>
      <c r="E1349" s="1565">
        <v>732.15</v>
      </c>
      <c r="F1349" s="1565" t="s">
        <v>21</v>
      </c>
      <c r="G1349" s="1565">
        <v>779.12</v>
      </c>
      <c r="H1349" s="1565">
        <v>7877.98</v>
      </c>
      <c r="I1349" s="1565">
        <v>0</v>
      </c>
      <c r="J1349" s="1566">
        <v>0</v>
      </c>
      <c r="K1349" s="1554"/>
    </row>
    <row r="1350" spans="1:11" s="793" customFormat="1" ht="28.5" customHeight="1" x14ac:dyDescent="0.25">
      <c r="A1350" s="1565" t="s">
        <v>8018</v>
      </c>
      <c r="B1350" s="1566" t="s">
        <v>8019</v>
      </c>
      <c r="C1350" s="1565" t="s">
        <v>2341</v>
      </c>
      <c r="D1350" s="1565">
        <v>72.41</v>
      </c>
      <c r="E1350" s="1565">
        <v>718.79</v>
      </c>
      <c r="F1350" s="1565" t="s">
        <v>21</v>
      </c>
      <c r="G1350" s="1565">
        <v>779.12</v>
      </c>
      <c r="H1350" s="1565">
        <v>7734.17</v>
      </c>
      <c r="I1350" s="1565">
        <v>0</v>
      </c>
      <c r="J1350" s="1566">
        <v>0</v>
      </c>
      <c r="K1350" s="1554"/>
    </row>
    <row r="1351" spans="1:11" s="793" customFormat="1" ht="28.5" customHeight="1" x14ac:dyDescent="0.25">
      <c r="A1351" s="1565" t="s">
        <v>8020</v>
      </c>
      <c r="B1351" s="1566" t="s">
        <v>8021</v>
      </c>
      <c r="C1351" s="1565" t="s">
        <v>2341</v>
      </c>
      <c r="D1351" s="1565">
        <v>72.41</v>
      </c>
      <c r="E1351" s="1565">
        <v>758.88</v>
      </c>
      <c r="F1351" s="1565" t="s">
        <v>21</v>
      </c>
      <c r="G1351" s="1565">
        <v>779.12</v>
      </c>
      <c r="H1351" s="1565">
        <v>8165.59</v>
      </c>
      <c r="I1351" s="1565">
        <v>0</v>
      </c>
      <c r="J1351" s="1566">
        <v>0</v>
      </c>
      <c r="K1351" s="1554"/>
    </row>
    <row r="1352" spans="1:11" s="793" customFormat="1" ht="28.5" customHeight="1" x14ac:dyDescent="0.25">
      <c r="A1352" s="1565" t="s">
        <v>8022</v>
      </c>
      <c r="B1352" s="1566" t="s">
        <v>8023</v>
      </c>
      <c r="C1352" s="1565" t="s">
        <v>2341</v>
      </c>
      <c r="D1352" s="1565">
        <v>72.41</v>
      </c>
      <c r="E1352" s="1565">
        <v>684.77</v>
      </c>
      <c r="F1352" s="1565" t="s">
        <v>21</v>
      </c>
      <c r="G1352" s="1565">
        <v>779.12</v>
      </c>
      <c r="H1352" s="1565">
        <v>7368.12</v>
      </c>
      <c r="I1352" s="1565">
        <v>0</v>
      </c>
      <c r="J1352" s="1566">
        <v>0</v>
      </c>
      <c r="K1352" s="1554"/>
    </row>
    <row r="1353" spans="1:11" s="793" customFormat="1" ht="28.5" customHeight="1" x14ac:dyDescent="0.25">
      <c r="A1353" s="1565" t="s">
        <v>8024</v>
      </c>
      <c r="B1353" s="1566" t="s">
        <v>8025</v>
      </c>
      <c r="C1353" s="1565" t="s">
        <v>2341</v>
      </c>
      <c r="D1353" s="1565">
        <v>72.41</v>
      </c>
      <c r="E1353" s="1565">
        <v>722.43</v>
      </c>
      <c r="F1353" s="1565" t="s">
        <v>21</v>
      </c>
      <c r="G1353" s="1565">
        <v>779.12</v>
      </c>
      <c r="H1353" s="1565">
        <v>7773.39</v>
      </c>
      <c r="I1353" s="1565">
        <v>0</v>
      </c>
      <c r="J1353" s="1566">
        <v>0</v>
      </c>
      <c r="K1353" s="1554"/>
    </row>
    <row r="1354" spans="1:11" s="793" customFormat="1" ht="28.5" customHeight="1" x14ac:dyDescent="0.25">
      <c r="A1354" s="1565" t="s">
        <v>8026</v>
      </c>
      <c r="B1354" s="1566" t="s">
        <v>8027</v>
      </c>
      <c r="C1354" s="1565" t="s">
        <v>2341</v>
      </c>
      <c r="D1354" s="1565">
        <v>72.41</v>
      </c>
      <c r="E1354" s="1565">
        <v>709.07</v>
      </c>
      <c r="F1354" s="1565" t="s">
        <v>21</v>
      </c>
      <c r="G1354" s="1565">
        <v>779.12</v>
      </c>
      <c r="H1354" s="1565">
        <v>7629.58</v>
      </c>
      <c r="I1354" s="1565">
        <v>0</v>
      </c>
      <c r="J1354" s="1566">
        <v>0</v>
      </c>
      <c r="K1354" s="1554"/>
    </row>
    <row r="1355" spans="1:11" s="793" customFormat="1" ht="28.5" customHeight="1" x14ac:dyDescent="0.25">
      <c r="A1355" s="1565" t="s">
        <v>8028</v>
      </c>
      <c r="B1355" s="1566" t="s">
        <v>8029</v>
      </c>
      <c r="C1355" s="1565" t="s">
        <v>2341</v>
      </c>
      <c r="D1355" s="1565">
        <v>72.41</v>
      </c>
      <c r="E1355" s="1565">
        <v>747.95</v>
      </c>
      <c r="F1355" s="1565" t="s">
        <v>21</v>
      </c>
      <c r="G1355" s="1565">
        <v>779.12</v>
      </c>
      <c r="H1355" s="1565">
        <v>8047.93</v>
      </c>
      <c r="I1355" s="1565">
        <v>0</v>
      </c>
      <c r="J1355" s="1566">
        <v>0</v>
      </c>
      <c r="K1355" s="1554"/>
    </row>
    <row r="1356" spans="1:11" s="793" customFormat="1" ht="28.5" customHeight="1" x14ac:dyDescent="0.25">
      <c r="A1356" s="1565" t="s">
        <v>8030</v>
      </c>
      <c r="B1356" s="1566" t="s">
        <v>8031</v>
      </c>
      <c r="C1356" s="1565" t="s">
        <v>2341</v>
      </c>
      <c r="D1356" s="1565">
        <v>72.41</v>
      </c>
      <c r="E1356" s="1565">
        <v>733.37</v>
      </c>
      <c r="F1356" s="1565" t="s">
        <v>21</v>
      </c>
      <c r="G1356" s="1565">
        <v>779.12</v>
      </c>
      <c r="H1356" s="1565">
        <v>7891.05</v>
      </c>
      <c r="I1356" s="1565">
        <v>0</v>
      </c>
      <c r="J1356" s="1566">
        <v>0</v>
      </c>
      <c r="K1356" s="1554"/>
    </row>
    <row r="1357" spans="1:11" s="793" customFormat="1" ht="28.5" customHeight="1" x14ac:dyDescent="0.25">
      <c r="A1357" s="1565" t="s">
        <v>8032</v>
      </c>
      <c r="B1357" s="1566" t="s">
        <v>8033</v>
      </c>
      <c r="C1357" s="1565" t="s">
        <v>2341</v>
      </c>
      <c r="D1357" s="1565">
        <v>72.41</v>
      </c>
      <c r="E1357" s="1565">
        <v>774.68</v>
      </c>
      <c r="F1357" s="1565" t="s">
        <v>21</v>
      </c>
      <c r="G1357" s="1565">
        <v>779.12</v>
      </c>
      <c r="H1357" s="1565">
        <v>8335.5499999999993</v>
      </c>
      <c r="I1357" s="1565">
        <v>0</v>
      </c>
      <c r="J1357" s="1566">
        <v>0</v>
      </c>
      <c r="K1357" s="1554"/>
    </row>
    <row r="1358" spans="1:11" s="793" customFormat="1" ht="28.5" customHeight="1" x14ac:dyDescent="0.25">
      <c r="A1358" s="1565" t="s">
        <v>8034</v>
      </c>
      <c r="B1358" s="1566" t="s">
        <v>8035</v>
      </c>
      <c r="C1358" s="1565" t="s">
        <v>2341</v>
      </c>
      <c r="D1358" s="1565">
        <v>72.41</v>
      </c>
      <c r="E1358" s="1565">
        <v>699.35</v>
      </c>
      <c r="F1358" s="1565" t="s">
        <v>21</v>
      </c>
      <c r="G1358" s="1565">
        <v>779.12</v>
      </c>
      <c r="H1358" s="1565">
        <v>7525</v>
      </c>
      <c r="I1358" s="1565">
        <v>0</v>
      </c>
      <c r="J1358" s="1566">
        <v>0</v>
      </c>
      <c r="K1358" s="1554"/>
    </row>
    <row r="1359" spans="1:11" s="793" customFormat="1" ht="28.5" customHeight="1" x14ac:dyDescent="0.25">
      <c r="A1359" s="1565" t="s">
        <v>8036</v>
      </c>
      <c r="B1359" s="1566" t="s">
        <v>8037</v>
      </c>
      <c r="C1359" s="1565" t="s">
        <v>2341</v>
      </c>
      <c r="D1359" s="1565">
        <v>72.41</v>
      </c>
      <c r="E1359" s="1565">
        <v>733.37</v>
      </c>
      <c r="F1359" s="1565" t="s">
        <v>21</v>
      </c>
      <c r="G1359" s="1565">
        <v>779.12</v>
      </c>
      <c r="H1359" s="1565">
        <v>7891.05</v>
      </c>
      <c r="I1359" s="1565">
        <v>0</v>
      </c>
      <c r="J1359" s="1566">
        <v>0</v>
      </c>
      <c r="K1359" s="1554"/>
    </row>
    <row r="1360" spans="1:11" s="793" customFormat="1" ht="28.5" customHeight="1" x14ac:dyDescent="0.25">
      <c r="A1360" s="1565" t="s">
        <v>8038</v>
      </c>
      <c r="B1360" s="1566" t="s">
        <v>8039</v>
      </c>
      <c r="C1360" s="1565" t="s">
        <v>2341</v>
      </c>
      <c r="D1360" s="1565">
        <v>72.41</v>
      </c>
      <c r="E1360" s="1565">
        <v>774.68</v>
      </c>
      <c r="F1360" s="1565" t="s">
        <v>21</v>
      </c>
      <c r="G1360" s="1565">
        <v>779.12</v>
      </c>
      <c r="H1360" s="1565">
        <v>8335.5499999999993</v>
      </c>
      <c r="I1360" s="1565">
        <v>0</v>
      </c>
      <c r="J1360" s="1566">
        <v>0</v>
      </c>
      <c r="K1360" s="1554"/>
    </row>
    <row r="1361" spans="1:11" s="793" customFormat="1" ht="28.5" customHeight="1" x14ac:dyDescent="0.25">
      <c r="A1361" s="1565" t="s">
        <v>8040</v>
      </c>
      <c r="B1361" s="1566" t="s">
        <v>8041</v>
      </c>
      <c r="C1361" s="1565" t="s">
        <v>2341</v>
      </c>
      <c r="D1361" s="1565">
        <v>72.41</v>
      </c>
      <c r="E1361" s="1565">
        <v>760.1</v>
      </c>
      <c r="F1361" s="1565" t="s">
        <v>21</v>
      </c>
      <c r="G1361" s="1565">
        <v>779.12</v>
      </c>
      <c r="H1361" s="1565">
        <v>8178.67</v>
      </c>
      <c r="I1361" s="1565">
        <v>0</v>
      </c>
      <c r="J1361" s="1566">
        <v>0</v>
      </c>
      <c r="K1361" s="1554"/>
    </row>
    <row r="1362" spans="1:11" s="793" customFormat="1" ht="28.5" customHeight="1" x14ac:dyDescent="0.25">
      <c r="A1362" s="1565" t="s">
        <v>8042</v>
      </c>
      <c r="B1362" s="1566" t="s">
        <v>8043</v>
      </c>
      <c r="C1362" s="1565" t="s">
        <v>2341</v>
      </c>
      <c r="D1362" s="1565">
        <v>72.41</v>
      </c>
      <c r="E1362" s="1565">
        <v>802.62</v>
      </c>
      <c r="F1362" s="1565" t="s">
        <v>21</v>
      </c>
      <c r="G1362" s="1565">
        <v>779.12</v>
      </c>
      <c r="H1362" s="1565">
        <v>8636.24</v>
      </c>
      <c r="I1362" s="1565">
        <v>0</v>
      </c>
      <c r="J1362" s="1566">
        <v>0</v>
      </c>
      <c r="K1362" s="1554"/>
    </row>
    <row r="1363" spans="1:11" s="793" customFormat="1" ht="28.5" customHeight="1" x14ac:dyDescent="0.25">
      <c r="A1363" s="1565" t="s">
        <v>8044</v>
      </c>
      <c r="B1363" s="1566" t="s">
        <v>8045</v>
      </c>
      <c r="C1363" s="1565" t="s">
        <v>2341</v>
      </c>
      <c r="D1363" s="1565">
        <v>72.41</v>
      </c>
      <c r="E1363" s="1565">
        <v>786.83</v>
      </c>
      <c r="F1363" s="1565" t="s">
        <v>21</v>
      </c>
      <c r="G1363" s="1565">
        <v>779.12</v>
      </c>
      <c r="H1363" s="1565">
        <v>8466.2800000000007</v>
      </c>
      <c r="I1363" s="1565">
        <v>0</v>
      </c>
      <c r="J1363" s="1566">
        <v>0</v>
      </c>
      <c r="K1363" s="1554"/>
    </row>
    <row r="1364" spans="1:11" s="793" customFormat="1" ht="28.5" customHeight="1" x14ac:dyDescent="0.25">
      <c r="A1364" s="1565" t="s">
        <v>8046</v>
      </c>
      <c r="B1364" s="1566" t="s">
        <v>8047</v>
      </c>
      <c r="C1364" s="1565" t="s">
        <v>2341</v>
      </c>
      <c r="D1364" s="1565">
        <v>72.41</v>
      </c>
      <c r="E1364" s="1565">
        <v>831.78</v>
      </c>
      <c r="F1364" s="1565" t="s">
        <v>21</v>
      </c>
      <c r="G1364" s="1565">
        <v>779.12</v>
      </c>
      <c r="H1364" s="1565">
        <v>8950</v>
      </c>
      <c r="I1364" s="1565">
        <v>0</v>
      </c>
      <c r="J1364" s="1566">
        <v>0</v>
      </c>
      <c r="K1364" s="1554"/>
    </row>
    <row r="1365" spans="1:11" s="793" customFormat="1" ht="28.5" customHeight="1" x14ac:dyDescent="0.25">
      <c r="A1365" s="1565" t="s">
        <v>8048</v>
      </c>
      <c r="B1365" s="1566" t="s">
        <v>8049</v>
      </c>
      <c r="C1365" s="1565" t="s">
        <v>2341</v>
      </c>
      <c r="D1365" s="1565">
        <v>72.41</v>
      </c>
      <c r="E1365" s="1565">
        <v>749.16</v>
      </c>
      <c r="F1365" s="1565" t="s">
        <v>21</v>
      </c>
      <c r="G1365" s="1565">
        <v>779.12</v>
      </c>
      <c r="H1365" s="1565">
        <v>8061.01</v>
      </c>
      <c r="I1365" s="1565">
        <v>0</v>
      </c>
      <c r="J1365" s="1566">
        <v>0</v>
      </c>
      <c r="K1365" s="1554"/>
    </row>
    <row r="1366" spans="1:11" s="793" customFormat="1" ht="28.5" customHeight="1" x14ac:dyDescent="0.25">
      <c r="A1366" s="1565" t="s">
        <v>8050</v>
      </c>
      <c r="B1366" s="1566" t="s">
        <v>8051</v>
      </c>
      <c r="C1366" s="1565" t="s">
        <v>2341</v>
      </c>
      <c r="D1366" s="1565">
        <v>72.41</v>
      </c>
      <c r="E1366" s="1565">
        <v>819.63</v>
      </c>
      <c r="F1366" s="1565" t="s">
        <v>21</v>
      </c>
      <c r="G1366" s="1565">
        <v>779.12</v>
      </c>
      <c r="H1366" s="1565">
        <v>8819.26</v>
      </c>
      <c r="I1366" s="1565">
        <v>0</v>
      </c>
      <c r="J1366" s="1566">
        <v>0</v>
      </c>
      <c r="K1366" s="1554"/>
    </row>
    <row r="1367" spans="1:11" s="793" customFormat="1" ht="28.5" customHeight="1" x14ac:dyDescent="0.25">
      <c r="A1367" s="1565" t="s">
        <v>8052</v>
      </c>
      <c r="B1367" s="1566" t="s">
        <v>8053</v>
      </c>
      <c r="C1367" s="1565" t="s">
        <v>2341</v>
      </c>
      <c r="D1367" s="1565">
        <v>72.41</v>
      </c>
      <c r="E1367" s="1565">
        <v>803.84</v>
      </c>
      <c r="F1367" s="1565" t="s">
        <v>21</v>
      </c>
      <c r="G1367" s="1565">
        <v>779.12</v>
      </c>
      <c r="H1367" s="1565">
        <v>8649.31</v>
      </c>
      <c r="I1367" s="1565">
        <v>0</v>
      </c>
      <c r="J1367" s="1566">
        <v>0</v>
      </c>
      <c r="K1367" s="1554"/>
    </row>
    <row r="1368" spans="1:11" s="793" customFormat="1" ht="28.5" customHeight="1" x14ac:dyDescent="0.25">
      <c r="A1368" s="1565" t="s">
        <v>8054</v>
      </c>
      <c r="B1368" s="1566" t="s">
        <v>8055</v>
      </c>
      <c r="C1368" s="1565" t="s">
        <v>2341</v>
      </c>
      <c r="D1368" s="1565">
        <v>72.41</v>
      </c>
      <c r="E1368" s="1565">
        <v>818.84</v>
      </c>
      <c r="F1368" s="1565" t="s">
        <v>21</v>
      </c>
      <c r="G1368" s="1565">
        <v>779.12</v>
      </c>
      <c r="H1368" s="1565">
        <v>8810.77</v>
      </c>
      <c r="I1368" s="1565">
        <v>0</v>
      </c>
      <c r="J1368" s="1566">
        <v>0</v>
      </c>
      <c r="K1368" s="1554"/>
    </row>
    <row r="1369" spans="1:11" s="793" customFormat="1" ht="28.5" customHeight="1" x14ac:dyDescent="0.25">
      <c r="A1369" s="1565" t="s">
        <v>8056</v>
      </c>
      <c r="B1369" s="1566" t="s">
        <v>8057</v>
      </c>
      <c r="C1369" s="1565" t="s">
        <v>2341</v>
      </c>
      <c r="D1369" s="1565">
        <v>72.41</v>
      </c>
      <c r="E1369" s="1565">
        <v>839.5</v>
      </c>
      <c r="F1369" s="1565" t="s">
        <v>21</v>
      </c>
      <c r="G1369" s="1565">
        <v>779.12</v>
      </c>
      <c r="H1369" s="1565">
        <v>9033.01</v>
      </c>
      <c r="I1369" s="1565">
        <v>0</v>
      </c>
      <c r="J1369" s="1566">
        <v>0</v>
      </c>
      <c r="K1369" s="1554"/>
    </row>
    <row r="1370" spans="1:11" s="793" customFormat="1" ht="28.5" customHeight="1" x14ac:dyDescent="0.25">
      <c r="A1370" s="1565" t="s">
        <v>8058</v>
      </c>
      <c r="B1370" s="1566" t="s">
        <v>3124</v>
      </c>
      <c r="C1370" s="1565" t="s">
        <v>2341</v>
      </c>
      <c r="D1370" s="1565">
        <v>72.41</v>
      </c>
      <c r="E1370" s="1565">
        <v>845.57</v>
      </c>
      <c r="F1370" s="1565" t="s">
        <v>21</v>
      </c>
      <c r="G1370" s="1565">
        <v>779.12</v>
      </c>
      <c r="H1370" s="1565">
        <v>9098.3799999999992</v>
      </c>
      <c r="I1370" s="1565">
        <v>0</v>
      </c>
      <c r="J1370" s="1566">
        <v>0</v>
      </c>
      <c r="K1370" s="1554"/>
    </row>
    <row r="1371" spans="1:11" s="793" customFormat="1" ht="28.5" customHeight="1" x14ac:dyDescent="0.25">
      <c r="A1371" s="1565" t="s">
        <v>3177</v>
      </c>
      <c r="B1371" s="1566" t="s">
        <v>8059</v>
      </c>
      <c r="C1371" s="1565" t="s">
        <v>2341</v>
      </c>
      <c r="D1371" s="1565">
        <v>771.28</v>
      </c>
      <c r="E1371" s="1565">
        <v>1455.32</v>
      </c>
      <c r="F1371" s="1565" t="s">
        <v>21</v>
      </c>
      <c r="G1371" s="1565">
        <v>8298.9500000000007</v>
      </c>
      <c r="H1371" s="1565">
        <v>15659.28</v>
      </c>
      <c r="I1371" s="1565" t="s">
        <v>8060</v>
      </c>
      <c r="J1371" s="1566">
        <v>0</v>
      </c>
      <c r="K1371" s="1554"/>
    </row>
    <row r="1372" spans="1:11" s="793" customFormat="1" ht="28.5" customHeight="1" x14ac:dyDescent="0.25">
      <c r="A1372" s="1565" t="s">
        <v>8061</v>
      </c>
      <c r="B1372" s="1566" t="s">
        <v>3126</v>
      </c>
      <c r="C1372" s="1565" t="s">
        <v>2341</v>
      </c>
      <c r="D1372" s="1565">
        <v>122.09</v>
      </c>
      <c r="E1372" s="1565">
        <v>249.91</v>
      </c>
      <c r="F1372" s="1565" t="s">
        <v>21</v>
      </c>
      <c r="G1372" s="1565">
        <v>1313.7</v>
      </c>
      <c r="H1372" s="1565">
        <v>2689.02</v>
      </c>
      <c r="I1372" s="1565" t="s">
        <v>8062</v>
      </c>
      <c r="J1372" s="1566">
        <v>0</v>
      </c>
      <c r="K1372" s="1554"/>
    </row>
    <row r="1373" spans="1:11" s="793" customFormat="1" ht="28.5" customHeight="1" x14ac:dyDescent="0.25">
      <c r="A1373" s="1565" t="s">
        <v>8063</v>
      </c>
      <c r="B1373" s="1566" t="s">
        <v>3128</v>
      </c>
      <c r="C1373" s="1565" t="s">
        <v>2341</v>
      </c>
      <c r="D1373" s="1565">
        <v>92.53</v>
      </c>
      <c r="E1373" s="1565">
        <v>229.39</v>
      </c>
      <c r="F1373" s="1565" t="s">
        <v>21</v>
      </c>
      <c r="G1373" s="1565">
        <v>995.67</v>
      </c>
      <c r="H1373" s="1565">
        <v>2468.1999999999998</v>
      </c>
      <c r="I1373" s="1565" t="s">
        <v>8062</v>
      </c>
      <c r="J1373" s="1566">
        <v>0</v>
      </c>
      <c r="K1373" s="1554"/>
    </row>
    <row r="1374" spans="1:11" s="793" customFormat="1" ht="28.5" customHeight="1" x14ac:dyDescent="0.25">
      <c r="A1374" s="1565" t="s">
        <v>8064</v>
      </c>
      <c r="B1374" s="1566" t="s">
        <v>3130</v>
      </c>
      <c r="C1374" s="1565" t="s">
        <v>2341</v>
      </c>
      <c r="D1374" s="1565">
        <v>122.01</v>
      </c>
      <c r="E1374" s="1565">
        <v>223.8</v>
      </c>
      <c r="F1374" s="1565" t="s">
        <v>21</v>
      </c>
      <c r="G1374" s="1565">
        <v>1312.83</v>
      </c>
      <c r="H1374" s="1565">
        <v>2408.11</v>
      </c>
      <c r="I1374" s="1565" t="s">
        <v>8062</v>
      </c>
      <c r="J1374" s="1566">
        <v>0</v>
      </c>
      <c r="K1374" s="1554"/>
    </row>
    <row r="1375" spans="1:11" s="793" customFormat="1" ht="28.5" customHeight="1" x14ac:dyDescent="0.25">
      <c r="A1375" s="1565" t="s">
        <v>3181</v>
      </c>
      <c r="B1375" s="1566" t="s">
        <v>8065</v>
      </c>
      <c r="C1375" s="1565" t="s">
        <v>2341</v>
      </c>
      <c r="D1375" s="1565">
        <v>60.66</v>
      </c>
      <c r="E1375" s="1565">
        <v>127.84</v>
      </c>
      <c r="F1375" s="1565" t="s">
        <v>21</v>
      </c>
      <c r="G1375" s="1565">
        <v>652.66</v>
      </c>
      <c r="H1375" s="1565">
        <v>1375.61</v>
      </c>
      <c r="I1375" s="1565" t="s">
        <v>8062</v>
      </c>
      <c r="J1375" s="1566">
        <v>0</v>
      </c>
      <c r="K1375" s="1554"/>
    </row>
    <row r="1376" spans="1:11" s="793" customFormat="1" ht="28.5" customHeight="1" x14ac:dyDescent="0.25">
      <c r="A1376" s="1565" t="s">
        <v>8066</v>
      </c>
      <c r="B1376" s="1566" t="s">
        <v>8067</v>
      </c>
      <c r="C1376" s="1565" t="s">
        <v>1138</v>
      </c>
      <c r="D1376" s="1565">
        <v>112.16</v>
      </c>
      <c r="E1376" s="1565">
        <v>428.91</v>
      </c>
      <c r="F1376" s="1565" t="s">
        <v>51</v>
      </c>
      <c r="G1376" s="1565">
        <v>367.97</v>
      </c>
      <c r="H1376" s="1565">
        <v>1407.17</v>
      </c>
      <c r="I1376" s="1565" t="s">
        <v>8062</v>
      </c>
      <c r="J1376" s="1566">
        <v>0</v>
      </c>
      <c r="K1376" s="1554"/>
    </row>
    <row r="1377" spans="1:11" s="793" customFormat="1" ht="28.5" customHeight="1" x14ac:dyDescent="0.25">
      <c r="A1377" s="1565" t="s">
        <v>8068</v>
      </c>
      <c r="B1377" s="1566" t="s">
        <v>8069</v>
      </c>
      <c r="C1377" s="1565" t="s">
        <v>1138</v>
      </c>
      <c r="D1377" s="1565">
        <v>112.16</v>
      </c>
      <c r="E1377" s="1565">
        <v>336.53</v>
      </c>
      <c r="F1377" s="1565" t="s">
        <v>51</v>
      </c>
      <c r="G1377" s="1565">
        <v>367.97</v>
      </c>
      <c r="H1377" s="1565">
        <v>1104.1099999999999</v>
      </c>
      <c r="I1377" s="1565" t="s">
        <v>8070</v>
      </c>
      <c r="J1377" s="1566">
        <v>0</v>
      </c>
      <c r="K1377" s="1554"/>
    </row>
    <row r="1378" spans="1:11" s="793" customFormat="1" ht="28.5" customHeight="1" x14ac:dyDescent="0.25">
      <c r="A1378" s="1565" t="s">
        <v>8071</v>
      </c>
      <c r="B1378" s="1566" t="s">
        <v>8072</v>
      </c>
      <c r="C1378" s="1565" t="s">
        <v>1138</v>
      </c>
      <c r="D1378" s="1565">
        <v>78.14</v>
      </c>
      <c r="E1378" s="1565">
        <v>357.2</v>
      </c>
      <c r="F1378" s="1565" t="s">
        <v>51</v>
      </c>
      <c r="G1378" s="1565">
        <v>256.35000000000002</v>
      </c>
      <c r="H1378" s="1565">
        <v>1171.9100000000001</v>
      </c>
      <c r="I1378" s="1565">
        <v>25.5</v>
      </c>
      <c r="J1378" s="1566">
        <v>0</v>
      </c>
      <c r="K1378" s="1554"/>
    </row>
    <row r="1379" spans="1:11" s="793" customFormat="1" ht="28.5" customHeight="1" x14ac:dyDescent="0.25">
      <c r="A1379" s="1565" t="s">
        <v>8073</v>
      </c>
      <c r="B1379" s="1566" t="s">
        <v>3134</v>
      </c>
      <c r="C1379" s="1565" t="s">
        <v>1138</v>
      </c>
      <c r="D1379" s="1565">
        <v>109.63</v>
      </c>
      <c r="E1379" s="1565">
        <v>709.79</v>
      </c>
      <c r="F1379" s="1565" t="s">
        <v>51</v>
      </c>
      <c r="G1379" s="1565">
        <v>359.69</v>
      </c>
      <c r="H1379" s="1565">
        <v>2328.71</v>
      </c>
      <c r="I1379" s="1565" t="s">
        <v>7805</v>
      </c>
      <c r="J1379" s="1566">
        <v>0</v>
      </c>
      <c r="K1379" s="1554"/>
    </row>
    <row r="1380" spans="1:11" s="793" customFormat="1" ht="28.5" customHeight="1" x14ac:dyDescent="0.25">
      <c r="A1380" s="1565" t="s">
        <v>8074</v>
      </c>
      <c r="B1380" s="1566" t="s">
        <v>3136</v>
      </c>
      <c r="C1380" s="1565" t="s">
        <v>1138</v>
      </c>
      <c r="D1380" s="1565">
        <v>109.63</v>
      </c>
      <c r="E1380" s="1565">
        <v>711.86</v>
      </c>
      <c r="F1380" s="1565" t="s">
        <v>51</v>
      </c>
      <c r="G1380" s="1565">
        <v>359.69</v>
      </c>
      <c r="H1380" s="1565">
        <v>2335.5100000000002</v>
      </c>
      <c r="I1380" s="1565" t="s">
        <v>7805</v>
      </c>
      <c r="J1380" s="1566">
        <v>0</v>
      </c>
      <c r="K1380" s="1554"/>
    </row>
    <row r="1381" spans="1:11" s="793" customFormat="1" ht="28.5" customHeight="1" x14ac:dyDescent="0.25">
      <c r="A1381" s="1565" t="s">
        <v>8075</v>
      </c>
      <c r="B1381" s="1566" t="s">
        <v>3138</v>
      </c>
      <c r="C1381" s="1565" t="s">
        <v>2341</v>
      </c>
      <c r="D1381" s="1565">
        <v>94.89</v>
      </c>
      <c r="E1381" s="1565">
        <v>1155.8599999999999</v>
      </c>
      <c r="F1381" s="1565" t="s">
        <v>21</v>
      </c>
      <c r="G1381" s="1565">
        <v>1021.06</v>
      </c>
      <c r="H1381" s="1565">
        <v>12437.02</v>
      </c>
      <c r="I1381" s="1565" t="s">
        <v>7805</v>
      </c>
      <c r="J1381" s="1566">
        <v>0</v>
      </c>
      <c r="K1381" s="1554"/>
    </row>
    <row r="1382" spans="1:11" s="793" customFormat="1" ht="28.5" customHeight="1" x14ac:dyDescent="0.25">
      <c r="A1382" s="1565" t="s">
        <v>8076</v>
      </c>
      <c r="B1382" s="1566" t="s">
        <v>3140</v>
      </c>
      <c r="C1382" s="1565" t="s">
        <v>2341</v>
      </c>
      <c r="D1382" s="1565">
        <v>94.89</v>
      </c>
      <c r="E1382" s="1565">
        <v>1155.8599999999999</v>
      </c>
      <c r="F1382" s="1565" t="s">
        <v>21</v>
      </c>
      <c r="G1382" s="1565">
        <v>1021.06</v>
      </c>
      <c r="H1382" s="1565">
        <v>12437.02</v>
      </c>
      <c r="I1382" s="1565" t="s">
        <v>7805</v>
      </c>
      <c r="J1382" s="1566">
        <v>0</v>
      </c>
      <c r="K1382" s="1554"/>
    </row>
    <row r="1383" spans="1:11" s="793" customFormat="1" ht="28.5" customHeight="1" x14ac:dyDescent="0.25">
      <c r="A1383" s="1565" t="s">
        <v>8077</v>
      </c>
      <c r="B1383" s="1566" t="s">
        <v>8078</v>
      </c>
      <c r="C1383" s="1565" t="s">
        <v>2341</v>
      </c>
      <c r="D1383" s="1565">
        <v>94.89</v>
      </c>
      <c r="E1383" s="1565">
        <v>1546.54</v>
      </c>
      <c r="F1383" s="1565" t="s">
        <v>21</v>
      </c>
      <c r="G1383" s="1565">
        <v>1021.06</v>
      </c>
      <c r="H1383" s="1565">
        <v>16640.75</v>
      </c>
      <c r="I1383" s="1565" t="s">
        <v>7805</v>
      </c>
      <c r="J1383" s="1566">
        <v>0</v>
      </c>
      <c r="K1383" s="1554"/>
    </row>
    <row r="1384" spans="1:11" s="793" customFormat="1" ht="28.5" customHeight="1" x14ac:dyDescent="0.25">
      <c r="A1384" s="1565" t="s">
        <v>8079</v>
      </c>
      <c r="B1384" s="1566" t="s">
        <v>8080</v>
      </c>
      <c r="C1384" s="1565" t="s">
        <v>2341</v>
      </c>
      <c r="D1384" s="1565">
        <v>94.89</v>
      </c>
      <c r="E1384" s="1565">
        <v>1546.54</v>
      </c>
      <c r="F1384" s="1565" t="s">
        <v>21</v>
      </c>
      <c r="G1384" s="1565">
        <v>1021.06</v>
      </c>
      <c r="H1384" s="1565">
        <v>16640.75</v>
      </c>
      <c r="I1384" s="1565" t="s">
        <v>7805</v>
      </c>
      <c r="J1384" s="1566">
        <v>0</v>
      </c>
      <c r="K1384" s="1554"/>
    </row>
    <row r="1385" spans="1:11" s="793" customFormat="1" ht="28.5" customHeight="1" x14ac:dyDescent="0.25">
      <c r="A1385" s="1565" t="s">
        <v>8081</v>
      </c>
      <c r="B1385" s="1566" t="s">
        <v>8082</v>
      </c>
      <c r="C1385" s="1565" t="s">
        <v>2341</v>
      </c>
      <c r="D1385" s="1565">
        <v>94.89</v>
      </c>
      <c r="E1385" s="1565">
        <v>1546.54</v>
      </c>
      <c r="F1385" s="1565" t="s">
        <v>21</v>
      </c>
      <c r="G1385" s="1565">
        <v>1021.06</v>
      </c>
      <c r="H1385" s="1565">
        <v>16640.75</v>
      </c>
      <c r="I1385" s="1565" t="s">
        <v>7805</v>
      </c>
      <c r="J1385" s="1566">
        <v>0</v>
      </c>
      <c r="K1385" s="1554"/>
    </row>
    <row r="1386" spans="1:11" s="793" customFormat="1" ht="28.5" customHeight="1" x14ac:dyDescent="0.25">
      <c r="A1386" s="1565" t="s">
        <v>8083</v>
      </c>
      <c r="B1386" s="1566" t="s">
        <v>3148</v>
      </c>
      <c r="C1386" s="1565" t="s">
        <v>2341</v>
      </c>
      <c r="D1386" s="1565">
        <v>48.37</v>
      </c>
      <c r="E1386" s="1565">
        <v>1045.98</v>
      </c>
      <c r="F1386" s="1565" t="s">
        <v>21</v>
      </c>
      <c r="G1386" s="1565">
        <v>520.44000000000005</v>
      </c>
      <c r="H1386" s="1565">
        <v>11254.7</v>
      </c>
      <c r="I1386" s="1565" t="s">
        <v>7805</v>
      </c>
      <c r="J1386" s="1566">
        <v>0</v>
      </c>
      <c r="K1386" s="1554"/>
    </row>
    <row r="1387" spans="1:11" s="793" customFormat="1" ht="28.5" customHeight="1" x14ac:dyDescent="0.25">
      <c r="A1387" s="1565" t="s">
        <v>8084</v>
      </c>
      <c r="B1387" s="1566" t="s">
        <v>3150</v>
      </c>
      <c r="C1387" s="1565" t="s">
        <v>2341</v>
      </c>
      <c r="D1387" s="1565">
        <v>48.37</v>
      </c>
      <c r="E1387" s="1565">
        <v>1064.52</v>
      </c>
      <c r="F1387" s="1565" t="s">
        <v>21</v>
      </c>
      <c r="G1387" s="1565">
        <v>520.44000000000005</v>
      </c>
      <c r="H1387" s="1565">
        <v>11454.19</v>
      </c>
      <c r="I1387" s="1565" t="s">
        <v>7805</v>
      </c>
      <c r="J1387" s="1566">
        <v>0</v>
      </c>
      <c r="K1387" s="1554"/>
    </row>
    <row r="1388" spans="1:11" s="793" customFormat="1" ht="28.5" customHeight="1" x14ac:dyDescent="0.25">
      <c r="A1388" s="1565" t="s">
        <v>8085</v>
      </c>
      <c r="B1388" s="1566" t="s">
        <v>8086</v>
      </c>
      <c r="C1388" s="1565" t="s">
        <v>1363</v>
      </c>
      <c r="D1388" s="1565">
        <v>2645.63</v>
      </c>
      <c r="E1388" s="1565">
        <v>5135.42</v>
      </c>
      <c r="F1388" s="1565" t="s">
        <v>51</v>
      </c>
      <c r="G1388" s="1565">
        <v>86.8</v>
      </c>
      <c r="H1388" s="1565">
        <v>168.48</v>
      </c>
      <c r="I1388" s="1565">
        <v>12.14</v>
      </c>
      <c r="J1388" s="1566">
        <v>0</v>
      </c>
      <c r="K1388" s="1554"/>
    </row>
    <row r="1389" spans="1:11" s="793" customFormat="1" ht="28.5" customHeight="1" x14ac:dyDescent="0.25">
      <c r="A1389" s="1565" t="s">
        <v>8087</v>
      </c>
      <c r="B1389" s="1566" t="s">
        <v>8088</v>
      </c>
      <c r="C1389" s="1565" t="s">
        <v>1363</v>
      </c>
      <c r="D1389" s="1565">
        <v>2645.63</v>
      </c>
      <c r="E1389" s="1565">
        <v>4517.83</v>
      </c>
      <c r="F1389" s="1565" t="s">
        <v>51</v>
      </c>
      <c r="G1389" s="1565">
        <v>86.8</v>
      </c>
      <c r="H1389" s="1565">
        <v>148.22</v>
      </c>
      <c r="I1389" s="1565">
        <v>12.14</v>
      </c>
      <c r="J1389" s="1566">
        <v>0</v>
      </c>
      <c r="K1389" s="1554"/>
    </row>
    <row r="1390" spans="1:11" s="793" customFormat="1" ht="28.5" customHeight="1" x14ac:dyDescent="0.25">
      <c r="A1390" s="1565" t="s">
        <v>8089</v>
      </c>
      <c r="B1390" s="1566" t="s">
        <v>8090</v>
      </c>
      <c r="C1390" s="1565" t="s">
        <v>1363</v>
      </c>
      <c r="D1390" s="1565">
        <v>2645.63</v>
      </c>
      <c r="E1390" s="1565">
        <v>4346.8100000000004</v>
      </c>
      <c r="F1390" s="1565" t="s">
        <v>51</v>
      </c>
      <c r="G1390" s="1565">
        <v>86.8</v>
      </c>
      <c r="H1390" s="1565">
        <v>142.61000000000001</v>
      </c>
      <c r="I1390" s="1565">
        <v>12.14</v>
      </c>
      <c r="J1390" s="1566">
        <v>0</v>
      </c>
      <c r="K1390" s="1554"/>
    </row>
    <row r="1391" spans="1:11" s="793" customFormat="1" ht="28.5" customHeight="1" x14ac:dyDescent="0.25">
      <c r="A1391" s="1565" t="s">
        <v>8091</v>
      </c>
      <c r="B1391" s="1566" t="s">
        <v>8092</v>
      </c>
      <c r="C1391" s="1565" t="s">
        <v>2341</v>
      </c>
      <c r="D1391" s="1565">
        <v>41.69</v>
      </c>
      <c r="E1391" s="1565">
        <v>1012.47</v>
      </c>
      <c r="F1391" s="1565" t="s">
        <v>21</v>
      </c>
      <c r="G1391" s="1565">
        <v>448.57</v>
      </c>
      <c r="H1391" s="1565">
        <v>10894.21</v>
      </c>
      <c r="I1391" s="1565" t="s">
        <v>7805</v>
      </c>
      <c r="J1391" s="1566">
        <v>0</v>
      </c>
      <c r="K1391" s="1554"/>
    </row>
    <row r="1392" spans="1:11" s="793" customFormat="1" ht="28.5" customHeight="1" x14ac:dyDescent="0.25">
      <c r="A1392" s="1565" t="s">
        <v>8093</v>
      </c>
      <c r="B1392" s="1566" t="s">
        <v>3154</v>
      </c>
      <c r="C1392" s="1565" t="s">
        <v>2341</v>
      </c>
      <c r="D1392" s="1565">
        <v>41.46</v>
      </c>
      <c r="E1392" s="1565">
        <v>1014.3</v>
      </c>
      <c r="F1392" s="1565" t="s">
        <v>21</v>
      </c>
      <c r="G1392" s="1565">
        <v>446.09</v>
      </c>
      <c r="H1392" s="1565">
        <v>10913.84</v>
      </c>
      <c r="I1392" s="1565" t="s">
        <v>7805</v>
      </c>
      <c r="J1392" s="1566">
        <v>0</v>
      </c>
      <c r="K1392" s="1554"/>
    </row>
    <row r="1393" spans="1:11" s="793" customFormat="1" ht="28.5" customHeight="1" x14ac:dyDescent="0.25">
      <c r="A1393" s="1565" t="s">
        <v>8094</v>
      </c>
      <c r="B1393" s="1566" t="s">
        <v>3156</v>
      </c>
      <c r="C1393" s="1565" t="s">
        <v>2341</v>
      </c>
      <c r="D1393" s="1565">
        <v>59.76</v>
      </c>
      <c r="E1393" s="1565">
        <v>500.8</v>
      </c>
      <c r="F1393" s="1565" t="s">
        <v>21</v>
      </c>
      <c r="G1393" s="1565">
        <v>643.02</v>
      </c>
      <c r="H1393" s="1565">
        <v>5388.66</v>
      </c>
      <c r="I1393" s="1565" t="s">
        <v>7805</v>
      </c>
      <c r="J1393" s="1566">
        <v>0</v>
      </c>
      <c r="K1393" s="1554"/>
    </row>
    <row r="1394" spans="1:11" s="793" customFormat="1" ht="28.5" customHeight="1" x14ac:dyDescent="0.25">
      <c r="A1394" s="1565" t="s">
        <v>8095</v>
      </c>
      <c r="B1394" s="1566" t="s">
        <v>3158</v>
      </c>
      <c r="C1394" s="1565" t="s">
        <v>2341</v>
      </c>
      <c r="D1394" s="1565">
        <v>59.76</v>
      </c>
      <c r="E1394" s="1565">
        <v>555.48</v>
      </c>
      <c r="F1394" s="1565" t="s">
        <v>21</v>
      </c>
      <c r="G1394" s="1565">
        <v>643.02</v>
      </c>
      <c r="H1394" s="1565">
        <v>5976.96</v>
      </c>
      <c r="I1394" s="1565" t="s">
        <v>7805</v>
      </c>
      <c r="J1394" s="1566">
        <v>0</v>
      </c>
      <c r="K1394" s="1554"/>
    </row>
    <row r="1395" spans="1:11" s="793" customFormat="1" ht="28.5" customHeight="1" x14ac:dyDescent="0.25">
      <c r="A1395" s="1565" t="s">
        <v>8096</v>
      </c>
      <c r="B1395" s="1566" t="s">
        <v>3160</v>
      </c>
      <c r="C1395" s="1565" t="s">
        <v>1138</v>
      </c>
      <c r="D1395" s="1565">
        <v>89.64</v>
      </c>
      <c r="E1395" s="1565">
        <v>597.51</v>
      </c>
      <c r="F1395" s="1565" t="s">
        <v>51</v>
      </c>
      <c r="G1395" s="1565">
        <v>294.08999999999997</v>
      </c>
      <c r="H1395" s="1565">
        <v>1960.33</v>
      </c>
      <c r="I1395" s="1565" t="s">
        <v>7805</v>
      </c>
      <c r="J1395" s="1566">
        <v>0</v>
      </c>
      <c r="K1395" s="1554"/>
    </row>
    <row r="1396" spans="1:11" s="793" customFormat="1" ht="28.5" customHeight="1" x14ac:dyDescent="0.25">
      <c r="A1396" s="1565" t="s">
        <v>8097</v>
      </c>
      <c r="B1396" s="1566" t="s">
        <v>3162</v>
      </c>
      <c r="C1396" s="1565" t="s">
        <v>1138</v>
      </c>
      <c r="D1396" s="1565">
        <v>89.64</v>
      </c>
      <c r="E1396" s="1565">
        <v>230.58</v>
      </c>
      <c r="F1396" s="1565" t="s">
        <v>51</v>
      </c>
      <c r="G1396" s="1565">
        <v>294.08999999999997</v>
      </c>
      <c r="H1396" s="1565">
        <v>756.5</v>
      </c>
      <c r="I1396" s="1565" t="s">
        <v>7805</v>
      </c>
      <c r="J1396" s="1566">
        <v>0</v>
      </c>
      <c r="K1396" s="1554"/>
    </row>
    <row r="1397" spans="1:11" s="793" customFormat="1" ht="28.5" customHeight="1" x14ac:dyDescent="0.25">
      <c r="A1397" s="1565" t="s">
        <v>8098</v>
      </c>
      <c r="B1397" s="1566" t="s">
        <v>3164</v>
      </c>
      <c r="C1397" s="1565" t="s">
        <v>1138</v>
      </c>
      <c r="D1397" s="1565">
        <v>89.64</v>
      </c>
      <c r="E1397" s="1565">
        <v>297.39999999999998</v>
      </c>
      <c r="F1397" s="1565" t="s">
        <v>51</v>
      </c>
      <c r="G1397" s="1565">
        <v>294.08999999999997</v>
      </c>
      <c r="H1397" s="1565">
        <v>975.74</v>
      </c>
      <c r="I1397" s="1565" t="s">
        <v>7805</v>
      </c>
      <c r="J1397" s="1566">
        <v>0</v>
      </c>
      <c r="K1397" s="1554"/>
    </row>
    <row r="1398" spans="1:11" s="793" customFormat="1" ht="28.5" customHeight="1" x14ac:dyDescent="0.25">
      <c r="A1398" s="1565" t="s">
        <v>8099</v>
      </c>
      <c r="B1398" s="1566" t="s">
        <v>8100</v>
      </c>
      <c r="C1398" s="1565" t="s">
        <v>6</v>
      </c>
      <c r="D1398" s="1565">
        <v>33.619999999999997</v>
      </c>
      <c r="E1398" s="1565">
        <v>774.77</v>
      </c>
      <c r="F1398" s="1565" t="s">
        <v>6</v>
      </c>
      <c r="G1398" s="1565">
        <v>33.619999999999997</v>
      </c>
      <c r="H1398" s="1565">
        <v>774.77</v>
      </c>
      <c r="I1398" s="1565">
        <v>12.31</v>
      </c>
      <c r="J1398" s="1566">
        <v>0</v>
      </c>
      <c r="K1398" s="1554"/>
    </row>
    <row r="1399" spans="1:11" s="793" customFormat="1" ht="28.5" customHeight="1" x14ac:dyDescent="0.25">
      <c r="A1399" s="1565" t="s">
        <v>8101</v>
      </c>
      <c r="B1399" s="1566" t="s">
        <v>8102</v>
      </c>
      <c r="C1399" s="1565" t="s">
        <v>1331</v>
      </c>
      <c r="D1399" s="1565">
        <v>10506.55</v>
      </c>
      <c r="E1399" s="1565">
        <v>79988.789999999994</v>
      </c>
      <c r="F1399" s="1565" t="s">
        <v>21</v>
      </c>
      <c r="G1399" s="1565">
        <v>1130.5</v>
      </c>
      <c r="H1399" s="1565">
        <v>8606.7900000000009</v>
      </c>
      <c r="I1399" s="1565">
        <v>12.32</v>
      </c>
      <c r="J1399" s="1566">
        <v>0</v>
      </c>
      <c r="K1399" s="1554"/>
    </row>
    <row r="1400" spans="1:11" s="793" customFormat="1" ht="28.5" customHeight="1" x14ac:dyDescent="0.25">
      <c r="A1400" s="1565" t="s">
        <v>8103</v>
      </c>
      <c r="B1400" s="1566" t="s">
        <v>8104</v>
      </c>
      <c r="C1400" s="1565" t="s">
        <v>2341</v>
      </c>
      <c r="D1400" s="1565">
        <v>28.32</v>
      </c>
      <c r="E1400" s="1565">
        <v>1591.42</v>
      </c>
      <c r="F1400" s="1565" t="s">
        <v>21</v>
      </c>
      <c r="G1400" s="1565">
        <v>304.76</v>
      </c>
      <c r="H1400" s="1565">
        <v>17123.689999999999</v>
      </c>
      <c r="I1400" s="1565">
        <v>12.3</v>
      </c>
      <c r="J1400" s="1566">
        <v>0</v>
      </c>
      <c r="K1400" s="1554"/>
    </row>
    <row r="1401" spans="1:11" s="793" customFormat="1" ht="28.5" customHeight="1" x14ac:dyDescent="0.25">
      <c r="A1401" s="1565" t="s">
        <v>8105</v>
      </c>
      <c r="B1401" s="1566" t="s">
        <v>8106</v>
      </c>
      <c r="C1401" s="1565" t="s">
        <v>2759</v>
      </c>
      <c r="D1401" s="1565">
        <v>41.6</v>
      </c>
      <c r="E1401" s="1565">
        <v>314.75</v>
      </c>
      <c r="F1401" s="1565" t="s">
        <v>22</v>
      </c>
      <c r="G1401" s="1565">
        <v>1468.93</v>
      </c>
      <c r="H1401" s="1565">
        <v>11115.23</v>
      </c>
      <c r="I1401" s="1565">
        <v>12.25</v>
      </c>
      <c r="J1401" s="1566">
        <v>0</v>
      </c>
      <c r="K1401" s="1554"/>
    </row>
    <row r="1402" spans="1:11" s="793" customFormat="1" ht="28.5" customHeight="1" x14ac:dyDescent="0.25">
      <c r="A1402" s="1565" t="s">
        <v>8107</v>
      </c>
      <c r="B1402" s="1566" t="s">
        <v>3166</v>
      </c>
      <c r="C1402" s="1565" t="s">
        <v>2341</v>
      </c>
      <c r="D1402" s="1565">
        <v>287.91000000000003</v>
      </c>
      <c r="E1402" s="1565">
        <v>880.36</v>
      </c>
      <c r="F1402" s="1565" t="s">
        <v>21</v>
      </c>
      <c r="G1402" s="1565">
        <v>3097.87</v>
      </c>
      <c r="H1402" s="1565">
        <v>9472.7199999999993</v>
      </c>
      <c r="I1402" s="1565">
        <v>12.25</v>
      </c>
      <c r="J1402" s="1566">
        <v>0</v>
      </c>
      <c r="K1402" s="1554"/>
    </row>
    <row r="1403" spans="1:11" s="793" customFormat="1" ht="28.5" customHeight="1" x14ac:dyDescent="0.25">
      <c r="A1403" s="1565" t="s">
        <v>8108</v>
      </c>
      <c r="B1403" s="1566" t="s">
        <v>3168</v>
      </c>
      <c r="C1403" s="1565" t="s">
        <v>2341</v>
      </c>
      <c r="D1403" s="1565">
        <v>230.32</v>
      </c>
      <c r="E1403" s="1565">
        <v>801.63</v>
      </c>
      <c r="F1403" s="1565" t="s">
        <v>21</v>
      </c>
      <c r="G1403" s="1565">
        <v>2478.3000000000002</v>
      </c>
      <c r="H1403" s="1565">
        <v>8625.5400000000009</v>
      </c>
      <c r="I1403" s="1565">
        <v>12.25</v>
      </c>
      <c r="J1403" s="1566">
        <v>0</v>
      </c>
      <c r="K1403" s="1554"/>
    </row>
    <row r="1404" spans="1:11" s="793" customFormat="1" ht="28.5" customHeight="1" x14ac:dyDescent="0.25">
      <c r="A1404" s="1565" t="s">
        <v>8109</v>
      </c>
      <c r="B1404" s="1566" t="s">
        <v>3170</v>
      </c>
      <c r="C1404" s="1565" t="s">
        <v>6</v>
      </c>
      <c r="D1404" s="1565">
        <v>3454.88</v>
      </c>
      <c r="E1404" s="1565">
        <v>12751.08</v>
      </c>
      <c r="F1404" s="1565" t="s">
        <v>6</v>
      </c>
      <c r="G1404" s="1565">
        <v>3454.88</v>
      </c>
      <c r="H1404" s="1565">
        <v>12751.08</v>
      </c>
      <c r="I1404" s="1565">
        <v>12.25</v>
      </c>
      <c r="J1404" s="1566">
        <v>0</v>
      </c>
      <c r="K1404" s="1554"/>
    </row>
    <row r="1405" spans="1:11" s="793" customFormat="1" ht="28.5" customHeight="1" x14ac:dyDescent="0.25">
      <c r="A1405" s="1565" t="s">
        <v>8110</v>
      </c>
      <c r="B1405" s="1566" t="s">
        <v>3172</v>
      </c>
      <c r="C1405" s="1565" t="s">
        <v>2341</v>
      </c>
      <c r="D1405" s="1565">
        <v>227.09</v>
      </c>
      <c r="E1405" s="1565">
        <v>990.11</v>
      </c>
      <c r="F1405" s="1565" t="s">
        <v>21</v>
      </c>
      <c r="G1405" s="1565">
        <v>2443.4699999999998</v>
      </c>
      <c r="H1405" s="1565">
        <v>10653.56</v>
      </c>
      <c r="I1405" s="1565">
        <v>12.24</v>
      </c>
      <c r="J1405" s="1566">
        <v>0</v>
      </c>
      <c r="K1405" s="1554"/>
    </row>
    <row r="1406" spans="1:11" s="793" customFormat="1" ht="28.5" customHeight="1" x14ac:dyDescent="0.25">
      <c r="A1406" s="1565" t="s">
        <v>8111</v>
      </c>
      <c r="B1406" s="1566" t="s">
        <v>3174</v>
      </c>
      <c r="C1406" s="1565" t="s">
        <v>2341</v>
      </c>
      <c r="D1406" s="1565">
        <v>271.91000000000003</v>
      </c>
      <c r="E1406" s="1565">
        <v>1196.52</v>
      </c>
      <c r="F1406" s="1565" t="s">
        <v>21</v>
      </c>
      <c r="G1406" s="1565">
        <v>2925.73</v>
      </c>
      <c r="H1406" s="1565">
        <v>12874.59</v>
      </c>
      <c r="I1406" s="1565">
        <v>12.24</v>
      </c>
      <c r="J1406" s="1566">
        <v>0</v>
      </c>
      <c r="K1406" s="1554"/>
    </row>
    <row r="1407" spans="1:11" s="793" customFormat="1" ht="28.5" customHeight="1" x14ac:dyDescent="0.25">
      <c r="A1407" s="1565" t="s">
        <v>8112</v>
      </c>
      <c r="B1407" s="1566" t="s">
        <v>3174</v>
      </c>
      <c r="C1407" s="1565" t="s">
        <v>2341</v>
      </c>
      <c r="D1407" s="1565">
        <v>271.91000000000003</v>
      </c>
      <c r="E1407" s="1565">
        <v>1219.6099999999999</v>
      </c>
      <c r="F1407" s="1565" t="s">
        <v>21</v>
      </c>
      <c r="G1407" s="1565">
        <v>2925.73</v>
      </c>
      <c r="H1407" s="1565">
        <v>13122.98</v>
      </c>
      <c r="I1407" s="1565">
        <v>12.24</v>
      </c>
      <c r="J1407" s="1566">
        <v>0</v>
      </c>
      <c r="K1407" s="1554"/>
    </row>
    <row r="1408" spans="1:11" s="793" customFormat="1" ht="28.5" customHeight="1" x14ac:dyDescent="0.25">
      <c r="A1408" s="1565" t="s">
        <v>8113</v>
      </c>
      <c r="B1408" s="1566" t="s">
        <v>3178</v>
      </c>
      <c r="C1408" s="1565" t="s">
        <v>2341</v>
      </c>
      <c r="D1408" s="1565">
        <v>265.93</v>
      </c>
      <c r="E1408" s="1565">
        <v>1146.81</v>
      </c>
      <c r="F1408" s="1565" t="s">
        <v>21</v>
      </c>
      <c r="G1408" s="1565">
        <v>2861.43</v>
      </c>
      <c r="H1408" s="1565">
        <v>12339.64</v>
      </c>
      <c r="I1408" s="1565">
        <v>12.24</v>
      </c>
      <c r="J1408" s="1566">
        <v>0</v>
      </c>
      <c r="K1408" s="1554"/>
    </row>
    <row r="1409" spans="1:11" s="793" customFormat="1" ht="28.5" customHeight="1" x14ac:dyDescent="0.25">
      <c r="A1409" s="1565" t="s">
        <v>8114</v>
      </c>
      <c r="B1409" s="1566" t="s">
        <v>3180</v>
      </c>
      <c r="C1409" s="1565" t="s">
        <v>2341</v>
      </c>
      <c r="D1409" s="1565">
        <v>265.93</v>
      </c>
      <c r="E1409" s="1565">
        <v>1089.7</v>
      </c>
      <c r="F1409" s="1565" t="s">
        <v>21</v>
      </c>
      <c r="G1409" s="1565">
        <v>2861.43</v>
      </c>
      <c r="H1409" s="1565">
        <v>11725.19</v>
      </c>
      <c r="I1409" s="1565">
        <v>12.24</v>
      </c>
      <c r="J1409" s="1566">
        <v>0</v>
      </c>
      <c r="K1409" s="1554"/>
    </row>
    <row r="1410" spans="1:11" s="793" customFormat="1" ht="28.5" customHeight="1" x14ac:dyDescent="0.25">
      <c r="A1410" s="1565" t="s">
        <v>8115</v>
      </c>
      <c r="B1410" s="1566" t="s">
        <v>8116</v>
      </c>
      <c r="C1410" s="1565" t="s">
        <v>2341</v>
      </c>
      <c r="D1410" s="1565">
        <v>227.09</v>
      </c>
      <c r="E1410" s="1565">
        <v>968.24</v>
      </c>
      <c r="F1410" s="1565" t="s">
        <v>21</v>
      </c>
      <c r="G1410" s="1565">
        <v>2443.4699999999998</v>
      </c>
      <c r="H1410" s="1565">
        <v>10418.24</v>
      </c>
      <c r="I1410" s="1565">
        <v>12.24</v>
      </c>
      <c r="J1410" s="1566">
        <v>0</v>
      </c>
      <c r="K1410" s="1554"/>
    </row>
    <row r="1411" spans="1:11" s="793" customFormat="1" ht="28.5" customHeight="1" x14ac:dyDescent="0.25">
      <c r="A1411" s="1565" t="s">
        <v>8117</v>
      </c>
      <c r="B1411" s="1566" t="s">
        <v>3182</v>
      </c>
      <c r="C1411" s="1565" t="s">
        <v>2341</v>
      </c>
      <c r="D1411" s="1565">
        <v>158.36000000000001</v>
      </c>
      <c r="E1411" s="1565">
        <v>898.3</v>
      </c>
      <c r="F1411" s="1565" t="s">
        <v>21</v>
      </c>
      <c r="G1411" s="1565">
        <v>1704</v>
      </c>
      <c r="H1411" s="1565">
        <v>9665.7000000000007</v>
      </c>
      <c r="I1411" s="1565">
        <v>12.24</v>
      </c>
      <c r="J1411" s="1566">
        <v>0</v>
      </c>
      <c r="K1411" s="1554"/>
    </row>
    <row r="1412" spans="1:11" s="793" customFormat="1" ht="28.5" customHeight="1" x14ac:dyDescent="0.25">
      <c r="A1412" s="1565" t="s">
        <v>8118</v>
      </c>
      <c r="B1412" s="1566" t="s">
        <v>3184</v>
      </c>
      <c r="C1412" s="1565" t="s">
        <v>2341</v>
      </c>
      <c r="D1412" s="1565">
        <v>158.36000000000001</v>
      </c>
      <c r="E1412" s="1565">
        <v>898.3</v>
      </c>
      <c r="F1412" s="1565" t="s">
        <v>21</v>
      </c>
      <c r="G1412" s="1565">
        <v>1704</v>
      </c>
      <c r="H1412" s="1565">
        <v>9665.7000000000007</v>
      </c>
      <c r="I1412" s="1565">
        <v>12.24</v>
      </c>
      <c r="J1412" s="1566">
        <v>0</v>
      </c>
      <c r="K1412" s="1554"/>
    </row>
    <row r="1413" spans="1:11" s="793" customFormat="1" ht="28.5" customHeight="1" x14ac:dyDescent="0.25">
      <c r="A1413" s="1565" t="s">
        <v>8119</v>
      </c>
      <c r="B1413" s="1566" t="s">
        <v>3186</v>
      </c>
      <c r="C1413" s="1565" t="s">
        <v>2341</v>
      </c>
      <c r="D1413" s="1565">
        <v>206.17</v>
      </c>
      <c r="E1413" s="1565">
        <v>1125.93</v>
      </c>
      <c r="F1413" s="1565" t="s">
        <v>21</v>
      </c>
      <c r="G1413" s="1565">
        <v>2218.41</v>
      </c>
      <c r="H1413" s="1565">
        <v>12114.97</v>
      </c>
      <c r="I1413" s="1565">
        <v>12.24</v>
      </c>
      <c r="J1413" s="1566">
        <v>0</v>
      </c>
      <c r="K1413" s="1554"/>
    </row>
    <row r="1414" spans="1:11" s="793" customFormat="1" ht="28.5" customHeight="1" x14ac:dyDescent="0.25">
      <c r="A1414" s="1565" t="s">
        <v>8120</v>
      </c>
      <c r="B1414" s="1566" t="s">
        <v>3188</v>
      </c>
      <c r="C1414" s="1565" t="s">
        <v>2341</v>
      </c>
      <c r="D1414" s="1565">
        <v>128.47999999999999</v>
      </c>
      <c r="E1414" s="1565">
        <v>818.6</v>
      </c>
      <c r="F1414" s="1565" t="s">
        <v>21</v>
      </c>
      <c r="G1414" s="1565">
        <v>1382.49</v>
      </c>
      <c r="H1414" s="1565">
        <v>8808.18</v>
      </c>
      <c r="I1414" s="1565">
        <v>12.24</v>
      </c>
      <c r="J1414" s="1566">
        <v>0</v>
      </c>
      <c r="K1414" s="1554"/>
    </row>
    <row r="1415" spans="1:11" s="793" customFormat="1" ht="28.5" customHeight="1" x14ac:dyDescent="0.25">
      <c r="A1415" s="1565" t="s">
        <v>8121</v>
      </c>
      <c r="B1415" s="1566" t="s">
        <v>3190</v>
      </c>
      <c r="C1415" s="1565" t="s">
        <v>2341</v>
      </c>
      <c r="D1415" s="1565">
        <v>161.35</v>
      </c>
      <c r="E1415" s="1565">
        <v>901.29</v>
      </c>
      <c r="F1415" s="1565" t="s">
        <v>21</v>
      </c>
      <c r="G1415" s="1565">
        <v>1736.15</v>
      </c>
      <c r="H1415" s="1565">
        <v>9697.85</v>
      </c>
      <c r="I1415" s="1565" t="s">
        <v>8060</v>
      </c>
      <c r="J1415" s="1566">
        <v>0</v>
      </c>
      <c r="K1415" s="1554"/>
    </row>
    <row r="1416" spans="1:11" s="793" customFormat="1" ht="28.5" customHeight="1" x14ac:dyDescent="0.25">
      <c r="A1416" s="1565" t="s">
        <v>8122</v>
      </c>
      <c r="B1416" s="1566" t="s">
        <v>8123</v>
      </c>
      <c r="C1416" s="1565" t="s">
        <v>2341</v>
      </c>
      <c r="D1416" s="1565">
        <v>161.35</v>
      </c>
      <c r="E1416" s="1565">
        <v>901.29</v>
      </c>
      <c r="F1416" s="1565" t="s">
        <v>21</v>
      </c>
      <c r="G1416" s="1565">
        <v>1736.15</v>
      </c>
      <c r="H1416" s="1565">
        <v>9697.85</v>
      </c>
      <c r="I1416" s="1565" t="s">
        <v>8060</v>
      </c>
      <c r="J1416" s="1566">
        <v>0</v>
      </c>
      <c r="K1416" s="1554"/>
    </row>
    <row r="1417" spans="1:11" s="793" customFormat="1" ht="28.5" customHeight="1" x14ac:dyDescent="0.25">
      <c r="A1417" s="1565" t="s">
        <v>8124</v>
      </c>
      <c r="B1417" s="1566" t="s">
        <v>3194</v>
      </c>
      <c r="C1417" s="1565" t="s">
        <v>2341</v>
      </c>
      <c r="D1417" s="1565">
        <v>206.17</v>
      </c>
      <c r="E1417" s="1565">
        <v>1125.93</v>
      </c>
      <c r="F1417" s="1565" t="s">
        <v>21</v>
      </c>
      <c r="G1417" s="1565">
        <v>2218.41</v>
      </c>
      <c r="H1417" s="1565">
        <v>12114.97</v>
      </c>
      <c r="I1417" s="1565" t="s">
        <v>8060</v>
      </c>
      <c r="J1417" s="1566">
        <v>0</v>
      </c>
      <c r="K1417" s="1554"/>
    </row>
    <row r="1418" spans="1:11" s="793" customFormat="1" ht="28.5" customHeight="1" x14ac:dyDescent="0.25">
      <c r="A1418" s="1565" t="s">
        <v>8125</v>
      </c>
      <c r="B1418" s="1566" t="s">
        <v>3196</v>
      </c>
      <c r="C1418" s="1565" t="s">
        <v>2341</v>
      </c>
      <c r="D1418" s="1565">
        <v>128.47999999999999</v>
      </c>
      <c r="E1418" s="1565">
        <v>1057.96</v>
      </c>
      <c r="F1418" s="1565" t="s">
        <v>21</v>
      </c>
      <c r="G1418" s="1565">
        <v>1382.49</v>
      </c>
      <c r="H1418" s="1565">
        <v>11383.64</v>
      </c>
      <c r="I1418" s="1565" t="s">
        <v>8060</v>
      </c>
      <c r="J1418" s="1566">
        <v>0</v>
      </c>
      <c r="K1418" s="1554"/>
    </row>
    <row r="1419" spans="1:11" s="793" customFormat="1" ht="28.5" customHeight="1" x14ac:dyDescent="0.25">
      <c r="A1419" s="1565" t="s">
        <v>8126</v>
      </c>
      <c r="B1419" s="1566" t="s">
        <v>8127</v>
      </c>
      <c r="C1419" s="1565" t="s">
        <v>2341</v>
      </c>
      <c r="D1419" s="1565">
        <v>164.34</v>
      </c>
      <c r="E1419" s="1565">
        <v>905.49</v>
      </c>
      <c r="F1419" s="1565" t="s">
        <v>21</v>
      </c>
      <c r="G1419" s="1565">
        <v>1768.3</v>
      </c>
      <c r="H1419" s="1565">
        <v>9743.07</v>
      </c>
      <c r="I1419" s="1565">
        <v>12.24</v>
      </c>
      <c r="J1419" s="1566">
        <v>0</v>
      </c>
      <c r="K1419" s="1554"/>
    </row>
    <row r="1420" spans="1:11" s="793" customFormat="1" ht="28.5" customHeight="1" x14ac:dyDescent="0.25">
      <c r="A1420" s="1565" t="s">
        <v>8128</v>
      </c>
      <c r="B1420" s="1566" t="s">
        <v>3198</v>
      </c>
      <c r="C1420" s="1565" t="s">
        <v>2341</v>
      </c>
      <c r="D1420" s="1565">
        <v>276.39</v>
      </c>
      <c r="E1420" s="1565">
        <v>1191.29</v>
      </c>
      <c r="F1420" s="1565" t="s">
        <v>21</v>
      </c>
      <c r="G1420" s="1565">
        <v>2973.96</v>
      </c>
      <c r="H1420" s="1565">
        <v>12818.23</v>
      </c>
      <c r="I1420" s="1565" t="s">
        <v>8060</v>
      </c>
      <c r="J1420" s="1566">
        <v>0</v>
      </c>
      <c r="K1420" s="1554"/>
    </row>
    <row r="1421" spans="1:11" s="793" customFormat="1" ht="28.5" customHeight="1" x14ac:dyDescent="0.25">
      <c r="A1421" s="1565" t="s">
        <v>3199</v>
      </c>
      <c r="B1421" s="1566" t="s">
        <v>3202</v>
      </c>
      <c r="C1421" s="1565" t="s">
        <v>1331</v>
      </c>
      <c r="D1421" s="1565">
        <v>224.1</v>
      </c>
      <c r="E1421" s="1565">
        <v>431.14</v>
      </c>
      <c r="F1421" s="1565" t="s">
        <v>21</v>
      </c>
      <c r="G1421" s="1565">
        <v>24.11</v>
      </c>
      <c r="H1421" s="1565">
        <v>46.39</v>
      </c>
      <c r="I1421" s="1565">
        <v>13.7</v>
      </c>
      <c r="J1421" s="1566">
        <v>0</v>
      </c>
      <c r="K1421" s="1554"/>
    </row>
    <row r="1422" spans="1:11" s="793" customFormat="1" ht="28.5" customHeight="1" x14ac:dyDescent="0.25">
      <c r="A1422" s="1565" t="s">
        <v>8129</v>
      </c>
      <c r="B1422" s="1566" t="s">
        <v>3208</v>
      </c>
      <c r="C1422" s="1565" t="s">
        <v>1331</v>
      </c>
      <c r="D1422" s="1565">
        <v>760.07</v>
      </c>
      <c r="E1422" s="1565">
        <v>1306.47</v>
      </c>
      <c r="F1422" s="1565" t="s">
        <v>21</v>
      </c>
      <c r="G1422" s="1565">
        <v>81.78</v>
      </c>
      <c r="H1422" s="1565">
        <v>140.58000000000001</v>
      </c>
      <c r="I1422" s="1565" t="s">
        <v>8130</v>
      </c>
      <c r="J1422" s="1566">
        <v>0</v>
      </c>
      <c r="K1422" s="1554"/>
    </row>
    <row r="1423" spans="1:11" s="793" customFormat="1" ht="28.5" customHeight="1" x14ac:dyDescent="0.25">
      <c r="A1423" s="1565" t="s">
        <v>8131</v>
      </c>
      <c r="B1423" s="1566" t="s">
        <v>3210</v>
      </c>
      <c r="C1423" s="1565" t="s">
        <v>1331</v>
      </c>
      <c r="D1423" s="1565">
        <v>575.80999999999995</v>
      </c>
      <c r="E1423" s="1565">
        <v>995.88</v>
      </c>
      <c r="F1423" s="1565" t="s">
        <v>21</v>
      </c>
      <c r="G1423" s="1565">
        <v>61.96</v>
      </c>
      <c r="H1423" s="1565">
        <v>107.16</v>
      </c>
      <c r="I1423" s="1565" t="s">
        <v>8130</v>
      </c>
      <c r="J1423" s="1566">
        <v>0</v>
      </c>
      <c r="K1423" s="1554"/>
    </row>
    <row r="1424" spans="1:11" s="793" customFormat="1" ht="28.5" customHeight="1" x14ac:dyDescent="0.25">
      <c r="A1424" s="1565" t="s">
        <v>8132</v>
      </c>
      <c r="B1424" s="1566" t="s">
        <v>3212</v>
      </c>
      <c r="C1424" s="1565" t="s">
        <v>1331</v>
      </c>
      <c r="D1424" s="1565">
        <v>460.65</v>
      </c>
      <c r="E1424" s="1565">
        <v>748.64</v>
      </c>
      <c r="F1424" s="1565" t="s">
        <v>21</v>
      </c>
      <c r="G1424" s="1565">
        <v>49.57</v>
      </c>
      <c r="H1424" s="1565">
        <v>80.55</v>
      </c>
      <c r="I1424" s="1565" t="s">
        <v>8133</v>
      </c>
      <c r="J1424" s="1566">
        <v>0</v>
      </c>
      <c r="K1424" s="1554"/>
    </row>
    <row r="1425" spans="1:11" s="793" customFormat="1" ht="28.5" customHeight="1" x14ac:dyDescent="0.25">
      <c r="A1425" s="1565" t="s">
        <v>8134</v>
      </c>
      <c r="B1425" s="1566" t="s">
        <v>3214</v>
      </c>
      <c r="C1425" s="1565" t="s">
        <v>1331</v>
      </c>
      <c r="D1425" s="1565">
        <v>391.55</v>
      </c>
      <c r="E1425" s="1565">
        <v>616.38</v>
      </c>
      <c r="F1425" s="1565" t="s">
        <v>21</v>
      </c>
      <c r="G1425" s="1565">
        <v>42.13</v>
      </c>
      <c r="H1425" s="1565">
        <v>66.319999999999993</v>
      </c>
      <c r="I1425" s="1565" t="s">
        <v>8133</v>
      </c>
      <c r="J1425" s="1566">
        <v>0</v>
      </c>
      <c r="K1425" s="1554"/>
    </row>
    <row r="1426" spans="1:11" s="793" customFormat="1" ht="28.5" customHeight="1" x14ac:dyDescent="0.25">
      <c r="A1426" s="1565" t="s">
        <v>8135</v>
      </c>
      <c r="B1426" s="1566" t="s">
        <v>3216</v>
      </c>
      <c r="C1426" s="1565" t="s">
        <v>1331</v>
      </c>
      <c r="D1426" s="1565">
        <v>760.07</v>
      </c>
      <c r="E1426" s="1565">
        <v>1306.47</v>
      </c>
      <c r="F1426" s="1565" t="s">
        <v>21</v>
      </c>
      <c r="G1426" s="1565">
        <v>81.78</v>
      </c>
      <c r="H1426" s="1565">
        <v>140.58000000000001</v>
      </c>
      <c r="I1426" s="1565" t="s">
        <v>8133</v>
      </c>
      <c r="J1426" s="1566">
        <v>0</v>
      </c>
      <c r="K1426" s="1554"/>
    </row>
    <row r="1427" spans="1:11" s="793" customFormat="1" ht="28.5" customHeight="1" x14ac:dyDescent="0.25">
      <c r="A1427" s="1565" t="s">
        <v>8136</v>
      </c>
      <c r="B1427" s="1566" t="s">
        <v>3218</v>
      </c>
      <c r="C1427" s="1565" t="s">
        <v>1331</v>
      </c>
      <c r="D1427" s="1565">
        <v>575.80999999999995</v>
      </c>
      <c r="E1427" s="1565">
        <v>995.88</v>
      </c>
      <c r="F1427" s="1565" t="s">
        <v>21</v>
      </c>
      <c r="G1427" s="1565">
        <v>61.96</v>
      </c>
      <c r="H1427" s="1565">
        <v>107.16</v>
      </c>
      <c r="I1427" s="1565" t="s">
        <v>8133</v>
      </c>
      <c r="J1427" s="1566">
        <v>0</v>
      </c>
      <c r="K1427" s="1554"/>
    </row>
    <row r="1428" spans="1:11" s="793" customFormat="1" ht="28.5" customHeight="1" x14ac:dyDescent="0.25">
      <c r="A1428" s="1565" t="s">
        <v>8137</v>
      </c>
      <c r="B1428" s="1566" t="s">
        <v>3220</v>
      </c>
      <c r="C1428" s="1565" t="s">
        <v>1331</v>
      </c>
      <c r="D1428" s="1565">
        <v>460.65</v>
      </c>
      <c r="E1428" s="1565">
        <v>748.64</v>
      </c>
      <c r="F1428" s="1565" t="s">
        <v>21</v>
      </c>
      <c r="G1428" s="1565">
        <v>49.57</v>
      </c>
      <c r="H1428" s="1565">
        <v>80.55</v>
      </c>
      <c r="I1428" s="1565" t="s">
        <v>8133</v>
      </c>
      <c r="J1428" s="1566">
        <v>0</v>
      </c>
      <c r="K1428" s="1554"/>
    </row>
    <row r="1429" spans="1:11" s="793" customFormat="1" ht="28.5" customHeight="1" x14ac:dyDescent="0.25">
      <c r="A1429" s="1565" t="s">
        <v>8138</v>
      </c>
      <c r="B1429" s="1566" t="s">
        <v>3222</v>
      </c>
      <c r="C1429" s="1565" t="s">
        <v>1331</v>
      </c>
      <c r="D1429" s="1565">
        <v>391.55</v>
      </c>
      <c r="E1429" s="1565">
        <v>616.38</v>
      </c>
      <c r="F1429" s="1565" t="s">
        <v>21</v>
      </c>
      <c r="G1429" s="1565">
        <v>42.13</v>
      </c>
      <c r="H1429" s="1565">
        <v>66.319999999999993</v>
      </c>
      <c r="I1429" s="1565" t="s">
        <v>8133</v>
      </c>
      <c r="J1429" s="1566">
        <v>0</v>
      </c>
      <c r="K1429" s="1554"/>
    </row>
    <row r="1430" spans="1:11" s="793" customFormat="1" ht="28.5" customHeight="1" x14ac:dyDescent="0.25">
      <c r="A1430" s="1565" t="s">
        <v>8139</v>
      </c>
      <c r="B1430" s="1566" t="s">
        <v>3224</v>
      </c>
      <c r="C1430" s="1565" t="s">
        <v>1363</v>
      </c>
      <c r="D1430" s="1565">
        <v>391.55</v>
      </c>
      <c r="E1430" s="1565">
        <v>665.34</v>
      </c>
      <c r="F1430" s="1565" t="s">
        <v>51</v>
      </c>
      <c r="G1430" s="1565">
        <v>12.85</v>
      </c>
      <c r="H1430" s="1565">
        <v>21.83</v>
      </c>
      <c r="I1430" s="1565" t="s">
        <v>8133</v>
      </c>
      <c r="J1430" s="1566">
        <v>0</v>
      </c>
      <c r="K1430" s="1554"/>
    </row>
    <row r="1431" spans="1:11" s="793" customFormat="1" ht="28.5" customHeight="1" x14ac:dyDescent="0.25">
      <c r="A1431" s="1565" t="s">
        <v>8140</v>
      </c>
      <c r="B1431" s="1566" t="s">
        <v>8141</v>
      </c>
      <c r="C1431" s="1565" t="s">
        <v>1363</v>
      </c>
      <c r="D1431" s="1565">
        <v>276.39</v>
      </c>
      <c r="E1431" s="1565">
        <v>487.01</v>
      </c>
      <c r="F1431" s="1565" t="s">
        <v>51</v>
      </c>
      <c r="G1431" s="1565">
        <v>9.07</v>
      </c>
      <c r="H1431" s="1565">
        <v>15.98</v>
      </c>
      <c r="I1431" s="1565" t="s">
        <v>8133</v>
      </c>
      <c r="J1431" s="1566">
        <v>0</v>
      </c>
      <c r="K1431" s="1554"/>
    </row>
    <row r="1432" spans="1:11" s="793" customFormat="1" ht="28.5" customHeight="1" x14ac:dyDescent="0.25">
      <c r="A1432" s="1565" t="s">
        <v>8142</v>
      </c>
      <c r="B1432" s="1566" t="s">
        <v>3228</v>
      </c>
      <c r="C1432" s="1565" t="s">
        <v>906</v>
      </c>
      <c r="D1432" s="1565">
        <v>1696.31</v>
      </c>
      <c r="E1432" s="1565">
        <v>2759.53</v>
      </c>
      <c r="F1432" s="1565" t="s">
        <v>906</v>
      </c>
      <c r="G1432" s="1565">
        <v>1696.31</v>
      </c>
      <c r="H1432" s="1565">
        <v>2759.53</v>
      </c>
      <c r="I1432" s="1565" t="s">
        <v>8133</v>
      </c>
      <c r="J1432" s="1566">
        <v>0</v>
      </c>
      <c r="K1432" s="1554"/>
    </row>
    <row r="1433" spans="1:11" s="793" customFormat="1" ht="28.5" customHeight="1" x14ac:dyDescent="0.25">
      <c r="A1433" s="1565" t="s">
        <v>8143</v>
      </c>
      <c r="B1433" s="1566" t="s">
        <v>3230</v>
      </c>
      <c r="C1433" s="1565" t="s">
        <v>906</v>
      </c>
      <c r="D1433" s="1565">
        <v>1322.81</v>
      </c>
      <c r="E1433" s="1565">
        <v>1995.55</v>
      </c>
      <c r="F1433" s="1565" t="s">
        <v>906</v>
      </c>
      <c r="G1433" s="1565">
        <v>1322.81</v>
      </c>
      <c r="H1433" s="1565">
        <v>1995.55</v>
      </c>
      <c r="I1433" s="1565" t="s">
        <v>8133</v>
      </c>
      <c r="J1433" s="1566">
        <v>0</v>
      </c>
      <c r="K1433" s="1554"/>
    </row>
    <row r="1434" spans="1:11" s="793" customFormat="1" ht="28.5" customHeight="1" x14ac:dyDescent="0.25">
      <c r="A1434" s="1565" t="s">
        <v>8144</v>
      </c>
      <c r="B1434" s="1566" t="s">
        <v>3232</v>
      </c>
      <c r="C1434" s="1565" t="s">
        <v>906</v>
      </c>
      <c r="D1434" s="1565">
        <v>3392.63</v>
      </c>
      <c r="E1434" s="1565">
        <v>5449.81</v>
      </c>
      <c r="F1434" s="1565" t="s">
        <v>906</v>
      </c>
      <c r="G1434" s="1565">
        <v>3392.63</v>
      </c>
      <c r="H1434" s="1565">
        <v>5449.81</v>
      </c>
      <c r="I1434" s="1565" t="s">
        <v>8133</v>
      </c>
      <c r="J1434" s="1566">
        <v>0</v>
      </c>
      <c r="K1434" s="1554"/>
    </row>
    <row r="1435" spans="1:11" s="793" customFormat="1" ht="28.5" customHeight="1" x14ac:dyDescent="0.25">
      <c r="A1435" s="1565" t="s">
        <v>8145</v>
      </c>
      <c r="B1435" s="1566" t="s">
        <v>3234</v>
      </c>
      <c r="C1435" s="1565" t="s">
        <v>906</v>
      </c>
      <c r="D1435" s="1565">
        <v>1898.63</v>
      </c>
      <c r="E1435" s="1565">
        <v>3094.44</v>
      </c>
      <c r="F1435" s="1565" t="s">
        <v>906</v>
      </c>
      <c r="G1435" s="1565">
        <v>1898.63</v>
      </c>
      <c r="H1435" s="1565">
        <v>3094.44</v>
      </c>
      <c r="I1435" s="1565" t="s">
        <v>8133</v>
      </c>
      <c r="J1435" s="1566">
        <v>0</v>
      </c>
      <c r="K1435" s="1554"/>
    </row>
    <row r="1436" spans="1:11" s="793" customFormat="1" ht="28.5" customHeight="1" x14ac:dyDescent="0.25">
      <c r="A1436" s="1565" t="s">
        <v>8146</v>
      </c>
      <c r="B1436" s="1566" t="s">
        <v>3236</v>
      </c>
      <c r="C1436" s="1565" t="s">
        <v>1331</v>
      </c>
      <c r="D1436" s="1565">
        <v>844.11</v>
      </c>
      <c r="E1436" s="1565">
        <v>1648.92</v>
      </c>
      <c r="F1436" s="1565" t="s">
        <v>21</v>
      </c>
      <c r="G1436" s="1565">
        <v>90.83</v>
      </c>
      <c r="H1436" s="1565">
        <v>177.42</v>
      </c>
      <c r="I1436" s="1565" t="s">
        <v>8130</v>
      </c>
      <c r="J1436" s="1566">
        <v>0</v>
      </c>
      <c r="K1436" s="1554"/>
    </row>
    <row r="1437" spans="1:11" s="793" customFormat="1" ht="28.5" customHeight="1" x14ac:dyDescent="0.25">
      <c r="A1437" s="1565" t="s">
        <v>8147</v>
      </c>
      <c r="B1437" s="1566" t="s">
        <v>3238</v>
      </c>
      <c r="C1437" s="1565" t="s">
        <v>1331</v>
      </c>
      <c r="D1437" s="1565">
        <v>438.24</v>
      </c>
      <c r="E1437" s="1565">
        <v>1116.72</v>
      </c>
      <c r="F1437" s="1565" t="s">
        <v>21</v>
      </c>
      <c r="G1437" s="1565">
        <v>47.15</v>
      </c>
      <c r="H1437" s="1565">
        <v>120.16</v>
      </c>
      <c r="I1437" s="1565" t="s">
        <v>8130</v>
      </c>
      <c r="J1437" s="1566">
        <v>0</v>
      </c>
      <c r="K1437" s="1554"/>
    </row>
    <row r="1438" spans="1:11" s="793" customFormat="1" ht="28.5" customHeight="1" x14ac:dyDescent="0.25">
      <c r="A1438" s="1565" t="s">
        <v>8148</v>
      </c>
      <c r="B1438" s="1566" t="s">
        <v>3240</v>
      </c>
      <c r="C1438" s="1565" t="s">
        <v>1331</v>
      </c>
      <c r="D1438" s="1565">
        <v>511.07</v>
      </c>
      <c r="E1438" s="1565">
        <v>994.31</v>
      </c>
      <c r="F1438" s="1565" t="s">
        <v>21</v>
      </c>
      <c r="G1438" s="1565">
        <v>54.99</v>
      </c>
      <c r="H1438" s="1565">
        <v>106.99</v>
      </c>
      <c r="I1438" s="1565" t="s">
        <v>8133</v>
      </c>
      <c r="J1438" s="1566">
        <v>0</v>
      </c>
      <c r="K1438" s="1554"/>
    </row>
    <row r="1439" spans="1:11" s="793" customFormat="1" ht="28.5" customHeight="1" x14ac:dyDescent="0.25">
      <c r="A1439" s="1565" t="s">
        <v>8149</v>
      </c>
      <c r="B1439" s="1566" t="s">
        <v>3242</v>
      </c>
      <c r="C1439" s="1565" t="s">
        <v>1331</v>
      </c>
      <c r="D1439" s="1565">
        <v>276.39</v>
      </c>
      <c r="E1439" s="1565">
        <v>667.74</v>
      </c>
      <c r="F1439" s="1565" t="s">
        <v>21</v>
      </c>
      <c r="G1439" s="1565">
        <v>29.74</v>
      </c>
      <c r="H1439" s="1565">
        <v>71.849999999999994</v>
      </c>
      <c r="I1439" s="1565" t="s">
        <v>8133</v>
      </c>
      <c r="J1439" s="1566">
        <v>0</v>
      </c>
      <c r="K1439" s="1554"/>
    </row>
    <row r="1440" spans="1:11" s="793" customFormat="1" ht="28.5" customHeight="1" x14ac:dyDescent="0.25">
      <c r="A1440" s="1565" t="s">
        <v>8150</v>
      </c>
      <c r="B1440" s="1566" t="s">
        <v>8151</v>
      </c>
      <c r="C1440" s="1565" t="s">
        <v>1331</v>
      </c>
      <c r="D1440" s="1565">
        <v>844.11</v>
      </c>
      <c r="E1440" s="1565">
        <v>1648.92</v>
      </c>
      <c r="F1440" s="1565" t="s">
        <v>21</v>
      </c>
      <c r="G1440" s="1565">
        <v>90.83</v>
      </c>
      <c r="H1440" s="1565">
        <v>177.42</v>
      </c>
      <c r="I1440" s="1565" t="s">
        <v>8133</v>
      </c>
      <c r="J1440" s="1566">
        <v>0</v>
      </c>
      <c r="K1440" s="1554"/>
    </row>
    <row r="1441" spans="1:11" s="793" customFormat="1" ht="28.5" customHeight="1" x14ac:dyDescent="0.25">
      <c r="A1441" s="1565" t="s">
        <v>8152</v>
      </c>
      <c r="B1441" s="1566" t="s">
        <v>3246</v>
      </c>
      <c r="C1441" s="1565" t="s">
        <v>1331</v>
      </c>
      <c r="D1441" s="1565">
        <v>438.24</v>
      </c>
      <c r="E1441" s="1565">
        <v>1116.72</v>
      </c>
      <c r="F1441" s="1565" t="s">
        <v>21</v>
      </c>
      <c r="G1441" s="1565">
        <v>47.15</v>
      </c>
      <c r="H1441" s="1565">
        <v>120.16</v>
      </c>
      <c r="I1441" s="1565" t="s">
        <v>8133</v>
      </c>
      <c r="J1441" s="1566">
        <v>0</v>
      </c>
      <c r="K1441" s="1554"/>
    </row>
    <row r="1442" spans="1:11" s="793" customFormat="1" ht="28.5" customHeight="1" x14ac:dyDescent="0.25">
      <c r="A1442" s="1565" t="s">
        <v>8153</v>
      </c>
      <c r="B1442" s="1566" t="s">
        <v>3248</v>
      </c>
      <c r="C1442" s="1565" t="s">
        <v>1331</v>
      </c>
      <c r="D1442" s="1565">
        <v>511.07</v>
      </c>
      <c r="E1442" s="1565">
        <v>976.56</v>
      </c>
      <c r="F1442" s="1565" t="s">
        <v>21</v>
      </c>
      <c r="G1442" s="1565">
        <v>54.99</v>
      </c>
      <c r="H1442" s="1565">
        <v>105.08</v>
      </c>
      <c r="I1442" s="1565" t="s">
        <v>8133</v>
      </c>
      <c r="J1442" s="1566">
        <v>0</v>
      </c>
      <c r="K1442" s="1554"/>
    </row>
    <row r="1443" spans="1:11" s="793" customFormat="1" ht="28.5" customHeight="1" x14ac:dyDescent="0.25">
      <c r="A1443" s="1565" t="s">
        <v>8154</v>
      </c>
      <c r="B1443" s="1566" t="s">
        <v>3250</v>
      </c>
      <c r="C1443" s="1565" t="s">
        <v>1331</v>
      </c>
      <c r="D1443" s="1565">
        <v>276.39</v>
      </c>
      <c r="E1443" s="1565">
        <v>650</v>
      </c>
      <c r="F1443" s="1565" t="s">
        <v>21</v>
      </c>
      <c r="G1443" s="1565">
        <v>29.74</v>
      </c>
      <c r="H1443" s="1565">
        <v>69.94</v>
      </c>
      <c r="I1443" s="1565" t="s">
        <v>8133</v>
      </c>
      <c r="J1443" s="1566">
        <v>0</v>
      </c>
      <c r="K1443" s="1554"/>
    </row>
    <row r="1444" spans="1:11" s="793" customFormat="1" ht="28.5" customHeight="1" x14ac:dyDescent="0.25">
      <c r="A1444" s="1565" t="s">
        <v>8155</v>
      </c>
      <c r="B1444" s="1566" t="s">
        <v>3252</v>
      </c>
      <c r="C1444" s="1565" t="s">
        <v>1363</v>
      </c>
      <c r="D1444" s="1565">
        <v>414.59</v>
      </c>
      <c r="E1444" s="1565">
        <v>790.56</v>
      </c>
      <c r="F1444" s="1565" t="s">
        <v>51</v>
      </c>
      <c r="G1444" s="1565">
        <v>13.6</v>
      </c>
      <c r="H1444" s="1565">
        <v>25.94</v>
      </c>
      <c r="I1444" s="1565" t="s">
        <v>8133</v>
      </c>
      <c r="J1444" s="1566">
        <v>0</v>
      </c>
      <c r="K1444" s="1554"/>
    </row>
    <row r="1445" spans="1:11" s="793" customFormat="1" ht="28.5" customHeight="1" x14ac:dyDescent="0.25">
      <c r="A1445" s="1565" t="s">
        <v>8156</v>
      </c>
      <c r="B1445" s="1566" t="s">
        <v>3254</v>
      </c>
      <c r="C1445" s="1565" t="s">
        <v>1363</v>
      </c>
      <c r="D1445" s="1565">
        <v>207.29</v>
      </c>
      <c r="E1445" s="1565">
        <v>508.61</v>
      </c>
      <c r="F1445" s="1565" t="s">
        <v>51</v>
      </c>
      <c r="G1445" s="1565">
        <v>6.8</v>
      </c>
      <c r="H1445" s="1565">
        <v>16.690000000000001</v>
      </c>
      <c r="I1445" s="1565" t="s">
        <v>8133</v>
      </c>
      <c r="J1445" s="1566">
        <v>0</v>
      </c>
      <c r="K1445" s="1554"/>
    </row>
    <row r="1446" spans="1:11" s="793" customFormat="1" ht="28.5" customHeight="1" x14ac:dyDescent="0.25">
      <c r="A1446" s="1565" t="s">
        <v>8157</v>
      </c>
      <c r="B1446" s="1566" t="s">
        <v>3256</v>
      </c>
      <c r="C1446" s="1565" t="s">
        <v>906</v>
      </c>
      <c r="D1446" s="1565">
        <v>1727.44</v>
      </c>
      <c r="E1446" s="1565">
        <v>3347.16</v>
      </c>
      <c r="F1446" s="1565" t="s">
        <v>906</v>
      </c>
      <c r="G1446" s="1565">
        <v>1727.44</v>
      </c>
      <c r="H1446" s="1565">
        <v>3347.16</v>
      </c>
      <c r="I1446" s="1565" t="s">
        <v>8133</v>
      </c>
      <c r="J1446" s="1566">
        <v>0</v>
      </c>
      <c r="K1446" s="1554"/>
    </row>
    <row r="1447" spans="1:11" s="793" customFormat="1" ht="28.5" customHeight="1" x14ac:dyDescent="0.25">
      <c r="A1447" s="1565" t="s">
        <v>8158</v>
      </c>
      <c r="B1447" s="1566" t="s">
        <v>3258</v>
      </c>
      <c r="C1447" s="1565" t="s">
        <v>906</v>
      </c>
      <c r="D1447" s="1565">
        <v>864.65</v>
      </c>
      <c r="E1447" s="1565">
        <v>2168.54</v>
      </c>
      <c r="F1447" s="1565" t="s">
        <v>906</v>
      </c>
      <c r="G1447" s="1565">
        <v>864.65</v>
      </c>
      <c r="H1447" s="1565">
        <v>2168.54</v>
      </c>
      <c r="I1447" s="1565" t="s">
        <v>8133</v>
      </c>
      <c r="J1447" s="1566">
        <v>0</v>
      </c>
      <c r="K1447" s="1554"/>
    </row>
    <row r="1448" spans="1:11" s="793" customFormat="1" ht="28.5" customHeight="1" x14ac:dyDescent="0.25">
      <c r="A1448" s="1565" t="s">
        <v>8159</v>
      </c>
      <c r="B1448" s="1566" t="s">
        <v>3260</v>
      </c>
      <c r="C1448" s="1565" t="s">
        <v>906</v>
      </c>
      <c r="D1448" s="1565">
        <v>3423.75</v>
      </c>
      <c r="E1448" s="1565">
        <v>6554.25</v>
      </c>
      <c r="F1448" s="1565" t="s">
        <v>906</v>
      </c>
      <c r="G1448" s="1565">
        <v>3423.75</v>
      </c>
      <c r="H1448" s="1565">
        <v>6554.25</v>
      </c>
      <c r="I1448" s="1565" t="s">
        <v>8133</v>
      </c>
      <c r="J1448" s="1566">
        <v>0</v>
      </c>
      <c r="K1448" s="1554"/>
    </row>
    <row r="1449" spans="1:11" s="793" customFormat="1" ht="28.5" customHeight="1" x14ac:dyDescent="0.25">
      <c r="A1449" s="1565" t="s">
        <v>8160</v>
      </c>
      <c r="B1449" s="1566" t="s">
        <v>8161</v>
      </c>
      <c r="C1449" s="1565" t="s">
        <v>906</v>
      </c>
      <c r="D1449" s="1565">
        <v>1525.13</v>
      </c>
      <c r="E1449" s="1565">
        <v>3851.69</v>
      </c>
      <c r="F1449" s="1565" t="s">
        <v>906</v>
      </c>
      <c r="G1449" s="1565">
        <v>1525.13</v>
      </c>
      <c r="H1449" s="1565">
        <v>3851.69</v>
      </c>
      <c r="I1449" s="1565" t="s">
        <v>8133</v>
      </c>
      <c r="J1449" s="1566">
        <v>0</v>
      </c>
      <c r="K1449" s="1554"/>
    </row>
    <row r="1450" spans="1:11" s="793" customFormat="1" ht="28.5" customHeight="1" x14ac:dyDescent="0.25">
      <c r="A1450" s="1565" t="s">
        <v>8162</v>
      </c>
      <c r="B1450" s="1566" t="s">
        <v>3264</v>
      </c>
      <c r="C1450" s="1565" t="s">
        <v>1331</v>
      </c>
      <c r="D1450" s="1565">
        <v>89.64</v>
      </c>
      <c r="E1450" s="1565">
        <v>230.17</v>
      </c>
      <c r="F1450" s="1565" t="s">
        <v>21</v>
      </c>
      <c r="G1450" s="1565">
        <v>9.65</v>
      </c>
      <c r="H1450" s="1565">
        <v>24.77</v>
      </c>
      <c r="I1450" s="1565" t="s">
        <v>8163</v>
      </c>
      <c r="J1450" s="1566">
        <v>0</v>
      </c>
      <c r="K1450" s="1554"/>
    </row>
    <row r="1451" spans="1:11" s="793" customFormat="1" ht="28.5" customHeight="1" x14ac:dyDescent="0.25">
      <c r="A1451" s="1565" t="s">
        <v>8164</v>
      </c>
      <c r="B1451" s="1566" t="s">
        <v>3266</v>
      </c>
      <c r="C1451" s="1565" t="s">
        <v>1331</v>
      </c>
      <c r="D1451" s="1565">
        <v>2303.25</v>
      </c>
      <c r="E1451" s="1565">
        <v>4600.5200000000004</v>
      </c>
      <c r="F1451" s="1565" t="s">
        <v>21</v>
      </c>
      <c r="G1451" s="1565">
        <v>247.83</v>
      </c>
      <c r="H1451" s="1565">
        <v>495.02</v>
      </c>
      <c r="I1451" s="1565">
        <v>11.7</v>
      </c>
      <c r="J1451" s="1566">
        <v>0</v>
      </c>
      <c r="K1451" s="1554"/>
    </row>
    <row r="1452" spans="1:11" s="793" customFormat="1" ht="28.5" customHeight="1" x14ac:dyDescent="0.25">
      <c r="A1452" s="1565" t="s">
        <v>8165</v>
      </c>
      <c r="B1452" s="1566" t="s">
        <v>3268</v>
      </c>
      <c r="C1452" s="1565" t="s">
        <v>3269</v>
      </c>
      <c r="D1452" s="1565">
        <v>11516.25</v>
      </c>
      <c r="E1452" s="1565">
        <v>21725.919999999998</v>
      </c>
      <c r="F1452" s="1565" t="s">
        <v>21</v>
      </c>
      <c r="G1452" s="1565">
        <v>61.96</v>
      </c>
      <c r="H1452" s="1565">
        <v>116.89</v>
      </c>
      <c r="I1452" s="1565">
        <v>13.1</v>
      </c>
      <c r="J1452" s="1566">
        <v>0</v>
      </c>
      <c r="K1452" s="1554"/>
    </row>
    <row r="1453" spans="1:11" s="793" customFormat="1" ht="28.5" customHeight="1" x14ac:dyDescent="0.25">
      <c r="A1453" s="1565" t="s">
        <v>8166</v>
      </c>
      <c r="B1453" s="1566" t="s">
        <v>3271</v>
      </c>
      <c r="C1453" s="1565" t="s">
        <v>3269</v>
      </c>
      <c r="D1453" s="1565">
        <v>8827.0499999999993</v>
      </c>
      <c r="E1453" s="1565">
        <v>15717.56</v>
      </c>
      <c r="F1453" s="1565" t="s">
        <v>21</v>
      </c>
      <c r="G1453" s="1565">
        <v>47.49</v>
      </c>
      <c r="H1453" s="1565">
        <v>84.56</v>
      </c>
      <c r="I1453" s="1565">
        <v>13.1</v>
      </c>
      <c r="J1453" s="1566">
        <v>0</v>
      </c>
      <c r="K1453" s="1554"/>
    </row>
    <row r="1454" spans="1:11" s="793" customFormat="1" ht="28.5" customHeight="1" x14ac:dyDescent="0.25">
      <c r="A1454" s="1565" t="s">
        <v>8167</v>
      </c>
      <c r="B1454" s="1566" t="s">
        <v>3273</v>
      </c>
      <c r="C1454" s="1565" t="s">
        <v>1331</v>
      </c>
      <c r="D1454" s="1565">
        <v>7532.25</v>
      </c>
      <c r="E1454" s="1565">
        <v>8921.52</v>
      </c>
      <c r="F1454" s="1565" t="s">
        <v>21</v>
      </c>
      <c r="G1454" s="1565">
        <v>810.47</v>
      </c>
      <c r="H1454" s="1565">
        <v>959.96</v>
      </c>
      <c r="I1454" s="1565">
        <v>13.5</v>
      </c>
      <c r="J1454" s="1566">
        <v>0</v>
      </c>
      <c r="K1454" s="1554"/>
    </row>
    <row r="1455" spans="1:11" s="793" customFormat="1" ht="28.5" customHeight="1" x14ac:dyDescent="0.25">
      <c r="A1455" s="1565" t="s">
        <v>8168</v>
      </c>
      <c r="B1455" s="1566" t="s">
        <v>3275</v>
      </c>
      <c r="C1455" s="1565" t="s">
        <v>1331</v>
      </c>
      <c r="D1455" s="1565">
        <v>3797.25</v>
      </c>
      <c r="E1455" s="1565">
        <v>4502.04</v>
      </c>
      <c r="F1455" s="1565" t="s">
        <v>21</v>
      </c>
      <c r="G1455" s="1565">
        <v>408.58</v>
      </c>
      <c r="H1455" s="1565">
        <v>484.42</v>
      </c>
      <c r="I1455" s="1565">
        <v>13.5</v>
      </c>
      <c r="J1455" s="1566">
        <v>0</v>
      </c>
      <c r="K1455" s="1554"/>
    </row>
    <row r="1456" spans="1:11" s="793" customFormat="1" ht="28.5" customHeight="1" x14ac:dyDescent="0.25">
      <c r="A1456" s="1565" t="s">
        <v>8169</v>
      </c>
      <c r="B1456" s="1566" t="s">
        <v>8170</v>
      </c>
      <c r="C1456" s="1565" t="s">
        <v>1331</v>
      </c>
      <c r="D1456" s="1565">
        <v>5229</v>
      </c>
      <c r="E1456" s="1565">
        <v>9538.69</v>
      </c>
      <c r="F1456" s="1565" t="s">
        <v>21</v>
      </c>
      <c r="G1456" s="1565">
        <v>562.64</v>
      </c>
      <c r="H1456" s="1565">
        <v>1026.3599999999999</v>
      </c>
      <c r="I1456" s="1565">
        <v>13.1</v>
      </c>
      <c r="J1456" s="1566">
        <v>0</v>
      </c>
      <c r="K1456" s="1554"/>
    </row>
    <row r="1457" spans="1:11" s="793" customFormat="1" ht="28.5" customHeight="1" x14ac:dyDescent="0.25">
      <c r="A1457" s="1565" t="s">
        <v>3267</v>
      </c>
      <c r="B1457" s="1566" t="s">
        <v>8171</v>
      </c>
      <c r="C1457" s="1565" t="s">
        <v>1331</v>
      </c>
      <c r="D1457" s="1565">
        <v>460.65</v>
      </c>
      <c r="E1457" s="1565">
        <v>1119.6099999999999</v>
      </c>
      <c r="F1457" s="1565" t="s">
        <v>21</v>
      </c>
      <c r="G1457" s="1565">
        <v>49.57</v>
      </c>
      <c r="H1457" s="1565">
        <v>120.47</v>
      </c>
      <c r="I1457" s="1565">
        <v>13.4</v>
      </c>
      <c r="J1457" s="1566">
        <v>0</v>
      </c>
      <c r="K1457" s="1554"/>
    </row>
    <row r="1458" spans="1:11" s="793" customFormat="1" ht="28.5" customHeight="1" x14ac:dyDescent="0.25">
      <c r="A1458" s="1565" t="s">
        <v>3270</v>
      </c>
      <c r="B1458" s="1566" t="s">
        <v>3279</v>
      </c>
      <c r="C1458" s="1565" t="s">
        <v>1331</v>
      </c>
      <c r="D1458" s="1565">
        <v>230.32</v>
      </c>
      <c r="E1458" s="1565">
        <v>725.95</v>
      </c>
      <c r="F1458" s="1565" t="s">
        <v>21</v>
      </c>
      <c r="G1458" s="1565">
        <v>24.78</v>
      </c>
      <c r="H1458" s="1565">
        <v>78.11</v>
      </c>
      <c r="I1458" s="1565">
        <v>13.4</v>
      </c>
      <c r="J1458" s="1566">
        <v>0</v>
      </c>
      <c r="K1458" s="1554"/>
    </row>
    <row r="1459" spans="1:11" s="793" customFormat="1" ht="28.5" customHeight="1" x14ac:dyDescent="0.25">
      <c r="A1459" s="1565" t="s">
        <v>8172</v>
      </c>
      <c r="B1459" s="1566" t="s">
        <v>8173</v>
      </c>
      <c r="C1459" s="1565" t="s">
        <v>1331</v>
      </c>
      <c r="D1459" s="1565">
        <v>230.32</v>
      </c>
      <c r="E1459" s="1565">
        <v>631.38</v>
      </c>
      <c r="F1459" s="1565" t="s">
        <v>21</v>
      </c>
      <c r="G1459" s="1565">
        <v>24.78</v>
      </c>
      <c r="H1459" s="1565">
        <v>67.94</v>
      </c>
      <c r="I1459" s="1565">
        <v>13.4</v>
      </c>
      <c r="J1459" s="1566">
        <v>0</v>
      </c>
      <c r="K1459" s="1554"/>
    </row>
    <row r="1460" spans="1:11" s="793" customFormat="1" ht="28.5" customHeight="1" x14ac:dyDescent="0.25">
      <c r="A1460" s="1565" t="s">
        <v>3272</v>
      </c>
      <c r="B1460" s="1566" t="s">
        <v>3283</v>
      </c>
      <c r="C1460" s="1565" t="s">
        <v>1331</v>
      </c>
      <c r="D1460" s="1565">
        <v>416.45</v>
      </c>
      <c r="E1460" s="1565">
        <v>1991.4</v>
      </c>
      <c r="F1460" s="1565" t="s">
        <v>21</v>
      </c>
      <c r="G1460" s="1565">
        <v>44.81</v>
      </c>
      <c r="H1460" s="1565">
        <v>214.27</v>
      </c>
      <c r="I1460" s="1565">
        <v>13.1</v>
      </c>
      <c r="J1460" s="1566">
        <v>0</v>
      </c>
      <c r="K1460" s="1554"/>
    </row>
    <row r="1461" spans="1:11" s="793" customFormat="1" ht="28.5" customHeight="1" x14ac:dyDescent="0.25">
      <c r="A1461" s="1565" t="s">
        <v>3274</v>
      </c>
      <c r="B1461" s="1566" t="s">
        <v>3285</v>
      </c>
      <c r="C1461" s="1565" t="s">
        <v>1331</v>
      </c>
      <c r="D1461" s="1565">
        <v>1155.3599999999999</v>
      </c>
      <c r="E1461" s="1565">
        <v>1983.12</v>
      </c>
      <c r="F1461" s="1565" t="s">
        <v>21</v>
      </c>
      <c r="G1461" s="1565">
        <v>124.32</v>
      </c>
      <c r="H1461" s="1565">
        <v>213.38</v>
      </c>
      <c r="I1461" s="1565">
        <v>13.1</v>
      </c>
      <c r="J1461" s="1566">
        <v>0</v>
      </c>
      <c r="K1461" s="1554"/>
    </row>
    <row r="1462" spans="1:11" s="793" customFormat="1" ht="28.5" customHeight="1" x14ac:dyDescent="0.25">
      <c r="A1462" s="1565" t="s">
        <v>8174</v>
      </c>
      <c r="B1462" s="1566" t="s">
        <v>3287</v>
      </c>
      <c r="C1462" s="1565" t="s">
        <v>1331</v>
      </c>
      <c r="D1462" s="1565">
        <v>811.24</v>
      </c>
      <c r="E1462" s="1565">
        <v>1635.76</v>
      </c>
      <c r="F1462" s="1565" t="s">
        <v>21</v>
      </c>
      <c r="G1462" s="1565">
        <v>87.29</v>
      </c>
      <c r="H1462" s="1565">
        <v>176.01</v>
      </c>
      <c r="I1462" s="1565">
        <v>13.1</v>
      </c>
      <c r="J1462" s="1566">
        <v>0</v>
      </c>
      <c r="K1462" s="1554"/>
    </row>
    <row r="1463" spans="1:11" s="793" customFormat="1" ht="28.5" customHeight="1" x14ac:dyDescent="0.25">
      <c r="A1463" s="1565" t="s">
        <v>8175</v>
      </c>
      <c r="B1463" s="1566" t="s">
        <v>3289</v>
      </c>
      <c r="C1463" s="1565" t="s">
        <v>6</v>
      </c>
      <c r="D1463" s="1565">
        <v>14.07</v>
      </c>
      <c r="E1463" s="1565">
        <v>15.95</v>
      </c>
      <c r="F1463" s="1565" t="s">
        <v>6</v>
      </c>
      <c r="G1463" s="1565">
        <v>14.07</v>
      </c>
      <c r="H1463" s="1565">
        <v>15.95</v>
      </c>
      <c r="I1463" s="1565" t="s">
        <v>8130</v>
      </c>
      <c r="J1463" s="1566">
        <v>0</v>
      </c>
      <c r="K1463" s="1554"/>
    </row>
    <row r="1464" spans="1:11" s="793" customFormat="1" ht="28.5" customHeight="1" x14ac:dyDescent="0.25">
      <c r="A1464" s="1565" t="s">
        <v>3282</v>
      </c>
      <c r="B1464" s="1566" t="s">
        <v>3291</v>
      </c>
      <c r="C1464" s="1565" t="s">
        <v>1331</v>
      </c>
      <c r="D1464" s="1565">
        <v>369.77</v>
      </c>
      <c r="E1464" s="1565">
        <v>2142.25</v>
      </c>
      <c r="F1464" s="1565" t="s">
        <v>21</v>
      </c>
      <c r="G1464" s="1565">
        <v>39.79</v>
      </c>
      <c r="H1464" s="1565">
        <v>230.51</v>
      </c>
      <c r="I1464" s="1565">
        <v>13.8</v>
      </c>
      <c r="J1464" s="1566">
        <v>0</v>
      </c>
      <c r="K1464" s="1554"/>
    </row>
    <row r="1465" spans="1:11" s="793" customFormat="1" ht="28.5" customHeight="1" x14ac:dyDescent="0.25">
      <c r="A1465" s="1565" t="s">
        <v>3284</v>
      </c>
      <c r="B1465" s="1566" t="s">
        <v>3293</v>
      </c>
      <c r="C1465" s="1565" t="s">
        <v>1331</v>
      </c>
      <c r="D1465" s="1565">
        <v>224.1</v>
      </c>
      <c r="E1465" s="1565">
        <v>1082.21</v>
      </c>
      <c r="F1465" s="1565" t="s">
        <v>21</v>
      </c>
      <c r="G1465" s="1565">
        <v>24.11</v>
      </c>
      <c r="H1465" s="1565">
        <v>116.45</v>
      </c>
      <c r="I1465" s="1565">
        <v>13.8</v>
      </c>
      <c r="J1465" s="1566">
        <v>0</v>
      </c>
      <c r="K1465" s="1554"/>
    </row>
    <row r="1466" spans="1:11" s="793" customFormat="1" ht="28.5" customHeight="1" x14ac:dyDescent="0.25">
      <c r="A1466" s="1565" t="s">
        <v>8176</v>
      </c>
      <c r="B1466" s="1566" t="s">
        <v>3295</v>
      </c>
      <c r="C1466" s="1565" t="s">
        <v>1331</v>
      </c>
      <c r="D1466" s="1565">
        <v>493.02</v>
      </c>
      <c r="E1466" s="1565">
        <v>1105.55</v>
      </c>
      <c r="F1466" s="1565" t="s">
        <v>21</v>
      </c>
      <c r="G1466" s="1565">
        <v>53.05</v>
      </c>
      <c r="H1466" s="1565">
        <v>118.96</v>
      </c>
      <c r="I1466" s="1565">
        <v>13.8</v>
      </c>
      <c r="J1466" s="1566">
        <v>0</v>
      </c>
      <c r="K1466" s="1554"/>
    </row>
    <row r="1467" spans="1:11" s="793" customFormat="1" ht="28.5" customHeight="1" x14ac:dyDescent="0.25">
      <c r="A1467" s="1565" t="s">
        <v>8177</v>
      </c>
      <c r="B1467" s="1566" t="s">
        <v>3297</v>
      </c>
      <c r="C1467" s="1565" t="s">
        <v>1331</v>
      </c>
      <c r="D1467" s="1565">
        <v>749.99</v>
      </c>
      <c r="E1467" s="1565">
        <v>1759.7</v>
      </c>
      <c r="F1467" s="1565" t="s">
        <v>21</v>
      </c>
      <c r="G1467" s="1565">
        <v>80.7</v>
      </c>
      <c r="H1467" s="1565">
        <v>189.34</v>
      </c>
      <c r="I1467" s="1565">
        <v>13.8</v>
      </c>
      <c r="J1467" s="1566">
        <v>0</v>
      </c>
      <c r="K1467" s="1554"/>
    </row>
    <row r="1468" spans="1:11" s="793" customFormat="1" ht="28.5" customHeight="1" x14ac:dyDescent="0.25">
      <c r="A1468" s="1565" t="s">
        <v>3290</v>
      </c>
      <c r="B1468" s="1566" t="s">
        <v>3299</v>
      </c>
      <c r="C1468" s="1565" t="s">
        <v>1331</v>
      </c>
      <c r="D1468" s="1565">
        <v>493.02</v>
      </c>
      <c r="E1468" s="1565">
        <v>1005.77</v>
      </c>
      <c r="F1468" s="1565" t="s">
        <v>21</v>
      </c>
      <c r="G1468" s="1565">
        <v>53.05</v>
      </c>
      <c r="H1468" s="1565">
        <v>108.22</v>
      </c>
      <c r="I1468" s="1565">
        <v>13.8</v>
      </c>
      <c r="J1468" s="1566">
        <v>0</v>
      </c>
      <c r="K1468" s="1554"/>
    </row>
    <row r="1469" spans="1:11" s="793" customFormat="1" ht="28.5" customHeight="1" x14ac:dyDescent="0.25">
      <c r="A1469" s="1565" t="s">
        <v>3292</v>
      </c>
      <c r="B1469" s="1566" t="s">
        <v>3301</v>
      </c>
      <c r="C1469" s="1565" t="s">
        <v>1331</v>
      </c>
      <c r="D1469" s="1565">
        <v>373.5</v>
      </c>
      <c r="E1469" s="1565">
        <v>797.12</v>
      </c>
      <c r="F1469" s="1565" t="s">
        <v>21</v>
      </c>
      <c r="G1469" s="1565">
        <v>40.19</v>
      </c>
      <c r="H1469" s="1565">
        <v>85.77</v>
      </c>
      <c r="I1469" s="1565">
        <v>13.8</v>
      </c>
      <c r="J1469" s="1566">
        <v>0</v>
      </c>
      <c r="K1469" s="1554"/>
    </row>
    <row r="1470" spans="1:11" s="793" customFormat="1" ht="28.5" customHeight="1" x14ac:dyDescent="0.25">
      <c r="A1470" s="1565" t="s">
        <v>8178</v>
      </c>
      <c r="B1470" s="1566" t="s">
        <v>3307</v>
      </c>
      <c r="C1470" s="1565" t="s">
        <v>6</v>
      </c>
      <c r="D1470" s="1565">
        <v>67.23</v>
      </c>
      <c r="E1470" s="1565">
        <v>205.14</v>
      </c>
      <c r="F1470" s="1565" t="s">
        <v>6</v>
      </c>
      <c r="G1470" s="1565">
        <v>67.23</v>
      </c>
      <c r="H1470" s="1565">
        <v>205.14</v>
      </c>
      <c r="I1470" s="1565" t="s">
        <v>8130</v>
      </c>
      <c r="J1470" s="1566">
        <v>0</v>
      </c>
      <c r="K1470" s="1554"/>
    </row>
    <row r="1471" spans="1:11" s="793" customFormat="1" ht="28.5" customHeight="1" x14ac:dyDescent="0.25">
      <c r="A1471" s="1565" t="s">
        <v>8179</v>
      </c>
      <c r="B1471" s="1566" t="s">
        <v>3309</v>
      </c>
      <c r="C1471" s="1565" t="s">
        <v>1363</v>
      </c>
      <c r="D1471" s="1565">
        <v>2303.25</v>
      </c>
      <c r="E1471" s="1565">
        <v>2670.28</v>
      </c>
      <c r="F1471" s="1565" t="s">
        <v>51</v>
      </c>
      <c r="G1471" s="1565">
        <v>75.569999999999993</v>
      </c>
      <c r="H1471" s="1565">
        <v>87.61</v>
      </c>
      <c r="I1471" s="1565" t="s">
        <v>8180</v>
      </c>
      <c r="J1471" s="1566">
        <v>0</v>
      </c>
      <c r="K1471" s="1554"/>
    </row>
    <row r="1472" spans="1:11" s="793" customFormat="1" ht="28.5" customHeight="1" x14ac:dyDescent="0.25">
      <c r="A1472" s="1565" t="s">
        <v>3302</v>
      </c>
      <c r="B1472" s="1566" t="s">
        <v>3311</v>
      </c>
      <c r="C1472" s="1565" t="s">
        <v>1363</v>
      </c>
      <c r="D1472" s="1565">
        <v>9.2100000000000009</v>
      </c>
      <c r="E1472" s="1565">
        <v>166.06</v>
      </c>
      <c r="F1472" s="1565" t="s">
        <v>51</v>
      </c>
      <c r="G1472" s="1565">
        <v>0.3</v>
      </c>
      <c r="H1472" s="1565">
        <v>5.45</v>
      </c>
      <c r="I1472" s="1565">
        <v>13.9</v>
      </c>
      <c r="J1472" s="1566">
        <v>0</v>
      </c>
      <c r="K1472" s="1554"/>
    </row>
    <row r="1473" spans="1:11" s="793" customFormat="1" ht="28.5" customHeight="1" x14ac:dyDescent="0.25">
      <c r="A1473" s="1565" t="s">
        <v>3304</v>
      </c>
      <c r="B1473" s="1566" t="s">
        <v>3313</v>
      </c>
      <c r="C1473" s="1565" t="s">
        <v>1363</v>
      </c>
      <c r="D1473" s="1565">
        <v>22698.46</v>
      </c>
      <c r="E1473" s="1565">
        <v>23648.57</v>
      </c>
      <c r="F1473" s="1565" t="s">
        <v>51</v>
      </c>
      <c r="G1473" s="1565">
        <v>744.7</v>
      </c>
      <c r="H1473" s="1565">
        <v>775.87</v>
      </c>
      <c r="I1473" s="1565" t="s">
        <v>8130</v>
      </c>
      <c r="J1473" s="1566">
        <v>0</v>
      </c>
      <c r="K1473" s="1554"/>
    </row>
    <row r="1474" spans="1:11" s="793" customFormat="1" ht="28.5" customHeight="1" x14ac:dyDescent="0.25">
      <c r="A1474" s="1565" t="s">
        <v>8181</v>
      </c>
      <c r="B1474" s="1566" t="s">
        <v>3315</v>
      </c>
      <c r="C1474" s="1565" t="s">
        <v>6</v>
      </c>
      <c r="D1474" s="1565">
        <v>575.80999999999995</v>
      </c>
      <c r="E1474" s="1565">
        <v>762.88</v>
      </c>
      <c r="F1474" s="1565" t="s">
        <v>6</v>
      </c>
      <c r="G1474" s="1565">
        <v>575.80999999999995</v>
      </c>
      <c r="H1474" s="1565">
        <v>762.88</v>
      </c>
      <c r="I1474" s="1565" t="s">
        <v>8130</v>
      </c>
      <c r="J1474" s="1566">
        <v>0</v>
      </c>
      <c r="K1474" s="1554"/>
    </row>
    <row r="1475" spans="1:11" s="793" customFormat="1" ht="28.5" customHeight="1" x14ac:dyDescent="0.25">
      <c r="A1475" s="1565" t="s">
        <v>8182</v>
      </c>
      <c r="B1475" s="1566" t="s">
        <v>3317</v>
      </c>
      <c r="C1475" s="1565" t="s">
        <v>6</v>
      </c>
      <c r="D1475" s="1565">
        <v>72.09</v>
      </c>
      <c r="E1475" s="1565">
        <v>95.5</v>
      </c>
      <c r="F1475" s="1565" t="s">
        <v>6</v>
      </c>
      <c r="G1475" s="1565">
        <v>72.09</v>
      </c>
      <c r="H1475" s="1565">
        <v>95.5</v>
      </c>
      <c r="I1475" s="1565" t="s">
        <v>8130</v>
      </c>
      <c r="J1475" s="1566">
        <v>0</v>
      </c>
      <c r="K1475" s="1554"/>
    </row>
    <row r="1476" spans="1:11" s="793" customFormat="1" ht="28.5" customHeight="1" x14ac:dyDescent="0.25">
      <c r="A1476" s="1565" t="s">
        <v>8183</v>
      </c>
      <c r="B1476" s="1566" t="s">
        <v>3319</v>
      </c>
      <c r="C1476" s="1565" t="s">
        <v>6</v>
      </c>
      <c r="D1476" s="1565">
        <v>760.07</v>
      </c>
      <c r="E1476" s="1565">
        <v>947.14</v>
      </c>
      <c r="F1476" s="1565" t="s">
        <v>6</v>
      </c>
      <c r="G1476" s="1565">
        <v>760.07</v>
      </c>
      <c r="H1476" s="1565">
        <v>947.14</v>
      </c>
      <c r="I1476" s="1565" t="s">
        <v>8130</v>
      </c>
      <c r="J1476" s="1566">
        <v>0</v>
      </c>
      <c r="K1476" s="1554"/>
    </row>
    <row r="1477" spans="1:11" s="793" customFormat="1" ht="28.5" customHeight="1" x14ac:dyDescent="0.25">
      <c r="A1477" s="1565" t="s">
        <v>3308</v>
      </c>
      <c r="B1477" s="1566" t="s">
        <v>8184</v>
      </c>
      <c r="C1477" s="1565" t="s">
        <v>1331</v>
      </c>
      <c r="D1477" s="1565">
        <v>955.54</v>
      </c>
      <c r="E1477" s="1565">
        <v>1688.63</v>
      </c>
      <c r="F1477" s="1565" t="s">
        <v>21</v>
      </c>
      <c r="G1477" s="1565">
        <v>102.82</v>
      </c>
      <c r="H1477" s="1565">
        <v>181.7</v>
      </c>
      <c r="I1477" s="1565" t="s">
        <v>8130</v>
      </c>
      <c r="J1477" s="1566">
        <v>0</v>
      </c>
      <c r="K1477" s="1554"/>
    </row>
    <row r="1478" spans="1:11" s="793" customFormat="1" ht="28.5" customHeight="1" x14ac:dyDescent="0.25">
      <c r="A1478" s="1565" t="s">
        <v>3310</v>
      </c>
      <c r="B1478" s="1566" t="s">
        <v>8185</v>
      </c>
      <c r="C1478" s="1565" t="s">
        <v>2341</v>
      </c>
      <c r="D1478" s="1565">
        <v>62.3</v>
      </c>
      <c r="E1478" s="1565">
        <v>74.97</v>
      </c>
      <c r="F1478" s="1565" t="s">
        <v>21</v>
      </c>
      <c r="G1478" s="1565">
        <v>670.35</v>
      </c>
      <c r="H1478" s="1565">
        <v>806.65</v>
      </c>
      <c r="I1478" s="1565">
        <v>13.12</v>
      </c>
      <c r="J1478" s="1566">
        <v>0</v>
      </c>
      <c r="K1478" s="1554"/>
    </row>
    <row r="1479" spans="1:11" s="793" customFormat="1" ht="28.5" customHeight="1" x14ac:dyDescent="0.25">
      <c r="A1479" s="1565" t="s">
        <v>3312</v>
      </c>
      <c r="B1479" s="1566" t="s">
        <v>8186</v>
      </c>
      <c r="C1479" s="1565" t="s">
        <v>6</v>
      </c>
      <c r="D1479" s="1565">
        <v>46.76</v>
      </c>
      <c r="E1479" s="1565">
        <v>279.93</v>
      </c>
      <c r="F1479" s="1565" t="s">
        <v>6</v>
      </c>
      <c r="G1479" s="1565">
        <v>46.76</v>
      </c>
      <c r="H1479" s="1565">
        <v>279.93</v>
      </c>
      <c r="I1479" s="1565" t="s">
        <v>8187</v>
      </c>
      <c r="J1479" s="1566">
        <v>0</v>
      </c>
      <c r="K1479" s="1554"/>
    </row>
    <row r="1480" spans="1:11" s="793" customFormat="1" ht="28.5" customHeight="1" x14ac:dyDescent="0.25">
      <c r="A1480" s="1565" t="s">
        <v>8188</v>
      </c>
      <c r="B1480" s="1566" t="s">
        <v>3327</v>
      </c>
      <c r="C1480" s="1565" t="s">
        <v>3328</v>
      </c>
      <c r="D1480" s="1565">
        <v>36.85</v>
      </c>
      <c r="E1480" s="1565">
        <v>38.119999999999997</v>
      </c>
      <c r="F1480" s="1565" t="s">
        <v>3328</v>
      </c>
      <c r="G1480" s="1565">
        <v>36.85</v>
      </c>
      <c r="H1480" s="1565">
        <v>38.119999999999997</v>
      </c>
      <c r="I1480" s="1565" t="s">
        <v>8130</v>
      </c>
      <c r="J1480" s="1566">
        <v>0</v>
      </c>
      <c r="K1480" s="1554"/>
    </row>
    <row r="1481" spans="1:11" s="793" customFormat="1" ht="28.5" customHeight="1" x14ac:dyDescent="0.25">
      <c r="A1481" s="1565" t="s">
        <v>8189</v>
      </c>
      <c r="B1481" s="1566" t="s">
        <v>3340</v>
      </c>
      <c r="C1481" s="1565" t="s">
        <v>1331</v>
      </c>
      <c r="D1481" s="1565">
        <v>433.26</v>
      </c>
      <c r="E1481" s="1565">
        <v>1077.76</v>
      </c>
      <c r="F1481" s="1565" t="s">
        <v>21</v>
      </c>
      <c r="G1481" s="1565">
        <v>46.62</v>
      </c>
      <c r="H1481" s="1565">
        <v>115.97</v>
      </c>
      <c r="I1481" s="1565">
        <v>11.6</v>
      </c>
      <c r="J1481" s="1566">
        <v>0</v>
      </c>
      <c r="K1481" s="1554"/>
    </row>
    <row r="1482" spans="1:11" s="793" customFormat="1" ht="28.5" customHeight="1" x14ac:dyDescent="0.25">
      <c r="A1482" s="1565" t="s">
        <v>8190</v>
      </c>
      <c r="B1482" s="1566" t="s">
        <v>3342</v>
      </c>
      <c r="C1482" s="1565" t="s">
        <v>1331</v>
      </c>
      <c r="D1482" s="1565">
        <v>331.17</v>
      </c>
      <c r="E1482" s="1565">
        <v>647.25</v>
      </c>
      <c r="F1482" s="1565" t="s">
        <v>21</v>
      </c>
      <c r="G1482" s="1565">
        <v>35.630000000000003</v>
      </c>
      <c r="H1482" s="1565">
        <v>69.64</v>
      </c>
      <c r="I1482" s="1565" t="s">
        <v>8191</v>
      </c>
      <c r="J1482" s="1566">
        <v>0</v>
      </c>
      <c r="K1482" s="1554"/>
    </row>
    <row r="1483" spans="1:11" s="793" customFormat="1" ht="28.5" customHeight="1" x14ac:dyDescent="0.25">
      <c r="A1483" s="1565" t="s">
        <v>8192</v>
      </c>
      <c r="B1483" s="1566" t="s">
        <v>3343</v>
      </c>
      <c r="C1483" s="1565" t="s">
        <v>1331</v>
      </c>
      <c r="D1483" s="1565">
        <v>1556.25</v>
      </c>
      <c r="E1483" s="1565">
        <v>2104.84</v>
      </c>
      <c r="F1483" s="1565" t="s">
        <v>21</v>
      </c>
      <c r="G1483" s="1565">
        <v>167.45</v>
      </c>
      <c r="H1483" s="1565">
        <v>226.48</v>
      </c>
      <c r="I1483" s="1565" t="s">
        <v>8193</v>
      </c>
      <c r="J1483" s="1566">
        <v>0</v>
      </c>
      <c r="K1483" s="1554"/>
    </row>
    <row r="1484" spans="1:11" s="793" customFormat="1" ht="28.5" customHeight="1" x14ac:dyDescent="0.25">
      <c r="A1484" s="1565" t="s">
        <v>3326</v>
      </c>
      <c r="B1484" s="1566" t="s">
        <v>8194</v>
      </c>
      <c r="C1484" s="1565" t="s">
        <v>8195</v>
      </c>
      <c r="D1484" s="1565">
        <v>103.58</v>
      </c>
      <c r="E1484" s="1565">
        <v>103.58</v>
      </c>
      <c r="F1484" s="1565" t="s">
        <v>21</v>
      </c>
      <c r="G1484" s="1565">
        <v>11.15</v>
      </c>
      <c r="H1484" s="1565">
        <v>11.15</v>
      </c>
      <c r="I1484" s="1565">
        <v>0</v>
      </c>
      <c r="J1484" s="1566" t="s">
        <v>8196</v>
      </c>
      <c r="K1484" s="1554"/>
    </row>
    <row r="1485" spans="1:11" s="793" customFormat="1" ht="28.5" customHeight="1" x14ac:dyDescent="0.25">
      <c r="A1485" s="1565" t="s">
        <v>8197</v>
      </c>
      <c r="B1485" s="1566" t="s">
        <v>3361</v>
      </c>
      <c r="C1485" s="1565" t="s">
        <v>8195</v>
      </c>
      <c r="D1485" s="1565">
        <v>1151.6300000000001</v>
      </c>
      <c r="E1485" s="1565">
        <v>2089.48</v>
      </c>
      <c r="F1485" s="1565" t="s">
        <v>21</v>
      </c>
      <c r="G1485" s="1565">
        <v>123.91</v>
      </c>
      <c r="H1485" s="1565">
        <v>224.83</v>
      </c>
      <c r="I1485" s="1565" t="s">
        <v>8198</v>
      </c>
      <c r="J1485" s="1566">
        <v>0</v>
      </c>
      <c r="K1485" s="1554"/>
    </row>
    <row r="1486" spans="1:11" s="793" customFormat="1" ht="28.5" customHeight="1" x14ac:dyDescent="0.25">
      <c r="A1486" s="1565" t="s">
        <v>8199</v>
      </c>
      <c r="B1486" s="1566" t="s">
        <v>3363</v>
      </c>
      <c r="C1486" s="1565" t="s">
        <v>8195</v>
      </c>
      <c r="D1486" s="1565">
        <v>575.80999999999995</v>
      </c>
      <c r="E1486" s="1565">
        <v>1050.0999999999999</v>
      </c>
      <c r="F1486" s="1565" t="s">
        <v>21</v>
      </c>
      <c r="G1486" s="1565">
        <v>61.96</v>
      </c>
      <c r="H1486" s="1565">
        <v>112.99</v>
      </c>
      <c r="I1486" s="1565" t="s">
        <v>8198</v>
      </c>
      <c r="J1486" s="1566">
        <v>0</v>
      </c>
      <c r="K1486" s="1554"/>
    </row>
    <row r="1487" spans="1:11" s="793" customFormat="1" ht="28.5" customHeight="1" x14ac:dyDescent="0.25">
      <c r="A1487" s="1565" t="s">
        <v>3364</v>
      </c>
      <c r="B1487" s="1566" t="s">
        <v>8200</v>
      </c>
      <c r="C1487" s="1565" t="s">
        <v>6</v>
      </c>
      <c r="D1487" s="1565">
        <v>653.63</v>
      </c>
      <c r="E1487" s="1565">
        <v>9480.0400000000009</v>
      </c>
      <c r="F1487" s="1565" t="s">
        <v>6</v>
      </c>
      <c r="G1487" s="1565">
        <v>653.63</v>
      </c>
      <c r="H1487" s="1565">
        <v>9480.0400000000009</v>
      </c>
      <c r="I1487" s="1565" t="s">
        <v>8201</v>
      </c>
      <c r="J1487" s="1566">
        <v>0</v>
      </c>
      <c r="K1487" s="1554"/>
    </row>
    <row r="1488" spans="1:11" s="793" customFormat="1" ht="28.5" customHeight="1" x14ac:dyDescent="0.25">
      <c r="A1488" s="1565" t="s">
        <v>3366</v>
      </c>
      <c r="B1488" s="1566" t="s">
        <v>8202</v>
      </c>
      <c r="C1488" s="1565" t="s">
        <v>6</v>
      </c>
      <c r="D1488" s="1565">
        <v>653.63</v>
      </c>
      <c r="E1488" s="1565">
        <v>10094.83</v>
      </c>
      <c r="F1488" s="1565" t="s">
        <v>6</v>
      </c>
      <c r="G1488" s="1565">
        <v>653.63</v>
      </c>
      <c r="H1488" s="1565">
        <v>10094.83</v>
      </c>
      <c r="I1488" s="1565" t="s">
        <v>8203</v>
      </c>
      <c r="J1488" s="1566">
        <v>0</v>
      </c>
      <c r="K1488" s="1554"/>
    </row>
    <row r="1489" spans="1:11" s="793" customFormat="1" ht="28.5" customHeight="1" x14ac:dyDescent="0.25">
      <c r="A1489" s="1565" t="s">
        <v>3368</v>
      </c>
      <c r="B1489" s="1566" t="s">
        <v>8204</v>
      </c>
      <c r="C1489" s="1565" t="s">
        <v>6</v>
      </c>
      <c r="D1489" s="1565">
        <v>14.94</v>
      </c>
      <c r="E1489" s="1565">
        <v>695.34</v>
      </c>
      <c r="F1489" s="1565" t="s">
        <v>6</v>
      </c>
      <c r="G1489" s="1565">
        <v>14.94</v>
      </c>
      <c r="H1489" s="1565">
        <v>695.34</v>
      </c>
      <c r="I1489" s="1565" t="s">
        <v>8203</v>
      </c>
      <c r="J1489" s="1566">
        <v>0</v>
      </c>
      <c r="K1489" s="1554"/>
    </row>
    <row r="1490" spans="1:11" s="793" customFormat="1" ht="28.5" customHeight="1" x14ac:dyDescent="0.25">
      <c r="A1490" s="1565" t="s">
        <v>3370</v>
      </c>
      <c r="B1490" s="1566" t="s">
        <v>3371</v>
      </c>
      <c r="C1490" s="1565" t="s">
        <v>6</v>
      </c>
      <c r="D1490" s="1565">
        <v>14.94</v>
      </c>
      <c r="E1490" s="1565">
        <v>921.33</v>
      </c>
      <c r="F1490" s="1565" t="s">
        <v>6</v>
      </c>
      <c r="G1490" s="1565">
        <v>14.94</v>
      </c>
      <c r="H1490" s="1565">
        <v>921.33</v>
      </c>
      <c r="I1490" s="1565" t="s">
        <v>8203</v>
      </c>
      <c r="J1490" s="1566">
        <v>0</v>
      </c>
      <c r="K1490" s="1554"/>
    </row>
    <row r="1491" spans="1:11" s="793" customFormat="1" ht="28.5" customHeight="1" x14ac:dyDescent="0.25">
      <c r="A1491" s="1565" t="s">
        <v>3372</v>
      </c>
      <c r="B1491" s="1566" t="s">
        <v>8205</v>
      </c>
      <c r="C1491" s="1565" t="s">
        <v>6</v>
      </c>
      <c r="D1491" s="1565">
        <v>519.16</v>
      </c>
      <c r="E1491" s="1565">
        <v>2200.6999999999998</v>
      </c>
      <c r="F1491" s="1565" t="s">
        <v>6</v>
      </c>
      <c r="G1491" s="1565">
        <v>519.16</v>
      </c>
      <c r="H1491" s="1565">
        <v>2200.6999999999998</v>
      </c>
      <c r="I1491" s="1565" t="s">
        <v>8203</v>
      </c>
      <c r="J1491" s="1566">
        <v>0</v>
      </c>
      <c r="K1491" s="1554"/>
    </row>
    <row r="1492" spans="1:11" s="793" customFormat="1" ht="28.5" customHeight="1" x14ac:dyDescent="0.25">
      <c r="A1492" s="1565" t="s">
        <v>3374</v>
      </c>
      <c r="B1492" s="1566" t="s">
        <v>8206</v>
      </c>
      <c r="C1492" s="1565" t="s">
        <v>6</v>
      </c>
      <c r="D1492" s="1565">
        <v>519.16</v>
      </c>
      <c r="E1492" s="1565">
        <v>2310.0500000000002</v>
      </c>
      <c r="F1492" s="1565" t="s">
        <v>6</v>
      </c>
      <c r="G1492" s="1565">
        <v>519.16</v>
      </c>
      <c r="H1492" s="1565">
        <v>2310.0500000000002</v>
      </c>
      <c r="I1492" s="1565" t="s">
        <v>8203</v>
      </c>
      <c r="J1492" s="1566">
        <v>0</v>
      </c>
      <c r="K1492" s="1554"/>
    </row>
    <row r="1493" spans="1:11" s="793" customFormat="1" ht="28.5" customHeight="1" x14ac:dyDescent="0.25">
      <c r="A1493" s="1565" t="s">
        <v>3376</v>
      </c>
      <c r="B1493" s="1566" t="s">
        <v>8207</v>
      </c>
      <c r="C1493" s="1565" t="s">
        <v>6</v>
      </c>
      <c r="D1493" s="1565">
        <v>616.28</v>
      </c>
      <c r="E1493" s="1565">
        <v>2018.36</v>
      </c>
      <c r="F1493" s="1565" t="s">
        <v>6</v>
      </c>
      <c r="G1493" s="1565">
        <v>616.28</v>
      </c>
      <c r="H1493" s="1565">
        <v>2018.36</v>
      </c>
      <c r="I1493" s="1565" t="s">
        <v>8203</v>
      </c>
      <c r="J1493" s="1566">
        <v>0</v>
      </c>
      <c r="K1493" s="1554"/>
    </row>
    <row r="1494" spans="1:11" s="793" customFormat="1" ht="28.5" customHeight="1" x14ac:dyDescent="0.25">
      <c r="A1494" s="1565" t="s">
        <v>3378</v>
      </c>
      <c r="B1494" s="1566" t="s">
        <v>8208</v>
      </c>
      <c r="C1494" s="1565" t="s">
        <v>6</v>
      </c>
      <c r="D1494" s="1565">
        <v>653.63</v>
      </c>
      <c r="E1494" s="1565">
        <v>9091.7999999999993</v>
      </c>
      <c r="F1494" s="1565" t="s">
        <v>6</v>
      </c>
      <c r="G1494" s="1565">
        <v>653.63</v>
      </c>
      <c r="H1494" s="1565">
        <v>9091.7999999999993</v>
      </c>
      <c r="I1494" s="1565" t="s">
        <v>8203</v>
      </c>
      <c r="J1494" s="1566">
        <v>0</v>
      </c>
      <c r="K1494" s="1554"/>
    </row>
    <row r="1495" spans="1:11" s="793" customFormat="1" ht="28.5" customHeight="1" x14ac:dyDescent="0.25">
      <c r="A1495" s="1565" t="s">
        <v>3380</v>
      </c>
      <c r="B1495" s="1566" t="s">
        <v>8209</v>
      </c>
      <c r="C1495" s="1565" t="s">
        <v>6</v>
      </c>
      <c r="D1495" s="1565">
        <v>653.63</v>
      </c>
      <c r="E1495" s="1565">
        <v>8752.94</v>
      </c>
      <c r="F1495" s="1565" t="s">
        <v>6</v>
      </c>
      <c r="G1495" s="1565">
        <v>653.63</v>
      </c>
      <c r="H1495" s="1565">
        <v>8752.94</v>
      </c>
      <c r="I1495" s="1565" t="s">
        <v>8203</v>
      </c>
      <c r="J1495" s="1566">
        <v>0</v>
      </c>
      <c r="K1495" s="1554"/>
    </row>
    <row r="1496" spans="1:11" s="793" customFormat="1" ht="28.5" customHeight="1" x14ac:dyDescent="0.25">
      <c r="A1496" s="1565" t="s">
        <v>3382</v>
      </c>
      <c r="B1496" s="1566" t="s">
        <v>8210</v>
      </c>
      <c r="C1496" s="1565" t="s">
        <v>6</v>
      </c>
      <c r="D1496" s="1565">
        <v>653.63</v>
      </c>
      <c r="E1496" s="1565">
        <v>6472.26</v>
      </c>
      <c r="F1496" s="1565" t="s">
        <v>6</v>
      </c>
      <c r="G1496" s="1565">
        <v>653.63</v>
      </c>
      <c r="H1496" s="1565">
        <v>6472.26</v>
      </c>
      <c r="I1496" s="1565" t="s">
        <v>8203</v>
      </c>
      <c r="J1496" s="1566">
        <v>0</v>
      </c>
      <c r="K1496" s="1554"/>
    </row>
    <row r="1497" spans="1:11" s="793" customFormat="1" ht="28.5" customHeight="1" x14ac:dyDescent="0.25">
      <c r="A1497" s="1565" t="s">
        <v>3384</v>
      </c>
      <c r="B1497" s="1566" t="s">
        <v>8211</v>
      </c>
      <c r="C1497" s="1565" t="s">
        <v>6</v>
      </c>
      <c r="D1497" s="1565">
        <v>784.35</v>
      </c>
      <c r="E1497" s="1565">
        <v>6359.98</v>
      </c>
      <c r="F1497" s="1565" t="s">
        <v>6</v>
      </c>
      <c r="G1497" s="1565">
        <v>784.35</v>
      </c>
      <c r="H1497" s="1565">
        <v>6359.98</v>
      </c>
      <c r="I1497" s="1565" t="s">
        <v>8203</v>
      </c>
      <c r="J1497" s="1566">
        <v>0</v>
      </c>
      <c r="K1497" s="1554"/>
    </row>
    <row r="1498" spans="1:11" s="793" customFormat="1" ht="28.5" customHeight="1" x14ac:dyDescent="0.25">
      <c r="A1498" s="1565" t="s">
        <v>8212</v>
      </c>
      <c r="B1498" s="1566" t="s">
        <v>8213</v>
      </c>
      <c r="C1498" s="1565" t="s">
        <v>6</v>
      </c>
      <c r="D1498" s="1565">
        <v>653.63</v>
      </c>
      <c r="E1498" s="1565">
        <v>4090.86</v>
      </c>
      <c r="F1498" s="1565" t="s">
        <v>6</v>
      </c>
      <c r="G1498" s="1565">
        <v>653.63</v>
      </c>
      <c r="H1498" s="1565">
        <v>4090.86</v>
      </c>
      <c r="I1498" s="1565" t="s">
        <v>8203</v>
      </c>
      <c r="J1498" s="1566">
        <v>0</v>
      </c>
      <c r="K1498" s="1554"/>
    </row>
    <row r="1499" spans="1:11" s="793" customFormat="1" ht="28.5" customHeight="1" x14ac:dyDescent="0.25">
      <c r="A1499" s="1565" t="s">
        <v>8214</v>
      </c>
      <c r="B1499" s="1566" t="s">
        <v>8215</v>
      </c>
      <c r="C1499" s="1565" t="s">
        <v>6</v>
      </c>
      <c r="D1499" s="1565">
        <v>653.63</v>
      </c>
      <c r="E1499" s="1565">
        <v>4212.3599999999997</v>
      </c>
      <c r="F1499" s="1565" t="s">
        <v>6</v>
      </c>
      <c r="G1499" s="1565">
        <v>653.63</v>
      </c>
      <c r="H1499" s="1565">
        <v>4212.3599999999997</v>
      </c>
      <c r="I1499" s="1565" t="s">
        <v>8203</v>
      </c>
      <c r="J1499" s="1566">
        <v>0</v>
      </c>
      <c r="K1499" s="1554"/>
    </row>
    <row r="1500" spans="1:11" s="793" customFormat="1" ht="28.5" customHeight="1" x14ac:dyDescent="0.25">
      <c r="A1500" s="1565" t="s">
        <v>8216</v>
      </c>
      <c r="B1500" s="1566" t="s">
        <v>8217</v>
      </c>
      <c r="C1500" s="1565" t="s">
        <v>6</v>
      </c>
      <c r="D1500" s="1565">
        <v>653.63</v>
      </c>
      <c r="E1500" s="1565">
        <v>3483.36</v>
      </c>
      <c r="F1500" s="1565" t="s">
        <v>6</v>
      </c>
      <c r="G1500" s="1565">
        <v>653.63</v>
      </c>
      <c r="H1500" s="1565">
        <v>3483.36</v>
      </c>
      <c r="I1500" s="1565" t="s">
        <v>8203</v>
      </c>
      <c r="J1500" s="1566">
        <v>0</v>
      </c>
      <c r="K1500" s="1554"/>
    </row>
    <row r="1501" spans="1:11" s="793" customFormat="1" ht="28.5" customHeight="1" x14ac:dyDescent="0.25">
      <c r="A1501" s="1565" t="s">
        <v>8218</v>
      </c>
      <c r="B1501" s="1566" t="s">
        <v>8219</v>
      </c>
      <c r="C1501" s="1565" t="s">
        <v>6</v>
      </c>
      <c r="D1501" s="1565">
        <v>784.35</v>
      </c>
      <c r="E1501" s="1565">
        <v>3492.58</v>
      </c>
      <c r="F1501" s="1565" t="s">
        <v>6</v>
      </c>
      <c r="G1501" s="1565">
        <v>784.35</v>
      </c>
      <c r="H1501" s="1565">
        <v>3492.58</v>
      </c>
      <c r="I1501" s="1565" t="s">
        <v>8203</v>
      </c>
      <c r="J1501" s="1566">
        <v>0</v>
      </c>
      <c r="K1501" s="1554"/>
    </row>
    <row r="1502" spans="1:11" s="793" customFormat="1" ht="28.5" customHeight="1" x14ac:dyDescent="0.25">
      <c r="A1502" s="1565" t="s">
        <v>3386</v>
      </c>
      <c r="B1502" s="1566" t="s">
        <v>8220</v>
      </c>
      <c r="C1502" s="1565" t="s">
        <v>6</v>
      </c>
      <c r="D1502" s="1565">
        <v>784.35</v>
      </c>
      <c r="E1502" s="1565">
        <v>5426.87</v>
      </c>
      <c r="F1502" s="1565" t="s">
        <v>6</v>
      </c>
      <c r="G1502" s="1565">
        <v>784.35</v>
      </c>
      <c r="H1502" s="1565">
        <v>5426.87</v>
      </c>
      <c r="I1502" s="1565" t="s">
        <v>8203</v>
      </c>
      <c r="J1502" s="1566">
        <v>0</v>
      </c>
      <c r="K1502" s="1554"/>
    </row>
    <row r="1503" spans="1:11" s="793" customFormat="1" ht="28.5" customHeight="1" x14ac:dyDescent="0.25">
      <c r="A1503" s="1565" t="s">
        <v>3388</v>
      </c>
      <c r="B1503" s="1566" t="s">
        <v>8221</v>
      </c>
      <c r="C1503" s="1565" t="s">
        <v>6</v>
      </c>
      <c r="D1503" s="1565">
        <v>784.35</v>
      </c>
      <c r="E1503" s="1565">
        <v>10129.52</v>
      </c>
      <c r="F1503" s="1565" t="s">
        <v>6</v>
      </c>
      <c r="G1503" s="1565">
        <v>784.35</v>
      </c>
      <c r="H1503" s="1565">
        <v>10129.52</v>
      </c>
      <c r="I1503" s="1565" t="s">
        <v>8203</v>
      </c>
      <c r="J1503" s="1566">
        <v>0</v>
      </c>
      <c r="K1503" s="1554"/>
    </row>
    <row r="1504" spans="1:11" s="793" customFormat="1" ht="28.5" customHeight="1" x14ac:dyDescent="0.25">
      <c r="A1504" s="1565" t="s">
        <v>3390</v>
      </c>
      <c r="B1504" s="1566" t="s">
        <v>8222</v>
      </c>
      <c r="C1504" s="1565" t="s">
        <v>6</v>
      </c>
      <c r="D1504" s="1565">
        <v>784.35</v>
      </c>
      <c r="E1504" s="1565">
        <v>5029.5600000000004</v>
      </c>
      <c r="F1504" s="1565" t="s">
        <v>6</v>
      </c>
      <c r="G1504" s="1565">
        <v>784.35</v>
      </c>
      <c r="H1504" s="1565">
        <v>5029.5600000000004</v>
      </c>
      <c r="I1504" s="1565" t="s">
        <v>8203</v>
      </c>
      <c r="J1504" s="1566">
        <v>0</v>
      </c>
      <c r="K1504" s="1554"/>
    </row>
    <row r="1505" spans="1:11" s="793" customFormat="1" ht="28.5" customHeight="1" x14ac:dyDescent="0.25">
      <c r="A1505" s="1565" t="s">
        <v>3392</v>
      </c>
      <c r="B1505" s="1566" t="s">
        <v>8223</v>
      </c>
      <c r="C1505" s="1565" t="s">
        <v>6</v>
      </c>
      <c r="D1505" s="1565">
        <v>784.35</v>
      </c>
      <c r="E1505" s="1565">
        <v>6238.48</v>
      </c>
      <c r="F1505" s="1565" t="s">
        <v>6</v>
      </c>
      <c r="G1505" s="1565">
        <v>784.35</v>
      </c>
      <c r="H1505" s="1565">
        <v>6238.48</v>
      </c>
      <c r="I1505" s="1565" t="s">
        <v>8203</v>
      </c>
      <c r="J1505" s="1566">
        <v>0</v>
      </c>
      <c r="K1505" s="1554"/>
    </row>
    <row r="1506" spans="1:11" s="793" customFormat="1" ht="28.5" customHeight="1" x14ac:dyDescent="0.25">
      <c r="A1506" s="1565" t="s">
        <v>3394</v>
      </c>
      <c r="B1506" s="1566" t="s">
        <v>8224</v>
      </c>
      <c r="C1506" s="1565" t="s">
        <v>6</v>
      </c>
      <c r="D1506" s="1565">
        <v>921.3</v>
      </c>
      <c r="E1506" s="1565">
        <v>6463.22</v>
      </c>
      <c r="F1506" s="1565" t="s">
        <v>6</v>
      </c>
      <c r="G1506" s="1565">
        <v>921.3</v>
      </c>
      <c r="H1506" s="1565">
        <v>6463.22</v>
      </c>
      <c r="I1506" s="1565" t="s">
        <v>8203</v>
      </c>
      <c r="J1506" s="1566">
        <v>0</v>
      </c>
      <c r="K1506" s="1554"/>
    </row>
    <row r="1507" spans="1:11" s="793" customFormat="1" ht="28.5" customHeight="1" x14ac:dyDescent="0.25">
      <c r="A1507" s="1565" t="s">
        <v>3396</v>
      </c>
      <c r="B1507" s="1566" t="s">
        <v>8225</v>
      </c>
      <c r="C1507" s="1565" t="s">
        <v>6</v>
      </c>
      <c r="D1507" s="1565">
        <v>921.3</v>
      </c>
      <c r="E1507" s="1565">
        <v>5548.97</v>
      </c>
      <c r="F1507" s="1565" t="s">
        <v>6</v>
      </c>
      <c r="G1507" s="1565">
        <v>921.3</v>
      </c>
      <c r="H1507" s="1565">
        <v>5548.97</v>
      </c>
      <c r="I1507" s="1565" t="s">
        <v>8203</v>
      </c>
      <c r="J1507" s="1566">
        <v>0</v>
      </c>
      <c r="K1507" s="1554"/>
    </row>
    <row r="1508" spans="1:11" s="793" customFormat="1" ht="28.5" customHeight="1" x14ac:dyDescent="0.25">
      <c r="A1508" s="1565" t="s">
        <v>3398</v>
      </c>
      <c r="B1508" s="1566" t="s">
        <v>8226</v>
      </c>
      <c r="C1508" s="1565" t="s">
        <v>6</v>
      </c>
      <c r="D1508" s="1565">
        <v>921.3</v>
      </c>
      <c r="E1508" s="1565">
        <v>6100.58</v>
      </c>
      <c r="F1508" s="1565" t="s">
        <v>6</v>
      </c>
      <c r="G1508" s="1565">
        <v>921.3</v>
      </c>
      <c r="H1508" s="1565">
        <v>6100.58</v>
      </c>
      <c r="I1508" s="1565" t="s">
        <v>8203</v>
      </c>
      <c r="J1508" s="1566">
        <v>0</v>
      </c>
      <c r="K1508" s="1554"/>
    </row>
    <row r="1509" spans="1:11" s="793" customFormat="1" ht="28.5" customHeight="1" x14ac:dyDescent="0.25">
      <c r="A1509" s="1565" t="s">
        <v>3400</v>
      </c>
      <c r="B1509" s="1566" t="s">
        <v>8227</v>
      </c>
      <c r="C1509" s="1565" t="s">
        <v>6</v>
      </c>
      <c r="D1509" s="1565">
        <v>921.3</v>
      </c>
      <c r="E1509" s="1565">
        <v>10151.39</v>
      </c>
      <c r="F1509" s="1565" t="s">
        <v>6</v>
      </c>
      <c r="G1509" s="1565">
        <v>921.3</v>
      </c>
      <c r="H1509" s="1565">
        <v>10151.39</v>
      </c>
      <c r="I1509" s="1565" t="s">
        <v>8203</v>
      </c>
      <c r="J1509" s="1566">
        <v>0</v>
      </c>
      <c r="K1509" s="1554"/>
    </row>
    <row r="1510" spans="1:11" s="793" customFormat="1" ht="28.5" customHeight="1" x14ac:dyDescent="0.25">
      <c r="A1510" s="1565" t="s">
        <v>3402</v>
      </c>
      <c r="B1510" s="1566" t="s">
        <v>8228</v>
      </c>
      <c r="C1510" s="1565" t="s">
        <v>6</v>
      </c>
      <c r="D1510" s="1565">
        <v>921.3</v>
      </c>
      <c r="E1510" s="1565">
        <v>13752.65</v>
      </c>
      <c r="F1510" s="1565" t="s">
        <v>6</v>
      </c>
      <c r="G1510" s="1565">
        <v>921.3</v>
      </c>
      <c r="H1510" s="1565">
        <v>13752.65</v>
      </c>
      <c r="I1510" s="1565" t="s">
        <v>8203</v>
      </c>
      <c r="J1510" s="1566">
        <v>0</v>
      </c>
      <c r="K1510" s="1554"/>
    </row>
    <row r="1511" spans="1:11" s="793" customFormat="1" ht="28.5" customHeight="1" x14ac:dyDescent="0.25">
      <c r="A1511" s="1565" t="s">
        <v>3402</v>
      </c>
      <c r="B1511" s="1566" t="s">
        <v>8228</v>
      </c>
      <c r="C1511" s="1565" t="s">
        <v>6</v>
      </c>
      <c r="D1511" s="1565">
        <v>921.3</v>
      </c>
      <c r="E1511" s="1565">
        <v>13752.65</v>
      </c>
      <c r="F1511" s="1565" t="s">
        <v>6</v>
      </c>
      <c r="G1511" s="1565">
        <v>921.3</v>
      </c>
      <c r="H1511" s="1565">
        <v>13752.65</v>
      </c>
      <c r="I1511" s="1565" t="s">
        <v>8203</v>
      </c>
      <c r="J1511" s="1566">
        <v>0</v>
      </c>
      <c r="K1511" s="1554"/>
    </row>
    <row r="1512" spans="1:11" s="793" customFormat="1" ht="28.5" customHeight="1" x14ac:dyDescent="0.25">
      <c r="A1512" s="1565" t="s">
        <v>3406</v>
      </c>
      <c r="B1512" s="1566" t="s">
        <v>8229</v>
      </c>
      <c r="C1512" s="1565" t="s">
        <v>6</v>
      </c>
      <c r="D1512" s="1565">
        <v>921.3</v>
      </c>
      <c r="E1512" s="1565">
        <v>3416.3</v>
      </c>
      <c r="F1512" s="1565" t="s">
        <v>6</v>
      </c>
      <c r="G1512" s="1565">
        <v>921.3</v>
      </c>
      <c r="H1512" s="1565">
        <v>3416.3</v>
      </c>
      <c r="I1512" s="1565" t="s">
        <v>8203</v>
      </c>
      <c r="J1512" s="1566">
        <v>0</v>
      </c>
      <c r="K1512" s="1554"/>
    </row>
    <row r="1513" spans="1:11" s="793" customFormat="1" ht="28.5" customHeight="1" x14ac:dyDescent="0.25">
      <c r="A1513" s="1565" t="s">
        <v>3408</v>
      </c>
      <c r="B1513" s="1566" t="s">
        <v>8230</v>
      </c>
      <c r="C1513" s="1565" t="s">
        <v>6</v>
      </c>
      <c r="D1513" s="1565">
        <v>921.3</v>
      </c>
      <c r="E1513" s="1565">
        <v>3331.25</v>
      </c>
      <c r="F1513" s="1565" t="s">
        <v>6</v>
      </c>
      <c r="G1513" s="1565">
        <v>921.3</v>
      </c>
      <c r="H1513" s="1565">
        <v>3331.25</v>
      </c>
      <c r="I1513" s="1565" t="s">
        <v>8203</v>
      </c>
      <c r="J1513" s="1566">
        <v>0</v>
      </c>
      <c r="K1513" s="1554"/>
    </row>
    <row r="1514" spans="1:11" s="793" customFormat="1" ht="28.5" customHeight="1" x14ac:dyDescent="0.25">
      <c r="A1514" s="1565" t="s">
        <v>3409</v>
      </c>
      <c r="B1514" s="1566" t="s">
        <v>8231</v>
      </c>
      <c r="C1514" s="1565" t="s">
        <v>6</v>
      </c>
      <c r="D1514" s="1565">
        <v>583.59</v>
      </c>
      <c r="E1514" s="1565">
        <v>2640.59</v>
      </c>
      <c r="F1514" s="1565" t="s">
        <v>6</v>
      </c>
      <c r="G1514" s="1565">
        <v>583.59</v>
      </c>
      <c r="H1514" s="1565">
        <v>2640.59</v>
      </c>
      <c r="I1514" s="1565" t="s">
        <v>8203</v>
      </c>
      <c r="J1514" s="1566">
        <v>0</v>
      </c>
      <c r="K1514" s="1554"/>
    </row>
    <row r="1515" spans="1:11" s="793" customFormat="1" ht="28.5" customHeight="1" x14ac:dyDescent="0.25">
      <c r="A1515" s="1565" t="s">
        <v>8232</v>
      </c>
      <c r="B1515" s="1566" t="s">
        <v>8233</v>
      </c>
      <c r="C1515" s="1565" t="s">
        <v>6</v>
      </c>
      <c r="D1515" s="1565">
        <v>65.36</v>
      </c>
      <c r="E1515" s="1565">
        <v>435.94</v>
      </c>
      <c r="F1515" s="1565" t="s">
        <v>6</v>
      </c>
      <c r="G1515" s="1565">
        <v>65.36</v>
      </c>
      <c r="H1515" s="1565">
        <v>435.94</v>
      </c>
      <c r="I1515" s="1565" t="s">
        <v>8234</v>
      </c>
      <c r="J1515" s="1566">
        <v>0</v>
      </c>
      <c r="K1515" s="1554"/>
    </row>
    <row r="1516" spans="1:11" s="793" customFormat="1" ht="28.5" customHeight="1" x14ac:dyDescent="0.25">
      <c r="A1516" s="1565" t="s">
        <v>8235</v>
      </c>
      <c r="B1516" s="1566" t="s">
        <v>8236</v>
      </c>
      <c r="C1516" s="1565" t="s">
        <v>1138</v>
      </c>
      <c r="D1516" s="1565">
        <v>40.46</v>
      </c>
      <c r="E1516" s="1565">
        <v>140.09</v>
      </c>
      <c r="F1516" s="1565" t="s">
        <v>51</v>
      </c>
      <c r="G1516" s="1565">
        <v>132.75</v>
      </c>
      <c r="H1516" s="1565">
        <v>459.62</v>
      </c>
      <c r="I1516" s="1565" t="s">
        <v>8237</v>
      </c>
      <c r="J1516" s="1566">
        <v>0</v>
      </c>
      <c r="K1516" s="1554"/>
    </row>
    <row r="1517" spans="1:11" s="793" customFormat="1" ht="28.5" customHeight="1" x14ac:dyDescent="0.25">
      <c r="A1517" s="1565" t="s">
        <v>8238</v>
      </c>
      <c r="B1517" s="1566" t="s">
        <v>8239</v>
      </c>
      <c r="C1517" s="1565" t="s">
        <v>6</v>
      </c>
      <c r="D1517" s="1565">
        <v>298.8</v>
      </c>
      <c r="E1517" s="1565">
        <v>22168.799999999999</v>
      </c>
      <c r="F1517" s="1565" t="s">
        <v>6</v>
      </c>
      <c r="G1517" s="1565">
        <v>298.8</v>
      </c>
      <c r="H1517" s="1565">
        <v>22168.799999999999</v>
      </c>
      <c r="I1517" s="1565" t="s">
        <v>8203</v>
      </c>
      <c r="J1517" s="1566">
        <v>0</v>
      </c>
      <c r="K1517" s="1554"/>
    </row>
    <row r="1518" spans="1:11" s="793" customFormat="1" ht="28.5" customHeight="1" x14ac:dyDescent="0.25">
      <c r="A1518" s="1565" t="s">
        <v>8240</v>
      </c>
      <c r="B1518" s="1566" t="s">
        <v>8241</v>
      </c>
      <c r="C1518" s="1565" t="s">
        <v>2341</v>
      </c>
      <c r="D1518" s="1565">
        <v>104.58</v>
      </c>
      <c r="E1518" s="1565">
        <v>432.63</v>
      </c>
      <c r="F1518" s="1565" t="s">
        <v>21</v>
      </c>
      <c r="G1518" s="1565">
        <v>1125.28</v>
      </c>
      <c r="H1518" s="1565">
        <v>4655.1000000000004</v>
      </c>
      <c r="I1518" s="1565" t="s">
        <v>8203</v>
      </c>
      <c r="J1518" s="1566">
        <v>0</v>
      </c>
      <c r="K1518" s="1554"/>
    </row>
    <row r="1519" spans="1:11" s="793" customFormat="1" ht="28.5" customHeight="1" x14ac:dyDescent="0.25">
      <c r="A1519" s="1565" t="s">
        <v>8242</v>
      </c>
      <c r="B1519" s="1566" t="s">
        <v>8243</v>
      </c>
      <c r="C1519" s="1565" t="s">
        <v>6</v>
      </c>
      <c r="D1519" s="1565">
        <v>101.16</v>
      </c>
      <c r="E1519" s="1565">
        <v>493.6</v>
      </c>
      <c r="F1519" s="1565" t="s">
        <v>6</v>
      </c>
      <c r="G1519" s="1565">
        <v>101.16</v>
      </c>
      <c r="H1519" s="1565">
        <v>493.6</v>
      </c>
      <c r="I1519" s="1565" t="s">
        <v>8203</v>
      </c>
      <c r="J1519" s="1566">
        <v>0</v>
      </c>
      <c r="K1519" s="1554"/>
    </row>
    <row r="1520" spans="1:11" s="793" customFormat="1" ht="28.5" customHeight="1" x14ac:dyDescent="0.25">
      <c r="A1520" s="1565" t="s">
        <v>8244</v>
      </c>
      <c r="B1520" s="1566" t="s">
        <v>8245</v>
      </c>
      <c r="C1520" s="1565" t="s">
        <v>6</v>
      </c>
      <c r="D1520" s="1565">
        <v>101.16</v>
      </c>
      <c r="E1520" s="1565">
        <v>372.1</v>
      </c>
      <c r="F1520" s="1565" t="s">
        <v>6</v>
      </c>
      <c r="G1520" s="1565">
        <v>101.16</v>
      </c>
      <c r="H1520" s="1565">
        <v>372.1</v>
      </c>
      <c r="I1520" s="1565" t="s">
        <v>8203</v>
      </c>
      <c r="J1520" s="1566">
        <v>0</v>
      </c>
      <c r="K1520" s="1554"/>
    </row>
    <row r="1521" spans="1:11" s="793" customFormat="1" ht="28.5" customHeight="1" x14ac:dyDescent="0.25">
      <c r="A1521" s="1565" t="s">
        <v>8246</v>
      </c>
      <c r="B1521" s="1566" t="s">
        <v>8247</v>
      </c>
      <c r="C1521" s="1565" t="s">
        <v>2341</v>
      </c>
      <c r="D1521" s="1565">
        <v>119.52</v>
      </c>
      <c r="E1521" s="1565">
        <v>204.38</v>
      </c>
      <c r="F1521" s="1565" t="s">
        <v>21</v>
      </c>
      <c r="G1521" s="1565">
        <v>1286.04</v>
      </c>
      <c r="H1521" s="1565">
        <v>2199.08</v>
      </c>
      <c r="I1521" s="1565" t="s">
        <v>8248</v>
      </c>
      <c r="J1521" s="1566">
        <v>0</v>
      </c>
      <c r="K1521" s="1554"/>
    </row>
    <row r="1522" spans="1:11" s="793" customFormat="1" ht="28.5" customHeight="1" x14ac:dyDescent="0.25">
      <c r="A1522" s="1565" t="s">
        <v>8249</v>
      </c>
      <c r="B1522" s="1566" t="s">
        <v>8250</v>
      </c>
      <c r="C1522" s="1565" t="s">
        <v>6</v>
      </c>
      <c r="D1522" s="1565">
        <v>104.58</v>
      </c>
      <c r="E1522" s="1565">
        <v>863.96</v>
      </c>
      <c r="F1522" s="1565" t="s">
        <v>6</v>
      </c>
      <c r="G1522" s="1565">
        <v>104.58</v>
      </c>
      <c r="H1522" s="1565">
        <v>863.96</v>
      </c>
      <c r="I1522" s="1565" t="s">
        <v>8234</v>
      </c>
      <c r="J1522" s="1566">
        <v>0</v>
      </c>
      <c r="K1522" s="1554"/>
    </row>
    <row r="1523" spans="1:11" s="793" customFormat="1" ht="28.5" customHeight="1" x14ac:dyDescent="0.25">
      <c r="A1523" s="1565" t="s">
        <v>8251</v>
      </c>
      <c r="B1523" s="1566" t="s">
        <v>8252</v>
      </c>
      <c r="C1523" s="1565" t="s">
        <v>1138</v>
      </c>
      <c r="D1523" s="1565">
        <v>42.33</v>
      </c>
      <c r="E1523" s="1565">
        <v>64.150000000000006</v>
      </c>
      <c r="F1523" s="1565" t="s">
        <v>51</v>
      </c>
      <c r="G1523" s="1565">
        <v>138.88</v>
      </c>
      <c r="H1523" s="1565">
        <v>210.48</v>
      </c>
      <c r="I1523" s="1565" t="s">
        <v>8253</v>
      </c>
      <c r="J1523" s="1566">
        <v>0</v>
      </c>
      <c r="K1523" s="1554"/>
    </row>
    <row r="1524" spans="1:11" s="793" customFormat="1" ht="28.5" customHeight="1" x14ac:dyDescent="0.25">
      <c r="A1524" s="1565" t="s">
        <v>8254</v>
      </c>
      <c r="B1524" s="1566" t="s">
        <v>8255</v>
      </c>
      <c r="C1524" s="1565" t="s">
        <v>6</v>
      </c>
      <c r="D1524" s="1565">
        <v>230.32</v>
      </c>
      <c r="E1524" s="1565">
        <v>3511.07</v>
      </c>
      <c r="F1524" s="1565" t="s">
        <v>6</v>
      </c>
      <c r="G1524" s="1565">
        <v>230.32</v>
      </c>
      <c r="H1524" s="1565">
        <v>3511.07</v>
      </c>
      <c r="I1524" s="1565" t="s">
        <v>8256</v>
      </c>
      <c r="J1524" s="1566">
        <v>0</v>
      </c>
      <c r="K1524" s="1554"/>
    </row>
    <row r="1525" spans="1:11" s="793" customFormat="1" ht="28.5" customHeight="1" x14ac:dyDescent="0.25">
      <c r="A1525" s="1565" t="s">
        <v>8257</v>
      </c>
      <c r="B1525" s="1566" t="s">
        <v>8258</v>
      </c>
      <c r="C1525" s="1565" t="s">
        <v>6</v>
      </c>
      <c r="D1525" s="1565">
        <v>261.45</v>
      </c>
      <c r="E1525" s="1565">
        <v>3663.45</v>
      </c>
      <c r="F1525" s="1565" t="s">
        <v>6</v>
      </c>
      <c r="G1525" s="1565">
        <v>261.45</v>
      </c>
      <c r="H1525" s="1565">
        <v>3663.45</v>
      </c>
      <c r="I1525" s="1565" t="s">
        <v>8248</v>
      </c>
      <c r="J1525" s="1566">
        <v>0</v>
      </c>
      <c r="K1525" s="1554"/>
    </row>
    <row r="1526" spans="1:11" s="793" customFormat="1" ht="28.5" customHeight="1" x14ac:dyDescent="0.25">
      <c r="A1526" s="1565" t="s">
        <v>3411</v>
      </c>
      <c r="B1526" s="1566" t="s">
        <v>8259</v>
      </c>
      <c r="C1526" s="1565" t="s">
        <v>6</v>
      </c>
      <c r="D1526" s="1565">
        <v>1045.8</v>
      </c>
      <c r="E1526" s="1565">
        <v>3256.98</v>
      </c>
      <c r="F1526" s="1565" t="s">
        <v>6</v>
      </c>
      <c r="G1526" s="1565">
        <v>1045.8</v>
      </c>
      <c r="H1526" s="1565">
        <v>3256.98</v>
      </c>
      <c r="I1526" s="1565" t="s">
        <v>8203</v>
      </c>
      <c r="J1526" s="1566">
        <v>0</v>
      </c>
      <c r="K1526" s="1554"/>
    </row>
    <row r="1527" spans="1:11" s="793" customFormat="1" ht="28.5" customHeight="1" x14ac:dyDescent="0.25">
      <c r="A1527" s="1565" t="s">
        <v>3413</v>
      </c>
      <c r="B1527" s="1566" t="s">
        <v>8260</v>
      </c>
      <c r="C1527" s="1565" t="s">
        <v>6</v>
      </c>
      <c r="D1527" s="1565">
        <v>1045.8</v>
      </c>
      <c r="E1527" s="1565">
        <v>3964.72</v>
      </c>
      <c r="F1527" s="1565" t="s">
        <v>6</v>
      </c>
      <c r="G1527" s="1565">
        <v>1045.8</v>
      </c>
      <c r="H1527" s="1565">
        <v>3964.72</v>
      </c>
      <c r="I1527" s="1565" t="s">
        <v>8203</v>
      </c>
      <c r="J1527" s="1566">
        <v>0</v>
      </c>
      <c r="K1527" s="1554"/>
    </row>
    <row r="1528" spans="1:11" s="793" customFormat="1" ht="28.5" customHeight="1" x14ac:dyDescent="0.25">
      <c r="A1528" s="1565" t="s">
        <v>8261</v>
      </c>
      <c r="B1528" s="1566" t="s">
        <v>8262</v>
      </c>
      <c r="C1528" s="1565" t="s">
        <v>6</v>
      </c>
      <c r="D1528" s="1565">
        <v>1045.8</v>
      </c>
      <c r="E1528" s="1565">
        <v>4487.17</v>
      </c>
      <c r="F1528" s="1565" t="s">
        <v>6</v>
      </c>
      <c r="G1528" s="1565">
        <v>1045.8</v>
      </c>
      <c r="H1528" s="1565">
        <v>4487.17</v>
      </c>
      <c r="I1528" s="1565" t="s">
        <v>8203</v>
      </c>
      <c r="J1528" s="1566">
        <v>0</v>
      </c>
      <c r="K1528" s="1554"/>
    </row>
    <row r="1529" spans="1:11" s="793" customFormat="1" ht="28.5" customHeight="1" x14ac:dyDescent="0.25">
      <c r="A1529" s="1565" t="s">
        <v>3415</v>
      </c>
      <c r="B1529" s="1566" t="s">
        <v>8263</v>
      </c>
      <c r="C1529" s="1565" t="s">
        <v>6</v>
      </c>
      <c r="D1529" s="1565">
        <v>1045.8</v>
      </c>
      <c r="E1529" s="1565">
        <v>4730.17</v>
      </c>
      <c r="F1529" s="1565" t="s">
        <v>6</v>
      </c>
      <c r="G1529" s="1565">
        <v>1045.8</v>
      </c>
      <c r="H1529" s="1565">
        <v>4730.17</v>
      </c>
      <c r="I1529" s="1565" t="s">
        <v>8203</v>
      </c>
      <c r="J1529" s="1566">
        <v>0</v>
      </c>
      <c r="K1529" s="1554"/>
    </row>
    <row r="1530" spans="1:11" s="793" customFormat="1" ht="28.5" customHeight="1" x14ac:dyDescent="0.25">
      <c r="A1530" s="1565" t="s">
        <v>8264</v>
      </c>
      <c r="B1530" s="1566" t="s">
        <v>8265</v>
      </c>
      <c r="C1530" s="1565" t="s">
        <v>6</v>
      </c>
      <c r="D1530" s="1565">
        <v>373.5</v>
      </c>
      <c r="E1530" s="1565">
        <v>555.75</v>
      </c>
      <c r="F1530" s="1565" t="s">
        <v>6</v>
      </c>
      <c r="G1530" s="1565">
        <v>373.5</v>
      </c>
      <c r="H1530" s="1565">
        <v>555.75</v>
      </c>
      <c r="I1530" s="1565" t="s">
        <v>8248</v>
      </c>
      <c r="J1530" s="1566">
        <v>0</v>
      </c>
      <c r="K1530" s="1554"/>
    </row>
    <row r="1531" spans="1:11" s="793" customFormat="1" ht="28.5" customHeight="1" x14ac:dyDescent="0.25">
      <c r="A1531" s="1565" t="s">
        <v>8266</v>
      </c>
      <c r="B1531" s="1566" t="s">
        <v>8267</v>
      </c>
      <c r="C1531" s="1565" t="s">
        <v>6</v>
      </c>
      <c r="D1531" s="1565">
        <v>373.5</v>
      </c>
      <c r="E1531" s="1565">
        <v>495</v>
      </c>
      <c r="F1531" s="1565" t="s">
        <v>6</v>
      </c>
      <c r="G1531" s="1565">
        <v>373.5</v>
      </c>
      <c r="H1531" s="1565">
        <v>495</v>
      </c>
      <c r="I1531" s="1565" t="s">
        <v>8248</v>
      </c>
      <c r="J1531" s="1566">
        <v>0</v>
      </c>
      <c r="K1531" s="1554"/>
    </row>
    <row r="1532" spans="1:11" s="793" customFormat="1" ht="28.5" customHeight="1" x14ac:dyDescent="0.25">
      <c r="A1532" s="1565" t="s">
        <v>8268</v>
      </c>
      <c r="B1532" s="1566" t="s">
        <v>8269</v>
      </c>
      <c r="C1532" s="1565" t="s">
        <v>6</v>
      </c>
      <c r="D1532" s="1565">
        <v>0</v>
      </c>
      <c r="E1532" s="1565">
        <v>97.2</v>
      </c>
      <c r="F1532" s="1565" t="s">
        <v>6</v>
      </c>
      <c r="G1532" s="1565">
        <v>0</v>
      </c>
      <c r="H1532" s="1565">
        <v>97.2</v>
      </c>
      <c r="I1532" s="1565" t="s">
        <v>8248</v>
      </c>
      <c r="J1532" s="1566">
        <v>0</v>
      </c>
      <c r="K1532" s="1554"/>
    </row>
    <row r="1533" spans="1:11" s="793" customFormat="1" ht="28.5" customHeight="1" x14ac:dyDescent="0.25">
      <c r="A1533" s="1565" t="s">
        <v>8270</v>
      </c>
      <c r="B1533" s="1566" t="s">
        <v>8271</v>
      </c>
      <c r="C1533" s="1565" t="s">
        <v>1138</v>
      </c>
      <c r="D1533" s="1565">
        <v>0</v>
      </c>
      <c r="E1533" s="1565">
        <v>8.51</v>
      </c>
      <c r="F1533" s="1565" t="s">
        <v>51</v>
      </c>
      <c r="G1533" s="1565">
        <v>0</v>
      </c>
      <c r="H1533" s="1565">
        <v>27.9</v>
      </c>
      <c r="I1533" s="1565" t="s">
        <v>8248</v>
      </c>
      <c r="J1533" s="1566">
        <v>0</v>
      </c>
      <c r="K1533" s="1554"/>
    </row>
    <row r="1534" spans="1:11" s="793" customFormat="1" ht="28.5" customHeight="1" x14ac:dyDescent="0.25">
      <c r="A1534" s="1565" t="s">
        <v>8272</v>
      </c>
      <c r="B1534" s="1566" t="s">
        <v>8273</v>
      </c>
      <c r="C1534" s="1565" t="s">
        <v>1138</v>
      </c>
      <c r="D1534" s="1565">
        <v>30.75</v>
      </c>
      <c r="E1534" s="1565">
        <v>67.2</v>
      </c>
      <c r="F1534" s="1565" t="s">
        <v>51</v>
      </c>
      <c r="G1534" s="1565">
        <v>100.89</v>
      </c>
      <c r="H1534" s="1565">
        <v>220.48</v>
      </c>
      <c r="I1534" s="1565" t="s">
        <v>8274</v>
      </c>
      <c r="J1534" s="1566">
        <v>0</v>
      </c>
      <c r="K1534" s="1554"/>
    </row>
    <row r="1535" spans="1:11" s="793" customFormat="1" ht="28.5" customHeight="1" x14ac:dyDescent="0.25">
      <c r="A1535" s="1565" t="s">
        <v>8275</v>
      </c>
      <c r="B1535" s="1566" t="s">
        <v>8276</v>
      </c>
      <c r="C1535" s="1565" t="s">
        <v>6</v>
      </c>
      <c r="D1535" s="1565">
        <v>0</v>
      </c>
      <c r="E1535" s="1565">
        <v>121.5</v>
      </c>
      <c r="F1535" s="1565" t="s">
        <v>6</v>
      </c>
      <c r="G1535" s="1565">
        <v>0</v>
      </c>
      <c r="H1535" s="1565">
        <v>121.5</v>
      </c>
      <c r="I1535" s="1565" t="s">
        <v>8248</v>
      </c>
      <c r="J1535" s="1566">
        <v>0</v>
      </c>
      <c r="K1535" s="1554"/>
    </row>
    <row r="1536" spans="1:11" s="793" customFormat="1" ht="28.5" customHeight="1" x14ac:dyDescent="0.25">
      <c r="A1536" s="1565" t="s">
        <v>8277</v>
      </c>
      <c r="B1536" s="1566" t="s">
        <v>8278</v>
      </c>
      <c r="C1536" s="1565" t="s">
        <v>6</v>
      </c>
      <c r="D1536" s="1565">
        <v>0</v>
      </c>
      <c r="E1536" s="1565">
        <v>12150</v>
      </c>
      <c r="F1536" s="1565" t="s">
        <v>6</v>
      </c>
      <c r="G1536" s="1565">
        <v>0</v>
      </c>
      <c r="H1536" s="1565">
        <v>12150</v>
      </c>
      <c r="I1536" s="1565" t="s">
        <v>8248</v>
      </c>
      <c r="J1536" s="1566">
        <v>0</v>
      </c>
      <c r="K1536" s="1554"/>
    </row>
    <row r="1537" spans="1:11" s="793" customFormat="1" ht="28.5" customHeight="1" x14ac:dyDescent="0.25">
      <c r="A1537" s="1565" t="s">
        <v>8279</v>
      </c>
      <c r="B1537" s="1566" t="s">
        <v>8280</v>
      </c>
      <c r="C1537" s="1565" t="s">
        <v>6</v>
      </c>
      <c r="D1537" s="1565">
        <v>373.5</v>
      </c>
      <c r="E1537" s="1565">
        <v>10093.5</v>
      </c>
      <c r="F1537" s="1565" t="s">
        <v>6</v>
      </c>
      <c r="G1537" s="1565">
        <v>373.5</v>
      </c>
      <c r="H1537" s="1565">
        <v>10093.5</v>
      </c>
      <c r="I1537" s="1565" t="s">
        <v>8248</v>
      </c>
      <c r="J1537" s="1566">
        <v>0</v>
      </c>
      <c r="K1537" s="1554"/>
    </row>
    <row r="1538" spans="1:11" s="793" customFormat="1" ht="28.5" customHeight="1" x14ac:dyDescent="0.25">
      <c r="A1538" s="1565" t="s">
        <v>8281</v>
      </c>
      <c r="B1538" s="1566" t="s">
        <v>8282</v>
      </c>
      <c r="C1538" s="1565" t="s">
        <v>2341</v>
      </c>
      <c r="D1538" s="1565">
        <v>373.5</v>
      </c>
      <c r="E1538" s="1565">
        <v>1254.3800000000001</v>
      </c>
      <c r="F1538" s="1565" t="s">
        <v>21</v>
      </c>
      <c r="G1538" s="1565">
        <v>4018.86</v>
      </c>
      <c r="H1538" s="1565">
        <v>13497.08</v>
      </c>
      <c r="I1538" s="1565" t="s">
        <v>8248</v>
      </c>
      <c r="J1538" s="1566">
        <v>0</v>
      </c>
      <c r="K1538" s="1554"/>
    </row>
    <row r="1539" spans="1:11" s="793" customFormat="1" ht="28.5" customHeight="1" x14ac:dyDescent="0.25">
      <c r="A1539" s="1565" t="s">
        <v>8283</v>
      </c>
      <c r="B1539" s="1566" t="s">
        <v>8284</v>
      </c>
      <c r="C1539" s="1565" t="s">
        <v>1138</v>
      </c>
      <c r="D1539" s="1565">
        <v>184.26</v>
      </c>
      <c r="E1539" s="1565">
        <v>257.16000000000003</v>
      </c>
      <c r="F1539" s="1565" t="s">
        <v>51</v>
      </c>
      <c r="G1539" s="1565">
        <v>604.53</v>
      </c>
      <c r="H1539" s="1565">
        <v>843.7</v>
      </c>
      <c r="I1539" s="1565" t="s">
        <v>8248</v>
      </c>
      <c r="J1539" s="1566">
        <v>0</v>
      </c>
      <c r="K1539" s="1554"/>
    </row>
    <row r="1540" spans="1:11" s="793" customFormat="1" ht="28.5" customHeight="1" x14ac:dyDescent="0.25">
      <c r="A1540" s="1565" t="s">
        <v>8285</v>
      </c>
      <c r="B1540" s="1566" t="s">
        <v>8286</v>
      </c>
      <c r="C1540" s="1565" t="s">
        <v>6</v>
      </c>
      <c r="D1540" s="1565">
        <v>287.91000000000003</v>
      </c>
      <c r="E1540" s="1565">
        <v>1478.61</v>
      </c>
      <c r="F1540" s="1565" t="s">
        <v>6</v>
      </c>
      <c r="G1540" s="1565">
        <v>287.91000000000003</v>
      </c>
      <c r="H1540" s="1565">
        <v>1478.61</v>
      </c>
      <c r="I1540" s="1565" t="s">
        <v>8248</v>
      </c>
      <c r="J1540" s="1566">
        <v>0</v>
      </c>
      <c r="K1540" s="1554"/>
    </row>
    <row r="1541" spans="1:11" s="793" customFormat="1" ht="28.5" customHeight="1" x14ac:dyDescent="0.25">
      <c r="A1541" s="1565" t="s">
        <v>8287</v>
      </c>
      <c r="B1541" s="1566" t="s">
        <v>8288</v>
      </c>
      <c r="C1541" s="1565" t="s">
        <v>6</v>
      </c>
      <c r="D1541" s="1565">
        <v>460.65</v>
      </c>
      <c r="E1541" s="1565">
        <v>1432.65</v>
      </c>
      <c r="F1541" s="1565" t="s">
        <v>6</v>
      </c>
      <c r="G1541" s="1565">
        <v>460.65</v>
      </c>
      <c r="H1541" s="1565">
        <v>1432.65</v>
      </c>
      <c r="I1541" s="1565" t="s">
        <v>8289</v>
      </c>
      <c r="J1541" s="1566">
        <v>0</v>
      </c>
      <c r="K1541" s="1554"/>
    </row>
    <row r="1542" spans="1:11" s="793" customFormat="1" ht="28.5" customHeight="1" x14ac:dyDescent="0.25">
      <c r="A1542" s="1565" t="s">
        <v>8290</v>
      </c>
      <c r="B1542" s="1566" t="s">
        <v>8291</v>
      </c>
      <c r="C1542" s="1565" t="s">
        <v>6</v>
      </c>
      <c r="D1542" s="1565">
        <v>104.58</v>
      </c>
      <c r="E1542" s="1565">
        <v>833.58</v>
      </c>
      <c r="F1542" s="1565" t="s">
        <v>6</v>
      </c>
      <c r="G1542" s="1565">
        <v>104.58</v>
      </c>
      <c r="H1542" s="1565">
        <v>833.58</v>
      </c>
      <c r="I1542" s="1565" t="s">
        <v>8292</v>
      </c>
      <c r="J1542" s="1566">
        <v>0</v>
      </c>
      <c r="K1542" s="1554"/>
    </row>
    <row r="1543" spans="1:11" s="793" customFormat="1" ht="28.5" customHeight="1" x14ac:dyDescent="0.25">
      <c r="A1543" s="1565" t="s">
        <v>8293</v>
      </c>
      <c r="B1543" s="1566" t="s">
        <v>8294</v>
      </c>
      <c r="C1543" s="1565" t="s">
        <v>4028</v>
      </c>
      <c r="D1543" s="1565">
        <v>119.52</v>
      </c>
      <c r="E1543" s="1565">
        <v>484.02</v>
      </c>
      <c r="F1543" s="1565" t="s">
        <v>4028</v>
      </c>
      <c r="G1543" s="1565">
        <v>119.52</v>
      </c>
      <c r="H1543" s="1565">
        <v>484.02</v>
      </c>
      <c r="I1543" s="1565" t="s">
        <v>8248</v>
      </c>
      <c r="J1543" s="1566">
        <v>0</v>
      </c>
      <c r="K1543" s="1554"/>
    </row>
    <row r="1544" spans="1:11" s="793" customFormat="1" ht="28.5" customHeight="1" x14ac:dyDescent="0.25">
      <c r="A1544" s="1565" t="s">
        <v>8295</v>
      </c>
      <c r="B1544" s="1566" t="s">
        <v>8296</v>
      </c>
      <c r="C1544" s="1565" t="s">
        <v>6</v>
      </c>
      <c r="D1544" s="1565">
        <v>184.26</v>
      </c>
      <c r="E1544" s="1565">
        <v>208.56</v>
      </c>
      <c r="F1544" s="1565" t="s">
        <v>6</v>
      </c>
      <c r="G1544" s="1565">
        <v>184.26</v>
      </c>
      <c r="H1544" s="1565">
        <v>208.56</v>
      </c>
      <c r="I1544" s="1565" t="s">
        <v>8203</v>
      </c>
      <c r="J1544" s="1566">
        <v>0</v>
      </c>
      <c r="K1544" s="1554"/>
    </row>
    <row r="1545" spans="1:11" s="793" customFormat="1" ht="28.5" customHeight="1" x14ac:dyDescent="0.25">
      <c r="A1545" s="1565" t="s">
        <v>8297</v>
      </c>
      <c r="B1545" s="1566" t="s">
        <v>8298</v>
      </c>
      <c r="C1545" s="1565" t="s">
        <v>6</v>
      </c>
      <c r="D1545" s="1565">
        <v>119.52</v>
      </c>
      <c r="E1545" s="1565">
        <v>224.01</v>
      </c>
      <c r="F1545" s="1565" t="s">
        <v>6</v>
      </c>
      <c r="G1545" s="1565">
        <v>119.52</v>
      </c>
      <c r="H1545" s="1565">
        <v>224.01</v>
      </c>
      <c r="I1545" s="1565" t="s">
        <v>8253</v>
      </c>
      <c r="J1545" s="1566">
        <v>0</v>
      </c>
      <c r="K1545" s="1554"/>
    </row>
    <row r="1546" spans="1:11" s="793" customFormat="1" ht="28.5" customHeight="1" x14ac:dyDescent="0.25">
      <c r="A1546" s="1565" t="s">
        <v>8299</v>
      </c>
      <c r="B1546" s="1566" t="s">
        <v>8300</v>
      </c>
      <c r="C1546" s="1565" t="s">
        <v>6</v>
      </c>
      <c r="D1546" s="1565">
        <v>119.52</v>
      </c>
      <c r="E1546" s="1565">
        <v>261.67</v>
      </c>
      <c r="F1546" s="1565" t="s">
        <v>6</v>
      </c>
      <c r="G1546" s="1565">
        <v>119.52</v>
      </c>
      <c r="H1546" s="1565">
        <v>261.67</v>
      </c>
      <c r="I1546" s="1565" t="s">
        <v>8253</v>
      </c>
      <c r="J1546" s="1566">
        <v>0</v>
      </c>
      <c r="K1546" s="1554"/>
    </row>
    <row r="1547" spans="1:11" s="793" customFormat="1" ht="28.5" customHeight="1" x14ac:dyDescent="0.25">
      <c r="A1547" s="1565" t="s">
        <v>8301</v>
      </c>
      <c r="B1547" s="1566" t="s">
        <v>8302</v>
      </c>
      <c r="C1547" s="1565" t="s">
        <v>6</v>
      </c>
      <c r="D1547" s="1565">
        <v>404.63</v>
      </c>
      <c r="E1547" s="1565">
        <v>404.63</v>
      </c>
      <c r="F1547" s="1565" t="s">
        <v>6</v>
      </c>
      <c r="G1547" s="1565">
        <v>404.63</v>
      </c>
      <c r="H1547" s="1565">
        <v>404.63</v>
      </c>
      <c r="I1547" s="1565" t="s">
        <v>8203</v>
      </c>
      <c r="J1547" s="1566">
        <v>0</v>
      </c>
      <c r="K1547" s="1554"/>
    </row>
    <row r="1548" spans="1:11" s="793" customFormat="1" ht="28.5" customHeight="1" x14ac:dyDescent="0.25">
      <c r="A1548" s="1565" t="s">
        <v>8303</v>
      </c>
      <c r="B1548" s="1566" t="s">
        <v>8304</v>
      </c>
      <c r="C1548" s="1565" t="s">
        <v>6</v>
      </c>
      <c r="D1548" s="1565">
        <v>373.5</v>
      </c>
      <c r="E1548" s="1565">
        <v>3046.5</v>
      </c>
      <c r="F1548" s="1565" t="s">
        <v>6</v>
      </c>
      <c r="G1548" s="1565">
        <v>373.5</v>
      </c>
      <c r="H1548" s="1565">
        <v>3046.5</v>
      </c>
      <c r="I1548" s="1565" t="s">
        <v>8256</v>
      </c>
      <c r="J1548" s="1566">
        <v>0</v>
      </c>
      <c r="K1548" s="1554"/>
    </row>
    <row r="1549" spans="1:11" s="793" customFormat="1" ht="28.5" customHeight="1" x14ac:dyDescent="0.25">
      <c r="A1549" s="1565" t="s">
        <v>8305</v>
      </c>
      <c r="B1549" s="1566" t="s">
        <v>8306</v>
      </c>
      <c r="C1549" s="1565" t="s">
        <v>6</v>
      </c>
      <c r="D1549" s="1565">
        <v>186.75</v>
      </c>
      <c r="E1549" s="1565">
        <v>429.75</v>
      </c>
      <c r="F1549" s="1565" t="s">
        <v>6</v>
      </c>
      <c r="G1549" s="1565">
        <v>186.75</v>
      </c>
      <c r="H1549" s="1565">
        <v>429.75</v>
      </c>
      <c r="I1549" s="1565" t="s">
        <v>8203</v>
      </c>
      <c r="J1549" s="1566">
        <v>0</v>
      </c>
      <c r="K1549" s="1554"/>
    </row>
    <row r="1550" spans="1:11" s="793" customFormat="1" ht="28.5" customHeight="1" x14ac:dyDescent="0.25">
      <c r="A1550" s="1565" t="s">
        <v>8307</v>
      </c>
      <c r="B1550" s="1566" t="s">
        <v>8308</v>
      </c>
      <c r="C1550" s="1565" t="s">
        <v>6</v>
      </c>
      <c r="D1550" s="1565">
        <v>196.09</v>
      </c>
      <c r="E1550" s="1565">
        <v>378.34</v>
      </c>
      <c r="F1550" s="1565" t="s">
        <v>6</v>
      </c>
      <c r="G1550" s="1565">
        <v>196.09</v>
      </c>
      <c r="H1550" s="1565">
        <v>378.34</v>
      </c>
      <c r="I1550" s="1565" t="s">
        <v>8203</v>
      </c>
      <c r="J1550" s="1566">
        <v>0</v>
      </c>
      <c r="K1550" s="1554"/>
    </row>
    <row r="1551" spans="1:11" s="793" customFormat="1" ht="28.5" customHeight="1" x14ac:dyDescent="0.25">
      <c r="A1551" s="1565" t="s">
        <v>8309</v>
      </c>
      <c r="B1551" s="1566" t="s">
        <v>8310</v>
      </c>
      <c r="C1551" s="1565" t="s">
        <v>6</v>
      </c>
      <c r="D1551" s="1565">
        <v>326.81</v>
      </c>
      <c r="E1551" s="1565">
        <v>2756.81</v>
      </c>
      <c r="F1551" s="1565" t="s">
        <v>6</v>
      </c>
      <c r="G1551" s="1565">
        <v>326.81</v>
      </c>
      <c r="H1551" s="1565">
        <v>2756.81</v>
      </c>
      <c r="I1551" s="1565" t="s">
        <v>8203</v>
      </c>
      <c r="J1551" s="1566">
        <v>0</v>
      </c>
      <c r="K1551" s="1554"/>
    </row>
    <row r="1552" spans="1:11" s="793" customFormat="1" ht="28.5" customHeight="1" x14ac:dyDescent="0.25">
      <c r="A1552" s="1565" t="s">
        <v>8311</v>
      </c>
      <c r="B1552" s="1566" t="s">
        <v>8312</v>
      </c>
      <c r="C1552" s="1565" t="s">
        <v>6</v>
      </c>
      <c r="D1552" s="1565">
        <v>104.58</v>
      </c>
      <c r="E1552" s="1565">
        <v>1441.08</v>
      </c>
      <c r="F1552" s="1565" t="s">
        <v>6</v>
      </c>
      <c r="G1552" s="1565">
        <v>104.58</v>
      </c>
      <c r="H1552" s="1565">
        <v>1441.08</v>
      </c>
      <c r="I1552" s="1565" t="s">
        <v>8203</v>
      </c>
      <c r="J1552" s="1566">
        <v>0</v>
      </c>
      <c r="K1552" s="1554"/>
    </row>
    <row r="1553" spans="1:11" s="793" customFormat="1" ht="28.5" customHeight="1" x14ac:dyDescent="0.25">
      <c r="A1553" s="1565" t="s">
        <v>3417</v>
      </c>
      <c r="B1553" s="1566" t="s">
        <v>8313</v>
      </c>
      <c r="C1553" s="1565" t="s">
        <v>6</v>
      </c>
      <c r="D1553" s="1565">
        <v>1045.8</v>
      </c>
      <c r="E1553" s="1565">
        <v>3812.35</v>
      </c>
      <c r="F1553" s="1565" t="s">
        <v>6</v>
      </c>
      <c r="G1553" s="1565">
        <v>1045.8</v>
      </c>
      <c r="H1553" s="1565">
        <v>3812.35</v>
      </c>
      <c r="I1553" s="1565" t="s">
        <v>8203</v>
      </c>
      <c r="J1553" s="1566">
        <v>0</v>
      </c>
      <c r="K1553" s="1554"/>
    </row>
    <row r="1554" spans="1:11" s="793" customFormat="1" ht="28.5" customHeight="1" x14ac:dyDescent="0.25">
      <c r="A1554" s="1565" t="s">
        <v>3419</v>
      </c>
      <c r="B1554" s="1566" t="s">
        <v>8314</v>
      </c>
      <c r="C1554" s="1565" t="s">
        <v>6</v>
      </c>
      <c r="D1554" s="1565">
        <v>1045.8</v>
      </c>
      <c r="E1554" s="1565">
        <v>2974</v>
      </c>
      <c r="F1554" s="1565" t="s">
        <v>6</v>
      </c>
      <c r="G1554" s="1565">
        <v>1045.8</v>
      </c>
      <c r="H1554" s="1565">
        <v>2974</v>
      </c>
      <c r="I1554" s="1565" t="s">
        <v>8203</v>
      </c>
      <c r="J1554" s="1566">
        <v>0</v>
      </c>
      <c r="K1554" s="1554"/>
    </row>
    <row r="1555" spans="1:11" s="793" customFormat="1" ht="28.5" customHeight="1" x14ac:dyDescent="0.25">
      <c r="A1555" s="1565" t="s">
        <v>3421</v>
      </c>
      <c r="B1555" s="1566" t="s">
        <v>8315</v>
      </c>
      <c r="C1555" s="1565" t="s">
        <v>6</v>
      </c>
      <c r="D1555" s="1565">
        <v>104.58</v>
      </c>
      <c r="E1555" s="1565">
        <v>829.33</v>
      </c>
      <c r="F1555" s="1565" t="s">
        <v>6</v>
      </c>
      <c r="G1555" s="1565">
        <v>104.58</v>
      </c>
      <c r="H1555" s="1565">
        <v>829.33</v>
      </c>
      <c r="I1555" s="1565" t="s">
        <v>8203</v>
      </c>
      <c r="J1555" s="1566">
        <v>0</v>
      </c>
      <c r="K1555" s="1554"/>
    </row>
    <row r="1556" spans="1:11" s="793" customFormat="1" ht="28.5" customHeight="1" x14ac:dyDescent="0.25">
      <c r="A1556" s="1565" t="s">
        <v>8316</v>
      </c>
      <c r="B1556" s="1566" t="s">
        <v>8317</v>
      </c>
      <c r="C1556" s="1565" t="s">
        <v>6</v>
      </c>
      <c r="D1556" s="1565">
        <v>261.45</v>
      </c>
      <c r="E1556" s="1565">
        <v>998.35</v>
      </c>
      <c r="F1556" s="1565" t="s">
        <v>6</v>
      </c>
      <c r="G1556" s="1565">
        <v>261.45</v>
      </c>
      <c r="H1556" s="1565">
        <v>998.35</v>
      </c>
      <c r="I1556" s="1565" t="s">
        <v>8318</v>
      </c>
      <c r="J1556" s="1566">
        <v>0</v>
      </c>
      <c r="K1556" s="1554"/>
    </row>
    <row r="1557" spans="1:11" s="793" customFormat="1" ht="28.5" customHeight="1" x14ac:dyDescent="0.25">
      <c r="A1557" s="1565" t="s">
        <v>8319</v>
      </c>
      <c r="B1557" s="1566" t="s">
        <v>8320</v>
      </c>
      <c r="C1557" s="1565" t="s">
        <v>3681</v>
      </c>
      <c r="D1557" s="1565">
        <v>64.739999999999995</v>
      </c>
      <c r="E1557" s="1565">
        <v>307.74</v>
      </c>
      <c r="F1557" s="1565" t="s">
        <v>3681</v>
      </c>
      <c r="G1557" s="1565">
        <v>64.739999999999995</v>
      </c>
      <c r="H1557" s="1565">
        <v>307.74</v>
      </c>
      <c r="I1557" s="1565" t="s">
        <v>8203</v>
      </c>
      <c r="J1557" s="1566">
        <v>0</v>
      </c>
      <c r="K1557" s="1554"/>
    </row>
    <row r="1558" spans="1:11" s="793" customFormat="1" ht="28.5" customHeight="1" x14ac:dyDescent="0.25">
      <c r="A1558" s="1565" t="s">
        <v>8321</v>
      </c>
      <c r="B1558" s="1566" t="s">
        <v>8322</v>
      </c>
      <c r="C1558" s="1565" t="s">
        <v>6</v>
      </c>
      <c r="D1558" s="1565">
        <v>373.5</v>
      </c>
      <c r="E1558" s="1565">
        <v>19206</v>
      </c>
      <c r="F1558" s="1565" t="s">
        <v>6</v>
      </c>
      <c r="G1558" s="1565">
        <v>373.5</v>
      </c>
      <c r="H1558" s="1565">
        <v>19206</v>
      </c>
      <c r="I1558" s="1565" t="s">
        <v>8203</v>
      </c>
      <c r="J1558" s="1566">
        <v>0</v>
      </c>
      <c r="K1558" s="1554"/>
    </row>
    <row r="1559" spans="1:11" s="793" customFormat="1" ht="28.5" customHeight="1" x14ac:dyDescent="0.25">
      <c r="A1559" s="1565" t="s">
        <v>8323</v>
      </c>
      <c r="B1559" s="1566" t="s">
        <v>8324</v>
      </c>
      <c r="C1559" s="1565" t="s">
        <v>6</v>
      </c>
      <c r="D1559" s="1565">
        <v>373.5</v>
      </c>
      <c r="E1559" s="1565">
        <v>1163.25</v>
      </c>
      <c r="F1559" s="1565" t="s">
        <v>6</v>
      </c>
      <c r="G1559" s="1565">
        <v>373.5</v>
      </c>
      <c r="H1559" s="1565">
        <v>1163.25</v>
      </c>
      <c r="I1559" s="1565" t="s">
        <v>8203</v>
      </c>
      <c r="J1559" s="1566">
        <v>0</v>
      </c>
      <c r="K1559" s="1554"/>
    </row>
    <row r="1560" spans="1:11" s="793" customFormat="1" ht="28.5" customHeight="1" x14ac:dyDescent="0.25">
      <c r="A1560" s="1565" t="s">
        <v>8325</v>
      </c>
      <c r="B1560" s="1566" t="s">
        <v>8326</v>
      </c>
      <c r="C1560" s="1565" t="s">
        <v>2341</v>
      </c>
      <c r="D1560" s="1565">
        <v>13.07</v>
      </c>
      <c r="E1560" s="1565">
        <v>35.65</v>
      </c>
      <c r="F1560" s="1565" t="s">
        <v>21</v>
      </c>
      <c r="G1560" s="1565">
        <v>140.66</v>
      </c>
      <c r="H1560" s="1565">
        <v>383.56</v>
      </c>
      <c r="I1560" s="1565" t="s">
        <v>8203</v>
      </c>
      <c r="J1560" s="1566">
        <v>0</v>
      </c>
      <c r="K1560" s="1554"/>
    </row>
    <row r="1561" spans="1:11" s="793" customFormat="1" ht="28.5" customHeight="1" x14ac:dyDescent="0.25">
      <c r="A1561" s="1565" t="s">
        <v>8327</v>
      </c>
      <c r="B1561" s="1566" t="s">
        <v>8328</v>
      </c>
      <c r="C1561" s="1565" t="s">
        <v>1138</v>
      </c>
      <c r="D1561" s="1565">
        <v>74.7</v>
      </c>
      <c r="E1561" s="1565">
        <v>181.01</v>
      </c>
      <c r="F1561" s="1565" t="s">
        <v>51</v>
      </c>
      <c r="G1561" s="1565">
        <v>245.08</v>
      </c>
      <c r="H1561" s="1565">
        <v>593.87</v>
      </c>
      <c r="I1561" s="1565" t="s">
        <v>8329</v>
      </c>
      <c r="J1561" s="1566">
        <v>0</v>
      </c>
      <c r="K1561" s="1554"/>
    </row>
    <row r="1562" spans="1:11" s="793" customFormat="1" ht="28.5" customHeight="1" x14ac:dyDescent="0.25">
      <c r="A1562" s="1565" t="s">
        <v>8330</v>
      </c>
      <c r="B1562" s="1566" t="s">
        <v>8331</v>
      </c>
      <c r="C1562" s="1565" t="s">
        <v>6</v>
      </c>
      <c r="D1562" s="1565">
        <v>373.5</v>
      </c>
      <c r="E1562" s="1565">
        <v>14953.5</v>
      </c>
      <c r="F1562" s="1565" t="s">
        <v>6</v>
      </c>
      <c r="G1562" s="1565">
        <v>373.5</v>
      </c>
      <c r="H1562" s="1565">
        <v>14953.5</v>
      </c>
      <c r="I1562" s="1565" t="s">
        <v>8332</v>
      </c>
      <c r="J1562" s="1566">
        <v>0</v>
      </c>
      <c r="K1562" s="1554"/>
    </row>
    <row r="1563" spans="1:11" s="793" customFormat="1" ht="28.5" customHeight="1" x14ac:dyDescent="0.25">
      <c r="A1563" s="1565" t="s">
        <v>8333</v>
      </c>
      <c r="B1563" s="1566" t="s">
        <v>8334</v>
      </c>
      <c r="C1563" s="1565" t="s">
        <v>6</v>
      </c>
      <c r="D1563" s="1565">
        <v>373.5</v>
      </c>
      <c r="E1563" s="1565">
        <v>956.7</v>
      </c>
      <c r="F1563" s="1565" t="s">
        <v>6</v>
      </c>
      <c r="G1563" s="1565">
        <v>373.5</v>
      </c>
      <c r="H1563" s="1565">
        <v>956.7</v>
      </c>
      <c r="I1563" s="1565" t="s">
        <v>8256</v>
      </c>
      <c r="J1563" s="1566">
        <v>0</v>
      </c>
      <c r="K1563" s="1554"/>
    </row>
    <row r="1564" spans="1:11" s="793" customFormat="1" ht="28.5" customHeight="1" x14ac:dyDescent="0.25">
      <c r="A1564" s="1565" t="s">
        <v>8335</v>
      </c>
      <c r="B1564" s="1566" t="s">
        <v>8336</v>
      </c>
      <c r="C1564" s="1565" t="s">
        <v>6</v>
      </c>
      <c r="D1564" s="1565">
        <v>149.4</v>
      </c>
      <c r="E1564" s="1565">
        <v>787.28</v>
      </c>
      <c r="F1564" s="1565" t="s">
        <v>6</v>
      </c>
      <c r="G1564" s="1565">
        <v>149.4</v>
      </c>
      <c r="H1564" s="1565">
        <v>787.28</v>
      </c>
      <c r="I1564" s="1565" t="s">
        <v>8203</v>
      </c>
      <c r="J1564" s="1566">
        <v>0</v>
      </c>
      <c r="K1564" s="1554"/>
    </row>
    <row r="1565" spans="1:11" s="793" customFormat="1" ht="28.5" customHeight="1" x14ac:dyDescent="0.25">
      <c r="A1565" s="1565" t="s">
        <v>8337</v>
      </c>
      <c r="B1565" s="1566" t="s">
        <v>8338</v>
      </c>
      <c r="C1565" s="1565" t="s">
        <v>6</v>
      </c>
      <c r="D1565" s="1565">
        <v>298.8</v>
      </c>
      <c r="E1565" s="1565">
        <v>15865.99</v>
      </c>
      <c r="F1565" s="1565" t="s">
        <v>6</v>
      </c>
      <c r="G1565" s="1565">
        <v>298.8</v>
      </c>
      <c r="H1565" s="1565">
        <v>15865.99</v>
      </c>
      <c r="I1565" s="1565" t="s">
        <v>8248</v>
      </c>
      <c r="J1565" s="1566">
        <v>0</v>
      </c>
      <c r="K1565" s="1554"/>
    </row>
    <row r="1566" spans="1:11" s="793" customFormat="1" ht="28.5" customHeight="1" x14ac:dyDescent="0.25">
      <c r="A1566" s="1565" t="s">
        <v>8339</v>
      </c>
      <c r="B1566" s="1566" t="s">
        <v>8340</v>
      </c>
      <c r="C1566" s="1565" t="s">
        <v>6</v>
      </c>
      <c r="D1566" s="1565">
        <v>0</v>
      </c>
      <c r="E1566" s="1565">
        <v>3521070</v>
      </c>
      <c r="F1566" s="1565" t="s">
        <v>6</v>
      </c>
      <c r="G1566" s="1565">
        <v>0</v>
      </c>
      <c r="H1566" s="1565">
        <v>3521070</v>
      </c>
      <c r="I1566" s="1565" t="s">
        <v>8248</v>
      </c>
      <c r="J1566" s="1566">
        <v>0</v>
      </c>
      <c r="K1566" s="1554"/>
    </row>
    <row r="1567" spans="1:11" s="793" customFormat="1" ht="28.5" customHeight="1" x14ac:dyDescent="0.25">
      <c r="A1567" s="1565" t="s">
        <v>8341</v>
      </c>
      <c r="B1567" s="1566" t="s">
        <v>8342</v>
      </c>
      <c r="C1567" s="1565" t="s">
        <v>1138</v>
      </c>
      <c r="D1567" s="1565">
        <v>95.9</v>
      </c>
      <c r="E1567" s="1565">
        <v>338.38</v>
      </c>
      <c r="F1567" s="1565" t="s">
        <v>51</v>
      </c>
      <c r="G1567" s="1565">
        <v>314.62</v>
      </c>
      <c r="H1567" s="1565">
        <v>1110.1600000000001</v>
      </c>
      <c r="I1567" s="1565" t="s">
        <v>8203</v>
      </c>
      <c r="J1567" s="1566">
        <v>0</v>
      </c>
      <c r="K1567" s="1554"/>
    </row>
    <row r="1568" spans="1:11" s="793" customFormat="1" ht="28.5" customHeight="1" x14ac:dyDescent="0.25">
      <c r="A1568" s="1565" t="s">
        <v>8343</v>
      </c>
      <c r="B1568" s="1566" t="s">
        <v>8344</v>
      </c>
      <c r="C1568" s="1565" t="s">
        <v>1138</v>
      </c>
      <c r="D1568" s="1565">
        <v>108.45</v>
      </c>
      <c r="E1568" s="1565">
        <v>489.49</v>
      </c>
      <c r="F1568" s="1565" t="s">
        <v>51</v>
      </c>
      <c r="G1568" s="1565">
        <v>355.79</v>
      </c>
      <c r="H1568" s="1565">
        <v>1605.93</v>
      </c>
      <c r="I1568" s="1565" t="s">
        <v>8203</v>
      </c>
      <c r="J1568" s="1566">
        <v>0</v>
      </c>
      <c r="K1568" s="1554"/>
    </row>
    <row r="1569" spans="1:11" s="793" customFormat="1" ht="28.5" customHeight="1" x14ac:dyDescent="0.25">
      <c r="A1569" s="1565" t="s">
        <v>8345</v>
      </c>
      <c r="B1569" s="1566" t="s">
        <v>8346</v>
      </c>
      <c r="C1569" s="1565" t="s">
        <v>6</v>
      </c>
      <c r="D1569" s="1565">
        <v>1898.63</v>
      </c>
      <c r="E1569" s="1565">
        <v>16660.88</v>
      </c>
      <c r="F1569" s="1565" t="s">
        <v>6</v>
      </c>
      <c r="G1569" s="1565">
        <v>1898.63</v>
      </c>
      <c r="H1569" s="1565">
        <v>16660.88</v>
      </c>
      <c r="I1569" s="1565" t="s">
        <v>8347</v>
      </c>
      <c r="J1569" s="1566">
        <v>0</v>
      </c>
      <c r="K1569" s="1554"/>
    </row>
    <row r="1570" spans="1:11" s="793" customFormat="1" ht="28.5" customHeight="1" x14ac:dyDescent="0.25">
      <c r="A1570" s="1565" t="s">
        <v>8348</v>
      </c>
      <c r="B1570" s="1566" t="s">
        <v>8349</v>
      </c>
      <c r="C1570" s="1565" t="s">
        <v>3346</v>
      </c>
      <c r="D1570" s="1565">
        <v>0</v>
      </c>
      <c r="E1570" s="1565">
        <v>46170</v>
      </c>
      <c r="F1570" s="1565" t="s">
        <v>3346</v>
      </c>
      <c r="G1570" s="1565">
        <v>0</v>
      </c>
      <c r="H1570" s="1565">
        <v>46170</v>
      </c>
      <c r="I1570" s="1565" t="s">
        <v>8203</v>
      </c>
      <c r="J1570" s="1566">
        <v>0</v>
      </c>
      <c r="K1570" s="1554"/>
    </row>
    <row r="1571" spans="1:11" s="793" customFormat="1" ht="28.5" customHeight="1" x14ac:dyDescent="0.25">
      <c r="A1571" s="1565" t="s">
        <v>8350</v>
      </c>
      <c r="B1571" s="1566" t="s">
        <v>8351</v>
      </c>
      <c r="C1571" s="1565" t="s">
        <v>1138</v>
      </c>
      <c r="D1571" s="1565">
        <v>52.91</v>
      </c>
      <c r="E1571" s="1565">
        <v>1000.61</v>
      </c>
      <c r="F1571" s="1565" t="s">
        <v>51</v>
      </c>
      <c r="G1571" s="1565">
        <v>173.6</v>
      </c>
      <c r="H1571" s="1565">
        <v>3282.85</v>
      </c>
      <c r="I1571" s="1565" t="s">
        <v>8203</v>
      </c>
      <c r="J1571" s="1566">
        <v>0</v>
      </c>
      <c r="K1571" s="1554"/>
    </row>
    <row r="1572" spans="1:11" s="793" customFormat="1" ht="28.5" customHeight="1" x14ac:dyDescent="0.25">
      <c r="A1572" s="1565" t="s">
        <v>8352</v>
      </c>
      <c r="B1572" s="1566" t="s">
        <v>8353</v>
      </c>
      <c r="C1572" s="1565" t="s">
        <v>1138</v>
      </c>
      <c r="D1572" s="1565">
        <v>42.33</v>
      </c>
      <c r="E1572" s="1565">
        <v>547.77</v>
      </c>
      <c r="F1572" s="1565" t="s">
        <v>51</v>
      </c>
      <c r="G1572" s="1565">
        <v>138.88</v>
      </c>
      <c r="H1572" s="1565">
        <v>1797.15</v>
      </c>
      <c r="I1572" s="1565" t="s">
        <v>8203</v>
      </c>
      <c r="J1572" s="1566">
        <v>0</v>
      </c>
      <c r="K1572" s="1554"/>
    </row>
    <row r="1573" spans="1:11" s="793" customFormat="1" ht="28.5" customHeight="1" x14ac:dyDescent="0.25">
      <c r="A1573" s="1565" t="s">
        <v>8354</v>
      </c>
      <c r="B1573" s="1566" t="s">
        <v>8355</v>
      </c>
      <c r="C1573" s="1565" t="s">
        <v>1138</v>
      </c>
      <c r="D1573" s="1565">
        <v>42.33</v>
      </c>
      <c r="E1573" s="1565">
        <v>398.33</v>
      </c>
      <c r="F1573" s="1565" t="s">
        <v>51</v>
      </c>
      <c r="G1573" s="1565">
        <v>138.88</v>
      </c>
      <c r="H1573" s="1565">
        <v>1306.8399999999999</v>
      </c>
      <c r="I1573" s="1565" t="s">
        <v>8203</v>
      </c>
      <c r="J1573" s="1566">
        <v>0</v>
      </c>
      <c r="K1573" s="1554"/>
    </row>
    <row r="1574" spans="1:11" s="793" customFormat="1" ht="28.5" customHeight="1" x14ac:dyDescent="0.25">
      <c r="A1574" s="1565" t="s">
        <v>8356</v>
      </c>
      <c r="B1574" s="1566" t="s">
        <v>8357</v>
      </c>
      <c r="C1574" s="1565" t="s">
        <v>1138</v>
      </c>
      <c r="D1574" s="1565">
        <v>31.75</v>
      </c>
      <c r="E1574" s="1565">
        <v>249.23</v>
      </c>
      <c r="F1574" s="1565" t="s">
        <v>51</v>
      </c>
      <c r="G1574" s="1565">
        <v>104.16</v>
      </c>
      <c r="H1574" s="1565">
        <v>817.69</v>
      </c>
      <c r="I1574" s="1565" t="s">
        <v>8203</v>
      </c>
      <c r="J1574" s="1566">
        <v>0</v>
      </c>
      <c r="K1574" s="1554"/>
    </row>
    <row r="1575" spans="1:11" s="793" customFormat="1" ht="28.5" customHeight="1" x14ac:dyDescent="0.25">
      <c r="A1575" s="1565" t="s">
        <v>8358</v>
      </c>
      <c r="B1575" s="1566" t="s">
        <v>8359</v>
      </c>
      <c r="C1575" s="1565" t="s">
        <v>1138</v>
      </c>
      <c r="D1575" s="1565">
        <v>31.75</v>
      </c>
      <c r="E1575" s="1565">
        <v>177.55</v>
      </c>
      <c r="F1575" s="1565" t="s">
        <v>51</v>
      </c>
      <c r="G1575" s="1565">
        <v>104.16</v>
      </c>
      <c r="H1575" s="1565">
        <v>582.5</v>
      </c>
      <c r="I1575" s="1565" t="s">
        <v>8203</v>
      </c>
      <c r="J1575" s="1566">
        <v>0</v>
      </c>
      <c r="K1575" s="1554"/>
    </row>
    <row r="1576" spans="1:11" s="793" customFormat="1" ht="28.5" customHeight="1" x14ac:dyDescent="0.25">
      <c r="A1576" s="1565" t="s">
        <v>8360</v>
      </c>
      <c r="B1576" s="1566" t="s">
        <v>8361</v>
      </c>
      <c r="C1576" s="1565" t="s">
        <v>6</v>
      </c>
      <c r="D1576" s="1565">
        <v>373.5</v>
      </c>
      <c r="E1576" s="1565">
        <v>8271</v>
      </c>
      <c r="F1576" s="1565" t="s">
        <v>6</v>
      </c>
      <c r="G1576" s="1565">
        <v>373.5</v>
      </c>
      <c r="H1576" s="1565">
        <v>8271</v>
      </c>
      <c r="I1576" s="1565" t="s">
        <v>8248</v>
      </c>
      <c r="J1576" s="1566">
        <v>0</v>
      </c>
      <c r="K1576" s="1554"/>
    </row>
    <row r="1577" spans="1:11" s="793" customFormat="1" ht="28.5" customHeight="1" x14ac:dyDescent="0.25">
      <c r="A1577" s="1565" t="s">
        <v>8362</v>
      </c>
      <c r="B1577" s="1566" t="s">
        <v>8363</v>
      </c>
      <c r="C1577" s="1565" t="s">
        <v>6</v>
      </c>
      <c r="D1577" s="1565">
        <v>373.5</v>
      </c>
      <c r="E1577" s="1565">
        <v>5233.5</v>
      </c>
      <c r="F1577" s="1565" t="s">
        <v>6</v>
      </c>
      <c r="G1577" s="1565">
        <v>373.5</v>
      </c>
      <c r="H1577" s="1565">
        <v>5233.5</v>
      </c>
      <c r="I1577" s="1565" t="s">
        <v>8248</v>
      </c>
      <c r="J1577" s="1566">
        <v>0</v>
      </c>
      <c r="K1577" s="1554"/>
    </row>
    <row r="1578" spans="1:11" s="793" customFormat="1" ht="28.5" customHeight="1" x14ac:dyDescent="0.25">
      <c r="A1578" s="1565" t="s">
        <v>8364</v>
      </c>
      <c r="B1578" s="1566" t="s">
        <v>8365</v>
      </c>
      <c r="C1578" s="1565" t="s">
        <v>6</v>
      </c>
      <c r="D1578" s="1565">
        <v>373.5</v>
      </c>
      <c r="E1578" s="1565">
        <v>61123.5</v>
      </c>
      <c r="F1578" s="1565" t="s">
        <v>6</v>
      </c>
      <c r="G1578" s="1565">
        <v>373.5</v>
      </c>
      <c r="H1578" s="1565">
        <v>61123.5</v>
      </c>
      <c r="I1578" s="1565" t="s">
        <v>8248</v>
      </c>
      <c r="J1578" s="1566">
        <v>0</v>
      </c>
      <c r="K1578" s="1554"/>
    </row>
    <row r="1579" spans="1:11" s="793" customFormat="1" ht="28.5" customHeight="1" x14ac:dyDescent="0.25">
      <c r="A1579" s="1565" t="s">
        <v>8366</v>
      </c>
      <c r="B1579" s="1566" t="s">
        <v>8367</v>
      </c>
      <c r="C1579" s="1565" t="s">
        <v>3346</v>
      </c>
      <c r="D1579" s="1565">
        <v>575.80999999999995</v>
      </c>
      <c r="E1579" s="1565">
        <v>4358.2</v>
      </c>
      <c r="F1579" s="1565" t="s">
        <v>3346</v>
      </c>
      <c r="G1579" s="1565">
        <v>575.80999999999995</v>
      </c>
      <c r="H1579" s="1565">
        <v>4358.21</v>
      </c>
      <c r="I1579" s="1565" t="s">
        <v>8203</v>
      </c>
      <c r="J1579" s="1566">
        <v>0</v>
      </c>
      <c r="K1579" s="1554"/>
    </row>
    <row r="1580" spans="1:11" s="793" customFormat="1" ht="28.5" customHeight="1" x14ac:dyDescent="0.25">
      <c r="A1580" s="1565" t="s">
        <v>8368</v>
      </c>
      <c r="B1580" s="1566" t="s">
        <v>8369</v>
      </c>
      <c r="C1580" s="1565" t="s">
        <v>6</v>
      </c>
      <c r="D1580" s="1565">
        <v>0</v>
      </c>
      <c r="E1580" s="1565">
        <v>157950</v>
      </c>
      <c r="F1580" s="1565" t="s">
        <v>6</v>
      </c>
      <c r="G1580" s="1565">
        <v>0</v>
      </c>
      <c r="H1580" s="1565">
        <v>157950</v>
      </c>
      <c r="I1580" s="1565" t="s">
        <v>8248</v>
      </c>
      <c r="J1580" s="1566">
        <v>0</v>
      </c>
      <c r="K1580" s="1554"/>
    </row>
    <row r="1581" spans="1:11" s="793" customFormat="1" ht="28.5" customHeight="1" x14ac:dyDescent="0.25">
      <c r="A1581" s="1565" t="s">
        <v>8370</v>
      </c>
      <c r="B1581" s="1566" t="s">
        <v>8371</v>
      </c>
      <c r="C1581" s="1565" t="s">
        <v>6</v>
      </c>
      <c r="D1581" s="1565">
        <v>230.14</v>
      </c>
      <c r="E1581" s="1565">
        <v>1020.52</v>
      </c>
      <c r="F1581" s="1565" t="s">
        <v>6</v>
      </c>
      <c r="G1581" s="1565">
        <v>230.14</v>
      </c>
      <c r="H1581" s="1565">
        <v>1020.52</v>
      </c>
      <c r="I1581" s="1565" t="s">
        <v>8203</v>
      </c>
      <c r="J1581" s="1566">
        <v>0</v>
      </c>
      <c r="K1581" s="1554"/>
    </row>
    <row r="1582" spans="1:11" s="793" customFormat="1" ht="28.5" customHeight="1" x14ac:dyDescent="0.25">
      <c r="A1582" s="1565" t="s">
        <v>3423</v>
      </c>
      <c r="B1582" s="1566" t="s">
        <v>8372</v>
      </c>
      <c r="C1582" s="1565" t="s">
        <v>6</v>
      </c>
      <c r="D1582" s="1565">
        <v>104.58</v>
      </c>
      <c r="E1582" s="1565">
        <v>512.21</v>
      </c>
      <c r="F1582" s="1565" t="s">
        <v>6</v>
      </c>
      <c r="G1582" s="1565">
        <v>104.58</v>
      </c>
      <c r="H1582" s="1565">
        <v>512.21</v>
      </c>
      <c r="I1582" s="1565" t="s">
        <v>8203</v>
      </c>
      <c r="J1582" s="1566">
        <v>0</v>
      </c>
      <c r="K1582" s="1554"/>
    </row>
    <row r="1583" spans="1:11" s="793" customFormat="1" ht="28.5" customHeight="1" x14ac:dyDescent="0.25">
      <c r="A1583" s="1565" t="s">
        <v>3425</v>
      </c>
      <c r="B1583" s="1566" t="s">
        <v>8373</v>
      </c>
      <c r="C1583" s="1565" t="s">
        <v>6</v>
      </c>
      <c r="D1583" s="1565">
        <v>104.58</v>
      </c>
      <c r="E1583" s="1565">
        <v>523.15</v>
      </c>
      <c r="F1583" s="1565" t="s">
        <v>6</v>
      </c>
      <c r="G1583" s="1565">
        <v>104.58</v>
      </c>
      <c r="H1583" s="1565">
        <v>523.15</v>
      </c>
      <c r="I1583" s="1565" t="s">
        <v>8203</v>
      </c>
      <c r="J1583" s="1566">
        <v>0</v>
      </c>
      <c r="K1583" s="1554"/>
    </row>
    <row r="1584" spans="1:11" s="793" customFormat="1" ht="28.5" customHeight="1" x14ac:dyDescent="0.25">
      <c r="A1584" s="1565" t="s">
        <v>3427</v>
      </c>
      <c r="B1584" s="1566" t="s">
        <v>8374</v>
      </c>
      <c r="C1584" s="1565" t="s">
        <v>6</v>
      </c>
      <c r="D1584" s="1565">
        <v>104.58</v>
      </c>
      <c r="E1584" s="1565">
        <v>802.84</v>
      </c>
      <c r="F1584" s="1565" t="s">
        <v>6</v>
      </c>
      <c r="G1584" s="1565">
        <v>104.58</v>
      </c>
      <c r="H1584" s="1565">
        <v>802.84</v>
      </c>
      <c r="I1584" s="1565" t="s">
        <v>8203</v>
      </c>
      <c r="J1584" s="1566">
        <v>0</v>
      </c>
      <c r="K1584" s="1554"/>
    </row>
    <row r="1585" spans="1:11" s="793" customFormat="1" ht="28.5" customHeight="1" x14ac:dyDescent="0.25">
      <c r="A1585" s="1565" t="s">
        <v>8375</v>
      </c>
      <c r="B1585" s="1566" t="s">
        <v>8376</v>
      </c>
      <c r="C1585" s="1565" t="s">
        <v>1138</v>
      </c>
      <c r="D1585" s="1565">
        <v>74.7</v>
      </c>
      <c r="E1585" s="1565">
        <v>141.52000000000001</v>
      </c>
      <c r="F1585" s="1565" t="s">
        <v>51</v>
      </c>
      <c r="G1585" s="1565">
        <v>245.08</v>
      </c>
      <c r="H1585" s="1565">
        <v>464.32</v>
      </c>
      <c r="I1585" s="1565" t="s">
        <v>8248</v>
      </c>
      <c r="J1585" s="1566">
        <v>0</v>
      </c>
      <c r="K1585" s="1554"/>
    </row>
    <row r="1586" spans="1:11" s="793" customFormat="1" ht="28.5" customHeight="1" x14ac:dyDescent="0.25">
      <c r="A1586" s="1565" t="s">
        <v>8377</v>
      </c>
      <c r="B1586" s="1566" t="s">
        <v>8378</v>
      </c>
      <c r="C1586" s="1565" t="s">
        <v>1138</v>
      </c>
      <c r="D1586" s="1565">
        <v>14.94</v>
      </c>
      <c r="E1586" s="1565">
        <v>39.24</v>
      </c>
      <c r="F1586" s="1565" t="s">
        <v>51</v>
      </c>
      <c r="G1586" s="1565">
        <v>49.02</v>
      </c>
      <c r="H1586" s="1565">
        <v>128.74</v>
      </c>
      <c r="I1586" s="1565" t="s">
        <v>8203</v>
      </c>
      <c r="J1586" s="1566">
        <v>0</v>
      </c>
      <c r="K1586" s="1554"/>
    </row>
    <row r="1587" spans="1:11" s="793" customFormat="1" ht="28.5" customHeight="1" x14ac:dyDescent="0.25">
      <c r="A1587" s="1565" t="s">
        <v>8379</v>
      </c>
      <c r="B1587" s="1566" t="s">
        <v>8380</v>
      </c>
      <c r="C1587" s="1565" t="s">
        <v>6</v>
      </c>
      <c r="D1587" s="1565">
        <v>0</v>
      </c>
      <c r="E1587" s="1565">
        <v>38880</v>
      </c>
      <c r="F1587" s="1565" t="s">
        <v>6</v>
      </c>
      <c r="G1587" s="1565">
        <v>0</v>
      </c>
      <c r="H1587" s="1565">
        <v>38880</v>
      </c>
      <c r="I1587" s="1565" t="s">
        <v>8203</v>
      </c>
      <c r="J1587" s="1566">
        <v>0</v>
      </c>
      <c r="K1587" s="1554"/>
    </row>
    <row r="1588" spans="1:11" s="793" customFormat="1" ht="28.5" customHeight="1" x14ac:dyDescent="0.25">
      <c r="A1588" s="1565" t="s">
        <v>8381</v>
      </c>
      <c r="B1588" s="1566" t="s">
        <v>8382</v>
      </c>
      <c r="C1588" s="1565" t="s">
        <v>2341</v>
      </c>
      <c r="D1588" s="1565">
        <v>202.31</v>
      </c>
      <c r="E1588" s="1565">
        <v>393.78</v>
      </c>
      <c r="F1588" s="1565" t="s">
        <v>21</v>
      </c>
      <c r="G1588" s="1565">
        <v>2176.88</v>
      </c>
      <c r="H1588" s="1565">
        <v>4237.04</v>
      </c>
      <c r="I1588" s="1565" t="s">
        <v>8203</v>
      </c>
      <c r="J1588" s="1566">
        <v>0</v>
      </c>
      <c r="K1588" s="1554"/>
    </row>
    <row r="1589" spans="1:11" s="793" customFormat="1" ht="28.5" customHeight="1" x14ac:dyDescent="0.25">
      <c r="A1589" s="1565" t="s">
        <v>8383</v>
      </c>
      <c r="B1589" s="1566" t="s">
        <v>8384</v>
      </c>
      <c r="C1589" s="1565" t="s">
        <v>2341</v>
      </c>
      <c r="D1589" s="1565">
        <v>202.31</v>
      </c>
      <c r="E1589" s="1565">
        <v>517.4</v>
      </c>
      <c r="F1589" s="1565" t="s">
        <v>21</v>
      </c>
      <c r="G1589" s="1565">
        <v>2176.88</v>
      </c>
      <c r="H1589" s="1565">
        <v>5567.25</v>
      </c>
      <c r="I1589" s="1565" t="s">
        <v>8203</v>
      </c>
      <c r="J1589" s="1566">
        <v>0</v>
      </c>
      <c r="K1589" s="1554"/>
    </row>
    <row r="1590" spans="1:11" s="793" customFormat="1" ht="28.5" customHeight="1" x14ac:dyDescent="0.25">
      <c r="A1590" s="1565" t="s">
        <v>8385</v>
      </c>
      <c r="B1590" s="1566" t="s">
        <v>8386</v>
      </c>
      <c r="C1590" s="1565" t="s">
        <v>2341</v>
      </c>
      <c r="D1590" s="1565">
        <v>202.31</v>
      </c>
      <c r="E1590" s="1565">
        <v>665.03</v>
      </c>
      <c r="F1590" s="1565" t="s">
        <v>21</v>
      </c>
      <c r="G1590" s="1565">
        <v>2176.88</v>
      </c>
      <c r="H1590" s="1565">
        <v>7155.67</v>
      </c>
      <c r="I1590" s="1565" t="s">
        <v>8203</v>
      </c>
      <c r="J1590" s="1566">
        <v>0</v>
      </c>
      <c r="K1590" s="1554"/>
    </row>
    <row r="1591" spans="1:11" s="793" customFormat="1" ht="28.5" customHeight="1" x14ac:dyDescent="0.25">
      <c r="A1591" s="1565" t="s">
        <v>8387</v>
      </c>
      <c r="B1591" s="1566" t="s">
        <v>8388</v>
      </c>
      <c r="C1591" s="1565" t="s">
        <v>1138</v>
      </c>
      <c r="D1591" s="1565">
        <v>575.80999999999995</v>
      </c>
      <c r="E1591" s="1565">
        <v>1088.33</v>
      </c>
      <c r="F1591" s="1565" t="s">
        <v>51</v>
      </c>
      <c r="G1591" s="1565">
        <v>1889.15</v>
      </c>
      <c r="H1591" s="1565">
        <v>3570.63</v>
      </c>
      <c r="I1591" s="1565" t="s">
        <v>8389</v>
      </c>
      <c r="J1591" s="1566">
        <v>0</v>
      </c>
      <c r="K1591" s="1554"/>
    </row>
    <row r="1592" spans="1:11" s="793" customFormat="1" ht="28.5" customHeight="1" x14ac:dyDescent="0.25">
      <c r="A1592" s="1565" t="s">
        <v>8390</v>
      </c>
      <c r="B1592" s="1566" t="s">
        <v>8391</v>
      </c>
      <c r="C1592" s="1565" t="s">
        <v>4028</v>
      </c>
      <c r="D1592" s="1565">
        <v>184.26</v>
      </c>
      <c r="E1592" s="1565">
        <v>317.91000000000003</v>
      </c>
      <c r="F1592" s="1565" t="s">
        <v>4028</v>
      </c>
      <c r="G1592" s="1565">
        <v>184.26</v>
      </c>
      <c r="H1592" s="1565">
        <v>317.91000000000003</v>
      </c>
      <c r="I1592" s="1565" t="s">
        <v>8203</v>
      </c>
      <c r="J1592" s="1566">
        <v>0</v>
      </c>
      <c r="K1592" s="1554"/>
    </row>
    <row r="1593" spans="1:11" s="793" customFormat="1" ht="28.5" customHeight="1" x14ac:dyDescent="0.25">
      <c r="A1593" s="1565" t="s">
        <v>8392</v>
      </c>
      <c r="B1593" s="1566" t="s">
        <v>8393</v>
      </c>
      <c r="C1593" s="1565" t="s">
        <v>6</v>
      </c>
      <c r="D1593" s="1565">
        <v>230.32</v>
      </c>
      <c r="E1593" s="1565">
        <v>4724.49</v>
      </c>
      <c r="F1593" s="1565" t="s">
        <v>6</v>
      </c>
      <c r="G1593" s="1565">
        <v>230.32</v>
      </c>
      <c r="H1593" s="1565">
        <v>4724.49</v>
      </c>
      <c r="I1593" s="1565" t="s">
        <v>8203</v>
      </c>
      <c r="J1593" s="1566">
        <v>0</v>
      </c>
      <c r="K1593" s="1554"/>
    </row>
    <row r="1594" spans="1:11" s="793" customFormat="1" ht="28.5" customHeight="1" x14ac:dyDescent="0.25">
      <c r="A1594" s="1565" t="s">
        <v>8394</v>
      </c>
      <c r="B1594" s="1566" t="s">
        <v>8395</v>
      </c>
      <c r="C1594" s="1565" t="s">
        <v>6</v>
      </c>
      <c r="D1594" s="1565">
        <v>207.29</v>
      </c>
      <c r="E1594" s="1565">
        <v>1050.01</v>
      </c>
      <c r="F1594" s="1565" t="s">
        <v>6</v>
      </c>
      <c r="G1594" s="1565">
        <v>207.29</v>
      </c>
      <c r="H1594" s="1565">
        <v>1050.01</v>
      </c>
      <c r="I1594" s="1565" t="s">
        <v>8274</v>
      </c>
      <c r="J1594" s="1566">
        <v>0</v>
      </c>
      <c r="K1594" s="1554"/>
    </row>
    <row r="1595" spans="1:11" s="793" customFormat="1" ht="28.5" customHeight="1" x14ac:dyDescent="0.25">
      <c r="A1595" s="1565" t="s">
        <v>8396</v>
      </c>
      <c r="B1595" s="1566" t="s">
        <v>8397</v>
      </c>
      <c r="C1595" s="1565" t="s">
        <v>89</v>
      </c>
      <c r="D1595" s="1565">
        <v>448.2</v>
      </c>
      <c r="E1595" s="1565">
        <v>2363.04</v>
      </c>
      <c r="F1595" s="1565" t="s">
        <v>89</v>
      </c>
      <c r="G1595" s="1565">
        <v>448.2</v>
      </c>
      <c r="H1595" s="1565">
        <v>2363.04</v>
      </c>
      <c r="I1595" s="1565" t="s">
        <v>8203</v>
      </c>
      <c r="J1595" s="1566">
        <v>0</v>
      </c>
      <c r="K1595" s="1554"/>
    </row>
    <row r="1596" spans="1:11" s="793" customFormat="1" ht="28.5" customHeight="1" x14ac:dyDescent="0.25">
      <c r="A1596" s="1565" t="s">
        <v>8398</v>
      </c>
      <c r="B1596" s="1566" t="s">
        <v>8399</v>
      </c>
      <c r="C1596" s="1565" t="s">
        <v>6</v>
      </c>
      <c r="D1596" s="1565">
        <v>522.9</v>
      </c>
      <c r="E1596" s="1565">
        <v>8066.83</v>
      </c>
      <c r="F1596" s="1565" t="s">
        <v>6</v>
      </c>
      <c r="G1596" s="1565">
        <v>522.9</v>
      </c>
      <c r="H1596" s="1565">
        <v>8066.83</v>
      </c>
      <c r="I1596" s="1565" t="s">
        <v>8400</v>
      </c>
      <c r="J1596" s="1566">
        <v>0</v>
      </c>
      <c r="K1596" s="1554"/>
    </row>
    <row r="1597" spans="1:11" s="793" customFormat="1" ht="28.5" customHeight="1" x14ac:dyDescent="0.25">
      <c r="A1597" s="1565" t="s">
        <v>8401</v>
      </c>
      <c r="B1597" s="1566" t="s">
        <v>8402</v>
      </c>
      <c r="C1597" s="1565" t="s">
        <v>6</v>
      </c>
      <c r="D1597" s="1565">
        <v>224.1</v>
      </c>
      <c r="E1597" s="1565">
        <v>16626.599999999999</v>
      </c>
      <c r="F1597" s="1565" t="s">
        <v>6</v>
      </c>
      <c r="G1597" s="1565">
        <v>224.1</v>
      </c>
      <c r="H1597" s="1565">
        <v>16626.599999999999</v>
      </c>
      <c r="I1597" s="1565" t="s">
        <v>8203</v>
      </c>
      <c r="J1597" s="1566">
        <v>0</v>
      </c>
      <c r="K1597" s="1554"/>
    </row>
    <row r="1598" spans="1:11" s="793" customFormat="1" ht="28.5" customHeight="1" x14ac:dyDescent="0.25">
      <c r="A1598" s="1565" t="s">
        <v>8403</v>
      </c>
      <c r="B1598" s="1566" t="s">
        <v>8404</v>
      </c>
      <c r="C1598" s="1565" t="s">
        <v>6</v>
      </c>
      <c r="D1598" s="1565">
        <v>121.39</v>
      </c>
      <c r="E1598" s="1565">
        <v>39001.39</v>
      </c>
      <c r="F1598" s="1565" t="s">
        <v>6</v>
      </c>
      <c r="G1598" s="1565">
        <v>121.39</v>
      </c>
      <c r="H1598" s="1565">
        <v>39001.39</v>
      </c>
      <c r="I1598" s="1565" t="s">
        <v>8203</v>
      </c>
      <c r="J1598" s="1566">
        <v>0</v>
      </c>
      <c r="K1598" s="1554"/>
    </row>
    <row r="1599" spans="1:11" s="793" customFormat="1" ht="28.5" customHeight="1" x14ac:dyDescent="0.25">
      <c r="A1599" s="1565" t="s">
        <v>8405</v>
      </c>
      <c r="B1599" s="1566" t="s">
        <v>8406</v>
      </c>
      <c r="C1599" s="1565" t="s">
        <v>6</v>
      </c>
      <c r="D1599" s="1565">
        <v>224.1</v>
      </c>
      <c r="E1599" s="1565">
        <v>8752.7900000000009</v>
      </c>
      <c r="F1599" s="1565" t="s">
        <v>6</v>
      </c>
      <c r="G1599" s="1565">
        <v>224.1</v>
      </c>
      <c r="H1599" s="1565">
        <v>8752.7900000000009</v>
      </c>
      <c r="I1599" s="1565" t="s">
        <v>8203</v>
      </c>
      <c r="J1599" s="1566">
        <v>0</v>
      </c>
      <c r="K1599" s="1554"/>
    </row>
    <row r="1600" spans="1:11" s="793" customFormat="1" ht="28.5" customHeight="1" x14ac:dyDescent="0.25">
      <c r="A1600" s="1565" t="s">
        <v>8407</v>
      </c>
      <c r="B1600" s="1566" t="s">
        <v>8408</v>
      </c>
      <c r="C1600" s="1565" t="s">
        <v>1138</v>
      </c>
      <c r="D1600" s="1565">
        <v>189.86</v>
      </c>
      <c r="E1600" s="1565">
        <v>442.99</v>
      </c>
      <c r="F1600" s="1565" t="s">
        <v>51</v>
      </c>
      <c r="G1600" s="1565">
        <v>622.91</v>
      </c>
      <c r="H1600" s="1565">
        <v>1453.37</v>
      </c>
      <c r="I1600" s="1565" t="s">
        <v>8389</v>
      </c>
      <c r="J1600" s="1566">
        <v>0</v>
      </c>
      <c r="K1600" s="1554"/>
    </row>
    <row r="1601" spans="1:11" s="793" customFormat="1" ht="28.5" customHeight="1" x14ac:dyDescent="0.25">
      <c r="A1601" s="1565" t="s">
        <v>8409</v>
      </c>
      <c r="B1601" s="1566" t="s">
        <v>8410</v>
      </c>
      <c r="C1601" s="1565" t="s">
        <v>1138</v>
      </c>
      <c r="D1601" s="1565">
        <v>189.86</v>
      </c>
      <c r="E1601" s="1565">
        <v>515.26</v>
      </c>
      <c r="F1601" s="1565" t="s">
        <v>51</v>
      </c>
      <c r="G1601" s="1565">
        <v>622.91</v>
      </c>
      <c r="H1601" s="1565">
        <v>1690.47</v>
      </c>
      <c r="I1601" s="1565" t="s">
        <v>8389</v>
      </c>
      <c r="J1601" s="1566">
        <v>0</v>
      </c>
      <c r="K1601" s="1554"/>
    </row>
    <row r="1602" spans="1:11" s="793" customFormat="1" ht="28.5" customHeight="1" x14ac:dyDescent="0.25">
      <c r="A1602" s="1565" t="s">
        <v>8411</v>
      </c>
      <c r="B1602" s="1566" t="s">
        <v>8412</v>
      </c>
      <c r="C1602" s="1565" t="s">
        <v>1138</v>
      </c>
      <c r="D1602" s="1565">
        <v>189.86</v>
      </c>
      <c r="E1602" s="1565">
        <v>557.4</v>
      </c>
      <c r="F1602" s="1565" t="s">
        <v>51</v>
      </c>
      <c r="G1602" s="1565">
        <v>622.91</v>
      </c>
      <c r="H1602" s="1565">
        <v>1828.73</v>
      </c>
      <c r="I1602" s="1565" t="s">
        <v>8389</v>
      </c>
      <c r="J1602" s="1566">
        <v>0</v>
      </c>
      <c r="K1602" s="1554"/>
    </row>
    <row r="1603" spans="1:11" s="793" customFormat="1" ht="28.5" customHeight="1" x14ac:dyDescent="0.25">
      <c r="A1603" s="1565" t="s">
        <v>8413</v>
      </c>
      <c r="B1603" s="1566" t="s">
        <v>8414</v>
      </c>
      <c r="C1603" s="1565" t="s">
        <v>1138</v>
      </c>
      <c r="D1603" s="1565">
        <v>19.399999999999999</v>
      </c>
      <c r="E1603" s="1565">
        <v>184.53</v>
      </c>
      <c r="F1603" s="1565" t="s">
        <v>51</v>
      </c>
      <c r="G1603" s="1565">
        <v>63.66</v>
      </c>
      <c r="H1603" s="1565">
        <v>605.4</v>
      </c>
      <c r="I1603" s="1565" t="s">
        <v>8389</v>
      </c>
      <c r="J1603" s="1566">
        <v>0</v>
      </c>
      <c r="K1603" s="1554"/>
    </row>
    <row r="1604" spans="1:11" s="793" customFormat="1" ht="28.5" customHeight="1" x14ac:dyDescent="0.25">
      <c r="A1604" s="1565" t="s">
        <v>8415</v>
      </c>
      <c r="B1604" s="1566" t="s">
        <v>8416</v>
      </c>
      <c r="C1604" s="1565" t="s">
        <v>1138</v>
      </c>
      <c r="D1604" s="1565">
        <v>19.399999999999999</v>
      </c>
      <c r="E1604" s="1565">
        <v>269.69</v>
      </c>
      <c r="F1604" s="1565" t="s">
        <v>51</v>
      </c>
      <c r="G1604" s="1565">
        <v>63.66</v>
      </c>
      <c r="H1604" s="1565">
        <v>884.79</v>
      </c>
      <c r="I1604" s="1565" t="s">
        <v>8389</v>
      </c>
      <c r="J1604" s="1566">
        <v>0</v>
      </c>
      <c r="K1604" s="1554"/>
    </row>
    <row r="1605" spans="1:11" s="793" customFormat="1" ht="28.5" customHeight="1" x14ac:dyDescent="0.25">
      <c r="A1605" s="1565" t="s">
        <v>8417</v>
      </c>
      <c r="B1605" s="1566" t="s">
        <v>8418</v>
      </c>
      <c r="C1605" s="1565" t="s">
        <v>1138</v>
      </c>
      <c r="D1605" s="1565">
        <v>21.56</v>
      </c>
      <c r="E1605" s="1565">
        <v>343.46</v>
      </c>
      <c r="F1605" s="1565" t="s">
        <v>51</v>
      </c>
      <c r="G1605" s="1565">
        <v>70.73</v>
      </c>
      <c r="H1605" s="1565">
        <v>1126.8499999999999</v>
      </c>
      <c r="I1605" s="1565" t="s">
        <v>8389</v>
      </c>
      <c r="J1605" s="1566">
        <v>0</v>
      </c>
      <c r="K1605" s="1554"/>
    </row>
    <row r="1606" spans="1:11" s="793" customFormat="1" ht="28.5" customHeight="1" x14ac:dyDescent="0.25">
      <c r="A1606" s="1565" t="s">
        <v>8419</v>
      </c>
      <c r="B1606" s="1566" t="s">
        <v>8420</v>
      </c>
      <c r="C1606" s="1565" t="s">
        <v>1138</v>
      </c>
      <c r="D1606" s="1565">
        <v>22.3</v>
      </c>
      <c r="E1606" s="1565">
        <v>384.65</v>
      </c>
      <c r="F1606" s="1565" t="s">
        <v>51</v>
      </c>
      <c r="G1606" s="1565">
        <v>73.180000000000007</v>
      </c>
      <c r="H1606" s="1565">
        <v>1261.98</v>
      </c>
      <c r="I1606" s="1565" t="s">
        <v>8389</v>
      </c>
      <c r="J1606" s="1566">
        <v>0</v>
      </c>
      <c r="K1606" s="1554"/>
    </row>
    <row r="1607" spans="1:11" s="793" customFormat="1" ht="28.5" customHeight="1" x14ac:dyDescent="0.25">
      <c r="A1607" s="1565" t="s">
        <v>8421</v>
      </c>
      <c r="B1607" s="1566" t="s">
        <v>8422</v>
      </c>
      <c r="C1607" s="1565" t="s">
        <v>6</v>
      </c>
      <c r="D1607" s="1565">
        <v>379.73</v>
      </c>
      <c r="E1607" s="1565">
        <v>1886.32</v>
      </c>
      <c r="F1607" s="1565" t="s">
        <v>6</v>
      </c>
      <c r="G1607" s="1565">
        <v>379.73</v>
      </c>
      <c r="H1607" s="1565">
        <v>1886.32</v>
      </c>
      <c r="I1607" s="1565" t="s">
        <v>8274</v>
      </c>
      <c r="J1607" s="1566">
        <v>0</v>
      </c>
      <c r="K1607" s="1554"/>
    </row>
    <row r="1608" spans="1:11" s="793" customFormat="1" ht="28.5" customHeight="1" x14ac:dyDescent="0.25">
      <c r="A1608" s="1565" t="s">
        <v>8423</v>
      </c>
      <c r="B1608" s="1566" t="s">
        <v>8424</v>
      </c>
      <c r="C1608" s="1565" t="s">
        <v>6</v>
      </c>
      <c r="D1608" s="1565">
        <v>379.73</v>
      </c>
      <c r="E1608" s="1565">
        <v>1419.77</v>
      </c>
      <c r="F1608" s="1565" t="s">
        <v>6</v>
      </c>
      <c r="G1608" s="1565">
        <v>379.73</v>
      </c>
      <c r="H1608" s="1565">
        <v>1419.77</v>
      </c>
      <c r="I1608" s="1565" t="s">
        <v>8274</v>
      </c>
      <c r="J1608" s="1566">
        <v>0</v>
      </c>
      <c r="K1608" s="1554"/>
    </row>
    <row r="1609" spans="1:11" s="793" customFormat="1" ht="28.5" customHeight="1" x14ac:dyDescent="0.25">
      <c r="A1609" s="1565" t="s">
        <v>8425</v>
      </c>
      <c r="B1609" s="1566" t="s">
        <v>8426</v>
      </c>
      <c r="C1609" s="1565" t="s">
        <v>6</v>
      </c>
      <c r="D1609" s="1565">
        <v>379.73</v>
      </c>
      <c r="E1609" s="1565">
        <v>2215.59</v>
      </c>
      <c r="F1609" s="1565" t="s">
        <v>6</v>
      </c>
      <c r="G1609" s="1565">
        <v>379.73</v>
      </c>
      <c r="H1609" s="1565">
        <v>2215.59</v>
      </c>
      <c r="I1609" s="1565" t="s">
        <v>8274</v>
      </c>
      <c r="J1609" s="1566">
        <v>0</v>
      </c>
      <c r="K1609" s="1554"/>
    </row>
    <row r="1610" spans="1:11" s="793" customFormat="1" ht="28.5" customHeight="1" x14ac:dyDescent="0.25">
      <c r="A1610" s="1565" t="s">
        <v>8427</v>
      </c>
      <c r="B1610" s="1566" t="s">
        <v>8428</v>
      </c>
      <c r="C1610" s="1565" t="s">
        <v>1138</v>
      </c>
      <c r="D1610" s="1565">
        <v>138.19999999999999</v>
      </c>
      <c r="E1610" s="1565">
        <v>653.74</v>
      </c>
      <c r="F1610" s="1565" t="s">
        <v>51</v>
      </c>
      <c r="G1610" s="1565">
        <v>453.4</v>
      </c>
      <c r="H1610" s="1565">
        <v>2144.83</v>
      </c>
      <c r="I1610" s="1565" t="s">
        <v>8429</v>
      </c>
      <c r="J1610" s="1566">
        <v>0</v>
      </c>
      <c r="K1610" s="1554"/>
    </row>
    <row r="1611" spans="1:11" s="793" customFormat="1" ht="28.5" customHeight="1" x14ac:dyDescent="0.25">
      <c r="A1611" s="1565" t="s">
        <v>8430</v>
      </c>
      <c r="B1611" s="1566" t="s">
        <v>8431</v>
      </c>
      <c r="C1611" s="1565" t="s">
        <v>6</v>
      </c>
      <c r="D1611" s="1565">
        <v>14.94</v>
      </c>
      <c r="E1611" s="1565">
        <v>1564.06</v>
      </c>
      <c r="F1611" s="1565" t="s">
        <v>6</v>
      </c>
      <c r="G1611" s="1565">
        <v>14.94</v>
      </c>
      <c r="H1611" s="1565">
        <v>1564.06</v>
      </c>
      <c r="I1611" s="1565" t="s">
        <v>8203</v>
      </c>
      <c r="J1611" s="1566">
        <v>0</v>
      </c>
      <c r="K1611" s="1554"/>
    </row>
    <row r="1612" spans="1:11" s="793" customFormat="1" ht="28.5" customHeight="1" x14ac:dyDescent="0.25">
      <c r="A1612" s="1565" t="s">
        <v>8432</v>
      </c>
      <c r="B1612" s="1566" t="s">
        <v>8433</v>
      </c>
      <c r="C1612" s="1565" t="s">
        <v>6</v>
      </c>
      <c r="D1612" s="1565">
        <v>14.94</v>
      </c>
      <c r="E1612" s="1565">
        <v>2406.79</v>
      </c>
      <c r="F1612" s="1565" t="s">
        <v>6</v>
      </c>
      <c r="G1612" s="1565">
        <v>14.94</v>
      </c>
      <c r="H1612" s="1565">
        <v>2406.79</v>
      </c>
      <c r="I1612" s="1565" t="s">
        <v>8203</v>
      </c>
      <c r="J1612" s="1566">
        <v>0</v>
      </c>
      <c r="K1612" s="1554"/>
    </row>
    <row r="1613" spans="1:11" s="793" customFormat="1" ht="28.5" customHeight="1" x14ac:dyDescent="0.25">
      <c r="A1613" s="1565" t="s">
        <v>8434</v>
      </c>
      <c r="B1613" s="1566" t="s">
        <v>8435</v>
      </c>
      <c r="C1613" s="1565" t="s">
        <v>6</v>
      </c>
      <c r="D1613" s="1565">
        <v>14.94</v>
      </c>
      <c r="E1613" s="1565">
        <v>4352.49</v>
      </c>
      <c r="F1613" s="1565" t="s">
        <v>6</v>
      </c>
      <c r="G1613" s="1565">
        <v>14.94</v>
      </c>
      <c r="H1613" s="1565">
        <v>4352.49</v>
      </c>
      <c r="I1613" s="1565" t="s">
        <v>8203</v>
      </c>
      <c r="J1613" s="1566">
        <v>0</v>
      </c>
      <c r="K1613" s="1554"/>
    </row>
    <row r="1614" spans="1:11" s="793" customFormat="1" ht="28.5" customHeight="1" x14ac:dyDescent="0.25">
      <c r="A1614" s="1565" t="s">
        <v>8436</v>
      </c>
      <c r="B1614" s="1566" t="s">
        <v>8437</v>
      </c>
      <c r="C1614" s="1565" t="s">
        <v>6</v>
      </c>
      <c r="D1614" s="1565">
        <v>29.88</v>
      </c>
      <c r="E1614" s="1565">
        <v>1702.94</v>
      </c>
      <c r="F1614" s="1565" t="s">
        <v>6</v>
      </c>
      <c r="G1614" s="1565">
        <v>29.88</v>
      </c>
      <c r="H1614" s="1565">
        <v>1702.94</v>
      </c>
      <c r="I1614" s="1565" t="s">
        <v>8292</v>
      </c>
      <c r="J1614" s="1566">
        <v>0</v>
      </c>
      <c r="K1614" s="1554"/>
    </row>
    <row r="1615" spans="1:11" s="793" customFormat="1" ht="28.5" customHeight="1" x14ac:dyDescent="0.25">
      <c r="A1615" s="1565" t="s">
        <v>3429</v>
      </c>
      <c r="B1615" s="1566" t="s">
        <v>8438</v>
      </c>
      <c r="C1615" s="1565" t="s">
        <v>6</v>
      </c>
      <c r="D1615" s="1565">
        <v>104.58</v>
      </c>
      <c r="E1615" s="1565">
        <v>1025.19</v>
      </c>
      <c r="F1615" s="1565" t="s">
        <v>6</v>
      </c>
      <c r="G1615" s="1565">
        <v>104.58</v>
      </c>
      <c r="H1615" s="1565">
        <v>1025.19</v>
      </c>
      <c r="I1615" s="1565" t="s">
        <v>8203</v>
      </c>
      <c r="J1615" s="1566">
        <v>0</v>
      </c>
      <c r="K1615" s="1554"/>
    </row>
    <row r="1616" spans="1:11" s="793" customFormat="1" ht="28.5" customHeight="1" x14ac:dyDescent="0.25">
      <c r="A1616" s="1565" t="s">
        <v>3431</v>
      </c>
      <c r="B1616" s="1566" t="s">
        <v>8439</v>
      </c>
      <c r="C1616" s="1565" t="s">
        <v>6</v>
      </c>
      <c r="D1616" s="1565">
        <v>104.58</v>
      </c>
      <c r="E1616" s="1565">
        <v>505.24</v>
      </c>
      <c r="F1616" s="1565" t="s">
        <v>6</v>
      </c>
      <c r="G1616" s="1565">
        <v>104.58</v>
      </c>
      <c r="H1616" s="1565">
        <v>505.24</v>
      </c>
      <c r="I1616" s="1565" t="s">
        <v>8203</v>
      </c>
      <c r="J1616" s="1566">
        <v>0</v>
      </c>
      <c r="K1616" s="1554"/>
    </row>
    <row r="1617" spans="1:11" s="793" customFormat="1" ht="28.5" customHeight="1" x14ac:dyDescent="0.25">
      <c r="A1617" s="1565" t="s">
        <v>8440</v>
      </c>
      <c r="B1617" s="1566" t="s">
        <v>8441</v>
      </c>
      <c r="C1617" s="1565" t="s">
        <v>6</v>
      </c>
      <c r="D1617" s="1565">
        <v>14.94</v>
      </c>
      <c r="E1617" s="1565">
        <v>713.57</v>
      </c>
      <c r="F1617" s="1565" t="s">
        <v>6</v>
      </c>
      <c r="G1617" s="1565">
        <v>14.94</v>
      </c>
      <c r="H1617" s="1565">
        <v>713.57</v>
      </c>
      <c r="I1617" s="1565" t="s">
        <v>8203</v>
      </c>
      <c r="J1617" s="1566">
        <v>0</v>
      </c>
      <c r="K1617" s="1554"/>
    </row>
    <row r="1618" spans="1:11" s="793" customFormat="1" ht="28.5" customHeight="1" x14ac:dyDescent="0.25">
      <c r="A1618" s="1565" t="s">
        <v>8442</v>
      </c>
      <c r="B1618" s="1566" t="s">
        <v>8443</v>
      </c>
      <c r="C1618" s="1565" t="s">
        <v>89</v>
      </c>
      <c r="D1618" s="1565">
        <v>180.52</v>
      </c>
      <c r="E1618" s="1565">
        <v>3060.07</v>
      </c>
      <c r="F1618" s="1565" t="s">
        <v>89</v>
      </c>
      <c r="G1618" s="1565">
        <v>180.52</v>
      </c>
      <c r="H1618" s="1565">
        <v>3060.07</v>
      </c>
      <c r="I1618" s="1565" t="s">
        <v>8203</v>
      </c>
      <c r="J1618" s="1566">
        <v>0</v>
      </c>
      <c r="K1618" s="1554"/>
    </row>
    <row r="1619" spans="1:11" s="793" customFormat="1" ht="28.5" customHeight="1" x14ac:dyDescent="0.25">
      <c r="A1619" s="1565" t="s">
        <v>8444</v>
      </c>
      <c r="B1619" s="1566" t="s">
        <v>8445</v>
      </c>
      <c r="C1619" s="1565" t="s">
        <v>89</v>
      </c>
      <c r="D1619" s="1565">
        <v>180.52</v>
      </c>
      <c r="E1619" s="1565">
        <v>3691.88</v>
      </c>
      <c r="F1619" s="1565" t="s">
        <v>89</v>
      </c>
      <c r="G1619" s="1565">
        <v>180.52</v>
      </c>
      <c r="H1619" s="1565">
        <v>3691.88</v>
      </c>
      <c r="I1619" s="1565" t="s">
        <v>8203</v>
      </c>
      <c r="J1619" s="1566">
        <v>0</v>
      </c>
      <c r="K1619" s="1554"/>
    </row>
    <row r="1620" spans="1:11" s="793" customFormat="1" ht="28.5" customHeight="1" x14ac:dyDescent="0.25">
      <c r="A1620" s="1565" t="s">
        <v>8446</v>
      </c>
      <c r="B1620" s="1566" t="s">
        <v>8447</v>
      </c>
      <c r="C1620" s="1565" t="s">
        <v>6</v>
      </c>
      <c r="D1620" s="1565">
        <v>50.58</v>
      </c>
      <c r="E1620" s="1565">
        <v>7948.08</v>
      </c>
      <c r="F1620" s="1565" t="s">
        <v>6</v>
      </c>
      <c r="G1620" s="1565">
        <v>50.58</v>
      </c>
      <c r="H1620" s="1565">
        <v>7948.08</v>
      </c>
      <c r="I1620" s="1565" t="s">
        <v>8248</v>
      </c>
      <c r="J1620" s="1566">
        <v>0</v>
      </c>
      <c r="K1620" s="1554"/>
    </row>
    <row r="1621" spans="1:11" s="793" customFormat="1" ht="28.5" customHeight="1" x14ac:dyDescent="0.25">
      <c r="A1621" s="1565" t="s">
        <v>8448</v>
      </c>
      <c r="B1621" s="1566" t="s">
        <v>8449</v>
      </c>
      <c r="C1621" s="1565" t="s">
        <v>6</v>
      </c>
      <c r="D1621" s="1565">
        <v>50.58</v>
      </c>
      <c r="E1621" s="1565">
        <v>11593.08</v>
      </c>
      <c r="F1621" s="1565" t="s">
        <v>6</v>
      </c>
      <c r="G1621" s="1565">
        <v>50.58</v>
      </c>
      <c r="H1621" s="1565">
        <v>11593.08</v>
      </c>
      <c r="I1621" s="1565" t="s">
        <v>8248</v>
      </c>
      <c r="J1621" s="1566">
        <v>0</v>
      </c>
      <c r="K1621" s="1554"/>
    </row>
    <row r="1622" spans="1:11" s="793" customFormat="1" ht="28.5" customHeight="1" x14ac:dyDescent="0.25">
      <c r="A1622" s="1565" t="s">
        <v>8450</v>
      </c>
      <c r="B1622" s="1566" t="s">
        <v>8451</v>
      </c>
      <c r="C1622" s="1565" t="s">
        <v>6965</v>
      </c>
      <c r="D1622" s="1565">
        <v>145.66999999999999</v>
      </c>
      <c r="E1622" s="1565">
        <v>449.42</v>
      </c>
      <c r="F1622" s="1565" t="s">
        <v>6965</v>
      </c>
      <c r="G1622" s="1565">
        <v>145.66</v>
      </c>
      <c r="H1622" s="1565">
        <v>449.42</v>
      </c>
      <c r="I1622" s="1565" t="s">
        <v>8248</v>
      </c>
      <c r="J1622" s="1566">
        <v>0</v>
      </c>
      <c r="K1622" s="1554"/>
    </row>
    <row r="1623" spans="1:11" s="793" customFormat="1" ht="28.5" customHeight="1" x14ac:dyDescent="0.25">
      <c r="A1623" s="1565" t="s">
        <v>8452</v>
      </c>
      <c r="B1623" s="1566" t="s">
        <v>8453</v>
      </c>
      <c r="C1623" s="1565" t="s">
        <v>1138</v>
      </c>
      <c r="D1623" s="1565">
        <v>423.3</v>
      </c>
      <c r="E1623" s="1565">
        <v>1881.3</v>
      </c>
      <c r="F1623" s="1565" t="s">
        <v>51</v>
      </c>
      <c r="G1623" s="1565">
        <v>1388.78</v>
      </c>
      <c r="H1623" s="1565">
        <v>6172.24</v>
      </c>
      <c r="I1623" s="1565" t="s">
        <v>8203</v>
      </c>
      <c r="J1623" s="1566">
        <v>0</v>
      </c>
      <c r="K1623" s="1554"/>
    </row>
    <row r="1624" spans="1:11" s="793" customFormat="1" ht="28.5" customHeight="1" x14ac:dyDescent="0.25">
      <c r="A1624" s="1565" t="s">
        <v>8454</v>
      </c>
      <c r="B1624" s="1566" t="s">
        <v>8455</v>
      </c>
      <c r="C1624" s="1565" t="s">
        <v>3346</v>
      </c>
      <c r="D1624" s="1565">
        <v>161.85</v>
      </c>
      <c r="E1624" s="1565">
        <v>26284.35</v>
      </c>
      <c r="F1624" s="1565" t="s">
        <v>3346</v>
      </c>
      <c r="G1624" s="1565">
        <v>161.85</v>
      </c>
      <c r="H1624" s="1565">
        <v>26284.35</v>
      </c>
      <c r="I1624" s="1565" t="s">
        <v>8203</v>
      </c>
      <c r="J1624" s="1566">
        <v>0</v>
      </c>
      <c r="K1624" s="1554"/>
    </row>
    <row r="1625" spans="1:11" s="793" customFormat="1" ht="28.5" customHeight="1" x14ac:dyDescent="0.25">
      <c r="A1625" s="1565" t="s">
        <v>8456</v>
      </c>
      <c r="B1625" s="1566" t="s">
        <v>8457</v>
      </c>
      <c r="C1625" s="1565" t="s">
        <v>6</v>
      </c>
      <c r="D1625" s="1565">
        <v>423.3</v>
      </c>
      <c r="E1625" s="1565">
        <v>8564.0400000000009</v>
      </c>
      <c r="F1625" s="1565" t="s">
        <v>6</v>
      </c>
      <c r="G1625" s="1565">
        <v>423.3</v>
      </c>
      <c r="H1625" s="1565">
        <v>8564.0400000000009</v>
      </c>
      <c r="I1625" s="1565" t="s">
        <v>8458</v>
      </c>
      <c r="J1625" s="1566">
        <v>0</v>
      </c>
      <c r="K1625" s="1554"/>
    </row>
    <row r="1626" spans="1:11" s="793" customFormat="1" ht="28.5" customHeight="1" x14ac:dyDescent="0.25">
      <c r="A1626" s="1565" t="s">
        <v>8459</v>
      </c>
      <c r="B1626" s="1566" t="s">
        <v>8460</v>
      </c>
      <c r="C1626" s="1565" t="s">
        <v>6</v>
      </c>
      <c r="D1626" s="1565">
        <v>149.4</v>
      </c>
      <c r="E1626" s="1565">
        <v>24024.15</v>
      </c>
      <c r="F1626" s="1565" t="s">
        <v>6</v>
      </c>
      <c r="G1626" s="1565">
        <v>149.4</v>
      </c>
      <c r="H1626" s="1565">
        <v>24024.15</v>
      </c>
      <c r="I1626" s="1565" t="s">
        <v>8203</v>
      </c>
      <c r="J1626" s="1566">
        <v>0</v>
      </c>
      <c r="K1626" s="1554"/>
    </row>
    <row r="1627" spans="1:11" s="793" customFormat="1" ht="28.5" customHeight="1" x14ac:dyDescent="0.25">
      <c r="A1627" s="1565" t="s">
        <v>8461</v>
      </c>
      <c r="B1627" s="1566" t="s">
        <v>8462</v>
      </c>
      <c r="C1627" s="1565" t="s">
        <v>6</v>
      </c>
      <c r="D1627" s="1565">
        <v>149.4</v>
      </c>
      <c r="E1627" s="1565">
        <v>16551.900000000001</v>
      </c>
      <c r="F1627" s="1565" t="s">
        <v>6</v>
      </c>
      <c r="G1627" s="1565">
        <v>149.4</v>
      </c>
      <c r="H1627" s="1565">
        <v>16551.900000000001</v>
      </c>
      <c r="I1627" s="1565" t="s">
        <v>8203</v>
      </c>
      <c r="J1627" s="1566">
        <v>0</v>
      </c>
      <c r="K1627" s="1554"/>
    </row>
    <row r="1628" spans="1:11" s="793" customFormat="1" ht="28.5" customHeight="1" x14ac:dyDescent="0.25">
      <c r="A1628" s="1565" t="s">
        <v>8463</v>
      </c>
      <c r="B1628" s="1566" t="s">
        <v>8464</v>
      </c>
      <c r="C1628" s="1565" t="s">
        <v>6</v>
      </c>
      <c r="D1628" s="1565">
        <v>149.4</v>
      </c>
      <c r="E1628" s="1565">
        <v>34294.550000000003</v>
      </c>
      <c r="F1628" s="1565" t="s">
        <v>6</v>
      </c>
      <c r="G1628" s="1565">
        <v>149.4</v>
      </c>
      <c r="H1628" s="1565">
        <v>34294.550000000003</v>
      </c>
      <c r="I1628" s="1565" t="s">
        <v>8203</v>
      </c>
      <c r="J1628" s="1566">
        <v>0</v>
      </c>
      <c r="K1628" s="1554"/>
    </row>
    <row r="1629" spans="1:11" s="793" customFormat="1" ht="28.5" customHeight="1" x14ac:dyDescent="0.25">
      <c r="A1629" s="1565" t="s">
        <v>8465</v>
      </c>
      <c r="B1629" s="1566" t="s">
        <v>8466</v>
      </c>
      <c r="C1629" s="1565" t="s">
        <v>6</v>
      </c>
      <c r="D1629" s="1565">
        <v>149.4</v>
      </c>
      <c r="E1629" s="1565">
        <v>36182.660000000003</v>
      </c>
      <c r="F1629" s="1565" t="s">
        <v>6</v>
      </c>
      <c r="G1629" s="1565">
        <v>149.4</v>
      </c>
      <c r="H1629" s="1565">
        <v>36182.660000000003</v>
      </c>
      <c r="I1629" s="1565" t="s">
        <v>8203</v>
      </c>
      <c r="J1629" s="1566">
        <v>0</v>
      </c>
      <c r="K1629" s="1554"/>
    </row>
    <row r="1630" spans="1:11" s="793" customFormat="1" ht="28.5" customHeight="1" x14ac:dyDescent="0.25">
      <c r="A1630" s="1565" t="s">
        <v>8467</v>
      </c>
      <c r="B1630" s="1566" t="s">
        <v>8468</v>
      </c>
      <c r="C1630" s="1565" t="s">
        <v>6</v>
      </c>
      <c r="D1630" s="1565">
        <v>326.81</v>
      </c>
      <c r="E1630" s="1565">
        <v>2521.71</v>
      </c>
      <c r="F1630" s="1565" t="s">
        <v>6</v>
      </c>
      <c r="G1630" s="1565">
        <v>326.81</v>
      </c>
      <c r="H1630" s="1565">
        <v>2521.71</v>
      </c>
      <c r="I1630" s="1565" t="s">
        <v>8203</v>
      </c>
      <c r="J1630" s="1566">
        <v>0</v>
      </c>
      <c r="K1630" s="1554"/>
    </row>
    <row r="1631" spans="1:11" s="793" customFormat="1" ht="28.5" customHeight="1" x14ac:dyDescent="0.25">
      <c r="A1631" s="1565" t="s">
        <v>8469</v>
      </c>
      <c r="B1631" s="1566" t="s">
        <v>8470</v>
      </c>
      <c r="C1631" s="1565" t="s">
        <v>2341</v>
      </c>
      <c r="D1631" s="1565">
        <v>65.36</v>
      </c>
      <c r="E1631" s="1565">
        <v>802.26</v>
      </c>
      <c r="F1631" s="1565" t="s">
        <v>21</v>
      </c>
      <c r="G1631" s="1565">
        <v>703.3</v>
      </c>
      <c r="H1631" s="1565">
        <v>8632.32</v>
      </c>
      <c r="I1631" s="1565" t="s">
        <v>8203</v>
      </c>
      <c r="J1631" s="1566">
        <v>0</v>
      </c>
      <c r="K1631" s="1554"/>
    </row>
    <row r="1632" spans="1:11" s="793" customFormat="1" ht="28.5" customHeight="1" x14ac:dyDescent="0.25">
      <c r="A1632" s="1565" t="s">
        <v>8471</v>
      </c>
      <c r="B1632" s="1566" t="s">
        <v>8472</v>
      </c>
      <c r="C1632" s="1565" t="s">
        <v>6</v>
      </c>
      <c r="D1632" s="1565">
        <v>261.45</v>
      </c>
      <c r="E1632" s="1565">
        <v>3914.35</v>
      </c>
      <c r="F1632" s="1565" t="s">
        <v>6</v>
      </c>
      <c r="G1632" s="1565">
        <v>261.45</v>
      </c>
      <c r="H1632" s="1565">
        <v>3914.35</v>
      </c>
      <c r="I1632" s="1565" t="s">
        <v>8203</v>
      </c>
      <c r="J1632" s="1566">
        <v>0</v>
      </c>
      <c r="K1632" s="1554"/>
    </row>
    <row r="1633" spans="1:11" s="793" customFormat="1" ht="28.5" customHeight="1" x14ac:dyDescent="0.25">
      <c r="A1633" s="1565" t="s">
        <v>8473</v>
      </c>
      <c r="B1633" s="1566" t="s">
        <v>8474</v>
      </c>
      <c r="C1633" s="1565" t="s">
        <v>6</v>
      </c>
      <c r="D1633" s="1565">
        <v>261.45</v>
      </c>
      <c r="E1633" s="1565">
        <v>2454.52</v>
      </c>
      <c r="F1633" s="1565" t="s">
        <v>6</v>
      </c>
      <c r="G1633" s="1565">
        <v>261.45</v>
      </c>
      <c r="H1633" s="1565">
        <v>2454.52</v>
      </c>
      <c r="I1633" s="1565" t="s">
        <v>8203</v>
      </c>
      <c r="J1633" s="1566">
        <v>0</v>
      </c>
      <c r="K1633" s="1554"/>
    </row>
    <row r="1634" spans="1:11" s="793" customFormat="1" ht="28.5" customHeight="1" x14ac:dyDescent="0.25">
      <c r="A1634" s="1565" t="s">
        <v>3435</v>
      </c>
      <c r="B1634" s="1566" t="s">
        <v>8475</v>
      </c>
      <c r="C1634" s="1565" t="s">
        <v>6</v>
      </c>
      <c r="D1634" s="1565">
        <v>119.52</v>
      </c>
      <c r="E1634" s="1565">
        <v>1184.03</v>
      </c>
      <c r="F1634" s="1565" t="s">
        <v>6</v>
      </c>
      <c r="G1634" s="1565">
        <v>119.52</v>
      </c>
      <c r="H1634" s="1565">
        <v>1184.03</v>
      </c>
      <c r="I1634" s="1565" t="s">
        <v>8203</v>
      </c>
      <c r="J1634" s="1566">
        <v>0</v>
      </c>
      <c r="K1634" s="1554"/>
    </row>
    <row r="1635" spans="1:11" s="793" customFormat="1" ht="28.5" customHeight="1" x14ac:dyDescent="0.25">
      <c r="A1635" s="1565" t="s">
        <v>3437</v>
      </c>
      <c r="B1635" s="1566" t="s">
        <v>8476</v>
      </c>
      <c r="C1635" s="1565" t="s">
        <v>6</v>
      </c>
      <c r="D1635" s="1565">
        <v>44.82</v>
      </c>
      <c r="E1635" s="1565">
        <v>663.67</v>
      </c>
      <c r="F1635" s="1565" t="s">
        <v>6</v>
      </c>
      <c r="G1635" s="1565">
        <v>44.82</v>
      </c>
      <c r="H1635" s="1565">
        <v>663.67</v>
      </c>
      <c r="I1635" s="1565" t="s">
        <v>8203</v>
      </c>
      <c r="J1635" s="1566">
        <v>0</v>
      </c>
      <c r="K1635" s="1554"/>
    </row>
    <row r="1636" spans="1:11" s="793" customFormat="1" ht="28.5" customHeight="1" x14ac:dyDescent="0.25">
      <c r="A1636" s="1565" t="s">
        <v>3439</v>
      </c>
      <c r="B1636" s="1566" t="s">
        <v>8477</v>
      </c>
      <c r="C1636" s="1565" t="s">
        <v>6</v>
      </c>
      <c r="D1636" s="1565">
        <v>119.52</v>
      </c>
      <c r="E1636" s="1565">
        <v>920.62</v>
      </c>
      <c r="F1636" s="1565" t="s">
        <v>6</v>
      </c>
      <c r="G1636" s="1565">
        <v>119.52</v>
      </c>
      <c r="H1636" s="1565">
        <v>920.62</v>
      </c>
      <c r="I1636" s="1565" t="s">
        <v>8203</v>
      </c>
      <c r="J1636" s="1566">
        <v>0</v>
      </c>
      <c r="K1636" s="1554"/>
    </row>
    <row r="1637" spans="1:11" s="793" customFormat="1" ht="28.5" customHeight="1" x14ac:dyDescent="0.25">
      <c r="A1637" s="1565" t="s">
        <v>3441</v>
      </c>
      <c r="B1637" s="1566" t="s">
        <v>8478</v>
      </c>
      <c r="C1637" s="1565" t="s">
        <v>6</v>
      </c>
      <c r="D1637" s="1565">
        <v>119.52</v>
      </c>
      <c r="E1637" s="1565">
        <v>1132.03</v>
      </c>
      <c r="F1637" s="1565" t="s">
        <v>6</v>
      </c>
      <c r="G1637" s="1565">
        <v>119.52</v>
      </c>
      <c r="H1637" s="1565">
        <v>1132.03</v>
      </c>
      <c r="I1637" s="1565" t="s">
        <v>8203</v>
      </c>
      <c r="J1637" s="1566">
        <v>0</v>
      </c>
      <c r="K1637" s="1554"/>
    </row>
    <row r="1638" spans="1:11" s="793" customFormat="1" ht="28.5" customHeight="1" x14ac:dyDescent="0.25">
      <c r="A1638" s="1565" t="s">
        <v>3443</v>
      </c>
      <c r="B1638" s="1566" t="s">
        <v>8479</v>
      </c>
      <c r="C1638" s="1565" t="s">
        <v>6</v>
      </c>
      <c r="D1638" s="1565">
        <v>104.58</v>
      </c>
      <c r="E1638" s="1565">
        <v>464.83</v>
      </c>
      <c r="F1638" s="1565" t="s">
        <v>6</v>
      </c>
      <c r="G1638" s="1565">
        <v>104.58</v>
      </c>
      <c r="H1638" s="1565">
        <v>464.83</v>
      </c>
      <c r="I1638" s="1565" t="s">
        <v>8203</v>
      </c>
      <c r="J1638" s="1566">
        <v>0</v>
      </c>
      <c r="K1638" s="1554"/>
    </row>
    <row r="1639" spans="1:11" s="793" customFormat="1" ht="28.5" customHeight="1" x14ac:dyDescent="0.25">
      <c r="A1639" s="1565" t="s">
        <v>3445</v>
      </c>
      <c r="B1639" s="1566" t="s">
        <v>8480</v>
      </c>
      <c r="C1639" s="1565" t="s">
        <v>6</v>
      </c>
      <c r="D1639" s="1565">
        <v>104.58</v>
      </c>
      <c r="E1639" s="1565">
        <v>466.04</v>
      </c>
      <c r="F1639" s="1565" t="s">
        <v>6</v>
      </c>
      <c r="G1639" s="1565">
        <v>104.58</v>
      </c>
      <c r="H1639" s="1565">
        <v>466.04</v>
      </c>
      <c r="I1639" s="1565" t="s">
        <v>8203</v>
      </c>
      <c r="J1639" s="1566">
        <v>0</v>
      </c>
      <c r="K1639" s="1554"/>
    </row>
    <row r="1640" spans="1:11" s="793" customFormat="1" ht="28.5" customHeight="1" x14ac:dyDescent="0.25">
      <c r="A1640" s="1565" t="s">
        <v>3447</v>
      </c>
      <c r="B1640" s="1566" t="s">
        <v>8481</v>
      </c>
      <c r="C1640" s="1565" t="s">
        <v>6</v>
      </c>
      <c r="D1640" s="1565">
        <v>104.58</v>
      </c>
      <c r="E1640" s="1565">
        <v>475.76</v>
      </c>
      <c r="F1640" s="1565" t="s">
        <v>6</v>
      </c>
      <c r="G1640" s="1565">
        <v>104.58</v>
      </c>
      <c r="H1640" s="1565">
        <v>475.76</v>
      </c>
      <c r="I1640" s="1565" t="s">
        <v>8203</v>
      </c>
      <c r="J1640" s="1566">
        <v>0</v>
      </c>
      <c r="K1640" s="1554"/>
    </row>
    <row r="1641" spans="1:11" s="793" customFormat="1" ht="28.5" customHeight="1" x14ac:dyDescent="0.25">
      <c r="A1641" s="1565" t="s">
        <v>3449</v>
      </c>
      <c r="B1641" s="1566" t="s">
        <v>8482</v>
      </c>
      <c r="C1641" s="1565" t="s">
        <v>6</v>
      </c>
      <c r="D1641" s="1565">
        <v>104.58</v>
      </c>
      <c r="E1641" s="1565">
        <v>859.7</v>
      </c>
      <c r="F1641" s="1565" t="s">
        <v>6</v>
      </c>
      <c r="G1641" s="1565">
        <v>104.58</v>
      </c>
      <c r="H1641" s="1565">
        <v>859.7</v>
      </c>
      <c r="I1641" s="1565" t="s">
        <v>8203</v>
      </c>
      <c r="J1641" s="1566">
        <v>0</v>
      </c>
      <c r="K1641" s="1554"/>
    </row>
    <row r="1642" spans="1:11" s="793" customFormat="1" ht="28.5" customHeight="1" x14ac:dyDescent="0.25">
      <c r="A1642" s="1565" t="s">
        <v>3451</v>
      </c>
      <c r="B1642" s="1566" t="s">
        <v>8483</v>
      </c>
      <c r="C1642" s="1565" t="s">
        <v>6</v>
      </c>
      <c r="D1642" s="1565">
        <v>104.58</v>
      </c>
      <c r="E1642" s="1565">
        <v>1565.01</v>
      </c>
      <c r="F1642" s="1565" t="s">
        <v>6</v>
      </c>
      <c r="G1642" s="1565">
        <v>104.58</v>
      </c>
      <c r="H1642" s="1565">
        <v>1565.01</v>
      </c>
      <c r="I1642" s="1565" t="s">
        <v>8203</v>
      </c>
      <c r="J1642" s="1566">
        <v>0</v>
      </c>
      <c r="K1642" s="1554"/>
    </row>
    <row r="1643" spans="1:11" s="793" customFormat="1" ht="28.5" customHeight="1" x14ac:dyDescent="0.25">
      <c r="A1643" s="1565" t="s">
        <v>3453</v>
      </c>
      <c r="B1643" s="1566" t="s">
        <v>8484</v>
      </c>
      <c r="C1643" s="1565" t="s">
        <v>6</v>
      </c>
      <c r="D1643" s="1565">
        <v>104.58</v>
      </c>
      <c r="E1643" s="1565">
        <v>1241.82</v>
      </c>
      <c r="F1643" s="1565" t="s">
        <v>6</v>
      </c>
      <c r="G1643" s="1565">
        <v>104.58</v>
      </c>
      <c r="H1643" s="1565">
        <v>1241.82</v>
      </c>
      <c r="I1643" s="1565" t="s">
        <v>8203</v>
      </c>
      <c r="J1643" s="1566">
        <v>0</v>
      </c>
      <c r="K1643" s="1554"/>
    </row>
    <row r="1644" spans="1:11" s="793" customFormat="1" ht="28.5" customHeight="1" x14ac:dyDescent="0.25">
      <c r="A1644" s="1565" t="s">
        <v>8485</v>
      </c>
      <c r="B1644" s="1566" t="s">
        <v>8486</v>
      </c>
      <c r="C1644" s="1565" t="s">
        <v>6</v>
      </c>
      <c r="D1644" s="1565">
        <v>104.58</v>
      </c>
      <c r="E1644" s="1565">
        <v>930.78</v>
      </c>
      <c r="F1644" s="1565" t="s">
        <v>6</v>
      </c>
      <c r="G1644" s="1565">
        <v>104.58</v>
      </c>
      <c r="H1644" s="1565">
        <v>930.78</v>
      </c>
      <c r="I1644" s="1565" t="s">
        <v>8203</v>
      </c>
      <c r="J1644" s="1566">
        <v>0</v>
      </c>
      <c r="K1644" s="1554"/>
    </row>
    <row r="1645" spans="1:11" s="793" customFormat="1" ht="28.5" customHeight="1" x14ac:dyDescent="0.25">
      <c r="A1645" s="1565" t="s">
        <v>3455</v>
      </c>
      <c r="B1645" s="1566" t="s">
        <v>8487</v>
      </c>
      <c r="C1645" s="1565" t="s">
        <v>6</v>
      </c>
      <c r="D1645" s="1565">
        <v>104.58</v>
      </c>
      <c r="E1645" s="1565">
        <v>913.77</v>
      </c>
      <c r="F1645" s="1565" t="s">
        <v>6</v>
      </c>
      <c r="G1645" s="1565">
        <v>104.58</v>
      </c>
      <c r="H1645" s="1565">
        <v>913.77</v>
      </c>
      <c r="I1645" s="1565" t="s">
        <v>8203</v>
      </c>
      <c r="J1645" s="1566">
        <v>0</v>
      </c>
      <c r="K1645" s="1554"/>
    </row>
    <row r="1646" spans="1:11" s="793" customFormat="1" ht="28.5" customHeight="1" x14ac:dyDescent="0.25">
      <c r="A1646" s="1565" t="s">
        <v>3457</v>
      </c>
      <c r="B1646" s="1566" t="s">
        <v>8488</v>
      </c>
      <c r="C1646" s="1565" t="s">
        <v>6</v>
      </c>
      <c r="D1646" s="1565">
        <v>104.58</v>
      </c>
      <c r="E1646" s="1565">
        <v>665.91</v>
      </c>
      <c r="F1646" s="1565" t="s">
        <v>6</v>
      </c>
      <c r="G1646" s="1565">
        <v>104.58</v>
      </c>
      <c r="H1646" s="1565">
        <v>665.91</v>
      </c>
      <c r="I1646" s="1565" t="s">
        <v>8203</v>
      </c>
      <c r="J1646" s="1566">
        <v>0</v>
      </c>
      <c r="K1646" s="1554"/>
    </row>
    <row r="1647" spans="1:11" s="793" customFormat="1" ht="28.5" customHeight="1" x14ac:dyDescent="0.25">
      <c r="A1647" s="1565" t="s">
        <v>3459</v>
      </c>
      <c r="B1647" s="1566" t="s">
        <v>8489</v>
      </c>
      <c r="C1647" s="1565" t="s">
        <v>6</v>
      </c>
      <c r="D1647" s="1565">
        <v>184.26</v>
      </c>
      <c r="E1647" s="1565">
        <v>745.59</v>
      </c>
      <c r="F1647" s="1565" t="s">
        <v>6</v>
      </c>
      <c r="G1647" s="1565">
        <v>184.26</v>
      </c>
      <c r="H1647" s="1565">
        <v>745.59</v>
      </c>
      <c r="I1647" s="1565" t="s">
        <v>8203</v>
      </c>
      <c r="J1647" s="1566">
        <v>0</v>
      </c>
      <c r="K1647" s="1554"/>
    </row>
    <row r="1648" spans="1:11" s="793" customFormat="1" ht="28.5" customHeight="1" x14ac:dyDescent="0.25">
      <c r="A1648" s="1565" t="s">
        <v>3461</v>
      </c>
      <c r="B1648" s="1566" t="s">
        <v>8490</v>
      </c>
      <c r="C1648" s="1565" t="s">
        <v>6</v>
      </c>
      <c r="D1648" s="1565">
        <v>104.58</v>
      </c>
      <c r="E1648" s="1565">
        <v>1565.01</v>
      </c>
      <c r="F1648" s="1565" t="s">
        <v>6</v>
      </c>
      <c r="G1648" s="1565">
        <v>104.58</v>
      </c>
      <c r="H1648" s="1565">
        <v>1565.01</v>
      </c>
      <c r="I1648" s="1565" t="s">
        <v>8203</v>
      </c>
      <c r="J1648" s="1566">
        <v>0</v>
      </c>
      <c r="K1648" s="1554"/>
    </row>
    <row r="1649" spans="1:11" s="793" customFormat="1" ht="28.5" customHeight="1" x14ac:dyDescent="0.25">
      <c r="A1649" s="1565" t="s">
        <v>3463</v>
      </c>
      <c r="B1649" s="1566" t="s">
        <v>8491</v>
      </c>
      <c r="C1649" s="1565" t="s">
        <v>6</v>
      </c>
      <c r="D1649" s="1565">
        <v>104.58</v>
      </c>
      <c r="E1649" s="1565">
        <v>1241.82</v>
      </c>
      <c r="F1649" s="1565" t="s">
        <v>6</v>
      </c>
      <c r="G1649" s="1565">
        <v>104.58</v>
      </c>
      <c r="H1649" s="1565">
        <v>1241.82</v>
      </c>
      <c r="I1649" s="1565" t="s">
        <v>8203</v>
      </c>
      <c r="J1649" s="1566">
        <v>0</v>
      </c>
      <c r="K1649" s="1554"/>
    </row>
    <row r="1650" spans="1:11" s="793" customFormat="1" ht="28.5" customHeight="1" x14ac:dyDescent="0.25">
      <c r="A1650" s="1565" t="s">
        <v>8492</v>
      </c>
      <c r="B1650" s="1566" t="s">
        <v>8493</v>
      </c>
      <c r="C1650" s="1565" t="s">
        <v>6</v>
      </c>
      <c r="D1650" s="1565">
        <v>104.58</v>
      </c>
      <c r="E1650" s="1565">
        <v>936.61</v>
      </c>
      <c r="F1650" s="1565" t="s">
        <v>6</v>
      </c>
      <c r="G1650" s="1565">
        <v>104.58</v>
      </c>
      <c r="H1650" s="1565">
        <v>936.61</v>
      </c>
      <c r="I1650" s="1565" t="s">
        <v>8203</v>
      </c>
      <c r="J1650" s="1566">
        <v>0</v>
      </c>
      <c r="K1650" s="1554"/>
    </row>
    <row r="1651" spans="1:11" s="793" customFormat="1" ht="28.5" customHeight="1" x14ac:dyDescent="0.25">
      <c r="A1651" s="1565" t="s">
        <v>8494</v>
      </c>
      <c r="B1651" s="1566" t="s">
        <v>8495</v>
      </c>
      <c r="C1651" s="1565" t="s">
        <v>6</v>
      </c>
      <c r="D1651" s="1565">
        <v>104.58</v>
      </c>
      <c r="E1651" s="1565">
        <v>1075.3599999999999</v>
      </c>
      <c r="F1651" s="1565" t="s">
        <v>6</v>
      </c>
      <c r="G1651" s="1565">
        <v>104.58</v>
      </c>
      <c r="H1651" s="1565">
        <v>1075.3599999999999</v>
      </c>
      <c r="I1651" s="1565" t="s">
        <v>8203</v>
      </c>
      <c r="J1651" s="1566">
        <v>0</v>
      </c>
      <c r="K1651" s="1554"/>
    </row>
    <row r="1652" spans="1:11" s="793" customFormat="1" ht="28.5" customHeight="1" x14ac:dyDescent="0.25">
      <c r="A1652" s="1565" t="s">
        <v>3467</v>
      </c>
      <c r="B1652" s="1566" t="s">
        <v>8496</v>
      </c>
      <c r="C1652" s="1565" t="s">
        <v>6</v>
      </c>
      <c r="D1652" s="1565">
        <v>104.58</v>
      </c>
      <c r="E1652" s="1565">
        <v>1506.69</v>
      </c>
      <c r="F1652" s="1565" t="s">
        <v>6</v>
      </c>
      <c r="G1652" s="1565">
        <v>104.58</v>
      </c>
      <c r="H1652" s="1565">
        <v>1506.69</v>
      </c>
      <c r="I1652" s="1565" t="s">
        <v>8203</v>
      </c>
      <c r="J1652" s="1566">
        <v>0</v>
      </c>
      <c r="K1652" s="1554"/>
    </row>
    <row r="1653" spans="1:11" s="793" customFormat="1" ht="28.5" customHeight="1" x14ac:dyDescent="0.25">
      <c r="A1653" s="1565" t="s">
        <v>3469</v>
      </c>
      <c r="B1653" s="1566" t="s">
        <v>8497</v>
      </c>
      <c r="C1653" s="1565" t="s">
        <v>6</v>
      </c>
      <c r="D1653" s="1565">
        <v>104.58</v>
      </c>
      <c r="E1653" s="1565">
        <v>2690.1</v>
      </c>
      <c r="F1653" s="1565" t="s">
        <v>6</v>
      </c>
      <c r="G1653" s="1565">
        <v>104.58</v>
      </c>
      <c r="H1653" s="1565">
        <v>2690.1</v>
      </c>
      <c r="I1653" s="1565" t="s">
        <v>8203</v>
      </c>
      <c r="J1653" s="1566">
        <v>0</v>
      </c>
      <c r="K1653" s="1554"/>
    </row>
    <row r="1654" spans="1:11" s="793" customFormat="1" ht="28.5" customHeight="1" x14ac:dyDescent="0.25">
      <c r="A1654" s="1565" t="s">
        <v>8498</v>
      </c>
      <c r="B1654" s="1566" t="s">
        <v>8499</v>
      </c>
      <c r="C1654" s="1565" t="s">
        <v>6</v>
      </c>
      <c r="D1654" s="1565">
        <v>104.58</v>
      </c>
      <c r="E1654" s="1565">
        <v>681.71</v>
      </c>
      <c r="F1654" s="1565" t="s">
        <v>6</v>
      </c>
      <c r="G1654" s="1565">
        <v>104.58</v>
      </c>
      <c r="H1654" s="1565">
        <v>681.71</v>
      </c>
      <c r="I1654" s="1565" t="s">
        <v>8203</v>
      </c>
      <c r="J1654" s="1566">
        <v>0</v>
      </c>
      <c r="K1654" s="1554"/>
    </row>
    <row r="1655" spans="1:11" s="793" customFormat="1" ht="28.5" customHeight="1" x14ac:dyDescent="0.25">
      <c r="A1655" s="1565" t="s">
        <v>8500</v>
      </c>
      <c r="B1655" s="1566" t="s">
        <v>8501</v>
      </c>
      <c r="C1655" s="1565" t="s">
        <v>6</v>
      </c>
      <c r="D1655" s="1565">
        <v>104.58</v>
      </c>
      <c r="E1655" s="1565">
        <v>2716.83</v>
      </c>
      <c r="F1655" s="1565" t="s">
        <v>6</v>
      </c>
      <c r="G1655" s="1565">
        <v>104.58</v>
      </c>
      <c r="H1655" s="1565">
        <v>2716.83</v>
      </c>
      <c r="I1655" s="1565" t="s">
        <v>8203</v>
      </c>
      <c r="J1655" s="1566">
        <v>0</v>
      </c>
      <c r="K1655" s="1554"/>
    </row>
    <row r="1656" spans="1:11" s="793" customFormat="1" ht="28.5" customHeight="1" x14ac:dyDescent="0.25">
      <c r="A1656" s="1565" t="s">
        <v>8502</v>
      </c>
      <c r="B1656" s="1566" t="s">
        <v>8503</v>
      </c>
      <c r="C1656" s="1565" t="s">
        <v>6</v>
      </c>
      <c r="D1656" s="1565">
        <v>104.58</v>
      </c>
      <c r="E1656" s="1565">
        <v>1647.63</v>
      </c>
      <c r="F1656" s="1565" t="s">
        <v>6</v>
      </c>
      <c r="G1656" s="1565">
        <v>104.58</v>
      </c>
      <c r="H1656" s="1565">
        <v>1647.63</v>
      </c>
      <c r="I1656" s="1565" t="s">
        <v>8203</v>
      </c>
      <c r="J1656" s="1566">
        <v>0</v>
      </c>
      <c r="K1656" s="1554"/>
    </row>
    <row r="1657" spans="1:11" s="793" customFormat="1" ht="28.5" customHeight="1" x14ac:dyDescent="0.25">
      <c r="A1657" s="1565" t="s">
        <v>3473</v>
      </c>
      <c r="B1657" s="1566" t="s">
        <v>8504</v>
      </c>
      <c r="C1657" s="1565" t="s">
        <v>6</v>
      </c>
      <c r="D1657" s="1565">
        <v>104.58</v>
      </c>
      <c r="E1657" s="1565">
        <v>1888.2</v>
      </c>
      <c r="F1657" s="1565" t="s">
        <v>6</v>
      </c>
      <c r="G1657" s="1565">
        <v>104.58</v>
      </c>
      <c r="H1657" s="1565">
        <v>1888.2</v>
      </c>
      <c r="I1657" s="1565" t="s">
        <v>8203</v>
      </c>
      <c r="J1657" s="1566">
        <v>0</v>
      </c>
      <c r="K1657" s="1554"/>
    </row>
    <row r="1658" spans="1:11" s="793" customFormat="1" ht="28.5" customHeight="1" x14ac:dyDescent="0.25">
      <c r="A1658" s="1565" t="s">
        <v>3475</v>
      </c>
      <c r="B1658" s="1566" t="s">
        <v>8505</v>
      </c>
      <c r="C1658" s="1565" t="s">
        <v>6</v>
      </c>
      <c r="D1658" s="1565">
        <v>104.58</v>
      </c>
      <c r="E1658" s="1565">
        <v>2145.7800000000002</v>
      </c>
      <c r="F1658" s="1565" t="s">
        <v>6</v>
      </c>
      <c r="G1658" s="1565">
        <v>104.58</v>
      </c>
      <c r="H1658" s="1565">
        <v>2145.7800000000002</v>
      </c>
      <c r="I1658" s="1565" t="s">
        <v>8203</v>
      </c>
      <c r="J1658" s="1566">
        <v>0</v>
      </c>
      <c r="K1658" s="1554"/>
    </row>
    <row r="1659" spans="1:11" s="793" customFormat="1" ht="28.5" customHeight="1" x14ac:dyDescent="0.25">
      <c r="A1659" s="1565" t="s">
        <v>3477</v>
      </c>
      <c r="B1659" s="1566" t="s">
        <v>8506</v>
      </c>
      <c r="C1659" s="1565" t="s">
        <v>6</v>
      </c>
      <c r="D1659" s="1565">
        <v>119.52</v>
      </c>
      <c r="E1659" s="1565">
        <v>3182.84</v>
      </c>
      <c r="F1659" s="1565" t="s">
        <v>6</v>
      </c>
      <c r="G1659" s="1565">
        <v>119.52</v>
      </c>
      <c r="H1659" s="1565">
        <v>3182.84</v>
      </c>
      <c r="I1659" s="1565" t="s">
        <v>8203</v>
      </c>
      <c r="J1659" s="1566">
        <v>0</v>
      </c>
      <c r="K1659" s="1554"/>
    </row>
    <row r="1660" spans="1:11" s="793" customFormat="1" ht="28.5" customHeight="1" x14ac:dyDescent="0.25">
      <c r="A1660" s="1565" t="s">
        <v>3479</v>
      </c>
      <c r="B1660" s="1566" t="s">
        <v>8507</v>
      </c>
      <c r="C1660" s="1565" t="s">
        <v>6</v>
      </c>
      <c r="D1660" s="1565">
        <v>104.58</v>
      </c>
      <c r="E1660" s="1565">
        <v>7277.51</v>
      </c>
      <c r="F1660" s="1565" t="s">
        <v>6</v>
      </c>
      <c r="G1660" s="1565">
        <v>104.58</v>
      </c>
      <c r="H1660" s="1565">
        <v>7277.52</v>
      </c>
      <c r="I1660" s="1565" t="s">
        <v>8203</v>
      </c>
      <c r="J1660" s="1566">
        <v>0</v>
      </c>
      <c r="K1660" s="1554"/>
    </row>
    <row r="1661" spans="1:11" s="793" customFormat="1" ht="28.5" customHeight="1" x14ac:dyDescent="0.25">
      <c r="A1661" s="1565" t="s">
        <v>3481</v>
      </c>
      <c r="B1661" s="1566" t="s">
        <v>8508</v>
      </c>
      <c r="C1661" s="1565" t="s">
        <v>6</v>
      </c>
      <c r="D1661" s="1565">
        <v>119.52</v>
      </c>
      <c r="E1661" s="1565">
        <v>7461.52</v>
      </c>
      <c r="F1661" s="1565" t="s">
        <v>6</v>
      </c>
      <c r="G1661" s="1565">
        <v>119.52</v>
      </c>
      <c r="H1661" s="1565">
        <v>7461.52</v>
      </c>
      <c r="I1661" s="1565" t="s">
        <v>8203</v>
      </c>
      <c r="J1661" s="1566">
        <v>0</v>
      </c>
      <c r="K1661" s="1554"/>
    </row>
    <row r="1662" spans="1:11" s="793" customFormat="1" ht="28.5" customHeight="1" x14ac:dyDescent="0.25">
      <c r="A1662" s="1565" t="s">
        <v>8509</v>
      </c>
      <c r="B1662" s="1566" t="s">
        <v>8510</v>
      </c>
      <c r="C1662" s="1565" t="s">
        <v>6</v>
      </c>
      <c r="D1662" s="1565">
        <v>104.58</v>
      </c>
      <c r="E1662" s="1565">
        <v>1353.6</v>
      </c>
      <c r="F1662" s="1565" t="s">
        <v>6</v>
      </c>
      <c r="G1662" s="1565">
        <v>104.58</v>
      </c>
      <c r="H1662" s="1565">
        <v>1353.6</v>
      </c>
      <c r="I1662" s="1565" t="s">
        <v>8203</v>
      </c>
      <c r="J1662" s="1566">
        <v>0</v>
      </c>
      <c r="K1662" s="1554"/>
    </row>
    <row r="1663" spans="1:11" s="793" customFormat="1" ht="28.5" customHeight="1" x14ac:dyDescent="0.25">
      <c r="A1663" s="1565" t="s">
        <v>8511</v>
      </c>
      <c r="B1663" s="1566" t="s">
        <v>8512</v>
      </c>
      <c r="C1663" s="1565" t="s">
        <v>6</v>
      </c>
      <c r="D1663" s="1565">
        <v>104.58</v>
      </c>
      <c r="E1663" s="1565">
        <v>1574.73</v>
      </c>
      <c r="F1663" s="1565" t="s">
        <v>6</v>
      </c>
      <c r="G1663" s="1565">
        <v>104.58</v>
      </c>
      <c r="H1663" s="1565">
        <v>1574.73</v>
      </c>
      <c r="I1663" s="1565" t="s">
        <v>8203</v>
      </c>
      <c r="J1663" s="1566">
        <v>0</v>
      </c>
      <c r="K1663" s="1554"/>
    </row>
    <row r="1664" spans="1:11" s="793" customFormat="1" ht="28.5" customHeight="1" x14ac:dyDescent="0.25">
      <c r="A1664" s="1565" t="s">
        <v>3483</v>
      </c>
      <c r="B1664" s="1566" t="s">
        <v>8513</v>
      </c>
      <c r="C1664" s="1565" t="s">
        <v>6</v>
      </c>
      <c r="D1664" s="1565">
        <v>104.58</v>
      </c>
      <c r="E1664" s="1565">
        <v>1040.1300000000001</v>
      </c>
      <c r="F1664" s="1565" t="s">
        <v>6</v>
      </c>
      <c r="G1664" s="1565">
        <v>104.58</v>
      </c>
      <c r="H1664" s="1565">
        <v>1040.1300000000001</v>
      </c>
      <c r="I1664" s="1565" t="s">
        <v>8203</v>
      </c>
      <c r="J1664" s="1566">
        <v>0</v>
      </c>
      <c r="K1664" s="1554"/>
    </row>
    <row r="1665" spans="1:11" s="793" customFormat="1" ht="28.5" customHeight="1" x14ac:dyDescent="0.25">
      <c r="A1665" s="1565" t="s">
        <v>3485</v>
      </c>
      <c r="B1665" s="1566" t="s">
        <v>8514</v>
      </c>
      <c r="C1665" s="1565" t="s">
        <v>6</v>
      </c>
      <c r="D1665" s="1565">
        <v>119.52</v>
      </c>
      <c r="E1665" s="1565">
        <v>2435.31</v>
      </c>
      <c r="F1665" s="1565" t="s">
        <v>6</v>
      </c>
      <c r="G1665" s="1565">
        <v>119.52</v>
      </c>
      <c r="H1665" s="1565">
        <v>2435.31</v>
      </c>
      <c r="I1665" s="1565" t="s">
        <v>8203</v>
      </c>
      <c r="J1665" s="1566">
        <v>0</v>
      </c>
      <c r="K1665" s="1554"/>
    </row>
    <row r="1666" spans="1:11" s="793" customFormat="1" ht="28.5" customHeight="1" x14ac:dyDescent="0.25">
      <c r="A1666" s="1565" t="s">
        <v>3487</v>
      </c>
      <c r="B1666" s="1566" t="s">
        <v>8515</v>
      </c>
      <c r="C1666" s="1565" t="s">
        <v>6</v>
      </c>
      <c r="D1666" s="1565">
        <v>149.4</v>
      </c>
      <c r="E1666" s="1565">
        <v>461.65</v>
      </c>
      <c r="F1666" s="1565" t="s">
        <v>6</v>
      </c>
      <c r="G1666" s="1565">
        <v>149.4</v>
      </c>
      <c r="H1666" s="1565">
        <v>461.65</v>
      </c>
      <c r="I1666" s="1565" t="s">
        <v>8203</v>
      </c>
      <c r="J1666" s="1566">
        <v>0</v>
      </c>
      <c r="K1666" s="1554"/>
    </row>
    <row r="1667" spans="1:11" s="793" customFormat="1" ht="28.5" customHeight="1" x14ac:dyDescent="0.25">
      <c r="A1667" s="1565" t="s">
        <v>3489</v>
      </c>
      <c r="B1667" s="1566" t="s">
        <v>8516</v>
      </c>
      <c r="C1667" s="1565" t="s">
        <v>6</v>
      </c>
      <c r="D1667" s="1565">
        <v>104.58</v>
      </c>
      <c r="E1667" s="1565">
        <v>492.17</v>
      </c>
      <c r="F1667" s="1565" t="s">
        <v>6</v>
      </c>
      <c r="G1667" s="1565">
        <v>104.58</v>
      </c>
      <c r="H1667" s="1565">
        <v>492.17</v>
      </c>
      <c r="I1667" s="1565" t="s">
        <v>8203</v>
      </c>
      <c r="J1667" s="1566">
        <v>0</v>
      </c>
      <c r="K1667" s="1554"/>
    </row>
    <row r="1668" spans="1:11" s="793" customFormat="1" ht="28.5" customHeight="1" x14ac:dyDescent="0.25">
      <c r="A1668" s="1565" t="s">
        <v>3491</v>
      </c>
      <c r="B1668" s="1566" t="s">
        <v>8517</v>
      </c>
      <c r="C1668" s="1565" t="s">
        <v>6</v>
      </c>
      <c r="D1668" s="1565">
        <v>104.58</v>
      </c>
      <c r="E1668" s="1565">
        <v>602.73</v>
      </c>
      <c r="F1668" s="1565" t="s">
        <v>6</v>
      </c>
      <c r="G1668" s="1565">
        <v>104.58</v>
      </c>
      <c r="H1668" s="1565">
        <v>602.73</v>
      </c>
      <c r="I1668" s="1565" t="s">
        <v>8203</v>
      </c>
      <c r="J1668" s="1566">
        <v>0</v>
      </c>
      <c r="K1668" s="1554"/>
    </row>
    <row r="1669" spans="1:11" s="793" customFormat="1" ht="28.5" customHeight="1" x14ac:dyDescent="0.25">
      <c r="A1669" s="1565" t="s">
        <v>8518</v>
      </c>
      <c r="B1669" s="1566" t="s">
        <v>8519</v>
      </c>
      <c r="C1669" s="1565" t="s">
        <v>6</v>
      </c>
      <c r="D1669" s="1565">
        <v>49.3</v>
      </c>
      <c r="E1669" s="1565">
        <v>1521.88</v>
      </c>
      <c r="F1669" s="1565" t="s">
        <v>6</v>
      </c>
      <c r="G1669" s="1565">
        <v>49.3</v>
      </c>
      <c r="H1669" s="1565">
        <v>1521.88</v>
      </c>
      <c r="I1669" s="1565" t="s">
        <v>8203</v>
      </c>
      <c r="J1669" s="1566">
        <v>0</v>
      </c>
      <c r="K1669" s="1554"/>
    </row>
    <row r="1670" spans="1:11" s="793" customFormat="1" ht="28.5" customHeight="1" x14ac:dyDescent="0.25">
      <c r="A1670" s="1565" t="s">
        <v>8520</v>
      </c>
      <c r="B1670" s="1566" t="s">
        <v>8521</v>
      </c>
      <c r="C1670" s="1565" t="s">
        <v>6</v>
      </c>
      <c r="D1670" s="1565">
        <v>52.29</v>
      </c>
      <c r="E1670" s="1565">
        <v>2007.22</v>
      </c>
      <c r="F1670" s="1565" t="s">
        <v>6</v>
      </c>
      <c r="G1670" s="1565">
        <v>52.29</v>
      </c>
      <c r="H1670" s="1565">
        <v>2007.22</v>
      </c>
      <c r="I1670" s="1565" t="s">
        <v>8203</v>
      </c>
      <c r="J1670" s="1566">
        <v>0</v>
      </c>
      <c r="K1670" s="1554"/>
    </row>
    <row r="1671" spans="1:11" s="793" customFormat="1" ht="28.5" customHeight="1" x14ac:dyDescent="0.25">
      <c r="A1671" s="1565" t="s">
        <v>3493</v>
      </c>
      <c r="B1671" s="1566" t="s">
        <v>8522</v>
      </c>
      <c r="C1671" s="1565" t="s">
        <v>6</v>
      </c>
      <c r="D1671" s="1565">
        <v>230.32</v>
      </c>
      <c r="E1671" s="1565">
        <v>788.64</v>
      </c>
      <c r="F1671" s="1565" t="s">
        <v>6</v>
      </c>
      <c r="G1671" s="1565">
        <v>230.32</v>
      </c>
      <c r="H1671" s="1565">
        <v>788.64</v>
      </c>
      <c r="I1671" s="1565" t="s">
        <v>8203</v>
      </c>
      <c r="J1671" s="1566">
        <v>0</v>
      </c>
      <c r="K1671" s="1554"/>
    </row>
    <row r="1672" spans="1:11" s="793" customFormat="1" ht="28.5" customHeight="1" x14ac:dyDescent="0.25">
      <c r="A1672" s="1565" t="s">
        <v>3495</v>
      </c>
      <c r="B1672" s="1566" t="s">
        <v>8523</v>
      </c>
      <c r="C1672" s="1565" t="s">
        <v>6</v>
      </c>
      <c r="D1672" s="1565">
        <v>230.32</v>
      </c>
      <c r="E1672" s="1565">
        <v>964.82</v>
      </c>
      <c r="F1672" s="1565" t="s">
        <v>6</v>
      </c>
      <c r="G1672" s="1565">
        <v>230.32</v>
      </c>
      <c r="H1672" s="1565">
        <v>964.82</v>
      </c>
      <c r="I1672" s="1565" t="s">
        <v>8203</v>
      </c>
      <c r="J1672" s="1566">
        <v>0</v>
      </c>
      <c r="K1672" s="1554"/>
    </row>
    <row r="1673" spans="1:11" s="793" customFormat="1" ht="28.5" customHeight="1" x14ac:dyDescent="0.25">
      <c r="A1673" s="1565" t="s">
        <v>3497</v>
      </c>
      <c r="B1673" s="1566" t="s">
        <v>8524</v>
      </c>
      <c r="C1673" s="1565" t="s">
        <v>6</v>
      </c>
      <c r="D1673" s="1565">
        <v>207.29</v>
      </c>
      <c r="E1673" s="1565">
        <v>1596.95</v>
      </c>
      <c r="F1673" s="1565" t="s">
        <v>6</v>
      </c>
      <c r="G1673" s="1565">
        <v>207.29</v>
      </c>
      <c r="H1673" s="1565">
        <v>1596.95</v>
      </c>
      <c r="I1673" s="1565" t="s">
        <v>8203</v>
      </c>
      <c r="J1673" s="1566">
        <v>0</v>
      </c>
      <c r="K1673" s="1554"/>
    </row>
    <row r="1674" spans="1:11" s="793" customFormat="1" ht="28.5" customHeight="1" x14ac:dyDescent="0.25">
      <c r="A1674" s="1565" t="s">
        <v>3499</v>
      </c>
      <c r="B1674" s="1566" t="s">
        <v>8525</v>
      </c>
      <c r="C1674" s="1565" t="s">
        <v>6</v>
      </c>
      <c r="D1674" s="1565">
        <v>207.29</v>
      </c>
      <c r="E1674" s="1565">
        <v>442.7</v>
      </c>
      <c r="F1674" s="1565" t="s">
        <v>6</v>
      </c>
      <c r="G1674" s="1565">
        <v>207.29</v>
      </c>
      <c r="H1674" s="1565">
        <v>442.7</v>
      </c>
      <c r="I1674" s="1565" t="s">
        <v>8203</v>
      </c>
      <c r="J1674" s="1566">
        <v>0</v>
      </c>
      <c r="K1674" s="1554"/>
    </row>
    <row r="1675" spans="1:11" s="793" customFormat="1" ht="28.5" customHeight="1" x14ac:dyDescent="0.25">
      <c r="A1675" s="1565" t="s">
        <v>3501</v>
      </c>
      <c r="B1675" s="1566" t="s">
        <v>8526</v>
      </c>
      <c r="C1675" s="1565" t="s">
        <v>6</v>
      </c>
      <c r="D1675" s="1565">
        <v>345.49</v>
      </c>
      <c r="E1675" s="1565">
        <v>1828.46</v>
      </c>
      <c r="F1675" s="1565" t="s">
        <v>6</v>
      </c>
      <c r="G1675" s="1565">
        <v>345.49</v>
      </c>
      <c r="H1675" s="1565">
        <v>1828.46</v>
      </c>
      <c r="I1675" s="1565" t="s">
        <v>8203</v>
      </c>
      <c r="J1675" s="1566">
        <v>0</v>
      </c>
      <c r="K1675" s="1554"/>
    </row>
    <row r="1676" spans="1:11" s="793" customFormat="1" ht="28.5" customHeight="1" x14ac:dyDescent="0.25">
      <c r="A1676" s="1565" t="s">
        <v>3503</v>
      </c>
      <c r="B1676" s="1566" t="s">
        <v>8527</v>
      </c>
      <c r="C1676" s="1565" t="s">
        <v>1138</v>
      </c>
      <c r="D1676" s="1565">
        <v>155.63</v>
      </c>
      <c r="E1676" s="1565">
        <v>1007.46</v>
      </c>
      <c r="F1676" s="1565" t="s">
        <v>51</v>
      </c>
      <c r="G1676" s="1565">
        <v>510.58</v>
      </c>
      <c r="H1676" s="1565">
        <v>3305.31</v>
      </c>
      <c r="I1676" s="1565" t="s">
        <v>8203</v>
      </c>
      <c r="J1676" s="1566">
        <v>0</v>
      </c>
      <c r="K1676" s="1554"/>
    </row>
    <row r="1677" spans="1:11" s="793" customFormat="1" ht="28.5" customHeight="1" x14ac:dyDescent="0.25">
      <c r="A1677" s="1565" t="s">
        <v>3505</v>
      </c>
      <c r="B1677" s="1566" t="s">
        <v>8528</v>
      </c>
      <c r="C1677" s="1565" t="s">
        <v>1138</v>
      </c>
      <c r="D1677" s="1565">
        <v>115.16</v>
      </c>
      <c r="E1677" s="1565">
        <v>697.68</v>
      </c>
      <c r="F1677" s="1565" t="s">
        <v>51</v>
      </c>
      <c r="G1677" s="1565">
        <v>377.83</v>
      </c>
      <c r="H1677" s="1565">
        <v>2288.9699999999998</v>
      </c>
      <c r="I1677" s="1565" t="s">
        <v>8203</v>
      </c>
      <c r="J1677" s="1566">
        <v>0</v>
      </c>
      <c r="K1677" s="1554"/>
    </row>
    <row r="1678" spans="1:11" s="793" customFormat="1" ht="28.5" customHeight="1" x14ac:dyDescent="0.25">
      <c r="A1678" s="1565" t="s">
        <v>3507</v>
      </c>
      <c r="B1678" s="1566" t="s">
        <v>8529</v>
      </c>
      <c r="C1678" s="1565" t="s">
        <v>1138</v>
      </c>
      <c r="D1678" s="1565">
        <v>69.099999999999994</v>
      </c>
      <c r="E1678" s="1565">
        <v>747.53</v>
      </c>
      <c r="F1678" s="1565" t="s">
        <v>51</v>
      </c>
      <c r="G1678" s="1565">
        <v>226.7</v>
      </c>
      <c r="H1678" s="1565">
        <v>2452.52</v>
      </c>
      <c r="I1678" s="1565" t="s">
        <v>8203</v>
      </c>
      <c r="J1678" s="1566">
        <v>0</v>
      </c>
      <c r="K1678" s="1554"/>
    </row>
    <row r="1679" spans="1:11" s="793" customFormat="1" ht="28.5" customHeight="1" x14ac:dyDescent="0.25">
      <c r="A1679" s="1565" t="s">
        <v>3509</v>
      </c>
      <c r="B1679" s="1566" t="s">
        <v>8530</v>
      </c>
      <c r="C1679" s="1565" t="s">
        <v>1138</v>
      </c>
      <c r="D1679" s="1565">
        <v>34.549999999999997</v>
      </c>
      <c r="E1679" s="1565">
        <v>439.71</v>
      </c>
      <c r="F1679" s="1565" t="s">
        <v>51</v>
      </c>
      <c r="G1679" s="1565">
        <v>113.35</v>
      </c>
      <c r="H1679" s="1565">
        <v>1442.63</v>
      </c>
      <c r="I1679" s="1565" t="s">
        <v>8203</v>
      </c>
      <c r="J1679" s="1566">
        <v>0</v>
      </c>
      <c r="K1679" s="1554"/>
    </row>
    <row r="1680" spans="1:11" s="793" customFormat="1" ht="28.5" customHeight="1" x14ac:dyDescent="0.25">
      <c r="A1680" s="1565" t="s">
        <v>3511</v>
      </c>
      <c r="B1680" s="1566" t="s">
        <v>8531</v>
      </c>
      <c r="C1680" s="1565" t="s">
        <v>1138</v>
      </c>
      <c r="D1680" s="1565">
        <v>18.3</v>
      </c>
      <c r="E1680" s="1565">
        <v>50.64</v>
      </c>
      <c r="F1680" s="1565" t="s">
        <v>51</v>
      </c>
      <c r="G1680" s="1565">
        <v>60.02</v>
      </c>
      <c r="H1680" s="1565">
        <v>166.15</v>
      </c>
      <c r="I1680" s="1565" t="s">
        <v>8203</v>
      </c>
      <c r="J1680" s="1566">
        <v>0</v>
      </c>
      <c r="K1680" s="1554"/>
    </row>
    <row r="1681" spans="1:11" s="793" customFormat="1" ht="28.5" customHeight="1" x14ac:dyDescent="0.25">
      <c r="A1681" s="1565" t="s">
        <v>3513</v>
      </c>
      <c r="B1681" s="1566" t="s">
        <v>8532</v>
      </c>
      <c r="C1681" s="1565" t="s">
        <v>1138</v>
      </c>
      <c r="D1681" s="1565">
        <v>18.3</v>
      </c>
      <c r="E1681" s="1565">
        <v>62.88</v>
      </c>
      <c r="F1681" s="1565" t="s">
        <v>51</v>
      </c>
      <c r="G1681" s="1565">
        <v>60.02</v>
      </c>
      <c r="H1681" s="1565">
        <v>206.28</v>
      </c>
      <c r="I1681" s="1565" t="s">
        <v>8203</v>
      </c>
      <c r="J1681" s="1566">
        <v>0</v>
      </c>
      <c r="K1681" s="1554"/>
    </row>
    <row r="1682" spans="1:11" s="793" customFormat="1" ht="28.5" customHeight="1" x14ac:dyDescent="0.25">
      <c r="A1682" s="1565" t="s">
        <v>3515</v>
      </c>
      <c r="B1682" s="1566" t="s">
        <v>8533</v>
      </c>
      <c r="C1682" s="1565" t="s">
        <v>1138</v>
      </c>
      <c r="D1682" s="1565">
        <v>18.3</v>
      </c>
      <c r="E1682" s="1565">
        <v>94.54</v>
      </c>
      <c r="F1682" s="1565" t="s">
        <v>51</v>
      </c>
      <c r="G1682" s="1565">
        <v>60.02</v>
      </c>
      <c r="H1682" s="1565">
        <v>310.17</v>
      </c>
      <c r="I1682" s="1565" t="s">
        <v>8203</v>
      </c>
      <c r="J1682" s="1566">
        <v>0</v>
      </c>
      <c r="K1682" s="1554"/>
    </row>
    <row r="1683" spans="1:11" s="793" customFormat="1" ht="28.5" customHeight="1" x14ac:dyDescent="0.25">
      <c r="A1683" s="1565" t="s">
        <v>3517</v>
      </c>
      <c r="B1683" s="1566" t="s">
        <v>8534</v>
      </c>
      <c r="C1683" s="1565" t="s">
        <v>1138</v>
      </c>
      <c r="D1683" s="1565">
        <v>18.3</v>
      </c>
      <c r="E1683" s="1565">
        <v>135.13</v>
      </c>
      <c r="F1683" s="1565" t="s">
        <v>51</v>
      </c>
      <c r="G1683" s="1565">
        <v>60.02</v>
      </c>
      <c r="H1683" s="1565">
        <v>443.33</v>
      </c>
      <c r="I1683" s="1565" t="s">
        <v>8203</v>
      </c>
      <c r="J1683" s="1566">
        <v>0</v>
      </c>
      <c r="K1683" s="1554"/>
    </row>
    <row r="1684" spans="1:11" s="793" customFormat="1" ht="28.5" customHeight="1" x14ac:dyDescent="0.25">
      <c r="A1684" s="1565" t="s">
        <v>8535</v>
      </c>
      <c r="B1684" s="1566" t="s">
        <v>8536</v>
      </c>
      <c r="C1684" s="1565" t="s">
        <v>1138</v>
      </c>
      <c r="D1684" s="1565">
        <v>18.3</v>
      </c>
      <c r="E1684" s="1565">
        <v>222.43</v>
      </c>
      <c r="F1684" s="1565" t="s">
        <v>51</v>
      </c>
      <c r="G1684" s="1565">
        <v>60.02</v>
      </c>
      <c r="H1684" s="1565">
        <v>729.76</v>
      </c>
      <c r="I1684" s="1565" t="s">
        <v>8203</v>
      </c>
      <c r="J1684" s="1566">
        <v>0</v>
      </c>
      <c r="K1684" s="1554"/>
    </row>
    <row r="1685" spans="1:11" s="793" customFormat="1" ht="28.5" customHeight="1" x14ac:dyDescent="0.25">
      <c r="A1685" s="1565" t="s">
        <v>8537</v>
      </c>
      <c r="B1685" s="1566" t="s">
        <v>8538</v>
      </c>
      <c r="C1685" s="1565" t="s">
        <v>1138</v>
      </c>
      <c r="D1685" s="1565">
        <v>18.3</v>
      </c>
      <c r="E1685" s="1565">
        <v>333.27</v>
      </c>
      <c r="F1685" s="1565" t="s">
        <v>51</v>
      </c>
      <c r="G1685" s="1565">
        <v>60.02</v>
      </c>
      <c r="H1685" s="1565">
        <v>1093.4100000000001</v>
      </c>
      <c r="I1685" s="1565" t="s">
        <v>8203</v>
      </c>
      <c r="J1685" s="1566">
        <v>0</v>
      </c>
      <c r="K1685" s="1554"/>
    </row>
    <row r="1686" spans="1:11" s="793" customFormat="1" ht="28.5" customHeight="1" x14ac:dyDescent="0.25">
      <c r="A1686" s="1565" t="s">
        <v>8539</v>
      </c>
      <c r="B1686" s="1566" t="s">
        <v>8540</v>
      </c>
      <c r="C1686" s="1565" t="s">
        <v>1138</v>
      </c>
      <c r="D1686" s="1565">
        <v>18.3</v>
      </c>
      <c r="E1686" s="1565">
        <v>42.56</v>
      </c>
      <c r="F1686" s="1565" t="s">
        <v>51</v>
      </c>
      <c r="G1686" s="1565">
        <v>60.02</v>
      </c>
      <c r="H1686" s="1565">
        <v>139.62</v>
      </c>
      <c r="I1686" s="1565" t="s">
        <v>8203</v>
      </c>
      <c r="J1686" s="1566">
        <v>0</v>
      </c>
      <c r="K1686" s="1554"/>
    </row>
    <row r="1687" spans="1:11" s="793" customFormat="1" ht="28.5" customHeight="1" x14ac:dyDescent="0.25">
      <c r="A1687" s="1565" t="s">
        <v>3519</v>
      </c>
      <c r="B1687" s="1566" t="s">
        <v>8541</v>
      </c>
      <c r="C1687" s="1565" t="s">
        <v>6965</v>
      </c>
      <c r="D1687" s="1565">
        <v>90.89</v>
      </c>
      <c r="E1687" s="1565">
        <v>341.49</v>
      </c>
      <c r="F1687" s="1565" t="s">
        <v>6965</v>
      </c>
      <c r="G1687" s="1565">
        <v>90.89</v>
      </c>
      <c r="H1687" s="1565">
        <v>341.49</v>
      </c>
      <c r="I1687" s="1565" t="s">
        <v>8203</v>
      </c>
      <c r="J1687" s="1566">
        <v>0</v>
      </c>
      <c r="K1687" s="1554"/>
    </row>
    <row r="1688" spans="1:11" s="793" customFormat="1" ht="28.5" customHeight="1" x14ac:dyDescent="0.25">
      <c r="A1688" s="1565" t="s">
        <v>3521</v>
      </c>
      <c r="B1688" s="1566" t="s">
        <v>8542</v>
      </c>
      <c r="C1688" s="1565" t="s">
        <v>6965</v>
      </c>
      <c r="D1688" s="1565">
        <v>287.91000000000003</v>
      </c>
      <c r="E1688" s="1565">
        <v>402.81</v>
      </c>
      <c r="F1688" s="1565" t="s">
        <v>6965</v>
      </c>
      <c r="G1688" s="1565">
        <v>287.91000000000003</v>
      </c>
      <c r="H1688" s="1565">
        <v>402.81</v>
      </c>
      <c r="I1688" s="1565" t="s">
        <v>8203</v>
      </c>
      <c r="J1688" s="1566">
        <v>0</v>
      </c>
      <c r="K1688" s="1554"/>
    </row>
    <row r="1689" spans="1:11" s="793" customFormat="1" ht="28.5" customHeight="1" x14ac:dyDescent="0.25">
      <c r="A1689" s="1565" t="s">
        <v>3523</v>
      </c>
      <c r="B1689" s="1566" t="s">
        <v>8543</v>
      </c>
      <c r="C1689" s="1565" t="s">
        <v>6</v>
      </c>
      <c r="D1689" s="1565">
        <v>186.75</v>
      </c>
      <c r="E1689" s="1565">
        <v>1926.63</v>
      </c>
      <c r="F1689" s="1565" t="s">
        <v>6</v>
      </c>
      <c r="G1689" s="1565">
        <v>186.75</v>
      </c>
      <c r="H1689" s="1565">
        <v>1926.63</v>
      </c>
      <c r="I1689" s="1565" t="s">
        <v>8203</v>
      </c>
      <c r="J1689" s="1566">
        <v>0</v>
      </c>
      <c r="K1689" s="1554"/>
    </row>
    <row r="1690" spans="1:11" s="793" customFormat="1" ht="28.5" customHeight="1" x14ac:dyDescent="0.25">
      <c r="A1690" s="1565" t="s">
        <v>3525</v>
      </c>
      <c r="B1690" s="1566" t="s">
        <v>8544</v>
      </c>
      <c r="C1690" s="1565" t="s">
        <v>6</v>
      </c>
      <c r="D1690" s="1565">
        <v>126.99</v>
      </c>
      <c r="E1690" s="1565">
        <v>3250.75</v>
      </c>
      <c r="F1690" s="1565" t="s">
        <v>6</v>
      </c>
      <c r="G1690" s="1565">
        <v>126.99</v>
      </c>
      <c r="H1690" s="1565">
        <v>3250.75</v>
      </c>
      <c r="I1690" s="1565" t="s">
        <v>8203</v>
      </c>
      <c r="J1690" s="1566">
        <v>0</v>
      </c>
      <c r="K1690" s="1554"/>
    </row>
    <row r="1691" spans="1:11" s="793" customFormat="1" ht="28.5" customHeight="1" x14ac:dyDescent="0.25">
      <c r="A1691" s="1565" t="s">
        <v>3527</v>
      </c>
      <c r="B1691" s="1566" t="s">
        <v>8545</v>
      </c>
      <c r="C1691" s="1565" t="s">
        <v>6</v>
      </c>
      <c r="D1691" s="1565">
        <v>126.99</v>
      </c>
      <c r="E1691" s="1565">
        <v>1645.74</v>
      </c>
      <c r="F1691" s="1565" t="s">
        <v>6</v>
      </c>
      <c r="G1691" s="1565">
        <v>126.99</v>
      </c>
      <c r="H1691" s="1565">
        <v>1645.74</v>
      </c>
      <c r="I1691" s="1565" t="s">
        <v>8203</v>
      </c>
      <c r="J1691" s="1566">
        <v>0</v>
      </c>
      <c r="K1691" s="1554"/>
    </row>
    <row r="1692" spans="1:11" s="793" customFormat="1" ht="28.5" customHeight="1" x14ac:dyDescent="0.25">
      <c r="A1692" s="1565" t="s">
        <v>3529</v>
      </c>
      <c r="B1692" s="1566" t="s">
        <v>3530</v>
      </c>
      <c r="C1692" s="1565" t="s">
        <v>6</v>
      </c>
      <c r="D1692" s="1565">
        <v>575.80999999999995</v>
      </c>
      <c r="E1692" s="1565">
        <v>4373.8999999999996</v>
      </c>
      <c r="F1692" s="1565" t="s">
        <v>6</v>
      </c>
      <c r="G1692" s="1565">
        <v>575.80999999999995</v>
      </c>
      <c r="H1692" s="1565">
        <v>4373.8999999999996</v>
      </c>
      <c r="I1692" s="1565" t="s">
        <v>8203</v>
      </c>
      <c r="J1692" s="1566">
        <v>0</v>
      </c>
      <c r="K1692" s="1554"/>
    </row>
    <row r="1693" spans="1:11" s="793" customFormat="1" ht="28.5" customHeight="1" x14ac:dyDescent="0.25">
      <c r="A1693" s="1565" t="s">
        <v>8546</v>
      </c>
      <c r="B1693" s="1566" t="s">
        <v>8547</v>
      </c>
      <c r="C1693" s="1565" t="s">
        <v>6</v>
      </c>
      <c r="D1693" s="1565">
        <v>186.75</v>
      </c>
      <c r="E1693" s="1565">
        <v>512.37</v>
      </c>
      <c r="F1693" s="1565" t="s">
        <v>6</v>
      </c>
      <c r="G1693" s="1565">
        <v>186.75</v>
      </c>
      <c r="H1693" s="1565">
        <v>512.37</v>
      </c>
      <c r="I1693" s="1565" t="s">
        <v>8203</v>
      </c>
      <c r="J1693" s="1566">
        <v>0</v>
      </c>
      <c r="K1693" s="1554"/>
    </row>
    <row r="1694" spans="1:11" s="793" customFormat="1" ht="28.5" customHeight="1" x14ac:dyDescent="0.25">
      <c r="A1694" s="1565" t="s">
        <v>8548</v>
      </c>
      <c r="B1694" s="1566" t="s">
        <v>8549</v>
      </c>
      <c r="C1694" s="1565" t="s">
        <v>6</v>
      </c>
      <c r="D1694" s="1565">
        <v>126.99</v>
      </c>
      <c r="E1694" s="1565">
        <v>977.49</v>
      </c>
      <c r="F1694" s="1565" t="s">
        <v>6</v>
      </c>
      <c r="G1694" s="1565">
        <v>126.99</v>
      </c>
      <c r="H1694" s="1565">
        <v>977.49</v>
      </c>
      <c r="I1694" s="1565" t="s">
        <v>8203</v>
      </c>
      <c r="J1694" s="1566">
        <v>0</v>
      </c>
      <c r="K1694" s="1554"/>
    </row>
    <row r="1695" spans="1:11" s="793" customFormat="1" ht="28.5" customHeight="1" x14ac:dyDescent="0.25">
      <c r="A1695" s="1565" t="s">
        <v>8550</v>
      </c>
      <c r="B1695" s="1566" t="s">
        <v>8551</v>
      </c>
      <c r="C1695" s="1565" t="s">
        <v>6</v>
      </c>
      <c r="D1695" s="1565">
        <v>126.99</v>
      </c>
      <c r="E1695" s="1565">
        <v>1706.49</v>
      </c>
      <c r="F1695" s="1565" t="s">
        <v>6</v>
      </c>
      <c r="G1695" s="1565">
        <v>126.99</v>
      </c>
      <c r="H1695" s="1565">
        <v>1706.49</v>
      </c>
      <c r="I1695" s="1565" t="s">
        <v>8203</v>
      </c>
      <c r="J1695" s="1566">
        <v>0</v>
      </c>
      <c r="K1695" s="1554"/>
    </row>
    <row r="1696" spans="1:11" s="793" customFormat="1" ht="28.5" customHeight="1" x14ac:dyDescent="0.25">
      <c r="A1696" s="1565" t="s">
        <v>3531</v>
      </c>
      <c r="B1696" s="1566" t="s">
        <v>8552</v>
      </c>
      <c r="C1696" s="1565" t="s">
        <v>8553</v>
      </c>
      <c r="D1696" s="1565">
        <v>198.76</v>
      </c>
      <c r="E1696" s="1565">
        <v>500.26</v>
      </c>
      <c r="F1696" s="1565" t="s">
        <v>51</v>
      </c>
      <c r="G1696" s="1565">
        <v>652.11</v>
      </c>
      <c r="H1696" s="1565">
        <v>1641.29</v>
      </c>
      <c r="I1696" s="1565" t="s">
        <v>8203</v>
      </c>
      <c r="J1696" s="1566">
        <v>0</v>
      </c>
      <c r="K1696" s="1554"/>
    </row>
    <row r="1697" spans="1:11" s="793" customFormat="1" ht="28.5" customHeight="1" x14ac:dyDescent="0.25">
      <c r="A1697" s="1565" t="s">
        <v>3533</v>
      </c>
      <c r="B1697" s="1566" t="s">
        <v>8554</v>
      </c>
      <c r="C1697" s="1565" t="s">
        <v>6</v>
      </c>
      <c r="D1697" s="1565">
        <v>104.58</v>
      </c>
      <c r="E1697" s="1565">
        <v>595.20000000000005</v>
      </c>
      <c r="F1697" s="1565" t="s">
        <v>6</v>
      </c>
      <c r="G1697" s="1565">
        <v>104.58</v>
      </c>
      <c r="H1697" s="1565">
        <v>595.20000000000005</v>
      </c>
      <c r="I1697" s="1565" t="s">
        <v>8203</v>
      </c>
      <c r="J1697" s="1566">
        <v>0</v>
      </c>
      <c r="K1697" s="1554"/>
    </row>
    <row r="1698" spans="1:11" s="793" customFormat="1" ht="28.5" customHeight="1" x14ac:dyDescent="0.25">
      <c r="A1698" s="1565" t="s">
        <v>3535</v>
      </c>
      <c r="B1698" s="1566" t="s">
        <v>8555</v>
      </c>
      <c r="C1698" s="1565" t="s">
        <v>6</v>
      </c>
      <c r="D1698" s="1565">
        <v>104.58</v>
      </c>
      <c r="E1698" s="1565">
        <v>520.11</v>
      </c>
      <c r="F1698" s="1565" t="s">
        <v>6</v>
      </c>
      <c r="G1698" s="1565">
        <v>104.58</v>
      </c>
      <c r="H1698" s="1565">
        <v>520.11</v>
      </c>
      <c r="I1698" s="1565" t="s">
        <v>8203</v>
      </c>
      <c r="J1698" s="1566">
        <v>0</v>
      </c>
      <c r="K1698" s="1554"/>
    </row>
    <row r="1699" spans="1:11" s="793" customFormat="1" ht="28.5" customHeight="1" x14ac:dyDescent="0.25">
      <c r="A1699" s="1565" t="s">
        <v>3537</v>
      </c>
      <c r="B1699" s="1566" t="s">
        <v>3538</v>
      </c>
      <c r="C1699" s="1565" t="s">
        <v>6</v>
      </c>
      <c r="D1699" s="1565">
        <v>606.94000000000005</v>
      </c>
      <c r="E1699" s="1565">
        <v>606.94000000000005</v>
      </c>
      <c r="F1699" s="1565" t="s">
        <v>6</v>
      </c>
      <c r="G1699" s="1565">
        <v>606.94000000000005</v>
      </c>
      <c r="H1699" s="1565">
        <v>606.94000000000005</v>
      </c>
      <c r="I1699" s="1565" t="s">
        <v>8556</v>
      </c>
      <c r="J1699" s="1566">
        <v>0</v>
      </c>
      <c r="K1699" s="1554"/>
    </row>
    <row r="1700" spans="1:11" s="793" customFormat="1" ht="28.5" customHeight="1" x14ac:dyDescent="0.25">
      <c r="A1700" s="1565" t="s">
        <v>3539</v>
      </c>
      <c r="B1700" s="1566" t="s">
        <v>8557</v>
      </c>
      <c r="C1700" s="1565" t="s">
        <v>6</v>
      </c>
      <c r="D1700" s="1565">
        <v>119.52</v>
      </c>
      <c r="E1700" s="1565">
        <v>556.91999999999996</v>
      </c>
      <c r="F1700" s="1565" t="s">
        <v>6</v>
      </c>
      <c r="G1700" s="1565">
        <v>119.52</v>
      </c>
      <c r="H1700" s="1565">
        <v>556.91999999999996</v>
      </c>
      <c r="I1700" s="1565" t="s">
        <v>8203</v>
      </c>
      <c r="J1700" s="1566">
        <v>0</v>
      </c>
      <c r="K1700" s="1554"/>
    </row>
    <row r="1701" spans="1:11" s="793" customFormat="1" ht="28.5" customHeight="1" x14ac:dyDescent="0.25">
      <c r="A1701" s="1565" t="s">
        <v>3541</v>
      </c>
      <c r="B1701" s="1566" t="s">
        <v>8558</v>
      </c>
      <c r="C1701" s="1565" t="s">
        <v>6</v>
      </c>
      <c r="D1701" s="1565">
        <v>119.52</v>
      </c>
      <c r="E1701" s="1565">
        <v>1152.27</v>
      </c>
      <c r="F1701" s="1565" t="s">
        <v>6</v>
      </c>
      <c r="G1701" s="1565">
        <v>119.52</v>
      </c>
      <c r="H1701" s="1565">
        <v>1152.27</v>
      </c>
      <c r="I1701" s="1565" t="s">
        <v>8203</v>
      </c>
      <c r="J1701" s="1566">
        <v>0</v>
      </c>
      <c r="K1701" s="1554"/>
    </row>
    <row r="1702" spans="1:11" s="793" customFormat="1" ht="28.5" customHeight="1" x14ac:dyDescent="0.25">
      <c r="A1702" s="1565" t="s">
        <v>3543</v>
      </c>
      <c r="B1702" s="1566" t="s">
        <v>8559</v>
      </c>
      <c r="C1702" s="1565" t="s">
        <v>6</v>
      </c>
      <c r="D1702" s="1565">
        <v>14.94</v>
      </c>
      <c r="E1702" s="1565">
        <v>74.34</v>
      </c>
      <c r="F1702" s="1565" t="s">
        <v>6</v>
      </c>
      <c r="G1702" s="1565">
        <v>14.94</v>
      </c>
      <c r="H1702" s="1565">
        <v>74.34</v>
      </c>
      <c r="I1702" s="1565" t="s">
        <v>8203</v>
      </c>
      <c r="J1702" s="1566">
        <v>0</v>
      </c>
      <c r="K1702" s="1554"/>
    </row>
    <row r="1703" spans="1:11" s="793" customFormat="1" ht="28.5" customHeight="1" x14ac:dyDescent="0.25">
      <c r="A1703" s="1565" t="s">
        <v>3545</v>
      </c>
      <c r="B1703" s="1566" t="s">
        <v>8560</v>
      </c>
      <c r="C1703" s="1565" t="s">
        <v>6</v>
      </c>
      <c r="D1703" s="1565">
        <v>14.94</v>
      </c>
      <c r="E1703" s="1565">
        <v>99.32</v>
      </c>
      <c r="F1703" s="1565" t="s">
        <v>6</v>
      </c>
      <c r="G1703" s="1565">
        <v>14.94</v>
      </c>
      <c r="H1703" s="1565">
        <v>99.32</v>
      </c>
      <c r="I1703" s="1565" t="s">
        <v>8203</v>
      </c>
      <c r="J1703" s="1566">
        <v>0</v>
      </c>
      <c r="K1703" s="1554"/>
    </row>
    <row r="1704" spans="1:11" s="793" customFormat="1" ht="28.5" customHeight="1" x14ac:dyDescent="0.25">
      <c r="A1704" s="1565" t="s">
        <v>3547</v>
      </c>
      <c r="B1704" s="1566" t="s">
        <v>8561</v>
      </c>
      <c r="C1704" s="1565" t="s">
        <v>6</v>
      </c>
      <c r="D1704" s="1565">
        <v>104.58</v>
      </c>
      <c r="E1704" s="1565">
        <v>200.57</v>
      </c>
      <c r="F1704" s="1565" t="s">
        <v>6</v>
      </c>
      <c r="G1704" s="1565">
        <v>104.58</v>
      </c>
      <c r="H1704" s="1565">
        <v>200.57</v>
      </c>
      <c r="I1704" s="1565" t="s">
        <v>8203</v>
      </c>
      <c r="J1704" s="1566">
        <v>0</v>
      </c>
      <c r="K1704" s="1554"/>
    </row>
    <row r="1705" spans="1:11" s="793" customFormat="1" ht="28.5" customHeight="1" x14ac:dyDescent="0.25">
      <c r="A1705" s="1565" t="s">
        <v>3549</v>
      </c>
      <c r="B1705" s="1566" t="s">
        <v>8562</v>
      </c>
      <c r="C1705" s="1565" t="s">
        <v>6</v>
      </c>
      <c r="D1705" s="1565">
        <v>104.58</v>
      </c>
      <c r="E1705" s="1565">
        <v>222.43</v>
      </c>
      <c r="F1705" s="1565" t="s">
        <v>6</v>
      </c>
      <c r="G1705" s="1565">
        <v>104.58</v>
      </c>
      <c r="H1705" s="1565">
        <v>222.43</v>
      </c>
      <c r="I1705" s="1565" t="s">
        <v>8203</v>
      </c>
      <c r="J1705" s="1566">
        <v>0</v>
      </c>
      <c r="K1705" s="1554"/>
    </row>
    <row r="1706" spans="1:11" s="793" customFormat="1" ht="28.5" customHeight="1" x14ac:dyDescent="0.25">
      <c r="A1706" s="1565" t="s">
        <v>3551</v>
      </c>
      <c r="B1706" s="1566" t="s">
        <v>8563</v>
      </c>
      <c r="C1706" s="1565" t="s">
        <v>6</v>
      </c>
      <c r="D1706" s="1565">
        <v>74.7</v>
      </c>
      <c r="E1706" s="1565">
        <v>142.97999999999999</v>
      </c>
      <c r="F1706" s="1565" t="s">
        <v>6</v>
      </c>
      <c r="G1706" s="1565">
        <v>74.7</v>
      </c>
      <c r="H1706" s="1565">
        <v>142.97999999999999</v>
      </c>
      <c r="I1706" s="1565" t="s">
        <v>8203</v>
      </c>
      <c r="J1706" s="1566">
        <v>0</v>
      </c>
      <c r="K1706" s="1554"/>
    </row>
    <row r="1707" spans="1:11" s="793" customFormat="1" ht="28.5" customHeight="1" x14ac:dyDescent="0.25">
      <c r="A1707" s="1565" t="s">
        <v>3553</v>
      </c>
      <c r="B1707" s="1566" t="s">
        <v>8564</v>
      </c>
      <c r="C1707" s="1565" t="s">
        <v>6</v>
      </c>
      <c r="D1707" s="1565">
        <v>74.7</v>
      </c>
      <c r="E1707" s="1565">
        <v>151.65</v>
      </c>
      <c r="F1707" s="1565" t="s">
        <v>6</v>
      </c>
      <c r="G1707" s="1565">
        <v>74.7</v>
      </c>
      <c r="H1707" s="1565">
        <v>151.65</v>
      </c>
      <c r="I1707" s="1565" t="s">
        <v>8203</v>
      </c>
      <c r="J1707" s="1566">
        <v>0</v>
      </c>
      <c r="K1707" s="1554"/>
    </row>
    <row r="1708" spans="1:11" s="793" customFormat="1" ht="28.5" customHeight="1" x14ac:dyDescent="0.25">
      <c r="A1708" s="1565" t="s">
        <v>3555</v>
      </c>
      <c r="B1708" s="1566" t="s">
        <v>8565</v>
      </c>
      <c r="C1708" s="1565" t="s">
        <v>6</v>
      </c>
      <c r="D1708" s="1565">
        <v>119.52</v>
      </c>
      <c r="E1708" s="1565">
        <v>2146.14</v>
      </c>
      <c r="F1708" s="1565" t="s">
        <v>6</v>
      </c>
      <c r="G1708" s="1565">
        <v>119.52</v>
      </c>
      <c r="H1708" s="1565">
        <v>2146.14</v>
      </c>
      <c r="I1708" s="1565" t="s">
        <v>8203</v>
      </c>
      <c r="J1708" s="1566">
        <v>0</v>
      </c>
      <c r="K1708" s="1554"/>
    </row>
    <row r="1709" spans="1:11" s="793" customFormat="1" ht="28.5" customHeight="1" x14ac:dyDescent="0.25">
      <c r="A1709" s="1565" t="s">
        <v>3557</v>
      </c>
      <c r="B1709" s="1566" t="s">
        <v>8566</v>
      </c>
      <c r="C1709" s="1565" t="s">
        <v>6</v>
      </c>
      <c r="D1709" s="1565">
        <v>119.52</v>
      </c>
      <c r="E1709" s="1565">
        <v>2460.8200000000002</v>
      </c>
      <c r="F1709" s="1565" t="s">
        <v>6</v>
      </c>
      <c r="G1709" s="1565">
        <v>119.52</v>
      </c>
      <c r="H1709" s="1565">
        <v>2460.8200000000002</v>
      </c>
      <c r="I1709" s="1565" t="s">
        <v>8203</v>
      </c>
      <c r="J1709" s="1566">
        <v>0</v>
      </c>
      <c r="K1709" s="1554"/>
    </row>
    <row r="1710" spans="1:11" s="793" customFormat="1" ht="28.5" customHeight="1" x14ac:dyDescent="0.25">
      <c r="A1710" s="1565" t="s">
        <v>3559</v>
      </c>
      <c r="B1710" s="1566" t="s">
        <v>8567</v>
      </c>
      <c r="C1710" s="1565" t="s">
        <v>6</v>
      </c>
      <c r="D1710" s="1565">
        <v>119.52</v>
      </c>
      <c r="E1710" s="1565">
        <v>253.17</v>
      </c>
      <c r="F1710" s="1565" t="s">
        <v>6</v>
      </c>
      <c r="G1710" s="1565">
        <v>119.52</v>
      </c>
      <c r="H1710" s="1565">
        <v>253.17</v>
      </c>
      <c r="I1710" s="1565" t="s">
        <v>8203</v>
      </c>
      <c r="J1710" s="1566">
        <v>0</v>
      </c>
      <c r="K1710" s="1554"/>
    </row>
    <row r="1711" spans="1:11" s="793" customFormat="1" ht="28.5" customHeight="1" x14ac:dyDescent="0.25">
      <c r="A1711" s="1565" t="s">
        <v>3561</v>
      </c>
      <c r="B1711" s="1566" t="s">
        <v>8568</v>
      </c>
      <c r="C1711" s="1565" t="s">
        <v>6</v>
      </c>
      <c r="D1711" s="1565">
        <v>119.52</v>
      </c>
      <c r="E1711" s="1565">
        <v>313.92</v>
      </c>
      <c r="F1711" s="1565" t="s">
        <v>6</v>
      </c>
      <c r="G1711" s="1565">
        <v>119.52</v>
      </c>
      <c r="H1711" s="1565">
        <v>313.92</v>
      </c>
      <c r="I1711" s="1565" t="s">
        <v>8203</v>
      </c>
      <c r="J1711" s="1566">
        <v>0</v>
      </c>
      <c r="K1711" s="1554"/>
    </row>
    <row r="1712" spans="1:11" s="793" customFormat="1" ht="28.5" customHeight="1" x14ac:dyDescent="0.25">
      <c r="A1712" s="1565" t="s">
        <v>3563</v>
      </c>
      <c r="B1712" s="1566" t="s">
        <v>8569</v>
      </c>
      <c r="C1712" s="1565" t="s">
        <v>6</v>
      </c>
      <c r="D1712" s="1565">
        <v>44.82</v>
      </c>
      <c r="E1712" s="1565">
        <v>260.60000000000002</v>
      </c>
      <c r="F1712" s="1565" t="s">
        <v>6</v>
      </c>
      <c r="G1712" s="1565">
        <v>44.82</v>
      </c>
      <c r="H1712" s="1565">
        <v>260.60000000000002</v>
      </c>
      <c r="I1712" s="1565" t="s">
        <v>8203</v>
      </c>
      <c r="J1712" s="1566">
        <v>0</v>
      </c>
      <c r="K1712" s="1554"/>
    </row>
    <row r="1713" spans="1:11" s="793" customFormat="1" ht="28.5" customHeight="1" x14ac:dyDescent="0.25">
      <c r="A1713" s="1565" t="s">
        <v>3565</v>
      </c>
      <c r="B1713" s="1566" t="s">
        <v>8570</v>
      </c>
      <c r="C1713" s="1565" t="s">
        <v>6</v>
      </c>
      <c r="D1713" s="1565">
        <v>44.82</v>
      </c>
      <c r="E1713" s="1565">
        <v>437.75</v>
      </c>
      <c r="F1713" s="1565" t="s">
        <v>6</v>
      </c>
      <c r="G1713" s="1565">
        <v>44.82</v>
      </c>
      <c r="H1713" s="1565">
        <v>437.75</v>
      </c>
      <c r="I1713" s="1565" t="s">
        <v>8203</v>
      </c>
      <c r="J1713" s="1566">
        <v>0</v>
      </c>
      <c r="K1713" s="1554"/>
    </row>
    <row r="1714" spans="1:11" s="793" customFormat="1" ht="28.5" customHeight="1" x14ac:dyDescent="0.25">
      <c r="A1714" s="1565" t="s">
        <v>3567</v>
      </c>
      <c r="B1714" s="1566" t="s">
        <v>8571</v>
      </c>
      <c r="C1714" s="1565" t="s">
        <v>6</v>
      </c>
      <c r="D1714" s="1565">
        <v>44.82</v>
      </c>
      <c r="E1714" s="1565">
        <v>470.07</v>
      </c>
      <c r="F1714" s="1565" t="s">
        <v>6</v>
      </c>
      <c r="G1714" s="1565">
        <v>44.82</v>
      </c>
      <c r="H1714" s="1565">
        <v>470.07</v>
      </c>
      <c r="I1714" s="1565" t="s">
        <v>8203</v>
      </c>
      <c r="J1714" s="1566">
        <v>0</v>
      </c>
      <c r="K1714" s="1554"/>
    </row>
    <row r="1715" spans="1:11" s="793" customFormat="1" ht="28.5" customHeight="1" x14ac:dyDescent="0.25">
      <c r="A1715" s="1565" t="s">
        <v>3569</v>
      </c>
      <c r="B1715" s="1566" t="s">
        <v>8572</v>
      </c>
      <c r="C1715" s="1565" t="s">
        <v>6</v>
      </c>
      <c r="D1715" s="1565">
        <v>104.58</v>
      </c>
      <c r="E1715" s="1565">
        <v>437.19</v>
      </c>
      <c r="F1715" s="1565" t="s">
        <v>6</v>
      </c>
      <c r="G1715" s="1565">
        <v>104.58</v>
      </c>
      <c r="H1715" s="1565">
        <v>437.19</v>
      </c>
      <c r="I1715" s="1565" t="s">
        <v>8203</v>
      </c>
      <c r="J1715" s="1566">
        <v>0</v>
      </c>
      <c r="K1715" s="1554"/>
    </row>
    <row r="1716" spans="1:11" s="793" customFormat="1" ht="28.5" customHeight="1" x14ac:dyDescent="0.25">
      <c r="A1716" s="1565" t="s">
        <v>3571</v>
      </c>
      <c r="B1716" s="1566" t="s">
        <v>8573</v>
      </c>
      <c r="C1716" s="1565" t="s">
        <v>6</v>
      </c>
      <c r="D1716" s="1565">
        <v>104.58</v>
      </c>
      <c r="E1716" s="1565">
        <v>476.67</v>
      </c>
      <c r="F1716" s="1565" t="s">
        <v>6</v>
      </c>
      <c r="G1716" s="1565">
        <v>104.58</v>
      </c>
      <c r="H1716" s="1565">
        <v>476.67</v>
      </c>
      <c r="I1716" s="1565" t="s">
        <v>8203</v>
      </c>
      <c r="J1716" s="1566">
        <v>0</v>
      </c>
      <c r="K1716" s="1554"/>
    </row>
    <row r="1717" spans="1:11" s="793" customFormat="1" ht="28.5" customHeight="1" x14ac:dyDescent="0.25">
      <c r="A1717" s="1565" t="s">
        <v>3573</v>
      </c>
      <c r="B1717" s="1566" t="s">
        <v>8574</v>
      </c>
      <c r="C1717" s="1565" t="s">
        <v>6</v>
      </c>
      <c r="D1717" s="1565">
        <v>104.58</v>
      </c>
      <c r="E1717" s="1565">
        <v>758.98</v>
      </c>
      <c r="F1717" s="1565" t="s">
        <v>6</v>
      </c>
      <c r="G1717" s="1565">
        <v>104.58</v>
      </c>
      <c r="H1717" s="1565">
        <v>758.98</v>
      </c>
      <c r="I1717" s="1565" t="s">
        <v>8203</v>
      </c>
      <c r="J1717" s="1566">
        <v>0</v>
      </c>
      <c r="K1717" s="1554"/>
    </row>
    <row r="1718" spans="1:11" s="793" customFormat="1" ht="28.5" customHeight="1" x14ac:dyDescent="0.25">
      <c r="A1718" s="1565" t="s">
        <v>3575</v>
      </c>
      <c r="B1718" s="1566" t="s">
        <v>8575</v>
      </c>
      <c r="C1718" s="1565" t="s">
        <v>6</v>
      </c>
      <c r="D1718" s="1565">
        <v>104.58</v>
      </c>
      <c r="E1718" s="1565">
        <v>1086.3</v>
      </c>
      <c r="F1718" s="1565" t="s">
        <v>6</v>
      </c>
      <c r="G1718" s="1565">
        <v>104.58</v>
      </c>
      <c r="H1718" s="1565">
        <v>1086.3</v>
      </c>
      <c r="I1718" s="1565" t="s">
        <v>8203</v>
      </c>
      <c r="J1718" s="1566">
        <v>0</v>
      </c>
      <c r="K1718" s="1554"/>
    </row>
    <row r="1719" spans="1:11" s="793" customFormat="1" ht="28.5" customHeight="1" x14ac:dyDescent="0.25">
      <c r="A1719" s="1565" t="s">
        <v>3577</v>
      </c>
      <c r="B1719" s="1566" t="s">
        <v>8576</v>
      </c>
      <c r="C1719" s="1565" t="s">
        <v>6</v>
      </c>
      <c r="D1719" s="1565">
        <v>104.58</v>
      </c>
      <c r="E1719" s="1565">
        <v>1349.95</v>
      </c>
      <c r="F1719" s="1565" t="s">
        <v>6</v>
      </c>
      <c r="G1719" s="1565">
        <v>104.58</v>
      </c>
      <c r="H1719" s="1565">
        <v>1349.95</v>
      </c>
      <c r="I1719" s="1565" t="s">
        <v>8203</v>
      </c>
      <c r="J1719" s="1566">
        <v>0</v>
      </c>
      <c r="K1719" s="1554"/>
    </row>
    <row r="1720" spans="1:11" s="793" customFormat="1" ht="28.5" customHeight="1" x14ac:dyDescent="0.25">
      <c r="A1720" s="1565" t="s">
        <v>3579</v>
      </c>
      <c r="B1720" s="1566" t="s">
        <v>8577</v>
      </c>
      <c r="C1720" s="1565" t="s">
        <v>6</v>
      </c>
      <c r="D1720" s="1565">
        <v>104.58</v>
      </c>
      <c r="E1720" s="1565">
        <v>2042.51</v>
      </c>
      <c r="F1720" s="1565" t="s">
        <v>6</v>
      </c>
      <c r="G1720" s="1565">
        <v>104.58</v>
      </c>
      <c r="H1720" s="1565">
        <v>2042.51</v>
      </c>
      <c r="I1720" s="1565" t="s">
        <v>8203</v>
      </c>
      <c r="J1720" s="1566">
        <v>0</v>
      </c>
      <c r="K1720" s="1554"/>
    </row>
    <row r="1721" spans="1:11" s="793" customFormat="1" ht="28.5" customHeight="1" x14ac:dyDescent="0.25">
      <c r="A1721" s="1565" t="s">
        <v>3581</v>
      </c>
      <c r="B1721" s="1566" t="s">
        <v>8578</v>
      </c>
      <c r="C1721" s="1565" t="s">
        <v>1138</v>
      </c>
      <c r="D1721" s="1565">
        <v>287.91000000000003</v>
      </c>
      <c r="E1721" s="1565">
        <v>582.54</v>
      </c>
      <c r="F1721" s="1565" t="s">
        <v>51</v>
      </c>
      <c r="G1721" s="1565">
        <v>944.57</v>
      </c>
      <c r="H1721" s="1565">
        <v>1911.23</v>
      </c>
      <c r="I1721" s="1565" t="s">
        <v>8201</v>
      </c>
      <c r="J1721" s="1566">
        <v>0</v>
      </c>
      <c r="K1721" s="1554"/>
    </row>
    <row r="1722" spans="1:11" s="793" customFormat="1" ht="28.5" customHeight="1" x14ac:dyDescent="0.25">
      <c r="A1722" s="1565" t="s">
        <v>3583</v>
      </c>
      <c r="B1722" s="1566" t="s">
        <v>8579</v>
      </c>
      <c r="C1722" s="1565" t="s">
        <v>1138</v>
      </c>
      <c r="D1722" s="1565">
        <v>230.32</v>
      </c>
      <c r="E1722" s="1565">
        <v>497.63</v>
      </c>
      <c r="F1722" s="1565" t="s">
        <v>51</v>
      </c>
      <c r="G1722" s="1565">
        <v>755.66</v>
      </c>
      <c r="H1722" s="1565">
        <v>1632.63</v>
      </c>
      <c r="I1722" s="1565" t="s">
        <v>8201</v>
      </c>
      <c r="J1722" s="1566">
        <v>0</v>
      </c>
      <c r="K1722" s="1554"/>
    </row>
    <row r="1723" spans="1:11" s="793" customFormat="1" ht="28.5" customHeight="1" x14ac:dyDescent="0.25">
      <c r="A1723" s="1565" t="s">
        <v>3585</v>
      </c>
      <c r="B1723" s="1566" t="s">
        <v>3586</v>
      </c>
      <c r="C1723" s="1565" t="s">
        <v>6</v>
      </c>
      <c r="D1723" s="1565">
        <v>460.65</v>
      </c>
      <c r="E1723" s="1565">
        <v>13473.3</v>
      </c>
      <c r="F1723" s="1565" t="s">
        <v>6</v>
      </c>
      <c r="G1723" s="1565">
        <v>460.65</v>
      </c>
      <c r="H1723" s="1565">
        <v>13473.3</v>
      </c>
      <c r="I1723" s="1565" t="s">
        <v>8203</v>
      </c>
      <c r="J1723" s="1566">
        <v>0</v>
      </c>
      <c r="K1723" s="1554"/>
    </row>
    <row r="1724" spans="1:11" s="793" customFormat="1" ht="28.5" customHeight="1" x14ac:dyDescent="0.25">
      <c r="A1724" s="1565" t="s">
        <v>3587</v>
      </c>
      <c r="B1724" s="1566" t="s">
        <v>3588</v>
      </c>
      <c r="C1724" s="1565" t="s">
        <v>6</v>
      </c>
      <c r="D1724" s="1565">
        <v>345.49</v>
      </c>
      <c r="E1724" s="1565">
        <v>5047.54</v>
      </c>
      <c r="F1724" s="1565" t="s">
        <v>6</v>
      </c>
      <c r="G1724" s="1565">
        <v>345.49</v>
      </c>
      <c r="H1724" s="1565">
        <v>5047.54</v>
      </c>
      <c r="I1724" s="1565" t="s">
        <v>8203</v>
      </c>
      <c r="J1724" s="1566">
        <v>0</v>
      </c>
      <c r="K1724" s="1554"/>
    </row>
    <row r="1725" spans="1:11" s="793" customFormat="1" ht="28.5" customHeight="1" x14ac:dyDescent="0.25">
      <c r="A1725" s="1565" t="s">
        <v>3589</v>
      </c>
      <c r="B1725" s="1566" t="s">
        <v>3590</v>
      </c>
      <c r="C1725" s="1565" t="s">
        <v>6</v>
      </c>
      <c r="D1725" s="1565">
        <v>230.32</v>
      </c>
      <c r="E1725" s="1565">
        <v>2781.82</v>
      </c>
      <c r="F1725" s="1565" t="s">
        <v>6</v>
      </c>
      <c r="G1725" s="1565">
        <v>230.32</v>
      </c>
      <c r="H1725" s="1565">
        <v>2781.82</v>
      </c>
      <c r="I1725" s="1565" t="s">
        <v>8203</v>
      </c>
      <c r="J1725" s="1566">
        <v>0</v>
      </c>
      <c r="K1725" s="1554"/>
    </row>
    <row r="1726" spans="1:11" s="793" customFormat="1" ht="28.5" customHeight="1" x14ac:dyDescent="0.25">
      <c r="A1726" s="1565" t="s">
        <v>3591</v>
      </c>
      <c r="B1726" s="1566" t="s">
        <v>3592</v>
      </c>
      <c r="C1726" s="1565" t="s">
        <v>6</v>
      </c>
      <c r="D1726" s="1565">
        <v>249</v>
      </c>
      <c r="E1726" s="1565">
        <v>1496.23</v>
      </c>
      <c r="F1726" s="1565" t="s">
        <v>6</v>
      </c>
      <c r="G1726" s="1565">
        <v>249</v>
      </c>
      <c r="H1726" s="1565">
        <v>1496.23</v>
      </c>
      <c r="I1726" s="1565" t="s">
        <v>8248</v>
      </c>
      <c r="J1726" s="1566">
        <v>0</v>
      </c>
      <c r="K1726" s="1554"/>
    </row>
    <row r="1727" spans="1:11" s="793" customFormat="1" ht="28.5" customHeight="1" x14ac:dyDescent="0.25">
      <c r="A1727" s="1565" t="s">
        <v>3593</v>
      </c>
      <c r="B1727" s="1566" t="s">
        <v>3594</v>
      </c>
      <c r="C1727" s="1565" t="s">
        <v>6</v>
      </c>
      <c r="D1727" s="1565">
        <v>249</v>
      </c>
      <c r="E1727" s="1565">
        <v>1230.1099999999999</v>
      </c>
      <c r="F1727" s="1565" t="s">
        <v>6</v>
      </c>
      <c r="G1727" s="1565">
        <v>249</v>
      </c>
      <c r="H1727" s="1565">
        <v>1230.1099999999999</v>
      </c>
      <c r="I1727" s="1565" t="s">
        <v>8248</v>
      </c>
      <c r="J1727" s="1566">
        <v>0</v>
      </c>
      <c r="K1727" s="1554"/>
    </row>
    <row r="1728" spans="1:11" s="793" customFormat="1" ht="28.5" customHeight="1" x14ac:dyDescent="0.25">
      <c r="A1728" s="1565" t="s">
        <v>3595</v>
      </c>
      <c r="B1728" s="1566" t="s">
        <v>3596</v>
      </c>
      <c r="C1728" s="1565" t="s">
        <v>6</v>
      </c>
      <c r="D1728" s="1565">
        <v>99.6</v>
      </c>
      <c r="E1728" s="1565">
        <v>500.55</v>
      </c>
      <c r="F1728" s="1565" t="s">
        <v>6</v>
      </c>
      <c r="G1728" s="1565">
        <v>99.6</v>
      </c>
      <c r="H1728" s="1565">
        <v>500.55</v>
      </c>
      <c r="I1728" s="1565" t="s">
        <v>8248</v>
      </c>
      <c r="J1728" s="1566">
        <v>0</v>
      </c>
      <c r="K1728" s="1554"/>
    </row>
    <row r="1729" spans="1:11" s="793" customFormat="1" ht="28.5" customHeight="1" x14ac:dyDescent="0.25">
      <c r="A1729" s="1565" t="s">
        <v>3597</v>
      </c>
      <c r="B1729" s="1566" t="s">
        <v>3598</v>
      </c>
      <c r="C1729" s="1565" t="s">
        <v>6</v>
      </c>
      <c r="D1729" s="1565">
        <v>902.63</v>
      </c>
      <c r="E1729" s="1565">
        <v>16406.03</v>
      </c>
      <c r="F1729" s="1565" t="s">
        <v>6</v>
      </c>
      <c r="G1729" s="1565">
        <v>902.63</v>
      </c>
      <c r="H1729" s="1565">
        <v>16406.03</v>
      </c>
      <c r="I1729" s="1565" t="s">
        <v>8203</v>
      </c>
      <c r="J1729" s="1566">
        <v>0</v>
      </c>
      <c r="K1729" s="1554"/>
    </row>
    <row r="1730" spans="1:11" s="793" customFormat="1" ht="28.5" customHeight="1" x14ac:dyDescent="0.25">
      <c r="A1730" s="1565" t="s">
        <v>3599</v>
      </c>
      <c r="B1730" s="1566" t="s">
        <v>3600</v>
      </c>
      <c r="C1730" s="1565" t="s">
        <v>6</v>
      </c>
      <c r="D1730" s="1565">
        <v>361.05</v>
      </c>
      <c r="E1730" s="1565">
        <v>8222.1</v>
      </c>
      <c r="F1730" s="1565" t="s">
        <v>6</v>
      </c>
      <c r="G1730" s="1565">
        <v>361.05</v>
      </c>
      <c r="H1730" s="1565">
        <v>8222.1</v>
      </c>
      <c r="I1730" s="1565" t="s">
        <v>8203</v>
      </c>
      <c r="J1730" s="1566">
        <v>0</v>
      </c>
      <c r="K1730" s="1554"/>
    </row>
    <row r="1731" spans="1:11" s="793" customFormat="1" ht="28.5" customHeight="1" x14ac:dyDescent="0.25">
      <c r="A1731" s="1565" t="s">
        <v>3601</v>
      </c>
      <c r="B1731" s="1566" t="s">
        <v>8580</v>
      </c>
      <c r="C1731" s="1565" t="s">
        <v>6</v>
      </c>
      <c r="D1731" s="1565">
        <v>180.52</v>
      </c>
      <c r="E1731" s="1565">
        <v>4141.42</v>
      </c>
      <c r="F1731" s="1565" t="s">
        <v>6</v>
      </c>
      <c r="G1731" s="1565">
        <v>180.52</v>
      </c>
      <c r="H1731" s="1565">
        <v>4141.42</v>
      </c>
      <c r="I1731" s="1565" t="s">
        <v>8203</v>
      </c>
      <c r="J1731" s="1566">
        <v>0</v>
      </c>
      <c r="K1731" s="1554"/>
    </row>
    <row r="1732" spans="1:11" s="793" customFormat="1" ht="28.5" customHeight="1" x14ac:dyDescent="0.25">
      <c r="A1732" s="1565" t="s">
        <v>3603</v>
      </c>
      <c r="B1732" s="1566" t="s">
        <v>3604</v>
      </c>
      <c r="C1732" s="1565" t="s">
        <v>6</v>
      </c>
      <c r="D1732" s="1565">
        <v>44.82</v>
      </c>
      <c r="E1732" s="1565">
        <v>91.48</v>
      </c>
      <c r="F1732" s="1565" t="s">
        <v>6</v>
      </c>
      <c r="G1732" s="1565">
        <v>44.82</v>
      </c>
      <c r="H1732" s="1565">
        <v>91.48</v>
      </c>
      <c r="I1732" s="1565" t="s">
        <v>8203</v>
      </c>
      <c r="J1732" s="1566">
        <v>0</v>
      </c>
      <c r="K1732" s="1554"/>
    </row>
    <row r="1733" spans="1:11" s="793" customFormat="1" ht="28.5" customHeight="1" x14ac:dyDescent="0.25">
      <c r="A1733" s="1565" t="s">
        <v>3605</v>
      </c>
      <c r="B1733" s="1566" t="s">
        <v>8581</v>
      </c>
      <c r="C1733" s="1565" t="s">
        <v>6</v>
      </c>
      <c r="D1733" s="1565">
        <v>115.16</v>
      </c>
      <c r="E1733" s="1565">
        <v>1174.6400000000001</v>
      </c>
      <c r="F1733" s="1565" t="s">
        <v>6</v>
      </c>
      <c r="G1733" s="1565">
        <v>115.16</v>
      </c>
      <c r="H1733" s="1565">
        <v>1174.6400000000001</v>
      </c>
      <c r="I1733" s="1565" t="s">
        <v>8203</v>
      </c>
      <c r="J1733" s="1566">
        <v>0</v>
      </c>
      <c r="K1733" s="1554"/>
    </row>
    <row r="1734" spans="1:11" s="793" customFormat="1" ht="28.5" customHeight="1" x14ac:dyDescent="0.25">
      <c r="A1734" s="1565" t="s">
        <v>3607</v>
      </c>
      <c r="B1734" s="1566" t="s">
        <v>8582</v>
      </c>
      <c r="C1734" s="1565" t="s">
        <v>6</v>
      </c>
      <c r="D1734" s="1565">
        <v>230.32</v>
      </c>
      <c r="E1734" s="1565">
        <v>1218.3599999999999</v>
      </c>
      <c r="F1734" s="1565" t="s">
        <v>6</v>
      </c>
      <c r="G1734" s="1565">
        <v>230.32</v>
      </c>
      <c r="H1734" s="1565">
        <v>1218.3599999999999</v>
      </c>
      <c r="I1734" s="1565" t="s">
        <v>8203</v>
      </c>
      <c r="J1734" s="1566">
        <v>0</v>
      </c>
      <c r="K1734" s="1554"/>
    </row>
    <row r="1735" spans="1:11" s="793" customFormat="1" ht="28.5" customHeight="1" x14ac:dyDescent="0.25">
      <c r="A1735" s="1565" t="s">
        <v>3609</v>
      </c>
      <c r="B1735" s="1566" t="s">
        <v>8583</v>
      </c>
      <c r="C1735" s="1565" t="s">
        <v>1138</v>
      </c>
      <c r="D1735" s="1565">
        <v>91.38</v>
      </c>
      <c r="E1735" s="1565">
        <v>327.99</v>
      </c>
      <c r="F1735" s="1565" t="s">
        <v>51</v>
      </c>
      <c r="G1735" s="1565">
        <v>299.81</v>
      </c>
      <c r="H1735" s="1565">
        <v>1076.0899999999999</v>
      </c>
      <c r="I1735" s="1565" t="s">
        <v>8203</v>
      </c>
      <c r="J1735" s="1566">
        <v>0</v>
      </c>
      <c r="K1735" s="1554"/>
    </row>
    <row r="1736" spans="1:11" s="793" customFormat="1" ht="28.5" customHeight="1" x14ac:dyDescent="0.25">
      <c r="A1736" s="1565" t="s">
        <v>3611</v>
      </c>
      <c r="B1736" s="1566" t="s">
        <v>8584</v>
      </c>
      <c r="C1736" s="1565" t="s">
        <v>1138</v>
      </c>
      <c r="D1736" s="1565">
        <v>91.38</v>
      </c>
      <c r="E1736" s="1565">
        <v>298.61</v>
      </c>
      <c r="F1736" s="1565" t="s">
        <v>51</v>
      </c>
      <c r="G1736" s="1565">
        <v>299.81</v>
      </c>
      <c r="H1736" s="1565">
        <v>979.7</v>
      </c>
      <c r="I1736" s="1565" t="s">
        <v>8203</v>
      </c>
      <c r="J1736" s="1566">
        <v>0</v>
      </c>
      <c r="K1736" s="1554"/>
    </row>
    <row r="1737" spans="1:11" s="793" customFormat="1" ht="28.5" customHeight="1" x14ac:dyDescent="0.25">
      <c r="A1737" s="1565" t="s">
        <v>3613</v>
      </c>
      <c r="B1737" s="1566" t="s">
        <v>8585</v>
      </c>
      <c r="C1737" s="1565" t="s">
        <v>1138</v>
      </c>
      <c r="D1737" s="1565">
        <v>91.38</v>
      </c>
      <c r="E1737" s="1565">
        <v>265.76</v>
      </c>
      <c r="F1737" s="1565" t="s">
        <v>51</v>
      </c>
      <c r="G1737" s="1565">
        <v>299.81</v>
      </c>
      <c r="H1737" s="1565">
        <v>871.92</v>
      </c>
      <c r="I1737" s="1565" t="s">
        <v>8203</v>
      </c>
      <c r="J1737" s="1566">
        <v>0</v>
      </c>
      <c r="K1737" s="1554"/>
    </row>
    <row r="1738" spans="1:11" s="793" customFormat="1" ht="28.5" customHeight="1" x14ac:dyDescent="0.25">
      <c r="A1738" s="1565" t="s">
        <v>3615</v>
      </c>
      <c r="B1738" s="1566" t="s">
        <v>8586</v>
      </c>
      <c r="C1738" s="1565" t="s">
        <v>1138</v>
      </c>
      <c r="D1738" s="1565">
        <v>53.16</v>
      </c>
      <c r="E1738" s="1565">
        <v>177.37</v>
      </c>
      <c r="F1738" s="1565" t="s">
        <v>51</v>
      </c>
      <c r="G1738" s="1565">
        <v>174.41</v>
      </c>
      <c r="H1738" s="1565">
        <v>581.92999999999995</v>
      </c>
      <c r="I1738" s="1565" t="s">
        <v>8203</v>
      </c>
      <c r="J1738" s="1566">
        <v>0</v>
      </c>
      <c r="K1738" s="1554"/>
    </row>
    <row r="1739" spans="1:11" s="793" customFormat="1" ht="28.5" customHeight="1" x14ac:dyDescent="0.25">
      <c r="A1739" s="1565" t="s">
        <v>3617</v>
      </c>
      <c r="B1739" s="1566" t="s">
        <v>8587</v>
      </c>
      <c r="C1739" s="1565" t="s">
        <v>1138</v>
      </c>
      <c r="D1739" s="1565">
        <v>53.16</v>
      </c>
      <c r="E1739" s="1565">
        <v>140.54</v>
      </c>
      <c r="F1739" s="1565" t="s">
        <v>51</v>
      </c>
      <c r="G1739" s="1565">
        <v>174.41</v>
      </c>
      <c r="H1739" s="1565">
        <v>461.09</v>
      </c>
      <c r="I1739" s="1565" t="s">
        <v>8203</v>
      </c>
      <c r="J1739" s="1566">
        <v>0</v>
      </c>
      <c r="K1739" s="1554"/>
    </row>
    <row r="1740" spans="1:11" s="793" customFormat="1" ht="28.5" customHeight="1" x14ac:dyDescent="0.25">
      <c r="A1740" s="1565" t="s">
        <v>3619</v>
      </c>
      <c r="B1740" s="1566" t="s">
        <v>8588</v>
      </c>
      <c r="C1740" s="1565" t="s">
        <v>1138</v>
      </c>
      <c r="D1740" s="1565">
        <v>45.69</v>
      </c>
      <c r="E1740" s="1565">
        <v>106.85</v>
      </c>
      <c r="F1740" s="1565" t="s">
        <v>51</v>
      </c>
      <c r="G1740" s="1565">
        <v>149.91</v>
      </c>
      <c r="H1740" s="1565">
        <v>350.56</v>
      </c>
      <c r="I1740" s="1565" t="s">
        <v>8203</v>
      </c>
      <c r="J1740" s="1566">
        <v>0</v>
      </c>
      <c r="K1740" s="1554"/>
    </row>
    <row r="1741" spans="1:11" s="793" customFormat="1" ht="28.5" customHeight="1" x14ac:dyDescent="0.25">
      <c r="A1741" s="1565" t="s">
        <v>3621</v>
      </c>
      <c r="B1741" s="1566" t="s">
        <v>3622</v>
      </c>
      <c r="C1741" s="1565" t="s">
        <v>6</v>
      </c>
      <c r="D1741" s="1565">
        <v>37.35</v>
      </c>
      <c r="E1741" s="1565">
        <v>675.22</v>
      </c>
      <c r="F1741" s="1565" t="s">
        <v>6</v>
      </c>
      <c r="G1741" s="1565">
        <v>37.35</v>
      </c>
      <c r="H1741" s="1565">
        <v>675.22</v>
      </c>
      <c r="I1741" s="1565" t="s">
        <v>8203</v>
      </c>
      <c r="J1741" s="1566">
        <v>0</v>
      </c>
      <c r="K1741" s="1554"/>
    </row>
    <row r="1742" spans="1:11" s="793" customFormat="1" ht="28.5" customHeight="1" x14ac:dyDescent="0.25">
      <c r="A1742" s="1565" t="s">
        <v>3623</v>
      </c>
      <c r="B1742" s="1566" t="s">
        <v>3624</v>
      </c>
      <c r="C1742" s="1565" t="s">
        <v>6</v>
      </c>
      <c r="D1742" s="1565">
        <v>37.35</v>
      </c>
      <c r="E1742" s="1565">
        <v>496.62</v>
      </c>
      <c r="F1742" s="1565" t="s">
        <v>6</v>
      </c>
      <c r="G1742" s="1565">
        <v>37.35</v>
      </c>
      <c r="H1742" s="1565">
        <v>496.62</v>
      </c>
      <c r="I1742" s="1565" t="s">
        <v>8203</v>
      </c>
      <c r="J1742" s="1566">
        <v>0</v>
      </c>
      <c r="K1742" s="1554"/>
    </row>
    <row r="1743" spans="1:11" s="793" customFormat="1" ht="28.5" customHeight="1" x14ac:dyDescent="0.25">
      <c r="A1743" s="1565" t="s">
        <v>3625</v>
      </c>
      <c r="B1743" s="1566" t="s">
        <v>8589</v>
      </c>
      <c r="C1743" s="1565" t="s">
        <v>6</v>
      </c>
      <c r="D1743" s="1565">
        <v>37.35</v>
      </c>
      <c r="E1743" s="1565">
        <v>435.87</v>
      </c>
      <c r="F1743" s="1565" t="s">
        <v>6</v>
      </c>
      <c r="G1743" s="1565">
        <v>37.35</v>
      </c>
      <c r="H1743" s="1565">
        <v>435.87</v>
      </c>
      <c r="I1743" s="1565" t="s">
        <v>8203</v>
      </c>
      <c r="J1743" s="1566">
        <v>0</v>
      </c>
      <c r="K1743" s="1554"/>
    </row>
    <row r="1744" spans="1:11" s="793" customFormat="1" ht="28.5" customHeight="1" x14ac:dyDescent="0.25">
      <c r="A1744" s="1565" t="s">
        <v>3627</v>
      </c>
      <c r="B1744" s="1566" t="s">
        <v>8590</v>
      </c>
      <c r="C1744" s="1565" t="s">
        <v>6</v>
      </c>
      <c r="D1744" s="1565">
        <v>14.94</v>
      </c>
      <c r="E1744" s="1565">
        <v>334.48</v>
      </c>
      <c r="F1744" s="1565" t="s">
        <v>6</v>
      </c>
      <c r="G1744" s="1565">
        <v>14.94</v>
      </c>
      <c r="H1744" s="1565">
        <v>334.48</v>
      </c>
      <c r="I1744" s="1565" t="s">
        <v>8203</v>
      </c>
      <c r="J1744" s="1566">
        <v>0</v>
      </c>
      <c r="K1744" s="1554"/>
    </row>
    <row r="1745" spans="1:11" s="793" customFormat="1" ht="28.5" customHeight="1" x14ac:dyDescent="0.25">
      <c r="A1745" s="1565" t="s">
        <v>3629</v>
      </c>
      <c r="B1745" s="1566" t="s">
        <v>8591</v>
      </c>
      <c r="C1745" s="1565" t="s">
        <v>6</v>
      </c>
      <c r="D1745" s="1565">
        <v>14.94</v>
      </c>
      <c r="E1745" s="1565">
        <v>358.79</v>
      </c>
      <c r="F1745" s="1565" t="s">
        <v>6</v>
      </c>
      <c r="G1745" s="1565">
        <v>14.94</v>
      </c>
      <c r="H1745" s="1565">
        <v>358.79</v>
      </c>
      <c r="I1745" s="1565" t="s">
        <v>8203</v>
      </c>
      <c r="J1745" s="1566">
        <v>0</v>
      </c>
      <c r="K1745" s="1554"/>
    </row>
    <row r="1746" spans="1:11" s="793" customFormat="1" ht="28.5" customHeight="1" x14ac:dyDescent="0.25">
      <c r="A1746" s="1565" t="s">
        <v>3631</v>
      </c>
      <c r="B1746" s="1566" t="s">
        <v>8592</v>
      </c>
      <c r="C1746" s="1565" t="s">
        <v>6</v>
      </c>
      <c r="D1746" s="1565">
        <v>44.82</v>
      </c>
      <c r="E1746" s="1565">
        <v>230.71</v>
      </c>
      <c r="F1746" s="1565" t="s">
        <v>6</v>
      </c>
      <c r="G1746" s="1565">
        <v>44.82</v>
      </c>
      <c r="H1746" s="1565">
        <v>230.71</v>
      </c>
      <c r="I1746" s="1565" t="s">
        <v>8203</v>
      </c>
      <c r="J1746" s="1566">
        <v>0</v>
      </c>
      <c r="K1746" s="1554"/>
    </row>
    <row r="1747" spans="1:11" s="793" customFormat="1" ht="28.5" customHeight="1" x14ac:dyDescent="0.25">
      <c r="A1747" s="1565" t="s">
        <v>3633</v>
      </c>
      <c r="B1747" s="1566" t="s">
        <v>8593</v>
      </c>
      <c r="C1747" s="1565" t="s">
        <v>6</v>
      </c>
      <c r="D1747" s="1565">
        <v>74.7</v>
      </c>
      <c r="E1747" s="1565">
        <v>275.17</v>
      </c>
      <c r="F1747" s="1565" t="s">
        <v>6</v>
      </c>
      <c r="G1747" s="1565">
        <v>74.7</v>
      </c>
      <c r="H1747" s="1565">
        <v>275.17</v>
      </c>
      <c r="I1747" s="1565" t="s">
        <v>8203</v>
      </c>
      <c r="J1747" s="1566">
        <v>0</v>
      </c>
      <c r="K1747" s="1554"/>
    </row>
    <row r="1748" spans="1:11" s="793" customFormat="1" ht="28.5" customHeight="1" x14ac:dyDescent="0.25">
      <c r="A1748" s="1565" t="s">
        <v>3635</v>
      </c>
      <c r="B1748" s="1566" t="s">
        <v>8594</v>
      </c>
      <c r="C1748" s="1565" t="s">
        <v>6</v>
      </c>
      <c r="D1748" s="1565">
        <v>119.52</v>
      </c>
      <c r="E1748" s="1565">
        <v>347.94</v>
      </c>
      <c r="F1748" s="1565" t="s">
        <v>6</v>
      </c>
      <c r="G1748" s="1565">
        <v>119.52</v>
      </c>
      <c r="H1748" s="1565">
        <v>347.94</v>
      </c>
      <c r="I1748" s="1565" t="s">
        <v>8203</v>
      </c>
      <c r="J1748" s="1566">
        <v>0</v>
      </c>
      <c r="K1748" s="1554"/>
    </row>
    <row r="1749" spans="1:11" s="793" customFormat="1" ht="28.5" customHeight="1" x14ac:dyDescent="0.25">
      <c r="A1749" s="1565" t="s">
        <v>3637</v>
      </c>
      <c r="B1749" s="1566" t="s">
        <v>8595</v>
      </c>
      <c r="C1749" s="1565" t="s">
        <v>6</v>
      </c>
      <c r="D1749" s="1565">
        <v>199.2</v>
      </c>
      <c r="E1749" s="1565">
        <v>879.6</v>
      </c>
      <c r="F1749" s="1565" t="s">
        <v>6</v>
      </c>
      <c r="G1749" s="1565">
        <v>199.2</v>
      </c>
      <c r="H1749" s="1565">
        <v>879.6</v>
      </c>
      <c r="I1749" s="1565" t="s">
        <v>8203</v>
      </c>
      <c r="J1749" s="1566">
        <v>0</v>
      </c>
      <c r="K1749" s="1554"/>
    </row>
    <row r="1750" spans="1:11" s="793" customFormat="1" ht="28.5" customHeight="1" x14ac:dyDescent="0.25">
      <c r="A1750" s="1565" t="s">
        <v>3639</v>
      </c>
      <c r="B1750" s="1566" t="s">
        <v>8596</v>
      </c>
      <c r="C1750" s="1565" t="s">
        <v>6</v>
      </c>
      <c r="D1750" s="1565">
        <v>199.2</v>
      </c>
      <c r="E1750" s="1565">
        <v>2318.16</v>
      </c>
      <c r="F1750" s="1565" t="s">
        <v>6</v>
      </c>
      <c r="G1750" s="1565">
        <v>199.2</v>
      </c>
      <c r="H1750" s="1565">
        <v>2318.16</v>
      </c>
      <c r="I1750" s="1565" t="s">
        <v>8203</v>
      </c>
      <c r="J1750" s="1566">
        <v>0</v>
      </c>
      <c r="K1750" s="1554"/>
    </row>
    <row r="1751" spans="1:11" s="793" customFormat="1" ht="28.5" customHeight="1" x14ac:dyDescent="0.25">
      <c r="A1751" s="1565" t="s">
        <v>3641</v>
      </c>
      <c r="B1751" s="1566" t="s">
        <v>8597</v>
      </c>
      <c r="C1751" s="1565" t="s">
        <v>6</v>
      </c>
      <c r="D1751" s="1565">
        <v>249</v>
      </c>
      <c r="E1751" s="1565">
        <v>2071.5</v>
      </c>
      <c r="F1751" s="1565" t="s">
        <v>6</v>
      </c>
      <c r="G1751" s="1565">
        <v>249</v>
      </c>
      <c r="H1751" s="1565">
        <v>2071.5</v>
      </c>
      <c r="I1751" s="1565" t="s">
        <v>8203</v>
      </c>
      <c r="J1751" s="1566">
        <v>0</v>
      </c>
      <c r="K1751" s="1554"/>
    </row>
    <row r="1752" spans="1:11" s="793" customFormat="1" ht="28.5" customHeight="1" x14ac:dyDescent="0.25">
      <c r="A1752" s="1565" t="s">
        <v>3643</v>
      </c>
      <c r="B1752" s="1566" t="s">
        <v>8598</v>
      </c>
      <c r="C1752" s="1565" t="s">
        <v>6</v>
      </c>
      <c r="D1752" s="1565">
        <v>249</v>
      </c>
      <c r="E1752" s="1565">
        <v>2922</v>
      </c>
      <c r="F1752" s="1565" t="s">
        <v>6</v>
      </c>
      <c r="G1752" s="1565">
        <v>249</v>
      </c>
      <c r="H1752" s="1565">
        <v>2922</v>
      </c>
      <c r="I1752" s="1565" t="s">
        <v>8203</v>
      </c>
      <c r="J1752" s="1566">
        <v>0</v>
      </c>
      <c r="K1752" s="1554"/>
    </row>
    <row r="1753" spans="1:11" s="793" customFormat="1" ht="28.5" customHeight="1" x14ac:dyDescent="0.25">
      <c r="A1753" s="1565" t="s">
        <v>3645</v>
      </c>
      <c r="B1753" s="1566" t="s">
        <v>8599</v>
      </c>
      <c r="C1753" s="1565" t="s">
        <v>6</v>
      </c>
      <c r="D1753" s="1565">
        <v>328.68</v>
      </c>
      <c r="E1753" s="1565">
        <v>17107.830000000002</v>
      </c>
      <c r="F1753" s="1565" t="s">
        <v>6</v>
      </c>
      <c r="G1753" s="1565">
        <v>328.68</v>
      </c>
      <c r="H1753" s="1565">
        <v>17107.830000000002</v>
      </c>
      <c r="I1753" s="1565" t="s">
        <v>8248</v>
      </c>
      <c r="J1753" s="1566">
        <v>0</v>
      </c>
      <c r="K1753" s="1554"/>
    </row>
    <row r="1754" spans="1:11" s="793" customFormat="1" ht="28.5" customHeight="1" x14ac:dyDescent="0.25">
      <c r="A1754" s="1565" t="s">
        <v>3647</v>
      </c>
      <c r="B1754" s="1566" t="s">
        <v>8600</v>
      </c>
      <c r="C1754" s="1565" t="s">
        <v>6</v>
      </c>
      <c r="D1754" s="1565">
        <v>328.68</v>
      </c>
      <c r="E1754" s="1565">
        <v>18359.28</v>
      </c>
      <c r="F1754" s="1565" t="s">
        <v>6</v>
      </c>
      <c r="G1754" s="1565">
        <v>328.68</v>
      </c>
      <c r="H1754" s="1565">
        <v>18359.28</v>
      </c>
      <c r="I1754" s="1565" t="s">
        <v>8248</v>
      </c>
      <c r="J1754" s="1566">
        <v>0</v>
      </c>
      <c r="K1754" s="1554"/>
    </row>
    <row r="1755" spans="1:11" s="793" customFormat="1" ht="28.5" customHeight="1" x14ac:dyDescent="0.25">
      <c r="A1755" s="1565" t="s">
        <v>3649</v>
      </c>
      <c r="B1755" s="1566" t="s">
        <v>8601</v>
      </c>
      <c r="C1755" s="1565" t="s">
        <v>6</v>
      </c>
      <c r="D1755" s="1565">
        <v>328.68</v>
      </c>
      <c r="E1755" s="1565">
        <v>20825.73</v>
      </c>
      <c r="F1755" s="1565" t="s">
        <v>6</v>
      </c>
      <c r="G1755" s="1565">
        <v>328.68</v>
      </c>
      <c r="H1755" s="1565">
        <v>20825.73</v>
      </c>
      <c r="I1755" s="1565" t="s">
        <v>8248</v>
      </c>
      <c r="J1755" s="1566">
        <v>0</v>
      </c>
      <c r="K1755" s="1554"/>
    </row>
    <row r="1756" spans="1:11" s="793" customFormat="1" ht="28.5" customHeight="1" x14ac:dyDescent="0.25">
      <c r="A1756" s="1565" t="s">
        <v>3651</v>
      </c>
      <c r="B1756" s="1566" t="s">
        <v>3652</v>
      </c>
      <c r="C1756" s="1565" t="s">
        <v>6</v>
      </c>
      <c r="D1756" s="1565">
        <v>328.68</v>
      </c>
      <c r="E1756" s="1565">
        <v>24871.68</v>
      </c>
      <c r="F1756" s="1565" t="s">
        <v>6</v>
      </c>
      <c r="G1756" s="1565">
        <v>328.68</v>
      </c>
      <c r="H1756" s="1565">
        <v>24871.68</v>
      </c>
      <c r="I1756" s="1565" t="s">
        <v>8248</v>
      </c>
      <c r="J1756" s="1566">
        <v>0</v>
      </c>
      <c r="K1756" s="1554"/>
    </row>
    <row r="1757" spans="1:11" s="793" customFormat="1" ht="28.5" customHeight="1" x14ac:dyDescent="0.25">
      <c r="A1757" s="1565" t="s">
        <v>3653</v>
      </c>
      <c r="B1757" s="1566" t="s">
        <v>3654</v>
      </c>
      <c r="C1757" s="1565" t="s">
        <v>6</v>
      </c>
      <c r="D1757" s="1565">
        <v>328.68</v>
      </c>
      <c r="E1757" s="1565">
        <v>31554.18</v>
      </c>
      <c r="F1757" s="1565" t="s">
        <v>6</v>
      </c>
      <c r="G1757" s="1565">
        <v>328.68</v>
      </c>
      <c r="H1757" s="1565">
        <v>31554.18</v>
      </c>
      <c r="I1757" s="1565" t="s">
        <v>8248</v>
      </c>
      <c r="J1757" s="1566">
        <v>0</v>
      </c>
      <c r="K1757" s="1554"/>
    </row>
    <row r="1758" spans="1:11" s="793" customFormat="1" ht="28.5" customHeight="1" x14ac:dyDescent="0.25">
      <c r="A1758" s="1565" t="s">
        <v>3655</v>
      </c>
      <c r="B1758" s="1566" t="s">
        <v>8602</v>
      </c>
      <c r="C1758" s="1565" t="s">
        <v>6</v>
      </c>
      <c r="D1758" s="1565">
        <v>498</v>
      </c>
      <c r="E1758" s="1565">
        <v>20140.66</v>
      </c>
      <c r="F1758" s="1565" t="s">
        <v>6</v>
      </c>
      <c r="G1758" s="1565">
        <v>498</v>
      </c>
      <c r="H1758" s="1565">
        <v>20140.66</v>
      </c>
      <c r="I1758" s="1565" t="s">
        <v>8248</v>
      </c>
      <c r="J1758" s="1566">
        <v>0</v>
      </c>
      <c r="K1758" s="1554"/>
    </row>
    <row r="1759" spans="1:11" s="793" customFormat="1" ht="28.5" customHeight="1" x14ac:dyDescent="0.25">
      <c r="A1759" s="1565" t="s">
        <v>3657</v>
      </c>
      <c r="B1759" s="1566" t="s">
        <v>8603</v>
      </c>
      <c r="C1759" s="1565" t="s">
        <v>6</v>
      </c>
      <c r="D1759" s="1565">
        <v>498</v>
      </c>
      <c r="E1759" s="1565">
        <v>24020.400000000001</v>
      </c>
      <c r="F1759" s="1565" t="s">
        <v>6</v>
      </c>
      <c r="G1759" s="1565">
        <v>498</v>
      </c>
      <c r="H1759" s="1565">
        <v>24020.400000000001</v>
      </c>
      <c r="I1759" s="1565" t="s">
        <v>8248</v>
      </c>
      <c r="J1759" s="1566">
        <v>0</v>
      </c>
      <c r="K1759" s="1554"/>
    </row>
    <row r="1760" spans="1:11" s="793" customFormat="1" ht="28.5" customHeight="1" x14ac:dyDescent="0.25">
      <c r="A1760" s="1565" t="s">
        <v>3659</v>
      </c>
      <c r="B1760" s="1566" t="s">
        <v>3660</v>
      </c>
      <c r="C1760" s="1565" t="s">
        <v>6</v>
      </c>
      <c r="D1760" s="1565">
        <v>498</v>
      </c>
      <c r="E1760" s="1565">
        <v>28686</v>
      </c>
      <c r="F1760" s="1565" t="s">
        <v>6</v>
      </c>
      <c r="G1760" s="1565">
        <v>498</v>
      </c>
      <c r="H1760" s="1565">
        <v>28686</v>
      </c>
      <c r="I1760" s="1565" t="s">
        <v>8248</v>
      </c>
      <c r="J1760" s="1566">
        <v>0</v>
      </c>
      <c r="K1760" s="1554"/>
    </row>
    <row r="1761" spans="1:11" s="793" customFormat="1" ht="28.5" customHeight="1" x14ac:dyDescent="0.25">
      <c r="A1761" s="1565" t="s">
        <v>3661</v>
      </c>
      <c r="B1761" s="1566" t="s">
        <v>8604</v>
      </c>
      <c r="C1761" s="1565" t="s">
        <v>6</v>
      </c>
      <c r="D1761" s="1565">
        <v>124.5</v>
      </c>
      <c r="E1761" s="1565">
        <v>549.75</v>
      </c>
      <c r="F1761" s="1565" t="s">
        <v>6</v>
      </c>
      <c r="G1761" s="1565">
        <v>124.5</v>
      </c>
      <c r="H1761" s="1565">
        <v>549.75</v>
      </c>
      <c r="I1761" s="1565" t="s">
        <v>8248</v>
      </c>
      <c r="J1761" s="1566">
        <v>0</v>
      </c>
      <c r="K1761" s="1554"/>
    </row>
    <row r="1762" spans="1:11" s="793" customFormat="1" ht="28.5" customHeight="1" x14ac:dyDescent="0.25">
      <c r="A1762" s="1565" t="s">
        <v>3663</v>
      </c>
      <c r="B1762" s="1566" t="s">
        <v>8605</v>
      </c>
      <c r="C1762" s="1565" t="s">
        <v>6</v>
      </c>
      <c r="D1762" s="1565">
        <v>124.5</v>
      </c>
      <c r="E1762" s="1565">
        <v>792.75</v>
      </c>
      <c r="F1762" s="1565" t="s">
        <v>6</v>
      </c>
      <c r="G1762" s="1565">
        <v>124.5</v>
      </c>
      <c r="H1762" s="1565">
        <v>792.75</v>
      </c>
      <c r="I1762" s="1565" t="s">
        <v>8248</v>
      </c>
      <c r="J1762" s="1566">
        <v>0</v>
      </c>
      <c r="K1762" s="1554"/>
    </row>
    <row r="1763" spans="1:11" s="793" customFormat="1" ht="28.5" customHeight="1" x14ac:dyDescent="0.25">
      <c r="A1763" s="1565" t="s">
        <v>3665</v>
      </c>
      <c r="B1763" s="1566" t="s">
        <v>8606</v>
      </c>
      <c r="C1763" s="1565" t="s">
        <v>6</v>
      </c>
      <c r="D1763" s="1565">
        <v>124.5</v>
      </c>
      <c r="E1763" s="1565">
        <v>975</v>
      </c>
      <c r="F1763" s="1565" t="s">
        <v>6</v>
      </c>
      <c r="G1763" s="1565">
        <v>124.5</v>
      </c>
      <c r="H1763" s="1565">
        <v>975</v>
      </c>
      <c r="I1763" s="1565" t="s">
        <v>8248</v>
      </c>
      <c r="J1763" s="1566">
        <v>0</v>
      </c>
      <c r="K1763" s="1554"/>
    </row>
    <row r="1764" spans="1:11" s="793" customFormat="1" ht="28.5" customHeight="1" x14ac:dyDescent="0.25">
      <c r="A1764" s="1565" t="s">
        <v>3667</v>
      </c>
      <c r="B1764" s="1566" t="s">
        <v>8607</v>
      </c>
      <c r="C1764" s="1565" t="s">
        <v>6</v>
      </c>
      <c r="D1764" s="1565">
        <v>298.8</v>
      </c>
      <c r="E1764" s="1565">
        <v>1027.8</v>
      </c>
      <c r="F1764" s="1565" t="s">
        <v>6</v>
      </c>
      <c r="G1764" s="1565">
        <v>298.8</v>
      </c>
      <c r="H1764" s="1565">
        <v>1027.8</v>
      </c>
      <c r="I1764" s="1565" t="s">
        <v>8248</v>
      </c>
      <c r="J1764" s="1566">
        <v>0</v>
      </c>
      <c r="K1764" s="1554"/>
    </row>
    <row r="1765" spans="1:11" s="793" customFormat="1" ht="28.5" customHeight="1" x14ac:dyDescent="0.25">
      <c r="A1765" s="1565" t="s">
        <v>3669</v>
      </c>
      <c r="B1765" s="1566" t="s">
        <v>8608</v>
      </c>
      <c r="C1765" s="1565" t="s">
        <v>6</v>
      </c>
      <c r="D1765" s="1565">
        <v>298.8</v>
      </c>
      <c r="E1765" s="1565">
        <v>1270.8</v>
      </c>
      <c r="F1765" s="1565" t="s">
        <v>6</v>
      </c>
      <c r="G1765" s="1565">
        <v>298.8</v>
      </c>
      <c r="H1765" s="1565">
        <v>1270.8</v>
      </c>
      <c r="I1765" s="1565" t="s">
        <v>8248</v>
      </c>
      <c r="J1765" s="1566">
        <v>0</v>
      </c>
      <c r="K1765" s="1554"/>
    </row>
    <row r="1766" spans="1:11" s="793" customFormat="1" ht="28.5" customHeight="1" x14ac:dyDescent="0.25">
      <c r="A1766" s="1565" t="s">
        <v>3671</v>
      </c>
      <c r="B1766" s="1566" t="s">
        <v>8609</v>
      </c>
      <c r="C1766" s="1565" t="s">
        <v>6</v>
      </c>
      <c r="D1766" s="1565">
        <v>298.8</v>
      </c>
      <c r="E1766" s="1565">
        <v>1392.3</v>
      </c>
      <c r="F1766" s="1565" t="s">
        <v>6</v>
      </c>
      <c r="G1766" s="1565">
        <v>298.8</v>
      </c>
      <c r="H1766" s="1565">
        <v>1392.3</v>
      </c>
      <c r="I1766" s="1565" t="s">
        <v>8248</v>
      </c>
      <c r="J1766" s="1566">
        <v>0</v>
      </c>
      <c r="K1766" s="1554"/>
    </row>
    <row r="1767" spans="1:11" s="793" customFormat="1" ht="28.5" customHeight="1" x14ac:dyDescent="0.25">
      <c r="A1767" s="1565" t="s">
        <v>3673</v>
      </c>
      <c r="B1767" s="1566" t="s">
        <v>8610</v>
      </c>
      <c r="C1767" s="1565" t="s">
        <v>6</v>
      </c>
      <c r="D1767" s="1565">
        <v>298.8</v>
      </c>
      <c r="E1767" s="1565">
        <v>1756.8</v>
      </c>
      <c r="F1767" s="1565" t="s">
        <v>6</v>
      </c>
      <c r="G1767" s="1565">
        <v>298.8</v>
      </c>
      <c r="H1767" s="1565">
        <v>1756.8</v>
      </c>
      <c r="I1767" s="1565" t="s">
        <v>8248</v>
      </c>
      <c r="J1767" s="1566">
        <v>0</v>
      </c>
      <c r="K1767" s="1554"/>
    </row>
    <row r="1768" spans="1:11" s="793" customFormat="1" ht="28.5" customHeight="1" x14ac:dyDescent="0.25">
      <c r="A1768" s="1565" t="s">
        <v>3675</v>
      </c>
      <c r="B1768" s="1566" t="s">
        <v>3676</v>
      </c>
      <c r="C1768" s="1565" t="s">
        <v>6</v>
      </c>
      <c r="D1768" s="1565">
        <v>99.6</v>
      </c>
      <c r="E1768" s="1565">
        <v>952.53</v>
      </c>
      <c r="F1768" s="1565" t="s">
        <v>6</v>
      </c>
      <c r="G1768" s="1565">
        <v>99.6</v>
      </c>
      <c r="H1768" s="1565">
        <v>952.53</v>
      </c>
      <c r="I1768" s="1565" t="s">
        <v>8248</v>
      </c>
      <c r="J1768" s="1566">
        <v>0</v>
      </c>
      <c r="K1768" s="1554"/>
    </row>
    <row r="1769" spans="1:11" s="793" customFormat="1" ht="28.5" customHeight="1" x14ac:dyDescent="0.25">
      <c r="A1769" s="1565" t="s">
        <v>3677</v>
      </c>
      <c r="B1769" s="1566" t="s">
        <v>8611</v>
      </c>
      <c r="C1769" s="1565" t="s">
        <v>6</v>
      </c>
      <c r="D1769" s="1565">
        <v>298.8</v>
      </c>
      <c r="E1769" s="1565">
        <v>2514.96</v>
      </c>
      <c r="F1769" s="1565" t="s">
        <v>6</v>
      </c>
      <c r="G1769" s="1565">
        <v>298.8</v>
      </c>
      <c r="H1769" s="1565">
        <v>2514.96</v>
      </c>
      <c r="I1769" s="1565" t="s">
        <v>8248</v>
      </c>
      <c r="J1769" s="1566">
        <v>0</v>
      </c>
      <c r="K1769" s="1554"/>
    </row>
    <row r="1770" spans="1:11" s="793" customFormat="1" ht="28.5" customHeight="1" x14ac:dyDescent="0.25">
      <c r="A1770" s="1565" t="s">
        <v>3679</v>
      </c>
      <c r="B1770" s="1566" t="s">
        <v>3680</v>
      </c>
      <c r="C1770" s="1565" t="s">
        <v>3681</v>
      </c>
      <c r="D1770" s="1565">
        <v>124.5</v>
      </c>
      <c r="E1770" s="1565">
        <v>258.14999999999998</v>
      </c>
      <c r="F1770" s="1565" t="s">
        <v>3681</v>
      </c>
      <c r="G1770" s="1565">
        <v>124.5</v>
      </c>
      <c r="H1770" s="1565">
        <v>258.14999999999998</v>
      </c>
      <c r="I1770" s="1565" t="s">
        <v>8248</v>
      </c>
      <c r="J1770" s="1566">
        <v>0</v>
      </c>
      <c r="K1770" s="1554"/>
    </row>
    <row r="1771" spans="1:11" s="793" customFormat="1" ht="28.5" customHeight="1" x14ac:dyDescent="0.25">
      <c r="A1771" s="1565" t="s">
        <v>3682</v>
      </c>
      <c r="B1771" s="1566" t="s">
        <v>3683</v>
      </c>
      <c r="C1771" s="1565" t="s">
        <v>6</v>
      </c>
      <c r="D1771" s="1565">
        <v>451.31</v>
      </c>
      <c r="E1771" s="1565">
        <v>2456.06</v>
      </c>
      <c r="F1771" s="1565" t="s">
        <v>6</v>
      </c>
      <c r="G1771" s="1565">
        <v>451.31</v>
      </c>
      <c r="H1771" s="1565">
        <v>2456.06</v>
      </c>
      <c r="I1771" s="1565" t="s">
        <v>8248</v>
      </c>
      <c r="J1771" s="1566">
        <v>0</v>
      </c>
      <c r="K1771" s="1554"/>
    </row>
    <row r="1772" spans="1:11" s="793" customFormat="1" ht="28.5" customHeight="1" x14ac:dyDescent="0.25">
      <c r="A1772" s="1565" t="s">
        <v>3684</v>
      </c>
      <c r="B1772" s="1566" t="s">
        <v>3685</v>
      </c>
      <c r="C1772" s="1565" t="s">
        <v>6</v>
      </c>
      <c r="D1772" s="1565">
        <v>451.31</v>
      </c>
      <c r="E1772" s="1565">
        <v>2881.31</v>
      </c>
      <c r="F1772" s="1565" t="s">
        <v>6</v>
      </c>
      <c r="G1772" s="1565">
        <v>451.31</v>
      </c>
      <c r="H1772" s="1565">
        <v>2881.31</v>
      </c>
      <c r="I1772" s="1565" t="s">
        <v>8248</v>
      </c>
      <c r="J1772" s="1566">
        <v>0</v>
      </c>
      <c r="K1772" s="1554"/>
    </row>
    <row r="1773" spans="1:11" s="793" customFormat="1" ht="28.5" customHeight="1" x14ac:dyDescent="0.25">
      <c r="A1773" s="1565" t="s">
        <v>3686</v>
      </c>
      <c r="B1773" s="1566" t="s">
        <v>3687</v>
      </c>
      <c r="C1773" s="1565" t="s">
        <v>6</v>
      </c>
      <c r="D1773" s="1565">
        <v>451.31</v>
      </c>
      <c r="E1773" s="1565">
        <v>3185.06</v>
      </c>
      <c r="F1773" s="1565" t="s">
        <v>6</v>
      </c>
      <c r="G1773" s="1565">
        <v>451.31</v>
      </c>
      <c r="H1773" s="1565">
        <v>3185.06</v>
      </c>
      <c r="I1773" s="1565" t="s">
        <v>8248</v>
      </c>
      <c r="J1773" s="1566">
        <v>0</v>
      </c>
      <c r="K1773" s="1554"/>
    </row>
    <row r="1774" spans="1:11" s="793" customFormat="1" ht="28.5" customHeight="1" x14ac:dyDescent="0.25">
      <c r="A1774" s="1565" t="s">
        <v>3688</v>
      </c>
      <c r="B1774" s="1566" t="s">
        <v>8612</v>
      </c>
      <c r="C1774" s="1565" t="s">
        <v>6</v>
      </c>
      <c r="D1774" s="1565">
        <v>2303.25</v>
      </c>
      <c r="E1774" s="1565">
        <v>12546.23</v>
      </c>
      <c r="F1774" s="1565" t="s">
        <v>6</v>
      </c>
      <c r="G1774" s="1565">
        <v>2303.25</v>
      </c>
      <c r="H1774" s="1565">
        <v>12546.23</v>
      </c>
      <c r="I1774" s="1565" t="s">
        <v>8203</v>
      </c>
      <c r="J1774" s="1566">
        <v>0</v>
      </c>
      <c r="K1774" s="1554"/>
    </row>
    <row r="1775" spans="1:11" s="793" customFormat="1" ht="28.5" customHeight="1" x14ac:dyDescent="0.25">
      <c r="A1775" s="1565" t="s">
        <v>3690</v>
      </c>
      <c r="B1775" s="1566" t="s">
        <v>8613</v>
      </c>
      <c r="C1775" s="1565" t="s">
        <v>6</v>
      </c>
      <c r="D1775" s="1565">
        <v>2303.25</v>
      </c>
      <c r="E1775" s="1565">
        <v>14923.79</v>
      </c>
      <c r="F1775" s="1565" t="s">
        <v>6</v>
      </c>
      <c r="G1775" s="1565">
        <v>2303.25</v>
      </c>
      <c r="H1775" s="1565">
        <v>14923.79</v>
      </c>
      <c r="I1775" s="1565" t="s">
        <v>8203</v>
      </c>
      <c r="J1775" s="1566">
        <v>0</v>
      </c>
      <c r="K1775" s="1554"/>
    </row>
    <row r="1776" spans="1:11" s="793" customFormat="1" ht="28.5" customHeight="1" x14ac:dyDescent="0.25">
      <c r="A1776" s="1565" t="s">
        <v>3692</v>
      </c>
      <c r="B1776" s="1566" t="s">
        <v>8614</v>
      </c>
      <c r="C1776" s="1565" t="s">
        <v>6</v>
      </c>
      <c r="D1776" s="1565">
        <v>2303.25</v>
      </c>
      <c r="E1776" s="1565">
        <v>16008.98</v>
      </c>
      <c r="F1776" s="1565" t="s">
        <v>6</v>
      </c>
      <c r="G1776" s="1565">
        <v>2303.25</v>
      </c>
      <c r="H1776" s="1565">
        <v>16008.98</v>
      </c>
      <c r="I1776" s="1565" t="s">
        <v>8203</v>
      </c>
      <c r="J1776" s="1566">
        <v>0</v>
      </c>
      <c r="K1776" s="1554"/>
    </row>
    <row r="1777" spans="1:11" s="793" customFormat="1" ht="28.5" customHeight="1" x14ac:dyDescent="0.25">
      <c r="A1777" s="1565" t="s">
        <v>3694</v>
      </c>
      <c r="B1777" s="1566" t="s">
        <v>8615</v>
      </c>
      <c r="C1777" s="1565" t="s">
        <v>6</v>
      </c>
      <c r="D1777" s="1565">
        <v>4668.75</v>
      </c>
      <c r="E1777" s="1565">
        <v>26094.13</v>
      </c>
      <c r="F1777" s="1565" t="s">
        <v>6</v>
      </c>
      <c r="G1777" s="1565">
        <v>4668.75</v>
      </c>
      <c r="H1777" s="1565">
        <v>26094.13</v>
      </c>
      <c r="I1777" s="1565" t="s">
        <v>8203</v>
      </c>
      <c r="J1777" s="1566">
        <v>0</v>
      </c>
      <c r="K1777" s="1554"/>
    </row>
    <row r="1778" spans="1:11" s="793" customFormat="1" ht="28.5" customHeight="1" x14ac:dyDescent="0.25">
      <c r="A1778" s="1565" t="s">
        <v>3696</v>
      </c>
      <c r="B1778" s="1566" t="s">
        <v>8616</v>
      </c>
      <c r="C1778" s="1565" t="s">
        <v>6</v>
      </c>
      <c r="D1778" s="1565">
        <v>4668.75</v>
      </c>
      <c r="E1778" s="1565">
        <v>32142.48</v>
      </c>
      <c r="F1778" s="1565" t="s">
        <v>6</v>
      </c>
      <c r="G1778" s="1565">
        <v>4668.75</v>
      </c>
      <c r="H1778" s="1565">
        <v>32142.48</v>
      </c>
      <c r="I1778" s="1565" t="s">
        <v>8203</v>
      </c>
      <c r="J1778" s="1566">
        <v>0</v>
      </c>
      <c r="K1778" s="1554"/>
    </row>
    <row r="1779" spans="1:11" s="793" customFormat="1" ht="28.5" customHeight="1" x14ac:dyDescent="0.25">
      <c r="A1779" s="1565" t="s">
        <v>3698</v>
      </c>
      <c r="B1779" s="1566" t="s">
        <v>8617</v>
      </c>
      <c r="C1779" s="1565" t="s">
        <v>6</v>
      </c>
      <c r="D1779" s="1565">
        <v>3921.75</v>
      </c>
      <c r="E1779" s="1565">
        <v>55506.96</v>
      </c>
      <c r="F1779" s="1565" t="s">
        <v>6</v>
      </c>
      <c r="G1779" s="1565">
        <v>3921.75</v>
      </c>
      <c r="H1779" s="1565">
        <v>55506.96</v>
      </c>
      <c r="I1779" s="1565" t="s">
        <v>8203</v>
      </c>
      <c r="J1779" s="1566">
        <v>0</v>
      </c>
      <c r="K1779" s="1554"/>
    </row>
    <row r="1780" spans="1:11" s="793" customFormat="1" ht="28.5" customHeight="1" x14ac:dyDescent="0.25">
      <c r="A1780" s="1565" t="s">
        <v>3700</v>
      </c>
      <c r="B1780" s="1566" t="s">
        <v>8618</v>
      </c>
      <c r="C1780" s="1565" t="s">
        <v>6</v>
      </c>
      <c r="D1780" s="1565">
        <v>4668.75</v>
      </c>
      <c r="E1780" s="1565">
        <v>81094.45</v>
      </c>
      <c r="F1780" s="1565" t="s">
        <v>6</v>
      </c>
      <c r="G1780" s="1565">
        <v>4668.75</v>
      </c>
      <c r="H1780" s="1565">
        <v>81094.45</v>
      </c>
      <c r="I1780" s="1565" t="s">
        <v>8203</v>
      </c>
      <c r="J1780" s="1566">
        <v>0</v>
      </c>
      <c r="K1780" s="1554"/>
    </row>
    <row r="1781" spans="1:11" s="793" customFormat="1" ht="28.5" customHeight="1" x14ac:dyDescent="0.25">
      <c r="A1781" s="1565" t="s">
        <v>3702</v>
      </c>
      <c r="B1781" s="1566" t="s">
        <v>8619</v>
      </c>
      <c r="C1781" s="1565" t="s">
        <v>8553</v>
      </c>
      <c r="D1781" s="1565">
        <v>69.099999999999994</v>
      </c>
      <c r="E1781" s="1565">
        <v>679.19</v>
      </c>
      <c r="F1781" s="1565" t="s">
        <v>51</v>
      </c>
      <c r="G1781" s="1565">
        <v>226.7</v>
      </c>
      <c r="H1781" s="1565">
        <v>2228.3000000000002</v>
      </c>
      <c r="I1781" s="1565" t="s">
        <v>8203</v>
      </c>
      <c r="J1781" s="1566">
        <v>0</v>
      </c>
      <c r="K1781" s="1554"/>
    </row>
    <row r="1782" spans="1:11" s="793" customFormat="1" ht="28.5" customHeight="1" x14ac:dyDescent="0.25">
      <c r="A1782" s="1565" t="s">
        <v>3704</v>
      </c>
      <c r="B1782" s="1566" t="s">
        <v>8620</v>
      </c>
      <c r="C1782" s="1565" t="s">
        <v>1138</v>
      </c>
      <c r="D1782" s="1565">
        <v>69.099999999999994</v>
      </c>
      <c r="E1782" s="1565">
        <v>373.6</v>
      </c>
      <c r="F1782" s="1565" t="s">
        <v>51</v>
      </c>
      <c r="G1782" s="1565">
        <v>226.7</v>
      </c>
      <c r="H1782" s="1565">
        <v>1225.72</v>
      </c>
      <c r="I1782" s="1565" t="s">
        <v>8203</v>
      </c>
      <c r="J1782" s="1566">
        <v>0</v>
      </c>
      <c r="K1782" s="1554"/>
    </row>
    <row r="1783" spans="1:11" s="793" customFormat="1" ht="28.5" customHeight="1" x14ac:dyDescent="0.25">
      <c r="A1783" s="1565" t="s">
        <v>3706</v>
      </c>
      <c r="B1783" s="1566" t="s">
        <v>8621</v>
      </c>
      <c r="C1783" s="1565" t="s">
        <v>1138</v>
      </c>
      <c r="D1783" s="1565">
        <v>45.69</v>
      </c>
      <c r="E1783" s="1565">
        <v>100.23</v>
      </c>
      <c r="F1783" s="1565" t="s">
        <v>51</v>
      </c>
      <c r="G1783" s="1565">
        <v>149.91</v>
      </c>
      <c r="H1783" s="1565">
        <v>328.85</v>
      </c>
      <c r="I1783" s="1565" t="s">
        <v>8203</v>
      </c>
      <c r="J1783" s="1566">
        <v>0</v>
      </c>
      <c r="K1783" s="1554"/>
    </row>
    <row r="1784" spans="1:11" s="793" customFormat="1" ht="28.5" customHeight="1" x14ac:dyDescent="0.25">
      <c r="A1784" s="1565" t="s">
        <v>3708</v>
      </c>
      <c r="B1784" s="1566" t="s">
        <v>8622</v>
      </c>
      <c r="C1784" s="1565" t="s">
        <v>1138</v>
      </c>
      <c r="D1784" s="1565">
        <v>45.69</v>
      </c>
      <c r="E1784" s="1565">
        <v>82.48</v>
      </c>
      <c r="F1784" s="1565" t="s">
        <v>51</v>
      </c>
      <c r="G1784" s="1565">
        <v>149.91</v>
      </c>
      <c r="H1784" s="1565">
        <v>270.60000000000002</v>
      </c>
      <c r="I1784" s="1565" t="s">
        <v>8203</v>
      </c>
      <c r="J1784" s="1566">
        <v>0</v>
      </c>
      <c r="K1784" s="1554"/>
    </row>
    <row r="1785" spans="1:11" s="793" customFormat="1" ht="28.5" customHeight="1" x14ac:dyDescent="0.25">
      <c r="A1785" s="1565" t="s">
        <v>3710</v>
      </c>
      <c r="B1785" s="1566" t="s">
        <v>3711</v>
      </c>
      <c r="C1785" s="1565" t="s">
        <v>3712</v>
      </c>
      <c r="D1785" s="1565">
        <v>42.58</v>
      </c>
      <c r="E1785" s="1565">
        <v>53.84</v>
      </c>
      <c r="F1785" s="1565" t="s">
        <v>51</v>
      </c>
      <c r="G1785" s="1565">
        <v>6.98</v>
      </c>
      <c r="H1785" s="1565">
        <v>8.83</v>
      </c>
      <c r="I1785" s="1565" t="s">
        <v>8203</v>
      </c>
      <c r="J1785" s="1566">
        <v>0</v>
      </c>
      <c r="K1785" s="1554"/>
    </row>
    <row r="1786" spans="1:11" s="793" customFormat="1" ht="28.5" customHeight="1" x14ac:dyDescent="0.25">
      <c r="A1786" s="1565" t="s">
        <v>3713</v>
      </c>
      <c r="B1786" s="1566" t="s">
        <v>3714</v>
      </c>
      <c r="C1786" s="1565" t="s">
        <v>3712</v>
      </c>
      <c r="D1786" s="1565">
        <v>42.58</v>
      </c>
      <c r="E1786" s="1565">
        <v>59.46</v>
      </c>
      <c r="F1786" s="1565" t="s">
        <v>51</v>
      </c>
      <c r="G1786" s="1565">
        <v>6.98</v>
      </c>
      <c r="H1786" s="1565">
        <v>9.75</v>
      </c>
      <c r="I1786" s="1565" t="s">
        <v>8203</v>
      </c>
      <c r="J1786" s="1566">
        <v>0</v>
      </c>
      <c r="K1786" s="1554"/>
    </row>
    <row r="1787" spans="1:11" s="793" customFormat="1" ht="28.5" customHeight="1" x14ac:dyDescent="0.25">
      <c r="A1787" s="1565" t="s">
        <v>3715</v>
      </c>
      <c r="B1787" s="1566" t="s">
        <v>3716</v>
      </c>
      <c r="C1787" s="1565" t="s">
        <v>3712</v>
      </c>
      <c r="D1787" s="1565">
        <v>42.58</v>
      </c>
      <c r="E1787" s="1565">
        <v>65.11</v>
      </c>
      <c r="F1787" s="1565" t="s">
        <v>51</v>
      </c>
      <c r="G1787" s="1565">
        <v>6.98</v>
      </c>
      <c r="H1787" s="1565">
        <v>10.68</v>
      </c>
      <c r="I1787" s="1565" t="s">
        <v>8203</v>
      </c>
      <c r="J1787" s="1566">
        <v>0</v>
      </c>
      <c r="K1787" s="1554"/>
    </row>
    <row r="1788" spans="1:11" s="793" customFormat="1" ht="28.5" customHeight="1" x14ac:dyDescent="0.25">
      <c r="A1788" s="1565" t="s">
        <v>3717</v>
      </c>
      <c r="B1788" s="1566" t="s">
        <v>3718</v>
      </c>
      <c r="C1788" s="1565" t="s">
        <v>3712</v>
      </c>
      <c r="D1788" s="1565">
        <v>42.58</v>
      </c>
      <c r="E1788" s="1565">
        <v>70.72</v>
      </c>
      <c r="F1788" s="1565" t="s">
        <v>51</v>
      </c>
      <c r="G1788" s="1565">
        <v>6.98</v>
      </c>
      <c r="H1788" s="1565">
        <v>11.6</v>
      </c>
      <c r="I1788" s="1565" t="s">
        <v>8203</v>
      </c>
      <c r="J1788" s="1566">
        <v>0</v>
      </c>
      <c r="K1788" s="1554"/>
    </row>
    <row r="1789" spans="1:11" s="793" customFormat="1" ht="28.5" customHeight="1" x14ac:dyDescent="0.25">
      <c r="A1789" s="1565" t="s">
        <v>3719</v>
      </c>
      <c r="B1789" s="1566" t="s">
        <v>3720</v>
      </c>
      <c r="C1789" s="1565" t="s">
        <v>3712</v>
      </c>
      <c r="D1789" s="1565">
        <v>42.58</v>
      </c>
      <c r="E1789" s="1565">
        <v>76.38</v>
      </c>
      <c r="F1789" s="1565" t="s">
        <v>51</v>
      </c>
      <c r="G1789" s="1565">
        <v>6.98</v>
      </c>
      <c r="H1789" s="1565">
        <v>12.53</v>
      </c>
      <c r="I1789" s="1565" t="s">
        <v>8203</v>
      </c>
      <c r="J1789" s="1566">
        <v>0</v>
      </c>
      <c r="K1789" s="1554"/>
    </row>
    <row r="1790" spans="1:11" s="793" customFormat="1" ht="28.5" customHeight="1" x14ac:dyDescent="0.25">
      <c r="A1790" s="1565" t="s">
        <v>3721</v>
      </c>
      <c r="B1790" s="1566" t="s">
        <v>3722</v>
      </c>
      <c r="C1790" s="1565" t="s">
        <v>3712</v>
      </c>
      <c r="D1790" s="1565">
        <v>42.58</v>
      </c>
      <c r="E1790" s="1565">
        <v>81.99</v>
      </c>
      <c r="F1790" s="1565" t="s">
        <v>51</v>
      </c>
      <c r="G1790" s="1565">
        <v>6.98</v>
      </c>
      <c r="H1790" s="1565">
        <v>13.45</v>
      </c>
      <c r="I1790" s="1565" t="s">
        <v>8203</v>
      </c>
      <c r="J1790" s="1566">
        <v>0</v>
      </c>
      <c r="K1790" s="1554"/>
    </row>
    <row r="1791" spans="1:11" s="793" customFormat="1" ht="28.5" customHeight="1" x14ac:dyDescent="0.25">
      <c r="A1791" s="1565" t="s">
        <v>3723</v>
      </c>
      <c r="B1791" s="1566" t="s">
        <v>8623</v>
      </c>
      <c r="C1791" s="1565" t="s">
        <v>3712</v>
      </c>
      <c r="D1791" s="1565">
        <v>112.05</v>
      </c>
      <c r="E1791" s="1565">
        <v>187.38</v>
      </c>
      <c r="F1791" s="1565" t="s">
        <v>51</v>
      </c>
      <c r="G1791" s="1565">
        <v>18.38</v>
      </c>
      <c r="H1791" s="1565">
        <v>30.74</v>
      </c>
      <c r="I1791" s="1565" t="s">
        <v>8203</v>
      </c>
      <c r="J1791" s="1566">
        <v>0</v>
      </c>
      <c r="K1791" s="1554"/>
    </row>
    <row r="1792" spans="1:11" s="793" customFormat="1" ht="28.5" customHeight="1" x14ac:dyDescent="0.25">
      <c r="A1792" s="1565" t="s">
        <v>3725</v>
      </c>
      <c r="B1792" s="1566" t="s">
        <v>8624</v>
      </c>
      <c r="C1792" s="1565" t="s">
        <v>3712</v>
      </c>
      <c r="D1792" s="1565">
        <v>112.05</v>
      </c>
      <c r="E1792" s="1565">
        <v>192.65</v>
      </c>
      <c r="F1792" s="1565" t="s">
        <v>51</v>
      </c>
      <c r="G1792" s="1565">
        <v>18.38</v>
      </c>
      <c r="H1792" s="1565">
        <v>31.6</v>
      </c>
      <c r="I1792" s="1565" t="s">
        <v>8203</v>
      </c>
      <c r="J1792" s="1566">
        <v>0</v>
      </c>
      <c r="K1792" s="1554"/>
    </row>
    <row r="1793" spans="1:11" s="793" customFormat="1" ht="28.5" customHeight="1" x14ac:dyDescent="0.25">
      <c r="A1793" s="1565" t="s">
        <v>3727</v>
      </c>
      <c r="B1793" s="1566" t="s">
        <v>8625</v>
      </c>
      <c r="C1793" s="1565" t="s">
        <v>3712</v>
      </c>
      <c r="D1793" s="1565">
        <v>112.05</v>
      </c>
      <c r="E1793" s="1565">
        <v>209.98</v>
      </c>
      <c r="F1793" s="1565" t="s">
        <v>51</v>
      </c>
      <c r="G1793" s="1565">
        <v>18.38</v>
      </c>
      <c r="H1793" s="1565">
        <v>34.450000000000003</v>
      </c>
      <c r="I1793" s="1565" t="s">
        <v>8203</v>
      </c>
      <c r="J1793" s="1566">
        <v>0</v>
      </c>
      <c r="K1793" s="1554"/>
    </row>
    <row r="1794" spans="1:11" s="793" customFormat="1" ht="28.5" customHeight="1" x14ac:dyDescent="0.25">
      <c r="A1794" s="1565" t="s">
        <v>3729</v>
      </c>
      <c r="B1794" s="1566" t="s">
        <v>8626</v>
      </c>
      <c r="C1794" s="1565" t="s">
        <v>3712</v>
      </c>
      <c r="D1794" s="1565">
        <v>112.05</v>
      </c>
      <c r="E1794" s="1565">
        <v>219.77</v>
      </c>
      <c r="F1794" s="1565" t="s">
        <v>51</v>
      </c>
      <c r="G1794" s="1565">
        <v>18.38</v>
      </c>
      <c r="H1794" s="1565">
        <v>36.049999999999997</v>
      </c>
      <c r="I1794" s="1565" t="s">
        <v>8203</v>
      </c>
      <c r="J1794" s="1566">
        <v>0</v>
      </c>
      <c r="K1794" s="1554"/>
    </row>
    <row r="1795" spans="1:11" s="793" customFormat="1" ht="28.5" customHeight="1" x14ac:dyDescent="0.25">
      <c r="A1795" s="1565" t="s">
        <v>3731</v>
      </c>
      <c r="B1795" s="1566" t="s">
        <v>8627</v>
      </c>
      <c r="C1795" s="1565" t="s">
        <v>3712</v>
      </c>
      <c r="D1795" s="1565">
        <v>112.05</v>
      </c>
      <c r="E1795" s="1565">
        <v>223.54</v>
      </c>
      <c r="F1795" s="1565" t="s">
        <v>51</v>
      </c>
      <c r="G1795" s="1565">
        <v>18.38</v>
      </c>
      <c r="H1795" s="1565">
        <v>36.67</v>
      </c>
      <c r="I1795" s="1565" t="s">
        <v>8203</v>
      </c>
      <c r="J1795" s="1566">
        <v>0</v>
      </c>
      <c r="K1795" s="1554"/>
    </row>
    <row r="1796" spans="1:11" s="793" customFormat="1" ht="28.5" customHeight="1" x14ac:dyDescent="0.25">
      <c r="A1796" s="1565" t="s">
        <v>3733</v>
      </c>
      <c r="B1796" s="1566" t="s">
        <v>3734</v>
      </c>
      <c r="C1796" s="1565" t="s">
        <v>3712</v>
      </c>
      <c r="D1796" s="1565">
        <v>112.05</v>
      </c>
      <c r="E1796" s="1565">
        <v>241.62</v>
      </c>
      <c r="F1796" s="1565" t="s">
        <v>51</v>
      </c>
      <c r="G1796" s="1565">
        <v>18.38</v>
      </c>
      <c r="H1796" s="1565">
        <v>39.64</v>
      </c>
      <c r="I1796" s="1565" t="s">
        <v>8203</v>
      </c>
      <c r="J1796" s="1566">
        <v>0</v>
      </c>
      <c r="K1796" s="1554"/>
    </row>
    <row r="1797" spans="1:11" s="793" customFormat="1" ht="28.5" customHeight="1" x14ac:dyDescent="0.25">
      <c r="A1797" s="1565" t="s">
        <v>3735</v>
      </c>
      <c r="B1797" s="1566" t="s">
        <v>8628</v>
      </c>
      <c r="C1797" s="1565" t="s">
        <v>3712</v>
      </c>
      <c r="D1797" s="1565">
        <v>112.05</v>
      </c>
      <c r="E1797" s="1565">
        <v>261.2</v>
      </c>
      <c r="F1797" s="1565" t="s">
        <v>51</v>
      </c>
      <c r="G1797" s="1565">
        <v>18.38</v>
      </c>
      <c r="H1797" s="1565">
        <v>42.85</v>
      </c>
      <c r="I1797" s="1565" t="s">
        <v>8203</v>
      </c>
      <c r="J1797" s="1566">
        <v>0</v>
      </c>
      <c r="K1797" s="1554"/>
    </row>
    <row r="1798" spans="1:11" s="793" customFormat="1" ht="28.5" customHeight="1" x14ac:dyDescent="0.25">
      <c r="A1798" s="1565" t="s">
        <v>3737</v>
      </c>
      <c r="B1798" s="1566" t="s">
        <v>8629</v>
      </c>
      <c r="C1798" s="1565" t="s">
        <v>6</v>
      </c>
      <c r="D1798" s="1565">
        <v>747</v>
      </c>
      <c r="E1798" s="1565">
        <v>26869.5</v>
      </c>
      <c r="F1798" s="1565" t="s">
        <v>6</v>
      </c>
      <c r="G1798" s="1565">
        <v>747</v>
      </c>
      <c r="H1798" s="1565">
        <v>26869.5</v>
      </c>
      <c r="I1798" s="1565" t="s">
        <v>8203</v>
      </c>
      <c r="J1798" s="1566">
        <v>0</v>
      </c>
      <c r="K1798" s="1554"/>
    </row>
    <row r="1799" spans="1:11" s="793" customFormat="1" ht="28.5" customHeight="1" x14ac:dyDescent="0.25">
      <c r="A1799" s="1565" t="s">
        <v>3739</v>
      </c>
      <c r="B1799" s="1566" t="s">
        <v>8630</v>
      </c>
      <c r="C1799" s="1565" t="s">
        <v>6</v>
      </c>
      <c r="D1799" s="1565">
        <v>653.63</v>
      </c>
      <c r="E1799" s="1565">
        <v>28598.63</v>
      </c>
      <c r="F1799" s="1565" t="s">
        <v>6</v>
      </c>
      <c r="G1799" s="1565">
        <v>653.63</v>
      </c>
      <c r="H1799" s="1565">
        <v>28598.63</v>
      </c>
      <c r="I1799" s="1565" t="s">
        <v>8203</v>
      </c>
      <c r="J1799" s="1566">
        <v>0</v>
      </c>
      <c r="K1799" s="1554"/>
    </row>
    <row r="1800" spans="1:11" s="793" customFormat="1" ht="28.5" customHeight="1" x14ac:dyDescent="0.25">
      <c r="A1800" s="1565" t="s">
        <v>8631</v>
      </c>
      <c r="B1800" s="1566" t="s">
        <v>8632</v>
      </c>
      <c r="C1800" s="1565" t="s">
        <v>6</v>
      </c>
      <c r="D1800" s="1565">
        <v>498</v>
      </c>
      <c r="E1800" s="1565">
        <v>24798</v>
      </c>
      <c r="F1800" s="1565" t="s">
        <v>6</v>
      </c>
      <c r="G1800" s="1565">
        <v>498</v>
      </c>
      <c r="H1800" s="1565">
        <v>24798</v>
      </c>
      <c r="I1800" s="1565" t="s">
        <v>8203</v>
      </c>
      <c r="J1800" s="1566">
        <v>0</v>
      </c>
      <c r="K1800" s="1554"/>
    </row>
    <row r="1801" spans="1:11" s="793" customFormat="1" ht="28.5" customHeight="1" x14ac:dyDescent="0.25">
      <c r="A1801" s="1565" t="s">
        <v>3741</v>
      </c>
      <c r="B1801" s="1566" t="s">
        <v>8633</v>
      </c>
      <c r="C1801" s="1565" t="s">
        <v>6</v>
      </c>
      <c r="D1801" s="1565">
        <v>249</v>
      </c>
      <c r="E1801" s="1565">
        <v>29692.34</v>
      </c>
      <c r="F1801" s="1565" t="s">
        <v>6</v>
      </c>
      <c r="G1801" s="1565">
        <v>249</v>
      </c>
      <c r="H1801" s="1565">
        <v>29692.34</v>
      </c>
      <c r="I1801" s="1565" t="s">
        <v>8203</v>
      </c>
      <c r="J1801" s="1566">
        <v>0</v>
      </c>
      <c r="K1801" s="1554"/>
    </row>
    <row r="1802" spans="1:11" s="793" customFormat="1" ht="28.5" customHeight="1" x14ac:dyDescent="0.25">
      <c r="A1802" s="1565" t="s">
        <v>3743</v>
      </c>
      <c r="B1802" s="1566" t="s">
        <v>8634</v>
      </c>
      <c r="C1802" s="1565" t="s">
        <v>6</v>
      </c>
      <c r="D1802" s="1565">
        <v>249</v>
      </c>
      <c r="E1802" s="1565">
        <v>26675.25</v>
      </c>
      <c r="F1802" s="1565" t="s">
        <v>6</v>
      </c>
      <c r="G1802" s="1565">
        <v>249</v>
      </c>
      <c r="H1802" s="1565">
        <v>26675.25</v>
      </c>
      <c r="I1802" s="1565" t="s">
        <v>8203</v>
      </c>
      <c r="J1802" s="1566">
        <v>0</v>
      </c>
      <c r="K1802" s="1554"/>
    </row>
    <row r="1803" spans="1:11" s="793" customFormat="1" ht="28.5" customHeight="1" x14ac:dyDescent="0.25">
      <c r="A1803" s="1565" t="s">
        <v>3745</v>
      </c>
      <c r="B1803" s="1566" t="s">
        <v>8635</v>
      </c>
      <c r="C1803" s="1565" t="s">
        <v>6</v>
      </c>
      <c r="D1803" s="1565">
        <v>249</v>
      </c>
      <c r="E1803" s="1565">
        <v>27537.9</v>
      </c>
      <c r="F1803" s="1565" t="s">
        <v>6</v>
      </c>
      <c r="G1803" s="1565">
        <v>249</v>
      </c>
      <c r="H1803" s="1565">
        <v>27537.9</v>
      </c>
      <c r="I1803" s="1565" t="s">
        <v>8203</v>
      </c>
      <c r="J1803" s="1566">
        <v>0</v>
      </c>
      <c r="K1803" s="1554"/>
    </row>
    <row r="1804" spans="1:11" s="793" customFormat="1" ht="28.5" customHeight="1" x14ac:dyDescent="0.25">
      <c r="A1804" s="1565" t="s">
        <v>3747</v>
      </c>
      <c r="B1804" s="1566" t="s">
        <v>8636</v>
      </c>
      <c r="C1804" s="1565" t="s">
        <v>6</v>
      </c>
      <c r="D1804" s="1565">
        <v>249</v>
      </c>
      <c r="E1804" s="1565">
        <v>31170.75</v>
      </c>
      <c r="F1804" s="1565" t="s">
        <v>6</v>
      </c>
      <c r="G1804" s="1565">
        <v>249</v>
      </c>
      <c r="H1804" s="1565">
        <v>31170.75</v>
      </c>
      <c r="I1804" s="1565" t="s">
        <v>8203</v>
      </c>
      <c r="J1804" s="1566">
        <v>0</v>
      </c>
      <c r="K1804" s="1554"/>
    </row>
    <row r="1805" spans="1:11" s="793" customFormat="1" ht="28.5" customHeight="1" x14ac:dyDescent="0.25">
      <c r="A1805" s="1565" t="s">
        <v>3749</v>
      </c>
      <c r="B1805" s="1566" t="s">
        <v>8255</v>
      </c>
      <c r="C1805" s="1565" t="s">
        <v>6</v>
      </c>
      <c r="D1805" s="1565">
        <v>230.32</v>
      </c>
      <c r="E1805" s="1565">
        <v>3511.07</v>
      </c>
      <c r="F1805" s="1565" t="s">
        <v>6</v>
      </c>
      <c r="G1805" s="1565">
        <v>230.32</v>
      </c>
      <c r="H1805" s="1565">
        <v>3511.07</v>
      </c>
      <c r="I1805" s="1565" t="s">
        <v>8203</v>
      </c>
      <c r="J1805" s="1566">
        <v>0</v>
      </c>
      <c r="K1805" s="1554"/>
    </row>
    <row r="1806" spans="1:11" s="793" customFormat="1" ht="28.5" customHeight="1" x14ac:dyDescent="0.25">
      <c r="A1806" s="1565" t="s">
        <v>3751</v>
      </c>
      <c r="B1806" s="1566" t="s">
        <v>8637</v>
      </c>
      <c r="C1806" s="1565" t="s">
        <v>6</v>
      </c>
      <c r="D1806" s="1565">
        <v>896.4</v>
      </c>
      <c r="E1806" s="1565">
        <v>15024.66</v>
      </c>
      <c r="F1806" s="1565" t="s">
        <v>6</v>
      </c>
      <c r="G1806" s="1565">
        <v>896.4</v>
      </c>
      <c r="H1806" s="1565">
        <v>15024.66</v>
      </c>
      <c r="I1806" s="1565" t="s">
        <v>8203</v>
      </c>
      <c r="J1806" s="1566">
        <v>0</v>
      </c>
      <c r="K1806" s="1554"/>
    </row>
    <row r="1807" spans="1:11" s="793" customFormat="1" ht="28.5" customHeight="1" x14ac:dyDescent="0.25">
      <c r="A1807" s="1565" t="s">
        <v>3753</v>
      </c>
      <c r="B1807" s="1566" t="s">
        <v>8638</v>
      </c>
      <c r="C1807" s="1565" t="s">
        <v>6</v>
      </c>
      <c r="D1807" s="1565">
        <v>896.4</v>
      </c>
      <c r="E1807" s="1565">
        <v>18776.580000000002</v>
      </c>
      <c r="F1807" s="1565" t="s">
        <v>6</v>
      </c>
      <c r="G1807" s="1565">
        <v>896.4</v>
      </c>
      <c r="H1807" s="1565">
        <v>18776.580000000002</v>
      </c>
      <c r="I1807" s="1565" t="s">
        <v>8203</v>
      </c>
      <c r="J1807" s="1566">
        <v>0</v>
      </c>
      <c r="K1807" s="1554"/>
    </row>
    <row r="1808" spans="1:11" s="793" customFormat="1" ht="28.5" customHeight="1" x14ac:dyDescent="0.25">
      <c r="A1808" s="1565" t="s">
        <v>3755</v>
      </c>
      <c r="B1808" s="1566" t="s">
        <v>8639</v>
      </c>
      <c r="C1808" s="1565" t="s">
        <v>6</v>
      </c>
      <c r="D1808" s="1565">
        <v>896.4</v>
      </c>
      <c r="E1808" s="1565">
        <v>18776.580000000002</v>
      </c>
      <c r="F1808" s="1565" t="s">
        <v>6</v>
      </c>
      <c r="G1808" s="1565">
        <v>896.4</v>
      </c>
      <c r="H1808" s="1565">
        <v>18776.580000000002</v>
      </c>
      <c r="I1808" s="1565" t="s">
        <v>8203</v>
      </c>
      <c r="J1808" s="1566">
        <v>0</v>
      </c>
      <c r="K1808" s="1554"/>
    </row>
    <row r="1809" spans="1:11" s="793" customFormat="1" ht="28.5" customHeight="1" x14ac:dyDescent="0.25">
      <c r="A1809" s="1565" t="s">
        <v>3757</v>
      </c>
      <c r="B1809" s="1566" t="s">
        <v>8640</v>
      </c>
      <c r="C1809" s="1565" t="s">
        <v>6</v>
      </c>
      <c r="D1809" s="1565">
        <v>896.4</v>
      </c>
      <c r="E1809" s="1565">
        <v>21449.83</v>
      </c>
      <c r="F1809" s="1565" t="s">
        <v>6</v>
      </c>
      <c r="G1809" s="1565">
        <v>896.4</v>
      </c>
      <c r="H1809" s="1565">
        <v>21449.83</v>
      </c>
      <c r="I1809" s="1565" t="s">
        <v>8203</v>
      </c>
      <c r="J1809" s="1566">
        <v>0</v>
      </c>
      <c r="K1809" s="1554"/>
    </row>
    <row r="1810" spans="1:11" s="793" customFormat="1" ht="28.5" customHeight="1" x14ac:dyDescent="0.25">
      <c r="A1810" s="1565" t="s">
        <v>3759</v>
      </c>
      <c r="B1810" s="1566" t="s">
        <v>8641</v>
      </c>
      <c r="C1810" s="1565" t="s">
        <v>6</v>
      </c>
      <c r="D1810" s="1565">
        <v>896.4</v>
      </c>
      <c r="E1810" s="1565">
        <v>27886.41</v>
      </c>
      <c r="F1810" s="1565" t="s">
        <v>6</v>
      </c>
      <c r="G1810" s="1565">
        <v>896.4</v>
      </c>
      <c r="H1810" s="1565">
        <v>27886.41</v>
      </c>
      <c r="I1810" s="1565" t="s">
        <v>8203</v>
      </c>
      <c r="J1810" s="1566">
        <v>0</v>
      </c>
      <c r="K1810" s="1554"/>
    </row>
    <row r="1811" spans="1:11" s="793" customFormat="1" ht="28.5" customHeight="1" x14ac:dyDescent="0.25">
      <c r="A1811" s="1565" t="s">
        <v>3761</v>
      </c>
      <c r="B1811" s="1566" t="s">
        <v>8642</v>
      </c>
      <c r="C1811" s="1565" t="s">
        <v>6</v>
      </c>
      <c r="D1811" s="1565">
        <v>896.4</v>
      </c>
      <c r="E1811" s="1565">
        <v>28696.57</v>
      </c>
      <c r="F1811" s="1565" t="s">
        <v>6</v>
      </c>
      <c r="G1811" s="1565">
        <v>896.4</v>
      </c>
      <c r="H1811" s="1565">
        <v>28696.57</v>
      </c>
      <c r="I1811" s="1565" t="s">
        <v>8203</v>
      </c>
      <c r="J1811" s="1566">
        <v>0</v>
      </c>
      <c r="K1811" s="1554"/>
    </row>
    <row r="1812" spans="1:11" s="793" customFormat="1" ht="28.5" customHeight="1" x14ac:dyDescent="0.25">
      <c r="A1812" s="1565" t="s">
        <v>3763</v>
      </c>
      <c r="B1812" s="1566" t="s">
        <v>8643</v>
      </c>
      <c r="C1812" s="1565" t="s">
        <v>6</v>
      </c>
      <c r="D1812" s="1565">
        <v>896.4</v>
      </c>
      <c r="E1812" s="1565">
        <v>28603.32</v>
      </c>
      <c r="F1812" s="1565" t="s">
        <v>6</v>
      </c>
      <c r="G1812" s="1565">
        <v>896.4</v>
      </c>
      <c r="H1812" s="1565">
        <v>28603.32</v>
      </c>
      <c r="I1812" s="1565" t="s">
        <v>8203</v>
      </c>
      <c r="J1812" s="1566">
        <v>0</v>
      </c>
      <c r="K1812" s="1554"/>
    </row>
    <row r="1813" spans="1:11" s="793" customFormat="1" ht="28.5" customHeight="1" x14ac:dyDescent="0.25">
      <c r="A1813" s="1565" t="s">
        <v>3765</v>
      </c>
      <c r="B1813" s="1566" t="s">
        <v>8644</v>
      </c>
      <c r="C1813" s="1565" t="s">
        <v>6</v>
      </c>
      <c r="D1813" s="1565">
        <v>896.4</v>
      </c>
      <c r="E1813" s="1565">
        <v>33145.17</v>
      </c>
      <c r="F1813" s="1565" t="s">
        <v>6</v>
      </c>
      <c r="G1813" s="1565">
        <v>896.4</v>
      </c>
      <c r="H1813" s="1565">
        <v>33145.17</v>
      </c>
      <c r="I1813" s="1565" t="s">
        <v>8203</v>
      </c>
      <c r="J1813" s="1566">
        <v>0</v>
      </c>
      <c r="K1813" s="1554"/>
    </row>
    <row r="1814" spans="1:11" s="793" customFormat="1" ht="28.5" customHeight="1" x14ac:dyDescent="0.25">
      <c r="A1814" s="1565" t="s">
        <v>3767</v>
      </c>
      <c r="B1814" s="1566" t="s">
        <v>8645</v>
      </c>
      <c r="C1814" s="1565" t="s">
        <v>6</v>
      </c>
      <c r="D1814" s="1565">
        <v>896.4</v>
      </c>
      <c r="E1814" s="1565">
        <v>32070.38</v>
      </c>
      <c r="F1814" s="1565" t="s">
        <v>6</v>
      </c>
      <c r="G1814" s="1565">
        <v>896.4</v>
      </c>
      <c r="H1814" s="1565">
        <v>32070.38</v>
      </c>
      <c r="I1814" s="1565" t="s">
        <v>8203</v>
      </c>
      <c r="J1814" s="1566">
        <v>0</v>
      </c>
      <c r="K1814" s="1554"/>
    </row>
    <row r="1815" spans="1:11" s="793" customFormat="1" ht="28.5" customHeight="1" x14ac:dyDescent="0.25">
      <c r="A1815" s="1565" t="s">
        <v>3769</v>
      </c>
      <c r="B1815" s="1566" t="s">
        <v>8646</v>
      </c>
      <c r="C1815" s="1565" t="s">
        <v>6</v>
      </c>
      <c r="D1815" s="1565">
        <v>896.4</v>
      </c>
      <c r="E1815" s="1565">
        <v>38989.81</v>
      </c>
      <c r="F1815" s="1565" t="s">
        <v>6</v>
      </c>
      <c r="G1815" s="1565">
        <v>896.4</v>
      </c>
      <c r="H1815" s="1565">
        <v>38989.81</v>
      </c>
      <c r="I1815" s="1565" t="s">
        <v>8203</v>
      </c>
      <c r="J1815" s="1566">
        <v>0</v>
      </c>
      <c r="K1815" s="1554"/>
    </row>
    <row r="1816" spans="1:11" s="793" customFormat="1" ht="28.5" customHeight="1" x14ac:dyDescent="0.25">
      <c r="A1816" s="1565" t="s">
        <v>3771</v>
      </c>
      <c r="B1816" s="1566" t="s">
        <v>8647</v>
      </c>
      <c r="C1816" s="1565" t="s">
        <v>6</v>
      </c>
      <c r="D1816" s="1565">
        <v>1494</v>
      </c>
      <c r="E1816" s="1565">
        <v>41174.379999999997</v>
      </c>
      <c r="F1816" s="1565" t="s">
        <v>6</v>
      </c>
      <c r="G1816" s="1565">
        <v>1494</v>
      </c>
      <c r="H1816" s="1565">
        <v>41174.379999999997</v>
      </c>
      <c r="I1816" s="1565" t="s">
        <v>8203</v>
      </c>
      <c r="J1816" s="1566">
        <v>0</v>
      </c>
      <c r="K1816" s="1554"/>
    </row>
    <row r="1817" spans="1:11" s="793" customFormat="1" ht="28.5" customHeight="1" x14ac:dyDescent="0.25">
      <c r="A1817" s="1565" t="s">
        <v>3773</v>
      </c>
      <c r="B1817" s="1566" t="s">
        <v>8648</v>
      </c>
      <c r="C1817" s="1565" t="s">
        <v>6</v>
      </c>
      <c r="D1817" s="1565">
        <v>896.4</v>
      </c>
      <c r="E1817" s="1565">
        <v>40564.33</v>
      </c>
      <c r="F1817" s="1565" t="s">
        <v>6</v>
      </c>
      <c r="G1817" s="1565">
        <v>896.4</v>
      </c>
      <c r="H1817" s="1565">
        <v>40564.33</v>
      </c>
      <c r="I1817" s="1565" t="s">
        <v>8203</v>
      </c>
      <c r="J1817" s="1566">
        <v>0</v>
      </c>
      <c r="K1817" s="1554"/>
    </row>
    <row r="1818" spans="1:11" s="793" customFormat="1" ht="28.5" customHeight="1" x14ac:dyDescent="0.25">
      <c r="A1818" s="1565" t="s">
        <v>3775</v>
      </c>
      <c r="B1818" s="1566" t="s">
        <v>8649</v>
      </c>
      <c r="C1818" s="1565" t="s">
        <v>6</v>
      </c>
      <c r="D1818" s="1565">
        <v>1494</v>
      </c>
      <c r="E1818" s="1565">
        <v>41161.93</v>
      </c>
      <c r="F1818" s="1565" t="s">
        <v>6</v>
      </c>
      <c r="G1818" s="1565">
        <v>1494</v>
      </c>
      <c r="H1818" s="1565">
        <v>41161.93</v>
      </c>
      <c r="I1818" s="1565" t="s">
        <v>8203</v>
      </c>
      <c r="J1818" s="1566">
        <v>0</v>
      </c>
      <c r="K1818" s="1554"/>
    </row>
    <row r="1819" spans="1:11" s="793" customFormat="1" ht="28.5" customHeight="1" x14ac:dyDescent="0.25">
      <c r="A1819" s="1565" t="s">
        <v>3777</v>
      </c>
      <c r="B1819" s="1566" t="s">
        <v>8650</v>
      </c>
      <c r="C1819" s="1565" t="s">
        <v>6</v>
      </c>
      <c r="D1819" s="1565">
        <v>896.4</v>
      </c>
      <c r="E1819" s="1565">
        <v>50007.31</v>
      </c>
      <c r="F1819" s="1565" t="s">
        <v>6</v>
      </c>
      <c r="G1819" s="1565">
        <v>896.4</v>
      </c>
      <c r="H1819" s="1565">
        <v>50007.31</v>
      </c>
      <c r="I1819" s="1565" t="s">
        <v>8203</v>
      </c>
      <c r="J1819" s="1566">
        <v>0</v>
      </c>
      <c r="K1819" s="1554"/>
    </row>
    <row r="1820" spans="1:11" s="793" customFormat="1" ht="28.5" customHeight="1" x14ac:dyDescent="0.25">
      <c r="A1820" s="1565" t="s">
        <v>3779</v>
      </c>
      <c r="B1820" s="1566" t="s">
        <v>8651</v>
      </c>
      <c r="C1820" s="1565" t="s">
        <v>6</v>
      </c>
      <c r="D1820" s="1565">
        <v>896.4</v>
      </c>
      <c r="E1820" s="1565">
        <v>56880.56</v>
      </c>
      <c r="F1820" s="1565" t="s">
        <v>6</v>
      </c>
      <c r="G1820" s="1565">
        <v>896.4</v>
      </c>
      <c r="H1820" s="1565">
        <v>56880.56</v>
      </c>
      <c r="I1820" s="1565" t="s">
        <v>8203</v>
      </c>
      <c r="J1820" s="1566">
        <v>0</v>
      </c>
      <c r="K1820" s="1554"/>
    </row>
    <row r="1821" spans="1:11" s="793" customFormat="1" ht="28.5" customHeight="1" x14ac:dyDescent="0.25">
      <c r="A1821" s="1565" t="s">
        <v>3781</v>
      </c>
      <c r="B1821" s="1566" t="s">
        <v>8652</v>
      </c>
      <c r="C1821" s="1565" t="s">
        <v>6</v>
      </c>
      <c r="D1821" s="1565">
        <v>3361.5</v>
      </c>
      <c r="E1821" s="1565">
        <v>21751.86</v>
      </c>
      <c r="F1821" s="1565" t="s">
        <v>6</v>
      </c>
      <c r="G1821" s="1565">
        <v>3361.5</v>
      </c>
      <c r="H1821" s="1565">
        <v>21751.86</v>
      </c>
      <c r="I1821" s="1565" t="s">
        <v>8203</v>
      </c>
      <c r="J1821" s="1566">
        <v>0</v>
      </c>
      <c r="K1821" s="1554"/>
    </row>
    <row r="1822" spans="1:11" s="793" customFormat="1" ht="28.5" customHeight="1" x14ac:dyDescent="0.25">
      <c r="A1822" s="1565" t="s">
        <v>3783</v>
      </c>
      <c r="B1822" s="1566" t="s">
        <v>8653</v>
      </c>
      <c r="C1822" s="1565" t="s">
        <v>6</v>
      </c>
      <c r="D1822" s="1565">
        <v>3361.5</v>
      </c>
      <c r="E1822" s="1565">
        <v>27219.360000000001</v>
      </c>
      <c r="F1822" s="1565" t="s">
        <v>6</v>
      </c>
      <c r="G1822" s="1565">
        <v>3361.5</v>
      </c>
      <c r="H1822" s="1565">
        <v>27219.360000000001</v>
      </c>
      <c r="I1822" s="1565" t="s">
        <v>8203</v>
      </c>
      <c r="J1822" s="1566">
        <v>0</v>
      </c>
      <c r="K1822" s="1554"/>
    </row>
    <row r="1823" spans="1:11" s="793" customFormat="1" ht="28.5" customHeight="1" x14ac:dyDescent="0.25">
      <c r="A1823" s="1565" t="s">
        <v>3785</v>
      </c>
      <c r="B1823" s="1566" t="s">
        <v>8654</v>
      </c>
      <c r="C1823" s="1565" t="s">
        <v>6</v>
      </c>
      <c r="D1823" s="1565">
        <v>3361.5</v>
      </c>
      <c r="E1823" s="1565">
        <v>31775.61</v>
      </c>
      <c r="F1823" s="1565" t="s">
        <v>6</v>
      </c>
      <c r="G1823" s="1565">
        <v>3361.5</v>
      </c>
      <c r="H1823" s="1565">
        <v>31775.61</v>
      </c>
      <c r="I1823" s="1565" t="s">
        <v>8203</v>
      </c>
      <c r="J1823" s="1566">
        <v>0</v>
      </c>
      <c r="K1823" s="1554"/>
    </row>
    <row r="1824" spans="1:11" s="793" customFormat="1" ht="28.5" customHeight="1" x14ac:dyDescent="0.25">
      <c r="A1824" s="1565" t="s">
        <v>3787</v>
      </c>
      <c r="B1824" s="1566" t="s">
        <v>8655</v>
      </c>
      <c r="C1824" s="1565" t="s">
        <v>6</v>
      </c>
      <c r="D1824" s="1565">
        <v>3361.5</v>
      </c>
      <c r="E1824" s="1565">
        <v>36554.449999999997</v>
      </c>
      <c r="F1824" s="1565" t="s">
        <v>6</v>
      </c>
      <c r="G1824" s="1565">
        <v>3361.5</v>
      </c>
      <c r="H1824" s="1565">
        <v>36554.449999999997</v>
      </c>
      <c r="I1824" s="1565" t="s">
        <v>8203</v>
      </c>
      <c r="J1824" s="1566">
        <v>0</v>
      </c>
      <c r="K1824" s="1554"/>
    </row>
    <row r="1825" spans="1:11" s="793" customFormat="1" ht="28.5" customHeight="1" x14ac:dyDescent="0.25">
      <c r="A1825" s="1565" t="s">
        <v>3789</v>
      </c>
      <c r="B1825" s="1566" t="s">
        <v>8656</v>
      </c>
      <c r="C1825" s="1565" t="s">
        <v>6</v>
      </c>
      <c r="D1825" s="1565">
        <v>2614.5</v>
      </c>
      <c r="E1825" s="1565">
        <v>39696.300000000003</v>
      </c>
      <c r="F1825" s="1565" t="s">
        <v>6</v>
      </c>
      <c r="G1825" s="1565">
        <v>2614.5</v>
      </c>
      <c r="H1825" s="1565">
        <v>39696.300000000003</v>
      </c>
      <c r="I1825" s="1565" t="s">
        <v>8203</v>
      </c>
      <c r="J1825" s="1566">
        <v>0</v>
      </c>
      <c r="K1825" s="1554"/>
    </row>
    <row r="1826" spans="1:11" s="793" customFormat="1" ht="28.5" customHeight="1" x14ac:dyDescent="0.25">
      <c r="A1826" s="1565" t="s">
        <v>8657</v>
      </c>
      <c r="B1826" s="1566" t="s">
        <v>8658</v>
      </c>
      <c r="C1826" s="1565" t="s">
        <v>6</v>
      </c>
      <c r="D1826" s="1565">
        <v>119.52</v>
      </c>
      <c r="E1826" s="1565">
        <v>11667.56</v>
      </c>
      <c r="F1826" s="1565" t="s">
        <v>6</v>
      </c>
      <c r="G1826" s="1565">
        <v>119.52</v>
      </c>
      <c r="H1826" s="1565">
        <v>11667.56</v>
      </c>
      <c r="I1826" s="1565" t="s">
        <v>8253</v>
      </c>
      <c r="J1826" s="1566">
        <v>0</v>
      </c>
      <c r="K1826" s="1554"/>
    </row>
    <row r="1827" spans="1:11" s="793" customFormat="1" ht="28.5" customHeight="1" x14ac:dyDescent="0.25">
      <c r="A1827" s="1565" t="s">
        <v>8659</v>
      </c>
      <c r="B1827" s="1566" t="s">
        <v>8660</v>
      </c>
      <c r="C1827" s="1565" t="s">
        <v>6</v>
      </c>
      <c r="D1827" s="1565">
        <v>119.52</v>
      </c>
      <c r="E1827" s="1565">
        <v>4280.3599999999997</v>
      </c>
      <c r="F1827" s="1565" t="s">
        <v>6</v>
      </c>
      <c r="G1827" s="1565">
        <v>119.52</v>
      </c>
      <c r="H1827" s="1565">
        <v>4280.3599999999997</v>
      </c>
      <c r="I1827" s="1565" t="s">
        <v>8253</v>
      </c>
      <c r="J1827" s="1566">
        <v>0</v>
      </c>
      <c r="K1827" s="1554"/>
    </row>
    <row r="1828" spans="1:11" s="793" customFormat="1" ht="28.5" customHeight="1" x14ac:dyDescent="0.25">
      <c r="A1828" s="1565" t="s">
        <v>8661</v>
      </c>
      <c r="B1828" s="1566" t="s">
        <v>8662</v>
      </c>
      <c r="C1828" s="1565" t="s">
        <v>6</v>
      </c>
      <c r="D1828" s="1565">
        <v>119.52</v>
      </c>
      <c r="E1828" s="1565">
        <v>9450.19</v>
      </c>
      <c r="F1828" s="1565" t="s">
        <v>6</v>
      </c>
      <c r="G1828" s="1565">
        <v>119.52</v>
      </c>
      <c r="H1828" s="1565">
        <v>9450.19</v>
      </c>
      <c r="I1828" s="1565" t="s">
        <v>8253</v>
      </c>
      <c r="J1828" s="1566">
        <v>0</v>
      </c>
      <c r="K1828" s="1554"/>
    </row>
    <row r="1829" spans="1:11" s="793" customFormat="1" ht="28.5" customHeight="1" x14ac:dyDescent="0.25">
      <c r="A1829" s="1565" t="s">
        <v>8663</v>
      </c>
      <c r="B1829" s="1566" t="s">
        <v>8664</v>
      </c>
      <c r="C1829" s="1565" t="s">
        <v>6</v>
      </c>
      <c r="D1829" s="1565">
        <v>119.52</v>
      </c>
      <c r="E1829" s="1565">
        <v>8530.43</v>
      </c>
      <c r="F1829" s="1565" t="s">
        <v>6</v>
      </c>
      <c r="G1829" s="1565">
        <v>119.52</v>
      </c>
      <c r="H1829" s="1565">
        <v>8530.43</v>
      </c>
      <c r="I1829" s="1565" t="s">
        <v>8253</v>
      </c>
      <c r="J1829" s="1566">
        <v>0</v>
      </c>
      <c r="K1829" s="1554"/>
    </row>
    <row r="1830" spans="1:11" s="793" customFormat="1" ht="28.5" customHeight="1" x14ac:dyDescent="0.25">
      <c r="A1830" s="1565" t="s">
        <v>8665</v>
      </c>
      <c r="B1830" s="1566" t="s">
        <v>8666</v>
      </c>
      <c r="C1830" s="1565" t="s">
        <v>6</v>
      </c>
      <c r="D1830" s="1565">
        <v>119.52</v>
      </c>
      <c r="E1830" s="1565">
        <v>4578.04</v>
      </c>
      <c r="F1830" s="1565" t="s">
        <v>6</v>
      </c>
      <c r="G1830" s="1565">
        <v>119.52</v>
      </c>
      <c r="H1830" s="1565">
        <v>4578.04</v>
      </c>
      <c r="I1830" s="1565" t="s">
        <v>8253</v>
      </c>
      <c r="J1830" s="1566">
        <v>0</v>
      </c>
      <c r="K1830" s="1554"/>
    </row>
    <row r="1831" spans="1:11" s="793" customFormat="1" ht="28.5" customHeight="1" x14ac:dyDescent="0.25">
      <c r="A1831" s="1565" t="s">
        <v>8667</v>
      </c>
      <c r="B1831" s="1566" t="s">
        <v>8668</v>
      </c>
      <c r="C1831" s="1565" t="s">
        <v>6</v>
      </c>
      <c r="D1831" s="1565">
        <v>119.52</v>
      </c>
      <c r="E1831" s="1565">
        <v>1613.44</v>
      </c>
      <c r="F1831" s="1565" t="s">
        <v>6</v>
      </c>
      <c r="G1831" s="1565">
        <v>119.52</v>
      </c>
      <c r="H1831" s="1565">
        <v>1613.44</v>
      </c>
      <c r="I1831" s="1565" t="s">
        <v>8253</v>
      </c>
      <c r="J1831" s="1566">
        <v>0</v>
      </c>
      <c r="K1831" s="1554"/>
    </row>
    <row r="1832" spans="1:11" s="793" customFormat="1" ht="28.5" customHeight="1" x14ac:dyDescent="0.25">
      <c r="A1832" s="1565" t="s">
        <v>8669</v>
      </c>
      <c r="B1832" s="1566" t="s">
        <v>8670</v>
      </c>
      <c r="C1832" s="1565" t="s">
        <v>6</v>
      </c>
      <c r="D1832" s="1565">
        <v>119.52</v>
      </c>
      <c r="E1832" s="1565">
        <v>3162.56</v>
      </c>
      <c r="F1832" s="1565" t="s">
        <v>6</v>
      </c>
      <c r="G1832" s="1565">
        <v>119.52</v>
      </c>
      <c r="H1832" s="1565">
        <v>3162.56</v>
      </c>
      <c r="I1832" s="1565" t="s">
        <v>8253</v>
      </c>
      <c r="J1832" s="1566">
        <v>0</v>
      </c>
      <c r="K1832" s="1554"/>
    </row>
    <row r="1833" spans="1:11" s="793" customFormat="1" ht="28.5" customHeight="1" x14ac:dyDescent="0.25">
      <c r="A1833" s="1565" t="s">
        <v>8671</v>
      </c>
      <c r="B1833" s="1566" t="s">
        <v>8672</v>
      </c>
      <c r="C1833" s="1565" t="s">
        <v>6</v>
      </c>
      <c r="D1833" s="1565">
        <v>119.52</v>
      </c>
      <c r="E1833" s="1565">
        <v>2731.24</v>
      </c>
      <c r="F1833" s="1565" t="s">
        <v>6</v>
      </c>
      <c r="G1833" s="1565">
        <v>119.52</v>
      </c>
      <c r="H1833" s="1565">
        <v>2731.24</v>
      </c>
      <c r="I1833" s="1565" t="s">
        <v>8253</v>
      </c>
      <c r="J1833" s="1566">
        <v>0</v>
      </c>
      <c r="K1833" s="1554"/>
    </row>
    <row r="1834" spans="1:11" s="793" customFormat="1" ht="28.5" customHeight="1" x14ac:dyDescent="0.25">
      <c r="A1834" s="1565" t="s">
        <v>8673</v>
      </c>
      <c r="B1834" s="1566" t="s">
        <v>8674</v>
      </c>
      <c r="C1834" s="1565" t="s">
        <v>6</v>
      </c>
      <c r="D1834" s="1565">
        <v>119.52</v>
      </c>
      <c r="E1834" s="1565">
        <v>2500.39</v>
      </c>
      <c r="F1834" s="1565" t="s">
        <v>6</v>
      </c>
      <c r="G1834" s="1565">
        <v>119.52</v>
      </c>
      <c r="H1834" s="1565">
        <v>2500.39</v>
      </c>
      <c r="I1834" s="1565" t="s">
        <v>8253</v>
      </c>
      <c r="J1834" s="1566">
        <v>0</v>
      </c>
      <c r="K1834" s="1554"/>
    </row>
    <row r="1835" spans="1:11" s="793" customFormat="1" ht="28.5" customHeight="1" x14ac:dyDescent="0.25">
      <c r="A1835" s="1565" t="s">
        <v>8675</v>
      </c>
      <c r="B1835" s="1566" t="s">
        <v>8676</v>
      </c>
      <c r="C1835" s="1565" t="s">
        <v>6</v>
      </c>
      <c r="D1835" s="1565">
        <v>119.52</v>
      </c>
      <c r="E1835" s="1565">
        <v>1139.5899999999999</v>
      </c>
      <c r="F1835" s="1565" t="s">
        <v>6</v>
      </c>
      <c r="G1835" s="1565">
        <v>119.52</v>
      </c>
      <c r="H1835" s="1565">
        <v>1139.58</v>
      </c>
      <c r="I1835" s="1565" t="s">
        <v>8253</v>
      </c>
      <c r="J1835" s="1566">
        <v>0</v>
      </c>
      <c r="K1835" s="1554"/>
    </row>
    <row r="1836" spans="1:11" s="793" customFormat="1" ht="28.5" customHeight="1" x14ac:dyDescent="0.25">
      <c r="A1836" s="1565" t="s">
        <v>8677</v>
      </c>
      <c r="B1836" s="1566" t="s">
        <v>8678</v>
      </c>
      <c r="C1836" s="1565" t="s">
        <v>6</v>
      </c>
      <c r="D1836" s="1565">
        <v>119.52</v>
      </c>
      <c r="E1836" s="1565">
        <v>1984.01</v>
      </c>
      <c r="F1836" s="1565" t="s">
        <v>6</v>
      </c>
      <c r="G1836" s="1565">
        <v>119.52</v>
      </c>
      <c r="H1836" s="1565">
        <v>1984.01</v>
      </c>
      <c r="I1836" s="1565" t="s">
        <v>8253</v>
      </c>
      <c r="J1836" s="1566">
        <v>0</v>
      </c>
      <c r="K1836" s="1554"/>
    </row>
    <row r="1837" spans="1:11" s="793" customFormat="1" ht="28.5" customHeight="1" x14ac:dyDescent="0.25">
      <c r="A1837" s="1565" t="s">
        <v>8679</v>
      </c>
      <c r="B1837" s="1566" t="s">
        <v>8680</v>
      </c>
      <c r="C1837" s="1565" t="s">
        <v>6</v>
      </c>
      <c r="D1837" s="1565">
        <v>119.52</v>
      </c>
      <c r="E1837" s="1565">
        <v>1668.11</v>
      </c>
      <c r="F1837" s="1565" t="s">
        <v>6</v>
      </c>
      <c r="G1837" s="1565">
        <v>119.52</v>
      </c>
      <c r="H1837" s="1565">
        <v>1668.11</v>
      </c>
      <c r="I1837" s="1565" t="s">
        <v>8253</v>
      </c>
      <c r="J1837" s="1566">
        <v>0</v>
      </c>
      <c r="K1837" s="1554"/>
    </row>
    <row r="1838" spans="1:11" s="793" customFormat="1" ht="28.5" customHeight="1" x14ac:dyDescent="0.25">
      <c r="A1838" s="1565" t="s">
        <v>8681</v>
      </c>
      <c r="B1838" s="1566" t="s">
        <v>8682</v>
      </c>
      <c r="C1838" s="1565" t="s">
        <v>6</v>
      </c>
      <c r="D1838" s="1565">
        <v>119.52</v>
      </c>
      <c r="E1838" s="1565">
        <v>1911.11</v>
      </c>
      <c r="F1838" s="1565" t="s">
        <v>6</v>
      </c>
      <c r="G1838" s="1565">
        <v>119.52</v>
      </c>
      <c r="H1838" s="1565">
        <v>1911.11</v>
      </c>
      <c r="I1838" s="1565" t="s">
        <v>8253</v>
      </c>
      <c r="J1838" s="1566">
        <v>0</v>
      </c>
      <c r="K1838" s="1554"/>
    </row>
    <row r="1839" spans="1:11" s="793" customFormat="1" ht="28.5" customHeight="1" x14ac:dyDescent="0.25">
      <c r="A1839" s="1565" t="s">
        <v>8683</v>
      </c>
      <c r="B1839" s="1566" t="s">
        <v>8684</v>
      </c>
      <c r="C1839" s="1565" t="s">
        <v>6</v>
      </c>
      <c r="D1839" s="1565">
        <v>119.52</v>
      </c>
      <c r="E1839" s="1565">
        <v>738.64</v>
      </c>
      <c r="F1839" s="1565" t="s">
        <v>6</v>
      </c>
      <c r="G1839" s="1565">
        <v>119.52</v>
      </c>
      <c r="H1839" s="1565">
        <v>738.64</v>
      </c>
      <c r="I1839" s="1565" t="s">
        <v>8253</v>
      </c>
      <c r="J1839" s="1566">
        <v>0</v>
      </c>
      <c r="K1839" s="1554"/>
    </row>
    <row r="1840" spans="1:11" s="793" customFormat="1" ht="28.5" customHeight="1" x14ac:dyDescent="0.25">
      <c r="A1840" s="1565" t="s">
        <v>8685</v>
      </c>
      <c r="B1840" s="1566" t="s">
        <v>8686</v>
      </c>
      <c r="C1840" s="1565" t="s">
        <v>6</v>
      </c>
      <c r="D1840" s="1565">
        <v>119.52</v>
      </c>
      <c r="E1840" s="1565">
        <v>1412.96</v>
      </c>
      <c r="F1840" s="1565" t="s">
        <v>6</v>
      </c>
      <c r="G1840" s="1565">
        <v>119.52</v>
      </c>
      <c r="H1840" s="1565">
        <v>1412.96</v>
      </c>
      <c r="I1840" s="1565" t="s">
        <v>8253</v>
      </c>
      <c r="J1840" s="1566">
        <v>0</v>
      </c>
      <c r="K1840" s="1554"/>
    </row>
    <row r="1841" spans="1:11" s="793" customFormat="1" ht="28.5" customHeight="1" x14ac:dyDescent="0.25">
      <c r="A1841" s="1565" t="s">
        <v>8687</v>
      </c>
      <c r="B1841" s="1566" t="s">
        <v>8688</v>
      </c>
      <c r="C1841" s="1565" t="s">
        <v>6</v>
      </c>
      <c r="D1841" s="1565">
        <v>119.52</v>
      </c>
      <c r="E1841" s="1565">
        <v>957.34</v>
      </c>
      <c r="F1841" s="1565" t="s">
        <v>6</v>
      </c>
      <c r="G1841" s="1565">
        <v>119.52</v>
      </c>
      <c r="H1841" s="1565">
        <v>957.34</v>
      </c>
      <c r="I1841" s="1565" t="s">
        <v>8253</v>
      </c>
      <c r="J1841" s="1566">
        <v>0</v>
      </c>
      <c r="K1841" s="1554"/>
    </row>
    <row r="1842" spans="1:11" s="793" customFormat="1" ht="28.5" customHeight="1" x14ac:dyDescent="0.25">
      <c r="A1842" s="1565" t="s">
        <v>8689</v>
      </c>
      <c r="B1842" s="1566" t="s">
        <v>8690</v>
      </c>
      <c r="C1842" s="1565" t="s">
        <v>6</v>
      </c>
      <c r="D1842" s="1565">
        <v>112.05</v>
      </c>
      <c r="E1842" s="1565">
        <v>903.7</v>
      </c>
      <c r="F1842" s="1565" t="s">
        <v>6</v>
      </c>
      <c r="G1842" s="1565">
        <v>112.05</v>
      </c>
      <c r="H1842" s="1565">
        <v>903.7</v>
      </c>
      <c r="I1842" s="1565" t="s">
        <v>8253</v>
      </c>
      <c r="J1842" s="1566">
        <v>0</v>
      </c>
      <c r="K1842" s="1554"/>
    </row>
    <row r="1843" spans="1:11" s="793" customFormat="1" ht="28.5" customHeight="1" x14ac:dyDescent="0.25">
      <c r="A1843" s="1565" t="s">
        <v>8691</v>
      </c>
      <c r="B1843" s="1566" t="s">
        <v>8692</v>
      </c>
      <c r="C1843" s="1565" t="s">
        <v>6</v>
      </c>
      <c r="D1843" s="1565">
        <v>112.05</v>
      </c>
      <c r="E1843" s="1565">
        <v>418.91</v>
      </c>
      <c r="F1843" s="1565" t="s">
        <v>6</v>
      </c>
      <c r="G1843" s="1565">
        <v>112.05</v>
      </c>
      <c r="H1843" s="1565">
        <v>418.91</v>
      </c>
      <c r="I1843" s="1565" t="s">
        <v>8253</v>
      </c>
      <c r="J1843" s="1566">
        <v>0</v>
      </c>
      <c r="K1843" s="1554"/>
    </row>
    <row r="1844" spans="1:11" s="793" customFormat="1" ht="28.5" customHeight="1" x14ac:dyDescent="0.25">
      <c r="A1844" s="1565" t="s">
        <v>8693</v>
      </c>
      <c r="B1844" s="1566" t="s">
        <v>8694</v>
      </c>
      <c r="C1844" s="1565" t="s">
        <v>6</v>
      </c>
      <c r="D1844" s="1565">
        <v>112.05</v>
      </c>
      <c r="E1844" s="1565">
        <v>595.09</v>
      </c>
      <c r="F1844" s="1565" t="s">
        <v>6</v>
      </c>
      <c r="G1844" s="1565">
        <v>112.05</v>
      </c>
      <c r="H1844" s="1565">
        <v>595.09</v>
      </c>
      <c r="I1844" s="1565" t="s">
        <v>8253</v>
      </c>
      <c r="J1844" s="1566">
        <v>0</v>
      </c>
      <c r="K1844" s="1554"/>
    </row>
    <row r="1845" spans="1:11" s="793" customFormat="1" ht="28.5" customHeight="1" x14ac:dyDescent="0.25">
      <c r="A1845" s="1565" t="s">
        <v>8695</v>
      </c>
      <c r="B1845" s="1566" t="s">
        <v>8696</v>
      </c>
      <c r="C1845" s="1565" t="s">
        <v>6</v>
      </c>
      <c r="D1845" s="1565">
        <v>112.05</v>
      </c>
      <c r="E1845" s="1565">
        <v>554.99</v>
      </c>
      <c r="F1845" s="1565" t="s">
        <v>6</v>
      </c>
      <c r="G1845" s="1565">
        <v>112.05</v>
      </c>
      <c r="H1845" s="1565">
        <v>554.99</v>
      </c>
      <c r="I1845" s="1565" t="s">
        <v>8253</v>
      </c>
      <c r="J1845" s="1566">
        <v>0</v>
      </c>
      <c r="K1845" s="1554"/>
    </row>
    <row r="1846" spans="1:11" s="793" customFormat="1" ht="28.5" customHeight="1" x14ac:dyDescent="0.25">
      <c r="A1846" s="1565" t="s">
        <v>8697</v>
      </c>
      <c r="B1846" s="1566" t="s">
        <v>8698</v>
      </c>
      <c r="C1846" s="1565" t="s">
        <v>6</v>
      </c>
      <c r="D1846" s="1565">
        <v>112.05</v>
      </c>
      <c r="E1846" s="1565">
        <v>663.71</v>
      </c>
      <c r="F1846" s="1565" t="s">
        <v>6</v>
      </c>
      <c r="G1846" s="1565">
        <v>112.05</v>
      </c>
      <c r="H1846" s="1565">
        <v>663.71</v>
      </c>
      <c r="I1846" s="1565" t="s">
        <v>8253</v>
      </c>
      <c r="J1846" s="1566">
        <v>0</v>
      </c>
      <c r="K1846" s="1554"/>
    </row>
    <row r="1847" spans="1:11" s="793" customFormat="1" ht="28.5" customHeight="1" x14ac:dyDescent="0.25">
      <c r="A1847" s="1565" t="s">
        <v>8699</v>
      </c>
      <c r="B1847" s="1566" t="s">
        <v>8700</v>
      </c>
      <c r="C1847" s="1565" t="s">
        <v>6</v>
      </c>
      <c r="D1847" s="1565">
        <v>112.05</v>
      </c>
      <c r="E1847" s="1565">
        <v>296.77999999999997</v>
      </c>
      <c r="F1847" s="1565" t="s">
        <v>6</v>
      </c>
      <c r="G1847" s="1565">
        <v>112.05</v>
      </c>
      <c r="H1847" s="1565">
        <v>296.77999999999997</v>
      </c>
      <c r="I1847" s="1565" t="s">
        <v>8253</v>
      </c>
      <c r="J1847" s="1566">
        <v>0</v>
      </c>
      <c r="K1847" s="1554"/>
    </row>
    <row r="1848" spans="1:11" s="793" customFormat="1" ht="28.5" customHeight="1" x14ac:dyDescent="0.25">
      <c r="A1848" s="1565" t="s">
        <v>8701</v>
      </c>
      <c r="B1848" s="1566" t="s">
        <v>8702</v>
      </c>
      <c r="C1848" s="1565" t="s">
        <v>6</v>
      </c>
      <c r="D1848" s="1565">
        <v>112.05</v>
      </c>
      <c r="E1848" s="1565">
        <v>434.07</v>
      </c>
      <c r="F1848" s="1565" t="s">
        <v>6</v>
      </c>
      <c r="G1848" s="1565">
        <v>112.05</v>
      </c>
      <c r="H1848" s="1565">
        <v>434.07</v>
      </c>
      <c r="I1848" s="1565" t="s">
        <v>8253</v>
      </c>
      <c r="J1848" s="1566">
        <v>0</v>
      </c>
      <c r="K1848" s="1554"/>
    </row>
    <row r="1849" spans="1:11" s="793" customFormat="1" ht="28.5" customHeight="1" x14ac:dyDescent="0.25">
      <c r="A1849" s="1565" t="s">
        <v>8703</v>
      </c>
      <c r="B1849" s="1566" t="s">
        <v>8704</v>
      </c>
      <c r="C1849" s="1565" t="s">
        <v>6</v>
      </c>
      <c r="D1849" s="1565">
        <v>112.05</v>
      </c>
      <c r="E1849" s="1565">
        <v>362.39</v>
      </c>
      <c r="F1849" s="1565" t="s">
        <v>6</v>
      </c>
      <c r="G1849" s="1565">
        <v>112.05</v>
      </c>
      <c r="H1849" s="1565">
        <v>362.39</v>
      </c>
      <c r="I1849" s="1565" t="s">
        <v>8253</v>
      </c>
      <c r="J1849" s="1566">
        <v>0</v>
      </c>
      <c r="K1849" s="1554"/>
    </row>
    <row r="1850" spans="1:11" s="793" customFormat="1" ht="28.5" customHeight="1" x14ac:dyDescent="0.25">
      <c r="A1850" s="1565" t="s">
        <v>8705</v>
      </c>
      <c r="B1850" s="1566" t="s">
        <v>8706</v>
      </c>
      <c r="C1850" s="1565" t="s">
        <v>6</v>
      </c>
      <c r="D1850" s="1565">
        <v>104.58</v>
      </c>
      <c r="E1850" s="1565">
        <v>511.65</v>
      </c>
      <c r="F1850" s="1565" t="s">
        <v>6</v>
      </c>
      <c r="G1850" s="1565">
        <v>104.58</v>
      </c>
      <c r="H1850" s="1565">
        <v>511.65</v>
      </c>
      <c r="I1850" s="1565" t="s">
        <v>8253</v>
      </c>
      <c r="J1850" s="1566">
        <v>0</v>
      </c>
      <c r="K1850" s="1554"/>
    </row>
    <row r="1851" spans="1:11" s="793" customFormat="1" ht="28.5" customHeight="1" x14ac:dyDescent="0.25">
      <c r="A1851" s="1565" t="s">
        <v>8707</v>
      </c>
      <c r="B1851" s="1566" t="s">
        <v>8708</v>
      </c>
      <c r="C1851" s="1565" t="s">
        <v>6</v>
      </c>
      <c r="D1851" s="1565">
        <v>104.58</v>
      </c>
      <c r="E1851" s="1565">
        <v>262.58</v>
      </c>
      <c r="F1851" s="1565" t="s">
        <v>6</v>
      </c>
      <c r="G1851" s="1565">
        <v>104.58</v>
      </c>
      <c r="H1851" s="1565">
        <v>262.58</v>
      </c>
      <c r="I1851" s="1565" t="s">
        <v>8253</v>
      </c>
      <c r="J1851" s="1566">
        <v>0</v>
      </c>
      <c r="K1851" s="1554"/>
    </row>
    <row r="1852" spans="1:11" s="793" customFormat="1" ht="28.5" customHeight="1" x14ac:dyDescent="0.25">
      <c r="A1852" s="1565" t="s">
        <v>8709</v>
      </c>
      <c r="B1852" s="1566" t="s">
        <v>8710</v>
      </c>
      <c r="C1852" s="1565" t="s">
        <v>6</v>
      </c>
      <c r="D1852" s="1565">
        <v>104.58</v>
      </c>
      <c r="E1852" s="1565">
        <v>364.64</v>
      </c>
      <c r="F1852" s="1565" t="s">
        <v>6</v>
      </c>
      <c r="G1852" s="1565">
        <v>104.58</v>
      </c>
      <c r="H1852" s="1565">
        <v>364.64</v>
      </c>
      <c r="I1852" s="1565" t="s">
        <v>8253</v>
      </c>
      <c r="J1852" s="1566">
        <v>0</v>
      </c>
      <c r="K1852" s="1554"/>
    </row>
    <row r="1853" spans="1:11" s="793" customFormat="1" ht="28.5" customHeight="1" x14ac:dyDescent="0.25">
      <c r="A1853" s="1565" t="s">
        <v>8711</v>
      </c>
      <c r="B1853" s="1566" t="s">
        <v>8712</v>
      </c>
      <c r="C1853" s="1565" t="s">
        <v>6</v>
      </c>
      <c r="D1853" s="1565">
        <v>104.58</v>
      </c>
      <c r="E1853" s="1565">
        <v>296.60000000000002</v>
      </c>
      <c r="F1853" s="1565" t="s">
        <v>6</v>
      </c>
      <c r="G1853" s="1565">
        <v>104.58</v>
      </c>
      <c r="H1853" s="1565">
        <v>296.60000000000002</v>
      </c>
      <c r="I1853" s="1565" t="s">
        <v>8253</v>
      </c>
      <c r="J1853" s="1566">
        <v>0</v>
      </c>
      <c r="K1853" s="1554"/>
    </row>
    <row r="1854" spans="1:11" s="793" customFormat="1" ht="28.5" customHeight="1" x14ac:dyDescent="0.25">
      <c r="A1854" s="1565" t="s">
        <v>8713</v>
      </c>
      <c r="B1854" s="1566" t="s">
        <v>8714</v>
      </c>
      <c r="C1854" s="1565" t="s">
        <v>6</v>
      </c>
      <c r="D1854" s="1565">
        <v>104.58</v>
      </c>
      <c r="E1854" s="1565">
        <v>390.15</v>
      </c>
      <c r="F1854" s="1565" t="s">
        <v>6</v>
      </c>
      <c r="G1854" s="1565">
        <v>104.58</v>
      </c>
      <c r="H1854" s="1565">
        <v>390.15</v>
      </c>
      <c r="I1854" s="1565" t="s">
        <v>8253</v>
      </c>
      <c r="J1854" s="1566">
        <v>0</v>
      </c>
      <c r="K1854" s="1554"/>
    </row>
    <row r="1855" spans="1:11" s="793" customFormat="1" ht="28.5" customHeight="1" x14ac:dyDescent="0.25">
      <c r="A1855" s="1565" t="s">
        <v>8715</v>
      </c>
      <c r="B1855" s="1566" t="s">
        <v>8716</v>
      </c>
      <c r="C1855" s="1565" t="s">
        <v>6</v>
      </c>
      <c r="D1855" s="1565">
        <v>104.58</v>
      </c>
      <c r="E1855" s="1565">
        <v>215.19</v>
      </c>
      <c r="F1855" s="1565" t="s">
        <v>6</v>
      </c>
      <c r="G1855" s="1565">
        <v>104.58</v>
      </c>
      <c r="H1855" s="1565">
        <v>215.19</v>
      </c>
      <c r="I1855" s="1565" t="s">
        <v>8253</v>
      </c>
      <c r="J1855" s="1566">
        <v>0</v>
      </c>
      <c r="K1855" s="1554"/>
    </row>
    <row r="1856" spans="1:11" s="793" customFormat="1" ht="28.5" customHeight="1" x14ac:dyDescent="0.25">
      <c r="A1856" s="1565" t="s">
        <v>8717</v>
      </c>
      <c r="B1856" s="1566" t="s">
        <v>8718</v>
      </c>
      <c r="C1856" s="1565" t="s">
        <v>6</v>
      </c>
      <c r="D1856" s="1565">
        <v>104.58</v>
      </c>
      <c r="E1856" s="1565">
        <v>286.88</v>
      </c>
      <c r="F1856" s="1565" t="s">
        <v>6</v>
      </c>
      <c r="G1856" s="1565">
        <v>104.58</v>
      </c>
      <c r="H1856" s="1565">
        <v>286.88</v>
      </c>
      <c r="I1856" s="1565" t="s">
        <v>8253</v>
      </c>
      <c r="J1856" s="1566">
        <v>0</v>
      </c>
      <c r="K1856" s="1554"/>
    </row>
    <row r="1857" spans="1:11" s="793" customFormat="1" ht="28.5" customHeight="1" x14ac:dyDescent="0.25">
      <c r="A1857" s="1565" t="s">
        <v>8719</v>
      </c>
      <c r="B1857" s="1566" t="s">
        <v>8720</v>
      </c>
      <c r="C1857" s="1565" t="s">
        <v>6</v>
      </c>
      <c r="D1857" s="1565">
        <v>104.58</v>
      </c>
      <c r="E1857" s="1565">
        <v>239.49</v>
      </c>
      <c r="F1857" s="1565" t="s">
        <v>6</v>
      </c>
      <c r="G1857" s="1565">
        <v>104.58</v>
      </c>
      <c r="H1857" s="1565">
        <v>239.49</v>
      </c>
      <c r="I1857" s="1565" t="s">
        <v>8253</v>
      </c>
      <c r="J1857" s="1566">
        <v>0</v>
      </c>
      <c r="K1857" s="1554"/>
    </row>
    <row r="1858" spans="1:11" s="793" customFormat="1" ht="28.5" customHeight="1" x14ac:dyDescent="0.25">
      <c r="A1858" s="1565" t="s">
        <v>8721</v>
      </c>
      <c r="B1858" s="1566" t="s">
        <v>8722</v>
      </c>
      <c r="C1858" s="1565" t="s">
        <v>6</v>
      </c>
      <c r="D1858" s="1565">
        <v>119.52</v>
      </c>
      <c r="E1858" s="1565">
        <v>1213.75</v>
      </c>
      <c r="F1858" s="1565" t="s">
        <v>6</v>
      </c>
      <c r="G1858" s="1565">
        <v>119.52</v>
      </c>
      <c r="H1858" s="1565">
        <v>1213.75</v>
      </c>
      <c r="I1858" s="1565" t="s">
        <v>8234</v>
      </c>
      <c r="J1858" s="1566">
        <v>0</v>
      </c>
      <c r="K1858" s="1554"/>
    </row>
    <row r="1859" spans="1:11" s="793" customFormat="1" ht="28.5" customHeight="1" x14ac:dyDescent="0.25">
      <c r="A1859" s="1565" t="s">
        <v>8723</v>
      </c>
      <c r="B1859" s="1566" t="s">
        <v>8724</v>
      </c>
      <c r="C1859" s="1565" t="s">
        <v>6</v>
      </c>
      <c r="D1859" s="1565">
        <v>134.46</v>
      </c>
      <c r="E1859" s="1565">
        <v>1811.31</v>
      </c>
      <c r="F1859" s="1565" t="s">
        <v>6</v>
      </c>
      <c r="G1859" s="1565">
        <v>134.46</v>
      </c>
      <c r="H1859" s="1565">
        <v>1811.31</v>
      </c>
      <c r="I1859" s="1565" t="s">
        <v>8234</v>
      </c>
      <c r="J1859" s="1566">
        <v>0</v>
      </c>
      <c r="K1859" s="1554"/>
    </row>
    <row r="1860" spans="1:11" s="793" customFormat="1" ht="28.5" customHeight="1" x14ac:dyDescent="0.25">
      <c r="A1860" s="1565" t="s">
        <v>8725</v>
      </c>
      <c r="B1860" s="1566" t="s">
        <v>8726</v>
      </c>
      <c r="C1860" s="1565" t="s">
        <v>6</v>
      </c>
      <c r="D1860" s="1565">
        <v>149.4</v>
      </c>
      <c r="E1860" s="1565">
        <v>2501.88</v>
      </c>
      <c r="F1860" s="1565" t="s">
        <v>6</v>
      </c>
      <c r="G1860" s="1565">
        <v>149.4</v>
      </c>
      <c r="H1860" s="1565">
        <v>2501.88</v>
      </c>
      <c r="I1860" s="1565" t="s">
        <v>8234</v>
      </c>
      <c r="J1860" s="1566">
        <v>0</v>
      </c>
      <c r="K1860" s="1554"/>
    </row>
    <row r="1861" spans="1:11" s="793" customFormat="1" ht="28.5" customHeight="1" x14ac:dyDescent="0.25">
      <c r="A1861" s="1565" t="s">
        <v>8727</v>
      </c>
      <c r="B1861" s="1566" t="s">
        <v>8728</v>
      </c>
      <c r="C1861" s="1565" t="s">
        <v>6</v>
      </c>
      <c r="D1861" s="1565">
        <v>179.28</v>
      </c>
      <c r="E1861" s="1565">
        <v>4861.6499999999996</v>
      </c>
      <c r="F1861" s="1565" t="s">
        <v>6</v>
      </c>
      <c r="G1861" s="1565">
        <v>179.28</v>
      </c>
      <c r="H1861" s="1565">
        <v>4861.6499999999996</v>
      </c>
      <c r="I1861" s="1565" t="s">
        <v>8234</v>
      </c>
      <c r="J1861" s="1566">
        <v>0</v>
      </c>
      <c r="K1861" s="1554"/>
    </row>
    <row r="1862" spans="1:11" s="793" customFormat="1" ht="28.5" customHeight="1" x14ac:dyDescent="0.25">
      <c r="A1862" s="1565" t="s">
        <v>8729</v>
      </c>
      <c r="B1862" s="1566" t="s">
        <v>8730</v>
      </c>
      <c r="C1862" s="1565" t="s">
        <v>6</v>
      </c>
      <c r="D1862" s="1565">
        <v>224.1</v>
      </c>
      <c r="E1862" s="1565">
        <v>15710</v>
      </c>
      <c r="F1862" s="1565" t="s">
        <v>6</v>
      </c>
      <c r="G1862" s="1565">
        <v>224.1</v>
      </c>
      <c r="H1862" s="1565">
        <v>15710</v>
      </c>
      <c r="I1862" s="1565" t="s">
        <v>8234</v>
      </c>
      <c r="J1862" s="1566">
        <v>0</v>
      </c>
      <c r="K1862" s="1554"/>
    </row>
    <row r="1863" spans="1:11" s="793" customFormat="1" ht="28.5" customHeight="1" x14ac:dyDescent="0.25">
      <c r="A1863" s="1565" t="s">
        <v>8731</v>
      </c>
      <c r="B1863" s="1566" t="s">
        <v>8732</v>
      </c>
      <c r="C1863" s="1565" t="s">
        <v>6</v>
      </c>
      <c r="D1863" s="1565">
        <v>224.1</v>
      </c>
      <c r="E1863" s="1565">
        <v>2406.2399999999998</v>
      </c>
      <c r="F1863" s="1565" t="s">
        <v>6</v>
      </c>
      <c r="G1863" s="1565">
        <v>224.1</v>
      </c>
      <c r="H1863" s="1565">
        <v>2406.2399999999998</v>
      </c>
      <c r="I1863" s="1565" t="s">
        <v>8733</v>
      </c>
      <c r="J1863" s="1566">
        <v>0</v>
      </c>
      <c r="K1863" s="1554"/>
    </row>
    <row r="1864" spans="1:11" s="793" customFormat="1" ht="28.5" customHeight="1" x14ac:dyDescent="0.25">
      <c r="A1864" s="1565" t="s">
        <v>8734</v>
      </c>
      <c r="B1864" s="1566" t="s">
        <v>8735</v>
      </c>
      <c r="C1864" s="1565" t="s">
        <v>6</v>
      </c>
      <c r="D1864" s="1565">
        <v>522.9</v>
      </c>
      <c r="E1864" s="1565">
        <v>5900.98</v>
      </c>
      <c r="F1864" s="1565" t="s">
        <v>6</v>
      </c>
      <c r="G1864" s="1565">
        <v>522.9</v>
      </c>
      <c r="H1864" s="1565">
        <v>5900.98</v>
      </c>
      <c r="I1864" s="1565" t="s">
        <v>8736</v>
      </c>
      <c r="J1864" s="1566">
        <v>0</v>
      </c>
      <c r="K1864" s="1554"/>
    </row>
    <row r="1865" spans="1:11" s="793" customFormat="1" ht="28.5" customHeight="1" x14ac:dyDescent="0.25">
      <c r="A1865" s="1565" t="s">
        <v>8737</v>
      </c>
      <c r="B1865" s="1566" t="s">
        <v>8738</v>
      </c>
      <c r="C1865" s="1565" t="s">
        <v>6</v>
      </c>
      <c r="D1865" s="1565">
        <v>915.08</v>
      </c>
      <c r="E1865" s="1565">
        <v>9914.58</v>
      </c>
      <c r="F1865" s="1565" t="s">
        <v>6</v>
      </c>
      <c r="G1865" s="1565">
        <v>915.08</v>
      </c>
      <c r="H1865" s="1565">
        <v>9914.58</v>
      </c>
      <c r="I1865" s="1565" t="s">
        <v>8739</v>
      </c>
      <c r="J1865" s="1566">
        <v>0</v>
      </c>
      <c r="K1865" s="1554"/>
    </row>
    <row r="1866" spans="1:11" s="793" customFormat="1" ht="28.5" customHeight="1" x14ac:dyDescent="0.25">
      <c r="A1866" s="1565" t="s">
        <v>8740</v>
      </c>
      <c r="B1866" s="1566" t="s">
        <v>8741</v>
      </c>
      <c r="C1866" s="1565" t="s">
        <v>6</v>
      </c>
      <c r="D1866" s="1565">
        <v>915.08</v>
      </c>
      <c r="E1866" s="1565">
        <v>4585.32</v>
      </c>
      <c r="F1866" s="1565" t="s">
        <v>6</v>
      </c>
      <c r="G1866" s="1565">
        <v>915.08</v>
      </c>
      <c r="H1866" s="1565">
        <v>4585.32</v>
      </c>
      <c r="I1866" s="1565" t="s">
        <v>8739</v>
      </c>
      <c r="J1866" s="1566">
        <v>0</v>
      </c>
      <c r="K1866" s="1554"/>
    </row>
    <row r="1867" spans="1:11" s="793" customFormat="1" ht="28.5" customHeight="1" x14ac:dyDescent="0.25">
      <c r="A1867" s="1565" t="s">
        <v>8742</v>
      </c>
      <c r="B1867" s="1566" t="s">
        <v>8743</v>
      </c>
      <c r="C1867" s="1565" t="s">
        <v>6</v>
      </c>
      <c r="D1867" s="1565">
        <v>921.3</v>
      </c>
      <c r="E1867" s="1565">
        <v>4377.96</v>
      </c>
      <c r="F1867" s="1565" t="s">
        <v>6</v>
      </c>
      <c r="G1867" s="1565">
        <v>921.3</v>
      </c>
      <c r="H1867" s="1565">
        <v>4377.96</v>
      </c>
      <c r="I1867" s="1565" t="s">
        <v>8739</v>
      </c>
      <c r="J1867" s="1566">
        <v>0</v>
      </c>
      <c r="K1867" s="1554"/>
    </row>
    <row r="1868" spans="1:11" s="793" customFormat="1" ht="28.5" customHeight="1" x14ac:dyDescent="0.25">
      <c r="A1868" s="1565" t="s">
        <v>8744</v>
      </c>
      <c r="B1868" s="1566" t="s">
        <v>8745</v>
      </c>
      <c r="C1868" s="1565" t="s">
        <v>6</v>
      </c>
      <c r="D1868" s="1565">
        <v>921.3</v>
      </c>
      <c r="E1868" s="1565">
        <v>4888.26</v>
      </c>
      <c r="F1868" s="1565" t="s">
        <v>6</v>
      </c>
      <c r="G1868" s="1565">
        <v>921.3</v>
      </c>
      <c r="H1868" s="1565">
        <v>4888.26</v>
      </c>
      <c r="I1868" s="1565" t="s">
        <v>8739</v>
      </c>
      <c r="J1868" s="1566">
        <v>0</v>
      </c>
      <c r="K1868" s="1554"/>
    </row>
    <row r="1869" spans="1:11" s="793" customFormat="1" ht="28.5" customHeight="1" x14ac:dyDescent="0.25">
      <c r="A1869" s="1565" t="s">
        <v>8746</v>
      </c>
      <c r="B1869" s="1566" t="s">
        <v>8747</v>
      </c>
      <c r="C1869" s="1565" t="s">
        <v>6</v>
      </c>
      <c r="D1869" s="1565">
        <v>119.52</v>
      </c>
      <c r="E1869" s="1565">
        <v>181.49</v>
      </c>
      <c r="F1869" s="1565" t="s">
        <v>6</v>
      </c>
      <c r="G1869" s="1565">
        <v>119.52</v>
      </c>
      <c r="H1869" s="1565">
        <v>181.49</v>
      </c>
      <c r="I1869" s="1565" t="s">
        <v>8253</v>
      </c>
      <c r="J1869" s="1566">
        <v>0</v>
      </c>
      <c r="K1869" s="1554"/>
    </row>
    <row r="1870" spans="1:11" s="793" customFormat="1" ht="28.5" customHeight="1" x14ac:dyDescent="0.25">
      <c r="A1870" s="1565" t="s">
        <v>8748</v>
      </c>
      <c r="B1870" s="1566" t="s">
        <v>8749</v>
      </c>
      <c r="C1870" s="1565" t="s">
        <v>6</v>
      </c>
      <c r="D1870" s="1565">
        <v>119.52</v>
      </c>
      <c r="E1870" s="1565">
        <v>217.93</v>
      </c>
      <c r="F1870" s="1565" t="s">
        <v>6</v>
      </c>
      <c r="G1870" s="1565">
        <v>119.52</v>
      </c>
      <c r="H1870" s="1565">
        <v>217.93</v>
      </c>
      <c r="I1870" s="1565" t="s">
        <v>8253</v>
      </c>
      <c r="J1870" s="1566">
        <v>0</v>
      </c>
      <c r="K1870" s="1554"/>
    </row>
    <row r="1871" spans="1:11" s="793" customFormat="1" ht="28.5" customHeight="1" x14ac:dyDescent="0.25">
      <c r="A1871" s="1565" t="s">
        <v>8750</v>
      </c>
      <c r="B1871" s="1566" t="s">
        <v>8751</v>
      </c>
      <c r="C1871" s="1565" t="s">
        <v>6</v>
      </c>
      <c r="D1871" s="1565">
        <v>119.52</v>
      </c>
      <c r="E1871" s="1565">
        <v>279.89999999999998</v>
      </c>
      <c r="F1871" s="1565" t="s">
        <v>6</v>
      </c>
      <c r="G1871" s="1565">
        <v>119.52</v>
      </c>
      <c r="H1871" s="1565">
        <v>279.89999999999998</v>
      </c>
      <c r="I1871" s="1565" t="s">
        <v>8253</v>
      </c>
      <c r="J1871" s="1566">
        <v>0</v>
      </c>
      <c r="K1871" s="1554"/>
    </row>
    <row r="1872" spans="1:11" s="793" customFormat="1" ht="28.5" customHeight="1" x14ac:dyDescent="0.25">
      <c r="A1872" s="1565" t="s">
        <v>8752</v>
      </c>
      <c r="B1872" s="1566" t="s">
        <v>8753</v>
      </c>
      <c r="C1872" s="1565" t="s">
        <v>6</v>
      </c>
      <c r="D1872" s="1565">
        <v>119.52</v>
      </c>
      <c r="E1872" s="1565">
        <v>329.71</v>
      </c>
      <c r="F1872" s="1565" t="s">
        <v>6</v>
      </c>
      <c r="G1872" s="1565">
        <v>119.52</v>
      </c>
      <c r="H1872" s="1565">
        <v>329.71</v>
      </c>
      <c r="I1872" s="1565" t="s">
        <v>8253</v>
      </c>
      <c r="J1872" s="1566">
        <v>0</v>
      </c>
      <c r="K1872" s="1554"/>
    </row>
    <row r="1873" spans="1:11" s="793" customFormat="1" ht="28.5" customHeight="1" x14ac:dyDescent="0.25">
      <c r="A1873" s="1565" t="s">
        <v>8754</v>
      </c>
      <c r="B1873" s="1566" t="s">
        <v>8755</v>
      </c>
      <c r="C1873" s="1565" t="s">
        <v>6</v>
      </c>
      <c r="D1873" s="1565">
        <v>186.75</v>
      </c>
      <c r="E1873" s="1565">
        <v>468.63</v>
      </c>
      <c r="F1873" s="1565" t="s">
        <v>6</v>
      </c>
      <c r="G1873" s="1565">
        <v>186.75</v>
      </c>
      <c r="H1873" s="1565">
        <v>468.63</v>
      </c>
      <c r="I1873" s="1565" t="s">
        <v>8253</v>
      </c>
      <c r="J1873" s="1566">
        <v>0</v>
      </c>
      <c r="K1873" s="1554"/>
    </row>
    <row r="1874" spans="1:11" s="793" customFormat="1" ht="28.5" customHeight="1" x14ac:dyDescent="0.25">
      <c r="A1874" s="1565" t="s">
        <v>8756</v>
      </c>
      <c r="B1874" s="1566" t="s">
        <v>8757</v>
      </c>
      <c r="C1874" s="1565" t="s">
        <v>6</v>
      </c>
      <c r="D1874" s="1565">
        <v>119.52</v>
      </c>
      <c r="E1874" s="1565">
        <v>667.48</v>
      </c>
      <c r="F1874" s="1565" t="s">
        <v>6</v>
      </c>
      <c r="G1874" s="1565">
        <v>119.52</v>
      </c>
      <c r="H1874" s="1565">
        <v>667.48</v>
      </c>
      <c r="I1874" s="1565" t="s">
        <v>8253</v>
      </c>
      <c r="J1874" s="1566">
        <v>0</v>
      </c>
      <c r="K1874" s="1554"/>
    </row>
    <row r="1875" spans="1:11" s="793" customFormat="1" ht="28.5" customHeight="1" x14ac:dyDescent="0.25">
      <c r="A1875" s="1565" t="s">
        <v>8758</v>
      </c>
      <c r="B1875" s="1566" t="s">
        <v>8759</v>
      </c>
      <c r="C1875" s="1565" t="s">
        <v>6</v>
      </c>
      <c r="D1875" s="1565">
        <v>186.75</v>
      </c>
      <c r="E1875" s="1565">
        <v>972.85</v>
      </c>
      <c r="F1875" s="1565" t="s">
        <v>6</v>
      </c>
      <c r="G1875" s="1565">
        <v>186.75</v>
      </c>
      <c r="H1875" s="1565">
        <v>972.85</v>
      </c>
      <c r="I1875" s="1565" t="s">
        <v>8253</v>
      </c>
      <c r="J1875" s="1566">
        <v>0</v>
      </c>
      <c r="K1875" s="1554"/>
    </row>
    <row r="1876" spans="1:11" s="793" customFormat="1" ht="28.5" customHeight="1" x14ac:dyDescent="0.25">
      <c r="A1876" s="1565" t="s">
        <v>8760</v>
      </c>
      <c r="B1876" s="1566" t="s">
        <v>8761</v>
      </c>
      <c r="C1876" s="1565" t="s">
        <v>6</v>
      </c>
      <c r="D1876" s="1565">
        <v>186.75</v>
      </c>
      <c r="E1876" s="1565">
        <v>1972.8</v>
      </c>
      <c r="F1876" s="1565" t="s">
        <v>6</v>
      </c>
      <c r="G1876" s="1565">
        <v>186.75</v>
      </c>
      <c r="H1876" s="1565">
        <v>1972.8</v>
      </c>
      <c r="I1876" s="1565" t="s">
        <v>8253</v>
      </c>
      <c r="J1876" s="1566">
        <v>0</v>
      </c>
      <c r="K1876" s="1554"/>
    </row>
    <row r="1877" spans="1:11" s="793" customFormat="1" ht="28.5" customHeight="1" x14ac:dyDescent="0.25">
      <c r="A1877" s="1565" t="s">
        <v>8762</v>
      </c>
      <c r="B1877" s="1566" t="s">
        <v>8763</v>
      </c>
      <c r="C1877" s="1565" t="s">
        <v>6</v>
      </c>
      <c r="D1877" s="1565">
        <v>373.5</v>
      </c>
      <c r="E1877" s="1565">
        <v>2748.82</v>
      </c>
      <c r="F1877" s="1565" t="s">
        <v>6</v>
      </c>
      <c r="G1877" s="1565">
        <v>373.5</v>
      </c>
      <c r="H1877" s="1565">
        <v>2748.82</v>
      </c>
      <c r="I1877" s="1565" t="s">
        <v>8253</v>
      </c>
      <c r="J1877" s="1566">
        <v>0</v>
      </c>
      <c r="K1877" s="1554"/>
    </row>
    <row r="1878" spans="1:11" s="793" customFormat="1" ht="28.5" customHeight="1" x14ac:dyDescent="0.25">
      <c r="A1878" s="1565" t="s">
        <v>8764</v>
      </c>
      <c r="B1878" s="1566" t="s">
        <v>8765</v>
      </c>
      <c r="C1878" s="1565" t="s">
        <v>6</v>
      </c>
      <c r="D1878" s="1565">
        <v>373.5</v>
      </c>
      <c r="E1878" s="1565">
        <v>4826.4799999999996</v>
      </c>
      <c r="F1878" s="1565" t="s">
        <v>6</v>
      </c>
      <c r="G1878" s="1565">
        <v>373.5</v>
      </c>
      <c r="H1878" s="1565">
        <v>4826.4799999999996</v>
      </c>
      <c r="I1878" s="1565" t="s">
        <v>8253</v>
      </c>
      <c r="J1878" s="1566">
        <v>0</v>
      </c>
      <c r="K1878" s="1554"/>
    </row>
    <row r="1879" spans="1:11" s="793" customFormat="1" ht="28.5" customHeight="1" x14ac:dyDescent="0.25">
      <c r="A1879" s="1565" t="s">
        <v>8766</v>
      </c>
      <c r="B1879" s="1566" t="s">
        <v>8767</v>
      </c>
      <c r="C1879" s="1565" t="s">
        <v>6</v>
      </c>
      <c r="D1879" s="1565">
        <v>119.52</v>
      </c>
      <c r="E1879" s="1565">
        <v>614.75</v>
      </c>
      <c r="F1879" s="1565" t="s">
        <v>6</v>
      </c>
      <c r="G1879" s="1565">
        <v>119.52</v>
      </c>
      <c r="H1879" s="1565">
        <v>614.75</v>
      </c>
      <c r="I1879" s="1565" t="s">
        <v>8768</v>
      </c>
      <c r="J1879" s="1566">
        <v>0</v>
      </c>
      <c r="K1879" s="1554"/>
    </row>
    <row r="1880" spans="1:11" s="793" customFormat="1" ht="28.5" customHeight="1" x14ac:dyDescent="0.25">
      <c r="A1880" s="1565" t="s">
        <v>8769</v>
      </c>
      <c r="B1880" s="1566" t="s">
        <v>8770</v>
      </c>
      <c r="C1880" s="1565" t="s">
        <v>6</v>
      </c>
      <c r="D1880" s="1565">
        <v>134.46</v>
      </c>
      <c r="E1880" s="1565">
        <v>813.79</v>
      </c>
      <c r="F1880" s="1565" t="s">
        <v>6</v>
      </c>
      <c r="G1880" s="1565">
        <v>134.46</v>
      </c>
      <c r="H1880" s="1565">
        <v>813.79</v>
      </c>
      <c r="I1880" s="1565" t="s">
        <v>8768</v>
      </c>
      <c r="J1880" s="1566">
        <v>0</v>
      </c>
      <c r="K1880" s="1554"/>
    </row>
    <row r="1881" spans="1:11" s="793" customFormat="1" ht="28.5" customHeight="1" x14ac:dyDescent="0.25">
      <c r="A1881" s="1565" t="s">
        <v>8771</v>
      </c>
      <c r="B1881" s="1566" t="s">
        <v>8772</v>
      </c>
      <c r="C1881" s="1565" t="s">
        <v>6</v>
      </c>
      <c r="D1881" s="1565">
        <v>149.4</v>
      </c>
      <c r="E1881" s="1565">
        <v>1018.37</v>
      </c>
      <c r="F1881" s="1565" t="s">
        <v>6</v>
      </c>
      <c r="G1881" s="1565">
        <v>149.4</v>
      </c>
      <c r="H1881" s="1565">
        <v>1018.37</v>
      </c>
      <c r="I1881" s="1565" t="s">
        <v>8768</v>
      </c>
      <c r="J1881" s="1566">
        <v>0</v>
      </c>
      <c r="K1881" s="1554"/>
    </row>
    <row r="1882" spans="1:11" s="793" customFormat="1" ht="28.5" customHeight="1" x14ac:dyDescent="0.25">
      <c r="A1882" s="1565" t="s">
        <v>8773</v>
      </c>
      <c r="B1882" s="1566" t="s">
        <v>8774</v>
      </c>
      <c r="C1882" s="1565" t="s">
        <v>6</v>
      </c>
      <c r="D1882" s="1565">
        <v>179.28</v>
      </c>
      <c r="E1882" s="1565">
        <v>1300.48</v>
      </c>
      <c r="F1882" s="1565" t="s">
        <v>6</v>
      </c>
      <c r="G1882" s="1565">
        <v>179.28</v>
      </c>
      <c r="H1882" s="1565">
        <v>1300.48</v>
      </c>
      <c r="I1882" s="1565" t="s">
        <v>8768</v>
      </c>
      <c r="J1882" s="1566">
        <v>0</v>
      </c>
      <c r="K1882" s="1554"/>
    </row>
    <row r="1883" spans="1:11" s="793" customFormat="1" ht="28.5" customHeight="1" x14ac:dyDescent="0.25">
      <c r="A1883" s="1565" t="s">
        <v>8775</v>
      </c>
      <c r="B1883" s="1566" t="s">
        <v>8776</v>
      </c>
      <c r="C1883" s="1565" t="s">
        <v>6</v>
      </c>
      <c r="D1883" s="1565">
        <v>224.1</v>
      </c>
      <c r="E1883" s="1565">
        <v>2102</v>
      </c>
      <c r="F1883" s="1565" t="s">
        <v>6</v>
      </c>
      <c r="G1883" s="1565">
        <v>224.1</v>
      </c>
      <c r="H1883" s="1565">
        <v>2102</v>
      </c>
      <c r="I1883" s="1565" t="s">
        <v>8768</v>
      </c>
      <c r="J1883" s="1566">
        <v>0</v>
      </c>
      <c r="K1883" s="1554"/>
    </row>
    <row r="1884" spans="1:11" s="793" customFormat="1" ht="28.5" customHeight="1" x14ac:dyDescent="0.25">
      <c r="A1884" s="1565" t="s">
        <v>8777</v>
      </c>
      <c r="B1884" s="1566" t="s">
        <v>8778</v>
      </c>
      <c r="C1884" s="1565" t="s">
        <v>6</v>
      </c>
      <c r="D1884" s="1565">
        <v>149.4</v>
      </c>
      <c r="E1884" s="1565">
        <v>9483.76</v>
      </c>
      <c r="F1884" s="1565" t="s">
        <v>6</v>
      </c>
      <c r="G1884" s="1565">
        <v>149.4</v>
      </c>
      <c r="H1884" s="1565">
        <v>9483.76</v>
      </c>
      <c r="I1884" s="1565" t="s">
        <v>8768</v>
      </c>
      <c r="J1884" s="1566">
        <v>0</v>
      </c>
      <c r="K1884" s="1554"/>
    </row>
    <row r="1885" spans="1:11" s="793" customFormat="1" ht="28.5" customHeight="1" x14ac:dyDescent="0.25">
      <c r="A1885" s="1565" t="s">
        <v>8779</v>
      </c>
      <c r="B1885" s="1566" t="s">
        <v>8780</v>
      </c>
      <c r="C1885" s="1565" t="s">
        <v>6</v>
      </c>
      <c r="D1885" s="1565">
        <v>149.4</v>
      </c>
      <c r="E1885" s="1565">
        <v>3196.13</v>
      </c>
      <c r="F1885" s="1565" t="s">
        <v>6</v>
      </c>
      <c r="G1885" s="1565">
        <v>149.4</v>
      </c>
      <c r="H1885" s="1565">
        <v>3196.13</v>
      </c>
      <c r="I1885" s="1565" t="s">
        <v>8768</v>
      </c>
      <c r="J1885" s="1566">
        <v>0</v>
      </c>
      <c r="K1885" s="1554"/>
    </row>
    <row r="1886" spans="1:11" s="793" customFormat="1" ht="28.5" customHeight="1" x14ac:dyDescent="0.25">
      <c r="A1886" s="1565" t="s">
        <v>8781</v>
      </c>
      <c r="B1886" s="1566" t="s">
        <v>8782</v>
      </c>
      <c r="C1886" s="1565" t="s">
        <v>6</v>
      </c>
      <c r="D1886" s="1565">
        <v>149.4</v>
      </c>
      <c r="E1886" s="1565">
        <v>2036.05</v>
      </c>
      <c r="F1886" s="1565" t="s">
        <v>6</v>
      </c>
      <c r="G1886" s="1565">
        <v>149.4</v>
      </c>
      <c r="H1886" s="1565">
        <v>2036.05</v>
      </c>
      <c r="I1886" s="1565" t="s">
        <v>8768</v>
      </c>
      <c r="J1886" s="1566">
        <v>0</v>
      </c>
      <c r="K1886" s="1554"/>
    </row>
    <row r="1887" spans="1:11" s="793" customFormat="1" ht="28.5" customHeight="1" x14ac:dyDescent="0.25">
      <c r="A1887" s="1565" t="s">
        <v>8783</v>
      </c>
      <c r="B1887" s="1566" t="s">
        <v>8784</v>
      </c>
      <c r="C1887" s="1565" t="s">
        <v>6</v>
      </c>
      <c r="D1887" s="1565">
        <v>149.4</v>
      </c>
      <c r="E1887" s="1565">
        <v>1465</v>
      </c>
      <c r="F1887" s="1565" t="s">
        <v>6</v>
      </c>
      <c r="G1887" s="1565">
        <v>149.4</v>
      </c>
      <c r="H1887" s="1565">
        <v>1465</v>
      </c>
      <c r="I1887" s="1565" t="s">
        <v>8768</v>
      </c>
      <c r="J1887" s="1566">
        <v>0</v>
      </c>
      <c r="K1887" s="1554"/>
    </row>
    <row r="1888" spans="1:11" s="793" customFormat="1" ht="28.5" customHeight="1" x14ac:dyDescent="0.25">
      <c r="A1888" s="1565" t="s">
        <v>8785</v>
      </c>
      <c r="B1888" s="1566" t="s">
        <v>8786</v>
      </c>
      <c r="C1888" s="1565" t="s">
        <v>6</v>
      </c>
      <c r="D1888" s="1565">
        <v>149.4</v>
      </c>
      <c r="E1888" s="1565">
        <v>645.36</v>
      </c>
      <c r="F1888" s="1565" t="s">
        <v>6</v>
      </c>
      <c r="G1888" s="1565">
        <v>149.4</v>
      </c>
      <c r="H1888" s="1565">
        <v>645.36</v>
      </c>
      <c r="I1888" s="1565" t="s">
        <v>8768</v>
      </c>
      <c r="J1888" s="1566">
        <v>0</v>
      </c>
      <c r="K1888" s="1554"/>
    </row>
    <row r="1889" spans="1:11" s="793" customFormat="1" ht="28.5" customHeight="1" x14ac:dyDescent="0.25">
      <c r="A1889" s="1565" t="s">
        <v>8787</v>
      </c>
      <c r="B1889" s="1566" t="s">
        <v>8788</v>
      </c>
      <c r="C1889" s="1565" t="s">
        <v>6</v>
      </c>
      <c r="D1889" s="1565">
        <v>119.52</v>
      </c>
      <c r="E1889" s="1565">
        <v>452.62</v>
      </c>
      <c r="F1889" s="1565" t="s">
        <v>6</v>
      </c>
      <c r="G1889" s="1565">
        <v>119.52</v>
      </c>
      <c r="H1889" s="1565">
        <v>452.62</v>
      </c>
      <c r="I1889" s="1565" t="s">
        <v>8768</v>
      </c>
      <c r="J1889" s="1566">
        <v>0</v>
      </c>
      <c r="K1889" s="1554"/>
    </row>
    <row r="1890" spans="1:11" s="793" customFormat="1" ht="28.5" customHeight="1" x14ac:dyDescent="0.25">
      <c r="A1890" s="1565" t="s">
        <v>8789</v>
      </c>
      <c r="B1890" s="1566" t="s">
        <v>8790</v>
      </c>
      <c r="C1890" s="1565" t="s">
        <v>6</v>
      </c>
      <c r="D1890" s="1565">
        <v>104.58</v>
      </c>
      <c r="E1890" s="1565">
        <v>373.87</v>
      </c>
      <c r="F1890" s="1565" t="s">
        <v>6</v>
      </c>
      <c r="G1890" s="1565">
        <v>104.58</v>
      </c>
      <c r="H1890" s="1565">
        <v>373.87</v>
      </c>
      <c r="I1890" s="1565" t="s">
        <v>8768</v>
      </c>
      <c r="J1890" s="1566">
        <v>0</v>
      </c>
      <c r="K1890" s="1554"/>
    </row>
    <row r="1891" spans="1:11" s="793" customFormat="1" ht="28.5" customHeight="1" x14ac:dyDescent="0.25">
      <c r="A1891" s="1565" t="s">
        <v>8791</v>
      </c>
      <c r="B1891" s="1566" t="s">
        <v>8792</v>
      </c>
      <c r="C1891" s="1565" t="s">
        <v>6</v>
      </c>
      <c r="D1891" s="1565">
        <v>104.58</v>
      </c>
      <c r="E1891" s="1565">
        <v>294.27</v>
      </c>
      <c r="F1891" s="1565" t="s">
        <v>6</v>
      </c>
      <c r="G1891" s="1565">
        <v>104.58</v>
      </c>
      <c r="H1891" s="1565">
        <v>294.27</v>
      </c>
      <c r="I1891" s="1565" t="s">
        <v>8768</v>
      </c>
      <c r="J1891" s="1566">
        <v>0</v>
      </c>
      <c r="K1891" s="1554"/>
    </row>
    <row r="1892" spans="1:11" s="793" customFormat="1" ht="28.5" customHeight="1" x14ac:dyDescent="0.25">
      <c r="A1892" s="1565" t="s">
        <v>8793</v>
      </c>
      <c r="B1892" s="1566" t="s">
        <v>8794</v>
      </c>
      <c r="C1892" s="1565" t="s">
        <v>6</v>
      </c>
      <c r="D1892" s="1565">
        <v>149.4</v>
      </c>
      <c r="E1892" s="1565">
        <v>1155.18</v>
      </c>
      <c r="F1892" s="1565" t="s">
        <v>6</v>
      </c>
      <c r="G1892" s="1565">
        <v>149.4</v>
      </c>
      <c r="H1892" s="1565">
        <v>1155.18</v>
      </c>
      <c r="I1892" s="1565" t="s">
        <v>8795</v>
      </c>
      <c r="J1892" s="1566">
        <v>0</v>
      </c>
      <c r="K1892" s="1554"/>
    </row>
    <row r="1893" spans="1:11" s="793" customFormat="1" ht="28.5" customHeight="1" x14ac:dyDescent="0.25">
      <c r="A1893" s="1565" t="s">
        <v>8796</v>
      </c>
      <c r="B1893" s="1566" t="s">
        <v>8797</v>
      </c>
      <c r="C1893" s="1565" t="s">
        <v>6</v>
      </c>
      <c r="D1893" s="1565">
        <v>149.4</v>
      </c>
      <c r="E1893" s="1565">
        <v>441.24</v>
      </c>
      <c r="F1893" s="1565" t="s">
        <v>6</v>
      </c>
      <c r="G1893" s="1565">
        <v>149.4</v>
      </c>
      <c r="H1893" s="1565">
        <v>441.24</v>
      </c>
      <c r="I1893" s="1565" t="s">
        <v>8795</v>
      </c>
      <c r="J1893" s="1566">
        <v>0</v>
      </c>
      <c r="K1893" s="1554"/>
    </row>
    <row r="1894" spans="1:11" s="793" customFormat="1" ht="28.5" customHeight="1" x14ac:dyDescent="0.25">
      <c r="A1894" s="1565" t="s">
        <v>8798</v>
      </c>
      <c r="B1894" s="1566" t="s">
        <v>8799</v>
      </c>
      <c r="C1894" s="1565" t="s">
        <v>6</v>
      </c>
      <c r="D1894" s="1565">
        <v>149.4</v>
      </c>
      <c r="E1894" s="1565">
        <v>375.63</v>
      </c>
      <c r="F1894" s="1565" t="s">
        <v>6</v>
      </c>
      <c r="G1894" s="1565">
        <v>149.4</v>
      </c>
      <c r="H1894" s="1565">
        <v>375.63</v>
      </c>
      <c r="I1894" s="1565" t="s">
        <v>8795</v>
      </c>
      <c r="J1894" s="1566">
        <v>0</v>
      </c>
      <c r="K1894" s="1554"/>
    </row>
    <row r="1895" spans="1:11" s="793" customFormat="1" ht="28.5" customHeight="1" x14ac:dyDescent="0.25">
      <c r="A1895" s="1565" t="s">
        <v>8800</v>
      </c>
      <c r="B1895" s="1566" t="s">
        <v>8801</v>
      </c>
      <c r="C1895" s="1565" t="s">
        <v>6</v>
      </c>
      <c r="D1895" s="1565">
        <v>149.4</v>
      </c>
      <c r="E1895" s="1565">
        <v>322.89999999999998</v>
      </c>
      <c r="F1895" s="1565" t="s">
        <v>6</v>
      </c>
      <c r="G1895" s="1565">
        <v>149.4</v>
      </c>
      <c r="H1895" s="1565">
        <v>322.89999999999998</v>
      </c>
      <c r="I1895" s="1565" t="s">
        <v>8795</v>
      </c>
      <c r="J1895" s="1566">
        <v>0</v>
      </c>
      <c r="K1895" s="1554"/>
    </row>
    <row r="1896" spans="1:11" s="793" customFormat="1" ht="28.5" customHeight="1" x14ac:dyDescent="0.25">
      <c r="A1896" s="1565" t="s">
        <v>8802</v>
      </c>
      <c r="B1896" s="1566" t="s">
        <v>8803</v>
      </c>
      <c r="C1896" s="1565" t="s">
        <v>6</v>
      </c>
      <c r="D1896" s="1565">
        <v>149.4</v>
      </c>
      <c r="E1896" s="1565">
        <v>249.52</v>
      </c>
      <c r="F1896" s="1565" t="s">
        <v>6</v>
      </c>
      <c r="G1896" s="1565">
        <v>149.4</v>
      </c>
      <c r="H1896" s="1565">
        <v>249.52</v>
      </c>
      <c r="I1896" s="1565" t="s">
        <v>8795</v>
      </c>
      <c r="J1896" s="1566">
        <v>0</v>
      </c>
      <c r="K1896" s="1554"/>
    </row>
    <row r="1897" spans="1:11" s="793" customFormat="1" ht="28.5" customHeight="1" x14ac:dyDescent="0.25">
      <c r="A1897" s="1565" t="s">
        <v>8804</v>
      </c>
      <c r="B1897" s="1566" t="s">
        <v>8805</v>
      </c>
      <c r="C1897" s="1565" t="s">
        <v>6</v>
      </c>
      <c r="D1897" s="1565">
        <v>119.52</v>
      </c>
      <c r="E1897" s="1565">
        <v>201.12</v>
      </c>
      <c r="F1897" s="1565" t="s">
        <v>6</v>
      </c>
      <c r="G1897" s="1565">
        <v>119.52</v>
      </c>
      <c r="H1897" s="1565">
        <v>201.12</v>
      </c>
      <c r="I1897" s="1565" t="s">
        <v>8795</v>
      </c>
      <c r="J1897" s="1566">
        <v>0</v>
      </c>
      <c r="K1897" s="1554"/>
    </row>
    <row r="1898" spans="1:11" s="793" customFormat="1" ht="28.5" customHeight="1" x14ac:dyDescent="0.25">
      <c r="A1898" s="1565" t="s">
        <v>8806</v>
      </c>
      <c r="B1898" s="1566" t="s">
        <v>8807</v>
      </c>
      <c r="C1898" s="1565" t="s">
        <v>1138</v>
      </c>
      <c r="D1898" s="1565">
        <v>89.64</v>
      </c>
      <c r="E1898" s="1565">
        <v>126.71</v>
      </c>
      <c r="F1898" s="1565" t="s">
        <v>51</v>
      </c>
      <c r="G1898" s="1565">
        <v>294.08999999999997</v>
      </c>
      <c r="H1898" s="1565">
        <v>415.73</v>
      </c>
      <c r="I1898" s="1565" t="s">
        <v>8808</v>
      </c>
      <c r="J1898" s="1566">
        <v>0</v>
      </c>
      <c r="K1898" s="1554"/>
    </row>
    <row r="1899" spans="1:11" s="793" customFormat="1" ht="28.5" customHeight="1" x14ac:dyDescent="0.25">
      <c r="A1899" s="1565" t="s">
        <v>8809</v>
      </c>
      <c r="B1899" s="1566" t="s">
        <v>8810</v>
      </c>
      <c r="C1899" s="1565" t="s">
        <v>1138</v>
      </c>
      <c r="D1899" s="1565">
        <v>89.64</v>
      </c>
      <c r="E1899" s="1565">
        <v>114.65</v>
      </c>
      <c r="F1899" s="1565" t="s">
        <v>51</v>
      </c>
      <c r="G1899" s="1565">
        <v>294.08999999999997</v>
      </c>
      <c r="H1899" s="1565">
        <v>376.14</v>
      </c>
      <c r="I1899" s="1565" t="s">
        <v>8808</v>
      </c>
      <c r="J1899" s="1566">
        <v>0</v>
      </c>
      <c r="K1899" s="1554"/>
    </row>
    <row r="1900" spans="1:11" s="793" customFormat="1" ht="28.5" customHeight="1" x14ac:dyDescent="0.25">
      <c r="A1900" s="1565" t="s">
        <v>8811</v>
      </c>
      <c r="B1900" s="1566" t="s">
        <v>8812</v>
      </c>
      <c r="C1900" s="1565" t="s">
        <v>6965</v>
      </c>
      <c r="D1900" s="1565">
        <v>0</v>
      </c>
      <c r="E1900" s="1565">
        <v>328.05</v>
      </c>
      <c r="F1900" s="1565" t="s">
        <v>6965</v>
      </c>
      <c r="G1900" s="1565">
        <v>0</v>
      </c>
      <c r="H1900" s="1565">
        <v>328.05</v>
      </c>
      <c r="I1900" s="1565" t="s">
        <v>8813</v>
      </c>
      <c r="J1900" s="1566">
        <v>0</v>
      </c>
      <c r="K1900" s="1554"/>
    </row>
    <row r="1901" spans="1:11" s="793" customFormat="1" ht="28.5" customHeight="1" x14ac:dyDescent="0.25">
      <c r="A1901" s="1565" t="s">
        <v>8814</v>
      </c>
      <c r="B1901" s="1566" t="s">
        <v>8815</v>
      </c>
      <c r="C1901" s="1565" t="s">
        <v>1138</v>
      </c>
      <c r="D1901" s="1565">
        <v>222.94</v>
      </c>
      <c r="E1901" s="1565">
        <v>1225.32</v>
      </c>
      <c r="F1901" s="1565" t="s">
        <v>51</v>
      </c>
      <c r="G1901" s="1565">
        <v>731.44</v>
      </c>
      <c r="H1901" s="1565">
        <v>4020.07</v>
      </c>
      <c r="I1901" s="1565" t="s">
        <v>8329</v>
      </c>
      <c r="J1901" s="1566">
        <v>0</v>
      </c>
      <c r="K1901" s="1554"/>
    </row>
    <row r="1902" spans="1:11" s="793" customFormat="1" ht="28.5" customHeight="1" x14ac:dyDescent="0.25">
      <c r="A1902" s="1565" t="s">
        <v>8816</v>
      </c>
      <c r="B1902" s="1566" t="s">
        <v>8817</v>
      </c>
      <c r="C1902" s="1565" t="s">
        <v>1138</v>
      </c>
      <c r="D1902" s="1565">
        <v>222.94</v>
      </c>
      <c r="E1902" s="1565">
        <v>492.67</v>
      </c>
      <c r="F1902" s="1565" t="s">
        <v>51</v>
      </c>
      <c r="G1902" s="1565">
        <v>731.44</v>
      </c>
      <c r="H1902" s="1565">
        <v>1616.38</v>
      </c>
      <c r="I1902" s="1565" t="s">
        <v>8329</v>
      </c>
      <c r="J1902" s="1566">
        <v>0</v>
      </c>
      <c r="K1902" s="1554"/>
    </row>
    <row r="1903" spans="1:11" s="793" customFormat="1" ht="28.5" customHeight="1" x14ac:dyDescent="0.25">
      <c r="A1903" s="1565" t="s">
        <v>8818</v>
      </c>
      <c r="B1903" s="1566" t="s">
        <v>8819</v>
      </c>
      <c r="C1903" s="1565" t="s">
        <v>1138</v>
      </c>
      <c r="D1903" s="1565">
        <v>222.94</v>
      </c>
      <c r="E1903" s="1565">
        <v>897.27</v>
      </c>
      <c r="F1903" s="1565" t="s">
        <v>51</v>
      </c>
      <c r="G1903" s="1565">
        <v>731.44</v>
      </c>
      <c r="H1903" s="1565">
        <v>2943.79</v>
      </c>
      <c r="I1903" s="1565" t="s">
        <v>8329</v>
      </c>
      <c r="J1903" s="1566">
        <v>0</v>
      </c>
      <c r="K1903" s="1554"/>
    </row>
    <row r="1904" spans="1:11" s="793" customFormat="1" ht="28.5" customHeight="1" x14ac:dyDescent="0.25">
      <c r="A1904" s="1565" t="s">
        <v>8820</v>
      </c>
      <c r="B1904" s="1566" t="s">
        <v>8821</v>
      </c>
      <c r="C1904" s="1565" t="s">
        <v>6</v>
      </c>
      <c r="D1904" s="1565">
        <v>65.36</v>
      </c>
      <c r="E1904" s="1565">
        <v>332.66</v>
      </c>
      <c r="F1904" s="1565" t="s">
        <v>6</v>
      </c>
      <c r="G1904" s="1565">
        <v>65.36</v>
      </c>
      <c r="H1904" s="1565">
        <v>332.66</v>
      </c>
      <c r="I1904" s="1565" t="s">
        <v>8822</v>
      </c>
      <c r="J1904" s="1566">
        <v>0</v>
      </c>
      <c r="K1904" s="1554"/>
    </row>
    <row r="1905" spans="1:11" s="793" customFormat="1" ht="28.5" customHeight="1" x14ac:dyDescent="0.25">
      <c r="A1905" s="1565" t="s">
        <v>3791</v>
      </c>
      <c r="B1905" s="1566" t="s">
        <v>8823</v>
      </c>
      <c r="C1905" s="1565" t="s">
        <v>1138</v>
      </c>
      <c r="D1905" s="1565">
        <v>17.93</v>
      </c>
      <c r="E1905" s="1565">
        <v>48.92</v>
      </c>
      <c r="F1905" s="1565" t="s">
        <v>51</v>
      </c>
      <c r="G1905" s="1565">
        <v>58.82</v>
      </c>
      <c r="H1905" s="1565">
        <v>160.51</v>
      </c>
      <c r="I1905" s="1565" t="s">
        <v>8824</v>
      </c>
      <c r="J1905" s="1566">
        <v>0</v>
      </c>
      <c r="K1905" s="1554"/>
    </row>
    <row r="1906" spans="1:11" s="793" customFormat="1" ht="28.5" customHeight="1" x14ac:dyDescent="0.25">
      <c r="A1906" s="1565" t="s">
        <v>3793</v>
      </c>
      <c r="B1906" s="1566" t="s">
        <v>3794</v>
      </c>
      <c r="C1906" s="1565" t="s">
        <v>1138</v>
      </c>
      <c r="D1906" s="1565">
        <v>17.93</v>
      </c>
      <c r="E1906" s="1565">
        <v>56.56</v>
      </c>
      <c r="F1906" s="1565" t="s">
        <v>51</v>
      </c>
      <c r="G1906" s="1565">
        <v>58.82</v>
      </c>
      <c r="H1906" s="1565">
        <v>185.55</v>
      </c>
      <c r="I1906" s="1565" t="s">
        <v>8824</v>
      </c>
      <c r="J1906" s="1566">
        <v>0</v>
      </c>
      <c r="K1906" s="1554"/>
    </row>
    <row r="1907" spans="1:11" s="793" customFormat="1" ht="28.5" customHeight="1" x14ac:dyDescent="0.25">
      <c r="A1907" s="1565" t="s">
        <v>3795</v>
      </c>
      <c r="B1907" s="1566" t="s">
        <v>3796</v>
      </c>
      <c r="C1907" s="1565" t="s">
        <v>1138</v>
      </c>
      <c r="D1907" s="1565">
        <v>17.93</v>
      </c>
      <c r="E1907" s="1565">
        <v>69.05</v>
      </c>
      <c r="F1907" s="1565" t="s">
        <v>51</v>
      </c>
      <c r="G1907" s="1565">
        <v>58.82</v>
      </c>
      <c r="H1907" s="1565">
        <v>226.55</v>
      </c>
      <c r="I1907" s="1565" t="s">
        <v>8824</v>
      </c>
      <c r="J1907" s="1566">
        <v>0</v>
      </c>
      <c r="K1907" s="1554"/>
    </row>
    <row r="1908" spans="1:11" s="793" customFormat="1" ht="28.5" customHeight="1" x14ac:dyDescent="0.25">
      <c r="A1908" s="1565" t="s">
        <v>3797</v>
      </c>
      <c r="B1908" s="1566" t="s">
        <v>3798</v>
      </c>
      <c r="C1908" s="1565" t="s">
        <v>1138</v>
      </c>
      <c r="D1908" s="1565">
        <v>17.93</v>
      </c>
      <c r="E1908" s="1565">
        <v>75.239999999999995</v>
      </c>
      <c r="F1908" s="1565" t="s">
        <v>51</v>
      </c>
      <c r="G1908" s="1565">
        <v>58.82</v>
      </c>
      <c r="H1908" s="1565">
        <v>246.86</v>
      </c>
      <c r="I1908" s="1565" t="s">
        <v>8824</v>
      </c>
      <c r="J1908" s="1566">
        <v>0</v>
      </c>
      <c r="K1908" s="1554"/>
    </row>
    <row r="1909" spans="1:11" s="793" customFormat="1" ht="28.5" customHeight="1" x14ac:dyDescent="0.25">
      <c r="A1909" s="1565" t="s">
        <v>3799</v>
      </c>
      <c r="B1909" s="1566" t="s">
        <v>3800</v>
      </c>
      <c r="C1909" s="1565" t="s">
        <v>1138</v>
      </c>
      <c r="D1909" s="1565">
        <v>17.93</v>
      </c>
      <c r="E1909" s="1565">
        <v>82.42</v>
      </c>
      <c r="F1909" s="1565" t="s">
        <v>51</v>
      </c>
      <c r="G1909" s="1565">
        <v>58.82</v>
      </c>
      <c r="H1909" s="1565">
        <v>270.39999999999998</v>
      </c>
      <c r="I1909" s="1565" t="s">
        <v>8824</v>
      </c>
      <c r="J1909" s="1566">
        <v>0</v>
      </c>
      <c r="K1909" s="1554"/>
    </row>
    <row r="1910" spans="1:11" s="793" customFormat="1" ht="28.5" customHeight="1" x14ac:dyDescent="0.25">
      <c r="A1910" s="1565" t="s">
        <v>3801</v>
      </c>
      <c r="B1910" s="1566" t="s">
        <v>3802</v>
      </c>
      <c r="C1910" s="1565" t="s">
        <v>1138</v>
      </c>
      <c r="D1910" s="1565">
        <v>17.93</v>
      </c>
      <c r="E1910" s="1565">
        <v>102.82</v>
      </c>
      <c r="F1910" s="1565" t="s">
        <v>51</v>
      </c>
      <c r="G1910" s="1565">
        <v>58.82</v>
      </c>
      <c r="H1910" s="1565">
        <v>337.34</v>
      </c>
      <c r="I1910" s="1565" t="s">
        <v>8824</v>
      </c>
      <c r="J1910" s="1566">
        <v>0</v>
      </c>
      <c r="K1910" s="1554"/>
    </row>
    <row r="1911" spans="1:11" s="793" customFormat="1" ht="28.5" customHeight="1" x14ac:dyDescent="0.25">
      <c r="A1911" s="1565" t="s">
        <v>3803</v>
      </c>
      <c r="B1911" s="1566" t="s">
        <v>3804</v>
      </c>
      <c r="C1911" s="1565" t="s">
        <v>1138</v>
      </c>
      <c r="D1911" s="1565">
        <v>44.82</v>
      </c>
      <c r="E1911" s="1565">
        <v>109.44</v>
      </c>
      <c r="F1911" s="1565" t="s">
        <v>51</v>
      </c>
      <c r="G1911" s="1565">
        <v>147.05000000000001</v>
      </c>
      <c r="H1911" s="1565">
        <v>359.06</v>
      </c>
      <c r="I1911" s="1565" t="s">
        <v>8824</v>
      </c>
      <c r="J1911" s="1566">
        <v>0</v>
      </c>
      <c r="K1911" s="1554"/>
    </row>
    <row r="1912" spans="1:11" s="793" customFormat="1" ht="28.5" customHeight="1" x14ac:dyDescent="0.25">
      <c r="A1912" s="1565" t="s">
        <v>3805</v>
      </c>
      <c r="B1912" s="1566" t="s">
        <v>3806</v>
      </c>
      <c r="C1912" s="1565" t="s">
        <v>1138</v>
      </c>
      <c r="D1912" s="1565">
        <v>44.82</v>
      </c>
      <c r="E1912" s="1565">
        <v>117.92</v>
      </c>
      <c r="F1912" s="1565" t="s">
        <v>51</v>
      </c>
      <c r="G1912" s="1565">
        <v>147.05000000000001</v>
      </c>
      <c r="H1912" s="1565">
        <v>386.86</v>
      </c>
      <c r="I1912" s="1565" t="s">
        <v>8824</v>
      </c>
      <c r="J1912" s="1566">
        <v>0</v>
      </c>
      <c r="K1912" s="1554"/>
    </row>
    <row r="1913" spans="1:11" s="793" customFormat="1" ht="28.5" customHeight="1" x14ac:dyDescent="0.25">
      <c r="A1913" s="1565" t="s">
        <v>3807</v>
      </c>
      <c r="B1913" s="1566" t="s">
        <v>3808</v>
      </c>
      <c r="C1913" s="1565" t="s">
        <v>1138</v>
      </c>
      <c r="D1913" s="1565">
        <v>44.82</v>
      </c>
      <c r="E1913" s="1565">
        <v>131.71</v>
      </c>
      <c r="F1913" s="1565" t="s">
        <v>51</v>
      </c>
      <c r="G1913" s="1565">
        <v>147.05000000000001</v>
      </c>
      <c r="H1913" s="1565">
        <v>432.13</v>
      </c>
      <c r="I1913" s="1565" t="s">
        <v>8824</v>
      </c>
      <c r="J1913" s="1566">
        <v>0</v>
      </c>
      <c r="K1913" s="1554"/>
    </row>
    <row r="1914" spans="1:11" s="793" customFormat="1" ht="28.5" customHeight="1" x14ac:dyDescent="0.25">
      <c r="A1914" s="1565" t="s">
        <v>3809</v>
      </c>
      <c r="B1914" s="1566" t="s">
        <v>3810</v>
      </c>
      <c r="C1914" s="1565" t="s">
        <v>1138</v>
      </c>
      <c r="D1914" s="1565">
        <v>44.82</v>
      </c>
      <c r="E1914" s="1565">
        <v>139.21</v>
      </c>
      <c r="F1914" s="1565" t="s">
        <v>51</v>
      </c>
      <c r="G1914" s="1565">
        <v>147.05000000000001</v>
      </c>
      <c r="H1914" s="1565">
        <v>456.71</v>
      </c>
      <c r="I1914" s="1565" t="s">
        <v>8824</v>
      </c>
      <c r="J1914" s="1566">
        <v>0</v>
      </c>
      <c r="K1914" s="1554"/>
    </row>
    <row r="1915" spans="1:11" s="793" customFormat="1" ht="28.5" customHeight="1" x14ac:dyDescent="0.25">
      <c r="A1915" s="1565" t="s">
        <v>3811</v>
      </c>
      <c r="B1915" s="1566" t="s">
        <v>3812</v>
      </c>
      <c r="C1915" s="1565" t="s">
        <v>1138</v>
      </c>
      <c r="D1915" s="1565">
        <v>44.82</v>
      </c>
      <c r="E1915" s="1565">
        <v>154.03</v>
      </c>
      <c r="F1915" s="1565" t="s">
        <v>51</v>
      </c>
      <c r="G1915" s="1565">
        <v>147.05000000000001</v>
      </c>
      <c r="H1915" s="1565">
        <v>505.36</v>
      </c>
      <c r="I1915" s="1565" t="s">
        <v>8824</v>
      </c>
      <c r="J1915" s="1566">
        <v>0</v>
      </c>
      <c r="K1915" s="1554"/>
    </row>
    <row r="1916" spans="1:11" s="793" customFormat="1" ht="28.5" customHeight="1" x14ac:dyDescent="0.25">
      <c r="A1916" s="1565" t="s">
        <v>3813</v>
      </c>
      <c r="B1916" s="1566" t="s">
        <v>3814</v>
      </c>
      <c r="C1916" s="1565" t="s">
        <v>1138</v>
      </c>
      <c r="D1916" s="1565">
        <v>44.82</v>
      </c>
      <c r="E1916" s="1565">
        <v>179.49</v>
      </c>
      <c r="F1916" s="1565" t="s">
        <v>51</v>
      </c>
      <c r="G1916" s="1565">
        <v>147.05000000000001</v>
      </c>
      <c r="H1916" s="1565">
        <v>588.88</v>
      </c>
      <c r="I1916" s="1565" t="s">
        <v>8824</v>
      </c>
      <c r="J1916" s="1566">
        <v>0</v>
      </c>
      <c r="K1916" s="1554"/>
    </row>
    <row r="1917" spans="1:11" s="793" customFormat="1" ht="28.5" customHeight="1" x14ac:dyDescent="0.25">
      <c r="A1917" s="1565" t="s">
        <v>3815</v>
      </c>
      <c r="B1917" s="1566" t="s">
        <v>3816</v>
      </c>
      <c r="C1917" s="1565" t="s">
        <v>1138</v>
      </c>
      <c r="D1917" s="1565">
        <v>8.9600000000000009</v>
      </c>
      <c r="E1917" s="1565">
        <v>26.9</v>
      </c>
      <c r="F1917" s="1565" t="s">
        <v>51</v>
      </c>
      <c r="G1917" s="1565">
        <v>29.41</v>
      </c>
      <c r="H1917" s="1565">
        <v>88.25</v>
      </c>
      <c r="I1917" s="1565" t="s">
        <v>8825</v>
      </c>
      <c r="J1917" s="1566">
        <v>0</v>
      </c>
      <c r="K1917" s="1554"/>
    </row>
    <row r="1918" spans="1:11" s="793" customFormat="1" ht="28.5" customHeight="1" x14ac:dyDescent="0.25">
      <c r="A1918" s="1565" t="s">
        <v>3817</v>
      </c>
      <c r="B1918" s="1566" t="s">
        <v>3818</v>
      </c>
      <c r="C1918" s="1565" t="s">
        <v>1138</v>
      </c>
      <c r="D1918" s="1565">
        <v>8.9600000000000009</v>
      </c>
      <c r="E1918" s="1565">
        <v>32.03</v>
      </c>
      <c r="F1918" s="1565" t="s">
        <v>51</v>
      </c>
      <c r="G1918" s="1565">
        <v>29.41</v>
      </c>
      <c r="H1918" s="1565">
        <v>105.09</v>
      </c>
      <c r="I1918" s="1565" t="s">
        <v>8825</v>
      </c>
      <c r="J1918" s="1566">
        <v>0</v>
      </c>
      <c r="K1918" s="1554"/>
    </row>
    <row r="1919" spans="1:11" s="793" customFormat="1" ht="28.5" customHeight="1" x14ac:dyDescent="0.25">
      <c r="A1919" s="1565" t="s">
        <v>3819</v>
      </c>
      <c r="B1919" s="1566" t="s">
        <v>3820</v>
      </c>
      <c r="C1919" s="1565" t="s">
        <v>1138</v>
      </c>
      <c r="D1919" s="1565">
        <v>8.9600000000000009</v>
      </c>
      <c r="E1919" s="1565">
        <v>37.24</v>
      </c>
      <c r="F1919" s="1565" t="s">
        <v>51</v>
      </c>
      <c r="G1919" s="1565">
        <v>29.41</v>
      </c>
      <c r="H1919" s="1565">
        <v>122.16</v>
      </c>
      <c r="I1919" s="1565" t="s">
        <v>8825</v>
      </c>
      <c r="J1919" s="1566">
        <v>0</v>
      </c>
      <c r="K1919" s="1554"/>
    </row>
    <row r="1920" spans="1:11" s="793" customFormat="1" ht="28.5" customHeight="1" x14ac:dyDescent="0.25">
      <c r="A1920" s="1565" t="s">
        <v>3821</v>
      </c>
      <c r="B1920" s="1566" t="s">
        <v>3822</v>
      </c>
      <c r="C1920" s="1565" t="s">
        <v>1138</v>
      </c>
      <c r="D1920" s="1565">
        <v>13.45</v>
      </c>
      <c r="E1920" s="1565">
        <v>48.08</v>
      </c>
      <c r="F1920" s="1565" t="s">
        <v>51</v>
      </c>
      <c r="G1920" s="1565">
        <v>44.11</v>
      </c>
      <c r="H1920" s="1565">
        <v>157.74</v>
      </c>
      <c r="I1920" s="1565" t="s">
        <v>8825</v>
      </c>
      <c r="J1920" s="1566">
        <v>0</v>
      </c>
      <c r="K1920" s="1554"/>
    </row>
    <row r="1921" spans="1:11" s="793" customFormat="1" ht="28.5" customHeight="1" x14ac:dyDescent="0.25">
      <c r="A1921" s="1565" t="s">
        <v>3823</v>
      </c>
      <c r="B1921" s="1566" t="s">
        <v>3824</v>
      </c>
      <c r="C1921" s="1565" t="s">
        <v>1138</v>
      </c>
      <c r="D1921" s="1565">
        <v>17.93</v>
      </c>
      <c r="E1921" s="1565">
        <v>56.52</v>
      </c>
      <c r="F1921" s="1565" t="s">
        <v>51</v>
      </c>
      <c r="G1921" s="1565">
        <v>58.82</v>
      </c>
      <c r="H1921" s="1565">
        <v>185.44</v>
      </c>
      <c r="I1921" s="1565" t="s">
        <v>8825</v>
      </c>
      <c r="J1921" s="1566">
        <v>0</v>
      </c>
      <c r="K1921" s="1554"/>
    </row>
    <row r="1922" spans="1:11" s="793" customFormat="1" ht="28.5" customHeight="1" x14ac:dyDescent="0.25">
      <c r="A1922" s="1565" t="s">
        <v>3825</v>
      </c>
      <c r="B1922" s="1566" t="s">
        <v>3826</v>
      </c>
      <c r="C1922" s="1565" t="s">
        <v>1138</v>
      </c>
      <c r="D1922" s="1565">
        <v>11.95</v>
      </c>
      <c r="E1922" s="1565">
        <v>58.61</v>
      </c>
      <c r="F1922" s="1565" t="s">
        <v>51</v>
      </c>
      <c r="G1922" s="1565">
        <v>39.21</v>
      </c>
      <c r="H1922" s="1565">
        <v>192.29</v>
      </c>
      <c r="I1922" s="1565" t="s">
        <v>8825</v>
      </c>
      <c r="J1922" s="1566">
        <v>0</v>
      </c>
      <c r="K1922" s="1554"/>
    </row>
    <row r="1923" spans="1:11" s="793" customFormat="1" ht="28.5" customHeight="1" x14ac:dyDescent="0.25">
      <c r="A1923" s="1565" t="s">
        <v>3827</v>
      </c>
      <c r="B1923" s="1566" t="s">
        <v>3828</v>
      </c>
      <c r="C1923" s="1565" t="s">
        <v>1138</v>
      </c>
      <c r="D1923" s="1565">
        <v>13.45</v>
      </c>
      <c r="E1923" s="1565">
        <v>68.31</v>
      </c>
      <c r="F1923" s="1565" t="s">
        <v>51</v>
      </c>
      <c r="G1923" s="1565">
        <v>44.11</v>
      </c>
      <c r="H1923" s="1565">
        <v>224.12</v>
      </c>
      <c r="I1923" s="1565" t="s">
        <v>8825</v>
      </c>
      <c r="J1923" s="1566">
        <v>0</v>
      </c>
      <c r="K1923" s="1554"/>
    </row>
    <row r="1924" spans="1:11" s="793" customFormat="1" ht="28.5" customHeight="1" x14ac:dyDescent="0.25">
      <c r="A1924" s="1565" t="s">
        <v>3829</v>
      </c>
      <c r="B1924" s="1566" t="s">
        <v>3830</v>
      </c>
      <c r="C1924" s="1565" t="s">
        <v>1138</v>
      </c>
      <c r="D1924" s="1565">
        <v>17.93</v>
      </c>
      <c r="E1924" s="1565">
        <v>95.88</v>
      </c>
      <c r="F1924" s="1565" t="s">
        <v>51</v>
      </c>
      <c r="G1924" s="1565">
        <v>58.82</v>
      </c>
      <c r="H1924" s="1565">
        <v>314.55</v>
      </c>
      <c r="I1924" s="1565" t="s">
        <v>8825</v>
      </c>
      <c r="J1924" s="1566">
        <v>0</v>
      </c>
      <c r="K1924" s="1554"/>
    </row>
    <row r="1925" spans="1:11" s="793" customFormat="1" ht="28.5" customHeight="1" x14ac:dyDescent="0.25">
      <c r="A1925" s="1565" t="s">
        <v>3831</v>
      </c>
      <c r="B1925" s="1566" t="s">
        <v>3832</v>
      </c>
      <c r="C1925" s="1565" t="s">
        <v>1138</v>
      </c>
      <c r="D1925" s="1565">
        <v>26.89</v>
      </c>
      <c r="E1925" s="1565">
        <v>56.1</v>
      </c>
      <c r="F1925" s="1565" t="s">
        <v>51</v>
      </c>
      <c r="G1925" s="1565">
        <v>88.23</v>
      </c>
      <c r="H1925" s="1565">
        <v>184.06</v>
      </c>
      <c r="I1925" s="1565" t="s">
        <v>8825</v>
      </c>
      <c r="J1925" s="1566">
        <v>0</v>
      </c>
      <c r="K1925" s="1554"/>
    </row>
    <row r="1926" spans="1:11" s="793" customFormat="1" ht="28.5" customHeight="1" x14ac:dyDescent="0.25">
      <c r="A1926" s="1565" t="s">
        <v>3833</v>
      </c>
      <c r="B1926" s="1566" t="s">
        <v>3834</v>
      </c>
      <c r="C1926" s="1565" t="s">
        <v>1138</v>
      </c>
      <c r="D1926" s="1565">
        <v>26.89</v>
      </c>
      <c r="E1926" s="1565">
        <v>72.37</v>
      </c>
      <c r="F1926" s="1565" t="s">
        <v>51</v>
      </c>
      <c r="G1926" s="1565">
        <v>88.23</v>
      </c>
      <c r="H1926" s="1565">
        <v>237.44</v>
      </c>
      <c r="I1926" s="1565" t="s">
        <v>8825</v>
      </c>
      <c r="J1926" s="1566">
        <v>0</v>
      </c>
      <c r="K1926" s="1554"/>
    </row>
    <row r="1927" spans="1:11" s="793" customFormat="1" ht="28.5" customHeight="1" x14ac:dyDescent="0.25">
      <c r="A1927" s="1565" t="s">
        <v>3835</v>
      </c>
      <c r="B1927" s="1566" t="s">
        <v>3836</v>
      </c>
      <c r="C1927" s="1565" t="s">
        <v>1138</v>
      </c>
      <c r="D1927" s="1565">
        <v>26.89</v>
      </c>
      <c r="E1927" s="1565">
        <v>72.56</v>
      </c>
      <c r="F1927" s="1565" t="s">
        <v>51</v>
      </c>
      <c r="G1927" s="1565">
        <v>88.23</v>
      </c>
      <c r="H1927" s="1565">
        <v>238.07</v>
      </c>
      <c r="I1927" s="1565" t="s">
        <v>8825</v>
      </c>
      <c r="J1927" s="1566">
        <v>0</v>
      </c>
      <c r="K1927" s="1554"/>
    </row>
    <row r="1928" spans="1:11" s="793" customFormat="1" ht="28.5" customHeight="1" x14ac:dyDescent="0.25">
      <c r="A1928" s="1565" t="s">
        <v>3837</v>
      </c>
      <c r="B1928" s="1566" t="s">
        <v>3838</v>
      </c>
      <c r="C1928" s="1565" t="s">
        <v>1138</v>
      </c>
      <c r="D1928" s="1565">
        <v>26.89</v>
      </c>
      <c r="E1928" s="1565">
        <v>96.61</v>
      </c>
      <c r="F1928" s="1565" t="s">
        <v>51</v>
      </c>
      <c r="G1928" s="1565">
        <v>88.23</v>
      </c>
      <c r="H1928" s="1565">
        <v>316.95999999999998</v>
      </c>
      <c r="I1928" s="1565" t="s">
        <v>8825</v>
      </c>
      <c r="J1928" s="1566">
        <v>0</v>
      </c>
      <c r="K1928" s="1554"/>
    </row>
    <row r="1929" spans="1:11" s="793" customFormat="1" ht="28.5" customHeight="1" x14ac:dyDescent="0.25">
      <c r="A1929" s="1565" t="s">
        <v>3839</v>
      </c>
      <c r="B1929" s="1566" t="s">
        <v>3840</v>
      </c>
      <c r="C1929" s="1565" t="s">
        <v>1138</v>
      </c>
      <c r="D1929" s="1565">
        <v>35.86</v>
      </c>
      <c r="E1929" s="1565">
        <v>112.4</v>
      </c>
      <c r="F1929" s="1565" t="s">
        <v>51</v>
      </c>
      <c r="G1929" s="1565">
        <v>117.64</v>
      </c>
      <c r="H1929" s="1565">
        <v>368.78</v>
      </c>
      <c r="I1929" s="1565" t="s">
        <v>8825</v>
      </c>
      <c r="J1929" s="1566">
        <v>0</v>
      </c>
      <c r="K1929" s="1554"/>
    </row>
    <row r="1930" spans="1:11" s="793" customFormat="1" ht="28.5" customHeight="1" x14ac:dyDescent="0.25">
      <c r="A1930" s="1565" t="s">
        <v>3841</v>
      </c>
      <c r="B1930" s="1566" t="s">
        <v>3842</v>
      </c>
      <c r="C1930" s="1565" t="s">
        <v>1138</v>
      </c>
      <c r="D1930" s="1565">
        <v>44.82</v>
      </c>
      <c r="E1930" s="1565">
        <v>113.89</v>
      </c>
      <c r="F1930" s="1565" t="s">
        <v>51</v>
      </c>
      <c r="G1930" s="1565">
        <v>147.05000000000001</v>
      </c>
      <c r="H1930" s="1565">
        <v>373.66</v>
      </c>
      <c r="I1930" s="1565" t="s">
        <v>8825</v>
      </c>
      <c r="J1930" s="1566">
        <v>0</v>
      </c>
      <c r="K1930" s="1554"/>
    </row>
    <row r="1931" spans="1:11" s="793" customFormat="1" ht="28.5" customHeight="1" x14ac:dyDescent="0.25">
      <c r="A1931" s="1565" t="s">
        <v>3843</v>
      </c>
      <c r="B1931" s="1566" t="s">
        <v>3844</v>
      </c>
      <c r="C1931" s="1565" t="s">
        <v>1138</v>
      </c>
      <c r="D1931" s="1565">
        <v>55.28</v>
      </c>
      <c r="E1931" s="1565">
        <v>138.18</v>
      </c>
      <c r="F1931" s="1565" t="s">
        <v>51</v>
      </c>
      <c r="G1931" s="1565">
        <v>181.36</v>
      </c>
      <c r="H1931" s="1565">
        <v>453.36</v>
      </c>
      <c r="I1931" s="1565" t="s">
        <v>8825</v>
      </c>
      <c r="J1931" s="1566">
        <v>0</v>
      </c>
      <c r="K1931" s="1554"/>
    </row>
    <row r="1932" spans="1:11" s="793" customFormat="1" ht="28.5" customHeight="1" x14ac:dyDescent="0.25">
      <c r="A1932" s="1565" t="s">
        <v>3845</v>
      </c>
      <c r="B1932" s="1566" t="s">
        <v>3846</v>
      </c>
      <c r="C1932" s="1565" t="s">
        <v>1138</v>
      </c>
      <c r="D1932" s="1565">
        <v>68.72</v>
      </c>
      <c r="E1932" s="1565">
        <v>185.01</v>
      </c>
      <c r="F1932" s="1565" t="s">
        <v>51</v>
      </c>
      <c r="G1932" s="1565">
        <v>225.47</v>
      </c>
      <c r="H1932" s="1565">
        <v>606.98</v>
      </c>
      <c r="I1932" s="1565" t="s">
        <v>8825</v>
      </c>
      <c r="J1932" s="1566">
        <v>0</v>
      </c>
      <c r="K1932" s="1554"/>
    </row>
    <row r="1933" spans="1:11" s="793" customFormat="1" ht="28.5" customHeight="1" x14ac:dyDescent="0.25">
      <c r="A1933" s="1565" t="s">
        <v>3847</v>
      </c>
      <c r="B1933" s="1566" t="s">
        <v>3848</v>
      </c>
      <c r="C1933" s="1565" t="s">
        <v>1138</v>
      </c>
      <c r="D1933" s="1565">
        <v>10.27</v>
      </c>
      <c r="E1933" s="1565">
        <v>61.15</v>
      </c>
      <c r="F1933" s="1565" t="s">
        <v>51</v>
      </c>
      <c r="G1933" s="1565">
        <v>33.700000000000003</v>
      </c>
      <c r="H1933" s="1565">
        <v>200.63</v>
      </c>
      <c r="I1933" s="1565" t="s">
        <v>8826</v>
      </c>
      <c r="J1933" s="1566">
        <v>0</v>
      </c>
      <c r="K1933" s="1554"/>
    </row>
    <row r="1934" spans="1:11" s="793" customFormat="1" ht="28.5" customHeight="1" x14ac:dyDescent="0.25">
      <c r="A1934" s="1565" t="s">
        <v>3849</v>
      </c>
      <c r="B1934" s="1566" t="s">
        <v>3850</v>
      </c>
      <c r="C1934" s="1565" t="s">
        <v>1138</v>
      </c>
      <c r="D1934" s="1565">
        <v>10.27</v>
      </c>
      <c r="E1934" s="1565">
        <v>55.56</v>
      </c>
      <c r="F1934" s="1565" t="s">
        <v>51</v>
      </c>
      <c r="G1934" s="1565">
        <v>33.700000000000003</v>
      </c>
      <c r="H1934" s="1565">
        <v>182.3</v>
      </c>
      <c r="I1934" s="1565" t="s">
        <v>8826</v>
      </c>
      <c r="J1934" s="1566">
        <v>0</v>
      </c>
      <c r="K1934" s="1554"/>
    </row>
    <row r="1935" spans="1:11" s="793" customFormat="1" ht="28.5" customHeight="1" x14ac:dyDescent="0.25">
      <c r="A1935" s="1565" t="s">
        <v>3851</v>
      </c>
      <c r="B1935" s="1566" t="s">
        <v>3852</v>
      </c>
      <c r="C1935" s="1565" t="s">
        <v>1138</v>
      </c>
      <c r="D1935" s="1565">
        <v>17.55</v>
      </c>
      <c r="E1935" s="1565">
        <v>70.47</v>
      </c>
      <c r="F1935" s="1565" t="s">
        <v>51</v>
      </c>
      <c r="G1935" s="1565">
        <v>57.59</v>
      </c>
      <c r="H1935" s="1565">
        <v>231.2</v>
      </c>
      <c r="I1935" s="1565" t="s">
        <v>8826</v>
      </c>
      <c r="J1935" s="1566">
        <v>0</v>
      </c>
      <c r="K1935" s="1554"/>
    </row>
    <row r="1936" spans="1:11" s="793" customFormat="1" ht="28.5" customHeight="1" x14ac:dyDescent="0.25">
      <c r="A1936" s="1565" t="s">
        <v>3853</v>
      </c>
      <c r="B1936" s="1566" t="s">
        <v>3854</v>
      </c>
      <c r="C1936" s="1565" t="s">
        <v>1138</v>
      </c>
      <c r="D1936" s="1565">
        <v>19.05</v>
      </c>
      <c r="E1936" s="1565">
        <v>82.82</v>
      </c>
      <c r="F1936" s="1565" t="s">
        <v>51</v>
      </c>
      <c r="G1936" s="1565">
        <v>62.5</v>
      </c>
      <c r="H1936" s="1565">
        <v>271.73</v>
      </c>
      <c r="I1936" s="1565" t="s">
        <v>8826</v>
      </c>
      <c r="J1936" s="1566">
        <v>0</v>
      </c>
      <c r="K1936" s="1554"/>
    </row>
    <row r="1937" spans="1:11" s="793" customFormat="1" ht="28.5" customHeight="1" x14ac:dyDescent="0.25">
      <c r="A1937" s="1565" t="s">
        <v>3855</v>
      </c>
      <c r="B1937" s="1566" t="s">
        <v>3856</v>
      </c>
      <c r="C1937" s="1565" t="s">
        <v>1138</v>
      </c>
      <c r="D1937" s="1565">
        <v>19.05</v>
      </c>
      <c r="E1937" s="1565">
        <v>93.85</v>
      </c>
      <c r="F1937" s="1565" t="s">
        <v>51</v>
      </c>
      <c r="G1937" s="1565">
        <v>62.5</v>
      </c>
      <c r="H1937" s="1565">
        <v>307.91000000000003</v>
      </c>
      <c r="I1937" s="1565" t="s">
        <v>8826</v>
      </c>
      <c r="J1937" s="1566">
        <v>0</v>
      </c>
      <c r="K1937" s="1554"/>
    </row>
    <row r="1938" spans="1:11" s="793" customFormat="1" ht="28.5" customHeight="1" x14ac:dyDescent="0.25">
      <c r="A1938" s="1565" t="s">
        <v>3857</v>
      </c>
      <c r="B1938" s="1566" t="s">
        <v>8827</v>
      </c>
      <c r="C1938" s="1565" t="s">
        <v>1138</v>
      </c>
      <c r="D1938" s="1565">
        <v>30.63</v>
      </c>
      <c r="E1938" s="1565">
        <v>126.26</v>
      </c>
      <c r="F1938" s="1565" t="s">
        <v>51</v>
      </c>
      <c r="G1938" s="1565">
        <v>100.48</v>
      </c>
      <c r="H1938" s="1565">
        <v>414.24</v>
      </c>
      <c r="I1938" s="1565" t="s">
        <v>8826</v>
      </c>
      <c r="J1938" s="1566">
        <v>0</v>
      </c>
      <c r="K1938" s="1554"/>
    </row>
    <row r="1939" spans="1:11" s="793" customFormat="1" ht="28.5" customHeight="1" x14ac:dyDescent="0.25">
      <c r="A1939" s="1565" t="s">
        <v>3859</v>
      </c>
      <c r="B1939" s="1566" t="s">
        <v>3860</v>
      </c>
      <c r="C1939" s="1565" t="s">
        <v>1138</v>
      </c>
      <c r="D1939" s="1565">
        <v>32.119999999999997</v>
      </c>
      <c r="E1939" s="1565">
        <v>177.64</v>
      </c>
      <c r="F1939" s="1565" t="s">
        <v>51</v>
      </c>
      <c r="G1939" s="1565">
        <v>105.38</v>
      </c>
      <c r="H1939" s="1565">
        <v>582.79</v>
      </c>
      <c r="I1939" s="1565" t="s">
        <v>8826</v>
      </c>
      <c r="J1939" s="1566">
        <v>0</v>
      </c>
      <c r="K1939" s="1554"/>
    </row>
    <row r="1940" spans="1:11" s="793" customFormat="1" ht="28.5" customHeight="1" x14ac:dyDescent="0.25">
      <c r="A1940" s="1565" t="s">
        <v>3861</v>
      </c>
      <c r="B1940" s="1566" t="s">
        <v>8828</v>
      </c>
      <c r="C1940" s="1565" t="s">
        <v>1138</v>
      </c>
      <c r="D1940" s="1565">
        <v>4.4800000000000004</v>
      </c>
      <c r="E1940" s="1565">
        <v>11.06</v>
      </c>
      <c r="F1940" s="1565" t="s">
        <v>51</v>
      </c>
      <c r="G1940" s="1565">
        <v>14.7</v>
      </c>
      <c r="H1940" s="1565">
        <v>36.28</v>
      </c>
      <c r="I1940" s="1565" t="s">
        <v>8829</v>
      </c>
      <c r="J1940" s="1566">
        <v>0</v>
      </c>
      <c r="K1940" s="1554"/>
    </row>
    <row r="1941" spans="1:11" s="793" customFormat="1" ht="28.5" customHeight="1" x14ac:dyDescent="0.25">
      <c r="A1941" s="1565" t="s">
        <v>3863</v>
      </c>
      <c r="B1941" s="1566" t="s">
        <v>8830</v>
      </c>
      <c r="C1941" s="1565" t="s">
        <v>1138</v>
      </c>
      <c r="D1941" s="1565">
        <v>4.4800000000000004</v>
      </c>
      <c r="E1941" s="1565">
        <v>12.27</v>
      </c>
      <c r="F1941" s="1565" t="s">
        <v>51</v>
      </c>
      <c r="G1941" s="1565">
        <v>14.7</v>
      </c>
      <c r="H1941" s="1565">
        <v>40.26</v>
      </c>
      <c r="I1941" s="1565" t="s">
        <v>8829</v>
      </c>
      <c r="J1941" s="1566">
        <v>0</v>
      </c>
      <c r="K1941" s="1554"/>
    </row>
    <row r="1942" spans="1:11" s="793" customFormat="1" ht="28.5" customHeight="1" x14ac:dyDescent="0.25">
      <c r="A1942" s="1565" t="s">
        <v>3865</v>
      </c>
      <c r="B1942" s="1566" t="s">
        <v>8831</v>
      </c>
      <c r="C1942" s="1565" t="s">
        <v>1138</v>
      </c>
      <c r="D1942" s="1565">
        <v>4.4800000000000004</v>
      </c>
      <c r="E1942" s="1565">
        <v>21.99</v>
      </c>
      <c r="F1942" s="1565" t="s">
        <v>51</v>
      </c>
      <c r="G1942" s="1565">
        <v>14.7</v>
      </c>
      <c r="H1942" s="1565">
        <v>72.150000000000006</v>
      </c>
      <c r="I1942" s="1565" t="s">
        <v>8829</v>
      </c>
      <c r="J1942" s="1566">
        <v>0</v>
      </c>
      <c r="K1942" s="1554"/>
    </row>
    <row r="1943" spans="1:11" s="793" customFormat="1" ht="28.5" customHeight="1" x14ac:dyDescent="0.25">
      <c r="A1943" s="1565" t="s">
        <v>3867</v>
      </c>
      <c r="B1943" s="1566" t="s">
        <v>8832</v>
      </c>
      <c r="C1943" s="1565" t="s">
        <v>1138</v>
      </c>
      <c r="D1943" s="1565">
        <v>5.98</v>
      </c>
      <c r="E1943" s="1565">
        <v>19.05</v>
      </c>
      <c r="F1943" s="1565" t="s">
        <v>51</v>
      </c>
      <c r="G1943" s="1565">
        <v>19.61</v>
      </c>
      <c r="H1943" s="1565">
        <v>62.5</v>
      </c>
      <c r="I1943" s="1565" t="s">
        <v>8833</v>
      </c>
      <c r="J1943" s="1566">
        <v>0</v>
      </c>
      <c r="K1943" s="1554"/>
    </row>
    <row r="1944" spans="1:11" s="793" customFormat="1" ht="28.5" customHeight="1" x14ac:dyDescent="0.25">
      <c r="A1944" s="1565" t="s">
        <v>3869</v>
      </c>
      <c r="B1944" s="1566" t="s">
        <v>3870</v>
      </c>
      <c r="C1944" s="1565" t="s">
        <v>1138</v>
      </c>
      <c r="D1944" s="1565">
        <v>5.98</v>
      </c>
      <c r="E1944" s="1565">
        <v>24.83</v>
      </c>
      <c r="F1944" s="1565" t="s">
        <v>51</v>
      </c>
      <c r="G1944" s="1565">
        <v>19.61</v>
      </c>
      <c r="H1944" s="1565">
        <v>81.47</v>
      </c>
      <c r="I1944" s="1565" t="s">
        <v>8833</v>
      </c>
      <c r="J1944" s="1566">
        <v>0</v>
      </c>
      <c r="K1944" s="1554"/>
    </row>
    <row r="1945" spans="1:11" s="793" customFormat="1" ht="28.5" customHeight="1" x14ac:dyDescent="0.25">
      <c r="A1945" s="1565" t="s">
        <v>3871</v>
      </c>
      <c r="B1945" s="1566" t="s">
        <v>3872</v>
      </c>
      <c r="C1945" s="1565" t="s">
        <v>1138</v>
      </c>
      <c r="D1945" s="1565">
        <v>5.98</v>
      </c>
      <c r="E1945" s="1565">
        <v>34.159999999999997</v>
      </c>
      <c r="F1945" s="1565" t="s">
        <v>51</v>
      </c>
      <c r="G1945" s="1565">
        <v>19.61</v>
      </c>
      <c r="H1945" s="1565">
        <v>112.09</v>
      </c>
      <c r="I1945" s="1565" t="s">
        <v>8833</v>
      </c>
      <c r="J1945" s="1566">
        <v>0</v>
      </c>
      <c r="K1945" s="1554"/>
    </row>
    <row r="1946" spans="1:11" s="793" customFormat="1" ht="28.5" customHeight="1" x14ac:dyDescent="0.25">
      <c r="A1946" s="1565" t="s">
        <v>3873</v>
      </c>
      <c r="B1946" s="1566" t="s">
        <v>3874</v>
      </c>
      <c r="C1946" s="1565" t="s">
        <v>1138</v>
      </c>
      <c r="D1946" s="1565">
        <v>5.98</v>
      </c>
      <c r="E1946" s="1565">
        <v>42.43</v>
      </c>
      <c r="F1946" s="1565" t="s">
        <v>51</v>
      </c>
      <c r="G1946" s="1565">
        <v>19.61</v>
      </c>
      <c r="H1946" s="1565">
        <v>139.19</v>
      </c>
      <c r="I1946" s="1565" t="s">
        <v>8833</v>
      </c>
      <c r="J1946" s="1566">
        <v>0</v>
      </c>
      <c r="K1946" s="1554"/>
    </row>
    <row r="1947" spans="1:11" s="793" customFormat="1" ht="28.5" customHeight="1" x14ac:dyDescent="0.25">
      <c r="A1947" s="1565" t="s">
        <v>3875</v>
      </c>
      <c r="B1947" s="1566" t="s">
        <v>3876</v>
      </c>
      <c r="C1947" s="1565" t="s">
        <v>1138</v>
      </c>
      <c r="D1947" s="1565">
        <v>14.94</v>
      </c>
      <c r="E1947" s="1565">
        <v>68.36</v>
      </c>
      <c r="F1947" s="1565" t="s">
        <v>51</v>
      </c>
      <c r="G1947" s="1565">
        <v>49.02</v>
      </c>
      <c r="H1947" s="1565">
        <v>224.29</v>
      </c>
      <c r="I1947" s="1565" t="s">
        <v>8833</v>
      </c>
      <c r="J1947" s="1566">
        <v>0</v>
      </c>
      <c r="K1947" s="1554"/>
    </row>
    <row r="1948" spans="1:11" s="793" customFormat="1" ht="28.5" customHeight="1" x14ac:dyDescent="0.25">
      <c r="A1948" s="1565" t="s">
        <v>3877</v>
      </c>
      <c r="B1948" s="1566" t="s">
        <v>3878</v>
      </c>
      <c r="C1948" s="1565" t="s">
        <v>1138</v>
      </c>
      <c r="D1948" s="1565">
        <v>22.41</v>
      </c>
      <c r="E1948" s="1565">
        <v>159.46</v>
      </c>
      <c r="F1948" s="1565" t="s">
        <v>51</v>
      </c>
      <c r="G1948" s="1565">
        <v>73.52</v>
      </c>
      <c r="H1948" s="1565">
        <v>523.16999999999996</v>
      </c>
      <c r="I1948" s="1565" t="s">
        <v>8833</v>
      </c>
      <c r="J1948" s="1566">
        <v>0</v>
      </c>
      <c r="K1948" s="1554"/>
    </row>
    <row r="1949" spans="1:11" s="793" customFormat="1" ht="28.5" customHeight="1" x14ac:dyDescent="0.25">
      <c r="A1949" s="1565" t="s">
        <v>3879</v>
      </c>
      <c r="B1949" s="1566" t="s">
        <v>3880</v>
      </c>
      <c r="C1949" s="1565" t="s">
        <v>1138</v>
      </c>
      <c r="D1949" s="1565">
        <v>37.35</v>
      </c>
      <c r="E1949" s="1565">
        <v>239.36</v>
      </c>
      <c r="F1949" s="1565" t="s">
        <v>51</v>
      </c>
      <c r="G1949" s="1565">
        <v>122.54</v>
      </c>
      <c r="H1949" s="1565">
        <v>785.29</v>
      </c>
      <c r="I1949" s="1565" t="s">
        <v>8833</v>
      </c>
      <c r="J1949" s="1566">
        <v>0</v>
      </c>
      <c r="K1949" s="1554"/>
    </row>
    <row r="1950" spans="1:11" s="793" customFormat="1" ht="28.5" customHeight="1" x14ac:dyDescent="0.25">
      <c r="A1950" s="1565" t="s">
        <v>3881</v>
      </c>
      <c r="B1950" s="1566" t="s">
        <v>3882</v>
      </c>
      <c r="C1950" s="1565" t="s">
        <v>1138</v>
      </c>
      <c r="D1950" s="1565">
        <v>10.46</v>
      </c>
      <c r="E1950" s="1565">
        <v>23.3</v>
      </c>
      <c r="F1950" s="1565" t="s">
        <v>51</v>
      </c>
      <c r="G1950" s="1565">
        <v>34.31</v>
      </c>
      <c r="H1950" s="1565">
        <v>76.45</v>
      </c>
      <c r="I1950" s="1565" t="s">
        <v>8833</v>
      </c>
      <c r="J1950" s="1566">
        <v>0</v>
      </c>
      <c r="K1950" s="1554"/>
    </row>
    <row r="1951" spans="1:11" s="793" customFormat="1" ht="28.5" customHeight="1" x14ac:dyDescent="0.25">
      <c r="A1951" s="1565" t="s">
        <v>3883</v>
      </c>
      <c r="B1951" s="1566" t="s">
        <v>3884</v>
      </c>
      <c r="C1951" s="1565" t="s">
        <v>1138</v>
      </c>
      <c r="D1951" s="1565">
        <v>10.46</v>
      </c>
      <c r="E1951" s="1565">
        <v>29.31</v>
      </c>
      <c r="F1951" s="1565" t="s">
        <v>51</v>
      </c>
      <c r="G1951" s="1565">
        <v>34.31</v>
      </c>
      <c r="H1951" s="1565">
        <v>96.18</v>
      </c>
      <c r="I1951" s="1565" t="s">
        <v>8833</v>
      </c>
      <c r="J1951" s="1566">
        <v>0</v>
      </c>
      <c r="K1951" s="1554"/>
    </row>
    <row r="1952" spans="1:11" s="793" customFormat="1" ht="28.5" customHeight="1" x14ac:dyDescent="0.25">
      <c r="A1952" s="1565" t="s">
        <v>3885</v>
      </c>
      <c r="B1952" s="1566" t="s">
        <v>3886</v>
      </c>
      <c r="C1952" s="1565" t="s">
        <v>1138</v>
      </c>
      <c r="D1952" s="1565">
        <v>11.95</v>
      </c>
      <c r="E1952" s="1565">
        <v>39.950000000000003</v>
      </c>
      <c r="F1952" s="1565" t="s">
        <v>51</v>
      </c>
      <c r="G1952" s="1565">
        <v>39.21</v>
      </c>
      <c r="H1952" s="1565">
        <v>131.06</v>
      </c>
      <c r="I1952" s="1565" t="s">
        <v>8833</v>
      </c>
      <c r="J1952" s="1566">
        <v>0</v>
      </c>
      <c r="K1952" s="1554"/>
    </row>
    <row r="1953" spans="1:11" s="793" customFormat="1" ht="28.5" customHeight="1" x14ac:dyDescent="0.25">
      <c r="A1953" s="1565" t="s">
        <v>3887</v>
      </c>
      <c r="B1953" s="1566" t="s">
        <v>3888</v>
      </c>
      <c r="C1953" s="1565" t="s">
        <v>1138</v>
      </c>
      <c r="D1953" s="1565">
        <v>11.95</v>
      </c>
      <c r="E1953" s="1565">
        <v>48</v>
      </c>
      <c r="F1953" s="1565" t="s">
        <v>51</v>
      </c>
      <c r="G1953" s="1565">
        <v>39.21</v>
      </c>
      <c r="H1953" s="1565">
        <v>157.47999999999999</v>
      </c>
      <c r="I1953" s="1565" t="s">
        <v>8833</v>
      </c>
      <c r="J1953" s="1566">
        <v>0</v>
      </c>
      <c r="K1953" s="1554"/>
    </row>
    <row r="1954" spans="1:11" s="793" customFormat="1" ht="28.5" customHeight="1" x14ac:dyDescent="0.25">
      <c r="A1954" s="1565" t="s">
        <v>3889</v>
      </c>
      <c r="B1954" s="1566" t="s">
        <v>3890</v>
      </c>
      <c r="C1954" s="1565" t="s">
        <v>1138</v>
      </c>
      <c r="D1954" s="1565">
        <v>19.420000000000002</v>
      </c>
      <c r="E1954" s="1565">
        <v>71.7</v>
      </c>
      <c r="F1954" s="1565" t="s">
        <v>51</v>
      </c>
      <c r="G1954" s="1565">
        <v>63.72</v>
      </c>
      <c r="H1954" s="1565">
        <v>235.25</v>
      </c>
      <c r="I1954" s="1565" t="s">
        <v>8833</v>
      </c>
      <c r="J1954" s="1566">
        <v>0</v>
      </c>
      <c r="K1954" s="1554"/>
    </row>
    <row r="1955" spans="1:11" s="793" customFormat="1" ht="28.5" customHeight="1" x14ac:dyDescent="0.25">
      <c r="A1955" s="1565" t="s">
        <v>3891</v>
      </c>
      <c r="B1955" s="1566" t="s">
        <v>3892</v>
      </c>
      <c r="C1955" s="1565" t="s">
        <v>1138</v>
      </c>
      <c r="D1955" s="1565">
        <v>29.88</v>
      </c>
      <c r="E1955" s="1565">
        <v>166.02</v>
      </c>
      <c r="F1955" s="1565" t="s">
        <v>51</v>
      </c>
      <c r="G1955" s="1565">
        <v>98.03</v>
      </c>
      <c r="H1955" s="1565">
        <v>544.69000000000005</v>
      </c>
      <c r="I1955" s="1565" t="s">
        <v>8833</v>
      </c>
      <c r="J1955" s="1566">
        <v>0</v>
      </c>
      <c r="K1955" s="1554"/>
    </row>
    <row r="1956" spans="1:11" s="793" customFormat="1" ht="28.5" customHeight="1" x14ac:dyDescent="0.25">
      <c r="A1956" s="1565" t="s">
        <v>3893</v>
      </c>
      <c r="B1956" s="1566" t="s">
        <v>8834</v>
      </c>
      <c r="C1956" s="1565" t="s">
        <v>1138</v>
      </c>
      <c r="D1956" s="1565">
        <v>29.88</v>
      </c>
      <c r="E1956" s="1565">
        <v>156.81</v>
      </c>
      <c r="F1956" s="1565" t="s">
        <v>51</v>
      </c>
      <c r="G1956" s="1565">
        <v>98.03</v>
      </c>
      <c r="H1956" s="1565">
        <v>514.47</v>
      </c>
      <c r="I1956" s="1565" t="s">
        <v>8833</v>
      </c>
      <c r="J1956" s="1566">
        <v>0</v>
      </c>
      <c r="K1956" s="1554"/>
    </row>
    <row r="1957" spans="1:11" s="793" customFormat="1" ht="28.5" customHeight="1" x14ac:dyDescent="0.25">
      <c r="A1957" s="1565" t="s">
        <v>3895</v>
      </c>
      <c r="B1957" s="1566" t="s">
        <v>8835</v>
      </c>
      <c r="C1957" s="1565" t="s">
        <v>1138</v>
      </c>
      <c r="D1957" s="1565">
        <v>50.8</v>
      </c>
      <c r="E1957" s="1565">
        <v>262.7</v>
      </c>
      <c r="F1957" s="1565" t="s">
        <v>51</v>
      </c>
      <c r="G1957" s="1565">
        <v>166.65</v>
      </c>
      <c r="H1957" s="1565">
        <v>861.89</v>
      </c>
      <c r="I1957" s="1565" t="s">
        <v>8833</v>
      </c>
      <c r="J1957" s="1566">
        <v>0</v>
      </c>
      <c r="K1957" s="1554"/>
    </row>
    <row r="1958" spans="1:11" s="793" customFormat="1" ht="28.5" customHeight="1" x14ac:dyDescent="0.25">
      <c r="A1958" s="1565" t="s">
        <v>3897</v>
      </c>
      <c r="B1958" s="1566" t="s">
        <v>8836</v>
      </c>
      <c r="C1958" s="1565" t="s">
        <v>1138</v>
      </c>
      <c r="D1958" s="1565">
        <v>50.8</v>
      </c>
      <c r="E1958" s="1565">
        <v>340.95</v>
      </c>
      <c r="F1958" s="1565" t="s">
        <v>51</v>
      </c>
      <c r="G1958" s="1565">
        <v>166.65</v>
      </c>
      <c r="H1958" s="1565">
        <v>1118.5999999999999</v>
      </c>
      <c r="I1958" s="1565" t="s">
        <v>8833</v>
      </c>
      <c r="J1958" s="1566">
        <v>0</v>
      </c>
      <c r="K1958" s="1554"/>
    </row>
    <row r="1959" spans="1:11" s="793" customFormat="1" ht="28.5" customHeight="1" x14ac:dyDescent="0.25">
      <c r="A1959" s="1565" t="s">
        <v>3899</v>
      </c>
      <c r="B1959" s="1566" t="s">
        <v>8837</v>
      </c>
      <c r="C1959" s="1565" t="s">
        <v>1138</v>
      </c>
      <c r="D1959" s="1565">
        <v>74.7</v>
      </c>
      <c r="E1959" s="1565">
        <v>604.87</v>
      </c>
      <c r="F1959" s="1565" t="s">
        <v>51</v>
      </c>
      <c r="G1959" s="1565">
        <v>245.08</v>
      </c>
      <c r="H1959" s="1565">
        <v>1984.47</v>
      </c>
      <c r="I1959" s="1565" t="s">
        <v>8833</v>
      </c>
      <c r="J1959" s="1566">
        <v>0</v>
      </c>
      <c r="K1959" s="1554"/>
    </row>
    <row r="1960" spans="1:11" s="793" customFormat="1" ht="28.5" customHeight="1" x14ac:dyDescent="0.25">
      <c r="A1960" s="1565" t="s">
        <v>3901</v>
      </c>
      <c r="B1960" s="1566" t="s">
        <v>8838</v>
      </c>
      <c r="C1960" s="1565" t="s">
        <v>1138</v>
      </c>
      <c r="D1960" s="1565">
        <v>186.75</v>
      </c>
      <c r="E1960" s="1565">
        <v>935.26</v>
      </c>
      <c r="F1960" s="1565" t="s">
        <v>51</v>
      </c>
      <c r="G1960" s="1565">
        <v>612.70000000000005</v>
      </c>
      <c r="H1960" s="1565">
        <v>3068.45</v>
      </c>
      <c r="I1960" s="1565" t="s">
        <v>8833</v>
      </c>
      <c r="J1960" s="1566">
        <v>0</v>
      </c>
      <c r="K1960" s="1554"/>
    </row>
    <row r="1961" spans="1:11" s="793" customFormat="1" ht="28.5" customHeight="1" x14ac:dyDescent="0.25">
      <c r="A1961" s="1565" t="s">
        <v>3903</v>
      </c>
      <c r="B1961" s="1566" t="s">
        <v>8839</v>
      </c>
      <c r="C1961" s="1565" t="s">
        <v>1138</v>
      </c>
      <c r="D1961" s="1565">
        <v>186.75</v>
      </c>
      <c r="E1961" s="1565">
        <v>1126.7</v>
      </c>
      <c r="F1961" s="1565" t="s">
        <v>51</v>
      </c>
      <c r="G1961" s="1565">
        <v>612.70000000000005</v>
      </c>
      <c r="H1961" s="1565">
        <v>3696.52</v>
      </c>
      <c r="I1961" s="1565" t="s">
        <v>8833</v>
      </c>
      <c r="J1961" s="1566">
        <v>0</v>
      </c>
      <c r="K1961" s="1554"/>
    </row>
    <row r="1962" spans="1:11" s="793" customFormat="1" ht="28.5" customHeight="1" x14ac:dyDescent="0.25">
      <c r="A1962" s="1565" t="s">
        <v>3905</v>
      </c>
      <c r="B1962" s="1566" t="s">
        <v>8840</v>
      </c>
      <c r="C1962" s="1565" t="s">
        <v>1138</v>
      </c>
      <c r="D1962" s="1565">
        <v>186.75</v>
      </c>
      <c r="E1962" s="1565">
        <v>1633.67</v>
      </c>
      <c r="F1962" s="1565" t="s">
        <v>51</v>
      </c>
      <c r="G1962" s="1565">
        <v>612.70000000000005</v>
      </c>
      <c r="H1962" s="1565">
        <v>5359.81</v>
      </c>
      <c r="I1962" s="1565" t="s">
        <v>8833</v>
      </c>
      <c r="J1962" s="1566">
        <v>0</v>
      </c>
      <c r="K1962" s="1554"/>
    </row>
    <row r="1963" spans="1:11" s="793" customFormat="1" ht="28.5" customHeight="1" x14ac:dyDescent="0.25">
      <c r="A1963" s="1565" t="s">
        <v>3907</v>
      </c>
      <c r="B1963" s="1566" t="s">
        <v>3908</v>
      </c>
      <c r="C1963" s="1565" t="s">
        <v>1138</v>
      </c>
      <c r="D1963" s="1565">
        <v>7.47</v>
      </c>
      <c r="E1963" s="1565">
        <v>48.89</v>
      </c>
      <c r="F1963" s="1565" t="s">
        <v>51</v>
      </c>
      <c r="G1963" s="1565">
        <v>24.51</v>
      </c>
      <c r="H1963" s="1565">
        <v>160.4</v>
      </c>
      <c r="I1963" s="1565" t="s">
        <v>8833</v>
      </c>
      <c r="J1963" s="1566">
        <v>0</v>
      </c>
      <c r="K1963" s="1554"/>
    </row>
    <row r="1964" spans="1:11" s="793" customFormat="1" ht="28.5" customHeight="1" x14ac:dyDescent="0.25">
      <c r="A1964" s="1565" t="s">
        <v>3909</v>
      </c>
      <c r="B1964" s="1566" t="s">
        <v>3910</v>
      </c>
      <c r="C1964" s="1565" t="s">
        <v>1138</v>
      </c>
      <c r="D1964" s="1565">
        <v>7.47</v>
      </c>
      <c r="E1964" s="1565">
        <v>65.63</v>
      </c>
      <c r="F1964" s="1565" t="s">
        <v>51</v>
      </c>
      <c r="G1964" s="1565">
        <v>24.51</v>
      </c>
      <c r="H1964" s="1565">
        <v>215.33</v>
      </c>
      <c r="I1964" s="1565" t="s">
        <v>8833</v>
      </c>
      <c r="J1964" s="1566">
        <v>0</v>
      </c>
      <c r="K1964" s="1554"/>
    </row>
    <row r="1965" spans="1:11" s="793" customFormat="1" ht="28.5" customHeight="1" x14ac:dyDescent="0.25">
      <c r="A1965" s="1565" t="s">
        <v>3911</v>
      </c>
      <c r="B1965" s="1566" t="s">
        <v>3912</v>
      </c>
      <c r="C1965" s="1565" t="s">
        <v>1138</v>
      </c>
      <c r="D1965" s="1565">
        <v>10.46</v>
      </c>
      <c r="E1965" s="1565">
        <v>71.33</v>
      </c>
      <c r="F1965" s="1565" t="s">
        <v>51</v>
      </c>
      <c r="G1965" s="1565">
        <v>34.31</v>
      </c>
      <c r="H1965" s="1565">
        <v>234.02</v>
      </c>
      <c r="I1965" s="1565" t="s">
        <v>8833</v>
      </c>
      <c r="J1965" s="1566">
        <v>0</v>
      </c>
      <c r="K1965" s="1554"/>
    </row>
    <row r="1966" spans="1:11" s="793" customFormat="1" ht="28.5" customHeight="1" x14ac:dyDescent="0.25">
      <c r="A1966" s="1565" t="s">
        <v>3913</v>
      </c>
      <c r="B1966" s="1566" t="s">
        <v>3914</v>
      </c>
      <c r="C1966" s="1565" t="s">
        <v>1138</v>
      </c>
      <c r="D1966" s="1565">
        <v>10.46</v>
      </c>
      <c r="E1966" s="1565">
        <v>72.569999999999993</v>
      </c>
      <c r="F1966" s="1565" t="s">
        <v>51</v>
      </c>
      <c r="G1966" s="1565">
        <v>34.31</v>
      </c>
      <c r="H1966" s="1565">
        <v>238.09</v>
      </c>
      <c r="I1966" s="1565" t="s">
        <v>8833</v>
      </c>
      <c r="J1966" s="1566">
        <v>0</v>
      </c>
      <c r="K1966" s="1554"/>
    </row>
    <row r="1967" spans="1:11" s="793" customFormat="1" ht="28.5" customHeight="1" x14ac:dyDescent="0.25">
      <c r="A1967" s="1565" t="s">
        <v>3915</v>
      </c>
      <c r="B1967" s="1566" t="s">
        <v>3916</v>
      </c>
      <c r="C1967" s="1565" t="s">
        <v>1138</v>
      </c>
      <c r="D1967" s="1565">
        <v>10.46</v>
      </c>
      <c r="E1967" s="1565">
        <v>103.37</v>
      </c>
      <c r="F1967" s="1565" t="s">
        <v>51</v>
      </c>
      <c r="G1967" s="1565">
        <v>34.31</v>
      </c>
      <c r="H1967" s="1565">
        <v>339.14</v>
      </c>
      <c r="I1967" s="1565" t="s">
        <v>8833</v>
      </c>
      <c r="J1967" s="1566">
        <v>0</v>
      </c>
      <c r="K1967" s="1554"/>
    </row>
    <row r="1968" spans="1:11" s="793" customFormat="1" ht="28.5" customHeight="1" x14ac:dyDescent="0.25">
      <c r="A1968" s="1565" t="s">
        <v>3917</v>
      </c>
      <c r="B1968" s="1566" t="s">
        <v>3918</v>
      </c>
      <c r="C1968" s="1565" t="s">
        <v>1138</v>
      </c>
      <c r="D1968" s="1565">
        <v>10.46</v>
      </c>
      <c r="E1968" s="1565">
        <v>274.19</v>
      </c>
      <c r="F1968" s="1565" t="s">
        <v>51</v>
      </c>
      <c r="G1968" s="1565">
        <v>34.31</v>
      </c>
      <c r="H1968" s="1565">
        <v>899.56</v>
      </c>
      <c r="I1968" s="1565" t="s">
        <v>8833</v>
      </c>
      <c r="J1968" s="1566">
        <v>0</v>
      </c>
      <c r="K1968" s="1554"/>
    </row>
    <row r="1969" spans="1:11" s="793" customFormat="1" ht="28.5" customHeight="1" x14ac:dyDescent="0.25">
      <c r="A1969" s="1565" t="s">
        <v>3919</v>
      </c>
      <c r="B1969" s="1566" t="s">
        <v>3920</v>
      </c>
      <c r="C1969" s="1565" t="s">
        <v>6</v>
      </c>
      <c r="D1969" s="1565">
        <v>112.05</v>
      </c>
      <c r="E1969" s="1565">
        <v>188.07</v>
      </c>
      <c r="F1969" s="1565" t="s">
        <v>6</v>
      </c>
      <c r="G1969" s="1565">
        <v>112.05</v>
      </c>
      <c r="H1969" s="1565">
        <v>188.07</v>
      </c>
      <c r="I1969" s="1565" t="s">
        <v>8841</v>
      </c>
      <c r="J1969" s="1566">
        <v>0</v>
      </c>
      <c r="K1969" s="1554"/>
    </row>
    <row r="1970" spans="1:11" s="793" customFormat="1" ht="28.5" customHeight="1" x14ac:dyDescent="0.25">
      <c r="A1970" s="1565" t="s">
        <v>3921</v>
      </c>
      <c r="B1970" s="1566" t="s">
        <v>3922</v>
      </c>
      <c r="C1970" s="1565" t="s">
        <v>6</v>
      </c>
      <c r="D1970" s="1565">
        <v>149.4</v>
      </c>
      <c r="E1970" s="1565">
        <v>250.79</v>
      </c>
      <c r="F1970" s="1565" t="s">
        <v>6</v>
      </c>
      <c r="G1970" s="1565">
        <v>149.4</v>
      </c>
      <c r="H1970" s="1565">
        <v>250.79</v>
      </c>
      <c r="I1970" s="1565" t="s">
        <v>8841</v>
      </c>
      <c r="J1970" s="1566">
        <v>0</v>
      </c>
      <c r="K1970" s="1554"/>
    </row>
    <row r="1971" spans="1:11" s="793" customFormat="1" ht="28.5" customHeight="1" x14ac:dyDescent="0.25">
      <c r="A1971" s="1565" t="s">
        <v>3923</v>
      </c>
      <c r="B1971" s="1566" t="s">
        <v>3924</v>
      </c>
      <c r="C1971" s="1565" t="s">
        <v>6</v>
      </c>
      <c r="D1971" s="1565">
        <v>186.75</v>
      </c>
      <c r="E1971" s="1565">
        <v>304.61</v>
      </c>
      <c r="F1971" s="1565" t="s">
        <v>6</v>
      </c>
      <c r="G1971" s="1565">
        <v>186.75</v>
      </c>
      <c r="H1971" s="1565">
        <v>304.61</v>
      </c>
      <c r="I1971" s="1565" t="s">
        <v>8841</v>
      </c>
      <c r="J1971" s="1566">
        <v>0</v>
      </c>
      <c r="K1971" s="1554"/>
    </row>
    <row r="1972" spans="1:11" s="793" customFormat="1" ht="28.5" customHeight="1" x14ac:dyDescent="0.25">
      <c r="A1972" s="1565" t="s">
        <v>3925</v>
      </c>
      <c r="B1972" s="1566" t="s">
        <v>3926</v>
      </c>
      <c r="C1972" s="1565" t="s">
        <v>6</v>
      </c>
      <c r="D1972" s="1565">
        <v>224.1</v>
      </c>
      <c r="E1972" s="1565">
        <v>413.8</v>
      </c>
      <c r="F1972" s="1565" t="s">
        <v>6</v>
      </c>
      <c r="G1972" s="1565">
        <v>224.1</v>
      </c>
      <c r="H1972" s="1565">
        <v>413.8</v>
      </c>
      <c r="I1972" s="1565" t="s">
        <v>8841</v>
      </c>
      <c r="J1972" s="1566">
        <v>0</v>
      </c>
      <c r="K1972" s="1554"/>
    </row>
    <row r="1973" spans="1:11" s="793" customFormat="1" ht="28.5" customHeight="1" x14ac:dyDescent="0.25">
      <c r="A1973" s="1565" t="s">
        <v>3927</v>
      </c>
      <c r="B1973" s="1566" t="s">
        <v>3928</v>
      </c>
      <c r="C1973" s="1565" t="s">
        <v>6</v>
      </c>
      <c r="D1973" s="1565">
        <v>268.92</v>
      </c>
      <c r="E1973" s="1565">
        <v>491.62</v>
      </c>
      <c r="F1973" s="1565" t="s">
        <v>6</v>
      </c>
      <c r="G1973" s="1565">
        <v>268.92</v>
      </c>
      <c r="H1973" s="1565">
        <v>491.62</v>
      </c>
      <c r="I1973" s="1565" t="s">
        <v>8841</v>
      </c>
      <c r="J1973" s="1566">
        <v>0</v>
      </c>
      <c r="K1973" s="1554"/>
    </row>
    <row r="1974" spans="1:11" s="793" customFormat="1" ht="28.5" customHeight="1" x14ac:dyDescent="0.25">
      <c r="A1974" s="1565" t="s">
        <v>3929</v>
      </c>
      <c r="B1974" s="1566" t="s">
        <v>3930</v>
      </c>
      <c r="C1974" s="1565" t="s">
        <v>6</v>
      </c>
      <c r="D1974" s="1565">
        <v>313.74</v>
      </c>
      <c r="E1974" s="1565">
        <v>540.82000000000005</v>
      </c>
      <c r="F1974" s="1565" t="s">
        <v>6</v>
      </c>
      <c r="G1974" s="1565">
        <v>313.74</v>
      </c>
      <c r="H1974" s="1565">
        <v>540.82000000000005</v>
      </c>
      <c r="I1974" s="1565" t="s">
        <v>8841</v>
      </c>
      <c r="J1974" s="1566">
        <v>0</v>
      </c>
      <c r="K1974" s="1554"/>
    </row>
    <row r="1975" spans="1:11" s="793" customFormat="1" ht="28.5" customHeight="1" x14ac:dyDescent="0.25">
      <c r="A1975" s="1565" t="s">
        <v>8842</v>
      </c>
      <c r="B1975" s="1566" t="s">
        <v>8843</v>
      </c>
      <c r="C1975" s="1565" t="s">
        <v>89</v>
      </c>
      <c r="D1975" s="1565">
        <v>2614.5</v>
      </c>
      <c r="E1975" s="1565">
        <v>211298.27</v>
      </c>
      <c r="F1975" s="1565" t="s">
        <v>89</v>
      </c>
      <c r="G1975" s="1565">
        <v>2614.5</v>
      </c>
      <c r="H1975" s="1565">
        <v>211298.3</v>
      </c>
      <c r="I1975" s="1565">
        <v>0</v>
      </c>
      <c r="J1975" s="1566">
        <v>0</v>
      </c>
      <c r="K1975" s="1554"/>
    </row>
    <row r="1976" spans="1:11" s="793" customFormat="1" ht="28.5" customHeight="1" x14ac:dyDescent="0.25">
      <c r="A1976" s="1565" t="s">
        <v>8844</v>
      </c>
      <c r="B1976" s="1566" t="s">
        <v>8845</v>
      </c>
      <c r="C1976" s="1565" t="s">
        <v>89</v>
      </c>
      <c r="D1976" s="1565">
        <v>2614.5</v>
      </c>
      <c r="E1976" s="1565">
        <v>344948.25</v>
      </c>
      <c r="F1976" s="1565" t="s">
        <v>89</v>
      </c>
      <c r="G1976" s="1565">
        <v>2614.5</v>
      </c>
      <c r="H1976" s="1565">
        <v>344948.31</v>
      </c>
      <c r="I1976" s="1565">
        <v>0</v>
      </c>
      <c r="J1976" s="1566">
        <v>0</v>
      </c>
      <c r="K1976" s="1554"/>
    </row>
    <row r="1977" spans="1:11" s="793" customFormat="1" ht="28.5" customHeight="1" x14ac:dyDescent="0.25">
      <c r="A1977" s="1565" t="s">
        <v>8846</v>
      </c>
      <c r="B1977" s="1566" t="s">
        <v>8847</v>
      </c>
      <c r="C1977" s="1565" t="s">
        <v>89</v>
      </c>
      <c r="D1977" s="1565">
        <v>2614.5</v>
      </c>
      <c r="E1977" s="1565">
        <v>466448.25</v>
      </c>
      <c r="F1977" s="1565" t="s">
        <v>89</v>
      </c>
      <c r="G1977" s="1565">
        <v>2614.5</v>
      </c>
      <c r="H1977" s="1565">
        <v>466448.31</v>
      </c>
      <c r="I1977" s="1565">
        <v>0</v>
      </c>
      <c r="J1977" s="1566">
        <v>0</v>
      </c>
      <c r="K1977" s="1554"/>
    </row>
    <row r="1978" spans="1:11" s="793" customFormat="1" ht="28.5" customHeight="1" x14ac:dyDescent="0.25">
      <c r="A1978" s="1565" t="s">
        <v>8848</v>
      </c>
      <c r="B1978" s="1566" t="s">
        <v>8849</v>
      </c>
      <c r="C1978" s="1565" t="s">
        <v>89</v>
      </c>
      <c r="D1978" s="1565">
        <v>2614.5</v>
      </c>
      <c r="E1978" s="1565">
        <v>1050148.8799999999</v>
      </c>
      <c r="F1978" s="1565" t="s">
        <v>89</v>
      </c>
      <c r="G1978" s="1565">
        <v>2614.5</v>
      </c>
      <c r="H1978" s="1565">
        <v>1050149</v>
      </c>
      <c r="I1978" s="1565">
        <v>0</v>
      </c>
      <c r="J1978" s="1566">
        <v>0</v>
      </c>
      <c r="K1978" s="1554"/>
    </row>
    <row r="1979" spans="1:11" s="793" customFormat="1" ht="28.5" customHeight="1" x14ac:dyDescent="0.25">
      <c r="A1979" s="1565" t="s">
        <v>8850</v>
      </c>
      <c r="B1979" s="1566" t="s">
        <v>8851</v>
      </c>
      <c r="C1979" s="1565" t="s">
        <v>6</v>
      </c>
      <c r="D1979" s="1565">
        <v>44.82</v>
      </c>
      <c r="E1979" s="1565">
        <v>9662.76</v>
      </c>
      <c r="F1979" s="1565" t="s">
        <v>6</v>
      </c>
      <c r="G1979" s="1565">
        <v>44.82</v>
      </c>
      <c r="H1979" s="1565">
        <v>9662.76</v>
      </c>
      <c r="I1979" s="1565">
        <v>0</v>
      </c>
      <c r="J1979" s="1566">
        <v>0</v>
      </c>
      <c r="K1979" s="1554"/>
    </row>
    <row r="1980" spans="1:11" s="793" customFormat="1" ht="28.5" customHeight="1" x14ac:dyDescent="0.25">
      <c r="A1980" s="1565" t="s">
        <v>8852</v>
      </c>
      <c r="B1980" s="1566" t="s">
        <v>8853</v>
      </c>
      <c r="C1980" s="1565" t="s">
        <v>6</v>
      </c>
      <c r="D1980" s="1565">
        <v>44.82</v>
      </c>
      <c r="E1980" s="1565">
        <v>8541.32</v>
      </c>
      <c r="F1980" s="1565" t="s">
        <v>6</v>
      </c>
      <c r="G1980" s="1565">
        <v>44.82</v>
      </c>
      <c r="H1980" s="1565">
        <v>8541.32</v>
      </c>
      <c r="I1980" s="1565">
        <v>0</v>
      </c>
      <c r="J1980" s="1566">
        <v>0</v>
      </c>
      <c r="K1980" s="1554"/>
    </row>
    <row r="1981" spans="1:11" s="793" customFormat="1" ht="28.5" customHeight="1" x14ac:dyDescent="0.25">
      <c r="A1981" s="1565" t="s">
        <v>8854</v>
      </c>
      <c r="B1981" s="1566" t="s">
        <v>8855</v>
      </c>
      <c r="C1981" s="1565" t="s">
        <v>6</v>
      </c>
      <c r="D1981" s="1565">
        <v>44.82</v>
      </c>
      <c r="E1981" s="1565">
        <v>1833.3</v>
      </c>
      <c r="F1981" s="1565" t="s">
        <v>6</v>
      </c>
      <c r="G1981" s="1565">
        <v>44.82</v>
      </c>
      <c r="H1981" s="1565">
        <v>1833.3</v>
      </c>
      <c r="I1981" s="1565" t="s">
        <v>8856</v>
      </c>
      <c r="J1981" s="1566">
        <v>0</v>
      </c>
      <c r="K1981" s="1554"/>
    </row>
    <row r="1982" spans="1:11" s="793" customFormat="1" ht="28.5" customHeight="1" x14ac:dyDescent="0.25">
      <c r="A1982" s="1565" t="s">
        <v>8857</v>
      </c>
      <c r="B1982" s="1566" t="s">
        <v>8858</v>
      </c>
      <c r="C1982" s="1565" t="s">
        <v>6965</v>
      </c>
      <c r="D1982" s="1565">
        <v>44.82</v>
      </c>
      <c r="E1982" s="1565">
        <v>227.07</v>
      </c>
      <c r="F1982" s="1565" t="s">
        <v>6965</v>
      </c>
      <c r="G1982" s="1565">
        <v>44.82</v>
      </c>
      <c r="H1982" s="1565">
        <v>227.07</v>
      </c>
      <c r="I1982" s="1565" t="s">
        <v>8856</v>
      </c>
      <c r="J1982" s="1566">
        <v>0</v>
      </c>
      <c r="K1982" s="1554"/>
    </row>
    <row r="1983" spans="1:11" s="793" customFormat="1" ht="28.5" customHeight="1" x14ac:dyDescent="0.25">
      <c r="A1983" s="1565" t="s">
        <v>8859</v>
      </c>
      <c r="B1983" s="1566" t="s">
        <v>8860</v>
      </c>
      <c r="C1983" s="1565" t="s">
        <v>6</v>
      </c>
      <c r="D1983" s="1565">
        <v>44.82</v>
      </c>
      <c r="E1983" s="1565">
        <v>244.08</v>
      </c>
      <c r="F1983" s="1565" t="s">
        <v>6</v>
      </c>
      <c r="G1983" s="1565">
        <v>44.82</v>
      </c>
      <c r="H1983" s="1565">
        <v>244.08</v>
      </c>
      <c r="I1983" s="1565">
        <v>0</v>
      </c>
      <c r="J1983" s="1566">
        <v>0</v>
      </c>
      <c r="K1983" s="1554"/>
    </row>
    <row r="1984" spans="1:11" s="793" customFormat="1" ht="28.5" customHeight="1" x14ac:dyDescent="0.25">
      <c r="A1984" s="1565" t="s">
        <v>8861</v>
      </c>
      <c r="B1984" s="1566" t="s">
        <v>8862</v>
      </c>
      <c r="C1984" s="1565" t="s">
        <v>6</v>
      </c>
      <c r="D1984" s="1565">
        <v>466.88</v>
      </c>
      <c r="E1984" s="1565">
        <v>1695.24</v>
      </c>
      <c r="F1984" s="1565" t="s">
        <v>6</v>
      </c>
      <c r="G1984" s="1565">
        <v>466.88</v>
      </c>
      <c r="H1984" s="1565">
        <v>1695.24</v>
      </c>
      <c r="I1984" s="1565" t="s">
        <v>8863</v>
      </c>
      <c r="J1984" s="1566">
        <v>0</v>
      </c>
      <c r="K1984" s="1554"/>
    </row>
    <row r="1985" spans="1:11" s="793" customFormat="1" ht="28.5" customHeight="1" x14ac:dyDescent="0.25">
      <c r="A1985" s="1565" t="s">
        <v>8864</v>
      </c>
      <c r="B1985" s="1566" t="s">
        <v>8865</v>
      </c>
      <c r="C1985" s="1565" t="s">
        <v>6965</v>
      </c>
      <c r="D1985" s="1565">
        <v>70.03</v>
      </c>
      <c r="E1985" s="1565">
        <v>197.61</v>
      </c>
      <c r="F1985" s="1565" t="s">
        <v>6965</v>
      </c>
      <c r="G1985" s="1565">
        <v>70.03</v>
      </c>
      <c r="H1985" s="1565">
        <v>197.61</v>
      </c>
      <c r="I1985" s="1565" t="s">
        <v>8866</v>
      </c>
      <c r="J1985" s="1566">
        <v>0</v>
      </c>
      <c r="K1985" s="1554"/>
    </row>
    <row r="1986" spans="1:11" s="793" customFormat="1" ht="28.5" customHeight="1" x14ac:dyDescent="0.25">
      <c r="A1986" s="1565" t="s">
        <v>8867</v>
      </c>
      <c r="B1986" s="1566" t="s">
        <v>8868</v>
      </c>
      <c r="C1986" s="1565" t="s">
        <v>6</v>
      </c>
      <c r="D1986" s="1565">
        <v>1120.5</v>
      </c>
      <c r="E1986" s="1565">
        <v>10840.5</v>
      </c>
      <c r="F1986" s="1565" t="s">
        <v>6</v>
      </c>
      <c r="G1986" s="1565">
        <v>1120.5</v>
      </c>
      <c r="H1986" s="1565">
        <v>10840.5</v>
      </c>
      <c r="I1986" s="1565" t="s">
        <v>8866</v>
      </c>
      <c r="J1986" s="1566">
        <v>0</v>
      </c>
      <c r="K1986" s="1554"/>
    </row>
    <row r="1987" spans="1:11" s="793" customFormat="1" ht="28.5" customHeight="1" x14ac:dyDescent="0.25">
      <c r="A1987" s="1565" t="s">
        <v>8869</v>
      </c>
      <c r="B1987" s="1566" t="s">
        <v>8870</v>
      </c>
      <c r="C1987" s="1565" t="s">
        <v>6</v>
      </c>
      <c r="D1987" s="1565">
        <v>1307.25</v>
      </c>
      <c r="E1987" s="1565">
        <v>58116.01</v>
      </c>
      <c r="F1987" s="1565" t="s">
        <v>6</v>
      </c>
      <c r="G1987" s="1565">
        <v>1307.25</v>
      </c>
      <c r="H1987" s="1565">
        <v>58116.01</v>
      </c>
      <c r="I1987" s="1565" t="s">
        <v>8871</v>
      </c>
      <c r="J1987" s="1566">
        <v>0</v>
      </c>
      <c r="K1987" s="1554"/>
    </row>
    <row r="1988" spans="1:11" s="793" customFormat="1" ht="28.5" customHeight="1" x14ac:dyDescent="0.25">
      <c r="A1988" s="1565" t="s">
        <v>8872</v>
      </c>
      <c r="B1988" s="1566" t="s">
        <v>8873</v>
      </c>
      <c r="C1988" s="1565" t="s">
        <v>3346</v>
      </c>
      <c r="D1988" s="1565">
        <v>29.88</v>
      </c>
      <c r="E1988" s="1565">
        <v>42554.879999999997</v>
      </c>
      <c r="F1988" s="1565" t="s">
        <v>3346</v>
      </c>
      <c r="G1988" s="1565">
        <v>29.88</v>
      </c>
      <c r="H1988" s="1565">
        <v>42554.879999999997</v>
      </c>
      <c r="I1988" s="1565">
        <v>0</v>
      </c>
      <c r="J1988" s="1566">
        <v>0</v>
      </c>
      <c r="K1988" s="1554"/>
    </row>
    <row r="1989" spans="1:11" s="793" customFormat="1" ht="28.5" customHeight="1" x14ac:dyDescent="0.25">
      <c r="A1989" s="1565" t="s">
        <v>8874</v>
      </c>
      <c r="B1989" s="1566" t="s">
        <v>8875</v>
      </c>
      <c r="C1989" s="1565" t="s">
        <v>6</v>
      </c>
      <c r="D1989" s="1565">
        <v>1307.25</v>
      </c>
      <c r="E1989" s="1565">
        <v>8718.75</v>
      </c>
      <c r="F1989" s="1565" t="s">
        <v>6</v>
      </c>
      <c r="G1989" s="1565">
        <v>1307.25</v>
      </c>
      <c r="H1989" s="1565">
        <v>8718.75</v>
      </c>
      <c r="I1989" s="1565" t="s">
        <v>8876</v>
      </c>
      <c r="J1989" s="1566">
        <v>0</v>
      </c>
      <c r="K1989" s="1554"/>
    </row>
    <row r="1990" spans="1:11" s="793" customFormat="1" ht="28.5" customHeight="1" x14ac:dyDescent="0.25">
      <c r="A1990" s="1565" t="s">
        <v>8877</v>
      </c>
      <c r="B1990" s="1566" t="s">
        <v>8878</v>
      </c>
      <c r="C1990" s="1565" t="s">
        <v>3346</v>
      </c>
      <c r="D1990" s="1565">
        <v>29.88</v>
      </c>
      <c r="E1990" s="1565">
        <v>30404.880000000001</v>
      </c>
      <c r="F1990" s="1565" t="s">
        <v>3346</v>
      </c>
      <c r="G1990" s="1565">
        <v>29.88</v>
      </c>
      <c r="H1990" s="1565">
        <v>30404.880000000001</v>
      </c>
      <c r="I1990" s="1565">
        <v>0</v>
      </c>
      <c r="J1990" s="1566">
        <v>0</v>
      </c>
      <c r="K1990" s="1554"/>
    </row>
    <row r="1991" spans="1:11" s="793" customFormat="1" ht="28.5" customHeight="1" x14ac:dyDescent="0.25">
      <c r="A1991" s="1565" t="s">
        <v>8879</v>
      </c>
      <c r="B1991" s="1566" t="s">
        <v>8880</v>
      </c>
      <c r="C1991" s="1565" t="s">
        <v>3346</v>
      </c>
      <c r="D1991" s="1565">
        <v>29.88</v>
      </c>
      <c r="E1991" s="1565">
        <v>124567.38</v>
      </c>
      <c r="F1991" s="1565" t="s">
        <v>3346</v>
      </c>
      <c r="G1991" s="1565">
        <v>29.88</v>
      </c>
      <c r="H1991" s="1565">
        <v>124567.4</v>
      </c>
      <c r="I1991" s="1565">
        <v>0</v>
      </c>
      <c r="J1991" s="1566">
        <v>0</v>
      </c>
      <c r="K1991" s="1554"/>
    </row>
    <row r="1992" spans="1:11" s="793" customFormat="1" ht="28.5" customHeight="1" x14ac:dyDescent="0.25">
      <c r="A1992" s="1565" t="s">
        <v>8881</v>
      </c>
      <c r="B1992" s="1566" t="s">
        <v>8882</v>
      </c>
      <c r="C1992" s="1565" t="s">
        <v>6</v>
      </c>
      <c r="D1992" s="1565">
        <v>653.63</v>
      </c>
      <c r="E1992" s="1565">
        <v>5513.63</v>
      </c>
      <c r="F1992" s="1565" t="s">
        <v>6</v>
      </c>
      <c r="G1992" s="1565">
        <v>653.63</v>
      </c>
      <c r="H1992" s="1565">
        <v>5513.63</v>
      </c>
      <c r="I1992" s="1565">
        <v>0</v>
      </c>
      <c r="J1992" s="1566">
        <v>0</v>
      </c>
      <c r="K1992" s="1554"/>
    </row>
    <row r="1993" spans="1:11" s="793" customFormat="1" ht="28.5" customHeight="1" x14ac:dyDescent="0.25">
      <c r="A1993" s="1565" t="s">
        <v>8883</v>
      </c>
      <c r="B1993" s="1566" t="s">
        <v>8884</v>
      </c>
      <c r="C1993" s="1565" t="s">
        <v>6</v>
      </c>
      <c r="D1993" s="1565">
        <v>2614.5</v>
      </c>
      <c r="E1993" s="1565">
        <v>34204.5</v>
      </c>
      <c r="F1993" s="1565" t="s">
        <v>6</v>
      </c>
      <c r="G1993" s="1565">
        <v>2614.5</v>
      </c>
      <c r="H1993" s="1565">
        <v>34204.5</v>
      </c>
      <c r="I1993" s="1565" t="s">
        <v>8876</v>
      </c>
      <c r="J1993" s="1566">
        <v>0</v>
      </c>
      <c r="K1993" s="1554"/>
    </row>
    <row r="1994" spans="1:11" s="793" customFormat="1" ht="28.5" customHeight="1" x14ac:dyDescent="0.25">
      <c r="A1994" s="1565" t="s">
        <v>8885</v>
      </c>
      <c r="B1994" s="1566" t="s">
        <v>8884</v>
      </c>
      <c r="C1994" s="1565" t="s">
        <v>6</v>
      </c>
      <c r="D1994" s="1565">
        <v>5229</v>
      </c>
      <c r="E1994" s="1565">
        <v>114579</v>
      </c>
      <c r="F1994" s="1565" t="s">
        <v>6</v>
      </c>
      <c r="G1994" s="1565">
        <v>5229</v>
      </c>
      <c r="H1994" s="1565">
        <v>114579</v>
      </c>
      <c r="I1994" s="1565" t="s">
        <v>8876</v>
      </c>
      <c r="J1994" s="1566">
        <v>0</v>
      </c>
      <c r="K1994" s="1554"/>
    </row>
    <row r="1995" spans="1:11" s="793" customFormat="1" ht="28.5" customHeight="1" x14ac:dyDescent="0.25">
      <c r="A1995" s="1565" t="s">
        <v>8886</v>
      </c>
      <c r="B1995" s="1566" t="s">
        <v>8887</v>
      </c>
      <c r="C1995" s="1565" t="s">
        <v>6</v>
      </c>
      <c r="D1995" s="1565">
        <v>186.75</v>
      </c>
      <c r="E1995" s="1565">
        <v>915.75</v>
      </c>
      <c r="F1995" s="1565" t="s">
        <v>6</v>
      </c>
      <c r="G1995" s="1565">
        <v>186.75</v>
      </c>
      <c r="H1995" s="1565">
        <v>915.75</v>
      </c>
      <c r="I1995" s="1565">
        <v>0</v>
      </c>
      <c r="J1995" s="1566">
        <v>0</v>
      </c>
      <c r="K1995" s="1554"/>
    </row>
    <row r="1996" spans="1:11" s="793" customFormat="1" ht="28.5" customHeight="1" x14ac:dyDescent="0.25">
      <c r="A1996" s="1565" t="s">
        <v>8888</v>
      </c>
      <c r="B1996" s="1566" t="s">
        <v>8889</v>
      </c>
      <c r="C1996" s="1565" t="s">
        <v>6</v>
      </c>
      <c r="D1996" s="1565">
        <v>62.3</v>
      </c>
      <c r="E1996" s="1565">
        <v>609.04999999999995</v>
      </c>
      <c r="F1996" s="1565" t="s">
        <v>6</v>
      </c>
      <c r="G1996" s="1565">
        <v>62.3</v>
      </c>
      <c r="H1996" s="1565">
        <v>609.04999999999995</v>
      </c>
      <c r="I1996" s="1565">
        <v>0</v>
      </c>
      <c r="J1996" s="1566">
        <v>0</v>
      </c>
      <c r="K1996" s="1554"/>
    </row>
    <row r="1997" spans="1:11" s="793" customFormat="1" ht="28.5" customHeight="1" x14ac:dyDescent="0.25">
      <c r="A1997" s="1565" t="s">
        <v>3931</v>
      </c>
      <c r="B1997" s="1566" t="s">
        <v>8890</v>
      </c>
      <c r="C1997" s="1565" t="s">
        <v>1138</v>
      </c>
      <c r="D1997" s="1565">
        <v>22.41</v>
      </c>
      <c r="E1997" s="1565">
        <v>61.29</v>
      </c>
      <c r="F1997" s="1565" t="s">
        <v>51</v>
      </c>
      <c r="G1997" s="1565">
        <v>73.52</v>
      </c>
      <c r="H1997" s="1565">
        <v>201.08</v>
      </c>
      <c r="I1997" s="1565" t="s">
        <v>8841</v>
      </c>
      <c r="J1997" s="1566">
        <v>0</v>
      </c>
      <c r="K1997" s="1554"/>
    </row>
    <row r="1998" spans="1:11" s="793" customFormat="1" ht="28.5" customHeight="1" x14ac:dyDescent="0.25">
      <c r="A1998" s="1565" t="s">
        <v>3933</v>
      </c>
      <c r="B1998" s="1566" t="s">
        <v>3934</v>
      </c>
      <c r="C1998" s="1565" t="s">
        <v>6</v>
      </c>
      <c r="D1998" s="1565">
        <v>67.23</v>
      </c>
      <c r="E1998" s="1565">
        <v>118.26</v>
      </c>
      <c r="F1998" s="1565" t="s">
        <v>6</v>
      </c>
      <c r="G1998" s="1565">
        <v>67.23</v>
      </c>
      <c r="H1998" s="1565">
        <v>118.26</v>
      </c>
      <c r="I1998" s="1565" t="s">
        <v>8841</v>
      </c>
      <c r="J1998" s="1566">
        <v>0</v>
      </c>
      <c r="K1998" s="1554"/>
    </row>
    <row r="1999" spans="1:11" s="793" customFormat="1" ht="28.5" customHeight="1" x14ac:dyDescent="0.25">
      <c r="A1999" s="1565" t="s">
        <v>3935</v>
      </c>
      <c r="B1999" s="1566" t="s">
        <v>3936</v>
      </c>
      <c r="C1999" s="1565" t="s">
        <v>6</v>
      </c>
      <c r="D1999" s="1565">
        <v>67.23</v>
      </c>
      <c r="E1999" s="1565">
        <v>130.41</v>
      </c>
      <c r="F1999" s="1565" t="s">
        <v>6</v>
      </c>
      <c r="G1999" s="1565">
        <v>67.23</v>
      </c>
      <c r="H1999" s="1565">
        <v>130.41</v>
      </c>
      <c r="I1999" s="1565" t="s">
        <v>8841</v>
      </c>
      <c r="J1999" s="1566">
        <v>0</v>
      </c>
      <c r="K1999" s="1554"/>
    </row>
    <row r="2000" spans="1:11" s="793" customFormat="1" ht="28.5" customHeight="1" x14ac:dyDescent="0.25">
      <c r="A2000" s="1565" t="s">
        <v>3937</v>
      </c>
      <c r="B2000" s="1566" t="s">
        <v>3938</v>
      </c>
      <c r="C2000" s="1565" t="s">
        <v>6</v>
      </c>
      <c r="D2000" s="1565">
        <v>67.23</v>
      </c>
      <c r="E2000" s="1565">
        <v>142.56</v>
      </c>
      <c r="F2000" s="1565" t="s">
        <v>6</v>
      </c>
      <c r="G2000" s="1565">
        <v>67.23</v>
      </c>
      <c r="H2000" s="1565">
        <v>142.56</v>
      </c>
      <c r="I2000" s="1565" t="s">
        <v>8841</v>
      </c>
      <c r="J2000" s="1566">
        <v>0</v>
      </c>
      <c r="K2000" s="1554"/>
    </row>
    <row r="2001" spans="1:11" s="793" customFormat="1" ht="28.5" customHeight="1" x14ac:dyDescent="0.25">
      <c r="A2001" s="1565" t="s">
        <v>3939</v>
      </c>
      <c r="B2001" s="1566" t="s">
        <v>3940</v>
      </c>
      <c r="C2001" s="1565" t="s">
        <v>6</v>
      </c>
      <c r="D2001" s="1565">
        <v>74.7</v>
      </c>
      <c r="E2001" s="1565">
        <v>174.33</v>
      </c>
      <c r="F2001" s="1565" t="s">
        <v>6</v>
      </c>
      <c r="G2001" s="1565">
        <v>74.7</v>
      </c>
      <c r="H2001" s="1565">
        <v>174.33</v>
      </c>
      <c r="I2001" s="1565" t="s">
        <v>8841</v>
      </c>
      <c r="J2001" s="1566">
        <v>0</v>
      </c>
      <c r="K2001" s="1554"/>
    </row>
    <row r="2002" spans="1:11" s="793" customFormat="1" ht="28.5" customHeight="1" x14ac:dyDescent="0.25">
      <c r="A2002" s="1565" t="s">
        <v>3941</v>
      </c>
      <c r="B2002" s="1566" t="s">
        <v>3942</v>
      </c>
      <c r="C2002" s="1565" t="s">
        <v>6</v>
      </c>
      <c r="D2002" s="1565">
        <v>74.7</v>
      </c>
      <c r="E2002" s="1565">
        <v>222.93</v>
      </c>
      <c r="F2002" s="1565" t="s">
        <v>6</v>
      </c>
      <c r="G2002" s="1565">
        <v>74.7</v>
      </c>
      <c r="H2002" s="1565">
        <v>222.93</v>
      </c>
      <c r="I2002" s="1565" t="s">
        <v>8841</v>
      </c>
      <c r="J2002" s="1566">
        <v>0</v>
      </c>
      <c r="K2002" s="1554"/>
    </row>
    <row r="2003" spans="1:11" s="793" customFormat="1" ht="28.5" customHeight="1" x14ac:dyDescent="0.25">
      <c r="A2003" s="1565" t="s">
        <v>8891</v>
      </c>
      <c r="B2003" s="1566" t="s">
        <v>8892</v>
      </c>
      <c r="C2003" s="1565" t="s">
        <v>6</v>
      </c>
      <c r="D2003" s="1565">
        <v>1307.25</v>
      </c>
      <c r="E2003" s="1565">
        <v>16806.009999999998</v>
      </c>
      <c r="F2003" s="1565" t="s">
        <v>6</v>
      </c>
      <c r="G2003" s="1565">
        <v>1307.25</v>
      </c>
      <c r="H2003" s="1565">
        <v>16806.009999999998</v>
      </c>
      <c r="I2003" s="1565">
        <v>0</v>
      </c>
      <c r="J2003" s="1566">
        <v>0</v>
      </c>
      <c r="K2003" s="1554"/>
    </row>
    <row r="2004" spans="1:11" s="793" customFormat="1" ht="28.5" customHeight="1" x14ac:dyDescent="0.25">
      <c r="A2004" s="1565" t="s">
        <v>8893</v>
      </c>
      <c r="B2004" s="1566" t="s">
        <v>8894</v>
      </c>
      <c r="C2004" s="1565" t="s">
        <v>6</v>
      </c>
      <c r="D2004" s="1565">
        <v>1307.25</v>
      </c>
      <c r="E2004" s="1565">
        <v>14524.13</v>
      </c>
      <c r="F2004" s="1565" t="s">
        <v>6</v>
      </c>
      <c r="G2004" s="1565">
        <v>1307.25</v>
      </c>
      <c r="H2004" s="1565">
        <v>14524.13</v>
      </c>
      <c r="I2004" s="1565">
        <v>0</v>
      </c>
      <c r="J2004" s="1566">
        <v>0</v>
      </c>
      <c r="K2004" s="1554"/>
    </row>
    <row r="2005" spans="1:11" s="793" customFormat="1" ht="28.5" customHeight="1" x14ac:dyDescent="0.25">
      <c r="A2005" s="1565" t="s">
        <v>8895</v>
      </c>
      <c r="B2005" s="1566" t="s">
        <v>8896</v>
      </c>
      <c r="C2005" s="1565" t="s">
        <v>6</v>
      </c>
      <c r="D2005" s="1565">
        <v>373.5</v>
      </c>
      <c r="E2005" s="1565">
        <v>10701</v>
      </c>
      <c r="F2005" s="1565" t="s">
        <v>6</v>
      </c>
      <c r="G2005" s="1565">
        <v>373.5</v>
      </c>
      <c r="H2005" s="1565">
        <v>10701</v>
      </c>
      <c r="I2005" s="1565">
        <v>0</v>
      </c>
      <c r="J2005" s="1566">
        <v>0</v>
      </c>
      <c r="K2005" s="1554"/>
    </row>
    <row r="2006" spans="1:11" s="793" customFormat="1" ht="28.5" customHeight="1" x14ac:dyDescent="0.25">
      <c r="A2006" s="1565" t="s">
        <v>8897</v>
      </c>
      <c r="B2006" s="1566" t="s">
        <v>8898</v>
      </c>
      <c r="C2006" s="1565" t="s">
        <v>6</v>
      </c>
      <c r="D2006" s="1565">
        <v>186.75</v>
      </c>
      <c r="E2006" s="1565">
        <v>976.5</v>
      </c>
      <c r="F2006" s="1565" t="s">
        <v>6</v>
      </c>
      <c r="G2006" s="1565">
        <v>186.75</v>
      </c>
      <c r="H2006" s="1565">
        <v>976.5</v>
      </c>
      <c r="I2006" s="1565">
        <v>0</v>
      </c>
      <c r="J2006" s="1566">
        <v>0</v>
      </c>
      <c r="K2006" s="1554"/>
    </row>
    <row r="2007" spans="1:11" s="793" customFormat="1" ht="28.5" customHeight="1" x14ac:dyDescent="0.25">
      <c r="A2007" s="1565" t="s">
        <v>8899</v>
      </c>
      <c r="B2007" s="1566" t="s">
        <v>8898</v>
      </c>
      <c r="C2007" s="1565" t="s">
        <v>6</v>
      </c>
      <c r="D2007" s="1565">
        <v>186.75</v>
      </c>
      <c r="E2007" s="1565">
        <v>551.25</v>
      </c>
      <c r="F2007" s="1565" t="s">
        <v>6</v>
      </c>
      <c r="G2007" s="1565">
        <v>186.75</v>
      </c>
      <c r="H2007" s="1565">
        <v>551.25</v>
      </c>
      <c r="I2007" s="1565">
        <v>0</v>
      </c>
      <c r="J2007" s="1566">
        <v>0</v>
      </c>
      <c r="K2007" s="1554"/>
    </row>
    <row r="2008" spans="1:11" s="793" customFormat="1" ht="28.5" customHeight="1" x14ac:dyDescent="0.25">
      <c r="A2008" s="1565" t="s">
        <v>8900</v>
      </c>
      <c r="B2008" s="1566" t="s">
        <v>8898</v>
      </c>
      <c r="C2008" s="1565" t="s">
        <v>6</v>
      </c>
      <c r="D2008" s="1565">
        <v>186.75</v>
      </c>
      <c r="E2008" s="1565">
        <v>551.25</v>
      </c>
      <c r="F2008" s="1565" t="s">
        <v>6</v>
      </c>
      <c r="G2008" s="1565">
        <v>186.75</v>
      </c>
      <c r="H2008" s="1565">
        <v>551.25</v>
      </c>
      <c r="I2008" s="1565">
        <v>0</v>
      </c>
      <c r="J2008" s="1566">
        <v>0</v>
      </c>
      <c r="K2008" s="1554"/>
    </row>
    <row r="2009" spans="1:11" s="793" customFormat="1" ht="28.5" customHeight="1" x14ac:dyDescent="0.25">
      <c r="A2009" s="1565" t="s">
        <v>8901</v>
      </c>
      <c r="B2009" s="1566" t="s">
        <v>8902</v>
      </c>
      <c r="C2009" s="1565" t="s">
        <v>6</v>
      </c>
      <c r="D2009" s="1565">
        <v>93.38</v>
      </c>
      <c r="E2009" s="1565">
        <v>518.63</v>
      </c>
      <c r="F2009" s="1565" t="s">
        <v>6</v>
      </c>
      <c r="G2009" s="1565">
        <v>93.38</v>
      </c>
      <c r="H2009" s="1565">
        <v>518.63</v>
      </c>
      <c r="I2009" s="1565">
        <v>0</v>
      </c>
      <c r="J2009" s="1566">
        <v>0</v>
      </c>
      <c r="K2009" s="1554"/>
    </row>
    <row r="2010" spans="1:11" s="793" customFormat="1" ht="28.5" customHeight="1" x14ac:dyDescent="0.25">
      <c r="A2010" s="1565" t="s">
        <v>8903</v>
      </c>
      <c r="B2010" s="1566" t="s">
        <v>8902</v>
      </c>
      <c r="C2010" s="1565" t="s">
        <v>6</v>
      </c>
      <c r="D2010" s="1565">
        <v>93.38</v>
      </c>
      <c r="E2010" s="1565">
        <v>287.77</v>
      </c>
      <c r="F2010" s="1565" t="s">
        <v>6</v>
      </c>
      <c r="G2010" s="1565">
        <v>93.38</v>
      </c>
      <c r="H2010" s="1565">
        <v>287.77</v>
      </c>
      <c r="I2010" s="1565">
        <v>0</v>
      </c>
      <c r="J2010" s="1566">
        <v>0</v>
      </c>
      <c r="K2010" s="1554"/>
    </row>
    <row r="2011" spans="1:11" s="793" customFormat="1" ht="28.5" customHeight="1" x14ac:dyDescent="0.25">
      <c r="A2011" s="1565" t="s">
        <v>8904</v>
      </c>
      <c r="B2011" s="1566" t="s">
        <v>8902</v>
      </c>
      <c r="C2011" s="1565" t="s">
        <v>6</v>
      </c>
      <c r="D2011" s="1565">
        <v>93.38</v>
      </c>
      <c r="E2011" s="1565">
        <v>269.55</v>
      </c>
      <c r="F2011" s="1565" t="s">
        <v>6</v>
      </c>
      <c r="G2011" s="1565">
        <v>93.38</v>
      </c>
      <c r="H2011" s="1565">
        <v>269.55</v>
      </c>
      <c r="I2011" s="1565">
        <v>0</v>
      </c>
      <c r="J2011" s="1566">
        <v>0</v>
      </c>
      <c r="K2011" s="1554"/>
    </row>
    <row r="2012" spans="1:11" s="793" customFormat="1" ht="28.5" customHeight="1" x14ac:dyDescent="0.25">
      <c r="A2012" s="1565" t="s">
        <v>8905</v>
      </c>
      <c r="B2012" s="1566" t="s">
        <v>8906</v>
      </c>
      <c r="C2012" s="1565" t="s">
        <v>6</v>
      </c>
      <c r="D2012" s="1565">
        <v>44.82</v>
      </c>
      <c r="E2012" s="1565">
        <v>208.85</v>
      </c>
      <c r="F2012" s="1565" t="s">
        <v>6</v>
      </c>
      <c r="G2012" s="1565">
        <v>44.82</v>
      </c>
      <c r="H2012" s="1565">
        <v>208.85</v>
      </c>
      <c r="I2012" s="1565">
        <v>0</v>
      </c>
      <c r="J2012" s="1566">
        <v>0</v>
      </c>
      <c r="K2012" s="1554"/>
    </row>
    <row r="2013" spans="1:11" s="793" customFormat="1" ht="28.5" customHeight="1" x14ac:dyDescent="0.25">
      <c r="A2013" s="1565" t="s">
        <v>8907</v>
      </c>
      <c r="B2013" s="1566" t="s">
        <v>8906</v>
      </c>
      <c r="C2013" s="1565" t="s">
        <v>6</v>
      </c>
      <c r="D2013" s="1565">
        <v>44.82</v>
      </c>
      <c r="E2013" s="1565">
        <v>196.7</v>
      </c>
      <c r="F2013" s="1565" t="s">
        <v>6</v>
      </c>
      <c r="G2013" s="1565">
        <v>44.82</v>
      </c>
      <c r="H2013" s="1565">
        <v>196.7</v>
      </c>
      <c r="I2013" s="1565">
        <v>0</v>
      </c>
      <c r="J2013" s="1566">
        <v>0</v>
      </c>
      <c r="K2013" s="1554"/>
    </row>
    <row r="2014" spans="1:11" s="793" customFormat="1" ht="28.5" customHeight="1" x14ac:dyDescent="0.25">
      <c r="A2014" s="1565" t="s">
        <v>8908</v>
      </c>
      <c r="B2014" s="1566" t="s">
        <v>8909</v>
      </c>
      <c r="C2014" s="1565" t="s">
        <v>6</v>
      </c>
      <c r="D2014" s="1565">
        <v>3921.75</v>
      </c>
      <c r="E2014" s="1565">
        <v>69235.509999999995</v>
      </c>
      <c r="F2014" s="1565" t="s">
        <v>6</v>
      </c>
      <c r="G2014" s="1565">
        <v>3921.75</v>
      </c>
      <c r="H2014" s="1565">
        <v>69235.509999999995</v>
      </c>
      <c r="I2014" s="1565">
        <v>0</v>
      </c>
      <c r="J2014" s="1566">
        <v>0</v>
      </c>
      <c r="K2014" s="1554"/>
    </row>
    <row r="2015" spans="1:11" s="793" customFormat="1" ht="28.5" customHeight="1" x14ac:dyDescent="0.25">
      <c r="A2015" s="1565" t="s">
        <v>8910</v>
      </c>
      <c r="B2015" s="1566" t="s">
        <v>8911</v>
      </c>
      <c r="C2015" s="1565" t="s">
        <v>6</v>
      </c>
      <c r="D2015" s="1565">
        <v>3921.75</v>
      </c>
      <c r="E2015" s="1565">
        <v>68020.509999999995</v>
      </c>
      <c r="F2015" s="1565" t="s">
        <v>6</v>
      </c>
      <c r="G2015" s="1565">
        <v>3921.75</v>
      </c>
      <c r="H2015" s="1565">
        <v>68020.509999999995</v>
      </c>
      <c r="I2015" s="1565">
        <v>0</v>
      </c>
      <c r="J2015" s="1566">
        <v>0</v>
      </c>
      <c r="K2015" s="1554"/>
    </row>
    <row r="2016" spans="1:11" s="793" customFormat="1" ht="28.5" customHeight="1" x14ac:dyDescent="0.25">
      <c r="A2016" s="1565" t="s">
        <v>8912</v>
      </c>
      <c r="B2016" s="1566" t="s">
        <v>8913</v>
      </c>
      <c r="C2016" s="1565" t="s">
        <v>6</v>
      </c>
      <c r="D2016" s="1565">
        <v>3921.75</v>
      </c>
      <c r="E2016" s="1565">
        <v>66805.509999999995</v>
      </c>
      <c r="F2016" s="1565" t="s">
        <v>6</v>
      </c>
      <c r="G2016" s="1565">
        <v>3921.75</v>
      </c>
      <c r="H2016" s="1565">
        <v>66805.509999999995</v>
      </c>
      <c r="I2016" s="1565">
        <v>0</v>
      </c>
      <c r="J2016" s="1566">
        <v>0</v>
      </c>
      <c r="K2016" s="1554"/>
    </row>
    <row r="2017" spans="1:11" s="793" customFormat="1" ht="28.5" customHeight="1" x14ac:dyDescent="0.25">
      <c r="A2017" s="1565" t="s">
        <v>8914</v>
      </c>
      <c r="B2017" s="1566" t="s">
        <v>8915</v>
      </c>
      <c r="C2017" s="1565" t="s">
        <v>6</v>
      </c>
      <c r="D2017" s="1565">
        <v>3921.75</v>
      </c>
      <c r="E2017" s="1565">
        <v>81385.509999999995</v>
      </c>
      <c r="F2017" s="1565" t="s">
        <v>6</v>
      </c>
      <c r="G2017" s="1565">
        <v>3921.75</v>
      </c>
      <c r="H2017" s="1565">
        <v>81385.509999999995</v>
      </c>
      <c r="I2017" s="1565">
        <v>0</v>
      </c>
      <c r="J2017" s="1566">
        <v>0</v>
      </c>
      <c r="K2017" s="1554"/>
    </row>
    <row r="2018" spans="1:11" s="793" customFormat="1" ht="28.5" customHeight="1" x14ac:dyDescent="0.25">
      <c r="A2018" s="1565" t="s">
        <v>8916</v>
      </c>
      <c r="B2018" s="1566" t="s">
        <v>8917</v>
      </c>
      <c r="C2018" s="1565" t="s">
        <v>6</v>
      </c>
      <c r="D2018" s="1565">
        <v>3921.75</v>
      </c>
      <c r="E2018" s="1565">
        <v>64375.51</v>
      </c>
      <c r="F2018" s="1565" t="s">
        <v>6</v>
      </c>
      <c r="G2018" s="1565">
        <v>3921.75</v>
      </c>
      <c r="H2018" s="1565">
        <v>64375.51</v>
      </c>
      <c r="I2018" s="1565">
        <v>0</v>
      </c>
      <c r="J2018" s="1566">
        <v>0</v>
      </c>
      <c r="K2018" s="1554"/>
    </row>
    <row r="2019" spans="1:11" s="793" customFormat="1" ht="28.5" customHeight="1" x14ac:dyDescent="0.25">
      <c r="A2019" s="1565" t="s">
        <v>8918</v>
      </c>
      <c r="B2019" s="1566" t="s">
        <v>8919</v>
      </c>
      <c r="C2019" s="1565" t="s">
        <v>6</v>
      </c>
      <c r="D2019" s="1565">
        <v>186.75</v>
      </c>
      <c r="E2019" s="1565">
        <v>13551.75</v>
      </c>
      <c r="F2019" s="1565" t="s">
        <v>6</v>
      </c>
      <c r="G2019" s="1565">
        <v>186.75</v>
      </c>
      <c r="H2019" s="1565">
        <v>13551.75</v>
      </c>
      <c r="I2019" s="1565">
        <v>0</v>
      </c>
      <c r="J2019" s="1566">
        <v>0</v>
      </c>
      <c r="K2019" s="1554"/>
    </row>
    <row r="2020" spans="1:11" s="793" customFormat="1" ht="28.5" customHeight="1" x14ac:dyDescent="0.25">
      <c r="A2020" s="1565" t="s">
        <v>8920</v>
      </c>
      <c r="B2020" s="1566" t="s">
        <v>8921</v>
      </c>
      <c r="C2020" s="1565" t="s">
        <v>6</v>
      </c>
      <c r="D2020" s="1565">
        <v>186.75</v>
      </c>
      <c r="E2020" s="1565">
        <v>5396.67</v>
      </c>
      <c r="F2020" s="1565" t="s">
        <v>6</v>
      </c>
      <c r="G2020" s="1565">
        <v>186.75</v>
      </c>
      <c r="H2020" s="1565">
        <v>5396.67</v>
      </c>
      <c r="I2020" s="1565">
        <v>0</v>
      </c>
      <c r="J2020" s="1566">
        <v>0</v>
      </c>
      <c r="K2020" s="1554"/>
    </row>
    <row r="2021" spans="1:11" s="793" customFormat="1" ht="28.5" customHeight="1" x14ac:dyDescent="0.25">
      <c r="A2021" s="1565" t="s">
        <v>8922</v>
      </c>
      <c r="B2021" s="1566" t="s">
        <v>8923</v>
      </c>
      <c r="C2021" s="1565" t="s">
        <v>1138</v>
      </c>
      <c r="D2021" s="1565">
        <v>373.5</v>
      </c>
      <c r="E2021" s="1565">
        <v>1103.71</v>
      </c>
      <c r="F2021" s="1565" t="s">
        <v>51</v>
      </c>
      <c r="G2021" s="1565">
        <v>1225.3900000000001</v>
      </c>
      <c r="H2021" s="1565">
        <v>3621.11</v>
      </c>
      <c r="I2021" s="1565">
        <v>0</v>
      </c>
      <c r="J2021" s="1566">
        <v>0</v>
      </c>
      <c r="K2021" s="1554"/>
    </row>
    <row r="2022" spans="1:11" s="793" customFormat="1" ht="28.5" customHeight="1" x14ac:dyDescent="0.25">
      <c r="A2022" s="1565" t="s">
        <v>8924</v>
      </c>
      <c r="B2022" s="1566" t="s">
        <v>8925</v>
      </c>
      <c r="C2022" s="1565" t="s">
        <v>51</v>
      </c>
      <c r="D2022" s="1565">
        <v>44.82</v>
      </c>
      <c r="E2022" s="1565">
        <v>501.66</v>
      </c>
      <c r="F2022" s="1565" t="s">
        <v>8926</v>
      </c>
      <c r="G2022" s="1565">
        <v>44.82</v>
      </c>
      <c r="H2022" s="1565">
        <v>501.66</v>
      </c>
      <c r="I2022" s="1565">
        <v>0</v>
      </c>
      <c r="J2022" s="1566">
        <v>0</v>
      </c>
      <c r="K2022" s="1554"/>
    </row>
    <row r="2023" spans="1:11" s="793" customFormat="1" ht="28.5" customHeight="1" x14ac:dyDescent="0.25">
      <c r="A2023" s="1565" t="s">
        <v>3943</v>
      </c>
      <c r="B2023" s="1566" t="s">
        <v>3944</v>
      </c>
      <c r="C2023" s="1565" t="s">
        <v>6</v>
      </c>
      <c r="D2023" s="1565">
        <v>149.4</v>
      </c>
      <c r="E2023" s="1565">
        <v>679.95</v>
      </c>
      <c r="F2023" s="1565" t="s">
        <v>6</v>
      </c>
      <c r="G2023" s="1565">
        <v>149.4</v>
      </c>
      <c r="H2023" s="1565">
        <v>679.95</v>
      </c>
      <c r="I2023" s="1565" t="s">
        <v>8927</v>
      </c>
      <c r="J2023" s="1566">
        <v>0</v>
      </c>
      <c r="K2023" s="1554"/>
    </row>
    <row r="2024" spans="1:11" s="793" customFormat="1" ht="28.5" customHeight="1" x14ac:dyDescent="0.25">
      <c r="A2024" s="1565" t="s">
        <v>3945</v>
      </c>
      <c r="B2024" s="1566" t="s">
        <v>3946</v>
      </c>
      <c r="C2024" s="1565" t="s">
        <v>6</v>
      </c>
      <c r="D2024" s="1565">
        <v>149.4</v>
      </c>
      <c r="E2024" s="1565">
        <v>959.4</v>
      </c>
      <c r="F2024" s="1565" t="s">
        <v>6</v>
      </c>
      <c r="G2024" s="1565">
        <v>149.4</v>
      </c>
      <c r="H2024" s="1565">
        <v>959.4</v>
      </c>
      <c r="I2024" s="1565" t="s">
        <v>8927</v>
      </c>
      <c r="J2024" s="1566">
        <v>0</v>
      </c>
      <c r="K2024" s="1554"/>
    </row>
    <row r="2025" spans="1:11" s="793" customFormat="1" ht="28.5" customHeight="1" x14ac:dyDescent="0.25">
      <c r="A2025" s="1565" t="s">
        <v>3947</v>
      </c>
      <c r="B2025" s="1566" t="s">
        <v>3948</v>
      </c>
      <c r="C2025" s="1565" t="s">
        <v>6</v>
      </c>
      <c r="D2025" s="1565">
        <v>224.1</v>
      </c>
      <c r="E2025" s="1565">
        <v>1520.1</v>
      </c>
      <c r="F2025" s="1565" t="s">
        <v>6</v>
      </c>
      <c r="G2025" s="1565">
        <v>224.1</v>
      </c>
      <c r="H2025" s="1565">
        <v>1520.1</v>
      </c>
      <c r="I2025" s="1565" t="s">
        <v>8927</v>
      </c>
      <c r="J2025" s="1566">
        <v>0</v>
      </c>
      <c r="K2025" s="1554"/>
    </row>
    <row r="2026" spans="1:11" s="793" customFormat="1" ht="28.5" customHeight="1" x14ac:dyDescent="0.25">
      <c r="A2026" s="1565" t="s">
        <v>3949</v>
      </c>
      <c r="B2026" s="1566" t="s">
        <v>3950</v>
      </c>
      <c r="C2026" s="1565" t="s">
        <v>6</v>
      </c>
      <c r="D2026" s="1565">
        <v>224.1</v>
      </c>
      <c r="E2026" s="1565">
        <v>4031.1</v>
      </c>
      <c r="F2026" s="1565" t="s">
        <v>6</v>
      </c>
      <c r="G2026" s="1565">
        <v>224.1</v>
      </c>
      <c r="H2026" s="1565">
        <v>4031.1</v>
      </c>
      <c r="I2026" s="1565" t="s">
        <v>8927</v>
      </c>
      <c r="J2026" s="1566">
        <v>0</v>
      </c>
      <c r="K2026" s="1554"/>
    </row>
    <row r="2027" spans="1:11" s="793" customFormat="1" ht="28.5" customHeight="1" x14ac:dyDescent="0.25">
      <c r="A2027" s="1565" t="s">
        <v>3951</v>
      </c>
      <c r="B2027" s="1566" t="s">
        <v>3952</v>
      </c>
      <c r="C2027" s="1565" t="s">
        <v>6</v>
      </c>
      <c r="D2027" s="1565">
        <v>298.8</v>
      </c>
      <c r="E2027" s="1565">
        <v>1108.8</v>
      </c>
      <c r="F2027" s="1565" t="s">
        <v>6</v>
      </c>
      <c r="G2027" s="1565">
        <v>298.8</v>
      </c>
      <c r="H2027" s="1565">
        <v>1108.8</v>
      </c>
      <c r="I2027" s="1565" t="s">
        <v>8927</v>
      </c>
      <c r="J2027" s="1566">
        <v>0</v>
      </c>
      <c r="K2027" s="1554"/>
    </row>
    <row r="2028" spans="1:11" s="793" customFormat="1" ht="28.5" customHeight="1" x14ac:dyDescent="0.25">
      <c r="A2028" s="1565" t="s">
        <v>3953</v>
      </c>
      <c r="B2028" s="1566" t="s">
        <v>3954</v>
      </c>
      <c r="C2028" s="1565" t="s">
        <v>6</v>
      </c>
      <c r="D2028" s="1565">
        <v>298.8</v>
      </c>
      <c r="E2028" s="1565">
        <v>1230.3</v>
      </c>
      <c r="F2028" s="1565" t="s">
        <v>6</v>
      </c>
      <c r="G2028" s="1565">
        <v>298.8</v>
      </c>
      <c r="H2028" s="1565">
        <v>1230.3</v>
      </c>
      <c r="I2028" s="1565" t="s">
        <v>8927</v>
      </c>
      <c r="J2028" s="1566">
        <v>0</v>
      </c>
      <c r="K2028" s="1554"/>
    </row>
    <row r="2029" spans="1:11" s="793" customFormat="1" ht="28.5" customHeight="1" x14ac:dyDescent="0.25">
      <c r="A2029" s="1565" t="s">
        <v>3955</v>
      </c>
      <c r="B2029" s="1566" t="s">
        <v>3956</v>
      </c>
      <c r="C2029" s="1565" t="s">
        <v>6</v>
      </c>
      <c r="D2029" s="1565">
        <v>373.5</v>
      </c>
      <c r="E2029" s="1565">
        <v>2722.5</v>
      </c>
      <c r="F2029" s="1565" t="s">
        <v>6</v>
      </c>
      <c r="G2029" s="1565">
        <v>373.5</v>
      </c>
      <c r="H2029" s="1565">
        <v>2722.5</v>
      </c>
      <c r="I2029" s="1565" t="s">
        <v>8927</v>
      </c>
      <c r="J2029" s="1566">
        <v>0</v>
      </c>
      <c r="K2029" s="1554"/>
    </row>
    <row r="2030" spans="1:11" s="793" customFormat="1" ht="28.5" customHeight="1" x14ac:dyDescent="0.25">
      <c r="A2030" s="1565" t="s">
        <v>3957</v>
      </c>
      <c r="B2030" s="1566" t="s">
        <v>3958</v>
      </c>
      <c r="C2030" s="1565" t="s">
        <v>6</v>
      </c>
      <c r="D2030" s="1565">
        <v>373.5</v>
      </c>
      <c r="E2030" s="1565">
        <v>4990.5</v>
      </c>
      <c r="F2030" s="1565" t="s">
        <v>6</v>
      </c>
      <c r="G2030" s="1565">
        <v>373.5</v>
      </c>
      <c r="H2030" s="1565">
        <v>4990.5</v>
      </c>
      <c r="I2030" s="1565" t="s">
        <v>8927</v>
      </c>
      <c r="J2030" s="1566">
        <v>0</v>
      </c>
      <c r="K2030" s="1554"/>
    </row>
    <row r="2031" spans="1:11" s="793" customFormat="1" ht="28.5" customHeight="1" x14ac:dyDescent="0.25">
      <c r="A2031" s="1565" t="s">
        <v>8928</v>
      </c>
      <c r="B2031" s="1566" t="s">
        <v>8929</v>
      </c>
      <c r="C2031" s="1565" t="s">
        <v>6</v>
      </c>
      <c r="D2031" s="1565">
        <v>373.5</v>
      </c>
      <c r="E2031" s="1565">
        <v>10093.5</v>
      </c>
      <c r="F2031" s="1565" t="s">
        <v>6</v>
      </c>
      <c r="G2031" s="1565">
        <v>373.5</v>
      </c>
      <c r="H2031" s="1565">
        <v>10093.5</v>
      </c>
      <c r="I2031" s="1565" t="s">
        <v>8930</v>
      </c>
      <c r="J2031" s="1566">
        <v>0</v>
      </c>
      <c r="K2031" s="1554"/>
    </row>
    <row r="2032" spans="1:11" s="793" customFormat="1" ht="28.5" customHeight="1" x14ac:dyDescent="0.25">
      <c r="A2032" s="1565" t="s">
        <v>8931</v>
      </c>
      <c r="B2032" s="1566" t="s">
        <v>8932</v>
      </c>
      <c r="C2032" s="1565" t="s">
        <v>6</v>
      </c>
      <c r="D2032" s="1565">
        <v>298.8</v>
      </c>
      <c r="E2032" s="1565">
        <v>12448.8</v>
      </c>
      <c r="F2032" s="1565" t="s">
        <v>6</v>
      </c>
      <c r="G2032" s="1565">
        <v>298.8</v>
      </c>
      <c r="H2032" s="1565">
        <v>12448.8</v>
      </c>
      <c r="I2032" s="1565" t="s">
        <v>8930</v>
      </c>
      <c r="J2032" s="1566">
        <v>0</v>
      </c>
      <c r="K2032" s="1554"/>
    </row>
    <row r="2033" spans="1:11" s="793" customFormat="1" ht="28.5" customHeight="1" x14ac:dyDescent="0.25">
      <c r="A2033" s="1565" t="s">
        <v>8933</v>
      </c>
      <c r="B2033" s="1566" t="s">
        <v>8934</v>
      </c>
      <c r="C2033" s="1565" t="s">
        <v>6</v>
      </c>
      <c r="D2033" s="1565">
        <v>298.8</v>
      </c>
      <c r="E2033" s="1565">
        <v>24598.799999999999</v>
      </c>
      <c r="F2033" s="1565" t="s">
        <v>6</v>
      </c>
      <c r="G2033" s="1565">
        <v>298.8</v>
      </c>
      <c r="H2033" s="1565">
        <v>24598.799999999999</v>
      </c>
      <c r="I2033" s="1565" t="s">
        <v>8930</v>
      </c>
      <c r="J2033" s="1566">
        <v>0</v>
      </c>
      <c r="K2033" s="1554"/>
    </row>
    <row r="2034" spans="1:11" s="793" customFormat="1" ht="28.5" customHeight="1" x14ac:dyDescent="0.25">
      <c r="A2034" s="1565" t="s">
        <v>8935</v>
      </c>
      <c r="B2034" s="1566" t="s">
        <v>8936</v>
      </c>
      <c r="C2034" s="1565" t="s">
        <v>6</v>
      </c>
      <c r="D2034" s="1565">
        <v>298.8</v>
      </c>
      <c r="E2034" s="1565">
        <v>36748.800000000003</v>
      </c>
      <c r="F2034" s="1565" t="s">
        <v>6</v>
      </c>
      <c r="G2034" s="1565">
        <v>298.8</v>
      </c>
      <c r="H2034" s="1565">
        <v>36748.800000000003</v>
      </c>
      <c r="I2034" s="1565" t="s">
        <v>8930</v>
      </c>
      <c r="J2034" s="1566">
        <v>0</v>
      </c>
      <c r="K2034" s="1554"/>
    </row>
    <row r="2035" spans="1:11" s="793" customFormat="1" ht="28.5" customHeight="1" x14ac:dyDescent="0.25">
      <c r="A2035" s="1565" t="s">
        <v>8937</v>
      </c>
      <c r="B2035" s="1566" t="s">
        <v>8938</v>
      </c>
      <c r="C2035" s="1565" t="s">
        <v>6</v>
      </c>
      <c r="D2035" s="1565">
        <v>298.8</v>
      </c>
      <c r="E2035" s="1565">
        <v>34318.800000000003</v>
      </c>
      <c r="F2035" s="1565" t="s">
        <v>6</v>
      </c>
      <c r="G2035" s="1565">
        <v>298.8</v>
      </c>
      <c r="H2035" s="1565">
        <v>34318.800000000003</v>
      </c>
      <c r="I2035" s="1565" t="s">
        <v>8930</v>
      </c>
      <c r="J2035" s="1566">
        <v>0</v>
      </c>
      <c r="K2035" s="1554"/>
    </row>
    <row r="2036" spans="1:11" s="793" customFormat="1" ht="28.5" customHeight="1" x14ac:dyDescent="0.25">
      <c r="A2036" s="1565" t="s">
        <v>8939</v>
      </c>
      <c r="B2036" s="1566" t="s">
        <v>8940</v>
      </c>
      <c r="C2036" s="1565" t="s">
        <v>6</v>
      </c>
      <c r="D2036" s="1565">
        <v>298.8</v>
      </c>
      <c r="E2036" s="1565">
        <v>30673.8</v>
      </c>
      <c r="F2036" s="1565" t="s">
        <v>6</v>
      </c>
      <c r="G2036" s="1565">
        <v>298.8</v>
      </c>
      <c r="H2036" s="1565">
        <v>30673.8</v>
      </c>
      <c r="I2036" s="1565" t="s">
        <v>8930</v>
      </c>
      <c r="J2036" s="1566">
        <v>0</v>
      </c>
      <c r="K2036" s="1554"/>
    </row>
    <row r="2037" spans="1:11" s="793" customFormat="1" ht="28.5" customHeight="1" x14ac:dyDescent="0.25">
      <c r="A2037" s="1565" t="s">
        <v>8941</v>
      </c>
      <c r="B2037" s="1566" t="s">
        <v>8942</v>
      </c>
      <c r="C2037" s="1565" t="s">
        <v>6</v>
      </c>
      <c r="D2037" s="1565">
        <v>298.8</v>
      </c>
      <c r="E2037" s="1565">
        <v>24598.799999999999</v>
      </c>
      <c r="F2037" s="1565" t="s">
        <v>6</v>
      </c>
      <c r="G2037" s="1565">
        <v>298.8</v>
      </c>
      <c r="H2037" s="1565">
        <v>24598.799999999999</v>
      </c>
      <c r="I2037" s="1565" t="s">
        <v>8930</v>
      </c>
      <c r="J2037" s="1566">
        <v>0</v>
      </c>
      <c r="K2037" s="1554"/>
    </row>
    <row r="2038" spans="1:11" s="793" customFormat="1" ht="28.5" customHeight="1" x14ac:dyDescent="0.25">
      <c r="A2038" s="1565" t="s">
        <v>8943</v>
      </c>
      <c r="B2038" s="1566" t="s">
        <v>8944</v>
      </c>
      <c r="C2038" s="1565" t="s">
        <v>6</v>
      </c>
      <c r="D2038" s="1565">
        <v>298.8</v>
      </c>
      <c r="E2038" s="1565">
        <v>18523.8</v>
      </c>
      <c r="F2038" s="1565" t="s">
        <v>6</v>
      </c>
      <c r="G2038" s="1565">
        <v>298.8</v>
      </c>
      <c r="H2038" s="1565">
        <v>18523.8</v>
      </c>
      <c r="I2038" s="1565" t="s">
        <v>8930</v>
      </c>
      <c r="J2038" s="1566">
        <v>0</v>
      </c>
      <c r="K2038" s="1554"/>
    </row>
    <row r="2039" spans="1:11" s="793" customFormat="1" ht="28.5" customHeight="1" x14ac:dyDescent="0.25">
      <c r="A2039" s="1565" t="s">
        <v>8945</v>
      </c>
      <c r="B2039" s="1566" t="s">
        <v>8946</v>
      </c>
      <c r="C2039" s="1565" t="s">
        <v>6</v>
      </c>
      <c r="D2039" s="1565">
        <v>29.88</v>
      </c>
      <c r="E2039" s="1565">
        <v>297.18</v>
      </c>
      <c r="F2039" s="1565" t="s">
        <v>6</v>
      </c>
      <c r="G2039" s="1565">
        <v>29.88</v>
      </c>
      <c r="H2039" s="1565">
        <v>297.18</v>
      </c>
      <c r="I2039" s="1565">
        <v>0</v>
      </c>
      <c r="J2039" s="1566">
        <v>0</v>
      </c>
      <c r="K2039" s="1554"/>
    </row>
    <row r="2040" spans="1:11" s="793" customFormat="1" ht="28.5" customHeight="1" x14ac:dyDescent="0.25">
      <c r="A2040" s="1565" t="s">
        <v>8947</v>
      </c>
      <c r="B2040" s="1566" t="s">
        <v>8948</v>
      </c>
      <c r="C2040" s="1565" t="s">
        <v>1138</v>
      </c>
      <c r="D2040" s="1565">
        <v>14.94</v>
      </c>
      <c r="E2040" s="1565">
        <v>266.45</v>
      </c>
      <c r="F2040" s="1565" t="s">
        <v>51</v>
      </c>
      <c r="G2040" s="1565">
        <v>49.02</v>
      </c>
      <c r="H2040" s="1565">
        <v>874.16</v>
      </c>
      <c r="I2040" s="1565">
        <v>0</v>
      </c>
      <c r="J2040" s="1566">
        <v>0</v>
      </c>
      <c r="K2040" s="1554"/>
    </row>
    <row r="2041" spans="1:11" s="793" customFormat="1" ht="28.5" customHeight="1" x14ac:dyDescent="0.25">
      <c r="A2041" s="1565" t="s">
        <v>8949</v>
      </c>
      <c r="B2041" s="1566" t="s">
        <v>8950</v>
      </c>
      <c r="C2041" s="1565" t="s">
        <v>8951</v>
      </c>
      <c r="D2041" s="1565">
        <v>44.82</v>
      </c>
      <c r="E2041" s="1565">
        <v>857.01</v>
      </c>
      <c r="F2041" s="1565" t="s">
        <v>8951</v>
      </c>
      <c r="G2041" s="1565">
        <v>44.82</v>
      </c>
      <c r="H2041" s="1565">
        <v>857.01</v>
      </c>
      <c r="I2041" s="1565" t="s">
        <v>8876</v>
      </c>
      <c r="J2041" s="1566">
        <v>0</v>
      </c>
      <c r="K2041" s="1554"/>
    </row>
    <row r="2042" spans="1:11" s="793" customFormat="1" ht="28.5" customHeight="1" x14ac:dyDescent="0.25">
      <c r="A2042" s="1565" t="s">
        <v>8952</v>
      </c>
      <c r="B2042" s="1566" t="s">
        <v>8950</v>
      </c>
      <c r="C2042" s="1565" t="s">
        <v>8951</v>
      </c>
      <c r="D2042" s="1565">
        <v>89.64</v>
      </c>
      <c r="E2042" s="1565">
        <v>1438.52</v>
      </c>
      <c r="F2042" s="1565" t="s">
        <v>8951</v>
      </c>
      <c r="G2042" s="1565">
        <v>89.64</v>
      </c>
      <c r="H2042" s="1565">
        <v>1438.52</v>
      </c>
      <c r="I2042" s="1565" t="s">
        <v>8876</v>
      </c>
      <c r="J2042" s="1566">
        <v>0</v>
      </c>
      <c r="K2042" s="1554"/>
    </row>
    <row r="2043" spans="1:11" s="793" customFormat="1" ht="28.5" customHeight="1" x14ac:dyDescent="0.25">
      <c r="A2043" s="1565" t="s">
        <v>8953</v>
      </c>
      <c r="B2043" s="1566" t="s">
        <v>8950</v>
      </c>
      <c r="C2043" s="1565" t="s">
        <v>8951</v>
      </c>
      <c r="D2043" s="1565">
        <v>119.52</v>
      </c>
      <c r="E2043" s="1565">
        <v>1874.26</v>
      </c>
      <c r="F2043" s="1565" t="s">
        <v>8951</v>
      </c>
      <c r="G2043" s="1565">
        <v>119.52</v>
      </c>
      <c r="H2043" s="1565">
        <v>1874.26</v>
      </c>
      <c r="I2043" s="1565" t="s">
        <v>8876</v>
      </c>
      <c r="J2043" s="1566">
        <v>0</v>
      </c>
      <c r="K2043" s="1554"/>
    </row>
    <row r="2044" spans="1:11" s="793" customFormat="1" ht="28.5" customHeight="1" x14ac:dyDescent="0.25">
      <c r="A2044" s="1565" t="s">
        <v>8954</v>
      </c>
      <c r="B2044" s="1566" t="s">
        <v>8950</v>
      </c>
      <c r="C2044" s="1565" t="s">
        <v>8951</v>
      </c>
      <c r="D2044" s="1565">
        <v>134.46</v>
      </c>
      <c r="E2044" s="1565">
        <v>2848.86</v>
      </c>
      <c r="F2044" s="1565" t="s">
        <v>8951</v>
      </c>
      <c r="G2044" s="1565">
        <v>134.46</v>
      </c>
      <c r="H2044" s="1565">
        <v>2848.85</v>
      </c>
      <c r="I2044" s="1565" t="s">
        <v>8955</v>
      </c>
      <c r="J2044" s="1566">
        <v>0</v>
      </c>
      <c r="K2044" s="1554"/>
    </row>
    <row r="2045" spans="1:11" s="793" customFormat="1" ht="28.5" customHeight="1" x14ac:dyDescent="0.25">
      <c r="A2045" s="1565" t="s">
        <v>8956</v>
      </c>
      <c r="B2045" s="1566" t="s">
        <v>8950</v>
      </c>
      <c r="C2045" s="1565" t="s">
        <v>8951</v>
      </c>
      <c r="D2045" s="1565">
        <v>179.28</v>
      </c>
      <c r="E2045" s="1565">
        <v>2640.48</v>
      </c>
      <c r="F2045" s="1565" t="s">
        <v>8951</v>
      </c>
      <c r="G2045" s="1565">
        <v>179.28</v>
      </c>
      <c r="H2045" s="1565">
        <v>2640.48</v>
      </c>
      <c r="I2045" s="1565" t="s">
        <v>8955</v>
      </c>
      <c r="J2045" s="1566">
        <v>0</v>
      </c>
      <c r="K2045" s="1554"/>
    </row>
    <row r="2046" spans="1:11" s="793" customFormat="1" ht="28.5" customHeight="1" x14ac:dyDescent="0.25">
      <c r="A2046" s="1565" t="s">
        <v>8957</v>
      </c>
      <c r="B2046" s="1566" t="s">
        <v>8950</v>
      </c>
      <c r="C2046" s="1565" t="s">
        <v>8951</v>
      </c>
      <c r="D2046" s="1565">
        <v>194.22</v>
      </c>
      <c r="E2046" s="1565">
        <v>5249.19</v>
      </c>
      <c r="F2046" s="1565" t="s">
        <v>8951</v>
      </c>
      <c r="G2046" s="1565">
        <v>194.22</v>
      </c>
      <c r="H2046" s="1565">
        <v>5249.19</v>
      </c>
      <c r="I2046" s="1565" t="s">
        <v>8955</v>
      </c>
      <c r="J2046" s="1566">
        <v>0</v>
      </c>
      <c r="K2046" s="1554"/>
    </row>
    <row r="2047" spans="1:11" s="793" customFormat="1" ht="28.5" customHeight="1" x14ac:dyDescent="0.25">
      <c r="A2047" s="1565" t="s">
        <v>8958</v>
      </c>
      <c r="B2047" s="1566" t="s">
        <v>8950</v>
      </c>
      <c r="C2047" s="1565" t="s">
        <v>8951</v>
      </c>
      <c r="D2047" s="1565">
        <v>747</v>
      </c>
      <c r="E2047" s="1565">
        <v>7977.31</v>
      </c>
      <c r="F2047" s="1565" t="s">
        <v>8951</v>
      </c>
      <c r="G2047" s="1565">
        <v>747</v>
      </c>
      <c r="H2047" s="1565">
        <v>7977.31</v>
      </c>
      <c r="I2047" s="1565" t="s">
        <v>8955</v>
      </c>
      <c r="J2047" s="1566">
        <v>0</v>
      </c>
      <c r="K2047" s="1554"/>
    </row>
    <row r="2048" spans="1:11" s="793" customFormat="1" ht="28.5" customHeight="1" x14ac:dyDescent="0.25">
      <c r="A2048" s="1565" t="s">
        <v>8959</v>
      </c>
      <c r="B2048" s="1566" t="s">
        <v>8950</v>
      </c>
      <c r="C2048" s="1565" t="s">
        <v>8951</v>
      </c>
      <c r="D2048" s="1565">
        <v>1120.5</v>
      </c>
      <c r="E2048" s="1565">
        <v>13703.87</v>
      </c>
      <c r="F2048" s="1565" t="s">
        <v>8951</v>
      </c>
      <c r="G2048" s="1565">
        <v>1120.5</v>
      </c>
      <c r="H2048" s="1565">
        <v>13703.87</v>
      </c>
      <c r="I2048" s="1565" t="s">
        <v>8955</v>
      </c>
      <c r="J2048" s="1566">
        <v>0</v>
      </c>
      <c r="K2048" s="1554"/>
    </row>
    <row r="2049" spans="1:11" s="793" customFormat="1" ht="28.5" customHeight="1" x14ac:dyDescent="0.25">
      <c r="A2049" s="1565" t="s">
        <v>8960</v>
      </c>
      <c r="B2049" s="1566" t="s">
        <v>8950</v>
      </c>
      <c r="C2049" s="1565" t="s">
        <v>8951</v>
      </c>
      <c r="D2049" s="1565">
        <v>1494</v>
      </c>
      <c r="E2049" s="1565">
        <v>17027.71</v>
      </c>
      <c r="F2049" s="1565" t="s">
        <v>8951</v>
      </c>
      <c r="G2049" s="1565">
        <v>1494</v>
      </c>
      <c r="H2049" s="1565">
        <v>17027.71</v>
      </c>
      <c r="I2049" s="1565" t="s">
        <v>8955</v>
      </c>
      <c r="J2049" s="1566">
        <v>0</v>
      </c>
      <c r="K2049" s="1554"/>
    </row>
    <row r="2050" spans="1:11" s="793" customFormat="1" ht="28.5" customHeight="1" x14ac:dyDescent="0.25">
      <c r="A2050" s="1565" t="s">
        <v>8961</v>
      </c>
      <c r="B2050" s="1566" t="s">
        <v>8950</v>
      </c>
      <c r="C2050" s="1565" t="s">
        <v>8951</v>
      </c>
      <c r="D2050" s="1565">
        <v>1494</v>
      </c>
      <c r="E2050" s="1565">
        <v>20903.77</v>
      </c>
      <c r="F2050" s="1565" t="s">
        <v>8951</v>
      </c>
      <c r="G2050" s="1565">
        <v>1494</v>
      </c>
      <c r="H2050" s="1565">
        <v>20903.77</v>
      </c>
      <c r="I2050" s="1565" t="s">
        <v>8955</v>
      </c>
      <c r="J2050" s="1566">
        <v>0</v>
      </c>
      <c r="K2050" s="1554"/>
    </row>
    <row r="2051" spans="1:11" s="793" customFormat="1" ht="28.5" customHeight="1" x14ac:dyDescent="0.25">
      <c r="A2051" s="1565" t="s">
        <v>8962</v>
      </c>
      <c r="B2051" s="1566" t="s">
        <v>8950</v>
      </c>
      <c r="C2051" s="1565" t="s">
        <v>8951</v>
      </c>
      <c r="D2051" s="1565">
        <v>1867.5</v>
      </c>
      <c r="E2051" s="1565">
        <v>34131.56</v>
      </c>
      <c r="F2051" s="1565" t="s">
        <v>8951</v>
      </c>
      <c r="G2051" s="1565">
        <v>1867.5</v>
      </c>
      <c r="H2051" s="1565">
        <v>34131.56</v>
      </c>
      <c r="I2051" s="1565" t="s">
        <v>8955</v>
      </c>
      <c r="J2051" s="1566">
        <v>0</v>
      </c>
      <c r="K2051" s="1554"/>
    </row>
    <row r="2052" spans="1:11" s="793" customFormat="1" ht="28.5" customHeight="1" x14ac:dyDescent="0.25">
      <c r="A2052" s="1565" t="s">
        <v>8963</v>
      </c>
      <c r="B2052" s="1566" t="s">
        <v>8964</v>
      </c>
      <c r="C2052" s="1565" t="s">
        <v>1138</v>
      </c>
      <c r="D2052" s="1565">
        <v>10.46</v>
      </c>
      <c r="E2052" s="1565">
        <v>103.61</v>
      </c>
      <c r="F2052" s="1565" t="s">
        <v>51</v>
      </c>
      <c r="G2052" s="1565">
        <v>34.31</v>
      </c>
      <c r="H2052" s="1565">
        <v>339.93</v>
      </c>
      <c r="I2052" s="1565" t="s">
        <v>8876</v>
      </c>
      <c r="J2052" s="1566">
        <v>0</v>
      </c>
      <c r="K2052" s="1554"/>
    </row>
    <row r="2053" spans="1:11" s="793" customFormat="1" ht="28.5" customHeight="1" x14ac:dyDescent="0.25">
      <c r="A2053" s="1565" t="s">
        <v>8965</v>
      </c>
      <c r="B2053" s="1566" t="s">
        <v>8966</v>
      </c>
      <c r="C2053" s="1565" t="s">
        <v>1138</v>
      </c>
      <c r="D2053" s="1565">
        <v>10.46</v>
      </c>
      <c r="E2053" s="1565">
        <v>75.36</v>
      </c>
      <c r="F2053" s="1565" t="s">
        <v>51</v>
      </c>
      <c r="G2053" s="1565">
        <v>34.31</v>
      </c>
      <c r="H2053" s="1565">
        <v>247.25</v>
      </c>
      <c r="I2053" s="1565" t="s">
        <v>8876</v>
      </c>
      <c r="J2053" s="1566">
        <v>0</v>
      </c>
      <c r="K2053" s="1554"/>
    </row>
    <row r="2054" spans="1:11" s="793" customFormat="1" ht="28.5" customHeight="1" x14ac:dyDescent="0.25">
      <c r="A2054" s="1565" t="s">
        <v>8967</v>
      </c>
      <c r="B2054" s="1566" t="s">
        <v>8968</v>
      </c>
      <c r="C2054" s="1565" t="s">
        <v>51</v>
      </c>
      <c r="D2054" s="1565">
        <v>11.95</v>
      </c>
      <c r="E2054" s="1565">
        <v>791.63</v>
      </c>
      <c r="F2054" s="1565" t="s">
        <v>8926</v>
      </c>
      <c r="G2054" s="1565">
        <v>11.95</v>
      </c>
      <c r="H2054" s="1565">
        <v>791.63</v>
      </c>
      <c r="I2054" s="1565" t="s">
        <v>8876</v>
      </c>
      <c r="J2054" s="1566">
        <v>0</v>
      </c>
      <c r="K2054" s="1554"/>
    </row>
    <row r="2055" spans="1:11" s="793" customFormat="1" ht="28.5" customHeight="1" x14ac:dyDescent="0.25">
      <c r="A2055" s="1565" t="s">
        <v>8969</v>
      </c>
      <c r="B2055" s="1566" t="s">
        <v>8970</v>
      </c>
      <c r="C2055" s="1565" t="s">
        <v>51</v>
      </c>
      <c r="D2055" s="1565">
        <v>10.46</v>
      </c>
      <c r="E2055" s="1565">
        <v>235.23</v>
      </c>
      <c r="F2055" s="1565" t="s">
        <v>8926</v>
      </c>
      <c r="G2055" s="1565">
        <v>10.46</v>
      </c>
      <c r="H2055" s="1565">
        <v>235.23</v>
      </c>
      <c r="I2055" s="1565" t="s">
        <v>8876</v>
      </c>
      <c r="J2055" s="1566">
        <v>0</v>
      </c>
      <c r="K2055" s="1554"/>
    </row>
    <row r="2056" spans="1:11" s="793" customFormat="1" ht="28.5" customHeight="1" x14ac:dyDescent="0.25">
      <c r="A2056" s="1565" t="s">
        <v>8971</v>
      </c>
      <c r="B2056" s="1566" t="s">
        <v>8972</v>
      </c>
      <c r="C2056" s="1565" t="s">
        <v>8951</v>
      </c>
      <c r="D2056" s="1565">
        <v>10.46</v>
      </c>
      <c r="E2056" s="1565">
        <v>140.56</v>
      </c>
      <c r="F2056" s="1565" t="s">
        <v>8951</v>
      </c>
      <c r="G2056" s="1565">
        <v>10.46</v>
      </c>
      <c r="H2056" s="1565">
        <v>140.56</v>
      </c>
      <c r="I2056" s="1565" t="s">
        <v>8876</v>
      </c>
      <c r="J2056" s="1566">
        <v>0</v>
      </c>
      <c r="K2056" s="1554"/>
    </row>
    <row r="2057" spans="1:11" s="793" customFormat="1" ht="28.5" customHeight="1" x14ac:dyDescent="0.25">
      <c r="A2057" s="1565" t="s">
        <v>8973</v>
      </c>
      <c r="B2057" s="1566" t="s">
        <v>8950</v>
      </c>
      <c r="C2057" s="1565" t="s">
        <v>51</v>
      </c>
      <c r="D2057" s="1565">
        <v>44.82</v>
      </c>
      <c r="E2057" s="1565">
        <v>341.62</v>
      </c>
      <c r="F2057" s="1565" t="s">
        <v>8926</v>
      </c>
      <c r="G2057" s="1565">
        <v>44.82</v>
      </c>
      <c r="H2057" s="1565">
        <v>341.62</v>
      </c>
      <c r="I2057" s="1565" t="s">
        <v>8955</v>
      </c>
      <c r="J2057" s="1566">
        <v>0</v>
      </c>
      <c r="K2057" s="1554"/>
    </row>
    <row r="2058" spans="1:11" s="793" customFormat="1" ht="28.5" customHeight="1" x14ac:dyDescent="0.25">
      <c r="A2058" s="1565" t="s">
        <v>8974</v>
      </c>
      <c r="B2058" s="1566" t="s">
        <v>8950</v>
      </c>
      <c r="C2058" s="1565" t="s">
        <v>51</v>
      </c>
      <c r="D2058" s="1565">
        <v>89.64</v>
      </c>
      <c r="E2058" s="1565">
        <v>539.41999999999996</v>
      </c>
      <c r="F2058" s="1565" t="s">
        <v>8926</v>
      </c>
      <c r="G2058" s="1565">
        <v>89.64</v>
      </c>
      <c r="H2058" s="1565">
        <v>539.41999999999996</v>
      </c>
      <c r="I2058" s="1565" t="s">
        <v>8955</v>
      </c>
      <c r="J2058" s="1566">
        <v>0</v>
      </c>
      <c r="K2058" s="1554"/>
    </row>
    <row r="2059" spans="1:11" s="793" customFormat="1" ht="28.5" customHeight="1" x14ac:dyDescent="0.25">
      <c r="A2059" s="1565" t="s">
        <v>8975</v>
      </c>
      <c r="B2059" s="1566" t="s">
        <v>8950</v>
      </c>
      <c r="C2059" s="1565" t="s">
        <v>51</v>
      </c>
      <c r="D2059" s="1565">
        <v>134.46</v>
      </c>
      <c r="E2059" s="1565">
        <v>808.2</v>
      </c>
      <c r="F2059" s="1565" t="s">
        <v>8926</v>
      </c>
      <c r="G2059" s="1565">
        <v>134.46</v>
      </c>
      <c r="H2059" s="1565">
        <v>808.2</v>
      </c>
      <c r="I2059" s="1565" t="s">
        <v>8955</v>
      </c>
      <c r="J2059" s="1566">
        <v>0</v>
      </c>
      <c r="K2059" s="1554"/>
    </row>
    <row r="2060" spans="1:11" s="793" customFormat="1" ht="28.5" customHeight="1" x14ac:dyDescent="0.25">
      <c r="A2060" s="1565" t="s">
        <v>8976</v>
      </c>
      <c r="B2060" s="1566" t="s">
        <v>8950</v>
      </c>
      <c r="C2060" s="1565" t="s">
        <v>51</v>
      </c>
      <c r="D2060" s="1565">
        <v>373.5</v>
      </c>
      <c r="E2060" s="1565">
        <v>2098.96</v>
      </c>
      <c r="F2060" s="1565" t="s">
        <v>8926</v>
      </c>
      <c r="G2060" s="1565">
        <v>373.5</v>
      </c>
      <c r="H2060" s="1565">
        <v>2098.96</v>
      </c>
      <c r="I2060" s="1565" t="s">
        <v>8955</v>
      </c>
      <c r="J2060" s="1566">
        <v>0</v>
      </c>
      <c r="K2060" s="1554"/>
    </row>
    <row r="2061" spans="1:11" s="793" customFormat="1" ht="28.5" customHeight="1" x14ac:dyDescent="0.25">
      <c r="A2061" s="1565" t="s">
        <v>8977</v>
      </c>
      <c r="B2061" s="1566" t="s">
        <v>8978</v>
      </c>
      <c r="C2061" s="1565" t="s">
        <v>8926</v>
      </c>
      <c r="D2061" s="1565">
        <v>373.5</v>
      </c>
      <c r="E2061" s="1565">
        <v>10883.37</v>
      </c>
      <c r="F2061" s="1565" t="s">
        <v>8926</v>
      </c>
      <c r="G2061" s="1565">
        <v>373.5</v>
      </c>
      <c r="H2061" s="1565">
        <v>10883.37</v>
      </c>
      <c r="I2061" s="1565" t="s">
        <v>8979</v>
      </c>
      <c r="J2061" s="1566">
        <v>0</v>
      </c>
      <c r="K2061" s="1554"/>
    </row>
    <row r="2062" spans="1:11" s="793" customFormat="1" ht="28.5" customHeight="1" x14ac:dyDescent="0.25">
      <c r="A2062" s="1565" t="s">
        <v>8980</v>
      </c>
      <c r="B2062" s="1566" t="s">
        <v>8981</v>
      </c>
      <c r="C2062" s="1565" t="s">
        <v>6</v>
      </c>
      <c r="D2062" s="1565">
        <v>29.88</v>
      </c>
      <c r="E2062" s="1565">
        <v>746.73</v>
      </c>
      <c r="F2062" s="1565" t="s">
        <v>6</v>
      </c>
      <c r="G2062" s="1565">
        <v>29.88</v>
      </c>
      <c r="H2062" s="1565">
        <v>746.73</v>
      </c>
      <c r="I2062" s="1565" t="s">
        <v>8930</v>
      </c>
      <c r="J2062" s="1566">
        <v>0</v>
      </c>
      <c r="K2062" s="1554"/>
    </row>
    <row r="2063" spans="1:11" s="793" customFormat="1" ht="28.5" customHeight="1" x14ac:dyDescent="0.25">
      <c r="A2063" s="1565" t="s">
        <v>8982</v>
      </c>
      <c r="B2063" s="1566" t="s">
        <v>8983</v>
      </c>
      <c r="C2063" s="1565" t="s">
        <v>6</v>
      </c>
      <c r="D2063" s="1565">
        <v>29.88</v>
      </c>
      <c r="E2063" s="1565">
        <v>843.93</v>
      </c>
      <c r="F2063" s="1565" t="s">
        <v>6</v>
      </c>
      <c r="G2063" s="1565">
        <v>29.88</v>
      </c>
      <c r="H2063" s="1565">
        <v>843.93</v>
      </c>
      <c r="I2063" s="1565" t="s">
        <v>8930</v>
      </c>
      <c r="J2063" s="1566">
        <v>0</v>
      </c>
      <c r="K2063" s="1554"/>
    </row>
    <row r="2064" spans="1:11" s="793" customFormat="1" ht="28.5" customHeight="1" x14ac:dyDescent="0.25">
      <c r="A2064" s="1565" t="s">
        <v>8984</v>
      </c>
      <c r="B2064" s="1566" t="s">
        <v>8985</v>
      </c>
      <c r="C2064" s="1565" t="s">
        <v>6</v>
      </c>
      <c r="D2064" s="1565">
        <v>44.82</v>
      </c>
      <c r="E2064" s="1565">
        <v>652.32000000000005</v>
      </c>
      <c r="F2064" s="1565" t="s">
        <v>6</v>
      </c>
      <c r="G2064" s="1565">
        <v>44.82</v>
      </c>
      <c r="H2064" s="1565">
        <v>652.32000000000005</v>
      </c>
      <c r="I2064" s="1565" t="s">
        <v>8930</v>
      </c>
      <c r="J2064" s="1566">
        <v>0</v>
      </c>
      <c r="K2064" s="1554"/>
    </row>
    <row r="2065" spans="1:11" s="793" customFormat="1" ht="28.5" customHeight="1" x14ac:dyDescent="0.25">
      <c r="A2065" s="1565" t="s">
        <v>8986</v>
      </c>
      <c r="B2065" s="1566" t="s">
        <v>8987</v>
      </c>
      <c r="C2065" s="1565" t="s">
        <v>6</v>
      </c>
      <c r="D2065" s="1565">
        <v>44.82</v>
      </c>
      <c r="E2065" s="1565">
        <v>907.47</v>
      </c>
      <c r="F2065" s="1565" t="s">
        <v>6</v>
      </c>
      <c r="G2065" s="1565">
        <v>44.82</v>
      </c>
      <c r="H2065" s="1565">
        <v>907.47</v>
      </c>
      <c r="I2065" s="1565" t="s">
        <v>8930</v>
      </c>
      <c r="J2065" s="1566">
        <v>0</v>
      </c>
      <c r="K2065" s="1554"/>
    </row>
    <row r="2066" spans="1:11" s="793" customFormat="1" ht="28.5" customHeight="1" x14ac:dyDescent="0.25">
      <c r="A2066" s="1565" t="s">
        <v>8988</v>
      </c>
      <c r="B2066" s="1566" t="s">
        <v>8989</v>
      </c>
      <c r="C2066" s="1565" t="s">
        <v>6</v>
      </c>
      <c r="D2066" s="1565">
        <v>59.76</v>
      </c>
      <c r="E2066" s="1565">
        <v>991.97</v>
      </c>
      <c r="F2066" s="1565" t="s">
        <v>6</v>
      </c>
      <c r="G2066" s="1565">
        <v>59.76</v>
      </c>
      <c r="H2066" s="1565">
        <v>991.97</v>
      </c>
      <c r="I2066" s="1565" t="s">
        <v>8930</v>
      </c>
      <c r="J2066" s="1566">
        <v>0</v>
      </c>
      <c r="K2066" s="1554"/>
    </row>
    <row r="2067" spans="1:11" s="793" customFormat="1" ht="28.5" customHeight="1" x14ac:dyDescent="0.25">
      <c r="A2067" s="1565" t="s">
        <v>8990</v>
      </c>
      <c r="B2067" s="1566" t="s">
        <v>8991</v>
      </c>
      <c r="C2067" s="1565" t="s">
        <v>6</v>
      </c>
      <c r="D2067" s="1565">
        <v>59.76</v>
      </c>
      <c r="E2067" s="1565">
        <v>1224.03</v>
      </c>
      <c r="F2067" s="1565" t="s">
        <v>6</v>
      </c>
      <c r="G2067" s="1565">
        <v>59.76</v>
      </c>
      <c r="H2067" s="1565">
        <v>1224.03</v>
      </c>
      <c r="I2067" s="1565" t="s">
        <v>8930</v>
      </c>
      <c r="J2067" s="1566">
        <v>0</v>
      </c>
      <c r="K2067" s="1554"/>
    </row>
    <row r="2068" spans="1:11" s="793" customFormat="1" ht="28.5" customHeight="1" x14ac:dyDescent="0.25">
      <c r="A2068" s="1565" t="s">
        <v>8992</v>
      </c>
      <c r="B2068" s="1566" t="s">
        <v>8993</v>
      </c>
      <c r="C2068" s="1565" t="s">
        <v>6</v>
      </c>
      <c r="D2068" s="1565">
        <v>93.38</v>
      </c>
      <c r="E2068" s="1565">
        <v>1530.72</v>
      </c>
      <c r="F2068" s="1565" t="s">
        <v>6</v>
      </c>
      <c r="G2068" s="1565">
        <v>93.38</v>
      </c>
      <c r="H2068" s="1565">
        <v>1530.72</v>
      </c>
      <c r="I2068" s="1565" t="s">
        <v>8930</v>
      </c>
      <c r="J2068" s="1566">
        <v>0</v>
      </c>
      <c r="K2068" s="1554"/>
    </row>
    <row r="2069" spans="1:11" s="793" customFormat="1" ht="28.5" customHeight="1" x14ac:dyDescent="0.25">
      <c r="A2069" s="1565" t="s">
        <v>8994</v>
      </c>
      <c r="B2069" s="1566" t="s">
        <v>8995</v>
      </c>
      <c r="C2069" s="1565" t="s">
        <v>6</v>
      </c>
      <c r="D2069" s="1565">
        <v>29.88</v>
      </c>
      <c r="E2069" s="1565">
        <v>904.68</v>
      </c>
      <c r="F2069" s="1565" t="s">
        <v>6</v>
      </c>
      <c r="G2069" s="1565">
        <v>29.88</v>
      </c>
      <c r="H2069" s="1565">
        <v>904.68</v>
      </c>
      <c r="I2069" s="1565" t="s">
        <v>8930</v>
      </c>
      <c r="J2069" s="1566">
        <v>0</v>
      </c>
      <c r="K2069" s="1554"/>
    </row>
    <row r="2070" spans="1:11" s="793" customFormat="1" ht="28.5" customHeight="1" x14ac:dyDescent="0.25">
      <c r="A2070" s="1565" t="s">
        <v>8996</v>
      </c>
      <c r="B2070" s="1566" t="s">
        <v>8997</v>
      </c>
      <c r="C2070" s="1565" t="s">
        <v>6</v>
      </c>
      <c r="D2070" s="1565">
        <v>29.88</v>
      </c>
      <c r="E2070" s="1565">
        <v>819.7</v>
      </c>
      <c r="F2070" s="1565" t="s">
        <v>6</v>
      </c>
      <c r="G2070" s="1565">
        <v>29.88</v>
      </c>
      <c r="H2070" s="1565">
        <v>819.7</v>
      </c>
      <c r="I2070" s="1565" t="s">
        <v>8930</v>
      </c>
      <c r="J2070" s="1566">
        <v>0</v>
      </c>
      <c r="K2070" s="1554"/>
    </row>
    <row r="2071" spans="1:11" s="793" customFormat="1" ht="28.5" customHeight="1" x14ac:dyDescent="0.25">
      <c r="A2071" s="1565" t="s">
        <v>8998</v>
      </c>
      <c r="B2071" s="1566" t="s">
        <v>8999</v>
      </c>
      <c r="C2071" s="1565" t="s">
        <v>6</v>
      </c>
      <c r="D2071" s="1565">
        <v>44.82</v>
      </c>
      <c r="E2071" s="1565">
        <v>1223.49</v>
      </c>
      <c r="F2071" s="1565" t="s">
        <v>6</v>
      </c>
      <c r="G2071" s="1565">
        <v>44.82</v>
      </c>
      <c r="H2071" s="1565">
        <v>1223.49</v>
      </c>
      <c r="I2071" s="1565" t="s">
        <v>8930</v>
      </c>
      <c r="J2071" s="1566">
        <v>0</v>
      </c>
      <c r="K2071" s="1554"/>
    </row>
    <row r="2072" spans="1:11" s="793" customFormat="1" ht="28.5" customHeight="1" x14ac:dyDescent="0.25">
      <c r="A2072" s="1565" t="s">
        <v>9000</v>
      </c>
      <c r="B2072" s="1566" t="s">
        <v>9001</v>
      </c>
      <c r="C2072" s="1565" t="s">
        <v>6</v>
      </c>
      <c r="D2072" s="1565">
        <v>44.82</v>
      </c>
      <c r="E2072" s="1565">
        <v>743.51</v>
      </c>
      <c r="F2072" s="1565" t="s">
        <v>6</v>
      </c>
      <c r="G2072" s="1565">
        <v>44.82</v>
      </c>
      <c r="H2072" s="1565">
        <v>743.51</v>
      </c>
      <c r="I2072" s="1565" t="s">
        <v>8930</v>
      </c>
      <c r="J2072" s="1566">
        <v>0</v>
      </c>
      <c r="K2072" s="1554"/>
    </row>
    <row r="2073" spans="1:11" s="793" customFormat="1" ht="28.5" customHeight="1" x14ac:dyDescent="0.25">
      <c r="A2073" s="1565" t="s">
        <v>9002</v>
      </c>
      <c r="B2073" s="1566" t="s">
        <v>9003</v>
      </c>
      <c r="C2073" s="1565" t="s">
        <v>6</v>
      </c>
      <c r="D2073" s="1565">
        <v>44.82</v>
      </c>
      <c r="E2073" s="1565">
        <v>1846</v>
      </c>
      <c r="F2073" s="1565" t="s">
        <v>6</v>
      </c>
      <c r="G2073" s="1565">
        <v>44.82</v>
      </c>
      <c r="H2073" s="1565">
        <v>1846</v>
      </c>
      <c r="I2073" s="1565" t="s">
        <v>9004</v>
      </c>
      <c r="J2073" s="1566">
        <v>0</v>
      </c>
      <c r="K2073" s="1554"/>
    </row>
    <row r="2074" spans="1:11" s="793" customFormat="1" ht="28.5" customHeight="1" x14ac:dyDescent="0.25">
      <c r="A2074" s="1565" t="s">
        <v>9005</v>
      </c>
      <c r="B2074" s="1566" t="s">
        <v>9006</v>
      </c>
      <c r="C2074" s="1565" t="s">
        <v>6</v>
      </c>
      <c r="D2074" s="1565">
        <v>44.82</v>
      </c>
      <c r="E2074" s="1565">
        <v>956.07</v>
      </c>
      <c r="F2074" s="1565" t="s">
        <v>6</v>
      </c>
      <c r="G2074" s="1565">
        <v>44.82</v>
      </c>
      <c r="H2074" s="1565">
        <v>956.07</v>
      </c>
      <c r="I2074" s="1565" t="s">
        <v>9007</v>
      </c>
      <c r="J2074" s="1566">
        <v>0</v>
      </c>
      <c r="K2074" s="1554"/>
    </row>
    <row r="2075" spans="1:11" s="793" customFormat="1" ht="28.5" customHeight="1" x14ac:dyDescent="0.25">
      <c r="A2075" s="1565" t="s">
        <v>9008</v>
      </c>
      <c r="B2075" s="1566" t="s">
        <v>9009</v>
      </c>
      <c r="C2075" s="1565" t="s">
        <v>6</v>
      </c>
      <c r="D2075" s="1565">
        <v>59.76</v>
      </c>
      <c r="E2075" s="1565">
        <v>1323.36</v>
      </c>
      <c r="F2075" s="1565" t="s">
        <v>6</v>
      </c>
      <c r="G2075" s="1565">
        <v>59.76</v>
      </c>
      <c r="H2075" s="1565">
        <v>1323.36</v>
      </c>
      <c r="I2075" s="1565" t="s">
        <v>9007</v>
      </c>
      <c r="J2075" s="1566">
        <v>0</v>
      </c>
      <c r="K2075" s="1554"/>
    </row>
    <row r="2076" spans="1:11" s="793" customFormat="1" ht="28.5" customHeight="1" x14ac:dyDescent="0.25">
      <c r="A2076" s="1565" t="s">
        <v>9010</v>
      </c>
      <c r="B2076" s="1566" t="s">
        <v>9011</v>
      </c>
      <c r="C2076" s="1565" t="s">
        <v>6</v>
      </c>
      <c r="D2076" s="1565">
        <v>59.76</v>
      </c>
      <c r="E2076" s="1565">
        <v>606.51</v>
      </c>
      <c r="F2076" s="1565" t="s">
        <v>6</v>
      </c>
      <c r="G2076" s="1565">
        <v>59.76</v>
      </c>
      <c r="H2076" s="1565">
        <v>606.51</v>
      </c>
      <c r="I2076" s="1565" t="s">
        <v>9007</v>
      </c>
      <c r="J2076" s="1566">
        <v>0</v>
      </c>
      <c r="K2076" s="1554"/>
    </row>
    <row r="2077" spans="1:11" s="793" customFormat="1" ht="28.5" customHeight="1" x14ac:dyDescent="0.25">
      <c r="A2077" s="1565" t="s">
        <v>9012</v>
      </c>
      <c r="B2077" s="1566" t="s">
        <v>9013</v>
      </c>
      <c r="C2077" s="1565" t="s">
        <v>6</v>
      </c>
      <c r="D2077" s="1565">
        <v>59.76</v>
      </c>
      <c r="E2077" s="1565">
        <v>679.41</v>
      </c>
      <c r="F2077" s="1565" t="s">
        <v>6</v>
      </c>
      <c r="G2077" s="1565">
        <v>59.76</v>
      </c>
      <c r="H2077" s="1565">
        <v>679.41</v>
      </c>
      <c r="I2077" s="1565">
        <v>0</v>
      </c>
      <c r="J2077" s="1566">
        <v>0</v>
      </c>
      <c r="K2077" s="1554"/>
    </row>
    <row r="2078" spans="1:11" s="793" customFormat="1" ht="28.5" customHeight="1" x14ac:dyDescent="0.25">
      <c r="A2078" s="1565" t="s">
        <v>9014</v>
      </c>
      <c r="B2078" s="1566" t="s">
        <v>9015</v>
      </c>
      <c r="C2078" s="1565" t="s">
        <v>6</v>
      </c>
      <c r="D2078" s="1565">
        <v>59.76</v>
      </c>
      <c r="E2078" s="1565">
        <v>223.79</v>
      </c>
      <c r="F2078" s="1565" t="s">
        <v>6</v>
      </c>
      <c r="G2078" s="1565">
        <v>59.76</v>
      </c>
      <c r="H2078" s="1565">
        <v>223.79</v>
      </c>
      <c r="I2078" s="1565" t="s">
        <v>9016</v>
      </c>
      <c r="J2078" s="1566">
        <v>0</v>
      </c>
      <c r="K2078" s="1554"/>
    </row>
    <row r="2079" spans="1:11" s="793" customFormat="1" ht="28.5" customHeight="1" x14ac:dyDescent="0.25">
      <c r="A2079" s="1565" t="s">
        <v>9017</v>
      </c>
      <c r="B2079" s="1566" t="s">
        <v>9018</v>
      </c>
      <c r="C2079" s="1565" t="s">
        <v>6</v>
      </c>
      <c r="D2079" s="1565">
        <v>14.94</v>
      </c>
      <c r="E2079" s="1565">
        <v>97.56</v>
      </c>
      <c r="F2079" s="1565" t="s">
        <v>6</v>
      </c>
      <c r="G2079" s="1565">
        <v>14.94</v>
      </c>
      <c r="H2079" s="1565">
        <v>97.56</v>
      </c>
      <c r="I2079" s="1565" t="s">
        <v>8930</v>
      </c>
      <c r="J2079" s="1566">
        <v>0</v>
      </c>
      <c r="K2079" s="1554"/>
    </row>
    <row r="2080" spans="1:11" s="793" customFormat="1" ht="28.5" customHeight="1" x14ac:dyDescent="0.25">
      <c r="A2080" s="1565" t="s">
        <v>9019</v>
      </c>
      <c r="B2080" s="1566" t="s">
        <v>9020</v>
      </c>
      <c r="C2080" s="1565" t="s">
        <v>6</v>
      </c>
      <c r="D2080" s="1565">
        <v>14.94</v>
      </c>
      <c r="E2080" s="1565">
        <v>120.64</v>
      </c>
      <c r="F2080" s="1565" t="s">
        <v>6</v>
      </c>
      <c r="G2080" s="1565">
        <v>14.94</v>
      </c>
      <c r="H2080" s="1565">
        <v>120.64</v>
      </c>
      <c r="I2080" s="1565" t="s">
        <v>8930</v>
      </c>
      <c r="J2080" s="1566">
        <v>0</v>
      </c>
      <c r="K2080" s="1554"/>
    </row>
    <row r="2081" spans="1:11" s="793" customFormat="1" ht="28.5" customHeight="1" x14ac:dyDescent="0.25">
      <c r="A2081" s="1565" t="s">
        <v>9021</v>
      </c>
      <c r="B2081" s="1566" t="s">
        <v>9022</v>
      </c>
      <c r="C2081" s="1565" t="s">
        <v>6</v>
      </c>
      <c r="D2081" s="1565">
        <v>29.88</v>
      </c>
      <c r="E2081" s="1565">
        <v>260.73</v>
      </c>
      <c r="F2081" s="1565" t="s">
        <v>6</v>
      </c>
      <c r="G2081" s="1565">
        <v>29.88</v>
      </c>
      <c r="H2081" s="1565">
        <v>260.73</v>
      </c>
      <c r="I2081" s="1565" t="s">
        <v>8930</v>
      </c>
      <c r="J2081" s="1566">
        <v>0</v>
      </c>
      <c r="K2081" s="1554"/>
    </row>
    <row r="2082" spans="1:11" s="793" customFormat="1" ht="28.5" customHeight="1" x14ac:dyDescent="0.25">
      <c r="A2082" s="1565" t="s">
        <v>9023</v>
      </c>
      <c r="B2082" s="1566" t="s">
        <v>9024</v>
      </c>
      <c r="C2082" s="1565" t="s">
        <v>6</v>
      </c>
      <c r="D2082" s="1565">
        <v>29.88</v>
      </c>
      <c r="E2082" s="1565">
        <v>236.43</v>
      </c>
      <c r="F2082" s="1565" t="s">
        <v>6</v>
      </c>
      <c r="G2082" s="1565">
        <v>29.88</v>
      </c>
      <c r="H2082" s="1565">
        <v>236.43</v>
      </c>
      <c r="I2082" s="1565" t="s">
        <v>8930</v>
      </c>
      <c r="J2082" s="1566">
        <v>0</v>
      </c>
      <c r="K2082" s="1554"/>
    </row>
    <row r="2083" spans="1:11" s="793" customFormat="1" ht="28.5" customHeight="1" x14ac:dyDescent="0.25">
      <c r="A2083" s="1565" t="s">
        <v>9025</v>
      </c>
      <c r="B2083" s="1566" t="s">
        <v>9026</v>
      </c>
      <c r="C2083" s="1565" t="s">
        <v>6</v>
      </c>
      <c r="D2083" s="1565">
        <v>29.88</v>
      </c>
      <c r="E2083" s="1565">
        <v>303.26</v>
      </c>
      <c r="F2083" s="1565" t="s">
        <v>6</v>
      </c>
      <c r="G2083" s="1565">
        <v>29.88</v>
      </c>
      <c r="H2083" s="1565">
        <v>303.26</v>
      </c>
      <c r="I2083" s="1565" t="s">
        <v>8930</v>
      </c>
      <c r="J2083" s="1566">
        <v>0</v>
      </c>
      <c r="K2083" s="1554"/>
    </row>
    <row r="2084" spans="1:11" s="793" customFormat="1" ht="28.5" customHeight="1" x14ac:dyDescent="0.25">
      <c r="A2084" s="1565" t="s">
        <v>3959</v>
      </c>
      <c r="B2084" s="1566" t="s">
        <v>3960</v>
      </c>
      <c r="C2084" s="1565" t="s">
        <v>6</v>
      </c>
      <c r="D2084" s="1565">
        <v>373.5</v>
      </c>
      <c r="E2084" s="1565">
        <v>3411</v>
      </c>
      <c r="F2084" s="1565" t="s">
        <v>6</v>
      </c>
      <c r="G2084" s="1565">
        <v>373.5</v>
      </c>
      <c r="H2084" s="1565">
        <v>3411</v>
      </c>
      <c r="I2084" s="1565" t="s">
        <v>8927</v>
      </c>
      <c r="J2084" s="1566">
        <v>0</v>
      </c>
      <c r="K2084" s="1554"/>
    </row>
    <row r="2085" spans="1:11" s="793" customFormat="1" ht="28.5" customHeight="1" x14ac:dyDescent="0.25">
      <c r="A2085" s="1565" t="s">
        <v>3961</v>
      </c>
      <c r="B2085" s="1566" t="s">
        <v>3962</v>
      </c>
      <c r="C2085" s="1565" t="s">
        <v>6</v>
      </c>
      <c r="D2085" s="1565">
        <v>373.5</v>
      </c>
      <c r="E2085" s="1565">
        <v>3714.75</v>
      </c>
      <c r="F2085" s="1565" t="s">
        <v>6</v>
      </c>
      <c r="G2085" s="1565">
        <v>373.5</v>
      </c>
      <c r="H2085" s="1565">
        <v>3714.75</v>
      </c>
      <c r="I2085" s="1565" t="s">
        <v>8927</v>
      </c>
      <c r="J2085" s="1566">
        <v>0</v>
      </c>
      <c r="K2085" s="1554"/>
    </row>
    <row r="2086" spans="1:11" s="793" customFormat="1" ht="28.5" customHeight="1" x14ac:dyDescent="0.25">
      <c r="A2086" s="1565" t="s">
        <v>3963</v>
      </c>
      <c r="B2086" s="1566" t="s">
        <v>3964</v>
      </c>
      <c r="C2086" s="1565" t="s">
        <v>6</v>
      </c>
      <c r="D2086" s="1565">
        <v>298.8</v>
      </c>
      <c r="E2086" s="1565">
        <v>5766.3</v>
      </c>
      <c r="F2086" s="1565" t="s">
        <v>6</v>
      </c>
      <c r="G2086" s="1565">
        <v>298.8</v>
      </c>
      <c r="H2086" s="1565">
        <v>5766.3</v>
      </c>
      <c r="I2086" s="1565" t="s">
        <v>8927</v>
      </c>
      <c r="J2086" s="1566">
        <v>0</v>
      </c>
      <c r="K2086" s="1554"/>
    </row>
    <row r="2087" spans="1:11" s="793" customFormat="1" ht="28.5" customHeight="1" x14ac:dyDescent="0.25">
      <c r="A2087" s="1565" t="s">
        <v>3965</v>
      </c>
      <c r="B2087" s="1566" t="s">
        <v>3966</v>
      </c>
      <c r="C2087" s="1565" t="s">
        <v>6</v>
      </c>
      <c r="D2087" s="1565">
        <v>298.8</v>
      </c>
      <c r="E2087" s="1565">
        <v>7406.55</v>
      </c>
      <c r="F2087" s="1565" t="s">
        <v>6</v>
      </c>
      <c r="G2087" s="1565">
        <v>298.8</v>
      </c>
      <c r="H2087" s="1565">
        <v>7406.55</v>
      </c>
      <c r="I2087" s="1565" t="s">
        <v>8927</v>
      </c>
      <c r="J2087" s="1566">
        <v>0</v>
      </c>
      <c r="K2087" s="1554"/>
    </row>
    <row r="2088" spans="1:11" s="793" customFormat="1" ht="28.5" customHeight="1" x14ac:dyDescent="0.25">
      <c r="A2088" s="1565" t="s">
        <v>3967</v>
      </c>
      <c r="B2088" s="1566" t="s">
        <v>3968</v>
      </c>
      <c r="C2088" s="1565" t="s">
        <v>6</v>
      </c>
      <c r="D2088" s="1565">
        <v>298.8</v>
      </c>
      <c r="E2088" s="1565">
        <v>12448.8</v>
      </c>
      <c r="F2088" s="1565" t="s">
        <v>6</v>
      </c>
      <c r="G2088" s="1565">
        <v>298.8</v>
      </c>
      <c r="H2088" s="1565">
        <v>12448.8</v>
      </c>
      <c r="I2088" s="1565" t="s">
        <v>8927</v>
      </c>
      <c r="J2088" s="1566">
        <v>0</v>
      </c>
      <c r="K2088" s="1554"/>
    </row>
    <row r="2089" spans="1:11" s="793" customFormat="1" ht="28.5" customHeight="1" x14ac:dyDescent="0.25">
      <c r="A2089" s="1565" t="s">
        <v>9027</v>
      </c>
      <c r="B2089" s="1566" t="s">
        <v>9028</v>
      </c>
      <c r="C2089" s="1565" t="s">
        <v>6</v>
      </c>
      <c r="D2089" s="1565">
        <v>37.35</v>
      </c>
      <c r="E2089" s="1565">
        <v>12187.35</v>
      </c>
      <c r="F2089" s="1565" t="s">
        <v>6</v>
      </c>
      <c r="G2089" s="1565">
        <v>37.35</v>
      </c>
      <c r="H2089" s="1565">
        <v>12187.35</v>
      </c>
      <c r="I2089" s="1565" t="s">
        <v>9029</v>
      </c>
      <c r="J2089" s="1566">
        <v>0</v>
      </c>
      <c r="K2089" s="1554"/>
    </row>
    <row r="2090" spans="1:11" s="793" customFormat="1" ht="28.5" customHeight="1" x14ac:dyDescent="0.25">
      <c r="A2090" s="1565" t="s">
        <v>9030</v>
      </c>
      <c r="B2090" s="1566" t="s">
        <v>9031</v>
      </c>
      <c r="C2090" s="1565" t="s">
        <v>6</v>
      </c>
      <c r="D2090" s="1565">
        <v>37.35</v>
      </c>
      <c r="E2090" s="1565">
        <v>9757.35</v>
      </c>
      <c r="F2090" s="1565" t="s">
        <v>6</v>
      </c>
      <c r="G2090" s="1565">
        <v>37.35</v>
      </c>
      <c r="H2090" s="1565">
        <v>9757.35</v>
      </c>
      <c r="I2090" s="1565" t="s">
        <v>9029</v>
      </c>
      <c r="J2090" s="1566">
        <v>0</v>
      </c>
      <c r="K2090" s="1554"/>
    </row>
    <row r="2091" spans="1:11" s="793" customFormat="1" ht="28.5" customHeight="1" x14ac:dyDescent="0.25">
      <c r="A2091" s="1565" t="s">
        <v>3969</v>
      </c>
      <c r="B2091" s="1566" t="s">
        <v>9032</v>
      </c>
      <c r="C2091" s="1565" t="s">
        <v>6</v>
      </c>
      <c r="D2091" s="1565">
        <v>14.94</v>
      </c>
      <c r="E2091" s="1565">
        <v>932.11</v>
      </c>
      <c r="F2091" s="1565" t="s">
        <v>6</v>
      </c>
      <c r="G2091" s="1565">
        <v>14.94</v>
      </c>
      <c r="H2091" s="1565">
        <v>932.11</v>
      </c>
      <c r="I2091" s="1565" t="s">
        <v>9033</v>
      </c>
      <c r="J2091" s="1566">
        <v>0</v>
      </c>
      <c r="K2091" s="1554"/>
    </row>
    <row r="2092" spans="1:11" s="793" customFormat="1" ht="28.5" customHeight="1" x14ac:dyDescent="0.25">
      <c r="A2092" s="1565" t="s">
        <v>9034</v>
      </c>
      <c r="B2092" s="1566" t="s">
        <v>9035</v>
      </c>
      <c r="C2092" s="1565" t="s">
        <v>1434</v>
      </c>
      <c r="D2092" s="1565">
        <v>186.75</v>
      </c>
      <c r="E2092" s="1565">
        <v>4497.28</v>
      </c>
      <c r="F2092" s="1565" t="s">
        <v>1434</v>
      </c>
      <c r="G2092" s="1565">
        <v>186.75</v>
      </c>
      <c r="H2092" s="1565">
        <v>4497.28</v>
      </c>
      <c r="I2092" s="1565" t="s">
        <v>8876</v>
      </c>
      <c r="J2092" s="1566">
        <v>0</v>
      </c>
      <c r="K2092" s="1554"/>
    </row>
    <row r="2093" spans="1:11" s="793" customFormat="1" ht="28.5" customHeight="1" x14ac:dyDescent="0.25">
      <c r="A2093" s="1565" t="s">
        <v>9036</v>
      </c>
      <c r="B2093" s="1566" t="s">
        <v>9037</v>
      </c>
      <c r="C2093" s="1565" t="s">
        <v>6</v>
      </c>
      <c r="D2093" s="1565">
        <v>373.5</v>
      </c>
      <c r="E2093" s="1565">
        <v>83542.38</v>
      </c>
      <c r="F2093" s="1565" t="s">
        <v>6</v>
      </c>
      <c r="G2093" s="1565">
        <v>373.5</v>
      </c>
      <c r="H2093" s="1565">
        <v>83542.38</v>
      </c>
      <c r="I2093" s="1565" t="s">
        <v>9038</v>
      </c>
      <c r="J2093" s="1566">
        <v>0</v>
      </c>
      <c r="K2093" s="1554"/>
    </row>
    <row r="2094" spans="1:11" s="793" customFormat="1" ht="28.5" customHeight="1" x14ac:dyDescent="0.25">
      <c r="A2094" s="1565" t="s">
        <v>9039</v>
      </c>
      <c r="B2094" s="1566" t="s">
        <v>9040</v>
      </c>
      <c r="C2094" s="1565" t="s">
        <v>6</v>
      </c>
      <c r="D2094" s="1565">
        <v>373.5</v>
      </c>
      <c r="E2094" s="1565">
        <v>166711.26999999999</v>
      </c>
      <c r="F2094" s="1565" t="s">
        <v>6</v>
      </c>
      <c r="G2094" s="1565">
        <v>373.5</v>
      </c>
      <c r="H2094" s="1565">
        <v>166711.29999999999</v>
      </c>
      <c r="I2094" s="1565" t="s">
        <v>9038</v>
      </c>
      <c r="J2094" s="1566">
        <v>0</v>
      </c>
      <c r="K2094" s="1554"/>
    </row>
    <row r="2095" spans="1:11" s="793" customFormat="1" ht="28.5" customHeight="1" x14ac:dyDescent="0.25">
      <c r="A2095" s="1565" t="s">
        <v>9041</v>
      </c>
      <c r="B2095" s="1566" t="s">
        <v>9042</v>
      </c>
      <c r="C2095" s="1565" t="s">
        <v>6</v>
      </c>
      <c r="D2095" s="1565">
        <v>747</v>
      </c>
      <c r="E2095" s="1565">
        <v>55422</v>
      </c>
      <c r="F2095" s="1565" t="s">
        <v>6</v>
      </c>
      <c r="G2095" s="1565">
        <v>747</v>
      </c>
      <c r="H2095" s="1565">
        <v>55422</v>
      </c>
      <c r="I2095" s="1565">
        <v>0</v>
      </c>
      <c r="J2095" s="1566">
        <v>0</v>
      </c>
      <c r="K2095" s="1554"/>
    </row>
    <row r="2096" spans="1:11" s="793" customFormat="1" ht="28.5" customHeight="1" x14ac:dyDescent="0.25">
      <c r="A2096" s="1565" t="s">
        <v>9043</v>
      </c>
      <c r="B2096" s="1566" t="s">
        <v>9044</v>
      </c>
      <c r="C2096" s="1565" t="s">
        <v>6</v>
      </c>
      <c r="D2096" s="1565">
        <v>747</v>
      </c>
      <c r="E2096" s="1565">
        <v>78146.77</v>
      </c>
      <c r="F2096" s="1565" t="s">
        <v>6</v>
      </c>
      <c r="G2096" s="1565">
        <v>747</v>
      </c>
      <c r="H2096" s="1565">
        <v>78146.77</v>
      </c>
      <c r="I2096" s="1565">
        <v>0</v>
      </c>
      <c r="J2096" s="1566">
        <v>0</v>
      </c>
      <c r="K2096" s="1554"/>
    </row>
    <row r="2097" spans="1:11" s="793" customFormat="1" ht="28.5" customHeight="1" x14ac:dyDescent="0.25">
      <c r="A2097" s="1565" t="s">
        <v>9045</v>
      </c>
      <c r="B2097" s="1566" t="s">
        <v>9046</v>
      </c>
      <c r="C2097" s="1565" t="s">
        <v>6</v>
      </c>
      <c r="D2097" s="1565">
        <v>373.5</v>
      </c>
      <c r="E2097" s="1565">
        <v>19631.25</v>
      </c>
      <c r="F2097" s="1565" t="s">
        <v>6</v>
      </c>
      <c r="G2097" s="1565">
        <v>373.5</v>
      </c>
      <c r="H2097" s="1565">
        <v>19631.25</v>
      </c>
      <c r="I2097" s="1565" t="s">
        <v>9047</v>
      </c>
      <c r="J2097" s="1566">
        <v>0</v>
      </c>
      <c r="K2097" s="1554"/>
    </row>
    <row r="2098" spans="1:11" s="793" customFormat="1" ht="28.5" customHeight="1" x14ac:dyDescent="0.25">
      <c r="A2098" s="1565" t="s">
        <v>9048</v>
      </c>
      <c r="B2098" s="1566" t="s">
        <v>9049</v>
      </c>
      <c r="C2098" s="1565" t="s">
        <v>6</v>
      </c>
      <c r="D2098" s="1565">
        <v>373.5</v>
      </c>
      <c r="E2098" s="1565">
        <v>19631.25</v>
      </c>
      <c r="F2098" s="1565" t="s">
        <v>6</v>
      </c>
      <c r="G2098" s="1565">
        <v>373.5</v>
      </c>
      <c r="H2098" s="1565">
        <v>19631.25</v>
      </c>
      <c r="I2098" s="1565" t="s">
        <v>9047</v>
      </c>
      <c r="J2098" s="1566">
        <v>0</v>
      </c>
      <c r="K2098" s="1554"/>
    </row>
    <row r="2099" spans="1:11" s="793" customFormat="1" ht="28.5" customHeight="1" x14ac:dyDescent="0.25">
      <c r="A2099" s="1565" t="s">
        <v>9050</v>
      </c>
      <c r="B2099" s="1566" t="s">
        <v>9051</v>
      </c>
      <c r="C2099" s="1565" t="s">
        <v>6</v>
      </c>
      <c r="D2099" s="1565">
        <v>373.5</v>
      </c>
      <c r="E2099" s="1565">
        <v>77726.59</v>
      </c>
      <c r="F2099" s="1565" t="s">
        <v>6</v>
      </c>
      <c r="G2099" s="1565">
        <v>373.5</v>
      </c>
      <c r="H2099" s="1565">
        <v>77726.59</v>
      </c>
      <c r="I2099" s="1565" t="s">
        <v>9047</v>
      </c>
      <c r="J2099" s="1566">
        <v>0</v>
      </c>
      <c r="K2099" s="1554"/>
    </row>
    <row r="2100" spans="1:11" s="793" customFormat="1" ht="28.5" customHeight="1" x14ac:dyDescent="0.25">
      <c r="A2100" s="1565" t="s">
        <v>9052</v>
      </c>
      <c r="B2100" s="1566" t="s">
        <v>9053</v>
      </c>
      <c r="C2100" s="1565" t="s">
        <v>6</v>
      </c>
      <c r="D2100" s="1565">
        <v>186.75</v>
      </c>
      <c r="E2100" s="1565">
        <v>2514.6999999999998</v>
      </c>
      <c r="F2100" s="1565" t="s">
        <v>6</v>
      </c>
      <c r="G2100" s="1565">
        <v>186.75</v>
      </c>
      <c r="H2100" s="1565">
        <v>2514.6999999999998</v>
      </c>
      <c r="I2100" s="1565" t="s">
        <v>9054</v>
      </c>
      <c r="J2100" s="1566">
        <v>0</v>
      </c>
      <c r="K2100" s="1554"/>
    </row>
    <row r="2101" spans="1:11" s="793" customFormat="1" ht="28.5" customHeight="1" x14ac:dyDescent="0.25">
      <c r="A2101" s="1565" t="s">
        <v>9055</v>
      </c>
      <c r="B2101" s="1566" t="s">
        <v>9056</v>
      </c>
      <c r="C2101" s="1565" t="s">
        <v>6</v>
      </c>
      <c r="D2101" s="1565">
        <v>186.75</v>
      </c>
      <c r="E2101" s="1565">
        <v>50855.47</v>
      </c>
      <c r="F2101" s="1565" t="s">
        <v>6</v>
      </c>
      <c r="G2101" s="1565">
        <v>186.75</v>
      </c>
      <c r="H2101" s="1565">
        <v>50855.47</v>
      </c>
      <c r="I2101" s="1565" t="s">
        <v>9054</v>
      </c>
      <c r="J2101" s="1566">
        <v>0</v>
      </c>
      <c r="K2101" s="1554"/>
    </row>
    <row r="2102" spans="1:11" s="793" customFormat="1" ht="28.5" customHeight="1" x14ac:dyDescent="0.25">
      <c r="A2102" s="1565" t="s">
        <v>9057</v>
      </c>
      <c r="B2102" s="1566" t="s">
        <v>9056</v>
      </c>
      <c r="C2102" s="1565" t="s">
        <v>6</v>
      </c>
      <c r="D2102" s="1565">
        <v>186.75</v>
      </c>
      <c r="E2102" s="1565">
        <v>6152.86</v>
      </c>
      <c r="F2102" s="1565" t="s">
        <v>6</v>
      </c>
      <c r="G2102" s="1565">
        <v>186.75</v>
      </c>
      <c r="H2102" s="1565">
        <v>6152.86</v>
      </c>
      <c r="I2102" s="1565" t="s">
        <v>9054</v>
      </c>
      <c r="J2102" s="1566">
        <v>0</v>
      </c>
      <c r="K2102" s="1554"/>
    </row>
    <row r="2103" spans="1:11" s="793" customFormat="1" ht="28.5" customHeight="1" x14ac:dyDescent="0.25">
      <c r="A2103" s="1565" t="s">
        <v>9058</v>
      </c>
      <c r="B2103" s="1566" t="s">
        <v>9059</v>
      </c>
      <c r="C2103" s="1565" t="s">
        <v>6</v>
      </c>
      <c r="D2103" s="1565">
        <v>186.75</v>
      </c>
      <c r="E2103" s="1565">
        <v>22931.55</v>
      </c>
      <c r="F2103" s="1565" t="s">
        <v>6</v>
      </c>
      <c r="G2103" s="1565">
        <v>186.75</v>
      </c>
      <c r="H2103" s="1565">
        <v>22931.55</v>
      </c>
      <c r="I2103" s="1565" t="s">
        <v>9054</v>
      </c>
      <c r="J2103" s="1566">
        <v>0</v>
      </c>
      <c r="K2103" s="1554"/>
    </row>
    <row r="2104" spans="1:11" s="793" customFormat="1" ht="28.5" customHeight="1" x14ac:dyDescent="0.25">
      <c r="A2104" s="1565" t="s">
        <v>9060</v>
      </c>
      <c r="B2104" s="1566" t="s">
        <v>9061</v>
      </c>
      <c r="C2104" s="1565" t="s">
        <v>51</v>
      </c>
      <c r="D2104" s="1565">
        <v>4.4800000000000004</v>
      </c>
      <c r="E2104" s="1565">
        <v>89.53</v>
      </c>
      <c r="F2104" s="1565" t="s">
        <v>8926</v>
      </c>
      <c r="G2104" s="1565">
        <v>4.4800000000000004</v>
      </c>
      <c r="H2104" s="1565">
        <v>89.53</v>
      </c>
      <c r="I2104" s="1565">
        <v>0</v>
      </c>
      <c r="J2104" s="1566">
        <v>0</v>
      </c>
      <c r="K2104" s="1554"/>
    </row>
    <row r="2105" spans="1:11" s="793" customFormat="1" ht="28.5" customHeight="1" x14ac:dyDescent="0.25">
      <c r="A2105" s="1565" t="s">
        <v>9062</v>
      </c>
      <c r="B2105" s="1566" t="s">
        <v>9063</v>
      </c>
      <c r="C2105" s="1565" t="s">
        <v>89</v>
      </c>
      <c r="D2105" s="1565">
        <v>93.38</v>
      </c>
      <c r="E2105" s="1565">
        <v>3738.38</v>
      </c>
      <c r="F2105" s="1565" t="s">
        <v>89</v>
      </c>
      <c r="G2105" s="1565">
        <v>93.38</v>
      </c>
      <c r="H2105" s="1565">
        <v>3738.38</v>
      </c>
      <c r="I2105" s="1565" t="s">
        <v>9054</v>
      </c>
      <c r="J2105" s="1566">
        <v>0</v>
      </c>
      <c r="K2105" s="1554"/>
    </row>
    <row r="2106" spans="1:11" s="793" customFormat="1" ht="28.5" customHeight="1" x14ac:dyDescent="0.25">
      <c r="A2106" s="1565" t="s">
        <v>9064</v>
      </c>
      <c r="B2106" s="1566" t="s">
        <v>9065</v>
      </c>
      <c r="C2106" s="1565" t="s">
        <v>1434</v>
      </c>
      <c r="D2106" s="1565">
        <v>653.63</v>
      </c>
      <c r="E2106" s="1565">
        <v>6088.3</v>
      </c>
      <c r="F2106" s="1565" t="s">
        <v>1434</v>
      </c>
      <c r="G2106" s="1565">
        <v>653.63</v>
      </c>
      <c r="H2106" s="1565">
        <v>6088.3</v>
      </c>
      <c r="I2106" s="1565" t="s">
        <v>8876</v>
      </c>
      <c r="J2106" s="1566">
        <v>0</v>
      </c>
      <c r="K2106" s="1554"/>
    </row>
    <row r="2107" spans="1:11" s="793" customFormat="1" ht="28.5" customHeight="1" x14ac:dyDescent="0.25">
      <c r="A2107" s="1565" t="s">
        <v>9066</v>
      </c>
      <c r="B2107" s="1566" t="s">
        <v>9067</v>
      </c>
      <c r="C2107" s="1565" t="s">
        <v>6</v>
      </c>
      <c r="D2107" s="1565">
        <v>186.75</v>
      </c>
      <c r="E2107" s="1565">
        <v>8977.35</v>
      </c>
      <c r="F2107" s="1565" t="s">
        <v>6</v>
      </c>
      <c r="G2107" s="1565">
        <v>186.75</v>
      </c>
      <c r="H2107" s="1565">
        <v>8977.35</v>
      </c>
      <c r="I2107" s="1565">
        <v>0</v>
      </c>
      <c r="J2107" s="1566">
        <v>0</v>
      </c>
      <c r="K2107" s="1554"/>
    </row>
    <row r="2108" spans="1:11" s="793" customFormat="1" ht="28.5" customHeight="1" x14ac:dyDescent="0.25">
      <c r="A2108" s="1565" t="s">
        <v>9068</v>
      </c>
      <c r="B2108" s="1566" t="s">
        <v>9069</v>
      </c>
      <c r="C2108" s="1565" t="s">
        <v>6</v>
      </c>
      <c r="D2108" s="1565">
        <v>186.75</v>
      </c>
      <c r="E2108" s="1565">
        <v>17647.689999999999</v>
      </c>
      <c r="F2108" s="1565" t="s">
        <v>6</v>
      </c>
      <c r="G2108" s="1565">
        <v>186.75</v>
      </c>
      <c r="H2108" s="1565">
        <v>17647.689999999999</v>
      </c>
      <c r="I2108" s="1565">
        <v>0</v>
      </c>
      <c r="J2108" s="1566">
        <v>0</v>
      </c>
      <c r="K2108" s="1554"/>
    </row>
    <row r="2109" spans="1:11" s="793" customFormat="1" ht="28.5" customHeight="1" x14ac:dyDescent="0.25">
      <c r="A2109" s="1565" t="s">
        <v>9070</v>
      </c>
      <c r="B2109" s="1566" t="s">
        <v>9071</v>
      </c>
      <c r="C2109" s="1565" t="s">
        <v>6</v>
      </c>
      <c r="D2109" s="1565">
        <v>186.75</v>
      </c>
      <c r="E2109" s="1565">
        <v>13220.12</v>
      </c>
      <c r="F2109" s="1565" t="s">
        <v>6</v>
      </c>
      <c r="G2109" s="1565">
        <v>186.75</v>
      </c>
      <c r="H2109" s="1565">
        <v>13220.12</v>
      </c>
      <c r="I2109" s="1565" t="s">
        <v>9072</v>
      </c>
      <c r="J2109" s="1566">
        <v>0</v>
      </c>
      <c r="K2109" s="1554"/>
    </row>
    <row r="2110" spans="1:11" s="793" customFormat="1" ht="28.5" customHeight="1" x14ac:dyDescent="0.25">
      <c r="A2110" s="1565" t="s">
        <v>9073</v>
      </c>
      <c r="B2110" s="1566" t="s">
        <v>9074</v>
      </c>
      <c r="C2110" s="1565" t="s">
        <v>6</v>
      </c>
      <c r="D2110" s="1565">
        <v>186.75</v>
      </c>
      <c r="E2110" s="1565">
        <v>7962.75</v>
      </c>
      <c r="F2110" s="1565" t="s">
        <v>6</v>
      </c>
      <c r="G2110" s="1565">
        <v>186.75</v>
      </c>
      <c r="H2110" s="1565">
        <v>7962.75</v>
      </c>
      <c r="I2110" s="1565" t="s">
        <v>9072</v>
      </c>
      <c r="J2110" s="1566">
        <v>0</v>
      </c>
      <c r="K2110" s="1554"/>
    </row>
    <row r="2111" spans="1:11" s="793" customFormat="1" ht="28.5" customHeight="1" x14ac:dyDescent="0.25">
      <c r="A2111" s="1565" t="s">
        <v>9075</v>
      </c>
      <c r="B2111" s="1566" t="s">
        <v>9076</v>
      </c>
      <c r="C2111" s="1565" t="s">
        <v>6</v>
      </c>
      <c r="D2111" s="1565">
        <v>186.75</v>
      </c>
      <c r="E2111" s="1565">
        <v>13369.5</v>
      </c>
      <c r="F2111" s="1565" t="s">
        <v>6</v>
      </c>
      <c r="G2111" s="1565">
        <v>186.75</v>
      </c>
      <c r="H2111" s="1565">
        <v>13369.5</v>
      </c>
      <c r="I2111" s="1565" t="s">
        <v>9054</v>
      </c>
      <c r="J2111" s="1566">
        <v>0</v>
      </c>
      <c r="K2111" s="1554"/>
    </row>
    <row r="2112" spans="1:11" s="793" customFormat="1" ht="28.5" customHeight="1" x14ac:dyDescent="0.25">
      <c r="A2112" s="1565" t="s">
        <v>9077</v>
      </c>
      <c r="B2112" s="1566" t="s">
        <v>9078</v>
      </c>
      <c r="C2112" s="1565" t="s">
        <v>6</v>
      </c>
      <c r="D2112" s="1565">
        <v>186.75</v>
      </c>
      <c r="E2112" s="1565">
        <v>319769.15999999997</v>
      </c>
      <c r="F2112" s="1565" t="s">
        <v>6</v>
      </c>
      <c r="G2112" s="1565">
        <v>186.75</v>
      </c>
      <c r="H2112" s="1565">
        <v>319769.19</v>
      </c>
      <c r="I2112" s="1565" t="s">
        <v>9079</v>
      </c>
      <c r="J2112" s="1566">
        <v>0</v>
      </c>
      <c r="K2112" s="1554"/>
    </row>
    <row r="2113" spans="1:11" s="793" customFormat="1" ht="28.5" customHeight="1" x14ac:dyDescent="0.25">
      <c r="A2113" s="1565" t="s">
        <v>9080</v>
      </c>
      <c r="B2113" s="1566" t="s">
        <v>9081</v>
      </c>
      <c r="C2113" s="1565" t="s">
        <v>89</v>
      </c>
      <c r="D2113" s="1565">
        <v>186.75</v>
      </c>
      <c r="E2113" s="1565">
        <v>91311.75</v>
      </c>
      <c r="F2113" s="1565" t="s">
        <v>89</v>
      </c>
      <c r="G2113" s="1565">
        <v>186.75</v>
      </c>
      <c r="H2113" s="1565">
        <v>91311.75</v>
      </c>
      <c r="I2113" s="1565">
        <v>0</v>
      </c>
      <c r="J2113" s="1566">
        <v>0</v>
      </c>
      <c r="K2113" s="1554"/>
    </row>
    <row r="2114" spans="1:11" s="793" customFormat="1" ht="28.5" customHeight="1" x14ac:dyDescent="0.25">
      <c r="A2114" s="1565" t="s">
        <v>9082</v>
      </c>
      <c r="B2114" s="1566" t="s">
        <v>9083</v>
      </c>
      <c r="C2114" s="1565" t="s">
        <v>6</v>
      </c>
      <c r="D2114" s="1565">
        <v>186.75</v>
      </c>
      <c r="E2114" s="1565">
        <v>69676.41</v>
      </c>
      <c r="F2114" s="1565" t="s">
        <v>6</v>
      </c>
      <c r="G2114" s="1565">
        <v>186.75</v>
      </c>
      <c r="H2114" s="1565">
        <v>69676.41</v>
      </c>
      <c r="I2114" s="1565">
        <v>0</v>
      </c>
      <c r="J2114" s="1566">
        <v>0</v>
      </c>
      <c r="K2114" s="1554"/>
    </row>
    <row r="2115" spans="1:11" s="793" customFormat="1" ht="28.5" customHeight="1" x14ac:dyDescent="0.25">
      <c r="A2115" s="1565" t="s">
        <v>9084</v>
      </c>
      <c r="B2115" s="1566" t="s">
        <v>9085</v>
      </c>
      <c r="C2115" s="1565" t="s">
        <v>6</v>
      </c>
      <c r="D2115" s="1565">
        <v>186.75</v>
      </c>
      <c r="E2115" s="1565">
        <v>12840.03</v>
      </c>
      <c r="F2115" s="1565" t="s">
        <v>6</v>
      </c>
      <c r="G2115" s="1565">
        <v>186.75</v>
      </c>
      <c r="H2115" s="1565">
        <v>12840.03</v>
      </c>
      <c r="I2115" s="1565" t="s">
        <v>9086</v>
      </c>
      <c r="J2115" s="1566">
        <v>0</v>
      </c>
      <c r="K2115" s="1554"/>
    </row>
    <row r="2116" spans="1:11" s="793" customFormat="1" ht="28.5" customHeight="1" x14ac:dyDescent="0.25">
      <c r="A2116" s="1565" t="s">
        <v>9087</v>
      </c>
      <c r="B2116" s="1566" t="s">
        <v>9088</v>
      </c>
      <c r="C2116" s="1565" t="s">
        <v>6</v>
      </c>
      <c r="D2116" s="1565">
        <v>186.75</v>
      </c>
      <c r="E2116" s="1565">
        <v>8388</v>
      </c>
      <c r="F2116" s="1565" t="s">
        <v>6</v>
      </c>
      <c r="G2116" s="1565">
        <v>186.75</v>
      </c>
      <c r="H2116" s="1565">
        <v>8388</v>
      </c>
      <c r="I2116" s="1565">
        <v>0</v>
      </c>
      <c r="J2116" s="1566">
        <v>0</v>
      </c>
      <c r="K2116" s="1554"/>
    </row>
    <row r="2117" spans="1:11" s="793" customFormat="1" ht="28.5" customHeight="1" x14ac:dyDescent="0.25">
      <c r="A2117" s="1565" t="s">
        <v>9089</v>
      </c>
      <c r="B2117" s="1566" t="s">
        <v>9090</v>
      </c>
      <c r="C2117" s="1565" t="s">
        <v>1138</v>
      </c>
      <c r="D2117" s="1565">
        <v>326.81</v>
      </c>
      <c r="E2117" s="1565">
        <v>3389.99</v>
      </c>
      <c r="F2117" s="1565" t="s">
        <v>51</v>
      </c>
      <c r="G2117" s="1565">
        <v>1072.22</v>
      </c>
      <c r="H2117" s="1565">
        <v>11122</v>
      </c>
      <c r="I2117" s="1565">
        <v>0</v>
      </c>
      <c r="J2117" s="1566">
        <v>0</v>
      </c>
      <c r="K2117" s="1554"/>
    </row>
    <row r="2118" spans="1:11" s="793" customFormat="1" ht="28.5" customHeight="1" x14ac:dyDescent="0.25">
      <c r="A2118" s="1565" t="s">
        <v>9091</v>
      </c>
      <c r="B2118" s="1566" t="s">
        <v>9090</v>
      </c>
      <c r="C2118" s="1565" t="s">
        <v>1138</v>
      </c>
      <c r="D2118" s="1565">
        <v>326.81</v>
      </c>
      <c r="E2118" s="1565">
        <v>3971.81</v>
      </c>
      <c r="F2118" s="1565" t="s">
        <v>51</v>
      </c>
      <c r="G2118" s="1565">
        <v>1072.22</v>
      </c>
      <c r="H2118" s="1565">
        <v>13030.88</v>
      </c>
      <c r="I2118" s="1565">
        <v>0</v>
      </c>
      <c r="J2118" s="1566">
        <v>0</v>
      </c>
      <c r="K2118" s="1554"/>
    </row>
    <row r="2119" spans="1:11" s="793" customFormat="1" ht="28.5" customHeight="1" x14ac:dyDescent="0.25">
      <c r="A2119" s="1565" t="s">
        <v>9092</v>
      </c>
      <c r="B2119" s="1566" t="s">
        <v>9090</v>
      </c>
      <c r="C2119" s="1565" t="s">
        <v>1138</v>
      </c>
      <c r="D2119" s="1565">
        <v>326.81</v>
      </c>
      <c r="E2119" s="1565">
        <v>2623.64</v>
      </c>
      <c r="F2119" s="1565" t="s">
        <v>51</v>
      </c>
      <c r="G2119" s="1565">
        <v>1072.22</v>
      </c>
      <c r="H2119" s="1565">
        <v>8607.73</v>
      </c>
      <c r="I2119" s="1565">
        <v>0</v>
      </c>
      <c r="J2119" s="1566">
        <v>0</v>
      </c>
      <c r="K2119" s="1554"/>
    </row>
    <row r="2120" spans="1:11" s="793" customFormat="1" ht="28.5" customHeight="1" x14ac:dyDescent="0.25">
      <c r="A2120" s="1565" t="s">
        <v>9093</v>
      </c>
      <c r="B2120" s="1566" t="s">
        <v>9090</v>
      </c>
      <c r="C2120" s="1565" t="s">
        <v>1138</v>
      </c>
      <c r="D2120" s="1565">
        <v>326.81</v>
      </c>
      <c r="E2120" s="1565">
        <v>2756.81</v>
      </c>
      <c r="F2120" s="1565" t="s">
        <v>51</v>
      </c>
      <c r="G2120" s="1565">
        <v>1072.22</v>
      </c>
      <c r="H2120" s="1565">
        <v>9044.66</v>
      </c>
      <c r="I2120" s="1565">
        <v>0</v>
      </c>
      <c r="J2120" s="1566">
        <v>0</v>
      </c>
      <c r="K2120" s="1554"/>
    </row>
    <row r="2121" spans="1:11" s="793" customFormat="1" ht="28.5" customHeight="1" x14ac:dyDescent="0.25">
      <c r="A2121" s="1565" t="s">
        <v>9094</v>
      </c>
      <c r="B2121" s="1566" t="s">
        <v>9090</v>
      </c>
      <c r="C2121" s="1565" t="s">
        <v>1138</v>
      </c>
      <c r="D2121" s="1565">
        <v>326.81</v>
      </c>
      <c r="E2121" s="1565">
        <v>1894.34</v>
      </c>
      <c r="F2121" s="1565" t="s">
        <v>51</v>
      </c>
      <c r="G2121" s="1565">
        <v>1072.22</v>
      </c>
      <c r="H2121" s="1565">
        <v>6215.04</v>
      </c>
      <c r="I2121" s="1565">
        <v>0</v>
      </c>
      <c r="J2121" s="1566">
        <v>0</v>
      </c>
      <c r="K2121" s="1554"/>
    </row>
    <row r="2122" spans="1:11" s="793" customFormat="1" ht="28.5" customHeight="1" x14ac:dyDescent="0.25">
      <c r="A2122" s="1565" t="s">
        <v>9095</v>
      </c>
      <c r="B2122" s="1566" t="s">
        <v>9096</v>
      </c>
      <c r="C2122" s="1565" t="s">
        <v>3346</v>
      </c>
      <c r="D2122" s="1565">
        <v>4482</v>
      </c>
      <c r="E2122" s="1565">
        <v>351721.91</v>
      </c>
      <c r="F2122" s="1565" t="s">
        <v>3346</v>
      </c>
      <c r="G2122" s="1565">
        <v>4482</v>
      </c>
      <c r="H2122" s="1565">
        <v>351721.91</v>
      </c>
      <c r="I2122" s="1565">
        <v>0</v>
      </c>
      <c r="J2122" s="1566">
        <v>0</v>
      </c>
      <c r="K2122" s="1554"/>
    </row>
    <row r="2123" spans="1:11" s="793" customFormat="1" ht="28.5" customHeight="1" x14ac:dyDescent="0.25">
      <c r="A2123" s="1565" t="s">
        <v>9097</v>
      </c>
      <c r="B2123" s="1566" t="s">
        <v>9098</v>
      </c>
      <c r="C2123" s="1565" t="s">
        <v>6</v>
      </c>
      <c r="D2123" s="1565">
        <v>7843.5</v>
      </c>
      <c r="E2123" s="1565">
        <v>85957</v>
      </c>
      <c r="F2123" s="1565" t="s">
        <v>6</v>
      </c>
      <c r="G2123" s="1565">
        <v>7843.5</v>
      </c>
      <c r="H2123" s="1565">
        <v>85957</v>
      </c>
      <c r="I2123" s="1565">
        <v>0</v>
      </c>
      <c r="J2123" s="1566">
        <v>0</v>
      </c>
      <c r="K2123" s="1554"/>
    </row>
    <row r="2124" spans="1:11" s="793" customFormat="1" ht="28.5" customHeight="1" x14ac:dyDescent="0.25">
      <c r="A2124" s="1565" t="s">
        <v>9099</v>
      </c>
      <c r="B2124" s="1566" t="s">
        <v>9100</v>
      </c>
      <c r="C2124" s="1565" t="s">
        <v>6</v>
      </c>
      <c r="D2124" s="1565">
        <v>747</v>
      </c>
      <c r="E2124" s="1565">
        <v>6073.65</v>
      </c>
      <c r="F2124" s="1565" t="s">
        <v>6</v>
      </c>
      <c r="G2124" s="1565">
        <v>747</v>
      </c>
      <c r="H2124" s="1565">
        <v>6073.65</v>
      </c>
      <c r="I2124" s="1565">
        <v>0</v>
      </c>
      <c r="J2124" s="1566">
        <v>0</v>
      </c>
      <c r="K2124" s="1554"/>
    </row>
    <row r="2125" spans="1:11" s="793" customFormat="1" ht="28.5" customHeight="1" x14ac:dyDescent="0.25">
      <c r="A2125" s="1565" t="s">
        <v>9101</v>
      </c>
      <c r="B2125" s="1566" t="s">
        <v>9102</v>
      </c>
      <c r="C2125" s="1565" t="s">
        <v>6</v>
      </c>
      <c r="D2125" s="1565">
        <v>747</v>
      </c>
      <c r="E2125" s="1565">
        <v>6073.65</v>
      </c>
      <c r="F2125" s="1565" t="s">
        <v>6</v>
      </c>
      <c r="G2125" s="1565">
        <v>747</v>
      </c>
      <c r="H2125" s="1565">
        <v>6073.65</v>
      </c>
      <c r="I2125" s="1565">
        <v>0</v>
      </c>
      <c r="J2125" s="1566">
        <v>0</v>
      </c>
      <c r="K2125" s="1554"/>
    </row>
    <row r="2126" spans="1:11" s="793" customFormat="1" ht="28.5" customHeight="1" x14ac:dyDescent="0.25">
      <c r="A2126" s="1565" t="s">
        <v>9103</v>
      </c>
      <c r="B2126" s="1566" t="s">
        <v>9104</v>
      </c>
      <c r="C2126" s="1565" t="s">
        <v>6</v>
      </c>
      <c r="D2126" s="1565">
        <v>44.82</v>
      </c>
      <c r="E2126" s="1565">
        <v>69486.87</v>
      </c>
      <c r="F2126" s="1565" t="s">
        <v>6</v>
      </c>
      <c r="G2126" s="1565">
        <v>44.82</v>
      </c>
      <c r="H2126" s="1565">
        <v>69486.87</v>
      </c>
      <c r="I2126" s="1565">
        <v>0</v>
      </c>
      <c r="J2126" s="1566">
        <v>0</v>
      </c>
      <c r="K2126" s="1554"/>
    </row>
    <row r="2127" spans="1:11" s="793" customFormat="1" ht="28.5" customHeight="1" x14ac:dyDescent="0.25">
      <c r="A2127" s="1565" t="s">
        <v>9105</v>
      </c>
      <c r="B2127" s="1566" t="s">
        <v>9106</v>
      </c>
      <c r="C2127" s="1565" t="s">
        <v>6</v>
      </c>
      <c r="D2127" s="1565">
        <v>2614.5</v>
      </c>
      <c r="E2127" s="1565">
        <v>23499.37</v>
      </c>
      <c r="F2127" s="1565" t="s">
        <v>6</v>
      </c>
      <c r="G2127" s="1565">
        <v>2614.5</v>
      </c>
      <c r="H2127" s="1565">
        <v>23499.37</v>
      </c>
      <c r="I2127" s="1565">
        <v>0</v>
      </c>
      <c r="J2127" s="1566">
        <v>0</v>
      </c>
      <c r="K2127" s="1554"/>
    </row>
    <row r="2128" spans="1:11" s="793" customFormat="1" ht="28.5" customHeight="1" x14ac:dyDescent="0.25">
      <c r="A2128" s="1565" t="s">
        <v>9107</v>
      </c>
      <c r="B2128" s="1566" t="s">
        <v>9106</v>
      </c>
      <c r="C2128" s="1565" t="s">
        <v>6</v>
      </c>
      <c r="D2128" s="1565">
        <v>2614.5</v>
      </c>
      <c r="E2128" s="1565">
        <v>115525</v>
      </c>
      <c r="F2128" s="1565" t="s">
        <v>6</v>
      </c>
      <c r="G2128" s="1565">
        <v>2614.5</v>
      </c>
      <c r="H2128" s="1565">
        <v>115525</v>
      </c>
      <c r="I2128" s="1565">
        <v>0</v>
      </c>
      <c r="J2128" s="1566">
        <v>0</v>
      </c>
      <c r="K2128" s="1554"/>
    </row>
    <row r="2129" spans="1:11" s="793" customFormat="1" ht="28.5" customHeight="1" x14ac:dyDescent="0.25">
      <c r="A2129" s="1565" t="s">
        <v>9108</v>
      </c>
      <c r="B2129" s="1566" t="s">
        <v>9109</v>
      </c>
      <c r="C2129" s="1565" t="s">
        <v>6</v>
      </c>
      <c r="D2129" s="1565">
        <v>1494</v>
      </c>
      <c r="E2129" s="1565">
        <v>62244</v>
      </c>
      <c r="F2129" s="1565" t="s">
        <v>6</v>
      </c>
      <c r="G2129" s="1565">
        <v>1494</v>
      </c>
      <c r="H2129" s="1565">
        <v>62244</v>
      </c>
      <c r="I2129" s="1565">
        <v>0</v>
      </c>
      <c r="J2129" s="1566">
        <v>0</v>
      </c>
      <c r="K2129" s="1554"/>
    </row>
    <row r="2130" spans="1:11" s="793" customFormat="1" ht="28.5" customHeight="1" x14ac:dyDescent="0.25">
      <c r="A2130" s="1565" t="s">
        <v>9110</v>
      </c>
      <c r="B2130" s="1566" t="s">
        <v>9106</v>
      </c>
      <c r="C2130" s="1565" t="s">
        <v>6</v>
      </c>
      <c r="D2130" s="1565">
        <v>5229</v>
      </c>
      <c r="E2130" s="1565">
        <v>178728.52</v>
      </c>
      <c r="F2130" s="1565" t="s">
        <v>6</v>
      </c>
      <c r="G2130" s="1565">
        <v>5229</v>
      </c>
      <c r="H2130" s="1565">
        <v>178728.5</v>
      </c>
      <c r="I2130" s="1565" t="s">
        <v>9111</v>
      </c>
      <c r="J2130" s="1566">
        <v>0</v>
      </c>
      <c r="K2130" s="1554"/>
    </row>
    <row r="2131" spans="1:11" s="793" customFormat="1" ht="28.5" customHeight="1" x14ac:dyDescent="0.25">
      <c r="A2131" s="1565" t="s">
        <v>9112</v>
      </c>
      <c r="B2131" s="1566" t="s">
        <v>9113</v>
      </c>
      <c r="C2131" s="1565" t="s">
        <v>51</v>
      </c>
      <c r="D2131" s="1565">
        <v>93.38</v>
      </c>
      <c r="E2131" s="1565">
        <v>180.85</v>
      </c>
      <c r="F2131" s="1565" t="s">
        <v>8926</v>
      </c>
      <c r="G2131" s="1565">
        <v>93.38</v>
      </c>
      <c r="H2131" s="1565">
        <v>180.85</v>
      </c>
      <c r="I2131" s="1565">
        <v>0</v>
      </c>
      <c r="J2131" s="1566">
        <v>0</v>
      </c>
      <c r="K2131" s="1554"/>
    </row>
    <row r="2132" spans="1:11" s="793" customFormat="1" ht="28.5" customHeight="1" x14ac:dyDescent="0.25">
      <c r="A2132" s="1565" t="s">
        <v>9114</v>
      </c>
      <c r="B2132" s="1566" t="s">
        <v>9115</v>
      </c>
      <c r="C2132" s="1565" t="s">
        <v>6</v>
      </c>
      <c r="D2132" s="1565">
        <v>1494</v>
      </c>
      <c r="E2132" s="1565">
        <v>23364</v>
      </c>
      <c r="F2132" s="1565" t="s">
        <v>6</v>
      </c>
      <c r="G2132" s="1565">
        <v>1494</v>
      </c>
      <c r="H2132" s="1565">
        <v>23364</v>
      </c>
      <c r="I2132" s="1565">
        <v>0</v>
      </c>
      <c r="J2132" s="1566">
        <v>0</v>
      </c>
      <c r="K2132" s="1554"/>
    </row>
    <row r="2133" spans="1:11" s="793" customFormat="1" ht="28.5" customHeight="1" x14ac:dyDescent="0.25">
      <c r="A2133" s="1565" t="s">
        <v>9116</v>
      </c>
      <c r="B2133" s="1566" t="s">
        <v>9117</v>
      </c>
      <c r="C2133" s="1565" t="s">
        <v>6</v>
      </c>
      <c r="D2133" s="1565">
        <v>4482</v>
      </c>
      <c r="E2133" s="1565">
        <v>83457</v>
      </c>
      <c r="F2133" s="1565" t="s">
        <v>6</v>
      </c>
      <c r="G2133" s="1565">
        <v>4482</v>
      </c>
      <c r="H2133" s="1565">
        <v>83457</v>
      </c>
      <c r="I2133" s="1565">
        <v>0</v>
      </c>
      <c r="J2133" s="1566">
        <v>0</v>
      </c>
      <c r="K2133" s="1554"/>
    </row>
    <row r="2134" spans="1:11" s="793" customFormat="1" ht="28.5" customHeight="1" x14ac:dyDescent="0.25">
      <c r="A2134" s="1565" t="s">
        <v>9118</v>
      </c>
      <c r="B2134" s="1566" t="s">
        <v>9119</v>
      </c>
      <c r="C2134" s="1565" t="s">
        <v>6</v>
      </c>
      <c r="D2134" s="1565">
        <v>747</v>
      </c>
      <c r="E2134" s="1565">
        <v>8037</v>
      </c>
      <c r="F2134" s="1565" t="s">
        <v>6</v>
      </c>
      <c r="G2134" s="1565">
        <v>747</v>
      </c>
      <c r="H2134" s="1565">
        <v>8037</v>
      </c>
      <c r="I2134" s="1565" t="s">
        <v>8824</v>
      </c>
      <c r="J2134" s="1566">
        <v>0</v>
      </c>
      <c r="K2134" s="1554"/>
    </row>
    <row r="2135" spans="1:11" s="793" customFormat="1" ht="28.5" customHeight="1" x14ac:dyDescent="0.25">
      <c r="A2135" s="1565" t="s">
        <v>9120</v>
      </c>
      <c r="B2135" s="1566" t="s">
        <v>9121</v>
      </c>
      <c r="C2135" s="1565" t="s">
        <v>6</v>
      </c>
      <c r="D2135" s="1565">
        <v>747</v>
      </c>
      <c r="E2135" s="1565">
        <v>18972</v>
      </c>
      <c r="F2135" s="1565" t="s">
        <v>6</v>
      </c>
      <c r="G2135" s="1565">
        <v>747</v>
      </c>
      <c r="H2135" s="1565">
        <v>18972</v>
      </c>
      <c r="I2135" s="1565" t="s">
        <v>8824</v>
      </c>
      <c r="J2135" s="1566">
        <v>0</v>
      </c>
      <c r="K2135" s="1554"/>
    </row>
    <row r="2136" spans="1:11" s="793" customFormat="1" ht="28.5" customHeight="1" x14ac:dyDescent="0.25">
      <c r="A2136" s="1565" t="s">
        <v>9122</v>
      </c>
      <c r="B2136" s="1566" t="s">
        <v>9123</v>
      </c>
      <c r="C2136" s="1565" t="s">
        <v>6</v>
      </c>
      <c r="D2136" s="1565">
        <v>1494</v>
      </c>
      <c r="E2136" s="1565">
        <v>28224</v>
      </c>
      <c r="F2136" s="1565" t="s">
        <v>6</v>
      </c>
      <c r="G2136" s="1565">
        <v>1494</v>
      </c>
      <c r="H2136" s="1565">
        <v>28224</v>
      </c>
      <c r="I2136" s="1565" t="s">
        <v>8824</v>
      </c>
      <c r="J2136" s="1566">
        <v>0</v>
      </c>
      <c r="K2136" s="1554"/>
    </row>
    <row r="2137" spans="1:11" s="793" customFormat="1" ht="28.5" customHeight="1" x14ac:dyDescent="0.25">
      <c r="A2137" s="1565" t="s">
        <v>9124</v>
      </c>
      <c r="B2137" s="1566" t="s">
        <v>9125</v>
      </c>
      <c r="C2137" s="1565" t="s">
        <v>6</v>
      </c>
      <c r="D2137" s="1565">
        <v>1494</v>
      </c>
      <c r="E2137" s="1565">
        <v>86544</v>
      </c>
      <c r="F2137" s="1565" t="s">
        <v>6</v>
      </c>
      <c r="G2137" s="1565">
        <v>1494</v>
      </c>
      <c r="H2137" s="1565">
        <v>86544</v>
      </c>
      <c r="I2137" s="1565" t="s">
        <v>8824</v>
      </c>
      <c r="J2137" s="1566">
        <v>0</v>
      </c>
      <c r="K2137" s="1554"/>
    </row>
    <row r="2138" spans="1:11" s="793" customFormat="1" ht="28.5" customHeight="1" x14ac:dyDescent="0.25">
      <c r="A2138" s="1565" t="s">
        <v>9126</v>
      </c>
      <c r="B2138" s="1566" t="s">
        <v>9127</v>
      </c>
      <c r="C2138" s="1565" t="s">
        <v>6</v>
      </c>
      <c r="D2138" s="1565">
        <v>1494</v>
      </c>
      <c r="E2138" s="1565">
        <v>153369</v>
      </c>
      <c r="F2138" s="1565" t="s">
        <v>6</v>
      </c>
      <c r="G2138" s="1565">
        <v>1494</v>
      </c>
      <c r="H2138" s="1565">
        <v>153369</v>
      </c>
      <c r="I2138" s="1565" t="s">
        <v>8824</v>
      </c>
      <c r="J2138" s="1566">
        <v>0</v>
      </c>
      <c r="K2138" s="1554"/>
    </row>
    <row r="2139" spans="1:11" s="793" customFormat="1" ht="28.5" customHeight="1" x14ac:dyDescent="0.25">
      <c r="A2139" s="1565" t="s">
        <v>9128</v>
      </c>
      <c r="B2139" s="1566" t="s">
        <v>9129</v>
      </c>
      <c r="C2139" s="1565" t="s">
        <v>6</v>
      </c>
      <c r="D2139" s="1565">
        <v>1494</v>
      </c>
      <c r="E2139" s="1565">
        <v>25186.5</v>
      </c>
      <c r="F2139" s="1565" t="s">
        <v>6</v>
      </c>
      <c r="G2139" s="1565">
        <v>1494</v>
      </c>
      <c r="H2139" s="1565">
        <v>25186.5</v>
      </c>
      <c r="I2139" s="1565">
        <v>0</v>
      </c>
      <c r="J2139" s="1566">
        <v>0</v>
      </c>
      <c r="K2139" s="1554"/>
    </row>
    <row r="2140" spans="1:11" s="793" customFormat="1" ht="28.5" customHeight="1" x14ac:dyDescent="0.25">
      <c r="A2140" s="1565" t="s">
        <v>9130</v>
      </c>
      <c r="B2140" s="1566" t="s">
        <v>9131</v>
      </c>
      <c r="C2140" s="1565" t="s">
        <v>6</v>
      </c>
      <c r="D2140" s="1565">
        <v>1494</v>
      </c>
      <c r="E2140" s="1565">
        <v>25186.5</v>
      </c>
      <c r="F2140" s="1565" t="s">
        <v>6</v>
      </c>
      <c r="G2140" s="1565">
        <v>1494</v>
      </c>
      <c r="H2140" s="1565">
        <v>25186.5</v>
      </c>
      <c r="I2140" s="1565">
        <v>0</v>
      </c>
      <c r="J2140" s="1566">
        <v>0</v>
      </c>
      <c r="K2140" s="1554"/>
    </row>
    <row r="2141" spans="1:11" s="793" customFormat="1" ht="28.5" customHeight="1" x14ac:dyDescent="0.25">
      <c r="A2141" s="1565" t="s">
        <v>9132</v>
      </c>
      <c r="B2141" s="1566" t="s">
        <v>9133</v>
      </c>
      <c r="C2141" s="1565" t="s">
        <v>1138</v>
      </c>
      <c r="D2141" s="1565">
        <v>93.38</v>
      </c>
      <c r="E2141" s="1565">
        <v>178.43</v>
      </c>
      <c r="F2141" s="1565" t="s">
        <v>51</v>
      </c>
      <c r="G2141" s="1565">
        <v>306.35000000000002</v>
      </c>
      <c r="H2141" s="1565">
        <v>585.38</v>
      </c>
      <c r="I2141" s="1565">
        <v>0</v>
      </c>
      <c r="J2141" s="1566">
        <v>0</v>
      </c>
      <c r="K2141" s="1554"/>
    </row>
    <row r="2142" spans="1:11" s="793" customFormat="1" ht="28.5" customHeight="1" x14ac:dyDescent="0.25">
      <c r="A2142" s="1565" t="s">
        <v>9134</v>
      </c>
      <c r="B2142" s="1566" t="s">
        <v>9135</v>
      </c>
      <c r="C2142" s="1565" t="s">
        <v>6</v>
      </c>
      <c r="D2142" s="1565">
        <v>14.94</v>
      </c>
      <c r="E2142" s="1565">
        <v>622.44000000000005</v>
      </c>
      <c r="F2142" s="1565" t="s">
        <v>6</v>
      </c>
      <c r="G2142" s="1565">
        <v>14.94</v>
      </c>
      <c r="H2142" s="1565">
        <v>622.44000000000005</v>
      </c>
      <c r="I2142" s="1565" t="s">
        <v>9136</v>
      </c>
      <c r="J2142" s="1566">
        <v>0</v>
      </c>
      <c r="K2142" s="1554"/>
    </row>
    <row r="2143" spans="1:11" s="793" customFormat="1" ht="28.5" customHeight="1" x14ac:dyDescent="0.25">
      <c r="A2143" s="1565" t="s">
        <v>9137</v>
      </c>
      <c r="B2143" s="1566" t="s">
        <v>9138</v>
      </c>
      <c r="C2143" s="1565" t="s">
        <v>6</v>
      </c>
      <c r="D2143" s="1565">
        <v>14.94</v>
      </c>
      <c r="E2143" s="1565">
        <v>683.19</v>
      </c>
      <c r="F2143" s="1565" t="s">
        <v>6</v>
      </c>
      <c r="G2143" s="1565">
        <v>14.94</v>
      </c>
      <c r="H2143" s="1565">
        <v>683.19</v>
      </c>
      <c r="I2143" s="1565" t="s">
        <v>9136</v>
      </c>
      <c r="J2143" s="1566">
        <v>0</v>
      </c>
      <c r="K2143" s="1554"/>
    </row>
    <row r="2144" spans="1:11" s="793" customFormat="1" ht="28.5" customHeight="1" x14ac:dyDescent="0.25">
      <c r="A2144" s="1565" t="s">
        <v>9139</v>
      </c>
      <c r="B2144" s="1566" t="s">
        <v>9140</v>
      </c>
      <c r="C2144" s="1565" t="s">
        <v>6</v>
      </c>
      <c r="D2144" s="1565">
        <v>46.76</v>
      </c>
      <c r="E2144" s="1565">
        <v>690.71</v>
      </c>
      <c r="F2144" s="1565" t="s">
        <v>6</v>
      </c>
      <c r="G2144" s="1565">
        <v>46.76</v>
      </c>
      <c r="H2144" s="1565">
        <v>690.71</v>
      </c>
      <c r="I2144" s="1565">
        <v>0</v>
      </c>
      <c r="J2144" s="1566">
        <v>0</v>
      </c>
      <c r="K2144" s="1554"/>
    </row>
    <row r="2145" spans="1:11" s="793" customFormat="1" ht="28.5" customHeight="1" x14ac:dyDescent="0.25">
      <c r="A2145" s="1565" t="s">
        <v>9141</v>
      </c>
      <c r="B2145" s="1566" t="s">
        <v>9142</v>
      </c>
      <c r="C2145" s="1565" t="s">
        <v>1138</v>
      </c>
      <c r="D2145" s="1565">
        <v>14.94</v>
      </c>
      <c r="E2145" s="1565">
        <v>203.26</v>
      </c>
      <c r="F2145" s="1565" t="s">
        <v>51</v>
      </c>
      <c r="G2145" s="1565">
        <v>49.02</v>
      </c>
      <c r="H2145" s="1565">
        <v>666.88</v>
      </c>
      <c r="I2145" s="1565">
        <v>0</v>
      </c>
      <c r="J2145" s="1566">
        <v>0</v>
      </c>
      <c r="K2145" s="1554"/>
    </row>
    <row r="2146" spans="1:11" s="793" customFormat="1" ht="28.5" customHeight="1" x14ac:dyDescent="0.25">
      <c r="A2146" s="1565" t="s">
        <v>9143</v>
      </c>
      <c r="B2146" s="1566" t="s">
        <v>9144</v>
      </c>
      <c r="C2146" s="1565" t="s">
        <v>6</v>
      </c>
      <c r="D2146" s="1565">
        <v>186.75</v>
      </c>
      <c r="E2146" s="1565">
        <v>11607.75</v>
      </c>
      <c r="F2146" s="1565" t="s">
        <v>6</v>
      </c>
      <c r="G2146" s="1565">
        <v>186.75</v>
      </c>
      <c r="H2146" s="1565">
        <v>11607.75</v>
      </c>
      <c r="I2146" s="1565">
        <v>0</v>
      </c>
      <c r="J2146" s="1566">
        <v>0</v>
      </c>
      <c r="K2146" s="1554"/>
    </row>
    <row r="2147" spans="1:11" s="793" customFormat="1" ht="28.5" customHeight="1" x14ac:dyDescent="0.25">
      <c r="A2147" s="1565" t="s">
        <v>9145</v>
      </c>
      <c r="B2147" s="1566" t="s">
        <v>9146</v>
      </c>
      <c r="C2147" s="1565" t="s">
        <v>6</v>
      </c>
      <c r="D2147" s="1565">
        <v>44.82</v>
      </c>
      <c r="E2147" s="1565">
        <v>652.32000000000005</v>
      </c>
      <c r="F2147" s="1565" t="s">
        <v>6</v>
      </c>
      <c r="G2147" s="1565">
        <v>44.82</v>
      </c>
      <c r="H2147" s="1565">
        <v>652.32000000000005</v>
      </c>
      <c r="I2147" s="1565">
        <v>0</v>
      </c>
      <c r="J2147" s="1566">
        <v>0</v>
      </c>
      <c r="K2147" s="1554"/>
    </row>
    <row r="2148" spans="1:11" s="793" customFormat="1" ht="28.5" customHeight="1" x14ac:dyDescent="0.25">
      <c r="A2148" s="1565" t="s">
        <v>9147</v>
      </c>
      <c r="B2148" s="1566" t="s">
        <v>9148</v>
      </c>
      <c r="C2148" s="1565" t="s">
        <v>6</v>
      </c>
      <c r="D2148" s="1565">
        <v>44.82</v>
      </c>
      <c r="E2148" s="1565">
        <v>713.07</v>
      </c>
      <c r="F2148" s="1565" t="s">
        <v>6</v>
      </c>
      <c r="G2148" s="1565">
        <v>44.82</v>
      </c>
      <c r="H2148" s="1565">
        <v>713.07</v>
      </c>
      <c r="I2148" s="1565">
        <v>0</v>
      </c>
      <c r="J2148" s="1566">
        <v>0</v>
      </c>
      <c r="K2148" s="1554"/>
    </row>
    <row r="2149" spans="1:11" s="793" customFormat="1" ht="28.5" customHeight="1" x14ac:dyDescent="0.25">
      <c r="A2149" s="1565" t="s">
        <v>9149</v>
      </c>
      <c r="B2149" s="1566" t="s">
        <v>9150</v>
      </c>
      <c r="C2149" s="1565" t="s">
        <v>6</v>
      </c>
      <c r="D2149" s="1565">
        <v>10458</v>
      </c>
      <c r="E2149" s="1565">
        <v>496458</v>
      </c>
      <c r="F2149" s="1565" t="s">
        <v>6</v>
      </c>
      <c r="G2149" s="1565">
        <v>10458</v>
      </c>
      <c r="H2149" s="1565">
        <v>496458</v>
      </c>
      <c r="I2149" s="1565">
        <v>0</v>
      </c>
      <c r="J2149" s="1566">
        <v>0</v>
      </c>
      <c r="K2149" s="1554"/>
    </row>
    <row r="2150" spans="1:11" s="793" customFormat="1" ht="28.5" customHeight="1" x14ac:dyDescent="0.25">
      <c r="A2150" s="1565" t="s">
        <v>9151</v>
      </c>
      <c r="B2150" s="1566" t="s">
        <v>9152</v>
      </c>
      <c r="C2150" s="1565" t="s">
        <v>6</v>
      </c>
      <c r="D2150" s="1565">
        <v>26145</v>
      </c>
      <c r="E2150" s="1565">
        <v>1575270</v>
      </c>
      <c r="F2150" s="1565" t="s">
        <v>6</v>
      </c>
      <c r="G2150" s="1565">
        <v>26145</v>
      </c>
      <c r="H2150" s="1565">
        <v>1575270</v>
      </c>
      <c r="I2150" s="1565">
        <v>0</v>
      </c>
      <c r="J2150" s="1566">
        <v>0</v>
      </c>
      <c r="K2150" s="1554"/>
    </row>
    <row r="2151" spans="1:11" s="793" customFormat="1" ht="28.5" customHeight="1" x14ac:dyDescent="0.25">
      <c r="A2151" s="1565" t="s">
        <v>9153</v>
      </c>
      <c r="B2151" s="1566" t="s">
        <v>9154</v>
      </c>
      <c r="C2151" s="1565" t="s">
        <v>6</v>
      </c>
      <c r="D2151" s="1565">
        <v>1494</v>
      </c>
      <c r="E2151" s="1565">
        <v>27616.5</v>
      </c>
      <c r="F2151" s="1565" t="s">
        <v>6</v>
      </c>
      <c r="G2151" s="1565">
        <v>1494</v>
      </c>
      <c r="H2151" s="1565">
        <v>27616.5</v>
      </c>
      <c r="I2151" s="1565" t="s">
        <v>9155</v>
      </c>
      <c r="J2151" s="1566">
        <v>0</v>
      </c>
      <c r="K2151" s="1554"/>
    </row>
    <row r="2152" spans="1:11" s="793" customFormat="1" ht="28.5" customHeight="1" x14ac:dyDescent="0.25">
      <c r="A2152" s="1565" t="s">
        <v>9156</v>
      </c>
      <c r="B2152" s="1566" t="s">
        <v>9157</v>
      </c>
      <c r="C2152" s="1565" t="s">
        <v>6</v>
      </c>
      <c r="D2152" s="1565">
        <v>1494</v>
      </c>
      <c r="E2152" s="1565">
        <v>52888.5</v>
      </c>
      <c r="F2152" s="1565" t="s">
        <v>6</v>
      </c>
      <c r="G2152" s="1565">
        <v>1494</v>
      </c>
      <c r="H2152" s="1565">
        <v>52888.5</v>
      </c>
      <c r="I2152" s="1565">
        <v>0</v>
      </c>
      <c r="J2152" s="1566">
        <v>0</v>
      </c>
      <c r="K2152" s="1554"/>
    </row>
    <row r="2153" spans="1:11" s="793" customFormat="1" ht="28.5" customHeight="1" x14ac:dyDescent="0.25">
      <c r="A2153" s="1565" t="s">
        <v>9158</v>
      </c>
      <c r="B2153" s="1566" t="s">
        <v>9159</v>
      </c>
      <c r="C2153" s="1565" t="s">
        <v>6</v>
      </c>
      <c r="D2153" s="1565">
        <v>186.75</v>
      </c>
      <c r="E2153" s="1565">
        <v>21449.25</v>
      </c>
      <c r="F2153" s="1565" t="s">
        <v>6</v>
      </c>
      <c r="G2153" s="1565">
        <v>186.75</v>
      </c>
      <c r="H2153" s="1565">
        <v>21449.25</v>
      </c>
      <c r="I2153" s="1565">
        <v>0</v>
      </c>
      <c r="J2153" s="1566">
        <v>0</v>
      </c>
      <c r="K2153" s="1554"/>
    </row>
    <row r="2154" spans="1:11" s="793" customFormat="1" ht="28.5" customHeight="1" x14ac:dyDescent="0.25">
      <c r="A2154" s="1565" t="s">
        <v>9160</v>
      </c>
      <c r="B2154" s="1566" t="s">
        <v>9161</v>
      </c>
      <c r="C2154" s="1565" t="s">
        <v>89</v>
      </c>
      <c r="D2154" s="1565">
        <v>93.38</v>
      </c>
      <c r="E2154" s="1565">
        <v>883.13</v>
      </c>
      <c r="F2154" s="1565" t="s">
        <v>89</v>
      </c>
      <c r="G2154" s="1565">
        <v>93.38</v>
      </c>
      <c r="H2154" s="1565">
        <v>883.13</v>
      </c>
      <c r="I2154" s="1565">
        <v>0</v>
      </c>
      <c r="J2154" s="1566">
        <v>0</v>
      </c>
      <c r="K2154" s="1554"/>
    </row>
    <row r="2155" spans="1:11" s="793" customFormat="1" ht="28.5" customHeight="1" x14ac:dyDescent="0.25">
      <c r="A2155" s="1565" t="s">
        <v>9162</v>
      </c>
      <c r="B2155" s="1566" t="s">
        <v>9163</v>
      </c>
      <c r="C2155" s="1565" t="s">
        <v>89</v>
      </c>
      <c r="D2155" s="1565">
        <v>93.38</v>
      </c>
      <c r="E2155" s="1565">
        <v>5196.38</v>
      </c>
      <c r="F2155" s="1565" t="s">
        <v>89</v>
      </c>
      <c r="G2155" s="1565">
        <v>93.38</v>
      </c>
      <c r="H2155" s="1565">
        <v>5196.38</v>
      </c>
      <c r="I2155" s="1565" t="s">
        <v>9155</v>
      </c>
      <c r="J2155" s="1566">
        <v>0</v>
      </c>
      <c r="K2155" s="1554"/>
    </row>
    <row r="2156" spans="1:11" s="793" customFormat="1" ht="28.5" customHeight="1" x14ac:dyDescent="0.25">
      <c r="A2156" s="1565" t="s">
        <v>9164</v>
      </c>
      <c r="B2156" s="1566" t="s">
        <v>9165</v>
      </c>
      <c r="C2156" s="1565" t="s">
        <v>89</v>
      </c>
      <c r="D2156" s="1565">
        <v>2988</v>
      </c>
      <c r="E2156" s="1565">
        <v>118413</v>
      </c>
      <c r="F2156" s="1565" t="s">
        <v>89</v>
      </c>
      <c r="G2156" s="1565">
        <v>2988</v>
      </c>
      <c r="H2156" s="1565">
        <v>118413</v>
      </c>
      <c r="I2156" s="1565">
        <v>0</v>
      </c>
      <c r="J2156" s="1566">
        <v>0</v>
      </c>
      <c r="K2156" s="1554"/>
    </row>
    <row r="2157" spans="1:11" s="793" customFormat="1" ht="28.5" customHeight="1" x14ac:dyDescent="0.25">
      <c r="A2157" s="1565" t="s">
        <v>9166</v>
      </c>
      <c r="B2157" s="1566" t="s">
        <v>9167</v>
      </c>
      <c r="C2157" s="1565" t="s">
        <v>1138</v>
      </c>
      <c r="D2157" s="1565">
        <v>2.99</v>
      </c>
      <c r="E2157" s="1565">
        <v>54.27</v>
      </c>
      <c r="F2157" s="1565" t="s">
        <v>51</v>
      </c>
      <c r="G2157" s="1565">
        <v>9.8000000000000007</v>
      </c>
      <c r="H2157" s="1565">
        <v>178.06</v>
      </c>
      <c r="I2157" s="1565">
        <v>0</v>
      </c>
      <c r="J2157" s="1566">
        <v>0</v>
      </c>
      <c r="K2157" s="1554"/>
    </row>
    <row r="2158" spans="1:11" s="793" customFormat="1" ht="28.5" customHeight="1" x14ac:dyDescent="0.25">
      <c r="A2158" s="1565" t="s">
        <v>9168</v>
      </c>
      <c r="B2158" s="1566" t="s">
        <v>9169</v>
      </c>
      <c r="C2158" s="1565" t="s">
        <v>9170</v>
      </c>
      <c r="D2158" s="1565">
        <v>37.35</v>
      </c>
      <c r="E2158" s="1565">
        <v>98.1</v>
      </c>
      <c r="F2158" s="1565" t="s">
        <v>9170</v>
      </c>
      <c r="G2158" s="1565">
        <v>37.35</v>
      </c>
      <c r="H2158" s="1565">
        <v>98.1</v>
      </c>
      <c r="I2158" s="1565">
        <v>0</v>
      </c>
      <c r="J2158" s="1566">
        <v>0</v>
      </c>
      <c r="K2158" s="1554"/>
    </row>
    <row r="2159" spans="1:11" s="793" customFormat="1" ht="28.5" customHeight="1" x14ac:dyDescent="0.25">
      <c r="A2159" s="1565" t="s">
        <v>9171</v>
      </c>
      <c r="B2159" s="1566" t="s">
        <v>9172</v>
      </c>
      <c r="C2159" s="1565" t="s">
        <v>9170</v>
      </c>
      <c r="D2159" s="1565">
        <v>37.35</v>
      </c>
      <c r="E2159" s="1565">
        <v>158.85</v>
      </c>
      <c r="F2159" s="1565" t="s">
        <v>9170</v>
      </c>
      <c r="G2159" s="1565">
        <v>37.35</v>
      </c>
      <c r="H2159" s="1565">
        <v>158.85</v>
      </c>
      <c r="I2159" s="1565">
        <v>0</v>
      </c>
      <c r="J2159" s="1566">
        <v>0</v>
      </c>
      <c r="K2159" s="1554"/>
    </row>
    <row r="2160" spans="1:11" s="793" customFormat="1" ht="28.5" customHeight="1" x14ac:dyDescent="0.25">
      <c r="A2160" s="1565" t="s">
        <v>9173</v>
      </c>
      <c r="B2160" s="1566" t="s">
        <v>9174</v>
      </c>
      <c r="C2160" s="1565" t="s">
        <v>6</v>
      </c>
      <c r="D2160" s="1565">
        <v>93.38</v>
      </c>
      <c r="E2160" s="1565">
        <v>3130.88</v>
      </c>
      <c r="F2160" s="1565" t="s">
        <v>6</v>
      </c>
      <c r="G2160" s="1565">
        <v>93.38</v>
      </c>
      <c r="H2160" s="1565">
        <v>3130.88</v>
      </c>
      <c r="I2160" s="1565">
        <v>0</v>
      </c>
      <c r="J2160" s="1566">
        <v>0</v>
      </c>
      <c r="K2160" s="1554"/>
    </row>
    <row r="2161" spans="1:11" s="793" customFormat="1" ht="28.5" customHeight="1" x14ac:dyDescent="0.25">
      <c r="A2161" s="1565" t="s">
        <v>9175</v>
      </c>
      <c r="B2161" s="1566" t="s">
        <v>9176</v>
      </c>
      <c r="C2161" s="1565" t="s">
        <v>6</v>
      </c>
      <c r="D2161" s="1565">
        <v>93.38</v>
      </c>
      <c r="E2161" s="1565">
        <v>883.13</v>
      </c>
      <c r="F2161" s="1565" t="s">
        <v>6</v>
      </c>
      <c r="G2161" s="1565">
        <v>93.38</v>
      </c>
      <c r="H2161" s="1565">
        <v>883.13</v>
      </c>
      <c r="I2161" s="1565">
        <v>0</v>
      </c>
      <c r="J2161" s="1566">
        <v>0</v>
      </c>
      <c r="K2161" s="1554"/>
    </row>
    <row r="2162" spans="1:11" s="793" customFormat="1" ht="28.5" customHeight="1" x14ac:dyDescent="0.25">
      <c r="A2162" s="1565" t="s">
        <v>9177</v>
      </c>
      <c r="B2162" s="1566" t="s">
        <v>9178</v>
      </c>
      <c r="C2162" s="1565" t="s">
        <v>6</v>
      </c>
      <c r="D2162" s="1565">
        <v>37.35</v>
      </c>
      <c r="E2162" s="1565">
        <v>486.9</v>
      </c>
      <c r="F2162" s="1565" t="s">
        <v>6</v>
      </c>
      <c r="G2162" s="1565">
        <v>37.35</v>
      </c>
      <c r="H2162" s="1565">
        <v>486.9</v>
      </c>
      <c r="I2162" s="1565">
        <v>0</v>
      </c>
      <c r="J2162" s="1566">
        <v>0</v>
      </c>
      <c r="K2162" s="1554"/>
    </row>
    <row r="2163" spans="1:11" s="793" customFormat="1" ht="28.5" customHeight="1" x14ac:dyDescent="0.25">
      <c r="A2163" s="1565" t="s">
        <v>9179</v>
      </c>
      <c r="B2163" s="1566" t="s">
        <v>9180</v>
      </c>
      <c r="C2163" s="1565" t="s">
        <v>6</v>
      </c>
      <c r="D2163" s="1565">
        <v>1494</v>
      </c>
      <c r="E2163" s="1565">
        <v>53131.5</v>
      </c>
      <c r="F2163" s="1565" t="s">
        <v>6</v>
      </c>
      <c r="G2163" s="1565">
        <v>1494</v>
      </c>
      <c r="H2163" s="1565">
        <v>53131.5</v>
      </c>
      <c r="I2163" s="1565" t="s">
        <v>9181</v>
      </c>
      <c r="J2163" s="1566">
        <v>0</v>
      </c>
      <c r="K2163" s="1554"/>
    </row>
    <row r="2164" spans="1:11" s="793" customFormat="1" ht="28.5" customHeight="1" x14ac:dyDescent="0.25">
      <c r="A2164" s="1565" t="s">
        <v>9182</v>
      </c>
      <c r="B2164" s="1566" t="s">
        <v>9183</v>
      </c>
      <c r="C2164" s="1565" t="s">
        <v>6</v>
      </c>
      <c r="D2164" s="1565">
        <v>2614.5</v>
      </c>
      <c r="E2164" s="1565">
        <v>29101.5</v>
      </c>
      <c r="F2164" s="1565" t="s">
        <v>6</v>
      </c>
      <c r="G2164" s="1565">
        <v>2614.5</v>
      </c>
      <c r="H2164" s="1565">
        <v>29101.5</v>
      </c>
      <c r="I2164" s="1565" t="s">
        <v>8824</v>
      </c>
      <c r="J2164" s="1566">
        <v>0</v>
      </c>
      <c r="K2164" s="1554"/>
    </row>
    <row r="2165" spans="1:11" s="793" customFormat="1" ht="28.5" customHeight="1" x14ac:dyDescent="0.25">
      <c r="A2165" s="1565" t="s">
        <v>9184</v>
      </c>
      <c r="B2165" s="1566" t="s">
        <v>9185</v>
      </c>
      <c r="C2165" s="1565" t="s">
        <v>6</v>
      </c>
      <c r="D2165" s="1565">
        <v>1494</v>
      </c>
      <c r="E2165" s="1565">
        <v>27981</v>
      </c>
      <c r="F2165" s="1565" t="s">
        <v>6</v>
      </c>
      <c r="G2165" s="1565">
        <v>1494</v>
      </c>
      <c r="H2165" s="1565">
        <v>27981</v>
      </c>
      <c r="I2165" s="1565" t="s">
        <v>9181</v>
      </c>
      <c r="J2165" s="1566">
        <v>0</v>
      </c>
      <c r="K2165" s="1554"/>
    </row>
    <row r="2166" spans="1:11" s="793" customFormat="1" ht="28.5" customHeight="1" x14ac:dyDescent="0.25">
      <c r="A2166" s="1565" t="s">
        <v>9186</v>
      </c>
      <c r="B2166" s="1566" t="s">
        <v>9187</v>
      </c>
      <c r="C2166" s="1565" t="s">
        <v>6</v>
      </c>
      <c r="D2166" s="1565">
        <v>44.82</v>
      </c>
      <c r="E2166" s="1565">
        <v>20396.07</v>
      </c>
      <c r="F2166" s="1565" t="s">
        <v>6</v>
      </c>
      <c r="G2166" s="1565">
        <v>44.82</v>
      </c>
      <c r="H2166" s="1565">
        <v>20396.07</v>
      </c>
      <c r="I2166" s="1565">
        <v>0</v>
      </c>
      <c r="J2166" s="1566">
        <v>0</v>
      </c>
      <c r="K2166" s="1554"/>
    </row>
    <row r="2167" spans="1:11" s="793" customFormat="1" ht="28.5" customHeight="1" x14ac:dyDescent="0.25">
      <c r="A2167" s="1565" t="s">
        <v>9188</v>
      </c>
      <c r="B2167" s="1566" t="s">
        <v>9189</v>
      </c>
      <c r="C2167" s="1565" t="s">
        <v>6</v>
      </c>
      <c r="D2167" s="1565">
        <v>448.2</v>
      </c>
      <c r="E2167" s="1565">
        <v>23290.2</v>
      </c>
      <c r="F2167" s="1565" t="s">
        <v>6</v>
      </c>
      <c r="G2167" s="1565">
        <v>448.2</v>
      </c>
      <c r="H2167" s="1565">
        <v>23290.2</v>
      </c>
      <c r="I2167" s="1565">
        <v>0</v>
      </c>
      <c r="J2167" s="1566">
        <v>0</v>
      </c>
      <c r="K2167" s="1554"/>
    </row>
    <row r="2168" spans="1:11" s="793" customFormat="1" ht="28.5" customHeight="1" x14ac:dyDescent="0.25">
      <c r="A2168" s="1565" t="s">
        <v>9190</v>
      </c>
      <c r="B2168" s="1566" t="s">
        <v>9191</v>
      </c>
      <c r="C2168" s="1565" t="s">
        <v>6</v>
      </c>
      <c r="D2168" s="1565">
        <v>1494</v>
      </c>
      <c r="E2168" s="1565">
        <v>426744</v>
      </c>
      <c r="F2168" s="1565" t="s">
        <v>6</v>
      </c>
      <c r="G2168" s="1565">
        <v>1494</v>
      </c>
      <c r="H2168" s="1565">
        <v>426744</v>
      </c>
      <c r="I2168" s="1565">
        <v>0</v>
      </c>
      <c r="J2168" s="1566">
        <v>0</v>
      </c>
      <c r="K2168" s="1554"/>
    </row>
    <row r="2169" spans="1:11" s="793" customFormat="1" ht="28.5" customHeight="1" x14ac:dyDescent="0.25">
      <c r="A2169" s="1565" t="s">
        <v>9192</v>
      </c>
      <c r="B2169" s="1566" t="s">
        <v>9193</v>
      </c>
      <c r="C2169" s="1565" t="s">
        <v>6</v>
      </c>
      <c r="D2169" s="1565">
        <v>448.2</v>
      </c>
      <c r="E2169" s="1565">
        <v>85498.2</v>
      </c>
      <c r="F2169" s="1565" t="s">
        <v>6</v>
      </c>
      <c r="G2169" s="1565">
        <v>448.2</v>
      </c>
      <c r="H2169" s="1565">
        <v>85498.2</v>
      </c>
      <c r="I2169" s="1565">
        <v>0</v>
      </c>
      <c r="J2169" s="1566">
        <v>0</v>
      </c>
      <c r="K2169" s="1554"/>
    </row>
    <row r="2170" spans="1:11" s="793" customFormat="1" ht="28.5" customHeight="1" x14ac:dyDescent="0.25">
      <c r="A2170" s="1565" t="s">
        <v>9194</v>
      </c>
      <c r="B2170" s="1566" t="s">
        <v>9195</v>
      </c>
      <c r="C2170" s="1565" t="s">
        <v>6</v>
      </c>
      <c r="D2170" s="1565">
        <v>448.2</v>
      </c>
      <c r="E2170" s="1565">
        <v>79423.199999999997</v>
      </c>
      <c r="F2170" s="1565" t="s">
        <v>6</v>
      </c>
      <c r="G2170" s="1565">
        <v>448.2</v>
      </c>
      <c r="H2170" s="1565">
        <v>79423.199999999997</v>
      </c>
      <c r="I2170" s="1565">
        <v>0</v>
      </c>
      <c r="J2170" s="1566">
        <v>0</v>
      </c>
      <c r="K2170" s="1554"/>
    </row>
    <row r="2171" spans="1:11" s="793" customFormat="1" ht="28.5" customHeight="1" x14ac:dyDescent="0.25">
      <c r="A2171" s="1565" t="s">
        <v>9196</v>
      </c>
      <c r="B2171" s="1566" t="s">
        <v>9197</v>
      </c>
      <c r="C2171" s="1565" t="s">
        <v>6</v>
      </c>
      <c r="D2171" s="1565">
        <v>1494</v>
      </c>
      <c r="E2171" s="1565">
        <v>426744</v>
      </c>
      <c r="F2171" s="1565" t="s">
        <v>6</v>
      </c>
      <c r="G2171" s="1565">
        <v>1494</v>
      </c>
      <c r="H2171" s="1565">
        <v>426744</v>
      </c>
      <c r="I2171" s="1565">
        <v>0</v>
      </c>
      <c r="J2171" s="1566">
        <v>0</v>
      </c>
      <c r="K2171" s="1554"/>
    </row>
    <row r="2172" spans="1:11" s="793" customFormat="1" ht="28.5" customHeight="1" x14ac:dyDescent="0.25">
      <c r="A2172" s="1565" t="s">
        <v>9198</v>
      </c>
      <c r="B2172" s="1566" t="s">
        <v>9199</v>
      </c>
      <c r="C2172" s="1565" t="s">
        <v>6</v>
      </c>
      <c r="D2172" s="1565">
        <v>1494</v>
      </c>
      <c r="E2172" s="1565">
        <v>24336</v>
      </c>
      <c r="F2172" s="1565" t="s">
        <v>6</v>
      </c>
      <c r="G2172" s="1565">
        <v>1494</v>
      </c>
      <c r="H2172" s="1565">
        <v>24336</v>
      </c>
      <c r="I2172" s="1565" t="s">
        <v>9155</v>
      </c>
      <c r="J2172" s="1566">
        <v>0</v>
      </c>
      <c r="K2172" s="1554"/>
    </row>
    <row r="2173" spans="1:11" s="793" customFormat="1" ht="28.5" customHeight="1" x14ac:dyDescent="0.25">
      <c r="A2173" s="1565" t="s">
        <v>9200</v>
      </c>
      <c r="B2173" s="1566" t="s">
        <v>9201</v>
      </c>
      <c r="C2173" s="1565" t="s">
        <v>51</v>
      </c>
      <c r="D2173" s="1565">
        <v>1.49</v>
      </c>
      <c r="E2173" s="1565">
        <v>232.61</v>
      </c>
      <c r="F2173" s="1565" t="s">
        <v>8926</v>
      </c>
      <c r="G2173" s="1565">
        <v>1.49</v>
      </c>
      <c r="H2173" s="1565">
        <v>232.61</v>
      </c>
      <c r="I2173" s="1565">
        <v>0</v>
      </c>
      <c r="J2173" s="1566">
        <v>0</v>
      </c>
      <c r="K2173" s="1554"/>
    </row>
    <row r="2174" spans="1:11" s="793" customFormat="1" ht="28.5" customHeight="1" x14ac:dyDescent="0.25">
      <c r="A2174" s="1565" t="s">
        <v>9202</v>
      </c>
      <c r="B2174" s="1566" t="s">
        <v>9203</v>
      </c>
      <c r="C2174" s="1565" t="s">
        <v>6</v>
      </c>
      <c r="D2174" s="1565">
        <v>448.2</v>
      </c>
      <c r="E2174" s="1565">
        <v>55123.199999999997</v>
      </c>
      <c r="F2174" s="1565" t="s">
        <v>6</v>
      </c>
      <c r="G2174" s="1565">
        <v>448.2</v>
      </c>
      <c r="H2174" s="1565">
        <v>55123.199999999997</v>
      </c>
      <c r="I2174" s="1565" t="s">
        <v>9204</v>
      </c>
      <c r="J2174" s="1566">
        <v>0</v>
      </c>
      <c r="K2174" s="1554"/>
    </row>
    <row r="2175" spans="1:11" s="793" customFormat="1" ht="28.5" customHeight="1" x14ac:dyDescent="0.25">
      <c r="A2175" s="1565" t="s">
        <v>9205</v>
      </c>
      <c r="B2175" s="1566" t="s">
        <v>9206</v>
      </c>
      <c r="C2175" s="1565" t="s">
        <v>89</v>
      </c>
      <c r="D2175" s="1565">
        <v>1494</v>
      </c>
      <c r="E2175" s="1565">
        <v>26401.5</v>
      </c>
      <c r="F2175" s="1565" t="s">
        <v>89</v>
      </c>
      <c r="G2175" s="1565">
        <v>1494</v>
      </c>
      <c r="H2175" s="1565">
        <v>26401.5</v>
      </c>
      <c r="I2175" s="1565">
        <v>0</v>
      </c>
      <c r="J2175" s="1566">
        <v>0</v>
      </c>
      <c r="K2175" s="1554"/>
    </row>
    <row r="2176" spans="1:11" s="793" customFormat="1" ht="28.5" customHeight="1" x14ac:dyDescent="0.25">
      <c r="A2176" s="1565" t="s">
        <v>9207</v>
      </c>
      <c r="B2176" s="1566" t="s">
        <v>9208</v>
      </c>
      <c r="C2176" s="1565" t="s">
        <v>89</v>
      </c>
      <c r="D2176" s="1565">
        <v>1494</v>
      </c>
      <c r="E2176" s="1565">
        <v>44019</v>
      </c>
      <c r="F2176" s="1565" t="s">
        <v>89</v>
      </c>
      <c r="G2176" s="1565">
        <v>1494</v>
      </c>
      <c r="H2176" s="1565">
        <v>44019</v>
      </c>
      <c r="I2176" s="1565" t="s">
        <v>9181</v>
      </c>
      <c r="J2176" s="1566">
        <v>0</v>
      </c>
      <c r="K2176" s="1554"/>
    </row>
    <row r="2177" spans="1:11" s="793" customFormat="1" ht="28.5" customHeight="1" x14ac:dyDescent="0.25">
      <c r="A2177" s="1565" t="s">
        <v>9209</v>
      </c>
      <c r="B2177" s="1566" t="s">
        <v>9210</v>
      </c>
      <c r="C2177" s="1565" t="s">
        <v>89</v>
      </c>
      <c r="D2177" s="1565">
        <v>1494</v>
      </c>
      <c r="E2177" s="1565">
        <v>40374</v>
      </c>
      <c r="F2177" s="1565" t="s">
        <v>89</v>
      </c>
      <c r="G2177" s="1565">
        <v>1494</v>
      </c>
      <c r="H2177" s="1565">
        <v>40374</v>
      </c>
      <c r="I2177" s="1565" t="s">
        <v>9181</v>
      </c>
      <c r="J2177" s="1566">
        <v>0</v>
      </c>
      <c r="K2177" s="1554"/>
    </row>
    <row r="2178" spans="1:11" s="793" customFormat="1" ht="28.5" customHeight="1" x14ac:dyDescent="0.25">
      <c r="A2178" s="1565" t="s">
        <v>9211</v>
      </c>
      <c r="B2178" s="1566" t="s">
        <v>9212</v>
      </c>
      <c r="C2178" s="1565" t="s">
        <v>89</v>
      </c>
      <c r="D2178" s="1565">
        <v>1494</v>
      </c>
      <c r="E2178" s="1565">
        <v>365994</v>
      </c>
      <c r="F2178" s="1565" t="s">
        <v>89</v>
      </c>
      <c r="G2178" s="1565">
        <v>1494</v>
      </c>
      <c r="H2178" s="1565">
        <v>365994</v>
      </c>
      <c r="I2178" s="1565" t="s">
        <v>9111</v>
      </c>
      <c r="J2178" s="1566">
        <v>0</v>
      </c>
      <c r="K2178" s="1554"/>
    </row>
    <row r="2179" spans="1:11" s="793" customFormat="1" ht="28.5" customHeight="1" x14ac:dyDescent="0.25">
      <c r="A2179" s="1565" t="s">
        <v>3971</v>
      </c>
      <c r="B2179" s="1566" t="s">
        <v>3972</v>
      </c>
      <c r="C2179" s="1565" t="s">
        <v>6</v>
      </c>
      <c r="D2179" s="1565">
        <v>28.39</v>
      </c>
      <c r="E2179" s="1565">
        <v>76.989999999999995</v>
      </c>
      <c r="F2179" s="1565" t="s">
        <v>6</v>
      </c>
      <c r="G2179" s="1565">
        <v>28.39</v>
      </c>
      <c r="H2179" s="1565">
        <v>76.989999999999995</v>
      </c>
      <c r="I2179" s="1565" t="s">
        <v>9033</v>
      </c>
      <c r="J2179" s="1566">
        <v>0</v>
      </c>
      <c r="K2179" s="1554"/>
    </row>
    <row r="2180" spans="1:11" s="793" customFormat="1" ht="28.5" customHeight="1" x14ac:dyDescent="0.25">
      <c r="A2180" s="1565" t="s">
        <v>9213</v>
      </c>
      <c r="B2180" s="1566" t="s">
        <v>9214</v>
      </c>
      <c r="C2180" s="1565" t="s">
        <v>6</v>
      </c>
      <c r="D2180" s="1565">
        <v>89.64</v>
      </c>
      <c r="E2180" s="1565">
        <v>4497.26</v>
      </c>
      <c r="F2180" s="1565" t="s">
        <v>6</v>
      </c>
      <c r="G2180" s="1565">
        <v>89.64</v>
      </c>
      <c r="H2180" s="1565">
        <v>4497.26</v>
      </c>
      <c r="I2180" s="1565">
        <v>0</v>
      </c>
      <c r="J2180" s="1566">
        <v>0</v>
      </c>
      <c r="K2180" s="1554"/>
    </row>
    <row r="2181" spans="1:11" s="793" customFormat="1" ht="28.5" customHeight="1" x14ac:dyDescent="0.25">
      <c r="A2181" s="1565" t="s">
        <v>9215</v>
      </c>
      <c r="B2181" s="1566" t="s">
        <v>9216</v>
      </c>
      <c r="C2181" s="1565" t="s">
        <v>6</v>
      </c>
      <c r="D2181" s="1565">
        <v>186.75</v>
      </c>
      <c r="E2181" s="1565">
        <v>9278.44</v>
      </c>
      <c r="F2181" s="1565" t="s">
        <v>6</v>
      </c>
      <c r="G2181" s="1565">
        <v>186.75</v>
      </c>
      <c r="H2181" s="1565">
        <v>9278.44</v>
      </c>
      <c r="I2181" s="1565">
        <v>0</v>
      </c>
      <c r="J2181" s="1566">
        <v>0</v>
      </c>
      <c r="K2181" s="1554"/>
    </row>
    <row r="2182" spans="1:11" s="793" customFormat="1" ht="28.5" customHeight="1" x14ac:dyDescent="0.25">
      <c r="A2182" s="1565" t="s">
        <v>9217</v>
      </c>
      <c r="B2182" s="1566" t="s">
        <v>9218</v>
      </c>
      <c r="C2182" s="1565" t="s">
        <v>6</v>
      </c>
      <c r="D2182" s="1565">
        <v>373.5</v>
      </c>
      <c r="E2182" s="1565">
        <v>5301.41</v>
      </c>
      <c r="F2182" s="1565" t="s">
        <v>6</v>
      </c>
      <c r="G2182" s="1565">
        <v>373.5</v>
      </c>
      <c r="H2182" s="1565">
        <v>5301.41</v>
      </c>
      <c r="I2182" s="1565">
        <v>0</v>
      </c>
      <c r="J2182" s="1566">
        <v>0</v>
      </c>
      <c r="K2182" s="1554"/>
    </row>
    <row r="2183" spans="1:11" s="793" customFormat="1" ht="28.5" customHeight="1" x14ac:dyDescent="0.25">
      <c r="A2183" s="1565" t="s">
        <v>9219</v>
      </c>
      <c r="B2183" s="1566" t="s">
        <v>9220</v>
      </c>
      <c r="C2183" s="1565" t="s">
        <v>6</v>
      </c>
      <c r="D2183" s="1565">
        <v>29.88</v>
      </c>
      <c r="E2183" s="1565">
        <v>675.24</v>
      </c>
      <c r="F2183" s="1565" t="s">
        <v>6</v>
      </c>
      <c r="G2183" s="1565">
        <v>29.88</v>
      </c>
      <c r="H2183" s="1565">
        <v>675.24</v>
      </c>
      <c r="I2183" s="1565" t="s">
        <v>9221</v>
      </c>
      <c r="J2183" s="1566">
        <v>0</v>
      </c>
      <c r="K2183" s="1554"/>
    </row>
    <row r="2184" spans="1:11" s="793" customFormat="1" ht="28.5" customHeight="1" x14ac:dyDescent="0.25">
      <c r="A2184" s="1565" t="s">
        <v>9222</v>
      </c>
      <c r="B2184" s="1566" t="s">
        <v>9223</v>
      </c>
      <c r="C2184" s="1565" t="s">
        <v>6</v>
      </c>
      <c r="D2184" s="1565">
        <v>29.88</v>
      </c>
      <c r="E2184" s="1565">
        <v>1852.38</v>
      </c>
      <c r="F2184" s="1565" t="s">
        <v>6</v>
      </c>
      <c r="G2184" s="1565">
        <v>29.88</v>
      </c>
      <c r="H2184" s="1565">
        <v>1852.38</v>
      </c>
      <c r="I2184" s="1565" t="s">
        <v>9221</v>
      </c>
      <c r="J2184" s="1566">
        <v>0</v>
      </c>
      <c r="K2184" s="1554"/>
    </row>
    <row r="2185" spans="1:11" s="793" customFormat="1" ht="28.5" customHeight="1" x14ac:dyDescent="0.25">
      <c r="A2185" s="1565" t="s">
        <v>9224</v>
      </c>
      <c r="B2185" s="1566" t="s">
        <v>9225</v>
      </c>
      <c r="C2185" s="1565" t="s">
        <v>6</v>
      </c>
      <c r="D2185" s="1565">
        <v>89.64</v>
      </c>
      <c r="E2185" s="1565">
        <v>1636.42</v>
      </c>
      <c r="F2185" s="1565" t="s">
        <v>6</v>
      </c>
      <c r="G2185" s="1565">
        <v>89.64</v>
      </c>
      <c r="H2185" s="1565">
        <v>1636.42</v>
      </c>
      <c r="I2185" s="1565">
        <v>0</v>
      </c>
      <c r="J2185" s="1566">
        <v>0</v>
      </c>
      <c r="K2185" s="1554"/>
    </row>
    <row r="2186" spans="1:11" s="793" customFormat="1" ht="28.5" customHeight="1" x14ac:dyDescent="0.25">
      <c r="A2186" s="1565" t="s">
        <v>9226</v>
      </c>
      <c r="B2186" s="1566" t="s">
        <v>9227</v>
      </c>
      <c r="C2186" s="1565" t="s">
        <v>6</v>
      </c>
      <c r="D2186" s="1565">
        <v>89.64</v>
      </c>
      <c r="E2186" s="1565">
        <v>2642.72</v>
      </c>
      <c r="F2186" s="1565" t="s">
        <v>6</v>
      </c>
      <c r="G2186" s="1565">
        <v>89.64</v>
      </c>
      <c r="H2186" s="1565">
        <v>2642.72</v>
      </c>
      <c r="I2186" s="1565">
        <v>0</v>
      </c>
      <c r="J2186" s="1566">
        <v>0</v>
      </c>
      <c r="K2186" s="1554"/>
    </row>
    <row r="2187" spans="1:11" s="793" customFormat="1" ht="28.5" customHeight="1" x14ac:dyDescent="0.25">
      <c r="A2187" s="1565" t="s">
        <v>9228</v>
      </c>
      <c r="B2187" s="1566" t="s">
        <v>9229</v>
      </c>
      <c r="C2187" s="1565" t="s">
        <v>6</v>
      </c>
      <c r="D2187" s="1565">
        <v>35.86</v>
      </c>
      <c r="E2187" s="1565">
        <v>619.05999999999995</v>
      </c>
      <c r="F2187" s="1565" t="s">
        <v>6</v>
      </c>
      <c r="G2187" s="1565">
        <v>35.86</v>
      </c>
      <c r="H2187" s="1565">
        <v>619.05999999999995</v>
      </c>
      <c r="I2187" s="1565">
        <v>0</v>
      </c>
      <c r="J2187" s="1566">
        <v>0</v>
      </c>
      <c r="K2187" s="1554"/>
    </row>
    <row r="2188" spans="1:11" s="793" customFormat="1" ht="28.5" customHeight="1" x14ac:dyDescent="0.25">
      <c r="A2188" s="1565" t="s">
        <v>9230</v>
      </c>
      <c r="B2188" s="1566" t="s">
        <v>9231</v>
      </c>
      <c r="C2188" s="1565" t="s">
        <v>6</v>
      </c>
      <c r="D2188" s="1565">
        <v>44.82</v>
      </c>
      <c r="E2188" s="1565">
        <v>688.77</v>
      </c>
      <c r="F2188" s="1565" t="s">
        <v>6</v>
      </c>
      <c r="G2188" s="1565">
        <v>44.82</v>
      </c>
      <c r="H2188" s="1565">
        <v>688.77</v>
      </c>
      <c r="I2188" s="1565">
        <v>0</v>
      </c>
      <c r="J2188" s="1566">
        <v>0</v>
      </c>
      <c r="K2188" s="1554"/>
    </row>
    <row r="2189" spans="1:11" s="793" customFormat="1" ht="28.5" customHeight="1" x14ac:dyDescent="0.25">
      <c r="A2189" s="1565" t="s">
        <v>9232</v>
      </c>
      <c r="B2189" s="1566" t="s">
        <v>9233</v>
      </c>
      <c r="C2189" s="1565" t="s">
        <v>6</v>
      </c>
      <c r="D2189" s="1565">
        <v>4482</v>
      </c>
      <c r="E2189" s="1565">
        <v>65232</v>
      </c>
      <c r="F2189" s="1565" t="s">
        <v>6</v>
      </c>
      <c r="G2189" s="1565">
        <v>4482</v>
      </c>
      <c r="H2189" s="1565">
        <v>65232</v>
      </c>
      <c r="I2189" s="1565" t="s">
        <v>9234</v>
      </c>
      <c r="J2189" s="1566">
        <v>0</v>
      </c>
      <c r="K2189" s="1554"/>
    </row>
    <row r="2190" spans="1:11" s="793" customFormat="1" ht="28.5" customHeight="1" x14ac:dyDescent="0.25">
      <c r="A2190" s="1565" t="s">
        <v>9235</v>
      </c>
      <c r="B2190" s="1566" t="s">
        <v>9236</v>
      </c>
      <c r="C2190" s="1565" t="s">
        <v>1138</v>
      </c>
      <c r="D2190" s="1565">
        <v>10.46</v>
      </c>
      <c r="E2190" s="1565">
        <v>34.76</v>
      </c>
      <c r="F2190" s="1565" t="s">
        <v>51</v>
      </c>
      <c r="G2190" s="1565">
        <v>34.31</v>
      </c>
      <c r="H2190" s="1565">
        <v>114.04</v>
      </c>
      <c r="I2190" s="1565">
        <v>0</v>
      </c>
      <c r="J2190" s="1566">
        <v>0</v>
      </c>
      <c r="K2190" s="1554"/>
    </row>
    <row r="2191" spans="1:11" s="793" customFormat="1" ht="28.5" customHeight="1" x14ac:dyDescent="0.25">
      <c r="A2191" s="1565" t="s">
        <v>9237</v>
      </c>
      <c r="B2191" s="1566" t="s">
        <v>9236</v>
      </c>
      <c r="C2191" s="1565" t="s">
        <v>1138</v>
      </c>
      <c r="D2191" s="1565">
        <v>14.94</v>
      </c>
      <c r="E2191" s="1565">
        <v>63.54</v>
      </c>
      <c r="F2191" s="1565" t="s">
        <v>51</v>
      </c>
      <c r="G2191" s="1565">
        <v>49.02</v>
      </c>
      <c r="H2191" s="1565">
        <v>208.46</v>
      </c>
      <c r="I2191" s="1565">
        <v>0</v>
      </c>
      <c r="J2191" s="1566">
        <v>0</v>
      </c>
      <c r="K2191" s="1554"/>
    </row>
    <row r="2192" spans="1:11" s="793" customFormat="1" ht="28.5" customHeight="1" x14ac:dyDescent="0.25">
      <c r="A2192" s="1565" t="s">
        <v>9238</v>
      </c>
      <c r="B2192" s="1566" t="s">
        <v>9236</v>
      </c>
      <c r="C2192" s="1565" t="s">
        <v>1138</v>
      </c>
      <c r="D2192" s="1565">
        <v>14.94</v>
      </c>
      <c r="E2192" s="1565">
        <v>87.84</v>
      </c>
      <c r="F2192" s="1565" t="s">
        <v>51</v>
      </c>
      <c r="G2192" s="1565">
        <v>49.02</v>
      </c>
      <c r="H2192" s="1565">
        <v>288.19</v>
      </c>
      <c r="I2192" s="1565">
        <v>0</v>
      </c>
      <c r="J2192" s="1566">
        <v>0</v>
      </c>
      <c r="K2192" s="1554"/>
    </row>
    <row r="2193" spans="1:11" s="793" customFormat="1" ht="28.5" customHeight="1" x14ac:dyDescent="0.25">
      <c r="A2193" s="1565" t="s">
        <v>9239</v>
      </c>
      <c r="B2193" s="1566" t="s">
        <v>9240</v>
      </c>
      <c r="C2193" s="1565" t="s">
        <v>1138</v>
      </c>
      <c r="D2193" s="1565">
        <v>14.94</v>
      </c>
      <c r="E2193" s="1565">
        <v>112.14</v>
      </c>
      <c r="F2193" s="1565" t="s">
        <v>51</v>
      </c>
      <c r="G2193" s="1565">
        <v>49.02</v>
      </c>
      <c r="H2193" s="1565">
        <v>367.91</v>
      </c>
      <c r="I2193" s="1565" t="s">
        <v>9221</v>
      </c>
      <c r="J2193" s="1566">
        <v>0</v>
      </c>
      <c r="K2193" s="1554"/>
    </row>
    <row r="2194" spans="1:11" s="793" customFormat="1" ht="28.5" customHeight="1" x14ac:dyDescent="0.25">
      <c r="A2194" s="1565" t="s">
        <v>9241</v>
      </c>
      <c r="B2194" s="1566" t="s">
        <v>9240</v>
      </c>
      <c r="C2194" s="1565" t="s">
        <v>1138</v>
      </c>
      <c r="D2194" s="1565">
        <v>14.94</v>
      </c>
      <c r="E2194" s="1565">
        <v>136.44</v>
      </c>
      <c r="F2194" s="1565" t="s">
        <v>51</v>
      </c>
      <c r="G2194" s="1565">
        <v>49.02</v>
      </c>
      <c r="H2194" s="1565">
        <v>447.64</v>
      </c>
      <c r="I2194" s="1565" t="s">
        <v>9221</v>
      </c>
      <c r="J2194" s="1566">
        <v>0</v>
      </c>
      <c r="K2194" s="1554"/>
    </row>
    <row r="2195" spans="1:11" s="793" customFormat="1" ht="28.5" customHeight="1" x14ac:dyDescent="0.25">
      <c r="A2195" s="1565" t="s">
        <v>9242</v>
      </c>
      <c r="B2195" s="1566" t="s">
        <v>9240</v>
      </c>
      <c r="C2195" s="1565" t="s">
        <v>1138</v>
      </c>
      <c r="D2195" s="1565">
        <v>10.46</v>
      </c>
      <c r="E2195" s="1565">
        <v>374.96</v>
      </c>
      <c r="F2195" s="1565" t="s">
        <v>51</v>
      </c>
      <c r="G2195" s="1565">
        <v>34.31</v>
      </c>
      <c r="H2195" s="1565">
        <v>1230.18</v>
      </c>
      <c r="I2195" s="1565" t="s">
        <v>9221</v>
      </c>
      <c r="J2195" s="1566">
        <v>0</v>
      </c>
      <c r="K2195" s="1554"/>
    </row>
    <row r="2196" spans="1:11" s="793" customFormat="1" ht="28.5" customHeight="1" x14ac:dyDescent="0.25">
      <c r="A2196" s="1565" t="s">
        <v>9243</v>
      </c>
      <c r="B2196" s="1566" t="s">
        <v>9244</v>
      </c>
      <c r="C2196" s="1565" t="s">
        <v>51</v>
      </c>
      <c r="D2196" s="1565">
        <v>13.45</v>
      </c>
      <c r="E2196" s="1565">
        <v>309.37</v>
      </c>
      <c r="F2196" s="1565" t="s">
        <v>8926</v>
      </c>
      <c r="G2196" s="1565">
        <v>13.45</v>
      </c>
      <c r="H2196" s="1565">
        <v>309.37</v>
      </c>
      <c r="I2196" s="1565">
        <v>0</v>
      </c>
      <c r="J2196" s="1566">
        <v>0</v>
      </c>
      <c r="K2196" s="1554"/>
    </row>
    <row r="2197" spans="1:11" s="793" customFormat="1" ht="28.5" customHeight="1" x14ac:dyDescent="0.25">
      <c r="A2197" s="1565" t="s">
        <v>9245</v>
      </c>
      <c r="B2197" s="1566" t="s">
        <v>9244</v>
      </c>
      <c r="C2197" s="1565" t="s">
        <v>51</v>
      </c>
      <c r="D2197" s="1565">
        <v>13.45</v>
      </c>
      <c r="E2197" s="1565">
        <v>159.25</v>
      </c>
      <c r="F2197" s="1565" t="s">
        <v>8926</v>
      </c>
      <c r="G2197" s="1565">
        <v>13.45</v>
      </c>
      <c r="H2197" s="1565">
        <v>159.25</v>
      </c>
      <c r="I2197" s="1565">
        <v>0</v>
      </c>
      <c r="J2197" s="1566">
        <v>0</v>
      </c>
      <c r="K2197" s="1554"/>
    </row>
    <row r="2198" spans="1:11" s="793" customFormat="1" ht="28.5" customHeight="1" x14ac:dyDescent="0.25">
      <c r="A2198" s="1565" t="s">
        <v>9246</v>
      </c>
      <c r="B2198" s="1566" t="s">
        <v>9244</v>
      </c>
      <c r="C2198" s="1565" t="s">
        <v>51</v>
      </c>
      <c r="D2198" s="1565">
        <v>13.45</v>
      </c>
      <c r="E2198" s="1565">
        <v>232.15</v>
      </c>
      <c r="F2198" s="1565" t="s">
        <v>8926</v>
      </c>
      <c r="G2198" s="1565">
        <v>13.45</v>
      </c>
      <c r="H2198" s="1565">
        <v>232.15</v>
      </c>
      <c r="I2198" s="1565">
        <v>0</v>
      </c>
      <c r="J2198" s="1566">
        <v>0</v>
      </c>
      <c r="K2198" s="1554"/>
    </row>
    <row r="2199" spans="1:11" s="793" customFormat="1" ht="28.5" customHeight="1" x14ac:dyDescent="0.25">
      <c r="A2199" s="1565" t="s">
        <v>9247</v>
      </c>
      <c r="B2199" s="1566" t="s">
        <v>9244</v>
      </c>
      <c r="C2199" s="1565" t="s">
        <v>51</v>
      </c>
      <c r="D2199" s="1565">
        <v>13.45</v>
      </c>
      <c r="E2199" s="1565">
        <v>317.2</v>
      </c>
      <c r="F2199" s="1565" t="s">
        <v>8926</v>
      </c>
      <c r="G2199" s="1565">
        <v>13.45</v>
      </c>
      <c r="H2199" s="1565">
        <v>317.2</v>
      </c>
      <c r="I2199" s="1565">
        <v>0</v>
      </c>
      <c r="J2199" s="1566">
        <v>0</v>
      </c>
      <c r="K2199" s="1554"/>
    </row>
    <row r="2200" spans="1:11" s="793" customFormat="1" ht="28.5" customHeight="1" x14ac:dyDescent="0.25">
      <c r="A2200" s="1565" t="s">
        <v>9248</v>
      </c>
      <c r="B2200" s="1566" t="s">
        <v>9244</v>
      </c>
      <c r="C2200" s="1565" t="s">
        <v>6</v>
      </c>
      <c r="D2200" s="1565">
        <v>10.46</v>
      </c>
      <c r="E2200" s="1565">
        <v>66.86</v>
      </c>
      <c r="F2200" s="1565" t="s">
        <v>6</v>
      </c>
      <c r="G2200" s="1565">
        <v>10.46</v>
      </c>
      <c r="H2200" s="1565">
        <v>66.86</v>
      </c>
      <c r="I2200" s="1565" t="s">
        <v>9155</v>
      </c>
      <c r="J2200" s="1566">
        <v>0</v>
      </c>
      <c r="K2200" s="1554"/>
    </row>
    <row r="2201" spans="1:11" s="793" customFormat="1" ht="28.5" customHeight="1" x14ac:dyDescent="0.25">
      <c r="A2201" s="1565" t="s">
        <v>9249</v>
      </c>
      <c r="B2201" s="1566" t="s">
        <v>9250</v>
      </c>
      <c r="C2201" s="1565" t="s">
        <v>6</v>
      </c>
      <c r="D2201" s="1565">
        <v>2614.5</v>
      </c>
      <c r="E2201" s="1565">
        <v>124238.7</v>
      </c>
      <c r="F2201" s="1565" t="s">
        <v>6</v>
      </c>
      <c r="G2201" s="1565">
        <v>2614.5</v>
      </c>
      <c r="H2201" s="1565">
        <v>124238.7</v>
      </c>
      <c r="I2201" s="1565">
        <v>0</v>
      </c>
      <c r="J2201" s="1566">
        <v>0</v>
      </c>
      <c r="K2201" s="1554"/>
    </row>
    <row r="2202" spans="1:11" s="793" customFormat="1" ht="28.5" customHeight="1" x14ac:dyDescent="0.25">
      <c r="A2202" s="1565" t="s">
        <v>9251</v>
      </c>
      <c r="B2202" s="1566" t="s">
        <v>9252</v>
      </c>
      <c r="C2202" s="1565" t="s">
        <v>6</v>
      </c>
      <c r="D2202" s="1565">
        <v>14.94</v>
      </c>
      <c r="E2202" s="1565">
        <v>2133.71</v>
      </c>
      <c r="F2202" s="1565" t="s">
        <v>6</v>
      </c>
      <c r="G2202" s="1565">
        <v>14.94</v>
      </c>
      <c r="H2202" s="1565">
        <v>2133.71</v>
      </c>
      <c r="I2202" s="1565" t="s">
        <v>9221</v>
      </c>
      <c r="J2202" s="1566">
        <v>0</v>
      </c>
      <c r="K2202" s="1554"/>
    </row>
    <row r="2203" spans="1:11" s="793" customFormat="1" ht="28.5" customHeight="1" x14ac:dyDescent="0.25">
      <c r="A2203" s="1565" t="s">
        <v>9253</v>
      </c>
      <c r="B2203" s="1566" t="s">
        <v>9254</v>
      </c>
      <c r="C2203" s="1565" t="s">
        <v>6</v>
      </c>
      <c r="D2203" s="1565">
        <v>373.5</v>
      </c>
      <c r="E2203" s="1565">
        <v>91498.5</v>
      </c>
      <c r="F2203" s="1565" t="s">
        <v>6</v>
      </c>
      <c r="G2203" s="1565">
        <v>373.5</v>
      </c>
      <c r="H2203" s="1565">
        <v>91498.5</v>
      </c>
      <c r="I2203" s="1565">
        <v>0</v>
      </c>
      <c r="J2203" s="1566">
        <v>0</v>
      </c>
      <c r="K2203" s="1554"/>
    </row>
    <row r="2204" spans="1:11" s="793" customFormat="1" ht="28.5" customHeight="1" x14ac:dyDescent="0.25">
      <c r="A2204" s="1565" t="s">
        <v>9255</v>
      </c>
      <c r="B2204" s="1566" t="s">
        <v>9256</v>
      </c>
      <c r="C2204" s="1565" t="s">
        <v>6</v>
      </c>
      <c r="D2204" s="1565">
        <v>373.5</v>
      </c>
      <c r="E2204" s="1565">
        <v>182623.5</v>
      </c>
      <c r="F2204" s="1565" t="s">
        <v>6</v>
      </c>
      <c r="G2204" s="1565">
        <v>373.5</v>
      </c>
      <c r="H2204" s="1565">
        <v>182623.5</v>
      </c>
      <c r="I2204" s="1565" t="s">
        <v>9111</v>
      </c>
      <c r="J2204" s="1566">
        <v>0</v>
      </c>
      <c r="K2204" s="1554"/>
    </row>
    <row r="2205" spans="1:11" s="793" customFormat="1" ht="28.5" customHeight="1" x14ac:dyDescent="0.25">
      <c r="A2205" s="1565" t="s">
        <v>9257</v>
      </c>
      <c r="B2205" s="1566" t="s">
        <v>9258</v>
      </c>
      <c r="C2205" s="1565" t="s">
        <v>6</v>
      </c>
      <c r="D2205" s="1565">
        <v>747</v>
      </c>
      <c r="E2205" s="1565">
        <v>6436.81</v>
      </c>
      <c r="F2205" s="1565" t="s">
        <v>6</v>
      </c>
      <c r="G2205" s="1565">
        <v>747</v>
      </c>
      <c r="H2205" s="1565">
        <v>6436.81</v>
      </c>
      <c r="I2205" s="1565">
        <v>0</v>
      </c>
      <c r="J2205" s="1566">
        <v>0</v>
      </c>
      <c r="K2205" s="1554"/>
    </row>
    <row r="2206" spans="1:11" s="793" customFormat="1" ht="28.5" customHeight="1" x14ac:dyDescent="0.25">
      <c r="A2206" s="1565" t="s">
        <v>3973</v>
      </c>
      <c r="B2206" s="1566" t="s">
        <v>3974</v>
      </c>
      <c r="C2206" s="1565" t="s">
        <v>6</v>
      </c>
      <c r="D2206" s="1565">
        <v>59.76</v>
      </c>
      <c r="E2206" s="1565">
        <v>278.45999999999998</v>
      </c>
      <c r="F2206" s="1565" t="s">
        <v>6</v>
      </c>
      <c r="G2206" s="1565">
        <v>59.76</v>
      </c>
      <c r="H2206" s="1565">
        <v>278.45999999999998</v>
      </c>
      <c r="I2206" s="1565" t="s">
        <v>9033</v>
      </c>
      <c r="J2206" s="1566">
        <v>0</v>
      </c>
      <c r="K2206" s="1554"/>
    </row>
    <row r="2207" spans="1:11" s="793" customFormat="1" ht="28.5" customHeight="1" x14ac:dyDescent="0.25">
      <c r="A2207" s="1565" t="s">
        <v>9259</v>
      </c>
      <c r="B2207" s="1566" t="s">
        <v>9260</v>
      </c>
      <c r="C2207" s="1565" t="s">
        <v>1138</v>
      </c>
      <c r="D2207" s="1565">
        <v>70.03</v>
      </c>
      <c r="E2207" s="1565">
        <v>460.62</v>
      </c>
      <c r="F2207" s="1565" t="s">
        <v>51</v>
      </c>
      <c r="G2207" s="1565">
        <v>229.76</v>
      </c>
      <c r="H2207" s="1565">
        <v>1511.21</v>
      </c>
      <c r="I2207" s="1565">
        <v>0</v>
      </c>
      <c r="J2207" s="1566">
        <v>0</v>
      </c>
      <c r="K2207" s="1554"/>
    </row>
    <row r="2208" spans="1:11" s="793" customFormat="1" ht="28.5" customHeight="1" x14ac:dyDescent="0.25">
      <c r="A2208" s="1565" t="s">
        <v>9261</v>
      </c>
      <c r="B2208" s="1566" t="s">
        <v>9262</v>
      </c>
      <c r="C2208" s="1565" t="s">
        <v>6</v>
      </c>
      <c r="D2208" s="1565">
        <v>22.41</v>
      </c>
      <c r="E2208" s="1565">
        <v>2467.46</v>
      </c>
      <c r="F2208" s="1565" t="s">
        <v>6</v>
      </c>
      <c r="G2208" s="1565">
        <v>22.41</v>
      </c>
      <c r="H2208" s="1565">
        <v>2467.46</v>
      </c>
      <c r="I2208" s="1565">
        <v>0</v>
      </c>
      <c r="J2208" s="1566">
        <v>0</v>
      </c>
      <c r="K2208" s="1554"/>
    </row>
    <row r="2209" spans="1:11" s="793" customFormat="1" ht="28.5" customHeight="1" x14ac:dyDescent="0.25">
      <c r="A2209" s="1565" t="s">
        <v>9263</v>
      </c>
      <c r="B2209" s="1566" t="s">
        <v>9264</v>
      </c>
      <c r="C2209" s="1565" t="s">
        <v>6</v>
      </c>
      <c r="D2209" s="1565">
        <v>22.41</v>
      </c>
      <c r="E2209" s="1565">
        <v>2119.12</v>
      </c>
      <c r="F2209" s="1565" t="s">
        <v>6</v>
      </c>
      <c r="G2209" s="1565">
        <v>22.41</v>
      </c>
      <c r="H2209" s="1565">
        <v>2119.12</v>
      </c>
      <c r="I2209" s="1565">
        <v>0</v>
      </c>
      <c r="J2209" s="1566">
        <v>0</v>
      </c>
      <c r="K2209" s="1554"/>
    </row>
    <row r="2210" spans="1:11" s="793" customFormat="1" ht="28.5" customHeight="1" x14ac:dyDescent="0.25">
      <c r="A2210" s="1565" t="s">
        <v>9265</v>
      </c>
      <c r="B2210" s="1566" t="s">
        <v>9266</v>
      </c>
      <c r="C2210" s="1565" t="s">
        <v>6</v>
      </c>
      <c r="D2210" s="1565">
        <v>373.5</v>
      </c>
      <c r="E2210" s="1565">
        <v>19813.5</v>
      </c>
      <c r="F2210" s="1565" t="s">
        <v>6</v>
      </c>
      <c r="G2210" s="1565">
        <v>373.5</v>
      </c>
      <c r="H2210" s="1565">
        <v>19813.5</v>
      </c>
      <c r="I2210" s="1565">
        <v>0</v>
      </c>
      <c r="J2210" s="1566">
        <v>0</v>
      </c>
      <c r="K2210" s="1554"/>
    </row>
    <row r="2211" spans="1:11" s="793" customFormat="1" ht="28.5" customHeight="1" x14ac:dyDescent="0.25">
      <c r="A2211" s="1565" t="s">
        <v>9267</v>
      </c>
      <c r="B2211" s="1566" t="s">
        <v>9268</v>
      </c>
      <c r="C2211" s="1565" t="s">
        <v>89</v>
      </c>
      <c r="D2211" s="1565">
        <v>29.88</v>
      </c>
      <c r="E2211" s="1565">
        <v>1094.22</v>
      </c>
      <c r="F2211" s="1565" t="s">
        <v>89</v>
      </c>
      <c r="G2211" s="1565">
        <v>29.88</v>
      </c>
      <c r="H2211" s="1565">
        <v>1094.22</v>
      </c>
      <c r="I2211" s="1565">
        <v>0</v>
      </c>
      <c r="J2211" s="1566">
        <v>0</v>
      </c>
      <c r="K2211" s="1554"/>
    </row>
    <row r="2212" spans="1:11" s="793" customFormat="1" ht="28.5" customHeight="1" x14ac:dyDescent="0.25">
      <c r="A2212" s="1565" t="s">
        <v>9269</v>
      </c>
      <c r="B2212" s="1566" t="s">
        <v>9270</v>
      </c>
      <c r="C2212" s="1565" t="s">
        <v>89</v>
      </c>
      <c r="D2212" s="1565">
        <v>29.88</v>
      </c>
      <c r="E2212" s="1565">
        <v>1965.38</v>
      </c>
      <c r="F2212" s="1565" t="s">
        <v>89</v>
      </c>
      <c r="G2212" s="1565">
        <v>29.88</v>
      </c>
      <c r="H2212" s="1565">
        <v>1965.38</v>
      </c>
      <c r="I2212" s="1565">
        <v>0</v>
      </c>
      <c r="J2212" s="1566">
        <v>0</v>
      </c>
      <c r="K2212" s="1554"/>
    </row>
    <row r="2213" spans="1:11" s="793" customFormat="1" ht="28.5" customHeight="1" x14ac:dyDescent="0.25">
      <c r="A2213" s="1565" t="s">
        <v>9271</v>
      </c>
      <c r="B2213" s="1566" t="s">
        <v>9270</v>
      </c>
      <c r="C2213" s="1565" t="s">
        <v>89</v>
      </c>
      <c r="D2213" s="1565">
        <v>29.88</v>
      </c>
      <c r="E2213" s="1565">
        <v>1770.97</v>
      </c>
      <c r="F2213" s="1565" t="s">
        <v>89</v>
      </c>
      <c r="G2213" s="1565">
        <v>29.88</v>
      </c>
      <c r="H2213" s="1565">
        <v>1770.97</v>
      </c>
      <c r="I2213" s="1565">
        <v>0</v>
      </c>
      <c r="J2213" s="1566">
        <v>0</v>
      </c>
      <c r="K2213" s="1554"/>
    </row>
    <row r="2214" spans="1:11" s="793" customFormat="1" ht="28.5" customHeight="1" x14ac:dyDescent="0.25">
      <c r="A2214" s="1565" t="s">
        <v>9272</v>
      </c>
      <c r="B2214" s="1566" t="s">
        <v>9273</v>
      </c>
      <c r="C2214" s="1565" t="s">
        <v>89</v>
      </c>
      <c r="D2214" s="1565">
        <v>29.88</v>
      </c>
      <c r="E2214" s="1565">
        <v>819.63</v>
      </c>
      <c r="F2214" s="1565" t="s">
        <v>89</v>
      </c>
      <c r="G2214" s="1565">
        <v>29.88</v>
      </c>
      <c r="H2214" s="1565">
        <v>819.63</v>
      </c>
      <c r="I2214" s="1565" t="s">
        <v>8930</v>
      </c>
      <c r="J2214" s="1566">
        <v>0</v>
      </c>
      <c r="K2214" s="1554"/>
    </row>
    <row r="2215" spans="1:11" s="793" customFormat="1" ht="28.5" customHeight="1" x14ac:dyDescent="0.25">
      <c r="A2215" s="1565" t="s">
        <v>9274</v>
      </c>
      <c r="B2215" s="1566" t="s">
        <v>9275</v>
      </c>
      <c r="C2215" s="1565" t="s">
        <v>89</v>
      </c>
      <c r="D2215" s="1565">
        <v>29.88</v>
      </c>
      <c r="E2215" s="1565">
        <v>698.13</v>
      </c>
      <c r="F2215" s="1565" t="s">
        <v>89</v>
      </c>
      <c r="G2215" s="1565">
        <v>29.88</v>
      </c>
      <c r="H2215" s="1565">
        <v>698.13</v>
      </c>
      <c r="I2215" s="1565" t="s">
        <v>8876</v>
      </c>
      <c r="J2215" s="1566">
        <v>0</v>
      </c>
      <c r="K2215" s="1554"/>
    </row>
    <row r="2216" spans="1:11" s="793" customFormat="1" ht="28.5" customHeight="1" x14ac:dyDescent="0.25">
      <c r="A2216" s="1565" t="s">
        <v>9276</v>
      </c>
      <c r="B2216" s="1566" t="s">
        <v>9277</v>
      </c>
      <c r="C2216" s="1565" t="s">
        <v>89</v>
      </c>
      <c r="D2216" s="1565">
        <v>29.88</v>
      </c>
      <c r="E2216" s="1565">
        <v>941.13</v>
      </c>
      <c r="F2216" s="1565" t="s">
        <v>89</v>
      </c>
      <c r="G2216" s="1565">
        <v>29.88</v>
      </c>
      <c r="H2216" s="1565">
        <v>941.13</v>
      </c>
      <c r="I2216" s="1565" t="s">
        <v>8876</v>
      </c>
      <c r="J2216" s="1566">
        <v>0</v>
      </c>
      <c r="K2216" s="1554"/>
    </row>
    <row r="2217" spans="1:11" s="793" customFormat="1" ht="28.5" customHeight="1" x14ac:dyDescent="0.25">
      <c r="A2217" s="1565" t="s">
        <v>9278</v>
      </c>
      <c r="B2217" s="1566" t="s">
        <v>9279</v>
      </c>
      <c r="C2217" s="1565" t="s">
        <v>89</v>
      </c>
      <c r="D2217" s="1565">
        <v>29.88</v>
      </c>
      <c r="E2217" s="1565">
        <v>989.73</v>
      </c>
      <c r="F2217" s="1565" t="s">
        <v>89</v>
      </c>
      <c r="G2217" s="1565">
        <v>29.88</v>
      </c>
      <c r="H2217" s="1565">
        <v>989.73</v>
      </c>
      <c r="I2217" s="1565" t="s">
        <v>8876</v>
      </c>
      <c r="J2217" s="1566">
        <v>0</v>
      </c>
      <c r="K2217" s="1554"/>
    </row>
    <row r="2218" spans="1:11" s="793" customFormat="1" ht="28.5" customHeight="1" x14ac:dyDescent="0.25">
      <c r="A2218" s="1565" t="s">
        <v>9280</v>
      </c>
      <c r="B2218" s="1566" t="s">
        <v>9281</v>
      </c>
      <c r="C2218" s="1565" t="s">
        <v>89</v>
      </c>
      <c r="D2218" s="1565">
        <v>29.88</v>
      </c>
      <c r="E2218" s="1565">
        <v>941.13</v>
      </c>
      <c r="F2218" s="1565" t="s">
        <v>89</v>
      </c>
      <c r="G2218" s="1565">
        <v>29.88</v>
      </c>
      <c r="H2218" s="1565">
        <v>941.13</v>
      </c>
      <c r="I2218" s="1565" t="s">
        <v>8930</v>
      </c>
      <c r="J2218" s="1566">
        <v>0</v>
      </c>
      <c r="K2218" s="1554"/>
    </row>
    <row r="2219" spans="1:11" s="793" customFormat="1" ht="28.5" customHeight="1" x14ac:dyDescent="0.25">
      <c r="A2219" s="1565" t="s">
        <v>9282</v>
      </c>
      <c r="B2219" s="1566" t="s">
        <v>9283</v>
      </c>
      <c r="C2219" s="1565" t="s">
        <v>89</v>
      </c>
      <c r="D2219" s="1565">
        <v>29.88</v>
      </c>
      <c r="E2219" s="1565">
        <v>1123.3800000000001</v>
      </c>
      <c r="F2219" s="1565" t="s">
        <v>89</v>
      </c>
      <c r="G2219" s="1565">
        <v>29.88</v>
      </c>
      <c r="H2219" s="1565">
        <v>1123.3800000000001</v>
      </c>
      <c r="I2219" s="1565" t="s">
        <v>9004</v>
      </c>
      <c r="J2219" s="1566">
        <v>0</v>
      </c>
      <c r="K2219" s="1554"/>
    </row>
    <row r="2220" spans="1:11" s="793" customFormat="1" ht="28.5" customHeight="1" x14ac:dyDescent="0.25">
      <c r="A2220" s="1565" t="s">
        <v>9284</v>
      </c>
      <c r="B2220" s="1566" t="s">
        <v>9285</v>
      </c>
      <c r="C2220" s="1565" t="s">
        <v>51</v>
      </c>
      <c r="D2220" s="1565">
        <v>29.88</v>
      </c>
      <c r="E2220" s="1565">
        <v>170.82</v>
      </c>
      <c r="F2220" s="1565" t="s">
        <v>8926</v>
      </c>
      <c r="G2220" s="1565">
        <v>29.88</v>
      </c>
      <c r="H2220" s="1565">
        <v>170.82</v>
      </c>
      <c r="I2220" s="1565" t="s">
        <v>8825</v>
      </c>
      <c r="J2220" s="1566">
        <v>0</v>
      </c>
      <c r="K2220" s="1554"/>
    </row>
    <row r="2221" spans="1:11" s="793" customFormat="1" ht="28.5" customHeight="1" x14ac:dyDescent="0.25">
      <c r="A2221" s="1565" t="s">
        <v>9286</v>
      </c>
      <c r="B2221" s="1566" t="s">
        <v>9287</v>
      </c>
      <c r="C2221" s="1565" t="s">
        <v>51</v>
      </c>
      <c r="D2221" s="1565">
        <v>29.88</v>
      </c>
      <c r="E2221" s="1565">
        <v>189.04</v>
      </c>
      <c r="F2221" s="1565" t="s">
        <v>8926</v>
      </c>
      <c r="G2221" s="1565">
        <v>29.88</v>
      </c>
      <c r="H2221" s="1565">
        <v>189.04</v>
      </c>
      <c r="I2221" s="1565" t="s">
        <v>8825</v>
      </c>
      <c r="J2221" s="1566">
        <v>0</v>
      </c>
      <c r="K2221" s="1554"/>
    </row>
    <row r="2222" spans="1:11" s="793" customFormat="1" ht="28.5" customHeight="1" x14ac:dyDescent="0.25">
      <c r="A2222" s="1565" t="s">
        <v>9288</v>
      </c>
      <c r="B2222" s="1566" t="s">
        <v>9289</v>
      </c>
      <c r="C2222" s="1565" t="s">
        <v>51</v>
      </c>
      <c r="D2222" s="1565">
        <v>29.88</v>
      </c>
      <c r="E2222" s="1565">
        <v>243.72</v>
      </c>
      <c r="F2222" s="1565" t="s">
        <v>8926</v>
      </c>
      <c r="G2222" s="1565">
        <v>29.88</v>
      </c>
      <c r="H2222" s="1565">
        <v>243.72</v>
      </c>
      <c r="I2222" s="1565" t="s">
        <v>8825</v>
      </c>
      <c r="J2222" s="1566">
        <v>0</v>
      </c>
      <c r="K2222" s="1554"/>
    </row>
    <row r="2223" spans="1:11" s="793" customFormat="1" ht="28.5" customHeight="1" x14ac:dyDescent="0.25">
      <c r="A2223" s="1565" t="s">
        <v>9290</v>
      </c>
      <c r="B2223" s="1566" t="s">
        <v>9291</v>
      </c>
      <c r="C2223" s="1565" t="s">
        <v>51</v>
      </c>
      <c r="D2223" s="1565">
        <v>29.88</v>
      </c>
      <c r="E2223" s="1565">
        <v>236.43</v>
      </c>
      <c r="F2223" s="1565" t="s">
        <v>8926</v>
      </c>
      <c r="G2223" s="1565">
        <v>29.88</v>
      </c>
      <c r="H2223" s="1565">
        <v>236.43</v>
      </c>
      <c r="I2223" s="1565" t="s">
        <v>8825</v>
      </c>
      <c r="J2223" s="1566">
        <v>0</v>
      </c>
      <c r="K2223" s="1554"/>
    </row>
    <row r="2224" spans="1:11" s="793" customFormat="1" ht="28.5" customHeight="1" x14ac:dyDescent="0.25">
      <c r="A2224" s="1565" t="s">
        <v>9292</v>
      </c>
      <c r="B2224" s="1566" t="s">
        <v>9293</v>
      </c>
      <c r="C2224" s="1565" t="s">
        <v>51</v>
      </c>
      <c r="D2224" s="1565">
        <v>29.88</v>
      </c>
      <c r="E2224" s="1565">
        <v>637.38</v>
      </c>
      <c r="F2224" s="1565" t="s">
        <v>8926</v>
      </c>
      <c r="G2224" s="1565">
        <v>29.88</v>
      </c>
      <c r="H2224" s="1565">
        <v>637.38</v>
      </c>
      <c r="I2224" s="1565">
        <v>0</v>
      </c>
      <c r="J2224" s="1566">
        <v>0</v>
      </c>
      <c r="K2224" s="1554"/>
    </row>
    <row r="2225" spans="1:11" s="793" customFormat="1" ht="28.5" customHeight="1" x14ac:dyDescent="0.25">
      <c r="A2225" s="1565" t="s">
        <v>9294</v>
      </c>
      <c r="B2225" s="1566" t="s">
        <v>9295</v>
      </c>
      <c r="C2225" s="1565" t="s">
        <v>89</v>
      </c>
      <c r="D2225" s="1565">
        <v>1494</v>
      </c>
      <c r="E2225" s="1565">
        <v>37944</v>
      </c>
      <c r="F2225" s="1565" t="s">
        <v>89</v>
      </c>
      <c r="G2225" s="1565">
        <v>1494</v>
      </c>
      <c r="H2225" s="1565">
        <v>37944</v>
      </c>
      <c r="I2225" s="1565" t="s">
        <v>9155</v>
      </c>
      <c r="J2225" s="1566">
        <v>0</v>
      </c>
      <c r="K2225" s="1554"/>
    </row>
    <row r="2226" spans="1:11" s="793" customFormat="1" ht="28.5" customHeight="1" x14ac:dyDescent="0.25">
      <c r="A2226" s="1565" t="s">
        <v>3975</v>
      </c>
      <c r="B2226" s="1566" t="s">
        <v>3976</v>
      </c>
      <c r="C2226" s="1565" t="s">
        <v>6</v>
      </c>
      <c r="D2226" s="1565">
        <v>37.35</v>
      </c>
      <c r="E2226" s="1565">
        <v>147.38</v>
      </c>
      <c r="F2226" s="1565" t="s">
        <v>6</v>
      </c>
      <c r="G2226" s="1565">
        <v>37.35</v>
      </c>
      <c r="H2226" s="1565">
        <v>147.38</v>
      </c>
      <c r="I2226" s="1565" t="s">
        <v>9296</v>
      </c>
      <c r="J2226" s="1566">
        <v>0</v>
      </c>
      <c r="K2226" s="1554"/>
    </row>
    <row r="2227" spans="1:11" s="793" customFormat="1" ht="28.5" customHeight="1" x14ac:dyDescent="0.25">
      <c r="A2227" s="1565" t="s">
        <v>9297</v>
      </c>
      <c r="B2227" s="1566" t="s">
        <v>9298</v>
      </c>
      <c r="C2227" s="1565" t="s">
        <v>89</v>
      </c>
      <c r="D2227" s="1565">
        <v>1494</v>
      </c>
      <c r="E2227" s="1565">
        <v>268794</v>
      </c>
      <c r="F2227" s="1565" t="s">
        <v>89</v>
      </c>
      <c r="G2227" s="1565">
        <v>1494</v>
      </c>
      <c r="H2227" s="1565">
        <v>268794</v>
      </c>
      <c r="I2227" s="1565" t="s">
        <v>9155</v>
      </c>
      <c r="J2227" s="1566">
        <v>0</v>
      </c>
      <c r="K2227" s="1554"/>
    </row>
    <row r="2228" spans="1:11" s="793" customFormat="1" ht="28.5" customHeight="1" x14ac:dyDescent="0.25">
      <c r="A2228" s="1565" t="s">
        <v>9299</v>
      </c>
      <c r="B2228" s="1566" t="s">
        <v>9300</v>
      </c>
      <c r="C2228" s="1565" t="s">
        <v>89</v>
      </c>
      <c r="D2228" s="1565">
        <v>1494</v>
      </c>
      <c r="E2228" s="1565">
        <v>700119</v>
      </c>
      <c r="F2228" s="1565" t="s">
        <v>89</v>
      </c>
      <c r="G2228" s="1565">
        <v>1494</v>
      </c>
      <c r="H2228" s="1565">
        <v>700119</v>
      </c>
      <c r="I2228" s="1565" t="s">
        <v>9155</v>
      </c>
      <c r="J2228" s="1566">
        <v>0</v>
      </c>
      <c r="K2228" s="1554"/>
    </row>
    <row r="2229" spans="1:11" s="793" customFormat="1" ht="28.5" customHeight="1" x14ac:dyDescent="0.25">
      <c r="A2229" s="1565" t="s">
        <v>9301</v>
      </c>
      <c r="B2229" s="1566" t="s">
        <v>9302</v>
      </c>
      <c r="C2229" s="1565" t="s">
        <v>89</v>
      </c>
      <c r="D2229" s="1565">
        <v>1494</v>
      </c>
      <c r="E2229" s="1565">
        <v>92619</v>
      </c>
      <c r="F2229" s="1565" t="s">
        <v>89</v>
      </c>
      <c r="G2229" s="1565">
        <v>1494</v>
      </c>
      <c r="H2229" s="1565">
        <v>92619</v>
      </c>
      <c r="I2229" s="1565" t="s">
        <v>9155</v>
      </c>
      <c r="J2229" s="1566">
        <v>0</v>
      </c>
      <c r="K2229" s="1554"/>
    </row>
    <row r="2230" spans="1:11" s="793" customFormat="1" ht="28.5" customHeight="1" x14ac:dyDescent="0.25">
      <c r="A2230" s="1565" t="s">
        <v>9303</v>
      </c>
      <c r="B2230" s="1566" t="s">
        <v>9304</v>
      </c>
      <c r="C2230" s="1565" t="s">
        <v>89</v>
      </c>
      <c r="D2230" s="1565">
        <v>1494</v>
      </c>
      <c r="E2230" s="1565">
        <v>104769</v>
      </c>
      <c r="F2230" s="1565" t="s">
        <v>89</v>
      </c>
      <c r="G2230" s="1565">
        <v>1494</v>
      </c>
      <c r="H2230" s="1565">
        <v>104769</v>
      </c>
      <c r="I2230" s="1565" t="s">
        <v>9155</v>
      </c>
      <c r="J2230" s="1566">
        <v>0</v>
      </c>
      <c r="K2230" s="1554"/>
    </row>
    <row r="2231" spans="1:11" s="793" customFormat="1" ht="28.5" customHeight="1" x14ac:dyDescent="0.25">
      <c r="A2231" s="1565" t="s">
        <v>9305</v>
      </c>
      <c r="B2231" s="1566" t="s">
        <v>9306</v>
      </c>
      <c r="C2231" s="1565" t="s">
        <v>89</v>
      </c>
      <c r="D2231" s="1565">
        <v>1494</v>
      </c>
      <c r="E2231" s="1565">
        <v>104769</v>
      </c>
      <c r="F2231" s="1565" t="s">
        <v>89</v>
      </c>
      <c r="G2231" s="1565">
        <v>1494</v>
      </c>
      <c r="H2231" s="1565">
        <v>104769</v>
      </c>
      <c r="I2231" s="1565" t="s">
        <v>9155</v>
      </c>
      <c r="J2231" s="1566">
        <v>0</v>
      </c>
      <c r="K2231" s="1554"/>
    </row>
    <row r="2232" spans="1:11" s="793" customFormat="1" ht="28.5" customHeight="1" x14ac:dyDescent="0.25">
      <c r="A2232" s="1565" t="s">
        <v>9307</v>
      </c>
      <c r="B2232" s="1566" t="s">
        <v>9308</v>
      </c>
      <c r="C2232" s="1565" t="s">
        <v>89</v>
      </c>
      <c r="D2232" s="1565">
        <v>1494</v>
      </c>
      <c r="E2232" s="1565">
        <v>92619</v>
      </c>
      <c r="F2232" s="1565" t="s">
        <v>89</v>
      </c>
      <c r="G2232" s="1565">
        <v>1494</v>
      </c>
      <c r="H2232" s="1565">
        <v>92619</v>
      </c>
      <c r="I2232" s="1565" t="s">
        <v>9155</v>
      </c>
      <c r="J2232" s="1566">
        <v>0</v>
      </c>
      <c r="K2232" s="1554"/>
    </row>
    <row r="2233" spans="1:11" s="793" customFormat="1" ht="28.5" customHeight="1" x14ac:dyDescent="0.25">
      <c r="A2233" s="1565" t="s">
        <v>9309</v>
      </c>
      <c r="B2233" s="1566" t="s">
        <v>9310</v>
      </c>
      <c r="C2233" s="1565" t="s">
        <v>89</v>
      </c>
      <c r="D2233" s="1565">
        <v>1494</v>
      </c>
      <c r="E2233" s="1565">
        <v>104769</v>
      </c>
      <c r="F2233" s="1565" t="s">
        <v>89</v>
      </c>
      <c r="G2233" s="1565">
        <v>1494</v>
      </c>
      <c r="H2233" s="1565">
        <v>104769</v>
      </c>
      <c r="I2233" s="1565" t="s">
        <v>9155</v>
      </c>
      <c r="J2233" s="1566">
        <v>0</v>
      </c>
      <c r="K2233" s="1554"/>
    </row>
    <row r="2234" spans="1:11" s="793" customFormat="1" ht="28.5" customHeight="1" x14ac:dyDescent="0.25">
      <c r="A2234" s="1565" t="s">
        <v>9311</v>
      </c>
      <c r="B2234" s="1566" t="s">
        <v>9312</v>
      </c>
      <c r="C2234" s="1565" t="s">
        <v>89</v>
      </c>
      <c r="D2234" s="1565">
        <v>1494</v>
      </c>
      <c r="E2234" s="1565">
        <v>92619</v>
      </c>
      <c r="F2234" s="1565" t="s">
        <v>89</v>
      </c>
      <c r="G2234" s="1565">
        <v>1494</v>
      </c>
      <c r="H2234" s="1565">
        <v>92619</v>
      </c>
      <c r="I2234" s="1565" t="s">
        <v>9155</v>
      </c>
      <c r="J2234" s="1566">
        <v>0</v>
      </c>
      <c r="K2234" s="1554"/>
    </row>
    <row r="2235" spans="1:11" s="793" customFormat="1" ht="28.5" customHeight="1" x14ac:dyDescent="0.25">
      <c r="A2235" s="1565" t="s">
        <v>9313</v>
      </c>
      <c r="B2235" s="1566" t="s">
        <v>9314</v>
      </c>
      <c r="C2235" s="1565" t="s">
        <v>89</v>
      </c>
      <c r="D2235" s="1565">
        <v>1494</v>
      </c>
      <c r="E2235" s="1565">
        <v>1034244</v>
      </c>
      <c r="F2235" s="1565" t="s">
        <v>89</v>
      </c>
      <c r="G2235" s="1565">
        <v>1494</v>
      </c>
      <c r="H2235" s="1565">
        <v>1034244</v>
      </c>
      <c r="I2235" s="1565" t="s">
        <v>9155</v>
      </c>
      <c r="J2235" s="1566">
        <v>0</v>
      </c>
      <c r="K2235" s="1554"/>
    </row>
    <row r="2236" spans="1:11" s="793" customFormat="1" ht="28.5" customHeight="1" x14ac:dyDescent="0.25">
      <c r="A2236" s="1565" t="s">
        <v>9315</v>
      </c>
      <c r="B2236" s="1566" t="s">
        <v>9316</v>
      </c>
      <c r="C2236" s="1565" t="s">
        <v>89</v>
      </c>
      <c r="D2236" s="1565">
        <v>1494</v>
      </c>
      <c r="E2236" s="1565">
        <v>92619</v>
      </c>
      <c r="F2236" s="1565" t="s">
        <v>89</v>
      </c>
      <c r="G2236" s="1565">
        <v>1494</v>
      </c>
      <c r="H2236" s="1565">
        <v>92619</v>
      </c>
      <c r="I2236" s="1565" t="s">
        <v>9155</v>
      </c>
      <c r="J2236" s="1566">
        <v>0</v>
      </c>
      <c r="K2236" s="1554"/>
    </row>
    <row r="2237" spans="1:11" s="793" customFormat="1" ht="28.5" customHeight="1" x14ac:dyDescent="0.25">
      <c r="A2237" s="1565" t="s">
        <v>9317</v>
      </c>
      <c r="B2237" s="1566" t="s">
        <v>9318</v>
      </c>
      <c r="C2237" s="1565" t="s">
        <v>89</v>
      </c>
      <c r="D2237" s="1565">
        <v>1494</v>
      </c>
      <c r="E2237" s="1565">
        <v>104769</v>
      </c>
      <c r="F2237" s="1565" t="s">
        <v>89</v>
      </c>
      <c r="G2237" s="1565">
        <v>1494</v>
      </c>
      <c r="H2237" s="1565">
        <v>104769</v>
      </c>
      <c r="I2237" s="1565" t="s">
        <v>9155</v>
      </c>
      <c r="J2237" s="1566">
        <v>0</v>
      </c>
      <c r="K2237" s="1554"/>
    </row>
    <row r="2238" spans="1:11" s="793" customFormat="1" ht="28.5" customHeight="1" x14ac:dyDescent="0.25">
      <c r="A2238" s="1565" t="s">
        <v>9319</v>
      </c>
      <c r="B2238" s="1566" t="s">
        <v>9320</v>
      </c>
      <c r="C2238" s="1565" t="s">
        <v>89</v>
      </c>
      <c r="D2238" s="1565">
        <v>1494</v>
      </c>
      <c r="E2238" s="1565">
        <v>92619</v>
      </c>
      <c r="F2238" s="1565" t="s">
        <v>89</v>
      </c>
      <c r="G2238" s="1565">
        <v>1494</v>
      </c>
      <c r="H2238" s="1565">
        <v>92619</v>
      </c>
      <c r="I2238" s="1565" t="s">
        <v>9155</v>
      </c>
      <c r="J2238" s="1566">
        <v>0</v>
      </c>
      <c r="K2238" s="1554"/>
    </row>
    <row r="2239" spans="1:11" s="793" customFormat="1" ht="28.5" customHeight="1" x14ac:dyDescent="0.25">
      <c r="A2239" s="1565" t="s">
        <v>9321</v>
      </c>
      <c r="B2239" s="1566" t="s">
        <v>9322</v>
      </c>
      <c r="C2239" s="1565" t="s">
        <v>89</v>
      </c>
      <c r="D2239" s="1565">
        <v>1494</v>
      </c>
      <c r="E2239" s="1565">
        <v>104769</v>
      </c>
      <c r="F2239" s="1565" t="s">
        <v>89</v>
      </c>
      <c r="G2239" s="1565">
        <v>1494</v>
      </c>
      <c r="H2239" s="1565">
        <v>104769</v>
      </c>
      <c r="I2239" s="1565" t="s">
        <v>9155</v>
      </c>
      <c r="J2239" s="1566">
        <v>0</v>
      </c>
      <c r="K2239" s="1554"/>
    </row>
    <row r="2240" spans="1:11" s="793" customFormat="1" ht="28.5" customHeight="1" x14ac:dyDescent="0.25">
      <c r="A2240" s="1565" t="s">
        <v>9323</v>
      </c>
      <c r="B2240" s="1566" t="s">
        <v>9324</v>
      </c>
      <c r="C2240" s="1565" t="s">
        <v>89</v>
      </c>
      <c r="D2240" s="1565">
        <v>1494</v>
      </c>
      <c r="E2240" s="1565">
        <v>92619</v>
      </c>
      <c r="F2240" s="1565" t="s">
        <v>89</v>
      </c>
      <c r="G2240" s="1565">
        <v>1494</v>
      </c>
      <c r="H2240" s="1565">
        <v>92619</v>
      </c>
      <c r="I2240" s="1565" t="s">
        <v>9155</v>
      </c>
      <c r="J2240" s="1566">
        <v>0</v>
      </c>
      <c r="K2240" s="1554"/>
    </row>
    <row r="2241" spans="1:11" s="793" customFormat="1" ht="28.5" customHeight="1" x14ac:dyDescent="0.25">
      <c r="A2241" s="1565" t="s">
        <v>9325</v>
      </c>
      <c r="B2241" s="1566" t="s">
        <v>9326</v>
      </c>
      <c r="C2241" s="1565" t="s">
        <v>89</v>
      </c>
      <c r="D2241" s="1565">
        <v>1494</v>
      </c>
      <c r="E2241" s="1565">
        <v>104769</v>
      </c>
      <c r="F2241" s="1565" t="s">
        <v>89</v>
      </c>
      <c r="G2241" s="1565">
        <v>1494</v>
      </c>
      <c r="H2241" s="1565">
        <v>104769</v>
      </c>
      <c r="I2241" s="1565" t="s">
        <v>9155</v>
      </c>
      <c r="J2241" s="1566">
        <v>0</v>
      </c>
      <c r="K2241" s="1554"/>
    </row>
    <row r="2242" spans="1:11" s="793" customFormat="1" ht="28.5" customHeight="1" x14ac:dyDescent="0.25">
      <c r="A2242" s="1565" t="s">
        <v>9327</v>
      </c>
      <c r="B2242" s="1566" t="s">
        <v>9328</v>
      </c>
      <c r="C2242" s="1565" t="s">
        <v>89</v>
      </c>
      <c r="D2242" s="1565">
        <v>1494</v>
      </c>
      <c r="E2242" s="1565">
        <v>365994</v>
      </c>
      <c r="F2242" s="1565" t="s">
        <v>89</v>
      </c>
      <c r="G2242" s="1565">
        <v>1494</v>
      </c>
      <c r="H2242" s="1565">
        <v>365994</v>
      </c>
      <c r="I2242" s="1565" t="s">
        <v>9155</v>
      </c>
      <c r="J2242" s="1566">
        <v>0</v>
      </c>
      <c r="K2242" s="1554"/>
    </row>
    <row r="2243" spans="1:11" s="793" customFormat="1" ht="28.5" customHeight="1" x14ac:dyDescent="0.25">
      <c r="A2243" s="1565" t="s">
        <v>9329</v>
      </c>
      <c r="B2243" s="1566" t="s">
        <v>9330</v>
      </c>
      <c r="C2243" s="1565" t="s">
        <v>89</v>
      </c>
      <c r="D2243" s="1565">
        <v>186.75</v>
      </c>
      <c r="E2243" s="1565">
        <v>8084.25</v>
      </c>
      <c r="F2243" s="1565" t="s">
        <v>89</v>
      </c>
      <c r="G2243" s="1565">
        <v>186.75</v>
      </c>
      <c r="H2243" s="1565">
        <v>8084.25</v>
      </c>
      <c r="I2243" s="1565">
        <v>0</v>
      </c>
      <c r="J2243" s="1566">
        <v>0</v>
      </c>
      <c r="K2243" s="1554"/>
    </row>
    <row r="2244" spans="1:11" s="793" customFormat="1" ht="28.5" customHeight="1" x14ac:dyDescent="0.25">
      <c r="A2244" s="1565" t="s">
        <v>9331</v>
      </c>
      <c r="B2244" s="1566" t="s">
        <v>9332</v>
      </c>
      <c r="C2244" s="1565" t="s">
        <v>1138</v>
      </c>
      <c r="D2244" s="1565">
        <v>3.73</v>
      </c>
      <c r="E2244" s="1565">
        <v>47.47</v>
      </c>
      <c r="F2244" s="1565" t="s">
        <v>51</v>
      </c>
      <c r="G2244" s="1565">
        <v>12.25</v>
      </c>
      <c r="H2244" s="1565">
        <v>155.76</v>
      </c>
      <c r="I2244" s="1565" t="s">
        <v>8825</v>
      </c>
      <c r="J2244" s="1566">
        <v>0</v>
      </c>
      <c r="K2244" s="1554"/>
    </row>
    <row r="2245" spans="1:11" s="793" customFormat="1" ht="28.5" customHeight="1" x14ac:dyDescent="0.25">
      <c r="A2245" s="1565" t="s">
        <v>9333</v>
      </c>
      <c r="B2245" s="1566" t="s">
        <v>9334</v>
      </c>
      <c r="C2245" s="1565" t="s">
        <v>1138</v>
      </c>
      <c r="D2245" s="1565">
        <v>7.47</v>
      </c>
      <c r="E2245" s="1565">
        <v>186.23</v>
      </c>
      <c r="F2245" s="1565" t="s">
        <v>51</v>
      </c>
      <c r="G2245" s="1565">
        <v>24.51</v>
      </c>
      <c r="H2245" s="1565">
        <v>611</v>
      </c>
      <c r="I2245" s="1565" t="s">
        <v>8825</v>
      </c>
      <c r="J2245" s="1566">
        <v>0</v>
      </c>
      <c r="K2245" s="1554"/>
    </row>
    <row r="2246" spans="1:11" s="793" customFormat="1" ht="28.5" customHeight="1" x14ac:dyDescent="0.25">
      <c r="A2246" s="1565" t="s">
        <v>9335</v>
      </c>
      <c r="B2246" s="1566" t="s">
        <v>9336</v>
      </c>
      <c r="C2246" s="1565" t="s">
        <v>89</v>
      </c>
      <c r="D2246" s="1565">
        <v>186.75</v>
      </c>
      <c r="E2246" s="1565">
        <v>3102.75</v>
      </c>
      <c r="F2246" s="1565" t="s">
        <v>89</v>
      </c>
      <c r="G2246" s="1565">
        <v>186.75</v>
      </c>
      <c r="H2246" s="1565">
        <v>3102.75</v>
      </c>
      <c r="I2246" s="1565">
        <v>0</v>
      </c>
      <c r="J2246" s="1566">
        <v>0</v>
      </c>
      <c r="K2246" s="1554"/>
    </row>
    <row r="2247" spans="1:11" s="793" customFormat="1" ht="28.5" customHeight="1" x14ac:dyDescent="0.25">
      <c r="A2247" s="1565" t="s">
        <v>9337</v>
      </c>
      <c r="B2247" s="1566" t="s">
        <v>9338</v>
      </c>
      <c r="C2247" s="1565" t="s">
        <v>89</v>
      </c>
      <c r="D2247" s="1565">
        <v>186.75</v>
      </c>
      <c r="E2247" s="1565">
        <v>79161.75</v>
      </c>
      <c r="F2247" s="1565" t="s">
        <v>89</v>
      </c>
      <c r="G2247" s="1565">
        <v>186.75</v>
      </c>
      <c r="H2247" s="1565">
        <v>79161.75</v>
      </c>
      <c r="I2247" s="1565">
        <v>0</v>
      </c>
      <c r="J2247" s="1566">
        <v>0</v>
      </c>
      <c r="K2247" s="1554"/>
    </row>
    <row r="2248" spans="1:11" s="793" customFormat="1" ht="28.5" customHeight="1" x14ac:dyDescent="0.25">
      <c r="A2248" s="1565" t="s">
        <v>9339</v>
      </c>
      <c r="B2248" s="1566" t="s">
        <v>9340</v>
      </c>
      <c r="C2248" s="1565" t="s">
        <v>89</v>
      </c>
      <c r="D2248" s="1565">
        <v>94.12</v>
      </c>
      <c r="E2248" s="1565">
        <v>1066.1199999999999</v>
      </c>
      <c r="F2248" s="1565" t="s">
        <v>89</v>
      </c>
      <c r="G2248" s="1565">
        <v>94.12</v>
      </c>
      <c r="H2248" s="1565">
        <v>1066.1199999999999</v>
      </c>
      <c r="I2248" s="1565">
        <v>0</v>
      </c>
      <c r="J2248" s="1566">
        <v>0</v>
      </c>
      <c r="K2248" s="1554"/>
    </row>
    <row r="2249" spans="1:11" s="793" customFormat="1" ht="28.5" customHeight="1" x14ac:dyDescent="0.25">
      <c r="A2249" s="1565" t="s">
        <v>9341</v>
      </c>
      <c r="B2249" s="1566" t="s">
        <v>9342</v>
      </c>
      <c r="C2249" s="1565" t="s">
        <v>89</v>
      </c>
      <c r="D2249" s="1565">
        <v>14.94</v>
      </c>
      <c r="E2249" s="1565">
        <v>33.17</v>
      </c>
      <c r="F2249" s="1565" t="s">
        <v>89</v>
      </c>
      <c r="G2249" s="1565">
        <v>14.94</v>
      </c>
      <c r="H2249" s="1565">
        <v>33.17</v>
      </c>
      <c r="I2249" s="1565">
        <v>0</v>
      </c>
      <c r="J2249" s="1566">
        <v>0</v>
      </c>
      <c r="K2249" s="1554"/>
    </row>
    <row r="2250" spans="1:11" s="793" customFormat="1" ht="28.5" customHeight="1" x14ac:dyDescent="0.25">
      <c r="A2250" s="1565" t="s">
        <v>9343</v>
      </c>
      <c r="B2250" s="1566" t="s">
        <v>9344</v>
      </c>
      <c r="C2250" s="1565" t="s">
        <v>89</v>
      </c>
      <c r="D2250" s="1565">
        <v>1494</v>
      </c>
      <c r="E2250" s="1565">
        <v>4745.34</v>
      </c>
      <c r="F2250" s="1565" t="s">
        <v>89</v>
      </c>
      <c r="G2250" s="1565">
        <v>1494</v>
      </c>
      <c r="H2250" s="1565">
        <v>4745.34</v>
      </c>
      <c r="I2250" s="1565">
        <v>0</v>
      </c>
      <c r="J2250" s="1566">
        <v>0</v>
      </c>
      <c r="K2250" s="1554"/>
    </row>
    <row r="2251" spans="1:11" s="793" customFormat="1" ht="28.5" customHeight="1" x14ac:dyDescent="0.25">
      <c r="A2251" s="1565" t="s">
        <v>9345</v>
      </c>
      <c r="B2251" s="1566" t="s">
        <v>9346</v>
      </c>
      <c r="C2251" s="1565" t="s">
        <v>4009</v>
      </c>
      <c r="D2251" s="1565">
        <v>93.38</v>
      </c>
      <c r="E2251" s="1565">
        <v>42618.38</v>
      </c>
      <c r="F2251" s="1565" t="s">
        <v>4009</v>
      </c>
      <c r="G2251" s="1565">
        <v>93.38</v>
      </c>
      <c r="H2251" s="1565">
        <v>42618.38</v>
      </c>
      <c r="I2251" s="1565" t="s">
        <v>9155</v>
      </c>
      <c r="J2251" s="1566">
        <v>0</v>
      </c>
      <c r="K2251" s="1554"/>
    </row>
    <row r="2252" spans="1:11" s="793" customFormat="1" ht="28.5" customHeight="1" x14ac:dyDescent="0.25">
      <c r="A2252" s="1565" t="s">
        <v>9347</v>
      </c>
      <c r="B2252" s="1566" t="s">
        <v>9348</v>
      </c>
      <c r="C2252" s="1565" t="s">
        <v>6</v>
      </c>
      <c r="D2252" s="1565">
        <v>37.35</v>
      </c>
      <c r="E2252" s="1565">
        <v>341.1</v>
      </c>
      <c r="F2252" s="1565" t="s">
        <v>6</v>
      </c>
      <c r="G2252" s="1565">
        <v>37.35</v>
      </c>
      <c r="H2252" s="1565">
        <v>341.1</v>
      </c>
      <c r="I2252" s="1565">
        <v>0</v>
      </c>
      <c r="J2252" s="1566">
        <v>0</v>
      </c>
      <c r="K2252" s="1554"/>
    </row>
    <row r="2253" spans="1:11" s="793" customFormat="1" ht="28.5" customHeight="1" x14ac:dyDescent="0.25">
      <c r="A2253" s="1565" t="s">
        <v>3977</v>
      </c>
      <c r="B2253" s="1566" t="s">
        <v>9349</v>
      </c>
      <c r="C2253" s="1565" t="s">
        <v>6</v>
      </c>
      <c r="D2253" s="1565">
        <v>10.46</v>
      </c>
      <c r="E2253" s="1565">
        <v>259</v>
      </c>
      <c r="F2253" s="1565" t="s">
        <v>6</v>
      </c>
      <c r="G2253" s="1565">
        <v>10.46</v>
      </c>
      <c r="H2253" s="1565">
        <v>259</v>
      </c>
      <c r="I2253" s="1565" t="s">
        <v>9296</v>
      </c>
      <c r="J2253" s="1566">
        <v>0</v>
      </c>
      <c r="K2253" s="1554"/>
    </row>
    <row r="2254" spans="1:11" s="793" customFormat="1" ht="28.5" customHeight="1" x14ac:dyDescent="0.25">
      <c r="A2254" s="1565" t="s">
        <v>9350</v>
      </c>
      <c r="B2254" s="1566" t="s">
        <v>9351</v>
      </c>
      <c r="C2254" s="1565" t="s">
        <v>6</v>
      </c>
      <c r="D2254" s="1565">
        <v>37.35</v>
      </c>
      <c r="E2254" s="1565">
        <v>1738.35</v>
      </c>
      <c r="F2254" s="1565" t="s">
        <v>6</v>
      </c>
      <c r="G2254" s="1565">
        <v>37.35</v>
      </c>
      <c r="H2254" s="1565">
        <v>1738.35</v>
      </c>
      <c r="I2254" s="1565">
        <v>0</v>
      </c>
      <c r="J2254" s="1566">
        <v>0</v>
      </c>
      <c r="K2254" s="1554"/>
    </row>
    <row r="2255" spans="1:11" s="793" customFormat="1" ht="28.5" customHeight="1" x14ac:dyDescent="0.25">
      <c r="A2255" s="1565" t="s">
        <v>9352</v>
      </c>
      <c r="B2255" s="1566" t="s">
        <v>9353</v>
      </c>
      <c r="C2255" s="1565" t="s">
        <v>6</v>
      </c>
      <c r="D2255" s="1565">
        <v>37.35</v>
      </c>
      <c r="E2255" s="1565">
        <v>1495.35</v>
      </c>
      <c r="F2255" s="1565" t="s">
        <v>6</v>
      </c>
      <c r="G2255" s="1565">
        <v>37.35</v>
      </c>
      <c r="H2255" s="1565">
        <v>1495.35</v>
      </c>
      <c r="I2255" s="1565">
        <v>0</v>
      </c>
      <c r="J2255" s="1566">
        <v>0</v>
      </c>
      <c r="K2255" s="1554"/>
    </row>
    <row r="2256" spans="1:11" s="793" customFormat="1" ht="28.5" customHeight="1" x14ac:dyDescent="0.25">
      <c r="A2256" s="1565" t="s">
        <v>9354</v>
      </c>
      <c r="B2256" s="1566" t="s">
        <v>9355</v>
      </c>
      <c r="C2256" s="1565" t="s">
        <v>6</v>
      </c>
      <c r="D2256" s="1565">
        <v>37.35</v>
      </c>
      <c r="E2256" s="1565">
        <v>1252.3499999999999</v>
      </c>
      <c r="F2256" s="1565" t="s">
        <v>6</v>
      </c>
      <c r="G2256" s="1565">
        <v>37.35</v>
      </c>
      <c r="H2256" s="1565">
        <v>1252.3499999999999</v>
      </c>
      <c r="I2256" s="1565">
        <v>0</v>
      </c>
      <c r="J2256" s="1566">
        <v>0</v>
      </c>
      <c r="K2256" s="1554"/>
    </row>
    <row r="2257" spans="1:11" s="793" customFormat="1" ht="28.5" customHeight="1" x14ac:dyDescent="0.25">
      <c r="A2257" s="1565" t="s">
        <v>9356</v>
      </c>
      <c r="B2257" s="1566" t="s">
        <v>9357</v>
      </c>
      <c r="C2257" s="1565" t="s">
        <v>6</v>
      </c>
      <c r="D2257" s="1565">
        <v>37.35</v>
      </c>
      <c r="E2257" s="1565">
        <v>1009.35</v>
      </c>
      <c r="F2257" s="1565" t="s">
        <v>6</v>
      </c>
      <c r="G2257" s="1565">
        <v>37.35</v>
      </c>
      <c r="H2257" s="1565">
        <v>1009.35</v>
      </c>
      <c r="I2257" s="1565">
        <v>0</v>
      </c>
      <c r="J2257" s="1566">
        <v>0</v>
      </c>
      <c r="K2257" s="1554"/>
    </row>
    <row r="2258" spans="1:11" s="793" customFormat="1" ht="28.5" customHeight="1" x14ac:dyDescent="0.25">
      <c r="A2258" s="1565" t="s">
        <v>9358</v>
      </c>
      <c r="B2258" s="1566" t="s">
        <v>9359</v>
      </c>
      <c r="C2258" s="1565" t="s">
        <v>6</v>
      </c>
      <c r="D2258" s="1565">
        <v>37.35</v>
      </c>
      <c r="E2258" s="1565">
        <v>948.6</v>
      </c>
      <c r="F2258" s="1565" t="s">
        <v>6</v>
      </c>
      <c r="G2258" s="1565">
        <v>37.35</v>
      </c>
      <c r="H2258" s="1565">
        <v>948.6</v>
      </c>
      <c r="I2258" s="1565">
        <v>0</v>
      </c>
      <c r="J2258" s="1566">
        <v>0</v>
      </c>
      <c r="K2258" s="1554"/>
    </row>
    <row r="2259" spans="1:11" s="793" customFormat="1" ht="28.5" customHeight="1" x14ac:dyDescent="0.25">
      <c r="A2259" s="1565" t="s">
        <v>9360</v>
      </c>
      <c r="B2259" s="1566" t="s">
        <v>9361</v>
      </c>
      <c r="C2259" s="1565" t="s">
        <v>6</v>
      </c>
      <c r="D2259" s="1565">
        <v>37.35</v>
      </c>
      <c r="E2259" s="1565">
        <v>766.35</v>
      </c>
      <c r="F2259" s="1565" t="s">
        <v>6</v>
      </c>
      <c r="G2259" s="1565">
        <v>37.35</v>
      </c>
      <c r="H2259" s="1565">
        <v>766.35</v>
      </c>
      <c r="I2259" s="1565">
        <v>0</v>
      </c>
      <c r="J2259" s="1566">
        <v>0</v>
      </c>
      <c r="K2259" s="1554"/>
    </row>
    <row r="2260" spans="1:11" s="793" customFormat="1" ht="28.5" customHeight="1" x14ac:dyDescent="0.25">
      <c r="A2260" s="1565" t="s">
        <v>9362</v>
      </c>
      <c r="B2260" s="1566" t="s">
        <v>9363</v>
      </c>
      <c r="C2260" s="1565" t="s">
        <v>6</v>
      </c>
      <c r="D2260" s="1565">
        <v>37.35</v>
      </c>
      <c r="E2260" s="1565">
        <v>644.85</v>
      </c>
      <c r="F2260" s="1565" t="s">
        <v>6</v>
      </c>
      <c r="G2260" s="1565">
        <v>37.35</v>
      </c>
      <c r="H2260" s="1565">
        <v>644.85</v>
      </c>
      <c r="I2260" s="1565">
        <v>0</v>
      </c>
      <c r="J2260" s="1566">
        <v>0</v>
      </c>
      <c r="K2260" s="1554"/>
    </row>
    <row r="2261" spans="1:11" s="793" customFormat="1" ht="28.5" customHeight="1" x14ac:dyDescent="0.25">
      <c r="A2261" s="1565" t="s">
        <v>9364</v>
      </c>
      <c r="B2261" s="1566" t="s">
        <v>9365</v>
      </c>
      <c r="C2261" s="1565" t="s">
        <v>6</v>
      </c>
      <c r="D2261" s="1565">
        <v>186.75</v>
      </c>
      <c r="E2261" s="1565">
        <v>2009.25</v>
      </c>
      <c r="F2261" s="1565" t="s">
        <v>6</v>
      </c>
      <c r="G2261" s="1565">
        <v>186.75</v>
      </c>
      <c r="H2261" s="1565">
        <v>2009.25</v>
      </c>
      <c r="I2261" s="1565">
        <v>0</v>
      </c>
      <c r="J2261" s="1566">
        <v>0</v>
      </c>
      <c r="K2261" s="1554"/>
    </row>
    <row r="2262" spans="1:11" s="793" customFormat="1" ht="28.5" customHeight="1" x14ac:dyDescent="0.25">
      <c r="A2262" s="1565" t="s">
        <v>9366</v>
      </c>
      <c r="B2262" s="1566" t="s">
        <v>9367</v>
      </c>
      <c r="C2262" s="1565" t="s">
        <v>6</v>
      </c>
      <c r="D2262" s="1565">
        <v>37.35</v>
      </c>
      <c r="E2262" s="1565">
        <v>110.25</v>
      </c>
      <c r="F2262" s="1565" t="s">
        <v>6</v>
      </c>
      <c r="G2262" s="1565">
        <v>37.35</v>
      </c>
      <c r="H2262" s="1565">
        <v>110.25</v>
      </c>
      <c r="I2262" s="1565" t="s">
        <v>9368</v>
      </c>
      <c r="J2262" s="1566">
        <v>0</v>
      </c>
      <c r="K2262" s="1554"/>
    </row>
    <row r="2263" spans="1:11" s="793" customFormat="1" ht="28.5" customHeight="1" x14ac:dyDescent="0.25">
      <c r="A2263" s="1565" t="s">
        <v>9369</v>
      </c>
      <c r="B2263" s="1566" t="s">
        <v>9370</v>
      </c>
      <c r="C2263" s="1565" t="s">
        <v>6</v>
      </c>
      <c r="D2263" s="1565">
        <v>37.35</v>
      </c>
      <c r="E2263" s="1565">
        <v>948.6</v>
      </c>
      <c r="F2263" s="1565" t="s">
        <v>6</v>
      </c>
      <c r="G2263" s="1565">
        <v>37.35</v>
      </c>
      <c r="H2263" s="1565">
        <v>948.6</v>
      </c>
      <c r="I2263" s="1565">
        <v>0</v>
      </c>
      <c r="J2263" s="1566">
        <v>0</v>
      </c>
      <c r="K2263" s="1554"/>
    </row>
    <row r="2264" spans="1:11" s="793" customFormat="1" ht="28.5" customHeight="1" x14ac:dyDescent="0.25">
      <c r="A2264" s="1565" t="s">
        <v>9371</v>
      </c>
      <c r="B2264" s="1566" t="s">
        <v>9372</v>
      </c>
      <c r="C2264" s="1565" t="s">
        <v>6</v>
      </c>
      <c r="D2264" s="1565">
        <v>37.35</v>
      </c>
      <c r="E2264" s="1565">
        <v>401.85</v>
      </c>
      <c r="F2264" s="1565" t="s">
        <v>6</v>
      </c>
      <c r="G2264" s="1565">
        <v>37.35</v>
      </c>
      <c r="H2264" s="1565">
        <v>401.85</v>
      </c>
      <c r="I2264" s="1565">
        <v>0</v>
      </c>
      <c r="J2264" s="1566">
        <v>0</v>
      </c>
      <c r="K2264" s="1554"/>
    </row>
    <row r="2265" spans="1:11" s="793" customFormat="1" ht="28.5" customHeight="1" x14ac:dyDescent="0.25">
      <c r="A2265" s="1565" t="s">
        <v>9373</v>
      </c>
      <c r="B2265" s="1566" t="s">
        <v>9374</v>
      </c>
      <c r="C2265" s="1565" t="s">
        <v>6</v>
      </c>
      <c r="D2265" s="1565">
        <v>37.35</v>
      </c>
      <c r="E2265" s="1565">
        <v>158.85</v>
      </c>
      <c r="F2265" s="1565" t="s">
        <v>6</v>
      </c>
      <c r="G2265" s="1565">
        <v>37.35</v>
      </c>
      <c r="H2265" s="1565">
        <v>158.85</v>
      </c>
      <c r="I2265" s="1565">
        <v>0</v>
      </c>
      <c r="J2265" s="1566">
        <v>0</v>
      </c>
      <c r="K2265" s="1554"/>
    </row>
    <row r="2266" spans="1:11" s="793" customFormat="1" ht="28.5" customHeight="1" x14ac:dyDescent="0.25">
      <c r="A2266" s="1565" t="s">
        <v>9375</v>
      </c>
      <c r="B2266" s="1566" t="s">
        <v>9376</v>
      </c>
      <c r="C2266" s="1565" t="s">
        <v>6</v>
      </c>
      <c r="D2266" s="1565">
        <v>37.35</v>
      </c>
      <c r="E2266" s="1565">
        <v>486.9</v>
      </c>
      <c r="F2266" s="1565" t="s">
        <v>6</v>
      </c>
      <c r="G2266" s="1565">
        <v>37.35</v>
      </c>
      <c r="H2266" s="1565">
        <v>486.9</v>
      </c>
      <c r="I2266" s="1565">
        <v>0</v>
      </c>
      <c r="J2266" s="1566">
        <v>0</v>
      </c>
      <c r="K2266" s="1554"/>
    </row>
    <row r="2267" spans="1:11" s="793" customFormat="1" ht="28.5" customHeight="1" x14ac:dyDescent="0.25">
      <c r="A2267" s="1565" t="s">
        <v>9377</v>
      </c>
      <c r="B2267" s="1566" t="s">
        <v>9378</v>
      </c>
      <c r="C2267" s="1565" t="s">
        <v>6</v>
      </c>
      <c r="D2267" s="1565">
        <v>37.35</v>
      </c>
      <c r="E2267" s="1565">
        <v>486.9</v>
      </c>
      <c r="F2267" s="1565" t="s">
        <v>6</v>
      </c>
      <c r="G2267" s="1565">
        <v>37.35</v>
      </c>
      <c r="H2267" s="1565">
        <v>486.9</v>
      </c>
      <c r="I2267" s="1565">
        <v>0</v>
      </c>
      <c r="J2267" s="1566">
        <v>0</v>
      </c>
      <c r="K2267" s="1554"/>
    </row>
    <row r="2268" spans="1:11" s="793" customFormat="1" ht="28.5" customHeight="1" x14ac:dyDescent="0.25">
      <c r="A2268" s="1565" t="s">
        <v>9379</v>
      </c>
      <c r="B2268" s="1566" t="s">
        <v>9380</v>
      </c>
      <c r="C2268" s="1565" t="s">
        <v>6</v>
      </c>
      <c r="D2268" s="1565">
        <v>37.35</v>
      </c>
      <c r="E2268" s="1565">
        <v>523.35</v>
      </c>
      <c r="F2268" s="1565" t="s">
        <v>6</v>
      </c>
      <c r="G2268" s="1565">
        <v>37.35</v>
      </c>
      <c r="H2268" s="1565">
        <v>523.35</v>
      </c>
      <c r="I2268" s="1565">
        <v>0</v>
      </c>
      <c r="J2268" s="1566">
        <v>0</v>
      </c>
      <c r="K2268" s="1554"/>
    </row>
    <row r="2269" spans="1:11" s="793" customFormat="1" ht="28.5" customHeight="1" x14ac:dyDescent="0.25">
      <c r="A2269" s="1565" t="s">
        <v>9381</v>
      </c>
      <c r="B2269" s="1566" t="s">
        <v>9382</v>
      </c>
      <c r="C2269" s="1565" t="s">
        <v>6</v>
      </c>
      <c r="D2269" s="1565">
        <v>37.35</v>
      </c>
      <c r="E2269" s="1565">
        <v>280.35000000000002</v>
      </c>
      <c r="F2269" s="1565" t="s">
        <v>6</v>
      </c>
      <c r="G2269" s="1565">
        <v>37.35</v>
      </c>
      <c r="H2269" s="1565">
        <v>280.35000000000002</v>
      </c>
      <c r="I2269" s="1565">
        <v>0</v>
      </c>
      <c r="J2269" s="1566">
        <v>0</v>
      </c>
      <c r="K2269" s="1554"/>
    </row>
    <row r="2270" spans="1:11" s="793" customFormat="1" ht="28.5" customHeight="1" x14ac:dyDescent="0.25">
      <c r="A2270" s="1565" t="s">
        <v>9383</v>
      </c>
      <c r="B2270" s="1566" t="s">
        <v>9384</v>
      </c>
      <c r="C2270" s="1565" t="s">
        <v>6</v>
      </c>
      <c r="D2270" s="1565">
        <v>186.75</v>
      </c>
      <c r="E2270" s="1565">
        <v>6261.75</v>
      </c>
      <c r="F2270" s="1565" t="s">
        <v>6</v>
      </c>
      <c r="G2270" s="1565">
        <v>186.75</v>
      </c>
      <c r="H2270" s="1565">
        <v>6261.75</v>
      </c>
      <c r="I2270" s="1565">
        <v>0</v>
      </c>
      <c r="J2270" s="1566">
        <v>0</v>
      </c>
      <c r="K2270" s="1554"/>
    </row>
    <row r="2271" spans="1:11" s="793" customFormat="1" ht="28.5" customHeight="1" x14ac:dyDescent="0.25">
      <c r="A2271" s="1565" t="s">
        <v>9385</v>
      </c>
      <c r="B2271" s="1566" t="s">
        <v>9386</v>
      </c>
      <c r="C2271" s="1565" t="s">
        <v>51</v>
      </c>
      <c r="D2271" s="1565">
        <v>186.75</v>
      </c>
      <c r="E2271" s="1565">
        <v>302.17</v>
      </c>
      <c r="F2271" s="1565" t="s">
        <v>8926</v>
      </c>
      <c r="G2271" s="1565">
        <v>186.75</v>
      </c>
      <c r="H2271" s="1565">
        <v>302.17</v>
      </c>
      <c r="I2271" s="1565">
        <v>0</v>
      </c>
      <c r="J2271" s="1566">
        <v>0</v>
      </c>
      <c r="K2271" s="1554"/>
    </row>
    <row r="2272" spans="1:11" s="793" customFormat="1" ht="28.5" customHeight="1" x14ac:dyDescent="0.25">
      <c r="A2272" s="1565" t="s">
        <v>9387</v>
      </c>
      <c r="B2272" s="1566" t="s">
        <v>9388</v>
      </c>
      <c r="C2272" s="1565" t="s">
        <v>89</v>
      </c>
      <c r="D2272" s="1565">
        <v>186.75</v>
      </c>
      <c r="E2272" s="1565">
        <v>42711.75</v>
      </c>
      <c r="F2272" s="1565" t="s">
        <v>89</v>
      </c>
      <c r="G2272" s="1565">
        <v>186.75</v>
      </c>
      <c r="H2272" s="1565">
        <v>42711.75</v>
      </c>
      <c r="I2272" s="1565" t="s">
        <v>9204</v>
      </c>
      <c r="J2272" s="1566">
        <v>0</v>
      </c>
      <c r="K2272" s="1554"/>
    </row>
    <row r="2273" spans="1:11" s="793" customFormat="1" ht="28.5" customHeight="1" x14ac:dyDescent="0.25">
      <c r="A2273" s="1565" t="s">
        <v>9389</v>
      </c>
      <c r="B2273" s="1566" t="s">
        <v>9390</v>
      </c>
      <c r="C2273" s="1565" t="s">
        <v>89</v>
      </c>
      <c r="D2273" s="1565">
        <v>186.75</v>
      </c>
      <c r="E2273" s="1565">
        <v>976.5</v>
      </c>
      <c r="F2273" s="1565" t="s">
        <v>89</v>
      </c>
      <c r="G2273" s="1565">
        <v>186.75</v>
      </c>
      <c r="H2273" s="1565">
        <v>976.5</v>
      </c>
      <c r="I2273" s="1565">
        <v>0</v>
      </c>
      <c r="J2273" s="1566">
        <v>0</v>
      </c>
      <c r="K2273" s="1554"/>
    </row>
    <row r="2274" spans="1:11" s="793" customFormat="1" ht="28.5" customHeight="1" x14ac:dyDescent="0.25">
      <c r="A2274" s="1565" t="s">
        <v>9391</v>
      </c>
      <c r="B2274" s="1566" t="s">
        <v>9392</v>
      </c>
      <c r="C2274" s="1565" t="s">
        <v>6</v>
      </c>
      <c r="D2274" s="1565">
        <v>74.7</v>
      </c>
      <c r="E2274" s="1565">
        <v>117.22</v>
      </c>
      <c r="F2274" s="1565" t="s">
        <v>6</v>
      </c>
      <c r="G2274" s="1565">
        <v>74.7</v>
      </c>
      <c r="H2274" s="1565">
        <v>117.22</v>
      </c>
      <c r="I2274" s="1565">
        <v>0</v>
      </c>
      <c r="J2274" s="1566">
        <v>0</v>
      </c>
      <c r="K2274" s="1554"/>
    </row>
    <row r="2275" spans="1:11" s="793" customFormat="1" ht="28.5" customHeight="1" x14ac:dyDescent="0.25">
      <c r="A2275" s="1565" t="s">
        <v>9393</v>
      </c>
      <c r="B2275" s="1566" t="s">
        <v>9394</v>
      </c>
      <c r="C2275" s="1565" t="s">
        <v>6</v>
      </c>
      <c r="D2275" s="1565">
        <v>74.7</v>
      </c>
      <c r="E2275" s="1565">
        <v>129.38</v>
      </c>
      <c r="F2275" s="1565" t="s">
        <v>6</v>
      </c>
      <c r="G2275" s="1565">
        <v>74.7</v>
      </c>
      <c r="H2275" s="1565">
        <v>129.38</v>
      </c>
      <c r="I2275" s="1565">
        <v>0</v>
      </c>
      <c r="J2275" s="1566">
        <v>0</v>
      </c>
      <c r="K2275" s="1554"/>
    </row>
    <row r="2276" spans="1:11" s="793" customFormat="1" ht="28.5" customHeight="1" x14ac:dyDescent="0.25">
      <c r="A2276" s="1565" t="s">
        <v>9395</v>
      </c>
      <c r="B2276" s="1566" t="s">
        <v>9396</v>
      </c>
      <c r="C2276" s="1565" t="s">
        <v>6</v>
      </c>
      <c r="D2276" s="1565">
        <v>74.7</v>
      </c>
      <c r="E2276" s="1565">
        <v>135.44999999999999</v>
      </c>
      <c r="F2276" s="1565" t="s">
        <v>6</v>
      </c>
      <c r="G2276" s="1565">
        <v>74.7</v>
      </c>
      <c r="H2276" s="1565">
        <v>135.44999999999999</v>
      </c>
      <c r="I2276" s="1565">
        <v>0</v>
      </c>
      <c r="J2276" s="1566">
        <v>0</v>
      </c>
      <c r="K2276" s="1554"/>
    </row>
    <row r="2277" spans="1:11" s="793" customFormat="1" ht="28.5" customHeight="1" x14ac:dyDescent="0.25">
      <c r="A2277" s="1565" t="s">
        <v>9397</v>
      </c>
      <c r="B2277" s="1566" t="s">
        <v>9398</v>
      </c>
      <c r="C2277" s="1565" t="s">
        <v>6</v>
      </c>
      <c r="D2277" s="1565">
        <v>29.88</v>
      </c>
      <c r="E2277" s="1565">
        <v>108.86</v>
      </c>
      <c r="F2277" s="1565" t="s">
        <v>6</v>
      </c>
      <c r="G2277" s="1565">
        <v>29.88</v>
      </c>
      <c r="H2277" s="1565">
        <v>108.86</v>
      </c>
      <c r="I2277" s="1565">
        <v>0</v>
      </c>
      <c r="J2277" s="1566">
        <v>0</v>
      </c>
      <c r="K2277" s="1554"/>
    </row>
    <row r="2278" spans="1:11" s="793" customFormat="1" ht="28.5" customHeight="1" x14ac:dyDescent="0.25">
      <c r="A2278" s="1565" t="s">
        <v>9399</v>
      </c>
      <c r="B2278" s="1566" t="s">
        <v>9400</v>
      </c>
      <c r="C2278" s="1565" t="s">
        <v>6</v>
      </c>
      <c r="D2278" s="1565">
        <v>29.88</v>
      </c>
      <c r="E2278" s="1565">
        <v>84.56</v>
      </c>
      <c r="F2278" s="1565" t="s">
        <v>6</v>
      </c>
      <c r="G2278" s="1565">
        <v>29.88</v>
      </c>
      <c r="H2278" s="1565">
        <v>84.56</v>
      </c>
      <c r="I2278" s="1565">
        <v>0</v>
      </c>
      <c r="J2278" s="1566">
        <v>0</v>
      </c>
      <c r="K2278" s="1554"/>
    </row>
    <row r="2279" spans="1:11" s="793" customFormat="1" ht="28.5" customHeight="1" x14ac:dyDescent="0.25">
      <c r="A2279" s="1565" t="s">
        <v>9401</v>
      </c>
      <c r="B2279" s="1566" t="s">
        <v>9402</v>
      </c>
      <c r="C2279" s="1565" t="s">
        <v>6</v>
      </c>
      <c r="D2279" s="1565">
        <v>59.76</v>
      </c>
      <c r="E2279" s="1565">
        <v>108.36</v>
      </c>
      <c r="F2279" s="1565" t="s">
        <v>6</v>
      </c>
      <c r="G2279" s="1565">
        <v>59.76</v>
      </c>
      <c r="H2279" s="1565">
        <v>108.36</v>
      </c>
      <c r="I2279" s="1565" t="s">
        <v>8825</v>
      </c>
      <c r="J2279" s="1566">
        <v>0</v>
      </c>
      <c r="K2279" s="1554"/>
    </row>
    <row r="2280" spans="1:11" s="793" customFormat="1" ht="28.5" customHeight="1" x14ac:dyDescent="0.25">
      <c r="A2280" s="1565" t="s">
        <v>3979</v>
      </c>
      <c r="B2280" s="1566" t="s">
        <v>3980</v>
      </c>
      <c r="C2280" s="1565" t="s">
        <v>6</v>
      </c>
      <c r="D2280" s="1565">
        <v>22.41</v>
      </c>
      <c r="E2280" s="1565">
        <v>61.29</v>
      </c>
      <c r="F2280" s="1565" t="s">
        <v>6</v>
      </c>
      <c r="G2280" s="1565">
        <v>22.41</v>
      </c>
      <c r="H2280" s="1565">
        <v>61.29</v>
      </c>
      <c r="I2280" s="1565" t="s">
        <v>8927</v>
      </c>
      <c r="J2280" s="1566">
        <v>0</v>
      </c>
      <c r="K2280" s="1554"/>
    </row>
    <row r="2281" spans="1:11" s="793" customFormat="1" ht="28.5" customHeight="1" x14ac:dyDescent="0.25">
      <c r="A2281" s="1565" t="s">
        <v>3981</v>
      </c>
      <c r="B2281" s="1566" t="s">
        <v>3982</v>
      </c>
      <c r="C2281" s="1565" t="s">
        <v>6</v>
      </c>
      <c r="D2281" s="1565">
        <v>22.41</v>
      </c>
      <c r="E2281" s="1565">
        <v>122.04</v>
      </c>
      <c r="F2281" s="1565" t="s">
        <v>6</v>
      </c>
      <c r="G2281" s="1565">
        <v>22.41</v>
      </c>
      <c r="H2281" s="1565">
        <v>122.04</v>
      </c>
      <c r="I2281" s="1565" t="s">
        <v>8927</v>
      </c>
      <c r="J2281" s="1566">
        <v>0</v>
      </c>
      <c r="K2281" s="1554"/>
    </row>
    <row r="2282" spans="1:11" s="793" customFormat="1" ht="28.5" customHeight="1" x14ac:dyDescent="0.25">
      <c r="A2282" s="1565" t="s">
        <v>9403</v>
      </c>
      <c r="B2282" s="1566" t="s">
        <v>9404</v>
      </c>
      <c r="C2282" s="1565" t="s">
        <v>6</v>
      </c>
      <c r="D2282" s="1565">
        <v>37.35</v>
      </c>
      <c r="E2282" s="1565">
        <v>256.05</v>
      </c>
      <c r="F2282" s="1565" t="s">
        <v>6</v>
      </c>
      <c r="G2282" s="1565">
        <v>37.35</v>
      </c>
      <c r="H2282" s="1565">
        <v>256.05</v>
      </c>
      <c r="I2282" s="1565">
        <v>0</v>
      </c>
      <c r="J2282" s="1566">
        <v>0</v>
      </c>
      <c r="K2282" s="1554"/>
    </row>
    <row r="2283" spans="1:11" s="793" customFormat="1" ht="28.5" customHeight="1" x14ac:dyDescent="0.25">
      <c r="A2283" s="1565" t="s">
        <v>9405</v>
      </c>
      <c r="B2283" s="1566" t="s">
        <v>9406</v>
      </c>
      <c r="C2283" s="1565" t="s">
        <v>6</v>
      </c>
      <c r="D2283" s="1565">
        <v>14.94</v>
      </c>
      <c r="E2283" s="1565">
        <v>39.24</v>
      </c>
      <c r="F2283" s="1565" t="s">
        <v>6</v>
      </c>
      <c r="G2283" s="1565">
        <v>14.94</v>
      </c>
      <c r="H2283" s="1565">
        <v>39.24</v>
      </c>
      <c r="I2283" s="1565">
        <v>0</v>
      </c>
      <c r="J2283" s="1566">
        <v>0</v>
      </c>
      <c r="K2283" s="1554"/>
    </row>
    <row r="2284" spans="1:11" s="793" customFormat="1" ht="28.5" customHeight="1" x14ac:dyDescent="0.25">
      <c r="A2284" s="1565" t="s">
        <v>9407</v>
      </c>
      <c r="B2284" s="1566" t="s">
        <v>9408</v>
      </c>
      <c r="C2284" s="1565" t="s">
        <v>6</v>
      </c>
      <c r="D2284" s="1565">
        <v>37.35</v>
      </c>
      <c r="E2284" s="1565">
        <v>134.55000000000001</v>
      </c>
      <c r="F2284" s="1565" t="s">
        <v>6</v>
      </c>
      <c r="G2284" s="1565">
        <v>37.35</v>
      </c>
      <c r="H2284" s="1565">
        <v>134.55000000000001</v>
      </c>
      <c r="I2284" s="1565">
        <v>0</v>
      </c>
      <c r="J2284" s="1566">
        <v>0</v>
      </c>
      <c r="K2284" s="1554"/>
    </row>
    <row r="2285" spans="1:11" s="793" customFormat="1" ht="28.5" customHeight="1" x14ac:dyDescent="0.25">
      <c r="A2285" s="1565" t="s">
        <v>9409</v>
      </c>
      <c r="B2285" s="1566" t="s">
        <v>9410</v>
      </c>
      <c r="C2285" s="1565" t="s">
        <v>6</v>
      </c>
      <c r="D2285" s="1565">
        <v>0</v>
      </c>
      <c r="E2285" s="1565">
        <v>36.450000000000003</v>
      </c>
      <c r="F2285" s="1565" t="s">
        <v>6</v>
      </c>
      <c r="G2285" s="1565">
        <v>0</v>
      </c>
      <c r="H2285" s="1565">
        <v>36.450000000000003</v>
      </c>
      <c r="I2285" s="1565">
        <v>0</v>
      </c>
      <c r="J2285" s="1566">
        <v>0</v>
      </c>
      <c r="K2285" s="1554"/>
    </row>
    <row r="2286" spans="1:11" s="793" customFormat="1" ht="28.5" customHeight="1" x14ac:dyDescent="0.25">
      <c r="A2286" s="1565" t="s">
        <v>9411</v>
      </c>
      <c r="B2286" s="1566" t="s">
        <v>9412</v>
      </c>
      <c r="C2286" s="1565" t="s">
        <v>6</v>
      </c>
      <c r="D2286" s="1565">
        <v>37.35</v>
      </c>
      <c r="E2286" s="1565">
        <v>547.65</v>
      </c>
      <c r="F2286" s="1565" t="s">
        <v>6</v>
      </c>
      <c r="G2286" s="1565">
        <v>37.35</v>
      </c>
      <c r="H2286" s="1565">
        <v>547.65</v>
      </c>
      <c r="I2286" s="1565">
        <v>0</v>
      </c>
      <c r="J2286" s="1566">
        <v>0</v>
      </c>
      <c r="K2286" s="1554"/>
    </row>
    <row r="2287" spans="1:11" s="793" customFormat="1" ht="28.5" customHeight="1" x14ac:dyDescent="0.25">
      <c r="A2287" s="1565" t="s">
        <v>9413</v>
      </c>
      <c r="B2287" s="1566" t="s">
        <v>9414</v>
      </c>
      <c r="C2287" s="1565" t="s">
        <v>6</v>
      </c>
      <c r="D2287" s="1565">
        <v>29.88</v>
      </c>
      <c r="E2287" s="1565">
        <v>90.63</v>
      </c>
      <c r="F2287" s="1565" t="s">
        <v>6</v>
      </c>
      <c r="G2287" s="1565">
        <v>29.88</v>
      </c>
      <c r="H2287" s="1565">
        <v>90.63</v>
      </c>
      <c r="I2287" s="1565">
        <v>0</v>
      </c>
      <c r="J2287" s="1566">
        <v>0</v>
      </c>
      <c r="K2287" s="1554"/>
    </row>
    <row r="2288" spans="1:11" s="793" customFormat="1" ht="28.5" customHeight="1" x14ac:dyDescent="0.25">
      <c r="A2288" s="1565" t="s">
        <v>9415</v>
      </c>
      <c r="B2288" s="1566" t="s">
        <v>9416</v>
      </c>
      <c r="C2288" s="1565" t="s">
        <v>6</v>
      </c>
      <c r="D2288" s="1565">
        <v>29.88</v>
      </c>
      <c r="E2288" s="1565">
        <v>103.27</v>
      </c>
      <c r="F2288" s="1565" t="s">
        <v>6</v>
      </c>
      <c r="G2288" s="1565">
        <v>29.88</v>
      </c>
      <c r="H2288" s="1565">
        <v>103.27</v>
      </c>
      <c r="I2288" s="1565">
        <v>0</v>
      </c>
      <c r="J2288" s="1566">
        <v>0</v>
      </c>
      <c r="K2288" s="1554"/>
    </row>
    <row r="2289" spans="1:11" s="793" customFormat="1" ht="28.5" customHeight="1" x14ac:dyDescent="0.25">
      <c r="A2289" s="1565" t="s">
        <v>9417</v>
      </c>
      <c r="B2289" s="1566" t="s">
        <v>9418</v>
      </c>
      <c r="C2289" s="1565" t="s">
        <v>6</v>
      </c>
      <c r="D2289" s="1565">
        <v>29.88</v>
      </c>
      <c r="E2289" s="1565">
        <v>248.58</v>
      </c>
      <c r="F2289" s="1565" t="s">
        <v>6</v>
      </c>
      <c r="G2289" s="1565">
        <v>29.88</v>
      </c>
      <c r="H2289" s="1565">
        <v>248.58</v>
      </c>
      <c r="I2289" s="1565">
        <v>0</v>
      </c>
      <c r="J2289" s="1566">
        <v>0</v>
      </c>
      <c r="K2289" s="1554"/>
    </row>
    <row r="2290" spans="1:11" s="793" customFormat="1" ht="28.5" customHeight="1" x14ac:dyDescent="0.25">
      <c r="A2290" s="1565" t="s">
        <v>9419</v>
      </c>
      <c r="B2290" s="1566" t="s">
        <v>9420</v>
      </c>
      <c r="C2290" s="1565" t="s">
        <v>6</v>
      </c>
      <c r="D2290" s="1565">
        <v>29.88</v>
      </c>
      <c r="E2290" s="1565">
        <v>880.38</v>
      </c>
      <c r="F2290" s="1565" t="s">
        <v>6</v>
      </c>
      <c r="G2290" s="1565">
        <v>29.88</v>
      </c>
      <c r="H2290" s="1565">
        <v>880.38</v>
      </c>
      <c r="I2290" s="1565">
        <v>0</v>
      </c>
      <c r="J2290" s="1566">
        <v>0</v>
      </c>
      <c r="K2290" s="1554"/>
    </row>
    <row r="2291" spans="1:11" s="793" customFormat="1" ht="28.5" customHeight="1" x14ac:dyDescent="0.25">
      <c r="A2291" s="1565" t="s">
        <v>9421</v>
      </c>
      <c r="B2291" s="1566" t="s">
        <v>9422</v>
      </c>
      <c r="C2291" s="1565" t="s">
        <v>6</v>
      </c>
      <c r="D2291" s="1565">
        <v>29.88</v>
      </c>
      <c r="E2291" s="1565">
        <v>7319.88</v>
      </c>
      <c r="F2291" s="1565" t="s">
        <v>6</v>
      </c>
      <c r="G2291" s="1565">
        <v>29.88</v>
      </c>
      <c r="H2291" s="1565">
        <v>7319.88</v>
      </c>
      <c r="I2291" s="1565">
        <v>0</v>
      </c>
      <c r="J2291" s="1566">
        <v>0</v>
      </c>
      <c r="K2291" s="1554"/>
    </row>
    <row r="2292" spans="1:11" s="793" customFormat="1" ht="28.5" customHeight="1" x14ac:dyDescent="0.25">
      <c r="A2292" s="1565" t="s">
        <v>3983</v>
      </c>
      <c r="B2292" s="1566" t="s">
        <v>3984</v>
      </c>
      <c r="C2292" s="1565" t="s">
        <v>6</v>
      </c>
      <c r="D2292" s="1565">
        <v>37.35</v>
      </c>
      <c r="E2292" s="1565">
        <v>82.31</v>
      </c>
      <c r="F2292" s="1565" t="s">
        <v>6</v>
      </c>
      <c r="G2292" s="1565">
        <v>37.35</v>
      </c>
      <c r="H2292" s="1565">
        <v>82.31</v>
      </c>
      <c r="I2292" s="1565" t="s">
        <v>8927</v>
      </c>
      <c r="J2292" s="1566">
        <v>0</v>
      </c>
      <c r="K2292" s="1554"/>
    </row>
    <row r="2293" spans="1:11" s="793" customFormat="1" ht="28.5" customHeight="1" x14ac:dyDescent="0.25">
      <c r="A2293" s="1565" t="s">
        <v>3985</v>
      </c>
      <c r="B2293" s="1566" t="s">
        <v>3986</v>
      </c>
      <c r="C2293" s="1565" t="s">
        <v>6</v>
      </c>
      <c r="D2293" s="1565">
        <v>37.35</v>
      </c>
      <c r="E2293" s="1565">
        <v>149.13</v>
      </c>
      <c r="F2293" s="1565" t="s">
        <v>6</v>
      </c>
      <c r="G2293" s="1565">
        <v>37.35</v>
      </c>
      <c r="H2293" s="1565">
        <v>149.13</v>
      </c>
      <c r="I2293" s="1565" t="s">
        <v>9296</v>
      </c>
      <c r="J2293" s="1566">
        <v>0</v>
      </c>
      <c r="K2293" s="1554"/>
    </row>
    <row r="2294" spans="1:11" s="793" customFormat="1" ht="28.5" customHeight="1" x14ac:dyDescent="0.25">
      <c r="A2294" s="1565" t="s">
        <v>9423</v>
      </c>
      <c r="B2294" s="1566" t="s">
        <v>9424</v>
      </c>
      <c r="C2294" s="1565" t="s">
        <v>89</v>
      </c>
      <c r="D2294" s="1565">
        <v>37.35</v>
      </c>
      <c r="E2294" s="1565">
        <v>3074.85</v>
      </c>
      <c r="F2294" s="1565" t="s">
        <v>89</v>
      </c>
      <c r="G2294" s="1565">
        <v>37.35</v>
      </c>
      <c r="H2294" s="1565">
        <v>3074.85</v>
      </c>
      <c r="I2294" s="1565">
        <v>0</v>
      </c>
      <c r="J2294" s="1566">
        <v>0</v>
      </c>
      <c r="K2294" s="1554"/>
    </row>
    <row r="2295" spans="1:11" s="793" customFormat="1" ht="28.5" customHeight="1" x14ac:dyDescent="0.25">
      <c r="A2295" s="1565" t="s">
        <v>9425</v>
      </c>
      <c r="B2295" s="1566" t="s">
        <v>9426</v>
      </c>
      <c r="C2295" s="1565" t="s">
        <v>89</v>
      </c>
      <c r="D2295" s="1565">
        <v>37.35</v>
      </c>
      <c r="E2295" s="1565">
        <v>4897.3500000000004</v>
      </c>
      <c r="F2295" s="1565" t="s">
        <v>89</v>
      </c>
      <c r="G2295" s="1565">
        <v>37.35</v>
      </c>
      <c r="H2295" s="1565">
        <v>4897.3500000000004</v>
      </c>
      <c r="I2295" s="1565">
        <v>0</v>
      </c>
      <c r="J2295" s="1566">
        <v>0</v>
      </c>
      <c r="K2295" s="1554"/>
    </row>
    <row r="2296" spans="1:11" s="793" customFormat="1" ht="28.5" customHeight="1" x14ac:dyDescent="0.25">
      <c r="A2296" s="1565" t="s">
        <v>9427</v>
      </c>
      <c r="B2296" s="1566" t="s">
        <v>9428</v>
      </c>
      <c r="C2296" s="1565" t="s">
        <v>89</v>
      </c>
      <c r="D2296" s="1565">
        <v>37.35</v>
      </c>
      <c r="E2296" s="1565">
        <v>6112.35</v>
      </c>
      <c r="F2296" s="1565" t="s">
        <v>89</v>
      </c>
      <c r="G2296" s="1565">
        <v>37.35</v>
      </c>
      <c r="H2296" s="1565">
        <v>6112.35</v>
      </c>
      <c r="I2296" s="1565">
        <v>0</v>
      </c>
      <c r="J2296" s="1566">
        <v>0</v>
      </c>
      <c r="K2296" s="1554"/>
    </row>
    <row r="2297" spans="1:11" s="793" customFormat="1" ht="28.5" customHeight="1" x14ac:dyDescent="0.25">
      <c r="A2297" s="1565" t="s">
        <v>9429</v>
      </c>
      <c r="B2297" s="1566" t="s">
        <v>9430</v>
      </c>
      <c r="C2297" s="1565" t="s">
        <v>89</v>
      </c>
      <c r="D2297" s="1565">
        <v>37.35</v>
      </c>
      <c r="E2297" s="1565">
        <v>3074.85</v>
      </c>
      <c r="F2297" s="1565" t="s">
        <v>89</v>
      </c>
      <c r="G2297" s="1565">
        <v>37.35</v>
      </c>
      <c r="H2297" s="1565">
        <v>3074.85</v>
      </c>
      <c r="I2297" s="1565">
        <v>0</v>
      </c>
      <c r="J2297" s="1566">
        <v>0</v>
      </c>
      <c r="K2297" s="1554"/>
    </row>
    <row r="2298" spans="1:11" s="793" customFormat="1" ht="28.5" customHeight="1" x14ac:dyDescent="0.25">
      <c r="A2298" s="1565" t="s">
        <v>9431</v>
      </c>
      <c r="B2298" s="1566" t="s">
        <v>9432</v>
      </c>
      <c r="C2298" s="1565" t="s">
        <v>89</v>
      </c>
      <c r="D2298" s="1565">
        <v>37.35</v>
      </c>
      <c r="E2298" s="1565">
        <v>4897.3500000000004</v>
      </c>
      <c r="F2298" s="1565" t="s">
        <v>89</v>
      </c>
      <c r="G2298" s="1565">
        <v>37.35</v>
      </c>
      <c r="H2298" s="1565">
        <v>4897.3500000000004</v>
      </c>
      <c r="I2298" s="1565">
        <v>0</v>
      </c>
      <c r="J2298" s="1566">
        <v>0</v>
      </c>
      <c r="K2298" s="1554"/>
    </row>
    <row r="2299" spans="1:11" s="793" customFormat="1" ht="28.5" customHeight="1" x14ac:dyDescent="0.25">
      <c r="A2299" s="1565" t="s">
        <v>9433</v>
      </c>
      <c r="B2299" s="1566" t="s">
        <v>9434</v>
      </c>
      <c r="C2299" s="1565" t="s">
        <v>89</v>
      </c>
      <c r="D2299" s="1565">
        <v>37.35</v>
      </c>
      <c r="E2299" s="1565">
        <v>6112.35</v>
      </c>
      <c r="F2299" s="1565" t="s">
        <v>89</v>
      </c>
      <c r="G2299" s="1565">
        <v>37.35</v>
      </c>
      <c r="H2299" s="1565">
        <v>6112.35</v>
      </c>
      <c r="I2299" s="1565">
        <v>0</v>
      </c>
      <c r="J2299" s="1566">
        <v>0</v>
      </c>
      <c r="K2299" s="1554"/>
    </row>
    <row r="2300" spans="1:11" s="793" customFormat="1" ht="28.5" customHeight="1" x14ac:dyDescent="0.25">
      <c r="A2300" s="1565" t="s">
        <v>9435</v>
      </c>
      <c r="B2300" s="1566" t="s">
        <v>9436</v>
      </c>
      <c r="C2300" s="1565" t="s">
        <v>6</v>
      </c>
      <c r="D2300" s="1565">
        <v>37.35</v>
      </c>
      <c r="E2300" s="1565">
        <v>1283.79</v>
      </c>
      <c r="F2300" s="1565" t="s">
        <v>6</v>
      </c>
      <c r="G2300" s="1565">
        <v>37.35</v>
      </c>
      <c r="H2300" s="1565">
        <v>1283.79</v>
      </c>
      <c r="I2300" s="1565" t="s">
        <v>8833</v>
      </c>
      <c r="J2300" s="1566">
        <v>0</v>
      </c>
      <c r="K2300" s="1554"/>
    </row>
    <row r="2301" spans="1:11" s="793" customFormat="1" ht="28.5" customHeight="1" x14ac:dyDescent="0.25">
      <c r="A2301" s="1565" t="s">
        <v>9437</v>
      </c>
      <c r="B2301" s="1566" t="s">
        <v>9438</v>
      </c>
      <c r="C2301" s="1565" t="s">
        <v>6</v>
      </c>
      <c r="D2301" s="1565">
        <v>37.35</v>
      </c>
      <c r="E2301" s="1565">
        <v>1550.15</v>
      </c>
      <c r="F2301" s="1565" t="s">
        <v>6</v>
      </c>
      <c r="G2301" s="1565">
        <v>37.35</v>
      </c>
      <c r="H2301" s="1565">
        <v>1550.15</v>
      </c>
      <c r="I2301" s="1565" t="s">
        <v>8833</v>
      </c>
      <c r="J2301" s="1566">
        <v>0</v>
      </c>
      <c r="K2301" s="1554"/>
    </row>
    <row r="2302" spans="1:11" s="793" customFormat="1" ht="28.5" customHeight="1" x14ac:dyDescent="0.25">
      <c r="A2302" s="1565" t="s">
        <v>9439</v>
      </c>
      <c r="B2302" s="1566" t="s">
        <v>9440</v>
      </c>
      <c r="C2302" s="1565" t="s">
        <v>51</v>
      </c>
      <c r="D2302" s="1565">
        <v>37.35</v>
      </c>
      <c r="E2302" s="1565">
        <v>2467.35</v>
      </c>
      <c r="F2302" s="1565" t="s">
        <v>8926</v>
      </c>
      <c r="G2302" s="1565">
        <v>37.35</v>
      </c>
      <c r="H2302" s="1565">
        <v>2467.35</v>
      </c>
      <c r="I2302" s="1565" t="s">
        <v>8833</v>
      </c>
      <c r="J2302" s="1566">
        <v>0</v>
      </c>
      <c r="K2302" s="1554"/>
    </row>
    <row r="2303" spans="1:11" s="793" customFormat="1" ht="28.5" customHeight="1" x14ac:dyDescent="0.25">
      <c r="A2303" s="1565" t="s">
        <v>9441</v>
      </c>
      <c r="B2303" s="1566" t="s">
        <v>9442</v>
      </c>
      <c r="C2303" s="1565" t="s">
        <v>51</v>
      </c>
      <c r="D2303" s="1565">
        <v>37.35</v>
      </c>
      <c r="E2303" s="1565">
        <v>4289.8500000000004</v>
      </c>
      <c r="F2303" s="1565" t="s">
        <v>8926</v>
      </c>
      <c r="G2303" s="1565">
        <v>37.35</v>
      </c>
      <c r="H2303" s="1565">
        <v>4289.8500000000004</v>
      </c>
      <c r="I2303" s="1565" t="s">
        <v>8833</v>
      </c>
      <c r="J2303" s="1566">
        <v>0</v>
      </c>
      <c r="K2303" s="1554"/>
    </row>
    <row r="2304" spans="1:11" s="793" customFormat="1" ht="28.5" customHeight="1" x14ac:dyDescent="0.25">
      <c r="A2304" s="1565" t="s">
        <v>9443</v>
      </c>
      <c r="B2304" s="1566" t="s">
        <v>9444</v>
      </c>
      <c r="C2304" s="1565" t="s">
        <v>89</v>
      </c>
      <c r="D2304" s="1565">
        <v>29.88</v>
      </c>
      <c r="E2304" s="1565">
        <v>2459.88</v>
      </c>
      <c r="F2304" s="1565" t="s">
        <v>89</v>
      </c>
      <c r="G2304" s="1565">
        <v>29.88</v>
      </c>
      <c r="H2304" s="1565">
        <v>2459.88</v>
      </c>
      <c r="I2304" s="1565">
        <v>0</v>
      </c>
      <c r="J2304" s="1566">
        <v>0</v>
      </c>
      <c r="K2304" s="1554"/>
    </row>
    <row r="2305" spans="1:11" s="793" customFormat="1" ht="28.5" customHeight="1" x14ac:dyDescent="0.25">
      <c r="A2305" s="1565" t="s">
        <v>9445</v>
      </c>
      <c r="B2305" s="1566" t="s">
        <v>9446</v>
      </c>
      <c r="C2305" s="1565" t="s">
        <v>89</v>
      </c>
      <c r="D2305" s="1565">
        <v>29.88</v>
      </c>
      <c r="E2305" s="1565">
        <v>3674.88</v>
      </c>
      <c r="F2305" s="1565" t="s">
        <v>89</v>
      </c>
      <c r="G2305" s="1565">
        <v>29.88</v>
      </c>
      <c r="H2305" s="1565">
        <v>3674.88</v>
      </c>
      <c r="I2305" s="1565">
        <v>0</v>
      </c>
      <c r="J2305" s="1566">
        <v>0</v>
      </c>
      <c r="K2305" s="1554"/>
    </row>
    <row r="2306" spans="1:11" s="793" customFormat="1" ht="28.5" customHeight="1" x14ac:dyDescent="0.25">
      <c r="A2306" s="1565" t="s">
        <v>9447</v>
      </c>
      <c r="B2306" s="1566" t="s">
        <v>9448</v>
      </c>
      <c r="C2306" s="1565" t="s">
        <v>89</v>
      </c>
      <c r="D2306" s="1565">
        <v>29.88</v>
      </c>
      <c r="E2306" s="1565">
        <v>7319.88</v>
      </c>
      <c r="F2306" s="1565" t="s">
        <v>89</v>
      </c>
      <c r="G2306" s="1565">
        <v>29.88</v>
      </c>
      <c r="H2306" s="1565">
        <v>7319.88</v>
      </c>
      <c r="I2306" s="1565">
        <v>0</v>
      </c>
      <c r="J2306" s="1566">
        <v>0</v>
      </c>
      <c r="K2306" s="1554"/>
    </row>
    <row r="2307" spans="1:11" s="793" customFormat="1" ht="28.5" customHeight="1" x14ac:dyDescent="0.25">
      <c r="A2307" s="1565" t="s">
        <v>9449</v>
      </c>
      <c r="B2307" s="1566" t="s">
        <v>9450</v>
      </c>
      <c r="C2307" s="1565" t="s">
        <v>89</v>
      </c>
      <c r="D2307" s="1565">
        <v>29.88</v>
      </c>
      <c r="E2307" s="1565">
        <v>10964.88</v>
      </c>
      <c r="F2307" s="1565" t="s">
        <v>89</v>
      </c>
      <c r="G2307" s="1565">
        <v>29.88</v>
      </c>
      <c r="H2307" s="1565">
        <v>10964.88</v>
      </c>
      <c r="I2307" s="1565">
        <v>0</v>
      </c>
      <c r="J2307" s="1566">
        <v>0</v>
      </c>
      <c r="K2307" s="1554"/>
    </row>
    <row r="2308" spans="1:11" s="793" customFormat="1" ht="28.5" customHeight="1" x14ac:dyDescent="0.25">
      <c r="A2308" s="1565" t="s">
        <v>9451</v>
      </c>
      <c r="B2308" s="1566" t="s">
        <v>9452</v>
      </c>
      <c r="C2308" s="1565" t="s">
        <v>89</v>
      </c>
      <c r="D2308" s="1565">
        <v>1494</v>
      </c>
      <c r="E2308" s="1565">
        <v>13644</v>
      </c>
      <c r="F2308" s="1565" t="s">
        <v>89</v>
      </c>
      <c r="G2308" s="1565">
        <v>1494</v>
      </c>
      <c r="H2308" s="1565">
        <v>13644</v>
      </c>
      <c r="I2308" s="1565">
        <v>0</v>
      </c>
      <c r="J2308" s="1566">
        <v>0</v>
      </c>
      <c r="K2308" s="1554"/>
    </row>
    <row r="2309" spans="1:11" s="793" customFormat="1" ht="28.5" customHeight="1" x14ac:dyDescent="0.25">
      <c r="A2309" s="1565" t="s">
        <v>9453</v>
      </c>
      <c r="B2309" s="1566" t="s">
        <v>9454</v>
      </c>
      <c r="C2309" s="1565" t="s">
        <v>89</v>
      </c>
      <c r="D2309" s="1565">
        <v>1494</v>
      </c>
      <c r="E2309" s="1565">
        <v>11214</v>
      </c>
      <c r="F2309" s="1565" t="s">
        <v>89</v>
      </c>
      <c r="G2309" s="1565">
        <v>1494</v>
      </c>
      <c r="H2309" s="1565">
        <v>11214</v>
      </c>
      <c r="I2309" s="1565">
        <v>0</v>
      </c>
      <c r="J2309" s="1566">
        <v>0</v>
      </c>
      <c r="K2309" s="1554"/>
    </row>
    <row r="2310" spans="1:11" s="793" customFormat="1" ht="28.5" customHeight="1" x14ac:dyDescent="0.25">
      <c r="A2310" s="1565" t="s">
        <v>9455</v>
      </c>
      <c r="B2310" s="1566" t="s">
        <v>9456</v>
      </c>
      <c r="C2310" s="1565" t="s">
        <v>89</v>
      </c>
      <c r="D2310" s="1565">
        <v>1494</v>
      </c>
      <c r="E2310" s="1565">
        <v>10606.5</v>
      </c>
      <c r="F2310" s="1565" t="s">
        <v>89</v>
      </c>
      <c r="G2310" s="1565">
        <v>1494</v>
      </c>
      <c r="H2310" s="1565">
        <v>10606.5</v>
      </c>
      <c r="I2310" s="1565">
        <v>0</v>
      </c>
      <c r="J2310" s="1566">
        <v>0</v>
      </c>
      <c r="K2310" s="1554"/>
    </row>
    <row r="2311" spans="1:11" s="793" customFormat="1" ht="28.5" customHeight="1" x14ac:dyDescent="0.25">
      <c r="A2311" s="1565" t="s">
        <v>9457</v>
      </c>
      <c r="B2311" s="1566" t="s">
        <v>9458</v>
      </c>
      <c r="C2311" s="1565" t="s">
        <v>89</v>
      </c>
      <c r="D2311" s="1565">
        <v>1494</v>
      </c>
      <c r="E2311" s="1565">
        <v>7569</v>
      </c>
      <c r="F2311" s="1565" t="s">
        <v>89</v>
      </c>
      <c r="G2311" s="1565">
        <v>1494</v>
      </c>
      <c r="H2311" s="1565">
        <v>7569</v>
      </c>
      <c r="I2311" s="1565">
        <v>0</v>
      </c>
      <c r="J2311" s="1566">
        <v>0</v>
      </c>
      <c r="K2311" s="1554"/>
    </row>
    <row r="2312" spans="1:11" s="793" customFormat="1" ht="28.5" customHeight="1" x14ac:dyDescent="0.25">
      <c r="A2312" s="1565" t="s">
        <v>9459</v>
      </c>
      <c r="B2312" s="1566" t="s">
        <v>9460</v>
      </c>
      <c r="C2312" s="1565" t="s">
        <v>89</v>
      </c>
      <c r="D2312" s="1565">
        <v>1494</v>
      </c>
      <c r="E2312" s="1565">
        <v>11214</v>
      </c>
      <c r="F2312" s="1565" t="s">
        <v>89</v>
      </c>
      <c r="G2312" s="1565">
        <v>1494</v>
      </c>
      <c r="H2312" s="1565">
        <v>11214</v>
      </c>
      <c r="I2312" s="1565">
        <v>0</v>
      </c>
      <c r="J2312" s="1566">
        <v>0</v>
      </c>
      <c r="K2312" s="1554"/>
    </row>
    <row r="2313" spans="1:11" s="793" customFormat="1" ht="28.5" customHeight="1" x14ac:dyDescent="0.25">
      <c r="A2313" s="1565" t="s">
        <v>9461</v>
      </c>
      <c r="B2313" s="1566" t="s">
        <v>9462</v>
      </c>
      <c r="C2313" s="1565" t="s">
        <v>89</v>
      </c>
      <c r="D2313" s="1565">
        <v>1494</v>
      </c>
      <c r="E2313" s="1565">
        <v>10606.5</v>
      </c>
      <c r="F2313" s="1565" t="s">
        <v>89</v>
      </c>
      <c r="G2313" s="1565">
        <v>1494</v>
      </c>
      <c r="H2313" s="1565">
        <v>10606.5</v>
      </c>
      <c r="I2313" s="1565">
        <v>0</v>
      </c>
      <c r="J2313" s="1566">
        <v>0</v>
      </c>
      <c r="K2313" s="1554"/>
    </row>
    <row r="2314" spans="1:11" s="793" customFormat="1" ht="28.5" customHeight="1" x14ac:dyDescent="0.25">
      <c r="A2314" s="1565" t="s">
        <v>9463</v>
      </c>
      <c r="B2314" s="1566" t="s">
        <v>9464</v>
      </c>
      <c r="C2314" s="1565" t="s">
        <v>89</v>
      </c>
      <c r="D2314" s="1565">
        <v>1494</v>
      </c>
      <c r="E2314" s="1565">
        <v>9391.5</v>
      </c>
      <c r="F2314" s="1565" t="s">
        <v>89</v>
      </c>
      <c r="G2314" s="1565">
        <v>1494</v>
      </c>
      <c r="H2314" s="1565">
        <v>9391.5</v>
      </c>
      <c r="I2314" s="1565">
        <v>0</v>
      </c>
      <c r="J2314" s="1566">
        <v>0</v>
      </c>
      <c r="K2314" s="1554"/>
    </row>
    <row r="2315" spans="1:11" s="793" customFormat="1" ht="28.5" customHeight="1" x14ac:dyDescent="0.25">
      <c r="A2315" s="1565" t="s">
        <v>9465</v>
      </c>
      <c r="B2315" s="1566" t="s">
        <v>9466</v>
      </c>
      <c r="C2315" s="1565" t="s">
        <v>89</v>
      </c>
      <c r="D2315" s="1565">
        <v>1494</v>
      </c>
      <c r="E2315" s="1565">
        <v>8784</v>
      </c>
      <c r="F2315" s="1565" t="s">
        <v>89</v>
      </c>
      <c r="G2315" s="1565">
        <v>1494</v>
      </c>
      <c r="H2315" s="1565">
        <v>8784</v>
      </c>
      <c r="I2315" s="1565">
        <v>0</v>
      </c>
      <c r="J2315" s="1566">
        <v>0</v>
      </c>
      <c r="K2315" s="1554"/>
    </row>
    <row r="2316" spans="1:11" s="793" customFormat="1" ht="28.5" customHeight="1" x14ac:dyDescent="0.25">
      <c r="A2316" s="1565" t="s">
        <v>9467</v>
      </c>
      <c r="B2316" s="1566" t="s">
        <v>9468</v>
      </c>
      <c r="C2316" s="1565" t="s">
        <v>89</v>
      </c>
      <c r="D2316" s="1565">
        <v>1494</v>
      </c>
      <c r="E2316" s="1565">
        <v>7569</v>
      </c>
      <c r="F2316" s="1565" t="s">
        <v>89</v>
      </c>
      <c r="G2316" s="1565">
        <v>1494</v>
      </c>
      <c r="H2316" s="1565">
        <v>7569</v>
      </c>
      <c r="I2316" s="1565">
        <v>0</v>
      </c>
      <c r="J2316" s="1566">
        <v>0</v>
      </c>
      <c r="K2316" s="1554"/>
    </row>
    <row r="2317" spans="1:11" s="793" customFormat="1" ht="28.5" customHeight="1" x14ac:dyDescent="0.25">
      <c r="A2317" s="1565" t="s">
        <v>9469</v>
      </c>
      <c r="B2317" s="1566" t="s">
        <v>9470</v>
      </c>
      <c r="C2317" s="1565" t="s">
        <v>89</v>
      </c>
      <c r="D2317" s="1565">
        <v>1494</v>
      </c>
      <c r="E2317" s="1565">
        <v>9999</v>
      </c>
      <c r="F2317" s="1565" t="s">
        <v>89</v>
      </c>
      <c r="G2317" s="1565">
        <v>1494</v>
      </c>
      <c r="H2317" s="1565">
        <v>9999</v>
      </c>
      <c r="I2317" s="1565">
        <v>0</v>
      </c>
      <c r="J2317" s="1566">
        <v>0</v>
      </c>
      <c r="K2317" s="1554"/>
    </row>
    <row r="2318" spans="1:11" s="793" customFormat="1" ht="28.5" customHeight="1" x14ac:dyDescent="0.25">
      <c r="A2318" s="1565" t="s">
        <v>9471</v>
      </c>
      <c r="B2318" s="1566" t="s">
        <v>9472</v>
      </c>
      <c r="C2318" s="1565" t="s">
        <v>89</v>
      </c>
      <c r="D2318" s="1565">
        <v>1494</v>
      </c>
      <c r="E2318" s="1565">
        <v>9756</v>
      </c>
      <c r="F2318" s="1565" t="s">
        <v>89</v>
      </c>
      <c r="G2318" s="1565">
        <v>1494</v>
      </c>
      <c r="H2318" s="1565">
        <v>9756</v>
      </c>
      <c r="I2318" s="1565">
        <v>0</v>
      </c>
      <c r="J2318" s="1566">
        <v>0</v>
      </c>
      <c r="K2318" s="1554"/>
    </row>
    <row r="2319" spans="1:11" s="793" customFormat="1" ht="28.5" customHeight="1" x14ac:dyDescent="0.25">
      <c r="A2319" s="1565" t="s">
        <v>9473</v>
      </c>
      <c r="B2319" s="1566" t="s">
        <v>9474</v>
      </c>
      <c r="C2319" s="1565" t="s">
        <v>89</v>
      </c>
      <c r="D2319" s="1565">
        <v>1494</v>
      </c>
      <c r="E2319" s="1565">
        <v>9391.5</v>
      </c>
      <c r="F2319" s="1565" t="s">
        <v>89</v>
      </c>
      <c r="G2319" s="1565">
        <v>1494</v>
      </c>
      <c r="H2319" s="1565">
        <v>9391.5</v>
      </c>
      <c r="I2319" s="1565">
        <v>0</v>
      </c>
      <c r="J2319" s="1566">
        <v>0</v>
      </c>
      <c r="K2319" s="1554"/>
    </row>
    <row r="2320" spans="1:11" s="793" customFormat="1" ht="28.5" customHeight="1" x14ac:dyDescent="0.25">
      <c r="A2320" s="1565" t="s">
        <v>9475</v>
      </c>
      <c r="B2320" s="1566" t="s">
        <v>9476</v>
      </c>
      <c r="C2320" s="1565" t="s">
        <v>89</v>
      </c>
      <c r="D2320" s="1565">
        <v>1494</v>
      </c>
      <c r="E2320" s="1565">
        <v>8784</v>
      </c>
      <c r="F2320" s="1565" t="s">
        <v>89</v>
      </c>
      <c r="G2320" s="1565">
        <v>1494</v>
      </c>
      <c r="H2320" s="1565">
        <v>8784</v>
      </c>
      <c r="I2320" s="1565">
        <v>0</v>
      </c>
      <c r="J2320" s="1566">
        <v>0</v>
      </c>
      <c r="K2320" s="1554"/>
    </row>
    <row r="2321" spans="1:11" s="793" customFormat="1" ht="28.5" customHeight="1" x14ac:dyDescent="0.25">
      <c r="A2321" s="1565" t="s">
        <v>9477</v>
      </c>
      <c r="B2321" s="1566" t="s">
        <v>9478</v>
      </c>
      <c r="C2321" s="1565" t="s">
        <v>89</v>
      </c>
      <c r="D2321" s="1565">
        <v>1494</v>
      </c>
      <c r="E2321" s="1565">
        <v>7569</v>
      </c>
      <c r="F2321" s="1565" t="s">
        <v>89</v>
      </c>
      <c r="G2321" s="1565">
        <v>1494</v>
      </c>
      <c r="H2321" s="1565">
        <v>7569</v>
      </c>
      <c r="I2321" s="1565">
        <v>0</v>
      </c>
      <c r="J2321" s="1566">
        <v>0</v>
      </c>
      <c r="K2321" s="1554"/>
    </row>
    <row r="2322" spans="1:11" s="793" customFormat="1" ht="28.5" customHeight="1" x14ac:dyDescent="0.25">
      <c r="A2322" s="1565" t="s">
        <v>9479</v>
      </c>
      <c r="B2322" s="1566" t="s">
        <v>9480</v>
      </c>
      <c r="C2322" s="1565" t="s">
        <v>89</v>
      </c>
      <c r="D2322" s="1565">
        <v>747</v>
      </c>
      <c r="E2322" s="1565">
        <v>4392</v>
      </c>
      <c r="F2322" s="1565" t="s">
        <v>89</v>
      </c>
      <c r="G2322" s="1565">
        <v>747</v>
      </c>
      <c r="H2322" s="1565">
        <v>4392</v>
      </c>
      <c r="I2322" s="1565">
        <v>0</v>
      </c>
      <c r="J2322" s="1566">
        <v>0</v>
      </c>
      <c r="K2322" s="1554"/>
    </row>
    <row r="2323" spans="1:11" s="793" customFormat="1" ht="28.5" customHeight="1" x14ac:dyDescent="0.25">
      <c r="A2323" s="1565" t="s">
        <v>9481</v>
      </c>
      <c r="B2323" s="1566" t="s">
        <v>9482</v>
      </c>
      <c r="C2323" s="1565" t="s">
        <v>89</v>
      </c>
      <c r="D2323" s="1565">
        <v>747</v>
      </c>
      <c r="E2323" s="1565">
        <v>2569.5</v>
      </c>
      <c r="F2323" s="1565" t="s">
        <v>89</v>
      </c>
      <c r="G2323" s="1565">
        <v>747</v>
      </c>
      <c r="H2323" s="1565">
        <v>2569.5</v>
      </c>
      <c r="I2323" s="1565">
        <v>0</v>
      </c>
      <c r="J2323" s="1566">
        <v>0</v>
      </c>
      <c r="K2323" s="1554"/>
    </row>
    <row r="2324" spans="1:11" s="793" customFormat="1" ht="28.5" customHeight="1" x14ac:dyDescent="0.25">
      <c r="A2324" s="1565" t="s">
        <v>3987</v>
      </c>
      <c r="B2324" s="1566" t="s">
        <v>3988</v>
      </c>
      <c r="C2324" s="1565" t="s">
        <v>6</v>
      </c>
      <c r="D2324" s="1565">
        <v>37.35</v>
      </c>
      <c r="E2324" s="1565">
        <v>586.53</v>
      </c>
      <c r="F2324" s="1565" t="s">
        <v>6</v>
      </c>
      <c r="G2324" s="1565">
        <v>37.35</v>
      </c>
      <c r="H2324" s="1565">
        <v>586.53</v>
      </c>
      <c r="I2324" s="1565" t="s">
        <v>8927</v>
      </c>
      <c r="J2324" s="1566">
        <v>0</v>
      </c>
      <c r="K2324" s="1554"/>
    </row>
    <row r="2325" spans="1:11" s="793" customFormat="1" ht="28.5" customHeight="1" x14ac:dyDescent="0.25">
      <c r="A2325" s="1565" t="s">
        <v>3989</v>
      </c>
      <c r="B2325" s="1566" t="s">
        <v>3990</v>
      </c>
      <c r="C2325" s="1565" t="s">
        <v>6</v>
      </c>
      <c r="D2325" s="1565">
        <v>37.35</v>
      </c>
      <c r="E2325" s="1565">
        <v>647.28</v>
      </c>
      <c r="F2325" s="1565" t="s">
        <v>6</v>
      </c>
      <c r="G2325" s="1565">
        <v>37.35</v>
      </c>
      <c r="H2325" s="1565">
        <v>647.28</v>
      </c>
      <c r="I2325" s="1565" t="s">
        <v>8927</v>
      </c>
      <c r="J2325" s="1566">
        <v>0</v>
      </c>
      <c r="K2325" s="1554"/>
    </row>
    <row r="2326" spans="1:11" s="793" customFormat="1" ht="28.5" customHeight="1" x14ac:dyDescent="0.25">
      <c r="A2326" s="1565" t="s">
        <v>3991</v>
      </c>
      <c r="B2326" s="1566" t="s">
        <v>3992</v>
      </c>
      <c r="C2326" s="1565" t="s">
        <v>6</v>
      </c>
      <c r="D2326" s="1565">
        <v>37.35</v>
      </c>
      <c r="E2326" s="1565">
        <v>647.28</v>
      </c>
      <c r="F2326" s="1565" t="s">
        <v>6</v>
      </c>
      <c r="G2326" s="1565">
        <v>37.35</v>
      </c>
      <c r="H2326" s="1565">
        <v>647.28</v>
      </c>
      <c r="I2326" s="1565" t="s">
        <v>8927</v>
      </c>
      <c r="J2326" s="1566">
        <v>0</v>
      </c>
      <c r="K2326" s="1554"/>
    </row>
    <row r="2327" spans="1:11" s="793" customFormat="1" ht="28.5" customHeight="1" x14ac:dyDescent="0.25">
      <c r="A2327" s="1565" t="s">
        <v>9483</v>
      </c>
      <c r="B2327" s="1566" t="s">
        <v>9484</v>
      </c>
      <c r="C2327" s="1565" t="s">
        <v>89</v>
      </c>
      <c r="D2327" s="1565">
        <v>93.38</v>
      </c>
      <c r="E2327" s="1565">
        <v>1004.63</v>
      </c>
      <c r="F2327" s="1565" t="s">
        <v>89</v>
      </c>
      <c r="G2327" s="1565">
        <v>93.38</v>
      </c>
      <c r="H2327" s="1565">
        <v>1004.63</v>
      </c>
      <c r="I2327" s="1565">
        <v>0</v>
      </c>
      <c r="J2327" s="1566">
        <v>0</v>
      </c>
      <c r="K2327" s="1554"/>
    </row>
    <row r="2328" spans="1:11" s="793" customFormat="1" ht="28.5" customHeight="1" x14ac:dyDescent="0.25">
      <c r="A2328" s="1565" t="s">
        <v>9485</v>
      </c>
      <c r="B2328" s="1566" t="s">
        <v>9486</v>
      </c>
      <c r="C2328" s="1565" t="s">
        <v>89</v>
      </c>
      <c r="D2328" s="1565">
        <v>93.38</v>
      </c>
      <c r="E2328" s="1565">
        <v>1004.63</v>
      </c>
      <c r="F2328" s="1565" t="s">
        <v>89</v>
      </c>
      <c r="G2328" s="1565">
        <v>93.38</v>
      </c>
      <c r="H2328" s="1565">
        <v>1004.63</v>
      </c>
      <c r="I2328" s="1565">
        <v>0</v>
      </c>
      <c r="J2328" s="1566">
        <v>0</v>
      </c>
      <c r="K2328" s="1554"/>
    </row>
    <row r="2329" spans="1:11" s="793" customFormat="1" ht="28.5" customHeight="1" x14ac:dyDescent="0.25">
      <c r="A2329" s="1565" t="s">
        <v>9487</v>
      </c>
      <c r="B2329" s="1566" t="s">
        <v>9488</v>
      </c>
      <c r="C2329" s="1565" t="s">
        <v>89</v>
      </c>
      <c r="D2329" s="1565">
        <v>373.5</v>
      </c>
      <c r="E2329" s="1565">
        <v>4018.5</v>
      </c>
      <c r="F2329" s="1565" t="s">
        <v>89</v>
      </c>
      <c r="G2329" s="1565">
        <v>373.5</v>
      </c>
      <c r="H2329" s="1565">
        <v>4018.5</v>
      </c>
      <c r="I2329" s="1565">
        <v>0</v>
      </c>
      <c r="J2329" s="1566">
        <v>0</v>
      </c>
      <c r="K2329" s="1554"/>
    </row>
    <row r="2330" spans="1:11" s="793" customFormat="1" ht="28.5" customHeight="1" x14ac:dyDescent="0.25">
      <c r="A2330" s="1565" t="s">
        <v>9489</v>
      </c>
      <c r="B2330" s="1566" t="s">
        <v>9490</v>
      </c>
      <c r="C2330" s="1565" t="s">
        <v>89</v>
      </c>
      <c r="D2330" s="1565">
        <v>373.5</v>
      </c>
      <c r="E2330" s="1565">
        <v>1588.5</v>
      </c>
      <c r="F2330" s="1565" t="s">
        <v>89</v>
      </c>
      <c r="G2330" s="1565">
        <v>373.5</v>
      </c>
      <c r="H2330" s="1565">
        <v>1588.5</v>
      </c>
      <c r="I2330" s="1565">
        <v>0</v>
      </c>
      <c r="J2330" s="1566">
        <v>0</v>
      </c>
      <c r="K2330" s="1554"/>
    </row>
    <row r="2331" spans="1:11" s="793" customFormat="1" ht="28.5" customHeight="1" x14ac:dyDescent="0.25">
      <c r="A2331" s="1565" t="s">
        <v>9491</v>
      </c>
      <c r="B2331" s="1566" t="s">
        <v>9492</v>
      </c>
      <c r="C2331" s="1565" t="s">
        <v>89</v>
      </c>
      <c r="D2331" s="1565">
        <v>747</v>
      </c>
      <c r="E2331" s="1565">
        <v>2569.5</v>
      </c>
      <c r="F2331" s="1565" t="s">
        <v>89</v>
      </c>
      <c r="G2331" s="1565">
        <v>747</v>
      </c>
      <c r="H2331" s="1565">
        <v>2569.5</v>
      </c>
      <c r="I2331" s="1565">
        <v>0</v>
      </c>
      <c r="J2331" s="1566">
        <v>0</v>
      </c>
      <c r="K2331" s="1554"/>
    </row>
    <row r="2332" spans="1:11" s="793" customFormat="1" ht="28.5" customHeight="1" x14ac:dyDescent="0.25">
      <c r="A2332" s="1565" t="s">
        <v>9493</v>
      </c>
      <c r="B2332" s="1566" t="s">
        <v>9494</v>
      </c>
      <c r="C2332" s="1565" t="s">
        <v>89</v>
      </c>
      <c r="D2332" s="1565">
        <v>373.5</v>
      </c>
      <c r="E2332" s="1565">
        <v>1588.5</v>
      </c>
      <c r="F2332" s="1565" t="s">
        <v>89</v>
      </c>
      <c r="G2332" s="1565">
        <v>373.5</v>
      </c>
      <c r="H2332" s="1565">
        <v>1588.5</v>
      </c>
      <c r="I2332" s="1565">
        <v>0</v>
      </c>
      <c r="J2332" s="1566">
        <v>0</v>
      </c>
      <c r="K2332" s="1554"/>
    </row>
    <row r="2333" spans="1:11" s="793" customFormat="1" ht="28.5" customHeight="1" x14ac:dyDescent="0.25">
      <c r="A2333" s="1565" t="s">
        <v>9495</v>
      </c>
      <c r="B2333" s="1566" t="s">
        <v>9496</v>
      </c>
      <c r="C2333" s="1565" t="s">
        <v>89</v>
      </c>
      <c r="D2333" s="1565">
        <v>747</v>
      </c>
      <c r="E2333" s="1565">
        <v>2569.5</v>
      </c>
      <c r="F2333" s="1565" t="s">
        <v>89</v>
      </c>
      <c r="G2333" s="1565">
        <v>747</v>
      </c>
      <c r="H2333" s="1565">
        <v>2569.5</v>
      </c>
      <c r="I2333" s="1565">
        <v>0</v>
      </c>
      <c r="J2333" s="1566">
        <v>0</v>
      </c>
      <c r="K2333" s="1554"/>
    </row>
    <row r="2334" spans="1:11" s="793" customFormat="1" ht="28.5" customHeight="1" x14ac:dyDescent="0.25">
      <c r="A2334" s="1565" t="s">
        <v>9497</v>
      </c>
      <c r="B2334" s="1566" t="s">
        <v>9498</v>
      </c>
      <c r="C2334" s="1565" t="s">
        <v>89</v>
      </c>
      <c r="D2334" s="1565">
        <v>373.5</v>
      </c>
      <c r="E2334" s="1565">
        <v>1588.5</v>
      </c>
      <c r="F2334" s="1565" t="s">
        <v>89</v>
      </c>
      <c r="G2334" s="1565">
        <v>373.5</v>
      </c>
      <c r="H2334" s="1565">
        <v>1588.5</v>
      </c>
      <c r="I2334" s="1565">
        <v>0</v>
      </c>
      <c r="J2334" s="1566">
        <v>0</v>
      </c>
      <c r="K2334" s="1554"/>
    </row>
    <row r="2335" spans="1:11" s="793" customFormat="1" ht="28.5" customHeight="1" x14ac:dyDescent="0.25">
      <c r="A2335" s="1565" t="s">
        <v>9499</v>
      </c>
      <c r="B2335" s="1566" t="s">
        <v>9500</v>
      </c>
      <c r="C2335" s="1565" t="s">
        <v>89</v>
      </c>
      <c r="D2335" s="1565">
        <v>747</v>
      </c>
      <c r="E2335" s="1565">
        <v>2569.5</v>
      </c>
      <c r="F2335" s="1565" t="s">
        <v>89</v>
      </c>
      <c r="G2335" s="1565">
        <v>747</v>
      </c>
      <c r="H2335" s="1565">
        <v>2569.5</v>
      </c>
      <c r="I2335" s="1565">
        <v>0</v>
      </c>
      <c r="J2335" s="1566">
        <v>0</v>
      </c>
      <c r="K2335" s="1554"/>
    </row>
    <row r="2336" spans="1:11" s="793" customFormat="1" ht="28.5" customHeight="1" x14ac:dyDescent="0.25">
      <c r="A2336" s="1565" t="s">
        <v>9501</v>
      </c>
      <c r="B2336" s="1566" t="s">
        <v>9502</v>
      </c>
      <c r="C2336" s="1565" t="s">
        <v>9503</v>
      </c>
      <c r="D2336" s="1565">
        <v>11.65</v>
      </c>
      <c r="E2336" s="1565">
        <v>376.15</v>
      </c>
      <c r="F2336" s="1565" t="s">
        <v>9503</v>
      </c>
      <c r="G2336" s="1565">
        <v>11.65</v>
      </c>
      <c r="H2336" s="1565">
        <v>376.15</v>
      </c>
      <c r="I2336" s="1565">
        <v>0</v>
      </c>
      <c r="J2336" s="1566">
        <v>0</v>
      </c>
      <c r="K2336" s="1554"/>
    </row>
    <row r="2337" spans="1:11" s="793" customFormat="1" ht="28.5" customHeight="1" x14ac:dyDescent="0.25">
      <c r="A2337" s="1565" t="s">
        <v>9504</v>
      </c>
      <c r="B2337" s="1566" t="s">
        <v>9505</v>
      </c>
      <c r="C2337" s="1565" t="s">
        <v>89</v>
      </c>
      <c r="D2337" s="1565">
        <v>1494</v>
      </c>
      <c r="E2337" s="1565">
        <v>183744</v>
      </c>
      <c r="F2337" s="1565" t="s">
        <v>89</v>
      </c>
      <c r="G2337" s="1565">
        <v>1494</v>
      </c>
      <c r="H2337" s="1565">
        <v>183744</v>
      </c>
      <c r="I2337" s="1565">
        <v>0</v>
      </c>
      <c r="J2337" s="1566">
        <v>0</v>
      </c>
      <c r="K2337" s="1554"/>
    </row>
    <row r="2338" spans="1:11" s="793" customFormat="1" ht="28.5" customHeight="1" x14ac:dyDescent="0.25">
      <c r="A2338" s="1565" t="s">
        <v>9506</v>
      </c>
      <c r="B2338" s="1566" t="s">
        <v>9507</v>
      </c>
      <c r="C2338" s="1565" t="s">
        <v>89</v>
      </c>
      <c r="D2338" s="1565">
        <v>1494</v>
      </c>
      <c r="E2338" s="1565">
        <v>347769</v>
      </c>
      <c r="F2338" s="1565" t="s">
        <v>89</v>
      </c>
      <c r="G2338" s="1565">
        <v>1494</v>
      </c>
      <c r="H2338" s="1565">
        <v>347769</v>
      </c>
      <c r="I2338" s="1565">
        <v>0</v>
      </c>
      <c r="J2338" s="1566">
        <v>0</v>
      </c>
      <c r="K2338" s="1554"/>
    </row>
    <row r="2339" spans="1:11" s="793" customFormat="1" ht="28.5" customHeight="1" x14ac:dyDescent="0.25">
      <c r="A2339" s="1565" t="s">
        <v>9508</v>
      </c>
      <c r="B2339" s="1566" t="s">
        <v>9509</v>
      </c>
      <c r="C2339" s="1565" t="s">
        <v>89</v>
      </c>
      <c r="D2339" s="1565">
        <v>747</v>
      </c>
      <c r="E2339" s="1565">
        <v>6822</v>
      </c>
      <c r="F2339" s="1565" t="s">
        <v>89</v>
      </c>
      <c r="G2339" s="1565">
        <v>747</v>
      </c>
      <c r="H2339" s="1565">
        <v>6822</v>
      </c>
      <c r="I2339" s="1565">
        <v>0</v>
      </c>
      <c r="J2339" s="1566">
        <v>0</v>
      </c>
      <c r="K2339" s="1554"/>
    </row>
    <row r="2340" spans="1:11" s="793" customFormat="1" ht="28.5" customHeight="1" x14ac:dyDescent="0.25">
      <c r="A2340" s="1565" t="s">
        <v>9510</v>
      </c>
      <c r="B2340" s="1566" t="s">
        <v>9511</v>
      </c>
      <c r="C2340" s="1565" t="s">
        <v>89</v>
      </c>
      <c r="D2340" s="1565">
        <v>747</v>
      </c>
      <c r="E2340" s="1565">
        <v>8037</v>
      </c>
      <c r="F2340" s="1565" t="s">
        <v>89</v>
      </c>
      <c r="G2340" s="1565">
        <v>747</v>
      </c>
      <c r="H2340" s="1565">
        <v>8037</v>
      </c>
      <c r="I2340" s="1565">
        <v>0</v>
      </c>
      <c r="J2340" s="1566">
        <v>0</v>
      </c>
      <c r="K2340" s="1554"/>
    </row>
    <row r="2341" spans="1:11" s="793" customFormat="1" ht="28.5" customHeight="1" x14ac:dyDescent="0.25">
      <c r="A2341" s="1565" t="s">
        <v>9512</v>
      </c>
      <c r="B2341" s="1566" t="s">
        <v>9513</v>
      </c>
      <c r="C2341" s="1565" t="s">
        <v>89</v>
      </c>
      <c r="D2341" s="1565">
        <v>747</v>
      </c>
      <c r="E2341" s="1565">
        <v>10467</v>
      </c>
      <c r="F2341" s="1565" t="s">
        <v>89</v>
      </c>
      <c r="G2341" s="1565">
        <v>747</v>
      </c>
      <c r="H2341" s="1565">
        <v>10467</v>
      </c>
      <c r="I2341" s="1565">
        <v>0</v>
      </c>
      <c r="J2341" s="1566">
        <v>0</v>
      </c>
      <c r="K2341" s="1554"/>
    </row>
    <row r="2342" spans="1:11" s="793" customFormat="1" ht="28.5" customHeight="1" x14ac:dyDescent="0.25">
      <c r="A2342" s="1565" t="s">
        <v>9514</v>
      </c>
      <c r="B2342" s="1566" t="s">
        <v>9515</v>
      </c>
      <c r="C2342" s="1565" t="s">
        <v>89</v>
      </c>
      <c r="D2342" s="1565">
        <v>747</v>
      </c>
      <c r="E2342" s="1565">
        <v>12897</v>
      </c>
      <c r="F2342" s="1565" t="s">
        <v>89</v>
      </c>
      <c r="G2342" s="1565">
        <v>747</v>
      </c>
      <c r="H2342" s="1565">
        <v>12897</v>
      </c>
      <c r="I2342" s="1565">
        <v>0</v>
      </c>
      <c r="J2342" s="1566">
        <v>0</v>
      </c>
      <c r="K2342" s="1554"/>
    </row>
    <row r="2343" spans="1:11" s="793" customFormat="1" ht="28.5" customHeight="1" x14ac:dyDescent="0.25">
      <c r="A2343" s="1565" t="s">
        <v>9516</v>
      </c>
      <c r="B2343" s="1566" t="s">
        <v>9517</v>
      </c>
      <c r="C2343" s="1565" t="s">
        <v>89</v>
      </c>
      <c r="D2343" s="1565">
        <v>373.5</v>
      </c>
      <c r="E2343" s="1565">
        <v>30748.5</v>
      </c>
      <c r="F2343" s="1565" t="s">
        <v>89</v>
      </c>
      <c r="G2343" s="1565">
        <v>373.5</v>
      </c>
      <c r="H2343" s="1565">
        <v>30748.5</v>
      </c>
      <c r="I2343" s="1565">
        <v>0</v>
      </c>
      <c r="J2343" s="1566">
        <v>0</v>
      </c>
      <c r="K2343" s="1554"/>
    </row>
    <row r="2344" spans="1:11" s="793" customFormat="1" ht="28.5" customHeight="1" x14ac:dyDescent="0.25">
      <c r="A2344" s="1565" t="s">
        <v>9518</v>
      </c>
      <c r="B2344" s="1566" t="s">
        <v>9519</v>
      </c>
      <c r="C2344" s="1565" t="s">
        <v>6</v>
      </c>
      <c r="D2344" s="1565">
        <v>89.64</v>
      </c>
      <c r="E2344" s="1565">
        <v>271.89</v>
      </c>
      <c r="F2344" s="1565" t="s">
        <v>6</v>
      </c>
      <c r="G2344" s="1565">
        <v>89.64</v>
      </c>
      <c r="H2344" s="1565">
        <v>271.89</v>
      </c>
      <c r="I2344" s="1565">
        <v>0</v>
      </c>
      <c r="J2344" s="1566">
        <v>0</v>
      </c>
      <c r="K2344" s="1554"/>
    </row>
    <row r="2345" spans="1:11" s="793" customFormat="1" ht="28.5" customHeight="1" x14ac:dyDescent="0.25">
      <c r="A2345" s="1565" t="s">
        <v>3993</v>
      </c>
      <c r="B2345" s="1566" t="s">
        <v>3994</v>
      </c>
      <c r="C2345" s="1565" t="s">
        <v>6</v>
      </c>
      <c r="D2345" s="1565">
        <v>19.420000000000002</v>
      </c>
      <c r="E2345" s="1565">
        <v>70.45</v>
      </c>
      <c r="F2345" s="1565" t="s">
        <v>6</v>
      </c>
      <c r="G2345" s="1565">
        <v>19.420000000000002</v>
      </c>
      <c r="H2345" s="1565">
        <v>70.45</v>
      </c>
      <c r="I2345" s="1565" t="s">
        <v>8927</v>
      </c>
      <c r="J2345" s="1566">
        <v>0</v>
      </c>
      <c r="K2345" s="1554"/>
    </row>
    <row r="2346" spans="1:11" s="793" customFormat="1" ht="28.5" customHeight="1" x14ac:dyDescent="0.25">
      <c r="A2346" s="1565" t="s">
        <v>3995</v>
      </c>
      <c r="B2346" s="1566" t="s">
        <v>3996</v>
      </c>
      <c r="C2346" s="1565" t="s">
        <v>6</v>
      </c>
      <c r="D2346" s="1565">
        <v>19.420000000000002</v>
      </c>
      <c r="E2346" s="1565">
        <v>167.65</v>
      </c>
      <c r="F2346" s="1565" t="s">
        <v>6</v>
      </c>
      <c r="G2346" s="1565">
        <v>19.420000000000002</v>
      </c>
      <c r="H2346" s="1565">
        <v>167.65</v>
      </c>
      <c r="I2346" s="1565" t="s">
        <v>9296</v>
      </c>
      <c r="J2346" s="1566">
        <v>0</v>
      </c>
      <c r="K2346" s="1554"/>
    </row>
    <row r="2347" spans="1:11" s="793" customFormat="1" ht="28.5" customHeight="1" x14ac:dyDescent="0.25">
      <c r="A2347" s="1565" t="s">
        <v>3997</v>
      </c>
      <c r="B2347" s="1566" t="s">
        <v>3998</v>
      </c>
      <c r="C2347" s="1565" t="s">
        <v>6</v>
      </c>
      <c r="D2347" s="1565">
        <v>37.35</v>
      </c>
      <c r="E2347" s="1565">
        <v>158.85</v>
      </c>
      <c r="F2347" s="1565" t="s">
        <v>6</v>
      </c>
      <c r="G2347" s="1565">
        <v>37.35</v>
      </c>
      <c r="H2347" s="1565">
        <v>158.85</v>
      </c>
      <c r="I2347" s="1565" t="s">
        <v>9520</v>
      </c>
      <c r="J2347" s="1566">
        <v>0</v>
      </c>
      <c r="K2347" s="1554"/>
    </row>
    <row r="2348" spans="1:11" s="793" customFormat="1" ht="28.5" customHeight="1" x14ac:dyDescent="0.25">
      <c r="A2348" s="1565" t="s">
        <v>3999</v>
      </c>
      <c r="B2348" s="1566" t="s">
        <v>4000</v>
      </c>
      <c r="C2348" s="1565" t="s">
        <v>6</v>
      </c>
      <c r="D2348" s="1565">
        <v>37.35</v>
      </c>
      <c r="E2348" s="1565">
        <v>219.6</v>
      </c>
      <c r="F2348" s="1565" t="s">
        <v>6</v>
      </c>
      <c r="G2348" s="1565">
        <v>37.35</v>
      </c>
      <c r="H2348" s="1565">
        <v>219.6</v>
      </c>
      <c r="I2348" s="1565" t="s">
        <v>9520</v>
      </c>
      <c r="J2348" s="1566">
        <v>0</v>
      </c>
      <c r="K2348" s="1554"/>
    </row>
    <row r="2349" spans="1:11" s="793" customFormat="1" ht="28.5" customHeight="1" x14ac:dyDescent="0.25">
      <c r="A2349" s="1565" t="s">
        <v>4001</v>
      </c>
      <c r="B2349" s="1566" t="s">
        <v>4002</v>
      </c>
      <c r="C2349" s="1565" t="s">
        <v>6</v>
      </c>
      <c r="D2349" s="1565">
        <v>37.35</v>
      </c>
      <c r="E2349" s="1565">
        <v>559.79999999999995</v>
      </c>
      <c r="F2349" s="1565" t="s">
        <v>6</v>
      </c>
      <c r="G2349" s="1565">
        <v>37.35</v>
      </c>
      <c r="H2349" s="1565">
        <v>559.79999999999995</v>
      </c>
      <c r="I2349" s="1565" t="s">
        <v>9520</v>
      </c>
      <c r="J2349" s="1566">
        <v>0</v>
      </c>
      <c r="K2349" s="1554"/>
    </row>
    <row r="2350" spans="1:11" s="793" customFormat="1" ht="28.5" customHeight="1" x14ac:dyDescent="0.25">
      <c r="A2350" s="1565" t="s">
        <v>4003</v>
      </c>
      <c r="B2350" s="1566" t="s">
        <v>9521</v>
      </c>
      <c r="C2350" s="1565" t="s">
        <v>6</v>
      </c>
      <c r="D2350" s="1565">
        <v>37.35</v>
      </c>
      <c r="E2350" s="1565">
        <v>1155.1500000000001</v>
      </c>
      <c r="F2350" s="1565" t="s">
        <v>6</v>
      </c>
      <c r="G2350" s="1565">
        <v>37.35</v>
      </c>
      <c r="H2350" s="1565">
        <v>1155.1500000000001</v>
      </c>
      <c r="I2350" s="1565" t="s">
        <v>9520</v>
      </c>
      <c r="J2350" s="1566">
        <v>0</v>
      </c>
      <c r="K2350" s="1554"/>
    </row>
    <row r="2351" spans="1:11" s="793" customFormat="1" ht="28.5" customHeight="1" x14ac:dyDescent="0.25">
      <c r="A2351" s="1565" t="s">
        <v>4005</v>
      </c>
      <c r="B2351" s="1566" t="s">
        <v>4006</v>
      </c>
      <c r="C2351" s="1565" t="s">
        <v>6</v>
      </c>
      <c r="D2351" s="1565">
        <v>37.35</v>
      </c>
      <c r="E2351" s="1565">
        <v>1276.6500000000001</v>
      </c>
      <c r="F2351" s="1565" t="s">
        <v>6</v>
      </c>
      <c r="G2351" s="1565">
        <v>37.35</v>
      </c>
      <c r="H2351" s="1565">
        <v>1276.6500000000001</v>
      </c>
      <c r="I2351" s="1565" t="s">
        <v>9520</v>
      </c>
      <c r="J2351" s="1566">
        <v>0</v>
      </c>
      <c r="K2351" s="1554"/>
    </row>
    <row r="2352" spans="1:11" s="793" customFormat="1" ht="28.5" customHeight="1" x14ac:dyDescent="0.25">
      <c r="A2352" s="1565" t="s">
        <v>4007</v>
      </c>
      <c r="B2352" s="1566" t="s">
        <v>9522</v>
      </c>
      <c r="C2352" s="1565" t="s">
        <v>4009</v>
      </c>
      <c r="D2352" s="1565">
        <v>149.4</v>
      </c>
      <c r="E2352" s="1565">
        <v>2190.6</v>
      </c>
      <c r="F2352" s="1565" t="s">
        <v>4009</v>
      </c>
      <c r="G2352" s="1565">
        <v>149.4</v>
      </c>
      <c r="H2352" s="1565">
        <v>2190.6</v>
      </c>
      <c r="I2352" s="1565" t="s">
        <v>9523</v>
      </c>
      <c r="J2352" s="1566">
        <v>0</v>
      </c>
      <c r="K2352" s="1554"/>
    </row>
    <row r="2353" spans="1:11" s="793" customFormat="1" ht="28.5" customHeight="1" x14ac:dyDescent="0.25">
      <c r="A2353" s="1565" t="s">
        <v>4010</v>
      </c>
      <c r="B2353" s="1566" t="s">
        <v>4011</v>
      </c>
      <c r="C2353" s="1565" t="s">
        <v>4009</v>
      </c>
      <c r="D2353" s="1565">
        <v>112.05</v>
      </c>
      <c r="E2353" s="1565">
        <v>1497.15</v>
      </c>
      <c r="F2353" s="1565" t="s">
        <v>4009</v>
      </c>
      <c r="G2353" s="1565">
        <v>112.05</v>
      </c>
      <c r="H2353" s="1565">
        <v>1497.15</v>
      </c>
      <c r="I2353" s="1565" t="s">
        <v>9523</v>
      </c>
      <c r="J2353" s="1566">
        <v>0</v>
      </c>
      <c r="K2353" s="1554"/>
    </row>
    <row r="2354" spans="1:11" s="793" customFormat="1" ht="28.5" customHeight="1" x14ac:dyDescent="0.25">
      <c r="A2354" s="1565" t="s">
        <v>4012</v>
      </c>
      <c r="B2354" s="1566" t="s">
        <v>9524</v>
      </c>
      <c r="C2354" s="1565" t="s">
        <v>6</v>
      </c>
      <c r="D2354" s="1565">
        <v>82.17</v>
      </c>
      <c r="E2354" s="1565">
        <v>1291.0899999999999</v>
      </c>
      <c r="F2354" s="1565" t="s">
        <v>6</v>
      </c>
      <c r="G2354" s="1565">
        <v>82.17</v>
      </c>
      <c r="H2354" s="1565">
        <v>1291.0899999999999</v>
      </c>
      <c r="I2354" s="1565" t="s">
        <v>9523</v>
      </c>
      <c r="J2354" s="1566">
        <v>0</v>
      </c>
      <c r="K2354" s="1554"/>
    </row>
    <row r="2355" spans="1:11" s="793" customFormat="1" ht="28.5" customHeight="1" x14ac:dyDescent="0.25">
      <c r="A2355" s="1565" t="s">
        <v>4014</v>
      </c>
      <c r="B2355" s="1566" t="s">
        <v>4015</v>
      </c>
      <c r="C2355" s="1565" t="s">
        <v>6</v>
      </c>
      <c r="D2355" s="1565">
        <v>37.35</v>
      </c>
      <c r="E2355" s="1565">
        <v>328.95</v>
      </c>
      <c r="F2355" s="1565" t="s">
        <v>6</v>
      </c>
      <c r="G2355" s="1565">
        <v>37.35</v>
      </c>
      <c r="H2355" s="1565">
        <v>328.95</v>
      </c>
      <c r="I2355" s="1565" t="s">
        <v>9368</v>
      </c>
      <c r="J2355" s="1566">
        <v>0</v>
      </c>
      <c r="K2355" s="1554"/>
    </row>
    <row r="2356" spans="1:11" s="793" customFormat="1" ht="28.5" customHeight="1" x14ac:dyDescent="0.25">
      <c r="A2356" s="1565" t="s">
        <v>4016</v>
      </c>
      <c r="B2356" s="1566" t="s">
        <v>4017</v>
      </c>
      <c r="C2356" s="1565" t="s">
        <v>6</v>
      </c>
      <c r="D2356" s="1565">
        <v>112.05</v>
      </c>
      <c r="E2356" s="1565">
        <v>897.91</v>
      </c>
      <c r="F2356" s="1565" t="s">
        <v>6</v>
      </c>
      <c r="G2356" s="1565">
        <v>112.05</v>
      </c>
      <c r="H2356" s="1565">
        <v>897.91</v>
      </c>
      <c r="I2356" s="1565">
        <v>0</v>
      </c>
      <c r="J2356" s="1566">
        <v>0</v>
      </c>
      <c r="K2356" s="1554"/>
    </row>
    <row r="2357" spans="1:11" s="793" customFormat="1" ht="28.5" customHeight="1" x14ac:dyDescent="0.25">
      <c r="A2357" s="1565" t="s">
        <v>4018</v>
      </c>
      <c r="B2357" s="1566" t="s">
        <v>9525</v>
      </c>
      <c r="C2357" s="1565" t="s">
        <v>6</v>
      </c>
      <c r="D2357" s="1565">
        <v>112.05</v>
      </c>
      <c r="E2357" s="1565">
        <v>707.4</v>
      </c>
      <c r="F2357" s="1565" t="s">
        <v>6</v>
      </c>
      <c r="G2357" s="1565">
        <v>112.05</v>
      </c>
      <c r="H2357" s="1565">
        <v>707.4</v>
      </c>
      <c r="I2357" s="1565">
        <v>0</v>
      </c>
      <c r="J2357" s="1566">
        <v>0</v>
      </c>
      <c r="K2357" s="1554"/>
    </row>
    <row r="2358" spans="1:11" s="793" customFormat="1" ht="28.5" customHeight="1" x14ac:dyDescent="0.25">
      <c r="A2358" s="1565" t="s">
        <v>4020</v>
      </c>
      <c r="B2358" s="1566" t="s">
        <v>9526</v>
      </c>
      <c r="C2358" s="1565" t="s">
        <v>1138</v>
      </c>
      <c r="D2358" s="1565">
        <v>13.45</v>
      </c>
      <c r="E2358" s="1565">
        <v>329.95</v>
      </c>
      <c r="F2358" s="1565" t="s">
        <v>51</v>
      </c>
      <c r="G2358" s="1565">
        <v>44.11</v>
      </c>
      <c r="H2358" s="1565">
        <v>1082.52</v>
      </c>
      <c r="I2358" s="1565" t="s">
        <v>8856</v>
      </c>
      <c r="J2358" s="1566">
        <v>0</v>
      </c>
      <c r="K2358" s="1554"/>
    </row>
    <row r="2359" spans="1:11" s="793" customFormat="1" ht="28.5" customHeight="1" x14ac:dyDescent="0.25">
      <c r="A2359" s="1565" t="s">
        <v>9527</v>
      </c>
      <c r="B2359" s="1566" t="s">
        <v>4023</v>
      </c>
      <c r="C2359" s="1565" t="s">
        <v>1138</v>
      </c>
      <c r="D2359" s="1565">
        <v>17.93</v>
      </c>
      <c r="E2359" s="1565">
        <v>259.74</v>
      </c>
      <c r="F2359" s="1565" t="s">
        <v>51</v>
      </c>
      <c r="G2359" s="1565">
        <v>58.82</v>
      </c>
      <c r="H2359" s="1565">
        <v>852.18</v>
      </c>
      <c r="I2359" s="1565" t="s">
        <v>8871</v>
      </c>
      <c r="J2359" s="1566">
        <v>0</v>
      </c>
      <c r="K2359" s="1554"/>
    </row>
    <row r="2360" spans="1:11" s="793" customFormat="1" ht="28.5" customHeight="1" x14ac:dyDescent="0.25">
      <c r="A2360" s="1565" t="s">
        <v>4024</v>
      </c>
      <c r="B2360" s="1566" t="s">
        <v>4025</v>
      </c>
      <c r="C2360" s="1565" t="s">
        <v>6</v>
      </c>
      <c r="D2360" s="1565">
        <v>37.35</v>
      </c>
      <c r="E2360" s="1565">
        <v>228.71</v>
      </c>
      <c r="F2360" s="1565" t="s">
        <v>6</v>
      </c>
      <c r="G2360" s="1565">
        <v>37.35</v>
      </c>
      <c r="H2360" s="1565">
        <v>228.71</v>
      </c>
      <c r="I2360" s="1565" t="s">
        <v>9528</v>
      </c>
      <c r="J2360" s="1566">
        <v>0</v>
      </c>
      <c r="K2360" s="1554"/>
    </row>
    <row r="2361" spans="1:11" s="793" customFormat="1" ht="28.5" customHeight="1" x14ac:dyDescent="0.25">
      <c r="A2361" s="1565" t="s">
        <v>4026</v>
      </c>
      <c r="B2361" s="1566" t="s">
        <v>9529</v>
      </c>
      <c r="C2361" s="1565" t="s">
        <v>4028</v>
      </c>
      <c r="D2361" s="1565">
        <v>19.420000000000002</v>
      </c>
      <c r="E2361" s="1565">
        <v>976.12</v>
      </c>
      <c r="F2361" s="1565" t="s">
        <v>4028</v>
      </c>
      <c r="G2361" s="1565">
        <v>19.420000000000002</v>
      </c>
      <c r="H2361" s="1565">
        <v>976.12</v>
      </c>
      <c r="I2361" s="1565" t="s">
        <v>9029</v>
      </c>
      <c r="J2361" s="1566">
        <v>0</v>
      </c>
      <c r="K2361" s="1554"/>
    </row>
    <row r="2362" spans="1:11" s="793" customFormat="1" ht="28.5" customHeight="1" x14ac:dyDescent="0.25">
      <c r="A2362" s="1565" t="s">
        <v>4029</v>
      </c>
      <c r="B2362" s="1566" t="s">
        <v>4030</v>
      </c>
      <c r="C2362" s="1565" t="s">
        <v>4028</v>
      </c>
      <c r="D2362" s="1565">
        <v>19.420000000000002</v>
      </c>
      <c r="E2362" s="1565">
        <v>201.67</v>
      </c>
      <c r="F2362" s="1565" t="s">
        <v>4028</v>
      </c>
      <c r="G2362" s="1565">
        <v>19.420000000000002</v>
      </c>
      <c r="H2362" s="1565">
        <v>201.67</v>
      </c>
      <c r="I2362" s="1565" t="s">
        <v>8856</v>
      </c>
      <c r="J2362" s="1566">
        <v>0</v>
      </c>
      <c r="K2362" s="1554"/>
    </row>
    <row r="2363" spans="1:11" s="793" customFormat="1" ht="28.5" customHeight="1" x14ac:dyDescent="0.25">
      <c r="A2363" s="1565" t="s">
        <v>4031</v>
      </c>
      <c r="B2363" s="1566" t="s">
        <v>9530</v>
      </c>
      <c r="C2363" s="1565" t="s">
        <v>1138</v>
      </c>
      <c r="D2363" s="1565">
        <v>10.46</v>
      </c>
      <c r="E2363" s="1565">
        <v>81.069999999999993</v>
      </c>
      <c r="F2363" s="1565" t="s">
        <v>51</v>
      </c>
      <c r="G2363" s="1565">
        <v>34.31</v>
      </c>
      <c r="H2363" s="1565">
        <v>265.99</v>
      </c>
      <c r="I2363" s="1565" t="s">
        <v>9531</v>
      </c>
      <c r="J2363" s="1566">
        <v>0</v>
      </c>
      <c r="K2363" s="1554"/>
    </row>
    <row r="2364" spans="1:11" s="793" customFormat="1" ht="28.5" customHeight="1" x14ac:dyDescent="0.25">
      <c r="A2364" s="1565" t="s">
        <v>4033</v>
      </c>
      <c r="B2364" s="1566" t="s">
        <v>9532</v>
      </c>
      <c r="C2364" s="1565" t="s">
        <v>1138</v>
      </c>
      <c r="D2364" s="1565">
        <v>10.46</v>
      </c>
      <c r="E2364" s="1565">
        <v>111.3</v>
      </c>
      <c r="F2364" s="1565" t="s">
        <v>51</v>
      </c>
      <c r="G2364" s="1565">
        <v>34.31</v>
      </c>
      <c r="H2364" s="1565">
        <v>365.17</v>
      </c>
      <c r="I2364" s="1565" t="s">
        <v>9531</v>
      </c>
      <c r="J2364" s="1566">
        <v>0</v>
      </c>
      <c r="K2364" s="1554"/>
    </row>
    <row r="2365" spans="1:11" s="793" customFormat="1" ht="28.5" customHeight="1" x14ac:dyDescent="0.25">
      <c r="A2365" s="1565" t="s">
        <v>4035</v>
      </c>
      <c r="B2365" s="1566" t="s">
        <v>9533</v>
      </c>
      <c r="C2365" s="1565" t="s">
        <v>1138</v>
      </c>
      <c r="D2365" s="1565">
        <v>10.46</v>
      </c>
      <c r="E2365" s="1565">
        <v>127.83</v>
      </c>
      <c r="F2365" s="1565" t="s">
        <v>51</v>
      </c>
      <c r="G2365" s="1565">
        <v>34.31</v>
      </c>
      <c r="H2365" s="1565">
        <v>419.38</v>
      </c>
      <c r="I2365" s="1565" t="s">
        <v>9531</v>
      </c>
      <c r="J2365" s="1566">
        <v>0</v>
      </c>
      <c r="K2365" s="1554"/>
    </row>
    <row r="2366" spans="1:11" s="793" customFormat="1" ht="28.5" customHeight="1" x14ac:dyDescent="0.25">
      <c r="A2366" s="1565" t="s">
        <v>4037</v>
      </c>
      <c r="B2366" s="1566" t="s">
        <v>4038</v>
      </c>
      <c r="C2366" s="1565" t="s">
        <v>1138</v>
      </c>
      <c r="D2366" s="1565">
        <v>10.46</v>
      </c>
      <c r="E2366" s="1565">
        <v>161.77000000000001</v>
      </c>
      <c r="F2366" s="1565" t="s">
        <v>51</v>
      </c>
      <c r="G2366" s="1565">
        <v>34.31</v>
      </c>
      <c r="H2366" s="1565">
        <v>530.75</v>
      </c>
      <c r="I2366" s="1565" t="s">
        <v>9531</v>
      </c>
      <c r="J2366" s="1566">
        <v>0</v>
      </c>
      <c r="K2366" s="1554"/>
    </row>
    <row r="2367" spans="1:11" s="793" customFormat="1" ht="28.5" customHeight="1" x14ac:dyDescent="0.25">
      <c r="A2367" s="1565" t="s">
        <v>4039</v>
      </c>
      <c r="B2367" s="1566" t="s">
        <v>4040</v>
      </c>
      <c r="C2367" s="1565" t="s">
        <v>6</v>
      </c>
      <c r="D2367" s="1565">
        <v>336.15</v>
      </c>
      <c r="E2367" s="1565">
        <v>869.23</v>
      </c>
      <c r="F2367" s="1565" t="s">
        <v>6</v>
      </c>
      <c r="G2367" s="1565">
        <v>336.15</v>
      </c>
      <c r="H2367" s="1565">
        <v>869.23</v>
      </c>
      <c r="I2367" s="1565" t="s">
        <v>9534</v>
      </c>
      <c r="J2367" s="1566">
        <v>0</v>
      </c>
      <c r="K2367" s="1554"/>
    </row>
    <row r="2368" spans="1:11" s="793" customFormat="1" ht="28.5" customHeight="1" x14ac:dyDescent="0.25">
      <c r="A2368" s="1565" t="s">
        <v>4041</v>
      </c>
      <c r="B2368" s="1566" t="s">
        <v>4042</v>
      </c>
      <c r="C2368" s="1565" t="s">
        <v>6</v>
      </c>
      <c r="D2368" s="1565">
        <v>597.6</v>
      </c>
      <c r="E2368" s="1565">
        <v>2541.6</v>
      </c>
      <c r="F2368" s="1565" t="s">
        <v>6</v>
      </c>
      <c r="G2368" s="1565">
        <v>597.6</v>
      </c>
      <c r="H2368" s="1565">
        <v>2541.6</v>
      </c>
      <c r="I2368" s="1565" t="s">
        <v>9535</v>
      </c>
      <c r="J2368" s="1566">
        <v>0</v>
      </c>
      <c r="K2368" s="1554"/>
    </row>
    <row r="2369" spans="1:11" s="793" customFormat="1" ht="28.5" customHeight="1" x14ac:dyDescent="0.25">
      <c r="A2369" s="1565" t="s">
        <v>4043</v>
      </c>
      <c r="B2369" s="1566" t="s">
        <v>4044</v>
      </c>
      <c r="C2369" s="1565" t="s">
        <v>6</v>
      </c>
      <c r="D2369" s="1565">
        <v>597.6</v>
      </c>
      <c r="E2369" s="1565">
        <v>2330.19</v>
      </c>
      <c r="F2369" s="1565" t="s">
        <v>6</v>
      </c>
      <c r="G2369" s="1565">
        <v>597.6</v>
      </c>
      <c r="H2369" s="1565">
        <v>2330.19</v>
      </c>
      <c r="I2369" s="1565" t="s">
        <v>9535</v>
      </c>
      <c r="J2369" s="1566">
        <v>0</v>
      </c>
      <c r="K2369" s="1554"/>
    </row>
    <row r="2370" spans="1:11" s="793" customFormat="1" ht="28.5" customHeight="1" x14ac:dyDescent="0.25">
      <c r="A2370" s="1565" t="s">
        <v>4045</v>
      </c>
      <c r="B2370" s="1566" t="s">
        <v>9536</v>
      </c>
      <c r="C2370" s="1565" t="s">
        <v>6</v>
      </c>
      <c r="D2370" s="1565">
        <v>597.6</v>
      </c>
      <c r="E2370" s="1565">
        <v>4485.6000000000004</v>
      </c>
      <c r="F2370" s="1565" t="s">
        <v>6</v>
      </c>
      <c r="G2370" s="1565">
        <v>597.6</v>
      </c>
      <c r="H2370" s="1565">
        <v>4485.6000000000004</v>
      </c>
      <c r="I2370" s="1565" t="s">
        <v>9535</v>
      </c>
      <c r="J2370" s="1566">
        <v>0</v>
      </c>
      <c r="K2370" s="1554"/>
    </row>
    <row r="2371" spans="1:11" s="793" customFormat="1" ht="28.5" customHeight="1" x14ac:dyDescent="0.25">
      <c r="A2371" s="1565" t="s">
        <v>9537</v>
      </c>
      <c r="B2371" s="1566" t="s">
        <v>9538</v>
      </c>
      <c r="C2371" s="1565" t="s">
        <v>89</v>
      </c>
      <c r="D2371" s="1565">
        <v>326.81</v>
      </c>
      <c r="E2371" s="1565">
        <v>29251.32</v>
      </c>
      <c r="F2371" s="1565" t="s">
        <v>89</v>
      </c>
      <c r="G2371" s="1565">
        <v>326.81</v>
      </c>
      <c r="H2371" s="1565">
        <v>29251.32</v>
      </c>
      <c r="I2371" s="1565" t="s">
        <v>9539</v>
      </c>
      <c r="J2371" s="1566">
        <v>0</v>
      </c>
      <c r="K2371" s="1554"/>
    </row>
    <row r="2372" spans="1:11" s="793" customFormat="1" ht="28.5" customHeight="1" x14ac:dyDescent="0.25">
      <c r="A2372" s="1565" t="s">
        <v>9540</v>
      </c>
      <c r="B2372" s="1566" t="s">
        <v>9541</v>
      </c>
      <c r="C2372" s="1565" t="s">
        <v>6</v>
      </c>
      <c r="D2372" s="1565">
        <v>373.5</v>
      </c>
      <c r="E2372" s="1565">
        <v>1224</v>
      </c>
      <c r="F2372" s="1565" t="s">
        <v>6</v>
      </c>
      <c r="G2372" s="1565">
        <v>373.5</v>
      </c>
      <c r="H2372" s="1565">
        <v>1224</v>
      </c>
      <c r="I2372" s="1565" t="s">
        <v>9542</v>
      </c>
      <c r="J2372" s="1566">
        <v>0</v>
      </c>
      <c r="K2372" s="1554"/>
    </row>
    <row r="2373" spans="1:11" s="793" customFormat="1" ht="28.5" customHeight="1" x14ac:dyDescent="0.25">
      <c r="A2373" s="1565" t="s">
        <v>4047</v>
      </c>
      <c r="B2373" s="1566" t="s">
        <v>4048</v>
      </c>
      <c r="C2373" s="1565" t="s">
        <v>6</v>
      </c>
      <c r="D2373" s="1565">
        <v>149.4</v>
      </c>
      <c r="E2373" s="1565">
        <v>2397.15</v>
      </c>
      <c r="F2373" s="1565" t="s">
        <v>6</v>
      </c>
      <c r="G2373" s="1565">
        <v>149.4</v>
      </c>
      <c r="H2373" s="1565">
        <v>2397.15</v>
      </c>
      <c r="I2373" s="1565" t="s">
        <v>9535</v>
      </c>
      <c r="J2373" s="1566">
        <v>0</v>
      </c>
      <c r="K2373" s="1554"/>
    </row>
    <row r="2374" spans="1:11" s="793" customFormat="1" ht="28.5" customHeight="1" x14ac:dyDescent="0.25">
      <c r="A2374" s="1565" t="s">
        <v>4049</v>
      </c>
      <c r="B2374" s="1566" t="s">
        <v>4050</v>
      </c>
      <c r="C2374" s="1565" t="s">
        <v>6</v>
      </c>
      <c r="D2374" s="1565">
        <v>149.4</v>
      </c>
      <c r="E2374" s="1565">
        <v>3551.4</v>
      </c>
      <c r="F2374" s="1565" t="s">
        <v>6</v>
      </c>
      <c r="G2374" s="1565">
        <v>149.4</v>
      </c>
      <c r="H2374" s="1565">
        <v>3551.4</v>
      </c>
      <c r="I2374" s="1565" t="s">
        <v>9535</v>
      </c>
      <c r="J2374" s="1566">
        <v>0</v>
      </c>
      <c r="K2374" s="1554"/>
    </row>
    <row r="2375" spans="1:11" s="793" customFormat="1" ht="28.5" customHeight="1" x14ac:dyDescent="0.25">
      <c r="A2375" s="1565" t="s">
        <v>4051</v>
      </c>
      <c r="B2375" s="1566" t="s">
        <v>4052</v>
      </c>
      <c r="C2375" s="1565" t="s">
        <v>6</v>
      </c>
      <c r="D2375" s="1565">
        <v>149.4</v>
      </c>
      <c r="E2375" s="1565">
        <v>5313.15</v>
      </c>
      <c r="F2375" s="1565" t="s">
        <v>6</v>
      </c>
      <c r="G2375" s="1565">
        <v>149.4</v>
      </c>
      <c r="H2375" s="1565">
        <v>5313.15</v>
      </c>
      <c r="I2375" s="1565" t="s">
        <v>9535</v>
      </c>
      <c r="J2375" s="1566">
        <v>0</v>
      </c>
      <c r="K2375" s="1554"/>
    </row>
    <row r="2376" spans="1:11" s="793" customFormat="1" ht="28.5" customHeight="1" x14ac:dyDescent="0.25">
      <c r="A2376" s="1565" t="s">
        <v>9543</v>
      </c>
      <c r="B2376" s="1566" t="s">
        <v>9544</v>
      </c>
      <c r="C2376" s="1565" t="s">
        <v>6</v>
      </c>
      <c r="D2376" s="1565">
        <v>747</v>
      </c>
      <c r="E2376" s="1565">
        <v>17757</v>
      </c>
      <c r="F2376" s="1565" t="s">
        <v>6</v>
      </c>
      <c r="G2376" s="1565">
        <v>747</v>
      </c>
      <c r="H2376" s="1565">
        <v>17757</v>
      </c>
      <c r="I2376" s="1565" t="s">
        <v>9535</v>
      </c>
      <c r="J2376" s="1566">
        <v>0</v>
      </c>
      <c r="K2376" s="1554"/>
    </row>
    <row r="2377" spans="1:11" s="793" customFormat="1" ht="28.5" customHeight="1" x14ac:dyDescent="0.25">
      <c r="A2377" s="1565" t="s">
        <v>9545</v>
      </c>
      <c r="B2377" s="1566" t="s">
        <v>9546</v>
      </c>
      <c r="C2377" s="1565" t="s">
        <v>6</v>
      </c>
      <c r="D2377" s="1565">
        <v>747</v>
      </c>
      <c r="E2377" s="1565">
        <v>29907</v>
      </c>
      <c r="F2377" s="1565" t="s">
        <v>6</v>
      </c>
      <c r="G2377" s="1565">
        <v>747</v>
      </c>
      <c r="H2377" s="1565">
        <v>29907</v>
      </c>
      <c r="I2377" s="1565" t="s">
        <v>9535</v>
      </c>
      <c r="J2377" s="1566">
        <v>0</v>
      </c>
      <c r="K2377" s="1554"/>
    </row>
    <row r="2378" spans="1:11" s="793" customFormat="1" ht="28.5" customHeight="1" x14ac:dyDescent="0.25">
      <c r="A2378" s="1565" t="s">
        <v>9547</v>
      </c>
      <c r="B2378" s="1566" t="s">
        <v>9548</v>
      </c>
      <c r="C2378" s="1565" t="s">
        <v>6</v>
      </c>
      <c r="D2378" s="1565">
        <v>747</v>
      </c>
      <c r="E2378" s="1565">
        <v>25047</v>
      </c>
      <c r="F2378" s="1565" t="s">
        <v>6</v>
      </c>
      <c r="G2378" s="1565">
        <v>747</v>
      </c>
      <c r="H2378" s="1565">
        <v>25047</v>
      </c>
      <c r="I2378" s="1565" t="s">
        <v>9535</v>
      </c>
      <c r="J2378" s="1566">
        <v>0</v>
      </c>
      <c r="K2378" s="1554"/>
    </row>
    <row r="2379" spans="1:11" s="793" customFormat="1" ht="28.5" customHeight="1" x14ac:dyDescent="0.25">
      <c r="A2379" s="1565" t="s">
        <v>9549</v>
      </c>
      <c r="B2379" s="1566" t="s">
        <v>9550</v>
      </c>
      <c r="C2379" s="1565" t="s">
        <v>6</v>
      </c>
      <c r="D2379" s="1565">
        <v>747</v>
      </c>
      <c r="E2379" s="1565">
        <v>15084</v>
      </c>
      <c r="F2379" s="1565" t="s">
        <v>6</v>
      </c>
      <c r="G2379" s="1565">
        <v>747</v>
      </c>
      <c r="H2379" s="1565">
        <v>15084</v>
      </c>
      <c r="I2379" s="1565" t="s">
        <v>9535</v>
      </c>
      <c r="J2379" s="1566">
        <v>0</v>
      </c>
      <c r="K2379" s="1554"/>
    </row>
    <row r="2380" spans="1:11" s="793" customFormat="1" ht="28.5" customHeight="1" x14ac:dyDescent="0.25">
      <c r="A2380" s="1565" t="s">
        <v>9551</v>
      </c>
      <c r="B2380" s="1566" t="s">
        <v>9552</v>
      </c>
      <c r="C2380" s="1565" t="s">
        <v>89</v>
      </c>
      <c r="D2380" s="1565">
        <v>326.81</v>
      </c>
      <c r="E2380" s="1565">
        <v>69285.570000000007</v>
      </c>
      <c r="F2380" s="1565" t="s">
        <v>89</v>
      </c>
      <c r="G2380" s="1565">
        <v>326.81</v>
      </c>
      <c r="H2380" s="1565">
        <v>69285.570000000007</v>
      </c>
      <c r="I2380" s="1565">
        <v>0</v>
      </c>
      <c r="J2380" s="1566">
        <v>0</v>
      </c>
      <c r="K2380" s="1554"/>
    </row>
    <row r="2381" spans="1:11" s="793" customFormat="1" ht="28.5" customHeight="1" x14ac:dyDescent="0.25">
      <c r="A2381" s="1565" t="s">
        <v>9553</v>
      </c>
      <c r="B2381" s="1566" t="s">
        <v>9554</v>
      </c>
      <c r="C2381" s="1565" t="s">
        <v>6</v>
      </c>
      <c r="D2381" s="1565">
        <v>44.82</v>
      </c>
      <c r="E2381" s="1565">
        <v>2353.3200000000002</v>
      </c>
      <c r="F2381" s="1565" t="s">
        <v>6</v>
      </c>
      <c r="G2381" s="1565">
        <v>44.82</v>
      </c>
      <c r="H2381" s="1565">
        <v>2353.3200000000002</v>
      </c>
      <c r="I2381" s="1565">
        <v>0</v>
      </c>
      <c r="J2381" s="1566">
        <v>0</v>
      </c>
      <c r="K2381" s="1554"/>
    </row>
    <row r="2382" spans="1:11" s="793" customFormat="1" ht="28.5" customHeight="1" x14ac:dyDescent="0.25">
      <c r="A2382" s="1565" t="s">
        <v>9555</v>
      </c>
      <c r="B2382" s="1566" t="s">
        <v>9556</v>
      </c>
      <c r="C2382" s="1565" t="s">
        <v>6</v>
      </c>
      <c r="D2382" s="1565">
        <v>44.82</v>
      </c>
      <c r="E2382" s="1565">
        <v>6119.82</v>
      </c>
      <c r="F2382" s="1565" t="s">
        <v>6</v>
      </c>
      <c r="G2382" s="1565">
        <v>44.82</v>
      </c>
      <c r="H2382" s="1565">
        <v>6119.82</v>
      </c>
      <c r="I2382" s="1565">
        <v>0</v>
      </c>
      <c r="J2382" s="1566">
        <v>0</v>
      </c>
      <c r="K2382" s="1554"/>
    </row>
    <row r="2383" spans="1:11" s="793" customFormat="1" ht="28.5" customHeight="1" x14ac:dyDescent="0.25">
      <c r="A2383" s="1565" t="s">
        <v>9557</v>
      </c>
      <c r="B2383" s="1566" t="s">
        <v>9558</v>
      </c>
      <c r="C2383" s="1565" t="s">
        <v>6</v>
      </c>
      <c r="D2383" s="1565">
        <v>44.82</v>
      </c>
      <c r="E2383" s="1565">
        <v>60794.82</v>
      </c>
      <c r="F2383" s="1565" t="s">
        <v>6</v>
      </c>
      <c r="G2383" s="1565">
        <v>44.82</v>
      </c>
      <c r="H2383" s="1565">
        <v>60794.82</v>
      </c>
      <c r="I2383" s="1565">
        <v>0</v>
      </c>
      <c r="J2383" s="1566">
        <v>0</v>
      </c>
      <c r="K2383" s="1554"/>
    </row>
    <row r="2384" spans="1:11" s="793" customFormat="1" ht="28.5" customHeight="1" x14ac:dyDescent="0.25">
      <c r="A2384" s="1565" t="s">
        <v>9559</v>
      </c>
      <c r="B2384" s="1566" t="s">
        <v>9560</v>
      </c>
      <c r="C2384" s="1565" t="s">
        <v>89</v>
      </c>
      <c r="D2384" s="1565">
        <v>44.82</v>
      </c>
      <c r="E2384" s="1565">
        <v>6119.82</v>
      </c>
      <c r="F2384" s="1565" t="s">
        <v>89</v>
      </c>
      <c r="G2384" s="1565">
        <v>44.82</v>
      </c>
      <c r="H2384" s="1565">
        <v>6119.82</v>
      </c>
      <c r="I2384" s="1565">
        <v>0</v>
      </c>
      <c r="J2384" s="1566">
        <v>0</v>
      </c>
      <c r="K2384" s="1554"/>
    </row>
    <row r="2385" spans="1:11" s="793" customFormat="1" ht="28.5" customHeight="1" x14ac:dyDescent="0.25">
      <c r="A2385" s="1565" t="s">
        <v>9561</v>
      </c>
      <c r="B2385" s="1566" t="s">
        <v>9562</v>
      </c>
      <c r="C2385" s="1565" t="s">
        <v>6</v>
      </c>
      <c r="D2385" s="1565">
        <v>44.82</v>
      </c>
      <c r="E2385" s="1565">
        <v>834.57</v>
      </c>
      <c r="F2385" s="1565" t="s">
        <v>6</v>
      </c>
      <c r="G2385" s="1565">
        <v>44.82</v>
      </c>
      <c r="H2385" s="1565">
        <v>834.57</v>
      </c>
      <c r="I2385" s="1565">
        <v>0</v>
      </c>
      <c r="J2385" s="1566">
        <v>0</v>
      </c>
      <c r="K2385" s="1554"/>
    </row>
    <row r="2386" spans="1:11" s="793" customFormat="1" ht="28.5" customHeight="1" x14ac:dyDescent="0.25">
      <c r="A2386" s="1565" t="s">
        <v>9563</v>
      </c>
      <c r="B2386" s="1566" t="s">
        <v>9564</v>
      </c>
      <c r="C2386" s="1565" t="s">
        <v>6</v>
      </c>
      <c r="D2386" s="1565">
        <v>44.82</v>
      </c>
      <c r="E2386" s="1565">
        <v>1077.57</v>
      </c>
      <c r="F2386" s="1565" t="s">
        <v>6</v>
      </c>
      <c r="G2386" s="1565">
        <v>44.82</v>
      </c>
      <c r="H2386" s="1565">
        <v>1077.57</v>
      </c>
      <c r="I2386" s="1565">
        <v>0</v>
      </c>
      <c r="J2386" s="1566">
        <v>0</v>
      </c>
      <c r="K2386" s="1554"/>
    </row>
    <row r="2387" spans="1:11" s="793" customFormat="1" ht="28.5" customHeight="1" x14ac:dyDescent="0.25">
      <c r="A2387" s="1565" t="s">
        <v>9565</v>
      </c>
      <c r="B2387" s="1566" t="s">
        <v>9566</v>
      </c>
      <c r="C2387" s="1565" t="s">
        <v>6</v>
      </c>
      <c r="D2387" s="1565">
        <v>44.82</v>
      </c>
      <c r="E2387" s="1565">
        <v>1806.57</v>
      </c>
      <c r="F2387" s="1565" t="s">
        <v>6</v>
      </c>
      <c r="G2387" s="1565">
        <v>44.82</v>
      </c>
      <c r="H2387" s="1565">
        <v>1806.57</v>
      </c>
      <c r="I2387" s="1565">
        <v>0</v>
      </c>
      <c r="J2387" s="1566">
        <v>0</v>
      </c>
      <c r="K2387" s="1554"/>
    </row>
    <row r="2388" spans="1:11" s="793" customFormat="1" ht="28.5" customHeight="1" x14ac:dyDescent="0.25">
      <c r="A2388" s="1565" t="s">
        <v>9567</v>
      </c>
      <c r="B2388" s="1566" t="s">
        <v>9568</v>
      </c>
      <c r="C2388" s="1565" t="s">
        <v>6</v>
      </c>
      <c r="D2388" s="1565">
        <v>44.82</v>
      </c>
      <c r="E2388" s="1565">
        <v>956.07</v>
      </c>
      <c r="F2388" s="1565" t="s">
        <v>6</v>
      </c>
      <c r="G2388" s="1565">
        <v>44.82</v>
      </c>
      <c r="H2388" s="1565">
        <v>956.07</v>
      </c>
      <c r="I2388" s="1565">
        <v>0</v>
      </c>
      <c r="J2388" s="1566">
        <v>0</v>
      </c>
      <c r="K2388" s="1554"/>
    </row>
    <row r="2389" spans="1:11" s="793" customFormat="1" ht="28.5" customHeight="1" x14ac:dyDescent="0.25">
      <c r="A2389" s="1565" t="s">
        <v>9569</v>
      </c>
      <c r="B2389" s="1566" t="s">
        <v>9570</v>
      </c>
      <c r="C2389" s="1565" t="s">
        <v>6</v>
      </c>
      <c r="D2389" s="1565">
        <v>44.82</v>
      </c>
      <c r="E2389" s="1565">
        <v>1065.42</v>
      </c>
      <c r="F2389" s="1565" t="s">
        <v>6</v>
      </c>
      <c r="G2389" s="1565">
        <v>44.82</v>
      </c>
      <c r="H2389" s="1565">
        <v>1065.42</v>
      </c>
      <c r="I2389" s="1565">
        <v>0</v>
      </c>
      <c r="J2389" s="1566">
        <v>0</v>
      </c>
      <c r="K2389" s="1554"/>
    </row>
    <row r="2390" spans="1:11" s="793" customFormat="1" ht="28.5" customHeight="1" x14ac:dyDescent="0.25">
      <c r="A2390" s="1565" t="s">
        <v>9571</v>
      </c>
      <c r="B2390" s="1566" t="s">
        <v>9572</v>
      </c>
      <c r="C2390" s="1565" t="s">
        <v>6</v>
      </c>
      <c r="D2390" s="1565">
        <v>44.82</v>
      </c>
      <c r="E2390" s="1565">
        <v>5390.82</v>
      </c>
      <c r="F2390" s="1565" t="s">
        <v>6</v>
      </c>
      <c r="G2390" s="1565">
        <v>44.82</v>
      </c>
      <c r="H2390" s="1565">
        <v>5390.82</v>
      </c>
      <c r="I2390" s="1565">
        <v>0</v>
      </c>
      <c r="J2390" s="1566">
        <v>0</v>
      </c>
      <c r="K2390" s="1554"/>
    </row>
    <row r="2391" spans="1:11" s="793" customFormat="1" ht="28.5" customHeight="1" x14ac:dyDescent="0.25">
      <c r="A2391" s="1565" t="s">
        <v>9573</v>
      </c>
      <c r="B2391" s="1566" t="s">
        <v>9574</v>
      </c>
      <c r="C2391" s="1565" t="s">
        <v>6</v>
      </c>
      <c r="D2391" s="1565">
        <v>44.82</v>
      </c>
      <c r="E2391" s="1565">
        <v>2110.3200000000002</v>
      </c>
      <c r="F2391" s="1565" t="s">
        <v>6</v>
      </c>
      <c r="G2391" s="1565">
        <v>44.82</v>
      </c>
      <c r="H2391" s="1565">
        <v>2110.3200000000002</v>
      </c>
      <c r="I2391" s="1565">
        <v>0</v>
      </c>
      <c r="J2391" s="1566">
        <v>0</v>
      </c>
      <c r="K2391" s="1554"/>
    </row>
    <row r="2392" spans="1:11" s="793" customFormat="1" ht="28.5" customHeight="1" x14ac:dyDescent="0.25">
      <c r="A2392" s="1565" t="s">
        <v>9575</v>
      </c>
      <c r="B2392" s="1566" t="s">
        <v>9576</v>
      </c>
      <c r="C2392" s="1565" t="s">
        <v>6</v>
      </c>
      <c r="D2392" s="1565">
        <v>44.82</v>
      </c>
      <c r="E2392" s="1565">
        <v>6119.82</v>
      </c>
      <c r="F2392" s="1565" t="s">
        <v>6</v>
      </c>
      <c r="G2392" s="1565">
        <v>44.82</v>
      </c>
      <c r="H2392" s="1565">
        <v>6119.82</v>
      </c>
      <c r="I2392" s="1565">
        <v>0</v>
      </c>
      <c r="J2392" s="1566">
        <v>0</v>
      </c>
      <c r="K2392" s="1554"/>
    </row>
    <row r="2393" spans="1:11" s="793" customFormat="1" ht="28.5" customHeight="1" x14ac:dyDescent="0.25">
      <c r="A2393" s="1565" t="s">
        <v>9577</v>
      </c>
      <c r="B2393" s="1566" t="s">
        <v>9578</v>
      </c>
      <c r="C2393" s="1565" t="s">
        <v>6</v>
      </c>
      <c r="D2393" s="1565">
        <v>44.82</v>
      </c>
      <c r="E2393" s="1565">
        <v>2596.3200000000002</v>
      </c>
      <c r="F2393" s="1565" t="s">
        <v>6</v>
      </c>
      <c r="G2393" s="1565">
        <v>44.82</v>
      </c>
      <c r="H2393" s="1565">
        <v>2596.3200000000002</v>
      </c>
      <c r="I2393" s="1565">
        <v>0</v>
      </c>
      <c r="J2393" s="1566">
        <v>0</v>
      </c>
      <c r="K2393" s="1554"/>
    </row>
    <row r="2394" spans="1:11" s="793" customFormat="1" ht="28.5" customHeight="1" x14ac:dyDescent="0.25">
      <c r="A2394" s="1565" t="s">
        <v>9579</v>
      </c>
      <c r="B2394" s="1566" t="s">
        <v>9580</v>
      </c>
      <c r="C2394" s="1565" t="s">
        <v>6</v>
      </c>
      <c r="D2394" s="1565">
        <v>44.82</v>
      </c>
      <c r="E2394" s="1565">
        <v>2839.32</v>
      </c>
      <c r="F2394" s="1565" t="s">
        <v>6</v>
      </c>
      <c r="G2394" s="1565">
        <v>44.82</v>
      </c>
      <c r="H2394" s="1565">
        <v>2839.32</v>
      </c>
      <c r="I2394" s="1565">
        <v>0</v>
      </c>
      <c r="J2394" s="1566">
        <v>0</v>
      </c>
      <c r="K2394" s="1554"/>
    </row>
    <row r="2395" spans="1:11" s="793" customFormat="1" ht="28.5" customHeight="1" x14ac:dyDescent="0.25">
      <c r="A2395" s="1565" t="s">
        <v>9581</v>
      </c>
      <c r="B2395" s="1566" t="s">
        <v>9582</v>
      </c>
      <c r="C2395" s="1565" t="s">
        <v>6</v>
      </c>
      <c r="D2395" s="1565">
        <v>44.82</v>
      </c>
      <c r="E2395" s="1565">
        <v>15353.82</v>
      </c>
      <c r="F2395" s="1565" t="s">
        <v>6</v>
      </c>
      <c r="G2395" s="1565">
        <v>44.82</v>
      </c>
      <c r="H2395" s="1565">
        <v>15353.82</v>
      </c>
      <c r="I2395" s="1565">
        <v>0</v>
      </c>
      <c r="J2395" s="1566">
        <v>0</v>
      </c>
      <c r="K2395" s="1554"/>
    </row>
    <row r="2396" spans="1:11" s="793" customFormat="1" ht="28.5" customHeight="1" x14ac:dyDescent="0.25">
      <c r="A2396" s="1565" t="s">
        <v>9583</v>
      </c>
      <c r="B2396" s="1566" t="s">
        <v>9584</v>
      </c>
      <c r="C2396" s="1565" t="s">
        <v>6</v>
      </c>
      <c r="D2396" s="1565">
        <v>44.82</v>
      </c>
      <c r="E2396" s="1565">
        <v>4540.32</v>
      </c>
      <c r="F2396" s="1565" t="s">
        <v>6</v>
      </c>
      <c r="G2396" s="1565">
        <v>44.82</v>
      </c>
      <c r="H2396" s="1565">
        <v>4540.32</v>
      </c>
      <c r="I2396" s="1565">
        <v>0</v>
      </c>
      <c r="J2396" s="1566">
        <v>0</v>
      </c>
      <c r="K2396" s="1554"/>
    </row>
    <row r="2397" spans="1:11" s="793" customFormat="1" ht="28.5" customHeight="1" x14ac:dyDescent="0.25">
      <c r="A2397" s="1565" t="s">
        <v>9585</v>
      </c>
      <c r="B2397" s="1566" t="s">
        <v>9586</v>
      </c>
      <c r="C2397" s="1565" t="s">
        <v>6</v>
      </c>
      <c r="D2397" s="1565">
        <v>44.82</v>
      </c>
      <c r="E2397" s="1565">
        <v>10250.82</v>
      </c>
      <c r="F2397" s="1565" t="s">
        <v>6</v>
      </c>
      <c r="G2397" s="1565">
        <v>44.82</v>
      </c>
      <c r="H2397" s="1565">
        <v>10250.82</v>
      </c>
      <c r="I2397" s="1565">
        <v>0</v>
      </c>
      <c r="J2397" s="1566">
        <v>0</v>
      </c>
      <c r="K2397" s="1554"/>
    </row>
    <row r="2398" spans="1:11" s="793" customFormat="1" ht="28.5" customHeight="1" x14ac:dyDescent="0.25">
      <c r="A2398" s="1565" t="s">
        <v>9587</v>
      </c>
      <c r="B2398" s="1566" t="s">
        <v>9588</v>
      </c>
      <c r="C2398" s="1565" t="s">
        <v>6</v>
      </c>
      <c r="D2398" s="1565">
        <v>44.82</v>
      </c>
      <c r="E2398" s="1565">
        <v>32849.82</v>
      </c>
      <c r="F2398" s="1565" t="s">
        <v>6</v>
      </c>
      <c r="G2398" s="1565">
        <v>44.82</v>
      </c>
      <c r="H2398" s="1565">
        <v>32849.82</v>
      </c>
      <c r="I2398" s="1565">
        <v>0</v>
      </c>
      <c r="J2398" s="1566">
        <v>0</v>
      </c>
      <c r="K2398" s="1554"/>
    </row>
    <row r="2399" spans="1:11" s="793" customFormat="1" ht="28.5" customHeight="1" x14ac:dyDescent="0.25">
      <c r="A2399" s="1565" t="s">
        <v>9589</v>
      </c>
      <c r="B2399" s="1566" t="s">
        <v>9590</v>
      </c>
      <c r="C2399" s="1565" t="s">
        <v>89</v>
      </c>
      <c r="D2399" s="1565">
        <v>186.75</v>
      </c>
      <c r="E2399" s="1565">
        <v>1644.75</v>
      </c>
      <c r="F2399" s="1565" t="s">
        <v>89</v>
      </c>
      <c r="G2399" s="1565">
        <v>186.75</v>
      </c>
      <c r="H2399" s="1565">
        <v>1644.75</v>
      </c>
      <c r="I2399" s="1565">
        <v>0</v>
      </c>
      <c r="J2399" s="1566">
        <v>0</v>
      </c>
      <c r="K2399" s="1554"/>
    </row>
    <row r="2400" spans="1:11" s="793" customFormat="1" ht="28.5" customHeight="1" x14ac:dyDescent="0.25">
      <c r="A2400" s="1565" t="s">
        <v>9591</v>
      </c>
      <c r="B2400" s="1566" t="s">
        <v>9592</v>
      </c>
      <c r="C2400" s="1565" t="s">
        <v>89</v>
      </c>
      <c r="D2400" s="1565">
        <v>186.75</v>
      </c>
      <c r="E2400" s="1565">
        <v>4317.75</v>
      </c>
      <c r="F2400" s="1565" t="s">
        <v>89</v>
      </c>
      <c r="G2400" s="1565">
        <v>186.75</v>
      </c>
      <c r="H2400" s="1565">
        <v>4317.75</v>
      </c>
      <c r="I2400" s="1565">
        <v>0</v>
      </c>
      <c r="J2400" s="1566">
        <v>0</v>
      </c>
      <c r="K2400" s="1554"/>
    </row>
    <row r="2401" spans="1:11" s="793" customFormat="1" ht="28.5" customHeight="1" x14ac:dyDescent="0.25">
      <c r="A2401" s="1565" t="s">
        <v>9593</v>
      </c>
      <c r="B2401" s="1566" t="s">
        <v>9594</v>
      </c>
      <c r="C2401" s="1565" t="s">
        <v>89</v>
      </c>
      <c r="D2401" s="1565">
        <v>186.75</v>
      </c>
      <c r="E2401" s="1565">
        <v>4317.75</v>
      </c>
      <c r="F2401" s="1565" t="s">
        <v>89</v>
      </c>
      <c r="G2401" s="1565">
        <v>186.75</v>
      </c>
      <c r="H2401" s="1565">
        <v>4317.75</v>
      </c>
      <c r="I2401" s="1565">
        <v>0</v>
      </c>
      <c r="J2401" s="1566">
        <v>0</v>
      </c>
      <c r="K2401" s="1554"/>
    </row>
    <row r="2402" spans="1:11" s="793" customFormat="1" ht="28.5" customHeight="1" x14ac:dyDescent="0.25">
      <c r="A2402" s="1565" t="s">
        <v>9595</v>
      </c>
      <c r="B2402" s="1566" t="s">
        <v>9596</v>
      </c>
      <c r="C2402" s="1565" t="s">
        <v>89</v>
      </c>
      <c r="D2402" s="1565">
        <v>186.75</v>
      </c>
      <c r="E2402" s="1565">
        <v>3406.5</v>
      </c>
      <c r="F2402" s="1565" t="s">
        <v>89</v>
      </c>
      <c r="G2402" s="1565">
        <v>186.75</v>
      </c>
      <c r="H2402" s="1565">
        <v>3406.5</v>
      </c>
      <c r="I2402" s="1565">
        <v>0</v>
      </c>
      <c r="J2402" s="1566">
        <v>0</v>
      </c>
      <c r="K2402" s="1554"/>
    </row>
    <row r="2403" spans="1:11" s="793" customFormat="1" ht="28.5" customHeight="1" x14ac:dyDescent="0.25">
      <c r="A2403" s="1565" t="s">
        <v>9597</v>
      </c>
      <c r="B2403" s="1566" t="s">
        <v>9598</v>
      </c>
      <c r="C2403" s="1565" t="s">
        <v>89</v>
      </c>
      <c r="D2403" s="1565">
        <v>186.75</v>
      </c>
      <c r="E2403" s="1565">
        <v>2373.75</v>
      </c>
      <c r="F2403" s="1565" t="s">
        <v>89</v>
      </c>
      <c r="G2403" s="1565">
        <v>186.75</v>
      </c>
      <c r="H2403" s="1565">
        <v>2373.75</v>
      </c>
      <c r="I2403" s="1565">
        <v>0</v>
      </c>
      <c r="J2403" s="1566">
        <v>0</v>
      </c>
      <c r="K2403" s="1554"/>
    </row>
    <row r="2404" spans="1:11" s="793" customFormat="1" ht="28.5" customHeight="1" x14ac:dyDescent="0.25">
      <c r="A2404" s="1565" t="s">
        <v>9599</v>
      </c>
      <c r="B2404" s="1566" t="s">
        <v>9600</v>
      </c>
      <c r="C2404" s="1565" t="s">
        <v>89</v>
      </c>
      <c r="D2404" s="1565">
        <v>186.75</v>
      </c>
      <c r="E2404" s="1565">
        <v>1887.75</v>
      </c>
      <c r="F2404" s="1565" t="s">
        <v>89</v>
      </c>
      <c r="G2404" s="1565">
        <v>186.75</v>
      </c>
      <c r="H2404" s="1565">
        <v>1887.75</v>
      </c>
      <c r="I2404" s="1565">
        <v>0</v>
      </c>
      <c r="J2404" s="1566">
        <v>0</v>
      </c>
      <c r="K2404" s="1554"/>
    </row>
    <row r="2405" spans="1:11" s="793" customFormat="1" ht="28.5" customHeight="1" x14ac:dyDescent="0.25">
      <c r="A2405" s="1565" t="s">
        <v>9601</v>
      </c>
      <c r="B2405" s="1566" t="s">
        <v>9602</v>
      </c>
      <c r="C2405" s="1565" t="s">
        <v>89</v>
      </c>
      <c r="D2405" s="1565">
        <v>186.75</v>
      </c>
      <c r="E2405" s="1565">
        <v>2009.25</v>
      </c>
      <c r="F2405" s="1565" t="s">
        <v>89</v>
      </c>
      <c r="G2405" s="1565">
        <v>186.75</v>
      </c>
      <c r="H2405" s="1565">
        <v>2009.25</v>
      </c>
      <c r="I2405" s="1565">
        <v>0</v>
      </c>
      <c r="J2405" s="1566">
        <v>0</v>
      </c>
      <c r="K2405" s="1554"/>
    </row>
    <row r="2406" spans="1:11" s="793" customFormat="1" ht="28.5" customHeight="1" x14ac:dyDescent="0.25">
      <c r="A2406" s="1565" t="s">
        <v>9603</v>
      </c>
      <c r="B2406" s="1566" t="s">
        <v>9604</v>
      </c>
      <c r="C2406" s="1565" t="s">
        <v>89</v>
      </c>
      <c r="D2406" s="1565">
        <v>186.75</v>
      </c>
      <c r="E2406" s="1565">
        <v>2738.25</v>
      </c>
      <c r="F2406" s="1565" t="s">
        <v>89</v>
      </c>
      <c r="G2406" s="1565">
        <v>186.75</v>
      </c>
      <c r="H2406" s="1565">
        <v>2738.25</v>
      </c>
      <c r="I2406" s="1565">
        <v>0</v>
      </c>
      <c r="J2406" s="1566">
        <v>0</v>
      </c>
      <c r="K2406" s="1554"/>
    </row>
    <row r="2407" spans="1:11" s="793" customFormat="1" ht="28.5" customHeight="1" x14ac:dyDescent="0.25">
      <c r="A2407" s="1565" t="s">
        <v>9605</v>
      </c>
      <c r="B2407" s="1566" t="s">
        <v>9606</v>
      </c>
      <c r="C2407" s="1565" t="s">
        <v>89</v>
      </c>
      <c r="D2407" s="1565">
        <v>186.75</v>
      </c>
      <c r="E2407" s="1565">
        <v>3588.75</v>
      </c>
      <c r="F2407" s="1565" t="s">
        <v>89</v>
      </c>
      <c r="G2407" s="1565">
        <v>186.75</v>
      </c>
      <c r="H2407" s="1565">
        <v>3588.75</v>
      </c>
      <c r="I2407" s="1565">
        <v>0</v>
      </c>
      <c r="J2407" s="1566">
        <v>0</v>
      </c>
      <c r="K2407" s="1554"/>
    </row>
    <row r="2408" spans="1:11" s="793" customFormat="1" ht="28.5" customHeight="1" x14ac:dyDescent="0.25">
      <c r="A2408" s="1565" t="s">
        <v>9607</v>
      </c>
      <c r="B2408" s="1566" t="s">
        <v>9608</v>
      </c>
      <c r="C2408" s="1565" t="s">
        <v>89</v>
      </c>
      <c r="D2408" s="1565">
        <v>186.75</v>
      </c>
      <c r="E2408" s="1565">
        <v>4074.75</v>
      </c>
      <c r="F2408" s="1565" t="s">
        <v>89</v>
      </c>
      <c r="G2408" s="1565">
        <v>186.75</v>
      </c>
      <c r="H2408" s="1565">
        <v>4074.75</v>
      </c>
      <c r="I2408" s="1565">
        <v>0</v>
      </c>
      <c r="J2408" s="1566">
        <v>0</v>
      </c>
      <c r="K2408" s="1554"/>
    </row>
    <row r="2409" spans="1:11" s="793" customFormat="1" ht="28.5" customHeight="1" x14ac:dyDescent="0.25">
      <c r="A2409" s="1565" t="s">
        <v>9609</v>
      </c>
      <c r="B2409" s="1566" t="s">
        <v>9610</v>
      </c>
      <c r="C2409" s="1565" t="s">
        <v>89</v>
      </c>
      <c r="D2409" s="1565">
        <v>186.75</v>
      </c>
      <c r="E2409" s="1565">
        <v>1644.75</v>
      </c>
      <c r="F2409" s="1565" t="s">
        <v>89</v>
      </c>
      <c r="G2409" s="1565">
        <v>186.75</v>
      </c>
      <c r="H2409" s="1565">
        <v>1644.75</v>
      </c>
      <c r="I2409" s="1565">
        <v>0</v>
      </c>
      <c r="J2409" s="1566">
        <v>0</v>
      </c>
      <c r="K2409" s="1554"/>
    </row>
    <row r="2410" spans="1:11" s="793" customFormat="1" ht="28.5" customHeight="1" x14ac:dyDescent="0.25">
      <c r="A2410" s="1565" t="s">
        <v>9611</v>
      </c>
      <c r="B2410" s="1566" t="s">
        <v>9612</v>
      </c>
      <c r="C2410" s="1565" t="s">
        <v>89</v>
      </c>
      <c r="D2410" s="1565">
        <v>186.75</v>
      </c>
      <c r="E2410" s="1565">
        <v>2130.75</v>
      </c>
      <c r="F2410" s="1565" t="s">
        <v>89</v>
      </c>
      <c r="G2410" s="1565">
        <v>186.75</v>
      </c>
      <c r="H2410" s="1565">
        <v>2130.75</v>
      </c>
      <c r="I2410" s="1565">
        <v>0</v>
      </c>
      <c r="J2410" s="1566">
        <v>0</v>
      </c>
      <c r="K2410" s="1554"/>
    </row>
    <row r="2411" spans="1:11" s="793" customFormat="1" ht="28.5" customHeight="1" x14ac:dyDescent="0.25">
      <c r="A2411" s="1565" t="s">
        <v>9613</v>
      </c>
      <c r="B2411" s="1566" t="s">
        <v>9614</v>
      </c>
      <c r="C2411" s="1565" t="s">
        <v>89</v>
      </c>
      <c r="D2411" s="1565">
        <v>186.75</v>
      </c>
      <c r="E2411" s="1565">
        <v>7233.75</v>
      </c>
      <c r="F2411" s="1565" t="s">
        <v>89</v>
      </c>
      <c r="G2411" s="1565">
        <v>186.75</v>
      </c>
      <c r="H2411" s="1565">
        <v>7233.75</v>
      </c>
      <c r="I2411" s="1565">
        <v>0</v>
      </c>
      <c r="J2411" s="1566">
        <v>0</v>
      </c>
      <c r="K2411" s="1554"/>
    </row>
    <row r="2412" spans="1:11" s="793" customFormat="1" ht="28.5" customHeight="1" x14ac:dyDescent="0.25">
      <c r="A2412" s="1565" t="s">
        <v>9615</v>
      </c>
      <c r="B2412" s="1566" t="s">
        <v>9616</v>
      </c>
      <c r="C2412" s="1565" t="s">
        <v>89</v>
      </c>
      <c r="D2412" s="1565">
        <v>186.75</v>
      </c>
      <c r="E2412" s="1565">
        <v>4074.75</v>
      </c>
      <c r="F2412" s="1565" t="s">
        <v>89</v>
      </c>
      <c r="G2412" s="1565">
        <v>186.75</v>
      </c>
      <c r="H2412" s="1565">
        <v>4074.75</v>
      </c>
      <c r="I2412" s="1565">
        <v>0</v>
      </c>
      <c r="J2412" s="1566">
        <v>0</v>
      </c>
      <c r="K2412" s="1554"/>
    </row>
    <row r="2413" spans="1:11" s="793" customFormat="1" ht="28.5" customHeight="1" x14ac:dyDescent="0.25">
      <c r="A2413" s="1565" t="s">
        <v>9617</v>
      </c>
      <c r="B2413" s="1566" t="s">
        <v>9618</v>
      </c>
      <c r="C2413" s="1565" t="s">
        <v>89</v>
      </c>
      <c r="D2413" s="1565">
        <v>186.75</v>
      </c>
      <c r="E2413" s="1565">
        <v>4385.79</v>
      </c>
      <c r="F2413" s="1565" t="s">
        <v>89</v>
      </c>
      <c r="G2413" s="1565">
        <v>186.75</v>
      </c>
      <c r="H2413" s="1565">
        <v>4385.79</v>
      </c>
      <c r="I2413" s="1565">
        <v>0</v>
      </c>
      <c r="J2413" s="1566">
        <v>0</v>
      </c>
      <c r="K2413" s="1554"/>
    </row>
    <row r="2414" spans="1:11" s="793" customFormat="1" ht="28.5" customHeight="1" x14ac:dyDescent="0.25">
      <c r="A2414" s="1565" t="s">
        <v>9619</v>
      </c>
      <c r="B2414" s="1566" t="s">
        <v>9620</v>
      </c>
      <c r="C2414" s="1565" t="s">
        <v>6</v>
      </c>
      <c r="D2414" s="1565">
        <v>186.75</v>
      </c>
      <c r="E2414" s="1565">
        <v>3102.75</v>
      </c>
      <c r="F2414" s="1565" t="s">
        <v>6</v>
      </c>
      <c r="G2414" s="1565">
        <v>186.75</v>
      </c>
      <c r="H2414" s="1565">
        <v>3102.75</v>
      </c>
      <c r="I2414" s="1565">
        <v>0</v>
      </c>
      <c r="J2414" s="1566">
        <v>0</v>
      </c>
      <c r="K2414" s="1554"/>
    </row>
    <row r="2415" spans="1:11" s="793" customFormat="1" ht="28.5" customHeight="1" x14ac:dyDescent="0.25">
      <c r="A2415" s="1565" t="s">
        <v>9621</v>
      </c>
      <c r="B2415" s="1566" t="s">
        <v>9622</v>
      </c>
      <c r="C2415" s="1565" t="s">
        <v>6</v>
      </c>
      <c r="D2415" s="1565">
        <v>37.35</v>
      </c>
      <c r="E2415" s="1565">
        <v>5504.85</v>
      </c>
      <c r="F2415" s="1565" t="s">
        <v>6</v>
      </c>
      <c r="G2415" s="1565">
        <v>37.35</v>
      </c>
      <c r="H2415" s="1565">
        <v>5504.85</v>
      </c>
      <c r="I2415" s="1565">
        <v>0</v>
      </c>
      <c r="J2415" s="1566">
        <v>0</v>
      </c>
      <c r="K2415" s="1554"/>
    </row>
    <row r="2416" spans="1:11" s="793" customFormat="1" ht="28.5" customHeight="1" x14ac:dyDescent="0.25">
      <c r="A2416" s="1565" t="s">
        <v>9623</v>
      </c>
      <c r="B2416" s="1566" t="s">
        <v>9624</v>
      </c>
      <c r="C2416" s="1565" t="s">
        <v>6</v>
      </c>
      <c r="D2416" s="1565">
        <v>37.35</v>
      </c>
      <c r="E2416" s="1565">
        <v>1495.35</v>
      </c>
      <c r="F2416" s="1565" t="s">
        <v>6</v>
      </c>
      <c r="G2416" s="1565">
        <v>37.35</v>
      </c>
      <c r="H2416" s="1565">
        <v>1495.35</v>
      </c>
      <c r="I2416" s="1565">
        <v>0</v>
      </c>
      <c r="J2416" s="1566">
        <v>0</v>
      </c>
      <c r="K2416" s="1554"/>
    </row>
    <row r="2417" spans="1:11" s="793" customFormat="1" ht="28.5" customHeight="1" x14ac:dyDescent="0.25">
      <c r="A2417" s="1565" t="s">
        <v>9625</v>
      </c>
      <c r="B2417" s="1566" t="s">
        <v>9626</v>
      </c>
      <c r="C2417" s="1565" t="s">
        <v>6</v>
      </c>
      <c r="D2417" s="1565">
        <v>37.35</v>
      </c>
      <c r="E2417" s="1565">
        <v>341.1</v>
      </c>
      <c r="F2417" s="1565" t="s">
        <v>6</v>
      </c>
      <c r="G2417" s="1565">
        <v>37.35</v>
      </c>
      <c r="H2417" s="1565">
        <v>341.1</v>
      </c>
      <c r="I2417" s="1565">
        <v>0</v>
      </c>
      <c r="J2417" s="1566">
        <v>0</v>
      </c>
      <c r="K2417" s="1554"/>
    </row>
    <row r="2418" spans="1:11" s="793" customFormat="1" ht="28.5" customHeight="1" x14ac:dyDescent="0.25">
      <c r="A2418" s="1565" t="s">
        <v>9627</v>
      </c>
      <c r="B2418" s="1566" t="s">
        <v>9628</v>
      </c>
      <c r="C2418" s="1565" t="s">
        <v>6</v>
      </c>
      <c r="D2418" s="1565">
        <v>37.35</v>
      </c>
      <c r="E2418" s="1565">
        <v>341.1</v>
      </c>
      <c r="F2418" s="1565" t="s">
        <v>6</v>
      </c>
      <c r="G2418" s="1565">
        <v>37.35</v>
      </c>
      <c r="H2418" s="1565">
        <v>341.1</v>
      </c>
      <c r="I2418" s="1565">
        <v>0</v>
      </c>
      <c r="J2418" s="1566">
        <v>0</v>
      </c>
      <c r="K2418" s="1554"/>
    </row>
    <row r="2419" spans="1:11" s="793" customFormat="1" ht="28.5" customHeight="1" x14ac:dyDescent="0.25">
      <c r="A2419" s="1565" t="s">
        <v>9629</v>
      </c>
      <c r="B2419" s="1566" t="s">
        <v>9630</v>
      </c>
      <c r="C2419" s="1565" t="s">
        <v>6</v>
      </c>
      <c r="D2419" s="1565">
        <v>37.35</v>
      </c>
      <c r="E2419" s="1565">
        <v>110.25</v>
      </c>
      <c r="F2419" s="1565" t="s">
        <v>6</v>
      </c>
      <c r="G2419" s="1565">
        <v>37.35</v>
      </c>
      <c r="H2419" s="1565">
        <v>110.25</v>
      </c>
      <c r="I2419" s="1565">
        <v>0</v>
      </c>
      <c r="J2419" s="1566">
        <v>0</v>
      </c>
      <c r="K2419" s="1554"/>
    </row>
    <row r="2420" spans="1:11" s="793" customFormat="1" ht="28.5" customHeight="1" x14ac:dyDescent="0.25">
      <c r="A2420" s="1565" t="s">
        <v>9631</v>
      </c>
      <c r="B2420" s="1566" t="s">
        <v>9632</v>
      </c>
      <c r="C2420" s="1565" t="s">
        <v>6</v>
      </c>
      <c r="D2420" s="1565">
        <v>37.35</v>
      </c>
      <c r="E2420" s="1565">
        <v>171</v>
      </c>
      <c r="F2420" s="1565" t="s">
        <v>6</v>
      </c>
      <c r="G2420" s="1565">
        <v>37.35</v>
      </c>
      <c r="H2420" s="1565">
        <v>171</v>
      </c>
      <c r="I2420" s="1565">
        <v>0</v>
      </c>
      <c r="J2420" s="1566">
        <v>0</v>
      </c>
      <c r="K2420" s="1554"/>
    </row>
    <row r="2421" spans="1:11" s="793" customFormat="1" ht="28.5" customHeight="1" x14ac:dyDescent="0.25">
      <c r="A2421" s="1565" t="s">
        <v>9633</v>
      </c>
      <c r="B2421" s="1566" t="s">
        <v>9634</v>
      </c>
      <c r="C2421" s="1565" t="s">
        <v>6</v>
      </c>
      <c r="D2421" s="1565">
        <v>37.35</v>
      </c>
      <c r="E2421" s="1565">
        <v>134.55000000000001</v>
      </c>
      <c r="F2421" s="1565" t="s">
        <v>6</v>
      </c>
      <c r="G2421" s="1565">
        <v>37.35</v>
      </c>
      <c r="H2421" s="1565">
        <v>134.55000000000001</v>
      </c>
      <c r="I2421" s="1565">
        <v>0</v>
      </c>
      <c r="J2421" s="1566">
        <v>0</v>
      </c>
      <c r="K2421" s="1554"/>
    </row>
    <row r="2422" spans="1:11" s="793" customFormat="1" ht="28.5" customHeight="1" x14ac:dyDescent="0.25">
      <c r="A2422" s="1565" t="s">
        <v>9635</v>
      </c>
      <c r="B2422" s="1566" t="s">
        <v>9636</v>
      </c>
      <c r="C2422" s="1565" t="s">
        <v>6</v>
      </c>
      <c r="D2422" s="1565">
        <v>5.98</v>
      </c>
      <c r="E2422" s="1565">
        <v>30.28</v>
      </c>
      <c r="F2422" s="1565" t="s">
        <v>6</v>
      </c>
      <c r="G2422" s="1565">
        <v>5.98</v>
      </c>
      <c r="H2422" s="1565">
        <v>30.28</v>
      </c>
      <c r="I2422" s="1565">
        <v>0</v>
      </c>
      <c r="J2422" s="1566">
        <v>0</v>
      </c>
      <c r="K2422" s="1554"/>
    </row>
    <row r="2423" spans="1:11" s="793" customFormat="1" ht="28.5" customHeight="1" x14ac:dyDescent="0.25">
      <c r="A2423" s="1565" t="s">
        <v>9637</v>
      </c>
      <c r="B2423" s="1566" t="s">
        <v>9638</v>
      </c>
      <c r="C2423" s="1565" t="s">
        <v>6</v>
      </c>
      <c r="D2423" s="1565">
        <v>29.88</v>
      </c>
      <c r="E2423" s="1565">
        <v>1001.88</v>
      </c>
      <c r="F2423" s="1565" t="s">
        <v>6</v>
      </c>
      <c r="G2423" s="1565">
        <v>29.88</v>
      </c>
      <c r="H2423" s="1565">
        <v>1001.88</v>
      </c>
      <c r="I2423" s="1565">
        <v>0</v>
      </c>
      <c r="J2423" s="1566">
        <v>0</v>
      </c>
      <c r="K2423" s="1554"/>
    </row>
    <row r="2424" spans="1:11" s="793" customFormat="1" ht="28.5" customHeight="1" x14ac:dyDescent="0.25">
      <c r="A2424" s="1565" t="s">
        <v>9639</v>
      </c>
      <c r="B2424" s="1566" t="s">
        <v>9640</v>
      </c>
      <c r="C2424" s="1565" t="s">
        <v>6</v>
      </c>
      <c r="D2424" s="1565">
        <v>37.35</v>
      </c>
      <c r="E2424" s="1565">
        <v>1009.35</v>
      </c>
      <c r="F2424" s="1565" t="s">
        <v>6</v>
      </c>
      <c r="G2424" s="1565">
        <v>37.35</v>
      </c>
      <c r="H2424" s="1565">
        <v>1009.35</v>
      </c>
      <c r="I2424" s="1565">
        <v>0</v>
      </c>
      <c r="J2424" s="1566">
        <v>0</v>
      </c>
      <c r="K2424" s="1554"/>
    </row>
    <row r="2425" spans="1:11" s="793" customFormat="1" ht="28.5" customHeight="1" x14ac:dyDescent="0.25">
      <c r="A2425" s="1565" t="s">
        <v>9641</v>
      </c>
      <c r="B2425" s="1566" t="s">
        <v>9642</v>
      </c>
      <c r="C2425" s="1565" t="s">
        <v>6</v>
      </c>
      <c r="D2425" s="1565">
        <v>37.35</v>
      </c>
      <c r="E2425" s="1565">
        <v>1738.35</v>
      </c>
      <c r="F2425" s="1565" t="s">
        <v>6</v>
      </c>
      <c r="G2425" s="1565">
        <v>37.35</v>
      </c>
      <c r="H2425" s="1565">
        <v>1738.35</v>
      </c>
      <c r="I2425" s="1565">
        <v>0</v>
      </c>
      <c r="J2425" s="1566">
        <v>0</v>
      </c>
      <c r="K2425" s="1554"/>
    </row>
    <row r="2426" spans="1:11" s="793" customFormat="1" ht="28.5" customHeight="1" x14ac:dyDescent="0.25">
      <c r="A2426" s="1565" t="s">
        <v>9643</v>
      </c>
      <c r="B2426" s="1566" t="s">
        <v>9644</v>
      </c>
      <c r="C2426" s="1565" t="s">
        <v>6</v>
      </c>
      <c r="D2426" s="1565">
        <v>37.35</v>
      </c>
      <c r="E2426" s="1565">
        <v>219.6</v>
      </c>
      <c r="F2426" s="1565" t="s">
        <v>6</v>
      </c>
      <c r="G2426" s="1565">
        <v>37.35</v>
      </c>
      <c r="H2426" s="1565">
        <v>219.6</v>
      </c>
      <c r="I2426" s="1565">
        <v>0</v>
      </c>
      <c r="J2426" s="1566">
        <v>0</v>
      </c>
      <c r="K2426" s="1554"/>
    </row>
    <row r="2427" spans="1:11" s="793" customFormat="1" ht="28.5" customHeight="1" x14ac:dyDescent="0.25">
      <c r="A2427" s="1565" t="s">
        <v>9645</v>
      </c>
      <c r="B2427" s="1566" t="s">
        <v>9646</v>
      </c>
      <c r="C2427" s="1565" t="s">
        <v>6</v>
      </c>
      <c r="D2427" s="1565">
        <v>37.35</v>
      </c>
      <c r="E2427" s="1565">
        <v>328.95</v>
      </c>
      <c r="F2427" s="1565" t="s">
        <v>6</v>
      </c>
      <c r="G2427" s="1565">
        <v>37.35</v>
      </c>
      <c r="H2427" s="1565">
        <v>328.95</v>
      </c>
      <c r="I2427" s="1565">
        <v>0</v>
      </c>
      <c r="J2427" s="1566">
        <v>0</v>
      </c>
      <c r="K2427" s="1554"/>
    </row>
    <row r="2428" spans="1:11" s="793" customFormat="1" ht="28.5" customHeight="1" x14ac:dyDescent="0.25">
      <c r="A2428" s="1565" t="s">
        <v>9647</v>
      </c>
      <c r="B2428" s="1566" t="s">
        <v>9648</v>
      </c>
      <c r="C2428" s="1565" t="s">
        <v>6</v>
      </c>
      <c r="D2428" s="1565">
        <v>37.35</v>
      </c>
      <c r="E2428" s="1565">
        <v>377.55</v>
      </c>
      <c r="F2428" s="1565" t="s">
        <v>6</v>
      </c>
      <c r="G2428" s="1565">
        <v>37.35</v>
      </c>
      <c r="H2428" s="1565">
        <v>377.55</v>
      </c>
      <c r="I2428" s="1565">
        <v>0</v>
      </c>
      <c r="J2428" s="1566">
        <v>0</v>
      </c>
      <c r="K2428" s="1554"/>
    </row>
    <row r="2429" spans="1:11" s="793" customFormat="1" ht="28.5" customHeight="1" x14ac:dyDescent="0.25">
      <c r="A2429" s="1565" t="s">
        <v>9649</v>
      </c>
      <c r="B2429" s="1566" t="s">
        <v>9650</v>
      </c>
      <c r="C2429" s="1565" t="s">
        <v>6</v>
      </c>
      <c r="D2429" s="1565">
        <v>37.35</v>
      </c>
      <c r="E2429" s="1565">
        <v>584.1</v>
      </c>
      <c r="F2429" s="1565" t="s">
        <v>6</v>
      </c>
      <c r="G2429" s="1565">
        <v>37.35</v>
      </c>
      <c r="H2429" s="1565">
        <v>584.1</v>
      </c>
      <c r="I2429" s="1565">
        <v>0</v>
      </c>
      <c r="J2429" s="1566">
        <v>0</v>
      </c>
      <c r="K2429" s="1554"/>
    </row>
    <row r="2430" spans="1:11" s="793" customFormat="1" ht="28.5" customHeight="1" x14ac:dyDescent="0.25">
      <c r="A2430" s="1565" t="s">
        <v>9651</v>
      </c>
      <c r="B2430" s="1566" t="s">
        <v>9652</v>
      </c>
      <c r="C2430" s="1565" t="s">
        <v>6</v>
      </c>
      <c r="D2430" s="1565">
        <v>29.88</v>
      </c>
      <c r="E2430" s="1565">
        <v>1730.88</v>
      </c>
      <c r="F2430" s="1565" t="s">
        <v>6</v>
      </c>
      <c r="G2430" s="1565">
        <v>29.88</v>
      </c>
      <c r="H2430" s="1565">
        <v>1730.88</v>
      </c>
      <c r="I2430" s="1565">
        <v>0</v>
      </c>
      <c r="J2430" s="1566">
        <v>0</v>
      </c>
      <c r="K2430" s="1554"/>
    </row>
    <row r="2431" spans="1:11" s="793" customFormat="1" ht="28.5" customHeight="1" x14ac:dyDescent="0.25">
      <c r="A2431" s="1565" t="s">
        <v>9653</v>
      </c>
      <c r="B2431" s="1566" t="s">
        <v>9654</v>
      </c>
      <c r="C2431" s="1565" t="s">
        <v>6</v>
      </c>
      <c r="D2431" s="1565">
        <v>186.75</v>
      </c>
      <c r="E2431" s="1565">
        <v>612</v>
      </c>
      <c r="F2431" s="1565" t="s">
        <v>6</v>
      </c>
      <c r="G2431" s="1565">
        <v>186.75</v>
      </c>
      <c r="H2431" s="1565">
        <v>612</v>
      </c>
      <c r="I2431" s="1565">
        <v>0</v>
      </c>
      <c r="J2431" s="1566">
        <v>0</v>
      </c>
      <c r="K2431" s="1554"/>
    </row>
    <row r="2432" spans="1:11" s="793" customFormat="1" ht="28.5" customHeight="1" x14ac:dyDescent="0.25">
      <c r="A2432" s="1565" t="s">
        <v>4053</v>
      </c>
      <c r="B2432" s="1566" t="s">
        <v>4054</v>
      </c>
      <c r="C2432" s="1565" t="s">
        <v>6</v>
      </c>
      <c r="D2432" s="1565">
        <v>149.4</v>
      </c>
      <c r="E2432" s="1565">
        <v>4280.3999999999996</v>
      </c>
      <c r="F2432" s="1565" t="s">
        <v>6</v>
      </c>
      <c r="G2432" s="1565">
        <v>149.4</v>
      </c>
      <c r="H2432" s="1565">
        <v>4280.3999999999996</v>
      </c>
      <c r="I2432" s="1565" t="s">
        <v>9535</v>
      </c>
      <c r="J2432" s="1566">
        <v>0</v>
      </c>
      <c r="K2432" s="1554"/>
    </row>
    <row r="2433" spans="1:11" s="793" customFormat="1" ht="28.5" customHeight="1" x14ac:dyDescent="0.25">
      <c r="A2433" s="1565" t="s">
        <v>4055</v>
      </c>
      <c r="B2433" s="1566" t="s">
        <v>9655</v>
      </c>
      <c r="C2433" s="1565" t="s">
        <v>6</v>
      </c>
      <c r="D2433" s="1565">
        <v>149.4</v>
      </c>
      <c r="E2433" s="1565">
        <v>574.65</v>
      </c>
      <c r="F2433" s="1565" t="s">
        <v>6</v>
      </c>
      <c r="G2433" s="1565">
        <v>149.4</v>
      </c>
      <c r="H2433" s="1565">
        <v>574.65</v>
      </c>
      <c r="I2433" s="1565" t="s">
        <v>9535</v>
      </c>
      <c r="J2433" s="1566">
        <v>0</v>
      </c>
      <c r="K2433" s="1554"/>
    </row>
    <row r="2434" spans="1:11" s="793" customFormat="1" ht="28.5" customHeight="1" x14ac:dyDescent="0.25">
      <c r="A2434" s="1565" t="s">
        <v>4057</v>
      </c>
      <c r="B2434" s="1566" t="s">
        <v>9656</v>
      </c>
      <c r="C2434" s="1565" t="s">
        <v>6</v>
      </c>
      <c r="D2434" s="1565">
        <v>8964</v>
      </c>
      <c r="E2434" s="1565">
        <v>24759</v>
      </c>
      <c r="F2434" s="1565" t="s">
        <v>6</v>
      </c>
      <c r="G2434" s="1565">
        <v>8964</v>
      </c>
      <c r="H2434" s="1565">
        <v>24759</v>
      </c>
      <c r="I2434" s="1565" t="s">
        <v>9657</v>
      </c>
      <c r="J2434" s="1566">
        <v>0</v>
      </c>
      <c r="K2434" s="1554"/>
    </row>
    <row r="2435" spans="1:11" s="793" customFormat="1" ht="28.5" customHeight="1" x14ac:dyDescent="0.25">
      <c r="A2435" s="1565" t="s">
        <v>4059</v>
      </c>
      <c r="B2435" s="1566" t="s">
        <v>9658</v>
      </c>
      <c r="C2435" s="1565" t="s">
        <v>6</v>
      </c>
      <c r="D2435" s="1565">
        <v>2801.25</v>
      </c>
      <c r="E2435" s="1565">
        <v>20175.75</v>
      </c>
      <c r="F2435" s="1565" t="s">
        <v>6</v>
      </c>
      <c r="G2435" s="1565">
        <v>2801.25</v>
      </c>
      <c r="H2435" s="1565">
        <v>20175.75</v>
      </c>
      <c r="I2435" s="1565" t="s">
        <v>8871</v>
      </c>
      <c r="J2435" s="1566">
        <v>0</v>
      </c>
      <c r="K2435" s="1554"/>
    </row>
    <row r="2436" spans="1:11" s="793" customFormat="1" ht="28.5" customHeight="1" x14ac:dyDescent="0.25">
      <c r="A2436" s="1565" t="s">
        <v>4061</v>
      </c>
      <c r="B2436" s="1566" t="s">
        <v>9659</v>
      </c>
      <c r="C2436" s="1565" t="s">
        <v>6</v>
      </c>
      <c r="D2436" s="1565">
        <v>2801.25</v>
      </c>
      <c r="E2436" s="1565">
        <v>29895.75</v>
      </c>
      <c r="F2436" s="1565" t="s">
        <v>6</v>
      </c>
      <c r="G2436" s="1565">
        <v>2801.25</v>
      </c>
      <c r="H2436" s="1565">
        <v>29895.75</v>
      </c>
      <c r="I2436" s="1565" t="s">
        <v>8871</v>
      </c>
      <c r="J2436" s="1566">
        <v>0</v>
      </c>
      <c r="K2436" s="1554"/>
    </row>
    <row r="2437" spans="1:11" s="793" customFormat="1" ht="28.5" customHeight="1" x14ac:dyDescent="0.25">
      <c r="A2437" s="1565" t="s">
        <v>4063</v>
      </c>
      <c r="B2437" s="1566" t="s">
        <v>9660</v>
      </c>
      <c r="C2437" s="1565" t="s">
        <v>6</v>
      </c>
      <c r="D2437" s="1565">
        <v>2396.63</v>
      </c>
      <c r="E2437" s="1565">
        <v>17341.13</v>
      </c>
      <c r="F2437" s="1565" t="s">
        <v>6</v>
      </c>
      <c r="G2437" s="1565">
        <v>2396.63</v>
      </c>
      <c r="H2437" s="1565">
        <v>17341.13</v>
      </c>
      <c r="I2437" s="1565" t="s">
        <v>8871</v>
      </c>
      <c r="J2437" s="1566">
        <v>0</v>
      </c>
      <c r="K2437" s="1554"/>
    </row>
    <row r="2438" spans="1:11" s="793" customFormat="1" ht="28.5" customHeight="1" x14ac:dyDescent="0.25">
      <c r="A2438" s="1565" t="s">
        <v>4065</v>
      </c>
      <c r="B2438" s="1566" t="s">
        <v>9661</v>
      </c>
      <c r="C2438" s="1565" t="s">
        <v>6</v>
      </c>
      <c r="D2438" s="1565">
        <v>2396.63</v>
      </c>
      <c r="E2438" s="1565">
        <v>27061.13</v>
      </c>
      <c r="F2438" s="1565" t="s">
        <v>6</v>
      </c>
      <c r="G2438" s="1565">
        <v>2396.63</v>
      </c>
      <c r="H2438" s="1565">
        <v>27061.13</v>
      </c>
      <c r="I2438" s="1565" t="s">
        <v>8871</v>
      </c>
      <c r="J2438" s="1566">
        <v>0</v>
      </c>
      <c r="K2438" s="1554"/>
    </row>
    <row r="2439" spans="1:11" s="793" customFormat="1" ht="28.5" customHeight="1" x14ac:dyDescent="0.25">
      <c r="A2439" s="1565" t="s">
        <v>4067</v>
      </c>
      <c r="B2439" s="1566" t="s">
        <v>9662</v>
      </c>
      <c r="C2439" s="1565" t="s">
        <v>6</v>
      </c>
      <c r="D2439" s="1565">
        <v>429.52</v>
      </c>
      <c r="E2439" s="1565">
        <v>57452.86</v>
      </c>
      <c r="F2439" s="1565" t="s">
        <v>6</v>
      </c>
      <c r="G2439" s="1565">
        <v>429.52</v>
      </c>
      <c r="H2439" s="1565">
        <v>57452.86</v>
      </c>
      <c r="I2439" s="1565" t="s">
        <v>9663</v>
      </c>
      <c r="J2439" s="1566">
        <v>0</v>
      </c>
      <c r="K2439" s="1554"/>
    </row>
    <row r="2440" spans="1:11" s="793" customFormat="1" ht="28.5" customHeight="1" x14ac:dyDescent="0.25">
      <c r="A2440" s="1565" t="s">
        <v>4070</v>
      </c>
      <c r="B2440" s="1566" t="s">
        <v>9664</v>
      </c>
      <c r="C2440" s="1565" t="s">
        <v>3346</v>
      </c>
      <c r="D2440" s="1565">
        <v>2988</v>
      </c>
      <c r="E2440" s="1565">
        <v>7161.2</v>
      </c>
      <c r="F2440" s="1565" t="s">
        <v>3346</v>
      </c>
      <c r="G2440" s="1565">
        <v>2988</v>
      </c>
      <c r="H2440" s="1565">
        <v>7161.2</v>
      </c>
      <c r="I2440" s="1565" t="s">
        <v>8871</v>
      </c>
      <c r="J2440" s="1566">
        <v>0</v>
      </c>
      <c r="K2440" s="1554"/>
    </row>
    <row r="2441" spans="1:11" s="793" customFormat="1" ht="28.5" customHeight="1" x14ac:dyDescent="0.25">
      <c r="A2441" s="1565" t="s">
        <v>9665</v>
      </c>
      <c r="B2441" s="1566" t="s">
        <v>9666</v>
      </c>
      <c r="C2441" s="1565" t="s">
        <v>6</v>
      </c>
      <c r="D2441" s="1565">
        <v>747</v>
      </c>
      <c r="E2441" s="1565">
        <v>9883.7999999999993</v>
      </c>
      <c r="F2441" s="1565" t="s">
        <v>6</v>
      </c>
      <c r="G2441" s="1565">
        <v>747</v>
      </c>
      <c r="H2441" s="1565">
        <v>9883.7999999999993</v>
      </c>
      <c r="I2441" s="1565" t="s">
        <v>9667</v>
      </c>
      <c r="J2441" s="1566">
        <v>0</v>
      </c>
      <c r="K2441" s="1554"/>
    </row>
    <row r="2442" spans="1:11" s="793" customFormat="1" ht="28.5" customHeight="1" x14ac:dyDescent="0.25">
      <c r="A2442" s="1565" t="s">
        <v>9668</v>
      </c>
      <c r="B2442" s="1566" t="s">
        <v>9669</v>
      </c>
      <c r="C2442" s="1565" t="s">
        <v>6</v>
      </c>
      <c r="D2442" s="1565">
        <v>373.5</v>
      </c>
      <c r="E2442" s="1565">
        <v>1588.5</v>
      </c>
      <c r="F2442" s="1565" t="s">
        <v>6</v>
      </c>
      <c r="G2442" s="1565">
        <v>373.5</v>
      </c>
      <c r="H2442" s="1565">
        <v>1588.5</v>
      </c>
      <c r="I2442" s="1565">
        <v>0</v>
      </c>
      <c r="J2442" s="1566">
        <v>0</v>
      </c>
      <c r="K2442" s="1554"/>
    </row>
    <row r="2443" spans="1:11" s="793" customFormat="1" ht="28.5" customHeight="1" x14ac:dyDescent="0.25">
      <c r="A2443" s="1565" t="s">
        <v>9670</v>
      </c>
      <c r="B2443" s="1566" t="s">
        <v>9671</v>
      </c>
      <c r="C2443" s="1565" t="s">
        <v>6</v>
      </c>
      <c r="D2443" s="1565">
        <v>29.88</v>
      </c>
      <c r="E2443" s="1565">
        <v>819.63</v>
      </c>
      <c r="F2443" s="1565" t="s">
        <v>6</v>
      </c>
      <c r="G2443" s="1565">
        <v>29.88</v>
      </c>
      <c r="H2443" s="1565">
        <v>819.63</v>
      </c>
      <c r="I2443" s="1565">
        <v>0</v>
      </c>
      <c r="J2443" s="1566">
        <v>0</v>
      </c>
      <c r="K2443" s="1554"/>
    </row>
    <row r="2444" spans="1:11" s="793" customFormat="1" ht="28.5" customHeight="1" x14ac:dyDescent="0.25">
      <c r="A2444" s="1565" t="s">
        <v>9672</v>
      </c>
      <c r="B2444" s="1566" t="s">
        <v>9673</v>
      </c>
      <c r="C2444" s="1565" t="s">
        <v>6</v>
      </c>
      <c r="D2444" s="1565">
        <v>29.88</v>
      </c>
      <c r="E2444" s="1565">
        <v>588.78</v>
      </c>
      <c r="F2444" s="1565" t="s">
        <v>6</v>
      </c>
      <c r="G2444" s="1565">
        <v>29.88</v>
      </c>
      <c r="H2444" s="1565">
        <v>588.78</v>
      </c>
      <c r="I2444" s="1565">
        <v>0</v>
      </c>
      <c r="J2444" s="1566">
        <v>0</v>
      </c>
      <c r="K2444" s="1554"/>
    </row>
    <row r="2445" spans="1:11" s="793" customFormat="1" ht="28.5" customHeight="1" x14ac:dyDescent="0.25">
      <c r="A2445" s="1565" t="s">
        <v>9674</v>
      </c>
      <c r="B2445" s="1566" t="s">
        <v>9675</v>
      </c>
      <c r="C2445" s="1565" t="s">
        <v>6</v>
      </c>
      <c r="D2445" s="1565">
        <v>373.5</v>
      </c>
      <c r="E2445" s="1565">
        <v>12766.5</v>
      </c>
      <c r="F2445" s="1565" t="s">
        <v>6</v>
      </c>
      <c r="G2445" s="1565">
        <v>373.5</v>
      </c>
      <c r="H2445" s="1565">
        <v>12766.5</v>
      </c>
      <c r="I2445" s="1565" t="s">
        <v>9676</v>
      </c>
      <c r="J2445" s="1566">
        <v>0</v>
      </c>
      <c r="K2445" s="1554"/>
    </row>
    <row r="2446" spans="1:11" s="793" customFormat="1" ht="28.5" customHeight="1" x14ac:dyDescent="0.25">
      <c r="A2446" s="1565" t="s">
        <v>9677</v>
      </c>
      <c r="B2446" s="1566" t="s">
        <v>9678</v>
      </c>
      <c r="C2446" s="1565" t="s">
        <v>6</v>
      </c>
      <c r="D2446" s="1565">
        <v>29.88</v>
      </c>
      <c r="E2446" s="1565">
        <v>370.08</v>
      </c>
      <c r="F2446" s="1565" t="s">
        <v>6</v>
      </c>
      <c r="G2446" s="1565">
        <v>29.88</v>
      </c>
      <c r="H2446" s="1565">
        <v>370.08</v>
      </c>
      <c r="I2446" s="1565">
        <v>0</v>
      </c>
      <c r="J2446" s="1566">
        <v>0</v>
      </c>
      <c r="K2446" s="1554"/>
    </row>
    <row r="2447" spans="1:11" s="793" customFormat="1" ht="28.5" customHeight="1" x14ac:dyDescent="0.25">
      <c r="A2447" s="1565" t="s">
        <v>4074</v>
      </c>
      <c r="B2447" s="1566" t="s">
        <v>9679</v>
      </c>
      <c r="C2447" s="1565" t="s">
        <v>1138</v>
      </c>
      <c r="D2447" s="1565">
        <v>10.46</v>
      </c>
      <c r="E2447" s="1565">
        <v>375.01</v>
      </c>
      <c r="F2447" s="1565" t="s">
        <v>51</v>
      </c>
      <c r="G2447" s="1565">
        <v>34.31</v>
      </c>
      <c r="H2447" s="1565">
        <v>1230.3399999999999</v>
      </c>
      <c r="I2447" s="1565" t="s">
        <v>9667</v>
      </c>
      <c r="J2447" s="1566">
        <v>0</v>
      </c>
      <c r="K2447" s="1554"/>
    </row>
    <row r="2448" spans="1:11" s="793" customFormat="1" ht="28.5" customHeight="1" x14ac:dyDescent="0.25">
      <c r="A2448" s="1565" t="s">
        <v>4076</v>
      </c>
      <c r="B2448" s="1566" t="s">
        <v>9680</v>
      </c>
      <c r="C2448" s="1565" t="s">
        <v>1138</v>
      </c>
      <c r="D2448" s="1565">
        <v>10.46</v>
      </c>
      <c r="E2448" s="1565">
        <v>350.73</v>
      </c>
      <c r="F2448" s="1565" t="s">
        <v>51</v>
      </c>
      <c r="G2448" s="1565">
        <v>34.31</v>
      </c>
      <c r="H2448" s="1565">
        <v>1150.69</v>
      </c>
      <c r="I2448" s="1565" t="s">
        <v>9667</v>
      </c>
      <c r="J2448" s="1566">
        <v>0</v>
      </c>
      <c r="K2448" s="1554"/>
    </row>
    <row r="2449" spans="1:11" s="793" customFormat="1" ht="28.5" customHeight="1" x14ac:dyDescent="0.25">
      <c r="A2449" s="1565" t="s">
        <v>4078</v>
      </c>
      <c r="B2449" s="1566" t="s">
        <v>4079</v>
      </c>
      <c r="C2449" s="1565" t="s">
        <v>1138</v>
      </c>
      <c r="D2449" s="1565">
        <v>1867.5</v>
      </c>
      <c r="E2449" s="1565">
        <v>4905</v>
      </c>
      <c r="F2449" s="1565" t="s">
        <v>51</v>
      </c>
      <c r="G2449" s="1565">
        <v>6126.97</v>
      </c>
      <c r="H2449" s="1565">
        <v>16092.52</v>
      </c>
      <c r="I2449" s="1565">
        <v>0</v>
      </c>
      <c r="J2449" s="1566">
        <v>0</v>
      </c>
      <c r="K2449" s="1554"/>
    </row>
    <row r="2450" spans="1:11" s="793" customFormat="1" ht="28.5" customHeight="1" x14ac:dyDescent="0.25">
      <c r="A2450" s="1565" t="s">
        <v>4080</v>
      </c>
      <c r="B2450" s="1566" t="s">
        <v>9681</v>
      </c>
      <c r="C2450" s="1565" t="s">
        <v>6</v>
      </c>
      <c r="D2450" s="1565">
        <v>44.82</v>
      </c>
      <c r="E2450" s="1565">
        <v>1131.07</v>
      </c>
      <c r="F2450" s="1565" t="s">
        <v>6</v>
      </c>
      <c r="G2450" s="1565">
        <v>44.82</v>
      </c>
      <c r="H2450" s="1565">
        <v>1131.07</v>
      </c>
      <c r="I2450" s="1565" t="s">
        <v>8833</v>
      </c>
      <c r="J2450" s="1566">
        <v>0</v>
      </c>
      <c r="K2450" s="1554"/>
    </row>
    <row r="2451" spans="1:11" s="793" customFormat="1" ht="28.5" customHeight="1" x14ac:dyDescent="0.25">
      <c r="A2451" s="1565" t="s">
        <v>4082</v>
      </c>
      <c r="B2451" s="1566" t="s">
        <v>9682</v>
      </c>
      <c r="C2451" s="1565" t="s">
        <v>6</v>
      </c>
      <c r="D2451" s="1565">
        <v>44.82</v>
      </c>
      <c r="E2451" s="1565">
        <v>804.6</v>
      </c>
      <c r="F2451" s="1565" t="s">
        <v>6</v>
      </c>
      <c r="G2451" s="1565">
        <v>44.82</v>
      </c>
      <c r="H2451" s="1565">
        <v>804.6</v>
      </c>
      <c r="I2451" s="1565" t="s">
        <v>8833</v>
      </c>
      <c r="J2451" s="1566">
        <v>0</v>
      </c>
      <c r="K2451" s="1554"/>
    </row>
    <row r="2452" spans="1:11" s="793" customFormat="1" ht="28.5" customHeight="1" x14ac:dyDescent="0.25">
      <c r="A2452" s="1565" t="s">
        <v>4084</v>
      </c>
      <c r="B2452" s="1566" t="s">
        <v>9683</v>
      </c>
      <c r="C2452" s="1565" t="s">
        <v>1138</v>
      </c>
      <c r="D2452" s="1565">
        <v>8.9600000000000009</v>
      </c>
      <c r="E2452" s="1565">
        <v>98.01</v>
      </c>
      <c r="F2452" s="1565" t="s">
        <v>51</v>
      </c>
      <c r="G2452" s="1565">
        <v>29.41</v>
      </c>
      <c r="H2452" s="1565">
        <v>321.54000000000002</v>
      </c>
      <c r="I2452" s="1565" t="s">
        <v>8833</v>
      </c>
      <c r="J2452" s="1566">
        <v>0</v>
      </c>
      <c r="K2452" s="1554"/>
    </row>
    <row r="2453" spans="1:11" s="793" customFormat="1" ht="28.5" customHeight="1" x14ac:dyDescent="0.25">
      <c r="A2453" s="1565" t="s">
        <v>4086</v>
      </c>
      <c r="B2453" s="1566" t="s">
        <v>9684</v>
      </c>
      <c r="C2453" s="1565" t="s">
        <v>1138</v>
      </c>
      <c r="D2453" s="1565">
        <v>8.9600000000000009</v>
      </c>
      <c r="E2453" s="1565">
        <v>136.91</v>
      </c>
      <c r="F2453" s="1565" t="s">
        <v>51</v>
      </c>
      <c r="G2453" s="1565">
        <v>29.41</v>
      </c>
      <c r="H2453" s="1565">
        <v>449.18</v>
      </c>
      <c r="I2453" s="1565" t="s">
        <v>8833</v>
      </c>
      <c r="J2453" s="1566">
        <v>0</v>
      </c>
      <c r="K2453" s="1554"/>
    </row>
    <row r="2454" spans="1:11" s="793" customFormat="1" ht="28.5" customHeight="1" x14ac:dyDescent="0.25">
      <c r="A2454" s="1565" t="s">
        <v>4088</v>
      </c>
      <c r="B2454" s="1566" t="s">
        <v>9685</v>
      </c>
      <c r="C2454" s="1565" t="s">
        <v>1138</v>
      </c>
      <c r="D2454" s="1565">
        <v>14.94</v>
      </c>
      <c r="E2454" s="1565">
        <v>208.18</v>
      </c>
      <c r="F2454" s="1565" t="s">
        <v>51</v>
      </c>
      <c r="G2454" s="1565">
        <v>49.02</v>
      </c>
      <c r="H2454" s="1565">
        <v>683</v>
      </c>
      <c r="I2454" s="1565" t="s">
        <v>8833</v>
      </c>
      <c r="J2454" s="1566">
        <v>0</v>
      </c>
      <c r="K2454" s="1554"/>
    </row>
    <row r="2455" spans="1:11" s="793" customFormat="1" ht="28.5" customHeight="1" x14ac:dyDescent="0.25">
      <c r="A2455" s="1565" t="s">
        <v>4090</v>
      </c>
      <c r="B2455" s="1566" t="s">
        <v>9686</v>
      </c>
      <c r="C2455" s="1565" t="s">
        <v>1138</v>
      </c>
      <c r="D2455" s="1565">
        <v>26.89</v>
      </c>
      <c r="E2455" s="1565">
        <v>561.89</v>
      </c>
      <c r="F2455" s="1565" t="s">
        <v>51</v>
      </c>
      <c r="G2455" s="1565">
        <v>88.23</v>
      </c>
      <c r="H2455" s="1565">
        <v>1843.48</v>
      </c>
      <c r="I2455" s="1565" t="s">
        <v>8833</v>
      </c>
      <c r="J2455" s="1566">
        <v>0</v>
      </c>
      <c r="K2455" s="1554"/>
    </row>
    <row r="2456" spans="1:11" s="793" customFormat="1" ht="28.5" customHeight="1" x14ac:dyDescent="0.25">
      <c r="A2456" s="1565" t="s">
        <v>4092</v>
      </c>
      <c r="B2456" s="1566" t="s">
        <v>9687</v>
      </c>
      <c r="C2456" s="1565" t="s">
        <v>1138</v>
      </c>
      <c r="D2456" s="1565">
        <v>5.98</v>
      </c>
      <c r="E2456" s="1565">
        <v>25.38</v>
      </c>
      <c r="F2456" s="1565" t="s">
        <v>51</v>
      </c>
      <c r="G2456" s="1565">
        <v>19.61</v>
      </c>
      <c r="H2456" s="1565">
        <v>83.27</v>
      </c>
      <c r="I2456" s="1565" t="s">
        <v>8833</v>
      </c>
      <c r="J2456" s="1566">
        <v>0</v>
      </c>
      <c r="K2456" s="1554"/>
    </row>
    <row r="2457" spans="1:11" s="793" customFormat="1" ht="28.5" customHeight="1" x14ac:dyDescent="0.25">
      <c r="A2457" s="1565" t="s">
        <v>4094</v>
      </c>
      <c r="B2457" s="1566" t="s">
        <v>9688</v>
      </c>
      <c r="C2457" s="1565" t="s">
        <v>1138</v>
      </c>
      <c r="D2457" s="1565">
        <v>5.98</v>
      </c>
      <c r="E2457" s="1565">
        <v>40.49</v>
      </c>
      <c r="F2457" s="1565" t="s">
        <v>51</v>
      </c>
      <c r="G2457" s="1565">
        <v>19.61</v>
      </c>
      <c r="H2457" s="1565">
        <v>132.85</v>
      </c>
      <c r="I2457" s="1565" t="s">
        <v>8833</v>
      </c>
      <c r="J2457" s="1566">
        <v>0</v>
      </c>
      <c r="K2457" s="1554"/>
    </row>
    <row r="2458" spans="1:11" s="793" customFormat="1" ht="28.5" customHeight="1" x14ac:dyDescent="0.25">
      <c r="A2458" s="1565" t="s">
        <v>4096</v>
      </c>
      <c r="B2458" s="1566" t="s">
        <v>9689</v>
      </c>
      <c r="C2458" s="1565" t="s">
        <v>1138</v>
      </c>
      <c r="D2458" s="1565">
        <v>5.98</v>
      </c>
      <c r="E2458" s="1565">
        <v>66.94</v>
      </c>
      <c r="F2458" s="1565" t="s">
        <v>51</v>
      </c>
      <c r="G2458" s="1565">
        <v>19.61</v>
      </c>
      <c r="H2458" s="1565">
        <v>219.63</v>
      </c>
      <c r="I2458" s="1565" t="s">
        <v>8833</v>
      </c>
      <c r="J2458" s="1566">
        <v>0</v>
      </c>
      <c r="K2458" s="1554"/>
    </row>
    <row r="2459" spans="1:11" s="793" customFormat="1" ht="28.5" customHeight="1" x14ac:dyDescent="0.25">
      <c r="A2459" s="1565" t="s">
        <v>4098</v>
      </c>
      <c r="B2459" s="1566" t="s">
        <v>9690</v>
      </c>
      <c r="C2459" s="1565" t="s">
        <v>1138</v>
      </c>
      <c r="D2459" s="1565">
        <v>10.46</v>
      </c>
      <c r="E2459" s="1565">
        <v>155.06</v>
      </c>
      <c r="F2459" s="1565" t="s">
        <v>51</v>
      </c>
      <c r="G2459" s="1565">
        <v>34.31</v>
      </c>
      <c r="H2459" s="1565">
        <v>508.71</v>
      </c>
      <c r="I2459" s="1565" t="s">
        <v>8833</v>
      </c>
      <c r="J2459" s="1566">
        <v>0</v>
      </c>
      <c r="K2459" s="1554"/>
    </row>
    <row r="2460" spans="1:11" s="793" customFormat="1" ht="28.5" customHeight="1" x14ac:dyDescent="0.25">
      <c r="A2460" s="1565" t="s">
        <v>4100</v>
      </c>
      <c r="B2460" s="1566" t="s">
        <v>9691</v>
      </c>
      <c r="C2460" s="1565" t="s">
        <v>6</v>
      </c>
      <c r="D2460" s="1565">
        <v>71.709999999999994</v>
      </c>
      <c r="E2460" s="1565">
        <v>2466.58</v>
      </c>
      <c r="F2460" s="1565" t="s">
        <v>6</v>
      </c>
      <c r="G2460" s="1565">
        <v>71.709999999999994</v>
      </c>
      <c r="H2460" s="1565">
        <v>2466.58</v>
      </c>
      <c r="I2460" s="1565" t="s">
        <v>8833</v>
      </c>
      <c r="J2460" s="1566">
        <v>0</v>
      </c>
      <c r="K2460" s="1554"/>
    </row>
    <row r="2461" spans="1:11" s="793" customFormat="1" ht="28.5" customHeight="1" x14ac:dyDescent="0.25">
      <c r="A2461" s="1565" t="s">
        <v>4102</v>
      </c>
      <c r="B2461" s="1566" t="s">
        <v>9692</v>
      </c>
      <c r="C2461" s="1565" t="s">
        <v>6</v>
      </c>
      <c r="D2461" s="1565">
        <v>67.23</v>
      </c>
      <c r="E2461" s="1565">
        <v>1379.79</v>
      </c>
      <c r="F2461" s="1565" t="s">
        <v>6</v>
      </c>
      <c r="G2461" s="1565">
        <v>67.23</v>
      </c>
      <c r="H2461" s="1565">
        <v>1379.79</v>
      </c>
      <c r="I2461" s="1565" t="s">
        <v>8833</v>
      </c>
      <c r="J2461" s="1566">
        <v>0</v>
      </c>
      <c r="K2461" s="1554"/>
    </row>
    <row r="2462" spans="1:11" s="793" customFormat="1" ht="28.5" customHeight="1" x14ac:dyDescent="0.25">
      <c r="A2462" s="1565" t="s">
        <v>4104</v>
      </c>
      <c r="B2462" s="1566" t="s">
        <v>9693</v>
      </c>
      <c r="C2462" s="1565" t="s">
        <v>6</v>
      </c>
      <c r="D2462" s="1565">
        <v>32.869999999999997</v>
      </c>
      <c r="E2462" s="1565">
        <v>570.25</v>
      </c>
      <c r="F2462" s="1565" t="s">
        <v>6</v>
      </c>
      <c r="G2462" s="1565">
        <v>32.869999999999997</v>
      </c>
      <c r="H2462" s="1565">
        <v>570.25</v>
      </c>
      <c r="I2462" s="1565" t="s">
        <v>8833</v>
      </c>
      <c r="J2462" s="1566">
        <v>0</v>
      </c>
      <c r="K2462" s="1554"/>
    </row>
    <row r="2463" spans="1:11" s="793" customFormat="1" ht="28.5" customHeight="1" x14ac:dyDescent="0.25">
      <c r="A2463" s="1565" t="s">
        <v>4106</v>
      </c>
      <c r="B2463" s="1566" t="s">
        <v>9694</v>
      </c>
      <c r="C2463" s="1565" t="s">
        <v>6</v>
      </c>
      <c r="D2463" s="1565">
        <v>101.59</v>
      </c>
      <c r="E2463" s="1565">
        <v>2685.92</v>
      </c>
      <c r="F2463" s="1565" t="s">
        <v>6</v>
      </c>
      <c r="G2463" s="1565">
        <v>101.59</v>
      </c>
      <c r="H2463" s="1565">
        <v>2685.92</v>
      </c>
      <c r="I2463" s="1565" t="s">
        <v>8833</v>
      </c>
      <c r="J2463" s="1566">
        <v>0</v>
      </c>
      <c r="K2463" s="1554"/>
    </row>
    <row r="2464" spans="1:11" s="793" customFormat="1" ht="28.5" customHeight="1" x14ac:dyDescent="0.25">
      <c r="A2464" s="1565" t="s">
        <v>4108</v>
      </c>
      <c r="B2464" s="1566" t="s">
        <v>4109</v>
      </c>
      <c r="C2464" s="1565" t="s">
        <v>6</v>
      </c>
      <c r="D2464" s="1565">
        <v>1195.2</v>
      </c>
      <c r="E2464" s="1565">
        <v>16265.23</v>
      </c>
      <c r="F2464" s="1565" t="s">
        <v>6</v>
      </c>
      <c r="G2464" s="1565">
        <v>1195.2</v>
      </c>
      <c r="H2464" s="1565">
        <v>16265.23</v>
      </c>
      <c r="I2464" s="1565" t="s">
        <v>9695</v>
      </c>
      <c r="J2464" s="1566">
        <v>0</v>
      </c>
      <c r="K2464" s="1554"/>
    </row>
    <row r="2465" spans="1:11" s="793" customFormat="1" ht="28.5" customHeight="1" x14ac:dyDescent="0.25">
      <c r="A2465" s="1565" t="s">
        <v>9696</v>
      </c>
      <c r="B2465" s="1566" t="s">
        <v>4111</v>
      </c>
      <c r="C2465" s="1565" t="s">
        <v>6</v>
      </c>
      <c r="D2465" s="1565">
        <v>74.7</v>
      </c>
      <c r="E2465" s="1565">
        <v>264.02999999999997</v>
      </c>
      <c r="F2465" s="1565" t="s">
        <v>6</v>
      </c>
      <c r="G2465" s="1565">
        <v>74.7</v>
      </c>
      <c r="H2465" s="1565">
        <v>264.02999999999997</v>
      </c>
      <c r="I2465" s="1565" t="s">
        <v>8930</v>
      </c>
      <c r="J2465" s="1566">
        <v>0</v>
      </c>
      <c r="K2465" s="1554"/>
    </row>
    <row r="2466" spans="1:11" s="793" customFormat="1" ht="28.5" customHeight="1" x14ac:dyDescent="0.25">
      <c r="A2466" s="1565" t="s">
        <v>9697</v>
      </c>
      <c r="B2466" s="1566" t="s">
        <v>9698</v>
      </c>
      <c r="C2466" s="1565" t="s">
        <v>6</v>
      </c>
      <c r="D2466" s="1565">
        <v>29.88</v>
      </c>
      <c r="E2466" s="1565">
        <v>72.400000000000006</v>
      </c>
      <c r="F2466" s="1565" t="s">
        <v>6</v>
      </c>
      <c r="G2466" s="1565">
        <v>29.88</v>
      </c>
      <c r="H2466" s="1565">
        <v>72.400000000000006</v>
      </c>
      <c r="I2466" s="1565" t="s">
        <v>9699</v>
      </c>
      <c r="J2466" s="1566">
        <v>0</v>
      </c>
      <c r="K2466" s="1554"/>
    </row>
    <row r="2467" spans="1:11" s="793" customFormat="1" ht="28.5" customHeight="1" x14ac:dyDescent="0.25">
      <c r="A2467" s="1565" t="s">
        <v>9700</v>
      </c>
      <c r="B2467" s="1566" t="s">
        <v>9701</v>
      </c>
      <c r="C2467" s="1565" t="s">
        <v>6</v>
      </c>
      <c r="D2467" s="1565">
        <v>14.94</v>
      </c>
      <c r="E2467" s="1565">
        <v>99.99</v>
      </c>
      <c r="F2467" s="1565" t="s">
        <v>6</v>
      </c>
      <c r="G2467" s="1565">
        <v>14.94</v>
      </c>
      <c r="H2467" s="1565">
        <v>99.99</v>
      </c>
      <c r="I2467" s="1565" t="s">
        <v>8930</v>
      </c>
      <c r="J2467" s="1566">
        <v>0</v>
      </c>
      <c r="K2467" s="1554"/>
    </row>
    <row r="2468" spans="1:11" s="793" customFormat="1" ht="28.5" customHeight="1" x14ac:dyDescent="0.25">
      <c r="A2468" s="1565" t="s">
        <v>9702</v>
      </c>
      <c r="B2468" s="1566" t="s">
        <v>9703</v>
      </c>
      <c r="C2468" s="1565" t="s">
        <v>6</v>
      </c>
      <c r="D2468" s="1565">
        <v>14.94</v>
      </c>
      <c r="E2468" s="1565">
        <v>51.39</v>
      </c>
      <c r="F2468" s="1565" t="s">
        <v>6</v>
      </c>
      <c r="G2468" s="1565">
        <v>14.94</v>
      </c>
      <c r="H2468" s="1565">
        <v>51.39</v>
      </c>
      <c r="I2468" s="1565" t="s">
        <v>9704</v>
      </c>
      <c r="J2468" s="1566">
        <v>0</v>
      </c>
      <c r="K2468" s="1554"/>
    </row>
    <row r="2469" spans="1:11" s="793" customFormat="1" ht="28.5" customHeight="1" x14ac:dyDescent="0.25">
      <c r="A2469" s="1565" t="s">
        <v>9705</v>
      </c>
      <c r="B2469" s="1566" t="s">
        <v>9706</v>
      </c>
      <c r="C2469" s="1565" t="s">
        <v>6</v>
      </c>
      <c r="D2469" s="1565">
        <v>14.94</v>
      </c>
      <c r="E2469" s="1565">
        <v>51.39</v>
      </c>
      <c r="F2469" s="1565" t="s">
        <v>6</v>
      </c>
      <c r="G2469" s="1565">
        <v>14.94</v>
      </c>
      <c r="H2469" s="1565">
        <v>51.39</v>
      </c>
      <c r="I2469" s="1565" t="s">
        <v>8930</v>
      </c>
      <c r="J2469" s="1566">
        <v>0</v>
      </c>
      <c r="K2469" s="1554"/>
    </row>
    <row r="2470" spans="1:11" s="793" customFormat="1" ht="28.5" customHeight="1" x14ac:dyDescent="0.25">
      <c r="A2470" s="1565" t="s">
        <v>9707</v>
      </c>
      <c r="B2470" s="1566" t="s">
        <v>9708</v>
      </c>
      <c r="C2470" s="1565" t="s">
        <v>6</v>
      </c>
      <c r="D2470" s="1565">
        <v>14.94</v>
      </c>
      <c r="E2470" s="1565">
        <v>257.94</v>
      </c>
      <c r="F2470" s="1565" t="s">
        <v>6</v>
      </c>
      <c r="G2470" s="1565">
        <v>14.94</v>
      </c>
      <c r="H2470" s="1565">
        <v>257.94</v>
      </c>
      <c r="I2470" s="1565" t="s">
        <v>8930</v>
      </c>
      <c r="J2470" s="1566">
        <v>0</v>
      </c>
      <c r="K2470" s="1554"/>
    </row>
    <row r="2471" spans="1:11" s="793" customFormat="1" ht="28.5" customHeight="1" x14ac:dyDescent="0.25">
      <c r="A2471" s="1565" t="s">
        <v>4112</v>
      </c>
      <c r="B2471" s="1566" t="s">
        <v>4113</v>
      </c>
      <c r="C2471" s="1565" t="s">
        <v>6</v>
      </c>
      <c r="D2471" s="1565">
        <v>59.76</v>
      </c>
      <c r="E2471" s="1565">
        <v>1274.76</v>
      </c>
      <c r="F2471" s="1565" t="s">
        <v>6</v>
      </c>
      <c r="G2471" s="1565">
        <v>59.76</v>
      </c>
      <c r="H2471" s="1565">
        <v>1274.76</v>
      </c>
      <c r="I2471" s="1565" t="s">
        <v>9709</v>
      </c>
      <c r="J2471" s="1566">
        <v>0</v>
      </c>
      <c r="K2471" s="1554"/>
    </row>
    <row r="2472" spans="1:11" s="793" customFormat="1" ht="28.5" customHeight="1" x14ac:dyDescent="0.25">
      <c r="A2472" s="1565" t="s">
        <v>4114</v>
      </c>
      <c r="B2472" s="1566" t="s">
        <v>4115</v>
      </c>
      <c r="C2472" s="1565" t="s">
        <v>6</v>
      </c>
      <c r="D2472" s="1565">
        <v>59.76</v>
      </c>
      <c r="E2472" s="1565">
        <v>3704.76</v>
      </c>
      <c r="F2472" s="1565" t="s">
        <v>6</v>
      </c>
      <c r="G2472" s="1565">
        <v>59.76</v>
      </c>
      <c r="H2472" s="1565">
        <v>3704.76</v>
      </c>
      <c r="I2472" s="1565" t="s">
        <v>9709</v>
      </c>
      <c r="J2472" s="1566">
        <v>0</v>
      </c>
      <c r="K2472" s="1554"/>
    </row>
    <row r="2473" spans="1:11" s="793" customFormat="1" ht="28.5" customHeight="1" x14ac:dyDescent="0.25">
      <c r="A2473" s="1565" t="s">
        <v>4116</v>
      </c>
      <c r="B2473" s="1566" t="s">
        <v>4117</v>
      </c>
      <c r="C2473" s="1565" t="s">
        <v>6</v>
      </c>
      <c r="D2473" s="1565">
        <v>74.7</v>
      </c>
      <c r="E2473" s="1565">
        <v>293.39999999999998</v>
      </c>
      <c r="F2473" s="1565" t="s">
        <v>6</v>
      </c>
      <c r="G2473" s="1565">
        <v>74.7</v>
      </c>
      <c r="H2473" s="1565">
        <v>293.39999999999998</v>
      </c>
      <c r="I2473" s="1565" t="s">
        <v>9709</v>
      </c>
      <c r="J2473" s="1566">
        <v>0</v>
      </c>
      <c r="K2473" s="1554"/>
    </row>
    <row r="2474" spans="1:11" s="793" customFormat="1" ht="28.5" customHeight="1" x14ac:dyDescent="0.25">
      <c r="A2474" s="1565" t="s">
        <v>4118</v>
      </c>
      <c r="B2474" s="1566" t="s">
        <v>4119</v>
      </c>
      <c r="C2474" s="1565" t="s">
        <v>6</v>
      </c>
      <c r="D2474" s="1565">
        <v>74.7</v>
      </c>
      <c r="E2474" s="1565">
        <v>354.15</v>
      </c>
      <c r="F2474" s="1565" t="s">
        <v>6</v>
      </c>
      <c r="G2474" s="1565">
        <v>74.7</v>
      </c>
      <c r="H2474" s="1565">
        <v>354.15</v>
      </c>
      <c r="I2474" s="1565" t="s">
        <v>9709</v>
      </c>
      <c r="J2474" s="1566">
        <v>0</v>
      </c>
      <c r="K2474" s="1554"/>
    </row>
    <row r="2475" spans="1:11" s="793" customFormat="1" ht="28.5" customHeight="1" x14ac:dyDescent="0.25">
      <c r="A2475" s="1565" t="s">
        <v>4120</v>
      </c>
      <c r="B2475" s="1566" t="s">
        <v>4121</v>
      </c>
      <c r="C2475" s="1565" t="s">
        <v>6</v>
      </c>
      <c r="D2475" s="1565">
        <v>74.7</v>
      </c>
      <c r="E2475" s="1565">
        <v>414.9</v>
      </c>
      <c r="F2475" s="1565" t="s">
        <v>6</v>
      </c>
      <c r="G2475" s="1565">
        <v>74.7</v>
      </c>
      <c r="H2475" s="1565">
        <v>414.9</v>
      </c>
      <c r="I2475" s="1565" t="s">
        <v>9709</v>
      </c>
      <c r="J2475" s="1566">
        <v>0</v>
      </c>
      <c r="K2475" s="1554"/>
    </row>
    <row r="2476" spans="1:11" s="793" customFormat="1" ht="28.5" customHeight="1" x14ac:dyDescent="0.25">
      <c r="A2476" s="1565" t="s">
        <v>4122</v>
      </c>
      <c r="B2476" s="1566" t="s">
        <v>4123</v>
      </c>
      <c r="C2476" s="1565" t="s">
        <v>6</v>
      </c>
      <c r="D2476" s="1565">
        <v>74.7</v>
      </c>
      <c r="E2476" s="1565">
        <v>718.65</v>
      </c>
      <c r="F2476" s="1565" t="s">
        <v>6</v>
      </c>
      <c r="G2476" s="1565">
        <v>74.7</v>
      </c>
      <c r="H2476" s="1565">
        <v>718.65</v>
      </c>
      <c r="I2476" s="1565" t="s">
        <v>9709</v>
      </c>
      <c r="J2476" s="1566">
        <v>0</v>
      </c>
      <c r="K2476" s="1554"/>
    </row>
    <row r="2477" spans="1:11" s="793" customFormat="1" ht="28.5" customHeight="1" x14ac:dyDescent="0.25">
      <c r="A2477" s="1565" t="s">
        <v>4124</v>
      </c>
      <c r="B2477" s="1566" t="s">
        <v>4125</v>
      </c>
      <c r="C2477" s="1565" t="s">
        <v>6</v>
      </c>
      <c r="D2477" s="1565">
        <v>74.7</v>
      </c>
      <c r="E2477" s="1565">
        <v>414.9</v>
      </c>
      <c r="F2477" s="1565" t="s">
        <v>6</v>
      </c>
      <c r="G2477" s="1565">
        <v>74.7</v>
      </c>
      <c r="H2477" s="1565">
        <v>414.9</v>
      </c>
      <c r="I2477" s="1565" t="s">
        <v>9709</v>
      </c>
      <c r="J2477" s="1566">
        <v>0</v>
      </c>
      <c r="K2477" s="1554"/>
    </row>
    <row r="2478" spans="1:11" s="793" customFormat="1" ht="28.5" customHeight="1" x14ac:dyDescent="0.25">
      <c r="A2478" s="1565" t="s">
        <v>4126</v>
      </c>
      <c r="B2478" s="1566" t="s">
        <v>4127</v>
      </c>
      <c r="C2478" s="1565" t="s">
        <v>6</v>
      </c>
      <c r="D2478" s="1565">
        <v>74.7</v>
      </c>
      <c r="E2478" s="1565">
        <v>1143.9000000000001</v>
      </c>
      <c r="F2478" s="1565" t="s">
        <v>6</v>
      </c>
      <c r="G2478" s="1565">
        <v>74.7</v>
      </c>
      <c r="H2478" s="1565">
        <v>1143.9000000000001</v>
      </c>
      <c r="I2478" s="1565" t="s">
        <v>9709</v>
      </c>
      <c r="J2478" s="1566">
        <v>0</v>
      </c>
      <c r="K2478" s="1554"/>
    </row>
    <row r="2479" spans="1:11" s="793" customFormat="1" ht="28.5" customHeight="1" x14ac:dyDescent="0.25">
      <c r="A2479" s="1565" t="s">
        <v>4128</v>
      </c>
      <c r="B2479" s="1566" t="s">
        <v>4129</v>
      </c>
      <c r="C2479" s="1565" t="s">
        <v>6</v>
      </c>
      <c r="D2479" s="1565">
        <v>74.7</v>
      </c>
      <c r="E2479" s="1565">
        <v>287.33</v>
      </c>
      <c r="F2479" s="1565" t="s">
        <v>6</v>
      </c>
      <c r="G2479" s="1565">
        <v>74.7</v>
      </c>
      <c r="H2479" s="1565">
        <v>287.33</v>
      </c>
      <c r="I2479" s="1565" t="s">
        <v>9709</v>
      </c>
      <c r="J2479" s="1566">
        <v>0</v>
      </c>
      <c r="K2479" s="1554"/>
    </row>
    <row r="2480" spans="1:11" s="793" customFormat="1" ht="28.5" customHeight="1" x14ac:dyDescent="0.25">
      <c r="A2480" s="1565" t="s">
        <v>4130</v>
      </c>
      <c r="B2480" s="1566" t="s">
        <v>4131</v>
      </c>
      <c r="C2480" s="1565" t="s">
        <v>6</v>
      </c>
      <c r="D2480" s="1565">
        <v>74.7</v>
      </c>
      <c r="E2480" s="1565">
        <v>378.45</v>
      </c>
      <c r="F2480" s="1565" t="s">
        <v>6</v>
      </c>
      <c r="G2480" s="1565">
        <v>74.7</v>
      </c>
      <c r="H2480" s="1565">
        <v>378.45</v>
      </c>
      <c r="I2480" s="1565" t="s">
        <v>9535</v>
      </c>
      <c r="J2480" s="1566">
        <v>0</v>
      </c>
      <c r="K2480" s="1554"/>
    </row>
    <row r="2481" spans="1:11" s="793" customFormat="1" ht="28.5" customHeight="1" x14ac:dyDescent="0.25">
      <c r="A2481" s="1565" t="s">
        <v>4132</v>
      </c>
      <c r="B2481" s="1566" t="s">
        <v>4133</v>
      </c>
      <c r="C2481" s="1565" t="s">
        <v>6</v>
      </c>
      <c r="D2481" s="1565">
        <v>186.75</v>
      </c>
      <c r="E2481" s="1565">
        <v>2495.25</v>
      </c>
      <c r="F2481" s="1565" t="s">
        <v>6</v>
      </c>
      <c r="G2481" s="1565">
        <v>186.75</v>
      </c>
      <c r="H2481" s="1565">
        <v>2495.25</v>
      </c>
      <c r="I2481" s="1565" t="s">
        <v>9535</v>
      </c>
      <c r="J2481" s="1566">
        <v>0</v>
      </c>
      <c r="K2481" s="1554"/>
    </row>
    <row r="2482" spans="1:11" s="793" customFormat="1" ht="28.5" customHeight="1" x14ac:dyDescent="0.25">
      <c r="A2482" s="1565" t="s">
        <v>4134</v>
      </c>
      <c r="B2482" s="1566" t="s">
        <v>4135</v>
      </c>
      <c r="C2482" s="1565" t="s">
        <v>6</v>
      </c>
      <c r="D2482" s="1565">
        <v>149.4</v>
      </c>
      <c r="E2482" s="1565">
        <v>1789.65</v>
      </c>
      <c r="F2482" s="1565" t="s">
        <v>6</v>
      </c>
      <c r="G2482" s="1565">
        <v>149.4</v>
      </c>
      <c r="H2482" s="1565">
        <v>1789.65</v>
      </c>
      <c r="I2482" s="1565" t="s">
        <v>9535</v>
      </c>
      <c r="J2482" s="1566">
        <v>0</v>
      </c>
      <c r="K2482" s="1554"/>
    </row>
    <row r="2483" spans="1:11" s="793" customFormat="1" ht="28.5" customHeight="1" x14ac:dyDescent="0.25">
      <c r="A2483" s="1565" t="s">
        <v>4136</v>
      </c>
      <c r="B2483" s="1566" t="s">
        <v>4137</v>
      </c>
      <c r="C2483" s="1565" t="s">
        <v>6</v>
      </c>
      <c r="D2483" s="1565">
        <v>149.4</v>
      </c>
      <c r="E2483" s="1565">
        <v>1364.4</v>
      </c>
      <c r="F2483" s="1565" t="s">
        <v>6</v>
      </c>
      <c r="G2483" s="1565">
        <v>149.4</v>
      </c>
      <c r="H2483" s="1565">
        <v>1364.4</v>
      </c>
      <c r="I2483" s="1565" t="s">
        <v>9535</v>
      </c>
      <c r="J2483" s="1566">
        <v>0</v>
      </c>
      <c r="K2483" s="1554"/>
    </row>
    <row r="2484" spans="1:11" s="793" customFormat="1" ht="28.5" customHeight="1" x14ac:dyDescent="0.25">
      <c r="A2484" s="1565" t="s">
        <v>4138</v>
      </c>
      <c r="B2484" s="1566" t="s">
        <v>4139</v>
      </c>
      <c r="C2484" s="1565" t="s">
        <v>6</v>
      </c>
      <c r="D2484" s="1565">
        <v>112.05</v>
      </c>
      <c r="E2484" s="1565">
        <v>780.3</v>
      </c>
      <c r="F2484" s="1565" t="s">
        <v>6</v>
      </c>
      <c r="G2484" s="1565">
        <v>112.05</v>
      </c>
      <c r="H2484" s="1565">
        <v>780.3</v>
      </c>
      <c r="I2484" s="1565" t="s">
        <v>9535</v>
      </c>
      <c r="J2484" s="1566">
        <v>0</v>
      </c>
      <c r="K2484" s="1554"/>
    </row>
    <row r="2485" spans="1:11" s="793" customFormat="1" ht="28.5" customHeight="1" x14ac:dyDescent="0.25">
      <c r="A2485" s="1565" t="s">
        <v>4140</v>
      </c>
      <c r="B2485" s="1566" t="s">
        <v>4141</v>
      </c>
      <c r="C2485" s="1565" t="s">
        <v>6</v>
      </c>
      <c r="D2485" s="1565">
        <v>149.4</v>
      </c>
      <c r="E2485" s="1565">
        <v>890.55</v>
      </c>
      <c r="F2485" s="1565" t="s">
        <v>6</v>
      </c>
      <c r="G2485" s="1565">
        <v>149.4</v>
      </c>
      <c r="H2485" s="1565">
        <v>890.55</v>
      </c>
      <c r="I2485" s="1565" t="s">
        <v>9535</v>
      </c>
      <c r="J2485" s="1566">
        <v>0</v>
      </c>
      <c r="K2485" s="1554"/>
    </row>
    <row r="2486" spans="1:11" s="793" customFormat="1" ht="28.5" customHeight="1" x14ac:dyDescent="0.25">
      <c r="A2486" s="1565" t="s">
        <v>4142</v>
      </c>
      <c r="B2486" s="1566" t="s">
        <v>4143</v>
      </c>
      <c r="C2486" s="1565" t="s">
        <v>6</v>
      </c>
      <c r="D2486" s="1565">
        <v>149.4</v>
      </c>
      <c r="E2486" s="1565">
        <v>890.55</v>
      </c>
      <c r="F2486" s="1565" t="s">
        <v>6</v>
      </c>
      <c r="G2486" s="1565">
        <v>149.4</v>
      </c>
      <c r="H2486" s="1565">
        <v>890.55</v>
      </c>
      <c r="I2486" s="1565" t="s">
        <v>9535</v>
      </c>
      <c r="J2486" s="1566">
        <v>0</v>
      </c>
      <c r="K2486" s="1554"/>
    </row>
    <row r="2487" spans="1:11" s="793" customFormat="1" ht="28.5" customHeight="1" x14ac:dyDescent="0.25">
      <c r="A2487" s="1565" t="s">
        <v>4144</v>
      </c>
      <c r="B2487" s="1566" t="s">
        <v>4145</v>
      </c>
      <c r="C2487" s="1565" t="s">
        <v>6</v>
      </c>
      <c r="D2487" s="1565">
        <v>149.4</v>
      </c>
      <c r="E2487" s="1565">
        <v>890.55</v>
      </c>
      <c r="F2487" s="1565" t="s">
        <v>6</v>
      </c>
      <c r="G2487" s="1565">
        <v>149.4</v>
      </c>
      <c r="H2487" s="1565">
        <v>890.55</v>
      </c>
      <c r="I2487" s="1565" t="s">
        <v>9535</v>
      </c>
      <c r="J2487" s="1566">
        <v>0</v>
      </c>
      <c r="K2487" s="1554"/>
    </row>
    <row r="2488" spans="1:11" s="793" customFormat="1" ht="28.5" customHeight="1" x14ac:dyDescent="0.25">
      <c r="A2488" s="1565" t="s">
        <v>4146</v>
      </c>
      <c r="B2488" s="1566" t="s">
        <v>9710</v>
      </c>
      <c r="C2488" s="1565" t="s">
        <v>6</v>
      </c>
      <c r="D2488" s="1565">
        <v>373.5</v>
      </c>
      <c r="E2488" s="1565">
        <v>750.15</v>
      </c>
      <c r="F2488" s="1565" t="s">
        <v>6</v>
      </c>
      <c r="G2488" s="1565">
        <v>373.5</v>
      </c>
      <c r="H2488" s="1565">
        <v>750.15</v>
      </c>
      <c r="I2488" s="1565" t="s">
        <v>9535</v>
      </c>
      <c r="J2488" s="1566">
        <v>0</v>
      </c>
      <c r="K2488" s="1554"/>
    </row>
    <row r="2489" spans="1:11" s="793" customFormat="1" ht="28.5" customHeight="1" x14ac:dyDescent="0.25">
      <c r="A2489" s="1565" t="s">
        <v>4148</v>
      </c>
      <c r="B2489" s="1566" t="s">
        <v>4149</v>
      </c>
      <c r="C2489" s="1565" t="s">
        <v>6</v>
      </c>
      <c r="D2489" s="1565">
        <v>373.5</v>
      </c>
      <c r="E2489" s="1565">
        <v>810.9</v>
      </c>
      <c r="F2489" s="1565" t="s">
        <v>6</v>
      </c>
      <c r="G2489" s="1565">
        <v>373.5</v>
      </c>
      <c r="H2489" s="1565">
        <v>810.9</v>
      </c>
      <c r="I2489" s="1565" t="s">
        <v>9535</v>
      </c>
      <c r="J2489" s="1566">
        <v>0</v>
      </c>
      <c r="K2489" s="1554"/>
    </row>
    <row r="2490" spans="1:11" s="793" customFormat="1" ht="28.5" customHeight="1" x14ac:dyDescent="0.25">
      <c r="A2490" s="1565" t="s">
        <v>4150</v>
      </c>
      <c r="B2490" s="1566" t="s">
        <v>4151</v>
      </c>
      <c r="C2490" s="1565" t="s">
        <v>6</v>
      </c>
      <c r="D2490" s="1565">
        <v>373.5</v>
      </c>
      <c r="E2490" s="1565">
        <v>871.65</v>
      </c>
      <c r="F2490" s="1565" t="s">
        <v>6</v>
      </c>
      <c r="G2490" s="1565">
        <v>373.5</v>
      </c>
      <c r="H2490" s="1565">
        <v>871.65</v>
      </c>
      <c r="I2490" s="1565" t="s">
        <v>9535</v>
      </c>
      <c r="J2490" s="1566">
        <v>0</v>
      </c>
      <c r="K2490" s="1554"/>
    </row>
    <row r="2491" spans="1:11" s="793" customFormat="1" ht="28.5" customHeight="1" x14ac:dyDescent="0.25">
      <c r="A2491" s="1565" t="s">
        <v>4152</v>
      </c>
      <c r="B2491" s="1566" t="s">
        <v>9711</v>
      </c>
      <c r="C2491" s="1565" t="s">
        <v>6</v>
      </c>
      <c r="D2491" s="1565">
        <v>373.5</v>
      </c>
      <c r="E2491" s="1565">
        <v>3824.1</v>
      </c>
      <c r="F2491" s="1565" t="s">
        <v>6</v>
      </c>
      <c r="G2491" s="1565">
        <v>373.5</v>
      </c>
      <c r="H2491" s="1565">
        <v>3824.1</v>
      </c>
      <c r="I2491" s="1565" t="s">
        <v>9535</v>
      </c>
      <c r="J2491" s="1566">
        <v>0</v>
      </c>
      <c r="K2491" s="1554"/>
    </row>
    <row r="2492" spans="1:11" s="793" customFormat="1" ht="28.5" customHeight="1" x14ac:dyDescent="0.25">
      <c r="A2492" s="1565" t="s">
        <v>4154</v>
      </c>
      <c r="B2492" s="1566" t="s">
        <v>4155</v>
      </c>
      <c r="C2492" s="1565" t="s">
        <v>6</v>
      </c>
      <c r="D2492" s="1565">
        <v>373.5</v>
      </c>
      <c r="E2492" s="1565">
        <v>3082.95</v>
      </c>
      <c r="F2492" s="1565" t="s">
        <v>6</v>
      </c>
      <c r="G2492" s="1565">
        <v>373.5</v>
      </c>
      <c r="H2492" s="1565">
        <v>3082.95</v>
      </c>
      <c r="I2492" s="1565" t="s">
        <v>9535</v>
      </c>
      <c r="J2492" s="1566">
        <v>0</v>
      </c>
      <c r="K2492" s="1554"/>
    </row>
    <row r="2493" spans="1:11" s="793" customFormat="1" ht="28.5" customHeight="1" x14ac:dyDescent="0.25">
      <c r="A2493" s="1565" t="s">
        <v>4156</v>
      </c>
      <c r="B2493" s="1566" t="s">
        <v>4157</v>
      </c>
      <c r="C2493" s="1565" t="s">
        <v>6</v>
      </c>
      <c r="D2493" s="1565">
        <v>373.5</v>
      </c>
      <c r="E2493" s="1565">
        <v>6071.85</v>
      </c>
      <c r="F2493" s="1565" t="s">
        <v>6</v>
      </c>
      <c r="G2493" s="1565">
        <v>373.5</v>
      </c>
      <c r="H2493" s="1565">
        <v>6071.85</v>
      </c>
      <c r="I2493" s="1565" t="s">
        <v>9535</v>
      </c>
      <c r="J2493" s="1566">
        <v>0</v>
      </c>
      <c r="K2493" s="1554"/>
    </row>
    <row r="2494" spans="1:11" s="793" customFormat="1" ht="28.5" customHeight="1" x14ac:dyDescent="0.25">
      <c r="A2494" s="1565" t="s">
        <v>9712</v>
      </c>
      <c r="B2494" s="1566" t="s">
        <v>9713</v>
      </c>
      <c r="C2494" s="1565" t="s">
        <v>6</v>
      </c>
      <c r="D2494" s="1565">
        <v>44.82</v>
      </c>
      <c r="E2494" s="1565">
        <v>18054.77</v>
      </c>
      <c r="F2494" s="1565" t="s">
        <v>6</v>
      </c>
      <c r="G2494" s="1565">
        <v>44.82</v>
      </c>
      <c r="H2494" s="1565">
        <v>18054.77</v>
      </c>
      <c r="I2494" s="1565" t="s">
        <v>9714</v>
      </c>
      <c r="J2494" s="1566">
        <v>0</v>
      </c>
      <c r="K2494" s="1554"/>
    </row>
    <row r="2495" spans="1:11" s="793" customFormat="1" ht="28.5" customHeight="1" x14ac:dyDescent="0.25">
      <c r="A2495" s="1565" t="s">
        <v>4158</v>
      </c>
      <c r="B2495" s="1566" t="s">
        <v>4159</v>
      </c>
      <c r="C2495" s="1565" t="s">
        <v>6</v>
      </c>
      <c r="D2495" s="1565">
        <v>373.5</v>
      </c>
      <c r="E2495" s="1565">
        <v>1491.3</v>
      </c>
      <c r="F2495" s="1565" t="s">
        <v>6</v>
      </c>
      <c r="G2495" s="1565">
        <v>373.5</v>
      </c>
      <c r="H2495" s="1565">
        <v>1491.3</v>
      </c>
      <c r="I2495" s="1565" t="s">
        <v>9535</v>
      </c>
      <c r="J2495" s="1566">
        <v>0</v>
      </c>
      <c r="K2495" s="1554"/>
    </row>
    <row r="2496" spans="1:11" s="793" customFormat="1" ht="28.5" customHeight="1" x14ac:dyDescent="0.25">
      <c r="A2496" s="1565" t="s">
        <v>4160</v>
      </c>
      <c r="B2496" s="1566" t="s">
        <v>4161</v>
      </c>
      <c r="C2496" s="1565" t="s">
        <v>6</v>
      </c>
      <c r="D2496" s="1565">
        <v>373.5</v>
      </c>
      <c r="E2496" s="1565">
        <v>2463.3000000000002</v>
      </c>
      <c r="F2496" s="1565" t="s">
        <v>6</v>
      </c>
      <c r="G2496" s="1565">
        <v>373.5</v>
      </c>
      <c r="H2496" s="1565">
        <v>2463.3000000000002</v>
      </c>
      <c r="I2496" s="1565" t="s">
        <v>9535</v>
      </c>
      <c r="J2496" s="1566">
        <v>0</v>
      </c>
      <c r="K2496" s="1554"/>
    </row>
    <row r="2497" spans="1:11" s="793" customFormat="1" ht="28.5" customHeight="1" x14ac:dyDescent="0.25">
      <c r="A2497" s="1565" t="s">
        <v>4162</v>
      </c>
      <c r="B2497" s="1566" t="s">
        <v>4163</v>
      </c>
      <c r="C2497" s="1565" t="s">
        <v>6</v>
      </c>
      <c r="D2497" s="1565">
        <v>224.1</v>
      </c>
      <c r="E2497" s="1565">
        <v>224.1</v>
      </c>
      <c r="F2497" s="1565" t="s">
        <v>6</v>
      </c>
      <c r="G2497" s="1565">
        <v>224.1</v>
      </c>
      <c r="H2497" s="1565">
        <v>224.1</v>
      </c>
      <c r="I2497" s="1565" t="s">
        <v>9715</v>
      </c>
      <c r="J2497" s="1566">
        <v>0</v>
      </c>
      <c r="K2497" s="1554"/>
    </row>
    <row r="2498" spans="1:11" s="793" customFormat="1" ht="28.5" customHeight="1" x14ac:dyDescent="0.25">
      <c r="A2498" s="1565" t="s">
        <v>4164</v>
      </c>
      <c r="B2498" s="1566" t="s">
        <v>9716</v>
      </c>
      <c r="C2498" s="1565" t="s">
        <v>6</v>
      </c>
      <c r="D2498" s="1565">
        <v>186.75</v>
      </c>
      <c r="E2498" s="1565">
        <v>3515.85</v>
      </c>
      <c r="F2498" s="1565" t="s">
        <v>6</v>
      </c>
      <c r="G2498" s="1565">
        <v>186.75</v>
      </c>
      <c r="H2498" s="1565">
        <v>3515.85</v>
      </c>
      <c r="I2498" s="1565" t="s">
        <v>9368</v>
      </c>
      <c r="J2498" s="1566">
        <v>0</v>
      </c>
      <c r="K2498" s="1554"/>
    </row>
    <row r="2499" spans="1:11" s="793" customFormat="1" ht="28.5" customHeight="1" x14ac:dyDescent="0.25">
      <c r="A2499" s="1565" t="s">
        <v>4166</v>
      </c>
      <c r="B2499" s="1566" t="s">
        <v>4167</v>
      </c>
      <c r="C2499" s="1565" t="s">
        <v>6</v>
      </c>
      <c r="D2499" s="1565">
        <v>186.75</v>
      </c>
      <c r="E2499" s="1565">
        <v>4317.75</v>
      </c>
      <c r="F2499" s="1565" t="s">
        <v>6</v>
      </c>
      <c r="G2499" s="1565">
        <v>186.75</v>
      </c>
      <c r="H2499" s="1565">
        <v>4317.75</v>
      </c>
      <c r="I2499" s="1565" t="s">
        <v>9368</v>
      </c>
      <c r="J2499" s="1566">
        <v>0</v>
      </c>
      <c r="K2499" s="1554"/>
    </row>
    <row r="2500" spans="1:11" s="793" customFormat="1" ht="28.5" customHeight="1" x14ac:dyDescent="0.25">
      <c r="A2500" s="1565" t="s">
        <v>4168</v>
      </c>
      <c r="B2500" s="1566" t="s">
        <v>4169</v>
      </c>
      <c r="C2500" s="1565" t="s">
        <v>6</v>
      </c>
      <c r="D2500" s="1565">
        <v>186.75</v>
      </c>
      <c r="E2500" s="1565">
        <v>4439.25</v>
      </c>
      <c r="F2500" s="1565" t="s">
        <v>6</v>
      </c>
      <c r="G2500" s="1565">
        <v>186.75</v>
      </c>
      <c r="H2500" s="1565">
        <v>4439.25</v>
      </c>
      <c r="I2500" s="1565" t="s">
        <v>9368</v>
      </c>
      <c r="J2500" s="1566">
        <v>0</v>
      </c>
      <c r="K2500" s="1554"/>
    </row>
    <row r="2501" spans="1:11" s="793" customFormat="1" ht="28.5" customHeight="1" x14ac:dyDescent="0.25">
      <c r="A2501" s="1565" t="s">
        <v>9717</v>
      </c>
      <c r="B2501" s="1566" t="s">
        <v>9718</v>
      </c>
      <c r="C2501" s="1565" t="s">
        <v>6</v>
      </c>
      <c r="D2501" s="1565">
        <v>0</v>
      </c>
      <c r="E2501" s="1565">
        <v>4252.5</v>
      </c>
      <c r="F2501" s="1565" t="s">
        <v>6</v>
      </c>
      <c r="G2501" s="1565">
        <v>0</v>
      </c>
      <c r="H2501" s="1565">
        <v>4252.5</v>
      </c>
      <c r="I2501" s="1565">
        <v>0</v>
      </c>
      <c r="J2501" s="1566">
        <v>0</v>
      </c>
      <c r="K2501" s="1554"/>
    </row>
    <row r="2502" spans="1:11" s="793" customFormat="1" ht="28.5" customHeight="1" x14ac:dyDescent="0.25">
      <c r="A2502" s="1565" t="s">
        <v>9719</v>
      </c>
      <c r="B2502" s="1566" t="s">
        <v>9720</v>
      </c>
      <c r="C2502" s="1565" t="s">
        <v>6</v>
      </c>
      <c r="D2502" s="1565">
        <v>93.38</v>
      </c>
      <c r="E2502" s="1565">
        <v>5439.38</v>
      </c>
      <c r="F2502" s="1565" t="s">
        <v>6</v>
      </c>
      <c r="G2502" s="1565">
        <v>93.38</v>
      </c>
      <c r="H2502" s="1565">
        <v>5439.38</v>
      </c>
      <c r="I2502" s="1565" t="s">
        <v>9721</v>
      </c>
      <c r="J2502" s="1566">
        <v>0</v>
      </c>
      <c r="K2502" s="1554"/>
    </row>
    <row r="2503" spans="1:11" s="793" customFormat="1" ht="28.5" customHeight="1" x14ac:dyDescent="0.25">
      <c r="A2503" s="1565" t="s">
        <v>9722</v>
      </c>
      <c r="B2503" s="1566" t="s">
        <v>9720</v>
      </c>
      <c r="C2503" s="1565" t="s">
        <v>6</v>
      </c>
      <c r="D2503" s="1565">
        <v>93.38</v>
      </c>
      <c r="E2503" s="1565">
        <v>8598.3799999999992</v>
      </c>
      <c r="F2503" s="1565" t="s">
        <v>6</v>
      </c>
      <c r="G2503" s="1565">
        <v>93.38</v>
      </c>
      <c r="H2503" s="1565">
        <v>8598.3799999999992</v>
      </c>
      <c r="I2503" s="1565" t="s">
        <v>9721</v>
      </c>
      <c r="J2503" s="1566">
        <v>0</v>
      </c>
      <c r="K2503" s="1554"/>
    </row>
    <row r="2504" spans="1:11" s="793" customFormat="1" ht="28.5" customHeight="1" x14ac:dyDescent="0.25">
      <c r="A2504" s="1565" t="s">
        <v>4170</v>
      </c>
      <c r="B2504" s="1566" t="s">
        <v>4171</v>
      </c>
      <c r="C2504" s="1565" t="s">
        <v>6</v>
      </c>
      <c r="D2504" s="1565">
        <v>149.4</v>
      </c>
      <c r="E2504" s="1565">
        <v>2457.9</v>
      </c>
      <c r="F2504" s="1565" t="s">
        <v>6</v>
      </c>
      <c r="G2504" s="1565">
        <v>149.4</v>
      </c>
      <c r="H2504" s="1565">
        <v>2457.9</v>
      </c>
      <c r="I2504" s="1565" t="s">
        <v>9723</v>
      </c>
      <c r="J2504" s="1566">
        <v>0</v>
      </c>
      <c r="K2504" s="1554"/>
    </row>
    <row r="2505" spans="1:11" s="793" customFormat="1" ht="28.5" customHeight="1" x14ac:dyDescent="0.25">
      <c r="A2505" s="1565" t="s">
        <v>4172</v>
      </c>
      <c r="B2505" s="1566" t="s">
        <v>4173</v>
      </c>
      <c r="C2505" s="1565" t="s">
        <v>6</v>
      </c>
      <c r="D2505" s="1565">
        <v>149.4</v>
      </c>
      <c r="E2505" s="1565">
        <v>3267.09</v>
      </c>
      <c r="F2505" s="1565" t="s">
        <v>6</v>
      </c>
      <c r="G2505" s="1565">
        <v>149.4</v>
      </c>
      <c r="H2505" s="1565">
        <v>3267.09</v>
      </c>
      <c r="I2505" s="1565" t="s">
        <v>9723</v>
      </c>
      <c r="J2505" s="1566">
        <v>0</v>
      </c>
      <c r="K2505" s="1554"/>
    </row>
    <row r="2506" spans="1:11" s="793" customFormat="1" ht="28.5" customHeight="1" x14ac:dyDescent="0.25">
      <c r="A2506" s="1565" t="s">
        <v>4174</v>
      </c>
      <c r="B2506" s="1566" t="s">
        <v>4175</v>
      </c>
      <c r="C2506" s="1565" t="s">
        <v>6</v>
      </c>
      <c r="D2506" s="1565">
        <v>149.4</v>
      </c>
      <c r="E2506" s="1565">
        <v>4898.83</v>
      </c>
      <c r="F2506" s="1565" t="s">
        <v>6</v>
      </c>
      <c r="G2506" s="1565">
        <v>149.4</v>
      </c>
      <c r="H2506" s="1565">
        <v>4898.83</v>
      </c>
      <c r="I2506" s="1565" t="s">
        <v>9723</v>
      </c>
      <c r="J2506" s="1566">
        <v>0</v>
      </c>
      <c r="K2506" s="1554"/>
    </row>
    <row r="2507" spans="1:11" s="793" customFormat="1" ht="28.5" customHeight="1" x14ac:dyDescent="0.25">
      <c r="A2507" s="1565" t="s">
        <v>9724</v>
      </c>
      <c r="B2507" s="1566" t="s">
        <v>9725</v>
      </c>
      <c r="C2507" s="1565" t="s">
        <v>6</v>
      </c>
      <c r="D2507" s="1565">
        <v>93.38</v>
      </c>
      <c r="E2507" s="1565">
        <v>1794.38</v>
      </c>
      <c r="F2507" s="1565" t="s">
        <v>6</v>
      </c>
      <c r="G2507" s="1565">
        <v>93.38</v>
      </c>
      <c r="H2507" s="1565">
        <v>1794.38</v>
      </c>
      <c r="I2507" s="1565" t="s">
        <v>9723</v>
      </c>
      <c r="J2507" s="1566">
        <v>0</v>
      </c>
      <c r="K2507" s="1554"/>
    </row>
    <row r="2508" spans="1:11" s="793" customFormat="1" ht="28.5" customHeight="1" x14ac:dyDescent="0.25">
      <c r="A2508" s="1565" t="s">
        <v>4176</v>
      </c>
      <c r="B2508" s="1566" t="s">
        <v>4177</v>
      </c>
      <c r="C2508" s="1565" t="s">
        <v>6</v>
      </c>
      <c r="D2508" s="1565">
        <v>597.6</v>
      </c>
      <c r="E2508" s="1565">
        <v>3513.6</v>
      </c>
      <c r="F2508" s="1565" t="s">
        <v>6</v>
      </c>
      <c r="G2508" s="1565">
        <v>597.6</v>
      </c>
      <c r="H2508" s="1565">
        <v>3513.6</v>
      </c>
      <c r="I2508" s="1565" t="s">
        <v>9726</v>
      </c>
      <c r="J2508" s="1566">
        <v>0</v>
      </c>
      <c r="K2508" s="1554"/>
    </row>
    <row r="2509" spans="1:11" s="793" customFormat="1" ht="28.5" customHeight="1" x14ac:dyDescent="0.25">
      <c r="A2509" s="1565" t="s">
        <v>4178</v>
      </c>
      <c r="B2509" s="1566" t="s">
        <v>4179</v>
      </c>
      <c r="C2509" s="1565" t="s">
        <v>6</v>
      </c>
      <c r="D2509" s="1565">
        <v>597.6</v>
      </c>
      <c r="E2509" s="1565">
        <v>4121.1000000000004</v>
      </c>
      <c r="F2509" s="1565" t="s">
        <v>6</v>
      </c>
      <c r="G2509" s="1565">
        <v>597.6</v>
      </c>
      <c r="H2509" s="1565">
        <v>4121.1000000000004</v>
      </c>
      <c r="I2509" s="1565" t="s">
        <v>9726</v>
      </c>
      <c r="J2509" s="1566">
        <v>0</v>
      </c>
      <c r="K2509" s="1554"/>
    </row>
    <row r="2510" spans="1:11" s="793" customFormat="1" ht="28.5" customHeight="1" x14ac:dyDescent="0.25">
      <c r="A2510" s="1565" t="s">
        <v>4180</v>
      </c>
      <c r="B2510" s="1566" t="s">
        <v>4181</v>
      </c>
      <c r="C2510" s="1565" t="s">
        <v>6</v>
      </c>
      <c r="D2510" s="1565">
        <v>709.65</v>
      </c>
      <c r="E2510" s="1565">
        <v>8242.65</v>
      </c>
      <c r="F2510" s="1565" t="s">
        <v>6</v>
      </c>
      <c r="G2510" s="1565">
        <v>709.65</v>
      </c>
      <c r="H2510" s="1565">
        <v>8242.65</v>
      </c>
      <c r="I2510" s="1565" t="s">
        <v>9726</v>
      </c>
      <c r="J2510" s="1566">
        <v>0</v>
      </c>
      <c r="K2510" s="1554"/>
    </row>
    <row r="2511" spans="1:11" s="793" customFormat="1" ht="28.5" customHeight="1" x14ac:dyDescent="0.25">
      <c r="A2511" s="1565" t="s">
        <v>4182</v>
      </c>
      <c r="B2511" s="1566" t="s">
        <v>4183</v>
      </c>
      <c r="C2511" s="1565" t="s">
        <v>6</v>
      </c>
      <c r="D2511" s="1565">
        <v>112.05</v>
      </c>
      <c r="E2511" s="1565">
        <v>658.8</v>
      </c>
      <c r="F2511" s="1565" t="s">
        <v>6</v>
      </c>
      <c r="G2511" s="1565">
        <v>112.05</v>
      </c>
      <c r="H2511" s="1565">
        <v>658.8</v>
      </c>
      <c r="I2511" s="1565" t="s">
        <v>9726</v>
      </c>
      <c r="J2511" s="1566">
        <v>0</v>
      </c>
      <c r="K2511" s="1554"/>
    </row>
    <row r="2512" spans="1:11" s="793" customFormat="1" ht="28.5" customHeight="1" x14ac:dyDescent="0.25">
      <c r="A2512" s="1565" t="s">
        <v>4184</v>
      </c>
      <c r="B2512" s="1566" t="s">
        <v>4185</v>
      </c>
      <c r="C2512" s="1565" t="s">
        <v>6</v>
      </c>
      <c r="D2512" s="1565">
        <v>112.05</v>
      </c>
      <c r="E2512" s="1565">
        <v>658.8</v>
      </c>
      <c r="F2512" s="1565" t="s">
        <v>6</v>
      </c>
      <c r="G2512" s="1565">
        <v>112.05</v>
      </c>
      <c r="H2512" s="1565">
        <v>658.8</v>
      </c>
      <c r="I2512" s="1565" t="s">
        <v>9726</v>
      </c>
      <c r="J2512" s="1566">
        <v>0</v>
      </c>
      <c r="K2512" s="1554"/>
    </row>
    <row r="2513" spans="1:11" s="793" customFormat="1" ht="28.5" customHeight="1" x14ac:dyDescent="0.25">
      <c r="A2513" s="1565" t="s">
        <v>4186</v>
      </c>
      <c r="B2513" s="1566" t="s">
        <v>4187</v>
      </c>
      <c r="C2513" s="1565" t="s">
        <v>6</v>
      </c>
      <c r="D2513" s="1565">
        <v>112.05</v>
      </c>
      <c r="E2513" s="1565">
        <v>950.4</v>
      </c>
      <c r="F2513" s="1565" t="s">
        <v>6</v>
      </c>
      <c r="G2513" s="1565">
        <v>112.05</v>
      </c>
      <c r="H2513" s="1565">
        <v>950.4</v>
      </c>
      <c r="I2513" s="1565" t="s">
        <v>9726</v>
      </c>
      <c r="J2513" s="1566">
        <v>0</v>
      </c>
      <c r="K2513" s="1554"/>
    </row>
    <row r="2514" spans="1:11" s="793" customFormat="1" ht="28.5" customHeight="1" x14ac:dyDescent="0.25">
      <c r="A2514" s="1565" t="s">
        <v>4188</v>
      </c>
      <c r="B2514" s="1566" t="s">
        <v>4189</v>
      </c>
      <c r="C2514" s="1565" t="s">
        <v>6</v>
      </c>
      <c r="D2514" s="1565">
        <v>112.05</v>
      </c>
      <c r="E2514" s="1565">
        <v>950.4</v>
      </c>
      <c r="F2514" s="1565" t="s">
        <v>6</v>
      </c>
      <c r="G2514" s="1565">
        <v>112.05</v>
      </c>
      <c r="H2514" s="1565">
        <v>950.4</v>
      </c>
      <c r="I2514" s="1565" t="s">
        <v>9726</v>
      </c>
      <c r="J2514" s="1566">
        <v>0</v>
      </c>
      <c r="K2514" s="1554"/>
    </row>
    <row r="2515" spans="1:11" s="793" customFormat="1" ht="28.5" customHeight="1" x14ac:dyDescent="0.25">
      <c r="A2515" s="1565" t="s">
        <v>4190</v>
      </c>
      <c r="B2515" s="1566" t="s">
        <v>4191</v>
      </c>
      <c r="C2515" s="1565" t="s">
        <v>6</v>
      </c>
      <c r="D2515" s="1565">
        <v>1525.13</v>
      </c>
      <c r="E2515" s="1565">
        <v>8936.6299999999992</v>
      </c>
      <c r="F2515" s="1565" t="s">
        <v>6</v>
      </c>
      <c r="G2515" s="1565">
        <v>1525.13</v>
      </c>
      <c r="H2515" s="1565">
        <v>8936.6299999999992</v>
      </c>
      <c r="I2515" s="1565" t="s">
        <v>9727</v>
      </c>
      <c r="J2515" s="1566">
        <v>0</v>
      </c>
      <c r="K2515" s="1554"/>
    </row>
    <row r="2516" spans="1:11" s="793" customFormat="1" ht="28.5" customHeight="1" x14ac:dyDescent="0.25">
      <c r="A2516" s="1565" t="s">
        <v>4192</v>
      </c>
      <c r="B2516" s="1566" t="s">
        <v>4193</v>
      </c>
      <c r="C2516" s="1565" t="s">
        <v>6</v>
      </c>
      <c r="D2516" s="1565">
        <v>1525.13</v>
      </c>
      <c r="E2516" s="1565">
        <v>8967</v>
      </c>
      <c r="F2516" s="1565" t="s">
        <v>6</v>
      </c>
      <c r="G2516" s="1565">
        <v>1525.13</v>
      </c>
      <c r="H2516" s="1565">
        <v>8967</v>
      </c>
      <c r="I2516" s="1565" t="s">
        <v>9727</v>
      </c>
      <c r="J2516" s="1566">
        <v>0</v>
      </c>
      <c r="K2516" s="1554"/>
    </row>
    <row r="2517" spans="1:11" s="793" customFormat="1" ht="28.5" customHeight="1" x14ac:dyDescent="0.25">
      <c r="A2517" s="1565" t="s">
        <v>4194</v>
      </c>
      <c r="B2517" s="1566" t="s">
        <v>4195</v>
      </c>
      <c r="C2517" s="1565" t="s">
        <v>6</v>
      </c>
      <c r="D2517" s="1565">
        <v>2676.75</v>
      </c>
      <c r="E2517" s="1565">
        <v>10118.629999999999</v>
      </c>
      <c r="F2517" s="1565" t="s">
        <v>6</v>
      </c>
      <c r="G2517" s="1565">
        <v>2676.75</v>
      </c>
      <c r="H2517" s="1565">
        <v>10118.629999999999</v>
      </c>
      <c r="I2517" s="1565" t="s">
        <v>9727</v>
      </c>
      <c r="J2517" s="1566">
        <v>0</v>
      </c>
      <c r="K2517" s="1554"/>
    </row>
    <row r="2518" spans="1:11" s="793" customFormat="1" ht="28.5" customHeight="1" x14ac:dyDescent="0.25">
      <c r="A2518" s="1565" t="s">
        <v>4196</v>
      </c>
      <c r="B2518" s="1566" t="s">
        <v>9728</v>
      </c>
      <c r="C2518" s="1565" t="s">
        <v>6</v>
      </c>
      <c r="D2518" s="1565">
        <v>3252.56</v>
      </c>
      <c r="E2518" s="1565">
        <v>10755.19</v>
      </c>
      <c r="F2518" s="1565" t="s">
        <v>6</v>
      </c>
      <c r="G2518" s="1565">
        <v>3252.56</v>
      </c>
      <c r="H2518" s="1565">
        <v>10755.19</v>
      </c>
      <c r="I2518" s="1565" t="s">
        <v>9727</v>
      </c>
      <c r="J2518" s="1566">
        <v>0</v>
      </c>
      <c r="K2518" s="1554"/>
    </row>
    <row r="2519" spans="1:11" s="793" customFormat="1" ht="28.5" customHeight="1" x14ac:dyDescent="0.25">
      <c r="A2519" s="1565" t="s">
        <v>4198</v>
      </c>
      <c r="B2519" s="1566" t="s">
        <v>9729</v>
      </c>
      <c r="C2519" s="1565" t="s">
        <v>6</v>
      </c>
      <c r="D2519" s="1565">
        <v>3797.25</v>
      </c>
      <c r="E2519" s="1565">
        <v>12059.25</v>
      </c>
      <c r="F2519" s="1565" t="s">
        <v>6</v>
      </c>
      <c r="G2519" s="1565">
        <v>3797.25</v>
      </c>
      <c r="H2519" s="1565">
        <v>12059.25</v>
      </c>
      <c r="I2519" s="1565" t="s">
        <v>8930</v>
      </c>
      <c r="J2519" s="1566">
        <v>0</v>
      </c>
      <c r="K2519" s="1554"/>
    </row>
    <row r="2520" spans="1:11" s="793" customFormat="1" ht="28.5" customHeight="1" x14ac:dyDescent="0.25">
      <c r="A2520" s="1565" t="s">
        <v>9730</v>
      </c>
      <c r="B2520" s="1566" t="s">
        <v>9731</v>
      </c>
      <c r="C2520" s="1565" t="s">
        <v>6</v>
      </c>
      <c r="D2520" s="1565">
        <v>23.31</v>
      </c>
      <c r="E2520" s="1565">
        <v>217.71</v>
      </c>
      <c r="F2520" s="1565" t="s">
        <v>6</v>
      </c>
      <c r="G2520" s="1565">
        <v>23.31</v>
      </c>
      <c r="H2520" s="1565">
        <v>217.71</v>
      </c>
      <c r="I2520" s="1565">
        <v>0</v>
      </c>
      <c r="J2520" s="1566">
        <v>0</v>
      </c>
      <c r="K2520" s="1554"/>
    </row>
    <row r="2521" spans="1:11" s="793" customFormat="1" ht="28.5" customHeight="1" x14ac:dyDescent="0.25">
      <c r="A2521" s="1565" t="s">
        <v>9732</v>
      </c>
      <c r="B2521" s="1566" t="s">
        <v>9733</v>
      </c>
      <c r="C2521" s="1565" t="s">
        <v>6</v>
      </c>
      <c r="D2521" s="1565">
        <v>23.31</v>
      </c>
      <c r="E2521" s="1565">
        <v>218.92</v>
      </c>
      <c r="F2521" s="1565" t="s">
        <v>6</v>
      </c>
      <c r="G2521" s="1565">
        <v>23.31</v>
      </c>
      <c r="H2521" s="1565">
        <v>218.92</v>
      </c>
      <c r="I2521" s="1565">
        <v>0</v>
      </c>
      <c r="J2521" s="1566">
        <v>0</v>
      </c>
      <c r="K2521" s="1554"/>
    </row>
    <row r="2522" spans="1:11" s="793" customFormat="1" ht="28.5" customHeight="1" x14ac:dyDescent="0.25">
      <c r="A2522" s="1565" t="s">
        <v>9734</v>
      </c>
      <c r="B2522" s="1566" t="s">
        <v>9735</v>
      </c>
      <c r="C2522" s="1565" t="s">
        <v>6</v>
      </c>
      <c r="D2522" s="1565">
        <v>23.31</v>
      </c>
      <c r="E2522" s="1565">
        <v>240.79</v>
      </c>
      <c r="F2522" s="1565" t="s">
        <v>6</v>
      </c>
      <c r="G2522" s="1565">
        <v>23.31</v>
      </c>
      <c r="H2522" s="1565">
        <v>240.79</v>
      </c>
      <c r="I2522" s="1565">
        <v>0</v>
      </c>
      <c r="J2522" s="1566">
        <v>0</v>
      </c>
      <c r="K2522" s="1554"/>
    </row>
    <row r="2523" spans="1:11" s="793" customFormat="1" ht="28.5" customHeight="1" x14ac:dyDescent="0.25">
      <c r="A2523" s="1565" t="s">
        <v>9736</v>
      </c>
      <c r="B2523" s="1566" t="s">
        <v>9737</v>
      </c>
      <c r="C2523" s="1565" t="s">
        <v>6</v>
      </c>
      <c r="D2523" s="1565">
        <v>59.76</v>
      </c>
      <c r="E2523" s="1565">
        <v>1474.02</v>
      </c>
      <c r="F2523" s="1565" t="s">
        <v>6</v>
      </c>
      <c r="G2523" s="1565">
        <v>59.76</v>
      </c>
      <c r="H2523" s="1565">
        <v>1474.02</v>
      </c>
      <c r="I2523" s="1565">
        <v>0</v>
      </c>
      <c r="J2523" s="1566">
        <v>0</v>
      </c>
      <c r="K2523" s="1554"/>
    </row>
    <row r="2524" spans="1:11" s="793" customFormat="1" ht="28.5" customHeight="1" x14ac:dyDescent="0.25">
      <c r="A2524" s="1565" t="s">
        <v>4200</v>
      </c>
      <c r="B2524" s="1566" t="s">
        <v>4201</v>
      </c>
      <c r="C2524" s="1565" t="s">
        <v>6</v>
      </c>
      <c r="D2524" s="1565">
        <v>59.76</v>
      </c>
      <c r="E2524" s="1565">
        <v>368.98</v>
      </c>
      <c r="F2524" s="1565" t="s">
        <v>6</v>
      </c>
      <c r="G2524" s="1565">
        <v>59.76</v>
      </c>
      <c r="H2524" s="1565">
        <v>368.98</v>
      </c>
      <c r="I2524" s="1565" t="s">
        <v>9738</v>
      </c>
      <c r="J2524" s="1566">
        <v>0</v>
      </c>
      <c r="K2524" s="1554"/>
    </row>
    <row r="2525" spans="1:11" s="793" customFormat="1" ht="28.5" customHeight="1" x14ac:dyDescent="0.25">
      <c r="A2525" s="1565" t="s">
        <v>4202</v>
      </c>
      <c r="B2525" s="1566" t="s">
        <v>4203</v>
      </c>
      <c r="C2525" s="1565" t="s">
        <v>6</v>
      </c>
      <c r="D2525" s="1565">
        <v>59.76</v>
      </c>
      <c r="E2525" s="1565">
        <v>618.04999999999995</v>
      </c>
      <c r="F2525" s="1565" t="s">
        <v>6</v>
      </c>
      <c r="G2525" s="1565">
        <v>59.76</v>
      </c>
      <c r="H2525" s="1565">
        <v>618.04999999999995</v>
      </c>
      <c r="I2525" s="1565" t="s">
        <v>9738</v>
      </c>
      <c r="J2525" s="1566">
        <v>0</v>
      </c>
      <c r="K2525" s="1554"/>
    </row>
    <row r="2526" spans="1:11" s="793" customFormat="1" ht="28.5" customHeight="1" x14ac:dyDescent="0.25">
      <c r="A2526" s="1565" t="s">
        <v>4204</v>
      </c>
      <c r="B2526" s="1566" t="s">
        <v>9739</v>
      </c>
      <c r="C2526" s="1565" t="s">
        <v>6</v>
      </c>
      <c r="D2526" s="1565">
        <v>11.77</v>
      </c>
      <c r="E2526" s="1565">
        <v>120.63</v>
      </c>
      <c r="F2526" s="1565" t="s">
        <v>6</v>
      </c>
      <c r="G2526" s="1565">
        <v>11.77</v>
      </c>
      <c r="H2526" s="1565">
        <v>120.63</v>
      </c>
      <c r="I2526" s="1565" t="s">
        <v>8856</v>
      </c>
      <c r="J2526" s="1566">
        <v>0</v>
      </c>
      <c r="K2526" s="1554"/>
    </row>
    <row r="2527" spans="1:11" s="793" customFormat="1" ht="28.5" customHeight="1" x14ac:dyDescent="0.25">
      <c r="A2527" s="1565" t="s">
        <v>4206</v>
      </c>
      <c r="B2527" s="1566" t="s">
        <v>4207</v>
      </c>
      <c r="C2527" s="1565" t="s">
        <v>6</v>
      </c>
      <c r="D2527" s="1565">
        <v>373.5</v>
      </c>
      <c r="E2527" s="1565">
        <v>2843.59</v>
      </c>
      <c r="F2527" s="1565" t="s">
        <v>6</v>
      </c>
      <c r="G2527" s="1565">
        <v>373.5</v>
      </c>
      <c r="H2527" s="1565">
        <v>2843.59</v>
      </c>
      <c r="I2527" s="1565">
        <v>0</v>
      </c>
      <c r="J2527" s="1566">
        <v>0</v>
      </c>
      <c r="K2527" s="1554"/>
    </row>
    <row r="2528" spans="1:11" s="793" customFormat="1" ht="28.5" customHeight="1" x14ac:dyDescent="0.25">
      <c r="A2528" s="1565" t="s">
        <v>4209</v>
      </c>
      <c r="B2528" s="1566" t="s">
        <v>4210</v>
      </c>
      <c r="C2528" s="1565" t="s">
        <v>6</v>
      </c>
      <c r="D2528" s="1565">
        <v>373.5</v>
      </c>
      <c r="E2528" s="1565">
        <v>2843.59</v>
      </c>
      <c r="F2528" s="1565" t="s">
        <v>6</v>
      </c>
      <c r="G2528" s="1565">
        <v>373.5</v>
      </c>
      <c r="H2528" s="1565">
        <v>2843.59</v>
      </c>
      <c r="I2528" s="1565">
        <v>0</v>
      </c>
      <c r="J2528" s="1566">
        <v>0</v>
      </c>
      <c r="K2528" s="1554"/>
    </row>
    <row r="2529" spans="1:11" s="793" customFormat="1" ht="28.5" customHeight="1" x14ac:dyDescent="0.25">
      <c r="A2529" s="1565" t="s">
        <v>4211</v>
      </c>
      <c r="B2529" s="1566" t="s">
        <v>9740</v>
      </c>
      <c r="C2529" s="1565" t="s">
        <v>6</v>
      </c>
      <c r="D2529" s="1565">
        <v>373.5</v>
      </c>
      <c r="E2529" s="1565">
        <v>2682</v>
      </c>
      <c r="F2529" s="1565" t="s">
        <v>6</v>
      </c>
      <c r="G2529" s="1565">
        <v>373.5</v>
      </c>
      <c r="H2529" s="1565">
        <v>2682</v>
      </c>
      <c r="I2529" s="1565">
        <v>0</v>
      </c>
      <c r="J2529" s="1566">
        <v>0</v>
      </c>
      <c r="K2529" s="1554"/>
    </row>
    <row r="2530" spans="1:11" s="793" customFormat="1" ht="28.5" customHeight="1" x14ac:dyDescent="0.25">
      <c r="A2530" s="1565" t="s">
        <v>4213</v>
      </c>
      <c r="B2530" s="1566" t="s">
        <v>9741</v>
      </c>
      <c r="C2530" s="1565" t="s">
        <v>6</v>
      </c>
      <c r="D2530" s="1565">
        <v>373.5</v>
      </c>
      <c r="E2530" s="1565">
        <v>981</v>
      </c>
      <c r="F2530" s="1565" t="s">
        <v>6</v>
      </c>
      <c r="G2530" s="1565">
        <v>373.5</v>
      </c>
      <c r="H2530" s="1565">
        <v>981</v>
      </c>
      <c r="I2530" s="1565">
        <v>0</v>
      </c>
      <c r="J2530" s="1566">
        <v>0</v>
      </c>
      <c r="K2530" s="1554"/>
    </row>
    <row r="2531" spans="1:11" s="793" customFormat="1" ht="28.5" customHeight="1" x14ac:dyDescent="0.25">
      <c r="A2531" s="1565" t="s">
        <v>4215</v>
      </c>
      <c r="B2531" s="1566" t="s">
        <v>9742</v>
      </c>
      <c r="C2531" s="1565" t="s">
        <v>6</v>
      </c>
      <c r="D2531" s="1565">
        <v>522.9</v>
      </c>
      <c r="E2531" s="1565">
        <v>3206.23</v>
      </c>
      <c r="F2531" s="1565" t="s">
        <v>6</v>
      </c>
      <c r="G2531" s="1565">
        <v>522.9</v>
      </c>
      <c r="H2531" s="1565">
        <v>3206.23</v>
      </c>
      <c r="I2531" s="1565" t="s">
        <v>9723</v>
      </c>
      <c r="J2531" s="1566">
        <v>0</v>
      </c>
      <c r="K2531" s="1554"/>
    </row>
    <row r="2532" spans="1:11" s="793" customFormat="1" ht="28.5" customHeight="1" x14ac:dyDescent="0.25">
      <c r="A2532" s="1565" t="s">
        <v>4217</v>
      </c>
      <c r="B2532" s="1566" t="s">
        <v>9743</v>
      </c>
      <c r="C2532" s="1565" t="s">
        <v>6</v>
      </c>
      <c r="D2532" s="1565">
        <v>522.9</v>
      </c>
      <c r="E2532" s="1565">
        <v>3495.4</v>
      </c>
      <c r="F2532" s="1565" t="s">
        <v>6</v>
      </c>
      <c r="G2532" s="1565">
        <v>522.9</v>
      </c>
      <c r="H2532" s="1565">
        <v>3495.4</v>
      </c>
      <c r="I2532" s="1565" t="s">
        <v>9723</v>
      </c>
      <c r="J2532" s="1566">
        <v>0</v>
      </c>
      <c r="K2532" s="1554"/>
    </row>
    <row r="2533" spans="1:11" s="793" customFormat="1" ht="28.5" customHeight="1" x14ac:dyDescent="0.25">
      <c r="A2533" s="1565" t="s">
        <v>4219</v>
      </c>
      <c r="B2533" s="1566" t="s">
        <v>9744</v>
      </c>
      <c r="C2533" s="1565" t="s">
        <v>6</v>
      </c>
      <c r="D2533" s="1565">
        <v>194.22</v>
      </c>
      <c r="E2533" s="1565">
        <v>3419.92</v>
      </c>
      <c r="F2533" s="1565" t="s">
        <v>6</v>
      </c>
      <c r="G2533" s="1565">
        <v>194.22</v>
      </c>
      <c r="H2533" s="1565">
        <v>3419.92</v>
      </c>
      <c r="I2533" s="1565" t="s">
        <v>9723</v>
      </c>
      <c r="J2533" s="1566">
        <v>0</v>
      </c>
      <c r="K2533" s="1554"/>
    </row>
    <row r="2534" spans="1:11" s="793" customFormat="1" ht="28.5" customHeight="1" x14ac:dyDescent="0.25">
      <c r="A2534" s="1565" t="s">
        <v>9745</v>
      </c>
      <c r="B2534" s="1566" t="s">
        <v>9746</v>
      </c>
      <c r="C2534" s="1565" t="s">
        <v>6</v>
      </c>
      <c r="D2534" s="1565">
        <v>44.82</v>
      </c>
      <c r="E2534" s="1565">
        <v>3154</v>
      </c>
      <c r="F2534" s="1565" t="s">
        <v>6</v>
      </c>
      <c r="G2534" s="1565">
        <v>44.82</v>
      </c>
      <c r="H2534" s="1565">
        <v>3154</v>
      </c>
      <c r="I2534" s="1565" t="s">
        <v>9723</v>
      </c>
      <c r="J2534" s="1566">
        <v>0</v>
      </c>
      <c r="K2534" s="1554"/>
    </row>
    <row r="2535" spans="1:11" s="793" customFormat="1" ht="28.5" customHeight="1" x14ac:dyDescent="0.25">
      <c r="A2535" s="1565" t="s">
        <v>9747</v>
      </c>
      <c r="B2535" s="1566" t="s">
        <v>9748</v>
      </c>
      <c r="C2535" s="1565" t="s">
        <v>6</v>
      </c>
      <c r="D2535" s="1565">
        <v>93.38</v>
      </c>
      <c r="E2535" s="1565">
        <v>4842.96</v>
      </c>
      <c r="F2535" s="1565" t="s">
        <v>6</v>
      </c>
      <c r="G2535" s="1565">
        <v>93.38</v>
      </c>
      <c r="H2535" s="1565">
        <v>4842.96</v>
      </c>
      <c r="I2535" s="1565" t="s">
        <v>9723</v>
      </c>
      <c r="J2535" s="1566">
        <v>0</v>
      </c>
      <c r="K2535" s="1554"/>
    </row>
    <row r="2536" spans="1:11" s="793" customFormat="1" ht="28.5" customHeight="1" x14ac:dyDescent="0.25">
      <c r="A2536" s="1565" t="s">
        <v>4221</v>
      </c>
      <c r="B2536" s="1566" t="s">
        <v>9749</v>
      </c>
      <c r="C2536" s="1565" t="s">
        <v>6</v>
      </c>
      <c r="D2536" s="1565">
        <v>93.38</v>
      </c>
      <c r="E2536" s="1565">
        <v>5439.38</v>
      </c>
      <c r="F2536" s="1565" t="s">
        <v>6</v>
      </c>
      <c r="G2536" s="1565">
        <v>93.38</v>
      </c>
      <c r="H2536" s="1565">
        <v>5439.38</v>
      </c>
      <c r="I2536" s="1565" t="s">
        <v>9721</v>
      </c>
      <c r="J2536" s="1566">
        <v>0</v>
      </c>
      <c r="K2536" s="1554"/>
    </row>
    <row r="2537" spans="1:11" s="793" customFormat="1" ht="28.5" customHeight="1" x14ac:dyDescent="0.25">
      <c r="A2537" s="1565" t="s">
        <v>4223</v>
      </c>
      <c r="B2537" s="1566" t="s">
        <v>4224</v>
      </c>
      <c r="C2537" s="1565" t="s">
        <v>1138</v>
      </c>
      <c r="D2537" s="1565">
        <v>13.45</v>
      </c>
      <c r="E2537" s="1565">
        <v>23.17</v>
      </c>
      <c r="F2537" s="1565" t="s">
        <v>51</v>
      </c>
      <c r="G2537" s="1565">
        <v>44.11</v>
      </c>
      <c r="H2537" s="1565">
        <v>76</v>
      </c>
      <c r="I2537" s="1565">
        <v>0</v>
      </c>
      <c r="J2537" s="1566">
        <v>0</v>
      </c>
      <c r="K2537" s="1554"/>
    </row>
    <row r="2538" spans="1:11" s="793" customFormat="1" ht="28.5" customHeight="1" x14ac:dyDescent="0.25">
      <c r="A2538" s="1565" t="s">
        <v>4225</v>
      </c>
      <c r="B2538" s="1566" t="s">
        <v>9750</v>
      </c>
      <c r="C2538" s="1565" t="s">
        <v>1138</v>
      </c>
      <c r="D2538" s="1565">
        <v>13.45</v>
      </c>
      <c r="E2538" s="1565">
        <v>31.67</v>
      </c>
      <c r="F2538" s="1565" t="s">
        <v>51</v>
      </c>
      <c r="G2538" s="1565">
        <v>44.11</v>
      </c>
      <c r="H2538" s="1565">
        <v>103.91</v>
      </c>
      <c r="I2538" s="1565">
        <v>0</v>
      </c>
      <c r="J2538" s="1566">
        <v>0</v>
      </c>
      <c r="K2538" s="1554"/>
    </row>
    <row r="2539" spans="1:11" s="793" customFormat="1" ht="28.5" customHeight="1" x14ac:dyDescent="0.25">
      <c r="A2539" s="1565" t="s">
        <v>4227</v>
      </c>
      <c r="B2539" s="1566" t="s">
        <v>4228</v>
      </c>
      <c r="C2539" s="1565" t="s">
        <v>1138</v>
      </c>
      <c r="D2539" s="1565">
        <v>13.45</v>
      </c>
      <c r="E2539" s="1565">
        <v>43.82</v>
      </c>
      <c r="F2539" s="1565" t="s">
        <v>51</v>
      </c>
      <c r="G2539" s="1565">
        <v>44.11</v>
      </c>
      <c r="H2539" s="1565">
        <v>143.77000000000001</v>
      </c>
      <c r="I2539" s="1565">
        <v>0</v>
      </c>
      <c r="J2539" s="1566">
        <v>0</v>
      </c>
      <c r="K2539" s="1554"/>
    </row>
    <row r="2540" spans="1:11" s="793" customFormat="1" ht="28.5" customHeight="1" x14ac:dyDescent="0.25">
      <c r="A2540" s="1565" t="s">
        <v>4229</v>
      </c>
      <c r="B2540" s="1566" t="s">
        <v>9751</v>
      </c>
      <c r="C2540" s="1565" t="s">
        <v>1138</v>
      </c>
      <c r="D2540" s="1565">
        <v>13.45</v>
      </c>
      <c r="E2540" s="1565">
        <v>74.2</v>
      </c>
      <c r="F2540" s="1565" t="s">
        <v>51</v>
      </c>
      <c r="G2540" s="1565">
        <v>44.11</v>
      </c>
      <c r="H2540" s="1565">
        <v>243.43</v>
      </c>
      <c r="I2540" s="1565">
        <v>0</v>
      </c>
      <c r="J2540" s="1566">
        <v>0</v>
      </c>
      <c r="K2540" s="1554"/>
    </row>
    <row r="2541" spans="1:11" s="793" customFormat="1" ht="28.5" customHeight="1" x14ac:dyDescent="0.25">
      <c r="A2541" s="1565" t="s">
        <v>9752</v>
      </c>
      <c r="B2541" s="1566" t="s">
        <v>9753</v>
      </c>
      <c r="C2541" s="1565" t="s">
        <v>8951</v>
      </c>
      <c r="D2541" s="1565">
        <v>26.89</v>
      </c>
      <c r="E2541" s="1565">
        <v>1069.6099999999999</v>
      </c>
      <c r="F2541" s="1565" t="s">
        <v>8951</v>
      </c>
      <c r="G2541" s="1565">
        <v>26.89</v>
      </c>
      <c r="H2541" s="1565">
        <v>1069.6099999999999</v>
      </c>
      <c r="I2541" s="1565" t="s">
        <v>8825</v>
      </c>
      <c r="J2541" s="1566">
        <v>0</v>
      </c>
      <c r="K2541" s="1554"/>
    </row>
    <row r="2542" spans="1:11" s="793" customFormat="1" ht="28.5" customHeight="1" x14ac:dyDescent="0.25">
      <c r="A2542" s="1565" t="s">
        <v>9754</v>
      </c>
      <c r="B2542" s="1566" t="s">
        <v>9755</v>
      </c>
      <c r="C2542" s="1565" t="s">
        <v>8951</v>
      </c>
      <c r="D2542" s="1565">
        <v>26.89</v>
      </c>
      <c r="E2542" s="1565">
        <v>1373.36</v>
      </c>
      <c r="F2542" s="1565" t="s">
        <v>8951</v>
      </c>
      <c r="G2542" s="1565">
        <v>26.89</v>
      </c>
      <c r="H2542" s="1565">
        <v>1373.36</v>
      </c>
      <c r="I2542" s="1565" t="s">
        <v>8825</v>
      </c>
      <c r="J2542" s="1566">
        <v>0</v>
      </c>
      <c r="K2542" s="1554"/>
    </row>
    <row r="2543" spans="1:11" s="793" customFormat="1" ht="28.5" customHeight="1" x14ac:dyDescent="0.25">
      <c r="A2543" s="1565" t="s">
        <v>4231</v>
      </c>
      <c r="B2543" s="1566" t="s">
        <v>4232</v>
      </c>
      <c r="C2543" s="1565" t="s">
        <v>6</v>
      </c>
      <c r="D2543" s="1565">
        <v>59.76</v>
      </c>
      <c r="E2543" s="1565">
        <v>242.01</v>
      </c>
      <c r="F2543" s="1565" t="s">
        <v>6</v>
      </c>
      <c r="G2543" s="1565">
        <v>59.76</v>
      </c>
      <c r="H2543" s="1565">
        <v>242.01</v>
      </c>
      <c r="I2543" s="1565" t="s">
        <v>9004</v>
      </c>
      <c r="J2543" s="1566">
        <v>0</v>
      </c>
      <c r="K2543" s="1554"/>
    </row>
    <row r="2544" spans="1:11" s="793" customFormat="1" ht="28.5" customHeight="1" x14ac:dyDescent="0.25">
      <c r="A2544" s="1565" t="s">
        <v>4233</v>
      </c>
      <c r="B2544" s="1566" t="s">
        <v>4234</v>
      </c>
      <c r="C2544" s="1565" t="s">
        <v>6</v>
      </c>
      <c r="D2544" s="1565">
        <v>29.88</v>
      </c>
      <c r="E2544" s="1565">
        <v>272.88</v>
      </c>
      <c r="F2544" s="1565" t="s">
        <v>6</v>
      </c>
      <c r="G2544" s="1565">
        <v>29.88</v>
      </c>
      <c r="H2544" s="1565">
        <v>272.88</v>
      </c>
      <c r="I2544" s="1565" t="s">
        <v>9016</v>
      </c>
      <c r="J2544" s="1566">
        <v>0</v>
      </c>
      <c r="K2544" s="1554"/>
    </row>
    <row r="2545" spans="1:11" s="793" customFormat="1" ht="28.5" customHeight="1" x14ac:dyDescent="0.25">
      <c r="A2545" s="1565" t="s">
        <v>4235</v>
      </c>
      <c r="B2545" s="1566" t="s">
        <v>9756</v>
      </c>
      <c r="C2545" s="1565" t="s">
        <v>6</v>
      </c>
      <c r="D2545" s="1565">
        <v>149.4</v>
      </c>
      <c r="E2545" s="1565">
        <v>696.15</v>
      </c>
      <c r="F2545" s="1565" t="s">
        <v>6</v>
      </c>
      <c r="G2545" s="1565">
        <v>149.4</v>
      </c>
      <c r="H2545" s="1565">
        <v>696.15</v>
      </c>
      <c r="I2545" s="1565" t="s">
        <v>9016</v>
      </c>
      <c r="J2545" s="1566">
        <v>0</v>
      </c>
      <c r="K2545" s="1554"/>
    </row>
    <row r="2546" spans="1:11" s="793" customFormat="1" ht="28.5" customHeight="1" x14ac:dyDescent="0.25">
      <c r="A2546" s="1565" t="s">
        <v>4237</v>
      </c>
      <c r="B2546" s="1566" t="s">
        <v>4238</v>
      </c>
      <c r="C2546" s="1565" t="s">
        <v>6</v>
      </c>
      <c r="D2546" s="1565">
        <v>29.88</v>
      </c>
      <c r="E2546" s="1565">
        <v>212.13</v>
      </c>
      <c r="F2546" s="1565" t="s">
        <v>6</v>
      </c>
      <c r="G2546" s="1565">
        <v>29.88</v>
      </c>
      <c r="H2546" s="1565">
        <v>212.13</v>
      </c>
      <c r="I2546" s="1565" t="s">
        <v>9016</v>
      </c>
      <c r="J2546" s="1566">
        <v>0</v>
      </c>
      <c r="K2546" s="1554"/>
    </row>
    <row r="2547" spans="1:11" s="793" customFormat="1" ht="28.5" customHeight="1" x14ac:dyDescent="0.25">
      <c r="A2547" s="1565" t="s">
        <v>4239</v>
      </c>
      <c r="B2547" s="1566" t="s">
        <v>4240</v>
      </c>
      <c r="C2547" s="1565" t="s">
        <v>6</v>
      </c>
      <c r="D2547" s="1565">
        <v>74.7</v>
      </c>
      <c r="E2547" s="1565">
        <v>142.74</v>
      </c>
      <c r="F2547" s="1565" t="s">
        <v>6</v>
      </c>
      <c r="G2547" s="1565">
        <v>74.7</v>
      </c>
      <c r="H2547" s="1565">
        <v>142.74</v>
      </c>
      <c r="I2547" s="1565" t="s">
        <v>9523</v>
      </c>
      <c r="J2547" s="1566">
        <v>0</v>
      </c>
      <c r="K2547" s="1554"/>
    </row>
    <row r="2548" spans="1:11" s="793" customFormat="1" ht="28.5" customHeight="1" x14ac:dyDescent="0.25">
      <c r="A2548" s="1565" t="s">
        <v>4241</v>
      </c>
      <c r="B2548" s="1566" t="s">
        <v>4242</v>
      </c>
      <c r="C2548" s="1565" t="s">
        <v>6</v>
      </c>
      <c r="D2548" s="1565">
        <v>94.12</v>
      </c>
      <c r="E2548" s="1565">
        <v>361.42</v>
      </c>
      <c r="F2548" s="1565" t="s">
        <v>6</v>
      </c>
      <c r="G2548" s="1565">
        <v>94.12</v>
      </c>
      <c r="H2548" s="1565">
        <v>361.42</v>
      </c>
      <c r="I2548" s="1565">
        <v>0</v>
      </c>
      <c r="J2548" s="1566">
        <v>0</v>
      </c>
      <c r="K2548" s="1554"/>
    </row>
    <row r="2549" spans="1:11" s="793" customFormat="1" ht="28.5" customHeight="1" x14ac:dyDescent="0.25">
      <c r="A2549" s="1565" t="s">
        <v>4243</v>
      </c>
      <c r="B2549" s="1566" t="s">
        <v>4244</v>
      </c>
      <c r="C2549" s="1565" t="s">
        <v>6</v>
      </c>
      <c r="D2549" s="1565">
        <v>16.43</v>
      </c>
      <c r="E2549" s="1565">
        <v>55.11</v>
      </c>
      <c r="F2549" s="1565" t="s">
        <v>6</v>
      </c>
      <c r="G2549" s="1565">
        <v>16.43</v>
      </c>
      <c r="H2549" s="1565">
        <v>55.11</v>
      </c>
      <c r="I2549" s="1565">
        <v>0</v>
      </c>
      <c r="J2549" s="1566">
        <v>0</v>
      </c>
      <c r="K2549" s="1554"/>
    </row>
    <row r="2550" spans="1:11" s="793" customFormat="1" ht="28.5" customHeight="1" x14ac:dyDescent="0.25">
      <c r="A2550" s="1565" t="s">
        <v>4245</v>
      </c>
      <c r="B2550" s="1566" t="s">
        <v>4246</v>
      </c>
      <c r="C2550" s="1565" t="s">
        <v>6</v>
      </c>
      <c r="D2550" s="1565">
        <v>16.43</v>
      </c>
      <c r="E2550" s="1565">
        <v>167.09</v>
      </c>
      <c r="F2550" s="1565" t="s">
        <v>6</v>
      </c>
      <c r="G2550" s="1565">
        <v>16.43</v>
      </c>
      <c r="H2550" s="1565">
        <v>167.09</v>
      </c>
      <c r="I2550" s="1565">
        <v>0</v>
      </c>
      <c r="J2550" s="1566">
        <v>0</v>
      </c>
      <c r="K2550" s="1554"/>
    </row>
    <row r="2551" spans="1:11" s="793" customFormat="1" ht="28.5" customHeight="1" x14ac:dyDescent="0.25">
      <c r="A2551" s="1565" t="s">
        <v>4247</v>
      </c>
      <c r="B2551" s="1566" t="s">
        <v>4248</v>
      </c>
      <c r="C2551" s="1565" t="s">
        <v>6</v>
      </c>
      <c r="D2551" s="1565">
        <v>27.14</v>
      </c>
      <c r="E2551" s="1565">
        <v>99.23</v>
      </c>
      <c r="F2551" s="1565" t="s">
        <v>6</v>
      </c>
      <c r="G2551" s="1565">
        <v>27.14</v>
      </c>
      <c r="H2551" s="1565">
        <v>99.23</v>
      </c>
      <c r="I2551" s="1565">
        <v>0</v>
      </c>
      <c r="J2551" s="1566">
        <v>0</v>
      </c>
      <c r="K2551" s="1554"/>
    </row>
    <row r="2552" spans="1:11" s="793" customFormat="1" ht="28.5" customHeight="1" x14ac:dyDescent="0.25">
      <c r="A2552" s="1565" t="s">
        <v>4249</v>
      </c>
      <c r="B2552" s="1566" t="s">
        <v>4250</v>
      </c>
      <c r="C2552" s="1565" t="s">
        <v>6</v>
      </c>
      <c r="D2552" s="1565">
        <v>30.13</v>
      </c>
      <c r="E2552" s="1565">
        <v>158.11000000000001</v>
      </c>
      <c r="F2552" s="1565" t="s">
        <v>6</v>
      </c>
      <c r="G2552" s="1565">
        <v>30.13</v>
      </c>
      <c r="H2552" s="1565">
        <v>158.11000000000001</v>
      </c>
      <c r="I2552" s="1565">
        <v>0</v>
      </c>
      <c r="J2552" s="1566">
        <v>0</v>
      </c>
      <c r="K2552" s="1554"/>
    </row>
    <row r="2553" spans="1:11" s="793" customFormat="1" ht="28.5" customHeight="1" x14ac:dyDescent="0.25">
      <c r="A2553" s="1565" t="s">
        <v>4251</v>
      </c>
      <c r="B2553" s="1566" t="s">
        <v>4252</v>
      </c>
      <c r="C2553" s="1565" t="s">
        <v>6</v>
      </c>
      <c r="D2553" s="1565">
        <v>43.58</v>
      </c>
      <c r="E2553" s="1565">
        <v>308.85000000000002</v>
      </c>
      <c r="F2553" s="1565" t="s">
        <v>6</v>
      </c>
      <c r="G2553" s="1565">
        <v>43.58</v>
      </c>
      <c r="H2553" s="1565">
        <v>308.85000000000002</v>
      </c>
      <c r="I2553" s="1565">
        <v>0</v>
      </c>
      <c r="J2553" s="1566">
        <v>0</v>
      </c>
      <c r="K2553" s="1554"/>
    </row>
    <row r="2554" spans="1:11" s="793" customFormat="1" ht="28.5" customHeight="1" x14ac:dyDescent="0.25">
      <c r="A2554" s="1565" t="s">
        <v>4253</v>
      </c>
      <c r="B2554" s="1566" t="s">
        <v>4254</v>
      </c>
      <c r="C2554" s="1565" t="s">
        <v>6</v>
      </c>
      <c r="D2554" s="1565">
        <v>51.98</v>
      </c>
      <c r="E2554" s="1565">
        <v>572.41</v>
      </c>
      <c r="F2554" s="1565" t="s">
        <v>6</v>
      </c>
      <c r="G2554" s="1565">
        <v>51.98</v>
      </c>
      <c r="H2554" s="1565">
        <v>572.41</v>
      </c>
      <c r="I2554" s="1565">
        <v>0</v>
      </c>
      <c r="J2554" s="1566">
        <v>0</v>
      </c>
      <c r="K2554" s="1554"/>
    </row>
    <row r="2555" spans="1:11" s="793" customFormat="1" ht="28.5" customHeight="1" x14ac:dyDescent="0.25">
      <c r="A2555" s="1565" t="s">
        <v>4255</v>
      </c>
      <c r="B2555" s="1566" t="s">
        <v>4256</v>
      </c>
      <c r="C2555" s="1565" t="s">
        <v>6</v>
      </c>
      <c r="D2555" s="1565">
        <v>61.07</v>
      </c>
      <c r="E2555" s="1565">
        <v>867.02</v>
      </c>
      <c r="F2555" s="1565" t="s">
        <v>6</v>
      </c>
      <c r="G2555" s="1565">
        <v>61.07</v>
      </c>
      <c r="H2555" s="1565">
        <v>867.02</v>
      </c>
      <c r="I2555" s="1565">
        <v>0</v>
      </c>
      <c r="J2555" s="1566">
        <v>0</v>
      </c>
      <c r="K2555" s="1554"/>
    </row>
    <row r="2556" spans="1:11" s="793" customFormat="1" ht="28.5" customHeight="1" x14ac:dyDescent="0.25">
      <c r="A2556" s="1565" t="s">
        <v>4257</v>
      </c>
      <c r="B2556" s="1566" t="s">
        <v>4258</v>
      </c>
      <c r="C2556" s="1565" t="s">
        <v>6</v>
      </c>
      <c r="D2556" s="1565">
        <v>61.07</v>
      </c>
      <c r="E2556" s="1565">
        <v>630.09</v>
      </c>
      <c r="F2556" s="1565" t="s">
        <v>6</v>
      </c>
      <c r="G2556" s="1565">
        <v>61.07</v>
      </c>
      <c r="H2556" s="1565">
        <v>630.09</v>
      </c>
      <c r="I2556" s="1565">
        <v>0</v>
      </c>
      <c r="J2556" s="1566">
        <v>0</v>
      </c>
      <c r="K2556" s="1554"/>
    </row>
    <row r="2557" spans="1:11" s="793" customFormat="1" ht="28.5" customHeight="1" x14ac:dyDescent="0.25">
      <c r="A2557" s="1565" t="s">
        <v>4259</v>
      </c>
      <c r="B2557" s="1566" t="s">
        <v>4260</v>
      </c>
      <c r="C2557" s="1565" t="s">
        <v>6</v>
      </c>
      <c r="D2557" s="1565">
        <v>75.94</v>
      </c>
      <c r="E2557" s="1565">
        <v>663.2</v>
      </c>
      <c r="F2557" s="1565" t="s">
        <v>6</v>
      </c>
      <c r="G2557" s="1565">
        <v>75.94</v>
      </c>
      <c r="H2557" s="1565">
        <v>663.2</v>
      </c>
      <c r="I2557" s="1565">
        <v>0</v>
      </c>
      <c r="J2557" s="1566">
        <v>0</v>
      </c>
      <c r="K2557" s="1554"/>
    </row>
    <row r="2558" spans="1:11" s="793" customFormat="1" ht="28.5" customHeight="1" x14ac:dyDescent="0.25">
      <c r="A2558" s="1565" t="s">
        <v>4261</v>
      </c>
      <c r="B2558" s="1566" t="s">
        <v>9757</v>
      </c>
      <c r="C2558" s="1565" t="s">
        <v>6</v>
      </c>
      <c r="D2558" s="1565">
        <v>1307.25</v>
      </c>
      <c r="E2558" s="1565">
        <v>105129</v>
      </c>
      <c r="F2558" s="1565" t="s">
        <v>6</v>
      </c>
      <c r="G2558" s="1565">
        <v>1307.25</v>
      </c>
      <c r="H2558" s="1565">
        <v>105129</v>
      </c>
      <c r="I2558" s="1565">
        <v>0</v>
      </c>
      <c r="J2558" s="1566">
        <v>0</v>
      </c>
      <c r="K2558" s="1554"/>
    </row>
    <row r="2559" spans="1:11" s="793" customFormat="1" ht="28.5" customHeight="1" x14ac:dyDescent="0.25">
      <c r="A2559" s="1565" t="s">
        <v>4263</v>
      </c>
      <c r="B2559" s="1566" t="s">
        <v>9758</v>
      </c>
      <c r="C2559" s="1565" t="s">
        <v>6</v>
      </c>
      <c r="D2559" s="1565">
        <v>1307.25</v>
      </c>
      <c r="E2559" s="1565">
        <v>105918.75</v>
      </c>
      <c r="F2559" s="1565" t="s">
        <v>6</v>
      </c>
      <c r="G2559" s="1565">
        <v>1307.25</v>
      </c>
      <c r="H2559" s="1565">
        <v>105918.8</v>
      </c>
      <c r="I2559" s="1565">
        <v>0</v>
      </c>
      <c r="J2559" s="1566">
        <v>0</v>
      </c>
      <c r="K2559" s="1554"/>
    </row>
    <row r="2560" spans="1:11" s="793" customFormat="1" ht="28.5" customHeight="1" x14ac:dyDescent="0.25">
      <c r="A2560" s="1565" t="s">
        <v>4265</v>
      </c>
      <c r="B2560" s="1566" t="s">
        <v>9759</v>
      </c>
      <c r="C2560" s="1565" t="s">
        <v>6</v>
      </c>
      <c r="D2560" s="1565">
        <v>1307.25</v>
      </c>
      <c r="E2560" s="1565">
        <v>122928.75</v>
      </c>
      <c r="F2560" s="1565" t="s">
        <v>6</v>
      </c>
      <c r="G2560" s="1565">
        <v>1307.25</v>
      </c>
      <c r="H2560" s="1565">
        <v>122928.8</v>
      </c>
      <c r="I2560" s="1565">
        <v>0</v>
      </c>
      <c r="J2560" s="1566">
        <v>0</v>
      </c>
      <c r="K2560" s="1554"/>
    </row>
    <row r="2561" spans="1:11" s="793" customFormat="1" ht="28.5" customHeight="1" x14ac:dyDescent="0.25">
      <c r="A2561" s="1565" t="s">
        <v>4267</v>
      </c>
      <c r="B2561" s="1566" t="s">
        <v>9760</v>
      </c>
      <c r="C2561" s="1565" t="s">
        <v>6</v>
      </c>
      <c r="D2561" s="1565">
        <v>1307.25</v>
      </c>
      <c r="E2561" s="1565">
        <v>122139</v>
      </c>
      <c r="F2561" s="1565" t="s">
        <v>6</v>
      </c>
      <c r="G2561" s="1565">
        <v>1307.25</v>
      </c>
      <c r="H2561" s="1565">
        <v>122139</v>
      </c>
      <c r="I2561" s="1565">
        <v>0</v>
      </c>
      <c r="J2561" s="1566">
        <v>0</v>
      </c>
      <c r="K2561" s="1554"/>
    </row>
    <row r="2562" spans="1:11" s="793" customFormat="1" ht="28.5" customHeight="1" x14ac:dyDescent="0.25">
      <c r="A2562" s="1565" t="s">
        <v>9761</v>
      </c>
      <c r="B2562" s="1566" t="s">
        <v>9762</v>
      </c>
      <c r="C2562" s="1565" t="s">
        <v>89</v>
      </c>
      <c r="D2562" s="1565">
        <v>862.78</v>
      </c>
      <c r="E2562" s="1565">
        <v>35473.49</v>
      </c>
      <c r="F2562" s="1565" t="s">
        <v>89</v>
      </c>
      <c r="G2562" s="1565">
        <v>862.78</v>
      </c>
      <c r="H2562" s="1565">
        <v>35473.49</v>
      </c>
      <c r="I2562" s="1565" t="s">
        <v>8871</v>
      </c>
      <c r="J2562" s="1566">
        <v>0</v>
      </c>
      <c r="K2562" s="1554"/>
    </row>
    <row r="2563" spans="1:11" s="793" customFormat="1" ht="28.5" customHeight="1" x14ac:dyDescent="0.25">
      <c r="A2563" s="1565" t="s">
        <v>9763</v>
      </c>
      <c r="B2563" s="1566" t="s">
        <v>9764</v>
      </c>
      <c r="C2563" s="1565" t="s">
        <v>89</v>
      </c>
      <c r="D2563" s="1565">
        <v>862.78</v>
      </c>
      <c r="E2563" s="1565">
        <v>27447.200000000001</v>
      </c>
      <c r="F2563" s="1565" t="s">
        <v>89</v>
      </c>
      <c r="G2563" s="1565">
        <v>862.78</v>
      </c>
      <c r="H2563" s="1565">
        <v>27447.200000000001</v>
      </c>
      <c r="I2563" s="1565" t="s">
        <v>8871</v>
      </c>
      <c r="J2563" s="1566">
        <v>0</v>
      </c>
      <c r="K2563" s="1554"/>
    </row>
    <row r="2564" spans="1:11" s="793" customFormat="1" ht="28.5" customHeight="1" x14ac:dyDescent="0.25">
      <c r="A2564" s="1565" t="s">
        <v>9765</v>
      </c>
      <c r="B2564" s="1566" t="s">
        <v>9766</v>
      </c>
      <c r="C2564" s="1565" t="s">
        <v>89</v>
      </c>
      <c r="D2564" s="1565">
        <v>862.78</v>
      </c>
      <c r="E2564" s="1565">
        <v>31026.59</v>
      </c>
      <c r="F2564" s="1565" t="s">
        <v>89</v>
      </c>
      <c r="G2564" s="1565">
        <v>862.78</v>
      </c>
      <c r="H2564" s="1565">
        <v>31026.59</v>
      </c>
      <c r="I2564" s="1565" t="s">
        <v>8871</v>
      </c>
      <c r="J2564" s="1566">
        <v>0</v>
      </c>
      <c r="K2564" s="1554"/>
    </row>
    <row r="2565" spans="1:11" s="793" customFormat="1" ht="28.5" customHeight="1" x14ac:dyDescent="0.25">
      <c r="A2565" s="1565" t="s">
        <v>9767</v>
      </c>
      <c r="B2565" s="1566" t="s">
        <v>9768</v>
      </c>
      <c r="C2565" s="1565" t="s">
        <v>89</v>
      </c>
      <c r="D2565" s="1565">
        <v>862.78</v>
      </c>
      <c r="E2565" s="1565">
        <v>23242.09</v>
      </c>
      <c r="F2565" s="1565" t="s">
        <v>89</v>
      </c>
      <c r="G2565" s="1565">
        <v>862.78</v>
      </c>
      <c r="H2565" s="1565">
        <v>23242.09</v>
      </c>
      <c r="I2565" s="1565" t="s">
        <v>8871</v>
      </c>
      <c r="J2565" s="1566">
        <v>0</v>
      </c>
      <c r="K2565" s="1554"/>
    </row>
    <row r="2566" spans="1:11" s="793" customFormat="1" ht="28.5" customHeight="1" x14ac:dyDescent="0.25">
      <c r="A2566" s="1565" t="s">
        <v>9769</v>
      </c>
      <c r="B2566" s="1566" t="s">
        <v>9770</v>
      </c>
      <c r="C2566" s="1565" t="s">
        <v>1138</v>
      </c>
      <c r="D2566" s="1565">
        <v>26.15</v>
      </c>
      <c r="E2566" s="1565">
        <v>560.74</v>
      </c>
      <c r="F2566" s="1565" t="s">
        <v>51</v>
      </c>
      <c r="G2566" s="1565">
        <v>85.78</v>
      </c>
      <c r="H2566" s="1565">
        <v>1839.71</v>
      </c>
      <c r="I2566" s="1565">
        <v>0</v>
      </c>
      <c r="J2566" s="1566">
        <v>0</v>
      </c>
      <c r="K2566" s="1554"/>
    </row>
    <row r="2567" spans="1:11" s="793" customFormat="1" ht="28.5" customHeight="1" x14ac:dyDescent="0.25">
      <c r="A2567" s="1565" t="s">
        <v>9771</v>
      </c>
      <c r="B2567" s="1566" t="s">
        <v>9772</v>
      </c>
      <c r="C2567" s="1565" t="s">
        <v>1138</v>
      </c>
      <c r="D2567" s="1565">
        <v>26.15</v>
      </c>
      <c r="E2567" s="1565">
        <v>248.49</v>
      </c>
      <c r="F2567" s="1565" t="s">
        <v>51</v>
      </c>
      <c r="G2567" s="1565">
        <v>85.78</v>
      </c>
      <c r="H2567" s="1565">
        <v>815.26</v>
      </c>
      <c r="I2567" s="1565">
        <v>0</v>
      </c>
      <c r="J2567" s="1566">
        <v>0</v>
      </c>
      <c r="K2567" s="1554"/>
    </row>
    <row r="2568" spans="1:11" s="793" customFormat="1" ht="28.5" customHeight="1" x14ac:dyDescent="0.25">
      <c r="A2568" s="1565" t="s">
        <v>9773</v>
      </c>
      <c r="B2568" s="1566" t="s">
        <v>9774</v>
      </c>
      <c r="C2568" s="1565" t="s">
        <v>1138</v>
      </c>
      <c r="D2568" s="1565">
        <v>26.15</v>
      </c>
      <c r="E2568" s="1565">
        <v>139.13999999999999</v>
      </c>
      <c r="F2568" s="1565" t="s">
        <v>51</v>
      </c>
      <c r="G2568" s="1565">
        <v>85.78</v>
      </c>
      <c r="H2568" s="1565">
        <v>456.5</v>
      </c>
      <c r="I2568" s="1565">
        <v>0</v>
      </c>
      <c r="J2568" s="1566">
        <v>0</v>
      </c>
      <c r="K2568" s="1554"/>
    </row>
    <row r="2569" spans="1:11" s="793" customFormat="1" ht="28.5" customHeight="1" x14ac:dyDescent="0.25">
      <c r="A2569" s="1565" t="s">
        <v>9775</v>
      </c>
      <c r="B2569" s="1566" t="s">
        <v>9776</v>
      </c>
      <c r="C2569" s="1565" t="s">
        <v>1138</v>
      </c>
      <c r="D2569" s="1565">
        <v>26.15</v>
      </c>
      <c r="E2569" s="1565">
        <v>210.82</v>
      </c>
      <c r="F2569" s="1565" t="s">
        <v>51</v>
      </c>
      <c r="G2569" s="1565">
        <v>85.78</v>
      </c>
      <c r="H2569" s="1565">
        <v>691.68</v>
      </c>
      <c r="I2569" s="1565">
        <v>0</v>
      </c>
      <c r="J2569" s="1566">
        <v>0</v>
      </c>
      <c r="K2569" s="1554"/>
    </row>
    <row r="2570" spans="1:11" s="793" customFormat="1" ht="28.5" customHeight="1" x14ac:dyDescent="0.25">
      <c r="A2570" s="1565" t="s">
        <v>9777</v>
      </c>
      <c r="B2570" s="1566" t="s">
        <v>9778</v>
      </c>
      <c r="C2570" s="1565" t="s">
        <v>1138</v>
      </c>
      <c r="D2570" s="1565">
        <v>26.15</v>
      </c>
      <c r="E2570" s="1565">
        <v>118.49</v>
      </c>
      <c r="F2570" s="1565" t="s">
        <v>51</v>
      </c>
      <c r="G2570" s="1565">
        <v>85.78</v>
      </c>
      <c r="H2570" s="1565">
        <v>388.73</v>
      </c>
      <c r="I2570" s="1565">
        <v>0</v>
      </c>
      <c r="J2570" s="1566">
        <v>0</v>
      </c>
      <c r="K2570" s="1554"/>
    </row>
    <row r="2571" spans="1:11" s="793" customFormat="1" ht="28.5" customHeight="1" x14ac:dyDescent="0.25">
      <c r="A2571" s="1565" t="s">
        <v>9779</v>
      </c>
      <c r="B2571" s="1566" t="s">
        <v>9780</v>
      </c>
      <c r="C2571" s="1565" t="s">
        <v>6</v>
      </c>
      <c r="D2571" s="1565">
        <v>93.38</v>
      </c>
      <c r="E2571" s="1565">
        <v>3124.8</v>
      </c>
      <c r="F2571" s="1565" t="s">
        <v>6</v>
      </c>
      <c r="G2571" s="1565">
        <v>93.38</v>
      </c>
      <c r="H2571" s="1565">
        <v>3124.8</v>
      </c>
      <c r="I2571" s="1565">
        <v>0</v>
      </c>
      <c r="J2571" s="1566">
        <v>0</v>
      </c>
      <c r="K2571" s="1554"/>
    </row>
    <row r="2572" spans="1:11" s="793" customFormat="1" ht="28.5" customHeight="1" x14ac:dyDescent="0.25">
      <c r="A2572" s="1565" t="s">
        <v>9781</v>
      </c>
      <c r="B2572" s="1566" t="s">
        <v>9782</v>
      </c>
      <c r="C2572" s="1565" t="s">
        <v>6</v>
      </c>
      <c r="D2572" s="1565">
        <v>93.38</v>
      </c>
      <c r="E2572" s="1565">
        <v>1365.48</v>
      </c>
      <c r="F2572" s="1565" t="s">
        <v>6</v>
      </c>
      <c r="G2572" s="1565">
        <v>93.38</v>
      </c>
      <c r="H2572" s="1565">
        <v>1365.48</v>
      </c>
      <c r="I2572" s="1565">
        <v>0</v>
      </c>
      <c r="J2572" s="1566">
        <v>0</v>
      </c>
      <c r="K2572" s="1554"/>
    </row>
    <row r="2573" spans="1:11" s="793" customFormat="1" ht="28.5" customHeight="1" x14ac:dyDescent="0.25">
      <c r="A2573" s="1565" t="s">
        <v>9783</v>
      </c>
      <c r="B2573" s="1566" t="s">
        <v>9784</v>
      </c>
      <c r="C2573" s="1565" t="s">
        <v>6</v>
      </c>
      <c r="D2573" s="1565">
        <v>93.38</v>
      </c>
      <c r="E2573" s="1565">
        <v>749.47</v>
      </c>
      <c r="F2573" s="1565" t="s">
        <v>6</v>
      </c>
      <c r="G2573" s="1565">
        <v>93.38</v>
      </c>
      <c r="H2573" s="1565">
        <v>749.47</v>
      </c>
      <c r="I2573" s="1565">
        <v>0</v>
      </c>
      <c r="J2573" s="1566">
        <v>0</v>
      </c>
      <c r="K2573" s="1554"/>
    </row>
    <row r="2574" spans="1:11" s="793" customFormat="1" ht="28.5" customHeight="1" x14ac:dyDescent="0.25">
      <c r="A2574" s="1565" t="s">
        <v>9785</v>
      </c>
      <c r="B2574" s="1566" t="s">
        <v>9786</v>
      </c>
      <c r="C2574" s="1565" t="s">
        <v>6</v>
      </c>
      <c r="D2574" s="1565">
        <v>44.82</v>
      </c>
      <c r="E2574" s="1565">
        <v>208.85</v>
      </c>
      <c r="F2574" s="1565" t="s">
        <v>6</v>
      </c>
      <c r="G2574" s="1565">
        <v>44.82</v>
      </c>
      <c r="H2574" s="1565">
        <v>208.85</v>
      </c>
      <c r="I2574" s="1565">
        <v>0</v>
      </c>
      <c r="J2574" s="1566">
        <v>0</v>
      </c>
      <c r="K2574" s="1554"/>
    </row>
    <row r="2575" spans="1:11" s="793" customFormat="1" ht="28.5" customHeight="1" x14ac:dyDescent="0.25">
      <c r="A2575" s="1565" t="s">
        <v>4269</v>
      </c>
      <c r="B2575" s="1566" t="s">
        <v>9787</v>
      </c>
      <c r="C2575" s="1565" t="s">
        <v>1268</v>
      </c>
      <c r="D2575" s="1565">
        <v>2365.5</v>
      </c>
      <c r="E2575" s="1565">
        <v>18629.490000000002</v>
      </c>
      <c r="F2575" s="1565" t="s">
        <v>22</v>
      </c>
      <c r="G2575" s="1565">
        <v>835.37</v>
      </c>
      <c r="H2575" s="1565">
        <v>6578.95</v>
      </c>
      <c r="I2575" s="1565" t="s">
        <v>9788</v>
      </c>
      <c r="J2575" s="1566" t="s">
        <v>9789</v>
      </c>
      <c r="K2575" s="1554"/>
    </row>
    <row r="2576" spans="1:11" s="793" customFormat="1" ht="28.5" customHeight="1" x14ac:dyDescent="0.25">
      <c r="A2576" s="1565" t="s">
        <v>4271</v>
      </c>
      <c r="B2576" s="1566" t="s">
        <v>9790</v>
      </c>
      <c r="C2576" s="1565" t="s">
        <v>1268</v>
      </c>
      <c r="D2576" s="1565">
        <v>809.25</v>
      </c>
      <c r="E2576" s="1565">
        <v>3692.84</v>
      </c>
      <c r="F2576" s="1565" t="s">
        <v>22</v>
      </c>
      <c r="G2576" s="1565">
        <v>285.77999999999997</v>
      </c>
      <c r="H2576" s="1565">
        <v>1304.1199999999999</v>
      </c>
      <c r="I2576" s="1565" t="s">
        <v>9788</v>
      </c>
      <c r="J2576" s="1566">
        <v>0</v>
      </c>
      <c r="K2576" s="1554"/>
    </row>
    <row r="2577" spans="1:11" s="793" customFormat="1" ht="28.5" customHeight="1" x14ac:dyDescent="0.25">
      <c r="A2577" s="1565" t="s">
        <v>9791</v>
      </c>
      <c r="B2577" s="1566" t="s">
        <v>9792</v>
      </c>
      <c r="C2577" s="1565" t="s">
        <v>1268</v>
      </c>
      <c r="D2577" s="1565">
        <v>827.54</v>
      </c>
      <c r="E2577" s="1565">
        <v>5535.9</v>
      </c>
      <c r="F2577" s="1565" t="s">
        <v>22</v>
      </c>
      <c r="G2577" s="1565">
        <v>292.24</v>
      </c>
      <c r="H2577" s="1565">
        <v>1954.99</v>
      </c>
      <c r="I2577" s="1565" t="s">
        <v>9793</v>
      </c>
      <c r="J2577" s="1566">
        <v>0</v>
      </c>
      <c r="K2577" s="1554"/>
    </row>
    <row r="2578" spans="1:11" s="793" customFormat="1" ht="28.5" customHeight="1" x14ac:dyDescent="0.25">
      <c r="A2578" s="1565" t="s">
        <v>4276</v>
      </c>
      <c r="B2578" s="1566" t="s">
        <v>4273</v>
      </c>
      <c r="C2578" s="1565" t="s">
        <v>1268</v>
      </c>
      <c r="D2578" s="1565">
        <v>1213.8800000000001</v>
      </c>
      <c r="E2578" s="1565">
        <v>4215.71</v>
      </c>
      <c r="F2578" s="1565" t="s">
        <v>22</v>
      </c>
      <c r="G2578" s="1565">
        <v>428.68</v>
      </c>
      <c r="H2578" s="1565">
        <v>1488.77</v>
      </c>
      <c r="I2578" s="1565" t="s">
        <v>9788</v>
      </c>
      <c r="J2578" s="1566">
        <v>0</v>
      </c>
      <c r="K2578" s="1554"/>
    </row>
    <row r="2579" spans="1:11" s="793" customFormat="1" ht="28.5" customHeight="1" x14ac:dyDescent="0.25">
      <c r="A2579" s="1565" t="s">
        <v>25</v>
      </c>
      <c r="B2579" s="1566" t="s">
        <v>4275</v>
      </c>
      <c r="C2579" s="1565" t="s">
        <v>1268</v>
      </c>
      <c r="D2579" s="1565">
        <v>728.33</v>
      </c>
      <c r="E2579" s="1565">
        <v>6201.47</v>
      </c>
      <c r="F2579" s="1565" t="s">
        <v>22</v>
      </c>
      <c r="G2579" s="1565">
        <v>257.20999999999998</v>
      </c>
      <c r="H2579" s="1565">
        <v>2190.0300000000002</v>
      </c>
      <c r="I2579" s="1565" t="s">
        <v>9788</v>
      </c>
      <c r="J2579" s="1566">
        <v>0</v>
      </c>
      <c r="K2579" s="1554"/>
    </row>
    <row r="2580" spans="1:11" s="793" customFormat="1" ht="28.5" customHeight="1" x14ac:dyDescent="0.25">
      <c r="A2580" s="1565" t="s">
        <v>9794</v>
      </c>
      <c r="B2580" s="1566" t="s">
        <v>4277</v>
      </c>
      <c r="C2580" s="1565" t="s">
        <v>1268</v>
      </c>
      <c r="D2580" s="1565">
        <v>1820.81</v>
      </c>
      <c r="E2580" s="1565">
        <v>8033.63</v>
      </c>
      <c r="F2580" s="1565" t="s">
        <v>22</v>
      </c>
      <c r="G2580" s="1565">
        <v>643.01</v>
      </c>
      <c r="H2580" s="1565">
        <v>2837.05</v>
      </c>
      <c r="I2580" s="1565" t="s">
        <v>9795</v>
      </c>
      <c r="J2580" s="1566">
        <v>0</v>
      </c>
      <c r="K2580" s="1554"/>
    </row>
    <row r="2581" spans="1:11" s="793" customFormat="1" ht="28.5" customHeight="1" x14ac:dyDescent="0.25">
      <c r="A2581" s="1565" t="s">
        <v>6528</v>
      </c>
      <c r="B2581" s="1566" t="s">
        <v>78</v>
      </c>
      <c r="C2581" s="1565" t="s">
        <v>1268</v>
      </c>
      <c r="D2581" s="1565">
        <v>728.33</v>
      </c>
      <c r="E2581" s="1565">
        <v>7220.3</v>
      </c>
      <c r="F2581" s="1565" t="s">
        <v>22</v>
      </c>
      <c r="G2581" s="1565">
        <v>257.20999999999998</v>
      </c>
      <c r="H2581" s="1565">
        <v>2549.83</v>
      </c>
      <c r="I2581" s="1565" t="s">
        <v>9796</v>
      </c>
      <c r="J2581" s="1566">
        <v>0</v>
      </c>
      <c r="K2581" s="1554"/>
    </row>
    <row r="2582" spans="1:11" s="793" customFormat="1" ht="28.5" customHeight="1" x14ac:dyDescent="0.25">
      <c r="A2582" s="1565" t="s">
        <v>399</v>
      </c>
      <c r="B2582" s="1566" t="s">
        <v>4279</v>
      </c>
      <c r="C2582" s="1565" t="s">
        <v>1363</v>
      </c>
      <c r="D2582" s="1565">
        <v>1556.25</v>
      </c>
      <c r="E2582" s="1565">
        <v>6255.04</v>
      </c>
      <c r="F2582" s="1565" t="s">
        <v>51</v>
      </c>
      <c r="G2582" s="1565">
        <v>51.06</v>
      </c>
      <c r="H2582" s="1565">
        <v>205.22</v>
      </c>
      <c r="I2582" s="1565" t="s">
        <v>9797</v>
      </c>
      <c r="J2582" s="1566">
        <v>0</v>
      </c>
      <c r="K2582" s="1554"/>
    </row>
    <row r="2583" spans="1:11" s="793" customFormat="1" ht="28.5" customHeight="1" x14ac:dyDescent="0.25">
      <c r="A2583" s="1565" t="s">
        <v>467</v>
      </c>
      <c r="B2583" s="1566" t="s">
        <v>9798</v>
      </c>
      <c r="C2583" s="1565" t="s">
        <v>6</v>
      </c>
      <c r="D2583" s="1565">
        <v>262.76</v>
      </c>
      <c r="E2583" s="1565">
        <v>6244.99</v>
      </c>
      <c r="F2583" s="1565" t="s">
        <v>6</v>
      </c>
      <c r="G2583" s="1565">
        <v>262.76</v>
      </c>
      <c r="H2583" s="1565">
        <v>6244.99</v>
      </c>
      <c r="I2583" s="1565" t="s">
        <v>9799</v>
      </c>
      <c r="J2583" s="1566">
        <v>0</v>
      </c>
      <c r="K2583" s="1554"/>
    </row>
    <row r="2584" spans="1:11" s="793" customFormat="1" ht="28.5" customHeight="1" x14ac:dyDescent="0.25">
      <c r="A2584" s="1565" t="s">
        <v>9800</v>
      </c>
      <c r="B2584" s="1566" t="s">
        <v>9801</v>
      </c>
      <c r="C2584" s="1565" t="s">
        <v>9802</v>
      </c>
      <c r="D2584" s="1565">
        <v>1058.25</v>
      </c>
      <c r="E2584" s="1565">
        <v>42127.7</v>
      </c>
      <c r="F2584" s="1565" t="s">
        <v>21</v>
      </c>
      <c r="G2584" s="1565">
        <v>113.87</v>
      </c>
      <c r="H2584" s="1565">
        <v>4532.9399999999996</v>
      </c>
      <c r="I2584" s="1565" t="s">
        <v>9799</v>
      </c>
      <c r="J2584" s="1566">
        <v>0</v>
      </c>
      <c r="K2584" s="1554"/>
    </row>
    <row r="2585" spans="1:11" s="793" customFormat="1" ht="28.5" customHeight="1" x14ac:dyDescent="0.25">
      <c r="A2585" s="1565" t="s">
        <v>4288</v>
      </c>
      <c r="B2585" s="1566" t="s">
        <v>4280</v>
      </c>
      <c r="C2585" s="1565" t="s">
        <v>1331</v>
      </c>
      <c r="D2585" s="1565">
        <v>161.85</v>
      </c>
      <c r="E2585" s="1565">
        <v>1814.93</v>
      </c>
      <c r="F2585" s="1565" t="s">
        <v>21</v>
      </c>
      <c r="G2585" s="1565">
        <v>17.420000000000002</v>
      </c>
      <c r="H2585" s="1565">
        <v>195.29</v>
      </c>
      <c r="I2585" s="1565" t="s">
        <v>9803</v>
      </c>
      <c r="J2585" s="1566">
        <v>0</v>
      </c>
      <c r="K2585" s="1554"/>
    </row>
    <row r="2586" spans="1:11" s="793" customFormat="1" ht="28.5" customHeight="1" x14ac:dyDescent="0.25">
      <c r="A2586" s="1565" t="s">
        <v>4290</v>
      </c>
      <c r="B2586" s="1566" t="s">
        <v>4281</v>
      </c>
      <c r="C2586" s="1565" t="s">
        <v>1331</v>
      </c>
      <c r="D2586" s="1565">
        <v>161.85</v>
      </c>
      <c r="E2586" s="1565">
        <v>530.04</v>
      </c>
      <c r="F2586" s="1565" t="s">
        <v>21</v>
      </c>
      <c r="G2586" s="1565">
        <v>17.420000000000002</v>
      </c>
      <c r="H2586" s="1565">
        <v>57.03</v>
      </c>
      <c r="I2586" s="1565" t="s">
        <v>9804</v>
      </c>
      <c r="J2586" s="1566">
        <v>0</v>
      </c>
      <c r="K2586" s="1554"/>
    </row>
    <row r="2587" spans="1:11" s="793" customFormat="1" ht="28.5" customHeight="1" x14ac:dyDescent="0.25">
      <c r="A2587" s="1565" t="s">
        <v>9805</v>
      </c>
      <c r="B2587" s="1566" t="s">
        <v>4283</v>
      </c>
      <c r="C2587" s="1565" t="s">
        <v>1331</v>
      </c>
      <c r="D2587" s="1565">
        <v>19.100000000000001</v>
      </c>
      <c r="E2587" s="1565">
        <v>2604</v>
      </c>
      <c r="F2587" s="1565" t="s">
        <v>21</v>
      </c>
      <c r="G2587" s="1565">
        <v>2.0499999999999998</v>
      </c>
      <c r="H2587" s="1565">
        <v>280.19</v>
      </c>
      <c r="I2587" s="1565" t="s">
        <v>9806</v>
      </c>
      <c r="J2587" s="1566">
        <v>0</v>
      </c>
      <c r="K2587" s="1554"/>
    </row>
    <row r="2588" spans="1:11" s="793" customFormat="1" ht="28.5" customHeight="1" x14ac:dyDescent="0.25">
      <c r="A2588" s="1565" t="s">
        <v>9807</v>
      </c>
      <c r="B2588" s="1566" t="s">
        <v>4285</v>
      </c>
      <c r="C2588" s="1565" t="s">
        <v>1331</v>
      </c>
      <c r="D2588" s="1565">
        <v>19.100000000000001</v>
      </c>
      <c r="E2588" s="1565">
        <v>3716.45</v>
      </c>
      <c r="F2588" s="1565" t="s">
        <v>21</v>
      </c>
      <c r="G2588" s="1565">
        <v>2.0499999999999998</v>
      </c>
      <c r="H2588" s="1565">
        <v>399.89</v>
      </c>
      <c r="I2588" s="1565" t="s">
        <v>9806</v>
      </c>
      <c r="J2588" s="1566">
        <v>0</v>
      </c>
      <c r="K2588" s="1554"/>
    </row>
    <row r="2589" spans="1:11" s="793" customFormat="1" ht="28.5" customHeight="1" x14ac:dyDescent="0.25">
      <c r="A2589" s="1565" t="s">
        <v>9808</v>
      </c>
      <c r="B2589" s="1566" t="s">
        <v>4287</v>
      </c>
      <c r="C2589" s="1565" t="s">
        <v>1331</v>
      </c>
      <c r="D2589" s="1565">
        <v>19.100000000000001</v>
      </c>
      <c r="E2589" s="1565">
        <v>4870.5200000000004</v>
      </c>
      <c r="F2589" s="1565" t="s">
        <v>21</v>
      </c>
      <c r="G2589" s="1565">
        <v>2.0499999999999998</v>
      </c>
      <c r="H2589" s="1565">
        <v>524.07000000000005</v>
      </c>
      <c r="I2589" s="1565" t="s">
        <v>9806</v>
      </c>
      <c r="J2589" s="1566">
        <v>0</v>
      </c>
      <c r="K2589" s="1554"/>
    </row>
    <row r="2590" spans="1:11" s="793" customFormat="1" ht="28.5" customHeight="1" x14ac:dyDescent="0.25">
      <c r="A2590" s="1565" t="s">
        <v>4294</v>
      </c>
      <c r="B2590" s="1566" t="s">
        <v>4289</v>
      </c>
      <c r="C2590" s="1565" t="s">
        <v>1331</v>
      </c>
      <c r="D2590" s="1565">
        <v>70.34</v>
      </c>
      <c r="E2590" s="1565">
        <v>1360.83</v>
      </c>
      <c r="F2590" s="1565" t="s">
        <v>21</v>
      </c>
      <c r="G2590" s="1565">
        <v>7.57</v>
      </c>
      <c r="H2590" s="1565">
        <v>146.41999999999999</v>
      </c>
      <c r="I2590" s="1565">
        <v>16.399999999999999</v>
      </c>
      <c r="J2590" s="1566">
        <v>0</v>
      </c>
      <c r="K2590" s="1554"/>
    </row>
    <row r="2591" spans="1:11" s="793" customFormat="1" ht="28.5" customHeight="1" x14ac:dyDescent="0.25">
      <c r="A2591" s="1565" t="s">
        <v>4296</v>
      </c>
      <c r="B2591" s="1566" t="s">
        <v>9809</v>
      </c>
      <c r="C2591" s="1565" t="s">
        <v>1331</v>
      </c>
      <c r="D2591" s="1565">
        <v>120.99</v>
      </c>
      <c r="E2591" s="1565">
        <v>1289.81</v>
      </c>
      <c r="F2591" s="1565" t="s">
        <v>21</v>
      </c>
      <c r="G2591" s="1565">
        <v>13.02</v>
      </c>
      <c r="H2591" s="1565">
        <v>138.78</v>
      </c>
      <c r="I2591" s="1565">
        <v>16.899999999999999</v>
      </c>
      <c r="J2591" s="1566">
        <v>0</v>
      </c>
      <c r="K2591" s="1554"/>
    </row>
    <row r="2592" spans="1:11" s="793" customFormat="1" ht="28.5" customHeight="1" x14ac:dyDescent="0.25">
      <c r="A2592" s="1565" t="s">
        <v>9810</v>
      </c>
      <c r="B2592" s="1566" t="s">
        <v>9811</v>
      </c>
      <c r="C2592" s="1565" t="s">
        <v>981</v>
      </c>
      <c r="D2592" s="1565">
        <v>61.1</v>
      </c>
      <c r="E2592" s="1565">
        <v>5986.72</v>
      </c>
      <c r="F2592" s="1565" t="s">
        <v>22</v>
      </c>
      <c r="G2592" s="1565">
        <v>2.16</v>
      </c>
      <c r="H2592" s="1565">
        <v>211.42</v>
      </c>
      <c r="I2592" s="1565" t="s">
        <v>6906</v>
      </c>
      <c r="J2592" s="1566">
        <v>0</v>
      </c>
      <c r="K2592" s="1554"/>
    </row>
    <row r="2593" spans="1:11" s="793" customFormat="1" ht="28.5" customHeight="1" x14ac:dyDescent="0.25">
      <c r="A2593" s="1565" t="s">
        <v>9812</v>
      </c>
      <c r="B2593" s="1566" t="s">
        <v>9813</v>
      </c>
      <c r="C2593" s="1565" t="s">
        <v>1331</v>
      </c>
      <c r="D2593" s="1565">
        <v>467.5</v>
      </c>
      <c r="E2593" s="1565">
        <v>4074.6</v>
      </c>
      <c r="F2593" s="1565" t="s">
        <v>21</v>
      </c>
      <c r="G2593" s="1565">
        <v>50.3</v>
      </c>
      <c r="H2593" s="1565">
        <v>438.43</v>
      </c>
      <c r="I2593" s="1565" t="s">
        <v>9814</v>
      </c>
      <c r="J2593" s="1566">
        <v>0</v>
      </c>
      <c r="K2593" s="1554"/>
    </row>
    <row r="2594" spans="1:11" s="793" customFormat="1" ht="28.5" customHeight="1" x14ac:dyDescent="0.25">
      <c r="A2594" s="1565" t="s">
        <v>9815</v>
      </c>
      <c r="B2594" s="1566" t="s">
        <v>4297</v>
      </c>
      <c r="C2594" s="1565" t="s">
        <v>1331</v>
      </c>
      <c r="D2594" s="1565">
        <v>669.81</v>
      </c>
      <c r="E2594" s="1565">
        <v>5918.72</v>
      </c>
      <c r="F2594" s="1565" t="s">
        <v>21</v>
      </c>
      <c r="G2594" s="1565">
        <v>72.069999999999993</v>
      </c>
      <c r="H2594" s="1565">
        <v>636.85</v>
      </c>
      <c r="I2594" s="1565" t="s">
        <v>9814</v>
      </c>
      <c r="J2594" s="1566">
        <v>0</v>
      </c>
      <c r="K2594" s="1554"/>
    </row>
    <row r="2595" spans="1:11" s="793" customFormat="1" ht="28.5" customHeight="1" x14ac:dyDescent="0.25">
      <c r="A2595" s="1565" t="s">
        <v>9816</v>
      </c>
      <c r="B2595" s="1566" t="s">
        <v>4299</v>
      </c>
      <c r="C2595" s="1565" t="s">
        <v>1331</v>
      </c>
      <c r="D2595" s="1565">
        <v>872.12</v>
      </c>
      <c r="E2595" s="1565">
        <v>7829.55</v>
      </c>
      <c r="F2595" s="1565" t="s">
        <v>21</v>
      </c>
      <c r="G2595" s="1565">
        <v>93.84</v>
      </c>
      <c r="H2595" s="1565">
        <v>842.46</v>
      </c>
      <c r="I2595" s="1565" t="s">
        <v>9814</v>
      </c>
      <c r="J2595" s="1566">
        <v>0</v>
      </c>
      <c r="K2595" s="1554"/>
    </row>
    <row r="2596" spans="1:11" s="793" customFormat="1" ht="28.5" customHeight="1" x14ac:dyDescent="0.25">
      <c r="A2596" s="1565" t="s">
        <v>6555</v>
      </c>
      <c r="B2596" s="1566" t="s">
        <v>4300</v>
      </c>
      <c r="C2596" s="1565" t="s">
        <v>1268</v>
      </c>
      <c r="D2596" s="1565">
        <v>1004.78</v>
      </c>
      <c r="E2596" s="1565">
        <v>48145.88</v>
      </c>
      <c r="F2596" s="1565" t="s">
        <v>22</v>
      </c>
      <c r="G2596" s="1565">
        <v>354.84</v>
      </c>
      <c r="H2596" s="1565">
        <v>17002.57</v>
      </c>
      <c r="I2596" s="1565" t="s">
        <v>9817</v>
      </c>
      <c r="J2596" s="1566" t="s">
        <v>9818</v>
      </c>
      <c r="K2596" s="1554"/>
    </row>
    <row r="2597" spans="1:11" s="793" customFormat="1" ht="28.5" customHeight="1" x14ac:dyDescent="0.25">
      <c r="A2597" s="1565" t="s">
        <v>6519</v>
      </c>
      <c r="B2597" s="1566" t="s">
        <v>464</v>
      </c>
      <c r="C2597" s="1565" t="s">
        <v>1268</v>
      </c>
      <c r="D2597" s="1565">
        <v>1004.78</v>
      </c>
      <c r="E2597" s="1565">
        <v>54668.959999999999</v>
      </c>
      <c r="F2597" s="1565" t="s">
        <v>22</v>
      </c>
      <c r="G2597" s="1565">
        <v>354.84</v>
      </c>
      <c r="H2597" s="1565">
        <v>19306.18</v>
      </c>
      <c r="I2597" s="1565" t="s">
        <v>9819</v>
      </c>
      <c r="J2597" s="1566">
        <v>0</v>
      </c>
      <c r="K2597" s="1554"/>
    </row>
    <row r="2598" spans="1:11" s="793" customFormat="1" ht="28.5" customHeight="1" x14ac:dyDescent="0.25">
      <c r="A2598" s="1565" t="s">
        <v>9820</v>
      </c>
      <c r="B2598" s="1566" t="s">
        <v>9821</v>
      </c>
      <c r="C2598" s="1565" t="s">
        <v>1363</v>
      </c>
      <c r="D2598" s="1565">
        <v>25140.400000000001</v>
      </c>
      <c r="E2598" s="1565">
        <v>89049.41</v>
      </c>
      <c r="F2598" s="1565" t="s">
        <v>51</v>
      </c>
      <c r="G2598" s="1565">
        <v>824.82</v>
      </c>
      <c r="H2598" s="1565">
        <v>2921.57</v>
      </c>
      <c r="I2598" s="1565" t="s">
        <v>9822</v>
      </c>
      <c r="J2598" s="1566" t="s">
        <v>922</v>
      </c>
      <c r="K2598" s="1554"/>
    </row>
    <row r="2599" spans="1:11" s="793" customFormat="1" ht="28.5" customHeight="1" x14ac:dyDescent="0.25">
      <c r="A2599" s="1565" t="s">
        <v>9823</v>
      </c>
      <c r="B2599" s="1566" t="s">
        <v>4308</v>
      </c>
      <c r="C2599" s="1565">
        <v>100</v>
      </c>
      <c r="D2599" s="1565">
        <v>13496.42</v>
      </c>
      <c r="E2599" s="1565">
        <v>104816.03</v>
      </c>
      <c r="F2599" s="1565" t="s">
        <v>9824</v>
      </c>
      <c r="G2599" s="1565">
        <v>442.8</v>
      </c>
      <c r="H2599" s="1565">
        <v>3438.85</v>
      </c>
      <c r="I2599" s="1565" t="s">
        <v>9825</v>
      </c>
      <c r="J2599" s="1566">
        <v>0</v>
      </c>
      <c r="K2599" s="1554"/>
    </row>
    <row r="2600" spans="1:11" s="793" customFormat="1" ht="28.5" customHeight="1" x14ac:dyDescent="0.25">
      <c r="A2600" s="1565" t="s">
        <v>52</v>
      </c>
      <c r="B2600" s="1566" t="s">
        <v>4311</v>
      </c>
      <c r="C2600" s="1565" t="s">
        <v>6</v>
      </c>
      <c r="D2600" s="1565">
        <v>2400.2399999999998</v>
      </c>
      <c r="E2600" s="1565">
        <v>4495.3900000000003</v>
      </c>
      <c r="F2600" s="1565" t="s">
        <v>6</v>
      </c>
      <c r="G2600" s="1565">
        <v>2400.2399999999998</v>
      </c>
      <c r="H2600" s="1565">
        <v>4495.38</v>
      </c>
      <c r="I2600" s="1565" t="s">
        <v>9826</v>
      </c>
      <c r="J2600" s="1566" t="s">
        <v>9827</v>
      </c>
      <c r="K2600" s="1554"/>
    </row>
    <row r="2601" spans="1:11" s="793" customFormat="1" ht="28.5" customHeight="1" x14ac:dyDescent="0.25">
      <c r="A2601" s="1565" t="s">
        <v>4320</v>
      </c>
      <c r="B2601" s="1566" t="s">
        <v>4313</v>
      </c>
      <c r="C2601" s="1565" t="s">
        <v>6</v>
      </c>
      <c r="D2601" s="1565">
        <v>623.17999999999995</v>
      </c>
      <c r="E2601" s="1565">
        <v>1083.8800000000001</v>
      </c>
      <c r="F2601" s="1565" t="s">
        <v>6</v>
      </c>
      <c r="G2601" s="1565">
        <v>623.17999999999995</v>
      </c>
      <c r="H2601" s="1565">
        <v>1083.8800000000001</v>
      </c>
      <c r="I2601" s="1565" t="s">
        <v>9826</v>
      </c>
      <c r="J2601" s="1566">
        <v>0</v>
      </c>
      <c r="K2601" s="1554"/>
    </row>
    <row r="2602" spans="1:11" s="793" customFormat="1" ht="28.5" customHeight="1" x14ac:dyDescent="0.25">
      <c r="A2602" s="1565" t="s">
        <v>9828</v>
      </c>
      <c r="B2602" s="1566" t="s">
        <v>4315</v>
      </c>
      <c r="C2602" s="1565" t="s">
        <v>6</v>
      </c>
      <c r="D2602" s="1565">
        <v>518.98</v>
      </c>
      <c r="E2602" s="1565">
        <v>1789.6</v>
      </c>
      <c r="F2602" s="1565" t="s">
        <v>4069</v>
      </c>
      <c r="G2602" s="1565">
        <v>518.98</v>
      </c>
      <c r="H2602" s="1565">
        <v>1789.6</v>
      </c>
      <c r="I2602" s="1565" t="s">
        <v>9829</v>
      </c>
      <c r="J2602" s="1566">
        <v>0</v>
      </c>
      <c r="K2602" s="1554"/>
    </row>
    <row r="2603" spans="1:11" s="793" customFormat="1" ht="28.5" customHeight="1" x14ac:dyDescent="0.25">
      <c r="A2603" s="1565" t="s">
        <v>4322</v>
      </c>
      <c r="B2603" s="1566" t="s">
        <v>9830</v>
      </c>
      <c r="C2603" s="1565" t="s">
        <v>1331</v>
      </c>
      <c r="D2603" s="1565">
        <v>18951.7</v>
      </c>
      <c r="E2603" s="1565">
        <v>110686.2</v>
      </c>
      <c r="F2603" s="1565" t="s">
        <v>21</v>
      </c>
      <c r="G2603" s="1565">
        <v>2039.2</v>
      </c>
      <c r="H2603" s="1565">
        <v>11909.83</v>
      </c>
      <c r="I2603" s="1565" t="s">
        <v>9831</v>
      </c>
      <c r="J2603" s="1566" t="s">
        <v>9832</v>
      </c>
      <c r="K2603" s="1554"/>
    </row>
    <row r="2604" spans="1:11" s="793" customFormat="1" ht="28.5" customHeight="1" x14ac:dyDescent="0.25">
      <c r="A2604" s="1565" t="s">
        <v>4324</v>
      </c>
      <c r="B2604" s="1566" t="s">
        <v>4318</v>
      </c>
      <c r="C2604" s="1565" t="s">
        <v>1331</v>
      </c>
      <c r="D2604" s="1565">
        <v>11249.07</v>
      </c>
      <c r="E2604" s="1565">
        <v>93028.55</v>
      </c>
      <c r="F2604" s="1565" t="s">
        <v>21</v>
      </c>
      <c r="G2604" s="1565">
        <v>1210.4000000000001</v>
      </c>
      <c r="H2604" s="1565">
        <v>10009.870000000001</v>
      </c>
      <c r="I2604" s="1565" t="s">
        <v>9831</v>
      </c>
      <c r="J2604" s="1566">
        <v>0</v>
      </c>
      <c r="K2604" s="1554"/>
    </row>
    <row r="2605" spans="1:11" s="793" customFormat="1" ht="28.5" customHeight="1" x14ac:dyDescent="0.25">
      <c r="A2605" s="1565" t="s">
        <v>9833</v>
      </c>
      <c r="B2605" s="1566" t="s">
        <v>9834</v>
      </c>
      <c r="C2605" s="1565" t="s">
        <v>1331</v>
      </c>
      <c r="D2605" s="1565">
        <v>27583.8</v>
      </c>
      <c r="E2605" s="1565">
        <v>167828.16</v>
      </c>
      <c r="F2605" s="1565" t="s">
        <v>21</v>
      </c>
      <c r="G2605" s="1565">
        <v>2968.02</v>
      </c>
      <c r="H2605" s="1565">
        <v>18058.310000000001</v>
      </c>
      <c r="I2605" s="1565" t="s">
        <v>9831</v>
      </c>
      <c r="J2605" s="1566" t="s">
        <v>9832</v>
      </c>
      <c r="K2605" s="1554"/>
    </row>
    <row r="2606" spans="1:11" s="793" customFormat="1" ht="28.5" customHeight="1" x14ac:dyDescent="0.25">
      <c r="A2606" s="1565" t="s">
        <v>9835</v>
      </c>
      <c r="B2606" s="1566" t="s">
        <v>4321</v>
      </c>
      <c r="C2606" s="1565" t="s">
        <v>1331</v>
      </c>
      <c r="D2606" s="1565">
        <v>22873.91</v>
      </c>
      <c r="E2606" s="1565">
        <v>143917.39000000001</v>
      </c>
      <c r="F2606" s="1565" t="s">
        <v>21</v>
      </c>
      <c r="G2606" s="1565">
        <v>2461.23</v>
      </c>
      <c r="H2606" s="1565">
        <v>15485.51</v>
      </c>
      <c r="I2606" s="1565" t="s">
        <v>9831</v>
      </c>
      <c r="J2606" s="1566">
        <v>0</v>
      </c>
      <c r="K2606" s="1554"/>
    </row>
    <row r="2607" spans="1:11" s="793" customFormat="1" ht="28.5" customHeight="1" x14ac:dyDescent="0.25">
      <c r="A2607" s="1565" t="s">
        <v>6446</v>
      </c>
      <c r="B2607" s="1566" t="s">
        <v>9836</v>
      </c>
      <c r="C2607" s="1565" t="s">
        <v>6</v>
      </c>
      <c r="D2607" s="1565">
        <v>657.9</v>
      </c>
      <c r="E2607" s="1565">
        <v>12106.11</v>
      </c>
      <c r="F2607" s="1565" t="s">
        <v>6</v>
      </c>
      <c r="G2607" s="1565">
        <v>657.9</v>
      </c>
      <c r="H2607" s="1565">
        <v>12106.11</v>
      </c>
      <c r="I2607" s="1565" t="s">
        <v>9831</v>
      </c>
      <c r="J2607" s="1566">
        <v>0</v>
      </c>
      <c r="K2607" s="1554"/>
    </row>
    <row r="2608" spans="1:11" s="793" customFormat="1" ht="28.5" customHeight="1" x14ac:dyDescent="0.25">
      <c r="A2608" s="1565" t="s">
        <v>6447</v>
      </c>
      <c r="B2608" s="1566" t="s">
        <v>9837</v>
      </c>
      <c r="C2608" s="1565" t="s">
        <v>6</v>
      </c>
      <c r="D2608" s="1565">
        <v>21.82</v>
      </c>
      <c r="E2608" s="1565">
        <v>12162.79</v>
      </c>
      <c r="F2608" s="1565" t="s">
        <v>6</v>
      </c>
      <c r="G2608" s="1565">
        <v>21.82</v>
      </c>
      <c r="H2608" s="1565">
        <v>12162.79</v>
      </c>
      <c r="I2608" s="1565" t="s">
        <v>9831</v>
      </c>
      <c r="J2608" s="1566">
        <v>0</v>
      </c>
      <c r="K2608" s="1554"/>
    </row>
    <row r="2609" spans="1:11" s="793" customFormat="1" ht="28.5" customHeight="1" x14ac:dyDescent="0.25">
      <c r="A2609" s="1565" t="s">
        <v>6448</v>
      </c>
      <c r="B2609" s="1566" t="s">
        <v>9838</v>
      </c>
      <c r="C2609" s="1565" t="s">
        <v>6</v>
      </c>
      <c r="D2609" s="1565">
        <v>1818.7</v>
      </c>
      <c r="E2609" s="1565">
        <v>27918.06</v>
      </c>
      <c r="F2609" s="1565" t="s">
        <v>6</v>
      </c>
      <c r="G2609" s="1565">
        <v>1818.7</v>
      </c>
      <c r="H2609" s="1565">
        <v>27918.06</v>
      </c>
      <c r="I2609" s="1565" t="s">
        <v>9831</v>
      </c>
      <c r="J2609" s="1566">
        <v>0</v>
      </c>
      <c r="K2609" s="1554"/>
    </row>
    <row r="2610" spans="1:11" s="793" customFormat="1" ht="28.5" customHeight="1" x14ac:dyDescent="0.25">
      <c r="A2610" s="1565" t="s">
        <v>6449</v>
      </c>
      <c r="B2610" s="1566" t="s">
        <v>9839</v>
      </c>
      <c r="C2610" s="1565" t="s">
        <v>6</v>
      </c>
      <c r="D2610" s="1565">
        <v>398.77</v>
      </c>
      <c r="E2610" s="1565">
        <v>48368.14</v>
      </c>
      <c r="F2610" s="1565" t="s">
        <v>6</v>
      </c>
      <c r="G2610" s="1565">
        <v>398.77</v>
      </c>
      <c r="H2610" s="1565">
        <v>48368.14</v>
      </c>
      <c r="I2610" s="1565" t="s">
        <v>9831</v>
      </c>
      <c r="J2610" s="1566">
        <v>0</v>
      </c>
      <c r="K2610" s="1554"/>
    </row>
    <row r="2611" spans="1:11" s="793" customFormat="1" ht="28.5" customHeight="1" x14ac:dyDescent="0.25">
      <c r="A2611" s="1565" t="s">
        <v>6380</v>
      </c>
      <c r="B2611" s="1566" t="s">
        <v>9840</v>
      </c>
      <c r="C2611" s="1565" t="s">
        <v>6</v>
      </c>
      <c r="D2611" s="1565">
        <v>6816.38</v>
      </c>
      <c r="E2611" s="1565">
        <v>208217.48</v>
      </c>
      <c r="F2611" s="1565" t="s">
        <v>6</v>
      </c>
      <c r="G2611" s="1565">
        <v>6816.38</v>
      </c>
      <c r="H2611" s="1565">
        <v>208217.5</v>
      </c>
      <c r="I2611" s="1565" t="s">
        <v>9831</v>
      </c>
      <c r="J2611" s="1566">
        <v>0</v>
      </c>
      <c r="K2611" s="1554"/>
    </row>
    <row r="2612" spans="1:11" s="793" customFormat="1" ht="28.5" customHeight="1" x14ac:dyDescent="0.25">
      <c r="A2612" s="1565" t="s">
        <v>9841</v>
      </c>
      <c r="B2612" s="1566" t="s">
        <v>9842</v>
      </c>
      <c r="C2612" s="1565" t="s">
        <v>6</v>
      </c>
      <c r="D2612" s="1565">
        <v>7747.01</v>
      </c>
      <c r="E2612" s="1565">
        <v>455542.41</v>
      </c>
      <c r="F2612" s="1565" t="s">
        <v>6</v>
      </c>
      <c r="G2612" s="1565">
        <v>7747.01</v>
      </c>
      <c r="H2612" s="1565">
        <v>455542.41</v>
      </c>
      <c r="I2612" s="1565" t="s">
        <v>9831</v>
      </c>
      <c r="J2612" s="1566">
        <v>0</v>
      </c>
      <c r="K2612" s="1554"/>
    </row>
    <row r="2613" spans="1:11" s="793" customFormat="1" ht="28.5" customHeight="1" x14ac:dyDescent="0.25">
      <c r="A2613" s="1565" t="s">
        <v>9843</v>
      </c>
      <c r="B2613" s="1566" t="s">
        <v>9844</v>
      </c>
      <c r="C2613" s="1565" t="s">
        <v>6</v>
      </c>
      <c r="D2613" s="1565">
        <v>8528.25</v>
      </c>
      <c r="E2613" s="1565">
        <v>656886.93999999994</v>
      </c>
      <c r="F2613" s="1565" t="s">
        <v>6</v>
      </c>
      <c r="G2613" s="1565">
        <v>8528.25</v>
      </c>
      <c r="H2613" s="1565">
        <v>656886.88</v>
      </c>
      <c r="I2613" s="1565" t="s">
        <v>9831</v>
      </c>
      <c r="J2613" s="1566">
        <v>0</v>
      </c>
      <c r="K2613" s="1554"/>
    </row>
    <row r="2614" spans="1:11" s="793" customFormat="1" ht="28.5" customHeight="1" x14ac:dyDescent="0.25">
      <c r="A2614" s="1565" t="s">
        <v>9845</v>
      </c>
      <c r="B2614" s="1566" t="s">
        <v>9846</v>
      </c>
      <c r="C2614" s="1565" t="s">
        <v>6</v>
      </c>
      <c r="D2614" s="1565">
        <v>6162.75</v>
      </c>
      <c r="E2614" s="1565">
        <v>139306.91</v>
      </c>
      <c r="F2614" s="1565" t="s">
        <v>9847</v>
      </c>
      <c r="G2614" s="1565">
        <v>6162.75</v>
      </c>
      <c r="H2614" s="1565">
        <v>139306.91</v>
      </c>
      <c r="I2614" s="1565" t="s">
        <v>9831</v>
      </c>
      <c r="J2614" s="1566" t="s">
        <v>9848</v>
      </c>
      <c r="K2614" s="1554"/>
    </row>
    <row r="2615" spans="1:11" s="793" customFormat="1" ht="28.5" customHeight="1" x14ac:dyDescent="0.25">
      <c r="A2615" s="1565" t="s">
        <v>9849</v>
      </c>
      <c r="B2615" s="1566" t="s">
        <v>9850</v>
      </c>
      <c r="C2615" s="1565" t="s">
        <v>1331</v>
      </c>
      <c r="D2615" s="1565">
        <v>1966.33</v>
      </c>
      <c r="E2615" s="1565">
        <v>65389.34</v>
      </c>
      <c r="F2615" s="1565" t="s">
        <v>21</v>
      </c>
      <c r="G2615" s="1565">
        <v>211.58</v>
      </c>
      <c r="H2615" s="1565">
        <v>7035.89</v>
      </c>
      <c r="I2615" s="1565" t="s">
        <v>9851</v>
      </c>
      <c r="J2615" s="1566">
        <v>0</v>
      </c>
      <c r="K2615" s="1554"/>
    </row>
    <row r="2616" spans="1:11" s="793" customFormat="1" ht="28.5" customHeight="1" x14ac:dyDescent="0.25">
      <c r="A2616" s="1565" t="s">
        <v>9852</v>
      </c>
      <c r="B2616" s="1566" t="s">
        <v>4325</v>
      </c>
      <c r="C2616" s="1565" t="s">
        <v>1331</v>
      </c>
      <c r="D2616" s="1565">
        <v>1966.33</v>
      </c>
      <c r="E2616" s="1565">
        <v>41575.339999999997</v>
      </c>
      <c r="F2616" s="1565" t="s">
        <v>21</v>
      </c>
      <c r="G2616" s="1565">
        <v>211.58</v>
      </c>
      <c r="H2616" s="1565">
        <v>4473.51</v>
      </c>
      <c r="I2616" s="1565" t="s">
        <v>9851</v>
      </c>
      <c r="J2616" s="1566">
        <v>0</v>
      </c>
      <c r="K2616" s="1554"/>
    </row>
    <row r="2617" spans="1:11" s="793" customFormat="1" ht="28.5" customHeight="1" x14ac:dyDescent="0.25">
      <c r="A2617" s="1565" t="s">
        <v>9853</v>
      </c>
      <c r="B2617" s="1566" t="s">
        <v>4327</v>
      </c>
      <c r="C2617" s="1565" t="s">
        <v>1331</v>
      </c>
      <c r="D2617" s="1565">
        <v>1966.33</v>
      </c>
      <c r="E2617" s="1565">
        <v>26023.33</v>
      </c>
      <c r="F2617" s="1565" t="s">
        <v>21</v>
      </c>
      <c r="G2617" s="1565">
        <v>211.58</v>
      </c>
      <c r="H2617" s="1565">
        <v>2800.11</v>
      </c>
      <c r="I2617" s="1565" t="s">
        <v>9851</v>
      </c>
      <c r="J2617" s="1566">
        <v>0</v>
      </c>
      <c r="K2617" s="1554"/>
    </row>
    <row r="2618" spans="1:11" s="793" customFormat="1" ht="28.5" customHeight="1" x14ac:dyDescent="0.25">
      <c r="A2618" s="1565" t="s">
        <v>9854</v>
      </c>
      <c r="B2618" s="1566" t="s">
        <v>9855</v>
      </c>
      <c r="C2618" s="1565" t="s">
        <v>6</v>
      </c>
      <c r="D2618" s="1565">
        <v>283.24</v>
      </c>
      <c r="E2618" s="1565">
        <v>586.99</v>
      </c>
      <c r="F2618" s="1565" t="s">
        <v>6</v>
      </c>
      <c r="G2618" s="1565">
        <v>283.24</v>
      </c>
      <c r="H2618" s="1565">
        <v>586.99</v>
      </c>
      <c r="I2618" s="1565" t="s">
        <v>9799</v>
      </c>
      <c r="J2618" s="1566">
        <v>0</v>
      </c>
      <c r="K2618" s="1554"/>
    </row>
    <row r="2619" spans="1:11" s="793" customFormat="1" ht="28.5" customHeight="1" x14ac:dyDescent="0.25">
      <c r="A2619" s="1565" t="s">
        <v>4356</v>
      </c>
      <c r="B2619" s="1566" t="s">
        <v>9856</v>
      </c>
      <c r="C2619" s="1565" t="s">
        <v>6</v>
      </c>
      <c r="D2619" s="1565">
        <v>283.24</v>
      </c>
      <c r="E2619" s="1565">
        <v>691.48</v>
      </c>
      <c r="F2619" s="1565" t="s">
        <v>6</v>
      </c>
      <c r="G2619" s="1565">
        <v>283.24</v>
      </c>
      <c r="H2619" s="1565">
        <v>691.48</v>
      </c>
      <c r="I2619" s="1565" t="s">
        <v>9799</v>
      </c>
      <c r="J2619" s="1566">
        <v>0</v>
      </c>
      <c r="K2619" s="1554"/>
    </row>
    <row r="2620" spans="1:11" s="793" customFormat="1" ht="28.5" customHeight="1" x14ac:dyDescent="0.25">
      <c r="A2620" s="1565" t="s">
        <v>9857</v>
      </c>
      <c r="B2620" s="1566" t="s">
        <v>4329</v>
      </c>
      <c r="C2620" s="1565" t="s">
        <v>6</v>
      </c>
      <c r="D2620" s="1565">
        <v>72.83</v>
      </c>
      <c r="E2620" s="1565">
        <v>612.29</v>
      </c>
      <c r="F2620" s="1565" t="s">
        <v>6</v>
      </c>
      <c r="G2620" s="1565">
        <v>72.83</v>
      </c>
      <c r="H2620" s="1565">
        <v>612.29</v>
      </c>
      <c r="I2620" s="1565" t="s">
        <v>9858</v>
      </c>
      <c r="J2620" s="1566">
        <v>0</v>
      </c>
      <c r="K2620" s="1554"/>
    </row>
    <row r="2621" spans="1:11" s="793" customFormat="1" ht="28.5" customHeight="1" x14ac:dyDescent="0.25">
      <c r="A2621" s="1565" t="s">
        <v>6531</v>
      </c>
      <c r="B2621" s="1566" t="s">
        <v>4330</v>
      </c>
      <c r="C2621" s="1565" t="s">
        <v>6</v>
      </c>
      <c r="D2621" s="1565">
        <v>72.83</v>
      </c>
      <c r="E2621" s="1565">
        <v>629.29999999999995</v>
      </c>
      <c r="F2621" s="1565" t="s">
        <v>6</v>
      </c>
      <c r="G2621" s="1565">
        <v>72.83</v>
      </c>
      <c r="H2621" s="1565">
        <v>629.29999999999995</v>
      </c>
      <c r="I2621" s="1565" t="s">
        <v>9858</v>
      </c>
      <c r="J2621" s="1566">
        <v>0</v>
      </c>
      <c r="K2621" s="1554"/>
    </row>
    <row r="2622" spans="1:11" s="793" customFormat="1" ht="28.5" customHeight="1" x14ac:dyDescent="0.25">
      <c r="A2622" s="1565" t="s">
        <v>9859</v>
      </c>
      <c r="B2622" s="1566" t="s">
        <v>9860</v>
      </c>
      <c r="C2622" s="1565" t="s">
        <v>6</v>
      </c>
      <c r="D2622" s="1565">
        <v>72.83</v>
      </c>
      <c r="E2622" s="1565">
        <v>511.45</v>
      </c>
      <c r="F2622" s="1565" t="s">
        <v>6</v>
      </c>
      <c r="G2622" s="1565">
        <v>72.83</v>
      </c>
      <c r="H2622" s="1565">
        <v>511.45</v>
      </c>
      <c r="I2622" s="1565" t="s">
        <v>9858</v>
      </c>
      <c r="J2622" s="1566">
        <v>0</v>
      </c>
      <c r="K2622" s="1554"/>
    </row>
    <row r="2623" spans="1:11" s="793" customFormat="1" ht="28.5" customHeight="1" x14ac:dyDescent="0.25">
      <c r="A2623" s="1565" t="s">
        <v>9861</v>
      </c>
      <c r="B2623" s="1566" t="s">
        <v>9862</v>
      </c>
      <c r="C2623" s="1565" t="s">
        <v>6</v>
      </c>
      <c r="D2623" s="1565">
        <v>72.83</v>
      </c>
      <c r="E2623" s="1565">
        <v>522.38</v>
      </c>
      <c r="F2623" s="1565" t="s">
        <v>6</v>
      </c>
      <c r="G2623" s="1565">
        <v>72.83</v>
      </c>
      <c r="H2623" s="1565">
        <v>522.38</v>
      </c>
      <c r="I2623" s="1565" t="s">
        <v>9858</v>
      </c>
      <c r="J2623" s="1566">
        <v>0</v>
      </c>
      <c r="K2623" s="1554"/>
    </row>
    <row r="2624" spans="1:11" s="793" customFormat="1" ht="28.5" customHeight="1" x14ac:dyDescent="0.25">
      <c r="A2624" s="1565" t="s">
        <v>9863</v>
      </c>
      <c r="B2624" s="1566" t="s">
        <v>9864</v>
      </c>
      <c r="C2624" s="1565" t="s">
        <v>6</v>
      </c>
      <c r="D2624" s="1565">
        <v>72.83</v>
      </c>
      <c r="E2624" s="1565">
        <v>357.14</v>
      </c>
      <c r="F2624" s="1565" t="s">
        <v>6</v>
      </c>
      <c r="G2624" s="1565">
        <v>72.83</v>
      </c>
      <c r="H2624" s="1565">
        <v>357.14</v>
      </c>
      <c r="I2624" s="1565" t="s">
        <v>9858</v>
      </c>
      <c r="J2624" s="1566">
        <v>0</v>
      </c>
      <c r="K2624" s="1554"/>
    </row>
    <row r="2625" spans="1:11" s="793" customFormat="1" ht="28.5" customHeight="1" x14ac:dyDescent="0.25">
      <c r="A2625" s="1565" t="s">
        <v>9865</v>
      </c>
      <c r="B2625" s="1566" t="s">
        <v>9866</v>
      </c>
      <c r="C2625" s="1565" t="s">
        <v>6</v>
      </c>
      <c r="D2625" s="1565">
        <v>72.83</v>
      </c>
      <c r="E2625" s="1565">
        <v>364.43</v>
      </c>
      <c r="F2625" s="1565" t="s">
        <v>6</v>
      </c>
      <c r="G2625" s="1565">
        <v>72.83</v>
      </c>
      <c r="H2625" s="1565">
        <v>364.43</v>
      </c>
      <c r="I2625" s="1565" t="s">
        <v>9858</v>
      </c>
      <c r="J2625" s="1566">
        <v>0</v>
      </c>
      <c r="K2625" s="1554"/>
    </row>
    <row r="2626" spans="1:11" s="793" customFormat="1" ht="28.5" customHeight="1" x14ac:dyDescent="0.25">
      <c r="A2626" s="1565" t="s">
        <v>9867</v>
      </c>
      <c r="B2626" s="1566" t="s">
        <v>9868</v>
      </c>
      <c r="C2626" s="1565" t="s">
        <v>6</v>
      </c>
      <c r="D2626" s="1565">
        <v>72.83</v>
      </c>
      <c r="E2626" s="1565">
        <v>629.29999999999995</v>
      </c>
      <c r="F2626" s="1565" t="s">
        <v>6</v>
      </c>
      <c r="G2626" s="1565">
        <v>72.83</v>
      </c>
      <c r="H2626" s="1565">
        <v>629.29999999999995</v>
      </c>
      <c r="I2626" s="1565" t="s">
        <v>9858</v>
      </c>
      <c r="J2626" s="1566">
        <v>0</v>
      </c>
      <c r="K2626" s="1554"/>
    </row>
    <row r="2627" spans="1:11" s="793" customFormat="1" ht="28.5" customHeight="1" x14ac:dyDescent="0.25">
      <c r="A2627" s="1565" t="s">
        <v>9869</v>
      </c>
      <c r="B2627" s="1566" t="s">
        <v>9870</v>
      </c>
      <c r="C2627" s="1565" t="s">
        <v>6</v>
      </c>
      <c r="D2627" s="1565">
        <v>35.07</v>
      </c>
      <c r="E2627" s="1565">
        <v>521.07000000000005</v>
      </c>
      <c r="F2627" s="1565" t="s">
        <v>6</v>
      </c>
      <c r="G2627" s="1565">
        <v>35.07</v>
      </c>
      <c r="H2627" s="1565">
        <v>521.07000000000005</v>
      </c>
      <c r="I2627" s="1565" t="s">
        <v>9799</v>
      </c>
      <c r="J2627" s="1566">
        <v>0</v>
      </c>
      <c r="K2627" s="1554"/>
    </row>
    <row r="2628" spans="1:11" s="793" customFormat="1" ht="28.5" customHeight="1" x14ac:dyDescent="0.25">
      <c r="A2628" s="1565" t="s">
        <v>9871</v>
      </c>
      <c r="B2628" s="1566" t="s">
        <v>9872</v>
      </c>
      <c r="C2628" s="1565" t="s">
        <v>6</v>
      </c>
      <c r="D2628" s="1565">
        <v>35.07</v>
      </c>
      <c r="E2628" s="1565">
        <v>551.45000000000005</v>
      </c>
      <c r="F2628" s="1565" t="s">
        <v>6</v>
      </c>
      <c r="G2628" s="1565">
        <v>35.07</v>
      </c>
      <c r="H2628" s="1565">
        <v>551.45000000000005</v>
      </c>
      <c r="I2628" s="1565" t="s">
        <v>9799</v>
      </c>
      <c r="J2628" s="1566">
        <v>0</v>
      </c>
      <c r="K2628" s="1554"/>
    </row>
    <row r="2629" spans="1:11" s="793" customFormat="1" ht="28.5" customHeight="1" x14ac:dyDescent="0.25">
      <c r="A2629" s="1565" t="s">
        <v>6530</v>
      </c>
      <c r="B2629" s="1566" t="s">
        <v>9873</v>
      </c>
      <c r="C2629" s="1565" t="s">
        <v>6</v>
      </c>
      <c r="D2629" s="1565">
        <v>35.07</v>
      </c>
      <c r="E2629" s="1565">
        <v>490.7</v>
      </c>
      <c r="F2629" s="1565" t="s">
        <v>6</v>
      </c>
      <c r="G2629" s="1565">
        <v>35.07</v>
      </c>
      <c r="H2629" s="1565">
        <v>490.7</v>
      </c>
      <c r="I2629" s="1565" t="s">
        <v>9799</v>
      </c>
      <c r="J2629" s="1566">
        <v>0</v>
      </c>
      <c r="K2629" s="1554"/>
    </row>
    <row r="2630" spans="1:11" s="793" customFormat="1" ht="28.5" customHeight="1" x14ac:dyDescent="0.25">
      <c r="A2630" s="1565" t="s">
        <v>9874</v>
      </c>
      <c r="B2630" s="1566" t="s">
        <v>9875</v>
      </c>
      <c r="C2630" s="1565" t="s">
        <v>6</v>
      </c>
      <c r="D2630" s="1565">
        <v>35.07</v>
      </c>
      <c r="E2630" s="1565">
        <v>521.07000000000005</v>
      </c>
      <c r="F2630" s="1565" t="s">
        <v>6</v>
      </c>
      <c r="G2630" s="1565">
        <v>35.07</v>
      </c>
      <c r="H2630" s="1565">
        <v>521.07000000000005</v>
      </c>
      <c r="I2630" s="1565" t="s">
        <v>9799</v>
      </c>
      <c r="J2630" s="1566">
        <v>0</v>
      </c>
      <c r="K2630" s="1554"/>
    </row>
    <row r="2631" spans="1:11" s="793" customFormat="1" ht="28.5" customHeight="1" x14ac:dyDescent="0.25">
      <c r="A2631" s="1565" t="s">
        <v>9876</v>
      </c>
      <c r="B2631" s="1566" t="s">
        <v>9877</v>
      </c>
      <c r="C2631" s="1565" t="s">
        <v>6</v>
      </c>
      <c r="D2631" s="1565">
        <v>35.07</v>
      </c>
      <c r="E2631" s="1565">
        <v>399.57</v>
      </c>
      <c r="F2631" s="1565" t="s">
        <v>6</v>
      </c>
      <c r="G2631" s="1565">
        <v>35.07</v>
      </c>
      <c r="H2631" s="1565">
        <v>399.57</v>
      </c>
      <c r="I2631" s="1565" t="s">
        <v>9858</v>
      </c>
      <c r="J2631" s="1566">
        <v>0</v>
      </c>
      <c r="K2631" s="1554"/>
    </row>
    <row r="2632" spans="1:11" s="793" customFormat="1" ht="28.5" customHeight="1" x14ac:dyDescent="0.25">
      <c r="A2632" s="1565" t="s">
        <v>9878</v>
      </c>
      <c r="B2632" s="1566" t="s">
        <v>9879</v>
      </c>
      <c r="C2632" s="1565" t="s">
        <v>6</v>
      </c>
      <c r="D2632" s="1565">
        <v>35.07</v>
      </c>
      <c r="E2632" s="1565">
        <v>429.95</v>
      </c>
      <c r="F2632" s="1565" t="s">
        <v>6</v>
      </c>
      <c r="G2632" s="1565">
        <v>35.07</v>
      </c>
      <c r="H2632" s="1565">
        <v>429.95</v>
      </c>
      <c r="I2632" s="1565" t="s">
        <v>9858</v>
      </c>
      <c r="J2632" s="1566">
        <v>0</v>
      </c>
      <c r="K2632" s="1554"/>
    </row>
    <row r="2633" spans="1:11" s="793" customFormat="1" ht="28.5" customHeight="1" x14ac:dyDescent="0.25">
      <c r="A2633" s="1565" t="s">
        <v>9880</v>
      </c>
      <c r="B2633" s="1566" t="s">
        <v>9881</v>
      </c>
      <c r="C2633" s="1565" t="s">
        <v>6</v>
      </c>
      <c r="D2633" s="1565">
        <v>35.07</v>
      </c>
      <c r="E2633" s="1565">
        <v>369.2</v>
      </c>
      <c r="F2633" s="1565" t="s">
        <v>6</v>
      </c>
      <c r="G2633" s="1565">
        <v>35.07</v>
      </c>
      <c r="H2633" s="1565">
        <v>369.2</v>
      </c>
      <c r="I2633" s="1565" t="s">
        <v>9858</v>
      </c>
      <c r="J2633" s="1566">
        <v>0</v>
      </c>
      <c r="K2633" s="1554"/>
    </row>
    <row r="2634" spans="1:11" s="793" customFormat="1" ht="28.5" customHeight="1" x14ac:dyDescent="0.25">
      <c r="A2634" s="1565" t="s">
        <v>9882</v>
      </c>
      <c r="B2634" s="1566" t="s">
        <v>9883</v>
      </c>
      <c r="C2634" s="1565" t="s">
        <v>6</v>
      </c>
      <c r="D2634" s="1565">
        <v>35.07</v>
      </c>
      <c r="E2634" s="1565">
        <v>429.95</v>
      </c>
      <c r="F2634" s="1565" t="s">
        <v>6</v>
      </c>
      <c r="G2634" s="1565">
        <v>35.07</v>
      </c>
      <c r="H2634" s="1565">
        <v>429.95</v>
      </c>
      <c r="I2634" s="1565" t="s">
        <v>9858</v>
      </c>
      <c r="J2634" s="1566">
        <v>0</v>
      </c>
      <c r="K2634" s="1554"/>
    </row>
    <row r="2635" spans="1:11" s="793" customFormat="1" ht="28.5" customHeight="1" x14ac:dyDescent="0.25">
      <c r="A2635" s="1565" t="s">
        <v>9884</v>
      </c>
      <c r="B2635" s="1566" t="s">
        <v>9885</v>
      </c>
      <c r="C2635" s="1565" t="s">
        <v>1268</v>
      </c>
      <c r="D2635" s="1565">
        <v>3638.51</v>
      </c>
      <c r="E2635" s="1565">
        <v>20999.040000000001</v>
      </c>
      <c r="F2635" s="1565" t="s">
        <v>22</v>
      </c>
      <c r="G2635" s="1565">
        <v>1284.93</v>
      </c>
      <c r="H2635" s="1565">
        <v>7415.75</v>
      </c>
      <c r="I2635" s="1565" t="s">
        <v>9886</v>
      </c>
      <c r="J2635" s="1566" t="s">
        <v>9887</v>
      </c>
      <c r="K2635" s="1554"/>
    </row>
    <row r="2636" spans="1:11" s="793" customFormat="1" ht="28.5" customHeight="1" x14ac:dyDescent="0.25">
      <c r="A2636" s="1565" t="s">
        <v>9888</v>
      </c>
      <c r="B2636" s="1566" t="s">
        <v>9889</v>
      </c>
      <c r="C2636" s="1565" t="s">
        <v>1331</v>
      </c>
      <c r="D2636" s="1565">
        <v>70.03</v>
      </c>
      <c r="E2636" s="1565">
        <v>3328.42</v>
      </c>
      <c r="F2636" s="1565" t="s">
        <v>21</v>
      </c>
      <c r="G2636" s="1565">
        <v>7.54</v>
      </c>
      <c r="H2636" s="1565">
        <v>358.14</v>
      </c>
      <c r="I2636" s="1565" t="s">
        <v>9890</v>
      </c>
      <c r="J2636" s="1566">
        <v>0</v>
      </c>
      <c r="K2636" s="1554"/>
    </row>
    <row r="2637" spans="1:11" s="793" customFormat="1" ht="28.5" customHeight="1" x14ac:dyDescent="0.25">
      <c r="A2637" s="1565" t="s">
        <v>9891</v>
      </c>
      <c r="B2637" s="1566" t="s">
        <v>9892</v>
      </c>
      <c r="C2637" s="1565" t="s">
        <v>1268</v>
      </c>
      <c r="D2637" s="1565">
        <v>1618.5</v>
      </c>
      <c r="E2637" s="1565">
        <v>4134.22</v>
      </c>
      <c r="F2637" s="1565" t="s">
        <v>22</v>
      </c>
      <c r="G2637" s="1565">
        <v>571.57000000000005</v>
      </c>
      <c r="H2637" s="1565">
        <v>1459.99</v>
      </c>
      <c r="I2637" s="1565">
        <v>0</v>
      </c>
      <c r="J2637" s="1566" t="s">
        <v>9893</v>
      </c>
      <c r="K2637" s="1554"/>
    </row>
    <row r="2638" spans="1:11" s="793" customFormat="1" ht="28.5" customHeight="1" x14ac:dyDescent="0.25">
      <c r="A2638" s="1565" t="s">
        <v>9894</v>
      </c>
      <c r="B2638" s="1566" t="s">
        <v>9895</v>
      </c>
      <c r="C2638" s="1565" t="s">
        <v>1363</v>
      </c>
      <c r="D2638" s="1565">
        <v>4188.47</v>
      </c>
      <c r="E2638" s="1565">
        <v>61703.14</v>
      </c>
      <c r="F2638" s="1565" t="s">
        <v>51</v>
      </c>
      <c r="G2638" s="1565">
        <v>137.41999999999999</v>
      </c>
      <c r="H2638" s="1565">
        <v>2024.38</v>
      </c>
      <c r="I2638" s="1565" t="s">
        <v>9896</v>
      </c>
      <c r="J2638" s="1566">
        <v>0</v>
      </c>
      <c r="K2638" s="1554"/>
    </row>
    <row r="2639" spans="1:11" s="793" customFormat="1" ht="28.5" customHeight="1" x14ac:dyDescent="0.25">
      <c r="A2639" s="1565" t="s">
        <v>9897</v>
      </c>
      <c r="B2639" s="1566" t="s">
        <v>9898</v>
      </c>
      <c r="C2639" s="1565" t="s">
        <v>1363</v>
      </c>
      <c r="D2639" s="1565">
        <v>4460.21</v>
      </c>
      <c r="E2639" s="1565">
        <v>70191.19</v>
      </c>
      <c r="F2639" s="1565" t="s">
        <v>51</v>
      </c>
      <c r="G2639" s="1565">
        <v>146.33000000000001</v>
      </c>
      <c r="H2639" s="1565">
        <v>2302.86</v>
      </c>
      <c r="I2639" s="1565" t="s">
        <v>9896</v>
      </c>
      <c r="J2639" s="1566">
        <v>0</v>
      </c>
      <c r="K2639" s="1554"/>
    </row>
    <row r="2640" spans="1:11" s="793" customFormat="1" ht="28.5" customHeight="1" x14ac:dyDescent="0.25">
      <c r="A2640" s="1565" t="s">
        <v>6514</v>
      </c>
      <c r="B2640" s="1566" t="s">
        <v>4347</v>
      </c>
      <c r="C2640" s="1565" t="s">
        <v>1363</v>
      </c>
      <c r="D2640" s="1565">
        <v>23899.64</v>
      </c>
      <c r="E2640" s="1565">
        <v>90978.55</v>
      </c>
      <c r="F2640" s="1565" t="s">
        <v>51</v>
      </c>
      <c r="G2640" s="1565">
        <v>784.11</v>
      </c>
      <c r="H2640" s="1565">
        <v>2984.86</v>
      </c>
      <c r="I2640" s="1565" t="s">
        <v>9896</v>
      </c>
      <c r="J2640" s="1566">
        <v>0</v>
      </c>
      <c r="K2640" s="1554"/>
    </row>
    <row r="2641" spans="1:11" s="793" customFormat="1" ht="28.5" customHeight="1" x14ac:dyDescent="0.25">
      <c r="A2641" s="1565" t="s">
        <v>6516</v>
      </c>
      <c r="B2641" s="1566" t="s">
        <v>402</v>
      </c>
      <c r="C2641" s="1565" t="s">
        <v>1363</v>
      </c>
      <c r="D2641" s="1565">
        <v>29882.78</v>
      </c>
      <c r="E2641" s="1565">
        <v>123523.36</v>
      </c>
      <c r="F2641" s="1565" t="s">
        <v>51</v>
      </c>
      <c r="G2641" s="1565">
        <v>980.41</v>
      </c>
      <c r="H2641" s="1565">
        <v>4052.61</v>
      </c>
      <c r="I2641" s="1565" t="s">
        <v>9896</v>
      </c>
      <c r="J2641" s="1566">
        <v>0</v>
      </c>
      <c r="K2641" s="1554"/>
    </row>
    <row r="2642" spans="1:11" s="793" customFormat="1" ht="28.5" customHeight="1" x14ac:dyDescent="0.25">
      <c r="A2642" s="1565" t="s">
        <v>9899</v>
      </c>
      <c r="B2642" s="1566" t="s">
        <v>9900</v>
      </c>
      <c r="C2642" s="1565" t="s">
        <v>1363</v>
      </c>
      <c r="D2642" s="1565">
        <v>3791.21</v>
      </c>
      <c r="E2642" s="1565">
        <v>124827.45</v>
      </c>
      <c r="F2642" s="1565" t="s">
        <v>51</v>
      </c>
      <c r="G2642" s="1565">
        <v>124.38</v>
      </c>
      <c r="H2642" s="1565">
        <v>4095.39</v>
      </c>
      <c r="I2642" s="1565" t="s">
        <v>9896</v>
      </c>
      <c r="J2642" s="1566">
        <v>0</v>
      </c>
      <c r="K2642" s="1554"/>
    </row>
    <row r="2643" spans="1:11" s="793" customFormat="1" ht="28.5" customHeight="1" x14ac:dyDescent="0.25">
      <c r="A2643" s="1565" t="s">
        <v>9901</v>
      </c>
      <c r="B2643" s="1566" t="s">
        <v>9902</v>
      </c>
      <c r="C2643" s="1565" t="s">
        <v>1363</v>
      </c>
      <c r="D2643" s="1565">
        <v>35860.33</v>
      </c>
      <c r="E2643" s="1565">
        <v>182987.61</v>
      </c>
      <c r="F2643" s="1565" t="s">
        <v>51</v>
      </c>
      <c r="G2643" s="1565">
        <v>1176.52</v>
      </c>
      <c r="H2643" s="1565">
        <v>6003.53</v>
      </c>
      <c r="I2643" s="1565" t="s">
        <v>9896</v>
      </c>
      <c r="J2643" s="1566">
        <v>0</v>
      </c>
      <c r="K2643" s="1554"/>
    </row>
    <row r="2644" spans="1:11" s="793" customFormat="1" ht="28.5" customHeight="1" x14ac:dyDescent="0.25">
      <c r="A2644" s="1565" t="s">
        <v>9903</v>
      </c>
      <c r="B2644" s="1566" t="s">
        <v>9904</v>
      </c>
      <c r="C2644" s="1565" t="s">
        <v>1363</v>
      </c>
      <c r="D2644" s="1565">
        <v>3863.24</v>
      </c>
      <c r="E2644" s="1565">
        <v>181835.2</v>
      </c>
      <c r="F2644" s="1565" t="s">
        <v>51</v>
      </c>
      <c r="G2644" s="1565">
        <v>126.75</v>
      </c>
      <c r="H2644" s="1565">
        <v>5965.72</v>
      </c>
      <c r="I2644" s="1565" t="s">
        <v>9896</v>
      </c>
      <c r="J2644" s="1566">
        <v>0</v>
      </c>
      <c r="K2644" s="1554"/>
    </row>
    <row r="2645" spans="1:11" s="793" customFormat="1" ht="28.5" customHeight="1" x14ac:dyDescent="0.25">
      <c r="A2645" s="1565" t="s">
        <v>6517</v>
      </c>
      <c r="B2645" s="1566" t="s">
        <v>490</v>
      </c>
      <c r="C2645" s="1565" t="s">
        <v>1363</v>
      </c>
      <c r="D2645" s="1565">
        <v>41832.5</v>
      </c>
      <c r="E2645" s="1565">
        <v>314275.21999999997</v>
      </c>
      <c r="F2645" s="1565" t="s">
        <v>51</v>
      </c>
      <c r="G2645" s="1565">
        <v>1372.46</v>
      </c>
      <c r="H2645" s="1565">
        <v>10310.870000000001</v>
      </c>
      <c r="I2645" s="1565" t="s">
        <v>9896</v>
      </c>
      <c r="J2645" s="1566">
        <v>0</v>
      </c>
      <c r="K2645" s="1554"/>
    </row>
    <row r="2646" spans="1:11" s="793" customFormat="1" ht="28.5" customHeight="1" x14ac:dyDescent="0.25">
      <c r="A2646" s="1565" t="s">
        <v>6534</v>
      </c>
      <c r="B2646" s="1566" t="s">
        <v>9905</v>
      </c>
      <c r="C2646" s="1565" t="s">
        <v>1363</v>
      </c>
      <c r="D2646" s="1565">
        <v>3947.4</v>
      </c>
      <c r="E2646" s="1565">
        <v>311888.13</v>
      </c>
      <c r="F2646" s="1565" t="s">
        <v>51</v>
      </c>
      <c r="G2646" s="1565">
        <v>129.51</v>
      </c>
      <c r="H2646" s="1565">
        <v>10232.549999999999</v>
      </c>
      <c r="I2646" s="1565" t="s">
        <v>9896</v>
      </c>
      <c r="J2646" s="1566">
        <v>0</v>
      </c>
      <c r="K2646" s="1554"/>
    </row>
    <row r="2647" spans="1:11" s="793" customFormat="1" ht="28.5" customHeight="1" x14ac:dyDescent="0.25">
      <c r="A2647" s="1565" t="s">
        <v>9906</v>
      </c>
      <c r="B2647" s="1566" t="s">
        <v>4351</v>
      </c>
      <c r="C2647" s="1565" t="s">
        <v>1363</v>
      </c>
      <c r="D2647" s="1565">
        <v>47810.91</v>
      </c>
      <c r="E2647" s="1565">
        <v>320248.34000000003</v>
      </c>
      <c r="F2647" s="1565" t="s">
        <v>51</v>
      </c>
      <c r="G2647" s="1565">
        <v>1568.6</v>
      </c>
      <c r="H2647" s="1565">
        <v>10506.83</v>
      </c>
      <c r="I2647" s="1565" t="s">
        <v>9896</v>
      </c>
      <c r="J2647" s="1566">
        <v>0</v>
      </c>
      <c r="K2647" s="1554"/>
    </row>
    <row r="2648" spans="1:11" s="793" customFormat="1" ht="28.5" customHeight="1" x14ac:dyDescent="0.25">
      <c r="A2648" s="1565" t="s">
        <v>9907</v>
      </c>
      <c r="B2648" s="1566" t="s">
        <v>9908</v>
      </c>
      <c r="C2648" s="1565" t="s">
        <v>1363</v>
      </c>
      <c r="D2648" s="1565">
        <v>6097.74</v>
      </c>
      <c r="E2648" s="1565">
        <v>319705.06</v>
      </c>
      <c r="F2648" s="1565" t="s">
        <v>51</v>
      </c>
      <c r="G2648" s="1565">
        <v>200.06</v>
      </c>
      <c r="H2648" s="1565">
        <v>10489.01</v>
      </c>
      <c r="I2648" s="1565" t="s">
        <v>9896</v>
      </c>
      <c r="J2648" s="1566">
        <v>0</v>
      </c>
      <c r="K2648" s="1554"/>
    </row>
    <row r="2649" spans="1:11" s="793" customFormat="1" ht="28.5" customHeight="1" x14ac:dyDescent="0.25">
      <c r="A2649" s="1565" t="s">
        <v>9909</v>
      </c>
      <c r="B2649" s="1566" t="s">
        <v>9910</v>
      </c>
      <c r="C2649" s="1565" t="s">
        <v>1363</v>
      </c>
      <c r="D2649" s="1565">
        <v>53796.7</v>
      </c>
      <c r="E2649" s="1565">
        <v>368138.41</v>
      </c>
      <c r="F2649" s="1565" t="s">
        <v>51</v>
      </c>
      <c r="G2649" s="1565">
        <v>1764.98</v>
      </c>
      <c r="H2649" s="1565">
        <v>12078.03</v>
      </c>
      <c r="I2649" s="1565" t="s">
        <v>9896</v>
      </c>
      <c r="J2649" s="1566">
        <v>0</v>
      </c>
      <c r="K2649" s="1554"/>
    </row>
    <row r="2650" spans="1:11" s="793" customFormat="1" ht="28.5" customHeight="1" x14ac:dyDescent="0.25">
      <c r="A2650" s="1565" t="s">
        <v>9911</v>
      </c>
      <c r="B2650" s="1566" t="s">
        <v>9912</v>
      </c>
      <c r="C2650" s="1565" t="s">
        <v>1363</v>
      </c>
      <c r="D2650" s="1565">
        <v>5567.04</v>
      </c>
      <c r="E2650" s="1565">
        <v>365357.88</v>
      </c>
      <c r="F2650" s="1565" t="s">
        <v>51</v>
      </c>
      <c r="G2650" s="1565">
        <v>182.65</v>
      </c>
      <c r="H2650" s="1565">
        <v>11986.81</v>
      </c>
      <c r="I2650" s="1565" t="s">
        <v>9896</v>
      </c>
      <c r="J2650" s="1566">
        <v>0</v>
      </c>
      <c r="K2650" s="1554"/>
    </row>
    <row r="2651" spans="1:11" s="793" customFormat="1" ht="28.5" customHeight="1" x14ac:dyDescent="0.25">
      <c r="A2651" s="1565" t="s">
        <v>9913</v>
      </c>
      <c r="B2651" s="1566" t="s">
        <v>4355</v>
      </c>
      <c r="C2651" s="1565" t="s">
        <v>1363</v>
      </c>
      <c r="D2651" s="1565">
        <v>59766.51</v>
      </c>
      <c r="E2651" s="1565">
        <v>879518.56</v>
      </c>
      <c r="F2651" s="1565" t="s">
        <v>51</v>
      </c>
      <c r="G2651" s="1565">
        <v>1960.84</v>
      </c>
      <c r="H2651" s="1565">
        <v>28855.599999999999</v>
      </c>
      <c r="I2651" s="1565" t="s">
        <v>9896</v>
      </c>
      <c r="J2651" s="1566">
        <v>0</v>
      </c>
      <c r="K2651" s="1554"/>
    </row>
    <row r="2652" spans="1:11" s="793" customFormat="1" ht="28.5" customHeight="1" x14ac:dyDescent="0.25">
      <c r="A2652" s="1565" t="s">
        <v>9914</v>
      </c>
      <c r="B2652" s="1566" t="s">
        <v>9915</v>
      </c>
      <c r="C2652" s="1565" t="s">
        <v>1363</v>
      </c>
      <c r="D2652" s="1565">
        <v>5743.19</v>
      </c>
      <c r="E2652" s="1565">
        <v>876611.06</v>
      </c>
      <c r="F2652" s="1565" t="s">
        <v>51</v>
      </c>
      <c r="G2652" s="1565">
        <v>188.42</v>
      </c>
      <c r="H2652" s="1565">
        <v>28760.21</v>
      </c>
      <c r="I2652" s="1565" t="s">
        <v>9896</v>
      </c>
      <c r="J2652" s="1566">
        <v>0</v>
      </c>
      <c r="K2652" s="1554"/>
    </row>
    <row r="2653" spans="1:11" s="793" customFormat="1" ht="28.5" customHeight="1" x14ac:dyDescent="0.25">
      <c r="A2653" s="1565" t="s">
        <v>6553</v>
      </c>
      <c r="B2653" s="1566" t="s">
        <v>4357</v>
      </c>
      <c r="C2653" s="1565" t="s">
        <v>1268</v>
      </c>
      <c r="D2653" s="1565">
        <v>756.16</v>
      </c>
      <c r="E2653" s="1565">
        <v>4559.5600000000004</v>
      </c>
      <c r="F2653" s="1565" t="s">
        <v>22</v>
      </c>
      <c r="G2653" s="1565">
        <v>267.04000000000002</v>
      </c>
      <c r="H2653" s="1565">
        <v>1610.2</v>
      </c>
      <c r="I2653" s="1565" t="s">
        <v>9896</v>
      </c>
      <c r="J2653" s="1566">
        <v>0</v>
      </c>
      <c r="K2653" s="1554"/>
    </row>
    <row r="2654" spans="1:11" s="793" customFormat="1" ht="28.5" customHeight="1" x14ac:dyDescent="0.25">
      <c r="A2654" s="1565" t="s">
        <v>6522</v>
      </c>
      <c r="B2654" s="1566" t="s">
        <v>9916</v>
      </c>
      <c r="C2654" s="1565" t="s">
        <v>1268</v>
      </c>
      <c r="D2654" s="1565">
        <v>5532.91</v>
      </c>
      <c r="E2654" s="1565">
        <v>29911.09</v>
      </c>
      <c r="F2654" s="1565" t="s">
        <v>22</v>
      </c>
      <c r="G2654" s="1565">
        <v>1953.93</v>
      </c>
      <c r="H2654" s="1565">
        <v>10563.01</v>
      </c>
      <c r="I2654" s="1565" t="s">
        <v>9917</v>
      </c>
      <c r="J2654" s="1566">
        <v>0</v>
      </c>
      <c r="K2654" s="1554"/>
    </row>
    <row r="2655" spans="1:11" s="793" customFormat="1" ht="28.5" customHeight="1" x14ac:dyDescent="0.25">
      <c r="A2655" s="1565" t="s">
        <v>9918</v>
      </c>
      <c r="B2655" s="1566" t="s">
        <v>9919</v>
      </c>
      <c r="C2655" s="1565" t="s">
        <v>1363</v>
      </c>
      <c r="D2655" s="1565">
        <v>102090</v>
      </c>
      <c r="E2655" s="1565">
        <v>309855</v>
      </c>
      <c r="F2655" s="1565" t="s">
        <v>51</v>
      </c>
      <c r="G2655" s="1565">
        <v>3349.41</v>
      </c>
      <c r="H2655" s="1565">
        <v>10165.85</v>
      </c>
      <c r="I2655" s="1565" t="s">
        <v>9920</v>
      </c>
      <c r="J2655" s="1566" t="s">
        <v>9921</v>
      </c>
      <c r="K2655" s="1554"/>
    </row>
    <row r="2656" spans="1:11" s="793" customFormat="1" ht="28.5" customHeight="1" x14ac:dyDescent="0.25">
      <c r="A2656" s="1565" t="s">
        <v>6390</v>
      </c>
      <c r="B2656" s="1566" t="s">
        <v>6388</v>
      </c>
      <c r="C2656" s="1565" t="s">
        <v>1363</v>
      </c>
      <c r="D2656" s="1565">
        <v>102090</v>
      </c>
      <c r="E2656" s="1565">
        <v>284340</v>
      </c>
      <c r="F2656" s="1565" t="s">
        <v>51</v>
      </c>
      <c r="G2656" s="1565">
        <v>3349.41</v>
      </c>
      <c r="H2656" s="1565">
        <v>9328.74</v>
      </c>
      <c r="I2656" s="1565" t="s">
        <v>9920</v>
      </c>
      <c r="J2656" s="1566" t="s">
        <v>9922</v>
      </c>
      <c r="K2656" s="1554"/>
    </row>
    <row r="2657" spans="1:11" s="793" customFormat="1" ht="28.5" customHeight="1" x14ac:dyDescent="0.25">
      <c r="A2657" s="1565" t="s">
        <v>9923</v>
      </c>
      <c r="B2657" s="1566" t="s">
        <v>9924</v>
      </c>
      <c r="C2657" s="1565" t="s">
        <v>3346</v>
      </c>
      <c r="D2657" s="1565">
        <v>3439.31</v>
      </c>
      <c r="E2657" s="1565">
        <v>127060.81</v>
      </c>
      <c r="F2657" s="1565" t="s">
        <v>3346</v>
      </c>
      <c r="G2657" s="1565">
        <v>3439.31</v>
      </c>
      <c r="H2657" s="1565">
        <v>127060.8</v>
      </c>
      <c r="I2657" s="1565" t="s">
        <v>9925</v>
      </c>
      <c r="J2657" s="1566">
        <v>0</v>
      </c>
      <c r="K2657" s="1554"/>
    </row>
    <row r="2658" spans="1:11" s="793" customFormat="1" ht="28.5" customHeight="1" x14ac:dyDescent="0.25">
      <c r="A2658" s="1565" t="s">
        <v>9926</v>
      </c>
      <c r="B2658" s="1566" t="s">
        <v>9927</v>
      </c>
      <c r="C2658" s="1565" t="s">
        <v>3346</v>
      </c>
      <c r="D2658" s="1565">
        <v>0</v>
      </c>
      <c r="E2658" s="1565">
        <v>566461.68999999994</v>
      </c>
      <c r="F2658" s="1565" t="s">
        <v>3346</v>
      </c>
      <c r="G2658" s="1565">
        <v>0</v>
      </c>
      <c r="H2658" s="1565">
        <v>566461.68999999994</v>
      </c>
      <c r="I2658" s="1565" t="s">
        <v>9925</v>
      </c>
      <c r="J2658" s="1566" t="s">
        <v>9928</v>
      </c>
      <c r="K2658" s="1554"/>
    </row>
    <row r="2659" spans="1:11" s="793" customFormat="1" ht="28.5" customHeight="1" x14ac:dyDescent="0.25">
      <c r="A2659" s="1565" t="s">
        <v>6389</v>
      </c>
      <c r="B2659" s="1566" t="s">
        <v>6387</v>
      </c>
      <c r="C2659" s="1565" t="s">
        <v>3346</v>
      </c>
      <c r="D2659" s="1565">
        <v>0</v>
      </c>
      <c r="E2659" s="1565">
        <v>597444.18999999994</v>
      </c>
      <c r="F2659" s="1565" t="s">
        <v>3346</v>
      </c>
      <c r="G2659" s="1565">
        <v>0</v>
      </c>
      <c r="H2659" s="1565">
        <v>597444.18999999994</v>
      </c>
      <c r="I2659" s="1565" t="s">
        <v>9925</v>
      </c>
      <c r="J2659" s="1566">
        <v>0</v>
      </c>
      <c r="K2659" s="1554"/>
    </row>
    <row r="2660" spans="1:11" s="793" customFormat="1" ht="28.5" customHeight="1" x14ac:dyDescent="0.25">
      <c r="A2660" s="1565" t="s">
        <v>9929</v>
      </c>
      <c r="B2660" s="1566" t="s">
        <v>9930</v>
      </c>
      <c r="C2660" s="1565" t="s">
        <v>3346</v>
      </c>
      <c r="D2660" s="1565">
        <v>0</v>
      </c>
      <c r="E2660" s="1565">
        <v>628426.68999999994</v>
      </c>
      <c r="F2660" s="1565" t="s">
        <v>3346</v>
      </c>
      <c r="G2660" s="1565">
        <v>0</v>
      </c>
      <c r="H2660" s="1565">
        <v>628426.68999999994</v>
      </c>
      <c r="I2660" s="1565" t="s">
        <v>9925</v>
      </c>
      <c r="J2660" s="1566">
        <v>0</v>
      </c>
      <c r="K2660" s="1554"/>
    </row>
    <row r="2661" spans="1:11" s="793" customFormat="1" ht="28.5" customHeight="1" x14ac:dyDescent="0.25">
      <c r="A2661" s="1565" t="s">
        <v>9931</v>
      </c>
      <c r="B2661" s="1566" t="s">
        <v>9932</v>
      </c>
      <c r="C2661" s="1565" t="s">
        <v>3346</v>
      </c>
      <c r="D2661" s="1565">
        <v>0</v>
      </c>
      <c r="E2661" s="1565">
        <v>649081.68999999994</v>
      </c>
      <c r="F2661" s="1565" t="s">
        <v>3346</v>
      </c>
      <c r="G2661" s="1565">
        <v>0</v>
      </c>
      <c r="H2661" s="1565">
        <v>649081.68999999994</v>
      </c>
      <c r="I2661" s="1565" t="s">
        <v>9925</v>
      </c>
      <c r="J2661" s="1566">
        <v>0</v>
      </c>
      <c r="K2661" s="1554"/>
    </row>
    <row r="2662" spans="1:11" s="793" customFormat="1" ht="28.5" customHeight="1" x14ac:dyDescent="0.25">
      <c r="A2662" s="1565" t="s">
        <v>9933</v>
      </c>
      <c r="B2662" s="1566" t="s">
        <v>9934</v>
      </c>
      <c r="C2662" s="1565" t="s">
        <v>6</v>
      </c>
      <c r="D2662" s="1565">
        <v>0</v>
      </c>
      <c r="E2662" s="1565">
        <v>667306.68999999994</v>
      </c>
      <c r="F2662" s="1565" t="s">
        <v>6</v>
      </c>
      <c r="G2662" s="1565">
        <v>0</v>
      </c>
      <c r="H2662" s="1565">
        <v>667306.68999999994</v>
      </c>
      <c r="I2662" s="1565" t="s">
        <v>9925</v>
      </c>
      <c r="J2662" s="1566">
        <v>0</v>
      </c>
      <c r="K2662" s="1554"/>
    </row>
    <row r="2663" spans="1:11" s="793" customFormat="1" ht="28.5" customHeight="1" x14ac:dyDescent="0.25">
      <c r="A2663" s="1565" t="s">
        <v>9935</v>
      </c>
      <c r="B2663" s="1566" t="s">
        <v>9936</v>
      </c>
      <c r="C2663" s="1565" t="s">
        <v>9937</v>
      </c>
      <c r="D2663" s="1565">
        <v>0</v>
      </c>
      <c r="E2663" s="1565">
        <v>224775</v>
      </c>
      <c r="F2663" s="1565" t="s">
        <v>3346</v>
      </c>
      <c r="G2663" s="1565">
        <v>0</v>
      </c>
      <c r="H2663" s="1565">
        <v>224775</v>
      </c>
      <c r="I2663" s="1565" t="s">
        <v>9925</v>
      </c>
      <c r="J2663" s="1566">
        <v>0</v>
      </c>
      <c r="K2663" s="1554"/>
    </row>
    <row r="2664" spans="1:11" s="793" customFormat="1" ht="28.5" customHeight="1" x14ac:dyDescent="0.25">
      <c r="A2664" s="1565" t="s">
        <v>9938</v>
      </c>
      <c r="B2664" s="1566" t="s">
        <v>9939</v>
      </c>
      <c r="C2664" s="1565" t="s">
        <v>9937</v>
      </c>
      <c r="D2664" s="1565">
        <v>0</v>
      </c>
      <c r="E2664" s="1565">
        <v>679456.69</v>
      </c>
      <c r="F2664" s="1565" t="s">
        <v>3346</v>
      </c>
      <c r="G2664" s="1565">
        <v>0</v>
      </c>
      <c r="H2664" s="1565">
        <v>679456.69</v>
      </c>
      <c r="I2664" s="1565" t="s">
        <v>9925</v>
      </c>
      <c r="J2664" s="1566">
        <v>0</v>
      </c>
      <c r="K2664" s="1554"/>
    </row>
    <row r="2665" spans="1:11" s="793" customFormat="1" ht="28.5" customHeight="1" x14ac:dyDescent="0.25">
      <c r="A2665" s="1565" t="s">
        <v>9940</v>
      </c>
      <c r="B2665" s="1566" t="s">
        <v>4371</v>
      </c>
      <c r="C2665" s="1565" t="s">
        <v>1363</v>
      </c>
      <c r="D2665" s="1565">
        <v>0</v>
      </c>
      <c r="E2665" s="1565">
        <v>207765</v>
      </c>
      <c r="F2665" s="1565" t="s">
        <v>51</v>
      </c>
      <c r="G2665" s="1565">
        <v>0</v>
      </c>
      <c r="H2665" s="1565">
        <v>6816.44</v>
      </c>
      <c r="I2665" s="1565" t="s">
        <v>9920</v>
      </c>
      <c r="J2665" s="1566">
        <v>0</v>
      </c>
      <c r="K2665" s="1554"/>
    </row>
    <row r="2666" spans="1:11" s="793" customFormat="1" ht="28.5" customHeight="1" x14ac:dyDescent="0.25">
      <c r="A2666" s="1565" t="s">
        <v>9941</v>
      </c>
      <c r="B2666" s="1566" t="s">
        <v>9942</v>
      </c>
      <c r="C2666" s="1565" t="s">
        <v>1363</v>
      </c>
      <c r="D2666" s="1565">
        <v>0</v>
      </c>
      <c r="E2666" s="1565">
        <v>185895</v>
      </c>
      <c r="F2666" s="1565" t="s">
        <v>51</v>
      </c>
      <c r="G2666" s="1565">
        <v>0</v>
      </c>
      <c r="H2666" s="1565">
        <v>6098.92</v>
      </c>
      <c r="I2666" s="1565" t="s">
        <v>9920</v>
      </c>
      <c r="J2666" s="1566">
        <v>0</v>
      </c>
      <c r="K2666" s="1554"/>
    </row>
    <row r="2667" spans="1:11" s="793" customFormat="1" ht="28.5" customHeight="1" x14ac:dyDescent="0.25">
      <c r="A2667" s="1565" t="s">
        <v>9943</v>
      </c>
      <c r="B2667" s="1566" t="s">
        <v>9944</v>
      </c>
      <c r="C2667" s="1565" t="s">
        <v>1268</v>
      </c>
      <c r="D2667" s="1565">
        <v>0</v>
      </c>
      <c r="E2667" s="1565">
        <v>206550</v>
      </c>
      <c r="F2667" s="1565" t="s">
        <v>51</v>
      </c>
      <c r="G2667" s="1565">
        <v>0</v>
      </c>
      <c r="H2667" s="1565">
        <v>6776.58</v>
      </c>
      <c r="I2667" s="1565" t="s">
        <v>9945</v>
      </c>
      <c r="J2667" s="1566">
        <v>0</v>
      </c>
      <c r="K2667" s="1554"/>
    </row>
    <row r="2668" spans="1:11" s="793" customFormat="1" ht="28.5" customHeight="1" x14ac:dyDescent="0.25">
      <c r="A2668" s="1565" t="s">
        <v>9946</v>
      </c>
      <c r="B2668" s="1566" t="s">
        <v>4377</v>
      </c>
      <c r="C2668" s="1565" t="s">
        <v>1363</v>
      </c>
      <c r="D2668" s="1565">
        <v>0</v>
      </c>
      <c r="E2668" s="1565">
        <v>182250</v>
      </c>
      <c r="F2668" s="1565" t="s">
        <v>51</v>
      </c>
      <c r="G2668" s="1565">
        <v>0</v>
      </c>
      <c r="H2668" s="1565">
        <v>5979.33</v>
      </c>
      <c r="I2668" s="1565" t="s">
        <v>9945</v>
      </c>
      <c r="J2668" s="1566">
        <v>0</v>
      </c>
      <c r="K2668" s="1554"/>
    </row>
    <row r="2669" spans="1:11" s="793" customFormat="1" ht="28.5" customHeight="1" x14ac:dyDescent="0.25">
      <c r="A2669" s="1565" t="s">
        <v>6391</v>
      </c>
      <c r="B2669" s="1566" t="s">
        <v>9947</v>
      </c>
      <c r="C2669" s="1565" t="s">
        <v>1363</v>
      </c>
      <c r="D2669" s="1565">
        <v>102090</v>
      </c>
      <c r="E2669" s="1565">
        <v>287985</v>
      </c>
      <c r="F2669" s="1565" t="s">
        <v>51</v>
      </c>
      <c r="G2669" s="1565">
        <v>3349.41</v>
      </c>
      <c r="H2669" s="1565">
        <v>9448.33</v>
      </c>
      <c r="I2669" s="1565" t="s">
        <v>9945</v>
      </c>
      <c r="J2669" s="1566">
        <v>0</v>
      </c>
      <c r="K2669" s="1554"/>
    </row>
    <row r="2670" spans="1:11" s="793" customFormat="1" ht="28.5" customHeight="1" x14ac:dyDescent="0.25">
      <c r="A2670" s="1565" t="s">
        <v>6511</v>
      </c>
      <c r="B2670" s="1566" t="s">
        <v>6510</v>
      </c>
      <c r="C2670" s="1565" t="s">
        <v>1363</v>
      </c>
      <c r="D2670" s="1565">
        <v>102090</v>
      </c>
      <c r="E2670" s="1565">
        <v>309855</v>
      </c>
      <c r="F2670" s="1565" t="s">
        <v>51</v>
      </c>
      <c r="G2670" s="1565">
        <v>3349.41</v>
      </c>
      <c r="H2670" s="1565">
        <v>10165.85</v>
      </c>
      <c r="I2670" s="1565" t="s">
        <v>9945</v>
      </c>
      <c r="J2670" s="1566">
        <v>0</v>
      </c>
      <c r="K2670" s="1554"/>
    </row>
    <row r="2671" spans="1:11" s="793" customFormat="1" ht="28.5" customHeight="1" x14ac:dyDescent="0.25">
      <c r="A2671" s="1565" t="s">
        <v>4395</v>
      </c>
      <c r="B2671" s="1566" t="s">
        <v>9948</v>
      </c>
      <c r="C2671" s="1565" t="s">
        <v>1386</v>
      </c>
      <c r="D2671" s="1565">
        <v>2172.63</v>
      </c>
      <c r="E2671" s="1565">
        <v>20397.63</v>
      </c>
      <c r="F2671" s="1565" t="s">
        <v>4028</v>
      </c>
      <c r="G2671" s="1565">
        <v>21.73</v>
      </c>
      <c r="H2671" s="1565">
        <v>203.98</v>
      </c>
      <c r="I2671" s="1565" t="s">
        <v>9949</v>
      </c>
      <c r="J2671" s="1566">
        <v>0</v>
      </c>
      <c r="K2671" s="1554"/>
    </row>
    <row r="2672" spans="1:11" s="793" customFormat="1" ht="28.5" customHeight="1" x14ac:dyDescent="0.25">
      <c r="A2672" s="1565" t="s">
        <v>6394</v>
      </c>
      <c r="B2672" s="1566" t="s">
        <v>9950</v>
      </c>
      <c r="C2672" s="1565" t="s">
        <v>4384</v>
      </c>
      <c r="D2672" s="1565">
        <v>1.21</v>
      </c>
      <c r="E2672" s="1565">
        <v>66.819999999999993</v>
      </c>
      <c r="F2672" s="1565" t="s">
        <v>4385</v>
      </c>
      <c r="G2672" s="1565">
        <v>7.0000000000000007E-2</v>
      </c>
      <c r="H2672" s="1565">
        <v>4.08</v>
      </c>
      <c r="I2672" s="1565" t="s">
        <v>7005</v>
      </c>
      <c r="J2672" s="1566">
        <v>0</v>
      </c>
      <c r="K2672" s="1554"/>
    </row>
    <row r="2673" spans="1:11" s="793" customFormat="1" ht="28.5" customHeight="1" x14ac:dyDescent="0.25">
      <c r="A2673" s="1565" t="s">
        <v>9951</v>
      </c>
      <c r="B2673" s="1566" t="s">
        <v>4387</v>
      </c>
      <c r="C2673" s="1565" t="s">
        <v>1386</v>
      </c>
      <c r="D2673" s="1565">
        <v>2790.14</v>
      </c>
      <c r="E2673" s="1565">
        <v>22351.64</v>
      </c>
      <c r="F2673" s="1565" t="s">
        <v>4028</v>
      </c>
      <c r="G2673" s="1565">
        <v>27.9</v>
      </c>
      <c r="H2673" s="1565">
        <v>223.52</v>
      </c>
      <c r="I2673" s="1565" t="s">
        <v>7005</v>
      </c>
      <c r="J2673" s="1566">
        <v>0</v>
      </c>
      <c r="K2673" s="1554"/>
    </row>
    <row r="2674" spans="1:11" s="793" customFormat="1" ht="28.5" customHeight="1" x14ac:dyDescent="0.25">
      <c r="A2674" s="1565" t="s">
        <v>4399</v>
      </c>
      <c r="B2674" s="1566" t="s">
        <v>9952</v>
      </c>
      <c r="C2674" s="1565" t="s">
        <v>1363</v>
      </c>
      <c r="D2674" s="1565">
        <v>1081.51</v>
      </c>
      <c r="E2674" s="1565">
        <v>9100.51</v>
      </c>
      <c r="F2674" s="1565" t="s">
        <v>51</v>
      </c>
      <c r="G2674" s="1565">
        <v>35.479999999999997</v>
      </c>
      <c r="H2674" s="1565">
        <v>298.57</v>
      </c>
      <c r="I2674" s="1565" t="s">
        <v>9953</v>
      </c>
      <c r="J2674" s="1566">
        <v>0</v>
      </c>
      <c r="K2674" s="1554"/>
    </row>
    <row r="2675" spans="1:11" s="793" customFormat="1" ht="28.5" customHeight="1" x14ac:dyDescent="0.25">
      <c r="A2675" s="1565" t="s">
        <v>4401</v>
      </c>
      <c r="B2675" s="1566" t="s">
        <v>4391</v>
      </c>
      <c r="C2675" s="1565" t="s">
        <v>4009</v>
      </c>
      <c r="D2675" s="1565">
        <v>177.41</v>
      </c>
      <c r="E2675" s="1565">
        <v>967.16</v>
      </c>
      <c r="F2675" s="1565" t="s">
        <v>4009</v>
      </c>
      <c r="G2675" s="1565">
        <v>177.41</v>
      </c>
      <c r="H2675" s="1565">
        <v>967.16</v>
      </c>
      <c r="I2675" s="1565" t="s">
        <v>9953</v>
      </c>
      <c r="J2675" s="1566">
        <v>0</v>
      </c>
      <c r="K2675" s="1554"/>
    </row>
    <row r="2676" spans="1:11" s="793" customFormat="1" ht="28.5" customHeight="1" x14ac:dyDescent="0.25">
      <c r="A2676" s="1565" t="s">
        <v>4403</v>
      </c>
      <c r="B2676" s="1566" t="s">
        <v>6509</v>
      </c>
      <c r="C2676" s="1565" t="s">
        <v>4394</v>
      </c>
      <c r="D2676" s="1565">
        <v>694.62</v>
      </c>
      <c r="E2676" s="1565">
        <v>820.62</v>
      </c>
      <c r="F2676" s="1565" t="s">
        <v>51</v>
      </c>
      <c r="G2676" s="1565">
        <v>2278.9499999999998</v>
      </c>
      <c r="H2676" s="1565">
        <v>2692.32</v>
      </c>
      <c r="I2676" s="1565">
        <v>0</v>
      </c>
      <c r="J2676" s="1566">
        <v>0</v>
      </c>
      <c r="K2676" s="1554"/>
    </row>
    <row r="2677" spans="1:11" s="793" customFormat="1" ht="28.5" customHeight="1" x14ac:dyDescent="0.25">
      <c r="A2677" s="1565" t="s">
        <v>4405</v>
      </c>
      <c r="B2677" s="1566" t="s">
        <v>4396</v>
      </c>
      <c r="C2677" s="1565" t="s">
        <v>6</v>
      </c>
      <c r="D2677" s="1565">
        <v>1064.47</v>
      </c>
      <c r="E2677" s="1565">
        <v>1469.07</v>
      </c>
      <c r="F2677" s="1565" t="s">
        <v>6</v>
      </c>
      <c r="G2677" s="1565">
        <v>1064.47</v>
      </c>
      <c r="H2677" s="1565">
        <v>1469.07</v>
      </c>
      <c r="I2677" s="1565" t="s">
        <v>9953</v>
      </c>
      <c r="J2677" s="1566">
        <v>0</v>
      </c>
      <c r="K2677" s="1554"/>
    </row>
    <row r="2678" spans="1:11" s="793" customFormat="1" ht="28.5" customHeight="1" x14ac:dyDescent="0.25">
      <c r="A2678" s="1565" t="s">
        <v>9954</v>
      </c>
      <c r="B2678" s="1566" t="s">
        <v>9955</v>
      </c>
      <c r="C2678" s="1565" t="s">
        <v>9956</v>
      </c>
      <c r="D2678" s="1565">
        <v>1479.96</v>
      </c>
      <c r="E2678" s="1565">
        <v>34632.71</v>
      </c>
      <c r="F2678" s="1565" t="s">
        <v>51</v>
      </c>
      <c r="G2678" s="1565">
        <v>48.55</v>
      </c>
      <c r="H2678" s="1565">
        <v>1136.24</v>
      </c>
      <c r="I2678" s="1565">
        <v>16.100000000000001</v>
      </c>
      <c r="J2678" s="1566">
        <v>0</v>
      </c>
      <c r="K2678" s="1554"/>
    </row>
    <row r="2679" spans="1:11" s="793" customFormat="1" ht="28.5" customHeight="1" x14ac:dyDescent="0.25">
      <c r="A2679" s="1565" t="s">
        <v>9957</v>
      </c>
      <c r="B2679" s="1566" t="s">
        <v>9958</v>
      </c>
      <c r="C2679" s="1565" t="s">
        <v>9956</v>
      </c>
      <c r="D2679" s="1565">
        <v>1479.96</v>
      </c>
      <c r="E2679" s="1565">
        <v>43282.3</v>
      </c>
      <c r="F2679" s="1565" t="s">
        <v>51</v>
      </c>
      <c r="G2679" s="1565">
        <v>48.55</v>
      </c>
      <c r="H2679" s="1565">
        <v>1420.02</v>
      </c>
      <c r="I2679" s="1565">
        <v>16.100000000000001</v>
      </c>
      <c r="J2679" s="1566">
        <v>0</v>
      </c>
      <c r="K2679" s="1554"/>
    </row>
    <row r="2680" spans="1:11" s="793" customFormat="1" ht="28.5" customHeight="1" x14ac:dyDescent="0.25">
      <c r="A2680" s="1565" t="s">
        <v>9959</v>
      </c>
      <c r="B2680" s="1566" t="s">
        <v>9960</v>
      </c>
      <c r="C2680" s="1565" t="s">
        <v>9956</v>
      </c>
      <c r="D2680" s="1565">
        <v>1479.96</v>
      </c>
      <c r="E2680" s="1565">
        <v>45642.43</v>
      </c>
      <c r="F2680" s="1565" t="s">
        <v>51</v>
      </c>
      <c r="G2680" s="1565">
        <v>48.55</v>
      </c>
      <c r="H2680" s="1565">
        <v>1497.46</v>
      </c>
      <c r="I2680" s="1565">
        <v>16.100000000000001</v>
      </c>
      <c r="J2680" s="1566">
        <v>0</v>
      </c>
      <c r="K2680" s="1554"/>
    </row>
    <row r="2681" spans="1:11" s="793" customFormat="1" ht="28.5" customHeight="1" x14ac:dyDescent="0.25">
      <c r="A2681" s="1565" t="s">
        <v>9961</v>
      </c>
      <c r="B2681" s="1566" t="s">
        <v>9962</v>
      </c>
      <c r="C2681" s="1565" t="s">
        <v>6</v>
      </c>
      <c r="D2681" s="1565">
        <v>202.31</v>
      </c>
      <c r="E2681" s="1565">
        <v>492.91</v>
      </c>
      <c r="F2681" s="1565" t="s">
        <v>6</v>
      </c>
      <c r="G2681" s="1565">
        <v>202.31</v>
      </c>
      <c r="H2681" s="1565">
        <v>492.91</v>
      </c>
      <c r="I2681" s="1565">
        <v>16.12</v>
      </c>
      <c r="J2681" s="1566">
        <v>0</v>
      </c>
      <c r="K2681" s="1554"/>
    </row>
    <row r="2682" spans="1:11" s="793" customFormat="1" ht="28.5" customHeight="1" x14ac:dyDescent="0.25">
      <c r="A2682" s="1565" t="s">
        <v>9963</v>
      </c>
      <c r="B2682" s="1566" t="s">
        <v>9964</v>
      </c>
      <c r="C2682" s="1565" t="s">
        <v>6</v>
      </c>
      <c r="D2682" s="1565">
        <v>202.31</v>
      </c>
      <c r="E2682" s="1565">
        <v>471.77</v>
      </c>
      <c r="F2682" s="1565" t="s">
        <v>6</v>
      </c>
      <c r="G2682" s="1565">
        <v>202.31</v>
      </c>
      <c r="H2682" s="1565">
        <v>471.77</v>
      </c>
      <c r="I2682" s="1565">
        <v>16.12</v>
      </c>
      <c r="J2682" s="1566">
        <v>0</v>
      </c>
      <c r="K2682" s="1554"/>
    </row>
    <row r="2683" spans="1:11" s="793" customFormat="1" ht="28.5" customHeight="1" x14ac:dyDescent="0.25">
      <c r="A2683" s="1565" t="s">
        <v>9965</v>
      </c>
      <c r="B2683" s="1566" t="s">
        <v>9966</v>
      </c>
      <c r="C2683" s="1565" t="s">
        <v>6</v>
      </c>
      <c r="D2683" s="1565">
        <v>202.31</v>
      </c>
      <c r="E2683" s="1565">
        <v>492.91</v>
      </c>
      <c r="F2683" s="1565" t="s">
        <v>6</v>
      </c>
      <c r="G2683" s="1565">
        <v>202.31</v>
      </c>
      <c r="H2683" s="1565">
        <v>492.91</v>
      </c>
      <c r="I2683" s="1565">
        <v>16.12</v>
      </c>
      <c r="J2683" s="1566">
        <v>0</v>
      </c>
      <c r="K2683" s="1554"/>
    </row>
    <row r="2684" spans="1:11" s="793" customFormat="1" ht="28.5" customHeight="1" x14ac:dyDescent="0.25">
      <c r="A2684" s="1565" t="s">
        <v>9967</v>
      </c>
      <c r="B2684" s="1566" t="s">
        <v>9968</v>
      </c>
      <c r="C2684" s="1565" t="s">
        <v>6</v>
      </c>
      <c r="D2684" s="1565">
        <v>202.31</v>
      </c>
      <c r="E2684" s="1565">
        <v>1726.14</v>
      </c>
      <c r="F2684" s="1565" t="s">
        <v>6</v>
      </c>
      <c r="G2684" s="1565">
        <v>202.31</v>
      </c>
      <c r="H2684" s="1565">
        <v>1726.14</v>
      </c>
      <c r="I2684" s="1565">
        <v>16.11</v>
      </c>
      <c r="J2684" s="1566">
        <v>0</v>
      </c>
      <c r="K2684" s="1554"/>
    </row>
    <row r="2685" spans="1:11" s="793" customFormat="1" ht="28.5" customHeight="1" x14ac:dyDescent="0.25">
      <c r="A2685" s="1565" t="s">
        <v>9969</v>
      </c>
      <c r="B2685" s="1566" t="s">
        <v>9970</v>
      </c>
      <c r="C2685" s="1565" t="s">
        <v>6</v>
      </c>
      <c r="D2685" s="1565">
        <v>202.31</v>
      </c>
      <c r="E2685" s="1565">
        <v>1726.14</v>
      </c>
      <c r="F2685" s="1565" t="s">
        <v>6</v>
      </c>
      <c r="G2685" s="1565">
        <v>202.31</v>
      </c>
      <c r="H2685" s="1565">
        <v>1726.14</v>
      </c>
      <c r="I2685" s="1565">
        <v>16.11</v>
      </c>
      <c r="J2685" s="1566">
        <v>0</v>
      </c>
      <c r="K2685" s="1554"/>
    </row>
    <row r="2686" spans="1:11" s="793" customFormat="1" ht="28.5" customHeight="1" x14ac:dyDescent="0.25">
      <c r="A2686" s="1565" t="s">
        <v>9971</v>
      </c>
      <c r="B2686" s="1566" t="s">
        <v>9972</v>
      </c>
      <c r="C2686" s="1565" t="s">
        <v>6</v>
      </c>
      <c r="D2686" s="1565">
        <v>202.31</v>
      </c>
      <c r="E2686" s="1565">
        <v>1726.14</v>
      </c>
      <c r="F2686" s="1565" t="s">
        <v>6</v>
      </c>
      <c r="G2686" s="1565">
        <v>202.31</v>
      </c>
      <c r="H2686" s="1565">
        <v>1726.14</v>
      </c>
      <c r="I2686" s="1565">
        <v>16.11</v>
      </c>
      <c r="J2686" s="1566">
        <v>0</v>
      </c>
      <c r="K2686" s="1554"/>
    </row>
    <row r="2687" spans="1:11" s="793" customFormat="1" ht="28.5" customHeight="1" x14ac:dyDescent="0.25">
      <c r="A2687" s="1565" t="s">
        <v>9973</v>
      </c>
      <c r="B2687" s="1566" t="s">
        <v>9974</v>
      </c>
      <c r="C2687" s="1565" t="s">
        <v>6</v>
      </c>
      <c r="D2687" s="1565">
        <v>202.31</v>
      </c>
      <c r="E2687" s="1565">
        <v>1726.14</v>
      </c>
      <c r="F2687" s="1565" t="s">
        <v>6</v>
      </c>
      <c r="G2687" s="1565">
        <v>202.31</v>
      </c>
      <c r="H2687" s="1565">
        <v>1726.14</v>
      </c>
      <c r="I2687" s="1565">
        <v>16.11</v>
      </c>
      <c r="J2687" s="1566">
        <v>0</v>
      </c>
      <c r="K2687" s="1554"/>
    </row>
    <row r="2688" spans="1:11" s="793" customFormat="1" ht="28.5" customHeight="1" x14ac:dyDescent="0.25">
      <c r="A2688" s="1565" t="s">
        <v>42</v>
      </c>
      <c r="B2688" s="1566" t="s">
        <v>9975</v>
      </c>
      <c r="C2688" s="1565" t="s">
        <v>6</v>
      </c>
      <c r="D2688" s="1565">
        <v>809.25</v>
      </c>
      <c r="E2688" s="1565">
        <v>1948.31</v>
      </c>
      <c r="F2688" s="1565" t="s">
        <v>6</v>
      </c>
      <c r="G2688" s="1565">
        <v>809.25</v>
      </c>
      <c r="H2688" s="1565">
        <v>1948.31</v>
      </c>
      <c r="I2688" s="1565">
        <v>0</v>
      </c>
      <c r="J2688" s="1566">
        <v>0</v>
      </c>
      <c r="K2688" s="1554"/>
    </row>
    <row r="2689" spans="1:11" s="793" customFormat="1" ht="28.5" customHeight="1" x14ac:dyDescent="0.25">
      <c r="A2689" s="1565" t="s">
        <v>9976</v>
      </c>
      <c r="B2689" s="1566" t="s">
        <v>9977</v>
      </c>
      <c r="C2689" s="1565" t="s">
        <v>6</v>
      </c>
      <c r="D2689" s="1565">
        <v>809.25</v>
      </c>
      <c r="E2689" s="1565">
        <v>1568.63</v>
      </c>
      <c r="F2689" s="1565" t="s">
        <v>6</v>
      </c>
      <c r="G2689" s="1565">
        <v>809.25</v>
      </c>
      <c r="H2689" s="1565">
        <v>1568.63</v>
      </c>
      <c r="I2689" s="1565">
        <v>16.12</v>
      </c>
      <c r="J2689" s="1566">
        <v>0</v>
      </c>
      <c r="K2689" s="1554"/>
    </row>
    <row r="2690" spans="1:11" s="793" customFormat="1" ht="28.5" customHeight="1" x14ac:dyDescent="0.25">
      <c r="A2690" s="1565" t="s">
        <v>4410</v>
      </c>
      <c r="B2690" s="1566" t="s">
        <v>4398</v>
      </c>
      <c r="C2690" s="1565" t="s">
        <v>1363</v>
      </c>
      <c r="D2690" s="1565">
        <v>1150.78</v>
      </c>
      <c r="E2690" s="1565">
        <v>1674.16</v>
      </c>
      <c r="F2690" s="1565" t="s">
        <v>51</v>
      </c>
      <c r="G2690" s="1565">
        <v>37.76</v>
      </c>
      <c r="H2690" s="1565">
        <v>54.93</v>
      </c>
      <c r="I2690" s="1565" t="s">
        <v>9978</v>
      </c>
      <c r="J2690" s="1566">
        <v>0</v>
      </c>
      <c r="K2690" s="1554"/>
    </row>
    <row r="2691" spans="1:11" s="793" customFormat="1" ht="28.5" customHeight="1" x14ac:dyDescent="0.25">
      <c r="A2691" s="1565" t="s">
        <v>4412</v>
      </c>
      <c r="B2691" s="1566" t="s">
        <v>9979</v>
      </c>
      <c r="C2691" s="1565" t="s">
        <v>981</v>
      </c>
      <c r="D2691" s="1565">
        <v>105.77</v>
      </c>
      <c r="E2691" s="1565">
        <v>35960.239999999998</v>
      </c>
      <c r="F2691" s="1565" t="s">
        <v>22</v>
      </c>
      <c r="G2691" s="1565">
        <v>3.74</v>
      </c>
      <c r="H2691" s="1565">
        <v>1269.93</v>
      </c>
      <c r="I2691" s="1565" t="s">
        <v>9980</v>
      </c>
      <c r="J2691" s="1566">
        <v>0</v>
      </c>
      <c r="K2691" s="1554"/>
    </row>
    <row r="2692" spans="1:11" s="793" customFormat="1" ht="28.5" customHeight="1" x14ac:dyDescent="0.25">
      <c r="A2692" s="1565" t="s">
        <v>4414</v>
      </c>
      <c r="B2692" s="1566" t="s">
        <v>9981</v>
      </c>
      <c r="C2692" s="1565" t="s">
        <v>940</v>
      </c>
      <c r="D2692" s="1565">
        <v>269.72000000000003</v>
      </c>
      <c r="E2692" s="1565">
        <v>110967.67999999999</v>
      </c>
      <c r="F2692" s="1565" t="s">
        <v>940</v>
      </c>
      <c r="G2692" s="1565">
        <v>269.72000000000003</v>
      </c>
      <c r="H2692" s="1565">
        <v>110967.7</v>
      </c>
      <c r="I2692" s="1565" t="s">
        <v>9982</v>
      </c>
      <c r="J2692" s="1566">
        <v>0</v>
      </c>
      <c r="K2692" s="1554"/>
    </row>
    <row r="2693" spans="1:11" s="793" customFormat="1" ht="28.5" customHeight="1" x14ac:dyDescent="0.25">
      <c r="A2693" s="1565" t="s">
        <v>4416</v>
      </c>
      <c r="B2693" s="1566" t="s">
        <v>9983</v>
      </c>
      <c r="C2693" s="1565" t="s">
        <v>940</v>
      </c>
      <c r="D2693" s="1565">
        <v>269.72000000000003</v>
      </c>
      <c r="E2693" s="1565">
        <v>88125.68</v>
      </c>
      <c r="F2693" s="1565" t="s">
        <v>940</v>
      </c>
      <c r="G2693" s="1565">
        <v>269.72000000000003</v>
      </c>
      <c r="H2693" s="1565">
        <v>88125.68</v>
      </c>
      <c r="I2693" s="1565" t="s">
        <v>9982</v>
      </c>
      <c r="J2693" s="1566">
        <v>0</v>
      </c>
      <c r="K2693" s="1554"/>
    </row>
    <row r="2694" spans="1:11" s="793" customFormat="1" ht="28.5" customHeight="1" x14ac:dyDescent="0.25">
      <c r="A2694" s="1565" t="s">
        <v>4418</v>
      </c>
      <c r="B2694" s="1566" t="s">
        <v>9984</v>
      </c>
      <c r="C2694" s="1565" t="s">
        <v>1268</v>
      </c>
      <c r="D2694" s="1565">
        <v>824.95</v>
      </c>
      <c r="E2694" s="1565">
        <v>28330.94</v>
      </c>
      <c r="F2694" s="1565" t="s">
        <v>22</v>
      </c>
      <c r="G2694" s="1565">
        <v>291.33</v>
      </c>
      <c r="H2694" s="1565">
        <v>10004.99</v>
      </c>
      <c r="I2694" s="1565" t="s">
        <v>9980</v>
      </c>
      <c r="J2694" s="1566">
        <v>0</v>
      </c>
      <c r="K2694" s="1554"/>
    </row>
    <row r="2695" spans="1:11" s="793" customFormat="1" ht="28.5" customHeight="1" x14ac:dyDescent="0.25">
      <c r="A2695" s="1565" t="s">
        <v>4420</v>
      </c>
      <c r="B2695" s="1566" t="s">
        <v>9985</v>
      </c>
      <c r="C2695" s="1565" t="s">
        <v>1363</v>
      </c>
      <c r="D2695" s="1565">
        <v>3314.81</v>
      </c>
      <c r="E2695" s="1565">
        <v>4605.75</v>
      </c>
      <c r="F2695" s="1565" t="s">
        <v>51</v>
      </c>
      <c r="G2695" s="1565">
        <v>108.75</v>
      </c>
      <c r="H2695" s="1565">
        <v>151.11000000000001</v>
      </c>
      <c r="I2695" s="1565" t="s">
        <v>9986</v>
      </c>
      <c r="J2695" s="1566">
        <v>0</v>
      </c>
      <c r="K2695" s="1554"/>
    </row>
    <row r="2696" spans="1:11" s="793" customFormat="1" ht="28.5" customHeight="1" x14ac:dyDescent="0.25">
      <c r="A2696" s="1565" t="s">
        <v>9987</v>
      </c>
      <c r="B2696" s="1566" t="s">
        <v>9988</v>
      </c>
      <c r="C2696" s="1565" t="s">
        <v>6</v>
      </c>
      <c r="D2696" s="1565">
        <v>132.28</v>
      </c>
      <c r="E2696" s="1565">
        <v>1701.77</v>
      </c>
      <c r="F2696" s="1565" t="s">
        <v>6</v>
      </c>
      <c r="G2696" s="1565">
        <v>132.28</v>
      </c>
      <c r="H2696" s="1565">
        <v>1701.77</v>
      </c>
      <c r="I2696" s="1565" t="s">
        <v>9989</v>
      </c>
      <c r="J2696" s="1566">
        <v>0</v>
      </c>
      <c r="K2696" s="1554"/>
    </row>
    <row r="2697" spans="1:11" s="793" customFormat="1" ht="28.5" customHeight="1" x14ac:dyDescent="0.25">
      <c r="A2697" s="1565" t="s">
        <v>9990</v>
      </c>
      <c r="B2697" s="1566" t="s">
        <v>9991</v>
      </c>
      <c r="C2697" s="1565" t="s">
        <v>6</v>
      </c>
      <c r="D2697" s="1565">
        <v>132.28</v>
      </c>
      <c r="E2697" s="1565">
        <v>2419.8200000000002</v>
      </c>
      <c r="F2697" s="1565" t="s">
        <v>6</v>
      </c>
      <c r="G2697" s="1565">
        <v>132.28</v>
      </c>
      <c r="H2697" s="1565">
        <v>2419.8200000000002</v>
      </c>
      <c r="I2697" s="1565" t="s">
        <v>9989</v>
      </c>
      <c r="J2697" s="1566">
        <v>0</v>
      </c>
      <c r="K2697" s="1554"/>
    </row>
    <row r="2698" spans="1:11" s="793" customFormat="1" ht="28.5" customHeight="1" x14ac:dyDescent="0.25">
      <c r="A2698" s="1565" t="s">
        <v>9992</v>
      </c>
      <c r="B2698" s="1566" t="s">
        <v>9993</v>
      </c>
      <c r="C2698" s="1565" t="s">
        <v>6</v>
      </c>
      <c r="D2698" s="1565">
        <v>132.28</v>
      </c>
      <c r="E2698" s="1565">
        <v>3160.51</v>
      </c>
      <c r="F2698" s="1565" t="s">
        <v>6</v>
      </c>
      <c r="G2698" s="1565">
        <v>132.28</v>
      </c>
      <c r="H2698" s="1565">
        <v>3160.51</v>
      </c>
      <c r="I2698" s="1565" t="s">
        <v>9989</v>
      </c>
      <c r="J2698" s="1566">
        <v>0</v>
      </c>
      <c r="K2698" s="1554"/>
    </row>
    <row r="2699" spans="1:11" s="793" customFormat="1" ht="28.5" customHeight="1" x14ac:dyDescent="0.25">
      <c r="A2699" s="1565" t="s">
        <v>9994</v>
      </c>
      <c r="B2699" s="1566" t="s">
        <v>9995</v>
      </c>
      <c r="C2699" s="1565" t="s">
        <v>6</v>
      </c>
      <c r="D2699" s="1565">
        <v>132.28</v>
      </c>
      <c r="E2699" s="1565">
        <v>3901.22</v>
      </c>
      <c r="F2699" s="1565" t="s">
        <v>6</v>
      </c>
      <c r="G2699" s="1565">
        <v>132.28</v>
      </c>
      <c r="H2699" s="1565">
        <v>3901.22</v>
      </c>
      <c r="I2699" s="1565" t="s">
        <v>9989</v>
      </c>
      <c r="J2699" s="1566">
        <v>0</v>
      </c>
      <c r="K2699" s="1554"/>
    </row>
    <row r="2700" spans="1:11" s="793" customFormat="1" ht="28.5" customHeight="1" x14ac:dyDescent="0.25">
      <c r="A2700" s="1565" t="s">
        <v>4424</v>
      </c>
      <c r="B2700" s="1566" t="s">
        <v>4400</v>
      </c>
      <c r="C2700" s="1565" t="s">
        <v>6</v>
      </c>
      <c r="D2700" s="1565">
        <v>551.04</v>
      </c>
      <c r="E2700" s="1565">
        <v>726.03</v>
      </c>
      <c r="F2700" s="1565" t="s">
        <v>6</v>
      </c>
      <c r="G2700" s="1565">
        <v>551.04</v>
      </c>
      <c r="H2700" s="1565">
        <v>726.03</v>
      </c>
      <c r="I2700" s="1565" t="s">
        <v>9953</v>
      </c>
      <c r="J2700" s="1566">
        <v>0</v>
      </c>
      <c r="K2700" s="1554"/>
    </row>
    <row r="2701" spans="1:11" s="793" customFormat="1" ht="28.5" customHeight="1" x14ac:dyDescent="0.25">
      <c r="A2701" s="1565" t="s">
        <v>4426</v>
      </c>
      <c r="B2701" s="1566" t="s">
        <v>4402</v>
      </c>
      <c r="C2701" s="1565" t="s">
        <v>1386</v>
      </c>
      <c r="D2701" s="1565">
        <v>4419.75</v>
      </c>
      <c r="E2701" s="1565">
        <v>22917.38</v>
      </c>
      <c r="F2701" s="1565" t="s">
        <v>4028</v>
      </c>
      <c r="G2701" s="1565">
        <v>44.2</v>
      </c>
      <c r="H2701" s="1565">
        <v>229.17</v>
      </c>
      <c r="I2701" s="1565">
        <v>6.9</v>
      </c>
      <c r="J2701" s="1566">
        <v>0</v>
      </c>
      <c r="K2701" s="1554"/>
    </row>
    <row r="2702" spans="1:11" s="793" customFormat="1" ht="28.5" customHeight="1" x14ac:dyDescent="0.25">
      <c r="A2702" s="1565" t="s">
        <v>4428</v>
      </c>
      <c r="B2702" s="1566" t="s">
        <v>4404</v>
      </c>
      <c r="C2702" s="1565" t="s">
        <v>6</v>
      </c>
      <c r="D2702" s="1565">
        <v>214.76</v>
      </c>
      <c r="E2702" s="1565">
        <v>523.37</v>
      </c>
      <c r="F2702" s="1565" t="s">
        <v>6</v>
      </c>
      <c r="G2702" s="1565">
        <v>214.76</v>
      </c>
      <c r="H2702" s="1565">
        <v>523.37</v>
      </c>
      <c r="I2702" s="1565" t="s">
        <v>9996</v>
      </c>
      <c r="J2702" s="1566">
        <v>0</v>
      </c>
      <c r="K2702" s="1554"/>
    </row>
    <row r="2703" spans="1:11" s="793" customFormat="1" ht="28.5" customHeight="1" x14ac:dyDescent="0.25">
      <c r="A2703" s="1565" t="s">
        <v>492</v>
      </c>
      <c r="B2703" s="1566" t="s">
        <v>4406</v>
      </c>
      <c r="C2703" s="1565" t="s">
        <v>6</v>
      </c>
      <c r="D2703" s="1565">
        <v>115.16</v>
      </c>
      <c r="E2703" s="1565">
        <v>186.97</v>
      </c>
      <c r="F2703" s="1565" t="s">
        <v>6</v>
      </c>
      <c r="G2703" s="1565">
        <v>115.16</v>
      </c>
      <c r="H2703" s="1565">
        <v>186.97</v>
      </c>
      <c r="I2703" s="1565" t="s">
        <v>9997</v>
      </c>
      <c r="J2703" s="1566">
        <v>0</v>
      </c>
      <c r="K2703" s="1554"/>
    </row>
    <row r="2704" spans="1:11" s="793" customFormat="1" ht="28.5" customHeight="1" x14ac:dyDescent="0.25">
      <c r="A2704" s="1565" t="s">
        <v>4431</v>
      </c>
      <c r="B2704" s="1566" t="s">
        <v>4408</v>
      </c>
      <c r="C2704" s="1565" t="s">
        <v>1268</v>
      </c>
      <c r="D2704" s="1565">
        <v>5886.24</v>
      </c>
      <c r="E2704" s="1565">
        <v>9774.24</v>
      </c>
      <c r="F2704" s="1565" t="s">
        <v>22</v>
      </c>
      <c r="G2704" s="1565">
        <v>2078.71</v>
      </c>
      <c r="H2704" s="1565">
        <v>3451.74</v>
      </c>
      <c r="I2704" s="1565">
        <v>6.9</v>
      </c>
      <c r="J2704" s="1566">
        <v>0</v>
      </c>
      <c r="K2704" s="1554"/>
    </row>
    <row r="2705" spans="1:11" s="793" customFormat="1" ht="28.5" customHeight="1" x14ac:dyDescent="0.25">
      <c r="A2705" s="1565" t="s">
        <v>9998</v>
      </c>
      <c r="B2705" s="1566" t="s">
        <v>4409</v>
      </c>
      <c r="C2705" s="1565" t="s">
        <v>1363</v>
      </c>
      <c r="D2705" s="1565">
        <v>112.05</v>
      </c>
      <c r="E2705" s="1565">
        <v>17729.55</v>
      </c>
      <c r="F2705" s="1565" t="s">
        <v>51</v>
      </c>
      <c r="G2705" s="1565">
        <v>3.68</v>
      </c>
      <c r="H2705" s="1565">
        <v>581.67999999999995</v>
      </c>
      <c r="I2705" s="1565" t="s">
        <v>7005</v>
      </c>
      <c r="J2705" s="1566">
        <v>0</v>
      </c>
      <c r="K2705" s="1554"/>
    </row>
    <row r="2706" spans="1:11" s="793" customFormat="1" ht="28.5" customHeight="1" x14ac:dyDescent="0.25">
      <c r="A2706" s="1565" t="s">
        <v>9999</v>
      </c>
      <c r="B2706" s="1566" t="s">
        <v>10000</v>
      </c>
      <c r="C2706" s="1565" t="s">
        <v>1095</v>
      </c>
      <c r="D2706" s="1565">
        <v>200.45</v>
      </c>
      <c r="E2706" s="1565">
        <v>22063.83</v>
      </c>
      <c r="F2706" s="1565" t="s">
        <v>21</v>
      </c>
      <c r="G2706" s="1565">
        <v>2.16</v>
      </c>
      <c r="H2706" s="1565">
        <v>237.41</v>
      </c>
      <c r="I2706" s="1565" t="s">
        <v>9797</v>
      </c>
      <c r="J2706" s="1566">
        <v>0</v>
      </c>
      <c r="K2706" s="1554"/>
    </row>
    <row r="2707" spans="1:11" s="793" customFormat="1" ht="28.5" customHeight="1" x14ac:dyDescent="0.25">
      <c r="A2707" s="1565" t="s">
        <v>10001</v>
      </c>
      <c r="B2707" s="1566" t="s">
        <v>10002</v>
      </c>
      <c r="C2707" s="1565" t="s">
        <v>1095</v>
      </c>
      <c r="D2707" s="1565">
        <v>200.45</v>
      </c>
      <c r="E2707" s="1565">
        <v>19523.259999999998</v>
      </c>
      <c r="F2707" s="1565" t="s">
        <v>21</v>
      </c>
      <c r="G2707" s="1565">
        <v>2.16</v>
      </c>
      <c r="H2707" s="1565">
        <v>210.07</v>
      </c>
      <c r="I2707" s="1565" t="s">
        <v>9797</v>
      </c>
      <c r="J2707" s="1566">
        <v>0</v>
      </c>
      <c r="K2707" s="1554"/>
    </row>
    <row r="2708" spans="1:11" s="793" customFormat="1" ht="28.5" customHeight="1" x14ac:dyDescent="0.25">
      <c r="A2708" s="1565" t="s">
        <v>4440</v>
      </c>
      <c r="B2708" s="1566" t="s">
        <v>10003</v>
      </c>
      <c r="C2708" s="1565" t="s">
        <v>1331</v>
      </c>
      <c r="D2708" s="1565">
        <v>1132.95</v>
      </c>
      <c r="E2708" s="1565">
        <v>5840.29</v>
      </c>
      <c r="F2708" s="1565" t="s">
        <v>21</v>
      </c>
      <c r="G2708" s="1565">
        <v>121.91</v>
      </c>
      <c r="H2708" s="1565">
        <v>628.41</v>
      </c>
      <c r="I2708" s="1565" t="s">
        <v>10004</v>
      </c>
      <c r="J2708" s="1566">
        <v>0</v>
      </c>
      <c r="K2708" s="1554"/>
    </row>
    <row r="2709" spans="1:11" s="793" customFormat="1" ht="28.5" customHeight="1" x14ac:dyDescent="0.25">
      <c r="A2709" s="1565" t="s">
        <v>10005</v>
      </c>
      <c r="B2709" s="1566" t="s">
        <v>10006</v>
      </c>
      <c r="C2709" s="1565" t="s">
        <v>1095</v>
      </c>
      <c r="D2709" s="1565">
        <v>31.32</v>
      </c>
      <c r="E2709" s="1565">
        <v>326.02</v>
      </c>
      <c r="F2709" s="1565" t="s">
        <v>21</v>
      </c>
      <c r="G2709" s="1565">
        <v>0.34</v>
      </c>
      <c r="H2709" s="1565">
        <v>3.51</v>
      </c>
      <c r="I2709" s="1565" t="s">
        <v>9803</v>
      </c>
      <c r="J2709" s="1566">
        <v>0</v>
      </c>
      <c r="K2709" s="1554"/>
    </row>
    <row r="2710" spans="1:11" s="793" customFormat="1" ht="28.5" customHeight="1" x14ac:dyDescent="0.25">
      <c r="A2710" s="1565" t="s">
        <v>10007</v>
      </c>
      <c r="B2710" s="1566" t="s">
        <v>10008</v>
      </c>
      <c r="C2710" s="1565" t="s">
        <v>1095</v>
      </c>
      <c r="D2710" s="1565">
        <v>12.54</v>
      </c>
      <c r="E2710" s="1565">
        <v>121.19</v>
      </c>
      <c r="F2710" s="1565" t="s">
        <v>21</v>
      </c>
      <c r="G2710" s="1565">
        <v>0.13</v>
      </c>
      <c r="H2710" s="1565">
        <v>1.3</v>
      </c>
      <c r="I2710" s="1565" t="s">
        <v>9804</v>
      </c>
      <c r="J2710" s="1566">
        <v>0</v>
      </c>
      <c r="K2710" s="1554"/>
    </row>
    <row r="2711" spans="1:11" s="793" customFormat="1" ht="28.5" customHeight="1" x14ac:dyDescent="0.25">
      <c r="A2711" s="1565" t="s">
        <v>456</v>
      </c>
      <c r="B2711" s="1566" t="s">
        <v>10009</v>
      </c>
      <c r="C2711" s="1565" t="s">
        <v>1331</v>
      </c>
      <c r="D2711" s="1565">
        <v>1294.8</v>
      </c>
      <c r="E2711" s="1565">
        <v>8907.82</v>
      </c>
      <c r="F2711" s="1565" t="s">
        <v>21</v>
      </c>
      <c r="G2711" s="1565">
        <v>139.32</v>
      </c>
      <c r="H2711" s="1565">
        <v>958.48</v>
      </c>
      <c r="I2711" s="1565" t="s">
        <v>10004</v>
      </c>
      <c r="J2711" s="1566">
        <v>0</v>
      </c>
      <c r="K2711" s="1554"/>
    </row>
    <row r="2712" spans="1:11" s="793" customFormat="1" ht="28.5" customHeight="1" x14ac:dyDescent="0.25">
      <c r="A2712" s="1565" t="s">
        <v>10010</v>
      </c>
      <c r="B2712" s="1566" t="s">
        <v>10011</v>
      </c>
      <c r="C2712" s="1565" t="s">
        <v>1331</v>
      </c>
      <c r="D2712" s="1565">
        <v>1780.35</v>
      </c>
      <c r="E2712" s="1565">
        <v>12630.57</v>
      </c>
      <c r="F2712" s="1565" t="s">
        <v>21</v>
      </c>
      <c r="G2712" s="1565">
        <v>191.57</v>
      </c>
      <c r="H2712" s="1565">
        <v>1359.05</v>
      </c>
      <c r="I2712" s="1565" t="s">
        <v>10004</v>
      </c>
      <c r="J2712" s="1566">
        <v>0</v>
      </c>
      <c r="K2712" s="1554"/>
    </row>
    <row r="2713" spans="1:11" s="793" customFormat="1" ht="28.5" customHeight="1" x14ac:dyDescent="0.25">
      <c r="A2713" s="1565" t="s">
        <v>4450</v>
      </c>
      <c r="B2713" s="1566" t="s">
        <v>10012</v>
      </c>
      <c r="C2713" s="1565" t="s">
        <v>1331</v>
      </c>
      <c r="D2713" s="1565">
        <v>42.81</v>
      </c>
      <c r="E2713" s="1565">
        <v>3394.29</v>
      </c>
      <c r="F2713" s="1565" t="s">
        <v>21</v>
      </c>
      <c r="G2713" s="1565">
        <v>4.6100000000000003</v>
      </c>
      <c r="H2713" s="1565">
        <v>365.23</v>
      </c>
      <c r="I2713" s="1565" t="s">
        <v>9803</v>
      </c>
      <c r="J2713" s="1566">
        <v>0</v>
      </c>
      <c r="K2713" s="1554"/>
    </row>
    <row r="2714" spans="1:11" s="793" customFormat="1" ht="28.5" customHeight="1" x14ac:dyDescent="0.25">
      <c r="A2714" s="1565" t="s">
        <v>6400</v>
      </c>
      <c r="B2714" s="1566" t="s">
        <v>4429</v>
      </c>
      <c r="C2714" s="1565" t="s">
        <v>4430</v>
      </c>
      <c r="D2714" s="1565">
        <v>112.05</v>
      </c>
      <c r="E2714" s="1565">
        <v>2913.84</v>
      </c>
      <c r="F2714" s="1565" t="s">
        <v>51</v>
      </c>
      <c r="G2714" s="1565">
        <v>36.76</v>
      </c>
      <c r="H2714" s="1565">
        <v>955.98</v>
      </c>
      <c r="I2714" s="1565" t="s">
        <v>9996</v>
      </c>
      <c r="J2714" s="1566">
        <v>0</v>
      </c>
      <c r="K2714" s="1554"/>
    </row>
    <row r="2715" spans="1:11" s="793" customFormat="1" ht="28.5" customHeight="1" x14ac:dyDescent="0.25">
      <c r="A2715" s="1565" t="s">
        <v>6550</v>
      </c>
      <c r="B2715" s="1566" t="s">
        <v>493</v>
      </c>
      <c r="C2715" s="1565" t="s">
        <v>1268</v>
      </c>
      <c r="D2715" s="1565">
        <v>1890.91</v>
      </c>
      <c r="E2715" s="1565">
        <v>5173.22</v>
      </c>
      <c r="F2715" s="1565" t="s">
        <v>22</v>
      </c>
      <c r="G2715" s="1565">
        <v>667.77</v>
      </c>
      <c r="H2715" s="1565">
        <v>1826.91</v>
      </c>
      <c r="I2715" s="1565" t="s">
        <v>10013</v>
      </c>
      <c r="J2715" s="1566">
        <v>0</v>
      </c>
      <c r="K2715" s="1554"/>
    </row>
    <row r="2716" spans="1:11" s="793" customFormat="1" ht="28.5" customHeight="1" x14ac:dyDescent="0.25">
      <c r="A2716" s="1565" t="s">
        <v>10014</v>
      </c>
      <c r="B2716" s="1566" t="s">
        <v>10015</v>
      </c>
      <c r="C2716" s="1565" t="s">
        <v>981</v>
      </c>
      <c r="D2716" s="1565">
        <v>2700.16</v>
      </c>
      <c r="E2716" s="1565">
        <v>27822.71</v>
      </c>
      <c r="F2716" s="1565" t="s">
        <v>22</v>
      </c>
      <c r="G2716" s="1565">
        <v>95.36</v>
      </c>
      <c r="H2716" s="1565">
        <v>982.55</v>
      </c>
      <c r="I2716" s="1565" t="s">
        <v>10016</v>
      </c>
      <c r="J2716" s="1566">
        <v>0</v>
      </c>
      <c r="K2716" s="1554"/>
    </row>
    <row r="2717" spans="1:11" s="793" customFormat="1" ht="28.5" customHeight="1" x14ac:dyDescent="0.25">
      <c r="A2717" s="1565" t="s">
        <v>4463</v>
      </c>
      <c r="B2717" s="1566" t="s">
        <v>4437</v>
      </c>
      <c r="C2717" s="1565" t="s">
        <v>1331</v>
      </c>
      <c r="D2717" s="1565">
        <v>48.56</v>
      </c>
      <c r="E2717" s="1565">
        <v>665.2</v>
      </c>
      <c r="F2717" s="1565" t="s">
        <v>21</v>
      </c>
      <c r="G2717" s="1565">
        <v>5.22</v>
      </c>
      <c r="H2717" s="1565">
        <v>71.58</v>
      </c>
      <c r="I2717" s="1565" t="s">
        <v>10017</v>
      </c>
      <c r="J2717" s="1566">
        <v>0</v>
      </c>
      <c r="K2717" s="1554"/>
    </row>
    <row r="2718" spans="1:11" s="793" customFormat="1" ht="28.5" customHeight="1" x14ac:dyDescent="0.25">
      <c r="A2718" s="1565" t="s">
        <v>4465</v>
      </c>
      <c r="B2718" s="1566" t="s">
        <v>10018</v>
      </c>
      <c r="C2718" s="1565" t="s">
        <v>1331</v>
      </c>
      <c r="D2718" s="1565">
        <v>32.369999999999997</v>
      </c>
      <c r="E2718" s="1565">
        <v>513.02</v>
      </c>
      <c r="F2718" s="1565" t="s">
        <v>21</v>
      </c>
      <c r="G2718" s="1565">
        <v>3.48</v>
      </c>
      <c r="H2718" s="1565">
        <v>55.2</v>
      </c>
      <c r="I2718" s="1565" t="s">
        <v>10017</v>
      </c>
      <c r="J2718" s="1566">
        <v>0</v>
      </c>
      <c r="K2718" s="1554"/>
    </row>
    <row r="2719" spans="1:11" s="793" customFormat="1" ht="28.5" customHeight="1" x14ac:dyDescent="0.25">
      <c r="A2719" s="1565" t="s">
        <v>10019</v>
      </c>
      <c r="B2719" s="1566" t="s">
        <v>10020</v>
      </c>
      <c r="C2719" s="1565" t="s">
        <v>1331</v>
      </c>
      <c r="D2719" s="1565">
        <v>40.46</v>
      </c>
      <c r="E2719" s="1565">
        <v>521.12</v>
      </c>
      <c r="F2719" s="1565" t="s">
        <v>21</v>
      </c>
      <c r="G2719" s="1565">
        <v>4.3499999999999996</v>
      </c>
      <c r="H2719" s="1565">
        <v>56.07</v>
      </c>
      <c r="I2719" s="1565" t="s">
        <v>10017</v>
      </c>
      <c r="J2719" s="1566">
        <v>0</v>
      </c>
      <c r="K2719" s="1554"/>
    </row>
    <row r="2720" spans="1:11" s="793" customFormat="1" ht="28.5" customHeight="1" x14ac:dyDescent="0.25">
      <c r="A2720" s="1565" t="s">
        <v>4467</v>
      </c>
      <c r="B2720" s="1566" t="s">
        <v>4439</v>
      </c>
      <c r="C2720" s="1565" t="s">
        <v>1331</v>
      </c>
      <c r="D2720" s="1565">
        <v>324.95</v>
      </c>
      <c r="E2720" s="1565">
        <v>1603.86</v>
      </c>
      <c r="F2720" s="1565" t="s">
        <v>21</v>
      </c>
      <c r="G2720" s="1565">
        <v>34.96</v>
      </c>
      <c r="H2720" s="1565">
        <v>172.58</v>
      </c>
      <c r="I2720" s="1565" t="s">
        <v>10021</v>
      </c>
      <c r="J2720" s="1566">
        <v>0</v>
      </c>
      <c r="K2720" s="1554"/>
    </row>
    <row r="2721" spans="1:11" s="793" customFormat="1" ht="28.5" customHeight="1" x14ac:dyDescent="0.25">
      <c r="A2721" s="1565" t="s">
        <v>4469</v>
      </c>
      <c r="B2721" s="1566" t="s">
        <v>4441</v>
      </c>
      <c r="C2721" s="1565" t="s">
        <v>1268</v>
      </c>
      <c r="D2721" s="1565">
        <v>5166.75</v>
      </c>
      <c r="E2721" s="1565">
        <v>43826.58</v>
      </c>
      <c r="F2721" s="1565" t="s">
        <v>22</v>
      </c>
      <c r="G2721" s="1565">
        <v>1824.62</v>
      </c>
      <c r="H2721" s="1565">
        <v>15477.23</v>
      </c>
      <c r="I2721" s="1565" t="s">
        <v>9819</v>
      </c>
      <c r="J2721" s="1566">
        <v>0</v>
      </c>
      <c r="K2721" s="1554"/>
    </row>
    <row r="2722" spans="1:11" s="793" customFormat="1" ht="28.5" customHeight="1" x14ac:dyDescent="0.25">
      <c r="A2722" s="1565" t="s">
        <v>4471</v>
      </c>
      <c r="B2722" s="1566" t="s">
        <v>4443</v>
      </c>
      <c r="C2722" s="1565" t="s">
        <v>1331</v>
      </c>
      <c r="D2722" s="1565">
        <v>516.66999999999996</v>
      </c>
      <c r="E2722" s="1565">
        <v>516.66999999999996</v>
      </c>
      <c r="F2722" s="1565" t="s">
        <v>21</v>
      </c>
      <c r="G2722" s="1565">
        <v>55.59</v>
      </c>
      <c r="H2722" s="1565">
        <v>55.59</v>
      </c>
      <c r="I2722" s="1565" t="s">
        <v>6906</v>
      </c>
      <c r="J2722" s="1566">
        <v>0</v>
      </c>
      <c r="K2722" s="1554"/>
    </row>
    <row r="2723" spans="1:11" s="793" customFormat="1" ht="28.5" customHeight="1" x14ac:dyDescent="0.25">
      <c r="A2723" s="1565" t="s">
        <v>10022</v>
      </c>
      <c r="B2723" s="1566" t="s">
        <v>4444</v>
      </c>
      <c r="C2723" s="1565" t="s">
        <v>1331</v>
      </c>
      <c r="D2723" s="1565">
        <v>1500.22</v>
      </c>
      <c r="E2723" s="1565">
        <v>2101.35</v>
      </c>
      <c r="F2723" s="1565" t="s">
        <v>21</v>
      </c>
      <c r="G2723" s="1565">
        <v>161.41999999999999</v>
      </c>
      <c r="H2723" s="1565">
        <v>226.1</v>
      </c>
      <c r="I2723" s="1565" t="s">
        <v>10023</v>
      </c>
      <c r="J2723" s="1566">
        <v>0</v>
      </c>
      <c r="K2723" s="1554"/>
    </row>
    <row r="2724" spans="1:11" s="793" customFormat="1" ht="28.5" customHeight="1" x14ac:dyDescent="0.25">
      <c r="A2724" s="1565" t="s">
        <v>4487</v>
      </c>
      <c r="B2724" s="1566" t="s">
        <v>4445</v>
      </c>
      <c r="C2724" s="1565" t="s">
        <v>1363</v>
      </c>
      <c r="D2724" s="1565">
        <v>3112.5</v>
      </c>
      <c r="E2724" s="1565">
        <v>18479.09</v>
      </c>
      <c r="F2724" s="1565" t="s">
        <v>51</v>
      </c>
      <c r="G2724" s="1565">
        <v>102.12</v>
      </c>
      <c r="H2724" s="1565">
        <v>606.27</v>
      </c>
      <c r="I2724" s="1565" t="s">
        <v>10024</v>
      </c>
      <c r="J2724" s="1566">
        <v>0</v>
      </c>
      <c r="K2724" s="1554"/>
    </row>
    <row r="2725" spans="1:11" s="793" customFormat="1" ht="28.5" customHeight="1" x14ac:dyDescent="0.25">
      <c r="A2725" s="1565" t="s">
        <v>4489</v>
      </c>
      <c r="B2725" s="1566" t="s">
        <v>4447</v>
      </c>
      <c r="C2725" s="1565" t="s">
        <v>1363</v>
      </c>
      <c r="D2725" s="1565">
        <v>3112.5</v>
      </c>
      <c r="E2725" s="1565">
        <v>20301.59</v>
      </c>
      <c r="F2725" s="1565" t="s">
        <v>51</v>
      </c>
      <c r="G2725" s="1565">
        <v>102.12</v>
      </c>
      <c r="H2725" s="1565">
        <v>666.06</v>
      </c>
      <c r="I2725" s="1565" t="s">
        <v>10024</v>
      </c>
      <c r="J2725" s="1566">
        <v>0</v>
      </c>
      <c r="K2725" s="1554"/>
    </row>
    <row r="2726" spans="1:11" s="793" customFormat="1" ht="28.5" customHeight="1" x14ac:dyDescent="0.25">
      <c r="A2726" s="1565" t="s">
        <v>4491</v>
      </c>
      <c r="B2726" s="1566" t="s">
        <v>4449</v>
      </c>
      <c r="C2726" s="1565" t="s">
        <v>1363</v>
      </c>
      <c r="D2726" s="1565">
        <v>3112.5</v>
      </c>
      <c r="E2726" s="1565">
        <v>14226.59</v>
      </c>
      <c r="F2726" s="1565" t="s">
        <v>51</v>
      </c>
      <c r="G2726" s="1565">
        <v>102.12</v>
      </c>
      <c r="H2726" s="1565">
        <v>466.75</v>
      </c>
      <c r="I2726" s="1565" t="s">
        <v>10024</v>
      </c>
      <c r="J2726" s="1566">
        <v>0</v>
      </c>
      <c r="K2726" s="1554"/>
    </row>
    <row r="2727" spans="1:11" s="793" customFormat="1" ht="28.5" customHeight="1" x14ac:dyDescent="0.25">
      <c r="A2727" s="1565" t="s">
        <v>4507</v>
      </c>
      <c r="B2727" s="1566" t="s">
        <v>10025</v>
      </c>
      <c r="C2727" s="1565" t="s">
        <v>1268</v>
      </c>
      <c r="D2727" s="1565">
        <v>17.739999999999998</v>
      </c>
      <c r="E2727" s="1565">
        <v>108.87</v>
      </c>
      <c r="F2727" s="1565" t="s">
        <v>22</v>
      </c>
      <c r="G2727" s="1565">
        <v>6.27</v>
      </c>
      <c r="H2727" s="1565">
        <v>38.450000000000003</v>
      </c>
      <c r="I2727" s="1565" t="s">
        <v>10026</v>
      </c>
      <c r="J2727" s="1566">
        <v>0</v>
      </c>
      <c r="K2727" s="1554"/>
    </row>
    <row r="2728" spans="1:11" s="793" customFormat="1" ht="28.5" customHeight="1" x14ac:dyDescent="0.25">
      <c r="A2728" s="1565" t="s">
        <v>4510</v>
      </c>
      <c r="B2728" s="1566" t="s">
        <v>10027</v>
      </c>
      <c r="C2728" s="1565" t="s">
        <v>10028</v>
      </c>
      <c r="D2728" s="1565">
        <v>17.739999999999998</v>
      </c>
      <c r="E2728" s="1565">
        <v>199.99</v>
      </c>
      <c r="F2728" s="1565" t="s">
        <v>10029</v>
      </c>
      <c r="G2728" s="1565">
        <v>626.53</v>
      </c>
      <c r="H2728" s="1565">
        <v>7062.64</v>
      </c>
      <c r="I2728" s="1565" t="s">
        <v>10026</v>
      </c>
      <c r="J2728" s="1566">
        <v>0</v>
      </c>
      <c r="K2728" s="1554"/>
    </row>
    <row r="2729" spans="1:11" s="793" customFormat="1" ht="28.5" customHeight="1" x14ac:dyDescent="0.25">
      <c r="A2729" s="1565" t="s">
        <v>4514</v>
      </c>
      <c r="B2729" s="1566" t="s">
        <v>4452</v>
      </c>
      <c r="C2729" s="1565" t="s">
        <v>1363</v>
      </c>
      <c r="D2729" s="1565">
        <v>445.09</v>
      </c>
      <c r="E2729" s="1565">
        <v>3209.21</v>
      </c>
      <c r="F2729" s="1565" t="s">
        <v>51</v>
      </c>
      <c r="G2729" s="1565">
        <v>14.6</v>
      </c>
      <c r="H2729" s="1565">
        <v>105.29</v>
      </c>
      <c r="I2729" s="1565" t="s">
        <v>9858</v>
      </c>
      <c r="J2729" s="1566">
        <v>0</v>
      </c>
      <c r="K2729" s="1554"/>
    </row>
    <row r="2730" spans="1:11" s="793" customFormat="1" ht="28.5" customHeight="1" x14ac:dyDescent="0.25">
      <c r="A2730" s="1565" t="s">
        <v>4516</v>
      </c>
      <c r="B2730" s="1566" t="s">
        <v>4454</v>
      </c>
      <c r="C2730" s="1565" t="s">
        <v>1363</v>
      </c>
      <c r="D2730" s="1565">
        <v>593.17999999999995</v>
      </c>
      <c r="E2730" s="1565">
        <v>4297.1099999999997</v>
      </c>
      <c r="F2730" s="1565" t="s">
        <v>51</v>
      </c>
      <c r="G2730" s="1565">
        <v>19.46</v>
      </c>
      <c r="H2730" s="1565">
        <v>140.97999999999999</v>
      </c>
      <c r="I2730" s="1565" t="s">
        <v>9858</v>
      </c>
      <c r="J2730" s="1566">
        <v>0</v>
      </c>
      <c r="K2730" s="1554"/>
    </row>
    <row r="2731" spans="1:11" s="793" customFormat="1" ht="28.5" customHeight="1" x14ac:dyDescent="0.25">
      <c r="A2731" s="1565" t="s">
        <v>4518</v>
      </c>
      <c r="B2731" s="1566" t="s">
        <v>4456</v>
      </c>
      <c r="C2731" s="1565" t="s">
        <v>1363</v>
      </c>
      <c r="D2731" s="1565">
        <v>445.09</v>
      </c>
      <c r="E2731" s="1565">
        <v>3057.34</v>
      </c>
      <c r="F2731" s="1565" t="s">
        <v>51</v>
      </c>
      <c r="G2731" s="1565">
        <v>14.6</v>
      </c>
      <c r="H2731" s="1565">
        <v>100.31</v>
      </c>
      <c r="I2731" s="1565" t="s">
        <v>9858</v>
      </c>
      <c r="J2731" s="1566">
        <v>0</v>
      </c>
      <c r="K2731" s="1554"/>
    </row>
    <row r="2732" spans="1:11" s="793" customFormat="1" ht="28.5" customHeight="1" x14ac:dyDescent="0.25">
      <c r="A2732" s="1565" t="s">
        <v>4520</v>
      </c>
      <c r="B2732" s="1566" t="s">
        <v>4458</v>
      </c>
      <c r="C2732" s="1565" t="s">
        <v>1363</v>
      </c>
      <c r="D2732" s="1565">
        <v>593.41999999999996</v>
      </c>
      <c r="E2732" s="1565">
        <v>4093.84</v>
      </c>
      <c r="F2732" s="1565" t="s">
        <v>51</v>
      </c>
      <c r="G2732" s="1565">
        <v>19.47</v>
      </c>
      <c r="H2732" s="1565">
        <v>134.31</v>
      </c>
      <c r="I2732" s="1565" t="s">
        <v>9858</v>
      </c>
      <c r="J2732" s="1566">
        <v>0</v>
      </c>
      <c r="K2732" s="1554"/>
    </row>
    <row r="2733" spans="1:11" s="793" customFormat="1" ht="28.5" customHeight="1" x14ac:dyDescent="0.25">
      <c r="A2733" s="1565" t="s">
        <v>4528</v>
      </c>
      <c r="B2733" s="1566" t="s">
        <v>4460</v>
      </c>
      <c r="C2733" s="1565" t="s">
        <v>1363</v>
      </c>
      <c r="D2733" s="1565">
        <v>445.09</v>
      </c>
      <c r="E2733" s="1565">
        <v>1386.71</v>
      </c>
      <c r="F2733" s="1565" t="s">
        <v>51</v>
      </c>
      <c r="G2733" s="1565">
        <v>14.6</v>
      </c>
      <c r="H2733" s="1565">
        <v>45.5</v>
      </c>
      <c r="I2733" s="1565" t="s">
        <v>9858</v>
      </c>
      <c r="J2733" s="1566">
        <v>0</v>
      </c>
      <c r="K2733" s="1554"/>
    </row>
    <row r="2734" spans="1:11" s="793" customFormat="1" ht="28.5" customHeight="1" x14ac:dyDescent="0.25">
      <c r="A2734" s="1565" t="s">
        <v>4531</v>
      </c>
      <c r="B2734" s="1566" t="s">
        <v>4462</v>
      </c>
      <c r="C2734" s="1565" t="s">
        <v>1363</v>
      </c>
      <c r="D2734" s="1565">
        <v>593.17999999999995</v>
      </c>
      <c r="E2734" s="1565">
        <v>1854.96</v>
      </c>
      <c r="F2734" s="1565" t="s">
        <v>51</v>
      </c>
      <c r="G2734" s="1565">
        <v>19.46</v>
      </c>
      <c r="H2734" s="1565">
        <v>60.86</v>
      </c>
      <c r="I2734" s="1565" t="s">
        <v>9858</v>
      </c>
      <c r="J2734" s="1566">
        <v>0</v>
      </c>
      <c r="K2734" s="1554"/>
    </row>
    <row r="2735" spans="1:11" s="793" customFormat="1" ht="28.5" customHeight="1" x14ac:dyDescent="0.25">
      <c r="A2735" s="1565" t="s">
        <v>6415</v>
      </c>
      <c r="B2735" s="1566" t="s">
        <v>4464</v>
      </c>
      <c r="C2735" s="1565" t="s">
        <v>1363</v>
      </c>
      <c r="D2735" s="1565">
        <v>445.09</v>
      </c>
      <c r="E2735" s="1565">
        <v>1265.21</v>
      </c>
      <c r="F2735" s="1565" t="s">
        <v>51</v>
      </c>
      <c r="G2735" s="1565">
        <v>14.6</v>
      </c>
      <c r="H2735" s="1565">
        <v>41.51</v>
      </c>
      <c r="I2735" s="1565" t="s">
        <v>9858</v>
      </c>
      <c r="J2735" s="1566">
        <v>0</v>
      </c>
      <c r="K2735" s="1554"/>
    </row>
    <row r="2736" spans="1:11" s="793" customFormat="1" ht="28.5" customHeight="1" x14ac:dyDescent="0.25">
      <c r="A2736" s="1565" t="s">
        <v>10030</v>
      </c>
      <c r="B2736" s="1566" t="s">
        <v>4466</v>
      </c>
      <c r="C2736" s="1565" t="s">
        <v>1363</v>
      </c>
      <c r="D2736" s="1565">
        <v>593.17999999999995</v>
      </c>
      <c r="E2736" s="1565">
        <v>1692.15</v>
      </c>
      <c r="F2736" s="1565" t="s">
        <v>51</v>
      </c>
      <c r="G2736" s="1565">
        <v>19.46</v>
      </c>
      <c r="H2736" s="1565">
        <v>55.52</v>
      </c>
      <c r="I2736" s="1565" t="s">
        <v>9858</v>
      </c>
      <c r="J2736" s="1566">
        <v>0</v>
      </c>
      <c r="K2736" s="1554"/>
    </row>
    <row r="2737" spans="1:11" s="793" customFormat="1" ht="28.5" customHeight="1" x14ac:dyDescent="0.25">
      <c r="A2737" s="1565" t="s">
        <v>10031</v>
      </c>
      <c r="B2737" s="1566" t="s">
        <v>10032</v>
      </c>
      <c r="C2737" s="1565" t="s">
        <v>10033</v>
      </c>
      <c r="D2737" s="1565">
        <v>4046.25</v>
      </c>
      <c r="E2737" s="1565">
        <v>49290.8</v>
      </c>
      <c r="F2737" s="1565" t="s">
        <v>6</v>
      </c>
      <c r="G2737" s="1565">
        <v>40.46</v>
      </c>
      <c r="H2737" s="1565">
        <v>492.91</v>
      </c>
      <c r="I2737" s="1565" t="s">
        <v>10034</v>
      </c>
      <c r="J2737" s="1566">
        <v>0</v>
      </c>
      <c r="K2737" s="1554"/>
    </row>
    <row r="2738" spans="1:11" s="793" customFormat="1" ht="28.5" customHeight="1" x14ac:dyDescent="0.25">
      <c r="A2738" s="1565" t="s">
        <v>10035</v>
      </c>
      <c r="B2738" s="1566" t="s">
        <v>4468</v>
      </c>
      <c r="C2738" s="1565" t="s">
        <v>1268</v>
      </c>
      <c r="D2738" s="1565">
        <v>1587.38</v>
      </c>
      <c r="E2738" s="1565">
        <v>7167.26</v>
      </c>
      <c r="F2738" s="1565" t="s">
        <v>22</v>
      </c>
      <c r="G2738" s="1565">
        <v>560.58000000000004</v>
      </c>
      <c r="H2738" s="1565">
        <v>2531.1</v>
      </c>
      <c r="I2738" s="1565" t="s">
        <v>9886</v>
      </c>
      <c r="J2738" s="1566">
        <v>0</v>
      </c>
      <c r="K2738" s="1554"/>
    </row>
    <row r="2739" spans="1:11" s="793" customFormat="1" ht="28.5" customHeight="1" x14ac:dyDescent="0.25">
      <c r="A2739" s="1565" t="s">
        <v>10036</v>
      </c>
      <c r="B2739" s="1566" t="s">
        <v>10037</v>
      </c>
      <c r="C2739" s="1565" t="s">
        <v>2029</v>
      </c>
      <c r="D2739" s="1565">
        <v>6100.5</v>
      </c>
      <c r="E2739" s="1565">
        <v>12330.41</v>
      </c>
      <c r="F2739" s="1565" t="s">
        <v>22</v>
      </c>
      <c r="G2739" s="1565">
        <v>2154.37</v>
      </c>
      <c r="H2739" s="1565">
        <v>4354.45</v>
      </c>
      <c r="I2739" s="1565">
        <v>0</v>
      </c>
      <c r="J2739" s="1566">
        <v>0</v>
      </c>
      <c r="K2739" s="1554"/>
    </row>
    <row r="2740" spans="1:11" s="793" customFormat="1" ht="28.5" customHeight="1" x14ac:dyDescent="0.25">
      <c r="A2740" s="1565" t="s">
        <v>10038</v>
      </c>
      <c r="B2740" s="1566" t="s">
        <v>10039</v>
      </c>
      <c r="C2740" s="1565" t="s">
        <v>6243</v>
      </c>
      <c r="D2740" s="1565">
        <v>119.52</v>
      </c>
      <c r="E2740" s="1565">
        <v>327.94</v>
      </c>
      <c r="F2740" s="1565" t="s">
        <v>6243</v>
      </c>
      <c r="G2740" s="1565">
        <v>119.52</v>
      </c>
      <c r="H2740" s="1565">
        <v>327.94</v>
      </c>
      <c r="I2740" s="1565" t="s">
        <v>10040</v>
      </c>
      <c r="J2740" s="1566">
        <v>0</v>
      </c>
      <c r="K2740" s="1554"/>
    </row>
    <row r="2741" spans="1:11" s="793" customFormat="1" ht="28.5" customHeight="1" x14ac:dyDescent="0.25">
      <c r="A2741" s="1565" t="s">
        <v>10041</v>
      </c>
      <c r="B2741" s="1566" t="s">
        <v>10042</v>
      </c>
      <c r="C2741" s="1565" t="s">
        <v>1268</v>
      </c>
      <c r="D2741" s="1565">
        <v>879.09</v>
      </c>
      <c r="E2741" s="1565">
        <v>50373.31</v>
      </c>
      <c r="F2741" s="1565" t="s">
        <v>22</v>
      </c>
      <c r="G2741" s="1565">
        <v>310.45</v>
      </c>
      <c r="H2741" s="1565">
        <v>17789.18</v>
      </c>
      <c r="I2741" s="1565" t="s">
        <v>10043</v>
      </c>
      <c r="J2741" s="1566">
        <v>0</v>
      </c>
      <c r="K2741" s="1554"/>
    </row>
    <row r="2742" spans="1:11" s="793" customFormat="1" ht="28.5" customHeight="1" x14ac:dyDescent="0.25">
      <c r="A2742" s="1565" t="s">
        <v>10044</v>
      </c>
      <c r="B2742" s="1566" t="s">
        <v>10045</v>
      </c>
      <c r="C2742" s="1565" t="s">
        <v>6</v>
      </c>
      <c r="D2742" s="1565">
        <v>177.41</v>
      </c>
      <c r="E2742" s="1565">
        <v>14028.41</v>
      </c>
      <c r="F2742" s="1565" t="s">
        <v>6</v>
      </c>
      <c r="G2742" s="1565">
        <v>177.41</v>
      </c>
      <c r="H2742" s="1565">
        <v>14028.41</v>
      </c>
      <c r="I2742" s="1565" t="s">
        <v>9953</v>
      </c>
      <c r="J2742" s="1566">
        <v>0</v>
      </c>
      <c r="K2742" s="1554"/>
    </row>
    <row r="2743" spans="1:11" s="793" customFormat="1" ht="28.5" customHeight="1" x14ac:dyDescent="0.25">
      <c r="A2743" s="1565" t="s">
        <v>10046</v>
      </c>
      <c r="B2743" s="1566" t="s">
        <v>10047</v>
      </c>
      <c r="C2743" s="1565" t="s">
        <v>6</v>
      </c>
      <c r="D2743" s="1565">
        <v>140.75</v>
      </c>
      <c r="E2743" s="1565">
        <v>11221.55</v>
      </c>
      <c r="F2743" s="1565" t="s">
        <v>6</v>
      </c>
      <c r="G2743" s="1565">
        <v>140.75</v>
      </c>
      <c r="H2743" s="1565">
        <v>11221.55</v>
      </c>
      <c r="I2743" s="1565" t="s">
        <v>9953</v>
      </c>
      <c r="J2743" s="1566">
        <v>0</v>
      </c>
      <c r="K2743" s="1554"/>
    </row>
    <row r="2744" spans="1:11" s="793" customFormat="1" ht="28.5" customHeight="1" x14ac:dyDescent="0.25">
      <c r="A2744" s="1565" t="s">
        <v>6397</v>
      </c>
      <c r="B2744" s="1566" t="s">
        <v>6395</v>
      </c>
      <c r="C2744" s="1565" t="s">
        <v>6</v>
      </c>
      <c r="D2744" s="1565">
        <v>88.71</v>
      </c>
      <c r="E2744" s="1565">
        <v>8593.7099999999991</v>
      </c>
      <c r="F2744" s="1565" t="s">
        <v>6</v>
      </c>
      <c r="G2744" s="1565">
        <v>88.71</v>
      </c>
      <c r="H2744" s="1565">
        <v>8593.7099999999991</v>
      </c>
      <c r="I2744" s="1565" t="s">
        <v>9953</v>
      </c>
      <c r="J2744" s="1566">
        <v>0</v>
      </c>
      <c r="K2744" s="1554"/>
    </row>
    <row r="2745" spans="1:11" s="793" customFormat="1" ht="28.5" customHeight="1" x14ac:dyDescent="0.25">
      <c r="A2745" s="1565" t="s">
        <v>10048</v>
      </c>
      <c r="B2745" s="1566" t="s">
        <v>4480</v>
      </c>
      <c r="C2745" s="1565" t="s">
        <v>6</v>
      </c>
      <c r="D2745" s="1565">
        <v>110.94</v>
      </c>
      <c r="E2745" s="1565">
        <v>9587.94</v>
      </c>
      <c r="F2745" s="1565" t="s">
        <v>6</v>
      </c>
      <c r="G2745" s="1565">
        <v>110.94</v>
      </c>
      <c r="H2745" s="1565">
        <v>9587.94</v>
      </c>
      <c r="I2745" s="1565" t="s">
        <v>9953</v>
      </c>
      <c r="J2745" s="1566">
        <v>0</v>
      </c>
      <c r="K2745" s="1554"/>
    </row>
    <row r="2746" spans="1:11" s="793" customFormat="1" ht="28.5" customHeight="1" x14ac:dyDescent="0.25">
      <c r="A2746" s="1565" t="s">
        <v>10049</v>
      </c>
      <c r="B2746" s="1566" t="s">
        <v>4482</v>
      </c>
      <c r="C2746" s="1565" t="s">
        <v>6</v>
      </c>
      <c r="D2746" s="1565">
        <v>66.59</v>
      </c>
      <c r="E2746" s="1565">
        <v>6141.59</v>
      </c>
      <c r="F2746" s="1565" t="s">
        <v>6</v>
      </c>
      <c r="G2746" s="1565">
        <v>66.59</v>
      </c>
      <c r="H2746" s="1565">
        <v>6141.59</v>
      </c>
      <c r="I2746" s="1565" t="s">
        <v>9953</v>
      </c>
      <c r="J2746" s="1566">
        <v>0</v>
      </c>
      <c r="K2746" s="1554"/>
    </row>
    <row r="2747" spans="1:11" s="793" customFormat="1" ht="28.5" customHeight="1" x14ac:dyDescent="0.25">
      <c r="A2747" s="1565" t="s">
        <v>10050</v>
      </c>
      <c r="B2747" s="1566" t="s">
        <v>4484</v>
      </c>
      <c r="C2747" s="1565" t="s">
        <v>6</v>
      </c>
      <c r="D2747" s="1565">
        <v>51.8</v>
      </c>
      <c r="E2747" s="1565">
        <v>5519.3</v>
      </c>
      <c r="F2747" s="1565" t="s">
        <v>6</v>
      </c>
      <c r="G2747" s="1565">
        <v>51.8</v>
      </c>
      <c r="H2747" s="1565">
        <v>5519.31</v>
      </c>
      <c r="I2747" s="1565" t="s">
        <v>9953</v>
      </c>
      <c r="J2747" s="1566">
        <v>0</v>
      </c>
      <c r="K2747" s="1554"/>
    </row>
    <row r="2748" spans="1:11" s="793" customFormat="1" ht="28.5" customHeight="1" x14ac:dyDescent="0.25">
      <c r="A2748" s="1565" t="s">
        <v>10051</v>
      </c>
      <c r="B2748" s="1566" t="s">
        <v>4486</v>
      </c>
      <c r="C2748" s="1565" t="s">
        <v>6</v>
      </c>
      <c r="D2748" s="1565">
        <v>29.57</v>
      </c>
      <c r="E2748" s="1565">
        <v>3917.57</v>
      </c>
      <c r="F2748" s="1565" t="s">
        <v>6</v>
      </c>
      <c r="G2748" s="1565">
        <v>29.57</v>
      </c>
      <c r="H2748" s="1565">
        <v>3917.57</v>
      </c>
      <c r="I2748" s="1565" t="s">
        <v>9953</v>
      </c>
      <c r="J2748" s="1566">
        <v>0</v>
      </c>
      <c r="K2748" s="1554"/>
    </row>
    <row r="2749" spans="1:11" s="793" customFormat="1" ht="28.5" customHeight="1" x14ac:dyDescent="0.25">
      <c r="A2749" s="1565" t="s">
        <v>10052</v>
      </c>
      <c r="B2749" s="1566" t="s">
        <v>4488</v>
      </c>
      <c r="C2749" s="1565" t="s">
        <v>1138</v>
      </c>
      <c r="D2749" s="1565">
        <v>10.76</v>
      </c>
      <c r="E2749" s="1565">
        <v>101.89</v>
      </c>
      <c r="F2749" s="1565" t="s">
        <v>51</v>
      </c>
      <c r="G2749" s="1565">
        <v>35.31</v>
      </c>
      <c r="H2749" s="1565">
        <v>334.28</v>
      </c>
      <c r="I2749" s="1565" t="s">
        <v>9953</v>
      </c>
      <c r="J2749" s="1566">
        <v>0</v>
      </c>
      <c r="K2749" s="1554"/>
    </row>
    <row r="2750" spans="1:11" s="793" customFormat="1" ht="28.5" customHeight="1" x14ac:dyDescent="0.25">
      <c r="A2750" s="1565" t="s">
        <v>10053</v>
      </c>
      <c r="B2750" s="1566" t="s">
        <v>4490</v>
      </c>
      <c r="C2750" s="1565" t="s">
        <v>1138</v>
      </c>
      <c r="D2750" s="1565">
        <v>8.4</v>
      </c>
      <c r="E2750" s="1565">
        <v>87.37</v>
      </c>
      <c r="F2750" s="1565" t="s">
        <v>51</v>
      </c>
      <c r="G2750" s="1565">
        <v>27.55</v>
      </c>
      <c r="H2750" s="1565">
        <v>286.66000000000003</v>
      </c>
      <c r="I2750" s="1565" t="s">
        <v>9953</v>
      </c>
      <c r="J2750" s="1566">
        <v>0</v>
      </c>
      <c r="K2750" s="1554"/>
    </row>
    <row r="2751" spans="1:11" s="793" customFormat="1" ht="28.5" customHeight="1" x14ac:dyDescent="0.25">
      <c r="A2751" s="1565" t="s">
        <v>10054</v>
      </c>
      <c r="B2751" s="1566" t="s">
        <v>4492</v>
      </c>
      <c r="C2751" s="1565" t="s">
        <v>1138</v>
      </c>
      <c r="D2751" s="1565">
        <v>6.62</v>
      </c>
      <c r="E2751" s="1565">
        <v>49.15</v>
      </c>
      <c r="F2751" s="1565" t="s">
        <v>51</v>
      </c>
      <c r="G2751" s="1565">
        <v>21.73</v>
      </c>
      <c r="H2751" s="1565">
        <v>161.25</v>
      </c>
      <c r="I2751" s="1565" t="s">
        <v>9953</v>
      </c>
      <c r="J2751" s="1566">
        <v>0</v>
      </c>
      <c r="K2751" s="1554"/>
    </row>
    <row r="2752" spans="1:11" s="793" customFormat="1" ht="28.5" customHeight="1" x14ac:dyDescent="0.25">
      <c r="A2752" s="1565" t="s">
        <v>10055</v>
      </c>
      <c r="B2752" s="1566" t="s">
        <v>4494</v>
      </c>
      <c r="C2752" s="1565" t="s">
        <v>1138</v>
      </c>
      <c r="D2752" s="1565">
        <v>5.32</v>
      </c>
      <c r="E2752" s="1565">
        <v>44.2</v>
      </c>
      <c r="F2752" s="1565" t="s">
        <v>51</v>
      </c>
      <c r="G2752" s="1565">
        <v>17.46</v>
      </c>
      <c r="H2752" s="1565">
        <v>145.02000000000001</v>
      </c>
      <c r="I2752" s="1565" t="s">
        <v>9953</v>
      </c>
      <c r="J2752" s="1566">
        <v>0</v>
      </c>
      <c r="K2752" s="1554"/>
    </row>
    <row r="2753" spans="1:11" s="793" customFormat="1" ht="28.5" customHeight="1" x14ac:dyDescent="0.25">
      <c r="A2753" s="1565" t="s">
        <v>10056</v>
      </c>
      <c r="B2753" s="1566" t="s">
        <v>4496</v>
      </c>
      <c r="C2753" s="1565" t="s">
        <v>1138</v>
      </c>
      <c r="D2753" s="1565">
        <v>4.49</v>
      </c>
      <c r="E2753" s="1565">
        <v>40.94</v>
      </c>
      <c r="F2753" s="1565" t="s">
        <v>51</v>
      </c>
      <c r="G2753" s="1565">
        <v>14.75</v>
      </c>
      <c r="H2753" s="1565">
        <v>134.33000000000001</v>
      </c>
      <c r="I2753" s="1565" t="s">
        <v>9953</v>
      </c>
      <c r="J2753" s="1566">
        <v>0</v>
      </c>
      <c r="K2753" s="1554"/>
    </row>
    <row r="2754" spans="1:11" s="793" customFormat="1" ht="28.5" customHeight="1" x14ac:dyDescent="0.25">
      <c r="A2754" s="1565" t="s">
        <v>10057</v>
      </c>
      <c r="B2754" s="1566" t="s">
        <v>4498</v>
      </c>
      <c r="C2754" s="1565" t="s">
        <v>1138</v>
      </c>
      <c r="D2754" s="1565">
        <v>3.08</v>
      </c>
      <c r="E2754" s="1565">
        <v>38.31</v>
      </c>
      <c r="F2754" s="1565" t="s">
        <v>51</v>
      </c>
      <c r="G2754" s="1565">
        <v>10.09</v>
      </c>
      <c r="H2754" s="1565">
        <v>125.69</v>
      </c>
      <c r="I2754" s="1565" t="s">
        <v>9953</v>
      </c>
      <c r="J2754" s="1566">
        <v>0</v>
      </c>
      <c r="K2754" s="1554"/>
    </row>
    <row r="2755" spans="1:11" s="793" customFormat="1" ht="28.5" customHeight="1" x14ac:dyDescent="0.25">
      <c r="A2755" s="1565" t="s">
        <v>10058</v>
      </c>
      <c r="B2755" s="1566" t="s">
        <v>4500</v>
      </c>
      <c r="C2755" s="1565" t="s">
        <v>1138</v>
      </c>
      <c r="D2755" s="1565">
        <v>1.77</v>
      </c>
      <c r="E2755" s="1565">
        <v>33.36</v>
      </c>
      <c r="F2755" s="1565" t="s">
        <v>51</v>
      </c>
      <c r="G2755" s="1565">
        <v>5.82</v>
      </c>
      <c r="H2755" s="1565">
        <v>109.46</v>
      </c>
      <c r="I2755" s="1565" t="s">
        <v>9953</v>
      </c>
      <c r="J2755" s="1566">
        <v>0</v>
      </c>
      <c r="K2755" s="1554"/>
    </row>
    <row r="2756" spans="1:11" s="793" customFormat="1" ht="28.5" customHeight="1" x14ac:dyDescent="0.25">
      <c r="A2756" s="1565" t="s">
        <v>10059</v>
      </c>
      <c r="B2756" s="1566" t="s">
        <v>10060</v>
      </c>
      <c r="C2756" s="1565" t="s">
        <v>6</v>
      </c>
      <c r="D2756" s="1565">
        <v>961.76</v>
      </c>
      <c r="E2756" s="1565">
        <v>5092.76</v>
      </c>
      <c r="F2756" s="1565" t="s">
        <v>6</v>
      </c>
      <c r="G2756" s="1565">
        <v>961.76</v>
      </c>
      <c r="H2756" s="1565">
        <v>5092.76</v>
      </c>
      <c r="I2756" s="1565" t="s">
        <v>9986</v>
      </c>
      <c r="J2756" s="1566">
        <v>0</v>
      </c>
      <c r="K2756" s="1554"/>
    </row>
    <row r="2757" spans="1:11" s="793" customFormat="1" ht="28.5" customHeight="1" x14ac:dyDescent="0.25">
      <c r="A2757" s="1565" t="s">
        <v>10061</v>
      </c>
      <c r="B2757" s="1566" t="s">
        <v>4504</v>
      </c>
      <c r="C2757" s="1565" t="s">
        <v>6</v>
      </c>
      <c r="D2757" s="1565">
        <v>672.3</v>
      </c>
      <c r="E2757" s="1565">
        <v>3564</v>
      </c>
      <c r="F2757" s="1565" t="s">
        <v>6</v>
      </c>
      <c r="G2757" s="1565">
        <v>672.3</v>
      </c>
      <c r="H2757" s="1565">
        <v>3564</v>
      </c>
      <c r="I2757" s="1565" t="s">
        <v>9986</v>
      </c>
      <c r="J2757" s="1566">
        <v>0</v>
      </c>
      <c r="K2757" s="1554"/>
    </row>
    <row r="2758" spans="1:11" s="793" customFormat="1" ht="28.5" customHeight="1" x14ac:dyDescent="0.25">
      <c r="A2758" s="1565" t="s">
        <v>10062</v>
      </c>
      <c r="B2758" s="1566" t="s">
        <v>4506</v>
      </c>
      <c r="C2758" s="1565" t="s">
        <v>6</v>
      </c>
      <c r="D2758" s="1565">
        <v>463.76</v>
      </c>
      <c r="E2758" s="1565">
        <v>2632.54</v>
      </c>
      <c r="F2758" s="1565" t="s">
        <v>6</v>
      </c>
      <c r="G2758" s="1565">
        <v>463.76</v>
      </c>
      <c r="H2758" s="1565">
        <v>2632.54</v>
      </c>
      <c r="I2758" s="1565" t="s">
        <v>9986</v>
      </c>
      <c r="J2758" s="1566">
        <v>0</v>
      </c>
      <c r="K2758" s="1554"/>
    </row>
    <row r="2759" spans="1:11" s="793" customFormat="1" ht="28.5" customHeight="1" x14ac:dyDescent="0.25">
      <c r="A2759" s="1565" t="s">
        <v>6398</v>
      </c>
      <c r="B2759" s="1566" t="s">
        <v>4508</v>
      </c>
      <c r="C2759" s="1565" t="s">
        <v>431</v>
      </c>
      <c r="D2759" s="1565">
        <v>0</v>
      </c>
      <c r="E2759" s="1565">
        <v>193185</v>
      </c>
      <c r="F2759" s="1565" t="s">
        <v>4509</v>
      </c>
      <c r="G2759" s="1565">
        <v>0</v>
      </c>
      <c r="H2759" s="1565">
        <v>196285.05</v>
      </c>
      <c r="I2759" s="1565" t="s">
        <v>9953</v>
      </c>
      <c r="J2759" s="1566">
        <v>0</v>
      </c>
      <c r="K2759" s="1554"/>
    </row>
    <row r="2760" spans="1:11" s="793" customFormat="1" ht="28.5" customHeight="1" x14ac:dyDescent="0.25">
      <c r="A2760" s="1565" t="s">
        <v>10063</v>
      </c>
      <c r="B2760" s="1566" t="s">
        <v>4511</v>
      </c>
      <c r="C2760" s="1565" t="s">
        <v>38</v>
      </c>
      <c r="D2760" s="1565">
        <v>0</v>
      </c>
      <c r="E2760" s="1565">
        <v>191970</v>
      </c>
      <c r="F2760" s="1565" t="s">
        <v>4509</v>
      </c>
      <c r="G2760" s="1565">
        <v>0</v>
      </c>
      <c r="H2760" s="1565">
        <v>195091.45</v>
      </c>
      <c r="I2760" s="1565" t="s">
        <v>9953</v>
      </c>
      <c r="J2760" s="1566">
        <v>0</v>
      </c>
      <c r="K2760" s="1554"/>
    </row>
    <row r="2761" spans="1:11" s="793" customFormat="1" ht="28.5" customHeight="1" x14ac:dyDescent="0.25">
      <c r="A2761" s="1565" t="s">
        <v>10064</v>
      </c>
      <c r="B2761" s="1566" t="s">
        <v>4513</v>
      </c>
      <c r="C2761" s="1565" t="s">
        <v>431</v>
      </c>
      <c r="D2761" s="1565">
        <v>0</v>
      </c>
      <c r="E2761" s="1565">
        <v>145800</v>
      </c>
      <c r="F2761" s="1565" t="s">
        <v>4509</v>
      </c>
      <c r="G2761" s="1565">
        <v>0</v>
      </c>
      <c r="H2761" s="1565">
        <v>148139.66</v>
      </c>
      <c r="I2761" s="1565" t="s">
        <v>9953</v>
      </c>
      <c r="J2761" s="1566">
        <v>0</v>
      </c>
      <c r="K2761" s="1554"/>
    </row>
    <row r="2762" spans="1:11" s="793" customFormat="1" ht="28.5" customHeight="1" x14ac:dyDescent="0.25">
      <c r="A2762" s="1565" t="s">
        <v>10065</v>
      </c>
      <c r="B2762" s="1566" t="s">
        <v>4515</v>
      </c>
      <c r="C2762" s="1565" t="s">
        <v>1138</v>
      </c>
      <c r="D2762" s="1565">
        <v>10.76</v>
      </c>
      <c r="E2762" s="1565">
        <v>275.63</v>
      </c>
      <c r="F2762" s="1565" t="s">
        <v>51</v>
      </c>
      <c r="G2762" s="1565">
        <v>35.31</v>
      </c>
      <c r="H2762" s="1565">
        <v>904.31</v>
      </c>
      <c r="I2762" s="1565" t="s">
        <v>9953</v>
      </c>
      <c r="J2762" s="1566">
        <v>0</v>
      </c>
      <c r="K2762" s="1554"/>
    </row>
    <row r="2763" spans="1:11" s="793" customFormat="1" ht="28.5" customHeight="1" x14ac:dyDescent="0.25">
      <c r="A2763" s="1565" t="s">
        <v>10066</v>
      </c>
      <c r="B2763" s="1566" t="s">
        <v>4517</v>
      </c>
      <c r="C2763" s="1565" t="s">
        <v>1138</v>
      </c>
      <c r="D2763" s="1565">
        <v>8.4</v>
      </c>
      <c r="E2763" s="1565">
        <v>263.55</v>
      </c>
      <c r="F2763" s="1565" t="s">
        <v>51</v>
      </c>
      <c r="G2763" s="1565">
        <v>27.55</v>
      </c>
      <c r="H2763" s="1565">
        <v>864.66</v>
      </c>
      <c r="I2763" s="1565" t="s">
        <v>9953</v>
      </c>
      <c r="J2763" s="1566">
        <v>0</v>
      </c>
      <c r="K2763" s="1554"/>
    </row>
    <row r="2764" spans="1:11" s="793" customFormat="1" ht="28.5" customHeight="1" x14ac:dyDescent="0.25">
      <c r="A2764" s="1565" t="s">
        <v>10067</v>
      </c>
      <c r="B2764" s="1566" t="s">
        <v>4519</v>
      </c>
      <c r="C2764" s="1565" t="s">
        <v>1138</v>
      </c>
      <c r="D2764" s="1565">
        <v>6.62</v>
      </c>
      <c r="E2764" s="1565">
        <v>233.83</v>
      </c>
      <c r="F2764" s="1565" t="s">
        <v>51</v>
      </c>
      <c r="G2764" s="1565">
        <v>21.73</v>
      </c>
      <c r="H2764" s="1565">
        <v>767.15</v>
      </c>
      <c r="I2764" s="1565" t="s">
        <v>9953</v>
      </c>
      <c r="J2764" s="1566">
        <v>0</v>
      </c>
      <c r="K2764" s="1554"/>
    </row>
    <row r="2765" spans="1:11" s="793" customFormat="1" ht="28.5" customHeight="1" x14ac:dyDescent="0.25">
      <c r="A2765" s="1565" t="s">
        <v>6396</v>
      </c>
      <c r="B2765" s="1566" t="s">
        <v>4521</v>
      </c>
      <c r="C2765" s="1565" t="s">
        <v>1138</v>
      </c>
      <c r="D2765" s="1565">
        <v>5.32</v>
      </c>
      <c r="E2765" s="1565">
        <v>185.14</v>
      </c>
      <c r="F2765" s="1565" t="s">
        <v>51</v>
      </c>
      <c r="G2765" s="1565">
        <v>17.46</v>
      </c>
      <c r="H2765" s="1565">
        <v>607.41999999999996</v>
      </c>
      <c r="I2765" s="1565" t="s">
        <v>9953</v>
      </c>
      <c r="J2765" s="1566">
        <v>0</v>
      </c>
      <c r="K2765" s="1554"/>
    </row>
    <row r="2766" spans="1:11" s="793" customFormat="1" ht="28.5" customHeight="1" x14ac:dyDescent="0.25">
      <c r="A2766" s="1565" t="s">
        <v>10068</v>
      </c>
      <c r="B2766" s="1566" t="s">
        <v>4523</v>
      </c>
      <c r="C2766" s="1565" t="s">
        <v>1138</v>
      </c>
      <c r="D2766" s="1565">
        <v>4.49</v>
      </c>
      <c r="E2766" s="1565">
        <v>167.3</v>
      </c>
      <c r="F2766" s="1565" t="s">
        <v>51</v>
      </c>
      <c r="G2766" s="1565">
        <v>14.75</v>
      </c>
      <c r="H2766" s="1565">
        <v>548.9</v>
      </c>
      <c r="I2766" s="1565" t="s">
        <v>9953</v>
      </c>
      <c r="J2766" s="1566">
        <v>0</v>
      </c>
      <c r="K2766" s="1554"/>
    </row>
    <row r="2767" spans="1:11" s="793" customFormat="1" ht="28.5" customHeight="1" x14ac:dyDescent="0.25">
      <c r="A2767" s="1565" t="s">
        <v>10069</v>
      </c>
      <c r="B2767" s="1566" t="s">
        <v>4525</v>
      </c>
      <c r="C2767" s="1565" t="s">
        <v>1138</v>
      </c>
      <c r="D2767" s="1565">
        <v>3.08</v>
      </c>
      <c r="E2767" s="1565">
        <v>157.38</v>
      </c>
      <c r="F2767" s="1565" t="s">
        <v>51</v>
      </c>
      <c r="G2767" s="1565">
        <v>10.09</v>
      </c>
      <c r="H2767" s="1565">
        <v>516.34</v>
      </c>
      <c r="I2767" s="1565" t="s">
        <v>9953</v>
      </c>
      <c r="J2767" s="1566">
        <v>0</v>
      </c>
      <c r="K2767" s="1554"/>
    </row>
    <row r="2768" spans="1:11" s="793" customFormat="1" ht="28.5" customHeight="1" x14ac:dyDescent="0.25">
      <c r="A2768" s="1565" t="s">
        <v>10070</v>
      </c>
      <c r="B2768" s="1566" t="s">
        <v>4527</v>
      </c>
      <c r="C2768" s="1565" t="s">
        <v>1138</v>
      </c>
      <c r="D2768" s="1565">
        <v>1.77</v>
      </c>
      <c r="E2768" s="1565">
        <v>138.1</v>
      </c>
      <c r="F2768" s="1565" t="s">
        <v>51</v>
      </c>
      <c r="G2768" s="1565">
        <v>5.82</v>
      </c>
      <c r="H2768" s="1565">
        <v>453.07</v>
      </c>
      <c r="I2768" s="1565" t="s">
        <v>9953</v>
      </c>
      <c r="J2768" s="1566">
        <v>0</v>
      </c>
      <c r="K2768" s="1554"/>
    </row>
    <row r="2769" spans="1:11" s="793" customFormat="1" ht="28.5" customHeight="1" x14ac:dyDescent="0.25">
      <c r="A2769" s="1565" t="s">
        <v>10071</v>
      </c>
      <c r="B2769" s="1566" t="s">
        <v>4529</v>
      </c>
      <c r="C2769" s="1565" t="s">
        <v>4530</v>
      </c>
      <c r="D2769" s="1565">
        <v>3252.56</v>
      </c>
      <c r="E2769" s="1565">
        <v>26651.9</v>
      </c>
      <c r="F2769" s="1565" t="s">
        <v>51</v>
      </c>
      <c r="G2769" s="1565">
        <v>1333.89</v>
      </c>
      <c r="H2769" s="1565">
        <v>10930.08</v>
      </c>
      <c r="I2769" s="1565" t="s">
        <v>10024</v>
      </c>
      <c r="J2769" s="1566">
        <v>0</v>
      </c>
      <c r="K2769" s="1554"/>
    </row>
    <row r="2770" spans="1:11" s="793" customFormat="1" ht="28.5" customHeight="1" x14ac:dyDescent="0.25">
      <c r="A2770" s="1565" t="s">
        <v>10072</v>
      </c>
      <c r="B2770" s="1566" t="s">
        <v>4532</v>
      </c>
      <c r="C2770" s="1565" t="s">
        <v>4530</v>
      </c>
      <c r="D2770" s="1565">
        <v>3252.56</v>
      </c>
      <c r="E2770" s="1565">
        <v>20882.52</v>
      </c>
      <c r="F2770" s="1565" t="s">
        <v>51</v>
      </c>
      <c r="G2770" s="1565">
        <v>1333.89</v>
      </c>
      <c r="H2770" s="1565">
        <v>8564.0300000000007</v>
      </c>
      <c r="I2770" s="1565" t="s">
        <v>10024</v>
      </c>
      <c r="J2770" s="1566">
        <v>0</v>
      </c>
      <c r="K2770" s="1554"/>
    </row>
    <row r="2771" spans="1:11" s="793" customFormat="1" ht="28.5" customHeight="1" x14ac:dyDescent="0.25">
      <c r="A2771" s="1565" t="s">
        <v>6374</v>
      </c>
      <c r="B2771" s="1566" t="s">
        <v>10073</v>
      </c>
      <c r="C2771" s="1565" t="s">
        <v>1138</v>
      </c>
      <c r="D2771" s="1565">
        <v>49.99</v>
      </c>
      <c r="E2771" s="1565">
        <v>952</v>
      </c>
      <c r="F2771" s="1565" t="s">
        <v>51</v>
      </c>
      <c r="G2771" s="1565">
        <v>164</v>
      </c>
      <c r="H2771" s="1565">
        <v>3123.37</v>
      </c>
      <c r="I2771" s="1565" t="s">
        <v>10074</v>
      </c>
      <c r="J2771" s="1566">
        <v>0</v>
      </c>
      <c r="K2771" s="1554"/>
    </row>
    <row r="2772" spans="1:11" s="793" customFormat="1" ht="28.5" customHeight="1" x14ac:dyDescent="0.25">
      <c r="A2772" s="1565" t="s">
        <v>6376</v>
      </c>
      <c r="B2772" s="1566" t="s">
        <v>10075</v>
      </c>
      <c r="C2772" s="1565" t="s">
        <v>6</v>
      </c>
      <c r="D2772" s="1565">
        <v>63.49</v>
      </c>
      <c r="E2772" s="1565">
        <v>3331.84</v>
      </c>
      <c r="F2772" s="1565" t="s">
        <v>6</v>
      </c>
      <c r="G2772" s="1565">
        <v>63.49</v>
      </c>
      <c r="H2772" s="1565">
        <v>3331.84</v>
      </c>
      <c r="I2772" s="1565" t="s">
        <v>10074</v>
      </c>
      <c r="J2772" s="1566">
        <v>0</v>
      </c>
      <c r="K2772" s="1554"/>
    </row>
    <row r="2773" spans="1:11" s="793" customFormat="1" ht="28.5" customHeight="1" x14ac:dyDescent="0.25">
      <c r="A2773" s="1565" t="s">
        <v>6378</v>
      </c>
      <c r="B2773" s="1566" t="s">
        <v>10076</v>
      </c>
      <c r="C2773" s="1565" t="s">
        <v>6</v>
      </c>
      <c r="D2773" s="1565">
        <v>161.85</v>
      </c>
      <c r="E2773" s="1565">
        <v>5070.82</v>
      </c>
      <c r="F2773" s="1565" t="s">
        <v>6</v>
      </c>
      <c r="G2773" s="1565">
        <v>161.85</v>
      </c>
      <c r="H2773" s="1565">
        <v>5070.82</v>
      </c>
      <c r="I2773" s="1565" t="s">
        <v>10074</v>
      </c>
      <c r="J2773" s="1566">
        <v>0</v>
      </c>
      <c r="K2773" s="1554"/>
    </row>
    <row r="2774" spans="1:11" s="793" customFormat="1" ht="28.5" customHeight="1" x14ac:dyDescent="0.25">
      <c r="A2774" s="1565" t="s">
        <v>10077</v>
      </c>
      <c r="B2774" s="1566" t="s">
        <v>10078</v>
      </c>
      <c r="C2774" s="1565" t="s">
        <v>2759</v>
      </c>
      <c r="D2774" s="1565">
        <v>173.01</v>
      </c>
      <c r="E2774" s="1565">
        <v>1115.5</v>
      </c>
      <c r="F2774" s="1565" t="s">
        <v>22</v>
      </c>
      <c r="G2774" s="1565">
        <v>6109.63</v>
      </c>
      <c r="H2774" s="1565">
        <v>39393.51</v>
      </c>
      <c r="I2774" s="1565" t="s">
        <v>10079</v>
      </c>
      <c r="J2774" s="1566">
        <v>0</v>
      </c>
      <c r="K2774" s="1554"/>
    </row>
    <row r="2775" spans="1:11" s="793" customFormat="1" ht="28.5" customHeight="1" x14ac:dyDescent="0.25">
      <c r="A2775" s="1565" t="s">
        <v>10080</v>
      </c>
      <c r="B2775" s="1566" t="s">
        <v>10081</v>
      </c>
      <c r="C2775" s="1565" t="s">
        <v>2759</v>
      </c>
      <c r="D2775" s="1565">
        <v>173.01</v>
      </c>
      <c r="E2775" s="1565">
        <v>1107.2</v>
      </c>
      <c r="F2775" s="1565" t="s">
        <v>22</v>
      </c>
      <c r="G2775" s="1565">
        <v>6109.63</v>
      </c>
      <c r="H2775" s="1565">
        <v>39100.44</v>
      </c>
      <c r="I2775" s="1565" t="s">
        <v>10082</v>
      </c>
      <c r="J2775" s="1566">
        <v>0</v>
      </c>
      <c r="K2775" s="1554"/>
    </row>
    <row r="2776" spans="1:11" s="793" customFormat="1" ht="28.5" customHeight="1" x14ac:dyDescent="0.25">
      <c r="A2776" s="1565" t="s">
        <v>4535</v>
      </c>
      <c r="B2776" s="1566" t="s">
        <v>4536</v>
      </c>
      <c r="C2776" s="1565" t="s">
        <v>1331</v>
      </c>
      <c r="D2776" s="1565">
        <v>712.14</v>
      </c>
      <c r="E2776" s="1565">
        <v>712.14</v>
      </c>
      <c r="F2776" s="1565" t="s">
        <v>21</v>
      </c>
      <c r="G2776" s="1565">
        <v>76.63</v>
      </c>
      <c r="H2776" s="1565">
        <v>76.63</v>
      </c>
      <c r="I2776" s="1565" t="s">
        <v>10083</v>
      </c>
      <c r="J2776" s="1566" t="s">
        <v>10084</v>
      </c>
      <c r="K2776" s="1554"/>
    </row>
    <row r="2777" spans="1:11" s="793" customFormat="1" ht="28.5" customHeight="1" x14ac:dyDescent="0.25">
      <c r="A2777" s="1565" t="s">
        <v>4537</v>
      </c>
      <c r="B2777" s="1566" t="s">
        <v>10085</v>
      </c>
      <c r="C2777" s="1565" t="s">
        <v>1331</v>
      </c>
      <c r="D2777" s="1565">
        <v>971.1</v>
      </c>
      <c r="E2777" s="1565">
        <v>971.1</v>
      </c>
      <c r="F2777" s="1565" t="s">
        <v>21</v>
      </c>
      <c r="G2777" s="1565">
        <v>104.49</v>
      </c>
      <c r="H2777" s="1565">
        <v>104.49</v>
      </c>
      <c r="I2777" s="1565" t="s">
        <v>10083</v>
      </c>
      <c r="J2777" s="1566">
        <v>0</v>
      </c>
      <c r="K2777" s="1554"/>
    </row>
    <row r="2778" spans="1:11" s="793" customFormat="1" ht="28.5" customHeight="1" x14ac:dyDescent="0.25">
      <c r="A2778" s="1565" t="s">
        <v>4539</v>
      </c>
      <c r="B2778" s="1566" t="s">
        <v>4540</v>
      </c>
      <c r="C2778" s="1565" t="s">
        <v>1331</v>
      </c>
      <c r="D2778" s="1565">
        <v>1892.4</v>
      </c>
      <c r="E2778" s="1565">
        <v>2778.14</v>
      </c>
      <c r="F2778" s="1565" t="s">
        <v>21</v>
      </c>
      <c r="G2778" s="1565">
        <v>203.62</v>
      </c>
      <c r="H2778" s="1565">
        <v>298.93</v>
      </c>
      <c r="I2778" s="1565" t="s">
        <v>10086</v>
      </c>
      <c r="J2778" s="1566">
        <v>0</v>
      </c>
      <c r="K2778" s="1554"/>
    </row>
    <row r="2779" spans="1:11" s="793" customFormat="1" ht="28.5" customHeight="1" x14ac:dyDescent="0.25">
      <c r="A2779" s="1565" t="s">
        <v>4541</v>
      </c>
      <c r="B2779" s="1566" t="s">
        <v>4542</v>
      </c>
      <c r="C2779" s="1565" t="s">
        <v>1331</v>
      </c>
      <c r="D2779" s="1565">
        <v>1365.52</v>
      </c>
      <c r="E2779" s="1565">
        <v>1743.14</v>
      </c>
      <c r="F2779" s="1565" t="s">
        <v>21</v>
      </c>
      <c r="G2779" s="1565">
        <v>146.93</v>
      </c>
      <c r="H2779" s="1565">
        <v>187.56</v>
      </c>
      <c r="I2779" s="1565" t="s">
        <v>10086</v>
      </c>
      <c r="J2779" s="1566">
        <v>0</v>
      </c>
      <c r="K2779" s="1554"/>
    </row>
    <row r="2780" spans="1:11" s="793" customFormat="1" ht="28.5" customHeight="1" x14ac:dyDescent="0.25">
      <c r="A2780" s="1565" t="s">
        <v>4543</v>
      </c>
      <c r="B2780" s="1566" t="s">
        <v>4544</v>
      </c>
      <c r="C2780" s="1565" t="s">
        <v>1331</v>
      </c>
      <c r="D2780" s="1565">
        <v>1730.55</v>
      </c>
      <c r="E2780" s="1565">
        <v>2108.17</v>
      </c>
      <c r="F2780" s="1565" t="s">
        <v>21</v>
      </c>
      <c r="G2780" s="1565">
        <v>186.21</v>
      </c>
      <c r="H2780" s="1565">
        <v>226.84</v>
      </c>
      <c r="I2780" s="1565" t="s">
        <v>10086</v>
      </c>
      <c r="J2780" s="1566">
        <v>0</v>
      </c>
      <c r="K2780" s="1554"/>
    </row>
    <row r="2781" spans="1:11" s="793" customFormat="1" ht="28.5" customHeight="1" x14ac:dyDescent="0.25">
      <c r="A2781" s="1565" t="s">
        <v>4545</v>
      </c>
      <c r="B2781" s="1566" t="s">
        <v>4546</v>
      </c>
      <c r="C2781" s="1565" t="s">
        <v>1331</v>
      </c>
      <c r="D2781" s="1565">
        <v>1730.55</v>
      </c>
      <c r="E2781" s="1565">
        <v>3320.5</v>
      </c>
      <c r="F2781" s="1565" t="s">
        <v>21</v>
      </c>
      <c r="G2781" s="1565">
        <v>186.21</v>
      </c>
      <c r="H2781" s="1565">
        <v>357.29</v>
      </c>
      <c r="I2781" s="1565" t="s">
        <v>10086</v>
      </c>
      <c r="J2781" s="1566">
        <v>0</v>
      </c>
      <c r="K2781" s="1554"/>
    </row>
    <row r="2782" spans="1:11" s="793" customFormat="1" ht="28.5" customHeight="1" x14ac:dyDescent="0.25">
      <c r="A2782" s="1565" t="s">
        <v>4547</v>
      </c>
      <c r="B2782" s="1566" t="s">
        <v>10087</v>
      </c>
      <c r="C2782" s="1565" t="s">
        <v>1331</v>
      </c>
      <c r="D2782" s="1565">
        <v>2191.1999999999998</v>
      </c>
      <c r="E2782" s="1565">
        <v>3781.15</v>
      </c>
      <c r="F2782" s="1565" t="s">
        <v>21</v>
      </c>
      <c r="G2782" s="1565">
        <v>235.77</v>
      </c>
      <c r="H2782" s="1565">
        <v>406.85</v>
      </c>
      <c r="I2782" s="1565" t="s">
        <v>10086</v>
      </c>
      <c r="J2782" s="1566">
        <v>0</v>
      </c>
      <c r="K2782" s="1554"/>
    </row>
    <row r="2783" spans="1:11" s="793" customFormat="1" ht="28.5" customHeight="1" x14ac:dyDescent="0.25">
      <c r="A2783" s="1565" t="s">
        <v>4549</v>
      </c>
      <c r="B2783" s="1566" t="s">
        <v>4550</v>
      </c>
      <c r="C2783" s="1565" t="s">
        <v>1331</v>
      </c>
      <c r="D2783" s="1565">
        <v>971.1</v>
      </c>
      <c r="E2783" s="1565">
        <v>1584.43</v>
      </c>
      <c r="F2783" s="1565" t="s">
        <v>21</v>
      </c>
      <c r="G2783" s="1565">
        <v>104.49</v>
      </c>
      <c r="H2783" s="1565">
        <v>170.48</v>
      </c>
      <c r="I2783" s="1565" t="s">
        <v>10086</v>
      </c>
      <c r="J2783" s="1566">
        <v>0</v>
      </c>
      <c r="K2783" s="1554"/>
    </row>
    <row r="2784" spans="1:11" s="793" customFormat="1" ht="28.5" customHeight="1" x14ac:dyDescent="0.25">
      <c r="A2784" s="1565" t="s">
        <v>4551</v>
      </c>
      <c r="B2784" s="1566" t="s">
        <v>4552</v>
      </c>
      <c r="C2784" s="1565" t="s">
        <v>1331</v>
      </c>
      <c r="D2784" s="1565">
        <v>2163.19</v>
      </c>
      <c r="E2784" s="1565">
        <v>2776.52</v>
      </c>
      <c r="F2784" s="1565" t="s">
        <v>21</v>
      </c>
      <c r="G2784" s="1565">
        <v>232.76</v>
      </c>
      <c r="H2784" s="1565">
        <v>298.75</v>
      </c>
      <c r="I2784" s="1565" t="s">
        <v>10086</v>
      </c>
      <c r="J2784" s="1566">
        <v>0</v>
      </c>
      <c r="K2784" s="1554"/>
    </row>
    <row r="2785" spans="1:11" s="793" customFormat="1" ht="28.5" customHeight="1" x14ac:dyDescent="0.25">
      <c r="A2785" s="1565" t="s">
        <v>4553</v>
      </c>
      <c r="B2785" s="1566" t="s">
        <v>4554</v>
      </c>
      <c r="C2785" s="1565" t="s">
        <v>1331</v>
      </c>
      <c r="D2785" s="1565">
        <v>8388.19</v>
      </c>
      <c r="E2785" s="1565">
        <v>25590.52</v>
      </c>
      <c r="F2785" s="1565" t="s">
        <v>21</v>
      </c>
      <c r="G2785" s="1565">
        <v>902.57</v>
      </c>
      <c r="H2785" s="1565">
        <v>2753.54</v>
      </c>
      <c r="I2785" s="1565" t="s">
        <v>10088</v>
      </c>
      <c r="J2785" s="1566">
        <v>0</v>
      </c>
      <c r="K2785" s="1554"/>
    </row>
    <row r="2786" spans="1:11" s="793" customFormat="1" ht="28.5" customHeight="1" x14ac:dyDescent="0.25">
      <c r="A2786" s="1565" t="s">
        <v>4555</v>
      </c>
      <c r="B2786" s="1566" t="s">
        <v>4556</v>
      </c>
      <c r="C2786" s="1565" t="s">
        <v>1331</v>
      </c>
      <c r="D2786" s="1565">
        <v>9570.94</v>
      </c>
      <c r="E2786" s="1565">
        <v>26773.27</v>
      </c>
      <c r="F2786" s="1565" t="s">
        <v>21</v>
      </c>
      <c r="G2786" s="1565">
        <v>1029.83</v>
      </c>
      <c r="H2786" s="1565">
        <v>2880.8</v>
      </c>
      <c r="I2786" s="1565" t="s">
        <v>10088</v>
      </c>
      <c r="J2786" s="1566">
        <v>0</v>
      </c>
      <c r="K2786" s="1554"/>
    </row>
    <row r="2787" spans="1:11" s="793" customFormat="1" ht="28.5" customHeight="1" x14ac:dyDescent="0.25">
      <c r="A2787" s="1565" t="s">
        <v>4557</v>
      </c>
      <c r="B2787" s="1566" t="s">
        <v>4558</v>
      </c>
      <c r="C2787" s="1565" t="s">
        <v>1331</v>
      </c>
      <c r="D2787" s="1565">
        <v>8388.19</v>
      </c>
      <c r="E2787" s="1565">
        <v>27460.65</v>
      </c>
      <c r="F2787" s="1565" t="s">
        <v>21</v>
      </c>
      <c r="G2787" s="1565">
        <v>902.57</v>
      </c>
      <c r="H2787" s="1565">
        <v>2954.77</v>
      </c>
      <c r="I2787" s="1565" t="s">
        <v>10088</v>
      </c>
      <c r="J2787" s="1566">
        <v>0</v>
      </c>
      <c r="K2787" s="1554"/>
    </row>
    <row r="2788" spans="1:11" s="793" customFormat="1" ht="28.5" customHeight="1" x14ac:dyDescent="0.25">
      <c r="A2788" s="1565" t="s">
        <v>4559</v>
      </c>
      <c r="B2788" s="1566" t="s">
        <v>4560</v>
      </c>
      <c r="C2788" s="1565" t="s">
        <v>1331</v>
      </c>
      <c r="D2788" s="1565">
        <v>9570.94</v>
      </c>
      <c r="E2788" s="1565">
        <v>28643.4</v>
      </c>
      <c r="F2788" s="1565" t="s">
        <v>21</v>
      </c>
      <c r="G2788" s="1565">
        <v>1029.83</v>
      </c>
      <c r="H2788" s="1565">
        <v>3082.03</v>
      </c>
      <c r="I2788" s="1565" t="s">
        <v>10088</v>
      </c>
      <c r="J2788" s="1566">
        <v>0</v>
      </c>
      <c r="K2788" s="1554"/>
    </row>
    <row r="2789" spans="1:11" s="793" customFormat="1" ht="28.5" customHeight="1" x14ac:dyDescent="0.25">
      <c r="A2789" s="1565" t="s">
        <v>4561</v>
      </c>
      <c r="B2789" s="1566" t="s">
        <v>4562</v>
      </c>
      <c r="C2789" s="1565" t="s">
        <v>1331</v>
      </c>
      <c r="D2789" s="1565">
        <v>8388.19</v>
      </c>
      <c r="E2789" s="1565">
        <v>27321.9</v>
      </c>
      <c r="F2789" s="1565" t="s">
        <v>21</v>
      </c>
      <c r="G2789" s="1565">
        <v>902.57</v>
      </c>
      <c r="H2789" s="1565">
        <v>2939.84</v>
      </c>
      <c r="I2789" s="1565" t="s">
        <v>10088</v>
      </c>
      <c r="J2789" s="1566">
        <v>0</v>
      </c>
      <c r="K2789" s="1554"/>
    </row>
    <row r="2790" spans="1:11" s="793" customFormat="1" ht="28.5" customHeight="1" x14ac:dyDescent="0.25">
      <c r="A2790" s="1565" t="s">
        <v>4563</v>
      </c>
      <c r="B2790" s="1566" t="s">
        <v>4564</v>
      </c>
      <c r="C2790" s="1565" t="s">
        <v>1331</v>
      </c>
      <c r="D2790" s="1565">
        <v>9570.94</v>
      </c>
      <c r="E2790" s="1565">
        <v>28504.65</v>
      </c>
      <c r="F2790" s="1565" t="s">
        <v>21</v>
      </c>
      <c r="G2790" s="1565">
        <v>1029.83</v>
      </c>
      <c r="H2790" s="1565">
        <v>3067.1</v>
      </c>
      <c r="I2790" s="1565" t="s">
        <v>10088</v>
      </c>
      <c r="J2790" s="1566">
        <v>0</v>
      </c>
      <c r="K2790" s="1554"/>
    </row>
    <row r="2791" spans="1:11" s="793" customFormat="1" ht="28.5" customHeight="1" x14ac:dyDescent="0.25">
      <c r="A2791" s="1565" t="s">
        <v>4565</v>
      </c>
      <c r="B2791" s="1566" t="s">
        <v>4566</v>
      </c>
      <c r="C2791" s="1565" t="s">
        <v>1331</v>
      </c>
      <c r="D2791" s="1565">
        <v>8388.19</v>
      </c>
      <c r="E2791" s="1565">
        <v>29192.03</v>
      </c>
      <c r="F2791" s="1565" t="s">
        <v>21</v>
      </c>
      <c r="G2791" s="1565">
        <v>902.57</v>
      </c>
      <c r="H2791" s="1565">
        <v>3141.06</v>
      </c>
      <c r="I2791" s="1565" t="s">
        <v>10088</v>
      </c>
      <c r="J2791" s="1566">
        <v>0</v>
      </c>
      <c r="K2791" s="1554"/>
    </row>
    <row r="2792" spans="1:11" s="793" customFormat="1" ht="28.5" customHeight="1" x14ac:dyDescent="0.25">
      <c r="A2792" s="1565" t="s">
        <v>4567</v>
      </c>
      <c r="B2792" s="1566" t="s">
        <v>4568</v>
      </c>
      <c r="C2792" s="1565" t="s">
        <v>1331</v>
      </c>
      <c r="D2792" s="1565">
        <v>9570.94</v>
      </c>
      <c r="E2792" s="1565">
        <v>30374.78</v>
      </c>
      <c r="F2792" s="1565" t="s">
        <v>21</v>
      </c>
      <c r="G2792" s="1565">
        <v>1029.83</v>
      </c>
      <c r="H2792" s="1565">
        <v>3268.33</v>
      </c>
      <c r="I2792" s="1565" t="s">
        <v>10088</v>
      </c>
      <c r="J2792" s="1566">
        <v>0</v>
      </c>
      <c r="K2792" s="1554"/>
    </row>
    <row r="2793" spans="1:11" s="793" customFormat="1" ht="28.5" customHeight="1" x14ac:dyDescent="0.25">
      <c r="A2793" s="1565" t="s">
        <v>4569</v>
      </c>
      <c r="B2793" s="1566" t="s">
        <v>10089</v>
      </c>
      <c r="C2793" s="1565" t="s">
        <v>1268</v>
      </c>
      <c r="D2793" s="1565">
        <v>6754.13</v>
      </c>
      <c r="E2793" s="1565">
        <v>24892.38</v>
      </c>
      <c r="F2793" s="1565" t="s">
        <v>22</v>
      </c>
      <c r="G2793" s="1565">
        <v>2385.1999999999998</v>
      </c>
      <c r="H2793" s="1565">
        <v>8790.67</v>
      </c>
      <c r="I2793" s="1565" t="s">
        <v>10090</v>
      </c>
      <c r="J2793" s="1566">
        <v>0</v>
      </c>
      <c r="K2793" s="1554"/>
    </row>
    <row r="2794" spans="1:11" s="793" customFormat="1" ht="28.5" customHeight="1" x14ac:dyDescent="0.25">
      <c r="A2794" s="1565" t="s">
        <v>4571</v>
      </c>
      <c r="B2794" s="1566" t="s">
        <v>10091</v>
      </c>
      <c r="C2794" s="1565" t="s">
        <v>1268</v>
      </c>
      <c r="D2794" s="1565">
        <v>6754.13</v>
      </c>
      <c r="E2794" s="1565">
        <v>21567.4</v>
      </c>
      <c r="F2794" s="1565" t="s">
        <v>22</v>
      </c>
      <c r="G2794" s="1565">
        <v>2385.1999999999998</v>
      </c>
      <c r="H2794" s="1565">
        <v>7616.46</v>
      </c>
      <c r="I2794" s="1565" t="s">
        <v>10090</v>
      </c>
      <c r="J2794" s="1566">
        <v>0</v>
      </c>
      <c r="K2794" s="1554"/>
    </row>
    <row r="2795" spans="1:11" s="793" customFormat="1" ht="28.5" customHeight="1" x14ac:dyDescent="0.25">
      <c r="A2795" s="1565" t="s">
        <v>4573</v>
      </c>
      <c r="B2795" s="1566" t="s">
        <v>10092</v>
      </c>
      <c r="C2795" s="1565" t="s">
        <v>1268</v>
      </c>
      <c r="D2795" s="1565">
        <v>6754.13</v>
      </c>
      <c r="E2795" s="1565">
        <v>18717.02</v>
      </c>
      <c r="F2795" s="1565" t="s">
        <v>22</v>
      </c>
      <c r="G2795" s="1565">
        <v>2385.1999999999998</v>
      </c>
      <c r="H2795" s="1565">
        <v>6609.86</v>
      </c>
      <c r="I2795" s="1565" t="s">
        <v>10090</v>
      </c>
      <c r="J2795" s="1566">
        <v>0</v>
      </c>
      <c r="K2795" s="1554"/>
    </row>
    <row r="2796" spans="1:11" s="793" customFormat="1" ht="28.5" customHeight="1" x14ac:dyDescent="0.25">
      <c r="A2796" s="1565" t="s">
        <v>4575</v>
      </c>
      <c r="B2796" s="1566" t="s">
        <v>10093</v>
      </c>
      <c r="C2796" s="1565" t="s">
        <v>1268</v>
      </c>
      <c r="D2796" s="1565">
        <v>7936.88</v>
      </c>
      <c r="E2796" s="1565">
        <v>26075.13</v>
      </c>
      <c r="F2796" s="1565" t="s">
        <v>22</v>
      </c>
      <c r="G2796" s="1565">
        <v>2802.88</v>
      </c>
      <c r="H2796" s="1565">
        <v>9208.35</v>
      </c>
      <c r="I2796" s="1565" t="s">
        <v>10090</v>
      </c>
      <c r="J2796" s="1566">
        <v>0</v>
      </c>
      <c r="K2796" s="1554"/>
    </row>
    <row r="2797" spans="1:11" s="793" customFormat="1" ht="28.5" customHeight="1" x14ac:dyDescent="0.25">
      <c r="A2797" s="1565" t="s">
        <v>4577</v>
      </c>
      <c r="B2797" s="1566" t="s">
        <v>10094</v>
      </c>
      <c r="C2797" s="1565" t="s">
        <v>1268</v>
      </c>
      <c r="D2797" s="1565">
        <v>7936.88</v>
      </c>
      <c r="E2797" s="1565">
        <v>22750.15</v>
      </c>
      <c r="F2797" s="1565" t="s">
        <v>22</v>
      </c>
      <c r="G2797" s="1565">
        <v>2802.88</v>
      </c>
      <c r="H2797" s="1565">
        <v>8034.15</v>
      </c>
      <c r="I2797" s="1565" t="s">
        <v>10090</v>
      </c>
      <c r="J2797" s="1566">
        <v>0</v>
      </c>
      <c r="K2797" s="1554"/>
    </row>
    <row r="2798" spans="1:11" s="793" customFormat="1" ht="28.5" customHeight="1" x14ac:dyDescent="0.25">
      <c r="A2798" s="1565" t="s">
        <v>4579</v>
      </c>
      <c r="B2798" s="1566" t="s">
        <v>10095</v>
      </c>
      <c r="C2798" s="1565" t="s">
        <v>1268</v>
      </c>
      <c r="D2798" s="1565">
        <v>7936.88</v>
      </c>
      <c r="E2798" s="1565">
        <v>19899.77</v>
      </c>
      <c r="F2798" s="1565" t="s">
        <v>22</v>
      </c>
      <c r="G2798" s="1565">
        <v>2802.88</v>
      </c>
      <c r="H2798" s="1565">
        <v>7027.54</v>
      </c>
      <c r="I2798" s="1565" t="s">
        <v>10090</v>
      </c>
      <c r="J2798" s="1566">
        <v>0</v>
      </c>
      <c r="K2798" s="1554"/>
    </row>
    <row r="2799" spans="1:11" s="793" customFormat="1" ht="28.5" customHeight="1" x14ac:dyDescent="0.25">
      <c r="A2799" s="1565" t="s">
        <v>4581</v>
      </c>
      <c r="B2799" s="1566" t="s">
        <v>10096</v>
      </c>
      <c r="C2799" s="1565" t="s">
        <v>1138</v>
      </c>
      <c r="D2799" s="1565">
        <v>77.19</v>
      </c>
      <c r="E2799" s="1565">
        <v>290.36</v>
      </c>
      <c r="F2799" s="1565" t="s">
        <v>51</v>
      </c>
      <c r="G2799" s="1565">
        <v>253.25</v>
      </c>
      <c r="H2799" s="1565">
        <v>952.61</v>
      </c>
      <c r="I2799" s="1565" t="s">
        <v>10097</v>
      </c>
      <c r="J2799" s="1566">
        <v>0</v>
      </c>
      <c r="K2799" s="1554"/>
    </row>
    <row r="2800" spans="1:11" s="793" customFormat="1" ht="28.5" customHeight="1" x14ac:dyDescent="0.25">
      <c r="A2800" s="1565" t="s">
        <v>4583</v>
      </c>
      <c r="B2800" s="1566" t="s">
        <v>10098</v>
      </c>
      <c r="C2800" s="1565" t="s">
        <v>1138</v>
      </c>
      <c r="D2800" s="1565">
        <v>88.71</v>
      </c>
      <c r="E2800" s="1565">
        <v>334.34</v>
      </c>
      <c r="F2800" s="1565" t="s">
        <v>51</v>
      </c>
      <c r="G2800" s="1565">
        <v>291.02999999999997</v>
      </c>
      <c r="H2800" s="1565">
        <v>1096.9100000000001</v>
      </c>
      <c r="I2800" s="1565" t="s">
        <v>10097</v>
      </c>
      <c r="J2800" s="1566">
        <v>0</v>
      </c>
      <c r="K2800" s="1554"/>
    </row>
    <row r="2801" spans="1:11" s="793" customFormat="1" ht="28.5" customHeight="1" x14ac:dyDescent="0.25">
      <c r="A2801" s="1565" t="s">
        <v>4585</v>
      </c>
      <c r="B2801" s="1566" t="s">
        <v>10099</v>
      </c>
      <c r="C2801" s="1565" t="s">
        <v>1138</v>
      </c>
      <c r="D2801" s="1565">
        <v>100.22</v>
      </c>
      <c r="E2801" s="1565">
        <v>395.48</v>
      </c>
      <c r="F2801" s="1565" t="s">
        <v>51</v>
      </c>
      <c r="G2801" s="1565">
        <v>328.81</v>
      </c>
      <c r="H2801" s="1565">
        <v>1297.51</v>
      </c>
      <c r="I2801" s="1565" t="s">
        <v>10097</v>
      </c>
      <c r="J2801" s="1566">
        <v>0</v>
      </c>
      <c r="K2801" s="1554"/>
    </row>
    <row r="2802" spans="1:11" s="793" customFormat="1" ht="28.5" customHeight="1" x14ac:dyDescent="0.25">
      <c r="A2802" s="1565" t="s">
        <v>4587</v>
      </c>
      <c r="B2802" s="1566" t="s">
        <v>10100</v>
      </c>
      <c r="C2802" s="1565" t="s">
        <v>1138</v>
      </c>
      <c r="D2802" s="1565">
        <v>123.25</v>
      </c>
      <c r="E2802" s="1565">
        <v>503.49</v>
      </c>
      <c r="F2802" s="1565" t="s">
        <v>51</v>
      </c>
      <c r="G2802" s="1565">
        <v>404.38</v>
      </c>
      <c r="H2802" s="1565">
        <v>1651.87</v>
      </c>
      <c r="I2802" s="1565" t="s">
        <v>10097</v>
      </c>
      <c r="J2802" s="1566">
        <v>0</v>
      </c>
      <c r="K2802" s="1554"/>
    </row>
    <row r="2803" spans="1:11" s="793" customFormat="1" ht="28.5" customHeight="1" x14ac:dyDescent="0.25">
      <c r="A2803" s="1565" t="s">
        <v>4589</v>
      </c>
      <c r="B2803" s="1566" t="s">
        <v>10101</v>
      </c>
      <c r="C2803" s="1565" t="s">
        <v>1138</v>
      </c>
      <c r="D2803" s="1565">
        <v>146.29</v>
      </c>
      <c r="E2803" s="1565">
        <v>549</v>
      </c>
      <c r="F2803" s="1565" t="s">
        <v>51</v>
      </c>
      <c r="G2803" s="1565">
        <v>479.95</v>
      </c>
      <c r="H2803" s="1565">
        <v>1801.18</v>
      </c>
      <c r="I2803" s="1565" t="s">
        <v>10097</v>
      </c>
      <c r="J2803" s="1566">
        <v>0</v>
      </c>
      <c r="K2803" s="1554"/>
    </row>
    <row r="2804" spans="1:11" s="793" customFormat="1" ht="28.5" customHeight="1" x14ac:dyDescent="0.25">
      <c r="A2804" s="1565" t="s">
        <v>4591</v>
      </c>
      <c r="B2804" s="1566" t="s">
        <v>10102</v>
      </c>
      <c r="C2804" s="1565" t="s">
        <v>1138</v>
      </c>
      <c r="D2804" s="1565">
        <v>184.88</v>
      </c>
      <c r="E2804" s="1565">
        <v>706.79</v>
      </c>
      <c r="F2804" s="1565" t="s">
        <v>51</v>
      </c>
      <c r="G2804" s="1565">
        <v>606.57000000000005</v>
      </c>
      <c r="H2804" s="1565">
        <v>2318.85</v>
      </c>
      <c r="I2804" s="1565" t="s">
        <v>10097</v>
      </c>
      <c r="J2804" s="1566">
        <v>0</v>
      </c>
      <c r="K2804" s="1554"/>
    </row>
    <row r="2805" spans="1:11" s="793" customFormat="1" ht="28.5" customHeight="1" x14ac:dyDescent="0.25">
      <c r="A2805" s="1565" t="s">
        <v>4593</v>
      </c>
      <c r="B2805" s="1566" t="s">
        <v>4594</v>
      </c>
      <c r="C2805" s="1565">
        <v>0</v>
      </c>
      <c r="D2805" s="1565">
        <v>0</v>
      </c>
      <c r="E2805" s="1565" t="s">
        <v>6</v>
      </c>
      <c r="F2805" s="1565">
        <v>326.81</v>
      </c>
      <c r="G2805" s="1565">
        <v>326.81</v>
      </c>
      <c r="H2805" s="1565" t="s">
        <v>4595</v>
      </c>
      <c r="I2805" s="1565">
        <v>326.81</v>
      </c>
      <c r="J2805" s="1566">
        <v>326.81</v>
      </c>
      <c r="K2805" s="1554"/>
    </row>
    <row r="2806" spans="1:11" s="793" customFormat="1" ht="28.5" customHeight="1" x14ac:dyDescent="0.25">
      <c r="A2806" s="1565" t="s">
        <v>4596</v>
      </c>
      <c r="B2806" s="1566" t="s">
        <v>4597</v>
      </c>
      <c r="C2806" s="1565">
        <v>0</v>
      </c>
      <c r="D2806" s="1565">
        <v>0</v>
      </c>
      <c r="E2806" s="1565" t="s">
        <v>6</v>
      </c>
      <c r="F2806" s="1565">
        <v>490.22</v>
      </c>
      <c r="G2806" s="1565">
        <v>490.22</v>
      </c>
      <c r="H2806" s="1565" t="s">
        <v>4595</v>
      </c>
      <c r="I2806" s="1565">
        <v>490.22</v>
      </c>
      <c r="J2806" s="1566">
        <v>490.22</v>
      </c>
      <c r="K2806" s="1554"/>
    </row>
    <row r="2807" spans="1:11" s="793" customFormat="1" ht="28.5" customHeight="1" x14ac:dyDescent="0.25">
      <c r="A2807" s="1565" t="s">
        <v>4598</v>
      </c>
      <c r="B2807" s="1566" t="s">
        <v>4599</v>
      </c>
      <c r="C2807" s="1565">
        <v>0</v>
      </c>
      <c r="D2807" s="1565">
        <v>0</v>
      </c>
      <c r="E2807" s="1565" t="s">
        <v>1138</v>
      </c>
      <c r="F2807" s="1565">
        <v>35.36</v>
      </c>
      <c r="G2807" s="1565">
        <v>35.36</v>
      </c>
      <c r="H2807" s="1565" t="s">
        <v>51</v>
      </c>
      <c r="I2807" s="1565">
        <v>116</v>
      </c>
      <c r="J2807" s="1566">
        <v>116</v>
      </c>
      <c r="K2807" s="1554"/>
    </row>
    <row r="2808" spans="1:11" s="793" customFormat="1" ht="28.5" customHeight="1" x14ac:dyDescent="0.25">
      <c r="A2808" s="1565" t="s">
        <v>4600</v>
      </c>
      <c r="B2808" s="1566" t="s">
        <v>10103</v>
      </c>
      <c r="C2808" s="1565">
        <v>0</v>
      </c>
      <c r="D2808" s="1565">
        <v>0</v>
      </c>
      <c r="E2808" s="1565" t="s">
        <v>1138</v>
      </c>
      <c r="F2808" s="1565">
        <v>48.8</v>
      </c>
      <c r="G2808" s="1565">
        <v>48.8</v>
      </c>
      <c r="H2808" s="1565" t="s">
        <v>51</v>
      </c>
      <c r="I2808" s="1565">
        <v>160.12</v>
      </c>
      <c r="J2808" s="1566">
        <v>160.12</v>
      </c>
      <c r="K2808" s="1554"/>
    </row>
    <row r="2809" spans="1:11" s="793" customFormat="1" ht="28.5" customHeight="1" x14ac:dyDescent="0.25">
      <c r="A2809" s="1565" t="s">
        <v>4602</v>
      </c>
      <c r="B2809" s="1566" t="s">
        <v>4603</v>
      </c>
      <c r="C2809" s="1565">
        <v>0</v>
      </c>
      <c r="D2809" s="1565">
        <v>0</v>
      </c>
      <c r="E2809" s="1565" t="s">
        <v>1138</v>
      </c>
      <c r="F2809" s="1565">
        <v>51.05</v>
      </c>
      <c r="G2809" s="1565">
        <v>51.05</v>
      </c>
      <c r="H2809" s="1565" t="s">
        <v>51</v>
      </c>
      <c r="I2809" s="1565">
        <v>167.47</v>
      </c>
      <c r="J2809" s="1566">
        <v>167.47</v>
      </c>
      <c r="K2809" s="1554"/>
    </row>
    <row r="2810" spans="1:11" s="793" customFormat="1" ht="28.5" customHeight="1" x14ac:dyDescent="0.25">
      <c r="A2810" s="1565" t="s">
        <v>4604</v>
      </c>
      <c r="B2810" s="1566" t="s">
        <v>10104</v>
      </c>
      <c r="C2810" s="1565">
        <v>0</v>
      </c>
      <c r="D2810" s="1565">
        <v>0</v>
      </c>
      <c r="E2810" s="1565" t="s">
        <v>6</v>
      </c>
      <c r="F2810" s="1565">
        <v>359.56</v>
      </c>
      <c r="G2810" s="1565">
        <v>359.56</v>
      </c>
      <c r="H2810" s="1565" t="s">
        <v>6</v>
      </c>
      <c r="I2810" s="1565">
        <v>359.56</v>
      </c>
      <c r="J2810" s="1566">
        <v>359.56</v>
      </c>
      <c r="K2810" s="1554"/>
    </row>
    <row r="2811" spans="1:11" s="793" customFormat="1" ht="28.5" customHeight="1" x14ac:dyDescent="0.25">
      <c r="A2811" s="1565" t="s">
        <v>4606</v>
      </c>
      <c r="B2811" s="1566" t="s">
        <v>4607</v>
      </c>
      <c r="C2811" s="1565">
        <v>0</v>
      </c>
      <c r="D2811" s="1565">
        <v>0</v>
      </c>
      <c r="E2811" s="1565" t="s">
        <v>6</v>
      </c>
      <c r="F2811" s="1565">
        <v>43.14</v>
      </c>
      <c r="G2811" s="1565">
        <v>43.14</v>
      </c>
      <c r="H2811" s="1565" t="s">
        <v>6</v>
      </c>
      <c r="I2811" s="1565">
        <v>43.14</v>
      </c>
      <c r="J2811" s="1566">
        <v>43.14</v>
      </c>
      <c r="K2811" s="1554"/>
    </row>
    <row r="2812" spans="1:11" s="793" customFormat="1" ht="28.5" customHeight="1" x14ac:dyDescent="0.25">
      <c r="A2812" s="1565" t="s">
        <v>4608</v>
      </c>
      <c r="B2812" s="1566" t="s">
        <v>4609</v>
      </c>
      <c r="C2812" s="1565">
        <v>0</v>
      </c>
      <c r="D2812" s="1565">
        <v>0</v>
      </c>
      <c r="E2812" s="1565" t="s">
        <v>6</v>
      </c>
      <c r="F2812" s="1565">
        <v>15121.15</v>
      </c>
      <c r="G2812" s="1565">
        <v>15121.15</v>
      </c>
      <c r="H2812" s="1565" t="s">
        <v>6</v>
      </c>
      <c r="I2812" s="1565">
        <v>15121.15</v>
      </c>
      <c r="J2812" s="1566">
        <v>15121.15</v>
      </c>
      <c r="K2812" s="1554"/>
    </row>
    <row r="2813" spans="1:11" s="793" customFormat="1" ht="28.5" customHeight="1" x14ac:dyDescent="0.25">
      <c r="A2813" s="1565" t="s">
        <v>4610</v>
      </c>
      <c r="B2813" s="1566" t="s">
        <v>4611</v>
      </c>
      <c r="C2813" s="1565">
        <v>0</v>
      </c>
      <c r="D2813" s="1565">
        <v>0</v>
      </c>
      <c r="E2813" s="1565" t="s">
        <v>3346</v>
      </c>
      <c r="F2813" s="1565">
        <v>6573.6</v>
      </c>
      <c r="G2813" s="1565">
        <v>6573.6</v>
      </c>
      <c r="H2813" s="1565" t="s">
        <v>3346</v>
      </c>
      <c r="I2813" s="1565">
        <v>6573.6</v>
      </c>
      <c r="J2813" s="1566">
        <v>6573.6</v>
      </c>
      <c r="K2813" s="1554"/>
    </row>
    <row r="2814" spans="1:11" s="793" customFormat="1" ht="28.5" customHeight="1" x14ac:dyDescent="0.25">
      <c r="A2814" s="1565" t="s">
        <v>4612</v>
      </c>
      <c r="B2814" s="1566" t="s">
        <v>4613</v>
      </c>
      <c r="C2814" s="1565">
        <v>0</v>
      </c>
      <c r="D2814" s="1565">
        <v>0</v>
      </c>
      <c r="E2814" s="1565" t="s">
        <v>3346</v>
      </c>
      <c r="F2814" s="1565">
        <v>8366.4</v>
      </c>
      <c r="G2814" s="1565">
        <v>8366.4</v>
      </c>
      <c r="H2814" s="1565" t="s">
        <v>3346</v>
      </c>
      <c r="I2814" s="1565">
        <v>8366.4</v>
      </c>
      <c r="J2814" s="1566">
        <v>8366.4</v>
      </c>
      <c r="K2814" s="1554"/>
    </row>
    <row r="2815" spans="1:11" s="793" customFormat="1" ht="28.5" customHeight="1" x14ac:dyDescent="0.25">
      <c r="A2815" s="1565" t="s">
        <v>4614</v>
      </c>
      <c r="B2815" s="1566" t="s">
        <v>4615</v>
      </c>
      <c r="C2815" s="1565">
        <v>0</v>
      </c>
      <c r="D2815" s="1565">
        <v>0</v>
      </c>
      <c r="E2815" s="1565" t="s">
        <v>3346</v>
      </c>
      <c r="F2815" s="1565">
        <v>11454</v>
      </c>
      <c r="G2815" s="1565">
        <v>11454</v>
      </c>
      <c r="H2815" s="1565" t="s">
        <v>3346</v>
      </c>
      <c r="I2815" s="1565">
        <v>11454</v>
      </c>
      <c r="J2815" s="1566">
        <v>11454</v>
      </c>
      <c r="K2815" s="1554"/>
    </row>
    <row r="2816" spans="1:11" s="793" customFormat="1" ht="28.5" customHeight="1" x14ac:dyDescent="0.25">
      <c r="A2816" s="1565" t="s">
        <v>4616</v>
      </c>
      <c r="B2816" s="1566" t="s">
        <v>4617</v>
      </c>
      <c r="C2816" s="1565">
        <v>0</v>
      </c>
      <c r="D2816" s="1565">
        <v>0</v>
      </c>
      <c r="E2816" s="1565" t="s">
        <v>1363</v>
      </c>
      <c r="F2816" s="1565">
        <v>17032.77</v>
      </c>
      <c r="G2816" s="1565">
        <v>17032.77</v>
      </c>
      <c r="H2816" s="1565" t="s">
        <v>51</v>
      </c>
      <c r="I2816" s="1565">
        <v>558.82000000000005</v>
      </c>
      <c r="J2816" s="1566">
        <v>558.82000000000005</v>
      </c>
      <c r="K2816" s="1554"/>
    </row>
    <row r="2817" spans="1:11" s="793" customFormat="1" ht="28.5" customHeight="1" x14ac:dyDescent="0.25">
      <c r="A2817" s="1565" t="s">
        <v>4619</v>
      </c>
      <c r="B2817" s="1566" t="s">
        <v>4620</v>
      </c>
      <c r="C2817" s="1565">
        <v>0</v>
      </c>
      <c r="D2817" s="1565">
        <v>0</v>
      </c>
      <c r="E2817" s="1565" t="s">
        <v>38</v>
      </c>
      <c r="F2817" s="1565">
        <v>350.41</v>
      </c>
      <c r="G2817" s="1565">
        <v>350.41</v>
      </c>
      <c r="H2817" s="1565" t="s">
        <v>38</v>
      </c>
      <c r="I2817" s="1565">
        <v>350.41</v>
      </c>
      <c r="J2817" s="1566">
        <v>350.41</v>
      </c>
      <c r="K2817" s="1554"/>
    </row>
    <row r="2818" spans="1:11" s="793" customFormat="1" ht="28.5" customHeight="1" x14ac:dyDescent="0.25">
      <c r="A2818" s="1565" t="s">
        <v>4621</v>
      </c>
      <c r="B2818" s="1566" t="s">
        <v>4622</v>
      </c>
      <c r="C2818" s="1565">
        <v>0</v>
      </c>
      <c r="D2818" s="1565">
        <v>0</v>
      </c>
      <c r="E2818" s="1565" t="s">
        <v>1363</v>
      </c>
      <c r="F2818" s="1565">
        <v>7063.97</v>
      </c>
      <c r="G2818" s="1565">
        <v>7063.97</v>
      </c>
      <c r="H2818" s="1565" t="s">
        <v>51</v>
      </c>
      <c r="I2818" s="1565">
        <v>231.76</v>
      </c>
      <c r="J2818" s="1566">
        <v>231.76</v>
      </c>
      <c r="K2818" s="1554"/>
    </row>
    <row r="2819" spans="1:11" s="793" customFormat="1" ht="28.5" customHeight="1" x14ac:dyDescent="0.25">
      <c r="A2819" s="1565" t="s">
        <v>4623</v>
      </c>
      <c r="B2819" s="1566" t="s">
        <v>4624</v>
      </c>
      <c r="C2819" s="1565">
        <v>0</v>
      </c>
      <c r="D2819" s="1565">
        <v>0</v>
      </c>
      <c r="E2819" s="1565" t="s">
        <v>6</v>
      </c>
      <c r="F2819" s="1565">
        <v>46096</v>
      </c>
      <c r="G2819" s="1565">
        <v>46096</v>
      </c>
      <c r="H2819" s="1565" t="s">
        <v>6</v>
      </c>
      <c r="I2819" s="1565">
        <v>46096</v>
      </c>
      <c r="J2819" s="1566">
        <v>46096</v>
      </c>
      <c r="K2819" s="1554"/>
    </row>
    <row r="2820" spans="1:11" s="793" customFormat="1" ht="28.5" customHeight="1" x14ac:dyDescent="0.25">
      <c r="A2820" s="1565" t="s">
        <v>4625</v>
      </c>
      <c r="B2820" s="1566" t="s">
        <v>4626</v>
      </c>
      <c r="C2820" s="1565">
        <v>0</v>
      </c>
      <c r="D2820" s="1565">
        <v>0</v>
      </c>
      <c r="E2820" s="1565" t="s">
        <v>6</v>
      </c>
      <c r="F2820" s="1565">
        <v>43902.06</v>
      </c>
      <c r="G2820" s="1565">
        <v>43902.06</v>
      </c>
      <c r="H2820" s="1565" t="s">
        <v>6</v>
      </c>
      <c r="I2820" s="1565">
        <v>43902.06</v>
      </c>
      <c r="J2820" s="1566">
        <v>43902.06</v>
      </c>
      <c r="K2820" s="1554"/>
    </row>
    <row r="2821" spans="1:11" s="793" customFormat="1" ht="28.5" customHeight="1" x14ac:dyDescent="0.25">
      <c r="A2821" s="1565" t="s">
        <v>10105</v>
      </c>
      <c r="B2821" s="1566" t="s">
        <v>10106</v>
      </c>
      <c r="C2821" s="1565">
        <v>0</v>
      </c>
      <c r="D2821" s="1565">
        <v>0</v>
      </c>
      <c r="E2821" s="1565" t="s">
        <v>10107</v>
      </c>
      <c r="F2821" s="1565">
        <v>0</v>
      </c>
      <c r="G2821" s="1565">
        <v>6075</v>
      </c>
      <c r="H2821" s="1565" t="s">
        <v>10107</v>
      </c>
      <c r="I2821" s="1565">
        <v>0</v>
      </c>
      <c r="J2821" s="1566">
        <v>6075</v>
      </c>
      <c r="K2821" s="1554"/>
    </row>
    <row r="2822" spans="1:11" s="793" customFormat="1" ht="28.5" customHeight="1" x14ac:dyDescent="0.25">
      <c r="A2822" s="1565" t="s">
        <v>4627</v>
      </c>
      <c r="B2822" s="1566" t="s">
        <v>10108</v>
      </c>
      <c r="C2822" s="1565" t="s">
        <v>1268</v>
      </c>
      <c r="D2822" s="1565">
        <v>1230.06</v>
      </c>
      <c r="E2822" s="1565">
        <v>1230.06</v>
      </c>
      <c r="F2822" s="1565" t="s">
        <v>22</v>
      </c>
      <c r="G2822" s="1565">
        <v>434.39</v>
      </c>
      <c r="H2822" s="1565">
        <v>434.39</v>
      </c>
      <c r="I2822" s="1565">
        <v>0</v>
      </c>
      <c r="J2822" s="1566">
        <v>0</v>
      </c>
      <c r="K2822" s="1554"/>
    </row>
    <row r="2823" spans="1:11" s="793" customFormat="1" ht="28.5" customHeight="1" x14ac:dyDescent="0.25">
      <c r="A2823" s="1565" t="s">
        <v>4629</v>
      </c>
      <c r="B2823" s="1566" t="s">
        <v>4630</v>
      </c>
      <c r="C2823" s="1565" t="s">
        <v>1331</v>
      </c>
      <c r="D2823" s="1565">
        <v>2913.3</v>
      </c>
      <c r="E2823" s="1565">
        <v>2913.3</v>
      </c>
      <c r="F2823" s="1565" t="s">
        <v>21</v>
      </c>
      <c r="G2823" s="1565">
        <v>313.47000000000003</v>
      </c>
      <c r="H2823" s="1565">
        <v>313.47000000000003</v>
      </c>
      <c r="I2823" s="1565">
        <v>0</v>
      </c>
      <c r="J2823" s="1566">
        <v>0</v>
      </c>
      <c r="K2823" s="1554"/>
    </row>
    <row r="2824" spans="1:11" s="793" customFormat="1" ht="28.5" customHeight="1" x14ac:dyDescent="0.25">
      <c r="A2824" s="1565" t="s">
        <v>4631</v>
      </c>
      <c r="B2824" s="1566" t="s">
        <v>10109</v>
      </c>
      <c r="C2824" s="1565" t="s">
        <v>6</v>
      </c>
      <c r="D2824" s="1565">
        <v>65.55</v>
      </c>
      <c r="E2824" s="1565">
        <v>102</v>
      </c>
      <c r="F2824" s="1565" t="s">
        <v>6</v>
      </c>
      <c r="G2824" s="1565">
        <v>65.55</v>
      </c>
      <c r="H2824" s="1565">
        <v>102</v>
      </c>
      <c r="I2824" s="1565" t="s">
        <v>10110</v>
      </c>
      <c r="J2824" s="1566" t="s">
        <v>10111</v>
      </c>
      <c r="K2824" s="1554"/>
    </row>
    <row r="2825" spans="1:11" s="793" customFormat="1" ht="28.5" customHeight="1" x14ac:dyDescent="0.25">
      <c r="A2825" s="1565" t="s">
        <v>4633</v>
      </c>
      <c r="B2825" s="1566" t="s">
        <v>10112</v>
      </c>
      <c r="C2825" s="1565" t="s">
        <v>6</v>
      </c>
      <c r="D2825" s="1565">
        <v>81.73</v>
      </c>
      <c r="E2825" s="1565">
        <v>118.18</v>
      </c>
      <c r="F2825" s="1565" t="s">
        <v>6</v>
      </c>
      <c r="G2825" s="1565">
        <v>81.73</v>
      </c>
      <c r="H2825" s="1565">
        <v>118.18</v>
      </c>
      <c r="I2825" s="1565" t="s">
        <v>10110</v>
      </c>
      <c r="J2825" s="1566">
        <v>0</v>
      </c>
      <c r="K2825" s="1554"/>
    </row>
    <row r="2826" spans="1:11" s="793" customFormat="1" ht="28.5" customHeight="1" x14ac:dyDescent="0.25">
      <c r="A2826" s="1565" t="s">
        <v>4635</v>
      </c>
      <c r="B2826" s="1566" t="s">
        <v>10113</v>
      </c>
      <c r="C2826" s="1565" t="s">
        <v>6</v>
      </c>
      <c r="D2826" s="1565">
        <v>65.55</v>
      </c>
      <c r="E2826" s="1565">
        <v>174.9</v>
      </c>
      <c r="F2826" s="1565" t="s">
        <v>6</v>
      </c>
      <c r="G2826" s="1565">
        <v>65.55</v>
      </c>
      <c r="H2826" s="1565">
        <v>174.9</v>
      </c>
      <c r="I2826" s="1565" t="s">
        <v>10110</v>
      </c>
      <c r="J2826" s="1566">
        <v>0</v>
      </c>
      <c r="K2826" s="1554"/>
    </row>
    <row r="2827" spans="1:11" s="793" customFormat="1" ht="28.5" customHeight="1" x14ac:dyDescent="0.25">
      <c r="A2827" s="1565" t="s">
        <v>4637</v>
      </c>
      <c r="B2827" s="1566" t="s">
        <v>10114</v>
      </c>
      <c r="C2827" s="1565" t="s">
        <v>6</v>
      </c>
      <c r="D2827" s="1565">
        <v>81.73</v>
      </c>
      <c r="E2827" s="1565">
        <v>191.08</v>
      </c>
      <c r="F2827" s="1565" t="s">
        <v>6</v>
      </c>
      <c r="G2827" s="1565">
        <v>81.73</v>
      </c>
      <c r="H2827" s="1565">
        <v>191.08</v>
      </c>
      <c r="I2827" s="1565" t="s">
        <v>10110</v>
      </c>
      <c r="J2827" s="1566">
        <v>0</v>
      </c>
      <c r="K2827" s="1554"/>
    </row>
    <row r="2828" spans="1:11" s="793" customFormat="1" ht="28.5" customHeight="1" x14ac:dyDescent="0.25">
      <c r="A2828" s="1565" t="s">
        <v>4639</v>
      </c>
      <c r="B2828" s="1566" t="s">
        <v>10115</v>
      </c>
      <c r="C2828" s="1565" t="s">
        <v>6</v>
      </c>
      <c r="D2828" s="1565">
        <v>262.2</v>
      </c>
      <c r="E2828" s="1565">
        <v>321.73</v>
      </c>
      <c r="F2828" s="1565" t="s">
        <v>6</v>
      </c>
      <c r="G2828" s="1565">
        <v>262.2</v>
      </c>
      <c r="H2828" s="1565">
        <v>321.73</v>
      </c>
      <c r="I2828" s="1565" t="s">
        <v>10110</v>
      </c>
      <c r="J2828" s="1566">
        <v>0</v>
      </c>
      <c r="K2828" s="1554"/>
    </row>
    <row r="2829" spans="1:11" s="793" customFormat="1" ht="28.5" customHeight="1" x14ac:dyDescent="0.25">
      <c r="A2829" s="1565" t="s">
        <v>4641</v>
      </c>
      <c r="B2829" s="1566" t="s">
        <v>10116</v>
      </c>
      <c r="C2829" s="1565" t="s">
        <v>6</v>
      </c>
      <c r="D2829" s="1565">
        <v>326.94</v>
      </c>
      <c r="E2829" s="1565">
        <v>386.47</v>
      </c>
      <c r="F2829" s="1565" t="s">
        <v>6</v>
      </c>
      <c r="G2829" s="1565">
        <v>326.94</v>
      </c>
      <c r="H2829" s="1565">
        <v>386.47</v>
      </c>
      <c r="I2829" s="1565" t="s">
        <v>10110</v>
      </c>
      <c r="J2829" s="1566">
        <v>0</v>
      </c>
      <c r="K2829" s="1554"/>
    </row>
    <row r="2830" spans="1:11" s="793" customFormat="1" ht="28.5" customHeight="1" x14ac:dyDescent="0.25">
      <c r="A2830" s="1565" t="s">
        <v>4643</v>
      </c>
      <c r="B2830" s="1566" t="s">
        <v>10117</v>
      </c>
      <c r="C2830" s="1565" t="s">
        <v>6</v>
      </c>
      <c r="D2830" s="1565">
        <v>262.2</v>
      </c>
      <c r="E2830" s="1565">
        <v>444.45</v>
      </c>
      <c r="F2830" s="1565" t="s">
        <v>6</v>
      </c>
      <c r="G2830" s="1565">
        <v>262.2</v>
      </c>
      <c r="H2830" s="1565">
        <v>444.45</v>
      </c>
      <c r="I2830" s="1565" t="s">
        <v>10110</v>
      </c>
      <c r="J2830" s="1566">
        <v>0</v>
      </c>
      <c r="K2830" s="1554"/>
    </row>
    <row r="2831" spans="1:11" s="793" customFormat="1" ht="28.5" customHeight="1" x14ac:dyDescent="0.25">
      <c r="A2831" s="1565" t="s">
        <v>4645</v>
      </c>
      <c r="B2831" s="1566" t="s">
        <v>10118</v>
      </c>
      <c r="C2831" s="1565" t="s">
        <v>6</v>
      </c>
      <c r="D2831" s="1565">
        <v>326.94</v>
      </c>
      <c r="E2831" s="1565">
        <v>509.19</v>
      </c>
      <c r="F2831" s="1565" t="s">
        <v>6</v>
      </c>
      <c r="G2831" s="1565">
        <v>326.94</v>
      </c>
      <c r="H2831" s="1565">
        <v>509.19</v>
      </c>
      <c r="I2831" s="1565" t="s">
        <v>10110</v>
      </c>
      <c r="J2831" s="1566">
        <v>0</v>
      </c>
      <c r="K2831" s="1554"/>
    </row>
    <row r="2832" spans="1:11" s="793" customFormat="1" ht="28.5" customHeight="1" x14ac:dyDescent="0.25">
      <c r="A2832" s="1565" t="s">
        <v>4647</v>
      </c>
      <c r="B2832" s="1566" t="s">
        <v>4648</v>
      </c>
      <c r="C2832" s="1565" t="s">
        <v>906</v>
      </c>
      <c r="D2832" s="1565">
        <v>331.79</v>
      </c>
      <c r="E2832" s="1565">
        <v>331.79</v>
      </c>
      <c r="F2832" s="1565" t="s">
        <v>906</v>
      </c>
      <c r="G2832" s="1565">
        <v>331.79</v>
      </c>
      <c r="H2832" s="1565">
        <v>331.79</v>
      </c>
      <c r="I2832" s="1565" t="s">
        <v>10110</v>
      </c>
      <c r="J2832" s="1566">
        <v>0</v>
      </c>
      <c r="K2832" s="1554"/>
    </row>
    <row r="2833" spans="1:11" s="793" customFormat="1" ht="28.5" customHeight="1" x14ac:dyDescent="0.25">
      <c r="A2833" s="1565" t="s">
        <v>4649</v>
      </c>
      <c r="B2833" s="1566" t="s">
        <v>10119</v>
      </c>
      <c r="C2833" s="1565" t="s">
        <v>4651</v>
      </c>
      <c r="D2833" s="1565">
        <v>250.87</v>
      </c>
      <c r="E2833" s="1565">
        <v>250.87</v>
      </c>
      <c r="F2833" s="1565" t="s">
        <v>4652</v>
      </c>
      <c r="G2833" s="1565">
        <v>250.87</v>
      </c>
      <c r="H2833" s="1565">
        <v>250.87</v>
      </c>
      <c r="I2833" s="1565" t="s">
        <v>10110</v>
      </c>
      <c r="J2833" s="1566">
        <v>0</v>
      </c>
      <c r="K2833" s="1554"/>
    </row>
    <row r="2834" spans="1:11" s="793" customFormat="1" ht="28.5" customHeight="1" x14ac:dyDescent="0.25">
      <c r="A2834" s="1565" t="s">
        <v>4653</v>
      </c>
      <c r="B2834" s="1566" t="s">
        <v>10120</v>
      </c>
      <c r="C2834" s="1565" t="s">
        <v>4651</v>
      </c>
      <c r="D2834" s="1565">
        <v>27.51</v>
      </c>
      <c r="E2834" s="1565">
        <v>27.51</v>
      </c>
      <c r="F2834" s="1565" t="s">
        <v>4652</v>
      </c>
      <c r="G2834" s="1565">
        <v>27.51</v>
      </c>
      <c r="H2834" s="1565">
        <v>27.51</v>
      </c>
      <c r="I2834" s="1565" t="s">
        <v>10110</v>
      </c>
      <c r="J2834" s="1566">
        <v>0</v>
      </c>
      <c r="K2834" s="1554"/>
    </row>
    <row r="2835" spans="1:11" s="793" customFormat="1" ht="28.5" customHeight="1" x14ac:dyDescent="0.25">
      <c r="A2835" s="1565" t="s">
        <v>4655</v>
      </c>
      <c r="B2835" s="1566" t="s">
        <v>10121</v>
      </c>
      <c r="C2835" s="1565" t="s">
        <v>4651</v>
      </c>
      <c r="D2835" s="1565">
        <v>1327.17</v>
      </c>
      <c r="E2835" s="1565">
        <v>1327.17</v>
      </c>
      <c r="F2835" s="1565" t="s">
        <v>4652</v>
      </c>
      <c r="G2835" s="1565">
        <v>1327.17</v>
      </c>
      <c r="H2835" s="1565">
        <v>1327.17</v>
      </c>
      <c r="I2835" s="1565" t="s">
        <v>10110</v>
      </c>
      <c r="J2835" s="1566">
        <v>0</v>
      </c>
      <c r="K2835" s="1554"/>
    </row>
    <row r="2836" spans="1:11" s="793" customFormat="1" ht="28.5" customHeight="1" x14ac:dyDescent="0.25">
      <c r="A2836" s="1565" t="s">
        <v>4657</v>
      </c>
      <c r="B2836" s="1566" t="s">
        <v>10122</v>
      </c>
      <c r="C2836" s="1565" t="s">
        <v>4651</v>
      </c>
      <c r="D2836" s="1565">
        <v>1003.47</v>
      </c>
      <c r="E2836" s="1565">
        <v>1003.47</v>
      </c>
      <c r="F2836" s="1565" t="s">
        <v>4652</v>
      </c>
      <c r="G2836" s="1565">
        <v>1003.47</v>
      </c>
      <c r="H2836" s="1565">
        <v>1003.47</v>
      </c>
      <c r="I2836" s="1565" t="s">
        <v>10110</v>
      </c>
      <c r="J2836" s="1566">
        <v>0</v>
      </c>
      <c r="K2836" s="1554"/>
    </row>
    <row r="2837" spans="1:11" s="793" customFormat="1" ht="28.5" customHeight="1" x14ac:dyDescent="0.25">
      <c r="A2837" s="1565" t="s">
        <v>4659</v>
      </c>
      <c r="B2837" s="1566" t="s">
        <v>10123</v>
      </c>
      <c r="C2837" s="1565" t="s">
        <v>4651</v>
      </c>
      <c r="D2837" s="1565">
        <v>110.06</v>
      </c>
      <c r="E2837" s="1565">
        <v>110.06</v>
      </c>
      <c r="F2837" s="1565" t="s">
        <v>4652</v>
      </c>
      <c r="G2837" s="1565">
        <v>110.06</v>
      </c>
      <c r="H2837" s="1565">
        <v>110.06</v>
      </c>
      <c r="I2837" s="1565" t="s">
        <v>10110</v>
      </c>
      <c r="J2837" s="1566">
        <v>0</v>
      </c>
      <c r="K2837" s="1554"/>
    </row>
    <row r="2838" spans="1:11" s="793" customFormat="1" ht="28.5" customHeight="1" x14ac:dyDescent="0.25">
      <c r="A2838" s="1565" t="s">
        <v>4661</v>
      </c>
      <c r="B2838" s="1566" t="s">
        <v>4662</v>
      </c>
      <c r="C2838" s="1565" t="s">
        <v>1331</v>
      </c>
      <c r="D2838" s="1565">
        <v>890.17</v>
      </c>
      <c r="E2838" s="1565">
        <v>890.17</v>
      </c>
      <c r="F2838" s="1565" t="s">
        <v>21</v>
      </c>
      <c r="G2838" s="1565">
        <v>95.78</v>
      </c>
      <c r="H2838" s="1565">
        <v>95.78</v>
      </c>
      <c r="I2838" s="1565" t="s">
        <v>10110</v>
      </c>
      <c r="J2838" s="1566">
        <v>0</v>
      </c>
      <c r="K2838" s="1554"/>
    </row>
    <row r="2839" spans="1:11" s="793" customFormat="1" ht="28.5" customHeight="1" x14ac:dyDescent="0.25">
      <c r="A2839" s="1565" t="s">
        <v>4663</v>
      </c>
      <c r="B2839" s="1566" t="s">
        <v>4664</v>
      </c>
      <c r="C2839" s="1565" t="s">
        <v>1331</v>
      </c>
      <c r="D2839" s="1565">
        <v>1416.19</v>
      </c>
      <c r="E2839" s="1565">
        <v>1416.19</v>
      </c>
      <c r="F2839" s="1565" t="s">
        <v>21</v>
      </c>
      <c r="G2839" s="1565">
        <v>152.38</v>
      </c>
      <c r="H2839" s="1565">
        <v>152.38</v>
      </c>
      <c r="I2839" s="1565" t="s">
        <v>10110</v>
      </c>
      <c r="J2839" s="1566">
        <v>0</v>
      </c>
      <c r="K2839" s="1554"/>
    </row>
    <row r="2840" spans="1:11" s="793" customFormat="1" ht="28.5" customHeight="1" x14ac:dyDescent="0.25">
      <c r="A2840" s="1565" t="s">
        <v>4665</v>
      </c>
      <c r="B2840" s="1566" t="s">
        <v>4666</v>
      </c>
      <c r="C2840" s="1565" t="s">
        <v>1331</v>
      </c>
      <c r="D2840" s="1565">
        <v>1691.33</v>
      </c>
      <c r="E2840" s="1565">
        <v>1691.33</v>
      </c>
      <c r="F2840" s="1565" t="s">
        <v>21</v>
      </c>
      <c r="G2840" s="1565">
        <v>181.99</v>
      </c>
      <c r="H2840" s="1565">
        <v>181.99</v>
      </c>
      <c r="I2840" s="1565" t="s">
        <v>10110</v>
      </c>
      <c r="J2840" s="1566">
        <v>0</v>
      </c>
      <c r="K2840" s="1554"/>
    </row>
    <row r="2841" spans="1:11" s="793" customFormat="1" ht="28.5" customHeight="1" x14ac:dyDescent="0.25">
      <c r="A2841" s="1565" t="s">
        <v>4667</v>
      </c>
      <c r="B2841" s="1566" t="s">
        <v>4668</v>
      </c>
      <c r="C2841" s="1565" t="s">
        <v>906</v>
      </c>
      <c r="D2841" s="1565">
        <v>1173.4100000000001</v>
      </c>
      <c r="E2841" s="1565">
        <v>1225.3800000000001</v>
      </c>
      <c r="F2841" s="1565" t="s">
        <v>906</v>
      </c>
      <c r="G2841" s="1565">
        <v>1173.4100000000001</v>
      </c>
      <c r="H2841" s="1565">
        <v>1225.3800000000001</v>
      </c>
      <c r="I2841" s="1565">
        <v>0</v>
      </c>
      <c r="J2841" s="1566">
        <v>0</v>
      </c>
      <c r="K2841" s="1554"/>
    </row>
    <row r="2842" spans="1:11" s="793" customFormat="1" ht="28.5" customHeight="1" x14ac:dyDescent="0.25">
      <c r="A2842" s="1565" t="s">
        <v>4669</v>
      </c>
      <c r="B2842" s="1566" t="s">
        <v>10124</v>
      </c>
      <c r="C2842" s="1565" t="s">
        <v>1268</v>
      </c>
      <c r="D2842" s="1565">
        <v>1578.04</v>
      </c>
      <c r="E2842" s="1565">
        <v>1578.04</v>
      </c>
      <c r="F2842" s="1565" t="s">
        <v>22</v>
      </c>
      <c r="G2842" s="1565">
        <v>557.28</v>
      </c>
      <c r="H2842" s="1565">
        <v>557.28</v>
      </c>
      <c r="I2842" s="1565" t="s">
        <v>10125</v>
      </c>
      <c r="J2842" s="1566">
        <v>0</v>
      </c>
      <c r="K2842" s="1554"/>
    </row>
    <row r="2843" spans="1:11" s="793" customFormat="1" ht="28.5" customHeight="1" x14ac:dyDescent="0.25">
      <c r="A2843" s="1565" t="s">
        <v>4671</v>
      </c>
      <c r="B2843" s="1566" t="s">
        <v>4672</v>
      </c>
      <c r="C2843" s="1565" t="s">
        <v>1268</v>
      </c>
      <c r="D2843" s="1565">
        <v>971.1</v>
      </c>
      <c r="E2843" s="1565">
        <v>971.1</v>
      </c>
      <c r="F2843" s="1565" t="s">
        <v>22</v>
      </c>
      <c r="G2843" s="1565">
        <v>342.94</v>
      </c>
      <c r="H2843" s="1565">
        <v>342.94</v>
      </c>
      <c r="I2843" s="1565" t="s">
        <v>10125</v>
      </c>
      <c r="J2843" s="1566">
        <v>0</v>
      </c>
      <c r="K2843" s="1554"/>
    </row>
    <row r="2844" spans="1:11" s="793" customFormat="1" ht="28.5" customHeight="1" x14ac:dyDescent="0.25">
      <c r="A2844" s="1565" t="s">
        <v>4673</v>
      </c>
      <c r="B2844" s="1566" t="s">
        <v>10126</v>
      </c>
      <c r="C2844" s="1565" t="s">
        <v>1268</v>
      </c>
      <c r="D2844" s="1565">
        <v>2343.59</v>
      </c>
      <c r="E2844" s="1565">
        <v>2343.59</v>
      </c>
      <c r="F2844" s="1565" t="s">
        <v>22</v>
      </c>
      <c r="G2844" s="1565">
        <v>827.63</v>
      </c>
      <c r="H2844" s="1565">
        <v>827.63</v>
      </c>
      <c r="I2844" s="1565" t="s">
        <v>10127</v>
      </c>
      <c r="J2844" s="1566">
        <v>0</v>
      </c>
      <c r="K2844" s="1554"/>
    </row>
    <row r="2845" spans="1:11" s="793" customFormat="1" ht="28.5" customHeight="1" x14ac:dyDescent="0.25">
      <c r="A2845" s="1565" t="s">
        <v>4675</v>
      </c>
      <c r="B2845" s="1566" t="s">
        <v>10128</v>
      </c>
      <c r="C2845" s="1565" t="s">
        <v>1268</v>
      </c>
      <c r="D2845" s="1565">
        <v>1566.71</v>
      </c>
      <c r="E2845" s="1565">
        <v>1566.71</v>
      </c>
      <c r="F2845" s="1565" t="s">
        <v>22</v>
      </c>
      <c r="G2845" s="1565">
        <v>553.28</v>
      </c>
      <c r="H2845" s="1565">
        <v>553.28</v>
      </c>
      <c r="I2845" s="1565" t="s">
        <v>10129</v>
      </c>
      <c r="J2845" s="1566">
        <v>0</v>
      </c>
      <c r="K2845" s="1554"/>
    </row>
    <row r="2846" spans="1:11" s="793" customFormat="1" ht="28.5" customHeight="1" x14ac:dyDescent="0.25">
      <c r="A2846" s="1565" t="s">
        <v>4677</v>
      </c>
      <c r="B2846" s="1566" t="s">
        <v>10130</v>
      </c>
      <c r="C2846" s="1565" t="s">
        <v>1268</v>
      </c>
      <c r="D2846" s="1565">
        <v>1851.56</v>
      </c>
      <c r="E2846" s="1565">
        <v>1851.56</v>
      </c>
      <c r="F2846" s="1565" t="s">
        <v>22</v>
      </c>
      <c r="G2846" s="1565">
        <v>653.87</v>
      </c>
      <c r="H2846" s="1565">
        <v>653.87</v>
      </c>
      <c r="I2846" s="1565" t="s">
        <v>10129</v>
      </c>
      <c r="J2846" s="1566">
        <v>0</v>
      </c>
      <c r="K2846" s="1554"/>
    </row>
    <row r="2847" spans="1:11" s="793" customFormat="1" ht="28.5" customHeight="1" x14ac:dyDescent="0.25">
      <c r="A2847" s="1565" t="s">
        <v>4679</v>
      </c>
      <c r="B2847" s="1566" t="s">
        <v>10131</v>
      </c>
      <c r="C2847" s="1565" t="s">
        <v>6</v>
      </c>
      <c r="D2847" s="1565">
        <v>202.31</v>
      </c>
      <c r="E2847" s="1565">
        <v>264.99</v>
      </c>
      <c r="F2847" s="1565" t="s">
        <v>6</v>
      </c>
      <c r="G2847" s="1565">
        <v>202.31</v>
      </c>
      <c r="H2847" s="1565">
        <v>264.99</v>
      </c>
      <c r="I2847" s="1565" t="s">
        <v>10132</v>
      </c>
      <c r="J2847" s="1566">
        <v>0</v>
      </c>
      <c r="K2847" s="1554"/>
    </row>
    <row r="2848" spans="1:11" s="793" customFormat="1" ht="28.5" customHeight="1" x14ac:dyDescent="0.25">
      <c r="A2848" s="1565" t="s">
        <v>4681</v>
      </c>
      <c r="B2848" s="1566" t="s">
        <v>4682</v>
      </c>
      <c r="C2848" s="1565" t="s">
        <v>1331</v>
      </c>
      <c r="D2848" s="1565">
        <v>1587.38</v>
      </c>
      <c r="E2848" s="1565">
        <v>2403.85</v>
      </c>
      <c r="F2848" s="1565" t="s">
        <v>21</v>
      </c>
      <c r="G2848" s="1565">
        <v>170.8</v>
      </c>
      <c r="H2848" s="1565">
        <v>258.64999999999998</v>
      </c>
      <c r="I2848" s="1565" t="s">
        <v>10133</v>
      </c>
      <c r="J2848" s="1566">
        <v>0</v>
      </c>
      <c r="K2848" s="1554"/>
    </row>
    <row r="2849" spans="1:11" s="793" customFormat="1" ht="28.5" customHeight="1" x14ac:dyDescent="0.25">
      <c r="A2849" s="1565" t="s">
        <v>4683</v>
      </c>
      <c r="B2849" s="1566" t="s">
        <v>4684</v>
      </c>
      <c r="C2849" s="1565" t="s">
        <v>1331</v>
      </c>
      <c r="D2849" s="1565">
        <v>1587.38</v>
      </c>
      <c r="E2849" s="1565">
        <v>4124.5</v>
      </c>
      <c r="F2849" s="1565" t="s">
        <v>21</v>
      </c>
      <c r="G2849" s="1565">
        <v>170.8</v>
      </c>
      <c r="H2849" s="1565">
        <v>443.8</v>
      </c>
      <c r="I2849" s="1565" t="s">
        <v>10133</v>
      </c>
      <c r="J2849" s="1566">
        <v>0</v>
      </c>
      <c r="K2849" s="1554"/>
    </row>
    <row r="2850" spans="1:11" s="793" customFormat="1" ht="28.5" customHeight="1" x14ac:dyDescent="0.25">
      <c r="A2850" s="1565" t="s">
        <v>4685</v>
      </c>
      <c r="B2850" s="1566" t="s">
        <v>4686</v>
      </c>
      <c r="C2850" s="1565" t="s">
        <v>1331</v>
      </c>
      <c r="D2850" s="1565">
        <v>1587.38</v>
      </c>
      <c r="E2850" s="1565">
        <v>4477.62</v>
      </c>
      <c r="F2850" s="1565" t="s">
        <v>21</v>
      </c>
      <c r="G2850" s="1565">
        <v>170.8</v>
      </c>
      <c r="H2850" s="1565">
        <v>481.79</v>
      </c>
      <c r="I2850" s="1565" t="s">
        <v>10133</v>
      </c>
      <c r="J2850" s="1566">
        <v>0</v>
      </c>
      <c r="K2850" s="1554"/>
    </row>
    <row r="2851" spans="1:11" s="793" customFormat="1" ht="28.5" customHeight="1" x14ac:dyDescent="0.25">
      <c r="A2851" s="1565" t="s">
        <v>4687</v>
      </c>
      <c r="B2851" s="1566" t="s">
        <v>4688</v>
      </c>
      <c r="C2851" s="1565" t="s">
        <v>1331</v>
      </c>
      <c r="D2851" s="1565">
        <v>1904.85</v>
      </c>
      <c r="E2851" s="1565">
        <v>2533.54</v>
      </c>
      <c r="F2851" s="1565" t="s">
        <v>21</v>
      </c>
      <c r="G2851" s="1565">
        <v>204.96</v>
      </c>
      <c r="H2851" s="1565">
        <v>272.61</v>
      </c>
      <c r="I2851" s="1565" t="s">
        <v>10133</v>
      </c>
      <c r="J2851" s="1566">
        <v>0</v>
      </c>
      <c r="K2851" s="1554"/>
    </row>
    <row r="2852" spans="1:11" s="793" customFormat="1" ht="28.5" customHeight="1" x14ac:dyDescent="0.25">
      <c r="A2852" s="1565" t="s">
        <v>4689</v>
      </c>
      <c r="B2852" s="1566" t="s">
        <v>4690</v>
      </c>
      <c r="C2852" s="1565" t="s">
        <v>1331</v>
      </c>
      <c r="D2852" s="1565">
        <v>1904.85</v>
      </c>
      <c r="E2852" s="1565">
        <v>3857.09</v>
      </c>
      <c r="F2852" s="1565" t="s">
        <v>21</v>
      </c>
      <c r="G2852" s="1565">
        <v>204.96</v>
      </c>
      <c r="H2852" s="1565">
        <v>415.02</v>
      </c>
      <c r="I2852" s="1565" t="s">
        <v>10133</v>
      </c>
      <c r="J2852" s="1566">
        <v>0</v>
      </c>
      <c r="K2852" s="1554"/>
    </row>
    <row r="2853" spans="1:11" s="793" customFormat="1" ht="28.5" customHeight="1" x14ac:dyDescent="0.25">
      <c r="A2853" s="1565" t="s">
        <v>43</v>
      </c>
      <c r="B2853" s="1566" t="s">
        <v>4691</v>
      </c>
      <c r="C2853" s="1565" t="s">
        <v>1331</v>
      </c>
      <c r="D2853" s="1565">
        <v>1904.85</v>
      </c>
      <c r="E2853" s="1565">
        <v>5676.02</v>
      </c>
      <c r="F2853" s="1565" t="s">
        <v>21</v>
      </c>
      <c r="G2853" s="1565">
        <v>204.96</v>
      </c>
      <c r="H2853" s="1565">
        <v>610.74</v>
      </c>
      <c r="I2853" s="1565" t="s">
        <v>10133</v>
      </c>
      <c r="J2853" s="1566">
        <v>0</v>
      </c>
      <c r="K2853" s="1554"/>
    </row>
    <row r="2854" spans="1:11" s="793" customFormat="1" ht="28.5" customHeight="1" x14ac:dyDescent="0.25">
      <c r="A2854" s="1565" t="s">
        <v>4692</v>
      </c>
      <c r="B2854" s="1566" t="s">
        <v>10134</v>
      </c>
      <c r="C2854" s="1565" t="s">
        <v>1331</v>
      </c>
      <c r="D2854" s="1565">
        <v>2116.5</v>
      </c>
      <c r="E2854" s="1565">
        <v>3061.58</v>
      </c>
      <c r="F2854" s="1565" t="s">
        <v>21</v>
      </c>
      <c r="G2854" s="1565">
        <v>227.74</v>
      </c>
      <c r="H2854" s="1565">
        <v>329.43</v>
      </c>
      <c r="I2854" s="1565" t="s">
        <v>10133</v>
      </c>
      <c r="J2854" s="1566">
        <v>0</v>
      </c>
      <c r="K2854" s="1554"/>
    </row>
    <row r="2855" spans="1:11" s="793" customFormat="1" ht="28.5" customHeight="1" x14ac:dyDescent="0.25">
      <c r="A2855" s="1565" t="s">
        <v>4694</v>
      </c>
      <c r="B2855" s="1566" t="s">
        <v>10135</v>
      </c>
      <c r="C2855" s="1565" t="s">
        <v>1331</v>
      </c>
      <c r="D2855" s="1565">
        <v>2116.5</v>
      </c>
      <c r="E2855" s="1565">
        <v>5044.8599999999997</v>
      </c>
      <c r="F2855" s="1565" t="s">
        <v>21</v>
      </c>
      <c r="G2855" s="1565">
        <v>227.74</v>
      </c>
      <c r="H2855" s="1565">
        <v>542.83000000000004</v>
      </c>
      <c r="I2855" s="1565" t="s">
        <v>10133</v>
      </c>
      <c r="J2855" s="1566">
        <v>0</v>
      </c>
      <c r="K2855" s="1554"/>
    </row>
    <row r="2856" spans="1:11" s="793" customFormat="1" ht="28.5" customHeight="1" x14ac:dyDescent="0.25">
      <c r="A2856" s="1565" t="s">
        <v>4696</v>
      </c>
      <c r="B2856" s="1566" t="s">
        <v>10136</v>
      </c>
      <c r="C2856" s="1565" t="s">
        <v>1331</v>
      </c>
      <c r="D2856" s="1565">
        <v>2116.5</v>
      </c>
      <c r="E2856" s="1565">
        <v>6450.94</v>
      </c>
      <c r="F2856" s="1565" t="s">
        <v>21</v>
      </c>
      <c r="G2856" s="1565">
        <v>227.74</v>
      </c>
      <c r="H2856" s="1565">
        <v>694.12</v>
      </c>
      <c r="I2856" s="1565" t="s">
        <v>10133</v>
      </c>
      <c r="J2856" s="1566">
        <v>0</v>
      </c>
      <c r="K2856" s="1554"/>
    </row>
    <row r="2857" spans="1:11" s="793" customFormat="1" ht="28.5" customHeight="1" x14ac:dyDescent="0.25">
      <c r="A2857" s="1565" t="s">
        <v>4698</v>
      </c>
      <c r="B2857" s="1566" t="s">
        <v>4699</v>
      </c>
      <c r="C2857" s="1565" t="s">
        <v>1268</v>
      </c>
      <c r="D2857" s="1565">
        <v>809.25</v>
      </c>
      <c r="E2857" s="1565">
        <v>4940.25</v>
      </c>
      <c r="F2857" s="1565" t="s">
        <v>22</v>
      </c>
      <c r="G2857" s="1565">
        <v>285.77999999999997</v>
      </c>
      <c r="H2857" s="1565">
        <v>1744.63</v>
      </c>
      <c r="I2857" s="1565" t="s">
        <v>10127</v>
      </c>
      <c r="J2857" s="1566">
        <v>0</v>
      </c>
      <c r="K2857" s="1554"/>
    </row>
    <row r="2858" spans="1:11" s="793" customFormat="1" ht="28.5" customHeight="1" x14ac:dyDescent="0.25">
      <c r="A2858" s="1565" t="s">
        <v>4700</v>
      </c>
      <c r="B2858" s="1566" t="s">
        <v>10137</v>
      </c>
      <c r="C2858" s="1565" t="s">
        <v>1268</v>
      </c>
      <c r="D2858" s="1565">
        <v>1618.5</v>
      </c>
      <c r="E2858" s="1565">
        <v>6235.5</v>
      </c>
      <c r="F2858" s="1565" t="s">
        <v>22</v>
      </c>
      <c r="G2858" s="1565">
        <v>571.57000000000005</v>
      </c>
      <c r="H2858" s="1565">
        <v>2202.0500000000002</v>
      </c>
      <c r="I2858" s="1565" t="s">
        <v>10138</v>
      </c>
      <c r="J2858" s="1566">
        <v>0</v>
      </c>
      <c r="K2858" s="1554"/>
    </row>
    <row r="2859" spans="1:11" s="793" customFormat="1" ht="28.5" customHeight="1" x14ac:dyDescent="0.25">
      <c r="A2859" s="1565" t="s">
        <v>4702</v>
      </c>
      <c r="B2859" s="1566" t="s">
        <v>10139</v>
      </c>
      <c r="C2859" s="1565" t="s">
        <v>1268</v>
      </c>
      <c r="D2859" s="1565">
        <v>1618.5</v>
      </c>
      <c r="E2859" s="1565">
        <v>3465.3</v>
      </c>
      <c r="F2859" s="1565" t="s">
        <v>22</v>
      </c>
      <c r="G2859" s="1565">
        <v>571.57000000000005</v>
      </c>
      <c r="H2859" s="1565">
        <v>1223.76</v>
      </c>
      <c r="I2859" s="1565" t="s">
        <v>10138</v>
      </c>
      <c r="J2859" s="1566">
        <v>0</v>
      </c>
      <c r="K2859" s="1554"/>
    </row>
    <row r="2860" spans="1:11" s="793" customFormat="1" ht="28.5" customHeight="1" x14ac:dyDescent="0.25">
      <c r="A2860" s="1565" t="s">
        <v>4704</v>
      </c>
      <c r="B2860" s="1566" t="s">
        <v>4705</v>
      </c>
      <c r="C2860" s="1565" t="s">
        <v>1268</v>
      </c>
      <c r="D2860" s="1565">
        <v>1618.5</v>
      </c>
      <c r="E2860" s="1565">
        <v>5749.5</v>
      </c>
      <c r="F2860" s="1565" t="s">
        <v>22</v>
      </c>
      <c r="G2860" s="1565">
        <v>571.57000000000005</v>
      </c>
      <c r="H2860" s="1565">
        <v>2030.42</v>
      </c>
      <c r="I2860" s="1565" t="s">
        <v>10138</v>
      </c>
      <c r="J2860" s="1566">
        <v>0</v>
      </c>
      <c r="K2860" s="1554"/>
    </row>
    <row r="2861" spans="1:11" s="793" customFormat="1" ht="28.5" customHeight="1" x14ac:dyDescent="0.25">
      <c r="A2861" s="1565" t="s">
        <v>4706</v>
      </c>
      <c r="B2861" s="1566" t="s">
        <v>4707</v>
      </c>
      <c r="C2861" s="1565" t="s">
        <v>1268</v>
      </c>
      <c r="D2861" s="1565">
        <v>1213.8800000000001</v>
      </c>
      <c r="E2861" s="1565">
        <v>6073.88</v>
      </c>
      <c r="F2861" s="1565" t="s">
        <v>22</v>
      </c>
      <c r="G2861" s="1565">
        <v>428.68</v>
      </c>
      <c r="H2861" s="1565">
        <v>2144.9699999999998</v>
      </c>
      <c r="I2861" s="1565" t="s">
        <v>10138</v>
      </c>
      <c r="J2861" s="1566">
        <v>0</v>
      </c>
      <c r="K2861" s="1554"/>
    </row>
    <row r="2862" spans="1:11" s="793" customFormat="1" ht="28.5" customHeight="1" x14ac:dyDescent="0.25">
      <c r="A2862" s="1565" t="s">
        <v>4708</v>
      </c>
      <c r="B2862" s="1566" t="s">
        <v>10140</v>
      </c>
      <c r="C2862" s="1565" t="s">
        <v>1268</v>
      </c>
      <c r="D2862" s="1565">
        <v>2925.75</v>
      </c>
      <c r="E2862" s="1565">
        <v>4772.55</v>
      </c>
      <c r="F2862" s="1565" t="s">
        <v>22</v>
      </c>
      <c r="G2862" s="1565">
        <v>1033.22</v>
      </c>
      <c r="H2862" s="1565">
        <v>1685.41</v>
      </c>
      <c r="I2862" s="1565" t="s">
        <v>10138</v>
      </c>
      <c r="J2862" s="1566">
        <v>0</v>
      </c>
      <c r="K2862" s="1554"/>
    </row>
    <row r="2863" spans="1:11" s="793" customFormat="1" ht="28.5" customHeight="1" x14ac:dyDescent="0.25">
      <c r="A2863" s="1565" t="s">
        <v>4710</v>
      </c>
      <c r="B2863" s="1566" t="s">
        <v>4711</v>
      </c>
      <c r="C2863" s="1565" t="s">
        <v>1268</v>
      </c>
      <c r="D2863" s="1565">
        <v>2925.75</v>
      </c>
      <c r="E2863" s="1565">
        <v>7056.75</v>
      </c>
      <c r="F2863" s="1565" t="s">
        <v>22</v>
      </c>
      <c r="G2863" s="1565">
        <v>1033.22</v>
      </c>
      <c r="H2863" s="1565">
        <v>2492.0700000000002</v>
      </c>
      <c r="I2863" s="1565" t="s">
        <v>10127</v>
      </c>
      <c r="J2863" s="1566">
        <v>0</v>
      </c>
      <c r="K2863" s="1554"/>
    </row>
    <row r="2864" spans="1:11" s="793" customFormat="1" ht="28.5" customHeight="1" x14ac:dyDescent="0.25">
      <c r="A2864" s="1565" t="s">
        <v>4712</v>
      </c>
      <c r="B2864" s="1566" t="s">
        <v>4713</v>
      </c>
      <c r="C2864" s="1565" t="s">
        <v>1268</v>
      </c>
      <c r="D2864" s="1565">
        <v>2396.63</v>
      </c>
      <c r="E2864" s="1565">
        <v>7256.63</v>
      </c>
      <c r="F2864" s="1565" t="s">
        <v>22</v>
      </c>
      <c r="G2864" s="1565">
        <v>846.36</v>
      </c>
      <c r="H2864" s="1565">
        <v>2562.66</v>
      </c>
      <c r="I2864" s="1565" t="s">
        <v>10138</v>
      </c>
      <c r="J2864" s="1566">
        <v>0</v>
      </c>
      <c r="K2864" s="1554"/>
    </row>
    <row r="2865" spans="1:11" s="793" customFormat="1" ht="28.5" customHeight="1" x14ac:dyDescent="0.25">
      <c r="A2865" s="1565" t="s">
        <v>4714</v>
      </c>
      <c r="B2865" s="1566" t="s">
        <v>4715</v>
      </c>
      <c r="C2865" s="1565" t="s">
        <v>1268</v>
      </c>
      <c r="D2865" s="1565">
        <v>2023.13</v>
      </c>
      <c r="E2865" s="1565">
        <v>6883.13</v>
      </c>
      <c r="F2865" s="1565" t="s">
        <v>22</v>
      </c>
      <c r="G2865" s="1565">
        <v>714.46</v>
      </c>
      <c r="H2865" s="1565">
        <v>2430.75</v>
      </c>
      <c r="I2865" s="1565" t="s">
        <v>10138</v>
      </c>
      <c r="J2865" s="1566">
        <v>0</v>
      </c>
      <c r="K2865" s="1554"/>
    </row>
    <row r="2866" spans="1:11" s="793" customFormat="1" ht="28.5" customHeight="1" x14ac:dyDescent="0.25">
      <c r="A2866" s="1565" t="s">
        <v>4716</v>
      </c>
      <c r="B2866" s="1566" t="s">
        <v>4717</v>
      </c>
      <c r="C2866" s="1565" t="s">
        <v>1268</v>
      </c>
      <c r="D2866" s="1565">
        <v>3548.25</v>
      </c>
      <c r="E2866" s="1565">
        <v>8408.25</v>
      </c>
      <c r="F2866" s="1565" t="s">
        <v>22</v>
      </c>
      <c r="G2866" s="1565">
        <v>1253.05</v>
      </c>
      <c r="H2866" s="1565">
        <v>2969.35</v>
      </c>
      <c r="I2866" s="1565" t="s">
        <v>10138</v>
      </c>
      <c r="J2866" s="1566">
        <v>0</v>
      </c>
      <c r="K2866" s="1554"/>
    </row>
    <row r="2867" spans="1:11" s="793" customFormat="1" ht="28.5" customHeight="1" x14ac:dyDescent="0.25">
      <c r="A2867" s="1565" t="s">
        <v>4718</v>
      </c>
      <c r="B2867" s="1566" t="s">
        <v>4719</v>
      </c>
      <c r="C2867" s="1565" t="s">
        <v>1268</v>
      </c>
      <c r="D2867" s="1565">
        <v>1747.98</v>
      </c>
      <c r="E2867" s="1565">
        <v>3594.78</v>
      </c>
      <c r="F2867" s="1565" t="s">
        <v>22</v>
      </c>
      <c r="G2867" s="1565">
        <v>617.29</v>
      </c>
      <c r="H2867" s="1565">
        <v>1269.49</v>
      </c>
      <c r="I2867" s="1565" t="s">
        <v>10110</v>
      </c>
      <c r="J2867" s="1566">
        <v>0</v>
      </c>
      <c r="K2867" s="1554"/>
    </row>
    <row r="2868" spans="1:11" s="793" customFormat="1" ht="28.5" customHeight="1" x14ac:dyDescent="0.25">
      <c r="A2868" s="1565" t="s">
        <v>4720</v>
      </c>
      <c r="B2868" s="1566" t="s">
        <v>4721</v>
      </c>
      <c r="C2868" s="1565" t="s">
        <v>1268</v>
      </c>
      <c r="D2868" s="1565">
        <v>1739.89</v>
      </c>
      <c r="E2868" s="1565">
        <v>5870.89</v>
      </c>
      <c r="F2868" s="1565" t="s">
        <v>22</v>
      </c>
      <c r="G2868" s="1565">
        <v>614.44000000000005</v>
      </c>
      <c r="H2868" s="1565">
        <v>2073.29</v>
      </c>
      <c r="I2868" s="1565" t="s">
        <v>10110</v>
      </c>
      <c r="J2868" s="1566">
        <v>0</v>
      </c>
      <c r="K2868" s="1554"/>
    </row>
    <row r="2869" spans="1:11" s="793" customFormat="1" ht="28.5" customHeight="1" x14ac:dyDescent="0.25">
      <c r="A2869" s="1565" t="s">
        <v>4722</v>
      </c>
      <c r="B2869" s="1566" t="s">
        <v>4723</v>
      </c>
      <c r="C2869" s="1565" t="s">
        <v>1268</v>
      </c>
      <c r="D2869" s="1565">
        <v>211.65</v>
      </c>
      <c r="E2869" s="1565">
        <v>211.65</v>
      </c>
      <c r="F2869" s="1565" t="s">
        <v>22</v>
      </c>
      <c r="G2869" s="1565">
        <v>74.739999999999995</v>
      </c>
      <c r="H2869" s="1565">
        <v>74.739999999999995</v>
      </c>
      <c r="I2869" s="1565" t="s">
        <v>10110</v>
      </c>
      <c r="J2869" s="1566">
        <v>0</v>
      </c>
      <c r="K2869" s="1554"/>
    </row>
    <row r="2870" spans="1:11" s="793" customFormat="1" ht="28.5" customHeight="1" x14ac:dyDescent="0.25">
      <c r="A2870" s="1565" t="s">
        <v>4724</v>
      </c>
      <c r="B2870" s="1566" t="s">
        <v>4725</v>
      </c>
      <c r="C2870" s="1565" t="s">
        <v>1268</v>
      </c>
      <c r="D2870" s="1565">
        <v>1618.5</v>
      </c>
      <c r="E2870" s="1565">
        <v>1618.5</v>
      </c>
      <c r="F2870" s="1565" t="s">
        <v>22</v>
      </c>
      <c r="G2870" s="1565">
        <v>571.57000000000005</v>
      </c>
      <c r="H2870" s="1565">
        <v>571.57000000000005</v>
      </c>
      <c r="I2870" s="1565" t="s">
        <v>10110</v>
      </c>
      <c r="J2870" s="1566">
        <v>0</v>
      </c>
      <c r="K2870" s="1554"/>
    </row>
    <row r="2871" spans="1:11" s="793" customFormat="1" ht="28.5" customHeight="1" x14ac:dyDescent="0.25">
      <c r="A2871" s="1565" t="s">
        <v>4726</v>
      </c>
      <c r="B2871" s="1566" t="s">
        <v>10141</v>
      </c>
      <c r="C2871" s="1565" t="s">
        <v>1331</v>
      </c>
      <c r="D2871" s="1565">
        <v>809.25</v>
      </c>
      <c r="E2871" s="1565">
        <v>1691.34</v>
      </c>
      <c r="F2871" s="1565" t="s">
        <v>21</v>
      </c>
      <c r="G2871" s="1565">
        <v>87.08</v>
      </c>
      <c r="H2871" s="1565">
        <v>181.99</v>
      </c>
      <c r="I2871" s="1565" t="s">
        <v>10125</v>
      </c>
      <c r="J2871" s="1566">
        <v>0</v>
      </c>
      <c r="K2871" s="1554"/>
    </row>
    <row r="2872" spans="1:11" s="793" customFormat="1" ht="28.5" customHeight="1" x14ac:dyDescent="0.25">
      <c r="A2872" s="1565" t="s">
        <v>4728</v>
      </c>
      <c r="B2872" s="1566" t="s">
        <v>10142</v>
      </c>
      <c r="C2872" s="1565" t="s">
        <v>1331</v>
      </c>
      <c r="D2872" s="1565">
        <v>2023.13</v>
      </c>
      <c r="E2872" s="1565">
        <v>2097.9699999999998</v>
      </c>
      <c r="F2872" s="1565" t="s">
        <v>21</v>
      </c>
      <c r="G2872" s="1565">
        <v>217.69</v>
      </c>
      <c r="H2872" s="1565">
        <v>225.74</v>
      </c>
      <c r="I2872" s="1565" t="s">
        <v>10125</v>
      </c>
      <c r="J2872" s="1566">
        <v>0</v>
      </c>
      <c r="K2872" s="1554"/>
    </row>
    <row r="2873" spans="1:11" s="793" customFormat="1" ht="28.5" customHeight="1" x14ac:dyDescent="0.25">
      <c r="A2873" s="1565" t="s">
        <v>4730</v>
      </c>
      <c r="B2873" s="1566" t="s">
        <v>4731</v>
      </c>
      <c r="C2873" s="1565" t="s">
        <v>1331</v>
      </c>
      <c r="D2873" s="1565">
        <v>1618.5</v>
      </c>
      <c r="E2873" s="1565">
        <v>3441.34</v>
      </c>
      <c r="F2873" s="1565" t="s">
        <v>21</v>
      </c>
      <c r="G2873" s="1565">
        <v>174.15</v>
      </c>
      <c r="H2873" s="1565">
        <v>370.29</v>
      </c>
      <c r="I2873" s="1565" t="s">
        <v>10125</v>
      </c>
      <c r="J2873" s="1566">
        <v>0</v>
      </c>
      <c r="K2873" s="1554"/>
    </row>
    <row r="2874" spans="1:11" s="793" customFormat="1" ht="28.5" customHeight="1" x14ac:dyDescent="0.25">
      <c r="A2874" s="1565" t="s">
        <v>4732</v>
      </c>
      <c r="B2874" s="1566" t="s">
        <v>4733</v>
      </c>
      <c r="C2874" s="1565" t="s">
        <v>1331</v>
      </c>
      <c r="D2874" s="1565">
        <v>809.25</v>
      </c>
      <c r="E2874" s="1565">
        <v>4555.16</v>
      </c>
      <c r="F2874" s="1565" t="s">
        <v>21</v>
      </c>
      <c r="G2874" s="1565">
        <v>87.08</v>
      </c>
      <c r="H2874" s="1565">
        <v>490.13</v>
      </c>
      <c r="I2874" s="1565" t="s">
        <v>10143</v>
      </c>
      <c r="J2874" s="1566">
        <v>0</v>
      </c>
      <c r="K2874" s="1554"/>
    </row>
    <row r="2875" spans="1:11" s="793" customFormat="1" ht="28.5" customHeight="1" x14ac:dyDescent="0.25">
      <c r="A2875" s="1565" t="s">
        <v>4734</v>
      </c>
      <c r="B2875" s="1566" t="s">
        <v>4735</v>
      </c>
      <c r="C2875" s="1565" t="s">
        <v>1331</v>
      </c>
      <c r="D2875" s="1565">
        <v>3454.88</v>
      </c>
      <c r="E2875" s="1565">
        <v>7702.96</v>
      </c>
      <c r="F2875" s="1565" t="s">
        <v>21</v>
      </c>
      <c r="G2875" s="1565">
        <v>371.74</v>
      </c>
      <c r="H2875" s="1565">
        <v>828.84</v>
      </c>
      <c r="I2875" s="1565" t="s">
        <v>10143</v>
      </c>
      <c r="J2875" s="1566">
        <v>0</v>
      </c>
      <c r="K2875" s="1554"/>
    </row>
    <row r="2876" spans="1:11" s="793" customFormat="1" ht="28.5" customHeight="1" x14ac:dyDescent="0.25">
      <c r="A2876" s="1565" t="s">
        <v>4736</v>
      </c>
      <c r="B2876" s="1566" t="s">
        <v>4737</v>
      </c>
      <c r="C2876" s="1565" t="s">
        <v>1268</v>
      </c>
      <c r="D2876" s="1565">
        <v>1867.5</v>
      </c>
      <c r="E2876" s="1565">
        <v>6484.5</v>
      </c>
      <c r="F2876" s="1565" t="s">
        <v>22</v>
      </c>
      <c r="G2876" s="1565">
        <v>659.5</v>
      </c>
      <c r="H2876" s="1565">
        <v>2289.98</v>
      </c>
      <c r="I2876" s="1565" t="s">
        <v>10129</v>
      </c>
      <c r="J2876" s="1566">
        <v>0</v>
      </c>
      <c r="K2876" s="1554"/>
    </row>
    <row r="2877" spans="1:11" s="793" customFormat="1" ht="28.5" customHeight="1" x14ac:dyDescent="0.25">
      <c r="A2877" s="1565" t="s">
        <v>44</v>
      </c>
      <c r="B2877" s="1566" t="s">
        <v>4738</v>
      </c>
      <c r="C2877" s="1565" t="s">
        <v>1268</v>
      </c>
      <c r="D2877" s="1565">
        <v>2614.5</v>
      </c>
      <c r="E2877" s="1565">
        <v>7231.5</v>
      </c>
      <c r="F2877" s="1565" t="s">
        <v>22</v>
      </c>
      <c r="G2877" s="1565">
        <v>923.3</v>
      </c>
      <c r="H2877" s="1565">
        <v>2553.7800000000002</v>
      </c>
      <c r="I2877" s="1565" t="s">
        <v>10129</v>
      </c>
      <c r="J2877" s="1566">
        <v>0</v>
      </c>
      <c r="K2877" s="1554"/>
    </row>
    <row r="2878" spans="1:11" s="793" customFormat="1" ht="28.5" customHeight="1" x14ac:dyDescent="0.25">
      <c r="A2878" s="1565" t="s">
        <v>4739</v>
      </c>
      <c r="B2878" s="1566" t="s">
        <v>4740</v>
      </c>
      <c r="C2878" s="1565" t="s">
        <v>1268</v>
      </c>
      <c r="D2878" s="1565">
        <v>4544.25</v>
      </c>
      <c r="E2878" s="1565">
        <v>10084.65</v>
      </c>
      <c r="F2878" s="1565" t="s">
        <v>22</v>
      </c>
      <c r="G2878" s="1565">
        <v>1604.79</v>
      </c>
      <c r="H2878" s="1565">
        <v>3561.36</v>
      </c>
      <c r="I2878" s="1565" t="s">
        <v>10129</v>
      </c>
      <c r="J2878" s="1566">
        <v>0</v>
      </c>
      <c r="K2878" s="1554"/>
    </row>
    <row r="2879" spans="1:11" s="793" customFormat="1" ht="28.5" customHeight="1" x14ac:dyDescent="0.25">
      <c r="A2879" s="1565" t="s">
        <v>507</v>
      </c>
      <c r="B2879" s="1566" t="s">
        <v>506</v>
      </c>
      <c r="C2879" s="1565" t="s">
        <v>1268</v>
      </c>
      <c r="D2879" s="1565">
        <v>6162.75</v>
      </c>
      <c r="E2879" s="1565">
        <v>11703.15</v>
      </c>
      <c r="F2879" s="1565" t="s">
        <v>22</v>
      </c>
      <c r="G2879" s="1565">
        <v>2176.36</v>
      </c>
      <c r="H2879" s="1565">
        <v>4132.93</v>
      </c>
      <c r="I2879" s="1565" t="s">
        <v>10129</v>
      </c>
      <c r="J2879" s="1566">
        <v>0</v>
      </c>
      <c r="K2879" s="1554"/>
    </row>
    <row r="2880" spans="1:11" s="793" customFormat="1" ht="28.5" customHeight="1" x14ac:dyDescent="0.25">
      <c r="A2880" s="1565" t="s">
        <v>4741</v>
      </c>
      <c r="B2880" s="1566" t="s">
        <v>4742</v>
      </c>
      <c r="C2880" s="1565" t="s">
        <v>1268</v>
      </c>
      <c r="D2880" s="1565">
        <v>4544.25</v>
      </c>
      <c r="E2880" s="1565">
        <v>10084.65</v>
      </c>
      <c r="F2880" s="1565" t="s">
        <v>22</v>
      </c>
      <c r="G2880" s="1565">
        <v>1604.79</v>
      </c>
      <c r="H2880" s="1565">
        <v>3561.36</v>
      </c>
      <c r="I2880" s="1565" t="s">
        <v>10129</v>
      </c>
      <c r="J2880" s="1566">
        <v>0</v>
      </c>
      <c r="K2880" s="1554"/>
    </row>
    <row r="2881" spans="1:11" s="793" customFormat="1" ht="28.5" customHeight="1" x14ac:dyDescent="0.25">
      <c r="A2881" s="1565" t="s">
        <v>4743</v>
      </c>
      <c r="B2881" s="1566" t="s">
        <v>4744</v>
      </c>
      <c r="C2881" s="1565" t="s">
        <v>1268</v>
      </c>
      <c r="D2881" s="1565">
        <v>1073.81</v>
      </c>
      <c r="E2881" s="1565">
        <v>6152.51</v>
      </c>
      <c r="F2881" s="1565" t="s">
        <v>22</v>
      </c>
      <c r="G2881" s="1565">
        <v>379.21</v>
      </c>
      <c r="H2881" s="1565">
        <v>2172.7399999999998</v>
      </c>
      <c r="I2881" s="1565" t="s">
        <v>10129</v>
      </c>
      <c r="J2881" s="1566">
        <v>0</v>
      </c>
      <c r="K2881" s="1554"/>
    </row>
    <row r="2882" spans="1:11" s="793" customFormat="1" ht="28.5" customHeight="1" x14ac:dyDescent="0.25">
      <c r="A2882" s="1565" t="s">
        <v>4745</v>
      </c>
      <c r="B2882" s="1566" t="s">
        <v>4746</v>
      </c>
      <c r="C2882" s="1565" t="s">
        <v>1268</v>
      </c>
      <c r="D2882" s="1565">
        <v>871.5</v>
      </c>
      <c r="E2882" s="1565">
        <v>5950.2</v>
      </c>
      <c r="F2882" s="1565" t="s">
        <v>22</v>
      </c>
      <c r="G2882" s="1565">
        <v>307.77</v>
      </c>
      <c r="H2882" s="1565">
        <v>2101.3000000000002</v>
      </c>
      <c r="I2882" s="1565" t="s">
        <v>10129</v>
      </c>
      <c r="J2882" s="1566">
        <v>0</v>
      </c>
      <c r="K2882" s="1554"/>
    </row>
    <row r="2883" spans="1:11" s="793" customFormat="1" ht="28.5" customHeight="1" x14ac:dyDescent="0.25">
      <c r="A2883" s="1565" t="s">
        <v>4747</v>
      </c>
      <c r="B2883" s="1566" t="s">
        <v>4748</v>
      </c>
      <c r="C2883" s="1565" t="s">
        <v>1268</v>
      </c>
      <c r="D2883" s="1565">
        <v>7905.75</v>
      </c>
      <c r="E2883" s="1565">
        <v>16291.68</v>
      </c>
      <c r="F2883" s="1565" t="s">
        <v>22</v>
      </c>
      <c r="G2883" s="1565">
        <v>2791.89</v>
      </c>
      <c r="H2883" s="1565">
        <v>5753.36</v>
      </c>
      <c r="I2883" s="1565" t="s">
        <v>10129</v>
      </c>
      <c r="J2883" s="1566">
        <v>0</v>
      </c>
      <c r="K2883" s="1554"/>
    </row>
    <row r="2884" spans="1:11" s="793" customFormat="1" ht="28.5" customHeight="1" x14ac:dyDescent="0.25">
      <c r="A2884" s="1565" t="s">
        <v>4749</v>
      </c>
      <c r="B2884" s="1566" t="s">
        <v>4750</v>
      </c>
      <c r="C2884" s="1565" t="s">
        <v>1268</v>
      </c>
      <c r="D2884" s="1565">
        <v>6567.38</v>
      </c>
      <c r="E2884" s="1565">
        <v>14953.3</v>
      </c>
      <c r="F2884" s="1565" t="s">
        <v>22</v>
      </c>
      <c r="G2884" s="1565">
        <v>2319.25</v>
      </c>
      <c r="H2884" s="1565">
        <v>5280.71</v>
      </c>
      <c r="I2884" s="1565" t="s">
        <v>10129</v>
      </c>
      <c r="J2884" s="1566">
        <v>0</v>
      </c>
      <c r="K2884" s="1554"/>
    </row>
    <row r="2885" spans="1:11" s="793" customFormat="1" ht="28.5" customHeight="1" x14ac:dyDescent="0.25">
      <c r="A2885" s="1565" t="s">
        <v>4751</v>
      </c>
      <c r="B2885" s="1566" t="s">
        <v>4752</v>
      </c>
      <c r="C2885" s="1565" t="s">
        <v>1268</v>
      </c>
      <c r="D2885" s="1565">
        <v>5493.56</v>
      </c>
      <c r="E2885" s="1565">
        <v>13879.49</v>
      </c>
      <c r="F2885" s="1565" t="s">
        <v>22</v>
      </c>
      <c r="G2885" s="1565">
        <v>1940.04</v>
      </c>
      <c r="H2885" s="1565">
        <v>4901.5</v>
      </c>
      <c r="I2885" s="1565" t="s">
        <v>10129</v>
      </c>
      <c r="J2885" s="1566">
        <v>0</v>
      </c>
      <c r="K2885" s="1554"/>
    </row>
    <row r="2886" spans="1:11" s="793" customFormat="1" ht="28.5" customHeight="1" x14ac:dyDescent="0.25">
      <c r="A2886" s="1565" t="s">
        <v>6518</v>
      </c>
      <c r="B2886" s="1566" t="s">
        <v>10144</v>
      </c>
      <c r="C2886" s="1565" t="s">
        <v>1268</v>
      </c>
      <c r="D2886" s="1565">
        <v>5493.56</v>
      </c>
      <c r="E2886" s="1565">
        <v>13693.1</v>
      </c>
      <c r="F2886" s="1565" t="s">
        <v>22</v>
      </c>
      <c r="G2886" s="1565">
        <v>1940.04</v>
      </c>
      <c r="H2886" s="1565">
        <v>4835.68</v>
      </c>
      <c r="I2886" s="1565" t="s">
        <v>10129</v>
      </c>
      <c r="J2886" s="1566">
        <v>0</v>
      </c>
      <c r="K2886" s="1554"/>
    </row>
    <row r="2887" spans="1:11" s="793" customFormat="1" ht="28.5" customHeight="1" x14ac:dyDescent="0.25">
      <c r="A2887" s="1565" t="s">
        <v>4753</v>
      </c>
      <c r="B2887" s="1566" t="s">
        <v>10145</v>
      </c>
      <c r="C2887" s="1565" t="s">
        <v>1331</v>
      </c>
      <c r="D2887" s="1565">
        <v>3019.13</v>
      </c>
      <c r="E2887" s="1565">
        <v>8240.59</v>
      </c>
      <c r="F2887" s="1565" t="s">
        <v>21</v>
      </c>
      <c r="G2887" s="1565">
        <v>324.86</v>
      </c>
      <c r="H2887" s="1565">
        <v>886.69</v>
      </c>
      <c r="I2887" s="1565" t="s">
        <v>10129</v>
      </c>
      <c r="J2887" s="1566">
        <v>0</v>
      </c>
      <c r="K2887" s="1554"/>
    </row>
    <row r="2888" spans="1:11" s="793" customFormat="1" ht="28.5" customHeight="1" x14ac:dyDescent="0.25">
      <c r="A2888" s="1565" t="s">
        <v>4755</v>
      </c>
      <c r="B2888" s="1566" t="s">
        <v>10146</v>
      </c>
      <c r="C2888" s="1565" t="s">
        <v>1331</v>
      </c>
      <c r="D2888" s="1565">
        <v>3019.13</v>
      </c>
      <c r="E2888" s="1565">
        <v>5800.24</v>
      </c>
      <c r="F2888" s="1565" t="s">
        <v>21</v>
      </c>
      <c r="G2888" s="1565">
        <v>324.86</v>
      </c>
      <c r="H2888" s="1565">
        <v>624.11</v>
      </c>
      <c r="I2888" s="1565" t="s">
        <v>10129</v>
      </c>
      <c r="J2888" s="1566">
        <v>0</v>
      </c>
      <c r="K2888" s="1554"/>
    </row>
    <row r="2889" spans="1:11" s="793" customFormat="1" ht="28.5" customHeight="1" x14ac:dyDescent="0.25">
      <c r="A2889" s="1565" t="s">
        <v>10147</v>
      </c>
      <c r="B2889" s="1566" t="s">
        <v>10148</v>
      </c>
      <c r="C2889" s="1565" t="s">
        <v>1331</v>
      </c>
      <c r="D2889" s="1565">
        <v>3019.13</v>
      </c>
      <c r="E2889" s="1565">
        <v>5614.12</v>
      </c>
      <c r="F2889" s="1565" t="s">
        <v>21</v>
      </c>
      <c r="G2889" s="1565">
        <v>324.86</v>
      </c>
      <c r="H2889" s="1565">
        <v>604.08000000000004</v>
      </c>
      <c r="I2889" s="1565" t="s">
        <v>10129</v>
      </c>
      <c r="J2889" s="1566">
        <v>0</v>
      </c>
      <c r="K2889" s="1554"/>
    </row>
    <row r="2890" spans="1:11" s="793" customFormat="1" ht="28.5" customHeight="1" x14ac:dyDescent="0.25">
      <c r="A2890" s="1565" t="s">
        <v>10149</v>
      </c>
      <c r="B2890" s="1566" t="s">
        <v>10150</v>
      </c>
      <c r="C2890" s="1565" t="s">
        <v>1268</v>
      </c>
      <c r="D2890" s="1565">
        <v>5493.56</v>
      </c>
      <c r="E2890" s="1565">
        <v>14317.14</v>
      </c>
      <c r="F2890" s="1565" t="s">
        <v>22</v>
      </c>
      <c r="G2890" s="1565">
        <v>1940.04</v>
      </c>
      <c r="H2890" s="1565">
        <v>5056.0600000000004</v>
      </c>
      <c r="I2890" s="1565" t="s">
        <v>10129</v>
      </c>
      <c r="J2890" s="1566">
        <v>0</v>
      </c>
      <c r="K2890" s="1554"/>
    </row>
    <row r="2891" spans="1:11" s="793" customFormat="1" ht="28.5" customHeight="1" x14ac:dyDescent="0.25">
      <c r="A2891" s="1565" t="s">
        <v>4757</v>
      </c>
      <c r="B2891" s="1566" t="s">
        <v>4758</v>
      </c>
      <c r="C2891" s="1565" t="s">
        <v>1331</v>
      </c>
      <c r="D2891" s="1565">
        <v>1073.81</v>
      </c>
      <c r="E2891" s="1565">
        <v>2203.7600000000002</v>
      </c>
      <c r="F2891" s="1565" t="s">
        <v>21</v>
      </c>
      <c r="G2891" s="1565">
        <v>115.54</v>
      </c>
      <c r="H2891" s="1565">
        <v>237.12</v>
      </c>
      <c r="I2891" s="1565" t="s">
        <v>10129</v>
      </c>
      <c r="J2891" s="1566">
        <v>0</v>
      </c>
      <c r="K2891" s="1554"/>
    </row>
    <row r="2892" spans="1:11" s="793" customFormat="1" ht="28.5" customHeight="1" x14ac:dyDescent="0.25">
      <c r="A2892" s="1565" t="s">
        <v>4759</v>
      </c>
      <c r="B2892" s="1566" t="s">
        <v>4760</v>
      </c>
      <c r="C2892" s="1565" t="s">
        <v>1268</v>
      </c>
      <c r="D2892" s="1565">
        <v>1011.56</v>
      </c>
      <c r="E2892" s="1565">
        <v>2250.86</v>
      </c>
      <c r="F2892" s="1565" t="s">
        <v>22</v>
      </c>
      <c r="G2892" s="1565">
        <v>357.23</v>
      </c>
      <c r="H2892" s="1565">
        <v>794.89</v>
      </c>
      <c r="I2892" s="1565" t="s">
        <v>10129</v>
      </c>
      <c r="J2892" s="1566">
        <v>0</v>
      </c>
      <c r="K2892" s="1554"/>
    </row>
    <row r="2893" spans="1:11" s="793" customFormat="1" ht="28.5" customHeight="1" x14ac:dyDescent="0.25">
      <c r="A2893" s="1565" t="s">
        <v>4761</v>
      </c>
      <c r="B2893" s="1566" t="s">
        <v>10151</v>
      </c>
      <c r="C2893" s="1565" t="s">
        <v>1268</v>
      </c>
      <c r="D2893" s="1565">
        <v>5727</v>
      </c>
      <c r="E2893" s="1565">
        <v>5727</v>
      </c>
      <c r="F2893" s="1565" t="s">
        <v>22</v>
      </c>
      <c r="G2893" s="1565">
        <v>2022.47</v>
      </c>
      <c r="H2893" s="1565">
        <v>2022.47</v>
      </c>
      <c r="I2893" s="1565" t="s">
        <v>10129</v>
      </c>
      <c r="J2893" s="1566">
        <v>0</v>
      </c>
      <c r="K2893" s="1554"/>
    </row>
    <row r="2894" spans="1:11" s="793" customFormat="1" ht="28.5" customHeight="1" x14ac:dyDescent="0.25">
      <c r="A2894" s="1565" t="s">
        <v>4763</v>
      </c>
      <c r="B2894" s="1566" t="s">
        <v>10152</v>
      </c>
      <c r="C2894" s="1565" t="s">
        <v>1268</v>
      </c>
      <c r="D2894" s="1565">
        <v>2427.75</v>
      </c>
      <c r="E2894" s="1565">
        <v>2427.75</v>
      </c>
      <c r="F2894" s="1565" t="s">
        <v>22</v>
      </c>
      <c r="G2894" s="1565">
        <v>857.35</v>
      </c>
      <c r="H2894" s="1565">
        <v>857.35</v>
      </c>
      <c r="I2894" s="1565" t="s">
        <v>10129</v>
      </c>
      <c r="J2894" s="1566">
        <v>0</v>
      </c>
      <c r="K2894" s="1554"/>
    </row>
    <row r="2895" spans="1:11" s="793" customFormat="1" ht="28.5" customHeight="1" x14ac:dyDescent="0.25">
      <c r="A2895" s="1565" t="s">
        <v>4765</v>
      </c>
      <c r="B2895" s="1566" t="s">
        <v>10153</v>
      </c>
      <c r="C2895" s="1565" t="s">
        <v>1268</v>
      </c>
      <c r="D2895" s="1565">
        <v>1073.81</v>
      </c>
      <c r="E2895" s="1565">
        <v>2313.11</v>
      </c>
      <c r="F2895" s="1565" t="s">
        <v>22</v>
      </c>
      <c r="G2895" s="1565">
        <v>379.21</v>
      </c>
      <c r="H2895" s="1565">
        <v>816.87</v>
      </c>
      <c r="I2895" s="1565" t="s">
        <v>10129</v>
      </c>
      <c r="J2895" s="1566">
        <v>0</v>
      </c>
      <c r="K2895" s="1554"/>
    </row>
    <row r="2896" spans="1:11" s="793" customFormat="1" ht="28.5" customHeight="1" x14ac:dyDescent="0.25">
      <c r="A2896" s="1565" t="s">
        <v>4767</v>
      </c>
      <c r="B2896" s="1566" t="s">
        <v>4768</v>
      </c>
      <c r="C2896" s="1565" t="s">
        <v>1268</v>
      </c>
      <c r="D2896" s="1565">
        <v>1743</v>
      </c>
      <c r="E2896" s="1565">
        <v>2982.3</v>
      </c>
      <c r="F2896" s="1565" t="s">
        <v>22</v>
      </c>
      <c r="G2896" s="1565">
        <v>615.54</v>
      </c>
      <c r="H2896" s="1565">
        <v>1053.19</v>
      </c>
      <c r="I2896" s="1565">
        <v>0</v>
      </c>
      <c r="J2896" s="1566">
        <v>0</v>
      </c>
      <c r="K2896" s="1554"/>
    </row>
    <row r="2897" spans="1:11" s="793" customFormat="1" ht="28.5" customHeight="1" x14ac:dyDescent="0.25">
      <c r="A2897" s="1565" t="s">
        <v>4769</v>
      </c>
      <c r="B2897" s="1566" t="s">
        <v>4770</v>
      </c>
      <c r="C2897" s="1565" t="s">
        <v>1268</v>
      </c>
      <c r="D2897" s="1565">
        <v>971.1</v>
      </c>
      <c r="E2897" s="1565">
        <v>971.1</v>
      </c>
      <c r="F2897" s="1565" t="s">
        <v>22</v>
      </c>
      <c r="G2897" s="1565">
        <v>342.94</v>
      </c>
      <c r="H2897" s="1565">
        <v>342.94</v>
      </c>
      <c r="I2897" s="1565">
        <v>0</v>
      </c>
      <c r="J2897" s="1566">
        <v>0</v>
      </c>
      <c r="K2897" s="1554"/>
    </row>
    <row r="2898" spans="1:11" s="793" customFormat="1" ht="28.5" customHeight="1" x14ac:dyDescent="0.25">
      <c r="A2898" s="1565" t="s">
        <v>4771</v>
      </c>
      <c r="B2898" s="1566" t="s">
        <v>10154</v>
      </c>
      <c r="C2898" s="1565" t="s">
        <v>1268</v>
      </c>
      <c r="D2898" s="1565">
        <v>6427.31</v>
      </c>
      <c r="E2898" s="1565">
        <v>11967.71</v>
      </c>
      <c r="F2898" s="1565" t="s">
        <v>22</v>
      </c>
      <c r="G2898" s="1565">
        <v>2269.79</v>
      </c>
      <c r="H2898" s="1565">
        <v>4226.3599999999997</v>
      </c>
      <c r="I2898" s="1565" t="s">
        <v>10129</v>
      </c>
      <c r="J2898" s="1566">
        <v>0</v>
      </c>
      <c r="K2898" s="1554"/>
    </row>
    <row r="2899" spans="1:11" s="793" customFormat="1" ht="28.5" customHeight="1" x14ac:dyDescent="0.25">
      <c r="A2899" s="1565" t="s">
        <v>4773</v>
      </c>
      <c r="B2899" s="1566" t="s">
        <v>10155</v>
      </c>
      <c r="C2899" s="1565" t="s">
        <v>1268</v>
      </c>
      <c r="D2899" s="1565">
        <v>7501.13</v>
      </c>
      <c r="E2899" s="1565">
        <v>15845.99</v>
      </c>
      <c r="F2899" s="1565" t="s">
        <v>22</v>
      </c>
      <c r="G2899" s="1565">
        <v>2649</v>
      </c>
      <c r="H2899" s="1565">
        <v>5595.96</v>
      </c>
      <c r="I2899" s="1565" t="s">
        <v>10129</v>
      </c>
      <c r="J2899" s="1566">
        <v>0</v>
      </c>
      <c r="K2899" s="1554"/>
    </row>
    <row r="2900" spans="1:11" s="793" customFormat="1" ht="28.5" customHeight="1" x14ac:dyDescent="0.25">
      <c r="A2900" s="1565" t="s">
        <v>4775</v>
      </c>
      <c r="B2900" s="1566" t="s">
        <v>10156</v>
      </c>
      <c r="C2900" s="1565" t="s">
        <v>1268</v>
      </c>
      <c r="D2900" s="1565">
        <v>2956.88</v>
      </c>
      <c r="E2900" s="1565">
        <v>2956.88</v>
      </c>
      <c r="F2900" s="1565" t="s">
        <v>22</v>
      </c>
      <c r="G2900" s="1565">
        <v>1044.21</v>
      </c>
      <c r="H2900" s="1565">
        <v>1044.21</v>
      </c>
      <c r="I2900" s="1565" t="s">
        <v>10129</v>
      </c>
      <c r="J2900" s="1566">
        <v>0</v>
      </c>
      <c r="K2900" s="1554"/>
    </row>
    <row r="2901" spans="1:11" s="793" customFormat="1" ht="28.5" customHeight="1" x14ac:dyDescent="0.25">
      <c r="A2901" s="1565" t="s">
        <v>4777</v>
      </c>
      <c r="B2901" s="1566" t="s">
        <v>4778</v>
      </c>
      <c r="C2901" s="1565" t="s">
        <v>1268</v>
      </c>
      <c r="D2901" s="1565">
        <v>1618.5</v>
      </c>
      <c r="E2901" s="1565">
        <v>1618.5</v>
      </c>
      <c r="F2901" s="1565" t="s">
        <v>22</v>
      </c>
      <c r="G2901" s="1565">
        <v>571.57000000000005</v>
      </c>
      <c r="H2901" s="1565">
        <v>571.57000000000005</v>
      </c>
      <c r="I2901" s="1565" t="s">
        <v>10138</v>
      </c>
      <c r="J2901" s="1566">
        <v>0</v>
      </c>
      <c r="K2901" s="1554"/>
    </row>
    <row r="2902" spans="1:11" s="793" customFormat="1" ht="28.5" customHeight="1" x14ac:dyDescent="0.25">
      <c r="A2902" s="1565" t="s">
        <v>4779</v>
      </c>
      <c r="B2902" s="1566" t="s">
        <v>10157</v>
      </c>
      <c r="C2902" s="1565" t="s">
        <v>1268</v>
      </c>
      <c r="D2902" s="1565">
        <v>6162.75</v>
      </c>
      <c r="E2902" s="1565">
        <v>11703.15</v>
      </c>
      <c r="F2902" s="1565" t="s">
        <v>22</v>
      </c>
      <c r="G2902" s="1565">
        <v>2176.36</v>
      </c>
      <c r="H2902" s="1565">
        <v>4132.93</v>
      </c>
      <c r="I2902" s="1565" t="s">
        <v>10129</v>
      </c>
      <c r="J2902" s="1566">
        <v>0</v>
      </c>
      <c r="K2902" s="1554"/>
    </row>
    <row r="2903" spans="1:11" s="793" customFormat="1" ht="28.5" customHeight="1" x14ac:dyDescent="0.25">
      <c r="A2903" s="1565" t="s">
        <v>4781</v>
      </c>
      <c r="B2903" s="1566" t="s">
        <v>4782</v>
      </c>
      <c r="C2903" s="1565" t="s">
        <v>1268</v>
      </c>
      <c r="D2903" s="1565">
        <v>4544.25</v>
      </c>
      <c r="E2903" s="1565">
        <v>10084.65</v>
      </c>
      <c r="F2903" s="1565" t="s">
        <v>22</v>
      </c>
      <c r="G2903" s="1565">
        <v>1604.79</v>
      </c>
      <c r="H2903" s="1565">
        <v>3561.36</v>
      </c>
      <c r="I2903" s="1565" t="s">
        <v>10129</v>
      </c>
      <c r="J2903" s="1566">
        <v>0</v>
      </c>
      <c r="K2903" s="1554"/>
    </row>
    <row r="2904" spans="1:11" s="793" customFormat="1" ht="28.5" customHeight="1" x14ac:dyDescent="0.25">
      <c r="A2904" s="1565" t="s">
        <v>4783</v>
      </c>
      <c r="B2904" s="1566" t="s">
        <v>10158</v>
      </c>
      <c r="C2904" s="1565" t="s">
        <v>1268</v>
      </c>
      <c r="D2904" s="1565">
        <v>871.5</v>
      </c>
      <c r="E2904" s="1565">
        <v>5950.2</v>
      </c>
      <c r="F2904" s="1565" t="s">
        <v>22</v>
      </c>
      <c r="G2904" s="1565">
        <v>307.77</v>
      </c>
      <c r="H2904" s="1565">
        <v>2101.3000000000002</v>
      </c>
      <c r="I2904" s="1565" t="s">
        <v>10129</v>
      </c>
      <c r="J2904" s="1566">
        <v>0</v>
      </c>
      <c r="K2904" s="1554"/>
    </row>
    <row r="2905" spans="1:11" s="793" customFormat="1" ht="28.5" customHeight="1" x14ac:dyDescent="0.25">
      <c r="A2905" s="1565" t="s">
        <v>4785</v>
      </c>
      <c r="B2905" s="1566" t="s">
        <v>10159</v>
      </c>
      <c r="C2905" s="1565" t="s">
        <v>1268</v>
      </c>
      <c r="D2905" s="1565">
        <v>1073.81</v>
      </c>
      <c r="E2905" s="1565">
        <v>6152.51</v>
      </c>
      <c r="F2905" s="1565" t="s">
        <v>22</v>
      </c>
      <c r="G2905" s="1565">
        <v>379.21</v>
      </c>
      <c r="H2905" s="1565">
        <v>2172.7399999999998</v>
      </c>
      <c r="I2905" s="1565" t="s">
        <v>10129</v>
      </c>
      <c r="J2905" s="1566">
        <v>0</v>
      </c>
      <c r="K2905" s="1554"/>
    </row>
    <row r="2906" spans="1:11" s="793" customFormat="1" ht="28.5" customHeight="1" x14ac:dyDescent="0.25">
      <c r="A2906" s="1565" t="s">
        <v>4787</v>
      </c>
      <c r="B2906" s="1566" t="s">
        <v>10160</v>
      </c>
      <c r="C2906" s="1565" t="s">
        <v>6</v>
      </c>
      <c r="D2906" s="1565">
        <v>41.4</v>
      </c>
      <c r="E2906" s="1565">
        <v>41.4</v>
      </c>
      <c r="F2906" s="1565" t="s">
        <v>6</v>
      </c>
      <c r="G2906" s="1565">
        <v>41.4</v>
      </c>
      <c r="H2906" s="1565">
        <v>41.4</v>
      </c>
      <c r="I2906" s="1565" t="s">
        <v>10110</v>
      </c>
      <c r="J2906" s="1566">
        <v>0</v>
      </c>
      <c r="K2906" s="1554"/>
    </row>
    <row r="2907" spans="1:11" s="793" customFormat="1" ht="28.5" customHeight="1" x14ac:dyDescent="0.25">
      <c r="A2907" s="1565" t="s">
        <v>4789</v>
      </c>
      <c r="B2907" s="1566" t="s">
        <v>4790</v>
      </c>
      <c r="C2907" s="1565" t="s">
        <v>6</v>
      </c>
      <c r="D2907" s="1565">
        <v>58.76</v>
      </c>
      <c r="E2907" s="1565">
        <v>58.76</v>
      </c>
      <c r="F2907" s="1565" t="s">
        <v>6</v>
      </c>
      <c r="G2907" s="1565">
        <v>58.76</v>
      </c>
      <c r="H2907" s="1565">
        <v>58.76</v>
      </c>
      <c r="I2907" s="1565" t="s">
        <v>10110</v>
      </c>
      <c r="J2907" s="1566">
        <v>0</v>
      </c>
      <c r="K2907" s="1554"/>
    </row>
    <row r="2908" spans="1:11" s="793" customFormat="1" ht="28.5" customHeight="1" x14ac:dyDescent="0.25">
      <c r="A2908" s="1565" t="s">
        <v>4791</v>
      </c>
      <c r="B2908" s="1566" t="s">
        <v>10161</v>
      </c>
      <c r="C2908" s="1565" t="s">
        <v>6</v>
      </c>
      <c r="D2908" s="1565">
        <v>82.79</v>
      </c>
      <c r="E2908" s="1565">
        <v>82.79</v>
      </c>
      <c r="F2908" s="1565" t="s">
        <v>6</v>
      </c>
      <c r="G2908" s="1565">
        <v>82.79</v>
      </c>
      <c r="H2908" s="1565">
        <v>82.79</v>
      </c>
      <c r="I2908" s="1565" t="s">
        <v>10110</v>
      </c>
      <c r="J2908" s="1566">
        <v>0</v>
      </c>
      <c r="K2908" s="1554"/>
    </row>
    <row r="2909" spans="1:11" s="793" customFormat="1" ht="28.5" customHeight="1" x14ac:dyDescent="0.25">
      <c r="A2909" s="1565" t="s">
        <v>4793</v>
      </c>
      <c r="B2909" s="1566" t="s">
        <v>10162</v>
      </c>
      <c r="C2909" s="1565" t="s">
        <v>6</v>
      </c>
      <c r="D2909" s="1565">
        <v>165.59</v>
      </c>
      <c r="E2909" s="1565">
        <v>165.59</v>
      </c>
      <c r="F2909" s="1565" t="s">
        <v>6</v>
      </c>
      <c r="G2909" s="1565">
        <v>165.59</v>
      </c>
      <c r="H2909" s="1565">
        <v>165.59</v>
      </c>
      <c r="I2909" s="1565" t="s">
        <v>10110</v>
      </c>
      <c r="J2909" s="1566">
        <v>0</v>
      </c>
      <c r="K2909" s="1554"/>
    </row>
    <row r="2910" spans="1:11" s="793" customFormat="1" ht="28.5" customHeight="1" x14ac:dyDescent="0.25">
      <c r="A2910" s="1565" t="s">
        <v>4795</v>
      </c>
      <c r="B2910" s="1566" t="s">
        <v>4796</v>
      </c>
      <c r="C2910" s="1565" t="s">
        <v>906</v>
      </c>
      <c r="D2910" s="1565">
        <v>2559.7199999999998</v>
      </c>
      <c r="E2910" s="1565">
        <v>3142.92</v>
      </c>
      <c r="F2910" s="1565" t="s">
        <v>906</v>
      </c>
      <c r="G2910" s="1565">
        <v>2559.7199999999998</v>
      </c>
      <c r="H2910" s="1565">
        <v>3142.92</v>
      </c>
      <c r="I2910" s="1565" t="s">
        <v>10110</v>
      </c>
      <c r="J2910" s="1566">
        <v>0</v>
      </c>
      <c r="K2910" s="1554"/>
    </row>
    <row r="2911" spans="1:11" s="793" customFormat="1" ht="28.5" customHeight="1" x14ac:dyDescent="0.25">
      <c r="A2911" s="1565" t="s">
        <v>4797</v>
      </c>
      <c r="B2911" s="1566" t="s">
        <v>4798</v>
      </c>
      <c r="C2911" s="1565" t="s">
        <v>906</v>
      </c>
      <c r="D2911" s="1565">
        <v>1120.5</v>
      </c>
      <c r="E2911" s="1565">
        <v>1120.5</v>
      </c>
      <c r="F2911" s="1565" t="s">
        <v>906</v>
      </c>
      <c r="G2911" s="1565">
        <v>1120.5</v>
      </c>
      <c r="H2911" s="1565">
        <v>1120.5</v>
      </c>
      <c r="I2911" s="1565" t="s">
        <v>10110</v>
      </c>
      <c r="J2911" s="1566">
        <v>0</v>
      </c>
      <c r="K2911" s="1554"/>
    </row>
    <row r="2912" spans="1:11" s="793" customFormat="1" ht="28.5" customHeight="1" x14ac:dyDescent="0.25">
      <c r="A2912" s="1565" t="s">
        <v>4799</v>
      </c>
      <c r="B2912" s="1566" t="s">
        <v>10163</v>
      </c>
      <c r="C2912" s="1565" t="s">
        <v>906</v>
      </c>
      <c r="D2912" s="1565">
        <v>1011.56</v>
      </c>
      <c r="E2912" s="1565">
        <v>1011.56</v>
      </c>
      <c r="F2912" s="1565" t="s">
        <v>906</v>
      </c>
      <c r="G2912" s="1565">
        <v>1011.56</v>
      </c>
      <c r="H2912" s="1565">
        <v>1011.56</v>
      </c>
      <c r="I2912" s="1565" t="s">
        <v>10110</v>
      </c>
      <c r="J2912" s="1566">
        <v>0</v>
      </c>
      <c r="K2912" s="1554"/>
    </row>
    <row r="2913" spans="1:11" s="793" customFormat="1" ht="28.5" customHeight="1" x14ac:dyDescent="0.25">
      <c r="A2913" s="1565" t="s">
        <v>4801</v>
      </c>
      <c r="B2913" s="1566" t="s">
        <v>4802</v>
      </c>
      <c r="C2913" s="1565" t="s">
        <v>1363</v>
      </c>
      <c r="D2913" s="1565">
        <v>404.63</v>
      </c>
      <c r="E2913" s="1565">
        <v>439.25</v>
      </c>
      <c r="F2913" s="1565" t="s">
        <v>51</v>
      </c>
      <c r="G2913" s="1565">
        <v>13.28</v>
      </c>
      <c r="H2913" s="1565">
        <v>14.41</v>
      </c>
      <c r="I2913" s="1565" t="s">
        <v>10110</v>
      </c>
      <c r="J2913" s="1566">
        <v>0</v>
      </c>
      <c r="K2913" s="1554"/>
    </row>
    <row r="2914" spans="1:11" s="793" customFormat="1" ht="28.5" customHeight="1" x14ac:dyDescent="0.25">
      <c r="A2914" s="1565" t="s">
        <v>4803</v>
      </c>
      <c r="B2914" s="1566" t="s">
        <v>4804</v>
      </c>
      <c r="C2914" s="1565" t="s">
        <v>1363</v>
      </c>
      <c r="D2914" s="1565">
        <v>2832.38</v>
      </c>
      <c r="E2914" s="1565">
        <v>24580.880000000001</v>
      </c>
      <c r="F2914" s="1565" t="s">
        <v>51</v>
      </c>
      <c r="G2914" s="1565">
        <v>92.93</v>
      </c>
      <c r="H2914" s="1565">
        <v>806.46</v>
      </c>
      <c r="I2914" s="1565" t="s">
        <v>10110</v>
      </c>
      <c r="J2914" s="1566">
        <v>0</v>
      </c>
      <c r="K2914" s="1554"/>
    </row>
    <row r="2915" spans="1:11" s="793" customFormat="1" ht="28.5" customHeight="1" x14ac:dyDescent="0.25">
      <c r="A2915" s="1565" t="s">
        <v>4805</v>
      </c>
      <c r="B2915" s="1566" t="s">
        <v>10164</v>
      </c>
      <c r="C2915" s="1565" t="s">
        <v>906</v>
      </c>
      <c r="D2915" s="1565">
        <v>2964.34</v>
      </c>
      <c r="E2915" s="1565">
        <v>24712.85</v>
      </c>
      <c r="F2915" s="1565" t="s">
        <v>906</v>
      </c>
      <c r="G2915" s="1565">
        <v>2964.34</v>
      </c>
      <c r="H2915" s="1565">
        <v>24712.85</v>
      </c>
      <c r="I2915" s="1565" t="s">
        <v>10110</v>
      </c>
      <c r="J2915" s="1566">
        <v>0</v>
      </c>
      <c r="K2915" s="1554"/>
    </row>
    <row r="2916" spans="1:11" s="793" customFormat="1" ht="28.5" customHeight="1" x14ac:dyDescent="0.25">
      <c r="A2916" s="1565" t="s">
        <v>4807</v>
      </c>
      <c r="B2916" s="1566" t="s">
        <v>4808</v>
      </c>
      <c r="C2916" s="1565" t="s">
        <v>906</v>
      </c>
      <c r="D2916" s="1565">
        <v>1120.5</v>
      </c>
      <c r="E2916" s="1565">
        <v>1120.5</v>
      </c>
      <c r="F2916" s="1565" t="s">
        <v>906</v>
      </c>
      <c r="G2916" s="1565">
        <v>1120.5</v>
      </c>
      <c r="H2916" s="1565">
        <v>1120.5</v>
      </c>
      <c r="I2916" s="1565" t="s">
        <v>10110</v>
      </c>
      <c r="J2916" s="1566">
        <v>0</v>
      </c>
      <c r="K2916" s="1554"/>
    </row>
    <row r="2917" spans="1:11" s="793" customFormat="1" ht="28.5" customHeight="1" x14ac:dyDescent="0.25">
      <c r="A2917" s="1565" t="s">
        <v>4809</v>
      </c>
      <c r="B2917" s="1566" t="s">
        <v>4810</v>
      </c>
      <c r="C2917" s="1565" t="s">
        <v>906</v>
      </c>
      <c r="D2917" s="1565">
        <v>1416.19</v>
      </c>
      <c r="E2917" s="1565">
        <v>1416.19</v>
      </c>
      <c r="F2917" s="1565" t="s">
        <v>906</v>
      </c>
      <c r="G2917" s="1565">
        <v>1416.19</v>
      </c>
      <c r="H2917" s="1565">
        <v>1416.19</v>
      </c>
      <c r="I2917" s="1565" t="s">
        <v>10110</v>
      </c>
      <c r="J2917" s="1566">
        <v>0</v>
      </c>
      <c r="K2917" s="1554"/>
    </row>
    <row r="2918" spans="1:11" s="793" customFormat="1" ht="28.5" customHeight="1" x14ac:dyDescent="0.25">
      <c r="A2918" s="1565" t="s">
        <v>4811</v>
      </c>
      <c r="B2918" s="1566" t="s">
        <v>4812</v>
      </c>
      <c r="C2918" s="1565" t="s">
        <v>1363</v>
      </c>
      <c r="D2918" s="1565">
        <v>404.63</v>
      </c>
      <c r="E2918" s="1565">
        <v>439.25</v>
      </c>
      <c r="F2918" s="1565" t="s">
        <v>51</v>
      </c>
      <c r="G2918" s="1565">
        <v>13.28</v>
      </c>
      <c r="H2918" s="1565">
        <v>14.41</v>
      </c>
      <c r="I2918" s="1565" t="s">
        <v>10110</v>
      </c>
      <c r="J2918" s="1566">
        <v>0</v>
      </c>
      <c r="K2918" s="1554"/>
    </row>
    <row r="2919" spans="1:11" s="793" customFormat="1" ht="28.5" customHeight="1" x14ac:dyDescent="0.25">
      <c r="A2919" s="1565" t="s">
        <v>4813</v>
      </c>
      <c r="B2919" s="1566" t="s">
        <v>4814</v>
      </c>
      <c r="C2919" s="1565" t="s">
        <v>1363</v>
      </c>
      <c r="D2919" s="1565">
        <v>3439.31</v>
      </c>
      <c r="E2919" s="1565">
        <v>25187.81</v>
      </c>
      <c r="F2919" s="1565" t="s">
        <v>51</v>
      </c>
      <c r="G2919" s="1565">
        <v>112.84</v>
      </c>
      <c r="H2919" s="1565">
        <v>826.37</v>
      </c>
      <c r="I2919" s="1565" t="s">
        <v>10110</v>
      </c>
      <c r="J2919" s="1566">
        <v>0</v>
      </c>
      <c r="K2919" s="1554"/>
    </row>
    <row r="2920" spans="1:11" s="793" customFormat="1" ht="28.5" customHeight="1" x14ac:dyDescent="0.25">
      <c r="A2920" s="1565" t="s">
        <v>4815</v>
      </c>
      <c r="B2920" s="1566" t="s">
        <v>4816</v>
      </c>
      <c r="C2920" s="1565" t="s">
        <v>906</v>
      </c>
      <c r="D2920" s="1565">
        <v>3517.13</v>
      </c>
      <c r="E2920" s="1565">
        <v>25265.63</v>
      </c>
      <c r="F2920" s="1565" t="s">
        <v>906</v>
      </c>
      <c r="G2920" s="1565">
        <v>3517.13</v>
      </c>
      <c r="H2920" s="1565">
        <v>25265.63</v>
      </c>
      <c r="I2920" s="1565" t="s">
        <v>10110</v>
      </c>
      <c r="J2920" s="1566">
        <v>0</v>
      </c>
      <c r="K2920" s="1554"/>
    </row>
    <row r="2921" spans="1:11" s="793" customFormat="1" ht="28.5" customHeight="1" x14ac:dyDescent="0.25">
      <c r="A2921" s="1565" t="s">
        <v>4817</v>
      </c>
      <c r="B2921" s="1566" t="s">
        <v>4818</v>
      </c>
      <c r="C2921" s="1565" t="s">
        <v>906</v>
      </c>
      <c r="D2921" s="1565">
        <v>1195.2</v>
      </c>
      <c r="E2921" s="1565">
        <v>1195.2</v>
      </c>
      <c r="F2921" s="1565" t="s">
        <v>906</v>
      </c>
      <c r="G2921" s="1565">
        <v>1195.2</v>
      </c>
      <c r="H2921" s="1565">
        <v>1195.2</v>
      </c>
      <c r="I2921" s="1565" t="s">
        <v>10110</v>
      </c>
      <c r="J2921" s="1566">
        <v>0</v>
      </c>
      <c r="K2921" s="1554"/>
    </row>
    <row r="2922" spans="1:11" s="793" customFormat="1" ht="28.5" customHeight="1" x14ac:dyDescent="0.25">
      <c r="A2922" s="1565" t="s">
        <v>4819</v>
      </c>
      <c r="B2922" s="1566" t="s">
        <v>10165</v>
      </c>
      <c r="C2922" s="1565" t="s">
        <v>906</v>
      </c>
      <c r="D2922" s="1565">
        <v>1490.27</v>
      </c>
      <c r="E2922" s="1565">
        <v>1490.27</v>
      </c>
      <c r="F2922" s="1565" t="s">
        <v>906</v>
      </c>
      <c r="G2922" s="1565">
        <v>1490.27</v>
      </c>
      <c r="H2922" s="1565">
        <v>1490.27</v>
      </c>
      <c r="I2922" s="1565" t="s">
        <v>10110</v>
      </c>
      <c r="J2922" s="1566">
        <v>0</v>
      </c>
      <c r="K2922" s="1554"/>
    </row>
    <row r="2923" spans="1:11" s="793" customFormat="1" ht="28.5" customHeight="1" x14ac:dyDescent="0.25">
      <c r="A2923" s="1565" t="s">
        <v>4821</v>
      </c>
      <c r="B2923" s="1566" t="s">
        <v>4822</v>
      </c>
      <c r="C2923" s="1565" t="s">
        <v>1363</v>
      </c>
      <c r="D2923" s="1565">
        <v>404.63</v>
      </c>
      <c r="E2923" s="1565">
        <v>439.25</v>
      </c>
      <c r="F2923" s="1565" t="s">
        <v>51</v>
      </c>
      <c r="G2923" s="1565">
        <v>13.28</v>
      </c>
      <c r="H2923" s="1565">
        <v>14.41</v>
      </c>
      <c r="I2923" s="1565" t="s">
        <v>10110</v>
      </c>
      <c r="J2923" s="1566">
        <v>0</v>
      </c>
      <c r="K2923" s="1554"/>
    </row>
    <row r="2924" spans="1:11" s="793" customFormat="1" ht="28.5" customHeight="1" x14ac:dyDescent="0.25">
      <c r="A2924" s="1565" t="s">
        <v>4823</v>
      </c>
      <c r="B2924" s="1566" t="s">
        <v>4824</v>
      </c>
      <c r="C2924" s="1565" t="s">
        <v>1363</v>
      </c>
      <c r="D2924" s="1565">
        <v>4208.1000000000004</v>
      </c>
      <c r="E2924" s="1565">
        <v>25956.6</v>
      </c>
      <c r="F2924" s="1565" t="s">
        <v>51</v>
      </c>
      <c r="G2924" s="1565">
        <v>138.06</v>
      </c>
      <c r="H2924" s="1565">
        <v>851.59</v>
      </c>
      <c r="I2924" s="1565" t="s">
        <v>10110</v>
      </c>
      <c r="J2924" s="1566">
        <v>0</v>
      </c>
      <c r="K2924" s="1554"/>
    </row>
    <row r="2925" spans="1:11" s="793" customFormat="1" ht="28.5" customHeight="1" x14ac:dyDescent="0.25">
      <c r="A2925" s="1565" t="s">
        <v>4825</v>
      </c>
      <c r="B2925" s="1566" t="s">
        <v>4826</v>
      </c>
      <c r="C2925" s="1565" t="s">
        <v>1363</v>
      </c>
      <c r="D2925" s="1565">
        <v>4295.25</v>
      </c>
      <c r="E2925" s="1565">
        <v>4878.45</v>
      </c>
      <c r="F2925" s="1565" t="s">
        <v>51</v>
      </c>
      <c r="G2925" s="1565">
        <v>140.91999999999999</v>
      </c>
      <c r="H2925" s="1565">
        <v>160.05000000000001</v>
      </c>
      <c r="I2925" s="1565" t="s">
        <v>10110</v>
      </c>
      <c r="J2925" s="1566">
        <v>0</v>
      </c>
      <c r="K2925" s="1554"/>
    </row>
    <row r="2926" spans="1:11" s="793" customFormat="1" ht="28.5" customHeight="1" x14ac:dyDescent="0.25">
      <c r="A2926" s="1565" t="s">
        <v>4827</v>
      </c>
      <c r="B2926" s="1566" t="s">
        <v>10166</v>
      </c>
      <c r="C2926" s="1565" t="s">
        <v>906</v>
      </c>
      <c r="D2926" s="1565">
        <v>752.6</v>
      </c>
      <c r="E2926" s="1565">
        <v>752.6</v>
      </c>
      <c r="F2926" s="1565" t="s">
        <v>906</v>
      </c>
      <c r="G2926" s="1565">
        <v>752.6</v>
      </c>
      <c r="H2926" s="1565">
        <v>752.6</v>
      </c>
      <c r="I2926" s="1565" t="s">
        <v>10110</v>
      </c>
      <c r="J2926" s="1566">
        <v>0</v>
      </c>
      <c r="K2926" s="1554"/>
    </row>
    <row r="2927" spans="1:11" s="793" customFormat="1" ht="28.5" customHeight="1" x14ac:dyDescent="0.25">
      <c r="A2927" s="1565" t="s">
        <v>4829</v>
      </c>
      <c r="B2927" s="1566" t="s">
        <v>10167</v>
      </c>
      <c r="C2927" s="1565" t="s">
        <v>906</v>
      </c>
      <c r="D2927" s="1565">
        <v>1755.82</v>
      </c>
      <c r="E2927" s="1565">
        <v>1755.82</v>
      </c>
      <c r="F2927" s="1565" t="s">
        <v>906</v>
      </c>
      <c r="G2927" s="1565">
        <v>1755.82</v>
      </c>
      <c r="H2927" s="1565">
        <v>1755.82</v>
      </c>
      <c r="I2927" s="1565" t="s">
        <v>10110</v>
      </c>
      <c r="J2927" s="1566">
        <v>0</v>
      </c>
      <c r="K2927" s="1554"/>
    </row>
    <row r="2928" spans="1:11" s="793" customFormat="1" ht="28.5" customHeight="1" x14ac:dyDescent="0.25">
      <c r="A2928" s="1565" t="s">
        <v>4831</v>
      </c>
      <c r="B2928" s="1566" t="s">
        <v>4832</v>
      </c>
      <c r="C2928" s="1565" t="s">
        <v>1363</v>
      </c>
      <c r="D2928" s="1565">
        <v>404.63</v>
      </c>
      <c r="E2928" s="1565">
        <v>439.25</v>
      </c>
      <c r="F2928" s="1565" t="s">
        <v>51</v>
      </c>
      <c r="G2928" s="1565">
        <v>13.28</v>
      </c>
      <c r="H2928" s="1565">
        <v>14.41</v>
      </c>
      <c r="I2928" s="1565" t="s">
        <v>10110</v>
      </c>
      <c r="J2928" s="1566">
        <v>0</v>
      </c>
      <c r="K2928" s="1554"/>
    </row>
    <row r="2929" spans="1:11" s="793" customFormat="1" ht="28.5" customHeight="1" x14ac:dyDescent="0.25">
      <c r="A2929" s="1565" t="s">
        <v>4833</v>
      </c>
      <c r="B2929" s="1566" t="s">
        <v>4834</v>
      </c>
      <c r="C2929" s="1565" t="s">
        <v>1363</v>
      </c>
      <c r="D2929" s="1565">
        <v>5260.13</v>
      </c>
      <c r="E2929" s="1565">
        <v>27008.63</v>
      </c>
      <c r="F2929" s="1565" t="s">
        <v>51</v>
      </c>
      <c r="G2929" s="1565">
        <v>172.58</v>
      </c>
      <c r="H2929" s="1565">
        <v>886.11</v>
      </c>
      <c r="I2929" s="1565" t="s">
        <v>10110</v>
      </c>
      <c r="J2929" s="1566">
        <v>0</v>
      </c>
      <c r="K2929" s="1554"/>
    </row>
    <row r="2930" spans="1:11" s="793" customFormat="1" ht="28.5" customHeight="1" x14ac:dyDescent="0.25">
      <c r="A2930" s="1565" t="s">
        <v>4835</v>
      </c>
      <c r="B2930" s="1566" t="s">
        <v>10168</v>
      </c>
      <c r="C2930" s="1565" t="s">
        <v>906</v>
      </c>
      <c r="D2930" s="1565">
        <v>8995.1299999999992</v>
      </c>
      <c r="E2930" s="1565">
        <v>9578.33</v>
      </c>
      <c r="F2930" s="1565" t="s">
        <v>906</v>
      </c>
      <c r="G2930" s="1565">
        <v>8995.1299999999992</v>
      </c>
      <c r="H2930" s="1565">
        <v>9578.33</v>
      </c>
      <c r="I2930" s="1565" t="s">
        <v>10110</v>
      </c>
      <c r="J2930" s="1566">
        <v>0</v>
      </c>
      <c r="K2930" s="1554"/>
    </row>
    <row r="2931" spans="1:11" s="793" customFormat="1" ht="28.5" customHeight="1" x14ac:dyDescent="0.25">
      <c r="A2931" s="1565" t="s">
        <v>4837</v>
      </c>
      <c r="B2931" s="1566" t="s">
        <v>10169</v>
      </c>
      <c r="C2931" s="1565" t="s">
        <v>906</v>
      </c>
      <c r="D2931" s="1565">
        <v>1747.98</v>
      </c>
      <c r="E2931" s="1565">
        <v>1747.98</v>
      </c>
      <c r="F2931" s="1565" t="s">
        <v>906</v>
      </c>
      <c r="G2931" s="1565">
        <v>1747.98</v>
      </c>
      <c r="H2931" s="1565">
        <v>1747.98</v>
      </c>
      <c r="I2931" s="1565" t="s">
        <v>10110</v>
      </c>
      <c r="J2931" s="1566">
        <v>0</v>
      </c>
      <c r="K2931" s="1554"/>
    </row>
    <row r="2932" spans="1:11" s="793" customFormat="1" ht="28.5" customHeight="1" x14ac:dyDescent="0.25">
      <c r="A2932" s="1565" t="s">
        <v>4839</v>
      </c>
      <c r="B2932" s="1566" t="s">
        <v>10170</v>
      </c>
      <c r="C2932" s="1565" t="s">
        <v>906</v>
      </c>
      <c r="D2932" s="1565">
        <v>1941.83</v>
      </c>
      <c r="E2932" s="1565">
        <v>1941.83</v>
      </c>
      <c r="F2932" s="1565" t="s">
        <v>906</v>
      </c>
      <c r="G2932" s="1565">
        <v>1941.83</v>
      </c>
      <c r="H2932" s="1565">
        <v>1941.83</v>
      </c>
      <c r="I2932" s="1565" t="s">
        <v>10110</v>
      </c>
      <c r="J2932" s="1566">
        <v>0</v>
      </c>
      <c r="K2932" s="1554"/>
    </row>
    <row r="2933" spans="1:11" s="793" customFormat="1" ht="28.5" customHeight="1" x14ac:dyDescent="0.25">
      <c r="A2933" s="1565" t="s">
        <v>4841</v>
      </c>
      <c r="B2933" s="1566" t="s">
        <v>10171</v>
      </c>
      <c r="C2933" s="1565" t="s">
        <v>1363</v>
      </c>
      <c r="D2933" s="1565">
        <v>404.63</v>
      </c>
      <c r="E2933" s="1565">
        <v>446.18</v>
      </c>
      <c r="F2933" s="1565" t="s">
        <v>51</v>
      </c>
      <c r="G2933" s="1565">
        <v>13.28</v>
      </c>
      <c r="H2933" s="1565">
        <v>14.64</v>
      </c>
      <c r="I2933" s="1565" t="s">
        <v>10110</v>
      </c>
      <c r="J2933" s="1566">
        <v>0</v>
      </c>
      <c r="K2933" s="1554"/>
    </row>
    <row r="2934" spans="1:11" s="793" customFormat="1" ht="28.5" customHeight="1" x14ac:dyDescent="0.25">
      <c r="A2934" s="1565" t="s">
        <v>4843</v>
      </c>
      <c r="B2934" s="1566" t="s">
        <v>10172</v>
      </c>
      <c r="C2934" s="1565" t="s">
        <v>1363</v>
      </c>
      <c r="D2934" s="1565">
        <v>6069.38</v>
      </c>
      <c r="E2934" s="1565">
        <v>27817.88</v>
      </c>
      <c r="F2934" s="1565" t="s">
        <v>51</v>
      </c>
      <c r="G2934" s="1565">
        <v>199.13</v>
      </c>
      <c r="H2934" s="1565">
        <v>912.66</v>
      </c>
      <c r="I2934" s="1565" t="s">
        <v>10110</v>
      </c>
      <c r="J2934" s="1566">
        <v>0</v>
      </c>
      <c r="K2934" s="1554"/>
    </row>
    <row r="2935" spans="1:11" s="793" customFormat="1" ht="28.5" customHeight="1" x14ac:dyDescent="0.25">
      <c r="A2935" s="1565" t="s">
        <v>4845</v>
      </c>
      <c r="B2935" s="1566" t="s">
        <v>10173</v>
      </c>
      <c r="C2935" s="1565" t="s">
        <v>906</v>
      </c>
      <c r="D2935" s="1565">
        <v>0</v>
      </c>
      <c r="E2935" s="1565">
        <v>22599</v>
      </c>
      <c r="F2935" s="1565" t="s">
        <v>906</v>
      </c>
      <c r="G2935" s="1565">
        <v>0</v>
      </c>
      <c r="H2935" s="1565">
        <v>22599</v>
      </c>
      <c r="I2935" s="1565" t="s">
        <v>10110</v>
      </c>
      <c r="J2935" s="1566">
        <v>0</v>
      </c>
      <c r="K2935" s="1554"/>
    </row>
    <row r="2936" spans="1:11" s="793" customFormat="1" ht="28.5" customHeight="1" x14ac:dyDescent="0.25">
      <c r="A2936" s="1565" t="s">
        <v>4847</v>
      </c>
      <c r="B2936" s="1566" t="s">
        <v>10174</v>
      </c>
      <c r="C2936" s="1565" t="s">
        <v>906</v>
      </c>
      <c r="D2936" s="1565">
        <v>1494</v>
      </c>
      <c r="E2936" s="1565">
        <v>1494</v>
      </c>
      <c r="F2936" s="1565" t="s">
        <v>906</v>
      </c>
      <c r="G2936" s="1565">
        <v>1494</v>
      </c>
      <c r="H2936" s="1565">
        <v>1494</v>
      </c>
      <c r="I2936" s="1565" t="s">
        <v>10110</v>
      </c>
      <c r="J2936" s="1566">
        <v>0</v>
      </c>
      <c r="K2936" s="1554"/>
    </row>
    <row r="2937" spans="1:11" s="793" customFormat="1" ht="28.5" customHeight="1" x14ac:dyDescent="0.25">
      <c r="A2937" s="1565" t="s">
        <v>4849</v>
      </c>
      <c r="B2937" s="1566" t="s">
        <v>10175</v>
      </c>
      <c r="C2937" s="1565" t="s">
        <v>906</v>
      </c>
      <c r="D2937" s="1565">
        <v>2798.14</v>
      </c>
      <c r="E2937" s="1565">
        <v>2798.14</v>
      </c>
      <c r="F2937" s="1565" t="s">
        <v>906</v>
      </c>
      <c r="G2937" s="1565">
        <v>2798.14</v>
      </c>
      <c r="H2937" s="1565">
        <v>2798.14</v>
      </c>
      <c r="I2937" s="1565" t="s">
        <v>10110</v>
      </c>
      <c r="J2937" s="1566">
        <v>0</v>
      </c>
      <c r="K2937" s="1554"/>
    </row>
    <row r="2938" spans="1:11" s="793" customFormat="1" ht="28.5" customHeight="1" x14ac:dyDescent="0.25">
      <c r="A2938" s="1565" t="s">
        <v>4851</v>
      </c>
      <c r="B2938" s="1566" t="s">
        <v>10176</v>
      </c>
      <c r="C2938" s="1565" t="s">
        <v>1363</v>
      </c>
      <c r="D2938" s="1565">
        <v>809.25</v>
      </c>
      <c r="E2938" s="1565">
        <v>850.8</v>
      </c>
      <c r="F2938" s="1565" t="s">
        <v>51</v>
      </c>
      <c r="G2938" s="1565">
        <v>26.55</v>
      </c>
      <c r="H2938" s="1565">
        <v>27.91</v>
      </c>
      <c r="I2938" s="1565" t="s">
        <v>10110</v>
      </c>
      <c r="J2938" s="1566">
        <v>0</v>
      </c>
      <c r="K2938" s="1554"/>
    </row>
    <row r="2939" spans="1:11" s="793" customFormat="1" ht="28.5" customHeight="1" x14ac:dyDescent="0.25">
      <c r="A2939" s="1565" t="s">
        <v>4853</v>
      </c>
      <c r="B2939" s="1566" t="s">
        <v>10177</v>
      </c>
      <c r="C2939" s="1565" t="s">
        <v>1363</v>
      </c>
      <c r="D2939" s="1565">
        <v>7687.88</v>
      </c>
      <c r="E2939" s="1565">
        <v>42485.48</v>
      </c>
      <c r="F2939" s="1565" t="s">
        <v>51</v>
      </c>
      <c r="G2939" s="1565">
        <v>252.23</v>
      </c>
      <c r="H2939" s="1565">
        <v>1393.88</v>
      </c>
      <c r="I2939" s="1565" t="s">
        <v>10110</v>
      </c>
      <c r="J2939" s="1566">
        <v>0</v>
      </c>
      <c r="K2939" s="1554"/>
    </row>
    <row r="2940" spans="1:11" s="793" customFormat="1" ht="28.5" customHeight="1" x14ac:dyDescent="0.25">
      <c r="A2940" s="1565" t="s">
        <v>4855</v>
      </c>
      <c r="B2940" s="1566" t="s">
        <v>10178</v>
      </c>
      <c r="C2940" s="1565" t="s">
        <v>906</v>
      </c>
      <c r="D2940" s="1565">
        <v>0</v>
      </c>
      <c r="E2940" s="1565">
        <v>29038.5</v>
      </c>
      <c r="F2940" s="1565" t="s">
        <v>906</v>
      </c>
      <c r="G2940" s="1565">
        <v>0</v>
      </c>
      <c r="H2940" s="1565">
        <v>29038.5</v>
      </c>
      <c r="I2940" s="1565" t="s">
        <v>10110</v>
      </c>
      <c r="J2940" s="1566">
        <v>0</v>
      </c>
      <c r="K2940" s="1554"/>
    </row>
    <row r="2941" spans="1:11" s="793" customFormat="1" ht="28.5" customHeight="1" x14ac:dyDescent="0.25">
      <c r="A2941" s="1565" t="s">
        <v>4857</v>
      </c>
      <c r="B2941" s="1566" t="s">
        <v>10179</v>
      </c>
      <c r="C2941" s="1565" t="s">
        <v>906</v>
      </c>
      <c r="D2941" s="1565">
        <v>1747.98</v>
      </c>
      <c r="E2941" s="1565">
        <v>1747.98</v>
      </c>
      <c r="F2941" s="1565" t="s">
        <v>906</v>
      </c>
      <c r="G2941" s="1565">
        <v>1747.98</v>
      </c>
      <c r="H2941" s="1565">
        <v>1747.98</v>
      </c>
      <c r="I2941" s="1565" t="s">
        <v>10110</v>
      </c>
      <c r="J2941" s="1566">
        <v>0</v>
      </c>
      <c r="K2941" s="1554"/>
    </row>
    <row r="2942" spans="1:11" s="793" customFormat="1" ht="28.5" customHeight="1" x14ac:dyDescent="0.25">
      <c r="A2942" s="1565" t="s">
        <v>4859</v>
      </c>
      <c r="B2942" s="1566" t="s">
        <v>10180</v>
      </c>
      <c r="C2942" s="1565" t="s">
        <v>906</v>
      </c>
      <c r="D2942" s="1565">
        <v>2353.0500000000002</v>
      </c>
      <c r="E2942" s="1565">
        <v>2353.0500000000002</v>
      </c>
      <c r="F2942" s="1565" t="s">
        <v>906</v>
      </c>
      <c r="G2942" s="1565">
        <v>2353.0500000000002</v>
      </c>
      <c r="H2942" s="1565">
        <v>2353.0500000000002</v>
      </c>
      <c r="I2942" s="1565" t="s">
        <v>10110</v>
      </c>
      <c r="J2942" s="1566">
        <v>0</v>
      </c>
      <c r="K2942" s="1554"/>
    </row>
    <row r="2943" spans="1:11" s="793" customFormat="1" ht="28.5" customHeight="1" x14ac:dyDescent="0.25">
      <c r="A2943" s="1565" t="s">
        <v>4861</v>
      </c>
      <c r="B2943" s="1566" t="s">
        <v>10181</v>
      </c>
      <c r="C2943" s="1565" t="s">
        <v>1363</v>
      </c>
      <c r="D2943" s="1565">
        <v>404.63</v>
      </c>
      <c r="E2943" s="1565">
        <v>3650.13</v>
      </c>
      <c r="F2943" s="1565" t="s">
        <v>51</v>
      </c>
      <c r="G2943" s="1565">
        <v>13.28</v>
      </c>
      <c r="H2943" s="1565">
        <v>119.76</v>
      </c>
      <c r="I2943" s="1565" t="s">
        <v>10110</v>
      </c>
      <c r="J2943" s="1566">
        <v>0</v>
      </c>
      <c r="K2943" s="1554"/>
    </row>
    <row r="2944" spans="1:11" s="793" customFormat="1" ht="28.5" customHeight="1" x14ac:dyDescent="0.25">
      <c r="A2944" s="1565" t="s">
        <v>4863</v>
      </c>
      <c r="B2944" s="1566" t="s">
        <v>10182</v>
      </c>
      <c r="C2944" s="1565" t="s">
        <v>1363</v>
      </c>
      <c r="D2944" s="1565">
        <v>9549.15</v>
      </c>
      <c r="E2944" s="1565">
        <v>53046.15</v>
      </c>
      <c r="F2944" s="1565" t="s">
        <v>51</v>
      </c>
      <c r="G2944" s="1565">
        <v>313.29000000000002</v>
      </c>
      <c r="H2944" s="1565">
        <v>1740.36</v>
      </c>
      <c r="I2944" s="1565" t="s">
        <v>10110</v>
      </c>
      <c r="J2944" s="1566">
        <v>0</v>
      </c>
      <c r="K2944" s="1554"/>
    </row>
    <row r="2945" spans="1:11" s="793" customFormat="1" ht="28.5" customHeight="1" x14ac:dyDescent="0.25">
      <c r="A2945" s="1565" t="s">
        <v>4865</v>
      </c>
      <c r="B2945" s="1566" t="s">
        <v>10183</v>
      </c>
      <c r="C2945" s="1565" t="s">
        <v>906</v>
      </c>
      <c r="D2945" s="1565">
        <v>0</v>
      </c>
      <c r="E2945" s="1565">
        <v>30010.5</v>
      </c>
      <c r="F2945" s="1565" t="s">
        <v>906</v>
      </c>
      <c r="G2945" s="1565">
        <v>0</v>
      </c>
      <c r="H2945" s="1565">
        <v>30010.5</v>
      </c>
      <c r="I2945" s="1565" t="s">
        <v>10110</v>
      </c>
      <c r="J2945" s="1566">
        <v>0</v>
      </c>
      <c r="K2945" s="1554"/>
    </row>
    <row r="2946" spans="1:11" s="793" customFormat="1" ht="28.5" customHeight="1" x14ac:dyDescent="0.25">
      <c r="A2946" s="1565" t="s">
        <v>4867</v>
      </c>
      <c r="B2946" s="1566" t="s">
        <v>10184</v>
      </c>
      <c r="C2946" s="1565" t="s">
        <v>906</v>
      </c>
      <c r="D2946" s="1565">
        <v>1972.08</v>
      </c>
      <c r="E2946" s="1565">
        <v>1972.08</v>
      </c>
      <c r="F2946" s="1565" t="s">
        <v>906</v>
      </c>
      <c r="G2946" s="1565">
        <v>1972.08</v>
      </c>
      <c r="H2946" s="1565">
        <v>1972.08</v>
      </c>
      <c r="I2946" s="1565" t="s">
        <v>10110</v>
      </c>
      <c r="J2946" s="1566">
        <v>0</v>
      </c>
      <c r="K2946" s="1554"/>
    </row>
    <row r="2947" spans="1:11" s="793" customFormat="1" ht="28.5" customHeight="1" x14ac:dyDescent="0.25">
      <c r="A2947" s="1565" t="s">
        <v>4869</v>
      </c>
      <c r="B2947" s="1566" t="s">
        <v>10185</v>
      </c>
      <c r="C2947" s="1565" t="s">
        <v>1681</v>
      </c>
      <c r="D2947" s="1565">
        <v>2614.13</v>
      </c>
      <c r="E2947" s="1565">
        <v>2614.13</v>
      </c>
      <c r="F2947" s="1565" t="s">
        <v>1681</v>
      </c>
      <c r="G2947" s="1565">
        <v>2614.13</v>
      </c>
      <c r="H2947" s="1565">
        <v>2614.13</v>
      </c>
      <c r="I2947" s="1565" t="s">
        <v>10110</v>
      </c>
      <c r="J2947" s="1566">
        <v>0</v>
      </c>
      <c r="K2947" s="1554"/>
    </row>
    <row r="2948" spans="1:11" s="793" customFormat="1" ht="28.5" customHeight="1" x14ac:dyDescent="0.25">
      <c r="A2948" s="1565" t="s">
        <v>4871</v>
      </c>
      <c r="B2948" s="1566" t="s">
        <v>10186</v>
      </c>
      <c r="C2948" s="1565" t="s">
        <v>1363</v>
      </c>
      <c r="D2948" s="1565">
        <v>404.63</v>
      </c>
      <c r="E2948" s="1565">
        <v>3650.13</v>
      </c>
      <c r="F2948" s="1565" t="s">
        <v>51</v>
      </c>
      <c r="G2948" s="1565">
        <v>13.28</v>
      </c>
      <c r="H2948" s="1565">
        <v>119.76</v>
      </c>
      <c r="I2948" s="1565" t="s">
        <v>10110</v>
      </c>
      <c r="J2948" s="1566">
        <v>0</v>
      </c>
      <c r="K2948" s="1554"/>
    </row>
    <row r="2949" spans="1:11" s="793" customFormat="1" ht="28.5" customHeight="1" x14ac:dyDescent="0.25">
      <c r="A2949" s="1565" t="s">
        <v>4873</v>
      </c>
      <c r="B2949" s="1566" t="s">
        <v>10187</v>
      </c>
      <c r="C2949" s="1565" t="s">
        <v>1363</v>
      </c>
      <c r="D2949" s="1565">
        <v>11143.37</v>
      </c>
      <c r="E2949" s="1565">
        <v>72039.17</v>
      </c>
      <c r="F2949" s="1565" t="s">
        <v>51</v>
      </c>
      <c r="G2949" s="1565">
        <v>365.6</v>
      </c>
      <c r="H2949" s="1565">
        <v>2363.4899999999998</v>
      </c>
      <c r="I2949" s="1565" t="s">
        <v>10110</v>
      </c>
      <c r="J2949" s="1566">
        <v>0</v>
      </c>
      <c r="K2949" s="1554"/>
    </row>
    <row r="2950" spans="1:11" s="793" customFormat="1" ht="28.5" customHeight="1" x14ac:dyDescent="0.25">
      <c r="A2950" s="1565" t="s">
        <v>4875</v>
      </c>
      <c r="B2950" s="1566" t="s">
        <v>10188</v>
      </c>
      <c r="C2950" s="1565" t="s">
        <v>906</v>
      </c>
      <c r="D2950" s="1565">
        <v>0</v>
      </c>
      <c r="E2950" s="1565">
        <v>32319</v>
      </c>
      <c r="F2950" s="1565" t="s">
        <v>906</v>
      </c>
      <c r="G2950" s="1565">
        <v>0</v>
      </c>
      <c r="H2950" s="1565">
        <v>32319</v>
      </c>
      <c r="I2950" s="1565" t="s">
        <v>10110</v>
      </c>
      <c r="J2950" s="1566">
        <v>0</v>
      </c>
      <c r="K2950" s="1554"/>
    </row>
    <row r="2951" spans="1:11" s="793" customFormat="1" ht="28.5" customHeight="1" x14ac:dyDescent="0.25">
      <c r="A2951" s="1565" t="s">
        <v>4877</v>
      </c>
      <c r="B2951" s="1566" t="s">
        <v>10189</v>
      </c>
      <c r="C2951" s="1565" t="s">
        <v>906</v>
      </c>
      <c r="D2951" s="1565">
        <v>2241</v>
      </c>
      <c r="E2951" s="1565">
        <v>2241</v>
      </c>
      <c r="F2951" s="1565" t="s">
        <v>906</v>
      </c>
      <c r="G2951" s="1565">
        <v>2241</v>
      </c>
      <c r="H2951" s="1565">
        <v>2241</v>
      </c>
      <c r="I2951" s="1565" t="s">
        <v>10110</v>
      </c>
      <c r="J2951" s="1566">
        <v>0</v>
      </c>
      <c r="K2951" s="1554"/>
    </row>
    <row r="2952" spans="1:11" s="793" customFormat="1" ht="28.5" customHeight="1" x14ac:dyDescent="0.25">
      <c r="A2952" s="1565" t="s">
        <v>4879</v>
      </c>
      <c r="B2952" s="1566" t="s">
        <v>10190</v>
      </c>
      <c r="C2952" s="1565" t="s">
        <v>906</v>
      </c>
      <c r="D2952" s="1565">
        <v>2913.3</v>
      </c>
      <c r="E2952" s="1565">
        <v>2913.3</v>
      </c>
      <c r="F2952" s="1565" t="s">
        <v>906</v>
      </c>
      <c r="G2952" s="1565">
        <v>2913.3</v>
      </c>
      <c r="H2952" s="1565">
        <v>2913.3</v>
      </c>
      <c r="I2952" s="1565" t="s">
        <v>10110</v>
      </c>
      <c r="J2952" s="1566">
        <v>0</v>
      </c>
      <c r="K2952" s="1554"/>
    </row>
    <row r="2953" spans="1:11" s="793" customFormat="1" ht="28.5" customHeight="1" x14ac:dyDescent="0.25">
      <c r="A2953" s="1565" t="s">
        <v>4881</v>
      </c>
      <c r="B2953" s="1566" t="s">
        <v>10191</v>
      </c>
      <c r="C2953" s="1565" t="s">
        <v>1363</v>
      </c>
      <c r="D2953" s="1565">
        <v>560.25</v>
      </c>
      <c r="E2953" s="1565">
        <v>3496.66</v>
      </c>
      <c r="F2953" s="1565" t="s">
        <v>51</v>
      </c>
      <c r="G2953" s="1565">
        <v>18.38</v>
      </c>
      <c r="H2953" s="1565">
        <v>114.72</v>
      </c>
      <c r="I2953" s="1565" t="s">
        <v>10110</v>
      </c>
      <c r="J2953" s="1566">
        <v>0</v>
      </c>
      <c r="K2953" s="1554"/>
    </row>
    <row r="2954" spans="1:11" s="793" customFormat="1" ht="28.5" customHeight="1" x14ac:dyDescent="0.25">
      <c r="A2954" s="1565" t="s">
        <v>4883</v>
      </c>
      <c r="B2954" s="1566" t="s">
        <v>10192</v>
      </c>
      <c r="C2954" s="1565" t="s">
        <v>1363</v>
      </c>
      <c r="D2954" s="1565">
        <v>11329.5</v>
      </c>
      <c r="E2954" s="1565">
        <v>80924.7</v>
      </c>
      <c r="F2954" s="1565" t="s">
        <v>51</v>
      </c>
      <c r="G2954" s="1565">
        <v>371.7</v>
      </c>
      <c r="H2954" s="1565">
        <v>2655.01</v>
      </c>
      <c r="I2954" s="1565" t="s">
        <v>10110</v>
      </c>
      <c r="J2954" s="1566">
        <v>0</v>
      </c>
      <c r="K2954" s="1554"/>
    </row>
    <row r="2955" spans="1:11" s="793" customFormat="1" ht="28.5" customHeight="1" x14ac:dyDescent="0.25">
      <c r="A2955" s="1565" t="s">
        <v>4885</v>
      </c>
      <c r="B2955" s="1566" t="s">
        <v>10193</v>
      </c>
      <c r="C2955" s="1565" t="s">
        <v>906</v>
      </c>
      <c r="D2955" s="1565">
        <v>0</v>
      </c>
      <c r="E2955" s="1565">
        <v>63180</v>
      </c>
      <c r="F2955" s="1565" t="s">
        <v>906</v>
      </c>
      <c r="G2955" s="1565">
        <v>0</v>
      </c>
      <c r="H2955" s="1565">
        <v>63180</v>
      </c>
      <c r="I2955" s="1565" t="s">
        <v>10110</v>
      </c>
      <c r="J2955" s="1566">
        <v>0</v>
      </c>
      <c r="K2955" s="1554"/>
    </row>
    <row r="2956" spans="1:11" s="793" customFormat="1" ht="28.5" customHeight="1" x14ac:dyDescent="0.25">
      <c r="A2956" s="1565" t="s">
        <v>4887</v>
      </c>
      <c r="B2956" s="1566" t="s">
        <v>4888</v>
      </c>
      <c r="C2956" s="1565" t="s">
        <v>906</v>
      </c>
      <c r="D2956" s="1565">
        <v>2629.44</v>
      </c>
      <c r="E2956" s="1565">
        <v>2629.44</v>
      </c>
      <c r="F2956" s="1565" t="s">
        <v>906</v>
      </c>
      <c r="G2956" s="1565">
        <v>2629.44</v>
      </c>
      <c r="H2956" s="1565">
        <v>2629.44</v>
      </c>
      <c r="I2956" s="1565" t="s">
        <v>10110</v>
      </c>
      <c r="J2956" s="1566">
        <v>0</v>
      </c>
      <c r="K2956" s="1554"/>
    </row>
    <row r="2957" spans="1:11" s="793" customFormat="1" ht="28.5" customHeight="1" x14ac:dyDescent="0.25">
      <c r="A2957" s="1565" t="s">
        <v>4889</v>
      </c>
      <c r="B2957" s="1566" t="s">
        <v>4890</v>
      </c>
      <c r="C2957" s="1565" t="s">
        <v>906</v>
      </c>
      <c r="D2957" s="1565">
        <v>3510.53</v>
      </c>
      <c r="E2957" s="1565">
        <v>3510.53</v>
      </c>
      <c r="F2957" s="1565" t="s">
        <v>906</v>
      </c>
      <c r="G2957" s="1565">
        <v>3510.53</v>
      </c>
      <c r="H2957" s="1565">
        <v>3510.53</v>
      </c>
      <c r="I2957" s="1565" t="s">
        <v>10110</v>
      </c>
      <c r="J2957" s="1566">
        <v>0</v>
      </c>
      <c r="K2957" s="1554"/>
    </row>
    <row r="2958" spans="1:11" s="793" customFormat="1" ht="28.5" customHeight="1" x14ac:dyDescent="0.25">
      <c r="A2958" s="1565" t="s">
        <v>4891</v>
      </c>
      <c r="B2958" s="1566" t="s">
        <v>4892</v>
      </c>
      <c r="C2958" s="1565" t="s">
        <v>1363</v>
      </c>
      <c r="D2958" s="1565">
        <v>404.63</v>
      </c>
      <c r="E2958" s="1565">
        <v>3650.13</v>
      </c>
      <c r="F2958" s="1565" t="s">
        <v>51</v>
      </c>
      <c r="G2958" s="1565">
        <v>13.28</v>
      </c>
      <c r="H2958" s="1565">
        <v>119.76</v>
      </c>
      <c r="I2958" s="1565" t="s">
        <v>10110</v>
      </c>
      <c r="J2958" s="1566">
        <v>0</v>
      </c>
      <c r="K2958" s="1554"/>
    </row>
    <row r="2959" spans="1:11" s="793" customFormat="1" ht="28.5" customHeight="1" x14ac:dyDescent="0.25">
      <c r="A2959" s="1565" t="s">
        <v>4893</v>
      </c>
      <c r="B2959" s="1566" t="s">
        <v>4894</v>
      </c>
      <c r="C2959" s="1565" t="s">
        <v>1363</v>
      </c>
      <c r="D2959" s="1565">
        <v>12138.75</v>
      </c>
      <c r="E2959" s="1565">
        <v>90433.35</v>
      </c>
      <c r="F2959" s="1565" t="s">
        <v>51</v>
      </c>
      <c r="G2959" s="1565">
        <v>398.25</v>
      </c>
      <c r="H2959" s="1565">
        <v>2966.97</v>
      </c>
      <c r="I2959" s="1565" t="s">
        <v>10110</v>
      </c>
      <c r="J2959" s="1566">
        <v>0</v>
      </c>
      <c r="K2959" s="1554"/>
    </row>
    <row r="2960" spans="1:11" s="793" customFormat="1" ht="28.5" customHeight="1" x14ac:dyDescent="0.25">
      <c r="A2960" s="1565" t="s">
        <v>4895</v>
      </c>
      <c r="B2960" s="1566" t="s">
        <v>4896</v>
      </c>
      <c r="C2960" s="1565" t="s">
        <v>1268</v>
      </c>
      <c r="D2960" s="1565">
        <v>809.25</v>
      </c>
      <c r="E2960" s="1565">
        <v>16048.42</v>
      </c>
      <c r="F2960" s="1565" t="s">
        <v>22</v>
      </c>
      <c r="G2960" s="1565">
        <v>285.77999999999997</v>
      </c>
      <c r="H2960" s="1565">
        <v>5667.45</v>
      </c>
      <c r="I2960" s="1565" t="s">
        <v>10110</v>
      </c>
      <c r="J2960" s="1566">
        <v>0</v>
      </c>
      <c r="K2960" s="1554"/>
    </row>
    <row r="2961" spans="1:11" s="793" customFormat="1" ht="28.5" customHeight="1" x14ac:dyDescent="0.25">
      <c r="A2961" s="1565" t="s">
        <v>4897</v>
      </c>
      <c r="B2961" s="1566" t="s">
        <v>4898</v>
      </c>
      <c r="C2961" s="1565" t="s">
        <v>1268</v>
      </c>
      <c r="D2961" s="1565">
        <v>403.01</v>
      </c>
      <c r="E2961" s="1565">
        <v>403.01</v>
      </c>
      <c r="F2961" s="1565" t="s">
        <v>22</v>
      </c>
      <c r="G2961" s="1565">
        <v>142.32</v>
      </c>
      <c r="H2961" s="1565">
        <v>142.32</v>
      </c>
      <c r="I2961" s="1565" t="s">
        <v>10110</v>
      </c>
      <c r="J2961" s="1566">
        <v>0</v>
      </c>
      <c r="K2961" s="1554"/>
    </row>
    <row r="2962" spans="1:11" s="793" customFormat="1" ht="28.5" customHeight="1" x14ac:dyDescent="0.25">
      <c r="A2962" s="1565" t="s">
        <v>4899</v>
      </c>
      <c r="B2962" s="1566" t="s">
        <v>4900</v>
      </c>
      <c r="C2962" s="1565" t="s">
        <v>1363</v>
      </c>
      <c r="D2962" s="1565">
        <v>483.93</v>
      </c>
      <c r="E2962" s="1565">
        <v>483.93</v>
      </c>
      <c r="F2962" s="1565" t="s">
        <v>51</v>
      </c>
      <c r="G2962" s="1565">
        <v>15.88</v>
      </c>
      <c r="H2962" s="1565">
        <v>15.88</v>
      </c>
      <c r="I2962" s="1565" t="s">
        <v>10194</v>
      </c>
      <c r="J2962" s="1566">
        <v>0</v>
      </c>
      <c r="K2962" s="1554"/>
    </row>
    <row r="2963" spans="1:11" s="793" customFormat="1" ht="28.5" customHeight="1" x14ac:dyDescent="0.25">
      <c r="A2963" s="1565" t="s">
        <v>4901</v>
      </c>
      <c r="B2963" s="1566" t="s">
        <v>4902</v>
      </c>
      <c r="C2963" s="1565" t="s">
        <v>1331</v>
      </c>
      <c r="D2963" s="1565">
        <v>5264.98</v>
      </c>
      <c r="E2963" s="1565">
        <v>5264.98</v>
      </c>
      <c r="F2963" s="1565" t="s">
        <v>21</v>
      </c>
      <c r="G2963" s="1565">
        <v>566.51</v>
      </c>
      <c r="H2963" s="1565">
        <v>566.51</v>
      </c>
      <c r="I2963" s="1565" t="s">
        <v>10132</v>
      </c>
      <c r="J2963" s="1566">
        <v>0</v>
      </c>
      <c r="K2963" s="1554"/>
    </row>
    <row r="2964" spans="1:11" s="793" customFormat="1" ht="28.5" customHeight="1" x14ac:dyDescent="0.25">
      <c r="A2964" s="1565" t="s">
        <v>4903</v>
      </c>
      <c r="B2964" s="1566" t="s">
        <v>4904</v>
      </c>
      <c r="C2964" s="1565" t="s">
        <v>1331</v>
      </c>
      <c r="D2964" s="1565">
        <v>4452.49</v>
      </c>
      <c r="E2964" s="1565">
        <v>4452.49</v>
      </c>
      <c r="F2964" s="1565" t="s">
        <v>21</v>
      </c>
      <c r="G2964" s="1565">
        <v>479.09</v>
      </c>
      <c r="H2964" s="1565">
        <v>479.09</v>
      </c>
      <c r="I2964" s="1565" t="s">
        <v>10132</v>
      </c>
      <c r="J2964" s="1566">
        <v>0</v>
      </c>
      <c r="K2964" s="1554"/>
    </row>
    <row r="2965" spans="1:11" s="793" customFormat="1" ht="28.5" customHeight="1" x14ac:dyDescent="0.25">
      <c r="A2965" s="1565" t="s">
        <v>4905</v>
      </c>
      <c r="B2965" s="1566" t="s">
        <v>10195</v>
      </c>
      <c r="C2965" s="1565" t="s">
        <v>1268</v>
      </c>
      <c r="D2965" s="1565">
        <v>1929.75</v>
      </c>
      <c r="E2965" s="1565">
        <v>3782.5</v>
      </c>
      <c r="F2965" s="1565" t="s">
        <v>22</v>
      </c>
      <c r="G2965" s="1565">
        <v>681.49</v>
      </c>
      <c r="H2965" s="1565">
        <v>1335.78</v>
      </c>
      <c r="I2965" s="1565" t="s">
        <v>10129</v>
      </c>
      <c r="J2965" s="1566">
        <v>0</v>
      </c>
      <c r="K2965" s="1554"/>
    </row>
    <row r="2966" spans="1:11" s="793" customFormat="1" ht="28.5" customHeight="1" x14ac:dyDescent="0.25">
      <c r="A2966" s="1565" t="s">
        <v>4907</v>
      </c>
      <c r="B2966" s="1566" t="s">
        <v>10196</v>
      </c>
      <c r="C2966" s="1565" t="s">
        <v>3346</v>
      </c>
      <c r="D2966" s="1565">
        <v>1348.78</v>
      </c>
      <c r="E2966" s="1565">
        <v>1348.78</v>
      </c>
      <c r="F2966" s="1565" t="s">
        <v>3346</v>
      </c>
      <c r="G2966" s="1565">
        <v>1348.78</v>
      </c>
      <c r="H2966" s="1565">
        <v>1348.78</v>
      </c>
      <c r="I2966" s="1565" t="s">
        <v>10197</v>
      </c>
      <c r="J2966" s="1566">
        <v>0</v>
      </c>
      <c r="K2966" s="1554"/>
    </row>
    <row r="2967" spans="1:11" s="793" customFormat="1" ht="28.5" customHeight="1" x14ac:dyDescent="0.25">
      <c r="A2967" s="1565" t="s">
        <v>4909</v>
      </c>
      <c r="B2967" s="1566" t="s">
        <v>10198</v>
      </c>
      <c r="C2967" s="1565" t="s">
        <v>3346</v>
      </c>
      <c r="D2967" s="1565">
        <v>1780.35</v>
      </c>
      <c r="E2967" s="1565">
        <v>1780.35</v>
      </c>
      <c r="F2967" s="1565" t="s">
        <v>3346</v>
      </c>
      <c r="G2967" s="1565">
        <v>1780.35</v>
      </c>
      <c r="H2967" s="1565">
        <v>1780.35</v>
      </c>
      <c r="I2967" s="1565" t="s">
        <v>10197</v>
      </c>
      <c r="J2967" s="1566">
        <v>0</v>
      </c>
      <c r="K2967" s="1554"/>
    </row>
    <row r="2968" spans="1:11" s="793" customFormat="1" ht="28.5" customHeight="1" x14ac:dyDescent="0.25">
      <c r="A2968" s="1565" t="s">
        <v>4911</v>
      </c>
      <c r="B2968" s="1566" t="s">
        <v>10199</v>
      </c>
      <c r="C2968" s="1565" t="s">
        <v>3346</v>
      </c>
      <c r="D2968" s="1565">
        <v>2697.47</v>
      </c>
      <c r="E2968" s="1565">
        <v>2697.47</v>
      </c>
      <c r="F2968" s="1565" t="s">
        <v>3346</v>
      </c>
      <c r="G2968" s="1565">
        <v>2697.47</v>
      </c>
      <c r="H2968" s="1565">
        <v>2697.47</v>
      </c>
      <c r="I2968" s="1565" t="s">
        <v>10197</v>
      </c>
      <c r="J2968" s="1566">
        <v>0</v>
      </c>
      <c r="K2968" s="1554"/>
    </row>
    <row r="2969" spans="1:11" s="793" customFormat="1" ht="28.5" customHeight="1" x14ac:dyDescent="0.25">
      <c r="A2969" s="1565" t="s">
        <v>4913</v>
      </c>
      <c r="B2969" s="1566" t="s">
        <v>10200</v>
      </c>
      <c r="C2969" s="1565" t="s">
        <v>3346</v>
      </c>
      <c r="D2969" s="1565">
        <v>3641.63</v>
      </c>
      <c r="E2969" s="1565">
        <v>3641.63</v>
      </c>
      <c r="F2969" s="1565" t="s">
        <v>3346</v>
      </c>
      <c r="G2969" s="1565">
        <v>3641.63</v>
      </c>
      <c r="H2969" s="1565">
        <v>3641.63</v>
      </c>
      <c r="I2969" s="1565" t="s">
        <v>10197</v>
      </c>
      <c r="J2969" s="1566">
        <v>0</v>
      </c>
      <c r="K2969" s="1554"/>
    </row>
    <row r="2970" spans="1:11" s="793" customFormat="1" ht="28.5" customHeight="1" x14ac:dyDescent="0.25">
      <c r="A2970" s="1565" t="s">
        <v>4915</v>
      </c>
      <c r="B2970" s="1566" t="s">
        <v>10201</v>
      </c>
      <c r="C2970" s="1565" t="s">
        <v>3346</v>
      </c>
      <c r="D2970" s="1565">
        <v>5395.03</v>
      </c>
      <c r="E2970" s="1565">
        <v>5395.03</v>
      </c>
      <c r="F2970" s="1565" t="s">
        <v>3346</v>
      </c>
      <c r="G2970" s="1565">
        <v>5395.03</v>
      </c>
      <c r="H2970" s="1565">
        <v>5395.03</v>
      </c>
      <c r="I2970" s="1565" t="s">
        <v>10197</v>
      </c>
      <c r="J2970" s="1566">
        <v>0</v>
      </c>
      <c r="K2970" s="1554"/>
    </row>
    <row r="2971" spans="1:11" s="793" customFormat="1" ht="28.5" customHeight="1" x14ac:dyDescent="0.25">
      <c r="A2971" s="1565" t="s">
        <v>4917</v>
      </c>
      <c r="B2971" s="1566" t="s">
        <v>10202</v>
      </c>
      <c r="C2971" s="1565" t="s">
        <v>6</v>
      </c>
      <c r="D2971" s="1565">
        <v>1348.78</v>
      </c>
      <c r="E2971" s="1565">
        <v>1348.78</v>
      </c>
      <c r="F2971" s="1565" t="s">
        <v>6</v>
      </c>
      <c r="G2971" s="1565">
        <v>1348.78</v>
      </c>
      <c r="H2971" s="1565">
        <v>1348.78</v>
      </c>
      <c r="I2971" s="1565" t="s">
        <v>10203</v>
      </c>
      <c r="J2971" s="1566">
        <v>0</v>
      </c>
      <c r="K2971" s="1554"/>
    </row>
    <row r="2972" spans="1:11" s="793" customFormat="1" ht="28.5" customHeight="1" x14ac:dyDescent="0.25">
      <c r="A2972" s="1565" t="s">
        <v>4919</v>
      </c>
      <c r="B2972" s="1566" t="s">
        <v>10204</v>
      </c>
      <c r="C2972" s="1565" t="s">
        <v>6</v>
      </c>
      <c r="D2972" s="1565">
        <v>2023.13</v>
      </c>
      <c r="E2972" s="1565">
        <v>2023.13</v>
      </c>
      <c r="F2972" s="1565" t="s">
        <v>6</v>
      </c>
      <c r="G2972" s="1565">
        <v>2023.13</v>
      </c>
      <c r="H2972" s="1565">
        <v>2023.13</v>
      </c>
      <c r="I2972" s="1565" t="s">
        <v>10203</v>
      </c>
      <c r="J2972" s="1566">
        <v>0</v>
      </c>
      <c r="K2972" s="1554"/>
    </row>
    <row r="2973" spans="1:11" s="793" customFormat="1" ht="28.5" customHeight="1" x14ac:dyDescent="0.25">
      <c r="A2973" s="1565" t="s">
        <v>4921</v>
      </c>
      <c r="B2973" s="1566" t="s">
        <v>10205</v>
      </c>
      <c r="C2973" s="1565" t="s">
        <v>6</v>
      </c>
      <c r="D2973" s="1565">
        <v>2697.47</v>
      </c>
      <c r="E2973" s="1565">
        <v>2697.47</v>
      </c>
      <c r="F2973" s="1565" t="s">
        <v>6</v>
      </c>
      <c r="G2973" s="1565">
        <v>2697.47</v>
      </c>
      <c r="H2973" s="1565">
        <v>2697.47</v>
      </c>
      <c r="I2973" s="1565" t="s">
        <v>10203</v>
      </c>
      <c r="J2973" s="1566">
        <v>0</v>
      </c>
      <c r="K2973" s="1554"/>
    </row>
    <row r="2974" spans="1:11" s="793" customFormat="1" ht="28.5" customHeight="1" x14ac:dyDescent="0.25">
      <c r="A2974" s="1565" t="s">
        <v>4923</v>
      </c>
      <c r="B2974" s="1566" t="s">
        <v>10206</v>
      </c>
      <c r="C2974" s="1565" t="s">
        <v>6</v>
      </c>
      <c r="D2974" s="1565">
        <v>3371.9</v>
      </c>
      <c r="E2974" s="1565">
        <v>3371.9</v>
      </c>
      <c r="F2974" s="1565" t="s">
        <v>6</v>
      </c>
      <c r="G2974" s="1565">
        <v>3371.9</v>
      </c>
      <c r="H2974" s="1565">
        <v>3371.9</v>
      </c>
      <c r="I2974" s="1565" t="s">
        <v>10203</v>
      </c>
      <c r="J2974" s="1566">
        <v>0</v>
      </c>
      <c r="K2974" s="1554"/>
    </row>
    <row r="2975" spans="1:11" s="793" customFormat="1" ht="28.5" customHeight="1" x14ac:dyDescent="0.25">
      <c r="A2975" s="1565" t="s">
        <v>4925</v>
      </c>
      <c r="B2975" s="1566" t="s">
        <v>4926</v>
      </c>
      <c r="C2975" s="1565" t="s">
        <v>6</v>
      </c>
      <c r="D2975" s="1565">
        <v>2023.13</v>
      </c>
      <c r="E2975" s="1565">
        <v>2023.13</v>
      </c>
      <c r="F2975" s="1565" t="s">
        <v>6</v>
      </c>
      <c r="G2975" s="1565">
        <v>2023.13</v>
      </c>
      <c r="H2975" s="1565">
        <v>2023.13</v>
      </c>
      <c r="I2975" s="1565" t="s">
        <v>10203</v>
      </c>
      <c r="J2975" s="1566">
        <v>0</v>
      </c>
      <c r="K2975" s="1554"/>
    </row>
    <row r="2976" spans="1:11" s="793" customFormat="1" ht="28.5" customHeight="1" x14ac:dyDescent="0.25">
      <c r="A2976" s="1565" t="s">
        <v>4927</v>
      </c>
      <c r="B2976" s="1566" t="s">
        <v>4928</v>
      </c>
      <c r="C2976" s="1565" t="s">
        <v>6</v>
      </c>
      <c r="D2976" s="1565">
        <v>2697.47</v>
      </c>
      <c r="E2976" s="1565">
        <v>2697.47</v>
      </c>
      <c r="F2976" s="1565" t="s">
        <v>6</v>
      </c>
      <c r="G2976" s="1565">
        <v>2697.47</v>
      </c>
      <c r="H2976" s="1565">
        <v>2697.47</v>
      </c>
      <c r="I2976" s="1565" t="s">
        <v>10203</v>
      </c>
      <c r="J2976" s="1566">
        <v>0</v>
      </c>
      <c r="K2976" s="1554"/>
    </row>
    <row r="2977" spans="1:11" s="793" customFormat="1" ht="28.5" customHeight="1" x14ac:dyDescent="0.25">
      <c r="A2977" s="1565" t="s">
        <v>4929</v>
      </c>
      <c r="B2977" s="1566" t="s">
        <v>10207</v>
      </c>
      <c r="C2977" s="1565" t="s">
        <v>6</v>
      </c>
      <c r="D2977" s="1565">
        <v>3371.9</v>
      </c>
      <c r="E2977" s="1565">
        <v>3371.9</v>
      </c>
      <c r="F2977" s="1565" t="s">
        <v>6</v>
      </c>
      <c r="G2977" s="1565">
        <v>3371.9</v>
      </c>
      <c r="H2977" s="1565">
        <v>3371.9</v>
      </c>
      <c r="I2977" s="1565" t="s">
        <v>10203</v>
      </c>
      <c r="J2977" s="1566">
        <v>0</v>
      </c>
      <c r="K2977" s="1554"/>
    </row>
    <row r="2978" spans="1:11" s="793" customFormat="1" ht="28.5" customHeight="1" x14ac:dyDescent="0.25">
      <c r="A2978" s="1565" t="s">
        <v>4931</v>
      </c>
      <c r="B2978" s="1566" t="s">
        <v>10208</v>
      </c>
      <c r="C2978" s="1565" t="s">
        <v>6</v>
      </c>
      <c r="D2978" s="1565">
        <v>760.07</v>
      </c>
      <c r="E2978" s="1565">
        <v>1210.23</v>
      </c>
      <c r="F2978" s="1565" t="s">
        <v>6</v>
      </c>
      <c r="G2978" s="1565">
        <v>760.07</v>
      </c>
      <c r="H2978" s="1565">
        <v>1210.23</v>
      </c>
      <c r="I2978" s="1565" t="s">
        <v>10209</v>
      </c>
      <c r="J2978" s="1566">
        <v>0</v>
      </c>
      <c r="K2978" s="1554"/>
    </row>
    <row r="2979" spans="1:11" s="793" customFormat="1" ht="28.5" customHeight="1" x14ac:dyDescent="0.25">
      <c r="A2979" s="1565" t="s">
        <v>4933</v>
      </c>
      <c r="B2979" s="1566" t="s">
        <v>4934</v>
      </c>
      <c r="C2979" s="1565" t="s">
        <v>3346</v>
      </c>
      <c r="D2979" s="1565">
        <v>1543.8</v>
      </c>
      <c r="E2979" s="1565">
        <v>1543.8</v>
      </c>
      <c r="F2979" s="1565" t="s">
        <v>3346</v>
      </c>
      <c r="G2979" s="1565">
        <v>1543.8</v>
      </c>
      <c r="H2979" s="1565">
        <v>1543.8</v>
      </c>
      <c r="I2979" s="1565" t="s">
        <v>10209</v>
      </c>
      <c r="J2979" s="1566">
        <v>0</v>
      </c>
      <c r="K2979" s="1554"/>
    </row>
    <row r="2980" spans="1:11" s="793" customFormat="1" ht="28.5" customHeight="1" x14ac:dyDescent="0.25">
      <c r="A2980" s="1565" t="s">
        <v>4935</v>
      </c>
      <c r="B2980" s="1566" t="s">
        <v>10210</v>
      </c>
      <c r="C2980" s="1565" t="s">
        <v>6</v>
      </c>
      <c r="D2980" s="1565">
        <v>1929.75</v>
      </c>
      <c r="E2980" s="1565">
        <v>1929.75</v>
      </c>
      <c r="F2980" s="1565" t="s">
        <v>6</v>
      </c>
      <c r="G2980" s="1565">
        <v>1929.75</v>
      </c>
      <c r="H2980" s="1565">
        <v>1929.75</v>
      </c>
      <c r="I2980" s="1565" t="s">
        <v>10209</v>
      </c>
      <c r="J2980" s="1566">
        <v>0</v>
      </c>
      <c r="K2980" s="1554"/>
    </row>
    <row r="2981" spans="1:11" s="793" customFormat="1" ht="28.5" customHeight="1" x14ac:dyDescent="0.25">
      <c r="A2981" s="1565" t="s">
        <v>4937</v>
      </c>
      <c r="B2981" s="1566" t="s">
        <v>10211</v>
      </c>
      <c r="C2981" s="1565" t="s">
        <v>6</v>
      </c>
      <c r="D2981" s="1565">
        <v>3237</v>
      </c>
      <c r="E2981" s="1565">
        <v>3237</v>
      </c>
      <c r="F2981" s="1565" t="s">
        <v>6</v>
      </c>
      <c r="G2981" s="1565">
        <v>3237</v>
      </c>
      <c r="H2981" s="1565">
        <v>3237</v>
      </c>
      <c r="I2981" s="1565" t="s">
        <v>10212</v>
      </c>
      <c r="J2981" s="1566">
        <v>0</v>
      </c>
      <c r="K2981" s="1554"/>
    </row>
    <row r="2982" spans="1:11" s="793" customFormat="1" ht="28.5" customHeight="1" x14ac:dyDescent="0.25">
      <c r="A2982" s="1565" t="s">
        <v>4939</v>
      </c>
      <c r="B2982" s="1566" t="s">
        <v>4940</v>
      </c>
      <c r="C2982" s="1565" t="s">
        <v>6</v>
      </c>
      <c r="D2982" s="1565">
        <v>4369.95</v>
      </c>
      <c r="E2982" s="1565">
        <v>4369.95</v>
      </c>
      <c r="F2982" s="1565" t="s">
        <v>6</v>
      </c>
      <c r="G2982" s="1565">
        <v>4369.95</v>
      </c>
      <c r="H2982" s="1565">
        <v>4369.95</v>
      </c>
      <c r="I2982" s="1565" t="s">
        <v>10212</v>
      </c>
      <c r="J2982" s="1566">
        <v>0</v>
      </c>
      <c r="K2982" s="1554"/>
    </row>
    <row r="2983" spans="1:11" s="793" customFormat="1" ht="28.5" customHeight="1" x14ac:dyDescent="0.25">
      <c r="A2983" s="1565" t="s">
        <v>4941</v>
      </c>
      <c r="B2983" s="1566" t="s">
        <v>4942</v>
      </c>
      <c r="C2983" s="1565" t="s">
        <v>6</v>
      </c>
      <c r="D2983" s="1565">
        <v>1204.54</v>
      </c>
      <c r="E2983" s="1565">
        <v>1836.34</v>
      </c>
      <c r="F2983" s="1565" t="s">
        <v>6</v>
      </c>
      <c r="G2983" s="1565">
        <v>1204.54</v>
      </c>
      <c r="H2983" s="1565">
        <v>1836.34</v>
      </c>
      <c r="I2983" s="1565" t="s">
        <v>10212</v>
      </c>
      <c r="J2983" s="1566">
        <v>0</v>
      </c>
      <c r="K2983" s="1554"/>
    </row>
    <row r="2984" spans="1:11" s="793" customFormat="1" ht="28.5" customHeight="1" x14ac:dyDescent="0.25">
      <c r="A2984" s="1565" t="s">
        <v>4943</v>
      </c>
      <c r="B2984" s="1566" t="s">
        <v>4944</v>
      </c>
      <c r="C2984" s="1565" t="s">
        <v>6</v>
      </c>
      <c r="D2984" s="1565">
        <v>2334.38</v>
      </c>
      <c r="E2984" s="1565">
        <v>3350.11</v>
      </c>
      <c r="F2984" s="1565" t="s">
        <v>6</v>
      </c>
      <c r="G2984" s="1565">
        <v>2334.38</v>
      </c>
      <c r="H2984" s="1565">
        <v>3350.11</v>
      </c>
      <c r="I2984" s="1565" t="s">
        <v>10212</v>
      </c>
      <c r="J2984" s="1566">
        <v>0</v>
      </c>
      <c r="K2984" s="1554"/>
    </row>
    <row r="2985" spans="1:11" s="793" customFormat="1" ht="28.5" customHeight="1" x14ac:dyDescent="0.25">
      <c r="A2985" s="1565" t="s">
        <v>4945</v>
      </c>
      <c r="B2985" s="1566" t="s">
        <v>6116</v>
      </c>
      <c r="C2985" s="1565" t="s">
        <v>6</v>
      </c>
      <c r="D2985" s="1565">
        <v>2303.25</v>
      </c>
      <c r="E2985" s="1565">
        <v>2484.2800000000002</v>
      </c>
      <c r="F2985" s="1565" t="s">
        <v>6</v>
      </c>
      <c r="G2985" s="1565">
        <v>2303.25</v>
      </c>
      <c r="H2985" s="1565">
        <v>2484.2800000000002</v>
      </c>
      <c r="I2985" s="1565" t="s">
        <v>10212</v>
      </c>
      <c r="J2985" s="1566">
        <v>0</v>
      </c>
      <c r="K2985" s="1554"/>
    </row>
    <row r="2986" spans="1:11" s="793" customFormat="1" ht="28.5" customHeight="1" x14ac:dyDescent="0.25">
      <c r="A2986" s="1565" t="s">
        <v>4947</v>
      </c>
      <c r="B2986" s="1566" t="s">
        <v>10213</v>
      </c>
      <c r="C2986" s="1565" t="s">
        <v>6</v>
      </c>
      <c r="D2986" s="1565">
        <v>1727.44</v>
      </c>
      <c r="E2986" s="1565">
        <v>1908.47</v>
      </c>
      <c r="F2986" s="1565" t="s">
        <v>6</v>
      </c>
      <c r="G2986" s="1565">
        <v>1727.44</v>
      </c>
      <c r="H2986" s="1565">
        <v>1908.47</v>
      </c>
      <c r="I2986" s="1565" t="s">
        <v>10212</v>
      </c>
      <c r="J2986" s="1566">
        <v>0</v>
      </c>
      <c r="K2986" s="1554"/>
    </row>
    <row r="2987" spans="1:11" s="793" customFormat="1" ht="28.5" customHeight="1" x14ac:dyDescent="0.25">
      <c r="A2987" s="1565" t="s">
        <v>4949</v>
      </c>
      <c r="B2987" s="1566" t="s">
        <v>4950</v>
      </c>
      <c r="C2987" s="1565" t="s">
        <v>6</v>
      </c>
      <c r="D2987" s="1565">
        <v>1381.95</v>
      </c>
      <c r="E2987" s="1565">
        <v>1562.98</v>
      </c>
      <c r="F2987" s="1565" t="s">
        <v>6</v>
      </c>
      <c r="G2987" s="1565">
        <v>1381.95</v>
      </c>
      <c r="H2987" s="1565">
        <v>1562.98</v>
      </c>
      <c r="I2987" s="1565" t="s">
        <v>10212</v>
      </c>
      <c r="J2987" s="1566">
        <v>0</v>
      </c>
      <c r="K2987" s="1554"/>
    </row>
    <row r="2988" spans="1:11" s="793" customFormat="1" ht="28.5" customHeight="1" x14ac:dyDescent="0.25">
      <c r="A2988" s="1565" t="s">
        <v>4951</v>
      </c>
      <c r="B2988" s="1566" t="s">
        <v>4952</v>
      </c>
      <c r="C2988" s="1565" t="s">
        <v>6</v>
      </c>
      <c r="D2988" s="1565">
        <v>1151.6300000000001</v>
      </c>
      <c r="E2988" s="1565">
        <v>1294.3900000000001</v>
      </c>
      <c r="F2988" s="1565" t="s">
        <v>6</v>
      </c>
      <c r="G2988" s="1565">
        <v>1151.6300000000001</v>
      </c>
      <c r="H2988" s="1565">
        <v>1294.3900000000001</v>
      </c>
      <c r="I2988" s="1565" t="s">
        <v>10212</v>
      </c>
      <c r="J2988" s="1566">
        <v>0</v>
      </c>
      <c r="K2988" s="1554"/>
    </row>
    <row r="2989" spans="1:11" s="793" customFormat="1" ht="28.5" customHeight="1" x14ac:dyDescent="0.25">
      <c r="A2989" s="1565" t="s">
        <v>4953</v>
      </c>
      <c r="B2989" s="1566" t="s">
        <v>4954</v>
      </c>
      <c r="C2989" s="1565" t="s">
        <v>6</v>
      </c>
      <c r="D2989" s="1565">
        <v>921.3</v>
      </c>
      <c r="E2989" s="1565">
        <v>1025.79</v>
      </c>
      <c r="F2989" s="1565" t="s">
        <v>6</v>
      </c>
      <c r="G2989" s="1565">
        <v>921.3</v>
      </c>
      <c r="H2989" s="1565">
        <v>1025.79</v>
      </c>
      <c r="I2989" s="1565" t="s">
        <v>10212</v>
      </c>
      <c r="J2989" s="1566">
        <v>0</v>
      </c>
      <c r="K2989" s="1554"/>
    </row>
    <row r="2990" spans="1:11" s="793" customFormat="1" ht="28.5" customHeight="1" x14ac:dyDescent="0.25">
      <c r="A2990" s="1565" t="s">
        <v>4955</v>
      </c>
      <c r="B2990" s="1566" t="s">
        <v>4956</v>
      </c>
      <c r="C2990" s="1565" t="s">
        <v>6</v>
      </c>
      <c r="D2990" s="1565">
        <v>760.07</v>
      </c>
      <c r="E2990" s="1565">
        <v>1020.69</v>
      </c>
      <c r="F2990" s="1565" t="s">
        <v>6</v>
      </c>
      <c r="G2990" s="1565">
        <v>760.07</v>
      </c>
      <c r="H2990" s="1565">
        <v>1020.69</v>
      </c>
      <c r="I2990" s="1565" t="s">
        <v>10212</v>
      </c>
      <c r="J2990" s="1566">
        <v>0</v>
      </c>
      <c r="K2990" s="1554"/>
    </row>
    <row r="2991" spans="1:11" s="793" customFormat="1" ht="28.5" customHeight="1" x14ac:dyDescent="0.25">
      <c r="A2991" s="1565" t="s">
        <v>4957</v>
      </c>
      <c r="B2991" s="1566" t="s">
        <v>4958</v>
      </c>
      <c r="C2991" s="1565" t="s">
        <v>1138</v>
      </c>
      <c r="D2991" s="1565">
        <v>36.85</v>
      </c>
      <c r="E2991" s="1565">
        <v>36.85</v>
      </c>
      <c r="F2991" s="1565" t="s">
        <v>51</v>
      </c>
      <c r="G2991" s="1565">
        <v>120.91</v>
      </c>
      <c r="H2991" s="1565">
        <v>120.91</v>
      </c>
      <c r="I2991" s="1565" t="s">
        <v>10212</v>
      </c>
      <c r="J2991" s="1566">
        <v>0</v>
      </c>
      <c r="K2991" s="1554"/>
    </row>
    <row r="2992" spans="1:11" s="793" customFormat="1" ht="28.5" customHeight="1" x14ac:dyDescent="0.25">
      <c r="A2992" s="1565" t="s">
        <v>4959</v>
      </c>
      <c r="B2992" s="1566" t="s">
        <v>10214</v>
      </c>
      <c r="C2992" s="1565" t="s">
        <v>6</v>
      </c>
      <c r="D2992" s="1565">
        <v>674.35</v>
      </c>
      <c r="E2992" s="1565">
        <v>674.35</v>
      </c>
      <c r="F2992" s="1565" t="s">
        <v>6</v>
      </c>
      <c r="G2992" s="1565">
        <v>674.35</v>
      </c>
      <c r="H2992" s="1565">
        <v>674.35</v>
      </c>
      <c r="I2992" s="1565" t="s">
        <v>10212</v>
      </c>
      <c r="J2992" s="1566">
        <v>0</v>
      </c>
      <c r="K2992" s="1554"/>
    </row>
    <row r="2993" spans="1:11" s="793" customFormat="1" ht="28.5" customHeight="1" x14ac:dyDescent="0.25">
      <c r="A2993" s="1565" t="s">
        <v>4961</v>
      </c>
      <c r="B2993" s="1566" t="s">
        <v>10215</v>
      </c>
      <c r="C2993" s="1565" t="s">
        <v>6</v>
      </c>
      <c r="D2993" s="1565">
        <v>549.79999999999995</v>
      </c>
      <c r="E2993" s="1565">
        <v>549.79999999999995</v>
      </c>
      <c r="F2993" s="1565" t="s">
        <v>6</v>
      </c>
      <c r="G2993" s="1565">
        <v>549.79999999999995</v>
      </c>
      <c r="H2993" s="1565">
        <v>549.79999999999995</v>
      </c>
      <c r="I2993" s="1565" t="s">
        <v>10212</v>
      </c>
      <c r="J2993" s="1566">
        <v>0</v>
      </c>
      <c r="K2993" s="1554"/>
    </row>
    <row r="2994" spans="1:11" s="793" customFormat="1" ht="28.5" customHeight="1" x14ac:dyDescent="0.25">
      <c r="A2994" s="1565" t="s">
        <v>4963</v>
      </c>
      <c r="B2994" s="1566" t="s">
        <v>4964</v>
      </c>
      <c r="C2994" s="1565" t="s">
        <v>1138</v>
      </c>
      <c r="D2994" s="1565">
        <v>132.82</v>
      </c>
      <c r="E2994" s="1565">
        <v>144.87</v>
      </c>
      <c r="F2994" s="1565" t="s">
        <v>51</v>
      </c>
      <c r="G2994" s="1565">
        <v>435.77</v>
      </c>
      <c r="H2994" s="1565">
        <v>475.29</v>
      </c>
      <c r="I2994" s="1565" t="s">
        <v>10212</v>
      </c>
      <c r="J2994" s="1566">
        <v>0</v>
      </c>
      <c r="K2994" s="1554"/>
    </row>
    <row r="2995" spans="1:11" s="793" customFormat="1" ht="28.5" customHeight="1" x14ac:dyDescent="0.25">
      <c r="A2995" s="1565" t="s">
        <v>4965</v>
      </c>
      <c r="B2995" s="1566" t="s">
        <v>10216</v>
      </c>
      <c r="C2995" s="1565" t="s">
        <v>1138</v>
      </c>
      <c r="D2995" s="1565">
        <v>60.33</v>
      </c>
      <c r="E2995" s="1565">
        <v>72.38</v>
      </c>
      <c r="F2995" s="1565" t="s">
        <v>51</v>
      </c>
      <c r="G2995" s="1565">
        <v>197.94</v>
      </c>
      <c r="H2995" s="1565">
        <v>237.46</v>
      </c>
      <c r="I2995" s="1565" t="s">
        <v>10212</v>
      </c>
      <c r="J2995" s="1566">
        <v>0</v>
      </c>
      <c r="K2995" s="1554"/>
    </row>
    <row r="2996" spans="1:11" s="793" customFormat="1" ht="28.5" customHeight="1" x14ac:dyDescent="0.25">
      <c r="A2996" s="1565" t="s">
        <v>4967</v>
      </c>
      <c r="B2996" s="1566" t="s">
        <v>10217</v>
      </c>
      <c r="C2996" s="1565" t="s">
        <v>1138</v>
      </c>
      <c r="D2996" s="1565">
        <v>107.87</v>
      </c>
      <c r="E2996" s="1565">
        <v>107.87</v>
      </c>
      <c r="F2996" s="1565" t="s">
        <v>51</v>
      </c>
      <c r="G2996" s="1565">
        <v>353.91</v>
      </c>
      <c r="H2996" s="1565">
        <v>353.91</v>
      </c>
      <c r="I2996" s="1565" t="s">
        <v>10212</v>
      </c>
      <c r="J2996" s="1566">
        <v>0</v>
      </c>
      <c r="K2996" s="1554"/>
    </row>
    <row r="2997" spans="1:11" s="793" customFormat="1" ht="28.5" customHeight="1" x14ac:dyDescent="0.25">
      <c r="A2997" s="1565" t="s">
        <v>4969</v>
      </c>
      <c r="B2997" s="1566" t="s">
        <v>10218</v>
      </c>
      <c r="C2997" s="1565" t="s">
        <v>1138</v>
      </c>
      <c r="D2997" s="1565">
        <v>40.46</v>
      </c>
      <c r="E2997" s="1565">
        <v>40.46</v>
      </c>
      <c r="F2997" s="1565" t="s">
        <v>51</v>
      </c>
      <c r="G2997" s="1565">
        <v>132.75</v>
      </c>
      <c r="H2997" s="1565">
        <v>132.75</v>
      </c>
      <c r="I2997" s="1565" t="s">
        <v>10212</v>
      </c>
      <c r="J2997" s="1566">
        <v>0</v>
      </c>
      <c r="K2997" s="1554"/>
    </row>
    <row r="2998" spans="1:11" s="793" customFormat="1" ht="28.5" customHeight="1" x14ac:dyDescent="0.25">
      <c r="A2998" s="1565" t="s">
        <v>4971</v>
      </c>
      <c r="B2998" s="1566" t="s">
        <v>10219</v>
      </c>
      <c r="C2998" s="1565" t="s">
        <v>1138</v>
      </c>
      <c r="D2998" s="1565">
        <v>154.77000000000001</v>
      </c>
      <c r="E2998" s="1565">
        <v>166.82</v>
      </c>
      <c r="F2998" s="1565" t="s">
        <v>51</v>
      </c>
      <c r="G2998" s="1565">
        <v>507.78</v>
      </c>
      <c r="H2998" s="1565">
        <v>547.29999999999995</v>
      </c>
      <c r="I2998" s="1565" t="s">
        <v>10212</v>
      </c>
      <c r="J2998" s="1566">
        <v>0</v>
      </c>
      <c r="K2998" s="1554"/>
    </row>
    <row r="2999" spans="1:11" s="793" customFormat="1" ht="28.5" customHeight="1" x14ac:dyDescent="0.25">
      <c r="A2999" s="1565" t="s">
        <v>4973</v>
      </c>
      <c r="B2999" s="1566" t="s">
        <v>10220</v>
      </c>
      <c r="C2999" s="1565" t="s">
        <v>1138</v>
      </c>
      <c r="D2999" s="1565">
        <v>77.42</v>
      </c>
      <c r="E2999" s="1565">
        <v>89.46</v>
      </c>
      <c r="F2999" s="1565" t="s">
        <v>51</v>
      </c>
      <c r="G2999" s="1565">
        <v>254</v>
      </c>
      <c r="H2999" s="1565">
        <v>293.52</v>
      </c>
      <c r="I2999" s="1565" t="s">
        <v>10212</v>
      </c>
      <c r="J2999" s="1566">
        <v>0</v>
      </c>
      <c r="K2999" s="1554"/>
    </row>
    <row r="3000" spans="1:11" s="793" customFormat="1" ht="28.5" customHeight="1" x14ac:dyDescent="0.25">
      <c r="A3000" s="1565" t="s">
        <v>4975</v>
      </c>
      <c r="B3000" s="1566" t="s">
        <v>10221</v>
      </c>
      <c r="C3000" s="1565" t="s">
        <v>1268</v>
      </c>
      <c r="D3000" s="1565">
        <v>616.84</v>
      </c>
      <c r="E3000" s="1565">
        <v>616.84</v>
      </c>
      <c r="F3000" s="1565" t="s">
        <v>22</v>
      </c>
      <c r="G3000" s="1565">
        <v>217.83</v>
      </c>
      <c r="H3000" s="1565">
        <v>217.83</v>
      </c>
      <c r="I3000" s="1565" t="s">
        <v>10222</v>
      </c>
      <c r="J3000" s="1566">
        <v>0</v>
      </c>
      <c r="K3000" s="1554"/>
    </row>
    <row r="3001" spans="1:11" s="793" customFormat="1" ht="28.5" customHeight="1" x14ac:dyDescent="0.25">
      <c r="A3001" s="1565" t="s">
        <v>4977</v>
      </c>
      <c r="B3001" s="1566" t="s">
        <v>10223</v>
      </c>
      <c r="C3001" s="1565" t="s">
        <v>1268</v>
      </c>
      <c r="D3001" s="1565">
        <v>620.55999999999995</v>
      </c>
      <c r="E3001" s="1565">
        <v>620.55999999999995</v>
      </c>
      <c r="F3001" s="1565" t="s">
        <v>22</v>
      </c>
      <c r="G3001" s="1565">
        <v>219.15</v>
      </c>
      <c r="H3001" s="1565">
        <v>219.15</v>
      </c>
      <c r="I3001" s="1565" t="s">
        <v>10222</v>
      </c>
      <c r="J3001" s="1566">
        <v>0</v>
      </c>
      <c r="K3001" s="1554"/>
    </row>
    <row r="3002" spans="1:11" s="793" customFormat="1" ht="28.5" customHeight="1" x14ac:dyDescent="0.25">
      <c r="A3002" s="1565" t="s">
        <v>4979</v>
      </c>
      <c r="B3002" s="1566" t="s">
        <v>10224</v>
      </c>
      <c r="C3002" s="1565" t="s">
        <v>1268</v>
      </c>
      <c r="D3002" s="1565">
        <v>787.34</v>
      </c>
      <c r="E3002" s="1565">
        <v>787.34</v>
      </c>
      <c r="F3002" s="1565" t="s">
        <v>22</v>
      </c>
      <c r="G3002" s="1565">
        <v>278.05</v>
      </c>
      <c r="H3002" s="1565">
        <v>278.05</v>
      </c>
      <c r="I3002" s="1565" t="s">
        <v>10222</v>
      </c>
      <c r="J3002" s="1566">
        <v>0</v>
      </c>
      <c r="K3002" s="1554"/>
    </row>
    <row r="3003" spans="1:11" s="793" customFormat="1" ht="28.5" customHeight="1" x14ac:dyDescent="0.25">
      <c r="A3003" s="1565" t="s">
        <v>4981</v>
      </c>
      <c r="B3003" s="1566" t="s">
        <v>10225</v>
      </c>
      <c r="C3003" s="1565" t="s">
        <v>1268</v>
      </c>
      <c r="D3003" s="1565">
        <v>962.95</v>
      </c>
      <c r="E3003" s="1565">
        <v>962.95</v>
      </c>
      <c r="F3003" s="1565" t="s">
        <v>22</v>
      </c>
      <c r="G3003" s="1565">
        <v>340.06</v>
      </c>
      <c r="H3003" s="1565">
        <v>340.06</v>
      </c>
      <c r="I3003" s="1565" t="s">
        <v>10222</v>
      </c>
      <c r="J3003" s="1566">
        <v>0</v>
      </c>
      <c r="K3003" s="1554"/>
    </row>
    <row r="3004" spans="1:11" s="793" customFormat="1" ht="28.5" customHeight="1" x14ac:dyDescent="0.25">
      <c r="A3004" s="1565" t="s">
        <v>4983</v>
      </c>
      <c r="B3004" s="1566" t="s">
        <v>10226</v>
      </c>
      <c r="C3004" s="1565" t="s">
        <v>1268</v>
      </c>
      <c r="D3004" s="1565">
        <v>683.19</v>
      </c>
      <c r="E3004" s="1565">
        <v>683.19</v>
      </c>
      <c r="F3004" s="1565" t="s">
        <v>22</v>
      </c>
      <c r="G3004" s="1565">
        <v>241.27</v>
      </c>
      <c r="H3004" s="1565">
        <v>241.27</v>
      </c>
      <c r="I3004" s="1565" t="s">
        <v>10222</v>
      </c>
      <c r="J3004" s="1566">
        <v>0</v>
      </c>
      <c r="K3004" s="1554"/>
    </row>
    <row r="3005" spans="1:11" s="793" customFormat="1" ht="28.5" customHeight="1" x14ac:dyDescent="0.25">
      <c r="A3005" s="1565" t="s">
        <v>4985</v>
      </c>
      <c r="B3005" s="1566" t="s">
        <v>10227</v>
      </c>
      <c r="C3005" s="1565" t="s">
        <v>1268</v>
      </c>
      <c r="D3005" s="1565">
        <v>792.32</v>
      </c>
      <c r="E3005" s="1565">
        <v>792.32</v>
      </c>
      <c r="F3005" s="1565" t="s">
        <v>22</v>
      </c>
      <c r="G3005" s="1565">
        <v>279.8</v>
      </c>
      <c r="H3005" s="1565">
        <v>279.8</v>
      </c>
      <c r="I3005" s="1565" t="s">
        <v>10222</v>
      </c>
      <c r="J3005" s="1566">
        <v>0</v>
      </c>
      <c r="K3005" s="1554"/>
    </row>
    <row r="3006" spans="1:11" s="793" customFormat="1" ht="28.5" customHeight="1" x14ac:dyDescent="0.25">
      <c r="A3006" s="1565" t="s">
        <v>4987</v>
      </c>
      <c r="B3006" s="1566" t="s">
        <v>10228</v>
      </c>
      <c r="C3006" s="1565" t="s">
        <v>1268</v>
      </c>
      <c r="D3006" s="1565">
        <v>863.53</v>
      </c>
      <c r="E3006" s="1565">
        <v>863.53</v>
      </c>
      <c r="F3006" s="1565" t="s">
        <v>22</v>
      </c>
      <c r="G3006" s="1565">
        <v>304.95</v>
      </c>
      <c r="H3006" s="1565">
        <v>304.95</v>
      </c>
      <c r="I3006" s="1565" t="s">
        <v>10222</v>
      </c>
      <c r="J3006" s="1566">
        <v>0</v>
      </c>
      <c r="K3006" s="1554"/>
    </row>
    <row r="3007" spans="1:11" s="793" customFormat="1" ht="28.5" customHeight="1" x14ac:dyDescent="0.25">
      <c r="A3007" s="1565" t="s">
        <v>4989</v>
      </c>
      <c r="B3007" s="1566" t="s">
        <v>10229</v>
      </c>
      <c r="C3007" s="1565" t="s">
        <v>1268</v>
      </c>
      <c r="D3007" s="1565">
        <v>967.93</v>
      </c>
      <c r="E3007" s="1565">
        <v>967.93</v>
      </c>
      <c r="F3007" s="1565" t="s">
        <v>22</v>
      </c>
      <c r="G3007" s="1565">
        <v>341.82</v>
      </c>
      <c r="H3007" s="1565">
        <v>341.82</v>
      </c>
      <c r="I3007" s="1565" t="s">
        <v>10222</v>
      </c>
      <c r="J3007" s="1566">
        <v>0</v>
      </c>
      <c r="K3007" s="1554"/>
    </row>
    <row r="3008" spans="1:11" s="793" customFormat="1" ht="28.5" customHeight="1" x14ac:dyDescent="0.25">
      <c r="A3008" s="1565" t="s">
        <v>4991</v>
      </c>
      <c r="B3008" s="1566" t="s">
        <v>10230</v>
      </c>
      <c r="C3008" s="1565" t="s">
        <v>1268</v>
      </c>
      <c r="D3008" s="1565">
        <v>1573.37</v>
      </c>
      <c r="E3008" s="1565">
        <v>1573.37</v>
      </c>
      <c r="F3008" s="1565" t="s">
        <v>22</v>
      </c>
      <c r="G3008" s="1565">
        <v>555.63</v>
      </c>
      <c r="H3008" s="1565">
        <v>555.63</v>
      </c>
      <c r="I3008" s="1565" t="s">
        <v>10222</v>
      </c>
      <c r="J3008" s="1566">
        <v>0</v>
      </c>
      <c r="K3008" s="1554"/>
    </row>
    <row r="3009" spans="1:11" s="793" customFormat="1" ht="28.5" customHeight="1" x14ac:dyDescent="0.25">
      <c r="A3009" s="1565" t="s">
        <v>4993</v>
      </c>
      <c r="B3009" s="1566" t="s">
        <v>10231</v>
      </c>
      <c r="C3009" s="1565" t="s">
        <v>1268</v>
      </c>
      <c r="D3009" s="1565">
        <v>1651.87</v>
      </c>
      <c r="E3009" s="1565">
        <v>1651.87</v>
      </c>
      <c r="F3009" s="1565" t="s">
        <v>22</v>
      </c>
      <c r="G3009" s="1565">
        <v>583.35</v>
      </c>
      <c r="H3009" s="1565">
        <v>583.35</v>
      </c>
      <c r="I3009" s="1565" t="s">
        <v>10222</v>
      </c>
      <c r="J3009" s="1566">
        <v>0</v>
      </c>
      <c r="K3009" s="1554"/>
    </row>
    <row r="3010" spans="1:11" s="793" customFormat="1" ht="28.5" customHeight="1" x14ac:dyDescent="0.25">
      <c r="A3010" s="1565" t="s">
        <v>4995</v>
      </c>
      <c r="B3010" s="1566" t="s">
        <v>10232</v>
      </c>
      <c r="C3010" s="1565" t="s">
        <v>1268</v>
      </c>
      <c r="D3010" s="1565">
        <v>1721.46</v>
      </c>
      <c r="E3010" s="1565">
        <v>1721.46</v>
      </c>
      <c r="F3010" s="1565" t="s">
        <v>22</v>
      </c>
      <c r="G3010" s="1565">
        <v>607.92999999999995</v>
      </c>
      <c r="H3010" s="1565">
        <v>607.92999999999995</v>
      </c>
      <c r="I3010" s="1565" t="s">
        <v>10222</v>
      </c>
      <c r="J3010" s="1566">
        <v>0</v>
      </c>
      <c r="K3010" s="1554"/>
    </row>
    <row r="3011" spans="1:11" s="793" customFormat="1" ht="28.5" customHeight="1" x14ac:dyDescent="0.25">
      <c r="A3011" s="1565" t="s">
        <v>4997</v>
      </c>
      <c r="B3011" s="1566" t="s">
        <v>10233</v>
      </c>
      <c r="C3011" s="1565" t="s">
        <v>1268</v>
      </c>
      <c r="D3011" s="1565">
        <v>2767.01</v>
      </c>
      <c r="E3011" s="1565">
        <v>2767.01</v>
      </c>
      <c r="F3011" s="1565" t="s">
        <v>22</v>
      </c>
      <c r="G3011" s="1565">
        <v>977.16</v>
      </c>
      <c r="H3011" s="1565">
        <v>977.16</v>
      </c>
      <c r="I3011" s="1565" t="s">
        <v>10222</v>
      </c>
      <c r="J3011" s="1566">
        <v>0</v>
      </c>
      <c r="K3011" s="1554"/>
    </row>
    <row r="3012" spans="1:11" s="793" customFormat="1" ht="28.5" customHeight="1" x14ac:dyDescent="0.25">
      <c r="A3012" s="1565" t="s">
        <v>4999</v>
      </c>
      <c r="B3012" s="1566" t="s">
        <v>10234</v>
      </c>
      <c r="C3012" s="1565" t="s">
        <v>1268</v>
      </c>
      <c r="D3012" s="1565">
        <v>3299.25</v>
      </c>
      <c r="E3012" s="1565">
        <v>3299.25</v>
      </c>
      <c r="F3012" s="1565" t="s">
        <v>22</v>
      </c>
      <c r="G3012" s="1565">
        <v>1165.1199999999999</v>
      </c>
      <c r="H3012" s="1565">
        <v>1165.1199999999999</v>
      </c>
      <c r="I3012" s="1565" t="s">
        <v>10222</v>
      </c>
      <c r="J3012" s="1566">
        <v>0</v>
      </c>
      <c r="K3012" s="1554"/>
    </row>
    <row r="3013" spans="1:11" s="793" customFormat="1" ht="28.5" customHeight="1" x14ac:dyDescent="0.25">
      <c r="A3013" s="1565" t="s">
        <v>5001</v>
      </c>
      <c r="B3013" s="1566" t="s">
        <v>10235</v>
      </c>
      <c r="C3013" s="1565" t="s">
        <v>1268</v>
      </c>
      <c r="D3013" s="1565">
        <v>4108.5</v>
      </c>
      <c r="E3013" s="1565">
        <v>4108.5</v>
      </c>
      <c r="F3013" s="1565" t="s">
        <v>22</v>
      </c>
      <c r="G3013" s="1565">
        <v>1450.9</v>
      </c>
      <c r="H3013" s="1565">
        <v>1450.9</v>
      </c>
      <c r="I3013" s="1565" t="s">
        <v>10222</v>
      </c>
      <c r="J3013" s="1566">
        <v>0</v>
      </c>
      <c r="K3013" s="1554"/>
    </row>
    <row r="3014" spans="1:11" s="793" customFormat="1" ht="28.5" customHeight="1" x14ac:dyDescent="0.25">
      <c r="A3014" s="1565" t="s">
        <v>5003</v>
      </c>
      <c r="B3014" s="1566" t="s">
        <v>10236</v>
      </c>
      <c r="C3014" s="1565" t="s">
        <v>1268</v>
      </c>
      <c r="D3014" s="1565">
        <v>4917.75</v>
      </c>
      <c r="E3014" s="1565">
        <v>4917.75</v>
      </c>
      <c r="F3014" s="1565" t="s">
        <v>22</v>
      </c>
      <c r="G3014" s="1565">
        <v>1736.69</v>
      </c>
      <c r="H3014" s="1565">
        <v>1736.69</v>
      </c>
      <c r="I3014" s="1565" t="s">
        <v>10222</v>
      </c>
      <c r="J3014" s="1566">
        <v>0</v>
      </c>
      <c r="K3014" s="1554"/>
    </row>
    <row r="3015" spans="1:11" s="793" customFormat="1" ht="28.5" customHeight="1" x14ac:dyDescent="0.25">
      <c r="A3015" s="1565" t="s">
        <v>5005</v>
      </c>
      <c r="B3015" s="1566" t="s">
        <v>10237</v>
      </c>
      <c r="C3015" s="1565" t="s">
        <v>1268</v>
      </c>
      <c r="D3015" s="1565">
        <v>5727</v>
      </c>
      <c r="E3015" s="1565">
        <v>5727</v>
      </c>
      <c r="F3015" s="1565" t="s">
        <v>22</v>
      </c>
      <c r="G3015" s="1565">
        <v>2022.47</v>
      </c>
      <c r="H3015" s="1565">
        <v>2022.47</v>
      </c>
      <c r="I3015" s="1565" t="s">
        <v>10222</v>
      </c>
      <c r="J3015" s="1566">
        <v>0</v>
      </c>
      <c r="K3015" s="1554"/>
    </row>
    <row r="3016" spans="1:11" s="793" customFormat="1" ht="28.5" customHeight="1" x14ac:dyDescent="0.25">
      <c r="A3016" s="1565" t="s">
        <v>5007</v>
      </c>
      <c r="B3016" s="1566" t="s">
        <v>10238</v>
      </c>
      <c r="C3016" s="1565" t="s">
        <v>1268</v>
      </c>
      <c r="D3016" s="1565">
        <v>6536.25</v>
      </c>
      <c r="E3016" s="1565">
        <v>6536.25</v>
      </c>
      <c r="F3016" s="1565" t="s">
        <v>22</v>
      </c>
      <c r="G3016" s="1565">
        <v>2308.2600000000002</v>
      </c>
      <c r="H3016" s="1565">
        <v>2308.2600000000002</v>
      </c>
      <c r="I3016" s="1565" t="s">
        <v>10222</v>
      </c>
      <c r="J3016" s="1566">
        <v>0</v>
      </c>
      <c r="K3016" s="1554"/>
    </row>
    <row r="3017" spans="1:11" s="793" customFormat="1" ht="28.5" customHeight="1" x14ac:dyDescent="0.25">
      <c r="A3017" s="1565" t="s">
        <v>5009</v>
      </c>
      <c r="B3017" s="1566" t="s">
        <v>10239</v>
      </c>
      <c r="C3017" s="1565" t="s">
        <v>1268</v>
      </c>
      <c r="D3017" s="1565">
        <v>7345.5</v>
      </c>
      <c r="E3017" s="1565">
        <v>7345.5</v>
      </c>
      <c r="F3017" s="1565" t="s">
        <v>22</v>
      </c>
      <c r="G3017" s="1565">
        <v>2594.04</v>
      </c>
      <c r="H3017" s="1565">
        <v>2594.04</v>
      </c>
      <c r="I3017" s="1565" t="s">
        <v>10222</v>
      </c>
      <c r="J3017" s="1566">
        <v>0</v>
      </c>
      <c r="K3017" s="1554"/>
    </row>
    <row r="3018" spans="1:11" s="793" customFormat="1" ht="28.5" customHeight="1" x14ac:dyDescent="0.25">
      <c r="A3018" s="1565" t="s">
        <v>5011</v>
      </c>
      <c r="B3018" s="1566" t="s">
        <v>10240</v>
      </c>
      <c r="C3018" s="1565" t="s">
        <v>1268</v>
      </c>
      <c r="D3018" s="1565">
        <v>8154.75</v>
      </c>
      <c r="E3018" s="1565">
        <v>8154.75</v>
      </c>
      <c r="F3018" s="1565" t="s">
        <v>22</v>
      </c>
      <c r="G3018" s="1565">
        <v>2879.83</v>
      </c>
      <c r="H3018" s="1565">
        <v>2879.83</v>
      </c>
      <c r="I3018" s="1565" t="s">
        <v>10222</v>
      </c>
      <c r="J3018" s="1566">
        <v>0</v>
      </c>
      <c r="K3018" s="1554"/>
    </row>
    <row r="3019" spans="1:11" s="793" customFormat="1" ht="28.5" customHeight="1" x14ac:dyDescent="0.25">
      <c r="A3019" s="1565" t="s">
        <v>5013</v>
      </c>
      <c r="B3019" s="1566" t="s">
        <v>10241</v>
      </c>
      <c r="C3019" s="1565" t="s">
        <v>1268</v>
      </c>
      <c r="D3019" s="1565">
        <v>8964</v>
      </c>
      <c r="E3019" s="1565">
        <v>8964</v>
      </c>
      <c r="F3019" s="1565" t="s">
        <v>22</v>
      </c>
      <c r="G3019" s="1565">
        <v>3165.61</v>
      </c>
      <c r="H3019" s="1565">
        <v>3165.61</v>
      </c>
      <c r="I3019" s="1565" t="s">
        <v>10222</v>
      </c>
      <c r="J3019" s="1566">
        <v>0</v>
      </c>
      <c r="K3019" s="1554"/>
    </row>
    <row r="3020" spans="1:11" s="793" customFormat="1" ht="28.5" customHeight="1" x14ac:dyDescent="0.25">
      <c r="A3020" s="1565" t="s">
        <v>5015</v>
      </c>
      <c r="B3020" s="1566" t="s">
        <v>10242</v>
      </c>
      <c r="C3020" s="1565" t="s">
        <v>1268</v>
      </c>
      <c r="D3020" s="1565">
        <v>45753.75</v>
      </c>
      <c r="E3020" s="1565">
        <v>45753.75</v>
      </c>
      <c r="F3020" s="1565" t="s">
        <v>22</v>
      </c>
      <c r="G3020" s="1565">
        <v>16157.8</v>
      </c>
      <c r="H3020" s="1565">
        <v>16157.8</v>
      </c>
      <c r="I3020" s="1565" t="s">
        <v>10222</v>
      </c>
      <c r="J3020" s="1566">
        <v>0</v>
      </c>
      <c r="K3020" s="1554"/>
    </row>
    <row r="3021" spans="1:11" s="793" customFormat="1" ht="28.5" customHeight="1" x14ac:dyDescent="0.25">
      <c r="A3021" s="1565" t="s">
        <v>5017</v>
      </c>
      <c r="B3021" s="1566" t="s">
        <v>10243</v>
      </c>
      <c r="C3021" s="1565" t="s">
        <v>1268</v>
      </c>
      <c r="D3021" s="1565">
        <v>5384.63</v>
      </c>
      <c r="E3021" s="1565">
        <v>5384.63</v>
      </c>
      <c r="F3021" s="1565" t="s">
        <v>22</v>
      </c>
      <c r="G3021" s="1565">
        <v>1901.56</v>
      </c>
      <c r="H3021" s="1565">
        <v>1901.56</v>
      </c>
      <c r="I3021" s="1565" t="s">
        <v>10222</v>
      </c>
      <c r="J3021" s="1566">
        <v>0</v>
      </c>
      <c r="K3021" s="1554"/>
    </row>
    <row r="3022" spans="1:11" s="793" customFormat="1" ht="28.5" customHeight="1" x14ac:dyDescent="0.25">
      <c r="A3022" s="1565" t="s">
        <v>5019</v>
      </c>
      <c r="B3022" s="1566" t="s">
        <v>10244</v>
      </c>
      <c r="C3022" s="1565" t="s">
        <v>1268</v>
      </c>
      <c r="D3022" s="1565">
        <v>6193.88</v>
      </c>
      <c r="E3022" s="1565">
        <v>6193.88</v>
      </c>
      <c r="F3022" s="1565" t="s">
        <v>22</v>
      </c>
      <c r="G3022" s="1565">
        <v>2187.35</v>
      </c>
      <c r="H3022" s="1565">
        <v>2187.35</v>
      </c>
      <c r="I3022" s="1565" t="s">
        <v>10222</v>
      </c>
      <c r="J3022" s="1566">
        <v>0</v>
      </c>
      <c r="K3022" s="1554"/>
    </row>
    <row r="3023" spans="1:11" s="793" customFormat="1" ht="28.5" customHeight="1" x14ac:dyDescent="0.25">
      <c r="A3023" s="1565" t="s">
        <v>5021</v>
      </c>
      <c r="B3023" s="1566" t="s">
        <v>10245</v>
      </c>
      <c r="C3023" s="1565" t="s">
        <v>1268</v>
      </c>
      <c r="D3023" s="1565">
        <v>7003.13</v>
      </c>
      <c r="E3023" s="1565">
        <v>7003.13</v>
      </c>
      <c r="F3023" s="1565" t="s">
        <v>22</v>
      </c>
      <c r="G3023" s="1565">
        <v>2473.13</v>
      </c>
      <c r="H3023" s="1565">
        <v>2473.13</v>
      </c>
      <c r="I3023" s="1565" t="s">
        <v>10222</v>
      </c>
      <c r="J3023" s="1566">
        <v>0</v>
      </c>
      <c r="K3023" s="1554"/>
    </row>
    <row r="3024" spans="1:11" s="793" customFormat="1" ht="28.5" customHeight="1" x14ac:dyDescent="0.25">
      <c r="A3024" s="1565" t="s">
        <v>5023</v>
      </c>
      <c r="B3024" s="1566" t="s">
        <v>10246</v>
      </c>
      <c r="C3024" s="1565" t="s">
        <v>1268</v>
      </c>
      <c r="D3024" s="1565">
        <v>7812.38</v>
      </c>
      <c r="E3024" s="1565">
        <v>7812.38</v>
      </c>
      <c r="F3024" s="1565" t="s">
        <v>22</v>
      </c>
      <c r="G3024" s="1565">
        <v>2758.92</v>
      </c>
      <c r="H3024" s="1565">
        <v>2758.92</v>
      </c>
      <c r="I3024" s="1565" t="s">
        <v>10222</v>
      </c>
      <c r="J3024" s="1566">
        <v>0</v>
      </c>
      <c r="K3024" s="1554"/>
    </row>
    <row r="3025" spans="1:11" s="793" customFormat="1" ht="28.5" customHeight="1" x14ac:dyDescent="0.25">
      <c r="A3025" s="1565" t="s">
        <v>5025</v>
      </c>
      <c r="B3025" s="1566" t="s">
        <v>10247</v>
      </c>
      <c r="C3025" s="1565" t="s">
        <v>1268</v>
      </c>
      <c r="D3025" s="1565">
        <v>86216.25</v>
      </c>
      <c r="E3025" s="1565">
        <v>86216.25</v>
      </c>
      <c r="F3025" s="1565" t="s">
        <v>22</v>
      </c>
      <c r="G3025" s="1565">
        <v>30447.01</v>
      </c>
      <c r="H3025" s="1565">
        <v>30447.01</v>
      </c>
      <c r="I3025" s="1565" t="s">
        <v>10222</v>
      </c>
      <c r="J3025" s="1566">
        <v>0</v>
      </c>
      <c r="K3025" s="1554"/>
    </row>
    <row r="3026" spans="1:11" s="793" customFormat="1" ht="28.5" customHeight="1" x14ac:dyDescent="0.25">
      <c r="A3026" s="1565" t="s">
        <v>5027</v>
      </c>
      <c r="B3026" s="1566" t="s">
        <v>10248</v>
      </c>
      <c r="C3026" s="1565" t="s">
        <v>1268</v>
      </c>
      <c r="D3026" s="1565">
        <v>97545.75</v>
      </c>
      <c r="E3026" s="1565">
        <v>97545.75</v>
      </c>
      <c r="F3026" s="1565" t="s">
        <v>22</v>
      </c>
      <c r="G3026" s="1565">
        <v>34447.99</v>
      </c>
      <c r="H3026" s="1565">
        <v>34447.99</v>
      </c>
      <c r="I3026" s="1565" t="s">
        <v>10222</v>
      </c>
      <c r="J3026" s="1566">
        <v>0</v>
      </c>
      <c r="K3026" s="1554"/>
    </row>
    <row r="3027" spans="1:11" s="793" customFormat="1" ht="28.5" customHeight="1" x14ac:dyDescent="0.25">
      <c r="A3027" s="1565" t="s">
        <v>5029</v>
      </c>
      <c r="B3027" s="1566" t="s">
        <v>10249</v>
      </c>
      <c r="C3027" s="1565" t="s">
        <v>1268</v>
      </c>
      <c r="D3027" s="1565">
        <v>10240.129999999999</v>
      </c>
      <c r="E3027" s="1565">
        <v>10240.129999999999</v>
      </c>
      <c r="F3027" s="1565" t="s">
        <v>22</v>
      </c>
      <c r="G3027" s="1565">
        <v>3616.27</v>
      </c>
      <c r="H3027" s="1565">
        <v>3616.27</v>
      </c>
      <c r="I3027" s="1565" t="s">
        <v>10222</v>
      </c>
      <c r="J3027" s="1566">
        <v>0</v>
      </c>
      <c r="K3027" s="1554"/>
    </row>
    <row r="3028" spans="1:11" s="793" customFormat="1" ht="28.5" customHeight="1" x14ac:dyDescent="0.25">
      <c r="A3028" s="1565" t="s">
        <v>5031</v>
      </c>
      <c r="B3028" s="1566" t="s">
        <v>10250</v>
      </c>
      <c r="C3028" s="1565" t="s">
        <v>1268</v>
      </c>
      <c r="D3028" s="1565">
        <v>6318.38</v>
      </c>
      <c r="E3028" s="1565">
        <v>6318.38</v>
      </c>
      <c r="F3028" s="1565" t="s">
        <v>22</v>
      </c>
      <c r="G3028" s="1565">
        <v>2231.3200000000002</v>
      </c>
      <c r="H3028" s="1565">
        <v>2231.3200000000002</v>
      </c>
      <c r="I3028" s="1565" t="s">
        <v>10222</v>
      </c>
      <c r="J3028" s="1566">
        <v>0</v>
      </c>
      <c r="K3028" s="1554"/>
    </row>
    <row r="3029" spans="1:11" s="793" customFormat="1" ht="28.5" customHeight="1" x14ac:dyDescent="0.25">
      <c r="A3029" s="1565" t="s">
        <v>5033</v>
      </c>
      <c r="B3029" s="1566" t="s">
        <v>10251</v>
      </c>
      <c r="C3029" s="1565" t="s">
        <v>1268</v>
      </c>
      <c r="D3029" s="1565">
        <v>7127.63</v>
      </c>
      <c r="E3029" s="1565">
        <v>7127.63</v>
      </c>
      <c r="F3029" s="1565" t="s">
        <v>22</v>
      </c>
      <c r="G3029" s="1565">
        <v>2517.1</v>
      </c>
      <c r="H3029" s="1565">
        <v>2517.1</v>
      </c>
      <c r="I3029" s="1565" t="s">
        <v>10222</v>
      </c>
      <c r="J3029" s="1566">
        <v>0</v>
      </c>
      <c r="K3029" s="1554"/>
    </row>
    <row r="3030" spans="1:11" s="793" customFormat="1" ht="28.5" customHeight="1" x14ac:dyDescent="0.25">
      <c r="A3030" s="1565" t="s">
        <v>5035</v>
      </c>
      <c r="B3030" s="1566" t="s">
        <v>10252</v>
      </c>
      <c r="C3030" s="1565" t="s">
        <v>1268</v>
      </c>
      <c r="D3030" s="1565">
        <v>7936.88</v>
      </c>
      <c r="E3030" s="1565">
        <v>7936.88</v>
      </c>
      <c r="F3030" s="1565" t="s">
        <v>22</v>
      </c>
      <c r="G3030" s="1565">
        <v>2802.88</v>
      </c>
      <c r="H3030" s="1565">
        <v>2802.88</v>
      </c>
      <c r="I3030" s="1565" t="s">
        <v>10222</v>
      </c>
      <c r="J3030" s="1566">
        <v>0</v>
      </c>
      <c r="K3030" s="1554"/>
    </row>
    <row r="3031" spans="1:11" s="793" customFormat="1" ht="28.5" customHeight="1" x14ac:dyDescent="0.25">
      <c r="A3031" s="1565" t="s">
        <v>5037</v>
      </c>
      <c r="B3031" s="1566" t="s">
        <v>10253</v>
      </c>
      <c r="C3031" s="1565" t="s">
        <v>1268</v>
      </c>
      <c r="D3031" s="1565">
        <v>8746.1299999999992</v>
      </c>
      <c r="E3031" s="1565">
        <v>8746.1299999999992</v>
      </c>
      <c r="F3031" s="1565" t="s">
        <v>22</v>
      </c>
      <c r="G3031" s="1565">
        <v>3088.67</v>
      </c>
      <c r="H3031" s="1565">
        <v>3088.67</v>
      </c>
      <c r="I3031" s="1565" t="s">
        <v>10222</v>
      </c>
      <c r="J3031" s="1566">
        <v>0</v>
      </c>
      <c r="K3031" s="1554"/>
    </row>
    <row r="3032" spans="1:11" s="793" customFormat="1" ht="28.5" customHeight="1" x14ac:dyDescent="0.25">
      <c r="A3032" s="1565" t="s">
        <v>5039</v>
      </c>
      <c r="B3032" s="1566" t="s">
        <v>10254</v>
      </c>
      <c r="C3032" s="1565" t="s">
        <v>1268</v>
      </c>
      <c r="D3032" s="1565">
        <v>9555.3799999999992</v>
      </c>
      <c r="E3032" s="1565">
        <v>9555.3799999999992</v>
      </c>
      <c r="F3032" s="1565" t="s">
        <v>22</v>
      </c>
      <c r="G3032" s="1565">
        <v>3374.45</v>
      </c>
      <c r="H3032" s="1565">
        <v>3374.45</v>
      </c>
      <c r="I3032" s="1565" t="s">
        <v>10222</v>
      </c>
      <c r="J3032" s="1566">
        <v>0</v>
      </c>
      <c r="K3032" s="1554"/>
    </row>
    <row r="3033" spans="1:11" s="793" customFormat="1" ht="28.5" customHeight="1" x14ac:dyDescent="0.25">
      <c r="A3033" s="1565" t="s">
        <v>5041</v>
      </c>
      <c r="B3033" s="1566" t="s">
        <v>10255</v>
      </c>
      <c r="C3033" s="1565" t="s">
        <v>1268</v>
      </c>
      <c r="D3033" s="1565">
        <v>103646.25</v>
      </c>
      <c r="E3033" s="1565">
        <v>103646.25</v>
      </c>
      <c r="F3033" s="1565" t="s">
        <v>22</v>
      </c>
      <c r="G3033" s="1565">
        <v>36602.379999999997</v>
      </c>
      <c r="H3033" s="1565">
        <v>36602.379999999997</v>
      </c>
      <c r="I3033" s="1565" t="s">
        <v>10222</v>
      </c>
      <c r="J3033" s="1566">
        <v>0</v>
      </c>
      <c r="K3033" s="1554"/>
    </row>
    <row r="3034" spans="1:11" s="793" customFormat="1" ht="28.5" customHeight="1" x14ac:dyDescent="0.25">
      <c r="A3034" s="1565" t="s">
        <v>5043</v>
      </c>
      <c r="B3034" s="1566" t="s">
        <v>10256</v>
      </c>
      <c r="C3034" s="1565" t="s">
        <v>1268</v>
      </c>
      <c r="D3034" s="1565">
        <v>11173.88</v>
      </c>
      <c r="E3034" s="1565">
        <v>11173.88</v>
      </c>
      <c r="F3034" s="1565" t="s">
        <v>22</v>
      </c>
      <c r="G3034" s="1565">
        <v>3946.02</v>
      </c>
      <c r="H3034" s="1565">
        <v>3946.02</v>
      </c>
      <c r="I3034" s="1565" t="s">
        <v>10222</v>
      </c>
      <c r="J3034" s="1566">
        <v>0</v>
      </c>
      <c r="K3034" s="1554"/>
    </row>
    <row r="3035" spans="1:11" s="793" customFormat="1" ht="28.5" customHeight="1" x14ac:dyDescent="0.25">
      <c r="A3035" s="1565" t="s">
        <v>5045</v>
      </c>
      <c r="B3035" s="1566" t="s">
        <v>10257</v>
      </c>
      <c r="C3035" s="1565" t="s">
        <v>1268</v>
      </c>
      <c r="D3035" s="1565">
        <v>11173.88</v>
      </c>
      <c r="E3035" s="1565">
        <v>11173.88</v>
      </c>
      <c r="F3035" s="1565" t="s">
        <v>22</v>
      </c>
      <c r="G3035" s="1565">
        <v>3946.02</v>
      </c>
      <c r="H3035" s="1565">
        <v>3946.02</v>
      </c>
      <c r="I3035" s="1565" t="s">
        <v>10222</v>
      </c>
      <c r="J3035" s="1566">
        <v>0</v>
      </c>
      <c r="K3035" s="1554"/>
    </row>
    <row r="3036" spans="1:11" s="793" customFormat="1" ht="28.5" customHeight="1" x14ac:dyDescent="0.25">
      <c r="A3036" s="1565" t="s">
        <v>5047</v>
      </c>
      <c r="B3036" s="1566" t="s">
        <v>10258</v>
      </c>
      <c r="C3036" s="1565" t="s">
        <v>1268</v>
      </c>
      <c r="D3036" s="1565">
        <v>3602.41</v>
      </c>
      <c r="E3036" s="1565">
        <v>3602.41</v>
      </c>
      <c r="F3036" s="1565" t="s">
        <v>22</v>
      </c>
      <c r="G3036" s="1565">
        <v>1272.18</v>
      </c>
      <c r="H3036" s="1565">
        <v>1272.18</v>
      </c>
      <c r="I3036" s="1565" t="s">
        <v>10222</v>
      </c>
      <c r="J3036" s="1566">
        <v>0</v>
      </c>
      <c r="K3036" s="1554"/>
    </row>
    <row r="3037" spans="1:11" s="793" customFormat="1" ht="28.5" customHeight="1" x14ac:dyDescent="0.25">
      <c r="A3037" s="1565" t="s">
        <v>5049</v>
      </c>
      <c r="B3037" s="1566" t="s">
        <v>10259</v>
      </c>
      <c r="C3037" s="1565" t="s">
        <v>1268</v>
      </c>
      <c r="D3037" s="1565">
        <v>7376.63</v>
      </c>
      <c r="E3037" s="1565">
        <v>7376.63</v>
      </c>
      <c r="F3037" s="1565" t="s">
        <v>22</v>
      </c>
      <c r="G3037" s="1565">
        <v>2605.0300000000002</v>
      </c>
      <c r="H3037" s="1565">
        <v>2605.0300000000002</v>
      </c>
      <c r="I3037" s="1565" t="s">
        <v>10222</v>
      </c>
      <c r="J3037" s="1566">
        <v>0</v>
      </c>
      <c r="K3037" s="1554"/>
    </row>
    <row r="3038" spans="1:11" s="793" customFormat="1" ht="28.5" customHeight="1" x14ac:dyDescent="0.25">
      <c r="A3038" s="1565" t="s">
        <v>5051</v>
      </c>
      <c r="B3038" s="1566" t="s">
        <v>10260</v>
      </c>
      <c r="C3038" s="1565" t="s">
        <v>1268</v>
      </c>
      <c r="D3038" s="1565">
        <v>11349.79</v>
      </c>
      <c r="E3038" s="1565">
        <v>11349.79</v>
      </c>
      <c r="F3038" s="1565" t="s">
        <v>22</v>
      </c>
      <c r="G3038" s="1565">
        <v>4008.14</v>
      </c>
      <c r="H3038" s="1565">
        <v>4008.14</v>
      </c>
      <c r="I3038" s="1565" t="s">
        <v>10222</v>
      </c>
      <c r="J3038" s="1566">
        <v>0</v>
      </c>
      <c r="K3038" s="1554"/>
    </row>
    <row r="3039" spans="1:11" s="793" customFormat="1" ht="28.5" customHeight="1" x14ac:dyDescent="0.25">
      <c r="A3039" s="1565" t="s">
        <v>5053</v>
      </c>
      <c r="B3039" s="1566" t="s">
        <v>10261</v>
      </c>
      <c r="C3039" s="1565" t="s">
        <v>1268</v>
      </c>
      <c r="D3039" s="1565">
        <v>14927.86</v>
      </c>
      <c r="E3039" s="1565">
        <v>14927.86</v>
      </c>
      <c r="F3039" s="1565" t="s">
        <v>22</v>
      </c>
      <c r="G3039" s="1565">
        <v>5271.73</v>
      </c>
      <c r="H3039" s="1565">
        <v>5271.73</v>
      </c>
      <c r="I3039" s="1565" t="s">
        <v>10222</v>
      </c>
      <c r="J3039" s="1566">
        <v>0</v>
      </c>
      <c r="K3039" s="1554"/>
    </row>
    <row r="3040" spans="1:11" s="793" customFormat="1" ht="28.5" customHeight="1" x14ac:dyDescent="0.25">
      <c r="A3040" s="1565" t="s">
        <v>5055</v>
      </c>
      <c r="B3040" s="1566" t="s">
        <v>10262</v>
      </c>
      <c r="C3040" s="1565" t="s">
        <v>1268</v>
      </c>
      <c r="D3040" s="1565">
        <v>18164.86</v>
      </c>
      <c r="E3040" s="1565">
        <v>18164.86</v>
      </c>
      <c r="F3040" s="1565" t="s">
        <v>22</v>
      </c>
      <c r="G3040" s="1565">
        <v>6414.87</v>
      </c>
      <c r="H3040" s="1565">
        <v>6414.87</v>
      </c>
      <c r="I3040" s="1565" t="s">
        <v>10222</v>
      </c>
      <c r="J3040" s="1566">
        <v>0</v>
      </c>
      <c r="K3040" s="1554"/>
    </row>
    <row r="3041" spans="1:11" s="793" customFormat="1" ht="28.5" customHeight="1" x14ac:dyDescent="0.25">
      <c r="A3041" s="1565" t="s">
        <v>5057</v>
      </c>
      <c r="B3041" s="1566" t="s">
        <v>10263</v>
      </c>
      <c r="C3041" s="1565" t="s">
        <v>1268</v>
      </c>
      <c r="D3041" s="1565">
        <v>25229.24</v>
      </c>
      <c r="E3041" s="1565">
        <v>25229.24</v>
      </c>
      <c r="F3041" s="1565" t="s">
        <v>22</v>
      </c>
      <c r="G3041" s="1565">
        <v>8909.6299999999992</v>
      </c>
      <c r="H3041" s="1565">
        <v>8909.6299999999992</v>
      </c>
      <c r="I3041" s="1565" t="s">
        <v>10222</v>
      </c>
      <c r="J3041" s="1566">
        <v>0</v>
      </c>
      <c r="K3041" s="1554"/>
    </row>
    <row r="3042" spans="1:11" s="793" customFormat="1" ht="28.5" customHeight="1" x14ac:dyDescent="0.25">
      <c r="A3042" s="1565" t="s">
        <v>5059</v>
      </c>
      <c r="B3042" s="1566" t="s">
        <v>10264</v>
      </c>
      <c r="C3042" s="1565" t="s">
        <v>1268</v>
      </c>
      <c r="D3042" s="1565">
        <v>30048.32</v>
      </c>
      <c r="E3042" s="1565">
        <v>30048.32</v>
      </c>
      <c r="F3042" s="1565" t="s">
        <v>22</v>
      </c>
      <c r="G3042" s="1565">
        <v>10611.47</v>
      </c>
      <c r="H3042" s="1565">
        <v>10611.47</v>
      </c>
      <c r="I3042" s="1565" t="s">
        <v>10222</v>
      </c>
      <c r="J3042" s="1566">
        <v>0</v>
      </c>
      <c r="K3042" s="1554"/>
    </row>
    <row r="3043" spans="1:11" s="793" customFormat="1" ht="28.5" customHeight="1" x14ac:dyDescent="0.25">
      <c r="A3043" s="1565" t="s">
        <v>5061</v>
      </c>
      <c r="B3043" s="1566" t="s">
        <v>10265</v>
      </c>
      <c r="C3043" s="1565" t="s">
        <v>1268</v>
      </c>
      <c r="D3043" s="1565">
        <v>37034.080000000002</v>
      </c>
      <c r="E3043" s="1565">
        <v>37034.080000000002</v>
      </c>
      <c r="F3043" s="1565" t="s">
        <v>22</v>
      </c>
      <c r="G3043" s="1565">
        <v>13078.47</v>
      </c>
      <c r="H3043" s="1565">
        <v>13078.47</v>
      </c>
      <c r="I3043" s="1565" t="s">
        <v>10222</v>
      </c>
      <c r="J3043" s="1566">
        <v>0</v>
      </c>
      <c r="K3043" s="1554"/>
    </row>
    <row r="3044" spans="1:11" s="793" customFormat="1" ht="28.5" customHeight="1" x14ac:dyDescent="0.25">
      <c r="A3044" s="1565" t="s">
        <v>5063</v>
      </c>
      <c r="B3044" s="1566" t="s">
        <v>10266</v>
      </c>
      <c r="C3044" s="1565" t="s">
        <v>1268</v>
      </c>
      <c r="D3044" s="1565">
        <v>43978.57</v>
      </c>
      <c r="E3044" s="1565">
        <v>43978.57</v>
      </c>
      <c r="F3044" s="1565" t="s">
        <v>22</v>
      </c>
      <c r="G3044" s="1565">
        <v>15530.9</v>
      </c>
      <c r="H3044" s="1565">
        <v>15530.9</v>
      </c>
      <c r="I3044" s="1565" t="s">
        <v>10222</v>
      </c>
      <c r="J3044" s="1566">
        <v>0</v>
      </c>
      <c r="K3044" s="1554"/>
    </row>
    <row r="3045" spans="1:11" s="793" customFormat="1" ht="28.5" customHeight="1" x14ac:dyDescent="0.25">
      <c r="A3045" s="1565" t="s">
        <v>5065</v>
      </c>
      <c r="B3045" s="1566" t="s">
        <v>10267</v>
      </c>
      <c r="C3045" s="1565" t="s">
        <v>1268</v>
      </c>
      <c r="D3045" s="1565">
        <v>53140.52</v>
      </c>
      <c r="E3045" s="1565">
        <v>53140.52</v>
      </c>
      <c r="F3045" s="1565" t="s">
        <v>22</v>
      </c>
      <c r="G3045" s="1565">
        <v>18766.419999999998</v>
      </c>
      <c r="H3045" s="1565">
        <v>18766.419999999998</v>
      </c>
      <c r="I3045" s="1565">
        <v>0</v>
      </c>
      <c r="J3045" s="1566">
        <v>0</v>
      </c>
      <c r="K3045" s="1554"/>
    </row>
    <row r="3046" spans="1:11" s="793" customFormat="1" ht="28.5" customHeight="1" x14ac:dyDescent="0.25">
      <c r="A3046" s="1565" t="s">
        <v>5067</v>
      </c>
      <c r="B3046" s="1566" t="s">
        <v>10268</v>
      </c>
      <c r="C3046" s="1565" t="s">
        <v>1268</v>
      </c>
      <c r="D3046" s="1565">
        <v>4750.3</v>
      </c>
      <c r="E3046" s="1565">
        <v>4750.3</v>
      </c>
      <c r="F3046" s="1565" t="s">
        <v>22</v>
      </c>
      <c r="G3046" s="1565">
        <v>1677.55</v>
      </c>
      <c r="H3046" s="1565">
        <v>1677.55</v>
      </c>
      <c r="I3046" s="1565" t="s">
        <v>10222</v>
      </c>
      <c r="J3046" s="1566">
        <v>0</v>
      </c>
      <c r="K3046" s="1554"/>
    </row>
    <row r="3047" spans="1:11" s="793" customFormat="1" ht="28.5" customHeight="1" x14ac:dyDescent="0.25">
      <c r="A3047" s="1565" t="s">
        <v>5069</v>
      </c>
      <c r="B3047" s="1566" t="s">
        <v>10269</v>
      </c>
      <c r="C3047" s="1565" t="s">
        <v>1268</v>
      </c>
      <c r="D3047" s="1565">
        <v>9119.6299999999992</v>
      </c>
      <c r="E3047" s="1565">
        <v>9119.6299999999992</v>
      </c>
      <c r="F3047" s="1565" t="s">
        <v>22</v>
      </c>
      <c r="G3047" s="1565">
        <v>3220.57</v>
      </c>
      <c r="H3047" s="1565">
        <v>3220.57</v>
      </c>
      <c r="I3047" s="1565" t="s">
        <v>10222</v>
      </c>
      <c r="J3047" s="1566">
        <v>0</v>
      </c>
      <c r="K3047" s="1554"/>
    </row>
    <row r="3048" spans="1:11" s="793" customFormat="1" ht="28.5" customHeight="1" x14ac:dyDescent="0.25">
      <c r="A3048" s="1565" t="s">
        <v>5071</v>
      </c>
      <c r="B3048" s="1566" t="s">
        <v>10270</v>
      </c>
      <c r="C3048" s="1565" t="s">
        <v>1268</v>
      </c>
      <c r="D3048" s="1565">
        <v>13705.89</v>
      </c>
      <c r="E3048" s="1565">
        <v>13705.89</v>
      </c>
      <c r="F3048" s="1565" t="s">
        <v>22</v>
      </c>
      <c r="G3048" s="1565">
        <v>4840.1899999999996</v>
      </c>
      <c r="H3048" s="1565">
        <v>4840.1899999999996</v>
      </c>
      <c r="I3048" s="1565" t="s">
        <v>10222</v>
      </c>
      <c r="J3048" s="1566">
        <v>0</v>
      </c>
      <c r="K3048" s="1554"/>
    </row>
    <row r="3049" spans="1:11" s="793" customFormat="1" ht="28.5" customHeight="1" x14ac:dyDescent="0.25">
      <c r="A3049" s="1565" t="s">
        <v>5073</v>
      </c>
      <c r="B3049" s="1566" t="s">
        <v>10271</v>
      </c>
      <c r="C3049" s="1565" t="s">
        <v>1268</v>
      </c>
      <c r="D3049" s="1565">
        <v>17835.68</v>
      </c>
      <c r="E3049" s="1565">
        <v>17835.68</v>
      </c>
      <c r="F3049" s="1565" t="s">
        <v>22</v>
      </c>
      <c r="G3049" s="1565">
        <v>6298.62</v>
      </c>
      <c r="H3049" s="1565">
        <v>6298.62</v>
      </c>
      <c r="I3049" s="1565" t="s">
        <v>10222</v>
      </c>
      <c r="J3049" s="1566">
        <v>0</v>
      </c>
      <c r="K3049" s="1554"/>
    </row>
    <row r="3050" spans="1:11" s="793" customFormat="1" ht="28.5" customHeight="1" x14ac:dyDescent="0.25">
      <c r="A3050" s="1565" t="s">
        <v>5075</v>
      </c>
      <c r="B3050" s="1566" t="s">
        <v>10272</v>
      </c>
      <c r="C3050" s="1565" t="s">
        <v>1268</v>
      </c>
      <c r="D3050" s="1565">
        <v>24290.880000000001</v>
      </c>
      <c r="E3050" s="1565">
        <v>24290.880000000001</v>
      </c>
      <c r="F3050" s="1565" t="s">
        <v>22</v>
      </c>
      <c r="G3050" s="1565">
        <v>8578.25</v>
      </c>
      <c r="H3050" s="1565">
        <v>8578.25</v>
      </c>
      <c r="I3050" s="1565" t="s">
        <v>10222</v>
      </c>
      <c r="J3050" s="1566">
        <v>0</v>
      </c>
      <c r="K3050" s="1554"/>
    </row>
    <row r="3051" spans="1:11" s="793" customFormat="1" ht="28.5" customHeight="1" x14ac:dyDescent="0.25">
      <c r="A3051" s="1565" t="s">
        <v>5077</v>
      </c>
      <c r="B3051" s="1566" t="s">
        <v>10273</v>
      </c>
      <c r="C3051" s="1565" t="s">
        <v>1268</v>
      </c>
      <c r="D3051" s="1565">
        <v>31052.29</v>
      </c>
      <c r="E3051" s="1565">
        <v>31052.29</v>
      </c>
      <c r="F3051" s="1565" t="s">
        <v>22</v>
      </c>
      <c r="G3051" s="1565">
        <v>10966.02</v>
      </c>
      <c r="H3051" s="1565">
        <v>10966.02</v>
      </c>
      <c r="I3051" s="1565" t="s">
        <v>10222</v>
      </c>
      <c r="J3051" s="1566">
        <v>0</v>
      </c>
      <c r="K3051" s="1554"/>
    </row>
    <row r="3052" spans="1:11" s="793" customFormat="1" ht="28.5" customHeight="1" x14ac:dyDescent="0.25">
      <c r="A3052" s="1565" t="s">
        <v>5079</v>
      </c>
      <c r="B3052" s="1566" t="s">
        <v>10274</v>
      </c>
      <c r="C3052" s="1565" t="s">
        <v>1268</v>
      </c>
      <c r="D3052" s="1565">
        <v>37588.980000000003</v>
      </c>
      <c r="E3052" s="1565">
        <v>37588.980000000003</v>
      </c>
      <c r="F3052" s="1565" t="s">
        <v>22</v>
      </c>
      <c r="G3052" s="1565">
        <v>13274.44</v>
      </c>
      <c r="H3052" s="1565">
        <v>13274.44</v>
      </c>
      <c r="I3052" s="1565" t="s">
        <v>10222</v>
      </c>
      <c r="J3052" s="1566">
        <v>0</v>
      </c>
      <c r="K3052" s="1554"/>
    </row>
    <row r="3053" spans="1:11" s="793" customFormat="1" ht="28.5" customHeight="1" x14ac:dyDescent="0.25">
      <c r="A3053" s="1565" t="s">
        <v>5081</v>
      </c>
      <c r="B3053" s="1566" t="s">
        <v>10275</v>
      </c>
      <c r="C3053" s="1565" t="s">
        <v>1268</v>
      </c>
      <c r="D3053" s="1565">
        <v>47287.839999999997</v>
      </c>
      <c r="E3053" s="1565">
        <v>47287.839999999997</v>
      </c>
      <c r="F3053" s="1565" t="s">
        <v>22</v>
      </c>
      <c r="G3053" s="1565">
        <v>16699.560000000001</v>
      </c>
      <c r="H3053" s="1565">
        <v>16699.560000000001</v>
      </c>
      <c r="I3053" s="1565" t="s">
        <v>10222</v>
      </c>
      <c r="J3053" s="1566">
        <v>0</v>
      </c>
      <c r="K3053" s="1554"/>
    </row>
    <row r="3054" spans="1:11" s="793" customFormat="1" ht="28.5" customHeight="1" x14ac:dyDescent="0.25">
      <c r="A3054" s="1565" t="s">
        <v>5083</v>
      </c>
      <c r="B3054" s="1566" t="s">
        <v>10276</v>
      </c>
      <c r="C3054" s="1565" t="s">
        <v>1268</v>
      </c>
      <c r="D3054" s="1565">
        <v>54812.68</v>
      </c>
      <c r="E3054" s="1565">
        <v>54812.68</v>
      </c>
      <c r="F3054" s="1565" t="s">
        <v>22</v>
      </c>
      <c r="G3054" s="1565">
        <v>19356.93</v>
      </c>
      <c r="H3054" s="1565">
        <v>19356.93</v>
      </c>
      <c r="I3054" s="1565" t="s">
        <v>10222</v>
      </c>
      <c r="J3054" s="1566">
        <v>0</v>
      </c>
      <c r="K3054" s="1554"/>
    </row>
    <row r="3055" spans="1:11" s="793" customFormat="1" ht="28.5" customHeight="1" x14ac:dyDescent="0.25">
      <c r="A3055" s="1565" t="s">
        <v>5085</v>
      </c>
      <c r="B3055" s="1566" t="s">
        <v>10277</v>
      </c>
      <c r="C3055" s="1565" t="s">
        <v>1268</v>
      </c>
      <c r="D3055" s="1565">
        <v>65908.05</v>
      </c>
      <c r="E3055" s="1565">
        <v>65908.05</v>
      </c>
      <c r="F3055" s="1565" t="s">
        <v>22</v>
      </c>
      <c r="G3055" s="1565">
        <v>23275.23</v>
      </c>
      <c r="H3055" s="1565">
        <v>23275.23</v>
      </c>
      <c r="I3055" s="1565" t="s">
        <v>10222</v>
      </c>
      <c r="J3055" s="1566">
        <v>0</v>
      </c>
      <c r="K3055" s="1554"/>
    </row>
    <row r="3056" spans="1:11" s="793" customFormat="1" ht="28.5" customHeight="1" x14ac:dyDescent="0.25">
      <c r="A3056" s="1565" t="s">
        <v>5087</v>
      </c>
      <c r="B3056" s="1566" t="s">
        <v>10278</v>
      </c>
      <c r="C3056" s="1565" t="s">
        <v>1268</v>
      </c>
      <c r="D3056" s="1565">
        <v>9051.15</v>
      </c>
      <c r="E3056" s="1565">
        <v>9051.15</v>
      </c>
      <c r="F3056" s="1565" t="s">
        <v>22</v>
      </c>
      <c r="G3056" s="1565">
        <v>3196.39</v>
      </c>
      <c r="H3056" s="1565">
        <v>3196.39</v>
      </c>
      <c r="I3056" s="1565" t="s">
        <v>10222</v>
      </c>
      <c r="J3056" s="1566">
        <v>0</v>
      </c>
      <c r="K3056" s="1554"/>
    </row>
    <row r="3057" spans="1:11" s="793" customFormat="1" ht="28.5" customHeight="1" x14ac:dyDescent="0.25">
      <c r="A3057" s="1565" t="s">
        <v>5089</v>
      </c>
      <c r="B3057" s="1566" t="s">
        <v>10279</v>
      </c>
      <c r="C3057" s="1565" t="s">
        <v>1268</v>
      </c>
      <c r="D3057" s="1565">
        <v>21011.87</v>
      </c>
      <c r="E3057" s="1565">
        <v>21011.87</v>
      </c>
      <c r="F3057" s="1565" t="s">
        <v>22</v>
      </c>
      <c r="G3057" s="1565">
        <v>7420.28</v>
      </c>
      <c r="H3057" s="1565">
        <v>7420.28</v>
      </c>
      <c r="I3057" s="1565" t="s">
        <v>10222</v>
      </c>
      <c r="J3057" s="1566">
        <v>0</v>
      </c>
      <c r="K3057" s="1554"/>
    </row>
    <row r="3058" spans="1:11" s="793" customFormat="1" ht="28.5" customHeight="1" x14ac:dyDescent="0.25">
      <c r="A3058" s="1565" t="s">
        <v>5091</v>
      </c>
      <c r="B3058" s="1566" t="s">
        <v>10280</v>
      </c>
      <c r="C3058" s="1565" t="s">
        <v>1268</v>
      </c>
      <c r="D3058" s="1565">
        <v>28393.040000000001</v>
      </c>
      <c r="E3058" s="1565">
        <v>28393.040000000001</v>
      </c>
      <c r="F3058" s="1565" t="s">
        <v>22</v>
      </c>
      <c r="G3058" s="1565">
        <v>10026.92</v>
      </c>
      <c r="H3058" s="1565">
        <v>10026.92</v>
      </c>
      <c r="I3058" s="1565" t="s">
        <v>10222</v>
      </c>
      <c r="J3058" s="1566">
        <v>0</v>
      </c>
      <c r="K3058" s="1554"/>
    </row>
    <row r="3059" spans="1:11" s="793" customFormat="1" ht="28.5" customHeight="1" x14ac:dyDescent="0.25">
      <c r="A3059" s="1565" t="s">
        <v>5093</v>
      </c>
      <c r="B3059" s="1566" t="s">
        <v>10281</v>
      </c>
      <c r="C3059" s="1565" t="s">
        <v>1268</v>
      </c>
      <c r="D3059" s="1565">
        <v>38937.129999999997</v>
      </c>
      <c r="E3059" s="1565">
        <v>38937.129999999997</v>
      </c>
      <c r="F3059" s="1565" t="s">
        <v>22</v>
      </c>
      <c r="G3059" s="1565">
        <v>13750.53</v>
      </c>
      <c r="H3059" s="1565">
        <v>13750.53</v>
      </c>
      <c r="I3059" s="1565" t="s">
        <v>10222</v>
      </c>
      <c r="J3059" s="1566">
        <v>0</v>
      </c>
      <c r="K3059" s="1554"/>
    </row>
    <row r="3060" spans="1:11" s="793" customFormat="1" ht="28.5" customHeight="1" x14ac:dyDescent="0.25">
      <c r="A3060" s="1565" t="s">
        <v>5095</v>
      </c>
      <c r="B3060" s="1566" t="s">
        <v>10282</v>
      </c>
      <c r="C3060" s="1565" t="s">
        <v>1268</v>
      </c>
      <c r="D3060" s="1565">
        <v>58489.54</v>
      </c>
      <c r="E3060" s="1565">
        <v>58489.54</v>
      </c>
      <c r="F3060" s="1565" t="s">
        <v>22</v>
      </c>
      <c r="G3060" s="1565">
        <v>20655.41</v>
      </c>
      <c r="H3060" s="1565">
        <v>20655.41</v>
      </c>
      <c r="I3060" s="1565" t="s">
        <v>10222</v>
      </c>
      <c r="J3060" s="1566">
        <v>0</v>
      </c>
      <c r="K3060" s="1554"/>
    </row>
    <row r="3061" spans="1:11" s="793" customFormat="1" ht="28.5" customHeight="1" x14ac:dyDescent="0.25">
      <c r="A3061" s="1565" t="s">
        <v>5097</v>
      </c>
      <c r="B3061" s="1566" t="s">
        <v>10283</v>
      </c>
      <c r="C3061" s="1565" t="s">
        <v>1268</v>
      </c>
      <c r="D3061" s="1565">
        <v>75322.94</v>
      </c>
      <c r="E3061" s="1565">
        <v>75322.94</v>
      </c>
      <c r="F3061" s="1565" t="s">
        <v>22</v>
      </c>
      <c r="G3061" s="1565">
        <v>26600.07</v>
      </c>
      <c r="H3061" s="1565">
        <v>26600.07</v>
      </c>
      <c r="I3061" s="1565" t="s">
        <v>10222</v>
      </c>
      <c r="J3061" s="1566">
        <v>0</v>
      </c>
      <c r="K3061" s="1554"/>
    </row>
    <row r="3062" spans="1:11" s="793" customFormat="1" ht="28.5" customHeight="1" x14ac:dyDescent="0.25">
      <c r="A3062" s="1565" t="s">
        <v>5099</v>
      </c>
      <c r="B3062" s="1566" t="s">
        <v>10284</v>
      </c>
      <c r="C3062" s="1565" t="s">
        <v>1268</v>
      </c>
      <c r="D3062" s="1565">
        <v>94585.45</v>
      </c>
      <c r="E3062" s="1565">
        <v>94585.45</v>
      </c>
      <c r="F3062" s="1565" t="s">
        <v>22</v>
      </c>
      <c r="G3062" s="1565">
        <v>33402.57</v>
      </c>
      <c r="H3062" s="1565">
        <v>33402.57</v>
      </c>
      <c r="I3062" s="1565" t="s">
        <v>10222</v>
      </c>
      <c r="J3062" s="1566">
        <v>0</v>
      </c>
      <c r="K3062" s="1554"/>
    </row>
    <row r="3063" spans="1:11" s="793" customFormat="1" ht="28.5" customHeight="1" x14ac:dyDescent="0.25">
      <c r="A3063" s="1565" t="s">
        <v>5101</v>
      </c>
      <c r="B3063" s="1566" t="s">
        <v>10285</v>
      </c>
      <c r="C3063" s="1565" t="s">
        <v>1268</v>
      </c>
      <c r="D3063" s="1565">
        <v>122141.72</v>
      </c>
      <c r="E3063" s="1565">
        <v>122141.72</v>
      </c>
      <c r="F3063" s="1565" t="s">
        <v>22</v>
      </c>
      <c r="G3063" s="1565">
        <v>43133.98</v>
      </c>
      <c r="H3063" s="1565">
        <v>43133.98</v>
      </c>
      <c r="I3063" s="1565" t="s">
        <v>10222</v>
      </c>
      <c r="J3063" s="1566">
        <v>0</v>
      </c>
      <c r="K3063" s="1554"/>
    </row>
    <row r="3064" spans="1:11" s="793" customFormat="1" ht="28.5" customHeight="1" x14ac:dyDescent="0.25">
      <c r="A3064" s="1565" t="s">
        <v>5103</v>
      </c>
      <c r="B3064" s="1566" t="s">
        <v>10286</v>
      </c>
      <c r="C3064" s="1565" t="s">
        <v>1268</v>
      </c>
      <c r="D3064" s="1565">
        <v>153778.09</v>
      </c>
      <c r="E3064" s="1565">
        <v>153778.10999999999</v>
      </c>
      <c r="F3064" s="1565" t="s">
        <v>22</v>
      </c>
      <c r="G3064" s="1565">
        <v>54306.27</v>
      </c>
      <c r="H3064" s="1565">
        <v>54306.27</v>
      </c>
      <c r="I3064" s="1565" t="s">
        <v>10222</v>
      </c>
      <c r="J3064" s="1566">
        <v>0</v>
      </c>
      <c r="K3064" s="1554"/>
    </row>
    <row r="3065" spans="1:11" s="793" customFormat="1" ht="28.5" customHeight="1" x14ac:dyDescent="0.25">
      <c r="A3065" s="1565" t="s">
        <v>5105</v>
      </c>
      <c r="B3065" s="1566" t="s">
        <v>10287</v>
      </c>
      <c r="C3065" s="1565" t="s">
        <v>1268</v>
      </c>
      <c r="D3065" s="1565">
        <v>195073.64</v>
      </c>
      <c r="E3065" s="1565">
        <v>195073.64</v>
      </c>
      <c r="F3065" s="1565" t="s">
        <v>22</v>
      </c>
      <c r="G3065" s="1565">
        <v>68889.66</v>
      </c>
      <c r="H3065" s="1565">
        <v>68889.66</v>
      </c>
      <c r="I3065" s="1565" t="s">
        <v>10222</v>
      </c>
      <c r="J3065" s="1566">
        <v>0</v>
      </c>
      <c r="K3065" s="1554"/>
    </row>
    <row r="3066" spans="1:11" s="793" customFormat="1" ht="28.5" customHeight="1" x14ac:dyDescent="0.25">
      <c r="A3066" s="1565" t="s">
        <v>5107</v>
      </c>
      <c r="B3066" s="1566" t="s">
        <v>10288</v>
      </c>
      <c r="C3066" s="1565" t="s">
        <v>921</v>
      </c>
      <c r="D3066" s="1565">
        <v>0</v>
      </c>
      <c r="E3066" s="1565">
        <v>0</v>
      </c>
      <c r="F3066" s="1565" t="s">
        <v>921</v>
      </c>
      <c r="G3066" s="1565">
        <v>0</v>
      </c>
      <c r="H3066" s="1565">
        <v>0</v>
      </c>
      <c r="I3066" s="1565" t="s">
        <v>921</v>
      </c>
      <c r="J3066" s="1566">
        <v>0</v>
      </c>
      <c r="K3066" s="1554"/>
    </row>
    <row r="3067" spans="1:11" s="793" customFormat="1" ht="28.5" customHeight="1" x14ac:dyDescent="0.25">
      <c r="A3067" s="1565" t="s">
        <v>5109</v>
      </c>
      <c r="B3067" s="1566" t="s">
        <v>10288</v>
      </c>
      <c r="C3067" s="1565" t="s">
        <v>921</v>
      </c>
      <c r="D3067" s="1565">
        <v>0</v>
      </c>
      <c r="E3067" s="1565">
        <v>0</v>
      </c>
      <c r="F3067" s="1565" t="s">
        <v>921</v>
      </c>
      <c r="G3067" s="1565">
        <v>0</v>
      </c>
      <c r="H3067" s="1565">
        <v>0</v>
      </c>
      <c r="I3067" s="1565" t="s">
        <v>921</v>
      </c>
      <c r="J3067" s="1566">
        <v>0</v>
      </c>
      <c r="K3067" s="1554"/>
    </row>
    <row r="3068" spans="1:11" s="793" customFormat="1" ht="28.5" customHeight="1" x14ac:dyDescent="0.25">
      <c r="A3068" s="1565" t="s">
        <v>5111</v>
      </c>
      <c r="B3068" s="1566" t="s">
        <v>10289</v>
      </c>
      <c r="C3068" s="1565" t="s">
        <v>1268</v>
      </c>
      <c r="D3068" s="1565">
        <v>20841.240000000002</v>
      </c>
      <c r="E3068" s="1565">
        <v>46927.46</v>
      </c>
      <c r="F3068" s="1565" t="s">
        <v>22</v>
      </c>
      <c r="G3068" s="1565">
        <v>7360.02</v>
      </c>
      <c r="H3068" s="1565">
        <v>16572.29</v>
      </c>
      <c r="I3068" s="1565" t="s">
        <v>10290</v>
      </c>
      <c r="J3068" s="1566">
        <v>0</v>
      </c>
      <c r="K3068" s="1554"/>
    </row>
    <row r="3069" spans="1:11" s="793" customFormat="1" ht="28.5" customHeight="1" x14ac:dyDescent="0.25">
      <c r="A3069" s="1565" t="s">
        <v>5113</v>
      </c>
      <c r="B3069" s="1566" t="s">
        <v>10291</v>
      </c>
      <c r="C3069" s="1565" t="s">
        <v>1268</v>
      </c>
      <c r="D3069" s="1565">
        <v>21513.54</v>
      </c>
      <c r="E3069" s="1565">
        <v>44004.57</v>
      </c>
      <c r="F3069" s="1565" t="s">
        <v>22</v>
      </c>
      <c r="G3069" s="1565">
        <v>7597.44</v>
      </c>
      <c r="H3069" s="1565">
        <v>15540.08</v>
      </c>
      <c r="I3069" s="1565" t="s">
        <v>10290</v>
      </c>
      <c r="J3069" s="1566">
        <v>0</v>
      </c>
      <c r="K3069" s="1554"/>
    </row>
    <row r="3070" spans="1:11" s="793" customFormat="1" ht="28.5" customHeight="1" x14ac:dyDescent="0.25">
      <c r="A3070" s="1565" t="s">
        <v>5115</v>
      </c>
      <c r="B3070" s="1566" t="s">
        <v>10292</v>
      </c>
      <c r="C3070" s="1565">
        <v>0</v>
      </c>
      <c r="D3070" s="1565">
        <v>0</v>
      </c>
      <c r="E3070" s="1565" t="s">
        <v>940</v>
      </c>
      <c r="F3070" s="1565">
        <v>45442.5</v>
      </c>
      <c r="G3070" s="1565">
        <v>275048.34000000003</v>
      </c>
      <c r="H3070" s="1565">
        <v>0</v>
      </c>
      <c r="I3070" s="1565" t="s">
        <v>940</v>
      </c>
      <c r="J3070" s="1566">
        <v>45442.5</v>
      </c>
      <c r="K3070" s="1554"/>
    </row>
    <row r="3071" spans="1:11" s="793" customFormat="1" ht="28.5" customHeight="1" x14ac:dyDescent="0.25">
      <c r="A3071" s="1565" t="s">
        <v>5117</v>
      </c>
      <c r="B3071" s="1566" t="s">
        <v>10293</v>
      </c>
      <c r="C3071" s="1565" t="s">
        <v>1363</v>
      </c>
      <c r="D3071" s="1565">
        <v>1588.31</v>
      </c>
      <c r="E3071" s="1565">
        <v>4801.6899999999996</v>
      </c>
      <c r="F3071" s="1565" t="s">
        <v>51</v>
      </c>
      <c r="G3071" s="1565">
        <v>52.11</v>
      </c>
      <c r="H3071" s="1565">
        <v>157.54</v>
      </c>
      <c r="I3071" s="1565" t="s">
        <v>10294</v>
      </c>
      <c r="J3071" s="1566">
        <v>0</v>
      </c>
      <c r="K3071" s="1554"/>
    </row>
    <row r="3072" spans="1:11" s="793" customFormat="1" ht="28.5" customHeight="1" x14ac:dyDescent="0.25">
      <c r="A3072" s="1565" t="s">
        <v>5119</v>
      </c>
      <c r="B3072" s="1566" t="s">
        <v>10295</v>
      </c>
      <c r="C3072" s="1565" t="s">
        <v>1363</v>
      </c>
      <c r="D3072" s="1565">
        <v>1588.31</v>
      </c>
      <c r="E3072" s="1565">
        <v>4441.28</v>
      </c>
      <c r="F3072" s="1565" t="s">
        <v>51</v>
      </c>
      <c r="G3072" s="1565">
        <v>52.11</v>
      </c>
      <c r="H3072" s="1565">
        <v>145.71</v>
      </c>
      <c r="I3072" s="1565" t="s">
        <v>10294</v>
      </c>
      <c r="J3072" s="1566">
        <v>0</v>
      </c>
      <c r="K3072" s="1554"/>
    </row>
    <row r="3073" spans="1:11" s="793" customFormat="1" ht="28.5" customHeight="1" x14ac:dyDescent="0.25">
      <c r="A3073" s="1565" t="s">
        <v>5121</v>
      </c>
      <c r="B3073" s="1566" t="s">
        <v>10296</v>
      </c>
      <c r="C3073" s="1565" t="s">
        <v>1363</v>
      </c>
      <c r="D3073" s="1565">
        <v>1737.26</v>
      </c>
      <c r="E3073" s="1565">
        <v>5587.19</v>
      </c>
      <c r="F3073" s="1565" t="s">
        <v>51</v>
      </c>
      <c r="G3073" s="1565">
        <v>57</v>
      </c>
      <c r="H3073" s="1565">
        <v>183.31</v>
      </c>
      <c r="I3073" s="1565" t="s">
        <v>10294</v>
      </c>
      <c r="J3073" s="1566">
        <v>0</v>
      </c>
      <c r="K3073" s="1554"/>
    </row>
    <row r="3074" spans="1:11" s="793" customFormat="1" ht="28.5" customHeight="1" x14ac:dyDescent="0.25">
      <c r="A3074" s="1565" t="s">
        <v>5123</v>
      </c>
      <c r="B3074" s="1566" t="s">
        <v>10297</v>
      </c>
      <c r="C3074" s="1565" t="s">
        <v>1363</v>
      </c>
      <c r="D3074" s="1565">
        <v>1737.26</v>
      </c>
      <c r="E3074" s="1565">
        <v>5371.33</v>
      </c>
      <c r="F3074" s="1565" t="s">
        <v>51</v>
      </c>
      <c r="G3074" s="1565">
        <v>57</v>
      </c>
      <c r="H3074" s="1565">
        <v>176.22</v>
      </c>
      <c r="I3074" s="1565" t="s">
        <v>10294</v>
      </c>
      <c r="J3074" s="1566">
        <v>0</v>
      </c>
      <c r="K3074" s="1554"/>
    </row>
    <row r="3075" spans="1:11" s="793" customFormat="1" ht="28.5" customHeight="1" x14ac:dyDescent="0.25">
      <c r="A3075" s="1565" t="s">
        <v>5125</v>
      </c>
      <c r="B3075" s="1566" t="s">
        <v>10298</v>
      </c>
      <c r="C3075" s="1565" t="s">
        <v>1331</v>
      </c>
      <c r="D3075" s="1565">
        <v>2132.31</v>
      </c>
      <c r="E3075" s="1565">
        <v>7339.33</v>
      </c>
      <c r="F3075" s="1565" t="s">
        <v>21</v>
      </c>
      <c r="G3075" s="1565">
        <v>229.44</v>
      </c>
      <c r="H3075" s="1565">
        <v>789.71</v>
      </c>
      <c r="I3075" s="1565" t="s">
        <v>10294</v>
      </c>
      <c r="J3075" s="1566">
        <v>0</v>
      </c>
      <c r="K3075" s="1554"/>
    </row>
    <row r="3076" spans="1:11" s="793" customFormat="1" ht="28.5" customHeight="1" x14ac:dyDescent="0.25">
      <c r="A3076" s="1565" t="s">
        <v>5127</v>
      </c>
      <c r="B3076" s="1566" t="s">
        <v>10299</v>
      </c>
      <c r="C3076" s="1565" t="s">
        <v>1331</v>
      </c>
      <c r="D3076" s="1565">
        <v>2132.31</v>
      </c>
      <c r="E3076" s="1565">
        <v>6965.34</v>
      </c>
      <c r="F3076" s="1565" t="s">
        <v>21</v>
      </c>
      <c r="G3076" s="1565">
        <v>229.44</v>
      </c>
      <c r="H3076" s="1565">
        <v>749.47</v>
      </c>
      <c r="I3076" s="1565" t="s">
        <v>10294</v>
      </c>
      <c r="J3076" s="1566">
        <v>0</v>
      </c>
      <c r="K3076" s="1554"/>
    </row>
    <row r="3077" spans="1:11" s="793" customFormat="1" ht="28.5" customHeight="1" x14ac:dyDescent="0.25">
      <c r="A3077" s="1565" t="s">
        <v>5129</v>
      </c>
      <c r="B3077" s="1566" t="s">
        <v>10300</v>
      </c>
      <c r="C3077" s="1565" t="s">
        <v>1331</v>
      </c>
      <c r="D3077" s="1565">
        <v>2132.31</v>
      </c>
      <c r="E3077" s="1565">
        <v>6858.17</v>
      </c>
      <c r="F3077" s="1565" t="s">
        <v>21</v>
      </c>
      <c r="G3077" s="1565">
        <v>229.44</v>
      </c>
      <c r="H3077" s="1565">
        <v>737.94</v>
      </c>
      <c r="I3077" s="1565" t="s">
        <v>10294</v>
      </c>
      <c r="J3077" s="1566">
        <v>0</v>
      </c>
      <c r="K3077" s="1554"/>
    </row>
    <row r="3078" spans="1:11" s="793" customFormat="1" ht="28.5" customHeight="1" x14ac:dyDescent="0.25">
      <c r="A3078" s="1565" t="s">
        <v>5131</v>
      </c>
      <c r="B3078" s="1566" t="s">
        <v>10301</v>
      </c>
      <c r="C3078" s="1565" t="s">
        <v>1331</v>
      </c>
      <c r="D3078" s="1565">
        <v>2399.11</v>
      </c>
      <c r="E3078" s="1565">
        <v>10194.450000000001</v>
      </c>
      <c r="F3078" s="1565" t="s">
        <v>21</v>
      </c>
      <c r="G3078" s="1565">
        <v>258.14</v>
      </c>
      <c r="H3078" s="1565">
        <v>1096.92</v>
      </c>
      <c r="I3078" s="1565" t="s">
        <v>10294</v>
      </c>
      <c r="J3078" s="1566">
        <v>0</v>
      </c>
      <c r="K3078" s="1554"/>
    </row>
    <row r="3079" spans="1:11" s="793" customFormat="1" ht="28.5" customHeight="1" x14ac:dyDescent="0.25">
      <c r="A3079" s="1565" t="s">
        <v>5133</v>
      </c>
      <c r="B3079" s="1566" t="s">
        <v>10302</v>
      </c>
      <c r="C3079" s="1565" t="s">
        <v>1331</v>
      </c>
      <c r="D3079" s="1565">
        <v>2399.11</v>
      </c>
      <c r="E3079" s="1565">
        <v>9643.49</v>
      </c>
      <c r="F3079" s="1565" t="s">
        <v>21</v>
      </c>
      <c r="G3079" s="1565">
        <v>258.14</v>
      </c>
      <c r="H3079" s="1565">
        <v>1037.6400000000001</v>
      </c>
      <c r="I3079" s="1565" t="s">
        <v>10294</v>
      </c>
      <c r="J3079" s="1566">
        <v>0</v>
      </c>
      <c r="K3079" s="1554"/>
    </row>
    <row r="3080" spans="1:11" s="793" customFormat="1" ht="28.5" customHeight="1" x14ac:dyDescent="0.25">
      <c r="A3080" s="1565" t="s">
        <v>5135</v>
      </c>
      <c r="B3080" s="1566" t="s">
        <v>10303</v>
      </c>
      <c r="C3080" s="1565" t="s">
        <v>1331</v>
      </c>
      <c r="D3080" s="1565">
        <v>2399.11</v>
      </c>
      <c r="E3080" s="1565">
        <v>9480.2199999999993</v>
      </c>
      <c r="F3080" s="1565" t="s">
        <v>21</v>
      </c>
      <c r="G3080" s="1565">
        <v>258.14</v>
      </c>
      <c r="H3080" s="1565">
        <v>1020.07</v>
      </c>
      <c r="I3080" s="1565" t="s">
        <v>10294</v>
      </c>
      <c r="J3080" s="1566">
        <v>0</v>
      </c>
      <c r="K3080" s="1554"/>
    </row>
    <row r="3081" spans="1:11" s="793" customFormat="1" ht="28.5" customHeight="1" x14ac:dyDescent="0.25">
      <c r="A3081" s="1565" t="s">
        <v>5137</v>
      </c>
      <c r="B3081" s="1566" t="s">
        <v>10304</v>
      </c>
      <c r="C3081" s="1565" t="s">
        <v>1331</v>
      </c>
      <c r="D3081" s="1565">
        <v>2006.94</v>
      </c>
      <c r="E3081" s="1565">
        <v>7870.59</v>
      </c>
      <c r="F3081" s="1565" t="s">
        <v>21</v>
      </c>
      <c r="G3081" s="1565">
        <v>215.95</v>
      </c>
      <c r="H3081" s="1565">
        <v>846.88</v>
      </c>
      <c r="I3081" s="1565" t="s">
        <v>10294</v>
      </c>
      <c r="J3081" s="1566">
        <v>0</v>
      </c>
      <c r="K3081" s="1554"/>
    </row>
    <row r="3082" spans="1:11" s="793" customFormat="1" ht="28.5" customHeight="1" x14ac:dyDescent="0.25">
      <c r="A3082" s="1565" t="s">
        <v>5139</v>
      </c>
      <c r="B3082" s="1566" t="s">
        <v>10305</v>
      </c>
      <c r="C3082" s="1565" t="s">
        <v>1331</v>
      </c>
      <c r="D3082" s="1565">
        <v>2006.94</v>
      </c>
      <c r="E3082" s="1565">
        <v>7448.03</v>
      </c>
      <c r="F3082" s="1565" t="s">
        <v>21</v>
      </c>
      <c r="G3082" s="1565">
        <v>215.95</v>
      </c>
      <c r="H3082" s="1565">
        <v>801.41</v>
      </c>
      <c r="I3082" s="1565" t="s">
        <v>10294</v>
      </c>
      <c r="J3082" s="1566">
        <v>0</v>
      </c>
      <c r="K3082" s="1554"/>
    </row>
    <row r="3083" spans="1:11" s="793" customFormat="1" ht="28.5" customHeight="1" x14ac:dyDescent="0.25">
      <c r="A3083" s="1565" t="s">
        <v>5141</v>
      </c>
      <c r="B3083" s="1566" t="s">
        <v>10306</v>
      </c>
      <c r="C3083" s="1565" t="s">
        <v>1331</v>
      </c>
      <c r="D3083" s="1565">
        <v>2006.94</v>
      </c>
      <c r="E3083" s="1565">
        <v>7355.08</v>
      </c>
      <c r="F3083" s="1565" t="s">
        <v>21</v>
      </c>
      <c r="G3083" s="1565">
        <v>215.95</v>
      </c>
      <c r="H3083" s="1565">
        <v>791.41</v>
      </c>
      <c r="I3083" s="1565" t="s">
        <v>10294</v>
      </c>
      <c r="J3083" s="1566">
        <v>0</v>
      </c>
      <c r="K3083" s="1554"/>
    </row>
    <row r="3084" spans="1:11" s="793" customFormat="1" ht="28.5" customHeight="1" x14ac:dyDescent="0.25">
      <c r="A3084" s="1565" t="s">
        <v>5143</v>
      </c>
      <c r="B3084" s="1566" t="s">
        <v>10307</v>
      </c>
      <c r="C3084" s="1565" t="s">
        <v>1363</v>
      </c>
      <c r="D3084" s="1565">
        <v>2043.92</v>
      </c>
      <c r="E3084" s="1565">
        <v>9198.3799999999992</v>
      </c>
      <c r="F3084" s="1565" t="s">
        <v>51</v>
      </c>
      <c r="G3084" s="1565">
        <v>67.06</v>
      </c>
      <c r="H3084" s="1565">
        <v>301.77999999999997</v>
      </c>
      <c r="I3084" s="1565" t="s">
        <v>10308</v>
      </c>
      <c r="J3084" s="1566">
        <v>0</v>
      </c>
      <c r="K3084" s="1554"/>
    </row>
    <row r="3085" spans="1:11" s="793" customFormat="1" ht="28.5" customHeight="1" x14ac:dyDescent="0.25">
      <c r="A3085" s="1565" t="s">
        <v>5145</v>
      </c>
      <c r="B3085" s="1566" t="s">
        <v>10309</v>
      </c>
      <c r="C3085" s="1565" t="s">
        <v>1363</v>
      </c>
      <c r="D3085" s="1565">
        <v>5199.0600000000004</v>
      </c>
      <c r="E3085" s="1565">
        <v>21684.83</v>
      </c>
      <c r="F3085" s="1565" t="s">
        <v>51</v>
      </c>
      <c r="G3085" s="1565">
        <v>170.57</v>
      </c>
      <c r="H3085" s="1565">
        <v>711.44</v>
      </c>
      <c r="I3085" s="1565" t="s">
        <v>10308</v>
      </c>
      <c r="J3085" s="1566">
        <v>0</v>
      </c>
      <c r="K3085" s="1554"/>
    </row>
    <row r="3086" spans="1:11" s="793" customFormat="1" ht="28.5" customHeight="1" x14ac:dyDescent="0.25">
      <c r="A3086" s="1565" t="s">
        <v>5147</v>
      </c>
      <c r="B3086" s="1566" t="s">
        <v>10310</v>
      </c>
      <c r="C3086" s="1565" t="s">
        <v>1363</v>
      </c>
      <c r="D3086" s="1565">
        <v>6607.84</v>
      </c>
      <c r="E3086" s="1565">
        <v>27485.22</v>
      </c>
      <c r="F3086" s="1565" t="s">
        <v>51</v>
      </c>
      <c r="G3086" s="1565">
        <v>216.79</v>
      </c>
      <c r="H3086" s="1565">
        <v>901.75</v>
      </c>
      <c r="I3086" s="1565" t="s">
        <v>10308</v>
      </c>
      <c r="J3086" s="1566">
        <v>0</v>
      </c>
      <c r="K3086" s="1554"/>
    </row>
    <row r="3087" spans="1:11" s="793" customFormat="1" ht="28.5" customHeight="1" x14ac:dyDescent="0.25">
      <c r="A3087" s="1565" t="s">
        <v>5149</v>
      </c>
      <c r="B3087" s="1566" t="s">
        <v>10311</v>
      </c>
      <c r="C3087" s="1565" t="s">
        <v>1363</v>
      </c>
      <c r="D3087" s="1565">
        <v>7118.97</v>
      </c>
      <c r="E3087" s="1565">
        <v>30991.95</v>
      </c>
      <c r="F3087" s="1565" t="s">
        <v>51</v>
      </c>
      <c r="G3087" s="1565">
        <v>233.56</v>
      </c>
      <c r="H3087" s="1565">
        <v>1016.8</v>
      </c>
      <c r="I3087" s="1565" t="s">
        <v>10308</v>
      </c>
      <c r="J3087" s="1566">
        <v>0</v>
      </c>
      <c r="K3087" s="1554"/>
    </row>
    <row r="3088" spans="1:11" s="793" customFormat="1" ht="28.5" customHeight="1" x14ac:dyDescent="0.25">
      <c r="A3088" s="1565" t="s">
        <v>5151</v>
      </c>
      <c r="B3088" s="1566" t="s">
        <v>10312</v>
      </c>
      <c r="C3088" s="1565" t="s">
        <v>1363</v>
      </c>
      <c r="D3088" s="1565">
        <v>9546.7800000000007</v>
      </c>
      <c r="E3088" s="1565">
        <v>41025.29</v>
      </c>
      <c r="F3088" s="1565" t="s">
        <v>51</v>
      </c>
      <c r="G3088" s="1565">
        <v>313.20999999999998</v>
      </c>
      <c r="H3088" s="1565">
        <v>1345.97</v>
      </c>
      <c r="I3088" s="1565" t="s">
        <v>10308</v>
      </c>
      <c r="J3088" s="1566">
        <v>0</v>
      </c>
      <c r="K3088" s="1554"/>
    </row>
    <row r="3089" spans="1:11" s="793" customFormat="1" ht="28.5" customHeight="1" x14ac:dyDescent="0.25">
      <c r="A3089" s="1565" t="s">
        <v>5153</v>
      </c>
      <c r="B3089" s="1566" t="s">
        <v>10313</v>
      </c>
      <c r="C3089" s="1565" t="s">
        <v>1363</v>
      </c>
      <c r="D3089" s="1565">
        <v>10787.75</v>
      </c>
      <c r="E3089" s="1565">
        <v>46114.33</v>
      </c>
      <c r="F3089" s="1565" t="s">
        <v>51</v>
      </c>
      <c r="G3089" s="1565">
        <v>353.93</v>
      </c>
      <c r="H3089" s="1565">
        <v>1512.94</v>
      </c>
      <c r="I3089" s="1565" t="s">
        <v>10308</v>
      </c>
      <c r="J3089" s="1566">
        <v>0</v>
      </c>
      <c r="K3089" s="1554"/>
    </row>
    <row r="3090" spans="1:11" s="793" customFormat="1" ht="28.5" customHeight="1" x14ac:dyDescent="0.25">
      <c r="A3090" s="1565" t="s">
        <v>5155</v>
      </c>
      <c r="B3090" s="1566" t="s">
        <v>10314</v>
      </c>
      <c r="C3090" s="1565" t="s">
        <v>1363</v>
      </c>
      <c r="D3090" s="1565">
        <v>10954.07</v>
      </c>
      <c r="E3090" s="1565">
        <v>47636.7</v>
      </c>
      <c r="F3090" s="1565" t="s">
        <v>51</v>
      </c>
      <c r="G3090" s="1565">
        <v>359.39</v>
      </c>
      <c r="H3090" s="1565">
        <v>1562.88</v>
      </c>
      <c r="I3090" s="1565" t="s">
        <v>10308</v>
      </c>
      <c r="J3090" s="1566">
        <v>0</v>
      </c>
      <c r="K3090" s="1554"/>
    </row>
    <row r="3091" spans="1:11" s="793" customFormat="1" ht="28.5" customHeight="1" x14ac:dyDescent="0.25">
      <c r="A3091" s="1565" t="s">
        <v>5157</v>
      </c>
      <c r="B3091" s="1566" t="s">
        <v>10315</v>
      </c>
      <c r="C3091" s="1565" t="s">
        <v>1363</v>
      </c>
      <c r="D3091" s="1565">
        <v>16497.87</v>
      </c>
      <c r="E3091" s="1565">
        <v>71070.52</v>
      </c>
      <c r="F3091" s="1565" t="s">
        <v>51</v>
      </c>
      <c r="G3091" s="1565">
        <v>541.27</v>
      </c>
      <c r="H3091" s="1565">
        <v>2331.71</v>
      </c>
      <c r="I3091" s="1565" t="s">
        <v>10308</v>
      </c>
      <c r="J3091" s="1566">
        <v>0</v>
      </c>
      <c r="K3091" s="1554"/>
    </row>
    <row r="3092" spans="1:11" s="793" customFormat="1" ht="28.5" customHeight="1" x14ac:dyDescent="0.25">
      <c r="A3092" s="1565" t="s">
        <v>5159</v>
      </c>
      <c r="B3092" s="1566" t="s">
        <v>10316</v>
      </c>
      <c r="C3092" s="1565" t="s">
        <v>1363</v>
      </c>
      <c r="D3092" s="1565">
        <v>18810.96</v>
      </c>
      <c r="E3092" s="1565">
        <v>80508.38</v>
      </c>
      <c r="F3092" s="1565" t="s">
        <v>51</v>
      </c>
      <c r="G3092" s="1565">
        <v>617.16</v>
      </c>
      <c r="H3092" s="1565">
        <v>2641.35</v>
      </c>
      <c r="I3092" s="1565" t="s">
        <v>10308</v>
      </c>
      <c r="J3092" s="1566">
        <v>0</v>
      </c>
      <c r="K3092" s="1554"/>
    </row>
    <row r="3093" spans="1:11" s="793" customFormat="1" ht="28.5" customHeight="1" x14ac:dyDescent="0.25">
      <c r="A3093" s="1565" t="s">
        <v>5161</v>
      </c>
      <c r="B3093" s="1566" t="s">
        <v>10317</v>
      </c>
      <c r="C3093" s="1565" t="s">
        <v>1363</v>
      </c>
      <c r="D3093" s="1565">
        <v>20292.88</v>
      </c>
      <c r="E3093" s="1565">
        <v>92464.52</v>
      </c>
      <c r="F3093" s="1565" t="s">
        <v>51</v>
      </c>
      <c r="G3093" s="1565">
        <v>665.78</v>
      </c>
      <c r="H3093" s="1565">
        <v>3033.61</v>
      </c>
      <c r="I3093" s="1565" t="s">
        <v>10308</v>
      </c>
      <c r="J3093" s="1566">
        <v>0</v>
      </c>
      <c r="K3093" s="1554"/>
    </row>
    <row r="3094" spans="1:11" s="793" customFormat="1" ht="28.5" customHeight="1" x14ac:dyDescent="0.25">
      <c r="A3094" s="1565" t="s">
        <v>5163</v>
      </c>
      <c r="B3094" s="1566" t="s">
        <v>10318</v>
      </c>
      <c r="C3094" s="1565" t="s">
        <v>1363</v>
      </c>
      <c r="D3094" s="1565">
        <v>22182.54</v>
      </c>
      <c r="E3094" s="1565">
        <v>98527.65</v>
      </c>
      <c r="F3094" s="1565" t="s">
        <v>51</v>
      </c>
      <c r="G3094" s="1565">
        <v>727.77</v>
      </c>
      <c r="H3094" s="1565">
        <v>3232.53</v>
      </c>
      <c r="I3094" s="1565" t="s">
        <v>10308</v>
      </c>
      <c r="J3094" s="1566">
        <v>0</v>
      </c>
      <c r="K3094" s="1554"/>
    </row>
    <row r="3095" spans="1:11" s="793" customFormat="1" ht="28.5" customHeight="1" x14ac:dyDescent="0.25">
      <c r="A3095" s="1565" t="s">
        <v>5165</v>
      </c>
      <c r="B3095" s="1566" t="s">
        <v>10319</v>
      </c>
      <c r="C3095" s="1565" t="s">
        <v>1363</v>
      </c>
      <c r="D3095" s="1565">
        <v>22675.06</v>
      </c>
      <c r="E3095" s="1565">
        <v>100837.75</v>
      </c>
      <c r="F3095" s="1565" t="s">
        <v>51</v>
      </c>
      <c r="G3095" s="1565">
        <v>743.93</v>
      </c>
      <c r="H3095" s="1565">
        <v>3308.33</v>
      </c>
      <c r="I3095" s="1565" t="s">
        <v>10308</v>
      </c>
      <c r="J3095" s="1566">
        <v>0</v>
      </c>
      <c r="K3095" s="1554"/>
    </row>
    <row r="3096" spans="1:11" s="793" customFormat="1" ht="28.5" customHeight="1" x14ac:dyDescent="0.25">
      <c r="A3096" s="1565" t="s">
        <v>5167</v>
      </c>
      <c r="B3096" s="1566" t="s">
        <v>10320</v>
      </c>
      <c r="C3096" s="1565" t="s">
        <v>1363</v>
      </c>
      <c r="D3096" s="1565">
        <v>11831.42</v>
      </c>
      <c r="E3096" s="1565">
        <v>12385.56</v>
      </c>
      <c r="F3096" s="1565" t="s">
        <v>51</v>
      </c>
      <c r="G3096" s="1565">
        <v>388.17</v>
      </c>
      <c r="H3096" s="1565">
        <v>406.35</v>
      </c>
      <c r="I3096" s="1565" t="s">
        <v>10308</v>
      </c>
      <c r="J3096" s="1566">
        <v>0</v>
      </c>
      <c r="K3096" s="1554"/>
    </row>
    <row r="3097" spans="1:11" s="793" customFormat="1" ht="28.5" customHeight="1" x14ac:dyDescent="0.25">
      <c r="A3097" s="1565" t="s">
        <v>5169</v>
      </c>
      <c r="B3097" s="1566" t="s">
        <v>10321</v>
      </c>
      <c r="C3097" s="1565" t="s">
        <v>1363</v>
      </c>
      <c r="D3097" s="1565">
        <v>17912.939999999999</v>
      </c>
      <c r="E3097" s="1565">
        <v>19037.419999999998</v>
      </c>
      <c r="F3097" s="1565" t="s">
        <v>51</v>
      </c>
      <c r="G3097" s="1565">
        <v>587.69000000000005</v>
      </c>
      <c r="H3097" s="1565">
        <v>624.59</v>
      </c>
      <c r="I3097" s="1565" t="s">
        <v>10308</v>
      </c>
      <c r="J3097" s="1566">
        <v>0</v>
      </c>
      <c r="K3097" s="1554"/>
    </row>
    <row r="3098" spans="1:11" s="793" customFormat="1" ht="28.5" customHeight="1" x14ac:dyDescent="0.25">
      <c r="A3098" s="1565" t="s">
        <v>5171</v>
      </c>
      <c r="B3098" s="1566" t="s">
        <v>10322</v>
      </c>
      <c r="C3098" s="1565" t="s">
        <v>1363</v>
      </c>
      <c r="D3098" s="1565">
        <v>23706.54</v>
      </c>
      <c r="E3098" s="1565">
        <v>25404.18</v>
      </c>
      <c r="F3098" s="1565" t="s">
        <v>51</v>
      </c>
      <c r="G3098" s="1565">
        <v>777.77</v>
      </c>
      <c r="H3098" s="1565">
        <v>833.47</v>
      </c>
      <c r="I3098" s="1565" t="s">
        <v>10308</v>
      </c>
      <c r="J3098" s="1566">
        <v>0</v>
      </c>
      <c r="K3098" s="1554"/>
    </row>
    <row r="3099" spans="1:11" s="793" customFormat="1" ht="28.5" customHeight="1" x14ac:dyDescent="0.25">
      <c r="A3099" s="1565" t="s">
        <v>10323</v>
      </c>
      <c r="B3099" s="1566" t="s">
        <v>10324</v>
      </c>
      <c r="C3099" s="1565" t="s">
        <v>6</v>
      </c>
      <c r="D3099" s="1565">
        <v>0</v>
      </c>
      <c r="E3099" s="1565">
        <v>7736.33</v>
      </c>
      <c r="F3099" s="1565" t="s">
        <v>6</v>
      </c>
      <c r="G3099" s="1565">
        <v>0</v>
      </c>
      <c r="H3099" s="1565">
        <v>7736.33</v>
      </c>
      <c r="I3099" s="1565" t="s">
        <v>10325</v>
      </c>
      <c r="J3099" s="1566">
        <v>0</v>
      </c>
      <c r="K3099" s="1554"/>
    </row>
    <row r="3100" spans="1:11" s="793" customFormat="1" ht="28.5" customHeight="1" x14ac:dyDescent="0.25">
      <c r="A3100" s="1565" t="s">
        <v>5173</v>
      </c>
      <c r="B3100" s="1566" t="s">
        <v>10326</v>
      </c>
      <c r="C3100" s="1565" t="s">
        <v>1138</v>
      </c>
      <c r="D3100" s="1565">
        <v>35.17</v>
      </c>
      <c r="E3100" s="1565">
        <v>227.89</v>
      </c>
      <c r="F3100" s="1565" t="s">
        <v>51</v>
      </c>
      <c r="G3100" s="1565">
        <v>115.39</v>
      </c>
      <c r="H3100" s="1565">
        <v>747.68</v>
      </c>
      <c r="I3100" s="1565" t="s">
        <v>10327</v>
      </c>
      <c r="J3100" s="1566">
        <v>0</v>
      </c>
      <c r="K3100" s="1554"/>
    </row>
    <row r="3101" spans="1:11" s="793" customFormat="1" ht="28.5" customHeight="1" x14ac:dyDescent="0.25">
      <c r="A3101" s="1565" t="s">
        <v>5175</v>
      </c>
      <c r="B3101" s="1566" t="s">
        <v>10328</v>
      </c>
      <c r="C3101" s="1565" t="s">
        <v>1138</v>
      </c>
      <c r="D3101" s="1565">
        <v>38.159999999999997</v>
      </c>
      <c r="E3101" s="1565">
        <v>287.81</v>
      </c>
      <c r="F3101" s="1565" t="s">
        <v>51</v>
      </c>
      <c r="G3101" s="1565">
        <v>125.19</v>
      </c>
      <c r="H3101" s="1565">
        <v>944.26</v>
      </c>
      <c r="I3101" s="1565" t="s">
        <v>10327</v>
      </c>
      <c r="J3101" s="1566">
        <v>0</v>
      </c>
      <c r="K3101" s="1554"/>
    </row>
    <row r="3102" spans="1:11" s="793" customFormat="1" ht="28.5" customHeight="1" x14ac:dyDescent="0.25">
      <c r="A3102" s="1565" t="s">
        <v>5177</v>
      </c>
      <c r="B3102" s="1566" t="s">
        <v>10329</v>
      </c>
      <c r="C3102" s="1565" t="s">
        <v>1138</v>
      </c>
      <c r="D3102" s="1565">
        <v>65.86</v>
      </c>
      <c r="E3102" s="1565">
        <v>438.41</v>
      </c>
      <c r="F3102" s="1565" t="s">
        <v>51</v>
      </c>
      <c r="G3102" s="1565">
        <v>216.08</v>
      </c>
      <c r="H3102" s="1565">
        <v>1438.35</v>
      </c>
      <c r="I3102" s="1565" t="s">
        <v>10327</v>
      </c>
      <c r="J3102" s="1566">
        <v>0</v>
      </c>
      <c r="K3102" s="1554"/>
    </row>
    <row r="3103" spans="1:11" s="793" customFormat="1" ht="28.5" customHeight="1" x14ac:dyDescent="0.25">
      <c r="A3103" s="1565" t="s">
        <v>5179</v>
      </c>
      <c r="B3103" s="1566" t="s">
        <v>10330</v>
      </c>
      <c r="C3103" s="1565" t="s">
        <v>1138</v>
      </c>
      <c r="D3103" s="1565">
        <v>28.95</v>
      </c>
      <c r="E3103" s="1565">
        <v>250.01</v>
      </c>
      <c r="F3103" s="1565" t="s">
        <v>51</v>
      </c>
      <c r="G3103" s="1565">
        <v>94.97</v>
      </c>
      <c r="H3103" s="1565">
        <v>820.26</v>
      </c>
      <c r="I3103" s="1565" t="s">
        <v>10327</v>
      </c>
      <c r="J3103" s="1566">
        <v>0</v>
      </c>
      <c r="K3103" s="1554"/>
    </row>
    <row r="3104" spans="1:11" s="793" customFormat="1" ht="28.5" customHeight="1" x14ac:dyDescent="0.25">
      <c r="A3104" s="1565" t="s">
        <v>5181</v>
      </c>
      <c r="B3104" s="1566" t="s">
        <v>10331</v>
      </c>
      <c r="C3104" s="1565" t="s">
        <v>1138</v>
      </c>
      <c r="D3104" s="1565">
        <v>35.17</v>
      </c>
      <c r="E3104" s="1565">
        <v>276.49</v>
      </c>
      <c r="F3104" s="1565" t="s">
        <v>51</v>
      </c>
      <c r="G3104" s="1565">
        <v>115.39</v>
      </c>
      <c r="H3104" s="1565">
        <v>907.13</v>
      </c>
      <c r="I3104" s="1565" t="s">
        <v>10327</v>
      </c>
      <c r="J3104" s="1566">
        <v>0</v>
      </c>
      <c r="K3104" s="1554"/>
    </row>
    <row r="3105" spans="1:11" s="793" customFormat="1" ht="28.5" customHeight="1" x14ac:dyDescent="0.25">
      <c r="A3105" s="1565" t="s">
        <v>5183</v>
      </c>
      <c r="B3105" s="1566" t="s">
        <v>10332</v>
      </c>
      <c r="C3105" s="1565" t="s">
        <v>1138</v>
      </c>
      <c r="D3105" s="1565">
        <v>65.86</v>
      </c>
      <c r="E3105" s="1565">
        <v>342.56</v>
      </c>
      <c r="F3105" s="1565" t="s">
        <v>51</v>
      </c>
      <c r="G3105" s="1565">
        <v>216.08</v>
      </c>
      <c r="H3105" s="1565">
        <v>1123.8800000000001</v>
      </c>
      <c r="I3105" s="1565" t="s">
        <v>10327</v>
      </c>
      <c r="J3105" s="1566">
        <v>0</v>
      </c>
      <c r="K3105" s="1554"/>
    </row>
    <row r="3106" spans="1:11" s="793" customFormat="1" ht="28.5" customHeight="1" x14ac:dyDescent="0.25">
      <c r="A3106" s="1565" t="s">
        <v>5185</v>
      </c>
      <c r="B3106" s="1566" t="s">
        <v>10333</v>
      </c>
      <c r="C3106" s="1565" t="s">
        <v>1138</v>
      </c>
      <c r="D3106" s="1565">
        <v>75.569999999999993</v>
      </c>
      <c r="E3106" s="1565">
        <v>558.53</v>
      </c>
      <c r="F3106" s="1565" t="s">
        <v>51</v>
      </c>
      <c r="G3106" s="1565">
        <v>247.94</v>
      </c>
      <c r="H3106" s="1565">
        <v>1832.46</v>
      </c>
      <c r="I3106" s="1565" t="s">
        <v>10327</v>
      </c>
      <c r="J3106" s="1566">
        <v>0</v>
      </c>
      <c r="K3106" s="1554"/>
    </row>
    <row r="3107" spans="1:11" s="793" customFormat="1" ht="28.5" customHeight="1" x14ac:dyDescent="0.25">
      <c r="A3107" s="1565" t="s">
        <v>5187</v>
      </c>
      <c r="B3107" s="1566" t="s">
        <v>10334</v>
      </c>
      <c r="C3107" s="1565" t="s">
        <v>1138</v>
      </c>
      <c r="D3107" s="1565">
        <v>85.16</v>
      </c>
      <c r="E3107" s="1565">
        <v>677.47</v>
      </c>
      <c r="F3107" s="1565" t="s">
        <v>51</v>
      </c>
      <c r="G3107" s="1565">
        <v>279.39</v>
      </c>
      <c r="H3107" s="1565">
        <v>2222.67</v>
      </c>
      <c r="I3107" s="1565" t="s">
        <v>10327</v>
      </c>
      <c r="J3107" s="1566">
        <v>0</v>
      </c>
      <c r="K3107" s="1554"/>
    </row>
    <row r="3108" spans="1:11" s="793" customFormat="1" ht="28.5" customHeight="1" x14ac:dyDescent="0.25">
      <c r="A3108" s="1565" t="s">
        <v>5189</v>
      </c>
      <c r="B3108" s="1566" t="s">
        <v>10335</v>
      </c>
      <c r="C3108" s="1565" t="s">
        <v>1138</v>
      </c>
      <c r="D3108" s="1565">
        <v>92.75</v>
      </c>
      <c r="E3108" s="1565">
        <v>791.38</v>
      </c>
      <c r="F3108" s="1565" t="s">
        <v>51</v>
      </c>
      <c r="G3108" s="1565">
        <v>304.31</v>
      </c>
      <c r="H3108" s="1565">
        <v>2596.38</v>
      </c>
      <c r="I3108" s="1565" t="s">
        <v>10327</v>
      </c>
      <c r="J3108" s="1566">
        <v>0</v>
      </c>
      <c r="K3108" s="1554"/>
    </row>
    <row r="3109" spans="1:11" s="793" customFormat="1" ht="28.5" customHeight="1" x14ac:dyDescent="0.25">
      <c r="A3109" s="1565" t="s">
        <v>5191</v>
      </c>
      <c r="B3109" s="1566" t="s">
        <v>10336</v>
      </c>
      <c r="C3109" s="1565" t="s">
        <v>1138</v>
      </c>
      <c r="D3109" s="1565">
        <v>126.87</v>
      </c>
      <c r="E3109" s="1565">
        <v>922.69</v>
      </c>
      <c r="F3109" s="1565" t="s">
        <v>51</v>
      </c>
      <c r="G3109" s="1565">
        <v>416.23</v>
      </c>
      <c r="H3109" s="1565">
        <v>3027.2</v>
      </c>
      <c r="I3109" s="1565" t="s">
        <v>10327</v>
      </c>
      <c r="J3109" s="1566">
        <v>0</v>
      </c>
      <c r="K3109" s="1554"/>
    </row>
    <row r="3110" spans="1:11" s="793" customFormat="1" ht="28.5" customHeight="1" x14ac:dyDescent="0.25">
      <c r="A3110" s="1565" t="s">
        <v>5193</v>
      </c>
      <c r="B3110" s="1566" t="s">
        <v>10337</v>
      </c>
      <c r="C3110" s="1565" t="s">
        <v>1138</v>
      </c>
      <c r="D3110" s="1565">
        <v>145.41999999999999</v>
      </c>
      <c r="E3110" s="1565">
        <v>1050.5899999999999</v>
      </c>
      <c r="F3110" s="1565" t="s">
        <v>51</v>
      </c>
      <c r="G3110" s="1565">
        <v>477.09</v>
      </c>
      <c r="H3110" s="1565">
        <v>3446.82</v>
      </c>
      <c r="I3110" s="1565" t="s">
        <v>10327</v>
      </c>
      <c r="J3110" s="1566">
        <v>0</v>
      </c>
      <c r="K3110" s="1554"/>
    </row>
    <row r="3111" spans="1:11" s="793" customFormat="1" ht="28.5" customHeight="1" x14ac:dyDescent="0.25">
      <c r="A3111" s="1565" t="s">
        <v>5195</v>
      </c>
      <c r="B3111" s="1566" t="s">
        <v>10338</v>
      </c>
      <c r="C3111" s="1565" t="s">
        <v>1138</v>
      </c>
      <c r="D3111" s="1565">
        <v>215.07</v>
      </c>
      <c r="E3111" s="1565">
        <v>1396.66</v>
      </c>
      <c r="F3111" s="1565" t="s">
        <v>51</v>
      </c>
      <c r="G3111" s="1565">
        <v>705.62</v>
      </c>
      <c r="H3111" s="1565">
        <v>4582.22</v>
      </c>
      <c r="I3111" s="1565" t="s">
        <v>10327</v>
      </c>
      <c r="J3111" s="1566">
        <v>0</v>
      </c>
      <c r="K3111" s="1554"/>
    </row>
    <row r="3112" spans="1:11" s="793" customFormat="1" ht="28.5" customHeight="1" x14ac:dyDescent="0.25">
      <c r="A3112" s="1565" t="s">
        <v>5197</v>
      </c>
      <c r="B3112" s="1566" t="s">
        <v>10339</v>
      </c>
      <c r="C3112" s="1565" t="s">
        <v>1138</v>
      </c>
      <c r="D3112" s="1565">
        <v>259.33</v>
      </c>
      <c r="E3112" s="1565">
        <v>1747.71</v>
      </c>
      <c r="F3112" s="1565" t="s">
        <v>51</v>
      </c>
      <c r="G3112" s="1565">
        <v>850.83</v>
      </c>
      <c r="H3112" s="1565">
        <v>5733.95</v>
      </c>
      <c r="I3112" s="1565" t="s">
        <v>10327</v>
      </c>
      <c r="J3112" s="1566">
        <v>0</v>
      </c>
      <c r="K3112" s="1554"/>
    </row>
    <row r="3113" spans="1:11" s="793" customFormat="1" ht="28.5" customHeight="1" x14ac:dyDescent="0.25">
      <c r="A3113" s="1565" t="s">
        <v>5199</v>
      </c>
      <c r="B3113" s="1566" t="s">
        <v>10340</v>
      </c>
      <c r="C3113" s="1565" t="s">
        <v>1138</v>
      </c>
      <c r="D3113" s="1565">
        <v>322.27</v>
      </c>
      <c r="E3113" s="1565">
        <v>1965.56</v>
      </c>
      <c r="F3113" s="1565" t="s">
        <v>51</v>
      </c>
      <c r="G3113" s="1565">
        <v>1057.31</v>
      </c>
      <c r="H3113" s="1565">
        <v>6448.67</v>
      </c>
      <c r="I3113" s="1565" t="s">
        <v>10327</v>
      </c>
      <c r="J3113" s="1566">
        <v>0</v>
      </c>
      <c r="K3113" s="1554"/>
    </row>
    <row r="3114" spans="1:11" s="793" customFormat="1" ht="28.5" customHeight="1" x14ac:dyDescent="0.25">
      <c r="A3114" s="1565" t="s">
        <v>5201</v>
      </c>
      <c r="B3114" s="1566" t="s">
        <v>10341</v>
      </c>
      <c r="C3114" s="1565" t="s">
        <v>1138</v>
      </c>
      <c r="D3114" s="1565">
        <v>397.53</v>
      </c>
      <c r="E3114" s="1565">
        <v>2514.67</v>
      </c>
      <c r="F3114" s="1565" t="s">
        <v>51</v>
      </c>
      <c r="G3114" s="1565">
        <v>1304.23</v>
      </c>
      <c r="H3114" s="1565">
        <v>8250.2199999999993</v>
      </c>
      <c r="I3114" s="1565" t="s">
        <v>10327</v>
      </c>
      <c r="J3114" s="1566">
        <v>0</v>
      </c>
      <c r="K3114" s="1554"/>
    </row>
    <row r="3115" spans="1:11" s="793" customFormat="1" ht="28.5" customHeight="1" x14ac:dyDescent="0.25">
      <c r="A3115" s="1565" t="s">
        <v>5203</v>
      </c>
      <c r="B3115" s="1566" t="s">
        <v>10342</v>
      </c>
      <c r="C3115" s="1565" t="s">
        <v>1138</v>
      </c>
      <c r="D3115" s="1565">
        <v>516.36</v>
      </c>
      <c r="E3115" s="1565">
        <v>3353.39</v>
      </c>
      <c r="F3115" s="1565" t="s">
        <v>51</v>
      </c>
      <c r="G3115" s="1565">
        <v>1694.11</v>
      </c>
      <c r="H3115" s="1565">
        <v>11001.93</v>
      </c>
      <c r="I3115" s="1565" t="s">
        <v>10327</v>
      </c>
      <c r="J3115" s="1566">
        <v>0</v>
      </c>
      <c r="K3115" s="1554"/>
    </row>
    <row r="3116" spans="1:11" s="793" customFormat="1" ht="28.5" customHeight="1" x14ac:dyDescent="0.25">
      <c r="A3116" s="1565" t="s">
        <v>5205</v>
      </c>
      <c r="B3116" s="1566" t="s">
        <v>10343</v>
      </c>
      <c r="C3116" s="1565" t="s">
        <v>1138</v>
      </c>
      <c r="D3116" s="1565">
        <v>982.12</v>
      </c>
      <c r="E3116" s="1565">
        <v>4159.34</v>
      </c>
      <c r="F3116" s="1565" t="s">
        <v>51</v>
      </c>
      <c r="G3116" s="1565">
        <v>3222.17</v>
      </c>
      <c r="H3116" s="1565">
        <v>13646.14</v>
      </c>
      <c r="I3116" s="1565" t="s">
        <v>10327</v>
      </c>
      <c r="J3116" s="1566">
        <v>0</v>
      </c>
      <c r="K3116" s="1554"/>
    </row>
    <row r="3117" spans="1:11" s="793" customFormat="1" ht="28.5" customHeight="1" x14ac:dyDescent="0.25">
      <c r="A3117" s="1565" t="s">
        <v>5207</v>
      </c>
      <c r="B3117" s="1566" t="s">
        <v>10344</v>
      </c>
      <c r="C3117" s="1565" t="s">
        <v>1138</v>
      </c>
      <c r="D3117" s="1565">
        <v>1376.35</v>
      </c>
      <c r="E3117" s="1565">
        <v>5311.43</v>
      </c>
      <c r="F3117" s="1565" t="s">
        <v>51</v>
      </c>
      <c r="G3117" s="1565">
        <v>4515.58</v>
      </c>
      <c r="H3117" s="1565">
        <v>17425.95</v>
      </c>
      <c r="I3117" s="1565" t="s">
        <v>10327</v>
      </c>
      <c r="J3117" s="1566">
        <v>0</v>
      </c>
      <c r="K3117" s="1554"/>
    </row>
    <row r="3118" spans="1:11" s="793" customFormat="1" ht="28.5" customHeight="1" x14ac:dyDescent="0.25">
      <c r="A3118" s="1565" t="s">
        <v>5209</v>
      </c>
      <c r="B3118" s="1566" t="s">
        <v>10345</v>
      </c>
      <c r="C3118" s="1565" t="s">
        <v>1138</v>
      </c>
      <c r="D3118" s="1565">
        <v>1721.59</v>
      </c>
      <c r="E3118" s="1565">
        <v>6775.23</v>
      </c>
      <c r="F3118" s="1565" t="s">
        <v>51</v>
      </c>
      <c r="G3118" s="1565">
        <v>5648.25</v>
      </c>
      <c r="H3118" s="1565">
        <v>22228.45</v>
      </c>
      <c r="I3118" s="1565" t="s">
        <v>10327</v>
      </c>
      <c r="J3118" s="1566">
        <v>0</v>
      </c>
      <c r="K3118" s="1554"/>
    </row>
    <row r="3119" spans="1:11" s="793" customFormat="1" ht="28.5" customHeight="1" x14ac:dyDescent="0.25">
      <c r="A3119" s="1565" t="s">
        <v>5211</v>
      </c>
      <c r="B3119" s="1566" t="s">
        <v>10346</v>
      </c>
      <c r="C3119" s="1565" t="s">
        <v>1138</v>
      </c>
      <c r="D3119" s="1565">
        <v>2752.7</v>
      </c>
      <c r="E3119" s="1565">
        <v>9390.2000000000007</v>
      </c>
      <c r="F3119" s="1565" t="s">
        <v>51</v>
      </c>
      <c r="G3119" s="1565">
        <v>9031.15</v>
      </c>
      <c r="H3119" s="1565">
        <v>30807.759999999998</v>
      </c>
      <c r="I3119" s="1565" t="s">
        <v>10327</v>
      </c>
      <c r="J3119" s="1566">
        <v>0</v>
      </c>
      <c r="K3119" s="1554"/>
    </row>
    <row r="3120" spans="1:11" s="793" customFormat="1" ht="28.5" customHeight="1" x14ac:dyDescent="0.25">
      <c r="A3120" s="1565" t="s">
        <v>5213</v>
      </c>
      <c r="B3120" s="1566" t="s">
        <v>10347</v>
      </c>
      <c r="C3120" s="1565" t="s">
        <v>1138</v>
      </c>
      <c r="D3120" s="1565">
        <v>3440.87</v>
      </c>
      <c r="E3120" s="1565">
        <v>12297.62</v>
      </c>
      <c r="F3120" s="1565" t="s">
        <v>51</v>
      </c>
      <c r="G3120" s="1565">
        <v>11288.94</v>
      </c>
      <c r="H3120" s="1565">
        <v>40346.519999999997</v>
      </c>
      <c r="I3120" s="1565" t="s">
        <v>10327</v>
      </c>
      <c r="J3120" s="1566">
        <v>0</v>
      </c>
      <c r="K3120" s="1554"/>
    </row>
    <row r="3121" spans="1:11" s="793" customFormat="1" ht="28.5" customHeight="1" x14ac:dyDescent="0.25">
      <c r="A3121" s="1565" t="s">
        <v>5215</v>
      </c>
      <c r="B3121" s="1566" t="s">
        <v>10348</v>
      </c>
      <c r="C3121" s="1565" t="s">
        <v>1138</v>
      </c>
      <c r="D3121" s="1565">
        <v>68.099999999999994</v>
      </c>
      <c r="E3121" s="1565">
        <v>589.03</v>
      </c>
      <c r="F3121" s="1565" t="s">
        <v>51</v>
      </c>
      <c r="G3121" s="1565">
        <v>223.43</v>
      </c>
      <c r="H3121" s="1565">
        <v>1932.52</v>
      </c>
      <c r="I3121" s="1565" t="s">
        <v>10327</v>
      </c>
      <c r="J3121" s="1566">
        <v>0</v>
      </c>
      <c r="K3121" s="1554"/>
    </row>
    <row r="3122" spans="1:11" s="793" customFormat="1" ht="28.5" customHeight="1" x14ac:dyDescent="0.25">
      <c r="A3122" s="1565" t="s">
        <v>5217</v>
      </c>
      <c r="B3122" s="1566" t="s">
        <v>10349</v>
      </c>
      <c r="C3122" s="1565" t="s">
        <v>1138</v>
      </c>
      <c r="D3122" s="1565">
        <v>84.35</v>
      </c>
      <c r="E3122" s="1565">
        <v>712.36</v>
      </c>
      <c r="F3122" s="1565" t="s">
        <v>51</v>
      </c>
      <c r="G3122" s="1565">
        <v>276.73</v>
      </c>
      <c r="H3122" s="1565">
        <v>2337.13</v>
      </c>
      <c r="I3122" s="1565" t="s">
        <v>10327</v>
      </c>
      <c r="J3122" s="1566">
        <v>0</v>
      </c>
      <c r="K3122" s="1554"/>
    </row>
    <row r="3123" spans="1:11" s="793" customFormat="1" ht="28.5" customHeight="1" x14ac:dyDescent="0.25">
      <c r="A3123" s="1565" t="s">
        <v>5219</v>
      </c>
      <c r="B3123" s="1566" t="s">
        <v>10350</v>
      </c>
      <c r="C3123" s="1565" t="s">
        <v>1138</v>
      </c>
      <c r="D3123" s="1565">
        <v>102.09</v>
      </c>
      <c r="E3123" s="1565">
        <v>855.69</v>
      </c>
      <c r="F3123" s="1565" t="s">
        <v>51</v>
      </c>
      <c r="G3123" s="1565">
        <v>334.94</v>
      </c>
      <c r="H3123" s="1565">
        <v>2807.39</v>
      </c>
      <c r="I3123" s="1565" t="s">
        <v>10327</v>
      </c>
      <c r="J3123" s="1566">
        <v>0</v>
      </c>
      <c r="K3123" s="1554"/>
    </row>
    <row r="3124" spans="1:11" s="793" customFormat="1" ht="28.5" customHeight="1" x14ac:dyDescent="0.25">
      <c r="A3124" s="1565" t="s">
        <v>5221</v>
      </c>
      <c r="B3124" s="1566" t="s">
        <v>10351</v>
      </c>
      <c r="C3124" s="1565" t="s">
        <v>1138</v>
      </c>
      <c r="D3124" s="1565">
        <v>126.87</v>
      </c>
      <c r="E3124" s="1565">
        <v>1027.54</v>
      </c>
      <c r="F3124" s="1565" t="s">
        <v>51</v>
      </c>
      <c r="G3124" s="1565">
        <v>416.23</v>
      </c>
      <c r="H3124" s="1565">
        <v>3371.21</v>
      </c>
      <c r="I3124" s="1565" t="s">
        <v>10327</v>
      </c>
      <c r="J3124" s="1566">
        <v>0</v>
      </c>
      <c r="K3124" s="1554"/>
    </row>
    <row r="3125" spans="1:11" s="793" customFormat="1" ht="28.5" customHeight="1" x14ac:dyDescent="0.25">
      <c r="A3125" s="1565" t="s">
        <v>5223</v>
      </c>
      <c r="B3125" s="1566" t="s">
        <v>10352</v>
      </c>
      <c r="C3125" s="1565" t="s">
        <v>1138</v>
      </c>
      <c r="D3125" s="1565">
        <v>145.41999999999999</v>
      </c>
      <c r="E3125" s="1565">
        <v>1104.2</v>
      </c>
      <c r="F3125" s="1565" t="s">
        <v>51</v>
      </c>
      <c r="G3125" s="1565">
        <v>477.09</v>
      </c>
      <c r="H3125" s="1565">
        <v>3622.69</v>
      </c>
      <c r="I3125" s="1565" t="s">
        <v>10327</v>
      </c>
      <c r="J3125" s="1566">
        <v>0</v>
      </c>
      <c r="K3125" s="1554"/>
    </row>
    <row r="3126" spans="1:11" s="793" customFormat="1" ht="28.5" customHeight="1" x14ac:dyDescent="0.25">
      <c r="A3126" s="1565" t="s">
        <v>5225</v>
      </c>
      <c r="B3126" s="1566" t="s">
        <v>10353</v>
      </c>
      <c r="C3126" s="1565" t="s">
        <v>1138</v>
      </c>
      <c r="D3126" s="1565">
        <v>215.07</v>
      </c>
      <c r="E3126" s="1565">
        <v>1273.3900000000001</v>
      </c>
      <c r="F3126" s="1565" t="s">
        <v>51</v>
      </c>
      <c r="G3126" s="1565">
        <v>705.62</v>
      </c>
      <c r="H3126" s="1565">
        <v>4177.78</v>
      </c>
      <c r="I3126" s="1565" t="s">
        <v>10327</v>
      </c>
      <c r="J3126" s="1566">
        <v>0</v>
      </c>
      <c r="K3126" s="1554"/>
    </row>
    <row r="3127" spans="1:11" s="793" customFormat="1" ht="28.5" customHeight="1" x14ac:dyDescent="0.25">
      <c r="A3127" s="1565" t="s">
        <v>5227</v>
      </c>
      <c r="B3127" s="1566" t="s">
        <v>10354</v>
      </c>
      <c r="C3127" s="1565" t="s">
        <v>1138</v>
      </c>
      <c r="D3127" s="1565">
        <v>259.33</v>
      </c>
      <c r="E3127" s="1565">
        <v>1861.08</v>
      </c>
      <c r="F3127" s="1565" t="s">
        <v>51</v>
      </c>
      <c r="G3127" s="1565">
        <v>850.83</v>
      </c>
      <c r="H3127" s="1565">
        <v>6105.91</v>
      </c>
      <c r="I3127" s="1565" t="s">
        <v>10327</v>
      </c>
      <c r="J3127" s="1566">
        <v>0</v>
      </c>
      <c r="K3127" s="1554"/>
    </row>
    <row r="3128" spans="1:11" s="793" customFormat="1" ht="28.5" customHeight="1" x14ac:dyDescent="0.25">
      <c r="A3128" s="1565" t="s">
        <v>5229</v>
      </c>
      <c r="B3128" s="1566" t="s">
        <v>10355</v>
      </c>
      <c r="C3128" s="1565" t="s">
        <v>1138</v>
      </c>
      <c r="D3128" s="1565">
        <v>322.27</v>
      </c>
      <c r="E3128" s="1565">
        <v>2297.12</v>
      </c>
      <c r="F3128" s="1565" t="s">
        <v>51</v>
      </c>
      <c r="G3128" s="1565">
        <v>1057.31</v>
      </c>
      <c r="H3128" s="1565">
        <v>7536.47</v>
      </c>
      <c r="I3128" s="1565" t="s">
        <v>10327</v>
      </c>
      <c r="J3128" s="1566">
        <v>0</v>
      </c>
      <c r="K3128" s="1554"/>
    </row>
    <row r="3129" spans="1:11" s="793" customFormat="1" ht="28.5" customHeight="1" x14ac:dyDescent="0.25">
      <c r="A3129" s="1565" t="s">
        <v>5231</v>
      </c>
      <c r="B3129" s="1566" t="s">
        <v>10356</v>
      </c>
      <c r="C3129" s="1565" t="s">
        <v>1138</v>
      </c>
      <c r="D3129" s="1565">
        <v>397.53</v>
      </c>
      <c r="E3129" s="1565">
        <v>2722.58</v>
      </c>
      <c r="F3129" s="1565" t="s">
        <v>51</v>
      </c>
      <c r="G3129" s="1565">
        <v>1304.23</v>
      </c>
      <c r="H3129" s="1565">
        <v>8932.34</v>
      </c>
      <c r="I3129" s="1565" t="s">
        <v>10327</v>
      </c>
      <c r="J3129" s="1566">
        <v>0</v>
      </c>
      <c r="K3129" s="1554"/>
    </row>
    <row r="3130" spans="1:11" s="793" customFormat="1" ht="28.5" customHeight="1" x14ac:dyDescent="0.25">
      <c r="A3130" s="1565" t="s">
        <v>5233</v>
      </c>
      <c r="B3130" s="1566" t="s">
        <v>10357</v>
      </c>
      <c r="C3130" s="1565" t="s">
        <v>1138</v>
      </c>
      <c r="D3130" s="1565">
        <v>516.36</v>
      </c>
      <c r="E3130" s="1565">
        <v>3747.89</v>
      </c>
      <c r="F3130" s="1565" t="s">
        <v>51</v>
      </c>
      <c r="G3130" s="1565">
        <v>1694.11</v>
      </c>
      <c r="H3130" s="1565">
        <v>12296.22</v>
      </c>
      <c r="I3130" s="1565" t="s">
        <v>10327</v>
      </c>
      <c r="J3130" s="1566">
        <v>0</v>
      </c>
      <c r="K3130" s="1554"/>
    </row>
    <row r="3131" spans="1:11" s="793" customFormat="1" ht="28.5" customHeight="1" x14ac:dyDescent="0.25">
      <c r="A3131" s="1565" t="s">
        <v>5235</v>
      </c>
      <c r="B3131" s="1566" t="s">
        <v>10358</v>
      </c>
      <c r="C3131" s="1565" t="s">
        <v>1138</v>
      </c>
      <c r="D3131" s="1565">
        <v>982.12</v>
      </c>
      <c r="E3131" s="1565">
        <v>4631.67</v>
      </c>
      <c r="F3131" s="1565" t="s">
        <v>51</v>
      </c>
      <c r="G3131" s="1565">
        <v>3222.17</v>
      </c>
      <c r="H3131" s="1565">
        <v>15195.78</v>
      </c>
      <c r="I3131" s="1565" t="s">
        <v>10327</v>
      </c>
      <c r="J3131" s="1566">
        <v>0</v>
      </c>
      <c r="K3131" s="1554"/>
    </row>
    <row r="3132" spans="1:11" s="793" customFormat="1" ht="28.5" customHeight="1" x14ac:dyDescent="0.25">
      <c r="A3132" s="1565" t="s">
        <v>5237</v>
      </c>
      <c r="B3132" s="1566" t="s">
        <v>10359</v>
      </c>
      <c r="C3132" s="1565" t="s">
        <v>1138</v>
      </c>
      <c r="D3132" s="1565">
        <v>1376.35</v>
      </c>
      <c r="E3132" s="1565">
        <v>5901.85</v>
      </c>
      <c r="F3132" s="1565" t="s">
        <v>51</v>
      </c>
      <c r="G3132" s="1565">
        <v>4515.58</v>
      </c>
      <c r="H3132" s="1565">
        <v>19363.009999999998</v>
      </c>
      <c r="I3132" s="1565" t="s">
        <v>10327</v>
      </c>
      <c r="J3132" s="1566">
        <v>0</v>
      </c>
      <c r="K3132" s="1554"/>
    </row>
    <row r="3133" spans="1:11" s="793" customFormat="1" ht="28.5" customHeight="1" x14ac:dyDescent="0.25">
      <c r="A3133" s="1565" t="s">
        <v>5239</v>
      </c>
      <c r="B3133" s="1566" t="s">
        <v>10360</v>
      </c>
      <c r="C3133" s="1565" t="s">
        <v>1138</v>
      </c>
      <c r="D3133" s="1565">
        <v>1721.59</v>
      </c>
      <c r="E3133" s="1565">
        <v>7542.76</v>
      </c>
      <c r="F3133" s="1565" t="s">
        <v>51</v>
      </c>
      <c r="G3133" s="1565">
        <v>5648.25</v>
      </c>
      <c r="H3133" s="1565">
        <v>24746.59</v>
      </c>
      <c r="I3133" s="1565" t="s">
        <v>10327</v>
      </c>
      <c r="J3133" s="1566">
        <v>0</v>
      </c>
      <c r="K3133" s="1554"/>
    </row>
    <row r="3134" spans="1:11" s="793" customFormat="1" ht="28.5" customHeight="1" x14ac:dyDescent="0.25">
      <c r="A3134" s="1565" t="s">
        <v>5241</v>
      </c>
      <c r="B3134" s="1566" t="s">
        <v>10361</v>
      </c>
      <c r="C3134" s="1565" t="s">
        <v>1138</v>
      </c>
      <c r="D3134" s="1565">
        <v>2752.7</v>
      </c>
      <c r="E3134" s="1565">
        <v>10411.02</v>
      </c>
      <c r="F3134" s="1565" t="s">
        <v>51</v>
      </c>
      <c r="G3134" s="1565">
        <v>9031.15</v>
      </c>
      <c r="H3134" s="1565">
        <v>34156.89</v>
      </c>
      <c r="I3134" s="1565" t="s">
        <v>10327</v>
      </c>
      <c r="J3134" s="1566">
        <v>0</v>
      </c>
      <c r="K3134" s="1554"/>
    </row>
    <row r="3135" spans="1:11" s="793" customFormat="1" ht="28.5" customHeight="1" x14ac:dyDescent="0.25">
      <c r="A3135" s="1565" t="s">
        <v>5243</v>
      </c>
      <c r="B3135" s="1566" t="s">
        <v>10362</v>
      </c>
      <c r="C3135" s="1565" t="s">
        <v>1138</v>
      </c>
      <c r="D3135" s="1565">
        <v>3440.87</v>
      </c>
      <c r="E3135" s="1565">
        <v>13675.74</v>
      </c>
      <c r="F3135" s="1565" t="s">
        <v>51</v>
      </c>
      <c r="G3135" s="1565">
        <v>11288.94</v>
      </c>
      <c r="H3135" s="1565">
        <v>44867.91</v>
      </c>
      <c r="I3135" s="1565" t="s">
        <v>10327</v>
      </c>
      <c r="J3135" s="1566">
        <v>0</v>
      </c>
      <c r="K3135" s="1554"/>
    </row>
    <row r="3136" spans="1:11" s="793" customFormat="1" ht="28.5" customHeight="1" x14ac:dyDescent="0.25">
      <c r="A3136" s="1565" t="s">
        <v>5245</v>
      </c>
      <c r="B3136" s="1566" t="s">
        <v>10363</v>
      </c>
      <c r="C3136" s="1565" t="s">
        <v>1138</v>
      </c>
      <c r="D3136" s="1565">
        <v>68.099999999999994</v>
      </c>
      <c r="E3136" s="1565">
        <v>663.45</v>
      </c>
      <c r="F3136" s="1565" t="s">
        <v>51</v>
      </c>
      <c r="G3136" s="1565">
        <v>223.43</v>
      </c>
      <c r="H3136" s="1565">
        <v>2176.6799999999998</v>
      </c>
      <c r="I3136" s="1565" t="s">
        <v>10327</v>
      </c>
      <c r="J3136" s="1566">
        <v>0</v>
      </c>
      <c r="K3136" s="1554"/>
    </row>
    <row r="3137" spans="1:11" s="793" customFormat="1" ht="28.5" customHeight="1" x14ac:dyDescent="0.25">
      <c r="A3137" s="1565" t="s">
        <v>5247</v>
      </c>
      <c r="B3137" s="1566" t="s">
        <v>10364</v>
      </c>
      <c r="C3137" s="1565" t="s">
        <v>1138</v>
      </c>
      <c r="D3137" s="1565">
        <v>84.35</v>
      </c>
      <c r="E3137" s="1565">
        <v>789.05</v>
      </c>
      <c r="F3137" s="1565" t="s">
        <v>51</v>
      </c>
      <c r="G3137" s="1565">
        <v>276.73</v>
      </c>
      <c r="H3137" s="1565">
        <v>2588.7399999999998</v>
      </c>
      <c r="I3137" s="1565" t="s">
        <v>10327</v>
      </c>
      <c r="J3137" s="1566">
        <v>0</v>
      </c>
      <c r="K3137" s="1554"/>
    </row>
    <row r="3138" spans="1:11" s="793" customFormat="1" ht="28.5" customHeight="1" x14ac:dyDescent="0.25">
      <c r="A3138" s="1565" t="s">
        <v>5249</v>
      </c>
      <c r="B3138" s="1566" t="s">
        <v>10365</v>
      </c>
      <c r="C3138" s="1565" t="s">
        <v>1138</v>
      </c>
      <c r="D3138" s="1565">
        <v>102.09</v>
      </c>
      <c r="E3138" s="1565">
        <v>978.41</v>
      </c>
      <c r="F3138" s="1565" t="s">
        <v>51</v>
      </c>
      <c r="G3138" s="1565">
        <v>334.94</v>
      </c>
      <c r="H3138" s="1565">
        <v>3210</v>
      </c>
      <c r="I3138" s="1565" t="s">
        <v>10327</v>
      </c>
      <c r="J3138" s="1566">
        <v>0</v>
      </c>
      <c r="K3138" s="1554"/>
    </row>
    <row r="3139" spans="1:11" s="793" customFormat="1" ht="28.5" customHeight="1" x14ac:dyDescent="0.25">
      <c r="A3139" s="1565" t="s">
        <v>5251</v>
      </c>
      <c r="B3139" s="1566" t="s">
        <v>10366</v>
      </c>
      <c r="C3139" s="1565" t="s">
        <v>1138</v>
      </c>
      <c r="D3139" s="1565">
        <v>126.87</v>
      </c>
      <c r="E3139" s="1565">
        <v>1174.8</v>
      </c>
      <c r="F3139" s="1565" t="s">
        <v>51</v>
      </c>
      <c r="G3139" s="1565">
        <v>416.23</v>
      </c>
      <c r="H3139" s="1565">
        <v>3854.34</v>
      </c>
      <c r="I3139" s="1565" t="s">
        <v>10327</v>
      </c>
      <c r="J3139" s="1566">
        <v>0</v>
      </c>
      <c r="K3139" s="1554"/>
    </row>
    <row r="3140" spans="1:11" s="793" customFormat="1" ht="28.5" customHeight="1" x14ac:dyDescent="0.25">
      <c r="A3140" s="1565" t="s">
        <v>5253</v>
      </c>
      <c r="B3140" s="1566" t="s">
        <v>10367</v>
      </c>
      <c r="C3140" s="1565" t="s">
        <v>1138</v>
      </c>
      <c r="D3140" s="1565">
        <v>145.41999999999999</v>
      </c>
      <c r="E3140" s="1565">
        <v>1349.63</v>
      </c>
      <c r="F3140" s="1565" t="s">
        <v>51</v>
      </c>
      <c r="G3140" s="1565">
        <v>477.09</v>
      </c>
      <c r="H3140" s="1565">
        <v>4427.91</v>
      </c>
      <c r="I3140" s="1565" t="s">
        <v>10327</v>
      </c>
      <c r="J3140" s="1566">
        <v>0</v>
      </c>
      <c r="K3140" s="1554"/>
    </row>
    <row r="3141" spans="1:11" s="793" customFormat="1" ht="28.5" customHeight="1" x14ac:dyDescent="0.25">
      <c r="A3141" s="1565" t="s">
        <v>5255</v>
      </c>
      <c r="B3141" s="1566" t="s">
        <v>10368</v>
      </c>
      <c r="C3141" s="1565" t="s">
        <v>1138</v>
      </c>
      <c r="D3141" s="1565">
        <v>215.07</v>
      </c>
      <c r="E3141" s="1565">
        <v>1543.36</v>
      </c>
      <c r="F3141" s="1565" t="s">
        <v>51</v>
      </c>
      <c r="G3141" s="1565">
        <v>705.62</v>
      </c>
      <c r="H3141" s="1565">
        <v>5063.5200000000004</v>
      </c>
      <c r="I3141" s="1565" t="s">
        <v>10327</v>
      </c>
      <c r="J3141" s="1566">
        <v>0</v>
      </c>
      <c r="K3141" s="1554"/>
    </row>
    <row r="3142" spans="1:11" s="793" customFormat="1" ht="28.5" customHeight="1" x14ac:dyDescent="0.25">
      <c r="A3142" s="1565" t="s">
        <v>5257</v>
      </c>
      <c r="B3142" s="1566" t="s">
        <v>10369</v>
      </c>
      <c r="C3142" s="1565" t="s">
        <v>1138</v>
      </c>
      <c r="D3142" s="1565">
        <v>259.33</v>
      </c>
      <c r="E3142" s="1565">
        <v>2044.24</v>
      </c>
      <c r="F3142" s="1565" t="s">
        <v>51</v>
      </c>
      <c r="G3142" s="1565">
        <v>850.83</v>
      </c>
      <c r="H3142" s="1565">
        <v>6706.83</v>
      </c>
      <c r="I3142" s="1565" t="s">
        <v>10327</v>
      </c>
      <c r="J3142" s="1566">
        <v>0</v>
      </c>
      <c r="K3142" s="1554"/>
    </row>
    <row r="3143" spans="1:11" s="793" customFormat="1" ht="28.5" customHeight="1" x14ac:dyDescent="0.25">
      <c r="A3143" s="1565" t="s">
        <v>5259</v>
      </c>
      <c r="B3143" s="1566" t="s">
        <v>10370</v>
      </c>
      <c r="C3143" s="1565" t="s">
        <v>1138</v>
      </c>
      <c r="D3143" s="1565">
        <v>322.27</v>
      </c>
      <c r="E3143" s="1565">
        <v>2526.0700000000002</v>
      </c>
      <c r="F3143" s="1565" t="s">
        <v>51</v>
      </c>
      <c r="G3143" s="1565">
        <v>1057.31</v>
      </c>
      <c r="H3143" s="1565">
        <v>8287.64</v>
      </c>
      <c r="I3143" s="1565" t="s">
        <v>10327</v>
      </c>
      <c r="J3143" s="1566">
        <v>0</v>
      </c>
      <c r="K3143" s="1554"/>
    </row>
    <row r="3144" spans="1:11" s="793" customFormat="1" ht="28.5" customHeight="1" x14ac:dyDescent="0.25">
      <c r="A3144" s="1565" t="s">
        <v>5261</v>
      </c>
      <c r="B3144" s="1566" t="s">
        <v>10371</v>
      </c>
      <c r="C3144" s="1565" t="s">
        <v>1138</v>
      </c>
      <c r="D3144" s="1565">
        <v>397.53</v>
      </c>
      <c r="E3144" s="1565">
        <v>3211.01</v>
      </c>
      <c r="F3144" s="1565" t="s">
        <v>51</v>
      </c>
      <c r="G3144" s="1565">
        <v>1304.23</v>
      </c>
      <c r="H3144" s="1565">
        <v>10534.8</v>
      </c>
      <c r="I3144" s="1565" t="s">
        <v>10327</v>
      </c>
      <c r="J3144" s="1566">
        <v>0</v>
      </c>
      <c r="K3144" s="1554"/>
    </row>
    <row r="3145" spans="1:11" s="793" customFormat="1" ht="28.5" customHeight="1" x14ac:dyDescent="0.25">
      <c r="A3145" s="1565" t="s">
        <v>5263</v>
      </c>
      <c r="B3145" s="1566" t="s">
        <v>10372</v>
      </c>
      <c r="C3145" s="1565" t="s">
        <v>1138</v>
      </c>
      <c r="D3145" s="1565">
        <v>516.36</v>
      </c>
      <c r="E3145" s="1565">
        <v>4205.78</v>
      </c>
      <c r="F3145" s="1565" t="s">
        <v>51</v>
      </c>
      <c r="G3145" s="1565">
        <v>1694.11</v>
      </c>
      <c r="H3145" s="1565">
        <v>13798.5</v>
      </c>
      <c r="I3145" s="1565" t="s">
        <v>10327</v>
      </c>
      <c r="J3145" s="1566">
        <v>0</v>
      </c>
      <c r="K3145" s="1554"/>
    </row>
    <row r="3146" spans="1:11" s="793" customFormat="1" ht="28.5" customHeight="1" x14ac:dyDescent="0.25">
      <c r="A3146" s="1565" t="s">
        <v>5265</v>
      </c>
      <c r="B3146" s="1566" t="s">
        <v>10373</v>
      </c>
      <c r="C3146" s="1565" t="s">
        <v>1138</v>
      </c>
      <c r="D3146" s="1565">
        <v>982.12</v>
      </c>
      <c r="E3146" s="1565">
        <v>5013.26</v>
      </c>
      <c r="F3146" s="1565" t="s">
        <v>51</v>
      </c>
      <c r="G3146" s="1565">
        <v>3222.17</v>
      </c>
      <c r="H3146" s="1565">
        <v>16447.689999999999</v>
      </c>
      <c r="I3146" s="1565" t="s">
        <v>10327</v>
      </c>
      <c r="J3146" s="1566">
        <v>0</v>
      </c>
      <c r="K3146" s="1554"/>
    </row>
    <row r="3147" spans="1:11" s="793" customFormat="1" ht="28.5" customHeight="1" x14ac:dyDescent="0.25">
      <c r="A3147" s="1565" t="s">
        <v>5267</v>
      </c>
      <c r="B3147" s="1566" t="s">
        <v>10374</v>
      </c>
      <c r="C3147" s="1565" t="s">
        <v>1138</v>
      </c>
      <c r="D3147" s="1565">
        <v>1376.35</v>
      </c>
      <c r="E3147" s="1565">
        <v>6378.83</v>
      </c>
      <c r="F3147" s="1565" t="s">
        <v>51</v>
      </c>
      <c r="G3147" s="1565">
        <v>4515.58</v>
      </c>
      <c r="H3147" s="1565">
        <v>20927.919999999998</v>
      </c>
      <c r="I3147" s="1565" t="s">
        <v>10327</v>
      </c>
      <c r="J3147" s="1566">
        <v>0</v>
      </c>
      <c r="K3147" s="1554"/>
    </row>
    <row r="3148" spans="1:11" s="793" customFormat="1" ht="28.5" customHeight="1" x14ac:dyDescent="0.25">
      <c r="A3148" s="1565" t="s">
        <v>5269</v>
      </c>
      <c r="B3148" s="1566" t="s">
        <v>10375</v>
      </c>
      <c r="C3148" s="1565" t="s">
        <v>1138</v>
      </c>
      <c r="D3148" s="1565">
        <v>1721.59</v>
      </c>
      <c r="E3148" s="1565">
        <v>8162.85</v>
      </c>
      <c r="F3148" s="1565" t="s">
        <v>51</v>
      </c>
      <c r="G3148" s="1565">
        <v>5648.25</v>
      </c>
      <c r="H3148" s="1565">
        <v>26781</v>
      </c>
      <c r="I3148" s="1565" t="s">
        <v>10327</v>
      </c>
      <c r="J3148" s="1566">
        <v>0</v>
      </c>
      <c r="K3148" s="1554"/>
    </row>
    <row r="3149" spans="1:11" s="793" customFormat="1" ht="28.5" customHeight="1" x14ac:dyDescent="0.25">
      <c r="A3149" s="1565" t="s">
        <v>5271</v>
      </c>
      <c r="B3149" s="1566" t="s">
        <v>10376</v>
      </c>
      <c r="C3149" s="1565" t="s">
        <v>1138</v>
      </c>
      <c r="D3149" s="1565">
        <v>2752.7</v>
      </c>
      <c r="E3149" s="1565">
        <v>11235.73</v>
      </c>
      <c r="F3149" s="1565" t="s">
        <v>51</v>
      </c>
      <c r="G3149" s="1565">
        <v>9031.15</v>
      </c>
      <c r="H3149" s="1565">
        <v>36862.629999999997</v>
      </c>
      <c r="I3149" s="1565" t="s">
        <v>10327</v>
      </c>
      <c r="J3149" s="1566">
        <v>0</v>
      </c>
      <c r="K3149" s="1554"/>
    </row>
    <row r="3150" spans="1:11" s="793" customFormat="1" ht="28.5" customHeight="1" x14ac:dyDescent="0.25">
      <c r="A3150" s="1565" t="s">
        <v>5273</v>
      </c>
      <c r="B3150" s="1566" t="s">
        <v>10377</v>
      </c>
      <c r="C3150" s="1565" t="s">
        <v>1138</v>
      </c>
      <c r="D3150" s="1565">
        <v>3440.87</v>
      </c>
      <c r="E3150" s="1565">
        <v>14789.08</v>
      </c>
      <c r="F3150" s="1565" t="s">
        <v>51</v>
      </c>
      <c r="G3150" s="1565">
        <v>11288.94</v>
      </c>
      <c r="H3150" s="1565">
        <v>48520.61</v>
      </c>
      <c r="I3150" s="1565" t="s">
        <v>10327</v>
      </c>
      <c r="J3150" s="1566" t="s">
        <v>10378</v>
      </c>
      <c r="K3150" s="1554"/>
    </row>
    <row r="3151" spans="1:11" s="793" customFormat="1" ht="28.5" customHeight="1" x14ac:dyDescent="0.25">
      <c r="A3151" s="1565" t="s">
        <v>5275</v>
      </c>
      <c r="B3151" s="1566" t="s">
        <v>10379</v>
      </c>
      <c r="C3151" s="1565" t="s">
        <v>1138</v>
      </c>
      <c r="D3151" s="1565">
        <v>75.91</v>
      </c>
      <c r="E3151" s="1565">
        <v>349.4</v>
      </c>
      <c r="F3151" s="1565" t="s">
        <v>51</v>
      </c>
      <c r="G3151" s="1565">
        <v>249.04</v>
      </c>
      <c r="H3151" s="1565">
        <v>1146.3399999999999</v>
      </c>
      <c r="I3151" s="1565" t="s">
        <v>10327</v>
      </c>
      <c r="J3151" s="1566">
        <v>0</v>
      </c>
      <c r="K3151" s="1554"/>
    </row>
    <row r="3152" spans="1:11" s="793" customFormat="1" ht="28.5" customHeight="1" x14ac:dyDescent="0.25">
      <c r="A3152" s="1565" t="s">
        <v>5277</v>
      </c>
      <c r="B3152" s="1566" t="s">
        <v>10380</v>
      </c>
      <c r="C3152" s="1565" t="s">
        <v>1138</v>
      </c>
      <c r="D3152" s="1565">
        <v>99.86</v>
      </c>
      <c r="E3152" s="1565">
        <v>680.93</v>
      </c>
      <c r="F3152" s="1565" t="s">
        <v>51</v>
      </c>
      <c r="G3152" s="1565">
        <v>327.63</v>
      </c>
      <c r="H3152" s="1565">
        <v>2234.0300000000002</v>
      </c>
      <c r="I3152" s="1565" t="s">
        <v>10327</v>
      </c>
      <c r="J3152" s="1566" t="s">
        <v>10381</v>
      </c>
      <c r="K3152" s="1554"/>
    </row>
    <row r="3153" spans="1:11" s="793" customFormat="1" ht="28.5" customHeight="1" x14ac:dyDescent="0.25">
      <c r="A3153" s="1565" t="s">
        <v>5279</v>
      </c>
      <c r="B3153" s="1566" t="s">
        <v>10382</v>
      </c>
      <c r="C3153" s="1565" t="s">
        <v>1138</v>
      </c>
      <c r="D3153" s="1565">
        <v>122.44</v>
      </c>
      <c r="E3153" s="1565">
        <v>1163.98</v>
      </c>
      <c r="F3153" s="1565" t="s">
        <v>51</v>
      </c>
      <c r="G3153" s="1565">
        <v>401.7</v>
      </c>
      <c r="H3153" s="1565">
        <v>3818.83</v>
      </c>
      <c r="I3153" s="1565" t="s">
        <v>10327</v>
      </c>
      <c r="J3153" s="1566">
        <v>0</v>
      </c>
      <c r="K3153" s="1554"/>
    </row>
    <row r="3154" spans="1:11" s="793" customFormat="1" ht="28.5" customHeight="1" x14ac:dyDescent="0.25">
      <c r="A3154" s="1565" t="s">
        <v>5281</v>
      </c>
      <c r="B3154" s="1566" t="s">
        <v>10383</v>
      </c>
      <c r="C3154" s="1565" t="s">
        <v>1138</v>
      </c>
      <c r="D3154" s="1565">
        <v>145.99</v>
      </c>
      <c r="E3154" s="1565">
        <v>1685.03</v>
      </c>
      <c r="F3154" s="1565" t="s">
        <v>51</v>
      </c>
      <c r="G3154" s="1565">
        <v>478.97</v>
      </c>
      <c r="H3154" s="1565">
        <v>5528.31</v>
      </c>
      <c r="I3154" s="1565" t="s">
        <v>10327</v>
      </c>
      <c r="J3154" s="1566">
        <v>0</v>
      </c>
      <c r="K3154" s="1554"/>
    </row>
    <row r="3155" spans="1:11" s="793" customFormat="1" ht="28.5" customHeight="1" x14ac:dyDescent="0.25">
      <c r="A3155" s="1565" t="s">
        <v>5283</v>
      </c>
      <c r="B3155" s="1566" t="s">
        <v>10384</v>
      </c>
      <c r="C3155" s="1565" t="s">
        <v>1138</v>
      </c>
      <c r="D3155" s="1565">
        <v>151.82</v>
      </c>
      <c r="E3155" s="1565">
        <v>2430.66</v>
      </c>
      <c r="F3155" s="1565" t="s">
        <v>51</v>
      </c>
      <c r="G3155" s="1565">
        <v>498.08</v>
      </c>
      <c r="H3155" s="1565">
        <v>7974.6</v>
      </c>
      <c r="I3155" s="1565" t="s">
        <v>10327</v>
      </c>
      <c r="J3155" s="1566">
        <v>0</v>
      </c>
      <c r="K3155" s="1554"/>
    </row>
    <row r="3156" spans="1:11" s="793" customFormat="1" ht="28.5" customHeight="1" x14ac:dyDescent="0.25">
      <c r="A3156" s="1565" t="s">
        <v>5285</v>
      </c>
      <c r="B3156" s="1566" t="s">
        <v>10385</v>
      </c>
      <c r="C3156" s="1565" t="s">
        <v>1138</v>
      </c>
      <c r="D3156" s="1565">
        <v>176.58</v>
      </c>
      <c r="E3156" s="1565">
        <v>3009.63</v>
      </c>
      <c r="F3156" s="1565" t="s">
        <v>51</v>
      </c>
      <c r="G3156" s="1565">
        <v>579.33000000000004</v>
      </c>
      <c r="H3156" s="1565">
        <v>9874.1</v>
      </c>
      <c r="I3156" s="1565" t="s">
        <v>10327</v>
      </c>
      <c r="J3156" s="1566">
        <v>0</v>
      </c>
      <c r="K3156" s="1554"/>
    </row>
    <row r="3157" spans="1:11" s="793" customFormat="1" ht="28.5" customHeight="1" x14ac:dyDescent="0.25">
      <c r="A3157" s="1565" t="s">
        <v>5287</v>
      </c>
      <c r="B3157" s="1566" t="s">
        <v>10386</v>
      </c>
      <c r="C3157" s="1565" t="s">
        <v>1138</v>
      </c>
      <c r="D3157" s="1565">
        <v>199.8</v>
      </c>
      <c r="E3157" s="1565">
        <v>3648.38</v>
      </c>
      <c r="F3157" s="1565" t="s">
        <v>51</v>
      </c>
      <c r="G3157" s="1565">
        <v>655.52</v>
      </c>
      <c r="H3157" s="1565">
        <v>11969.75</v>
      </c>
      <c r="I3157" s="1565" t="s">
        <v>10327</v>
      </c>
      <c r="J3157" s="1566">
        <v>0</v>
      </c>
      <c r="K3157" s="1554"/>
    </row>
    <row r="3158" spans="1:11" s="793" customFormat="1" ht="28.5" customHeight="1" x14ac:dyDescent="0.25">
      <c r="A3158" s="1565" t="s">
        <v>5289</v>
      </c>
      <c r="B3158" s="1566" t="s">
        <v>10387</v>
      </c>
      <c r="C3158" s="1565" t="s">
        <v>1138</v>
      </c>
      <c r="D3158" s="1565">
        <v>223.27</v>
      </c>
      <c r="E3158" s="1565">
        <v>4134.96</v>
      </c>
      <c r="F3158" s="1565" t="s">
        <v>51</v>
      </c>
      <c r="G3158" s="1565">
        <v>732.52</v>
      </c>
      <c r="H3158" s="1565">
        <v>13566.14</v>
      </c>
      <c r="I3158" s="1565" t="s">
        <v>10327</v>
      </c>
      <c r="J3158" s="1566">
        <v>0</v>
      </c>
      <c r="K3158" s="1554"/>
    </row>
    <row r="3159" spans="1:11" s="793" customFormat="1" ht="28.5" customHeight="1" x14ac:dyDescent="0.25">
      <c r="A3159" s="1565" t="s">
        <v>5291</v>
      </c>
      <c r="B3159" s="1566" t="s">
        <v>10388</v>
      </c>
      <c r="C3159" s="1565" t="s">
        <v>1138</v>
      </c>
      <c r="D3159" s="1565">
        <v>86.51</v>
      </c>
      <c r="E3159" s="1565">
        <v>4417.82</v>
      </c>
      <c r="F3159" s="1565" t="s">
        <v>51</v>
      </c>
      <c r="G3159" s="1565">
        <v>283.82</v>
      </c>
      <c r="H3159" s="1565">
        <v>14494.17</v>
      </c>
      <c r="I3159" s="1565" t="s">
        <v>10327</v>
      </c>
      <c r="J3159" s="1566">
        <v>0</v>
      </c>
      <c r="K3159" s="1554"/>
    </row>
    <row r="3160" spans="1:11" s="793" customFormat="1" ht="28.5" customHeight="1" x14ac:dyDescent="0.25">
      <c r="A3160" s="1565" t="s">
        <v>5293</v>
      </c>
      <c r="B3160" s="1566" t="s">
        <v>10389</v>
      </c>
      <c r="C3160" s="1565" t="s">
        <v>1138</v>
      </c>
      <c r="D3160" s="1565">
        <v>92.09</v>
      </c>
      <c r="E3160" s="1565">
        <v>5095.87</v>
      </c>
      <c r="F3160" s="1565" t="s">
        <v>51</v>
      </c>
      <c r="G3160" s="1565">
        <v>302.14</v>
      </c>
      <c r="H3160" s="1565">
        <v>16718.72</v>
      </c>
      <c r="I3160" s="1565" t="s">
        <v>10327</v>
      </c>
      <c r="J3160" s="1566">
        <v>0</v>
      </c>
      <c r="K3160" s="1554"/>
    </row>
    <row r="3161" spans="1:11" s="793" customFormat="1" ht="28.5" customHeight="1" x14ac:dyDescent="0.25">
      <c r="A3161" s="1565" t="s">
        <v>5295</v>
      </c>
      <c r="B3161" s="1566" t="s">
        <v>10390</v>
      </c>
      <c r="C3161" s="1565" t="s">
        <v>1138</v>
      </c>
      <c r="D3161" s="1565">
        <v>95.17</v>
      </c>
      <c r="E3161" s="1565">
        <v>5670.76</v>
      </c>
      <c r="F3161" s="1565" t="s">
        <v>51</v>
      </c>
      <c r="G3161" s="1565">
        <v>312.23</v>
      </c>
      <c r="H3161" s="1565">
        <v>18604.87</v>
      </c>
      <c r="I3161" s="1565" t="s">
        <v>10327</v>
      </c>
      <c r="J3161" s="1566">
        <v>0</v>
      </c>
      <c r="K3161" s="1554"/>
    </row>
    <row r="3162" spans="1:11" s="793" customFormat="1" ht="28.5" customHeight="1" x14ac:dyDescent="0.25">
      <c r="A3162" s="1565" t="s">
        <v>5297</v>
      </c>
      <c r="B3162" s="1566" t="s">
        <v>10391</v>
      </c>
      <c r="C3162" s="1565" t="s">
        <v>1138</v>
      </c>
      <c r="D3162" s="1565">
        <v>98.49</v>
      </c>
      <c r="E3162" s="1565">
        <v>6286.5</v>
      </c>
      <c r="F3162" s="1565" t="s">
        <v>51</v>
      </c>
      <c r="G3162" s="1565">
        <v>323.12</v>
      </c>
      <c r="H3162" s="1565">
        <v>20624.990000000002</v>
      </c>
      <c r="I3162" s="1565" t="s">
        <v>10327</v>
      </c>
      <c r="J3162" s="1566">
        <v>0</v>
      </c>
      <c r="K3162" s="1554"/>
    </row>
    <row r="3163" spans="1:11" s="793" customFormat="1" ht="28.5" customHeight="1" x14ac:dyDescent="0.25">
      <c r="A3163" s="1565" t="s">
        <v>5299</v>
      </c>
      <c r="B3163" s="1566" t="s">
        <v>10392</v>
      </c>
      <c r="C3163" s="1565" t="s">
        <v>6</v>
      </c>
      <c r="D3163" s="1565">
        <v>2227.1799999999998</v>
      </c>
      <c r="E3163" s="1565">
        <v>8458.56</v>
      </c>
      <c r="F3163" s="1565" t="s">
        <v>6</v>
      </c>
      <c r="G3163" s="1565">
        <v>2227.1799999999998</v>
      </c>
      <c r="H3163" s="1565">
        <v>8458.56</v>
      </c>
      <c r="I3163" s="1565" t="s">
        <v>10327</v>
      </c>
      <c r="J3163" s="1566">
        <v>0</v>
      </c>
      <c r="K3163" s="1554"/>
    </row>
    <row r="3164" spans="1:11" s="793" customFormat="1" ht="28.5" customHeight="1" x14ac:dyDescent="0.25">
      <c r="A3164" s="1565" t="s">
        <v>5301</v>
      </c>
      <c r="B3164" s="1566" t="s">
        <v>10393</v>
      </c>
      <c r="C3164" s="1565" t="s">
        <v>6</v>
      </c>
      <c r="D3164" s="1565">
        <v>2227.1799999999998</v>
      </c>
      <c r="E3164" s="1565">
        <v>7139.06</v>
      </c>
      <c r="F3164" s="1565" t="s">
        <v>6</v>
      </c>
      <c r="G3164" s="1565">
        <v>2227.1799999999998</v>
      </c>
      <c r="H3164" s="1565">
        <v>7139.06</v>
      </c>
      <c r="I3164" s="1565" t="s">
        <v>10327</v>
      </c>
      <c r="J3164" s="1566">
        <v>0</v>
      </c>
      <c r="K3164" s="1554"/>
    </row>
    <row r="3165" spans="1:11" s="793" customFormat="1" ht="28.5" customHeight="1" x14ac:dyDescent="0.25">
      <c r="A3165" s="1565" t="s">
        <v>5303</v>
      </c>
      <c r="B3165" s="1566" t="s">
        <v>5304</v>
      </c>
      <c r="C3165" s="1565" t="s">
        <v>4009</v>
      </c>
      <c r="D3165" s="1565">
        <v>1668.3</v>
      </c>
      <c r="E3165" s="1565">
        <v>1668.3</v>
      </c>
      <c r="F3165" s="1565" t="s">
        <v>4009</v>
      </c>
      <c r="G3165" s="1565">
        <v>1668.3</v>
      </c>
      <c r="H3165" s="1565">
        <v>1668.3</v>
      </c>
      <c r="I3165" s="1565" t="s">
        <v>10327</v>
      </c>
      <c r="J3165" s="1566">
        <v>0</v>
      </c>
      <c r="K3165" s="1554"/>
    </row>
    <row r="3166" spans="1:11" s="793" customFormat="1" ht="28.5" customHeight="1" x14ac:dyDescent="0.25">
      <c r="A3166" s="1565" t="s">
        <v>5305</v>
      </c>
      <c r="B3166" s="1566" t="s">
        <v>5306</v>
      </c>
      <c r="C3166" s="1565" t="s">
        <v>4009</v>
      </c>
      <c r="D3166" s="1565">
        <v>3598.55</v>
      </c>
      <c r="E3166" s="1565">
        <v>8428.35</v>
      </c>
      <c r="F3166" s="1565" t="s">
        <v>4009</v>
      </c>
      <c r="G3166" s="1565">
        <v>3598.55</v>
      </c>
      <c r="H3166" s="1565">
        <v>8428.35</v>
      </c>
      <c r="I3166" s="1565" t="s">
        <v>10327</v>
      </c>
      <c r="J3166" s="1566">
        <v>0</v>
      </c>
      <c r="K3166" s="1554"/>
    </row>
    <row r="3167" spans="1:11" s="793" customFormat="1" ht="28.5" customHeight="1" x14ac:dyDescent="0.25">
      <c r="A3167" s="1565" t="s">
        <v>5307</v>
      </c>
      <c r="B3167" s="1566" t="s">
        <v>10394</v>
      </c>
      <c r="C3167" s="1565" t="s">
        <v>4009</v>
      </c>
      <c r="D3167" s="1565">
        <v>4979.4399999999996</v>
      </c>
      <c r="E3167" s="1565">
        <v>12241</v>
      </c>
      <c r="F3167" s="1565" t="s">
        <v>4009</v>
      </c>
      <c r="G3167" s="1565">
        <v>4979.4399999999996</v>
      </c>
      <c r="H3167" s="1565">
        <v>12241</v>
      </c>
      <c r="I3167" s="1565" t="s">
        <v>10327</v>
      </c>
      <c r="J3167" s="1566">
        <v>0</v>
      </c>
      <c r="K3167" s="1554"/>
    </row>
    <row r="3168" spans="1:11" s="793" customFormat="1" ht="28.5" customHeight="1" x14ac:dyDescent="0.25">
      <c r="A3168" s="1565" t="s">
        <v>5309</v>
      </c>
      <c r="B3168" s="1566" t="s">
        <v>10395</v>
      </c>
      <c r="C3168" s="1565" t="s">
        <v>4009</v>
      </c>
      <c r="D3168" s="1565">
        <v>4975.3900000000003</v>
      </c>
      <c r="E3168" s="1565">
        <v>10061.86</v>
      </c>
      <c r="F3168" s="1565" t="s">
        <v>4009</v>
      </c>
      <c r="G3168" s="1565">
        <v>4975.3900000000003</v>
      </c>
      <c r="H3168" s="1565">
        <v>10061.86</v>
      </c>
      <c r="I3168" s="1565" t="s">
        <v>10327</v>
      </c>
      <c r="J3168" s="1566">
        <v>0</v>
      </c>
      <c r="K3168" s="1554"/>
    </row>
    <row r="3169" spans="1:11" s="793" customFormat="1" ht="28.5" customHeight="1" x14ac:dyDescent="0.25">
      <c r="A3169" s="1565" t="s">
        <v>5311</v>
      </c>
      <c r="B3169" s="1566" t="s">
        <v>5312</v>
      </c>
      <c r="C3169" s="1565" t="s">
        <v>1386</v>
      </c>
      <c r="D3169" s="1565">
        <v>392.18</v>
      </c>
      <c r="E3169" s="1565">
        <v>15215.17</v>
      </c>
      <c r="F3169" s="1565" t="s">
        <v>1386</v>
      </c>
      <c r="G3169" s="1565">
        <v>392.17</v>
      </c>
      <c r="H3169" s="1565">
        <v>15215.17</v>
      </c>
      <c r="I3169" s="1565">
        <v>0</v>
      </c>
      <c r="J3169" s="1566">
        <v>0</v>
      </c>
      <c r="K3169" s="1554"/>
    </row>
    <row r="3170" spans="1:11" s="793" customFormat="1" ht="28.5" customHeight="1" x14ac:dyDescent="0.25">
      <c r="A3170" s="1565" t="s">
        <v>5313</v>
      </c>
      <c r="B3170" s="1566" t="s">
        <v>5314</v>
      </c>
      <c r="C3170" s="1565" t="s">
        <v>1386</v>
      </c>
      <c r="D3170" s="1565">
        <v>522.9</v>
      </c>
      <c r="E3170" s="1565">
        <v>15345.9</v>
      </c>
      <c r="F3170" s="1565" t="s">
        <v>1386</v>
      </c>
      <c r="G3170" s="1565">
        <v>522.9</v>
      </c>
      <c r="H3170" s="1565">
        <v>15345.9</v>
      </c>
      <c r="I3170" s="1565">
        <v>0</v>
      </c>
      <c r="J3170" s="1566">
        <v>0</v>
      </c>
      <c r="K3170" s="1554"/>
    </row>
    <row r="3171" spans="1:11" s="793" customFormat="1" ht="28.5" customHeight="1" x14ac:dyDescent="0.25">
      <c r="A3171" s="1565" t="s">
        <v>5315</v>
      </c>
      <c r="B3171" s="1566" t="s">
        <v>10396</v>
      </c>
      <c r="C3171" s="1565" t="s">
        <v>1386</v>
      </c>
      <c r="D3171" s="1565">
        <v>653.63</v>
      </c>
      <c r="E3171" s="1565">
        <v>15476.63</v>
      </c>
      <c r="F3171" s="1565" t="s">
        <v>1386</v>
      </c>
      <c r="G3171" s="1565">
        <v>653.63</v>
      </c>
      <c r="H3171" s="1565">
        <v>15476.63</v>
      </c>
      <c r="I3171" s="1565">
        <v>0</v>
      </c>
      <c r="J3171" s="1566">
        <v>0</v>
      </c>
      <c r="K3171" s="1554"/>
    </row>
    <row r="3172" spans="1:11" s="793" customFormat="1" ht="28.5" customHeight="1" x14ac:dyDescent="0.25">
      <c r="A3172" s="1565" t="s">
        <v>5317</v>
      </c>
      <c r="B3172" s="1566" t="s">
        <v>10397</v>
      </c>
      <c r="C3172" s="1565" t="s">
        <v>1386</v>
      </c>
      <c r="D3172" s="1565">
        <v>784.35</v>
      </c>
      <c r="E3172" s="1565">
        <v>15607.35</v>
      </c>
      <c r="F3172" s="1565" t="s">
        <v>1386</v>
      </c>
      <c r="G3172" s="1565">
        <v>784.35</v>
      </c>
      <c r="H3172" s="1565">
        <v>15607.35</v>
      </c>
      <c r="I3172" s="1565">
        <v>0</v>
      </c>
      <c r="J3172" s="1566">
        <v>0</v>
      </c>
      <c r="K3172" s="1554"/>
    </row>
    <row r="3173" spans="1:11" s="793" customFormat="1" ht="28.5" customHeight="1" x14ac:dyDescent="0.25">
      <c r="A3173" s="1565" t="s">
        <v>5319</v>
      </c>
      <c r="B3173" s="1566" t="s">
        <v>10398</v>
      </c>
      <c r="C3173" s="1565" t="s">
        <v>6</v>
      </c>
      <c r="D3173" s="1565">
        <v>3486</v>
      </c>
      <c r="E3173" s="1565">
        <v>20972.52</v>
      </c>
      <c r="F3173" s="1565" t="s">
        <v>6</v>
      </c>
      <c r="G3173" s="1565">
        <v>3486</v>
      </c>
      <c r="H3173" s="1565">
        <v>20972.52</v>
      </c>
      <c r="I3173" s="1565">
        <v>0</v>
      </c>
      <c r="J3173" s="1566">
        <v>0</v>
      </c>
      <c r="K3173" s="1554"/>
    </row>
    <row r="3174" spans="1:11" s="793" customFormat="1" ht="28.5" customHeight="1" x14ac:dyDescent="0.25">
      <c r="A3174" s="1565" t="s">
        <v>5321</v>
      </c>
      <c r="B3174" s="1566" t="s">
        <v>5322</v>
      </c>
      <c r="C3174" s="1565" t="s">
        <v>6</v>
      </c>
      <c r="D3174" s="1565">
        <v>3486</v>
      </c>
      <c r="E3174" s="1565">
        <v>18380.59</v>
      </c>
      <c r="F3174" s="1565" t="s">
        <v>6</v>
      </c>
      <c r="G3174" s="1565">
        <v>3486</v>
      </c>
      <c r="H3174" s="1565">
        <v>18380.59</v>
      </c>
      <c r="I3174" s="1565">
        <v>0</v>
      </c>
      <c r="J3174" s="1566">
        <v>0</v>
      </c>
      <c r="K3174" s="1554"/>
    </row>
    <row r="3175" spans="1:11" s="793" customFormat="1" ht="28.5" customHeight="1" x14ac:dyDescent="0.25">
      <c r="A3175" s="1565" t="s">
        <v>10399</v>
      </c>
      <c r="B3175" s="1566" t="s">
        <v>5324</v>
      </c>
      <c r="C3175" s="1565" t="s">
        <v>3346</v>
      </c>
      <c r="D3175" s="1565">
        <v>0</v>
      </c>
      <c r="E3175" s="1565">
        <v>43740</v>
      </c>
      <c r="F3175" s="1565" t="s">
        <v>3346</v>
      </c>
      <c r="G3175" s="1565">
        <v>0</v>
      </c>
      <c r="H3175" s="1565">
        <v>43740</v>
      </c>
      <c r="I3175" s="1565">
        <v>0</v>
      </c>
      <c r="J3175" s="1566">
        <v>0</v>
      </c>
      <c r="K3175" s="1554"/>
    </row>
    <row r="3176" spans="1:11" s="793" customFormat="1" ht="28.5" customHeight="1" x14ac:dyDescent="0.25">
      <c r="A3176" s="1565" t="s">
        <v>10400</v>
      </c>
      <c r="B3176" s="1566" t="s">
        <v>10401</v>
      </c>
      <c r="C3176" s="1565" t="s">
        <v>3346</v>
      </c>
      <c r="D3176" s="1565">
        <v>0</v>
      </c>
      <c r="E3176" s="1565">
        <v>27945</v>
      </c>
      <c r="F3176" s="1565" t="s">
        <v>3346</v>
      </c>
      <c r="G3176" s="1565">
        <v>0</v>
      </c>
      <c r="H3176" s="1565">
        <v>27945</v>
      </c>
      <c r="I3176" s="1565">
        <v>0</v>
      </c>
      <c r="J3176" s="1566">
        <v>0</v>
      </c>
      <c r="K3176" s="1554"/>
    </row>
    <row r="3177" spans="1:11" s="793" customFormat="1" ht="28.5" customHeight="1" x14ac:dyDescent="0.25">
      <c r="A3177" s="1565" t="s">
        <v>10402</v>
      </c>
      <c r="B3177" s="1566" t="s">
        <v>10403</v>
      </c>
      <c r="C3177" s="1565" t="s">
        <v>3346</v>
      </c>
      <c r="D3177" s="1565">
        <v>0</v>
      </c>
      <c r="E3177" s="1565">
        <v>7897.5</v>
      </c>
      <c r="F3177" s="1565" t="s">
        <v>3346</v>
      </c>
      <c r="G3177" s="1565">
        <v>0</v>
      </c>
      <c r="H3177" s="1565">
        <v>7897.5</v>
      </c>
      <c r="I3177" s="1565">
        <v>0</v>
      </c>
      <c r="J3177" s="1566">
        <v>0</v>
      </c>
      <c r="K3177" s="1554"/>
    </row>
    <row r="3178" spans="1:11" s="793" customFormat="1" ht="28.5" customHeight="1" x14ac:dyDescent="0.25">
      <c r="A3178" s="1565" t="s">
        <v>5325</v>
      </c>
      <c r="B3178" s="1566" t="s">
        <v>10404</v>
      </c>
      <c r="C3178" s="1565" t="s">
        <v>1138</v>
      </c>
      <c r="D3178" s="1565">
        <v>118.15</v>
      </c>
      <c r="E3178" s="1565">
        <v>177.86</v>
      </c>
      <c r="F3178" s="1565" t="s">
        <v>51</v>
      </c>
      <c r="G3178" s="1565">
        <v>387.63</v>
      </c>
      <c r="H3178" s="1565">
        <v>583.52</v>
      </c>
      <c r="I3178" s="1565" t="s">
        <v>10405</v>
      </c>
      <c r="J3178" s="1566">
        <v>0</v>
      </c>
      <c r="K3178" s="1554"/>
    </row>
    <row r="3179" spans="1:11" s="793" customFormat="1" ht="28.5" customHeight="1" x14ac:dyDescent="0.25">
      <c r="A3179" s="1565" t="s">
        <v>5327</v>
      </c>
      <c r="B3179" s="1566" t="s">
        <v>10406</v>
      </c>
      <c r="C3179" s="1565" t="s">
        <v>1138</v>
      </c>
      <c r="D3179" s="1565">
        <v>163.28</v>
      </c>
      <c r="E3179" s="1565">
        <v>249.71</v>
      </c>
      <c r="F3179" s="1565" t="s">
        <v>51</v>
      </c>
      <c r="G3179" s="1565">
        <v>535.70000000000005</v>
      </c>
      <c r="H3179" s="1565">
        <v>819.27</v>
      </c>
      <c r="I3179" s="1565" t="s">
        <v>10405</v>
      </c>
      <c r="J3179" s="1566">
        <v>0</v>
      </c>
      <c r="K3179" s="1554"/>
    </row>
    <row r="3180" spans="1:11" s="793" customFormat="1" ht="28.5" customHeight="1" x14ac:dyDescent="0.25">
      <c r="A3180" s="1565" t="s">
        <v>5329</v>
      </c>
      <c r="B3180" s="1566" t="s">
        <v>10407</v>
      </c>
      <c r="C3180" s="1565" t="s">
        <v>1138</v>
      </c>
      <c r="D3180" s="1565">
        <v>248.75</v>
      </c>
      <c r="E3180" s="1565">
        <v>398.87</v>
      </c>
      <c r="F3180" s="1565" t="s">
        <v>51</v>
      </c>
      <c r="G3180" s="1565">
        <v>816.11</v>
      </c>
      <c r="H3180" s="1565">
        <v>1308.6199999999999</v>
      </c>
      <c r="I3180" s="1565" t="s">
        <v>10405</v>
      </c>
      <c r="J3180" s="1566">
        <v>0</v>
      </c>
      <c r="K3180" s="1554"/>
    </row>
    <row r="3181" spans="1:11" s="793" customFormat="1" ht="28.5" customHeight="1" x14ac:dyDescent="0.25">
      <c r="A3181" s="1565" t="s">
        <v>5331</v>
      </c>
      <c r="B3181" s="1566" t="s">
        <v>10408</v>
      </c>
      <c r="C3181" s="1565" t="s">
        <v>1138</v>
      </c>
      <c r="D3181" s="1565">
        <v>301.91000000000003</v>
      </c>
      <c r="E3181" s="1565">
        <v>500.93</v>
      </c>
      <c r="F3181" s="1565" t="s">
        <v>51</v>
      </c>
      <c r="G3181" s="1565">
        <v>990.53</v>
      </c>
      <c r="H3181" s="1565">
        <v>1643.47</v>
      </c>
      <c r="I3181" s="1565" t="s">
        <v>10405</v>
      </c>
      <c r="J3181" s="1566">
        <v>0</v>
      </c>
      <c r="K3181" s="1554"/>
    </row>
    <row r="3182" spans="1:11" s="793" customFormat="1" ht="28.5" customHeight="1" x14ac:dyDescent="0.25">
      <c r="A3182" s="1565" t="s">
        <v>5333</v>
      </c>
      <c r="B3182" s="1566" t="s">
        <v>10409</v>
      </c>
      <c r="C3182" s="1565" t="s">
        <v>1138</v>
      </c>
      <c r="D3182" s="1565">
        <v>414.58</v>
      </c>
      <c r="E3182" s="1565">
        <v>716.9</v>
      </c>
      <c r="F3182" s="1565" t="s">
        <v>51</v>
      </c>
      <c r="G3182" s="1565">
        <v>1360.19</v>
      </c>
      <c r="H3182" s="1565">
        <v>2352.04</v>
      </c>
      <c r="I3182" s="1565" t="s">
        <v>10405</v>
      </c>
      <c r="J3182" s="1566">
        <v>0</v>
      </c>
      <c r="K3182" s="1554"/>
    </row>
    <row r="3183" spans="1:11" s="793" customFormat="1" ht="28.5" customHeight="1" x14ac:dyDescent="0.25">
      <c r="A3183" s="1565" t="s">
        <v>5335</v>
      </c>
      <c r="B3183" s="1566" t="s">
        <v>10410</v>
      </c>
      <c r="C3183" s="1565" t="s">
        <v>1138</v>
      </c>
      <c r="D3183" s="1565">
        <v>448.82</v>
      </c>
      <c r="E3183" s="1565">
        <v>1965.14</v>
      </c>
      <c r="F3183" s="1565" t="s">
        <v>51</v>
      </c>
      <c r="G3183" s="1565">
        <v>1472.51</v>
      </c>
      <c r="H3183" s="1565">
        <v>6447.32</v>
      </c>
      <c r="I3183" s="1565" t="s">
        <v>10405</v>
      </c>
      <c r="J3183" s="1566">
        <v>0</v>
      </c>
      <c r="K3183" s="1554"/>
    </row>
    <row r="3184" spans="1:11" s="793" customFormat="1" ht="28.5" customHeight="1" x14ac:dyDescent="0.25">
      <c r="A3184" s="1565" t="s">
        <v>5337</v>
      </c>
      <c r="B3184" s="1566" t="s">
        <v>10411</v>
      </c>
      <c r="C3184" s="1565" t="s">
        <v>1138</v>
      </c>
      <c r="D3184" s="1565">
        <v>545.30999999999995</v>
      </c>
      <c r="E3184" s="1565">
        <v>2393.3200000000002</v>
      </c>
      <c r="F3184" s="1565" t="s">
        <v>51</v>
      </c>
      <c r="G3184" s="1565">
        <v>1789.07</v>
      </c>
      <c r="H3184" s="1565">
        <v>7852.12</v>
      </c>
      <c r="I3184" s="1565" t="s">
        <v>10405</v>
      </c>
      <c r="J3184" s="1566">
        <v>0</v>
      </c>
      <c r="K3184" s="1554"/>
    </row>
    <row r="3185" spans="1:11" s="793" customFormat="1" ht="28.5" customHeight="1" x14ac:dyDescent="0.25">
      <c r="A3185" s="1565" t="s">
        <v>5339</v>
      </c>
      <c r="B3185" s="1566" t="s">
        <v>10412</v>
      </c>
      <c r="C3185" s="1565" t="s">
        <v>1138</v>
      </c>
      <c r="D3185" s="1565">
        <v>641.79999999999995</v>
      </c>
      <c r="E3185" s="1565">
        <v>2821.51</v>
      </c>
      <c r="F3185" s="1565" t="s">
        <v>51</v>
      </c>
      <c r="G3185" s="1565">
        <v>2105.64</v>
      </c>
      <c r="H3185" s="1565">
        <v>9256.92</v>
      </c>
      <c r="I3185" s="1565" t="s">
        <v>10405</v>
      </c>
      <c r="J3185" s="1566">
        <v>0</v>
      </c>
      <c r="K3185" s="1554"/>
    </row>
    <row r="3186" spans="1:11" s="793" customFormat="1" ht="28.5" customHeight="1" x14ac:dyDescent="0.25">
      <c r="A3186" s="1565" t="s">
        <v>5341</v>
      </c>
      <c r="B3186" s="1566" t="s">
        <v>10413</v>
      </c>
      <c r="C3186" s="1565" t="s">
        <v>1138</v>
      </c>
      <c r="D3186" s="1565">
        <v>734.55</v>
      </c>
      <c r="E3186" s="1565">
        <v>3198.57</v>
      </c>
      <c r="F3186" s="1565" t="s">
        <v>51</v>
      </c>
      <c r="G3186" s="1565">
        <v>2409.94</v>
      </c>
      <c r="H3186" s="1565">
        <v>10494</v>
      </c>
      <c r="I3186" s="1565" t="s">
        <v>10405</v>
      </c>
      <c r="J3186" s="1566">
        <v>0</v>
      </c>
      <c r="K3186" s="1554"/>
    </row>
    <row r="3187" spans="1:11" s="793" customFormat="1" ht="28.5" customHeight="1" x14ac:dyDescent="0.25">
      <c r="A3187" s="1565" t="s">
        <v>10414</v>
      </c>
      <c r="B3187" s="1566" t="s">
        <v>10415</v>
      </c>
      <c r="C3187" s="1565" t="s">
        <v>1138</v>
      </c>
      <c r="D3187" s="1565">
        <v>592</v>
      </c>
      <c r="E3187" s="1565">
        <v>3435.1</v>
      </c>
      <c r="F3187" s="1565" t="s">
        <v>51</v>
      </c>
      <c r="G3187" s="1565">
        <v>1942.25</v>
      </c>
      <c r="H3187" s="1565">
        <v>11270</v>
      </c>
      <c r="I3187" s="1565" t="s">
        <v>10405</v>
      </c>
      <c r="J3187" s="1566">
        <v>0</v>
      </c>
      <c r="K3187" s="1554"/>
    </row>
    <row r="3188" spans="1:11" s="793" customFormat="1" ht="28.5" customHeight="1" x14ac:dyDescent="0.25">
      <c r="A3188" s="1565" t="s">
        <v>10416</v>
      </c>
      <c r="B3188" s="1566" t="s">
        <v>10417</v>
      </c>
      <c r="C3188" s="1565" t="s">
        <v>1138</v>
      </c>
      <c r="D3188" s="1565">
        <v>1012.18</v>
      </c>
      <c r="E3188" s="1565">
        <v>4423.8999999999996</v>
      </c>
      <c r="F3188" s="1565" t="s">
        <v>51</v>
      </c>
      <c r="G3188" s="1565">
        <v>3320.82</v>
      </c>
      <c r="H3188" s="1565">
        <v>14514.12</v>
      </c>
      <c r="I3188" s="1565" t="s">
        <v>10405</v>
      </c>
      <c r="J3188" s="1566">
        <v>0</v>
      </c>
      <c r="K3188" s="1554"/>
    </row>
    <row r="3189" spans="1:11" s="793" customFormat="1" ht="28.5" customHeight="1" x14ac:dyDescent="0.25">
      <c r="A3189" s="1565" t="s">
        <v>5343</v>
      </c>
      <c r="B3189" s="1566" t="s">
        <v>10418</v>
      </c>
      <c r="C3189" s="1565" t="s">
        <v>1138</v>
      </c>
      <c r="D3189" s="1565">
        <v>285.73</v>
      </c>
      <c r="E3189" s="1565">
        <v>1244.8</v>
      </c>
      <c r="F3189" s="1565" t="s">
        <v>51</v>
      </c>
      <c r="G3189" s="1565">
        <v>937.43</v>
      </c>
      <c r="H3189" s="1565">
        <v>4083.99</v>
      </c>
      <c r="I3189" s="1565" t="s">
        <v>10405</v>
      </c>
      <c r="J3189" s="1566">
        <v>0</v>
      </c>
      <c r="K3189" s="1554"/>
    </row>
    <row r="3190" spans="1:11" s="793" customFormat="1" ht="28.5" customHeight="1" x14ac:dyDescent="0.25">
      <c r="A3190" s="1565" t="s">
        <v>5345</v>
      </c>
      <c r="B3190" s="1566" t="s">
        <v>10419</v>
      </c>
      <c r="C3190" s="1565" t="s">
        <v>1138</v>
      </c>
      <c r="D3190" s="1565">
        <v>338.02</v>
      </c>
      <c r="E3190" s="1565">
        <v>1482.37</v>
      </c>
      <c r="F3190" s="1565" t="s">
        <v>51</v>
      </c>
      <c r="G3190" s="1565">
        <v>1108.98</v>
      </c>
      <c r="H3190" s="1565">
        <v>4863.3999999999996</v>
      </c>
      <c r="I3190" s="1565" t="s">
        <v>10405</v>
      </c>
      <c r="J3190" s="1566">
        <v>0</v>
      </c>
      <c r="K3190" s="1554"/>
    </row>
    <row r="3191" spans="1:11" s="793" customFormat="1" ht="28.5" customHeight="1" x14ac:dyDescent="0.25">
      <c r="A3191" s="1565" t="s">
        <v>5347</v>
      </c>
      <c r="B3191" s="1566" t="s">
        <v>10420</v>
      </c>
      <c r="C3191" s="1565" t="s">
        <v>1138</v>
      </c>
      <c r="D3191" s="1565">
        <v>466.88</v>
      </c>
      <c r="E3191" s="1565">
        <v>2047.16</v>
      </c>
      <c r="F3191" s="1565" t="s">
        <v>51</v>
      </c>
      <c r="G3191" s="1565">
        <v>1531.74</v>
      </c>
      <c r="H3191" s="1565">
        <v>6716.42</v>
      </c>
      <c r="I3191" s="1565" t="s">
        <v>10405</v>
      </c>
      <c r="J3191" s="1566">
        <v>0</v>
      </c>
      <c r="K3191" s="1554"/>
    </row>
    <row r="3192" spans="1:11" s="793" customFormat="1" ht="28.5" customHeight="1" x14ac:dyDescent="0.25">
      <c r="A3192" s="1565" t="s">
        <v>5349</v>
      </c>
      <c r="B3192" s="1566" t="s">
        <v>10421</v>
      </c>
      <c r="C3192" s="1565" t="s">
        <v>1138</v>
      </c>
      <c r="D3192" s="1565">
        <v>522.28</v>
      </c>
      <c r="E3192" s="1565">
        <v>2266.0500000000002</v>
      </c>
      <c r="F3192" s="1565" t="s">
        <v>51</v>
      </c>
      <c r="G3192" s="1565">
        <v>1713.51</v>
      </c>
      <c r="H3192" s="1565">
        <v>7434.53</v>
      </c>
      <c r="I3192" s="1565" t="s">
        <v>10405</v>
      </c>
      <c r="J3192" s="1566">
        <v>0</v>
      </c>
      <c r="K3192" s="1554"/>
    </row>
    <row r="3193" spans="1:11" s="793" customFormat="1" ht="28.5" customHeight="1" x14ac:dyDescent="0.25">
      <c r="A3193" s="1565" t="s">
        <v>5351</v>
      </c>
      <c r="B3193" s="1566" t="s">
        <v>10422</v>
      </c>
      <c r="C3193" s="1565" t="s">
        <v>1138</v>
      </c>
      <c r="D3193" s="1565">
        <v>631.84</v>
      </c>
      <c r="E3193" s="1565">
        <v>2757.05</v>
      </c>
      <c r="F3193" s="1565" t="s">
        <v>51</v>
      </c>
      <c r="G3193" s="1565">
        <v>2072.96</v>
      </c>
      <c r="H3193" s="1565">
        <v>9045.4599999999991</v>
      </c>
      <c r="I3193" s="1565" t="s">
        <v>10405</v>
      </c>
      <c r="J3193" s="1566">
        <v>0</v>
      </c>
      <c r="K3193" s="1554"/>
    </row>
    <row r="3194" spans="1:11" s="793" customFormat="1" ht="28.5" customHeight="1" x14ac:dyDescent="0.25">
      <c r="A3194" s="1565" t="s">
        <v>5353</v>
      </c>
      <c r="B3194" s="1566" t="s">
        <v>10423</v>
      </c>
      <c r="C3194" s="1565" t="s">
        <v>1138</v>
      </c>
      <c r="D3194" s="1565">
        <v>746.38</v>
      </c>
      <c r="E3194" s="1565">
        <v>3253.04</v>
      </c>
      <c r="F3194" s="1565" t="s">
        <v>51</v>
      </c>
      <c r="G3194" s="1565">
        <v>2448.75</v>
      </c>
      <c r="H3194" s="1565">
        <v>10672.72</v>
      </c>
      <c r="I3194" s="1565" t="s">
        <v>10405</v>
      </c>
      <c r="J3194" s="1566">
        <v>0</v>
      </c>
      <c r="K3194" s="1554"/>
    </row>
    <row r="3195" spans="1:11" s="793" customFormat="1" ht="28.5" customHeight="1" x14ac:dyDescent="0.25">
      <c r="A3195" s="1565" t="s">
        <v>5355</v>
      </c>
      <c r="B3195" s="1566" t="s">
        <v>10424</v>
      </c>
      <c r="C3195" s="1565" t="s">
        <v>1138</v>
      </c>
      <c r="D3195" s="1565">
        <v>841</v>
      </c>
      <c r="E3195" s="1565">
        <v>3674.62</v>
      </c>
      <c r="F3195" s="1565" t="s">
        <v>51</v>
      </c>
      <c r="G3195" s="1565">
        <v>2759.18</v>
      </c>
      <c r="H3195" s="1565">
        <v>12055.84</v>
      </c>
      <c r="I3195" s="1565" t="s">
        <v>10405</v>
      </c>
      <c r="J3195" s="1566">
        <v>0</v>
      </c>
      <c r="K3195" s="1554"/>
    </row>
    <row r="3196" spans="1:11" s="793" customFormat="1" ht="28.5" customHeight="1" x14ac:dyDescent="0.25">
      <c r="A3196" s="1565" t="s">
        <v>10425</v>
      </c>
      <c r="B3196" s="1566" t="s">
        <v>10426</v>
      </c>
      <c r="C3196" s="1565" t="s">
        <v>1138</v>
      </c>
      <c r="D3196" s="1565">
        <v>970.48</v>
      </c>
      <c r="E3196" s="1565">
        <v>4240.04</v>
      </c>
      <c r="F3196" s="1565" t="s">
        <v>51</v>
      </c>
      <c r="G3196" s="1565">
        <v>3183.98</v>
      </c>
      <c r="H3196" s="1565">
        <v>13910.9</v>
      </c>
      <c r="I3196" s="1565" t="s">
        <v>10405</v>
      </c>
      <c r="J3196" s="1566">
        <v>0</v>
      </c>
      <c r="K3196" s="1554"/>
    </row>
    <row r="3197" spans="1:11" s="793" customFormat="1" ht="28.5" customHeight="1" x14ac:dyDescent="0.25">
      <c r="A3197" s="1565" t="s">
        <v>10427</v>
      </c>
      <c r="B3197" s="1566" t="s">
        <v>10428</v>
      </c>
      <c r="C3197" s="1565" t="s">
        <v>1138</v>
      </c>
      <c r="D3197" s="1565">
        <v>1160.96</v>
      </c>
      <c r="E3197" s="1565">
        <v>5084.4399999999996</v>
      </c>
      <c r="F3197" s="1565" t="s">
        <v>51</v>
      </c>
      <c r="G3197" s="1565">
        <v>3808.93</v>
      </c>
      <c r="H3197" s="1565">
        <v>16681.23</v>
      </c>
      <c r="I3197" s="1565" t="s">
        <v>10405</v>
      </c>
      <c r="J3197" s="1566">
        <v>0</v>
      </c>
      <c r="K3197" s="1554"/>
    </row>
    <row r="3198" spans="1:11" s="793" customFormat="1" ht="28.5" customHeight="1" x14ac:dyDescent="0.25">
      <c r="A3198" s="1565" t="s">
        <v>5357</v>
      </c>
      <c r="B3198" s="1566" t="s">
        <v>10429</v>
      </c>
      <c r="C3198" s="1565" t="s">
        <v>1138</v>
      </c>
      <c r="D3198" s="1565">
        <v>392.8</v>
      </c>
      <c r="E3198" s="1565">
        <v>1708.8</v>
      </c>
      <c r="F3198" s="1565" t="s">
        <v>51</v>
      </c>
      <c r="G3198" s="1565">
        <v>1288.71</v>
      </c>
      <c r="H3198" s="1565">
        <v>5606.3</v>
      </c>
      <c r="I3198" s="1565" t="s">
        <v>10405</v>
      </c>
      <c r="J3198" s="1566">
        <v>0</v>
      </c>
      <c r="K3198" s="1554"/>
    </row>
    <row r="3199" spans="1:11" s="793" customFormat="1" ht="28.5" customHeight="1" x14ac:dyDescent="0.25">
      <c r="A3199" s="1565" t="s">
        <v>5359</v>
      </c>
      <c r="B3199" s="1566" t="s">
        <v>10430</v>
      </c>
      <c r="C3199" s="1565" t="s">
        <v>1138</v>
      </c>
      <c r="D3199" s="1565">
        <v>546.54999999999995</v>
      </c>
      <c r="E3199" s="1565">
        <v>2363.89</v>
      </c>
      <c r="F3199" s="1565" t="s">
        <v>51</v>
      </c>
      <c r="G3199" s="1565">
        <v>1793.16</v>
      </c>
      <c r="H3199" s="1565">
        <v>7755.55</v>
      </c>
      <c r="I3199" s="1565" t="s">
        <v>10405</v>
      </c>
      <c r="J3199" s="1566">
        <v>0</v>
      </c>
      <c r="K3199" s="1554"/>
    </row>
    <row r="3200" spans="1:11" s="793" customFormat="1" ht="28.5" customHeight="1" x14ac:dyDescent="0.25">
      <c r="A3200" s="1565" t="s">
        <v>5361</v>
      </c>
      <c r="B3200" s="1566" t="s">
        <v>10431</v>
      </c>
      <c r="C3200" s="1565" t="s">
        <v>1138</v>
      </c>
      <c r="D3200" s="1565">
        <v>593.86</v>
      </c>
      <c r="E3200" s="1565">
        <v>2599.1999999999998</v>
      </c>
      <c r="F3200" s="1565" t="s">
        <v>51</v>
      </c>
      <c r="G3200" s="1565">
        <v>1948.38</v>
      </c>
      <c r="H3200" s="1565">
        <v>8527.5499999999993</v>
      </c>
      <c r="I3200" s="1565" t="s">
        <v>10405</v>
      </c>
      <c r="J3200" s="1566">
        <v>0</v>
      </c>
      <c r="K3200" s="1554"/>
    </row>
    <row r="3201" spans="1:11" s="793" customFormat="1" ht="28.5" customHeight="1" x14ac:dyDescent="0.25">
      <c r="A3201" s="1565" t="s">
        <v>5363</v>
      </c>
      <c r="B3201" s="1566" t="s">
        <v>10432</v>
      </c>
      <c r="C3201" s="1565" t="s">
        <v>1138</v>
      </c>
      <c r="D3201" s="1565">
        <v>726.46</v>
      </c>
      <c r="E3201" s="1565">
        <v>3170.45</v>
      </c>
      <c r="F3201" s="1565" t="s">
        <v>51</v>
      </c>
      <c r="G3201" s="1565">
        <v>2383.39</v>
      </c>
      <c r="H3201" s="1565">
        <v>10401.75</v>
      </c>
      <c r="I3201" s="1565" t="s">
        <v>10405</v>
      </c>
      <c r="J3201" s="1566">
        <v>0</v>
      </c>
      <c r="K3201" s="1554"/>
    </row>
    <row r="3202" spans="1:11" s="793" customFormat="1" ht="28.5" customHeight="1" x14ac:dyDescent="0.25">
      <c r="A3202" s="1565" t="s">
        <v>5365</v>
      </c>
      <c r="B3202" s="1566" t="s">
        <v>10433</v>
      </c>
      <c r="C3202" s="1565" t="s">
        <v>1138</v>
      </c>
      <c r="D3202" s="1565">
        <v>853.14</v>
      </c>
      <c r="E3202" s="1565">
        <v>3735.8</v>
      </c>
      <c r="F3202" s="1565" t="s">
        <v>51</v>
      </c>
      <c r="G3202" s="1565">
        <v>2799</v>
      </c>
      <c r="H3202" s="1565">
        <v>12256.55</v>
      </c>
      <c r="I3202" s="1565" t="s">
        <v>10405</v>
      </c>
      <c r="J3202" s="1566">
        <v>0</v>
      </c>
      <c r="K3202" s="1554"/>
    </row>
    <row r="3203" spans="1:11" s="793" customFormat="1" ht="28.5" customHeight="1" x14ac:dyDescent="0.25">
      <c r="A3203" s="1565" t="s">
        <v>5367</v>
      </c>
      <c r="B3203" s="1566" t="s">
        <v>10434</v>
      </c>
      <c r="C3203" s="1565" t="s">
        <v>1138</v>
      </c>
      <c r="D3203" s="1565">
        <v>963.63</v>
      </c>
      <c r="E3203" s="1565">
        <v>4222.3</v>
      </c>
      <c r="F3203" s="1565" t="s">
        <v>51</v>
      </c>
      <c r="G3203" s="1565">
        <v>3161.52</v>
      </c>
      <c r="H3203" s="1565">
        <v>13852.68</v>
      </c>
      <c r="I3203" s="1565" t="s">
        <v>10405</v>
      </c>
      <c r="J3203" s="1566">
        <v>0</v>
      </c>
      <c r="K3203" s="1554"/>
    </row>
    <row r="3204" spans="1:11" s="793" customFormat="1" ht="28.5" customHeight="1" x14ac:dyDescent="0.25">
      <c r="A3204" s="1565" t="s">
        <v>5369</v>
      </c>
      <c r="B3204" s="1566" t="s">
        <v>10435</v>
      </c>
      <c r="C3204" s="1565" t="s">
        <v>1138</v>
      </c>
      <c r="D3204" s="1565">
        <v>1116.77</v>
      </c>
      <c r="E3204" s="1565">
        <v>4876.76</v>
      </c>
      <c r="F3204" s="1565" t="s">
        <v>51</v>
      </c>
      <c r="G3204" s="1565">
        <v>3663.93</v>
      </c>
      <c r="H3204" s="1565">
        <v>15999.89</v>
      </c>
      <c r="I3204" s="1565" t="s">
        <v>10405</v>
      </c>
      <c r="J3204" s="1566">
        <v>0</v>
      </c>
      <c r="K3204" s="1554"/>
    </row>
    <row r="3205" spans="1:11" s="793" customFormat="1" ht="28.5" customHeight="1" x14ac:dyDescent="0.25">
      <c r="A3205" s="1565" t="s">
        <v>10436</v>
      </c>
      <c r="B3205" s="1566" t="s">
        <v>10437</v>
      </c>
      <c r="C3205" s="1565" t="s">
        <v>1138</v>
      </c>
      <c r="D3205" s="1565">
        <v>1334.02</v>
      </c>
      <c r="E3205" s="1565">
        <v>5846.02</v>
      </c>
      <c r="F3205" s="1565" t="s">
        <v>51</v>
      </c>
      <c r="G3205" s="1565">
        <v>4376.7</v>
      </c>
      <c r="H3205" s="1565">
        <v>19179.849999999999</v>
      </c>
      <c r="I3205" s="1565" t="s">
        <v>10405</v>
      </c>
      <c r="J3205" s="1566">
        <v>0</v>
      </c>
      <c r="K3205" s="1554"/>
    </row>
    <row r="3206" spans="1:11" s="793" customFormat="1" ht="28.5" customHeight="1" x14ac:dyDescent="0.25">
      <c r="A3206" s="1565" t="s">
        <v>5371</v>
      </c>
      <c r="B3206" s="1566" t="s">
        <v>10438</v>
      </c>
      <c r="C3206" s="1565" t="s">
        <v>1138</v>
      </c>
      <c r="D3206" s="1565">
        <v>622.5</v>
      </c>
      <c r="E3206" s="1565">
        <v>3301.9</v>
      </c>
      <c r="F3206" s="1565" t="s">
        <v>51</v>
      </c>
      <c r="G3206" s="1565">
        <v>2042.32</v>
      </c>
      <c r="H3206" s="1565">
        <v>10833.02</v>
      </c>
      <c r="I3206" s="1565" t="s">
        <v>10405</v>
      </c>
      <c r="J3206" s="1566">
        <v>0</v>
      </c>
      <c r="K3206" s="1554"/>
    </row>
    <row r="3207" spans="1:11" s="793" customFormat="1" ht="28.5" customHeight="1" x14ac:dyDescent="0.25">
      <c r="A3207" s="1565" t="s">
        <v>5373</v>
      </c>
      <c r="B3207" s="1566" t="s">
        <v>10439</v>
      </c>
      <c r="C3207" s="1565" t="s">
        <v>1138</v>
      </c>
      <c r="D3207" s="1565">
        <v>694.71</v>
      </c>
      <c r="E3207" s="1565">
        <v>3651.29</v>
      </c>
      <c r="F3207" s="1565" t="s">
        <v>51</v>
      </c>
      <c r="G3207" s="1565">
        <v>2279.23</v>
      </c>
      <c r="H3207" s="1565">
        <v>11979.3</v>
      </c>
      <c r="I3207" s="1565" t="s">
        <v>10405</v>
      </c>
      <c r="J3207" s="1566">
        <v>0</v>
      </c>
      <c r="K3207" s="1554"/>
    </row>
    <row r="3208" spans="1:11" s="793" customFormat="1" ht="28.5" customHeight="1" x14ac:dyDescent="0.25">
      <c r="A3208" s="1565" t="s">
        <v>5375</v>
      </c>
      <c r="B3208" s="1566" t="s">
        <v>10440</v>
      </c>
      <c r="C3208" s="1565" t="s">
        <v>1138</v>
      </c>
      <c r="D3208" s="1565">
        <v>835.4</v>
      </c>
      <c r="E3208" s="1565">
        <v>4438.7299999999996</v>
      </c>
      <c r="F3208" s="1565" t="s">
        <v>51</v>
      </c>
      <c r="G3208" s="1565">
        <v>2740.8</v>
      </c>
      <c r="H3208" s="1565">
        <v>14562.77</v>
      </c>
      <c r="I3208" s="1565" t="s">
        <v>10405</v>
      </c>
      <c r="J3208" s="1566">
        <v>0</v>
      </c>
      <c r="K3208" s="1554"/>
    </row>
    <row r="3209" spans="1:11" s="793" customFormat="1" ht="28.5" customHeight="1" x14ac:dyDescent="0.25">
      <c r="A3209" s="1565" t="s">
        <v>5377</v>
      </c>
      <c r="B3209" s="1566" t="s">
        <v>10441</v>
      </c>
      <c r="C3209" s="1565" t="s">
        <v>1138</v>
      </c>
      <c r="D3209" s="1565">
        <v>982.3</v>
      </c>
      <c r="E3209" s="1565">
        <v>5232.3900000000003</v>
      </c>
      <c r="F3209" s="1565" t="s">
        <v>51</v>
      </c>
      <c r="G3209" s="1565">
        <v>3222.79</v>
      </c>
      <c r="H3209" s="1565">
        <v>17166.63</v>
      </c>
      <c r="I3209" s="1565" t="s">
        <v>10405</v>
      </c>
      <c r="J3209" s="1566">
        <v>0</v>
      </c>
      <c r="K3209" s="1554"/>
    </row>
    <row r="3210" spans="1:11" s="793" customFormat="1" ht="28.5" customHeight="1" x14ac:dyDescent="0.25">
      <c r="A3210" s="1565" t="s">
        <v>5379</v>
      </c>
      <c r="B3210" s="1566" t="s">
        <v>10442</v>
      </c>
      <c r="C3210" s="1565" t="s">
        <v>1138</v>
      </c>
      <c r="D3210" s="1565">
        <v>1103.07</v>
      </c>
      <c r="E3210" s="1565">
        <v>5907.51</v>
      </c>
      <c r="F3210" s="1565" t="s">
        <v>51</v>
      </c>
      <c r="G3210" s="1565">
        <v>3619</v>
      </c>
      <c r="H3210" s="1565">
        <v>19381.59</v>
      </c>
      <c r="I3210" s="1565" t="s">
        <v>10405</v>
      </c>
      <c r="J3210" s="1566">
        <v>0</v>
      </c>
      <c r="K3210" s="1554"/>
    </row>
    <row r="3211" spans="1:11" s="793" customFormat="1" ht="28.5" customHeight="1" x14ac:dyDescent="0.25">
      <c r="A3211" s="1565" t="s">
        <v>10443</v>
      </c>
      <c r="B3211" s="1566" t="s">
        <v>10444</v>
      </c>
      <c r="C3211" s="1565" t="s">
        <v>1138</v>
      </c>
      <c r="D3211" s="1565">
        <v>1284.22</v>
      </c>
      <c r="E3211" s="1565">
        <v>6827.8</v>
      </c>
      <c r="F3211" s="1565" t="s">
        <v>51</v>
      </c>
      <c r="G3211" s="1565">
        <v>4213.3100000000004</v>
      </c>
      <c r="H3211" s="1565">
        <v>22400.92</v>
      </c>
      <c r="I3211" s="1565" t="s">
        <v>10405</v>
      </c>
      <c r="J3211" s="1566">
        <v>0</v>
      </c>
      <c r="K3211" s="1554"/>
    </row>
    <row r="3212" spans="1:11" s="793" customFormat="1" ht="28.5" customHeight="1" x14ac:dyDescent="0.25">
      <c r="A3212" s="1565" t="s">
        <v>10445</v>
      </c>
      <c r="B3212" s="1566" t="s">
        <v>10446</v>
      </c>
      <c r="C3212" s="1565" t="s">
        <v>1138</v>
      </c>
      <c r="D3212" s="1565">
        <v>1550.02</v>
      </c>
      <c r="E3212" s="1565">
        <v>8202.33</v>
      </c>
      <c r="F3212" s="1565" t="s">
        <v>51</v>
      </c>
      <c r="G3212" s="1565">
        <v>5085.38</v>
      </c>
      <c r="H3212" s="1565">
        <v>26910.54</v>
      </c>
      <c r="I3212" s="1565" t="s">
        <v>10405</v>
      </c>
      <c r="J3212" s="1566">
        <v>0</v>
      </c>
      <c r="K3212" s="1554"/>
    </row>
    <row r="3213" spans="1:11" s="793" customFormat="1" ht="28.5" customHeight="1" x14ac:dyDescent="0.25">
      <c r="A3213" s="1565" t="s">
        <v>10447</v>
      </c>
      <c r="B3213" s="1566" t="s">
        <v>10448</v>
      </c>
      <c r="C3213" s="1565" t="s">
        <v>1138</v>
      </c>
      <c r="D3213" s="1565">
        <v>711.52</v>
      </c>
      <c r="E3213" s="1565">
        <v>3792.83</v>
      </c>
      <c r="F3213" s="1565" t="s">
        <v>51</v>
      </c>
      <c r="G3213" s="1565">
        <v>2334.38</v>
      </c>
      <c r="H3213" s="1565">
        <v>12443.67</v>
      </c>
      <c r="I3213" s="1565" t="s">
        <v>10405</v>
      </c>
      <c r="J3213" s="1566">
        <v>0</v>
      </c>
      <c r="K3213" s="1554"/>
    </row>
    <row r="3214" spans="1:11" s="793" customFormat="1" ht="28.5" customHeight="1" x14ac:dyDescent="0.25">
      <c r="A3214" s="1565" t="s">
        <v>10449</v>
      </c>
      <c r="B3214" s="1566" t="s">
        <v>10450</v>
      </c>
      <c r="C3214" s="1565" t="s">
        <v>1138</v>
      </c>
      <c r="D3214" s="1565">
        <v>785.91</v>
      </c>
      <c r="E3214" s="1565">
        <v>4185.97</v>
      </c>
      <c r="F3214" s="1565" t="s">
        <v>51</v>
      </c>
      <c r="G3214" s="1565">
        <v>2578.4299999999998</v>
      </c>
      <c r="H3214" s="1565">
        <v>13733.51</v>
      </c>
      <c r="I3214" s="1565" t="s">
        <v>10405</v>
      </c>
      <c r="J3214" s="1566">
        <v>0</v>
      </c>
      <c r="K3214" s="1554"/>
    </row>
    <row r="3215" spans="1:11" s="793" customFormat="1" ht="28.5" customHeight="1" x14ac:dyDescent="0.25">
      <c r="A3215" s="1565" t="s">
        <v>10451</v>
      </c>
      <c r="B3215" s="1566" t="s">
        <v>10452</v>
      </c>
      <c r="C3215" s="1565" t="s">
        <v>1138</v>
      </c>
      <c r="D3215" s="1565">
        <v>966.43</v>
      </c>
      <c r="E3215" s="1565">
        <v>5110.26</v>
      </c>
      <c r="F3215" s="1565" t="s">
        <v>51</v>
      </c>
      <c r="G3215" s="1565">
        <v>3170.71</v>
      </c>
      <c r="H3215" s="1565">
        <v>16765.95</v>
      </c>
      <c r="I3215" s="1565" t="s">
        <v>10405</v>
      </c>
      <c r="J3215" s="1566">
        <v>0</v>
      </c>
      <c r="K3215" s="1554"/>
    </row>
    <row r="3216" spans="1:11" s="793" customFormat="1" ht="28.5" customHeight="1" x14ac:dyDescent="0.25">
      <c r="A3216" s="1565" t="s">
        <v>10453</v>
      </c>
      <c r="B3216" s="1566" t="s">
        <v>10454</v>
      </c>
      <c r="C3216" s="1565" t="s">
        <v>1138</v>
      </c>
      <c r="D3216" s="1565">
        <v>1131.08</v>
      </c>
      <c r="E3216" s="1565">
        <v>6018.68</v>
      </c>
      <c r="F3216" s="1565" t="s">
        <v>51</v>
      </c>
      <c r="G3216" s="1565">
        <v>3710.9</v>
      </c>
      <c r="H3216" s="1565">
        <v>19746.310000000001</v>
      </c>
      <c r="I3216" s="1565" t="s">
        <v>10405</v>
      </c>
      <c r="J3216" s="1566">
        <v>0</v>
      </c>
      <c r="K3216" s="1554"/>
    </row>
    <row r="3217" spans="1:11" s="793" customFormat="1" ht="28.5" customHeight="1" x14ac:dyDescent="0.25">
      <c r="A3217" s="1565" t="s">
        <v>10455</v>
      </c>
      <c r="B3217" s="1566" t="s">
        <v>10456</v>
      </c>
      <c r="C3217" s="1565" t="s">
        <v>1138</v>
      </c>
      <c r="D3217" s="1565">
        <v>1279.24</v>
      </c>
      <c r="E3217" s="1565">
        <v>6804.35</v>
      </c>
      <c r="F3217" s="1565" t="s">
        <v>51</v>
      </c>
      <c r="G3217" s="1565">
        <v>4196.9799999999996</v>
      </c>
      <c r="H3217" s="1565">
        <v>22323.99</v>
      </c>
      <c r="I3217" s="1565" t="s">
        <v>10405</v>
      </c>
      <c r="J3217" s="1566">
        <v>0</v>
      </c>
      <c r="K3217" s="1554"/>
    </row>
    <row r="3218" spans="1:11" s="793" customFormat="1" ht="28.5" customHeight="1" x14ac:dyDescent="0.25">
      <c r="A3218" s="1565" t="s">
        <v>10457</v>
      </c>
      <c r="B3218" s="1566" t="s">
        <v>10458</v>
      </c>
      <c r="C3218" s="1565" t="s">
        <v>1138</v>
      </c>
      <c r="D3218" s="1565">
        <v>1469.1</v>
      </c>
      <c r="E3218" s="1565">
        <v>7844.23</v>
      </c>
      <c r="F3218" s="1565" t="s">
        <v>51</v>
      </c>
      <c r="G3218" s="1565">
        <v>4819.88</v>
      </c>
      <c r="H3218" s="1565">
        <v>25735.66</v>
      </c>
      <c r="I3218" s="1565" t="s">
        <v>10405</v>
      </c>
      <c r="J3218" s="1566">
        <v>0</v>
      </c>
      <c r="K3218" s="1554"/>
    </row>
    <row r="3219" spans="1:11" s="793" customFormat="1" ht="28.5" customHeight="1" x14ac:dyDescent="0.25">
      <c r="A3219" s="1565" t="s">
        <v>10459</v>
      </c>
      <c r="B3219" s="1566" t="s">
        <v>10460</v>
      </c>
      <c r="C3219" s="1565" t="s">
        <v>1138</v>
      </c>
      <c r="D3219" s="1565">
        <v>1711.88</v>
      </c>
      <c r="E3219" s="1565">
        <v>9362.0300000000007</v>
      </c>
      <c r="F3219" s="1565" t="s">
        <v>51</v>
      </c>
      <c r="G3219" s="1565">
        <v>5616.39</v>
      </c>
      <c r="H3219" s="1565">
        <v>30715.31</v>
      </c>
      <c r="I3219" s="1565" t="s">
        <v>10405</v>
      </c>
      <c r="J3219" s="1566">
        <v>0</v>
      </c>
      <c r="K3219" s="1554"/>
    </row>
    <row r="3220" spans="1:11" s="793" customFormat="1" ht="28.5" customHeight="1" x14ac:dyDescent="0.25">
      <c r="A3220" s="1565" t="s">
        <v>5381</v>
      </c>
      <c r="B3220" s="1566" t="s">
        <v>10461</v>
      </c>
      <c r="C3220" s="1565" t="s">
        <v>1138</v>
      </c>
      <c r="D3220" s="1565">
        <v>233.75</v>
      </c>
      <c r="E3220" s="1565">
        <v>344.2</v>
      </c>
      <c r="F3220" s="1565" t="s">
        <v>51</v>
      </c>
      <c r="G3220" s="1565">
        <v>766.89</v>
      </c>
      <c r="H3220" s="1565">
        <v>1129.28</v>
      </c>
      <c r="I3220" s="1565" t="s">
        <v>10405</v>
      </c>
      <c r="J3220" s="1566">
        <v>0</v>
      </c>
      <c r="K3220" s="1554"/>
    </row>
    <row r="3221" spans="1:11" s="793" customFormat="1" ht="28.5" customHeight="1" x14ac:dyDescent="0.25">
      <c r="A3221" s="1565" t="s">
        <v>5383</v>
      </c>
      <c r="B3221" s="1566" t="s">
        <v>10462</v>
      </c>
      <c r="C3221" s="1565" t="s">
        <v>1138</v>
      </c>
      <c r="D3221" s="1565">
        <v>306.27</v>
      </c>
      <c r="E3221" s="1565">
        <v>446.18</v>
      </c>
      <c r="F3221" s="1565" t="s">
        <v>51</v>
      </c>
      <c r="G3221" s="1565">
        <v>1004.82</v>
      </c>
      <c r="H3221" s="1565">
        <v>1463.84</v>
      </c>
      <c r="I3221" s="1565" t="s">
        <v>10405</v>
      </c>
      <c r="J3221" s="1566">
        <v>0</v>
      </c>
      <c r="K3221" s="1554"/>
    </row>
    <row r="3222" spans="1:11" s="793" customFormat="1" ht="28.5" customHeight="1" x14ac:dyDescent="0.25">
      <c r="A3222" s="1565" t="s">
        <v>10463</v>
      </c>
      <c r="B3222" s="1566" t="s">
        <v>10464</v>
      </c>
      <c r="C3222" s="1565" t="s">
        <v>1138</v>
      </c>
      <c r="D3222" s="1565">
        <v>463.76</v>
      </c>
      <c r="E3222" s="1565">
        <v>679.76</v>
      </c>
      <c r="F3222" s="1565" t="s">
        <v>51</v>
      </c>
      <c r="G3222" s="1565">
        <v>1521.53</v>
      </c>
      <c r="H3222" s="1565">
        <v>2230.19</v>
      </c>
      <c r="I3222" s="1565" t="s">
        <v>10405</v>
      </c>
      <c r="J3222" s="1566">
        <v>0</v>
      </c>
      <c r="K3222" s="1554"/>
    </row>
    <row r="3223" spans="1:11" s="793" customFormat="1" ht="28.5" customHeight="1" x14ac:dyDescent="0.25">
      <c r="A3223" s="1565" t="s">
        <v>10465</v>
      </c>
      <c r="B3223" s="1566" t="s">
        <v>10466</v>
      </c>
      <c r="C3223" s="1565" t="s">
        <v>1138</v>
      </c>
      <c r="D3223" s="1565">
        <v>552.47</v>
      </c>
      <c r="E3223" s="1565">
        <v>810.2</v>
      </c>
      <c r="F3223" s="1565" t="s">
        <v>51</v>
      </c>
      <c r="G3223" s="1565">
        <v>1812.56</v>
      </c>
      <c r="H3223" s="1565">
        <v>2658.12</v>
      </c>
      <c r="I3223" s="1565" t="s">
        <v>10405</v>
      </c>
      <c r="J3223" s="1566">
        <v>0</v>
      </c>
      <c r="K3223" s="1554"/>
    </row>
    <row r="3224" spans="1:11" s="793" customFormat="1" ht="28.5" customHeight="1" x14ac:dyDescent="0.25">
      <c r="A3224" s="1565" t="s">
        <v>10467</v>
      </c>
      <c r="B3224" s="1566" t="s">
        <v>10468</v>
      </c>
      <c r="C3224" s="1565" t="s">
        <v>1138</v>
      </c>
      <c r="D3224" s="1565">
        <v>755.72</v>
      </c>
      <c r="E3224" s="1565">
        <v>1111.6199999999999</v>
      </c>
      <c r="F3224" s="1565" t="s">
        <v>51</v>
      </c>
      <c r="G3224" s="1565">
        <v>2479.38</v>
      </c>
      <c r="H3224" s="1565">
        <v>3647.06</v>
      </c>
      <c r="I3224" s="1565" t="s">
        <v>10405</v>
      </c>
      <c r="J3224" s="1566">
        <v>0</v>
      </c>
      <c r="K3224" s="1554"/>
    </row>
    <row r="3225" spans="1:11" s="793" customFormat="1" ht="28.5" customHeight="1" x14ac:dyDescent="0.25">
      <c r="A3225" s="1565" t="s">
        <v>10469</v>
      </c>
      <c r="B3225" s="1566" t="s">
        <v>10470</v>
      </c>
      <c r="C3225" s="1565" t="s">
        <v>1138</v>
      </c>
      <c r="D3225" s="1565">
        <v>842.24</v>
      </c>
      <c r="E3225" s="1565">
        <v>1234.97</v>
      </c>
      <c r="F3225" s="1565" t="s">
        <v>51</v>
      </c>
      <c r="G3225" s="1565">
        <v>2763.26</v>
      </c>
      <c r="H3225" s="1565">
        <v>4051.74</v>
      </c>
      <c r="I3225" s="1565" t="s">
        <v>10405</v>
      </c>
      <c r="J3225" s="1566">
        <v>0</v>
      </c>
      <c r="K3225" s="1554"/>
    </row>
    <row r="3226" spans="1:11" s="793" customFormat="1" ht="28.5" customHeight="1" x14ac:dyDescent="0.25">
      <c r="A3226" s="1565" t="s">
        <v>10471</v>
      </c>
      <c r="B3226" s="1566" t="s">
        <v>10472</v>
      </c>
      <c r="C3226" s="1565" t="s">
        <v>1138</v>
      </c>
      <c r="D3226" s="1565">
        <v>1019.03</v>
      </c>
      <c r="E3226" s="1565">
        <v>4437.8599999999997</v>
      </c>
      <c r="F3226" s="1565" t="s">
        <v>51</v>
      </c>
      <c r="G3226" s="1565">
        <v>3343.28</v>
      </c>
      <c r="H3226" s="1565">
        <v>14559.91</v>
      </c>
      <c r="I3226" s="1565" t="s">
        <v>10405</v>
      </c>
      <c r="J3226" s="1566">
        <v>0</v>
      </c>
      <c r="K3226" s="1554"/>
    </row>
    <row r="3227" spans="1:11" s="793" customFormat="1" ht="28.5" customHeight="1" x14ac:dyDescent="0.25">
      <c r="A3227" s="1565" t="s">
        <v>10473</v>
      </c>
      <c r="B3227" s="1566" t="s">
        <v>10474</v>
      </c>
      <c r="C3227" s="1565" t="s">
        <v>1138</v>
      </c>
      <c r="D3227" s="1565">
        <v>1193.95</v>
      </c>
      <c r="E3227" s="1565">
        <v>5226.42</v>
      </c>
      <c r="F3227" s="1565" t="s">
        <v>51</v>
      </c>
      <c r="G3227" s="1565">
        <v>3917.18</v>
      </c>
      <c r="H3227" s="1565">
        <v>17147.04</v>
      </c>
      <c r="I3227" s="1565" t="s">
        <v>10405</v>
      </c>
      <c r="J3227" s="1566">
        <v>0</v>
      </c>
      <c r="K3227" s="1554"/>
    </row>
    <row r="3228" spans="1:11" s="793" customFormat="1" ht="28.5" customHeight="1" x14ac:dyDescent="0.25">
      <c r="A3228" s="1565" t="s">
        <v>10475</v>
      </c>
      <c r="B3228" s="1566" t="s">
        <v>10476</v>
      </c>
      <c r="C3228" s="1565" t="s">
        <v>1138</v>
      </c>
      <c r="D3228" s="1565">
        <v>1353.94</v>
      </c>
      <c r="E3228" s="1565">
        <v>5912.37</v>
      </c>
      <c r="F3228" s="1565" t="s">
        <v>51</v>
      </c>
      <c r="G3228" s="1565">
        <v>4442.05</v>
      </c>
      <c r="H3228" s="1565">
        <v>19397.560000000001</v>
      </c>
      <c r="I3228" s="1565" t="s">
        <v>10405</v>
      </c>
      <c r="J3228" s="1566">
        <v>0</v>
      </c>
      <c r="K3228" s="1554"/>
    </row>
    <row r="3229" spans="1:11" s="793" customFormat="1" ht="28.5" customHeight="1" x14ac:dyDescent="0.25">
      <c r="A3229" s="1565" t="s">
        <v>10477</v>
      </c>
      <c r="B3229" s="1566" t="s">
        <v>10478</v>
      </c>
      <c r="C3229" s="1565" t="s">
        <v>1138</v>
      </c>
      <c r="D3229" s="1565">
        <v>1568.08</v>
      </c>
      <c r="E3229" s="1565">
        <v>6827.81</v>
      </c>
      <c r="F3229" s="1565" t="s">
        <v>51</v>
      </c>
      <c r="G3229" s="1565">
        <v>5144.6099999999997</v>
      </c>
      <c r="H3229" s="1565">
        <v>22400.959999999999</v>
      </c>
      <c r="I3229" s="1565" t="s">
        <v>10405</v>
      </c>
      <c r="J3229" s="1566">
        <v>0</v>
      </c>
      <c r="K3229" s="1554"/>
    </row>
    <row r="3230" spans="1:11" s="793" customFormat="1" ht="28.5" customHeight="1" x14ac:dyDescent="0.25">
      <c r="A3230" s="1565" t="s">
        <v>10479</v>
      </c>
      <c r="B3230" s="1566" t="s">
        <v>10480</v>
      </c>
      <c r="C3230" s="1565" t="s">
        <v>1138</v>
      </c>
      <c r="D3230" s="1565">
        <v>1874.35</v>
      </c>
      <c r="E3230" s="1565">
        <v>8186.03</v>
      </c>
      <c r="F3230" s="1565" t="s">
        <v>51</v>
      </c>
      <c r="G3230" s="1565">
        <v>6149.44</v>
      </c>
      <c r="H3230" s="1565">
        <v>26857.05</v>
      </c>
      <c r="I3230" s="1565" t="s">
        <v>10405</v>
      </c>
      <c r="J3230" s="1566">
        <v>0</v>
      </c>
      <c r="K3230" s="1554"/>
    </row>
    <row r="3231" spans="1:11" s="793" customFormat="1" ht="28.5" customHeight="1" x14ac:dyDescent="0.25">
      <c r="A3231" s="1565" t="s">
        <v>5385</v>
      </c>
      <c r="B3231" s="1566" t="s">
        <v>10481</v>
      </c>
      <c r="C3231" s="1565" t="s">
        <v>1138</v>
      </c>
      <c r="D3231" s="1565">
        <v>628.72</v>
      </c>
      <c r="E3231" s="1565">
        <v>2745.77</v>
      </c>
      <c r="F3231" s="1565" t="s">
        <v>51</v>
      </c>
      <c r="G3231" s="1565">
        <v>2062.75</v>
      </c>
      <c r="H3231" s="1565">
        <v>9008.42</v>
      </c>
      <c r="I3231" s="1565" t="s">
        <v>10405</v>
      </c>
      <c r="J3231" s="1566">
        <v>0</v>
      </c>
      <c r="K3231" s="1554"/>
    </row>
    <row r="3232" spans="1:11" s="793" customFormat="1" ht="28.5" customHeight="1" x14ac:dyDescent="0.25">
      <c r="A3232" s="1565" t="s">
        <v>5387</v>
      </c>
      <c r="B3232" s="1566" t="s">
        <v>10482</v>
      </c>
      <c r="C3232" s="1565" t="s">
        <v>1138</v>
      </c>
      <c r="D3232" s="1565">
        <v>870.26</v>
      </c>
      <c r="E3232" s="1565">
        <v>3793.79</v>
      </c>
      <c r="F3232" s="1565" t="s">
        <v>51</v>
      </c>
      <c r="G3232" s="1565">
        <v>2855.17</v>
      </c>
      <c r="H3232" s="1565">
        <v>12446.81</v>
      </c>
      <c r="I3232" s="1565" t="s">
        <v>10405</v>
      </c>
      <c r="J3232" s="1566">
        <v>0</v>
      </c>
      <c r="K3232" s="1554"/>
    </row>
    <row r="3233" spans="1:11" s="793" customFormat="1" ht="28.5" customHeight="1" x14ac:dyDescent="0.25">
      <c r="A3233" s="1565" t="s">
        <v>10483</v>
      </c>
      <c r="B3233" s="1566" t="s">
        <v>10484</v>
      </c>
      <c r="C3233" s="1565" t="s">
        <v>1138</v>
      </c>
      <c r="D3233" s="1565">
        <v>959.9</v>
      </c>
      <c r="E3233" s="1565">
        <v>4185.87</v>
      </c>
      <c r="F3233" s="1565" t="s">
        <v>51</v>
      </c>
      <c r="G3233" s="1565">
        <v>3149.26</v>
      </c>
      <c r="H3233" s="1565">
        <v>13733.16</v>
      </c>
      <c r="I3233" s="1565" t="s">
        <v>10405</v>
      </c>
      <c r="J3233" s="1566">
        <v>0</v>
      </c>
      <c r="K3233" s="1554"/>
    </row>
    <row r="3234" spans="1:11" s="793" customFormat="1" ht="28.5" customHeight="1" x14ac:dyDescent="0.25">
      <c r="A3234" s="1565" t="s">
        <v>10485</v>
      </c>
      <c r="B3234" s="1566" t="s">
        <v>10486</v>
      </c>
      <c r="C3234" s="1565" t="s">
        <v>1138</v>
      </c>
      <c r="D3234" s="1565">
        <v>1172.17</v>
      </c>
      <c r="E3234" s="1565">
        <v>5103.82</v>
      </c>
      <c r="F3234" s="1565" t="s">
        <v>51</v>
      </c>
      <c r="G3234" s="1565">
        <v>3845.69</v>
      </c>
      <c r="H3234" s="1565">
        <v>16744.82</v>
      </c>
      <c r="I3234" s="1565" t="s">
        <v>10405</v>
      </c>
      <c r="J3234" s="1566">
        <v>0</v>
      </c>
      <c r="K3234" s="1554"/>
    </row>
    <row r="3235" spans="1:11" s="793" customFormat="1" ht="28.5" customHeight="1" x14ac:dyDescent="0.25">
      <c r="A3235" s="1565" t="s">
        <v>10487</v>
      </c>
      <c r="B3235" s="1566" t="s">
        <v>10488</v>
      </c>
      <c r="C3235" s="1565" t="s">
        <v>1138</v>
      </c>
      <c r="D3235" s="1565">
        <v>1379.46</v>
      </c>
      <c r="E3235" s="1565">
        <v>6016.8</v>
      </c>
      <c r="F3235" s="1565" t="s">
        <v>51</v>
      </c>
      <c r="G3235" s="1565">
        <v>4525.79</v>
      </c>
      <c r="H3235" s="1565">
        <v>19740.150000000001</v>
      </c>
      <c r="I3235" s="1565" t="s">
        <v>10405</v>
      </c>
      <c r="J3235" s="1566">
        <v>0</v>
      </c>
      <c r="K3235" s="1554"/>
    </row>
    <row r="3236" spans="1:11" s="793" customFormat="1" ht="28.5" customHeight="1" x14ac:dyDescent="0.25">
      <c r="A3236" s="1565" t="s">
        <v>10489</v>
      </c>
      <c r="B3236" s="1566" t="s">
        <v>10490</v>
      </c>
      <c r="C3236" s="1565" t="s">
        <v>1138</v>
      </c>
      <c r="D3236" s="1565">
        <v>1558.74</v>
      </c>
      <c r="E3236" s="1565">
        <v>6800.94</v>
      </c>
      <c r="F3236" s="1565" t="s">
        <v>51</v>
      </c>
      <c r="G3236" s="1565">
        <v>5113.9799999999996</v>
      </c>
      <c r="H3236" s="1565">
        <v>22312.799999999999</v>
      </c>
      <c r="I3236" s="1565" t="s">
        <v>10405</v>
      </c>
      <c r="J3236" s="1566">
        <v>0</v>
      </c>
      <c r="K3236" s="1554"/>
    </row>
    <row r="3237" spans="1:11" s="793" customFormat="1" ht="28.5" customHeight="1" x14ac:dyDescent="0.25">
      <c r="A3237" s="1565" t="s">
        <v>10491</v>
      </c>
      <c r="B3237" s="1566" t="s">
        <v>10492</v>
      </c>
      <c r="C3237" s="1565" t="s">
        <v>1138</v>
      </c>
      <c r="D3237" s="1565">
        <v>1649.63</v>
      </c>
      <c r="E3237" s="1565">
        <v>7203.15</v>
      </c>
      <c r="F3237" s="1565" t="s">
        <v>51</v>
      </c>
      <c r="G3237" s="1565">
        <v>5412.16</v>
      </c>
      <c r="H3237" s="1565">
        <v>23632.37</v>
      </c>
      <c r="I3237" s="1565" t="s">
        <v>10405</v>
      </c>
      <c r="J3237" s="1566">
        <v>0</v>
      </c>
      <c r="K3237" s="1554"/>
    </row>
    <row r="3238" spans="1:11" s="793" customFormat="1" ht="28.5" customHeight="1" x14ac:dyDescent="0.25">
      <c r="A3238" s="1565" t="s">
        <v>10493</v>
      </c>
      <c r="B3238" s="1566" t="s">
        <v>10494</v>
      </c>
      <c r="C3238" s="1565" t="s">
        <v>1138</v>
      </c>
      <c r="D3238" s="1565">
        <v>1690.09</v>
      </c>
      <c r="E3238" s="1565">
        <v>7309.95</v>
      </c>
      <c r="F3238" s="1565" t="s">
        <v>51</v>
      </c>
      <c r="G3238" s="1565">
        <v>5544.91</v>
      </c>
      <c r="H3238" s="1565">
        <v>23982.77</v>
      </c>
      <c r="I3238" s="1565" t="s">
        <v>10405</v>
      </c>
      <c r="J3238" s="1566">
        <v>0</v>
      </c>
      <c r="K3238" s="1554"/>
    </row>
    <row r="3239" spans="1:11" s="793" customFormat="1" ht="28.5" customHeight="1" x14ac:dyDescent="0.25">
      <c r="A3239" s="1565" t="s">
        <v>10495</v>
      </c>
      <c r="B3239" s="1566" t="s">
        <v>10496</v>
      </c>
      <c r="C3239" s="1565" t="s">
        <v>1138</v>
      </c>
      <c r="D3239" s="1565">
        <v>727.39</v>
      </c>
      <c r="E3239" s="1565">
        <v>3162</v>
      </c>
      <c r="F3239" s="1565" t="s">
        <v>51</v>
      </c>
      <c r="G3239" s="1565">
        <v>2386.4499999999998</v>
      </c>
      <c r="H3239" s="1565">
        <v>10374</v>
      </c>
      <c r="I3239" s="1565" t="s">
        <v>10405</v>
      </c>
      <c r="J3239" s="1566">
        <v>0</v>
      </c>
      <c r="K3239" s="1554"/>
    </row>
    <row r="3240" spans="1:11" s="793" customFormat="1" ht="28.5" customHeight="1" x14ac:dyDescent="0.25">
      <c r="A3240" s="1565" t="s">
        <v>10497</v>
      </c>
      <c r="B3240" s="1566" t="s">
        <v>10498</v>
      </c>
      <c r="C3240" s="1565" t="s">
        <v>1138</v>
      </c>
      <c r="D3240" s="1565">
        <v>999.11</v>
      </c>
      <c r="E3240" s="1565">
        <v>4361.18</v>
      </c>
      <c r="F3240" s="1565" t="s">
        <v>51</v>
      </c>
      <c r="G3240" s="1565">
        <v>3277.93</v>
      </c>
      <c r="H3240" s="1565">
        <v>14308.32</v>
      </c>
      <c r="I3240" s="1565" t="s">
        <v>10405</v>
      </c>
      <c r="J3240" s="1566">
        <v>0</v>
      </c>
      <c r="K3240" s="1554"/>
    </row>
    <row r="3241" spans="1:11" s="793" customFormat="1" ht="28.5" customHeight="1" x14ac:dyDescent="0.25">
      <c r="A3241" s="1565" t="s">
        <v>10499</v>
      </c>
      <c r="B3241" s="1566" t="s">
        <v>10500</v>
      </c>
      <c r="C3241" s="1565" t="s">
        <v>1138</v>
      </c>
      <c r="D3241" s="1565">
        <v>1108.05</v>
      </c>
      <c r="E3241" s="1565">
        <v>4817.92</v>
      </c>
      <c r="F3241" s="1565" t="s">
        <v>51</v>
      </c>
      <c r="G3241" s="1565">
        <v>3635.33</v>
      </c>
      <c r="H3241" s="1565">
        <v>15806.82</v>
      </c>
      <c r="I3241" s="1565" t="s">
        <v>10405</v>
      </c>
      <c r="J3241" s="1566">
        <v>0</v>
      </c>
      <c r="K3241" s="1554"/>
    </row>
    <row r="3242" spans="1:11" s="793" customFormat="1" ht="28.5" customHeight="1" x14ac:dyDescent="0.25">
      <c r="A3242" s="1565" t="s">
        <v>10501</v>
      </c>
      <c r="B3242" s="1566" t="s">
        <v>10502</v>
      </c>
      <c r="C3242" s="1565" t="s">
        <v>1138</v>
      </c>
      <c r="D3242" s="1565">
        <v>1343.35</v>
      </c>
      <c r="E3242" s="1565">
        <v>5864.76</v>
      </c>
      <c r="F3242" s="1565" t="s">
        <v>51</v>
      </c>
      <c r="G3242" s="1565">
        <v>4407.33</v>
      </c>
      <c r="H3242" s="1565">
        <v>19241.34</v>
      </c>
      <c r="I3242" s="1565" t="s">
        <v>10405</v>
      </c>
      <c r="J3242" s="1566">
        <v>0</v>
      </c>
      <c r="K3242" s="1554"/>
    </row>
    <row r="3243" spans="1:11" s="793" customFormat="1" ht="28.5" customHeight="1" x14ac:dyDescent="0.25">
      <c r="A3243" s="1565" t="s">
        <v>10503</v>
      </c>
      <c r="B3243" s="1566" t="s">
        <v>10504</v>
      </c>
      <c r="C3243" s="1565" t="s">
        <v>1138</v>
      </c>
      <c r="D3243" s="1565">
        <v>1581.15</v>
      </c>
      <c r="E3243" s="1565">
        <v>6914.09</v>
      </c>
      <c r="F3243" s="1565" t="s">
        <v>51</v>
      </c>
      <c r="G3243" s="1565">
        <v>5187.5</v>
      </c>
      <c r="H3243" s="1565">
        <v>22684.02</v>
      </c>
      <c r="I3243" s="1565" t="s">
        <v>10405</v>
      </c>
      <c r="J3243" s="1566">
        <v>0</v>
      </c>
      <c r="K3243" s="1554"/>
    </row>
    <row r="3244" spans="1:11" s="793" customFormat="1" ht="28.5" customHeight="1" x14ac:dyDescent="0.25">
      <c r="A3244" s="1565" t="s">
        <v>10505</v>
      </c>
      <c r="B3244" s="1566" t="s">
        <v>10506</v>
      </c>
      <c r="C3244" s="1565" t="s">
        <v>1138</v>
      </c>
      <c r="D3244" s="1565">
        <v>1792.8</v>
      </c>
      <c r="E3244" s="1565">
        <v>7821.34</v>
      </c>
      <c r="F3244" s="1565" t="s">
        <v>51</v>
      </c>
      <c r="G3244" s="1565">
        <v>5881.89</v>
      </c>
      <c r="H3244" s="1565">
        <v>25660.560000000001</v>
      </c>
      <c r="I3244" s="1565" t="s">
        <v>10405</v>
      </c>
      <c r="J3244" s="1566">
        <v>0</v>
      </c>
      <c r="K3244" s="1554"/>
    </row>
    <row r="3245" spans="1:11" s="793" customFormat="1" ht="28.5" customHeight="1" x14ac:dyDescent="0.25">
      <c r="A3245" s="1565" t="s">
        <v>10507</v>
      </c>
      <c r="B3245" s="1566" t="s">
        <v>10508</v>
      </c>
      <c r="C3245" s="1565" t="s">
        <v>1138</v>
      </c>
      <c r="D3245" s="1565">
        <v>1895.82</v>
      </c>
      <c r="E3245" s="1565">
        <v>8282.3700000000008</v>
      </c>
      <c r="F3245" s="1565" t="s">
        <v>51</v>
      </c>
      <c r="G3245" s="1565">
        <v>6219.9</v>
      </c>
      <c r="H3245" s="1565">
        <v>27173.14</v>
      </c>
      <c r="I3245" s="1565" t="s">
        <v>10405</v>
      </c>
      <c r="J3245" s="1566">
        <v>0</v>
      </c>
      <c r="K3245" s="1554"/>
    </row>
    <row r="3246" spans="1:11" s="793" customFormat="1" ht="28.5" customHeight="1" x14ac:dyDescent="0.25">
      <c r="A3246" s="1565" t="s">
        <v>10509</v>
      </c>
      <c r="B3246" s="1566" t="s">
        <v>10510</v>
      </c>
      <c r="C3246" s="1565" t="s">
        <v>1138</v>
      </c>
      <c r="D3246" s="1565">
        <v>1938.46</v>
      </c>
      <c r="E3246" s="1565">
        <v>8401.2999999999993</v>
      </c>
      <c r="F3246" s="1565" t="s">
        <v>51</v>
      </c>
      <c r="G3246" s="1565">
        <v>6359.79</v>
      </c>
      <c r="H3246" s="1565">
        <v>27563.34</v>
      </c>
      <c r="I3246" s="1565" t="s">
        <v>10405</v>
      </c>
      <c r="J3246" s="1566">
        <v>0</v>
      </c>
      <c r="K3246" s="1554"/>
    </row>
    <row r="3247" spans="1:11" s="793" customFormat="1" ht="28.5" customHeight="1" x14ac:dyDescent="0.25">
      <c r="A3247" s="1565" t="s">
        <v>10511</v>
      </c>
      <c r="B3247" s="1566" t="s">
        <v>10512</v>
      </c>
      <c r="C3247" s="1565" t="s">
        <v>1138</v>
      </c>
      <c r="D3247" s="1565">
        <v>1148.51</v>
      </c>
      <c r="E3247" s="1565">
        <v>5014.8900000000003</v>
      </c>
      <c r="F3247" s="1565" t="s">
        <v>51</v>
      </c>
      <c r="G3247" s="1565">
        <v>3768.08</v>
      </c>
      <c r="H3247" s="1565">
        <v>16453.04</v>
      </c>
      <c r="I3247" s="1565" t="s">
        <v>10405</v>
      </c>
      <c r="J3247" s="1566">
        <v>0</v>
      </c>
      <c r="K3247" s="1554"/>
    </row>
    <row r="3248" spans="1:11" s="793" customFormat="1" ht="28.5" customHeight="1" x14ac:dyDescent="0.25">
      <c r="A3248" s="1565" t="s">
        <v>10513</v>
      </c>
      <c r="B3248" s="1566" t="s">
        <v>10514</v>
      </c>
      <c r="C3248" s="1565" t="s">
        <v>1138</v>
      </c>
      <c r="D3248" s="1565">
        <v>1278.6099999999999</v>
      </c>
      <c r="E3248" s="1565">
        <v>5544.97</v>
      </c>
      <c r="F3248" s="1565" t="s">
        <v>51</v>
      </c>
      <c r="G3248" s="1565">
        <v>4194.93</v>
      </c>
      <c r="H3248" s="1565">
        <v>18192.150000000001</v>
      </c>
      <c r="I3248" s="1565" t="s">
        <v>10405</v>
      </c>
      <c r="J3248" s="1566">
        <v>0</v>
      </c>
      <c r="K3248" s="1554"/>
    </row>
    <row r="3249" spans="1:11" s="793" customFormat="1" ht="28.5" customHeight="1" x14ac:dyDescent="0.25">
      <c r="A3249" s="1565" t="s">
        <v>10515</v>
      </c>
      <c r="B3249" s="1566" t="s">
        <v>10516</v>
      </c>
      <c r="C3249" s="1565" t="s">
        <v>1138</v>
      </c>
      <c r="D3249" s="1565">
        <v>1540.69</v>
      </c>
      <c r="E3249" s="1565">
        <v>6740.29</v>
      </c>
      <c r="F3249" s="1565" t="s">
        <v>51</v>
      </c>
      <c r="G3249" s="1565">
        <v>5054.75</v>
      </c>
      <c r="H3249" s="1565">
        <v>22113.82</v>
      </c>
      <c r="I3249" s="1565" t="s">
        <v>10405</v>
      </c>
      <c r="J3249" s="1566">
        <v>0</v>
      </c>
      <c r="K3249" s="1554"/>
    </row>
    <row r="3250" spans="1:11" s="793" customFormat="1" ht="28.5" customHeight="1" x14ac:dyDescent="0.25">
      <c r="A3250" s="1565" t="s">
        <v>10517</v>
      </c>
      <c r="B3250" s="1566" t="s">
        <v>10518</v>
      </c>
      <c r="C3250" s="1565" t="s">
        <v>1138</v>
      </c>
      <c r="D3250" s="1565">
        <v>1820.19</v>
      </c>
      <c r="E3250" s="1565">
        <v>7953.06</v>
      </c>
      <c r="F3250" s="1565" t="s">
        <v>51</v>
      </c>
      <c r="G3250" s="1565">
        <v>5971.75</v>
      </c>
      <c r="H3250" s="1565">
        <v>26092.720000000001</v>
      </c>
      <c r="I3250" s="1565" t="s">
        <v>10405</v>
      </c>
      <c r="J3250" s="1566">
        <v>0</v>
      </c>
      <c r="K3250" s="1554"/>
    </row>
    <row r="3251" spans="1:11" s="793" customFormat="1" ht="28.5" customHeight="1" x14ac:dyDescent="0.25">
      <c r="A3251" s="1565" t="s">
        <v>10519</v>
      </c>
      <c r="B3251" s="1566" t="s">
        <v>10520</v>
      </c>
      <c r="C3251" s="1565" t="s">
        <v>1138</v>
      </c>
      <c r="D3251" s="1565">
        <v>2054.25</v>
      </c>
      <c r="E3251" s="1565">
        <v>8987.06</v>
      </c>
      <c r="F3251" s="1565" t="s">
        <v>51</v>
      </c>
      <c r="G3251" s="1565">
        <v>6739.67</v>
      </c>
      <c r="H3251" s="1565">
        <v>29485.119999999999</v>
      </c>
      <c r="I3251" s="1565" t="s">
        <v>10405</v>
      </c>
      <c r="J3251" s="1566">
        <v>0</v>
      </c>
      <c r="K3251" s="1554"/>
    </row>
    <row r="3252" spans="1:11" s="793" customFormat="1" ht="28.5" customHeight="1" x14ac:dyDescent="0.25">
      <c r="A3252" s="1565" t="s">
        <v>10521</v>
      </c>
      <c r="B3252" s="1566" t="s">
        <v>10522</v>
      </c>
      <c r="C3252" s="1565" t="s">
        <v>1138</v>
      </c>
      <c r="D3252" s="1565">
        <v>2171.9</v>
      </c>
      <c r="E3252" s="1565">
        <v>9516.43</v>
      </c>
      <c r="F3252" s="1565" t="s">
        <v>51</v>
      </c>
      <c r="G3252" s="1565">
        <v>7125.67</v>
      </c>
      <c r="H3252" s="1565">
        <v>31221.89</v>
      </c>
      <c r="I3252" s="1565" t="s">
        <v>10405</v>
      </c>
      <c r="J3252" s="1566">
        <v>0</v>
      </c>
      <c r="K3252" s="1554"/>
    </row>
    <row r="3253" spans="1:11" s="793" customFormat="1" ht="28.5" customHeight="1" x14ac:dyDescent="0.25">
      <c r="A3253" s="1565" t="s">
        <v>10523</v>
      </c>
      <c r="B3253" s="1566" t="s">
        <v>10524</v>
      </c>
      <c r="C3253" s="1565" t="s">
        <v>1138</v>
      </c>
      <c r="D3253" s="1565">
        <v>2204.27</v>
      </c>
      <c r="E3253" s="1565">
        <v>9636.5400000000009</v>
      </c>
      <c r="F3253" s="1565" t="s">
        <v>51</v>
      </c>
      <c r="G3253" s="1565">
        <v>7231.86</v>
      </c>
      <c r="H3253" s="1565">
        <v>31615.94</v>
      </c>
      <c r="I3253" s="1565" t="s">
        <v>10405</v>
      </c>
      <c r="J3253" s="1566">
        <v>0</v>
      </c>
      <c r="K3253" s="1554"/>
    </row>
    <row r="3254" spans="1:11" s="793" customFormat="1" ht="28.5" customHeight="1" x14ac:dyDescent="0.25">
      <c r="A3254" s="1565" t="s">
        <v>10525</v>
      </c>
      <c r="B3254" s="1566" t="s">
        <v>10526</v>
      </c>
      <c r="C3254" s="1565" t="s">
        <v>1138</v>
      </c>
      <c r="D3254" s="1565">
        <v>1328.42</v>
      </c>
      <c r="E3254" s="1565">
        <v>5774.74</v>
      </c>
      <c r="F3254" s="1565" t="s">
        <v>51</v>
      </c>
      <c r="G3254" s="1565">
        <v>4358.32</v>
      </c>
      <c r="H3254" s="1565">
        <v>18946.009999999998</v>
      </c>
      <c r="I3254" s="1565" t="s">
        <v>10405</v>
      </c>
      <c r="J3254" s="1566">
        <v>0</v>
      </c>
      <c r="K3254" s="1554"/>
    </row>
    <row r="3255" spans="1:11" s="793" customFormat="1" ht="28.5" customHeight="1" x14ac:dyDescent="0.25">
      <c r="A3255" s="1565" t="s">
        <v>10527</v>
      </c>
      <c r="B3255" s="1566" t="s">
        <v>10528</v>
      </c>
      <c r="C3255" s="1565" t="s">
        <v>1138</v>
      </c>
      <c r="D3255" s="1565">
        <v>1465.36</v>
      </c>
      <c r="E3255" s="1565">
        <v>6371.67</v>
      </c>
      <c r="F3255" s="1565" t="s">
        <v>51</v>
      </c>
      <c r="G3255" s="1565">
        <v>4807.63</v>
      </c>
      <c r="H3255" s="1565">
        <v>20904.43</v>
      </c>
      <c r="I3255" s="1565" t="s">
        <v>10405</v>
      </c>
      <c r="J3255" s="1566">
        <v>0</v>
      </c>
      <c r="K3255" s="1554"/>
    </row>
    <row r="3256" spans="1:11" s="793" customFormat="1" ht="28.5" customHeight="1" x14ac:dyDescent="0.25">
      <c r="A3256" s="1565" t="s">
        <v>10529</v>
      </c>
      <c r="B3256" s="1566" t="s">
        <v>10530</v>
      </c>
      <c r="C3256" s="1565" t="s">
        <v>1138</v>
      </c>
      <c r="D3256" s="1565">
        <v>1783.46</v>
      </c>
      <c r="E3256" s="1565">
        <v>7763.01</v>
      </c>
      <c r="F3256" s="1565" t="s">
        <v>51</v>
      </c>
      <c r="G3256" s="1565">
        <v>5851.26</v>
      </c>
      <c r="H3256" s="1565">
        <v>25469.200000000001</v>
      </c>
      <c r="I3256" s="1565" t="s">
        <v>10405</v>
      </c>
      <c r="J3256" s="1566">
        <v>0</v>
      </c>
      <c r="K3256" s="1554"/>
    </row>
    <row r="3257" spans="1:11" s="793" customFormat="1" ht="28.5" customHeight="1" x14ac:dyDescent="0.25">
      <c r="A3257" s="1565" t="s">
        <v>10531</v>
      </c>
      <c r="B3257" s="1566" t="s">
        <v>10532</v>
      </c>
      <c r="C3257" s="1565" t="s">
        <v>1138</v>
      </c>
      <c r="D3257" s="1565">
        <v>2103.4299999999998</v>
      </c>
      <c r="E3257" s="1565">
        <v>9156.24</v>
      </c>
      <c r="F3257" s="1565" t="s">
        <v>51</v>
      </c>
      <c r="G3257" s="1565">
        <v>6901.01</v>
      </c>
      <c r="H3257" s="1565">
        <v>30040.14</v>
      </c>
      <c r="I3257" s="1565" t="s">
        <v>10405</v>
      </c>
      <c r="J3257" s="1566">
        <v>0</v>
      </c>
      <c r="K3257" s="1554"/>
    </row>
    <row r="3258" spans="1:11" s="793" customFormat="1" ht="28.5" customHeight="1" x14ac:dyDescent="0.25">
      <c r="A3258" s="1565" t="s">
        <v>10533</v>
      </c>
      <c r="B3258" s="1566" t="s">
        <v>10534</v>
      </c>
      <c r="C3258" s="1565" t="s">
        <v>1138</v>
      </c>
      <c r="D3258" s="1565">
        <v>2367.37</v>
      </c>
      <c r="E3258" s="1565">
        <v>10340.1</v>
      </c>
      <c r="F3258" s="1565" t="s">
        <v>51</v>
      </c>
      <c r="G3258" s="1565">
        <v>7766.96</v>
      </c>
      <c r="H3258" s="1565">
        <v>33924.21</v>
      </c>
      <c r="I3258" s="1565" t="s">
        <v>10405</v>
      </c>
      <c r="J3258" s="1566">
        <v>0</v>
      </c>
      <c r="K3258" s="1554"/>
    </row>
    <row r="3259" spans="1:11" s="793" customFormat="1" ht="28.5" customHeight="1" x14ac:dyDescent="0.25">
      <c r="A3259" s="1565" t="s">
        <v>10535</v>
      </c>
      <c r="B3259" s="1566" t="s">
        <v>10536</v>
      </c>
      <c r="C3259" s="1565" t="s">
        <v>1138</v>
      </c>
      <c r="D3259" s="1565">
        <v>2510.54</v>
      </c>
      <c r="E3259" s="1565">
        <v>10956.76</v>
      </c>
      <c r="F3259" s="1565" t="s">
        <v>51</v>
      </c>
      <c r="G3259" s="1565">
        <v>8236.69</v>
      </c>
      <c r="H3259" s="1565">
        <v>35947.379999999997</v>
      </c>
      <c r="I3259" s="1565" t="s">
        <v>10405</v>
      </c>
      <c r="J3259" s="1566">
        <v>0</v>
      </c>
      <c r="K3259" s="1554"/>
    </row>
    <row r="3260" spans="1:11" s="793" customFormat="1" ht="28.5" customHeight="1" x14ac:dyDescent="0.25">
      <c r="A3260" s="1565" t="s">
        <v>10537</v>
      </c>
      <c r="B3260" s="1566" t="s">
        <v>10538</v>
      </c>
      <c r="C3260" s="1565" t="s">
        <v>1138</v>
      </c>
      <c r="D3260" s="1565">
        <v>2542.91</v>
      </c>
      <c r="E3260" s="1565">
        <v>11090.02</v>
      </c>
      <c r="F3260" s="1565" t="s">
        <v>51</v>
      </c>
      <c r="G3260" s="1565">
        <v>8342.89</v>
      </c>
      <c r="H3260" s="1565">
        <v>36384.58</v>
      </c>
      <c r="I3260" s="1565" t="s">
        <v>10405</v>
      </c>
      <c r="J3260" s="1566">
        <v>0</v>
      </c>
      <c r="K3260" s="1554"/>
    </row>
    <row r="3261" spans="1:11" s="793" customFormat="1" ht="28.5" customHeight="1" x14ac:dyDescent="0.25">
      <c r="A3261" s="1565" t="s">
        <v>10539</v>
      </c>
      <c r="B3261" s="1566" t="s">
        <v>10540</v>
      </c>
      <c r="C3261" s="1565" t="s">
        <v>3346</v>
      </c>
      <c r="D3261" s="1565">
        <v>1200.18</v>
      </c>
      <c r="E3261" s="1565">
        <v>20265.349999999999</v>
      </c>
      <c r="F3261" s="1565" t="s">
        <v>3346</v>
      </c>
      <c r="G3261" s="1565">
        <v>1200.18</v>
      </c>
      <c r="H3261" s="1565">
        <v>20265.349999999999</v>
      </c>
      <c r="I3261" s="1565" t="s">
        <v>10541</v>
      </c>
      <c r="J3261" s="1566">
        <v>0</v>
      </c>
      <c r="K3261" s="1554"/>
    </row>
    <row r="3262" spans="1:11" s="793" customFormat="1" ht="28.5" customHeight="1" x14ac:dyDescent="0.25">
      <c r="A3262" s="1565" t="s">
        <v>5397</v>
      </c>
      <c r="B3262" s="1566" t="s">
        <v>10542</v>
      </c>
      <c r="C3262" s="1565" t="s">
        <v>5401</v>
      </c>
      <c r="D3262" s="1565">
        <v>0</v>
      </c>
      <c r="E3262" s="1565">
        <v>1482.3</v>
      </c>
      <c r="F3262" s="1565" t="s">
        <v>5401</v>
      </c>
      <c r="G3262" s="1565">
        <v>0</v>
      </c>
      <c r="H3262" s="1565">
        <v>1482.3</v>
      </c>
      <c r="I3262" s="1565" t="s">
        <v>10541</v>
      </c>
      <c r="J3262" s="1566">
        <v>0</v>
      </c>
      <c r="K3262" s="1554"/>
    </row>
    <row r="3263" spans="1:11" s="793" customFormat="1" ht="28.5" customHeight="1" x14ac:dyDescent="0.25">
      <c r="A3263" s="1565" t="s">
        <v>10543</v>
      </c>
      <c r="B3263" s="1566" t="s">
        <v>10544</v>
      </c>
      <c r="C3263" s="1565" t="s">
        <v>1138</v>
      </c>
      <c r="D3263" s="1565">
        <v>44</v>
      </c>
      <c r="E3263" s="1565">
        <v>5560.47</v>
      </c>
      <c r="F3263" s="1565" t="s">
        <v>51</v>
      </c>
      <c r="G3263" s="1565">
        <v>144.35</v>
      </c>
      <c r="H3263" s="1565">
        <v>18243.03</v>
      </c>
      <c r="I3263" s="1565" t="s">
        <v>10545</v>
      </c>
      <c r="J3263" s="1566">
        <v>0</v>
      </c>
      <c r="K3263" s="1554"/>
    </row>
    <row r="3264" spans="1:11" s="793" customFormat="1" ht="28.5" customHeight="1" x14ac:dyDescent="0.25">
      <c r="A3264" s="1565" t="s">
        <v>10546</v>
      </c>
      <c r="B3264" s="1566" t="s">
        <v>10547</v>
      </c>
      <c r="C3264" s="1565" t="s">
        <v>1138</v>
      </c>
      <c r="D3264" s="1565">
        <v>66.14</v>
      </c>
      <c r="E3264" s="1565">
        <v>6271.9</v>
      </c>
      <c r="F3264" s="1565" t="s">
        <v>51</v>
      </c>
      <c r="G3264" s="1565">
        <v>217</v>
      </c>
      <c r="H3264" s="1565">
        <v>20577.11</v>
      </c>
      <c r="I3264" s="1565" t="s">
        <v>10545</v>
      </c>
      <c r="J3264" s="1566">
        <v>0</v>
      </c>
      <c r="K3264" s="1554"/>
    </row>
    <row r="3265" spans="1:11" s="793" customFormat="1" ht="28.5" customHeight="1" x14ac:dyDescent="0.25">
      <c r="A3265" s="1565" t="s">
        <v>10548</v>
      </c>
      <c r="B3265" s="1566" t="s">
        <v>10549</v>
      </c>
      <c r="C3265" s="1565" t="s">
        <v>1138</v>
      </c>
      <c r="D3265" s="1565">
        <v>75.58</v>
      </c>
      <c r="E3265" s="1565">
        <v>9039.33</v>
      </c>
      <c r="F3265" s="1565" t="s">
        <v>51</v>
      </c>
      <c r="G3265" s="1565">
        <v>247.98</v>
      </c>
      <c r="H3265" s="1565">
        <v>29656.59</v>
      </c>
      <c r="I3265" s="1565" t="s">
        <v>10545</v>
      </c>
      <c r="J3265" s="1566">
        <v>0</v>
      </c>
      <c r="K3265" s="1554"/>
    </row>
    <row r="3266" spans="1:11" s="793" customFormat="1" ht="28.5" customHeight="1" x14ac:dyDescent="0.25">
      <c r="A3266" s="1565" t="s">
        <v>10550</v>
      </c>
      <c r="B3266" s="1566" t="s">
        <v>10551</v>
      </c>
      <c r="C3266" s="1565" t="s">
        <v>1138</v>
      </c>
      <c r="D3266" s="1565">
        <v>75.58</v>
      </c>
      <c r="E3266" s="1565">
        <v>9695.43</v>
      </c>
      <c r="F3266" s="1565" t="s">
        <v>51</v>
      </c>
      <c r="G3266" s="1565">
        <v>247.98</v>
      </c>
      <c r="H3266" s="1565">
        <v>31809.15</v>
      </c>
      <c r="I3266" s="1565" t="s">
        <v>10545</v>
      </c>
      <c r="J3266" s="1566">
        <v>0</v>
      </c>
      <c r="K3266" s="1554"/>
    </row>
    <row r="3267" spans="1:11" s="793" customFormat="1" ht="28.5" customHeight="1" x14ac:dyDescent="0.25">
      <c r="A3267" s="1565" t="s">
        <v>10552</v>
      </c>
      <c r="B3267" s="1566" t="s">
        <v>10553</v>
      </c>
      <c r="C3267" s="1565" t="s">
        <v>1138</v>
      </c>
      <c r="D3267" s="1565">
        <v>75.58</v>
      </c>
      <c r="E3267" s="1565">
        <v>16625.259999999998</v>
      </c>
      <c r="F3267" s="1565" t="s">
        <v>51</v>
      </c>
      <c r="G3267" s="1565">
        <v>247.98</v>
      </c>
      <c r="H3267" s="1565">
        <v>54544.82</v>
      </c>
      <c r="I3267" s="1565" t="s">
        <v>10545</v>
      </c>
      <c r="J3267" s="1566">
        <v>0</v>
      </c>
      <c r="K3267" s="1554"/>
    </row>
    <row r="3268" spans="1:11" s="793" customFormat="1" ht="28.5" customHeight="1" x14ac:dyDescent="0.25">
      <c r="A3268" s="1565" t="s">
        <v>5402</v>
      </c>
      <c r="B3268" s="1566" t="s">
        <v>10554</v>
      </c>
      <c r="C3268" s="1565" t="s">
        <v>1138</v>
      </c>
      <c r="D3268" s="1565">
        <v>55.47</v>
      </c>
      <c r="E3268" s="1565">
        <v>5943.05</v>
      </c>
      <c r="F3268" s="1565" t="s">
        <v>51</v>
      </c>
      <c r="G3268" s="1565">
        <v>181.98</v>
      </c>
      <c r="H3268" s="1565">
        <v>19498.189999999999</v>
      </c>
      <c r="I3268" s="1565" t="s">
        <v>10545</v>
      </c>
      <c r="J3268" s="1566">
        <v>0</v>
      </c>
      <c r="K3268" s="1554"/>
    </row>
    <row r="3269" spans="1:11" s="793" customFormat="1" ht="28.5" customHeight="1" x14ac:dyDescent="0.25">
      <c r="A3269" s="1565" t="s">
        <v>5404</v>
      </c>
      <c r="B3269" s="1566" t="s">
        <v>10555</v>
      </c>
      <c r="C3269" s="1565" t="s">
        <v>1138</v>
      </c>
      <c r="D3269" s="1565">
        <v>83.42</v>
      </c>
      <c r="E3269" s="1565">
        <v>7388.17</v>
      </c>
      <c r="F3269" s="1565" t="s">
        <v>51</v>
      </c>
      <c r="G3269" s="1565">
        <v>273.67</v>
      </c>
      <c r="H3269" s="1565">
        <v>24239.4</v>
      </c>
      <c r="I3269" s="1565" t="s">
        <v>10545</v>
      </c>
      <c r="J3269" s="1566">
        <v>0</v>
      </c>
      <c r="K3269" s="1554"/>
    </row>
    <row r="3270" spans="1:11" s="793" customFormat="1" ht="28.5" customHeight="1" x14ac:dyDescent="0.25">
      <c r="A3270" s="1565" t="s">
        <v>5406</v>
      </c>
      <c r="B3270" s="1566" t="s">
        <v>10556</v>
      </c>
      <c r="C3270" s="1565" t="s">
        <v>1138</v>
      </c>
      <c r="D3270" s="1565">
        <v>95.35</v>
      </c>
      <c r="E3270" s="1565">
        <v>8559.0400000000009</v>
      </c>
      <c r="F3270" s="1565" t="s">
        <v>51</v>
      </c>
      <c r="G3270" s="1565">
        <v>312.81</v>
      </c>
      <c r="H3270" s="1565">
        <v>28080.83</v>
      </c>
      <c r="I3270" s="1565" t="s">
        <v>10545</v>
      </c>
      <c r="J3270" s="1566">
        <v>0</v>
      </c>
      <c r="K3270" s="1554"/>
    </row>
    <row r="3271" spans="1:11" s="793" customFormat="1" ht="28.5" customHeight="1" x14ac:dyDescent="0.25">
      <c r="A3271" s="1565" t="s">
        <v>5408</v>
      </c>
      <c r="B3271" s="1566" t="s">
        <v>10557</v>
      </c>
      <c r="C3271" s="1565" t="s">
        <v>1138</v>
      </c>
      <c r="D3271" s="1565">
        <v>95.35</v>
      </c>
      <c r="E3271" s="1565">
        <v>9936.85</v>
      </c>
      <c r="F3271" s="1565" t="s">
        <v>51</v>
      </c>
      <c r="G3271" s="1565">
        <v>312.81</v>
      </c>
      <c r="H3271" s="1565">
        <v>32601.21</v>
      </c>
      <c r="I3271" s="1565" t="s">
        <v>10545</v>
      </c>
      <c r="J3271" s="1566">
        <v>0</v>
      </c>
      <c r="K3271" s="1554"/>
    </row>
    <row r="3272" spans="1:11" s="793" customFormat="1" ht="28.5" customHeight="1" x14ac:dyDescent="0.25">
      <c r="A3272" s="1565" t="s">
        <v>5410</v>
      </c>
      <c r="B3272" s="1566" t="s">
        <v>10558</v>
      </c>
      <c r="C3272" s="1565" t="s">
        <v>1138</v>
      </c>
      <c r="D3272" s="1565">
        <v>95.35</v>
      </c>
      <c r="E3272" s="1565">
        <v>12124.02</v>
      </c>
      <c r="F3272" s="1565" t="s">
        <v>51</v>
      </c>
      <c r="G3272" s="1565">
        <v>312.81</v>
      </c>
      <c r="H3272" s="1565">
        <v>39776.97</v>
      </c>
      <c r="I3272" s="1565" t="s">
        <v>10545</v>
      </c>
      <c r="J3272" s="1566">
        <v>0</v>
      </c>
      <c r="K3272" s="1554"/>
    </row>
    <row r="3273" spans="1:11" s="793" customFormat="1" ht="28.5" customHeight="1" x14ac:dyDescent="0.25">
      <c r="A3273" s="1565" t="s">
        <v>5412</v>
      </c>
      <c r="B3273" s="1566" t="s">
        <v>10559</v>
      </c>
      <c r="C3273" s="1565" t="s">
        <v>6</v>
      </c>
      <c r="D3273" s="1565">
        <v>5637.36</v>
      </c>
      <c r="E3273" s="1565">
        <v>8451.25</v>
      </c>
      <c r="F3273" s="1565" t="s">
        <v>6</v>
      </c>
      <c r="G3273" s="1565">
        <v>5637.36</v>
      </c>
      <c r="H3273" s="1565">
        <v>8451.25</v>
      </c>
      <c r="I3273" s="1565" t="s">
        <v>10545</v>
      </c>
      <c r="J3273" s="1566">
        <v>0</v>
      </c>
      <c r="K3273" s="1554"/>
    </row>
    <row r="3274" spans="1:11" s="793" customFormat="1" ht="28.5" customHeight="1" x14ac:dyDescent="0.25">
      <c r="A3274" s="1565" t="s">
        <v>5414</v>
      </c>
      <c r="B3274" s="1566" t="s">
        <v>10560</v>
      </c>
      <c r="C3274" s="1565" t="s">
        <v>1138</v>
      </c>
      <c r="D3274" s="1565">
        <v>5519.71</v>
      </c>
      <c r="E3274" s="1565">
        <v>9283.99</v>
      </c>
      <c r="F3274" s="1565" t="s">
        <v>51</v>
      </c>
      <c r="G3274" s="1565">
        <v>18109.28</v>
      </c>
      <c r="H3274" s="1565">
        <v>30459.29</v>
      </c>
      <c r="I3274" s="1565" t="s">
        <v>10545</v>
      </c>
      <c r="J3274" s="1566">
        <v>0</v>
      </c>
      <c r="K3274" s="1554"/>
    </row>
    <row r="3275" spans="1:11" s="793" customFormat="1" ht="28.5" customHeight="1" x14ac:dyDescent="0.25">
      <c r="A3275" s="1565" t="s">
        <v>5416</v>
      </c>
      <c r="B3275" s="1566" t="s">
        <v>10561</v>
      </c>
      <c r="C3275" s="1565" t="s">
        <v>1138</v>
      </c>
      <c r="D3275" s="1565">
        <v>5637.36</v>
      </c>
      <c r="E3275" s="1565">
        <v>10269.65</v>
      </c>
      <c r="F3275" s="1565" t="s">
        <v>51</v>
      </c>
      <c r="G3275" s="1565">
        <v>18495.28</v>
      </c>
      <c r="H3275" s="1565">
        <v>33693.08</v>
      </c>
      <c r="I3275" s="1565" t="s">
        <v>10545</v>
      </c>
      <c r="J3275" s="1566">
        <v>0</v>
      </c>
      <c r="K3275" s="1554"/>
    </row>
    <row r="3276" spans="1:11" s="793" customFormat="1" ht="28.5" customHeight="1" x14ac:dyDescent="0.25">
      <c r="A3276" s="1565" t="s">
        <v>5418</v>
      </c>
      <c r="B3276" s="1566" t="s">
        <v>10562</v>
      </c>
      <c r="C3276" s="1565" t="s">
        <v>1138</v>
      </c>
      <c r="D3276" s="1565">
        <v>5637.36</v>
      </c>
      <c r="E3276" s="1565">
        <v>12178.42</v>
      </c>
      <c r="F3276" s="1565" t="s">
        <v>51</v>
      </c>
      <c r="G3276" s="1565">
        <v>18495.28</v>
      </c>
      <c r="H3276" s="1565">
        <v>39955.449999999997</v>
      </c>
      <c r="I3276" s="1565" t="s">
        <v>10545</v>
      </c>
      <c r="J3276" s="1566">
        <v>0</v>
      </c>
      <c r="K3276" s="1554"/>
    </row>
    <row r="3277" spans="1:11" s="793" customFormat="1" ht="28.5" customHeight="1" x14ac:dyDescent="0.25">
      <c r="A3277" s="1565" t="s">
        <v>5420</v>
      </c>
      <c r="B3277" s="1566" t="s">
        <v>10563</v>
      </c>
      <c r="C3277" s="1565" t="s">
        <v>1138</v>
      </c>
      <c r="D3277" s="1565">
        <v>41.88</v>
      </c>
      <c r="E3277" s="1565">
        <v>393.13</v>
      </c>
      <c r="F3277" s="1565" t="s">
        <v>51</v>
      </c>
      <c r="G3277" s="1565">
        <v>137.4</v>
      </c>
      <c r="H3277" s="1565">
        <v>1289.79</v>
      </c>
      <c r="I3277" s="1565" t="s">
        <v>10545</v>
      </c>
      <c r="J3277" s="1566">
        <v>0</v>
      </c>
      <c r="K3277" s="1554"/>
    </row>
    <row r="3278" spans="1:11" s="793" customFormat="1" ht="28.5" customHeight="1" x14ac:dyDescent="0.25">
      <c r="A3278" s="1565" t="s">
        <v>5428</v>
      </c>
      <c r="B3278" s="1566" t="s">
        <v>10564</v>
      </c>
      <c r="C3278" s="1565" t="s">
        <v>1138</v>
      </c>
      <c r="D3278" s="1565">
        <v>41.88</v>
      </c>
      <c r="E3278" s="1565">
        <v>527.54</v>
      </c>
      <c r="F3278" s="1565" t="s">
        <v>51</v>
      </c>
      <c r="G3278" s="1565">
        <v>137.4</v>
      </c>
      <c r="H3278" s="1565">
        <v>1730.77</v>
      </c>
      <c r="I3278" s="1565" t="s">
        <v>10545</v>
      </c>
      <c r="J3278" s="1566">
        <v>0</v>
      </c>
      <c r="K3278" s="1554"/>
    </row>
    <row r="3279" spans="1:11" s="793" customFormat="1" ht="28.5" customHeight="1" x14ac:dyDescent="0.25">
      <c r="A3279" s="1565" t="s">
        <v>5430</v>
      </c>
      <c r="B3279" s="1566" t="s">
        <v>10565</v>
      </c>
      <c r="C3279" s="1565" t="s">
        <v>1138</v>
      </c>
      <c r="D3279" s="1565">
        <v>52.13</v>
      </c>
      <c r="E3279" s="1565">
        <v>793.67</v>
      </c>
      <c r="F3279" s="1565" t="s">
        <v>51</v>
      </c>
      <c r="G3279" s="1565">
        <v>171.04</v>
      </c>
      <c r="H3279" s="1565">
        <v>2603.9</v>
      </c>
      <c r="I3279" s="1565" t="s">
        <v>10545</v>
      </c>
      <c r="J3279" s="1566">
        <v>0</v>
      </c>
      <c r="K3279" s="1554"/>
    </row>
    <row r="3280" spans="1:11" s="793" customFormat="1" ht="28.5" customHeight="1" x14ac:dyDescent="0.25">
      <c r="A3280" s="1565" t="s">
        <v>5432</v>
      </c>
      <c r="B3280" s="1566" t="s">
        <v>10566</v>
      </c>
      <c r="C3280" s="1565" t="s">
        <v>1138</v>
      </c>
      <c r="D3280" s="1565">
        <v>52.13</v>
      </c>
      <c r="E3280" s="1565">
        <v>1167.6500000000001</v>
      </c>
      <c r="F3280" s="1565" t="s">
        <v>51</v>
      </c>
      <c r="G3280" s="1565">
        <v>171.04</v>
      </c>
      <c r="H3280" s="1565">
        <v>3830.86</v>
      </c>
      <c r="I3280" s="1565" t="s">
        <v>10545</v>
      </c>
      <c r="J3280" s="1566">
        <v>0</v>
      </c>
      <c r="K3280" s="1554"/>
    </row>
    <row r="3281" spans="1:11" s="793" customFormat="1" ht="28.5" customHeight="1" x14ac:dyDescent="0.25">
      <c r="A3281" s="1565" t="s">
        <v>5434</v>
      </c>
      <c r="B3281" s="1566" t="s">
        <v>10567</v>
      </c>
      <c r="C3281" s="1565" t="s">
        <v>1138</v>
      </c>
      <c r="D3281" s="1565">
        <v>52.13</v>
      </c>
      <c r="E3281" s="1565">
        <v>1679.4</v>
      </c>
      <c r="F3281" s="1565" t="s">
        <v>51</v>
      </c>
      <c r="G3281" s="1565">
        <v>171.04</v>
      </c>
      <c r="H3281" s="1565">
        <v>5509.86</v>
      </c>
      <c r="I3281" s="1565" t="s">
        <v>10545</v>
      </c>
      <c r="J3281" s="1566">
        <v>0</v>
      </c>
      <c r="K3281" s="1554"/>
    </row>
    <row r="3282" spans="1:11" s="793" customFormat="1" ht="28.5" customHeight="1" x14ac:dyDescent="0.25">
      <c r="A3282" s="1565" t="s">
        <v>5436</v>
      </c>
      <c r="B3282" s="1566" t="s">
        <v>10568</v>
      </c>
      <c r="C3282" s="1565" t="s">
        <v>1138</v>
      </c>
      <c r="D3282" s="1565">
        <v>41.88</v>
      </c>
      <c r="E3282" s="1565">
        <v>671.88</v>
      </c>
      <c r="F3282" s="1565" t="s">
        <v>51</v>
      </c>
      <c r="G3282" s="1565">
        <v>137.4</v>
      </c>
      <c r="H3282" s="1565">
        <v>2204.33</v>
      </c>
      <c r="I3282" s="1565" t="s">
        <v>10545</v>
      </c>
      <c r="J3282" s="1566">
        <v>0</v>
      </c>
      <c r="K3282" s="1554"/>
    </row>
    <row r="3283" spans="1:11" s="793" customFormat="1" ht="28.5" customHeight="1" x14ac:dyDescent="0.25">
      <c r="A3283" s="1565" t="s">
        <v>5438</v>
      </c>
      <c r="B3283" s="1566" t="s">
        <v>10569</v>
      </c>
      <c r="C3283" s="1565" t="s">
        <v>1138</v>
      </c>
      <c r="D3283" s="1565">
        <v>52.13</v>
      </c>
      <c r="E3283" s="1565">
        <v>990.5</v>
      </c>
      <c r="F3283" s="1565" t="s">
        <v>51</v>
      </c>
      <c r="G3283" s="1565">
        <v>171.04</v>
      </c>
      <c r="H3283" s="1565">
        <v>3249.67</v>
      </c>
      <c r="I3283" s="1565" t="s">
        <v>10545</v>
      </c>
      <c r="J3283" s="1566">
        <v>0</v>
      </c>
      <c r="K3283" s="1554"/>
    </row>
    <row r="3284" spans="1:11" s="793" customFormat="1" ht="28.5" customHeight="1" x14ac:dyDescent="0.25">
      <c r="A3284" s="1565" t="s">
        <v>5440</v>
      </c>
      <c r="B3284" s="1566" t="s">
        <v>10570</v>
      </c>
      <c r="C3284" s="1565" t="s">
        <v>1138</v>
      </c>
      <c r="D3284" s="1565">
        <v>52.13</v>
      </c>
      <c r="E3284" s="1565">
        <v>1495.7</v>
      </c>
      <c r="F3284" s="1565" t="s">
        <v>51</v>
      </c>
      <c r="G3284" s="1565">
        <v>171.04</v>
      </c>
      <c r="H3284" s="1565">
        <v>4907.1400000000003</v>
      </c>
      <c r="I3284" s="1565" t="s">
        <v>10545</v>
      </c>
      <c r="J3284" s="1566">
        <v>0</v>
      </c>
      <c r="K3284" s="1554"/>
    </row>
    <row r="3285" spans="1:11" s="793" customFormat="1" ht="28.5" customHeight="1" x14ac:dyDescent="0.25">
      <c r="A3285" s="1565" t="s">
        <v>5442</v>
      </c>
      <c r="B3285" s="1566" t="s">
        <v>10571</v>
      </c>
      <c r="C3285" s="1565" t="s">
        <v>1138</v>
      </c>
      <c r="D3285" s="1565">
        <v>52.13</v>
      </c>
      <c r="E3285" s="1565">
        <v>2138.67</v>
      </c>
      <c r="F3285" s="1565" t="s">
        <v>51</v>
      </c>
      <c r="G3285" s="1565">
        <v>171.04</v>
      </c>
      <c r="H3285" s="1565">
        <v>7016.65</v>
      </c>
      <c r="I3285" s="1565" t="s">
        <v>10545</v>
      </c>
      <c r="J3285" s="1566">
        <v>0</v>
      </c>
      <c r="K3285" s="1554"/>
    </row>
    <row r="3286" spans="1:11" s="793" customFormat="1" ht="28.5" customHeight="1" x14ac:dyDescent="0.25">
      <c r="A3286" s="1565" t="s">
        <v>10572</v>
      </c>
      <c r="B3286" s="1566" t="s">
        <v>10573</v>
      </c>
      <c r="C3286" s="1565" t="s">
        <v>1138</v>
      </c>
      <c r="D3286" s="1565">
        <v>52.13</v>
      </c>
      <c r="E3286" s="1565">
        <v>3584.57</v>
      </c>
      <c r="F3286" s="1565" t="s">
        <v>51</v>
      </c>
      <c r="G3286" s="1565">
        <v>171.04</v>
      </c>
      <c r="H3286" s="1565">
        <v>11760.41</v>
      </c>
      <c r="I3286" s="1565" t="s">
        <v>10545</v>
      </c>
      <c r="J3286" s="1566">
        <v>0</v>
      </c>
      <c r="K3286" s="1554"/>
    </row>
    <row r="3287" spans="1:11" s="793" customFormat="1" ht="28.5" customHeight="1" x14ac:dyDescent="0.25">
      <c r="A3287" s="1565" t="s">
        <v>10574</v>
      </c>
      <c r="B3287" s="1566" t="s">
        <v>10575</v>
      </c>
      <c r="C3287" s="1565" t="s">
        <v>1138</v>
      </c>
      <c r="D3287" s="1565">
        <v>52.13</v>
      </c>
      <c r="E3287" s="1565">
        <v>4001.85</v>
      </c>
      <c r="F3287" s="1565" t="s">
        <v>51</v>
      </c>
      <c r="G3287" s="1565">
        <v>171.04</v>
      </c>
      <c r="H3287" s="1565">
        <v>13129.44</v>
      </c>
      <c r="I3287" s="1565" t="s">
        <v>10545</v>
      </c>
      <c r="J3287" s="1566">
        <v>0</v>
      </c>
      <c r="K3287" s="1554"/>
    </row>
    <row r="3288" spans="1:11" s="793" customFormat="1" ht="28.5" customHeight="1" x14ac:dyDescent="0.25">
      <c r="A3288" s="1565" t="s">
        <v>5444</v>
      </c>
      <c r="B3288" s="1566" t="s">
        <v>10576</v>
      </c>
      <c r="C3288" s="1565" t="s">
        <v>6</v>
      </c>
      <c r="D3288" s="1565">
        <v>610.04999999999995</v>
      </c>
      <c r="E3288" s="1565">
        <v>3097.77</v>
      </c>
      <c r="F3288" s="1565" t="s">
        <v>6</v>
      </c>
      <c r="G3288" s="1565">
        <v>610.04999999999995</v>
      </c>
      <c r="H3288" s="1565">
        <v>3097.77</v>
      </c>
      <c r="I3288" s="1565" t="s">
        <v>10545</v>
      </c>
      <c r="J3288" s="1566">
        <v>0</v>
      </c>
      <c r="K3288" s="1554"/>
    </row>
    <row r="3289" spans="1:11" s="793" customFormat="1" ht="28.5" customHeight="1" x14ac:dyDescent="0.25">
      <c r="A3289" s="1565" t="s">
        <v>5446</v>
      </c>
      <c r="B3289" s="1566" t="s">
        <v>10577</v>
      </c>
      <c r="C3289" s="1565" t="s">
        <v>6</v>
      </c>
      <c r="D3289" s="1565">
        <v>762.56</v>
      </c>
      <c r="E3289" s="1565">
        <v>3689.29</v>
      </c>
      <c r="F3289" s="1565" t="s">
        <v>6</v>
      </c>
      <c r="G3289" s="1565">
        <v>762.56</v>
      </c>
      <c r="H3289" s="1565">
        <v>3689.29</v>
      </c>
      <c r="I3289" s="1565" t="s">
        <v>10545</v>
      </c>
      <c r="J3289" s="1566">
        <v>0</v>
      </c>
      <c r="K3289" s="1554"/>
    </row>
    <row r="3290" spans="1:11" s="793" customFormat="1" ht="28.5" customHeight="1" x14ac:dyDescent="0.25">
      <c r="A3290" s="1565" t="s">
        <v>5448</v>
      </c>
      <c r="B3290" s="1566" t="s">
        <v>10578</v>
      </c>
      <c r="C3290" s="1565" t="s">
        <v>6</v>
      </c>
      <c r="D3290" s="1565">
        <v>762.56</v>
      </c>
      <c r="E3290" s="1565">
        <v>4205.78</v>
      </c>
      <c r="F3290" s="1565" t="s">
        <v>6</v>
      </c>
      <c r="G3290" s="1565">
        <v>762.56</v>
      </c>
      <c r="H3290" s="1565">
        <v>4205.7700000000004</v>
      </c>
      <c r="I3290" s="1565" t="s">
        <v>10545</v>
      </c>
      <c r="J3290" s="1566">
        <v>0</v>
      </c>
      <c r="K3290" s="1554"/>
    </row>
    <row r="3291" spans="1:11" s="793" customFormat="1" ht="28.5" customHeight="1" x14ac:dyDescent="0.25">
      <c r="A3291" s="1565" t="s">
        <v>5450</v>
      </c>
      <c r="B3291" s="1566" t="s">
        <v>10579</v>
      </c>
      <c r="C3291" s="1565" t="s">
        <v>6</v>
      </c>
      <c r="D3291" s="1565">
        <v>915.08</v>
      </c>
      <c r="E3291" s="1565">
        <v>4874.7700000000004</v>
      </c>
      <c r="F3291" s="1565" t="s">
        <v>6</v>
      </c>
      <c r="G3291" s="1565">
        <v>915.08</v>
      </c>
      <c r="H3291" s="1565">
        <v>4874.7700000000004</v>
      </c>
      <c r="I3291" s="1565" t="s">
        <v>10545</v>
      </c>
      <c r="J3291" s="1566">
        <v>0</v>
      </c>
      <c r="K3291" s="1554"/>
    </row>
    <row r="3292" spans="1:11" s="793" customFormat="1" ht="28.5" customHeight="1" x14ac:dyDescent="0.25">
      <c r="A3292" s="1565" t="s">
        <v>5452</v>
      </c>
      <c r="B3292" s="1566" t="s">
        <v>10580</v>
      </c>
      <c r="C3292" s="1565" t="s">
        <v>6</v>
      </c>
      <c r="D3292" s="1565">
        <v>610.04999999999995</v>
      </c>
      <c r="E3292" s="1565">
        <v>3738.35</v>
      </c>
      <c r="F3292" s="1565" t="s">
        <v>6</v>
      </c>
      <c r="G3292" s="1565">
        <v>610.04999999999995</v>
      </c>
      <c r="H3292" s="1565">
        <v>3738.35</v>
      </c>
      <c r="I3292" s="1565" t="s">
        <v>10545</v>
      </c>
      <c r="J3292" s="1566">
        <v>0</v>
      </c>
      <c r="K3292" s="1554"/>
    </row>
    <row r="3293" spans="1:11" s="793" customFormat="1" ht="28.5" customHeight="1" x14ac:dyDescent="0.25">
      <c r="A3293" s="1565" t="s">
        <v>5454</v>
      </c>
      <c r="B3293" s="1566" t="s">
        <v>10581</v>
      </c>
      <c r="C3293" s="1565" t="s">
        <v>6</v>
      </c>
      <c r="D3293" s="1565">
        <v>762.56</v>
      </c>
      <c r="E3293" s="1565">
        <v>4442.93</v>
      </c>
      <c r="F3293" s="1565" t="s">
        <v>6</v>
      </c>
      <c r="G3293" s="1565">
        <v>762.56</v>
      </c>
      <c r="H3293" s="1565">
        <v>4442.93</v>
      </c>
      <c r="I3293" s="1565" t="s">
        <v>10545</v>
      </c>
      <c r="J3293" s="1566">
        <v>0</v>
      </c>
      <c r="K3293" s="1554"/>
    </row>
    <row r="3294" spans="1:11" s="793" customFormat="1" ht="28.5" customHeight="1" x14ac:dyDescent="0.25">
      <c r="A3294" s="1565" t="s">
        <v>5456</v>
      </c>
      <c r="B3294" s="1566" t="s">
        <v>10582</v>
      </c>
      <c r="C3294" s="1565" t="s">
        <v>6</v>
      </c>
      <c r="D3294" s="1565">
        <v>762.56</v>
      </c>
      <c r="E3294" s="1565">
        <v>5092.3999999999996</v>
      </c>
      <c r="F3294" s="1565" t="s">
        <v>6</v>
      </c>
      <c r="G3294" s="1565">
        <v>762.56</v>
      </c>
      <c r="H3294" s="1565">
        <v>5092.3999999999996</v>
      </c>
      <c r="I3294" s="1565" t="s">
        <v>10545</v>
      </c>
      <c r="J3294" s="1566">
        <v>0</v>
      </c>
      <c r="K3294" s="1554"/>
    </row>
    <row r="3295" spans="1:11" s="793" customFormat="1" ht="28.5" customHeight="1" x14ac:dyDescent="0.25">
      <c r="A3295" s="1565" t="s">
        <v>5458</v>
      </c>
      <c r="B3295" s="1566" t="s">
        <v>10583</v>
      </c>
      <c r="C3295" s="1565" t="s">
        <v>6</v>
      </c>
      <c r="D3295" s="1565">
        <v>915.08</v>
      </c>
      <c r="E3295" s="1565">
        <v>5894.39</v>
      </c>
      <c r="F3295" s="1565" t="s">
        <v>6</v>
      </c>
      <c r="G3295" s="1565">
        <v>915.08</v>
      </c>
      <c r="H3295" s="1565">
        <v>5894.39</v>
      </c>
      <c r="I3295" s="1565" t="s">
        <v>10545</v>
      </c>
      <c r="J3295" s="1566">
        <v>0</v>
      </c>
      <c r="K3295" s="1554"/>
    </row>
    <row r="3296" spans="1:11" s="793" customFormat="1" ht="28.5" customHeight="1" x14ac:dyDescent="0.25">
      <c r="A3296" s="1565" t="s">
        <v>5460</v>
      </c>
      <c r="B3296" s="1566" t="s">
        <v>10584</v>
      </c>
      <c r="C3296" s="1565" t="s">
        <v>6</v>
      </c>
      <c r="D3296" s="1565">
        <v>610.04999999999995</v>
      </c>
      <c r="E3296" s="1565">
        <v>4376.18</v>
      </c>
      <c r="F3296" s="1565" t="s">
        <v>6</v>
      </c>
      <c r="G3296" s="1565">
        <v>610.04999999999995</v>
      </c>
      <c r="H3296" s="1565">
        <v>4376.18</v>
      </c>
      <c r="I3296" s="1565" t="s">
        <v>10545</v>
      </c>
      <c r="J3296" s="1566">
        <v>0</v>
      </c>
      <c r="K3296" s="1554"/>
    </row>
    <row r="3297" spans="1:11" s="793" customFormat="1" ht="28.5" customHeight="1" x14ac:dyDescent="0.25">
      <c r="A3297" s="1565" t="s">
        <v>5462</v>
      </c>
      <c r="B3297" s="1566" t="s">
        <v>10585</v>
      </c>
      <c r="C3297" s="1565" t="s">
        <v>6</v>
      </c>
      <c r="D3297" s="1565">
        <v>762.56</v>
      </c>
      <c r="E3297" s="1565">
        <v>5265.35</v>
      </c>
      <c r="F3297" s="1565" t="s">
        <v>6</v>
      </c>
      <c r="G3297" s="1565">
        <v>762.56</v>
      </c>
      <c r="H3297" s="1565">
        <v>5265.35</v>
      </c>
      <c r="I3297" s="1565" t="s">
        <v>10545</v>
      </c>
      <c r="J3297" s="1566">
        <v>0</v>
      </c>
      <c r="K3297" s="1554"/>
    </row>
    <row r="3298" spans="1:11" s="793" customFormat="1" ht="28.5" customHeight="1" x14ac:dyDescent="0.25">
      <c r="A3298" s="1565" t="s">
        <v>5464</v>
      </c>
      <c r="B3298" s="1566" t="s">
        <v>10586</v>
      </c>
      <c r="C3298" s="1565" t="s">
        <v>6</v>
      </c>
      <c r="D3298" s="1565">
        <v>762.56</v>
      </c>
      <c r="E3298" s="1565">
        <v>5975.2</v>
      </c>
      <c r="F3298" s="1565" t="s">
        <v>6</v>
      </c>
      <c r="G3298" s="1565">
        <v>762.56</v>
      </c>
      <c r="H3298" s="1565">
        <v>5975.21</v>
      </c>
      <c r="I3298" s="1565" t="s">
        <v>10545</v>
      </c>
      <c r="J3298" s="1566">
        <v>0</v>
      </c>
      <c r="K3298" s="1554"/>
    </row>
    <row r="3299" spans="1:11" s="793" customFormat="1" ht="28.5" customHeight="1" x14ac:dyDescent="0.25">
      <c r="A3299" s="1565" t="s">
        <v>5466</v>
      </c>
      <c r="B3299" s="1566" t="s">
        <v>10587</v>
      </c>
      <c r="C3299" s="1565" t="s">
        <v>6</v>
      </c>
      <c r="D3299" s="1565">
        <v>915.08</v>
      </c>
      <c r="E3299" s="1565">
        <v>6909.61</v>
      </c>
      <c r="F3299" s="1565" t="s">
        <v>6</v>
      </c>
      <c r="G3299" s="1565">
        <v>915.08</v>
      </c>
      <c r="H3299" s="1565">
        <v>6909.61</v>
      </c>
      <c r="I3299" s="1565" t="s">
        <v>10545</v>
      </c>
      <c r="J3299" s="1566">
        <v>0</v>
      </c>
      <c r="K3299" s="1554"/>
    </row>
    <row r="3300" spans="1:11" s="793" customFormat="1" ht="28.5" customHeight="1" x14ac:dyDescent="0.25">
      <c r="A3300" s="1565" t="s">
        <v>10588</v>
      </c>
      <c r="B3300" s="1566" t="s">
        <v>10589</v>
      </c>
      <c r="C3300" s="1565" t="s">
        <v>6</v>
      </c>
      <c r="D3300" s="1565">
        <v>610.04999999999995</v>
      </c>
      <c r="E3300" s="1565">
        <v>4675.79</v>
      </c>
      <c r="F3300" s="1565" t="s">
        <v>6</v>
      </c>
      <c r="G3300" s="1565">
        <v>610.04999999999995</v>
      </c>
      <c r="H3300" s="1565">
        <v>4675.79</v>
      </c>
      <c r="I3300" s="1565" t="s">
        <v>10545</v>
      </c>
      <c r="J3300" s="1566">
        <v>0</v>
      </c>
      <c r="K3300" s="1554"/>
    </row>
    <row r="3301" spans="1:11" s="793" customFormat="1" ht="28.5" customHeight="1" x14ac:dyDescent="0.25">
      <c r="A3301" s="1565" t="s">
        <v>10590</v>
      </c>
      <c r="B3301" s="1566" t="s">
        <v>10591</v>
      </c>
      <c r="C3301" s="1565" t="s">
        <v>6</v>
      </c>
      <c r="D3301" s="1565">
        <v>762.56</v>
      </c>
      <c r="E3301" s="1565">
        <v>5583.05</v>
      </c>
      <c r="F3301" s="1565" t="s">
        <v>6</v>
      </c>
      <c r="G3301" s="1565">
        <v>762.56</v>
      </c>
      <c r="H3301" s="1565">
        <v>5583.05</v>
      </c>
      <c r="I3301" s="1565" t="s">
        <v>10545</v>
      </c>
      <c r="J3301" s="1566">
        <v>0</v>
      </c>
      <c r="K3301" s="1554"/>
    </row>
    <row r="3302" spans="1:11" s="793" customFormat="1" ht="28.5" customHeight="1" x14ac:dyDescent="0.25">
      <c r="A3302" s="1565" t="s">
        <v>10592</v>
      </c>
      <c r="B3302" s="1566" t="s">
        <v>10593</v>
      </c>
      <c r="C3302" s="1565" t="s">
        <v>6</v>
      </c>
      <c r="D3302" s="1565">
        <v>762.56</v>
      </c>
      <c r="E3302" s="1565">
        <v>6183.57</v>
      </c>
      <c r="F3302" s="1565" t="s">
        <v>6</v>
      </c>
      <c r="G3302" s="1565">
        <v>762.56</v>
      </c>
      <c r="H3302" s="1565">
        <v>6183.57</v>
      </c>
      <c r="I3302" s="1565" t="s">
        <v>10545</v>
      </c>
      <c r="J3302" s="1566">
        <v>0</v>
      </c>
      <c r="K3302" s="1554"/>
    </row>
    <row r="3303" spans="1:11" s="793" customFormat="1" ht="28.5" customHeight="1" x14ac:dyDescent="0.25">
      <c r="A3303" s="1565" t="s">
        <v>10594</v>
      </c>
      <c r="B3303" s="1566" t="s">
        <v>10595</v>
      </c>
      <c r="C3303" s="1565" t="s">
        <v>6</v>
      </c>
      <c r="D3303" s="1565">
        <v>915.08</v>
      </c>
      <c r="E3303" s="1565">
        <v>7013.7</v>
      </c>
      <c r="F3303" s="1565" t="s">
        <v>6</v>
      </c>
      <c r="G3303" s="1565">
        <v>915.08</v>
      </c>
      <c r="H3303" s="1565">
        <v>7013.7</v>
      </c>
      <c r="I3303" s="1565" t="s">
        <v>10545</v>
      </c>
      <c r="J3303" s="1566">
        <v>0</v>
      </c>
      <c r="K3303" s="1554"/>
    </row>
    <row r="3304" spans="1:11" s="793" customFormat="1" ht="28.5" customHeight="1" x14ac:dyDescent="0.25">
      <c r="A3304" s="1565" t="s">
        <v>5468</v>
      </c>
      <c r="B3304" s="1566" t="s">
        <v>10596</v>
      </c>
      <c r="C3304" s="1565" t="s">
        <v>1138</v>
      </c>
      <c r="D3304" s="1565">
        <v>99.86</v>
      </c>
      <c r="E3304" s="1565">
        <v>1237.0999999999999</v>
      </c>
      <c r="F3304" s="1565" t="s">
        <v>51</v>
      </c>
      <c r="G3304" s="1565">
        <v>327.63</v>
      </c>
      <c r="H3304" s="1565">
        <v>4058.73</v>
      </c>
      <c r="I3304" s="1565" t="s">
        <v>10597</v>
      </c>
      <c r="J3304" s="1566">
        <v>0</v>
      </c>
      <c r="K3304" s="1554"/>
    </row>
    <row r="3305" spans="1:11" s="793" customFormat="1" ht="28.5" customHeight="1" x14ac:dyDescent="0.25">
      <c r="A3305" s="1565" t="s">
        <v>5470</v>
      </c>
      <c r="B3305" s="1566" t="s">
        <v>10598</v>
      </c>
      <c r="C3305" s="1565" t="s">
        <v>1138</v>
      </c>
      <c r="D3305" s="1565">
        <v>116.46</v>
      </c>
      <c r="E3305" s="1565">
        <v>1695.96</v>
      </c>
      <c r="F3305" s="1565" t="s">
        <v>51</v>
      </c>
      <c r="G3305" s="1565">
        <v>382.1</v>
      </c>
      <c r="H3305" s="1565">
        <v>5564.19</v>
      </c>
      <c r="I3305" s="1565" t="s">
        <v>10597</v>
      </c>
      <c r="J3305" s="1566">
        <v>0</v>
      </c>
      <c r="K3305" s="1554"/>
    </row>
    <row r="3306" spans="1:11" s="793" customFormat="1" ht="28.5" customHeight="1" x14ac:dyDescent="0.25">
      <c r="A3306" s="1565" t="s">
        <v>5472</v>
      </c>
      <c r="B3306" s="1566" t="s">
        <v>10599</v>
      </c>
      <c r="C3306" s="1565" t="s">
        <v>1138</v>
      </c>
      <c r="D3306" s="1565">
        <v>116.46</v>
      </c>
      <c r="E3306" s="1565">
        <v>2011.86</v>
      </c>
      <c r="F3306" s="1565" t="s">
        <v>51</v>
      </c>
      <c r="G3306" s="1565">
        <v>382.1</v>
      </c>
      <c r="H3306" s="1565">
        <v>6600.6</v>
      </c>
      <c r="I3306" s="1565" t="s">
        <v>10597</v>
      </c>
      <c r="J3306" s="1566">
        <v>0</v>
      </c>
      <c r="K3306" s="1554"/>
    </row>
    <row r="3307" spans="1:11" s="793" customFormat="1" ht="28.5" customHeight="1" x14ac:dyDescent="0.25">
      <c r="A3307" s="1565" t="s">
        <v>5474</v>
      </c>
      <c r="B3307" s="1566" t="s">
        <v>10600</v>
      </c>
      <c r="C3307" s="1565" t="s">
        <v>1138</v>
      </c>
      <c r="D3307" s="1565">
        <v>139.78</v>
      </c>
      <c r="E3307" s="1565">
        <v>2919.7</v>
      </c>
      <c r="F3307" s="1565" t="s">
        <v>51</v>
      </c>
      <c r="G3307" s="1565">
        <v>458.6</v>
      </c>
      <c r="H3307" s="1565">
        <v>9579.08</v>
      </c>
      <c r="I3307" s="1565" t="s">
        <v>10597</v>
      </c>
      <c r="J3307" s="1566">
        <v>0</v>
      </c>
      <c r="K3307" s="1554"/>
    </row>
    <row r="3308" spans="1:11" s="793" customFormat="1" ht="28.5" customHeight="1" x14ac:dyDescent="0.25">
      <c r="A3308" s="1565" t="s">
        <v>5476</v>
      </c>
      <c r="B3308" s="1566" t="s">
        <v>10601</v>
      </c>
      <c r="C3308" s="1565" t="s">
        <v>1138</v>
      </c>
      <c r="D3308" s="1565">
        <v>28.52</v>
      </c>
      <c r="E3308" s="1565">
        <v>364.26</v>
      </c>
      <c r="F3308" s="1565" t="s">
        <v>51</v>
      </c>
      <c r="G3308" s="1565">
        <v>93.56</v>
      </c>
      <c r="H3308" s="1565">
        <v>1195.06</v>
      </c>
      <c r="I3308" s="1565" t="s">
        <v>10602</v>
      </c>
      <c r="J3308" s="1566">
        <v>0</v>
      </c>
      <c r="K3308" s="1554"/>
    </row>
    <row r="3309" spans="1:11" s="793" customFormat="1" ht="28.5" customHeight="1" x14ac:dyDescent="0.25">
      <c r="A3309" s="1565" t="s">
        <v>5484</v>
      </c>
      <c r="B3309" s="1566" t="s">
        <v>10603</v>
      </c>
      <c r="C3309" s="1565" t="s">
        <v>1138</v>
      </c>
      <c r="D3309" s="1565">
        <v>28.52</v>
      </c>
      <c r="E3309" s="1565">
        <v>759.5</v>
      </c>
      <c r="F3309" s="1565" t="s">
        <v>51</v>
      </c>
      <c r="G3309" s="1565">
        <v>93.56</v>
      </c>
      <c r="H3309" s="1565">
        <v>2491.79</v>
      </c>
      <c r="I3309" s="1565" t="s">
        <v>10602</v>
      </c>
      <c r="J3309" s="1566">
        <v>0</v>
      </c>
      <c r="K3309" s="1554"/>
    </row>
    <row r="3310" spans="1:11" s="793" customFormat="1" ht="28.5" customHeight="1" x14ac:dyDescent="0.25">
      <c r="A3310" s="1565" t="s">
        <v>5486</v>
      </c>
      <c r="B3310" s="1566" t="s">
        <v>10604</v>
      </c>
      <c r="C3310" s="1565" t="s">
        <v>1138</v>
      </c>
      <c r="D3310" s="1565">
        <v>35.450000000000003</v>
      </c>
      <c r="E3310" s="1565">
        <v>770.33</v>
      </c>
      <c r="F3310" s="1565" t="s">
        <v>51</v>
      </c>
      <c r="G3310" s="1565">
        <v>116.29</v>
      </c>
      <c r="H3310" s="1565">
        <v>2527.33</v>
      </c>
      <c r="I3310" s="1565" t="s">
        <v>10602</v>
      </c>
      <c r="J3310" s="1566">
        <v>0</v>
      </c>
      <c r="K3310" s="1554"/>
    </row>
    <row r="3311" spans="1:11" s="793" customFormat="1" ht="28.5" customHeight="1" x14ac:dyDescent="0.25">
      <c r="A3311" s="1565" t="s">
        <v>5488</v>
      </c>
      <c r="B3311" s="1566" t="s">
        <v>10605</v>
      </c>
      <c r="C3311" s="1565" t="s">
        <v>1138</v>
      </c>
      <c r="D3311" s="1565">
        <v>35.450000000000003</v>
      </c>
      <c r="E3311" s="1565">
        <v>1148.68</v>
      </c>
      <c r="F3311" s="1565" t="s">
        <v>51</v>
      </c>
      <c r="G3311" s="1565">
        <v>116.29</v>
      </c>
      <c r="H3311" s="1565">
        <v>3768.63</v>
      </c>
      <c r="I3311" s="1565" t="s">
        <v>10602</v>
      </c>
      <c r="J3311" s="1566">
        <v>0</v>
      </c>
      <c r="K3311" s="1554"/>
    </row>
    <row r="3312" spans="1:11" s="793" customFormat="1" ht="28.5" customHeight="1" x14ac:dyDescent="0.25">
      <c r="A3312" s="1565" t="s">
        <v>5490</v>
      </c>
      <c r="B3312" s="1566" t="s">
        <v>10606</v>
      </c>
      <c r="C3312" s="1565" t="s">
        <v>1138</v>
      </c>
      <c r="D3312" s="1565">
        <v>43.62</v>
      </c>
      <c r="E3312" s="1565">
        <v>1655.07</v>
      </c>
      <c r="F3312" s="1565" t="s">
        <v>51</v>
      </c>
      <c r="G3312" s="1565">
        <v>143.13</v>
      </c>
      <c r="H3312" s="1565">
        <v>5430.01</v>
      </c>
      <c r="I3312" s="1565" t="s">
        <v>10602</v>
      </c>
      <c r="J3312" s="1566">
        <v>0</v>
      </c>
      <c r="K3312" s="1554"/>
    </row>
    <row r="3313" spans="1:11" s="793" customFormat="1" ht="28.5" customHeight="1" x14ac:dyDescent="0.25">
      <c r="A3313" s="1565" t="s">
        <v>5492</v>
      </c>
      <c r="B3313" s="1566" t="s">
        <v>10607</v>
      </c>
      <c r="C3313" s="1565" t="s">
        <v>1138</v>
      </c>
      <c r="D3313" s="1565">
        <v>28.52</v>
      </c>
      <c r="E3313" s="1565">
        <v>653.19000000000005</v>
      </c>
      <c r="F3313" s="1565" t="s">
        <v>51</v>
      </c>
      <c r="G3313" s="1565">
        <v>93.56</v>
      </c>
      <c r="H3313" s="1565">
        <v>2143.0100000000002</v>
      </c>
      <c r="I3313" s="1565" t="s">
        <v>10602</v>
      </c>
      <c r="J3313" s="1566">
        <v>0</v>
      </c>
      <c r="K3313" s="1554"/>
    </row>
    <row r="3314" spans="1:11" s="793" customFormat="1" ht="28.5" customHeight="1" x14ac:dyDescent="0.25">
      <c r="A3314" s="1565" t="s">
        <v>5494</v>
      </c>
      <c r="B3314" s="1566" t="s">
        <v>10608</v>
      </c>
      <c r="C3314" s="1565" t="s">
        <v>1138</v>
      </c>
      <c r="D3314" s="1565">
        <v>35.450000000000003</v>
      </c>
      <c r="E3314" s="1565">
        <v>819.36</v>
      </c>
      <c r="F3314" s="1565" t="s">
        <v>51</v>
      </c>
      <c r="G3314" s="1565">
        <v>116.29</v>
      </c>
      <c r="H3314" s="1565">
        <v>2688.18</v>
      </c>
      <c r="I3314" s="1565" t="s">
        <v>10602</v>
      </c>
      <c r="J3314" s="1566">
        <v>0</v>
      </c>
      <c r="K3314" s="1554"/>
    </row>
    <row r="3315" spans="1:11" s="793" customFormat="1" ht="28.5" customHeight="1" x14ac:dyDescent="0.25">
      <c r="A3315" s="1565" t="s">
        <v>5496</v>
      </c>
      <c r="B3315" s="1566" t="s">
        <v>10609</v>
      </c>
      <c r="C3315" s="1565" t="s">
        <v>1138</v>
      </c>
      <c r="D3315" s="1565">
        <v>35.450000000000003</v>
      </c>
      <c r="E3315" s="1565">
        <v>1478.73</v>
      </c>
      <c r="F3315" s="1565" t="s">
        <v>51</v>
      </c>
      <c r="G3315" s="1565">
        <v>116.29</v>
      </c>
      <c r="H3315" s="1565">
        <v>4851.47</v>
      </c>
      <c r="I3315" s="1565" t="s">
        <v>10602</v>
      </c>
      <c r="J3315" s="1566">
        <v>0</v>
      </c>
      <c r="K3315" s="1554"/>
    </row>
    <row r="3316" spans="1:11" s="793" customFormat="1" ht="28.5" customHeight="1" x14ac:dyDescent="0.25">
      <c r="A3316" s="1565" t="s">
        <v>5498</v>
      </c>
      <c r="B3316" s="1566" t="s">
        <v>10610</v>
      </c>
      <c r="C3316" s="1565" t="s">
        <v>1138</v>
      </c>
      <c r="D3316" s="1565">
        <v>43.62</v>
      </c>
      <c r="E3316" s="1565">
        <v>2116.0300000000002</v>
      </c>
      <c r="F3316" s="1565" t="s">
        <v>51</v>
      </c>
      <c r="G3316" s="1565">
        <v>143.13</v>
      </c>
      <c r="H3316" s="1565">
        <v>6942.36</v>
      </c>
      <c r="I3316" s="1565" t="s">
        <v>10602</v>
      </c>
      <c r="J3316" s="1566">
        <v>0</v>
      </c>
      <c r="K3316" s="1554"/>
    </row>
    <row r="3317" spans="1:11" s="793" customFormat="1" ht="28.5" customHeight="1" x14ac:dyDescent="0.25">
      <c r="A3317" s="1565" t="s">
        <v>5500</v>
      </c>
      <c r="B3317" s="1566" t="s">
        <v>10611</v>
      </c>
      <c r="C3317" s="1565" t="s">
        <v>5502</v>
      </c>
      <c r="D3317" s="1565">
        <v>0</v>
      </c>
      <c r="E3317" s="1565">
        <v>1062.1600000000001</v>
      </c>
      <c r="F3317" s="1565" t="s">
        <v>5502</v>
      </c>
      <c r="G3317" s="1565">
        <v>0</v>
      </c>
      <c r="H3317" s="1565">
        <v>1062.1600000000001</v>
      </c>
      <c r="I3317" s="1565" t="s">
        <v>10612</v>
      </c>
      <c r="J3317" s="1566">
        <v>0</v>
      </c>
      <c r="K3317" s="1554"/>
    </row>
    <row r="3318" spans="1:11" s="793" customFormat="1" ht="28.5" customHeight="1" x14ac:dyDescent="0.25">
      <c r="A3318" s="1565" t="s">
        <v>5503</v>
      </c>
      <c r="B3318" s="1566" t="s">
        <v>10613</v>
      </c>
      <c r="C3318" s="1565" t="s">
        <v>5502</v>
      </c>
      <c r="D3318" s="1565">
        <v>0</v>
      </c>
      <c r="E3318" s="1565">
        <v>1347.01</v>
      </c>
      <c r="F3318" s="1565" t="s">
        <v>5502</v>
      </c>
      <c r="G3318" s="1565">
        <v>0</v>
      </c>
      <c r="H3318" s="1565">
        <v>1347.01</v>
      </c>
      <c r="I3318" s="1565" t="s">
        <v>10612</v>
      </c>
      <c r="J3318" s="1566">
        <v>0</v>
      </c>
      <c r="K3318" s="1554"/>
    </row>
    <row r="3319" spans="1:11" s="793" customFormat="1" ht="28.5" customHeight="1" x14ac:dyDescent="0.25">
      <c r="A3319" s="1565" t="s">
        <v>5505</v>
      </c>
      <c r="B3319" s="1566" t="s">
        <v>10614</v>
      </c>
      <c r="C3319" s="1565" t="s">
        <v>1138</v>
      </c>
      <c r="D3319" s="1565">
        <v>45.07</v>
      </c>
      <c r="E3319" s="1565">
        <v>83.95</v>
      </c>
      <c r="F3319" s="1565" t="s">
        <v>51</v>
      </c>
      <c r="G3319" s="1565">
        <v>147.86000000000001</v>
      </c>
      <c r="H3319" s="1565">
        <v>275.42</v>
      </c>
      <c r="I3319" s="1565" t="s">
        <v>10615</v>
      </c>
      <c r="J3319" s="1566">
        <v>0</v>
      </c>
      <c r="K3319" s="1554"/>
    </row>
    <row r="3320" spans="1:11" s="793" customFormat="1" ht="28.5" customHeight="1" x14ac:dyDescent="0.25">
      <c r="A3320" s="1565" t="s">
        <v>5507</v>
      </c>
      <c r="B3320" s="1566" t="s">
        <v>10616</v>
      </c>
      <c r="C3320" s="1565" t="s">
        <v>1138</v>
      </c>
      <c r="D3320" s="1565">
        <v>50.94</v>
      </c>
      <c r="E3320" s="1565">
        <v>191.74</v>
      </c>
      <c r="F3320" s="1565" t="s">
        <v>51</v>
      </c>
      <c r="G3320" s="1565">
        <v>167.12</v>
      </c>
      <c r="H3320" s="1565">
        <v>629.08000000000004</v>
      </c>
      <c r="I3320" s="1565" t="s">
        <v>10617</v>
      </c>
      <c r="J3320" s="1566">
        <v>0</v>
      </c>
      <c r="K3320" s="1554"/>
    </row>
    <row r="3321" spans="1:11" s="793" customFormat="1" ht="28.5" customHeight="1" x14ac:dyDescent="0.25">
      <c r="A3321" s="1565" t="s">
        <v>5509</v>
      </c>
      <c r="B3321" s="1566" t="s">
        <v>10618</v>
      </c>
      <c r="C3321" s="1565" t="s">
        <v>1138</v>
      </c>
      <c r="D3321" s="1565">
        <v>62.39</v>
      </c>
      <c r="E3321" s="1565">
        <v>649.70000000000005</v>
      </c>
      <c r="F3321" s="1565" t="s">
        <v>51</v>
      </c>
      <c r="G3321" s="1565">
        <v>204.7</v>
      </c>
      <c r="H3321" s="1565">
        <v>2131.5700000000002</v>
      </c>
      <c r="I3321" s="1565" t="s">
        <v>10617</v>
      </c>
      <c r="J3321" s="1566">
        <v>0</v>
      </c>
      <c r="K3321" s="1554"/>
    </row>
    <row r="3322" spans="1:11" s="793" customFormat="1" ht="28.5" customHeight="1" x14ac:dyDescent="0.25">
      <c r="A3322" s="1565" t="s">
        <v>5511</v>
      </c>
      <c r="B3322" s="1566" t="s">
        <v>10619</v>
      </c>
      <c r="C3322" s="1565" t="s">
        <v>1138</v>
      </c>
      <c r="D3322" s="1565">
        <v>91.69</v>
      </c>
      <c r="E3322" s="1565">
        <v>1276.8499999999999</v>
      </c>
      <c r="F3322" s="1565" t="s">
        <v>51</v>
      </c>
      <c r="G3322" s="1565">
        <v>300.81</v>
      </c>
      <c r="H3322" s="1565">
        <v>4189.13</v>
      </c>
      <c r="I3322" s="1565" t="s">
        <v>10617</v>
      </c>
      <c r="J3322" s="1566">
        <v>0</v>
      </c>
      <c r="K3322" s="1554"/>
    </row>
    <row r="3323" spans="1:11" s="793" customFormat="1" ht="28.5" customHeight="1" x14ac:dyDescent="0.25">
      <c r="A3323" s="1565" t="s">
        <v>5513</v>
      </c>
      <c r="B3323" s="1566" t="s">
        <v>10620</v>
      </c>
      <c r="C3323" s="1565" t="s">
        <v>1138</v>
      </c>
      <c r="D3323" s="1565">
        <v>103.19</v>
      </c>
      <c r="E3323" s="1565">
        <v>2141.9</v>
      </c>
      <c r="F3323" s="1565" t="s">
        <v>51</v>
      </c>
      <c r="G3323" s="1565">
        <v>338.54</v>
      </c>
      <c r="H3323" s="1565">
        <v>7027.24</v>
      </c>
      <c r="I3323" s="1565" t="s">
        <v>10617</v>
      </c>
      <c r="J3323" s="1566">
        <v>0</v>
      </c>
      <c r="K3323" s="1554"/>
    </row>
    <row r="3324" spans="1:11" s="793" customFormat="1" ht="28.5" customHeight="1" x14ac:dyDescent="0.25">
      <c r="A3324" s="1565" t="s">
        <v>5515</v>
      </c>
      <c r="B3324" s="1566" t="s">
        <v>10621</v>
      </c>
      <c r="C3324" s="1565" t="s">
        <v>1138</v>
      </c>
      <c r="D3324" s="1565">
        <v>113.64</v>
      </c>
      <c r="E3324" s="1565">
        <v>2656.57</v>
      </c>
      <c r="F3324" s="1565" t="s">
        <v>51</v>
      </c>
      <c r="G3324" s="1565">
        <v>372.83</v>
      </c>
      <c r="H3324" s="1565">
        <v>8715.77</v>
      </c>
      <c r="I3324" s="1565" t="s">
        <v>10617</v>
      </c>
      <c r="J3324" s="1566">
        <v>0</v>
      </c>
      <c r="K3324" s="1554"/>
    </row>
    <row r="3325" spans="1:11" s="793" customFormat="1" ht="28.5" customHeight="1" x14ac:dyDescent="0.25">
      <c r="A3325" s="1565" t="s">
        <v>5517</v>
      </c>
      <c r="B3325" s="1566" t="s">
        <v>10622</v>
      </c>
      <c r="C3325" s="1565" t="s">
        <v>1138</v>
      </c>
      <c r="D3325" s="1565">
        <v>124.09</v>
      </c>
      <c r="E3325" s="1565">
        <v>2981.88</v>
      </c>
      <c r="F3325" s="1565" t="s">
        <v>51</v>
      </c>
      <c r="G3325" s="1565">
        <v>407.12</v>
      </c>
      <c r="H3325" s="1565">
        <v>9783.08</v>
      </c>
      <c r="I3325" s="1565" t="s">
        <v>10617</v>
      </c>
      <c r="J3325" s="1566">
        <v>0</v>
      </c>
      <c r="K3325" s="1554"/>
    </row>
    <row r="3326" spans="1:11" s="793" customFormat="1" ht="28.5" customHeight="1" x14ac:dyDescent="0.25">
      <c r="A3326" s="1565" t="s">
        <v>5519</v>
      </c>
      <c r="B3326" s="1566" t="s">
        <v>10623</v>
      </c>
      <c r="C3326" s="1565" t="s">
        <v>1138</v>
      </c>
      <c r="D3326" s="1565">
        <v>7.78</v>
      </c>
      <c r="E3326" s="1565">
        <v>167.2</v>
      </c>
      <c r="F3326" s="1565" t="s">
        <v>51</v>
      </c>
      <c r="G3326" s="1565">
        <v>25.53</v>
      </c>
      <c r="H3326" s="1565">
        <v>548.54999999999995</v>
      </c>
      <c r="I3326" s="1565" t="s">
        <v>10624</v>
      </c>
      <c r="J3326" s="1566">
        <v>0</v>
      </c>
      <c r="K3326" s="1554"/>
    </row>
    <row r="3327" spans="1:11" s="793" customFormat="1" ht="28.5" customHeight="1" x14ac:dyDescent="0.25">
      <c r="A3327" s="1565" t="s">
        <v>5521</v>
      </c>
      <c r="B3327" s="1566" t="s">
        <v>10625</v>
      </c>
      <c r="C3327" s="1565" t="s">
        <v>1138</v>
      </c>
      <c r="D3327" s="1565">
        <v>8.9499999999999993</v>
      </c>
      <c r="E3327" s="1565">
        <v>215.92</v>
      </c>
      <c r="F3327" s="1565" t="s">
        <v>51</v>
      </c>
      <c r="G3327" s="1565">
        <v>29.35</v>
      </c>
      <c r="H3327" s="1565">
        <v>708.41</v>
      </c>
      <c r="I3327" s="1565" t="s">
        <v>10624</v>
      </c>
      <c r="J3327" s="1566">
        <v>0</v>
      </c>
      <c r="K3327" s="1554"/>
    </row>
    <row r="3328" spans="1:11" s="793" customFormat="1" ht="28.5" customHeight="1" x14ac:dyDescent="0.25">
      <c r="A3328" s="1565" t="s">
        <v>5523</v>
      </c>
      <c r="B3328" s="1566" t="s">
        <v>10626</v>
      </c>
      <c r="C3328" s="1565" t="s">
        <v>1138</v>
      </c>
      <c r="D3328" s="1565">
        <v>8.9499999999999993</v>
      </c>
      <c r="E3328" s="1565">
        <v>326.66000000000003</v>
      </c>
      <c r="F3328" s="1565" t="s">
        <v>51</v>
      </c>
      <c r="G3328" s="1565">
        <v>29.35</v>
      </c>
      <c r="H3328" s="1565">
        <v>1071.74</v>
      </c>
      <c r="I3328" s="1565" t="s">
        <v>10624</v>
      </c>
      <c r="J3328" s="1566">
        <v>0</v>
      </c>
      <c r="K3328" s="1554"/>
    </row>
    <row r="3329" spans="1:11" s="793" customFormat="1" ht="28.5" customHeight="1" x14ac:dyDescent="0.25">
      <c r="A3329" s="1565" t="s">
        <v>10627</v>
      </c>
      <c r="B3329" s="1566" t="s">
        <v>10628</v>
      </c>
      <c r="C3329" s="1565" t="s">
        <v>1138</v>
      </c>
      <c r="D3329" s="1565">
        <v>10.35</v>
      </c>
      <c r="E3329" s="1565">
        <v>420.48</v>
      </c>
      <c r="F3329" s="1565" t="s">
        <v>51</v>
      </c>
      <c r="G3329" s="1565">
        <v>33.96</v>
      </c>
      <c r="H3329" s="1565">
        <v>1379.52</v>
      </c>
      <c r="I3329" s="1565" t="s">
        <v>10624</v>
      </c>
      <c r="J3329" s="1566">
        <v>0</v>
      </c>
      <c r="K3329" s="1554"/>
    </row>
    <row r="3330" spans="1:11" s="793" customFormat="1" ht="28.5" customHeight="1" x14ac:dyDescent="0.25">
      <c r="A3330" s="1565" t="s">
        <v>10629</v>
      </c>
      <c r="B3330" s="1566" t="s">
        <v>10630</v>
      </c>
      <c r="C3330" s="1565" t="s">
        <v>1138</v>
      </c>
      <c r="D3330" s="1565">
        <v>10.35</v>
      </c>
      <c r="E3330" s="1565">
        <v>485.9</v>
      </c>
      <c r="F3330" s="1565" t="s">
        <v>51</v>
      </c>
      <c r="G3330" s="1565">
        <v>33.96</v>
      </c>
      <c r="H3330" s="1565">
        <v>1594.15</v>
      </c>
      <c r="I3330" s="1565" t="s">
        <v>10624</v>
      </c>
      <c r="J3330" s="1566">
        <v>0</v>
      </c>
      <c r="K3330" s="1554"/>
    </row>
    <row r="3331" spans="1:11" s="793" customFormat="1" ht="28.5" customHeight="1" x14ac:dyDescent="0.25">
      <c r="A3331" s="1565" t="s">
        <v>10631</v>
      </c>
      <c r="B3331" s="1566" t="s">
        <v>10632</v>
      </c>
      <c r="C3331" s="1565" t="s">
        <v>1138</v>
      </c>
      <c r="D3331" s="1565">
        <v>10.8</v>
      </c>
      <c r="E3331" s="1565">
        <v>679.62</v>
      </c>
      <c r="F3331" s="1565" t="s">
        <v>51</v>
      </c>
      <c r="G3331" s="1565">
        <v>35.43</v>
      </c>
      <c r="H3331" s="1565">
        <v>2229.7399999999998</v>
      </c>
      <c r="I3331" s="1565" t="s">
        <v>10624</v>
      </c>
      <c r="J3331" s="1566">
        <v>0</v>
      </c>
      <c r="K3331" s="1554"/>
    </row>
    <row r="3332" spans="1:11" s="793" customFormat="1" ht="28.5" customHeight="1" x14ac:dyDescent="0.25">
      <c r="A3332" s="1565" t="s">
        <v>10633</v>
      </c>
      <c r="B3332" s="1566" t="s">
        <v>10634</v>
      </c>
      <c r="C3332" s="1565" t="s">
        <v>1138</v>
      </c>
      <c r="D3332" s="1565">
        <v>11.12</v>
      </c>
      <c r="E3332" s="1565">
        <v>855.97</v>
      </c>
      <c r="F3332" s="1565" t="s">
        <v>51</v>
      </c>
      <c r="G3332" s="1565">
        <v>36.5</v>
      </c>
      <c r="H3332" s="1565">
        <v>2808.29</v>
      </c>
      <c r="I3332" s="1565" t="s">
        <v>10624</v>
      </c>
      <c r="J3332" s="1566">
        <v>0</v>
      </c>
      <c r="K3332" s="1554"/>
    </row>
    <row r="3333" spans="1:11" s="793" customFormat="1" ht="28.5" customHeight="1" x14ac:dyDescent="0.25">
      <c r="A3333" s="1565" t="s">
        <v>10635</v>
      </c>
      <c r="B3333" s="1566" t="s">
        <v>10636</v>
      </c>
      <c r="C3333" s="1565" t="s">
        <v>1138</v>
      </c>
      <c r="D3333" s="1565">
        <v>12.45</v>
      </c>
      <c r="E3333" s="1565">
        <v>1120.1500000000001</v>
      </c>
      <c r="F3333" s="1565" t="s">
        <v>51</v>
      </c>
      <c r="G3333" s="1565">
        <v>40.85</v>
      </c>
      <c r="H3333" s="1565">
        <v>3675.02</v>
      </c>
      <c r="I3333" s="1565" t="s">
        <v>10624</v>
      </c>
      <c r="J3333" s="1566">
        <v>0</v>
      </c>
      <c r="K3333" s="1554"/>
    </row>
    <row r="3334" spans="1:11" s="793" customFormat="1" ht="28.5" customHeight="1" x14ac:dyDescent="0.25">
      <c r="A3334" s="1565" t="s">
        <v>10637</v>
      </c>
      <c r="B3334" s="1566" t="s">
        <v>10638</v>
      </c>
      <c r="C3334" s="1565" t="s">
        <v>1138</v>
      </c>
      <c r="D3334" s="1565">
        <v>13.46</v>
      </c>
      <c r="E3334" s="1565">
        <v>1598.57</v>
      </c>
      <c r="F3334" s="1565" t="s">
        <v>51</v>
      </c>
      <c r="G3334" s="1565">
        <v>44.18</v>
      </c>
      <c r="H3334" s="1565">
        <v>5244.67</v>
      </c>
      <c r="I3334" s="1565" t="s">
        <v>10624</v>
      </c>
      <c r="J3334" s="1566">
        <v>0</v>
      </c>
      <c r="K3334" s="1554"/>
    </row>
    <row r="3335" spans="1:11" s="793" customFormat="1" ht="28.5" customHeight="1" x14ac:dyDescent="0.25">
      <c r="A3335" s="1565" t="s">
        <v>10639</v>
      </c>
      <c r="B3335" s="1566" t="s">
        <v>10640</v>
      </c>
      <c r="C3335" s="1565" t="s">
        <v>1138</v>
      </c>
      <c r="D3335" s="1565">
        <v>15.56</v>
      </c>
      <c r="E3335" s="1565">
        <v>2069.42</v>
      </c>
      <c r="F3335" s="1565" t="s">
        <v>51</v>
      </c>
      <c r="G3335" s="1565">
        <v>51.06</v>
      </c>
      <c r="H3335" s="1565">
        <v>6789.43</v>
      </c>
      <c r="I3335" s="1565" t="s">
        <v>10624</v>
      </c>
      <c r="J3335" s="1566">
        <v>0</v>
      </c>
      <c r="K3335" s="1554"/>
    </row>
    <row r="3336" spans="1:11" s="793" customFormat="1" ht="28.5" customHeight="1" x14ac:dyDescent="0.25">
      <c r="A3336" s="1565" t="s">
        <v>10641</v>
      </c>
      <c r="B3336" s="1566" t="s">
        <v>10642</v>
      </c>
      <c r="C3336" s="1565" t="s">
        <v>1138</v>
      </c>
      <c r="D3336" s="1565">
        <v>15.56</v>
      </c>
      <c r="E3336" s="1565">
        <v>2459.84</v>
      </c>
      <c r="F3336" s="1565" t="s">
        <v>51</v>
      </c>
      <c r="G3336" s="1565">
        <v>51.06</v>
      </c>
      <c r="H3336" s="1565">
        <v>8070.36</v>
      </c>
      <c r="I3336" s="1565" t="s">
        <v>10624</v>
      </c>
      <c r="J3336" s="1566">
        <v>0</v>
      </c>
      <c r="K3336" s="1554"/>
    </row>
    <row r="3337" spans="1:11" s="793" customFormat="1" ht="28.5" customHeight="1" x14ac:dyDescent="0.25">
      <c r="A3337" s="1565" t="s">
        <v>10643</v>
      </c>
      <c r="B3337" s="1566" t="s">
        <v>10644</v>
      </c>
      <c r="C3337" s="1565" t="s">
        <v>1138</v>
      </c>
      <c r="D3337" s="1565">
        <v>15.56</v>
      </c>
      <c r="E3337" s="1565">
        <v>4080.7</v>
      </c>
      <c r="F3337" s="1565" t="s">
        <v>51</v>
      </c>
      <c r="G3337" s="1565">
        <v>51.06</v>
      </c>
      <c r="H3337" s="1565">
        <v>13388.13</v>
      </c>
      <c r="I3337" s="1565" t="s">
        <v>10624</v>
      </c>
      <c r="J3337" s="1566">
        <v>0</v>
      </c>
      <c r="K3337" s="1554"/>
    </row>
    <row r="3338" spans="1:11" s="793" customFormat="1" ht="28.5" customHeight="1" x14ac:dyDescent="0.25">
      <c r="A3338" s="1565" t="s">
        <v>5525</v>
      </c>
      <c r="B3338" s="1566" t="s">
        <v>10645</v>
      </c>
      <c r="C3338" s="1565" t="s">
        <v>1138</v>
      </c>
      <c r="D3338" s="1565">
        <v>7.78</v>
      </c>
      <c r="E3338" s="1565">
        <v>130.01</v>
      </c>
      <c r="F3338" s="1565" t="s">
        <v>51</v>
      </c>
      <c r="G3338" s="1565">
        <v>25.53</v>
      </c>
      <c r="H3338" s="1565">
        <v>426.54</v>
      </c>
      <c r="I3338" s="1565" t="s">
        <v>10624</v>
      </c>
      <c r="J3338" s="1566">
        <v>0</v>
      </c>
      <c r="K3338" s="1554"/>
    </row>
    <row r="3339" spans="1:11" s="793" customFormat="1" ht="28.5" customHeight="1" x14ac:dyDescent="0.25">
      <c r="A3339" s="1565" t="s">
        <v>5527</v>
      </c>
      <c r="B3339" s="1566" t="s">
        <v>10646</v>
      </c>
      <c r="C3339" s="1565" t="s">
        <v>1138</v>
      </c>
      <c r="D3339" s="1565">
        <v>8.9499999999999993</v>
      </c>
      <c r="E3339" s="1565">
        <v>96.77</v>
      </c>
      <c r="F3339" s="1565" t="s">
        <v>51</v>
      </c>
      <c r="G3339" s="1565">
        <v>29.35</v>
      </c>
      <c r="H3339" s="1565">
        <v>317.47000000000003</v>
      </c>
      <c r="I3339" s="1565" t="s">
        <v>10624</v>
      </c>
      <c r="J3339" s="1566">
        <v>0</v>
      </c>
      <c r="K3339" s="1554"/>
    </row>
    <row r="3340" spans="1:11" s="793" customFormat="1" ht="28.5" customHeight="1" x14ac:dyDescent="0.25">
      <c r="A3340" s="1565" t="s">
        <v>5529</v>
      </c>
      <c r="B3340" s="1566" t="s">
        <v>10647</v>
      </c>
      <c r="C3340" s="1565" t="s">
        <v>1138</v>
      </c>
      <c r="D3340" s="1565">
        <v>8.9499999999999993</v>
      </c>
      <c r="E3340" s="1565">
        <v>133.66</v>
      </c>
      <c r="F3340" s="1565" t="s">
        <v>51</v>
      </c>
      <c r="G3340" s="1565">
        <v>29.35</v>
      </c>
      <c r="H3340" s="1565">
        <v>438.53</v>
      </c>
      <c r="I3340" s="1565" t="s">
        <v>10624</v>
      </c>
      <c r="J3340" s="1566">
        <v>0</v>
      </c>
      <c r="K3340" s="1554"/>
    </row>
    <row r="3341" spans="1:11" s="793" customFormat="1" ht="28.5" customHeight="1" x14ac:dyDescent="0.25">
      <c r="A3341" s="1565" t="s">
        <v>10648</v>
      </c>
      <c r="B3341" s="1566" t="s">
        <v>10649</v>
      </c>
      <c r="C3341" s="1565" t="s">
        <v>1138</v>
      </c>
      <c r="D3341" s="1565">
        <v>10.35</v>
      </c>
      <c r="E3341" s="1565">
        <v>320.77</v>
      </c>
      <c r="F3341" s="1565" t="s">
        <v>51</v>
      </c>
      <c r="G3341" s="1565">
        <v>33.96</v>
      </c>
      <c r="H3341" s="1565">
        <v>1052.3900000000001</v>
      </c>
      <c r="I3341" s="1565" t="s">
        <v>10624</v>
      </c>
      <c r="J3341" s="1566">
        <v>0</v>
      </c>
      <c r="K3341" s="1554"/>
    </row>
    <row r="3342" spans="1:11" s="793" customFormat="1" ht="28.5" customHeight="1" x14ac:dyDescent="0.25">
      <c r="A3342" s="1565" t="s">
        <v>10650</v>
      </c>
      <c r="B3342" s="1566" t="s">
        <v>10651</v>
      </c>
      <c r="C3342" s="1565" t="s">
        <v>1138</v>
      </c>
      <c r="D3342" s="1565">
        <v>10.35</v>
      </c>
      <c r="E3342" s="1565">
        <v>360.82</v>
      </c>
      <c r="F3342" s="1565" t="s">
        <v>51</v>
      </c>
      <c r="G3342" s="1565">
        <v>33.96</v>
      </c>
      <c r="H3342" s="1565">
        <v>1183.81</v>
      </c>
      <c r="I3342" s="1565" t="s">
        <v>10624</v>
      </c>
      <c r="J3342" s="1566">
        <v>0</v>
      </c>
      <c r="K3342" s="1554"/>
    </row>
    <row r="3343" spans="1:11" s="793" customFormat="1" ht="28.5" customHeight="1" x14ac:dyDescent="0.25">
      <c r="A3343" s="1565" t="s">
        <v>10652</v>
      </c>
      <c r="B3343" s="1566" t="s">
        <v>10653</v>
      </c>
      <c r="C3343" s="1565" t="s">
        <v>1138</v>
      </c>
      <c r="D3343" s="1565">
        <v>10.8</v>
      </c>
      <c r="E3343" s="1565">
        <v>513.02</v>
      </c>
      <c r="F3343" s="1565" t="s">
        <v>51</v>
      </c>
      <c r="G3343" s="1565">
        <v>35.43</v>
      </c>
      <c r="H3343" s="1565">
        <v>1683.13</v>
      </c>
      <c r="I3343" s="1565" t="s">
        <v>10624</v>
      </c>
      <c r="J3343" s="1566">
        <v>0</v>
      </c>
      <c r="K3343" s="1554"/>
    </row>
    <row r="3344" spans="1:11" s="793" customFormat="1" ht="28.5" customHeight="1" x14ac:dyDescent="0.25">
      <c r="A3344" s="1565" t="s">
        <v>10654</v>
      </c>
      <c r="B3344" s="1566" t="s">
        <v>10634</v>
      </c>
      <c r="C3344" s="1565" t="s">
        <v>1138</v>
      </c>
      <c r="D3344" s="1565">
        <v>11.12</v>
      </c>
      <c r="E3344" s="1565">
        <v>653.74</v>
      </c>
      <c r="F3344" s="1565" t="s">
        <v>51</v>
      </c>
      <c r="G3344" s="1565">
        <v>36.5</v>
      </c>
      <c r="H3344" s="1565">
        <v>2144.8200000000002</v>
      </c>
      <c r="I3344" s="1565" t="s">
        <v>10624</v>
      </c>
      <c r="J3344" s="1566">
        <v>0</v>
      </c>
      <c r="K3344" s="1554"/>
    </row>
    <row r="3345" spans="1:11" s="793" customFormat="1" ht="28.5" customHeight="1" x14ac:dyDescent="0.25">
      <c r="A3345" s="1565" t="s">
        <v>10655</v>
      </c>
      <c r="B3345" s="1566" t="s">
        <v>10656</v>
      </c>
      <c r="C3345" s="1565" t="s">
        <v>1138</v>
      </c>
      <c r="D3345" s="1565">
        <v>12.45</v>
      </c>
      <c r="E3345" s="1565">
        <v>844.14</v>
      </c>
      <c r="F3345" s="1565" t="s">
        <v>51</v>
      </c>
      <c r="G3345" s="1565">
        <v>40.85</v>
      </c>
      <c r="H3345" s="1565">
        <v>2769.48</v>
      </c>
      <c r="I3345" s="1565" t="s">
        <v>10624</v>
      </c>
      <c r="J3345" s="1566">
        <v>0</v>
      </c>
      <c r="K3345" s="1554"/>
    </row>
    <row r="3346" spans="1:11" s="793" customFormat="1" ht="28.5" customHeight="1" x14ac:dyDescent="0.25">
      <c r="A3346" s="1565" t="s">
        <v>10657</v>
      </c>
      <c r="B3346" s="1566" t="s">
        <v>10658</v>
      </c>
      <c r="C3346" s="1565" t="s">
        <v>1138</v>
      </c>
      <c r="D3346" s="1565">
        <v>13.46</v>
      </c>
      <c r="E3346" s="1565">
        <v>850.03</v>
      </c>
      <c r="F3346" s="1565" t="s">
        <v>51</v>
      </c>
      <c r="G3346" s="1565">
        <v>44.18</v>
      </c>
      <c r="H3346" s="1565">
        <v>2788.82</v>
      </c>
      <c r="I3346" s="1565" t="s">
        <v>10624</v>
      </c>
      <c r="J3346" s="1566">
        <v>0</v>
      </c>
      <c r="K3346" s="1554"/>
    </row>
    <row r="3347" spans="1:11" s="793" customFormat="1" ht="28.5" customHeight="1" x14ac:dyDescent="0.25">
      <c r="A3347" s="1565" t="s">
        <v>10659</v>
      </c>
      <c r="B3347" s="1566" t="s">
        <v>10660</v>
      </c>
      <c r="C3347" s="1565" t="s">
        <v>1138</v>
      </c>
      <c r="D3347" s="1565">
        <v>15.56</v>
      </c>
      <c r="E3347" s="1565">
        <v>1653.83</v>
      </c>
      <c r="F3347" s="1565" t="s">
        <v>51</v>
      </c>
      <c r="G3347" s="1565">
        <v>51.06</v>
      </c>
      <c r="H3347" s="1565">
        <v>5425.96</v>
      </c>
      <c r="I3347" s="1565" t="s">
        <v>10624</v>
      </c>
      <c r="J3347" s="1566">
        <v>0</v>
      </c>
      <c r="K3347" s="1554"/>
    </row>
    <row r="3348" spans="1:11" s="793" customFormat="1" ht="28.5" customHeight="1" x14ac:dyDescent="0.25">
      <c r="A3348" s="1565" t="s">
        <v>10661</v>
      </c>
      <c r="B3348" s="1566" t="s">
        <v>10662</v>
      </c>
      <c r="C3348" s="1565" t="s">
        <v>1138</v>
      </c>
      <c r="D3348" s="1565">
        <v>15.56</v>
      </c>
      <c r="E3348" s="1565">
        <v>1946.58</v>
      </c>
      <c r="F3348" s="1565" t="s">
        <v>51</v>
      </c>
      <c r="G3348" s="1565">
        <v>51.06</v>
      </c>
      <c r="H3348" s="1565">
        <v>6386.43</v>
      </c>
      <c r="I3348" s="1565" t="s">
        <v>10624</v>
      </c>
      <c r="J3348" s="1566">
        <v>0</v>
      </c>
      <c r="K3348" s="1554"/>
    </row>
    <row r="3349" spans="1:11" s="793" customFormat="1" ht="28.5" customHeight="1" x14ac:dyDescent="0.25">
      <c r="A3349" s="1565" t="s">
        <v>5531</v>
      </c>
      <c r="B3349" s="1566" t="s">
        <v>10663</v>
      </c>
      <c r="C3349" s="1565" t="s">
        <v>1138</v>
      </c>
      <c r="D3349" s="1565">
        <v>7.78</v>
      </c>
      <c r="E3349" s="1565">
        <v>108.1</v>
      </c>
      <c r="F3349" s="1565" t="s">
        <v>51</v>
      </c>
      <c r="G3349" s="1565">
        <v>25.53</v>
      </c>
      <c r="H3349" s="1565">
        <v>354.65</v>
      </c>
      <c r="I3349" s="1565" t="s">
        <v>10624</v>
      </c>
      <c r="J3349" s="1566">
        <v>0</v>
      </c>
      <c r="K3349" s="1554"/>
    </row>
    <row r="3350" spans="1:11" s="793" customFormat="1" ht="28.5" customHeight="1" x14ac:dyDescent="0.25">
      <c r="A3350" s="1565" t="s">
        <v>5533</v>
      </c>
      <c r="B3350" s="1566" t="s">
        <v>10664</v>
      </c>
      <c r="C3350" s="1565" t="s">
        <v>1138</v>
      </c>
      <c r="D3350" s="1565">
        <v>8.9499999999999993</v>
      </c>
      <c r="E3350" s="1565">
        <v>153.44999999999999</v>
      </c>
      <c r="F3350" s="1565" t="s">
        <v>51</v>
      </c>
      <c r="G3350" s="1565">
        <v>29.35</v>
      </c>
      <c r="H3350" s="1565">
        <v>503.45</v>
      </c>
      <c r="I3350" s="1565" t="s">
        <v>10624</v>
      </c>
      <c r="J3350" s="1566">
        <v>0</v>
      </c>
      <c r="K3350" s="1554"/>
    </row>
    <row r="3351" spans="1:11" s="793" customFormat="1" ht="28.5" customHeight="1" x14ac:dyDescent="0.25">
      <c r="A3351" s="1565" t="s">
        <v>5535</v>
      </c>
      <c r="B3351" s="1566" t="s">
        <v>10665</v>
      </c>
      <c r="C3351" s="1565" t="s">
        <v>1138</v>
      </c>
      <c r="D3351" s="1565">
        <v>8.9499999999999993</v>
      </c>
      <c r="E3351" s="1565">
        <v>214.98</v>
      </c>
      <c r="F3351" s="1565" t="s">
        <v>51</v>
      </c>
      <c r="G3351" s="1565">
        <v>29.35</v>
      </c>
      <c r="H3351" s="1565">
        <v>705.3</v>
      </c>
      <c r="I3351" s="1565" t="s">
        <v>10624</v>
      </c>
      <c r="J3351" s="1566">
        <v>0</v>
      </c>
      <c r="K3351" s="1554"/>
    </row>
    <row r="3352" spans="1:11" s="793" customFormat="1" ht="28.5" customHeight="1" x14ac:dyDescent="0.25">
      <c r="A3352" s="1565" t="s">
        <v>5537</v>
      </c>
      <c r="B3352" s="1566" t="s">
        <v>10666</v>
      </c>
      <c r="C3352" s="1565" t="s">
        <v>1138</v>
      </c>
      <c r="D3352" s="1565">
        <v>10.35</v>
      </c>
      <c r="E3352" s="1565">
        <v>277.44</v>
      </c>
      <c r="F3352" s="1565" t="s">
        <v>51</v>
      </c>
      <c r="G3352" s="1565">
        <v>33.96</v>
      </c>
      <c r="H3352" s="1565">
        <v>910.23</v>
      </c>
      <c r="I3352" s="1565" t="s">
        <v>10624</v>
      </c>
      <c r="J3352" s="1566">
        <v>0</v>
      </c>
      <c r="K3352" s="1554"/>
    </row>
    <row r="3353" spans="1:11" s="793" customFormat="1" ht="28.5" customHeight="1" x14ac:dyDescent="0.25">
      <c r="A3353" s="1565" t="s">
        <v>5539</v>
      </c>
      <c r="B3353" s="1566" t="s">
        <v>10667</v>
      </c>
      <c r="C3353" s="1565" t="s">
        <v>1138</v>
      </c>
      <c r="D3353" s="1565">
        <v>10.35</v>
      </c>
      <c r="E3353" s="1565">
        <v>351.47</v>
      </c>
      <c r="F3353" s="1565" t="s">
        <v>51</v>
      </c>
      <c r="G3353" s="1565">
        <v>33.96</v>
      </c>
      <c r="H3353" s="1565">
        <v>1153.1300000000001</v>
      </c>
      <c r="I3353" s="1565" t="s">
        <v>10624</v>
      </c>
      <c r="J3353" s="1566">
        <v>0</v>
      </c>
      <c r="K3353" s="1554"/>
    </row>
    <row r="3354" spans="1:11" s="793" customFormat="1" ht="28.5" customHeight="1" x14ac:dyDescent="0.25">
      <c r="A3354" s="1565" t="s">
        <v>5541</v>
      </c>
      <c r="B3354" s="1566" t="s">
        <v>10668</v>
      </c>
      <c r="C3354" s="1565" t="s">
        <v>1138</v>
      </c>
      <c r="D3354" s="1565">
        <v>10.8</v>
      </c>
      <c r="E3354" s="1565">
        <v>440.53</v>
      </c>
      <c r="F3354" s="1565" t="s">
        <v>51</v>
      </c>
      <c r="G3354" s="1565">
        <v>35.43</v>
      </c>
      <c r="H3354" s="1565">
        <v>1445.29</v>
      </c>
      <c r="I3354" s="1565" t="s">
        <v>10624</v>
      </c>
      <c r="J3354" s="1566">
        <v>0</v>
      </c>
      <c r="K3354" s="1554"/>
    </row>
    <row r="3355" spans="1:11" s="793" customFormat="1" ht="28.5" customHeight="1" x14ac:dyDescent="0.25">
      <c r="A3355" s="1565" t="s">
        <v>5543</v>
      </c>
      <c r="B3355" s="1566" t="s">
        <v>10669</v>
      </c>
      <c r="C3355" s="1565" t="s">
        <v>1138</v>
      </c>
      <c r="D3355" s="1565">
        <v>11.12</v>
      </c>
      <c r="E3355" s="1565">
        <v>607.20000000000005</v>
      </c>
      <c r="F3355" s="1565" t="s">
        <v>51</v>
      </c>
      <c r="G3355" s="1565">
        <v>36.5</v>
      </c>
      <c r="H3355" s="1565">
        <v>1992.13</v>
      </c>
      <c r="I3355" s="1565" t="s">
        <v>10624</v>
      </c>
      <c r="J3355" s="1566">
        <v>0</v>
      </c>
      <c r="K3355" s="1554"/>
    </row>
    <row r="3356" spans="1:11" s="793" customFormat="1" ht="28.5" customHeight="1" x14ac:dyDescent="0.25">
      <c r="A3356" s="1565" t="s">
        <v>5545</v>
      </c>
      <c r="B3356" s="1566" t="s">
        <v>10670</v>
      </c>
      <c r="C3356" s="1565" t="s">
        <v>1138</v>
      </c>
      <c r="D3356" s="1565">
        <v>12.45</v>
      </c>
      <c r="E3356" s="1565">
        <v>711.75</v>
      </c>
      <c r="F3356" s="1565" t="s">
        <v>51</v>
      </c>
      <c r="G3356" s="1565">
        <v>40.85</v>
      </c>
      <c r="H3356" s="1565">
        <v>2335.14</v>
      </c>
      <c r="I3356" s="1565" t="s">
        <v>10624</v>
      </c>
      <c r="J3356" s="1566">
        <v>0</v>
      </c>
      <c r="K3356" s="1554"/>
    </row>
    <row r="3357" spans="1:11" s="793" customFormat="1" ht="28.5" customHeight="1" x14ac:dyDescent="0.25">
      <c r="A3357" s="1565" t="s">
        <v>5547</v>
      </c>
      <c r="B3357" s="1566" t="s">
        <v>10671</v>
      </c>
      <c r="C3357" s="1565" t="s">
        <v>1138</v>
      </c>
      <c r="D3357" s="1565">
        <v>13.46</v>
      </c>
      <c r="E3357" s="1565">
        <v>1013.01</v>
      </c>
      <c r="F3357" s="1565" t="s">
        <v>51</v>
      </c>
      <c r="G3357" s="1565">
        <v>44.18</v>
      </c>
      <c r="H3357" s="1565">
        <v>3323.52</v>
      </c>
      <c r="I3357" s="1565" t="s">
        <v>10624</v>
      </c>
      <c r="J3357" s="1566">
        <v>0</v>
      </c>
      <c r="K3357" s="1554"/>
    </row>
    <row r="3358" spans="1:11" s="793" customFormat="1" ht="28.5" customHeight="1" x14ac:dyDescent="0.25">
      <c r="A3358" s="1565" t="s">
        <v>10672</v>
      </c>
      <c r="B3358" s="1566" t="s">
        <v>10673</v>
      </c>
      <c r="C3358" s="1565" t="s">
        <v>1138</v>
      </c>
      <c r="D3358" s="1565">
        <v>15.56</v>
      </c>
      <c r="E3358" s="1565">
        <v>1461.66</v>
      </c>
      <c r="F3358" s="1565" t="s">
        <v>51</v>
      </c>
      <c r="G3358" s="1565">
        <v>51.06</v>
      </c>
      <c r="H3358" s="1565">
        <v>4795.49</v>
      </c>
      <c r="I3358" s="1565" t="s">
        <v>10624</v>
      </c>
      <c r="J3358" s="1566">
        <v>0</v>
      </c>
      <c r="K3358" s="1554"/>
    </row>
    <row r="3359" spans="1:11" s="793" customFormat="1" ht="28.5" customHeight="1" x14ac:dyDescent="0.25">
      <c r="A3359" s="1565" t="s">
        <v>10674</v>
      </c>
      <c r="B3359" s="1566" t="s">
        <v>10675</v>
      </c>
      <c r="C3359" s="1565" t="s">
        <v>1138</v>
      </c>
      <c r="D3359" s="1565">
        <v>15.56</v>
      </c>
      <c r="E3359" s="1565">
        <v>1768.9</v>
      </c>
      <c r="F3359" s="1565" t="s">
        <v>51</v>
      </c>
      <c r="G3359" s="1565">
        <v>51.06</v>
      </c>
      <c r="H3359" s="1565">
        <v>5803.46</v>
      </c>
      <c r="I3359" s="1565" t="s">
        <v>10624</v>
      </c>
      <c r="J3359" s="1566">
        <v>0</v>
      </c>
      <c r="K3359" s="1554"/>
    </row>
    <row r="3360" spans="1:11" s="793" customFormat="1" ht="28.5" customHeight="1" x14ac:dyDescent="0.25">
      <c r="A3360" s="1565" t="s">
        <v>5549</v>
      </c>
      <c r="B3360" s="1566" t="s">
        <v>10676</v>
      </c>
      <c r="C3360" s="1565" t="s">
        <v>1138</v>
      </c>
      <c r="D3360" s="1565">
        <v>16.22</v>
      </c>
      <c r="E3360" s="1565">
        <v>302.95999999999998</v>
      </c>
      <c r="F3360" s="1565" t="s">
        <v>51</v>
      </c>
      <c r="G3360" s="1565">
        <v>53.2</v>
      </c>
      <c r="H3360" s="1565">
        <v>993.95</v>
      </c>
      <c r="I3360" s="1565" t="s">
        <v>10624</v>
      </c>
      <c r="J3360" s="1566">
        <v>0</v>
      </c>
      <c r="K3360" s="1554"/>
    </row>
    <row r="3361" spans="1:11" s="793" customFormat="1" ht="28.5" customHeight="1" x14ac:dyDescent="0.25">
      <c r="A3361" s="1565" t="s">
        <v>5551</v>
      </c>
      <c r="B3361" s="1566" t="s">
        <v>10677</v>
      </c>
      <c r="C3361" s="1565" t="s">
        <v>1138</v>
      </c>
      <c r="D3361" s="1565">
        <v>47.72</v>
      </c>
      <c r="E3361" s="1565">
        <v>424.37</v>
      </c>
      <c r="F3361" s="1565" t="s">
        <v>51</v>
      </c>
      <c r="G3361" s="1565">
        <v>156.56</v>
      </c>
      <c r="H3361" s="1565">
        <v>1392.29</v>
      </c>
      <c r="I3361" s="1565" t="s">
        <v>10678</v>
      </c>
      <c r="J3361" s="1566">
        <v>0</v>
      </c>
      <c r="K3361" s="1554"/>
    </row>
    <row r="3362" spans="1:11" s="793" customFormat="1" ht="28.5" customHeight="1" x14ac:dyDescent="0.25">
      <c r="A3362" s="1565" t="s">
        <v>5553</v>
      </c>
      <c r="B3362" s="1566" t="s">
        <v>10679</v>
      </c>
      <c r="C3362" s="1565" t="s">
        <v>1138</v>
      </c>
      <c r="D3362" s="1565">
        <v>51.98</v>
      </c>
      <c r="E3362" s="1565">
        <v>652.19000000000005</v>
      </c>
      <c r="F3362" s="1565" t="s">
        <v>51</v>
      </c>
      <c r="G3362" s="1565">
        <v>170.53</v>
      </c>
      <c r="H3362" s="1565">
        <v>2139.73</v>
      </c>
      <c r="I3362" s="1565" t="s">
        <v>10678</v>
      </c>
      <c r="J3362" s="1566">
        <v>0</v>
      </c>
      <c r="K3362" s="1554"/>
    </row>
    <row r="3363" spans="1:11" s="793" customFormat="1" ht="28.5" customHeight="1" x14ac:dyDescent="0.25">
      <c r="A3363" s="1565" t="s">
        <v>5555</v>
      </c>
      <c r="B3363" s="1566" t="s">
        <v>10680</v>
      </c>
      <c r="C3363" s="1565" t="s">
        <v>1138</v>
      </c>
      <c r="D3363" s="1565">
        <v>58.14</v>
      </c>
      <c r="E3363" s="1565">
        <v>1072.67</v>
      </c>
      <c r="F3363" s="1565" t="s">
        <v>51</v>
      </c>
      <c r="G3363" s="1565">
        <v>190.75</v>
      </c>
      <c r="H3363" s="1565">
        <v>3519.25</v>
      </c>
      <c r="I3363" s="1565" t="s">
        <v>10678</v>
      </c>
      <c r="J3363" s="1566">
        <v>0</v>
      </c>
      <c r="K3363" s="1554"/>
    </row>
    <row r="3364" spans="1:11" s="793" customFormat="1" ht="28.5" customHeight="1" x14ac:dyDescent="0.25">
      <c r="A3364" s="1565" t="s">
        <v>5557</v>
      </c>
      <c r="B3364" s="1566" t="s">
        <v>10681</v>
      </c>
      <c r="C3364" s="1565" t="s">
        <v>1138</v>
      </c>
      <c r="D3364" s="1565">
        <v>66.02</v>
      </c>
      <c r="E3364" s="1565">
        <v>1448.69</v>
      </c>
      <c r="F3364" s="1565" t="s">
        <v>51</v>
      </c>
      <c r="G3364" s="1565">
        <v>216.61</v>
      </c>
      <c r="H3364" s="1565">
        <v>4752.93</v>
      </c>
      <c r="I3364" s="1565" t="s">
        <v>10678</v>
      </c>
      <c r="J3364" s="1566">
        <v>0</v>
      </c>
      <c r="K3364" s="1554"/>
    </row>
    <row r="3365" spans="1:11" s="793" customFormat="1" ht="28.5" customHeight="1" x14ac:dyDescent="0.25">
      <c r="A3365" s="1565" t="s">
        <v>5559</v>
      </c>
      <c r="B3365" s="1566" t="s">
        <v>10682</v>
      </c>
      <c r="C3365" s="1565" t="s">
        <v>1138</v>
      </c>
      <c r="D3365" s="1565">
        <v>74.28</v>
      </c>
      <c r="E3365" s="1565">
        <v>1905.28</v>
      </c>
      <c r="F3365" s="1565" t="s">
        <v>51</v>
      </c>
      <c r="G3365" s="1565">
        <v>243.69</v>
      </c>
      <c r="H3365" s="1565">
        <v>6250.93</v>
      </c>
      <c r="I3365" s="1565" t="s">
        <v>10678</v>
      </c>
      <c r="J3365" s="1566">
        <v>0</v>
      </c>
      <c r="K3365" s="1554"/>
    </row>
    <row r="3366" spans="1:11" s="793" customFormat="1" ht="28.5" customHeight="1" x14ac:dyDescent="0.25">
      <c r="A3366" s="1565" t="s">
        <v>5561</v>
      </c>
      <c r="B3366" s="1566" t="s">
        <v>10683</v>
      </c>
      <c r="C3366" s="1565" t="s">
        <v>1138</v>
      </c>
      <c r="D3366" s="1565">
        <v>78.72</v>
      </c>
      <c r="E3366" s="1565">
        <v>3672.69</v>
      </c>
      <c r="F3366" s="1565" t="s">
        <v>51</v>
      </c>
      <c r="G3366" s="1565">
        <v>258.27</v>
      </c>
      <c r="H3366" s="1565">
        <v>12049.51</v>
      </c>
      <c r="I3366" s="1565" t="s">
        <v>10678</v>
      </c>
      <c r="J3366" s="1566">
        <v>0</v>
      </c>
      <c r="K3366" s="1554"/>
    </row>
    <row r="3367" spans="1:11" s="793" customFormat="1" ht="28.5" customHeight="1" x14ac:dyDescent="0.25">
      <c r="A3367" s="1565" t="s">
        <v>5563</v>
      </c>
      <c r="B3367" s="1566" t="s">
        <v>10684</v>
      </c>
      <c r="C3367" s="1565" t="s">
        <v>1138</v>
      </c>
      <c r="D3367" s="1565">
        <v>84.36</v>
      </c>
      <c r="E3367" s="1565">
        <v>4566.5</v>
      </c>
      <c r="F3367" s="1565" t="s">
        <v>51</v>
      </c>
      <c r="G3367" s="1565">
        <v>276.77999999999997</v>
      </c>
      <c r="H3367" s="1565">
        <v>14981.94</v>
      </c>
      <c r="I3367" s="1565" t="s">
        <v>10678</v>
      </c>
      <c r="J3367" s="1566">
        <v>0</v>
      </c>
      <c r="K3367" s="1554"/>
    </row>
    <row r="3368" spans="1:11" s="793" customFormat="1" ht="28.5" customHeight="1" x14ac:dyDescent="0.25">
      <c r="A3368" s="1565" t="s">
        <v>5565</v>
      </c>
      <c r="B3368" s="1566" t="s">
        <v>10685</v>
      </c>
      <c r="C3368" s="1565" t="s">
        <v>1138</v>
      </c>
      <c r="D3368" s="1565">
        <v>91.03</v>
      </c>
      <c r="E3368" s="1565">
        <v>4573.17</v>
      </c>
      <c r="F3368" s="1565" t="s">
        <v>51</v>
      </c>
      <c r="G3368" s="1565">
        <v>298.67</v>
      </c>
      <c r="H3368" s="1565">
        <v>15003.84</v>
      </c>
      <c r="I3368" s="1565" t="s">
        <v>10678</v>
      </c>
      <c r="J3368" s="1566">
        <v>0</v>
      </c>
      <c r="K3368" s="1554"/>
    </row>
    <row r="3369" spans="1:11" s="793" customFormat="1" ht="28.5" customHeight="1" x14ac:dyDescent="0.25">
      <c r="A3369" s="1565" t="s">
        <v>5567</v>
      </c>
      <c r="B3369" s="1566" t="s">
        <v>10686</v>
      </c>
      <c r="C3369" s="1565" t="s">
        <v>1138</v>
      </c>
      <c r="D3369" s="1565">
        <v>110.34</v>
      </c>
      <c r="E3369" s="1565">
        <v>5630.09</v>
      </c>
      <c r="F3369" s="1565" t="s">
        <v>51</v>
      </c>
      <c r="G3369" s="1565">
        <v>362.02</v>
      </c>
      <c r="H3369" s="1565">
        <v>18471.419999999998</v>
      </c>
      <c r="I3369" s="1565" t="s">
        <v>10678</v>
      </c>
      <c r="J3369" s="1566">
        <v>0</v>
      </c>
      <c r="K3369" s="1554"/>
    </row>
    <row r="3370" spans="1:11" s="793" customFormat="1" ht="28.5" customHeight="1" x14ac:dyDescent="0.25">
      <c r="A3370" s="1565" t="s">
        <v>5569</v>
      </c>
      <c r="B3370" s="1566" t="s">
        <v>10687</v>
      </c>
      <c r="C3370" s="1565" t="s">
        <v>1138</v>
      </c>
      <c r="D3370" s="1565">
        <v>120.17</v>
      </c>
      <c r="E3370" s="1565">
        <v>7756.44</v>
      </c>
      <c r="F3370" s="1565" t="s">
        <v>51</v>
      </c>
      <c r="G3370" s="1565">
        <v>394.25</v>
      </c>
      <c r="H3370" s="1565">
        <v>25447.64</v>
      </c>
      <c r="I3370" s="1565" t="s">
        <v>10678</v>
      </c>
      <c r="J3370" s="1566">
        <v>0</v>
      </c>
      <c r="K3370" s="1554"/>
    </row>
    <row r="3371" spans="1:11" s="793" customFormat="1" ht="28.5" customHeight="1" x14ac:dyDescent="0.25">
      <c r="A3371" s="1565" t="s">
        <v>5571</v>
      </c>
      <c r="B3371" s="1566" t="s">
        <v>10688</v>
      </c>
      <c r="C3371" s="1565" t="s">
        <v>1138</v>
      </c>
      <c r="D3371" s="1565">
        <v>47.72</v>
      </c>
      <c r="E3371" s="1565">
        <v>464.47</v>
      </c>
      <c r="F3371" s="1565" t="s">
        <v>51</v>
      </c>
      <c r="G3371" s="1565">
        <v>156.56</v>
      </c>
      <c r="H3371" s="1565">
        <v>1523.84</v>
      </c>
      <c r="I3371" s="1565" t="s">
        <v>10689</v>
      </c>
      <c r="J3371" s="1566">
        <v>0</v>
      </c>
      <c r="K3371" s="1554"/>
    </row>
    <row r="3372" spans="1:11" s="793" customFormat="1" ht="28.5" customHeight="1" x14ac:dyDescent="0.25">
      <c r="A3372" s="1565" t="s">
        <v>5573</v>
      </c>
      <c r="B3372" s="1566" t="s">
        <v>10690</v>
      </c>
      <c r="C3372" s="1565" t="s">
        <v>1138</v>
      </c>
      <c r="D3372" s="1565">
        <v>51.98</v>
      </c>
      <c r="E3372" s="1565">
        <v>776.12</v>
      </c>
      <c r="F3372" s="1565" t="s">
        <v>51</v>
      </c>
      <c r="G3372" s="1565">
        <v>170.53</v>
      </c>
      <c r="H3372" s="1565">
        <v>2546.3200000000002</v>
      </c>
      <c r="I3372" s="1565" t="s">
        <v>10689</v>
      </c>
      <c r="J3372" s="1566">
        <v>0</v>
      </c>
      <c r="K3372" s="1554"/>
    </row>
    <row r="3373" spans="1:11" s="793" customFormat="1" ht="28.5" customHeight="1" x14ac:dyDescent="0.25">
      <c r="A3373" s="1565" t="s">
        <v>5575</v>
      </c>
      <c r="B3373" s="1566" t="s">
        <v>10691</v>
      </c>
      <c r="C3373" s="1565" t="s">
        <v>1138</v>
      </c>
      <c r="D3373" s="1565">
        <v>58.14</v>
      </c>
      <c r="E3373" s="1565">
        <v>1208.75</v>
      </c>
      <c r="F3373" s="1565" t="s">
        <v>51</v>
      </c>
      <c r="G3373" s="1565">
        <v>190.75</v>
      </c>
      <c r="H3373" s="1565">
        <v>3965.7</v>
      </c>
      <c r="I3373" s="1565" t="s">
        <v>10689</v>
      </c>
      <c r="J3373" s="1566">
        <v>0</v>
      </c>
      <c r="K3373" s="1554"/>
    </row>
    <row r="3374" spans="1:11" s="793" customFormat="1" ht="28.5" customHeight="1" x14ac:dyDescent="0.25">
      <c r="A3374" s="1565" t="s">
        <v>5577</v>
      </c>
      <c r="B3374" s="1566" t="s">
        <v>10692</v>
      </c>
      <c r="C3374" s="1565" t="s">
        <v>1138</v>
      </c>
      <c r="D3374" s="1565">
        <v>66.69</v>
      </c>
      <c r="E3374" s="1565">
        <v>1674.14</v>
      </c>
      <c r="F3374" s="1565" t="s">
        <v>51</v>
      </c>
      <c r="G3374" s="1565">
        <v>218.81</v>
      </c>
      <c r="H3374" s="1565">
        <v>5492.59</v>
      </c>
      <c r="I3374" s="1565" t="s">
        <v>10689</v>
      </c>
      <c r="J3374" s="1566">
        <v>0</v>
      </c>
      <c r="K3374" s="1554"/>
    </row>
    <row r="3375" spans="1:11" s="793" customFormat="1" ht="28.5" customHeight="1" x14ac:dyDescent="0.25">
      <c r="A3375" s="1565" t="s">
        <v>5579</v>
      </c>
      <c r="B3375" s="1566" t="s">
        <v>10693</v>
      </c>
      <c r="C3375" s="1565" t="s">
        <v>1138</v>
      </c>
      <c r="D3375" s="1565">
        <v>75.17</v>
      </c>
      <c r="E3375" s="1565">
        <v>2316.85</v>
      </c>
      <c r="F3375" s="1565" t="s">
        <v>51</v>
      </c>
      <c r="G3375" s="1565">
        <v>246.63</v>
      </c>
      <c r="H3375" s="1565">
        <v>7601.21</v>
      </c>
      <c r="I3375" s="1565" t="s">
        <v>10689</v>
      </c>
      <c r="J3375" s="1566">
        <v>0</v>
      </c>
      <c r="K3375" s="1554"/>
    </row>
    <row r="3376" spans="1:11" s="793" customFormat="1" ht="28.5" customHeight="1" x14ac:dyDescent="0.25">
      <c r="A3376" s="1565" t="s">
        <v>5581</v>
      </c>
      <c r="B3376" s="1566" t="s">
        <v>10694</v>
      </c>
      <c r="C3376" s="1565" t="s">
        <v>1138</v>
      </c>
      <c r="D3376" s="1565">
        <v>78.72</v>
      </c>
      <c r="E3376" s="1565">
        <v>4223.09</v>
      </c>
      <c r="F3376" s="1565" t="s">
        <v>51</v>
      </c>
      <c r="G3376" s="1565">
        <v>258.27</v>
      </c>
      <c r="H3376" s="1565">
        <v>13855.27</v>
      </c>
      <c r="I3376" s="1565" t="s">
        <v>10689</v>
      </c>
      <c r="J3376" s="1566">
        <v>0</v>
      </c>
      <c r="K3376" s="1554"/>
    </row>
    <row r="3377" spans="1:11" s="793" customFormat="1" ht="28.5" customHeight="1" x14ac:dyDescent="0.25">
      <c r="A3377" s="1565" t="s">
        <v>5583</v>
      </c>
      <c r="B3377" s="1566" t="s">
        <v>10695</v>
      </c>
      <c r="C3377" s="1565" t="s">
        <v>1138</v>
      </c>
      <c r="D3377" s="1565">
        <v>85.37</v>
      </c>
      <c r="E3377" s="1565">
        <v>5391.27</v>
      </c>
      <c r="F3377" s="1565" t="s">
        <v>51</v>
      </c>
      <c r="G3377" s="1565">
        <v>280.08</v>
      </c>
      <c r="H3377" s="1565">
        <v>17687.91</v>
      </c>
      <c r="I3377" s="1565" t="s">
        <v>10689</v>
      </c>
      <c r="J3377" s="1566">
        <v>0</v>
      </c>
      <c r="K3377" s="1554"/>
    </row>
    <row r="3378" spans="1:11" s="793" customFormat="1" ht="28.5" customHeight="1" x14ac:dyDescent="0.25">
      <c r="A3378" s="1565" t="s">
        <v>5585</v>
      </c>
      <c r="B3378" s="1566" t="s">
        <v>10696</v>
      </c>
      <c r="C3378" s="1565" t="s">
        <v>1138</v>
      </c>
      <c r="D3378" s="1565">
        <v>89.8</v>
      </c>
      <c r="E3378" s="1565">
        <v>6600.99</v>
      </c>
      <c r="F3378" s="1565" t="s">
        <v>51</v>
      </c>
      <c r="G3378" s="1565">
        <v>294.63</v>
      </c>
      <c r="H3378" s="1565">
        <v>21656.78</v>
      </c>
      <c r="I3378" s="1565" t="s">
        <v>10689</v>
      </c>
      <c r="J3378" s="1566">
        <v>0</v>
      </c>
      <c r="K3378" s="1554"/>
    </row>
    <row r="3379" spans="1:11" s="793" customFormat="1" ht="28.5" customHeight="1" x14ac:dyDescent="0.25">
      <c r="A3379" s="1565" t="s">
        <v>5587</v>
      </c>
      <c r="B3379" s="1566" t="s">
        <v>10697</v>
      </c>
      <c r="C3379" s="1565" t="s">
        <v>1138</v>
      </c>
      <c r="D3379" s="1565">
        <v>106.09</v>
      </c>
      <c r="E3379" s="1565">
        <v>7856.57</v>
      </c>
      <c r="F3379" s="1565" t="s">
        <v>51</v>
      </c>
      <c r="G3379" s="1565">
        <v>348.05</v>
      </c>
      <c r="H3379" s="1565">
        <v>25776.15</v>
      </c>
      <c r="I3379" s="1565" t="s">
        <v>10689</v>
      </c>
      <c r="J3379" s="1566">
        <v>0</v>
      </c>
      <c r="K3379" s="1554"/>
    </row>
    <row r="3380" spans="1:11" s="793" customFormat="1" ht="28.5" customHeight="1" x14ac:dyDescent="0.25">
      <c r="A3380" s="1565" t="s">
        <v>5589</v>
      </c>
      <c r="B3380" s="1566" t="s">
        <v>10698</v>
      </c>
      <c r="C3380" s="1565" t="s">
        <v>1138</v>
      </c>
      <c r="D3380" s="1565">
        <v>120.17</v>
      </c>
      <c r="E3380" s="1565">
        <v>11053.95</v>
      </c>
      <c r="F3380" s="1565" t="s">
        <v>51</v>
      </c>
      <c r="G3380" s="1565">
        <v>394.25</v>
      </c>
      <c r="H3380" s="1565">
        <v>36266.239999999998</v>
      </c>
      <c r="I3380" s="1565" t="s">
        <v>10689</v>
      </c>
      <c r="J3380" s="1566">
        <v>0</v>
      </c>
      <c r="K3380" s="1554"/>
    </row>
    <row r="3381" spans="1:11" s="793" customFormat="1" ht="28.5" customHeight="1" x14ac:dyDescent="0.25">
      <c r="A3381" s="1565" t="s">
        <v>5593</v>
      </c>
      <c r="B3381" s="1566" t="s">
        <v>10699</v>
      </c>
      <c r="C3381" s="1565" t="s">
        <v>1138</v>
      </c>
      <c r="D3381" s="1565">
        <v>56.01</v>
      </c>
      <c r="E3381" s="1565">
        <v>532.29</v>
      </c>
      <c r="F3381" s="1565" t="s">
        <v>51</v>
      </c>
      <c r="G3381" s="1565">
        <v>183.77</v>
      </c>
      <c r="H3381" s="1565">
        <v>1746.37</v>
      </c>
      <c r="I3381" s="1565" t="s">
        <v>10689</v>
      </c>
      <c r="J3381" s="1566">
        <v>0</v>
      </c>
      <c r="K3381" s="1554"/>
    </row>
    <row r="3382" spans="1:11" s="793" customFormat="1" ht="28.5" customHeight="1" x14ac:dyDescent="0.25">
      <c r="A3382" s="1565" t="s">
        <v>5595</v>
      </c>
      <c r="B3382" s="1566" t="s">
        <v>10700</v>
      </c>
      <c r="C3382" s="1565" t="s">
        <v>1138</v>
      </c>
      <c r="D3382" s="1565">
        <v>51.53</v>
      </c>
      <c r="E3382" s="1565">
        <v>925.12</v>
      </c>
      <c r="F3382" s="1565" t="s">
        <v>51</v>
      </c>
      <c r="G3382" s="1565">
        <v>169.06</v>
      </c>
      <c r="H3382" s="1565">
        <v>3035.16</v>
      </c>
      <c r="I3382" s="1565" t="s">
        <v>10689</v>
      </c>
      <c r="J3382" s="1566">
        <v>0</v>
      </c>
      <c r="K3382" s="1554"/>
    </row>
    <row r="3383" spans="1:11" s="793" customFormat="1" ht="28.5" customHeight="1" x14ac:dyDescent="0.25">
      <c r="A3383" s="1565" t="s">
        <v>5597</v>
      </c>
      <c r="B3383" s="1566" t="s">
        <v>10701</v>
      </c>
      <c r="C3383" s="1565" t="s">
        <v>1138</v>
      </c>
      <c r="D3383" s="1565">
        <v>57.58</v>
      </c>
      <c r="E3383" s="1565">
        <v>1610.35</v>
      </c>
      <c r="F3383" s="1565" t="s">
        <v>51</v>
      </c>
      <c r="G3383" s="1565">
        <v>188.91</v>
      </c>
      <c r="H3383" s="1565">
        <v>5283.3</v>
      </c>
      <c r="I3383" s="1565" t="s">
        <v>10689</v>
      </c>
      <c r="J3383" s="1566">
        <v>0</v>
      </c>
      <c r="K3383" s="1554"/>
    </row>
    <row r="3384" spans="1:11" s="793" customFormat="1" ht="28.5" customHeight="1" x14ac:dyDescent="0.25">
      <c r="A3384" s="1565" t="s">
        <v>5599</v>
      </c>
      <c r="B3384" s="1566" t="s">
        <v>10702</v>
      </c>
      <c r="C3384" s="1565" t="s">
        <v>1138</v>
      </c>
      <c r="D3384" s="1565">
        <v>66.02</v>
      </c>
      <c r="E3384" s="1565">
        <v>2362.37</v>
      </c>
      <c r="F3384" s="1565" t="s">
        <v>51</v>
      </c>
      <c r="G3384" s="1565">
        <v>216.61</v>
      </c>
      <c r="H3384" s="1565">
        <v>7750.56</v>
      </c>
      <c r="I3384" s="1565" t="s">
        <v>10689</v>
      </c>
      <c r="J3384" s="1566">
        <v>0</v>
      </c>
      <c r="K3384" s="1554"/>
    </row>
    <row r="3385" spans="1:11" s="793" customFormat="1" ht="28.5" customHeight="1" x14ac:dyDescent="0.25">
      <c r="A3385" s="1565" t="s">
        <v>5601</v>
      </c>
      <c r="B3385" s="1566" t="s">
        <v>10703</v>
      </c>
      <c r="C3385" s="1565" t="s">
        <v>1138</v>
      </c>
      <c r="D3385" s="1565">
        <v>74.28</v>
      </c>
      <c r="E3385" s="1565">
        <v>3433.75</v>
      </c>
      <c r="F3385" s="1565" t="s">
        <v>51</v>
      </c>
      <c r="G3385" s="1565">
        <v>243.69</v>
      </c>
      <c r="H3385" s="1565">
        <v>11265.59</v>
      </c>
      <c r="I3385" s="1565" t="s">
        <v>10689</v>
      </c>
      <c r="J3385" s="1566">
        <v>0</v>
      </c>
      <c r="K3385" s="1554"/>
    </row>
    <row r="3386" spans="1:11" s="793" customFormat="1" ht="28.5" customHeight="1" x14ac:dyDescent="0.25">
      <c r="A3386" s="1565" t="s">
        <v>5603</v>
      </c>
      <c r="B3386" s="1566" t="s">
        <v>10704</v>
      </c>
      <c r="C3386" s="1565" t="s">
        <v>1138</v>
      </c>
      <c r="D3386" s="1565">
        <v>78.72</v>
      </c>
      <c r="E3386" s="1565">
        <v>6086.9</v>
      </c>
      <c r="F3386" s="1565" t="s">
        <v>51</v>
      </c>
      <c r="G3386" s="1565">
        <v>258.27</v>
      </c>
      <c r="H3386" s="1565">
        <v>19970.13</v>
      </c>
      <c r="I3386" s="1565" t="s">
        <v>10689</v>
      </c>
      <c r="J3386" s="1566">
        <v>0</v>
      </c>
      <c r="K3386" s="1554"/>
    </row>
    <row r="3387" spans="1:11" s="793" customFormat="1" ht="28.5" customHeight="1" x14ac:dyDescent="0.25">
      <c r="A3387" s="1565" t="s">
        <v>5605</v>
      </c>
      <c r="B3387" s="1566" t="s">
        <v>10705</v>
      </c>
      <c r="C3387" s="1565" t="s">
        <v>1138</v>
      </c>
      <c r="D3387" s="1565">
        <v>84.36</v>
      </c>
      <c r="E3387" s="1565">
        <v>7854.29</v>
      </c>
      <c r="F3387" s="1565" t="s">
        <v>51</v>
      </c>
      <c r="G3387" s="1565">
        <v>276.77999999999997</v>
      </c>
      <c r="H3387" s="1565">
        <v>25768.66</v>
      </c>
      <c r="I3387" s="1565" t="s">
        <v>10689</v>
      </c>
      <c r="J3387" s="1566">
        <v>0</v>
      </c>
      <c r="K3387" s="1554"/>
    </row>
    <row r="3388" spans="1:11" s="793" customFormat="1" ht="28.5" customHeight="1" x14ac:dyDescent="0.25">
      <c r="A3388" s="1565" t="s">
        <v>5607</v>
      </c>
      <c r="B3388" s="1566" t="s">
        <v>10706</v>
      </c>
      <c r="C3388" s="1565" t="s">
        <v>1138</v>
      </c>
      <c r="D3388" s="1565">
        <v>89.8</v>
      </c>
      <c r="E3388" s="1565">
        <v>9447.73</v>
      </c>
      <c r="F3388" s="1565" t="s">
        <v>51</v>
      </c>
      <c r="G3388" s="1565">
        <v>294.63</v>
      </c>
      <c r="H3388" s="1565">
        <v>30996.49</v>
      </c>
      <c r="I3388" s="1565" t="s">
        <v>10689</v>
      </c>
      <c r="J3388" s="1566">
        <v>0</v>
      </c>
      <c r="K3388" s="1554"/>
    </row>
    <row r="3389" spans="1:11" s="793" customFormat="1" ht="28.5" customHeight="1" x14ac:dyDescent="0.25">
      <c r="A3389" s="1565" t="s">
        <v>5609</v>
      </c>
      <c r="B3389" s="1566" t="s">
        <v>10707</v>
      </c>
      <c r="C3389" s="1565" t="s">
        <v>1138</v>
      </c>
      <c r="D3389" s="1565">
        <v>106.09</v>
      </c>
      <c r="E3389" s="1565">
        <v>11528.3</v>
      </c>
      <c r="F3389" s="1565" t="s">
        <v>51</v>
      </c>
      <c r="G3389" s="1565">
        <v>348.05</v>
      </c>
      <c r="H3389" s="1565">
        <v>37822.51</v>
      </c>
      <c r="I3389" s="1565" t="s">
        <v>10689</v>
      </c>
      <c r="J3389" s="1566">
        <v>0</v>
      </c>
      <c r="K3389" s="1554"/>
    </row>
    <row r="3390" spans="1:11" s="793" customFormat="1" ht="28.5" customHeight="1" x14ac:dyDescent="0.25">
      <c r="A3390" s="1565" t="s">
        <v>5611</v>
      </c>
      <c r="B3390" s="1566" t="s">
        <v>10708</v>
      </c>
      <c r="C3390" s="1565" t="s">
        <v>1138</v>
      </c>
      <c r="D3390" s="1565">
        <v>120.17</v>
      </c>
      <c r="E3390" s="1565">
        <v>16636.88</v>
      </c>
      <c r="F3390" s="1565" t="s">
        <v>51</v>
      </c>
      <c r="G3390" s="1565">
        <v>394.25</v>
      </c>
      <c r="H3390" s="1565">
        <v>54582.94</v>
      </c>
      <c r="I3390" s="1565" t="s">
        <v>10689</v>
      </c>
      <c r="J3390" s="1566">
        <v>0</v>
      </c>
      <c r="K3390" s="1554"/>
    </row>
    <row r="3391" spans="1:11" s="793" customFormat="1" ht="28.5" customHeight="1" x14ac:dyDescent="0.25">
      <c r="A3391" s="1565" t="s">
        <v>5615</v>
      </c>
      <c r="B3391" s="1566" t="s">
        <v>10709</v>
      </c>
      <c r="C3391" s="1565" t="s">
        <v>1138</v>
      </c>
      <c r="D3391" s="1565">
        <v>7.78</v>
      </c>
      <c r="E3391" s="1565">
        <v>132.62</v>
      </c>
      <c r="F3391" s="1565" t="s">
        <v>51</v>
      </c>
      <c r="G3391" s="1565">
        <v>25.53</v>
      </c>
      <c r="H3391" s="1565">
        <v>435.09</v>
      </c>
      <c r="I3391" s="1565" t="s">
        <v>10710</v>
      </c>
      <c r="J3391" s="1566">
        <v>0</v>
      </c>
      <c r="K3391" s="1554"/>
    </row>
    <row r="3392" spans="1:11" s="793" customFormat="1" ht="28.5" customHeight="1" x14ac:dyDescent="0.25">
      <c r="A3392" s="1565" t="s">
        <v>5617</v>
      </c>
      <c r="B3392" s="1566" t="s">
        <v>10711</v>
      </c>
      <c r="C3392" s="1565" t="s">
        <v>1138</v>
      </c>
      <c r="D3392" s="1565">
        <v>10.35</v>
      </c>
      <c r="E3392" s="1565">
        <v>198.7</v>
      </c>
      <c r="F3392" s="1565" t="s">
        <v>51</v>
      </c>
      <c r="G3392" s="1565">
        <v>33.96</v>
      </c>
      <c r="H3392" s="1565">
        <v>651.89</v>
      </c>
      <c r="I3392" s="1565" t="s">
        <v>10710</v>
      </c>
      <c r="J3392" s="1566">
        <v>0</v>
      </c>
      <c r="K3392" s="1554"/>
    </row>
    <row r="3393" spans="1:11" s="793" customFormat="1" ht="28.5" customHeight="1" x14ac:dyDescent="0.25">
      <c r="A3393" s="1565" t="s">
        <v>5619</v>
      </c>
      <c r="B3393" s="1566" t="s">
        <v>10712</v>
      </c>
      <c r="C3393" s="1565" t="s">
        <v>1138</v>
      </c>
      <c r="D3393" s="1565">
        <v>12.45</v>
      </c>
      <c r="E3393" s="1565">
        <v>271.97000000000003</v>
      </c>
      <c r="F3393" s="1565" t="s">
        <v>51</v>
      </c>
      <c r="G3393" s="1565">
        <v>40.85</v>
      </c>
      <c r="H3393" s="1565">
        <v>892.29</v>
      </c>
      <c r="I3393" s="1565" t="s">
        <v>10710</v>
      </c>
      <c r="J3393" s="1566">
        <v>0</v>
      </c>
      <c r="K3393" s="1554"/>
    </row>
    <row r="3394" spans="1:11" s="793" customFormat="1" ht="28.5" customHeight="1" x14ac:dyDescent="0.25">
      <c r="A3394" s="1565" t="s">
        <v>5621</v>
      </c>
      <c r="B3394" s="1566" t="s">
        <v>10713</v>
      </c>
      <c r="C3394" s="1565" t="s">
        <v>1138</v>
      </c>
      <c r="D3394" s="1565">
        <v>12.45</v>
      </c>
      <c r="E3394" s="1565">
        <v>380.9</v>
      </c>
      <c r="F3394" s="1565" t="s">
        <v>51</v>
      </c>
      <c r="G3394" s="1565">
        <v>40.85</v>
      </c>
      <c r="H3394" s="1565">
        <v>1249.69</v>
      </c>
      <c r="I3394" s="1565" t="s">
        <v>10710</v>
      </c>
      <c r="J3394" s="1566">
        <v>0</v>
      </c>
      <c r="K3394" s="1554"/>
    </row>
    <row r="3395" spans="1:11" s="793" customFormat="1" ht="28.5" customHeight="1" x14ac:dyDescent="0.25">
      <c r="A3395" s="1565" t="s">
        <v>5623</v>
      </c>
      <c r="B3395" s="1566" t="s">
        <v>10714</v>
      </c>
      <c r="C3395" s="1565" t="s">
        <v>1138</v>
      </c>
      <c r="D3395" s="1565">
        <v>17.739999999999998</v>
      </c>
      <c r="E3395" s="1565">
        <v>576.82000000000005</v>
      </c>
      <c r="F3395" s="1565" t="s">
        <v>51</v>
      </c>
      <c r="G3395" s="1565">
        <v>58.21</v>
      </c>
      <c r="H3395" s="1565">
        <v>1892.47</v>
      </c>
      <c r="I3395" s="1565" t="s">
        <v>10710</v>
      </c>
      <c r="J3395" s="1566">
        <v>0</v>
      </c>
      <c r="K3395" s="1554"/>
    </row>
    <row r="3396" spans="1:11" s="793" customFormat="1" ht="28.5" customHeight="1" x14ac:dyDescent="0.25">
      <c r="A3396" s="1565" t="s">
        <v>5625</v>
      </c>
      <c r="B3396" s="1566" t="s">
        <v>10715</v>
      </c>
      <c r="C3396" s="1565" t="s">
        <v>1138</v>
      </c>
      <c r="D3396" s="1565">
        <v>24.9</v>
      </c>
      <c r="E3396" s="1565">
        <v>956.12</v>
      </c>
      <c r="F3396" s="1565" t="s">
        <v>51</v>
      </c>
      <c r="G3396" s="1565">
        <v>81.69</v>
      </c>
      <c r="H3396" s="1565">
        <v>3136.89</v>
      </c>
      <c r="I3396" s="1565" t="s">
        <v>10710</v>
      </c>
      <c r="J3396" s="1566">
        <v>0</v>
      </c>
      <c r="K3396" s="1554"/>
    </row>
    <row r="3397" spans="1:11" s="793" customFormat="1" ht="28.5" customHeight="1" x14ac:dyDescent="0.25">
      <c r="A3397" s="1565" t="s">
        <v>10716</v>
      </c>
      <c r="B3397" s="1566" t="s">
        <v>10717</v>
      </c>
      <c r="C3397" s="1565" t="s">
        <v>1138</v>
      </c>
      <c r="D3397" s="1565">
        <v>31.13</v>
      </c>
      <c r="E3397" s="1565">
        <v>1345.91</v>
      </c>
      <c r="F3397" s="1565" t="s">
        <v>51</v>
      </c>
      <c r="G3397" s="1565">
        <v>102.12</v>
      </c>
      <c r="H3397" s="1565">
        <v>4415.71</v>
      </c>
      <c r="I3397" s="1565" t="s">
        <v>10710</v>
      </c>
      <c r="J3397" s="1566">
        <v>0</v>
      </c>
      <c r="K3397" s="1554"/>
    </row>
    <row r="3398" spans="1:11" s="793" customFormat="1" ht="28.5" customHeight="1" x14ac:dyDescent="0.25">
      <c r="A3398" s="1565" t="s">
        <v>5627</v>
      </c>
      <c r="B3398" s="1566" t="s">
        <v>10718</v>
      </c>
      <c r="C3398" s="1565" t="s">
        <v>1138</v>
      </c>
      <c r="D3398" s="1565">
        <v>7.78</v>
      </c>
      <c r="E3398" s="1565">
        <v>84.41</v>
      </c>
      <c r="F3398" s="1565" t="s">
        <v>51</v>
      </c>
      <c r="G3398" s="1565">
        <v>25.53</v>
      </c>
      <c r="H3398" s="1565">
        <v>276.94</v>
      </c>
      <c r="I3398" s="1565" t="s">
        <v>10710</v>
      </c>
      <c r="J3398" s="1566">
        <v>0</v>
      </c>
      <c r="K3398" s="1554"/>
    </row>
    <row r="3399" spans="1:11" s="793" customFormat="1" ht="28.5" customHeight="1" x14ac:dyDescent="0.25">
      <c r="A3399" s="1565" t="s">
        <v>5629</v>
      </c>
      <c r="B3399" s="1566" t="s">
        <v>10719</v>
      </c>
      <c r="C3399" s="1565" t="s">
        <v>1138</v>
      </c>
      <c r="D3399" s="1565">
        <v>6.23</v>
      </c>
      <c r="E3399" s="1565">
        <v>117.88</v>
      </c>
      <c r="F3399" s="1565" t="s">
        <v>51</v>
      </c>
      <c r="G3399" s="1565">
        <v>20.420000000000002</v>
      </c>
      <c r="H3399" s="1565">
        <v>386.75</v>
      </c>
      <c r="I3399" s="1565" t="s">
        <v>10710</v>
      </c>
      <c r="J3399" s="1566">
        <v>0</v>
      </c>
      <c r="K3399" s="1554"/>
    </row>
    <row r="3400" spans="1:11" s="793" customFormat="1" ht="28.5" customHeight="1" x14ac:dyDescent="0.25">
      <c r="A3400" s="1565" t="s">
        <v>5631</v>
      </c>
      <c r="B3400" s="1566" t="s">
        <v>10720</v>
      </c>
      <c r="C3400" s="1565" t="s">
        <v>1138</v>
      </c>
      <c r="D3400" s="1565">
        <v>7.78</v>
      </c>
      <c r="E3400" s="1565">
        <v>159.4</v>
      </c>
      <c r="F3400" s="1565" t="s">
        <v>51</v>
      </c>
      <c r="G3400" s="1565">
        <v>25.53</v>
      </c>
      <c r="H3400" s="1565">
        <v>522.98</v>
      </c>
      <c r="I3400" s="1565" t="s">
        <v>10710</v>
      </c>
      <c r="J3400" s="1566">
        <v>0</v>
      </c>
      <c r="K3400" s="1554"/>
    </row>
    <row r="3401" spans="1:11" s="793" customFormat="1" ht="28.5" customHeight="1" x14ac:dyDescent="0.25">
      <c r="A3401" s="1565" t="s">
        <v>5633</v>
      </c>
      <c r="B3401" s="1566" t="s">
        <v>10721</v>
      </c>
      <c r="C3401" s="1565" t="s">
        <v>1138</v>
      </c>
      <c r="D3401" s="1565">
        <v>10.35</v>
      </c>
      <c r="E3401" s="1565">
        <v>254.02</v>
      </c>
      <c r="F3401" s="1565" t="s">
        <v>51</v>
      </c>
      <c r="G3401" s="1565">
        <v>33.96</v>
      </c>
      <c r="H3401" s="1565">
        <v>833.39</v>
      </c>
      <c r="I3401" s="1565" t="s">
        <v>10710</v>
      </c>
      <c r="J3401" s="1566">
        <v>0</v>
      </c>
      <c r="K3401" s="1554"/>
    </row>
    <row r="3402" spans="1:11" s="793" customFormat="1" ht="28.5" customHeight="1" x14ac:dyDescent="0.25">
      <c r="A3402" s="1565" t="s">
        <v>5635</v>
      </c>
      <c r="B3402" s="1566" t="s">
        <v>10722</v>
      </c>
      <c r="C3402" s="1565" t="s">
        <v>1138</v>
      </c>
      <c r="D3402" s="1565">
        <v>12.45</v>
      </c>
      <c r="E3402" s="1565">
        <v>385.98</v>
      </c>
      <c r="F3402" s="1565" t="s">
        <v>51</v>
      </c>
      <c r="G3402" s="1565">
        <v>40.85</v>
      </c>
      <c r="H3402" s="1565">
        <v>1266.3499999999999</v>
      </c>
      <c r="I3402" s="1565" t="s">
        <v>10710</v>
      </c>
      <c r="J3402" s="1566">
        <v>0</v>
      </c>
      <c r="K3402" s="1554"/>
    </row>
    <row r="3403" spans="1:11" s="793" customFormat="1" ht="28.5" customHeight="1" x14ac:dyDescent="0.25">
      <c r="A3403" s="1565" t="s">
        <v>5637</v>
      </c>
      <c r="B3403" s="1566" t="s">
        <v>10723</v>
      </c>
      <c r="C3403" s="1565" t="s">
        <v>1138</v>
      </c>
      <c r="D3403" s="1565">
        <v>12.45</v>
      </c>
      <c r="E3403" s="1565">
        <v>536.96</v>
      </c>
      <c r="F3403" s="1565" t="s">
        <v>51</v>
      </c>
      <c r="G3403" s="1565">
        <v>40.85</v>
      </c>
      <c r="H3403" s="1565">
        <v>1761.68</v>
      </c>
      <c r="I3403" s="1565" t="s">
        <v>10710</v>
      </c>
      <c r="J3403" s="1566">
        <v>0</v>
      </c>
      <c r="K3403" s="1554"/>
    </row>
    <row r="3404" spans="1:11" s="793" customFormat="1" ht="28.5" customHeight="1" x14ac:dyDescent="0.25">
      <c r="A3404" s="1565" t="s">
        <v>5639</v>
      </c>
      <c r="B3404" s="1566" t="s">
        <v>10724</v>
      </c>
      <c r="C3404" s="1565" t="s">
        <v>1138</v>
      </c>
      <c r="D3404" s="1565">
        <v>17.739999999999998</v>
      </c>
      <c r="E3404" s="1565">
        <v>852.88</v>
      </c>
      <c r="F3404" s="1565" t="s">
        <v>51</v>
      </c>
      <c r="G3404" s="1565">
        <v>58.21</v>
      </c>
      <c r="H3404" s="1565">
        <v>2798.17</v>
      </c>
      <c r="I3404" s="1565" t="s">
        <v>10710</v>
      </c>
      <c r="J3404" s="1566">
        <v>0</v>
      </c>
      <c r="K3404" s="1554"/>
    </row>
    <row r="3405" spans="1:11" s="793" customFormat="1" ht="28.5" customHeight="1" x14ac:dyDescent="0.25">
      <c r="A3405" s="1565" t="s">
        <v>10725</v>
      </c>
      <c r="B3405" s="1566" t="s">
        <v>10726</v>
      </c>
      <c r="C3405" s="1565" t="s">
        <v>1138</v>
      </c>
      <c r="D3405" s="1565">
        <v>24.9</v>
      </c>
      <c r="E3405" s="1565">
        <v>1457.22</v>
      </c>
      <c r="F3405" s="1565" t="s">
        <v>51</v>
      </c>
      <c r="G3405" s="1565">
        <v>81.69</v>
      </c>
      <c r="H3405" s="1565">
        <v>4780.8900000000003</v>
      </c>
      <c r="I3405" s="1565" t="s">
        <v>10710</v>
      </c>
      <c r="J3405" s="1566">
        <v>0</v>
      </c>
      <c r="K3405" s="1554"/>
    </row>
    <row r="3406" spans="1:11" s="793" customFormat="1" ht="28.5" customHeight="1" x14ac:dyDescent="0.25">
      <c r="A3406" s="1565" t="s">
        <v>5641</v>
      </c>
      <c r="B3406" s="1566" t="s">
        <v>10727</v>
      </c>
      <c r="C3406" s="1565" t="s">
        <v>1138</v>
      </c>
      <c r="D3406" s="1565">
        <v>2.76</v>
      </c>
      <c r="E3406" s="1565">
        <v>48.04</v>
      </c>
      <c r="F3406" s="1565" t="s">
        <v>51</v>
      </c>
      <c r="G3406" s="1565">
        <v>9.07</v>
      </c>
      <c r="H3406" s="1565">
        <v>157.6</v>
      </c>
      <c r="I3406" s="1565" t="s">
        <v>10710</v>
      </c>
      <c r="J3406" s="1566">
        <v>0</v>
      </c>
      <c r="K3406" s="1554"/>
    </row>
    <row r="3407" spans="1:11" s="793" customFormat="1" ht="28.5" customHeight="1" x14ac:dyDescent="0.25">
      <c r="A3407" s="1565" t="s">
        <v>5643</v>
      </c>
      <c r="B3407" s="1566" t="s">
        <v>10728</v>
      </c>
      <c r="C3407" s="1565" t="s">
        <v>1138</v>
      </c>
      <c r="D3407" s="1565">
        <v>4.3099999999999996</v>
      </c>
      <c r="E3407" s="1565">
        <v>62.98</v>
      </c>
      <c r="F3407" s="1565" t="s">
        <v>51</v>
      </c>
      <c r="G3407" s="1565">
        <v>14.13</v>
      </c>
      <c r="H3407" s="1565">
        <v>206.64</v>
      </c>
      <c r="I3407" s="1565" t="s">
        <v>10710</v>
      </c>
      <c r="J3407" s="1566">
        <v>0</v>
      </c>
      <c r="K3407" s="1554"/>
    </row>
    <row r="3408" spans="1:11" s="793" customFormat="1" ht="28.5" customHeight="1" x14ac:dyDescent="0.25">
      <c r="A3408" s="1565" t="s">
        <v>5645</v>
      </c>
      <c r="B3408" s="1566" t="s">
        <v>10729</v>
      </c>
      <c r="C3408" s="1565" t="s">
        <v>1138</v>
      </c>
      <c r="D3408" s="1565">
        <v>6.23</v>
      </c>
      <c r="E3408" s="1565">
        <v>96.49</v>
      </c>
      <c r="F3408" s="1565" t="s">
        <v>51</v>
      </c>
      <c r="G3408" s="1565">
        <v>20.420000000000002</v>
      </c>
      <c r="H3408" s="1565">
        <v>316.56</v>
      </c>
      <c r="I3408" s="1565" t="s">
        <v>10710</v>
      </c>
      <c r="J3408" s="1566">
        <v>0</v>
      </c>
      <c r="K3408" s="1554"/>
    </row>
    <row r="3409" spans="1:11" s="793" customFormat="1" ht="28.5" customHeight="1" x14ac:dyDescent="0.25">
      <c r="A3409" s="1565" t="s">
        <v>5647</v>
      </c>
      <c r="B3409" s="1566" t="s">
        <v>10730</v>
      </c>
      <c r="C3409" s="1565" t="s">
        <v>1138</v>
      </c>
      <c r="D3409" s="1565">
        <v>6.23</v>
      </c>
      <c r="E3409" s="1565">
        <v>144.09</v>
      </c>
      <c r="F3409" s="1565" t="s">
        <v>51</v>
      </c>
      <c r="G3409" s="1565">
        <v>20.420000000000002</v>
      </c>
      <c r="H3409" s="1565">
        <v>472.73</v>
      </c>
      <c r="I3409" s="1565" t="s">
        <v>10710</v>
      </c>
      <c r="J3409" s="1566">
        <v>0</v>
      </c>
      <c r="K3409" s="1554"/>
    </row>
    <row r="3410" spans="1:11" s="793" customFormat="1" ht="28.5" customHeight="1" x14ac:dyDescent="0.25">
      <c r="A3410" s="1565" t="s">
        <v>5649</v>
      </c>
      <c r="B3410" s="1566" t="s">
        <v>10731</v>
      </c>
      <c r="C3410" s="1565" t="s">
        <v>1138</v>
      </c>
      <c r="D3410" s="1565">
        <v>7.78</v>
      </c>
      <c r="E3410" s="1565">
        <v>205.74</v>
      </c>
      <c r="F3410" s="1565" t="s">
        <v>51</v>
      </c>
      <c r="G3410" s="1565">
        <v>25.53</v>
      </c>
      <c r="H3410" s="1565">
        <v>675</v>
      </c>
      <c r="I3410" s="1565" t="s">
        <v>10710</v>
      </c>
      <c r="J3410" s="1566">
        <v>0</v>
      </c>
      <c r="K3410" s="1554"/>
    </row>
    <row r="3411" spans="1:11" s="793" customFormat="1" ht="28.5" customHeight="1" x14ac:dyDescent="0.25">
      <c r="A3411" s="1565" t="s">
        <v>5651</v>
      </c>
      <c r="B3411" s="1566" t="s">
        <v>10732</v>
      </c>
      <c r="C3411" s="1565" t="s">
        <v>1138</v>
      </c>
      <c r="D3411" s="1565">
        <v>10.35</v>
      </c>
      <c r="E3411" s="1565">
        <v>337.93</v>
      </c>
      <c r="F3411" s="1565" t="s">
        <v>51</v>
      </c>
      <c r="G3411" s="1565">
        <v>33.96</v>
      </c>
      <c r="H3411" s="1565">
        <v>1108.7</v>
      </c>
      <c r="I3411" s="1565" t="s">
        <v>10710</v>
      </c>
      <c r="J3411" s="1566">
        <v>0</v>
      </c>
      <c r="K3411" s="1554"/>
    </row>
    <row r="3412" spans="1:11" s="793" customFormat="1" ht="28.5" customHeight="1" x14ac:dyDescent="0.25">
      <c r="A3412" s="1565" t="s">
        <v>5653</v>
      </c>
      <c r="B3412" s="1566" t="s">
        <v>10733</v>
      </c>
      <c r="C3412" s="1565" t="s">
        <v>1138</v>
      </c>
      <c r="D3412" s="1565">
        <v>12.45</v>
      </c>
      <c r="E3412" s="1565">
        <v>502.2</v>
      </c>
      <c r="F3412" s="1565" t="s">
        <v>51</v>
      </c>
      <c r="G3412" s="1565">
        <v>40.85</v>
      </c>
      <c r="H3412" s="1565">
        <v>1647.63</v>
      </c>
      <c r="I3412" s="1565" t="s">
        <v>10710</v>
      </c>
      <c r="J3412" s="1566">
        <v>0</v>
      </c>
      <c r="K3412" s="1554"/>
    </row>
    <row r="3413" spans="1:11" s="793" customFormat="1" ht="28.5" customHeight="1" x14ac:dyDescent="0.25">
      <c r="A3413" s="1565" t="s">
        <v>5655</v>
      </c>
      <c r="B3413" s="1566" t="s">
        <v>10734</v>
      </c>
      <c r="C3413" s="1565" t="s">
        <v>1138</v>
      </c>
      <c r="D3413" s="1565">
        <v>12.45</v>
      </c>
      <c r="E3413" s="1565">
        <v>727.89</v>
      </c>
      <c r="F3413" s="1565" t="s">
        <v>51</v>
      </c>
      <c r="G3413" s="1565">
        <v>40.85</v>
      </c>
      <c r="H3413" s="1565">
        <v>2388.09</v>
      </c>
      <c r="I3413" s="1565" t="s">
        <v>10710</v>
      </c>
      <c r="J3413" s="1566">
        <v>0</v>
      </c>
      <c r="K3413" s="1554"/>
    </row>
    <row r="3414" spans="1:11" s="793" customFormat="1" ht="28.5" customHeight="1" x14ac:dyDescent="0.25">
      <c r="A3414" s="1565" t="s">
        <v>5657</v>
      </c>
      <c r="B3414" s="1566" t="s">
        <v>10735</v>
      </c>
      <c r="C3414" s="1565" t="s">
        <v>1138</v>
      </c>
      <c r="D3414" s="1565">
        <v>17.739999999999998</v>
      </c>
      <c r="E3414" s="1565">
        <v>1106.29</v>
      </c>
      <c r="F3414" s="1565" t="s">
        <v>51</v>
      </c>
      <c r="G3414" s="1565">
        <v>58.21</v>
      </c>
      <c r="H3414" s="1565">
        <v>3629.54</v>
      </c>
      <c r="I3414" s="1565" t="s">
        <v>10710</v>
      </c>
      <c r="J3414" s="1566">
        <v>0</v>
      </c>
      <c r="K3414" s="1554"/>
    </row>
    <row r="3415" spans="1:11" s="793" customFormat="1" ht="28.5" customHeight="1" x14ac:dyDescent="0.25">
      <c r="A3415" s="1565" t="s">
        <v>5659</v>
      </c>
      <c r="B3415" s="1566" t="s">
        <v>10736</v>
      </c>
      <c r="C3415" s="1565" t="s">
        <v>1138</v>
      </c>
      <c r="D3415" s="1565">
        <v>24.9</v>
      </c>
      <c r="E3415" s="1565">
        <v>1893.95</v>
      </c>
      <c r="F3415" s="1565" t="s">
        <v>51</v>
      </c>
      <c r="G3415" s="1565">
        <v>81.69</v>
      </c>
      <c r="H3415" s="1565">
        <v>6213.76</v>
      </c>
      <c r="I3415" s="1565" t="s">
        <v>10710</v>
      </c>
      <c r="J3415" s="1566">
        <v>0</v>
      </c>
      <c r="K3415" s="1554"/>
    </row>
    <row r="3416" spans="1:11" s="793" customFormat="1" ht="28.5" customHeight="1" x14ac:dyDescent="0.25">
      <c r="A3416" s="1565" t="s">
        <v>10737</v>
      </c>
      <c r="B3416" s="1566" t="s">
        <v>10738</v>
      </c>
      <c r="C3416" s="1565" t="s">
        <v>1138</v>
      </c>
      <c r="D3416" s="1565">
        <v>31.13</v>
      </c>
      <c r="E3416" s="1565">
        <v>2659.73</v>
      </c>
      <c r="F3416" s="1565" t="s">
        <v>51</v>
      </c>
      <c r="G3416" s="1565">
        <v>102.12</v>
      </c>
      <c r="H3416" s="1565">
        <v>8726.17</v>
      </c>
      <c r="I3416" s="1565" t="s">
        <v>10710</v>
      </c>
      <c r="J3416" s="1566">
        <v>0</v>
      </c>
      <c r="K3416" s="1554"/>
    </row>
    <row r="3417" spans="1:11" s="793" customFormat="1" ht="28.5" customHeight="1" x14ac:dyDescent="0.25">
      <c r="A3417" s="1565" t="s">
        <v>5661</v>
      </c>
      <c r="B3417" s="1566" t="s">
        <v>10739</v>
      </c>
      <c r="C3417" s="1565" t="s">
        <v>1138</v>
      </c>
      <c r="D3417" s="1565">
        <v>1.38</v>
      </c>
      <c r="E3417" s="1565">
        <v>26.6</v>
      </c>
      <c r="F3417" s="1565" t="s">
        <v>51</v>
      </c>
      <c r="G3417" s="1565">
        <v>4.53</v>
      </c>
      <c r="H3417" s="1565">
        <v>87.27</v>
      </c>
      <c r="I3417" s="1565" t="s">
        <v>10710</v>
      </c>
      <c r="J3417" s="1566">
        <v>0</v>
      </c>
      <c r="K3417" s="1554"/>
    </row>
    <row r="3418" spans="1:11" s="793" customFormat="1" ht="28.5" customHeight="1" x14ac:dyDescent="0.25">
      <c r="A3418" s="1565" t="s">
        <v>5663</v>
      </c>
      <c r="B3418" s="1566" t="s">
        <v>10740</v>
      </c>
      <c r="C3418" s="1565" t="s">
        <v>1138</v>
      </c>
      <c r="D3418" s="1565">
        <v>1.38</v>
      </c>
      <c r="E3418" s="1565">
        <v>38.67</v>
      </c>
      <c r="F3418" s="1565" t="s">
        <v>51</v>
      </c>
      <c r="G3418" s="1565">
        <v>4.53</v>
      </c>
      <c r="H3418" s="1565">
        <v>126.87</v>
      </c>
      <c r="I3418" s="1565" t="s">
        <v>10710</v>
      </c>
      <c r="J3418" s="1566">
        <v>0</v>
      </c>
      <c r="K3418" s="1554"/>
    </row>
    <row r="3419" spans="1:11" s="793" customFormat="1" ht="28.5" customHeight="1" x14ac:dyDescent="0.25">
      <c r="A3419" s="1565" t="s">
        <v>10741</v>
      </c>
      <c r="B3419" s="1566" t="s">
        <v>10742</v>
      </c>
      <c r="C3419" s="1565" t="s">
        <v>1138</v>
      </c>
      <c r="D3419" s="1565">
        <v>2.76</v>
      </c>
      <c r="E3419" s="1565">
        <v>57.54</v>
      </c>
      <c r="F3419" s="1565" t="s">
        <v>51</v>
      </c>
      <c r="G3419" s="1565">
        <v>9.07</v>
      </c>
      <c r="H3419" s="1565">
        <v>188.78</v>
      </c>
      <c r="I3419" s="1565" t="s">
        <v>10710</v>
      </c>
      <c r="J3419" s="1566">
        <v>0</v>
      </c>
      <c r="K3419" s="1554"/>
    </row>
    <row r="3420" spans="1:11" s="793" customFormat="1" ht="28.5" customHeight="1" x14ac:dyDescent="0.25">
      <c r="A3420" s="1565" t="s">
        <v>10743</v>
      </c>
      <c r="B3420" s="1566" t="s">
        <v>10744</v>
      </c>
      <c r="C3420" s="1565" t="s">
        <v>1138</v>
      </c>
      <c r="D3420" s="1565">
        <v>4.3099999999999996</v>
      </c>
      <c r="E3420" s="1565">
        <v>75.239999999999995</v>
      </c>
      <c r="F3420" s="1565" t="s">
        <v>51</v>
      </c>
      <c r="G3420" s="1565">
        <v>14.13</v>
      </c>
      <c r="H3420" s="1565">
        <v>246.86</v>
      </c>
      <c r="I3420" s="1565" t="s">
        <v>10710</v>
      </c>
      <c r="J3420" s="1566">
        <v>0</v>
      </c>
      <c r="K3420" s="1554"/>
    </row>
    <row r="3421" spans="1:11" s="793" customFormat="1" ht="28.5" customHeight="1" x14ac:dyDescent="0.25">
      <c r="A3421" s="1565" t="s">
        <v>10745</v>
      </c>
      <c r="B3421" s="1566" t="s">
        <v>10746</v>
      </c>
      <c r="C3421" s="1565" t="s">
        <v>1138</v>
      </c>
      <c r="D3421" s="1565">
        <v>6.23</v>
      </c>
      <c r="E3421" s="1565">
        <v>120.33</v>
      </c>
      <c r="F3421" s="1565" t="s">
        <v>51</v>
      </c>
      <c r="G3421" s="1565">
        <v>20.420000000000002</v>
      </c>
      <c r="H3421" s="1565">
        <v>394.79</v>
      </c>
      <c r="I3421" s="1565" t="s">
        <v>10710</v>
      </c>
      <c r="J3421" s="1566">
        <v>0</v>
      </c>
      <c r="K3421" s="1554"/>
    </row>
    <row r="3422" spans="1:11" s="793" customFormat="1" ht="28.5" customHeight="1" x14ac:dyDescent="0.25">
      <c r="A3422" s="1565" t="s">
        <v>10747</v>
      </c>
      <c r="B3422" s="1566" t="s">
        <v>10748</v>
      </c>
      <c r="C3422" s="1565" t="s">
        <v>1138</v>
      </c>
      <c r="D3422" s="1565">
        <v>6.23</v>
      </c>
      <c r="E3422" s="1565">
        <v>180.02</v>
      </c>
      <c r="F3422" s="1565" t="s">
        <v>51</v>
      </c>
      <c r="G3422" s="1565">
        <v>20.420000000000002</v>
      </c>
      <c r="H3422" s="1565">
        <v>590.63</v>
      </c>
      <c r="I3422" s="1565" t="s">
        <v>10710</v>
      </c>
      <c r="J3422" s="1566">
        <v>0</v>
      </c>
      <c r="K3422" s="1554"/>
    </row>
    <row r="3423" spans="1:11" s="793" customFormat="1" ht="28.5" customHeight="1" x14ac:dyDescent="0.25">
      <c r="A3423" s="1565" t="s">
        <v>10749</v>
      </c>
      <c r="B3423" s="1566" t="s">
        <v>10750</v>
      </c>
      <c r="C3423" s="1565" t="s">
        <v>1138</v>
      </c>
      <c r="D3423" s="1565">
        <v>7.78</v>
      </c>
      <c r="E3423" s="1565">
        <v>249.36</v>
      </c>
      <c r="F3423" s="1565" t="s">
        <v>51</v>
      </c>
      <c r="G3423" s="1565">
        <v>25.53</v>
      </c>
      <c r="H3423" s="1565">
        <v>818.11</v>
      </c>
      <c r="I3423" s="1565" t="s">
        <v>10710</v>
      </c>
      <c r="J3423" s="1566">
        <v>0</v>
      </c>
      <c r="K3423" s="1554"/>
    </row>
    <row r="3424" spans="1:11" s="793" customFormat="1" ht="28.5" customHeight="1" x14ac:dyDescent="0.25">
      <c r="A3424" s="1565" t="s">
        <v>10751</v>
      </c>
      <c r="B3424" s="1566" t="s">
        <v>10752</v>
      </c>
      <c r="C3424" s="1565" t="s">
        <v>1138</v>
      </c>
      <c r="D3424" s="1565">
        <v>10.35</v>
      </c>
      <c r="E3424" s="1565">
        <v>403.56</v>
      </c>
      <c r="F3424" s="1565" t="s">
        <v>51</v>
      </c>
      <c r="G3424" s="1565">
        <v>33.96</v>
      </c>
      <c r="H3424" s="1565">
        <v>1324.03</v>
      </c>
      <c r="I3424" s="1565" t="s">
        <v>10710</v>
      </c>
      <c r="J3424" s="1566">
        <v>0</v>
      </c>
      <c r="K3424" s="1554"/>
    </row>
    <row r="3425" spans="1:11" s="793" customFormat="1" ht="28.5" customHeight="1" x14ac:dyDescent="0.25">
      <c r="A3425" s="1565" t="s">
        <v>10753</v>
      </c>
      <c r="B3425" s="1566" t="s">
        <v>10754</v>
      </c>
      <c r="C3425" s="1565" t="s">
        <v>1138</v>
      </c>
      <c r="D3425" s="1565">
        <v>12.45</v>
      </c>
      <c r="E3425" s="1565">
        <v>614.22</v>
      </c>
      <c r="F3425" s="1565" t="s">
        <v>51</v>
      </c>
      <c r="G3425" s="1565">
        <v>40.85</v>
      </c>
      <c r="H3425" s="1565">
        <v>2015.14</v>
      </c>
      <c r="I3425" s="1565" t="s">
        <v>10710</v>
      </c>
      <c r="J3425" s="1566">
        <v>0</v>
      </c>
      <c r="K3425" s="1554"/>
    </row>
    <row r="3426" spans="1:11" s="793" customFormat="1" ht="28.5" customHeight="1" x14ac:dyDescent="0.25">
      <c r="A3426" s="1565" t="s">
        <v>10755</v>
      </c>
      <c r="B3426" s="1566" t="s">
        <v>10756</v>
      </c>
      <c r="C3426" s="1565" t="s">
        <v>1138</v>
      </c>
      <c r="D3426" s="1565">
        <v>12.45</v>
      </c>
      <c r="E3426" s="1565">
        <v>866.95</v>
      </c>
      <c r="F3426" s="1565" t="s">
        <v>51</v>
      </c>
      <c r="G3426" s="1565">
        <v>40.85</v>
      </c>
      <c r="H3426" s="1565">
        <v>2844.32</v>
      </c>
      <c r="I3426" s="1565" t="s">
        <v>10710</v>
      </c>
      <c r="J3426" s="1566">
        <v>0</v>
      </c>
      <c r="K3426" s="1554"/>
    </row>
    <row r="3427" spans="1:11" s="793" customFormat="1" ht="28.5" customHeight="1" x14ac:dyDescent="0.25">
      <c r="A3427" s="1565" t="s">
        <v>10757</v>
      </c>
      <c r="B3427" s="1566" t="s">
        <v>10758</v>
      </c>
      <c r="C3427" s="1565" t="s">
        <v>1138</v>
      </c>
      <c r="D3427" s="1565">
        <v>17.739999999999998</v>
      </c>
      <c r="E3427" s="1565">
        <v>1345.54</v>
      </c>
      <c r="F3427" s="1565" t="s">
        <v>51</v>
      </c>
      <c r="G3427" s="1565">
        <v>58.21</v>
      </c>
      <c r="H3427" s="1565">
        <v>4414.4799999999996</v>
      </c>
      <c r="I3427" s="1565" t="s">
        <v>10710</v>
      </c>
      <c r="J3427" s="1566">
        <v>0</v>
      </c>
      <c r="K3427" s="1554"/>
    </row>
    <row r="3428" spans="1:11" s="793" customFormat="1" ht="28.5" customHeight="1" x14ac:dyDescent="0.25">
      <c r="A3428" s="1565" t="s">
        <v>10759</v>
      </c>
      <c r="B3428" s="1566" t="s">
        <v>10760</v>
      </c>
      <c r="C3428" s="1565" t="s">
        <v>1138</v>
      </c>
      <c r="D3428" s="1565">
        <v>24.9</v>
      </c>
      <c r="E3428" s="1565">
        <v>2288.41</v>
      </c>
      <c r="F3428" s="1565" t="s">
        <v>51</v>
      </c>
      <c r="G3428" s="1565">
        <v>81.69</v>
      </c>
      <c r="H3428" s="1565">
        <v>7507.91</v>
      </c>
      <c r="I3428" s="1565" t="s">
        <v>10710</v>
      </c>
      <c r="J3428" s="1566">
        <v>0</v>
      </c>
      <c r="K3428" s="1554"/>
    </row>
    <row r="3429" spans="1:11" s="793" customFormat="1" ht="28.5" customHeight="1" x14ac:dyDescent="0.25">
      <c r="A3429" s="1565" t="s">
        <v>10761</v>
      </c>
      <c r="B3429" s="1566" t="s">
        <v>10762</v>
      </c>
      <c r="C3429" s="1565" t="s">
        <v>1138</v>
      </c>
      <c r="D3429" s="1565">
        <v>31.13</v>
      </c>
      <c r="E3429" s="1565">
        <v>3182.54</v>
      </c>
      <c r="F3429" s="1565" t="s">
        <v>51</v>
      </c>
      <c r="G3429" s="1565">
        <v>102.12</v>
      </c>
      <c r="H3429" s="1565">
        <v>10441.39</v>
      </c>
      <c r="I3429" s="1565" t="s">
        <v>10710</v>
      </c>
      <c r="J3429" s="1566">
        <v>0</v>
      </c>
      <c r="K3429" s="1554"/>
    </row>
    <row r="3430" spans="1:11" s="793" customFormat="1" ht="28.5" customHeight="1" x14ac:dyDescent="0.25">
      <c r="A3430" s="1565" t="s">
        <v>5665</v>
      </c>
      <c r="B3430" s="1566" t="s">
        <v>10763</v>
      </c>
      <c r="C3430" s="1565" t="s">
        <v>6965</v>
      </c>
      <c r="D3430" s="1565">
        <v>203.63</v>
      </c>
      <c r="E3430" s="1565">
        <v>303.41000000000003</v>
      </c>
      <c r="F3430" s="1565" t="s">
        <v>6965</v>
      </c>
      <c r="G3430" s="1565">
        <v>203.63</v>
      </c>
      <c r="H3430" s="1565">
        <v>303.41000000000003</v>
      </c>
      <c r="I3430" s="1565" t="s">
        <v>10617</v>
      </c>
      <c r="J3430" s="1566">
        <v>0</v>
      </c>
      <c r="K3430" s="1554"/>
    </row>
    <row r="3431" spans="1:11" s="793" customFormat="1" ht="28.5" customHeight="1" x14ac:dyDescent="0.25">
      <c r="A3431" s="1565" t="s">
        <v>5667</v>
      </c>
      <c r="B3431" s="1566" t="s">
        <v>10764</v>
      </c>
      <c r="C3431" s="1565" t="s">
        <v>6965</v>
      </c>
      <c r="D3431" s="1565">
        <v>117.43</v>
      </c>
      <c r="E3431" s="1565">
        <v>217.2</v>
      </c>
      <c r="F3431" s="1565" t="s">
        <v>6965</v>
      </c>
      <c r="G3431" s="1565">
        <v>117.43</v>
      </c>
      <c r="H3431" s="1565">
        <v>217.2</v>
      </c>
      <c r="I3431" s="1565" t="s">
        <v>10617</v>
      </c>
      <c r="J3431" s="1566">
        <v>0</v>
      </c>
      <c r="K3431" s="1554"/>
    </row>
    <row r="3432" spans="1:11" s="793" customFormat="1" ht="28.5" customHeight="1" x14ac:dyDescent="0.25">
      <c r="A3432" s="1565" t="s">
        <v>5669</v>
      </c>
      <c r="B3432" s="1566" t="s">
        <v>10765</v>
      </c>
      <c r="C3432" s="1565" t="s">
        <v>6965</v>
      </c>
      <c r="D3432" s="1565">
        <v>256.67</v>
      </c>
      <c r="E3432" s="1565">
        <v>356.45</v>
      </c>
      <c r="F3432" s="1565" t="s">
        <v>6965</v>
      </c>
      <c r="G3432" s="1565">
        <v>256.67</v>
      </c>
      <c r="H3432" s="1565">
        <v>356.45</v>
      </c>
      <c r="I3432" s="1565" t="s">
        <v>10617</v>
      </c>
      <c r="J3432" s="1566">
        <v>0</v>
      </c>
      <c r="K3432" s="1554"/>
    </row>
    <row r="3433" spans="1:11" s="793" customFormat="1" ht="28.5" customHeight="1" x14ac:dyDescent="0.25">
      <c r="A3433" s="1565" t="s">
        <v>5671</v>
      </c>
      <c r="B3433" s="1566" t="s">
        <v>10766</v>
      </c>
      <c r="C3433" s="1565" t="s">
        <v>6965</v>
      </c>
      <c r="D3433" s="1565">
        <v>126.39</v>
      </c>
      <c r="E3433" s="1565">
        <v>226.17</v>
      </c>
      <c r="F3433" s="1565" t="s">
        <v>6965</v>
      </c>
      <c r="G3433" s="1565">
        <v>126.39</v>
      </c>
      <c r="H3433" s="1565">
        <v>226.17</v>
      </c>
      <c r="I3433" s="1565" t="s">
        <v>10617</v>
      </c>
      <c r="J3433" s="1566">
        <v>0</v>
      </c>
      <c r="K3433" s="1554"/>
    </row>
    <row r="3434" spans="1:11" s="793" customFormat="1" ht="28.5" customHeight="1" x14ac:dyDescent="0.25">
      <c r="A3434" s="1565" t="s">
        <v>5673</v>
      </c>
      <c r="B3434" s="1566" t="s">
        <v>10767</v>
      </c>
      <c r="C3434" s="1565" t="s">
        <v>6965</v>
      </c>
      <c r="D3434" s="1565">
        <v>210.36</v>
      </c>
      <c r="E3434" s="1565">
        <v>310.13</v>
      </c>
      <c r="F3434" s="1565" t="s">
        <v>6965</v>
      </c>
      <c r="G3434" s="1565">
        <v>210.36</v>
      </c>
      <c r="H3434" s="1565">
        <v>310.13</v>
      </c>
      <c r="I3434" s="1565" t="s">
        <v>10617</v>
      </c>
      <c r="J3434" s="1566">
        <v>0</v>
      </c>
      <c r="K3434" s="1554"/>
    </row>
    <row r="3435" spans="1:11" s="793" customFormat="1" ht="28.5" customHeight="1" x14ac:dyDescent="0.25">
      <c r="A3435" s="1565" t="s">
        <v>5675</v>
      </c>
      <c r="B3435" s="1566" t="s">
        <v>10768</v>
      </c>
      <c r="C3435" s="1565" t="s">
        <v>6965</v>
      </c>
      <c r="D3435" s="1565">
        <v>122.21</v>
      </c>
      <c r="E3435" s="1565">
        <v>221.99</v>
      </c>
      <c r="F3435" s="1565" t="s">
        <v>6965</v>
      </c>
      <c r="G3435" s="1565">
        <v>122.21</v>
      </c>
      <c r="H3435" s="1565">
        <v>221.99</v>
      </c>
      <c r="I3435" s="1565" t="s">
        <v>10617</v>
      </c>
      <c r="J3435" s="1566">
        <v>0</v>
      </c>
      <c r="K3435" s="1554"/>
    </row>
    <row r="3436" spans="1:11" s="793" customFormat="1" ht="28.5" customHeight="1" x14ac:dyDescent="0.25">
      <c r="A3436" s="1565" t="s">
        <v>5677</v>
      </c>
      <c r="B3436" s="1566" t="s">
        <v>10769</v>
      </c>
      <c r="C3436" s="1565" t="s">
        <v>6965</v>
      </c>
      <c r="D3436" s="1565">
        <v>93.98</v>
      </c>
      <c r="E3436" s="1565">
        <v>203.73</v>
      </c>
      <c r="F3436" s="1565" t="s">
        <v>6965</v>
      </c>
      <c r="G3436" s="1565">
        <v>93.98</v>
      </c>
      <c r="H3436" s="1565">
        <v>203.73</v>
      </c>
      <c r="I3436" s="1565" t="s">
        <v>10617</v>
      </c>
      <c r="J3436" s="1566">
        <v>0</v>
      </c>
      <c r="K3436" s="1554"/>
    </row>
    <row r="3437" spans="1:11" s="793" customFormat="1" ht="28.5" customHeight="1" x14ac:dyDescent="0.25">
      <c r="A3437" s="1565" t="s">
        <v>5679</v>
      </c>
      <c r="B3437" s="1566" t="s">
        <v>10770</v>
      </c>
      <c r="C3437" s="1565" t="s">
        <v>6965</v>
      </c>
      <c r="D3437" s="1565">
        <v>146.29</v>
      </c>
      <c r="E3437" s="1565">
        <v>256.04000000000002</v>
      </c>
      <c r="F3437" s="1565" t="s">
        <v>6965</v>
      </c>
      <c r="G3437" s="1565">
        <v>146.29</v>
      </c>
      <c r="H3437" s="1565">
        <v>256.04000000000002</v>
      </c>
      <c r="I3437" s="1565" t="s">
        <v>10617</v>
      </c>
      <c r="J3437" s="1566">
        <v>0</v>
      </c>
      <c r="K3437" s="1554"/>
    </row>
    <row r="3438" spans="1:11" s="793" customFormat="1" ht="28.5" customHeight="1" x14ac:dyDescent="0.25">
      <c r="A3438" s="1565" t="s">
        <v>5681</v>
      </c>
      <c r="B3438" s="1566" t="s">
        <v>10771</v>
      </c>
      <c r="C3438" s="1565" t="s">
        <v>6</v>
      </c>
      <c r="D3438" s="1565">
        <v>848.16</v>
      </c>
      <c r="E3438" s="1565">
        <v>10963.27</v>
      </c>
      <c r="F3438" s="1565" t="s">
        <v>6</v>
      </c>
      <c r="G3438" s="1565">
        <v>848.16</v>
      </c>
      <c r="H3438" s="1565">
        <v>10963.27</v>
      </c>
      <c r="I3438" s="1565" t="s">
        <v>8458</v>
      </c>
      <c r="J3438" s="1566">
        <v>0</v>
      </c>
      <c r="K3438" s="1554"/>
    </row>
    <row r="3439" spans="1:11" s="793" customFormat="1" ht="28.5" customHeight="1" x14ac:dyDescent="0.25">
      <c r="A3439" s="1565" t="s">
        <v>5683</v>
      </c>
      <c r="B3439" s="1566" t="s">
        <v>10772</v>
      </c>
      <c r="C3439" s="1565" t="s">
        <v>6</v>
      </c>
      <c r="D3439" s="1565">
        <v>684.75</v>
      </c>
      <c r="E3439" s="1565">
        <v>13768.11</v>
      </c>
      <c r="F3439" s="1565" t="s">
        <v>6</v>
      </c>
      <c r="G3439" s="1565">
        <v>684.75</v>
      </c>
      <c r="H3439" s="1565">
        <v>13768.11</v>
      </c>
      <c r="I3439" s="1565" t="s">
        <v>8458</v>
      </c>
      <c r="J3439" s="1566">
        <v>0</v>
      </c>
      <c r="K3439" s="1554"/>
    </row>
    <row r="3440" spans="1:11" s="793" customFormat="1" ht="28.5" customHeight="1" x14ac:dyDescent="0.25">
      <c r="A3440" s="1565" t="s">
        <v>5685</v>
      </c>
      <c r="B3440" s="1566" t="s">
        <v>10773</v>
      </c>
      <c r="C3440" s="1565" t="s">
        <v>6</v>
      </c>
      <c r="D3440" s="1565">
        <v>946.2</v>
      </c>
      <c r="E3440" s="1565">
        <v>25090.19</v>
      </c>
      <c r="F3440" s="1565" t="s">
        <v>6</v>
      </c>
      <c r="G3440" s="1565">
        <v>946.2</v>
      </c>
      <c r="H3440" s="1565">
        <v>25090.19</v>
      </c>
      <c r="I3440" s="1565" t="s">
        <v>8458</v>
      </c>
      <c r="J3440" s="1566">
        <v>0</v>
      </c>
      <c r="K3440" s="1554"/>
    </row>
    <row r="3441" spans="1:11" s="793" customFormat="1" ht="28.5" customHeight="1" x14ac:dyDescent="0.25">
      <c r="A3441" s="1565" t="s">
        <v>5687</v>
      </c>
      <c r="B3441" s="1566" t="s">
        <v>10774</v>
      </c>
      <c r="C3441" s="1565" t="s">
        <v>6</v>
      </c>
      <c r="D3441" s="1565">
        <v>946.2</v>
      </c>
      <c r="E3441" s="1565">
        <v>50848.2</v>
      </c>
      <c r="F3441" s="1565" t="s">
        <v>6</v>
      </c>
      <c r="G3441" s="1565">
        <v>946.2</v>
      </c>
      <c r="H3441" s="1565">
        <v>50848.2</v>
      </c>
      <c r="I3441" s="1565" t="s">
        <v>8458</v>
      </c>
      <c r="J3441" s="1566">
        <v>0</v>
      </c>
      <c r="K3441" s="1554"/>
    </row>
    <row r="3442" spans="1:11" s="793" customFormat="1" ht="28.5" customHeight="1" x14ac:dyDescent="0.25">
      <c r="A3442" s="1565" t="s">
        <v>5689</v>
      </c>
      <c r="B3442" s="1566" t="s">
        <v>10775</v>
      </c>
      <c r="C3442" s="1565" t="s">
        <v>6</v>
      </c>
      <c r="D3442" s="1565">
        <v>2925.75</v>
      </c>
      <c r="E3442" s="1565">
        <v>59145.74</v>
      </c>
      <c r="F3442" s="1565" t="s">
        <v>6</v>
      </c>
      <c r="G3442" s="1565">
        <v>2925.75</v>
      </c>
      <c r="H3442" s="1565">
        <v>59145.74</v>
      </c>
      <c r="I3442" s="1565" t="s">
        <v>8458</v>
      </c>
      <c r="J3442" s="1566">
        <v>0</v>
      </c>
      <c r="K3442" s="1554"/>
    </row>
    <row r="3443" spans="1:11" s="793" customFormat="1" ht="28.5" customHeight="1" x14ac:dyDescent="0.25">
      <c r="A3443" s="1565" t="s">
        <v>5691</v>
      </c>
      <c r="B3443" s="1566" t="s">
        <v>10776</v>
      </c>
      <c r="C3443" s="1565" t="s">
        <v>6</v>
      </c>
      <c r="D3443" s="1565">
        <v>4388.63</v>
      </c>
      <c r="E3443" s="1565">
        <v>66744.37</v>
      </c>
      <c r="F3443" s="1565" t="s">
        <v>6</v>
      </c>
      <c r="G3443" s="1565">
        <v>4388.63</v>
      </c>
      <c r="H3443" s="1565">
        <v>66744.37</v>
      </c>
      <c r="I3443" s="1565" t="s">
        <v>8458</v>
      </c>
      <c r="J3443" s="1566">
        <v>0</v>
      </c>
      <c r="K3443" s="1554"/>
    </row>
    <row r="3444" spans="1:11" s="793" customFormat="1" ht="28.5" customHeight="1" x14ac:dyDescent="0.25">
      <c r="A3444" s="1565" t="s">
        <v>5693</v>
      </c>
      <c r="B3444" s="1566" t="s">
        <v>10777</v>
      </c>
      <c r="C3444" s="1565" t="s">
        <v>6</v>
      </c>
      <c r="D3444" s="1565">
        <v>2435.5300000000002</v>
      </c>
      <c r="E3444" s="1565">
        <v>12550.65</v>
      </c>
      <c r="F3444" s="1565" t="s">
        <v>6</v>
      </c>
      <c r="G3444" s="1565">
        <v>2435.5300000000002</v>
      </c>
      <c r="H3444" s="1565">
        <v>12550.65</v>
      </c>
      <c r="I3444" s="1565" t="s">
        <v>8458</v>
      </c>
      <c r="J3444" s="1566">
        <v>0</v>
      </c>
      <c r="K3444" s="1554"/>
    </row>
    <row r="3445" spans="1:11" s="793" customFormat="1" ht="28.5" customHeight="1" x14ac:dyDescent="0.25">
      <c r="A3445" s="1565" t="s">
        <v>5695</v>
      </c>
      <c r="B3445" s="1566" t="s">
        <v>10778</v>
      </c>
      <c r="C3445" s="1565" t="s">
        <v>6</v>
      </c>
      <c r="D3445" s="1565">
        <v>2435.5300000000002</v>
      </c>
      <c r="E3445" s="1565">
        <v>15518.89</v>
      </c>
      <c r="F3445" s="1565" t="s">
        <v>6</v>
      </c>
      <c r="G3445" s="1565">
        <v>2435.5300000000002</v>
      </c>
      <c r="H3445" s="1565">
        <v>15518.89</v>
      </c>
      <c r="I3445" s="1565" t="s">
        <v>8458</v>
      </c>
      <c r="J3445" s="1566">
        <v>0</v>
      </c>
      <c r="K3445" s="1554"/>
    </row>
    <row r="3446" spans="1:11" s="793" customFormat="1" ht="28.5" customHeight="1" x14ac:dyDescent="0.25">
      <c r="A3446" s="1565" t="s">
        <v>5697</v>
      </c>
      <c r="B3446" s="1566" t="s">
        <v>10779</v>
      </c>
      <c r="C3446" s="1565" t="s">
        <v>6</v>
      </c>
      <c r="D3446" s="1565">
        <v>2925.75</v>
      </c>
      <c r="E3446" s="1565">
        <v>27069.74</v>
      </c>
      <c r="F3446" s="1565" t="s">
        <v>6</v>
      </c>
      <c r="G3446" s="1565">
        <v>2925.75</v>
      </c>
      <c r="H3446" s="1565">
        <v>27069.74</v>
      </c>
      <c r="I3446" s="1565" t="s">
        <v>8458</v>
      </c>
      <c r="J3446" s="1566">
        <v>0</v>
      </c>
      <c r="K3446" s="1554"/>
    </row>
    <row r="3447" spans="1:11" s="793" customFormat="1" ht="28.5" customHeight="1" x14ac:dyDescent="0.25">
      <c r="A3447" s="1565" t="s">
        <v>5699</v>
      </c>
      <c r="B3447" s="1566" t="s">
        <v>10780</v>
      </c>
      <c r="C3447" s="1565" t="s">
        <v>6</v>
      </c>
      <c r="D3447" s="1565">
        <v>3657.19</v>
      </c>
      <c r="E3447" s="1565">
        <v>53637.91</v>
      </c>
      <c r="F3447" s="1565" t="s">
        <v>6</v>
      </c>
      <c r="G3447" s="1565">
        <v>3657.19</v>
      </c>
      <c r="H3447" s="1565">
        <v>53637.91</v>
      </c>
      <c r="I3447" s="1565" t="s">
        <v>8458</v>
      </c>
      <c r="J3447" s="1566">
        <v>0</v>
      </c>
      <c r="K3447" s="1554"/>
    </row>
    <row r="3448" spans="1:11" s="793" customFormat="1" ht="28.5" customHeight="1" x14ac:dyDescent="0.25">
      <c r="A3448" s="1565" t="s">
        <v>5701</v>
      </c>
      <c r="B3448" s="1566" t="s">
        <v>10781</v>
      </c>
      <c r="C3448" s="1565" t="s">
        <v>6</v>
      </c>
      <c r="D3448" s="1565">
        <v>4715.4399999999996</v>
      </c>
      <c r="E3448" s="1565">
        <v>61038.95</v>
      </c>
      <c r="F3448" s="1565" t="s">
        <v>6</v>
      </c>
      <c r="G3448" s="1565">
        <v>4715.4399999999996</v>
      </c>
      <c r="H3448" s="1565">
        <v>61038.95</v>
      </c>
      <c r="I3448" s="1565" t="s">
        <v>8458</v>
      </c>
      <c r="J3448" s="1566">
        <v>0</v>
      </c>
      <c r="K3448" s="1554"/>
    </row>
    <row r="3449" spans="1:11" s="793" customFormat="1" ht="28.5" customHeight="1" x14ac:dyDescent="0.25">
      <c r="A3449" s="1565" t="s">
        <v>5703</v>
      </c>
      <c r="B3449" s="1566" t="s">
        <v>10782</v>
      </c>
      <c r="C3449" s="1565" t="s">
        <v>6</v>
      </c>
      <c r="D3449" s="1565">
        <v>5851.5</v>
      </c>
      <c r="E3449" s="1565">
        <v>68347.210000000006</v>
      </c>
      <c r="F3449" s="1565" t="s">
        <v>6</v>
      </c>
      <c r="G3449" s="1565">
        <v>5851.5</v>
      </c>
      <c r="H3449" s="1565">
        <v>68347.210000000006</v>
      </c>
      <c r="I3449" s="1565" t="s">
        <v>8458</v>
      </c>
      <c r="J3449" s="1566">
        <v>0</v>
      </c>
      <c r="K3449" s="1554"/>
    </row>
    <row r="3450" spans="1:11" s="793" customFormat="1" ht="28.5" customHeight="1" x14ac:dyDescent="0.25">
      <c r="A3450" s="1565" t="s">
        <v>5705</v>
      </c>
      <c r="B3450" s="1566" t="s">
        <v>10783</v>
      </c>
      <c r="C3450" s="1565" t="s">
        <v>6</v>
      </c>
      <c r="D3450" s="1565">
        <v>5851.5</v>
      </c>
      <c r="E3450" s="1565">
        <v>79292.42</v>
      </c>
      <c r="F3450" s="1565" t="s">
        <v>6</v>
      </c>
      <c r="G3450" s="1565">
        <v>5851.5</v>
      </c>
      <c r="H3450" s="1565">
        <v>79292.42</v>
      </c>
      <c r="I3450" s="1565" t="s">
        <v>8458</v>
      </c>
      <c r="J3450" s="1566">
        <v>0</v>
      </c>
      <c r="K3450" s="1554"/>
    </row>
    <row r="3451" spans="1:11" s="793" customFormat="1" ht="28.5" customHeight="1" x14ac:dyDescent="0.25">
      <c r="A3451" s="1565" t="s">
        <v>5707</v>
      </c>
      <c r="B3451" s="1566" t="s">
        <v>10784</v>
      </c>
      <c r="C3451" s="1565" t="s">
        <v>6</v>
      </c>
      <c r="D3451" s="1565">
        <v>5851.5</v>
      </c>
      <c r="E3451" s="1565">
        <v>79302.63</v>
      </c>
      <c r="F3451" s="1565" t="s">
        <v>6</v>
      </c>
      <c r="G3451" s="1565">
        <v>5851.5</v>
      </c>
      <c r="H3451" s="1565">
        <v>79302.63</v>
      </c>
      <c r="I3451" s="1565" t="s">
        <v>8458</v>
      </c>
      <c r="J3451" s="1566">
        <v>0</v>
      </c>
      <c r="K3451" s="1554"/>
    </row>
    <row r="3452" spans="1:11" s="793" customFormat="1" ht="28.5" customHeight="1" x14ac:dyDescent="0.25">
      <c r="A3452" s="1565" t="s">
        <v>5709</v>
      </c>
      <c r="B3452" s="1566" t="s">
        <v>10785</v>
      </c>
      <c r="C3452" s="1565" t="s">
        <v>6</v>
      </c>
      <c r="D3452" s="1565">
        <v>298.8</v>
      </c>
      <c r="E3452" s="1565">
        <v>21561.3</v>
      </c>
      <c r="F3452" s="1565" t="s">
        <v>6</v>
      </c>
      <c r="G3452" s="1565">
        <v>298.8</v>
      </c>
      <c r="H3452" s="1565">
        <v>21561.3</v>
      </c>
      <c r="I3452" s="1565" t="s">
        <v>10786</v>
      </c>
      <c r="J3452" s="1566">
        <v>0</v>
      </c>
      <c r="K3452" s="1554"/>
    </row>
    <row r="3453" spans="1:11" s="793" customFormat="1" ht="28.5" customHeight="1" x14ac:dyDescent="0.25">
      <c r="A3453" s="1565" t="s">
        <v>5711</v>
      </c>
      <c r="B3453" s="1566" t="s">
        <v>10787</v>
      </c>
      <c r="C3453" s="1565" t="s">
        <v>6</v>
      </c>
      <c r="D3453" s="1565">
        <v>65.36</v>
      </c>
      <c r="E3453" s="1565">
        <v>3315.73</v>
      </c>
      <c r="F3453" s="1565" t="s">
        <v>6</v>
      </c>
      <c r="G3453" s="1565">
        <v>65.36</v>
      </c>
      <c r="H3453" s="1565">
        <v>3315.73</v>
      </c>
      <c r="I3453" s="1565" t="s">
        <v>10788</v>
      </c>
      <c r="J3453" s="1566">
        <v>0</v>
      </c>
      <c r="K3453" s="1554"/>
    </row>
    <row r="3454" spans="1:11" s="793" customFormat="1" ht="28.5" customHeight="1" x14ac:dyDescent="0.25">
      <c r="A3454" s="1565" t="s">
        <v>5713</v>
      </c>
      <c r="B3454" s="1566" t="s">
        <v>10789</v>
      </c>
      <c r="C3454" s="1565" t="s">
        <v>6</v>
      </c>
      <c r="D3454" s="1565">
        <v>65.36</v>
      </c>
      <c r="E3454" s="1565">
        <v>5381.23</v>
      </c>
      <c r="F3454" s="1565" t="s">
        <v>6</v>
      </c>
      <c r="G3454" s="1565">
        <v>65.36</v>
      </c>
      <c r="H3454" s="1565">
        <v>5381.23</v>
      </c>
      <c r="I3454" s="1565" t="s">
        <v>10788</v>
      </c>
      <c r="J3454" s="1566">
        <v>0</v>
      </c>
      <c r="K3454" s="1554"/>
    </row>
    <row r="3455" spans="1:11" s="793" customFormat="1" ht="28.5" customHeight="1" x14ac:dyDescent="0.25">
      <c r="A3455" s="1565" t="s">
        <v>10790</v>
      </c>
      <c r="B3455" s="1566" t="s">
        <v>10791</v>
      </c>
      <c r="C3455" s="1565" t="s">
        <v>6965</v>
      </c>
      <c r="D3455" s="1565">
        <v>56.32</v>
      </c>
      <c r="E3455" s="1565">
        <v>175.39</v>
      </c>
      <c r="F3455" s="1565" t="s">
        <v>6965</v>
      </c>
      <c r="G3455" s="1565">
        <v>56.32</v>
      </c>
      <c r="H3455" s="1565">
        <v>175.39</v>
      </c>
      <c r="I3455" s="1565" t="s">
        <v>10792</v>
      </c>
      <c r="J3455" s="1566">
        <v>0</v>
      </c>
      <c r="K3455" s="1554"/>
    </row>
    <row r="3456" spans="1:11" s="793" customFormat="1" ht="28.5" customHeight="1" x14ac:dyDescent="0.25">
      <c r="A3456" s="1565" t="s">
        <v>10793</v>
      </c>
      <c r="B3456" s="1566" t="s">
        <v>10794</v>
      </c>
      <c r="C3456" s="1565" t="s">
        <v>6965</v>
      </c>
      <c r="D3456" s="1565">
        <v>44.07</v>
      </c>
      <c r="E3456" s="1565">
        <v>163.13999999999999</v>
      </c>
      <c r="F3456" s="1565" t="s">
        <v>6965</v>
      </c>
      <c r="G3456" s="1565">
        <v>44.07</v>
      </c>
      <c r="H3456" s="1565">
        <v>163.13999999999999</v>
      </c>
      <c r="I3456" s="1565" t="s">
        <v>10792</v>
      </c>
      <c r="J3456" s="1566">
        <v>0</v>
      </c>
      <c r="K3456" s="1554"/>
    </row>
    <row r="3457" spans="1:11" s="793" customFormat="1" ht="28.5" customHeight="1" x14ac:dyDescent="0.25">
      <c r="A3457" s="1565" t="s">
        <v>10795</v>
      </c>
      <c r="B3457" s="1566" t="s">
        <v>10796</v>
      </c>
      <c r="C3457" s="1565" t="s">
        <v>6965</v>
      </c>
      <c r="D3457" s="1565">
        <v>44.33</v>
      </c>
      <c r="E3457" s="1565">
        <v>163.4</v>
      </c>
      <c r="F3457" s="1565" t="s">
        <v>6965</v>
      </c>
      <c r="G3457" s="1565">
        <v>44.33</v>
      </c>
      <c r="H3457" s="1565">
        <v>163.4</v>
      </c>
      <c r="I3457" s="1565" t="s">
        <v>10792</v>
      </c>
      <c r="J3457" s="1566">
        <v>0</v>
      </c>
      <c r="K3457" s="1554"/>
    </row>
    <row r="3458" spans="1:11" s="793" customFormat="1" ht="28.5" customHeight="1" x14ac:dyDescent="0.25">
      <c r="A3458" s="1565" t="s">
        <v>10797</v>
      </c>
      <c r="B3458" s="1566" t="s">
        <v>10798</v>
      </c>
      <c r="C3458" s="1565" t="s">
        <v>6965</v>
      </c>
      <c r="D3458" s="1565">
        <v>25.77</v>
      </c>
      <c r="E3458" s="1565">
        <v>144.84</v>
      </c>
      <c r="F3458" s="1565" t="s">
        <v>6965</v>
      </c>
      <c r="G3458" s="1565">
        <v>25.77</v>
      </c>
      <c r="H3458" s="1565">
        <v>144.84</v>
      </c>
      <c r="I3458" s="1565" t="s">
        <v>10792</v>
      </c>
      <c r="J3458" s="1566">
        <v>0</v>
      </c>
      <c r="K3458" s="1554"/>
    </row>
    <row r="3459" spans="1:11" s="793" customFormat="1" ht="28.5" customHeight="1" x14ac:dyDescent="0.25">
      <c r="A3459" s="1565" t="s">
        <v>10799</v>
      </c>
      <c r="B3459" s="1566" t="s">
        <v>10800</v>
      </c>
      <c r="C3459" s="1565" t="s">
        <v>6965</v>
      </c>
      <c r="D3459" s="1565">
        <v>19.09</v>
      </c>
      <c r="E3459" s="1565">
        <v>138.16</v>
      </c>
      <c r="F3459" s="1565" t="s">
        <v>6965</v>
      </c>
      <c r="G3459" s="1565">
        <v>19.09</v>
      </c>
      <c r="H3459" s="1565">
        <v>138.16</v>
      </c>
      <c r="I3459" s="1565" t="s">
        <v>10792</v>
      </c>
      <c r="J3459" s="1566">
        <v>0</v>
      </c>
      <c r="K3459" s="1554"/>
    </row>
    <row r="3460" spans="1:11" s="793" customFormat="1" ht="28.5" customHeight="1" x14ac:dyDescent="0.25">
      <c r="A3460" s="1565" t="s">
        <v>10801</v>
      </c>
      <c r="B3460" s="1566" t="s">
        <v>10802</v>
      </c>
      <c r="C3460" s="1565" t="s">
        <v>6965</v>
      </c>
      <c r="D3460" s="1565">
        <v>13.22</v>
      </c>
      <c r="E3460" s="1565">
        <v>132.29</v>
      </c>
      <c r="F3460" s="1565" t="s">
        <v>6965</v>
      </c>
      <c r="G3460" s="1565">
        <v>13.22</v>
      </c>
      <c r="H3460" s="1565">
        <v>132.29</v>
      </c>
      <c r="I3460" s="1565" t="s">
        <v>10792</v>
      </c>
      <c r="J3460" s="1566">
        <v>0</v>
      </c>
      <c r="K3460" s="1554"/>
    </row>
    <row r="3461" spans="1:11" s="793" customFormat="1" ht="28.5" customHeight="1" x14ac:dyDescent="0.25">
      <c r="A3461" s="1565" t="s">
        <v>5719</v>
      </c>
      <c r="B3461" s="1566" t="s">
        <v>10803</v>
      </c>
      <c r="C3461" s="1565" t="s">
        <v>6</v>
      </c>
      <c r="D3461" s="1565">
        <v>250.71</v>
      </c>
      <c r="E3461" s="1565">
        <v>317.81</v>
      </c>
      <c r="F3461" s="1565" t="s">
        <v>6</v>
      </c>
      <c r="G3461" s="1565">
        <v>250.71</v>
      </c>
      <c r="H3461" s="1565">
        <v>317.81</v>
      </c>
      <c r="I3461" s="1565" t="s">
        <v>10804</v>
      </c>
      <c r="J3461" s="1566">
        <v>0</v>
      </c>
      <c r="K3461" s="1554"/>
    </row>
    <row r="3462" spans="1:11" s="793" customFormat="1" ht="28.5" customHeight="1" x14ac:dyDescent="0.25">
      <c r="A3462" s="1565" t="s">
        <v>5721</v>
      </c>
      <c r="B3462" s="1566" t="s">
        <v>10805</v>
      </c>
      <c r="C3462" s="1565" t="s">
        <v>6</v>
      </c>
      <c r="D3462" s="1565">
        <v>274.35000000000002</v>
      </c>
      <c r="E3462" s="1565">
        <v>423.52</v>
      </c>
      <c r="F3462" s="1565" t="s">
        <v>4069</v>
      </c>
      <c r="G3462" s="1565">
        <v>274.35000000000002</v>
      </c>
      <c r="H3462" s="1565">
        <v>423.52</v>
      </c>
      <c r="I3462" s="1565" t="s">
        <v>10806</v>
      </c>
      <c r="J3462" s="1566">
        <v>0</v>
      </c>
      <c r="K3462" s="1554"/>
    </row>
    <row r="3463" spans="1:11" s="793" customFormat="1" ht="28.5" customHeight="1" x14ac:dyDescent="0.25">
      <c r="A3463" s="1565" t="s">
        <v>5723</v>
      </c>
      <c r="B3463" s="1566" t="s">
        <v>10807</v>
      </c>
      <c r="C3463" s="1565" t="s">
        <v>6</v>
      </c>
      <c r="D3463" s="1565">
        <v>365.72</v>
      </c>
      <c r="E3463" s="1565">
        <v>557.84</v>
      </c>
      <c r="F3463" s="1565" t="s">
        <v>6</v>
      </c>
      <c r="G3463" s="1565">
        <v>365.72</v>
      </c>
      <c r="H3463" s="1565">
        <v>557.84</v>
      </c>
      <c r="I3463" s="1565" t="s">
        <v>10804</v>
      </c>
      <c r="J3463" s="1566">
        <v>0</v>
      </c>
      <c r="K3463" s="1554"/>
    </row>
    <row r="3464" spans="1:11" s="793" customFormat="1" ht="28.5" customHeight="1" x14ac:dyDescent="0.25">
      <c r="A3464" s="1565" t="s">
        <v>5725</v>
      </c>
      <c r="B3464" s="1566" t="s">
        <v>10808</v>
      </c>
      <c r="C3464" s="1565" t="s">
        <v>6</v>
      </c>
      <c r="D3464" s="1565">
        <v>530.23</v>
      </c>
      <c r="E3464" s="1565">
        <v>1074.72</v>
      </c>
      <c r="F3464" s="1565" t="s">
        <v>6</v>
      </c>
      <c r="G3464" s="1565">
        <v>530.23</v>
      </c>
      <c r="H3464" s="1565">
        <v>1074.72</v>
      </c>
      <c r="I3464" s="1565" t="s">
        <v>10804</v>
      </c>
      <c r="J3464" s="1566">
        <v>0</v>
      </c>
      <c r="K3464" s="1554"/>
    </row>
    <row r="3465" spans="1:11" s="793" customFormat="1" ht="28.5" customHeight="1" x14ac:dyDescent="0.25">
      <c r="A3465" s="1565" t="s">
        <v>5727</v>
      </c>
      <c r="B3465" s="1566" t="s">
        <v>10809</v>
      </c>
      <c r="C3465" s="1565" t="s">
        <v>6</v>
      </c>
      <c r="D3465" s="1565">
        <v>731.44</v>
      </c>
      <c r="E3465" s="1565">
        <v>1393.01</v>
      </c>
      <c r="F3465" s="1565" t="s">
        <v>6</v>
      </c>
      <c r="G3465" s="1565">
        <v>731.44</v>
      </c>
      <c r="H3465" s="1565">
        <v>1393.01</v>
      </c>
      <c r="I3465" s="1565" t="s">
        <v>10804</v>
      </c>
      <c r="J3465" s="1566">
        <v>0</v>
      </c>
      <c r="K3465" s="1554"/>
    </row>
    <row r="3466" spans="1:11" s="793" customFormat="1" ht="28.5" customHeight="1" x14ac:dyDescent="0.25">
      <c r="A3466" s="1565" t="s">
        <v>5729</v>
      </c>
      <c r="B3466" s="1566" t="s">
        <v>10810</v>
      </c>
      <c r="C3466" s="1565" t="s">
        <v>6</v>
      </c>
      <c r="D3466" s="1565">
        <v>914.3</v>
      </c>
      <c r="E3466" s="1565">
        <v>4923.8</v>
      </c>
      <c r="F3466" s="1565" t="s">
        <v>6</v>
      </c>
      <c r="G3466" s="1565">
        <v>914.3</v>
      </c>
      <c r="H3466" s="1565">
        <v>4923.8</v>
      </c>
      <c r="I3466" s="1565" t="s">
        <v>10804</v>
      </c>
      <c r="J3466" s="1566">
        <v>0</v>
      </c>
      <c r="K3466" s="1554"/>
    </row>
    <row r="3467" spans="1:11" s="793" customFormat="1" ht="28.5" customHeight="1" x14ac:dyDescent="0.25">
      <c r="A3467" s="1565" t="s">
        <v>5731</v>
      </c>
      <c r="B3467" s="1566" t="s">
        <v>10811</v>
      </c>
      <c r="C3467" s="1565" t="s">
        <v>6</v>
      </c>
      <c r="D3467" s="1565">
        <v>1097.1600000000001</v>
      </c>
      <c r="E3467" s="1565">
        <v>7111.41</v>
      </c>
      <c r="F3467" s="1565" t="s">
        <v>6</v>
      </c>
      <c r="G3467" s="1565">
        <v>1097.1600000000001</v>
      </c>
      <c r="H3467" s="1565">
        <v>7111.41</v>
      </c>
      <c r="I3467" s="1565" t="s">
        <v>10804</v>
      </c>
      <c r="J3467" s="1566">
        <v>0</v>
      </c>
      <c r="K3467" s="1554"/>
    </row>
    <row r="3468" spans="1:11" s="793" customFormat="1" ht="28.5" customHeight="1" x14ac:dyDescent="0.25">
      <c r="A3468" s="1565" t="s">
        <v>5733</v>
      </c>
      <c r="B3468" s="1566" t="s">
        <v>10812</v>
      </c>
      <c r="C3468" s="1565" t="s">
        <v>6</v>
      </c>
      <c r="D3468" s="1565">
        <v>250.71</v>
      </c>
      <c r="E3468" s="1565">
        <v>317.52999999999997</v>
      </c>
      <c r="F3468" s="1565" t="s">
        <v>6</v>
      </c>
      <c r="G3468" s="1565">
        <v>250.71</v>
      </c>
      <c r="H3468" s="1565">
        <v>317.52999999999997</v>
      </c>
      <c r="I3468" s="1565" t="s">
        <v>10804</v>
      </c>
      <c r="J3468" s="1566">
        <v>0</v>
      </c>
      <c r="K3468" s="1554"/>
    </row>
    <row r="3469" spans="1:11" s="793" customFormat="1" ht="28.5" customHeight="1" x14ac:dyDescent="0.25">
      <c r="A3469" s="1565" t="s">
        <v>5735</v>
      </c>
      <c r="B3469" s="1566" t="s">
        <v>10813</v>
      </c>
      <c r="C3469" s="1565" t="s">
        <v>6</v>
      </c>
      <c r="D3469" s="1565">
        <v>274.35000000000002</v>
      </c>
      <c r="E3469" s="1565">
        <v>497.53</v>
      </c>
      <c r="F3469" s="1565" t="s">
        <v>6</v>
      </c>
      <c r="G3469" s="1565">
        <v>274.35000000000002</v>
      </c>
      <c r="H3469" s="1565">
        <v>497.53</v>
      </c>
      <c r="I3469" s="1565" t="s">
        <v>10804</v>
      </c>
      <c r="J3469" s="1566">
        <v>0</v>
      </c>
      <c r="K3469" s="1554"/>
    </row>
    <row r="3470" spans="1:11" s="793" customFormat="1" ht="28.5" customHeight="1" x14ac:dyDescent="0.25">
      <c r="A3470" s="1565" t="s">
        <v>5737</v>
      </c>
      <c r="B3470" s="1566" t="s">
        <v>10814</v>
      </c>
      <c r="C3470" s="1565" t="s">
        <v>6</v>
      </c>
      <c r="D3470" s="1565">
        <v>365.72</v>
      </c>
      <c r="E3470" s="1565">
        <v>677.09</v>
      </c>
      <c r="F3470" s="1565" t="s">
        <v>6</v>
      </c>
      <c r="G3470" s="1565">
        <v>365.72</v>
      </c>
      <c r="H3470" s="1565">
        <v>677.09</v>
      </c>
      <c r="I3470" s="1565" t="s">
        <v>10804</v>
      </c>
      <c r="J3470" s="1566">
        <v>0</v>
      </c>
      <c r="K3470" s="1554"/>
    </row>
    <row r="3471" spans="1:11" s="793" customFormat="1" ht="28.5" customHeight="1" x14ac:dyDescent="0.25">
      <c r="A3471" s="1565" t="s">
        <v>5739</v>
      </c>
      <c r="B3471" s="1566" t="s">
        <v>10815</v>
      </c>
      <c r="C3471" s="1565" t="s">
        <v>6</v>
      </c>
      <c r="D3471" s="1565">
        <v>530.36</v>
      </c>
      <c r="E3471" s="1565">
        <v>1131.78</v>
      </c>
      <c r="F3471" s="1565" t="s">
        <v>6</v>
      </c>
      <c r="G3471" s="1565">
        <v>530.36</v>
      </c>
      <c r="H3471" s="1565">
        <v>1131.78</v>
      </c>
      <c r="I3471" s="1565" t="s">
        <v>10804</v>
      </c>
      <c r="J3471" s="1566">
        <v>0</v>
      </c>
      <c r="K3471" s="1554"/>
    </row>
    <row r="3472" spans="1:11" s="793" customFormat="1" ht="28.5" customHeight="1" x14ac:dyDescent="0.25">
      <c r="A3472" s="1565" t="s">
        <v>5741</v>
      </c>
      <c r="B3472" s="1566" t="s">
        <v>10816</v>
      </c>
      <c r="C3472" s="1565" t="s">
        <v>6</v>
      </c>
      <c r="D3472" s="1565">
        <v>731.44</v>
      </c>
      <c r="E3472" s="1565">
        <v>5275.54</v>
      </c>
      <c r="F3472" s="1565" t="s">
        <v>6</v>
      </c>
      <c r="G3472" s="1565">
        <v>731.44</v>
      </c>
      <c r="H3472" s="1565">
        <v>5275.54</v>
      </c>
      <c r="I3472" s="1565" t="s">
        <v>10804</v>
      </c>
      <c r="J3472" s="1566">
        <v>0</v>
      </c>
      <c r="K3472" s="1554"/>
    </row>
    <row r="3473" spans="1:11" s="793" customFormat="1" ht="28.5" customHeight="1" x14ac:dyDescent="0.25">
      <c r="A3473" s="1565" t="s">
        <v>5743</v>
      </c>
      <c r="B3473" s="1566" t="s">
        <v>10817</v>
      </c>
      <c r="C3473" s="1565" t="s">
        <v>6</v>
      </c>
      <c r="D3473" s="1565">
        <v>914.3</v>
      </c>
      <c r="E3473" s="1565">
        <v>9173.8700000000008</v>
      </c>
      <c r="F3473" s="1565" t="s">
        <v>6</v>
      </c>
      <c r="G3473" s="1565">
        <v>914.3</v>
      </c>
      <c r="H3473" s="1565">
        <v>9173.8700000000008</v>
      </c>
      <c r="I3473" s="1565" t="s">
        <v>10804</v>
      </c>
      <c r="J3473" s="1566">
        <v>0</v>
      </c>
      <c r="K3473" s="1554"/>
    </row>
    <row r="3474" spans="1:11" s="793" customFormat="1" ht="28.5" customHeight="1" x14ac:dyDescent="0.25">
      <c r="A3474" s="1565" t="s">
        <v>5745</v>
      </c>
      <c r="B3474" s="1566" t="s">
        <v>10818</v>
      </c>
      <c r="C3474" s="1565" t="s">
        <v>6</v>
      </c>
      <c r="D3474" s="1565">
        <v>1097.1600000000001</v>
      </c>
      <c r="E3474" s="1565">
        <v>9450.2800000000007</v>
      </c>
      <c r="F3474" s="1565" t="s">
        <v>6</v>
      </c>
      <c r="G3474" s="1565">
        <v>1097.1600000000001</v>
      </c>
      <c r="H3474" s="1565">
        <v>9450.2800000000007</v>
      </c>
      <c r="I3474" s="1565" t="s">
        <v>10804</v>
      </c>
      <c r="J3474" s="1566">
        <v>0</v>
      </c>
      <c r="K3474" s="1554"/>
    </row>
    <row r="3475" spans="1:11" s="793" customFormat="1" ht="28.5" customHeight="1" x14ac:dyDescent="0.25">
      <c r="A3475" s="1565" t="s">
        <v>5747</v>
      </c>
      <c r="B3475" s="1566" t="s">
        <v>10819</v>
      </c>
      <c r="C3475" s="1565" t="s">
        <v>6</v>
      </c>
      <c r="D3475" s="1565">
        <v>250.71</v>
      </c>
      <c r="E3475" s="1565">
        <v>317.52999999999997</v>
      </c>
      <c r="F3475" s="1565" t="s">
        <v>6</v>
      </c>
      <c r="G3475" s="1565">
        <v>250.71</v>
      </c>
      <c r="H3475" s="1565">
        <v>317.52999999999997</v>
      </c>
      <c r="I3475" s="1565" t="s">
        <v>10804</v>
      </c>
      <c r="J3475" s="1566">
        <v>0</v>
      </c>
      <c r="K3475" s="1554"/>
    </row>
    <row r="3476" spans="1:11" s="793" customFormat="1" ht="28.5" customHeight="1" x14ac:dyDescent="0.25">
      <c r="A3476" s="1565" t="s">
        <v>5749</v>
      </c>
      <c r="B3476" s="1566" t="s">
        <v>10820</v>
      </c>
      <c r="C3476" s="1565" t="s">
        <v>6</v>
      </c>
      <c r="D3476" s="1565">
        <v>274.35000000000002</v>
      </c>
      <c r="E3476" s="1565">
        <v>407.99</v>
      </c>
      <c r="F3476" s="1565" t="s">
        <v>6</v>
      </c>
      <c r="G3476" s="1565">
        <v>274.35000000000002</v>
      </c>
      <c r="H3476" s="1565">
        <v>407.99</v>
      </c>
      <c r="I3476" s="1565" t="s">
        <v>10804</v>
      </c>
      <c r="J3476" s="1566">
        <v>0</v>
      </c>
      <c r="K3476" s="1554"/>
    </row>
    <row r="3477" spans="1:11" s="793" customFormat="1" ht="28.5" customHeight="1" x14ac:dyDescent="0.25">
      <c r="A3477" s="1565" t="s">
        <v>5751</v>
      </c>
      <c r="B3477" s="1566" t="s">
        <v>10821</v>
      </c>
      <c r="C3477" s="1565" t="s">
        <v>6</v>
      </c>
      <c r="D3477" s="1565">
        <v>365.72</v>
      </c>
      <c r="E3477" s="1565">
        <v>552.80999999999995</v>
      </c>
      <c r="F3477" s="1565" t="s">
        <v>6</v>
      </c>
      <c r="G3477" s="1565">
        <v>365.72</v>
      </c>
      <c r="H3477" s="1565">
        <v>552.80999999999995</v>
      </c>
      <c r="I3477" s="1565" t="s">
        <v>10804</v>
      </c>
      <c r="J3477" s="1566">
        <v>0</v>
      </c>
      <c r="K3477" s="1554"/>
    </row>
    <row r="3478" spans="1:11" s="793" customFormat="1" ht="28.5" customHeight="1" x14ac:dyDescent="0.25">
      <c r="A3478" s="1565" t="s">
        <v>5753</v>
      </c>
      <c r="B3478" s="1566" t="s">
        <v>10822</v>
      </c>
      <c r="C3478" s="1565" t="s">
        <v>6</v>
      </c>
      <c r="D3478" s="1565">
        <v>530.23</v>
      </c>
      <c r="E3478" s="1565">
        <v>1131.6500000000001</v>
      </c>
      <c r="F3478" s="1565" t="s">
        <v>6</v>
      </c>
      <c r="G3478" s="1565">
        <v>530.23</v>
      </c>
      <c r="H3478" s="1565">
        <v>1131.6500000000001</v>
      </c>
      <c r="I3478" s="1565" t="s">
        <v>10804</v>
      </c>
      <c r="J3478" s="1566">
        <v>0</v>
      </c>
      <c r="K3478" s="1554"/>
    </row>
    <row r="3479" spans="1:11" s="793" customFormat="1" ht="28.5" customHeight="1" x14ac:dyDescent="0.25">
      <c r="A3479" s="1565" t="s">
        <v>5755</v>
      </c>
      <c r="B3479" s="1566" t="s">
        <v>10823</v>
      </c>
      <c r="C3479" s="1565" t="s">
        <v>6</v>
      </c>
      <c r="D3479" s="1565">
        <v>731.44</v>
      </c>
      <c r="E3479" s="1565">
        <v>6478.39</v>
      </c>
      <c r="F3479" s="1565" t="s">
        <v>6</v>
      </c>
      <c r="G3479" s="1565">
        <v>731.44</v>
      </c>
      <c r="H3479" s="1565">
        <v>6478.39</v>
      </c>
      <c r="I3479" s="1565" t="s">
        <v>10804</v>
      </c>
      <c r="J3479" s="1566">
        <v>0</v>
      </c>
      <c r="K3479" s="1554"/>
    </row>
    <row r="3480" spans="1:11" s="793" customFormat="1" ht="28.5" customHeight="1" x14ac:dyDescent="0.25">
      <c r="A3480" s="1565" t="s">
        <v>5757</v>
      </c>
      <c r="B3480" s="1566" t="s">
        <v>10824</v>
      </c>
      <c r="C3480" s="1565" t="s">
        <v>6</v>
      </c>
      <c r="D3480" s="1565">
        <v>914.3</v>
      </c>
      <c r="E3480" s="1565">
        <v>9334.25</v>
      </c>
      <c r="F3480" s="1565" t="s">
        <v>6</v>
      </c>
      <c r="G3480" s="1565">
        <v>914.3</v>
      </c>
      <c r="H3480" s="1565">
        <v>9334.25</v>
      </c>
      <c r="I3480" s="1565" t="s">
        <v>10804</v>
      </c>
      <c r="J3480" s="1566">
        <v>0</v>
      </c>
      <c r="K3480" s="1554"/>
    </row>
    <row r="3481" spans="1:11" s="793" customFormat="1" ht="28.5" customHeight="1" x14ac:dyDescent="0.25">
      <c r="A3481" s="1565" t="s">
        <v>5759</v>
      </c>
      <c r="B3481" s="1566" t="s">
        <v>10825</v>
      </c>
      <c r="C3481" s="1565" t="s">
        <v>6</v>
      </c>
      <c r="D3481" s="1565">
        <v>1097.1600000000001</v>
      </c>
      <c r="E3481" s="1565">
        <v>9784.41</v>
      </c>
      <c r="F3481" s="1565" t="s">
        <v>6</v>
      </c>
      <c r="G3481" s="1565">
        <v>1097.1600000000001</v>
      </c>
      <c r="H3481" s="1565">
        <v>9784.41</v>
      </c>
      <c r="I3481" s="1565" t="s">
        <v>10804</v>
      </c>
      <c r="J3481" s="1566">
        <v>0</v>
      </c>
      <c r="K3481" s="1554"/>
    </row>
    <row r="3482" spans="1:11" s="793" customFormat="1" ht="28.5" customHeight="1" x14ac:dyDescent="0.25">
      <c r="A3482" s="1565" t="s">
        <v>5761</v>
      </c>
      <c r="B3482" s="1566" t="s">
        <v>10826</v>
      </c>
      <c r="C3482" s="1565" t="s">
        <v>6</v>
      </c>
      <c r="D3482" s="1565">
        <v>365.72</v>
      </c>
      <c r="E3482" s="1565">
        <v>455.53</v>
      </c>
      <c r="F3482" s="1565" t="s">
        <v>6</v>
      </c>
      <c r="G3482" s="1565">
        <v>365.72</v>
      </c>
      <c r="H3482" s="1565">
        <v>455.53</v>
      </c>
      <c r="I3482" s="1565" t="s">
        <v>10804</v>
      </c>
      <c r="J3482" s="1566">
        <v>0</v>
      </c>
      <c r="K3482" s="1554"/>
    </row>
    <row r="3483" spans="1:11" s="793" customFormat="1" ht="28.5" customHeight="1" x14ac:dyDescent="0.25">
      <c r="A3483" s="1565" t="s">
        <v>5763</v>
      </c>
      <c r="B3483" s="1566" t="s">
        <v>10827</v>
      </c>
      <c r="C3483" s="1565" t="s">
        <v>6</v>
      </c>
      <c r="D3483" s="1565">
        <v>438.86</v>
      </c>
      <c r="E3483" s="1565">
        <v>657.25</v>
      </c>
      <c r="F3483" s="1565" t="s">
        <v>6</v>
      </c>
      <c r="G3483" s="1565">
        <v>438.86</v>
      </c>
      <c r="H3483" s="1565">
        <v>657.25</v>
      </c>
      <c r="I3483" s="1565" t="s">
        <v>10804</v>
      </c>
      <c r="J3483" s="1566">
        <v>0</v>
      </c>
      <c r="K3483" s="1554"/>
    </row>
    <row r="3484" spans="1:11" s="793" customFormat="1" ht="28.5" customHeight="1" x14ac:dyDescent="0.25">
      <c r="A3484" s="1565" t="s">
        <v>5765</v>
      </c>
      <c r="B3484" s="1566" t="s">
        <v>10828</v>
      </c>
      <c r="C3484" s="1565" t="s">
        <v>6</v>
      </c>
      <c r="D3484" s="1565">
        <v>585.15</v>
      </c>
      <c r="E3484" s="1565">
        <v>896.02</v>
      </c>
      <c r="F3484" s="1565" t="s">
        <v>6</v>
      </c>
      <c r="G3484" s="1565">
        <v>585.15</v>
      </c>
      <c r="H3484" s="1565">
        <v>896.02</v>
      </c>
      <c r="I3484" s="1565" t="s">
        <v>10804</v>
      </c>
      <c r="J3484" s="1566">
        <v>0</v>
      </c>
      <c r="K3484" s="1554"/>
    </row>
    <row r="3485" spans="1:11" s="793" customFormat="1" ht="28.5" customHeight="1" x14ac:dyDescent="0.25">
      <c r="A3485" s="1565" t="s">
        <v>5767</v>
      </c>
      <c r="B3485" s="1566" t="s">
        <v>10829</v>
      </c>
      <c r="C3485" s="1565" t="s">
        <v>6</v>
      </c>
      <c r="D3485" s="1565">
        <v>804.58</v>
      </c>
      <c r="E3485" s="1565">
        <v>1900.78</v>
      </c>
      <c r="F3485" s="1565" t="s">
        <v>6</v>
      </c>
      <c r="G3485" s="1565">
        <v>804.58</v>
      </c>
      <c r="H3485" s="1565">
        <v>1900.78</v>
      </c>
      <c r="I3485" s="1565" t="s">
        <v>10804</v>
      </c>
      <c r="J3485" s="1566">
        <v>0</v>
      </c>
      <c r="K3485" s="1554"/>
    </row>
    <row r="3486" spans="1:11" s="793" customFormat="1" ht="28.5" customHeight="1" x14ac:dyDescent="0.25">
      <c r="A3486" s="1565" t="s">
        <v>5769</v>
      </c>
      <c r="B3486" s="1566" t="s">
        <v>10830</v>
      </c>
      <c r="C3486" s="1565" t="s">
        <v>6</v>
      </c>
      <c r="D3486" s="1565">
        <v>1188.52</v>
      </c>
      <c r="E3486" s="1565">
        <v>4908.2700000000004</v>
      </c>
      <c r="F3486" s="1565" t="s">
        <v>6</v>
      </c>
      <c r="G3486" s="1565">
        <v>1188.52</v>
      </c>
      <c r="H3486" s="1565">
        <v>4908.2700000000004</v>
      </c>
      <c r="I3486" s="1565" t="s">
        <v>10804</v>
      </c>
      <c r="J3486" s="1566">
        <v>0</v>
      </c>
      <c r="K3486" s="1554"/>
    </row>
    <row r="3487" spans="1:11" s="793" customFormat="1" ht="28.5" customHeight="1" x14ac:dyDescent="0.25">
      <c r="A3487" s="1565" t="s">
        <v>5771</v>
      </c>
      <c r="B3487" s="1566" t="s">
        <v>10831</v>
      </c>
      <c r="C3487" s="1565" t="s">
        <v>6</v>
      </c>
      <c r="D3487" s="1565">
        <v>1371.51</v>
      </c>
      <c r="E3487" s="1565">
        <v>5153.8100000000004</v>
      </c>
      <c r="F3487" s="1565" t="s">
        <v>6</v>
      </c>
      <c r="G3487" s="1565">
        <v>1371.51</v>
      </c>
      <c r="H3487" s="1565">
        <v>5153.8100000000004</v>
      </c>
      <c r="I3487" s="1565" t="s">
        <v>10804</v>
      </c>
      <c r="J3487" s="1566">
        <v>0</v>
      </c>
      <c r="K3487" s="1554"/>
    </row>
    <row r="3488" spans="1:11" s="793" customFormat="1" ht="28.5" customHeight="1" x14ac:dyDescent="0.25">
      <c r="A3488" s="1565" t="s">
        <v>5773</v>
      </c>
      <c r="B3488" s="1566" t="s">
        <v>10832</v>
      </c>
      <c r="C3488" s="1565" t="s">
        <v>6</v>
      </c>
      <c r="D3488" s="1565">
        <v>1645.73</v>
      </c>
      <c r="E3488" s="1565">
        <v>5655.23</v>
      </c>
      <c r="F3488" s="1565" t="s">
        <v>6</v>
      </c>
      <c r="G3488" s="1565">
        <v>1645.73</v>
      </c>
      <c r="H3488" s="1565">
        <v>5655.23</v>
      </c>
      <c r="I3488" s="1565" t="s">
        <v>10804</v>
      </c>
      <c r="J3488" s="1566">
        <v>0</v>
      </c>
      <c r="K3488" s="1554"/>
    </row>
    <row r="3489" spans="1:11" s="793" customFormat="1" ht="28.5" customHeight="1" x14ac:dyDescent="0.25">
      <c r="A3489" s="1565" t="s">
        <v>5775</v>
      </c>
      <c r="B3489" s="1566" t="s">
        <v>10833</v>
      </c>
      <c r="C3489" s="1565" t="s">
        <v>6</v>
      </c>
      <c r="D3489" s="1565">
        <v>365.72</v>
      </c>
      <c r="E3489" s="1565">
        <v>469.3</v>
      </c>
      <c r="F3489" s="1565" t="s">
        <v>6</v>
      </c>
      <c r="G3489" s="1565">
        <v>365.72</v>
      </c>
      <c r="H3489" s="1565">
        <v>469.3</v>
      </c>
      <c r="I3489" s="1565" t="s">
        <v>10804</v>
      </c>
      <c r="J3489" s="1566">
        <v>0</v>
      </c>
      <c r="K3489" s="1554"/>
    </row>
    <row r="3490" spans="1:11" s="793" customFormat="1" ht="28.5" customHeight="1" x14ac:dyDescent="0.25">
      <c r="A3490" s="1565" t="s">
        <v>5777</v>
      </c>
      <c r="B3490" s="1566" t="s">
        <v>10834</v>
      </c>
      <c r="C3490" s="1565" t="s">
        <v>6</v>
      </c>
      <c r="D3490" s="1565">
        <v>438.86</v>
      </c>
      <c r="E3490" s="1565">
        <v>676.09</v>
      </c>
      <c r="F3490" s="1565" t="s">
        <v>6</v>
      </c>
      <c r="G3490" s="1565">
        <v>438.86</v>
      </c>
      <c r="H3490" s="1565">
        <v>676.09</v>
      </c>
      <c r="I3490" s="1565" t="s">
        <v>10804</v>
      </c>
      <c r="J3490" s="1566">
        <v>0</v>
      </c>
      <c r="K3490" s="1554"/>
    </row>
    <row r="3491" spans="1:11" s="793" customFormat="1" ht="28.5" customHeight="1" x14ac:dyDescent="0.25">
      <c r="A3491" s="1565" t="s">
        <v>5779</v>
      </c>
      <c r="B3491" s="1566" t="s">
        <v>10835</v>
      </c>
      <c r="C3491" s="1565" t="s">
        <v>6</v>
      </c>
      <c r="D3491" s="1565">
        <v>585.15</v>
      </c>
      <c r="E3491" s="1565">
        <v>925.96</v>
      </c>
      <c r="F3491" s="1565" t="s">
        <v>6</v>
      </c>
      <c r="G3491" s="1565">
        <v>585.15</v>
      </c>
      <c r="H3491" s="1565">
        <v>925.96</v>
      </c>
      <c r="I3491" s="1565" t="s">
        <v>10804</v>
      </c>
      <c r="J3491" s="1566">
        <v>0</v>
      </c>
      <c r="K3491" s="1554"/>
    </row>
    <row r="3492" spans="1:11" s="793" customFormat="1" ht="28.5" customHeight="1" x14ac:dyDescent="0.25">
      <c r="A3492" s="1565" t="s">
        <v>5781</v>
      </c>
      <c r="B3492" s="1566" t="s">
        <v>10836</v>
      </c>
      <c r="C3492" s="1565" t="s">
        <v>6</v>
      </c>
      <c r="D3492" s="1565">
        <v>804.58</v>
      </c>
      <c r="E3492" s="1565">
        <v>2067.5700000000002</v>
      </c>
      <c r="F3492" s="1565" t="s">
        <v>6</v>
      </c>
      <c r="G3492" s="1565">
        <v>804.58</v>
      </c>
      <c r="H3492" s="1565">
        <v>2067.5700000000002</v>
      </c>
      <c r="I3492" s="1565" t="s">
        <v>10804</v>
      </c>
      <c r="J3492" s="1566">
        <v>0</v>
      </c>
      <c r="K3492" s="1554"/>
    </row>
    <row r="3493" spans="1:11" s="793" customFormat="1" ht="28.5" customHeight="1" x14ac:dyDescent="0.25">
      <c r="A3493" s="1565" t="s">
        <v>5783</v>
      </c>
      <c r="B3493" s="1566" t="s">
        <v>10837</v>
      </c>
      <c r="C3493" s="1565" t="s">
        <v>6</v>
      </c>
      <c r="D3493" s="1565">
        <v>1188.52</v>
      </c>
      <c r="E3493" s="1565">
        <v>10209.9</v>
      </c>
      <c r="F3493" s="1565" t="s">
        <v>6</v>
      </c>
      <c r="G3493" s="1565">
        <v>1188.52</v>
      </c>
      <c r="H3493" s="1565">
        <v>10209.9</v>
      </c>
      <c r="I3493" s="1565" t="s">
        <v>10804</v>
      </c>
      <c r="J3493" s="1566">
        <v>0</v>
      </c>
      <c r="K3493" s="1554"/>
    </row>
    <row r="3494" spans="1:11" s="793" customFormat="1" ht="28.5" customHeight="1" x14ac:dyDescent="0.25">
      <c r="A3494" s="1565" t="s">
        <v>5785</v>
      </c>
      <c r="B3494" s="1566" t="s">
        <v>10838</v>
      </c>
      <c r="C3494" s="1565" t="s">
        <v>6</v>
      </c>
      <c r="D3494" s="1565">
        <v>1364.97</v>
      </c>
      <c r="E3494" s="1565">
        <v>9584.4500000000007</v>
      </c>
      <c r="F3494" s="1565" t="s">
        <v>6</v>
      </c>
      <c r="G3494" s="1565">
        <v>1364.97</v>
      </c>
      <c r="H3494" s="1565">
        <v>9584.4500000000007</v>
      </c>
      <c r="I3494" s="1565" t="s">
        <v>10804</v>
      </c>
      <c r="J3494" s="1566">
        <v>0</v>
      </c>
      <c r="K3494" s="1554"/>
    </row>
    <row r="3495" spans="1:11" s="793" customFormat="1" ht="28.5" customHeight="1" x14ac:dyDescent="0.25">
      <c r="A3495" s="1565" t="s">
        <v>5787</v>
      </c>
      <c r="B3495" s="1566" t="s">
        <v>10839</v>
      </c>
      <c r="C3495" s="1565" t="s">
        <v>6</v>
      </c>
      <c r="D3495" s="1565">
        <v>1645.73</v>
      </c>
      <c r="E3495" s="1565">
        <v>13005.98</v>
      </c>
      <c r="F3495" s="1565" t="s">
        <v>6</v>
      </c>
      <c r="G3495" s="1565">
        <v>1645.73</v>
      </c>
      <c r="H3495" s="1565">
        <v>13005.98</v>
      </c>
      <c r="I3495" s="1565" t="s">
        <v>10804</v>
      </c>
      <c r="J3495" s="1566">
        <v>0</v>
      </c>
      <c r="K3495" s="1554"/>
    </row>
    <row r="3496" spans="1:11" s="793" customFormat="1" ht="28.5" customHeight="1" x14ac:dyDescent="0.25">
      <c r="A3496" s="1565" t="s">
        <v>5789</v>
      </c>
      <c r="B3496" s="1566" t="s">
        <v>10840</v>
      </c>
      <c r="C3496" s="1565" t="s">
        <v>6</v>
      </c>
      <c r="D3496" s="1565">
        <v>365.72</v>
      </c>
      <c r="E3496" s="1565">
        <v>445.91</v>
      </c>
      <c r="F3496" s="1565" t="s">
        <v>6</v>
      </c>
      <c r="G3496" s="1565">
        <v>365.72</v>
      </c>
      <c r="H3496" s="1565">
        <v>445.91</v>
      </c>
      <c r="I3496" s="1565" t="s">
        <v>10804</v>
      </c>
      <c r="J3496" s="1566">
        <v>0</v>
      </c>
      <c r="K3496" s="1554"/>
    </row>
    <row r="3497" spans="1:11" s="793" customFormat="1" ht="28.5" customHeight="1" x14ac:dyDescent="0.25">
      <c r="A3497" s="1565" t="s">
        <v>5791</v>
      </c>
      <c r="B3497" s="1566" t="s">
        <v>10841</v>
      </c>
      <c r="C3497" s="1565" t="s">
        <v>6</v>
      </c>
      <c r="D3497" s="1565">
        <v>438.86</v>
      </c>
      <c r="E3497" s="1565">
        <v>646.02</v>
      </c>
      <c r="F3497" s="1565" t="s">
        <v>6</v>
      </c>
      <c r="G3497" s="1565">
        <v>438.86</v>
      </c>
      <c r="H3497" s="1565">
        <v>646.02</v>
      </c>
      <c r="I3497" s="1565" t="s">
        <v>10804</v>
      </c>
      <c r="J3497" s="1566">
        <v>0</v>
      </c>
      <c r="K3497" s="1554"/>
    </row>
    <row r="3498" spans="1:11" s="793" customFormat="1" ht="28.5" customHeight="1" x14ac:dyDescent="0.25">
      <c r="A3498" s="1565" t="s">
        <v>5793</v>
      </c>
      <c r="B3498" s="1566" t="s">
        <v>10842</v>
      </c>
      <c r="C3498" s="1565" t="s">
        <v>6</v>
      </c>
      <c r="D3498" s="1565">
        <v>585.15</v>
      </c>
      <c r="E3498" s="1565">
        <v>865.82</v>
      </c>
      <c r="F3498" s="1565" t="s">
        <v>6</v>
      </c>
      <c r="G3498" s="1565">
        <v>585.15</v>
      </c>
      <c r="H3498" s="1565">
        <v>865.82</v>
      </c>
      <c r="I3498" s="1565" t="s">
        <v>10804</v>
      </c>
      <c r="J3498" s="1566">
        <v>0</v>
      </c>
      <c r="K3498" s="1554"/>
    </row>
    <row r="3499" spans="1:11" s="793" customFormat="1" ht="28.5" customHeight="1" x14ac:dyDescent="0.25">
      <c r="A3499" s="1565" t="s">
        <v>5795</v>
      </c>
      <c r="B3499" s="1566" t="s">
        <v>10843</v>
      </c>
      <c r="C3499" s="1565" t="s">
        <v>6</v>
      </c>
      <c r="D3499" s="1565">
        <v>804.58</v>
      </c>
      <c r="E3499" s="1565">
        <v>1740.13</v>
      </c>
      <c r="F3499" s="1565" t="s">
        <v>6</v>
      </c>
      <c r="G3499" s="1565">
        <v>804.58</v>
      </c>
      <c r="H3499" s="1565">
        <v>1740.13</v>
      </c>
      <c r="I3499" s="1565" t="s">
        <v>10804</v>
      </c>
      <c r="J3499" s="1566">
        <v>0</v>
      </c>
      <c r="K3499" s="1554"/>
    </row>
    <row r="3500" spans="1:11" s="793" customFormat="1" ht="28.5" customHeight="1" x14ac:dyDescent="0.25">
      <c r="A3500" s="1565" t="s">
        <v>5797</v>
      </c>
      <c r="B3500" s="1566" t="s">
        <v>10844</v>
      </c>
      <c r="C3500" s="1565" t="s">
        <v>6</v>
      </c>
      <c r="D3500" s="1565">
        <v>1188.52</v>
      </c>
      <c r="E3500" s="1565">
        <v>6267.22</v>
      </c>
      <c r="F3500" s="1565" t="s">
        <v>6</v>
      </c>
      <c r="G3500" s="1565">
        <v>1188.52</v>
      </c>
      <c r="H3500" s="1565">
        <v>6267.22</v>
      </c>
      <c r="I3500" s="1565" t="s">
        <v>10804</v>
      </c>
      <c r="J3500" s="1566">
        <v>0</v>
      </c>
      <c r="K3500" s="1554"/>
    </row>
    <row r="3501" spans="1:11" s="793" customFormat="1" ht="28.5" customHeight="1" x14ac:dyDescent="0.25">
      <c r="A3501" s="1565" t="s">
        <v>5799</v>
      </c>
      <c r="B3501" s="1566" t="s">
        <v>10845</v>
      </c>
      <c r="C3501" s="1565" t="s">
        <v>6</v>
      </c>
      <c r="D3501" s="1565">
        <v>1371.51</v>
      </c>
      <c r="E3501" s="1565">
        <v>9791.4599999999991</v>
      </c>
      <c r="F3501" s="1565" t="s">
        <v>6</v>
      </c>
      <c r="G3501" s="1565">
        <v>1371.51</v>
      </c>
      <c r="H3501" s="1565">
        <v>9791.4599999999991</v>
      </c>
      <c r="I3501" s="1565" t="s">
        <v>10804</v>
      </c>
      <c r="J3501" s="1566">
        <v>0</v>
      </c>
      <c r="K3501" s="1554"/>
    </row>
    <row r="3502" spans="1:11" s="793" customFormat="1" ht="28.5" customHeight="1" x14ac:dyDescent="0.25">
      <c r="A3502" s="1565" t="s">
        <v>5801</v>
      </c>
      <c r="B3502" s="1566" t="s">
        <v>10846</v>
      </c>
      <c r="C3502" s="1565" t="s">
        <v>6</v>
      </c>
      <c r="D3502" s="1565">
        <v>1645.73</v>
      </c>
      <c r="E3502" s="1565">
        <v>11001.23</v>
      </c>
      <c r="F3502" s="1565" t="s">
        <v>6</v>
      </c>
      <c r="G3502" s="1565">
        <v>1645.73</v>
      </c>
      <c r="H3502" s="1565">
        <v>11001.23</v>
      </c>
      <c r="I3502" s="1565" t="s">
        <v>10804</v>
      </c>
      <c r="J3502" s="1566">
        <v>0</v>
      </c>
      <c r="K3502" s="1554"/>
    </row>
    <row r="3503" spans="1:11" s="793" customFormat="1" ht="28.5" customHeight="1" x14ac:dyDescent="0.25">
      <c r="A3503" s="1565" t="s">
        <v>5803</v>
      </c>
      <c r="B3503" s="1566" t="s">
        <v>10847</v>
      </c>
      <c r="C3503" s="1565" t="s">
        <v>6</v>
      </c>
      <c r="D3503" s="1565">
        <v>122.32</v>
      </c>
      <c r="E3503" s="1565">
        <v>183.53</v>
      </c>
      <c r="F3503" s="1565" t="s">
        <v>6</v>
      </c>
      <c r="G3503" s="1565">
        <v>122.32</v>
      </c>
      <c r="H3503" s="1565">
        <v>183.53</v>
      </c>
      <c r="I3503" s="1565" t="s">
        <v>10804</v>
      </c>
      <c r="J3503" s="1566">
        <v>0</v>
      </c>
      <c r="K3503" s="1554"/>
    </row>
    <row r="3504" spans="1:11" s="793" customFormat="1" ht="28.5" customHeight="1" x14ac:dyDescent="0.25">
      <c r="A3504" s="1565" t="s">
        <v>5805</v>
      </c>
      <c r="B3504" s="1566" t="s">
        <v>10848</v>
      </c>
      <c r="C3504" s="1565" t="s">
        <v>6</v>
      </c>
      <c r="D3504" s="1565">
        <v>128.07</v>
      </c>
      <c r="E3504" s="1565">
        <v>233.38</v>
      </c>
      <c r="F3504" s="1565" t="s">
        <v>6</v>
      </c>
      <c r="G3504" s="1565">
        <v>128.07</v>
      </c>
      <c r="H3504" s="1565">
        <v>233.38</v>
      </c>
      <c r="I3504" s="1565" t="s">
        <v>10804</v>
      </c>
      <c r="J3504" s="1566">
        <v>0</v>
      </c>
      <c r="K3504" s="1554"/>
    </row>
    <row r="3505" spans="1:11" s="793" customFormat="1" ht="28.5" customHeight="1" x14ac:dyDescent="0.25">
      <c r="A3505" s="1565" t="s">
        <v>5807</v>
      </c>
      <c r="B3505" s="1566" t="s">
        <v>10849</v>
      </c>
      <c r="C3505" s="1565" t="s">
        <v>6</v>
      </c>
      <c r="D3505" s="1565">
        <v>182.86</v>
      </c>
      <c r="E3505" s="1565">
        <v>317.31</v>
      </c>
      <c r="F3505" s="1565" t="s">
        <v>6</v>
      </c>
      <c r="G3505" s="1565">
        <v>182.86</v>
      </c>
      <c r="H3505" s="1565">
        <v>317.31</v>
      </c>
      <c r="I3505" s="1565" t="s">
        <v>10804</v>
      </c>
      <c r="J3505" s="1566">
        <v>0</v>
      </c>
      <c r="K3505" s="1554"/>
    </row>
    <row r="3506" spans="1:11" s="793" customFormat="1" ht="28.5" customHeight="1" x14ac:dyDescent="0.25">
      <c r="A3506" s="1565" t="s">
        <v>5809</v>
      </c>
      <c r="B3506" s="1566" t="s">
        <v>10850</v>
      </c>
      <c r="C3506" s="1565" t="s">
        <v>6</v>
      </c>
      <c r="D3506" s="1565">
        <v>1285.71</v>
      </c>
      <c r="E3506" s="1565">
        <v>1761.23</v>
      </c>
      <c r="F3506" s="1565" t="s">
        <v>6</v>
      </c>
      <c r="G3506" s="1565">
        <v>1285.7</v>
      </c>
      <c r="H3506" s="1565">
        <v>1761.23</v>
      </c>
      <c r="I3506" s="1565" t="s">
        <v>10804</v>
      </c>
      <c r="J3506" s="1566">
        <v>0</v>
      </c>
      <c r="K3506" s="1554"/>
    </row>
    <row r="3507" spans="1:11" s="793" customFormat="1" ht="28.5" customHeight="1" x14ac:dyDescent="0.25">
      <c r="A3507" s="1565" t="s">
        <v>5811</v>
      </c>
      <c r="B3507" s="1566" t="s">
        <v>10851</v>
      </c>
      <c r="C3507" s="1565" t="s">
        <v>6</v>
      </c>
      <c r="D3507" s="1565">
        <v>365.72</v>
      </c>
      <c r="E3507" s="1565">
        <v>1792.66</v>
      </c>
      <c r="F3507" s="1565" t="s">
        <v>6</v>
      </c>
      <c r="G3507" s="1565">
        <v>365.72</v>
      </c>
      <c r="H3507" s="1565">
        <v>1792.66</v>
      </c>
      <c r="I3507" s="1565" t="s">
        <v>10804</v>
      </c>
      <c r="J3507" s="1566">
        <v>0</v>
      </c>
      <c r="K3507" s="1554"/>
    </row>
    <row r="3508" spans="1:11" s="793" customFormat="1" ht="28.5" customHeight="1" x14ac:dyDescent="0.25">
      <c r="A3508" s="1565" t="s">
        <v>5813</v>
      </c>
      <c r="B3508" s="1566" t="s">
        <v>10852</v>
      </c>
      <c r="C3508" s="1565" t="s">
        <v>6</v>
      </c>
      <c r="D3508" s="1565">
        <v>456.82</v>
      </c>
      <c r="E3508" s="1565">
        <v>2595.2199999999998</v>
      </c>
      <c r="F3508" s="1565" t="s">
        <v>6</v>
      </c>
      <c r="G3508" s="1565">
        <v>456.82</v>
      </c>
      <c r="H3508" s="1565">
        <v>2595.2199999999998</v>
      </c>
      <c r="I3508" s="1565" t="s">
        <v>10804</v>
      </c>
      <c r="J3508" s="1566">
        <v>0</v>
      </c>
      <c r="K3508" s="1554"/>
    </row>
    <row r="3509" spans="1:11" s="793" customFormat="1" ht="28.5" customHeight="1" x14ac:dyDescent="0.25">
      <c r="A3509" s="1565" t="s">
        <v>5815</v>
      </c>
      <c r="B3509" s="1566" t="s">
        <v>10853</v>
      </c>
      <c r="C3509" s="1565" t="s">
        <v>6</v>
      </c>
      <c r="D3509" s="1565">
        <v>548.58000000000004</v>
      </c>
      <c r="E3509" s="1565">
        <v>2653.57</v>
      </c>
      <c r="F3509" s="1565" t="s">
        <v>6</v>
      </c>
      <c r="G3509" s="1565">
        <v>548.58000000000004</v>
      </c>
      <c r="H3509" s="1565">
        <v>2653.57</v>
      </c>
      <c r="I3509" s="1565" t="s">
        <v>10804</v>
      </c>
      <c r="J3509" s="1566">
        <v>0</v>
      </c>
      <c r="K3509" s="1554"/>
    </row>
    <row r="3510" spans="1:11" s="793" customFormat="1" ht="28.5" customHeight="1" x14ac:dyDescent="0.25">
      <c r="A3510" s="1565" t="s">
        <v>5817</v>
      </c>
      <c r="B3510" s="1566" t="s">
        <v>10854</v>
      </c>
      <c r="C3510" s="1565" t="s">
        <v>6</v>
      </c>
      <c r="D3510" s="1565">
        <v>122.32</v>
      </c>
      <c r="E3510" s="1565">
        <v>189.15</v>
      </c>
      <c r="F3510" s="1565" t="s">
        <v>6</v>
      </c>
      <c r="G3510" s="1565">
        <v>122.32</v>
      </c>
      <c r="H3510" s="1565">
        <v>189.15</v>
      </c>
      <c r="I3510" s="1565" t="s">
        <v>10804</v>
      </c>
      <c r="J3510" s="1566">
        <v>0</v>
      </c>
      <c r="K3510" s="1554"/>
    </row>
    <row r="3511" spans="1:11" s="793" customFormat="1" ht="28.5" customHeight="1" x14ac:dyDescent="0.25">
      <c r="A3511" s="1565" t="s">
        <v>5819</v>
      </c>
      <c r="B3511" s="1566" t="s">
        <v>10855</v>
      </c>
      <c r="C3511" s="1565" t="s">
        <v>6</v>
      </c>
      <c r="D3511" s="1565">
        <v>642.73</v>
      </c>
      <c r="E3511" s="1565">
        <v>765.02</v>
      </c>
      <c r="F3511" s="1565" t="s">
        <v>6</v>
      </c>
      <c r="G3511" s="1565">
        <v>642.73</v>
      </c>
      <c r="H3511" s="1565">
        <v>765.02</v>
      </c>
      <c r="I3511" s="1565" t="s">
        <v>10804</v>
      </c>
      <c r="J3511" s="1566">
        <v>0</v>
      </c>
      <c r="K3511" s="1554"/>
    </row>
    <row r="3512" spans="1:11" s="793" customFormat="1" ht="28.5" customHeight="1" x14ac:dyDescent="0.25">
      <c r="A3512" s="1565" t="s">
        <v>5821</v>
      </c>
      <c r="B3512" s="1566" t="s">
        <v>10856</v>
      </c>
      <c r="C3512" s="1565" t="s">
        <v>6</v>
      </c>
      <c r="D3512" s="1565">
        <v>182.86</v>
      </c>
      <c r="E3512" s="1565">
        <v>319.85000000000002</v>
      </c>
      <c r="F3512" s="1565" t="s">
        <v>6</v>
      </c>
      <c r="G3512" s="1565">
        <v>182.86</v>
      </c>
      <c r="H3512" s="1565">
        <v>319.85000000000002</v>
      </c>
      <c r="I3512" s="1565" t="s">
        <v>10804</v>
      </c>
      <c r="J3512" s="1566">
        <v>0</v>
      </c>
      <c r="K3512" s="1554"/>
    </row>
    <row r="3513" spans="1:11" s="793" customFormat="1" ht="28.5" customHeight="1" x14ac:dyDescent="0.25">
      <c r="A3513" s="1565" t="s">
        <v>5823</v>
      </c>
      <c r="B3513" s="1566" t="s">
        <v>10857</v>
      </c>
      <c r="C3513" s="1565" t="s">
        <v>6</v>
      </c>
      <c r="D3513" s="1565">
        <v>256</v>
      </c>
      <c r="E3513" s="1565">
        <v>790.6</v>
      </c>
      <c r="F3513" s="1565" t="s">
        <v>6</v>
      </c>
      <c r="G3513" s="1565">
        <v>256</v>
      </c>
      <c r="H3513" s="1565">
        <v>790.6</v>
      </c>
      <c r="I3513" s="1565" t="s">
        <v>10804</v>
      </c>
      <c r="J3513" s="1566">
        <v>0</v>
      </c>
      <c r="K3513" s="1554"/>
    </row>
    <row r="3514" spans="1:11" s="793" customFormat="1" ht="28.5" customHeight="1" x14ac:dyDescent="0.25">
      <c r="A3514" s="1565" t="s">
        <v>5825</v>
      </c>
      <c r="B3514" s="1566" t="s">
        <v>10858</v>
      </c>
      <c r="C3514" s="1565" t="s">
        <v>6</v>
      </c>
      <c r="D3514" s="1565">
        <v>365.72</v>
      </c>
      <c r="E3514" s="1565">
        <v>1802.46</v>
      </c>
      <c r="F3514" s="1565" t="s">
        <v>6</v>
      </c>
      <c r="G3514" s="1565">
        <v>365.72</v>
      </c>
      <c r="H3514" s="1565">
        <v>1802.46</v>
      </c>
      <c r="I3514" s="1565" t="s">
        <v>10804</v>
      </c>
      <c r="J3514" s="1566">
        <v>0</v>
      </c>
      <c r="K3514" s="1554"/>
    </row>
    <row r="3515" spans="1:11" s="793" customFormat="1" ht="28.5" customHeight="1" x14ac:dyDescent="0.25">
      <c r="A3515" s="1565" t="s">
        <v>5827</v>
      </c>
      <c r="B3515" s="1566" t="s">
        <v>10859</v>
      </c>
      <c r="C3515" s="1565" t="s">
        <v>6</v>
      </c>
      <c r="D3515" s="1565">
        <v>457.08</v>
      </c>
      <c r="E3515" s="1565">
        <v>2996.43</v>
      </c>
      <c r="F3515" s="1565" t="s">
        <v>6</v>
      </c>
      <c r="G3515" s="1565">
        <v>457.08</v>
      </c>
      <c r="H3515" s="1565">
        <v>2996.43</v>
      </c>
      <c r="I3515" s="1565" t="s">
        <v>10804</v>
      </c>
      <c r="J3515" s="1566">
        <v>0</v>
      </c>
      <c r="K3515" s="1554"/>
    </row>
    <row r="3516" spans="1:11" s="793" customFormat="1" ht="28.5" customHeight="1" x14ac:dyDescent="0.25">
      <c r="A3516" s="1565" t="s">
        <v>5829</v>
      </c>
      <c r="B3516" s="1566" t="s">
        <v>10860</v>
      </c>
      <c r="C3516" s="1565" t="s">
        <v>6</v>
      </c>
      <c r="D3516" s="1565">
        <v>548.58000000000004</v>
      </c>
      <c r="E3516" s="1565">
        <v>3856.42</v>
      </c>
      <c r="F3516" s="1565" t="s">
        <v>6</v>
      </c>
      <c r="G3516" s="1565">
        <v>548.58000000000004</v>
      </c>
      <c r="H3516" s="1565">
        <v>3856.42</v>
      </c>
      <c r="I3516" s="1565" t="s">
        <v>10804</v>
      </c>
      <c r="J3516" s="1566">
        <v>0</v>
      </c>
      <c r="K3516" s="1554"/>
    </row>
    <row r="3517" spans="1:11" s="793" customFormat="1" ht="28.5" customHeight="1" x14ac:dyDescent="0.25">
      <c r="A3517" s="1565" t="s">
        <v>5831</v>
      </c>
      <c r="B3517" s="1566" t="s">
        <v>10861</v>
      </c>
      <c r="C3517" s="1565">
        <v>0</v>
      </c>
      <c r="D3517" s="1565" t="s">
        <v>6</v>
      </c>
      <c r="E3517" s="1565">
        <v>122.32</v>
      </c>
      <c r="F3517" s="1565">
        <v>192.71</v>
      </c>
      <c r="G3517" s="1565" t="s">
        <v>6</v>
      </c>
      <c r="H3517" s="1565">
        <v>122.32</v>
      </c>
      <c r="I3517" s="1565">
        <v>192.71</v>
      </c>
      <c r="J3517" s="1566" t="s">
        <v>10804</v>
      </c>
      <c r="K3517" s="1554"/>
    </row>
    <row r="3518" spans="1:11" s="793" customFormat="1" ht="28.5" customHeight="1" x14ac:dyDescent="0.25">
      <c r="A3518" s="1565" t="s">
        <v>5833</v>
      </c>
      <c r="B3518" s="1566" t="s">
        <v>10862</v>
      </c>
      <c r="C3518" s="1565">
        <v>0</v>
      </c>
      <c r="D3518" s="1565" t="s">
        <v>6</v>
      </c>
      <c r="E3518" s="1565">
        <v>128.07</v>
      </c>
      <c r="F3518" s="1565">
        <v>239.44</v>
      </c>
      <c r="G3518" s="1565" t="s">
        <v>6</v>
      </c>
      <c r="H3518" s="1565">
        <v>128.07</v>
      </c>
      <c r="I3518" s="1565">
        <v>239.44</v>
      </c>
      <c r="J3518" s="1566" t="s">
        <v>10804</v>
      </c>
      <c r="K3518" s="1554"/>
    </row>
    <row r="3519" spans="1:11" s="793" customFormat="1" ht="28.5" customHeight="1" x14ac:dyDescent="0.25">
      <c r="A3519" s="1565" t="s">
        <v>5835</v>
      </c>
      <c r="B3519" s="1566" t="s">
        <v>10863</v>
      </c>
      <c r="C3519" s="1565">
        <v>0</v>
      </c>
      <c r="D3519" s="1565" t="s">
        <v>6</v>
      </c>
      <c r="E3519" s="1565">
        <v>182.86</v>
      </c>
      <c r="F3519" s="1565">
        <v>324.97000000000003</v>
      </c>
      <c r="G3519" s="1565" t="s">
        <v>6</v>
      </c>
      <c r="H3519" s="1565">
        <v>182.86</v>
      </c>
      <c r="I3519" s="1565">
        <v>324.97000000000003</v>
      </c>
      <c r="J3519" s="1566" t="s">
        <v>10804</v>
      </c>
      <c r="K3519" s="1554"/>
    </row>
    <row r="3520" spans="1:11" s="793" customFormat="1" ht="28.5" customHeight="1" x14ac:dyDescent="0.25">
      <c r="A3520" s="1565" t="s">
        <v>5837</v>
      </c>
      <c r="B3520" s="1566" t="s">
        <v>10864</v>
      </c>
      <c r="C3520" s="1565">
        <v>0</v>
      </c>
      <c r="D3520" s="1565" t="s">
        <v>6</v>
      </c>
      <c r="E3520" s="1565">
        <v>256</v>
      </c>
      <c r="F3520" s="1565">
        <v>774.12</v>
      </c>
      <c r="G3520" s="1565" t="s">
        <v>6</v>
      </c>
      <c r="H3520" s="1565">
        <v>256</v>
      </c>
      <c r="I3520" s="1565">
        <v>774.12</v>
      </c>
      <c r="J3520" s="1566" t="s">
        <v>10804</v>
      </c>
      <c r="K3520" s="1554"/>
    </row>
    <row r="3521" spans="1:11" s="793" customFormat="1" ht="28.5" customHeight="1" x14ac:dyDescent="0.25">
      <c r="A3521" s="1565" t="s">
        <v>5839</v>
      </c>
      <c r="B3521" s="1566" t="s">
        <v>10865</v>
      </c>
      <c r="C3521" s="1565">
        <v>0</v>
      </c>
      <c r="D3521" s="1565" t="s">
        <v>6</v>
      </c>
      <c r="E3521" s="1565">
        <v>365.72</v>
      </c>
      <c r="F3521" s="1565">
        <v>1826.51</v>
      </c>
      <c r="G3521" s="1565" t="s">
        <v>6</v>
      </c>
      <c r="H3521" s="1565">
        <v>365.72</v>
      </c>
      <c r="I3521" s="1565">
        <v>1826.51</v>
      </c>
      <c r="J3521" s="1566" t="s">
        <v>10804</v>
      </c>
      <c r="K3521" s="1554"/>
    </row>
    <row r="3522" spans="1:11" s="793" customFormat="1" ht="28.5" customHeight="1" x14ac:dyDescent="0.25">
      <c r="A3522" s="1565" t="s">
        <v>5841</v>
      </c>
      <c r="B3522" s="1566" t="s">
        <v>10866</v>
      </c>
      <c r="C3522" s="1565">
        <v>0</v>
      </c>
      <c r="D3522" s="1565" t="s">
        <v>6</v>
      </c>
      <c r="E3522" s="1565">
        <v>457.08</v>
      </c>
      <c r="F3522" s="1565">
        <v>3063.26</v>
      </c>
      <c r="G3522" s="1565" t="s">
        <v>6</v>
      </c>
      <c r="H3522" s="1565">
        <v>457.08</v>
      </c>
      <c r="I3522" s="1565">
        <v>3063.26</v>
      </c>
      <c r="J3522" s="1566" t="s">
        <v>10804</v>
      </c>
      <c r="K3522" s="1554"/>
    </row>
    <row r="3523" spans="1:11" s="793" customFormat="1" ht="28.5" customHeight="1" x14ac:dyDescent="0.25">
      <c r="A3523" s="1565" t="s">
        <v>5843</v>
      </c>
      <c r="B3523" s="1566" t="s">
        <v>10867</v>
      </c>
      <c r="C3523" s="1565">
        <v>0</v>
      </c>
      <c r="D3523" s="1565" t="s">
        <v>6</v>
      </c>
      <c r="E3523" s="1565">
        <v>548.58000000000004</v>
      </c>
      <c r="F3523" s="1565">
        <v>4190.54</v>
      </c>
      <c r="G3523" s="1565" t="s">
        <v>6</v>
      </c>
      <c r="H3523" s="1565">
        <v>548.58000000000004</v>
      </c>
      <c r="I3523" s="1565">
        <v>4190.54</v>
      </c>
      <c r="J3523" s="1566" t="s">
        <v>10804</v>
      </c>
      <c r="K3523" s="1554"/>
    </row>
    <row r="3524" spans="1:11" s="793" customFormat="1" ht="28.5" customHeight="1" x14ac:dyDescent="0.25">
      <c r="A3524" s="1565" t="s">
        <v>5845</v>
      </c>
      <c r="B3524" s="1566" t="s">
        <v>10868</v>
      </c>
      <c r="C3524" s="1565">
        <v>0</v>
      </c>
      <c r="D3524" s="1565" t="s">
        <v>6</v>
      </c>
      <c r="E3524" s="1565">
        <v>250.71</v>
      </c>
      <c r="F3524" s="1565">
        <v>406.41</v>
      </c>
      <c r="G3524" s="1565" t="s">
        <v>6</v>
      </c>
      <c r="H3524" s="1565">
        <v>250.71</v>
      </c>
      <c r="I3524" s="1565">
        <v>406.41</v>
      </c>
      <c r="J3524" s="1566" t="s">
        <v>10804</v>
      </c>
      <c r="K3524" s="1554"/>
    </row>
    <row r="3525" spans="1:11" s="793" customFormat="1" ht="28.5" customHeight="1" x14ac:dyDescent="0.25">
      <c r="A3525" s="1565" t="s">
        <v>5847</v>
      </c>
      <c r="B3525" s="1566" t="s">
        <v>10869</v>
      </c>
      <c r="C3525" s="1565">
        <v>0</v>
      </c>
      <c r="D3525" s="1565" t="s">
        <v>6</v>
      </c>
      <c r="E3525" s="1565">
        <v>274.35000000000002</v>
      </c>
      <c r="F3525" s="1565">
        <v>490.87</v>
      </c>
      <c r="G3525" s="1565" t="s">
        <v>6</v>
      </c>
      <c r="H3525" s="1565">
        <v>274.35000000000002</v>
      </c>
      <c r="I3525" s="1565">
        <v>490.87</v>
      </c>
      <c r="J3525" s="1566" t="s">
        <v>10804</v>
      </c>
      <c r="K3525" s="1554"/>
    </row>
    <row r="3526" spans="1:11" s="793" customFormat="1" ht="28.5" customHeight="1" x14ac:dyDescent="0.25">
      <c r="A3526" s="1565" t="s">
        <v>5849</v>
      </c>
      <c r="B3526" s="1566" t="s">
        <v>10870</v>
      </c>
      <c r="C3526" s="1565">
        <v>0</v>
      </c>
      <c r="D3526" s="1565" t="s">
        <v>6</v>
      </c>
      <c r="E3526" s="1565">
        <v>365.72</v>
      </c>
      <c r="F3526" s="1565">
        <v>648.39</v>
      </c>
      <c r="G3526" s="1565" t="s">
        <v>6</v>
      </c>
      <c r="H3526" s="1565">
        <v>365.72</v>
      </c>
      <c r="I3526" s="1565">
        <v>648.39</v>
      </c>
      <c r="J3526" s="1566" t="s">
        <v>10804</v>
      </c>
      <c r="K3526" s="1554"/>
    </row>
    <row r="3527" spans="1:11" s="793" customFormat="1" ht="28.5" customHeight="1" x14ac:dyDescent="0.25">
      <c r="A3527" s="1565" t="s">
        <v>5851</v>
      </c>
      <c r="B3527" s="1566" t="s">
        <v>10871</v>
      </c>
      <c r="C3527" s="1565">
        <v>0</v>
      </c>
      <c r="D3527" s="1565" t="s">
        <v>6</v>
      </c>
      <c r="E3527" s="1565">
        <v>530.23</v>
      </c>
      <c r="F3527" s="1565">
        <v>717.34</v>
      </c>
      <c r="G3527" s="1565" t="s">
        <v>6</v>
      </c>
      <c r="H3527" s="1565">
        <v>530.23</v>
      </c>
      <c r="I3527" s="1565">
        <v>717.34</v>
      </c>
      <c r="J3527" s="1566" t="s">
        <v>10804</v>
      </c>
      <c r="K3527" s="1554"/>
    </row>
    <row r="3528" spans="1:11" s="793" customFormat="1" ht="28.5" customHeight="1" x14ac:dyDescent="0.25">
      <c r="A3528" s="1565" t="s">
        <v>5853</v>
      </c>
      <c r="B3528" s="1566" t="s">
        <v>10872</v>
      </c>
      <c r="C3528" s="1565">
        <v>0</v>
      </c>
      <c r="D3528" s="1565" t="s">
        <v>6</v>
      </c>
      <c r="E3528" s="1565">
        <v>731.44</v>
      </c>
      <c r="F3528" s="1565">
        <v>1052.2</v>
      </c>
      <c r="G3528" s="1565" t="s">
        <v>6</v>
      </c>
      <c r="H3528" s="1565">
        <v>731.44</v>
      </c>
      <c r="I3528" s="1565">
        <v>1052.2</v>
      </c>
      <c r="J3528" s="1566" t="s">
        <v>10804</v>
      </c>
      <c r="K3528" s="1554"/>
    </row>
    <row r="3529" spans="1:11" s="793" customFormat="1" ht="28.5" customHeight="1" x14ac:dyDescent="0.25">
      <c r="A3529" s="1565" t="s">
        <v>5855</v>
      </c>
      <c r="B3529" s="1566" t="s">
        <v>10873</v>
      </c>
      <c r="C3529" s="1565">
        <v>0</v>
      </c>
      <c r="D3529" s="1565" t="s">
        <v>6</v>
      </c>
      <c r="E3529" s="1565">
        <v>914.3</v>
      </c>
      <c r="F3529" s="1565">
        <v>1448.9</v>
      </c>
      <c r="G3529" s="1565" t="s">
        <v>6</v>
      </c>
      <c r="H3529" s="1565">
        <v>914.3</v>
      </c>
      <c r="I3529" s="1565">
        <v>1448.9</v>
      </c>
      <c r="J3529" s="1566" t="s">
        <v>10804</v>
      </c>
      <c r="K3529" s="1554"/>
    </row>
    <row r="3530" spans="1:11" s="793" customFormat="1" ht="28.5" customHeight="1" x14ac:dyDescent="0.25">
      <c r="A3530" s="1565" t="s">
        <v>5857</v>
      </c>
      <c r="B3530" s="1566" t="s">
        <v>10874</v>
      </c>
      <c r="C3530" s="1565">
        <v>0</v>
      </c>
      <c r="D3530" s="1565" t="s">
        <v>6</v>
      </c>
      <c r="E3530" s="1565">
        <v>1080.97</v>
      </c>
      <c r="F3530" s="1565">
        <v>1669.03</v>
      </c>
      <c r="G3530" s="1565" t="s">
        <v>6</v>
      </c>
      <c r="H3530" s="1565">
        <v>1080.97</v>
      </c>
      <c r="I3530" s="1565">
        <v>1669.03</v>
      </c>
      <c r="J3530" s="1566" t="s">
        <v>10804</v>
      </c>
      <c r="K3530" s="1554"/>
    </row>
    <row r="3531" spans="1:11" s="793" customFormat="1" ht="28.5" customHeight="1" x14ac:dyDescent="0.25">
      <c r="A3531" s="1565" t="s">
        <v>5859</v>
      </c>
      <c r="B3531" s="1566" t="s">
        <v>10875</v>
      </c>
      <c r="C3531" s="1565">
        <v>0</v>
      </c>
      <c r="D3531" s="1565" t="s">
        <v>6</v>
      </c>
      <c r="E3531" s="1565">
        <v>250.71</v>
      </c>
      <c r="F3531" s="1565">
        <v>357.63</v>
      </c>
      <c r="G3531" s="1565" t="s">
        <v>6</v>
      </c>
      <c r="H3531" s="1565">
        <v>250.71</v>
      </c>
      <c r="I3531" s="1565">
        <v>357.63</v>
      </c>
      <c r="J3531" s="1566" t="s">
        <v>10804</v>
      </c>
      <c r="K3531" s="1554"/>
    </row>
    <row r="3532" spans="1:11" s="793" customFormat="1" ht="28.5" customHeight="1" x14ac:dyDescent="0.25">
      <c r="A3532" s="1565" t="s">
        <v>5861</v>
      </c>
      <c r="B3532" s="1566" t="s">
        <v>10876</v>
      </c>
      <c r="C3532" s="1565">
        <v>0</v>
      </c>
      <c r="D3532" s="1565" t="s">
        <v>6</v>
      </c>
      <c r="E3532" s="1565">
        <v>274.35000000000002</v>
      </c>
      <c r="F3532" s="1565">
        <v>401.32</v>
      </c>
      <c r="G3532" s="1565" t="s">
        <v>6</v>
      </c>
      <c r="H3532" s="1565">
        <v>274.35000000000002</v>
      </c>
      <c r="I3532" s="1565">
        <v>401.32</v>
      </c>
      <c r="J3532" s="1566" t="s">
        <v>10804</v>
      </c>
      <c r="K3532" s="1554"/>
    </row>
    <row r="3533" spans="1:11" s="793" customFormat="1" ht="28.5" customHeight="1" x14ac:dyDescent="0.25">
      <c r="A3533" s="1565" t="s">
        <v>5863</v>
      </c>
      <c r="B3533" s="1566" t="s">
        <v>10877</v>
      </c>
      <c r="C3533" s="1565">
        <v>0</v>
      </c>
      <c r="D3533" s="1565" t="s">
        <v>6</v>
      </c>
      <c r="E3533" s="1565">
        <v>365.72</v>
      </c>
      <c r="F3533" s="1565">
        <v>519.41999999999996</v>
      </c>
      <c r="G3533" s="1565" t="s">
        <v>6</v>
      </c>
      <c r="H3533" s="1565">
        <v>365.72</v>
      </c>
      <c r="I3533" s="1565">
        <v>519.41999999999996</v>
      </c>
      <c r="J3533" s="1566" t="s">
        <v>10804</v>
      </c>
      <c r="K3533" s="1554"/>
    </row>
    <row r="3534" spans="1:11" s="793" customFormat="1" ht="28.5" customHeight="1" x14ac:dyDescent="0.25">
      <c r="A3534" s="1565" t="s">
        <v>5865</v>
      </c>
      <c r="B3534" s="1566" t="s">
        <v>10878</v>
      </c>
      <c r="C3534" s="1565">
        <v>0</v>
      </c>
      <c r="D3534" s="1565" t="s">
        <v>6</v>
      </c>
      <c r="E3534" s="1565">
        <v>531.01</v>
      </c>
      <c r="F3534" s="1565">
        <v>731.49</v>
      </c>
      <c r="G3534" s="1565" t="s">
        <v>6</v>
      </c>
      <c r="H3534" s="1565">
        <v>531.01</v>
      </c>
      <c r="I3534" s="1565">
        <v>731.49</v>
      </c>
      <c r="J3534" s="1566" t="s">
        <v>10804</v>
      </c>
      <c r="K3534" s="1554"/>
    </row>
    <row r="3535" spans="1:11" s="793" customFormat="1" ht="28.5" customHeight="1" x14ac:dyDescent="0.25">
      <c r="A3535" s="1565" t="s">
        <v>5867</v>
      </c>
      <c r="B3535" s="1566" t="s">
        <v>10879</v>
      </c>
      <c r="C3535" s="1565">
        <v>0</v>
      </c>
      <c r="D3535" s="1565" t="s">
        <v>6</v>
      </c>
      <c r="E3535" s="1565">
        <v>731.44</v>
      </c>
      <c r="F3535" s="1565">
        <v>1065.56</v>
      </c>
      <c r="G3535" s="1565" t="s">
        <v>6</v>
      </c>
      <c r="H3535" s="1565">
        <v>731.44</v>
      </c>
      <c r="I3535" s="1565">
        <v>1065.56</v>
      </c>
      <c r="J3535" s="1566" t="s">
        <v>10804</v>
      </c>
      <c r="K3535" s="1554"/>
    </row>
    <row r="3536" spans="1:11" s="793" customFormat="1" ht="28.5" customHeight="1" x14ac:dyDescent="0.25">
      <c r="A3536" s="1565" t="s">
        <v>5869</v>
      </c>
      <c r="B3536" s="1566" t="s">
        <v>10880</v>
      </c>
      <c r="C3536" s="1565">
        <v>0</v>
      </c>
      <c r="D3536" s="1565" t="s">
        <v>6</v>
      </c>
      <c r="E3536" s="1565">
        <v>914.3</v>
      </c>
      <c r="F3536" s="1565">
        <v>1475.63</v>
      </c>
      <c r="G3536" s="1565" t="s">
        <v>6</v>
      </c>
      <c r="H3536" s="1565">
        <v>914.3</v>
      </c>
      <c r="I3536" s="1565">
        <v>1475.63</v>
      </c>
      <c r="J3536" s="1566" t="s">
        <v>10804</v>
      </c>
      <c r="K3536" s="1554"/>
    </row>
    <row r="3537" spans="1:11" s="793" customFormat="1" ht="28.5" customHeight="1" x14ac:dyDescent="0.25">
      <c r="A3537" s="1565" t="s">
        <v>5871</v>
      </c>
      <c r="B3537" s="1566" t="s">
        <v>10881</v>
      </c>
      <c r="C3537" s="1565">
        <v>0</v>
      </c>
      <c r="D3537" s="1565" t="s">
        <v>6</v>
      </c>
      <c r="E3537" s="1565">
        <v>1099.58</v>
      </c>
      <c r="F3537" s="1565">
        <v>1767.83</v>
      </c>
      <c r="G3537" s="1565" t="s">
        <v>6</v>
      </c>
      <c r="H3537" s="1565">
        <v>1099.58</v>
      </c>
      <c r="I3537" s="1565">
        <v>1767.83</v>
      </c>
      <c r="J3537" s="1566" t="s">
        <v>10804</v>
      </c>
      <c r="K3537" s="1554"/>
    </row>
    <row r="3538" spans="1:11" s="793" customFormat="1" ht="28.5" customHeight="1" x14ac:dyDescent="0.25">
      <c r="A3538" s="1565" t="s">
        <v>5873</v>
      </c>
      <c r="B3538" s="1566" t="s">
        <v>10882</v>
      </c>
      <c r="C3538" s="1565">
        <v>0</v>
      </c>
      <c r="D3538" s="1565" t="s">
        <v>6</v>
      </c>
      <c r="E3538" s="1565">
        <v>250.71</v>
      </c>
      <c r="F3538" s="1565">
        <v>350.95</v>
      </c>
      <c r="G3538" s="1565" t="s">
        <v>6</v>
      </c>
      <c r="H3538" s="1565">
        <v>250.71</v>
      </c>
      <c r="I3538" s="1565">
        <v>350.95</v>
      </c>
      <c r="J3538" s="1566" t="s">
        <v>10804</v>
      </c>
      <c r="K3538" s="1554"/>
    </row>
    <row r="3539" spans="1:11" s="793" customFormat="1" ht="28.5" customHeight="1" x14ac:dyDescent="0.25">
      <c r="A3539" s="1565" t="s">
        <v>5875</v>
      </c>
      <c r="B3539" s="1566" t="s">
        <v>10883</v>
      </c>
      <c r="C3539" s="1565">
        <v>0</v>
      </c>
      <c r="D3539" s="1565" t="s">
        <v>6</v>
      </c>
      <c r="E3539" s="1565">
        <v>274.35000000000002</v>
      </c>
      <c r="F3539" s="1565">
        <v>394.64</v>
      </c>
      <c r="G3539" s="1565" t="s">
        <v>6</v>
      </c>
      <c r="H3539" s="1565">
        <v>274.35000000000002</v>
      </c>
      <c r="I3539" s="1565">
        <v>394.64</v>
      </c>
      <c r="J3539" s="1566" t="s">
        <v>10804</v>
      </c>
      <c r="K3539" s="1554"/>
    </row>
    <row r="3540" spans="1:11" s="793" customFormat="1" ht="28.5" customHeight="1" x14ac:dyDescent="0.25">
      <c r="A3540" s="1565" t="s">
        <v>5877</v>
      </c>
      <c r="B3540" s="1566" t="s">
        <v>10884</v>
      </c>
      <c r="C3540" s="1565">
        <v>0</v>
      </c>
      <c r="D3540" s="1565" t="s">
        <v>6</v>
      </c>
      <c r="E3540" s="1565">
        <v>365.72</v>
      </c>
      <c r="F3540" s="1565">
        <v>552.83000000000004</v>
      </c>
      <c r="G3540" s="1565" t="s">
        <v>6</v>
      </c>
      <c r="H3540" s="1565">
        <v>365.72</v>
      </c>
      <c r="I3540" s="1565">
        <v>552.83000000000004</v>
      </c>
      <c r="J3540" s="1566" t="s">
        <v>10804</v>
      </c>
      <c r="K3540" s="1554"/>
    </row>
    <row r="3541" spans="1:11" s="793" customFormat="1" ht="28.5" customHeight="1" x14ac:dyDescent="0.25">
      <c r="A3541" s="1565" t="s">
        <v>5879</v>
      </c>
      <c r="B3541" s="1566" t="s">
        <v>10885</v>
      </c>
      <c r="C3541" s="1565">
        <v>0</v>
      </c>
      <c r="D3541" s="1565" t="s">
        <v>6</v>
      </c>
      <c r="E3541" s="1565">
        <v>530.23</v>
      </c>
      <c r="F3541" s="1565">
        <v>797.53</v>
      </c>
      <c r="G3541" s="1565" t="s">
        <v>6</v>
      </c>
      <c r="H3541" s="1565">
        <v>530.23</v>
      </c>
      <c r="I3541" s="1565">
        <v>797.53</v>
      </c>
      <c r="J3541" s="1566" t="s">
        <v>10804</v>
      </c>
      <c r="K3541" s="1554"/>
    </row>
    <row r="3542" spans="1:11" s="793" customFormat="1" ht="28.5" customHeight="1" x14ac:dyDescent="0.25">
      <c r="A3542" s="1565" t="s">
        <v>5881</v>
      </c>
      <c r="B3542" s="1566" t="s">
        <v>10886</v>
      </c>
      <c r="C3542" s="1565">
        <v>0</v>
      </c>
      <c r="D3542" s="1565" t="s">
        <v>6</v>
      </c>
      <c r="E3542" s="1565">
        <v>731.44</v>
      </c>
      <c r="F3542" s="1565">
        <v>1185.8499999999999</v>
      </c>
      <c r="G3542" s="1565" t="s">
        <v>6</v>
      </c>
      <c r="H3542" s="1565">
        <v>731.44</v>
      </c>
      <c r="I3542" s="1565">
        <v>1185.8499999999999</v>
      </c>
      <c r="J3542" s="1566" t="s">
        <v>10804</v>
      </c>
      <c r="K3542" s="1554"/>
    </row>
    <row r="3543" spans="1:11" s="793" customFormat="1" ht="28.5" customHeight="1" x14ac:dyDescent="0.25">
      <c r="A3543" s="1565" t="s">
        <v>5883</v>
      </c>
      <c r="B3543" s="1566" t="s">
        <v>10887</v>
      </c>
      <c r="C3543" s="1565">
        <v>0</v>
      </c>
      <c r="D3543" s="1565" t="s">
        <v>6</v>
      </c>
      <c r="E3543" s="1565">
        <v>914.3</v>
      </c>
      <c r="F3543" s="1565">
        <v>1742.93</v>
      </c>
      <c r="G3543" s="1565" t="s">
        <v>6</v>
      </c>
      <c r="H3543" s="1565">
        <v>914.3</v>
      </c>
      <c r="I3543" s="1565">
        <v>1742.93</v>
      </c>
      <c r="J3543" s="1566" t="s">
        <v>10804</v>
      </c>
      <c r="K3543" s="1554"/>
    </row>
    <row r="3544" spans="1:11" s="793" customFormat="1" ht="28.5" customHeight="1" x14ac:dyDescent="0.25">
      <c r="A3544" s="1565" t="s">
        <v>5885</v>
      </c>
      <c r="B3544" s="1566" t="s">
        <v>10888</v>
      </c>
      <c r="C3544" s="1565">
        <v>0</v>
      </c>
      <c r="D3544" s="1565" t="s">
        <v>6</v>
      </c>
      <c r="E3544" s="1565">
        <v>1097.1600000000001</v>
      </c>
      <c r="F3544" s="1565">
        <v>2052.75</v>
      </c>
      <c r="G3544" s="1565" t="s">
        <v>6</v>
      </c>
      <c r="H3544" s="1565">
        <v>1097.1600000000001</v>
      </c>
      <c r="I3544" s="1565">
        <v>2052.75</v>
      </c>
      <c r="J3544" s="1566" t="s">
        <v>10804</v>
      </c>
      <c r="K3544" s="1554"/>
    </row>
    <row r="3545" spans="1:11" s="793" customFormat="1" ht="28.5" customHeight="1" x14ac:dyDescent="0.25">
      <c r="A3545" s="1565" t="s">
        <v>5887</v>
      </c>
      <c r="B3545" s="1566" t="s">
        <v>10889</v>
      </c>
      <c r="C3545" s="1565" t="s">
        <v>1138</v>
      </c>
      <c r="D3545" s="1565">
        <v>7.42</v>
      </c>
      <c r="E3545" s="1565">
        <v>42.07</v>
      </c>
      <c r="F3545" s="1565" t="s">
        <v>51</v>
      </c>
      <c r="G3545" s="1565">
        <v>24.36</v>
      </c>
      <c r="H3545" s="1565">
        <v>138.03</v>
      </c>
      <c r="I3545" s="1565" t="s">
        <v>10890</v>
      </c>
      <c r="J3545" s="1566">
        <v>0</v>
      </c>
      <c r="K3545" s="1554"/>
    </row>
    <row r="3546" spans="1:11" s="793" customFormat="1" ht="28.5" customHeight="1" x14ac:dyDescent="0.25">
      <c r="A3546" s="1565" t="s">
        <v>5889</v>
      </c>
      <c r="B3546" s="1566" t="s">
        <v>10891</v>
      </c>
      <c r="C3546" s="1565" t="s">
        <v>1138</v>
      </c>
      <c r="D3546" s="1565">
        <v>7.42</v>
      </c>
      <c r="E3546" s="1565">
        <v>61.37</v>
      </c>
      <c r="F3546" s="1565" t="s">
        <v>51</v>
      </c>
      <c r="G3546" s="1565">
        <v>24.36</v>
      </c>
      <c r="H3546" s="1565">
        <v>201.34</v>
      </c>
      <c r="I3546" s="1565" t="s">
        <v>10890</v>
      </c>
      <c r="J3546" s="1566">
        <v>0</v>
      </c>
      <c r="K3546" s="1554"/>
    </row>
    <row r="3547" spans="1:11" s="793" customFormat="1" ht="28.5" customHeight="1" x14ac:dyDescent="0.25">
      <c r="A3547" s="1565" t="s">
        <v>5891</v>
      </c>
      <c r="B3547" s="1566" t="s">
        <v>10892</v>
      </c>
      <c r="C3547" s="1565" t="s">
        <v>1138</v>
      </c>
      <c r="D3547" s="1565">
        <v>7.42</v>
      </c>
      <c r="E3547" s="1565">
        <v>90.47</v>
      </c>
      <c r="F3547" s="1565" t="s">
        <v>51</v>
      </c>
      <c r="G3547" s="1565">
        <v>24.36</v>
      </c>
      <c r="H3547" s="1565">
        <v>296.81</v>
      </c>
      <c r="I3547" s="1565" t="s">
        <v>10890</v>
      </c>
      <c r="J3547" s="1566">
        <v>0</v>
      </c>
      <c r="K3547" s="1554"/>
    </row>
    <row r="3548" spans="1:11" s="793" customFormat="1" ht="28.5" customHeight="1" x14ac:dyDescent="0.25">
      <c r="A3548" s="1565" t="s">
        <v>5893</v>
      </c>
      <c r="B3548" s="1566" t="s">
        <v>10893</v>
      </c>
      <c r="C3548" s="1565" t="s">
        <v>1138</v>
      </c>
      <c r="D3548" s="1565">
        <v>7.31</v>
      </c>
      <c r="E3548" s="1565">
        <v>126.32</v>
      </c>
      <c r="F3548" s="1565" t="s">
        <v>51</v>
      </c>
      <c r="G3548" s="1565">
        <v>24</v>
      </c>
      <c r="H3548" s="1565">
        <v>414.44</v>
      </c>
      <c r="I3548" s="1565" t="s">
        <v>10890</v>
      </c>
      <c r="J3548" s="1566">
        <v>0</v>
      </c>
      <c r="K3548" s="1554"/>
    </row>
    <row r="3549" spans="1:11" s="793" customFormat="1" ht="28.5" customHeight="1" x14ac:dyDescent="0.25">
      <c r="A3549" s="1565" t="s">
        <v>5895</v>
      </c>
      <c r="B3549" s="1566" t="s">
        <v>10894</v>
      </c>
      <c r="C3549" s="1565" t="s">
        <v>1138</v>
      </c>
      <c r="D3549" s="1565">
        <v>12.17</v>
      </c>
      <c r="E3549" s="1565">
        <v>180.47</v>
      </c>
      <c r="F3549" s="1565" t="s">
        <v>51</v>
      </c>
      <c r="G3549" s="1565">
        <v>39.93</v>
      </c>
      <c r="H3549" s="1565">
        <v>592.09</v>
      </c>
      <c r="I3549" s="1565" t="s">
        <v>10890</v>
      </c>
      <c r="J3549" s="1566">
        <v>0</v>
      </c>
      <c r="K3549" s="1554"/>
    </row>
    <row r="3550" spans="1:11" s="793" customFormat="1" ht="28.5" customHeight="1" x14ac:dyDescent="0.25">
      <c r="A3550" s="1565" t="s">
        <v>5897</v>
      </c>
      <c r="B3550" s="1566" t="s">
        <v>10895</v>
      </c>
      <c r="C3550" s="1565" t="s">
        <v>1138</v>
      </c>
      <c r="D3550" s="1565">
        <v>14.44</v>
      </c>
      <c r="E3550" s="1565">
        <v>266.58</v>
      </c>
      <c r="F3550" s="1565" t="s">
        <v>51</v>
      </c>
      <c r="G3550" s="1565">
        <v>47.38</v>
      </c>
      <c r="H3550" s="1565">
        <v>874.61</v>
      </c>
      <c r="I3550" s="1565" t="s">
        <v>10890</v>
      </c>
      <c r="J3550" s="1566">
        <v>0</v>
      </c>
      <c r="K3550" s="1554"/>
    </row>
    <row r="3551" spans="1:11" s="793" customFormat="1" ht="28.5" customHeight="1" x14ac:dyDescent="0.25">
      <c r="A3551" s="1565" t="s">
        <v>5899</v>
      </c>
      <c r="B3551" s="1566" t="s">
        <v>10896</v>
      </c>
      <c r="C3551" s="1565" t="s">
        <v>1138</v>
      </c>
      <c r="D3551" s="1565">
        <v>15.47</v>
      </c>
      <c r="E3551" s="1565">
        <v>555.89</v>
      </c>
      <c r="F3551" s="1565" t="s">
        <v>51</v>
      </c>
      <c r="G3551" s="1565">
        <v>50.77</v>
      </c>
      <c r="H3551" s="1565">
        <v>1823.79</v>
      </c>
      <c r="I3551" s="1565" t="s">
        <v>10890</v>
      </c>
      <c r="J3551" s="1566">
        <v>0</v>
      </c>
      <c r="K3551" s="1554"/>
    </row>
    <row r="3552" spans="1:11" s="793" customFormat="1" ht="28.5" customHeight="1" x14ac:dyDescent="0.25">
      <c r="A3552" s="1565" t="s">
        <v>10897</v>
      </c>
      <c r="B3552" s="1566" t="s">
        <v>10898</v>
      </c>
      <c r="C3552" s="1565" t="s">
        <v>1138</v>
      </c>
      <c r="D3552" s="1565">
        <v>18.11</v>
      </c>
      <c r="E3552" s="1565">
        <v>850.32</v>
      </c>
      <c r="F3552" s="1565" t="s">
        <v>51</v>
      </c>
      <c r="G3552" s="1565">
        <v>59.42</v>
      </c>
      <c r="H3552" s="1565">
        <v>2789.76</v>
      </c>
      <c r="I3552" s="1565" t="s">
        <v>10890</v>
      </c>
      <c r="J3552" s="1566">
        <v>0</v>
      </c>
      <c r="K3552" s="1554"/>
    </row>
    <row r="3553" spans="1:11" s="793" customFormat="1" ht="28.5" customHeight="1" x14ac:dyDescent="0.25">
      <c r="A3553" s="1565" t="s">
        <v>10899</v>
      </c>
      <c r="B3553" s="1566" t="s">
        <v>10900</v>
      </c>
      <c r="C3553" s="1565" t="s">
        <v>1138</v>
      </c>
      <c r="D3553" s="1565">
        <v>20.54</v>
      </c>
      <c r="E3553" s="1565">
        <v>1307.3599999999999</v>
      </c>
      <c r="F3553" s="1565" t="s">
        <v>51</v>
      </c>
      <c r="G3553" s="1565">
        <v>67.38</v>
      </c>
      <c r="H3553" s="1565">
        <v>4289.25</v>
      </c>
      <c r="I3553" s="1565" t="s">
        <v>10890</v>
      </c>
      <c r="J3553" s="1566">
        <v>0</v>
      </c>
      <c r="K3553" s="1554"/>
    </row>
    <row r="3554" spans="1:11" s="793" customFormat="1" ht="28.5" customHeight="1" x14ac:dyDescent="0.25">
      <c r="A3554" s="1565" t="s">
        <v>10901</v>
      </c>
      <c r="B3554" s="1566" t="s">
        <v>10902</v>
      </c>
      <c r="C3554" s="1565" t="s">
        <v>1138</v>
      </c>
      <c r="D3554" s="1565">
        <v>23.19</v>
      </c>
      <c r="E3554" s="1565">
        <v>2085.7399999999998</v>
      </c>
      <c r="F3554" s="1565" t="s">
        <v>51</v>
      </c>
      <c r="G3554" s="1565">
        <v>76.08</v>
      </c>
      <c r="H3554" s="1565">
        <v>6842.97</v>
      </c>
      <c r="I3554" s="1565" t="s">
        <v>10890</v>
      </c>
      <c r="J3554" s="1566">
        <v>0</v>
      </c>
      <c r="K3554" s="1554"/>
    </row>
    <row r="3555" spans="1:11" s="793" customFormat="1" ht="28.5" customHeight="1" x14ac:dyDescent="0.25">
      <c r="A3555" s="1565" t="s">
        <v>5901</v>
      </c>
      <c r="B3555" s="1566" t="s">
        <v>10903</v>
      </c>
      <c r="C3555" s="1565" t="s">
        <v>1138</v>
      </c>
      <c r="D3555" s="1565">
        <v>5.45</v>
      </c>
      <c r="E3555" s="1565">
        <v>23.83</v>
      </c>
      <c r="F3555" s="1565" t="s">
        <v>51</v>
      </c>
      <c r="G3555" s="1565">
        <v>17.87</v>
      </c>
      <c r="H3555" s="1565">
        <v>78.19</v>
      </c>
      <c r="I3555" s="1565" t="s">
        <v>10890</v>
      </c>
      <c r="J3555" s="1566">
        <v>0</v>
      </c>
      <c r="K3555" s="1554"/>
    </row>
    <row r="3556" spans="1:11" s="793" customFormat="1" ht="28.5" customHeight="1" x14ac:dyDescent="0.25">
      <c r="A3556" s="1565" t="s">
        <v>5903</v>
      </c>
      <c r="B3556" s="1566" t="s">
        <v>10904</v>
      </c>
      <c r="C3556" s="1565" t="s">
        <v>1138</v>
      </c>
      <c r="D3556" s="1565">
        <v>5.53</v>
      </c>
      <c r="E3556" s="1565">
        <v>24.14</v>
      </c>
      <c r="F3556" s="1565" t="s">
        <v>51</v>
      </c>
      <c r="G3556" s="1565">
        <v>18.13</v>
      </c>
      <c r="H3556" s="1565">
        <v>79.2</v>
      </c>
      <c r="I3556" s="1565" t="s">
        <v>10890</v>
      </c>
      <c r="J3556" s="1566">
        <v>0</v>
      </c>
      <c r="K3556" s="1554"/>
    </row>
    <row r="3557" spans="1:11" s="793" customFormat="1" ht="28.5" customHeight="1" x14ac:dyDescent="0.25">
      <c r="A3557" s="1565" t="s">
        <v>5905</v>
      </c>
      <c r="B3557" s="1566" t="s">
        <v>10905</v>
      </c>
      <c r="C3557" s="1565" t="s">
        <v>1138</v>
      </c>
      <c r="D3557" s="1565">
        <v>5.53</v>
      </c>
      <c r="E3557" s="1565">
        <v>32.909999999999997</v>
      </c>
      <c r="F3557" s="1565" t="s">
        <v>51</v>
      </c>
      <c r="G3557" s="1565">
        <v>18.13</v>
      </c>
      <c r="H3557" s="1565">
        <v>107.97</v>
      </c>
      <c r="I3557" s="1565" t="s">
        <v>10890</v>
      </c>
      <c r="J3557" s="1566">
        <v>0</v>
      </c>
      <c r="K3557" s="1554"/>
    </row>
    <row r="3558" spans="1:11" s="793" customFormat="1" ht="28.5" customHeight="1" x14ac:dyDescent="0.25">
      <c r="A3558" s="1565" t="s">
        <v>5907</v>
      </c>
      <c r="B3558" s="1566" t="s">
        <v>10906</v>
      </c>
      <c r="C3558" s="1565" t="s">
        <v>1138</v>
      </c>
      <c r="D3558" s="1565">
        <v>7.42</v>
      </c>
      <c r="E3558" s="1565">
        <v>49.61</v>
      </c>
      <c r="F3558" s="1565" t="s">
        <v>51</v>
      </c>
      <c r="G3558" s="1565">
        <v>24.34</v>
      </c>
      <c r="H3558" s="1565">
        <v>162.76</v>
      </c>
      <c r="I3558" s="1565" t="s">
        <v>10890</v>
      </c>
      <c r="J3558" s="1566">
        <v>0</v>
      </c>
      <c r="K3558" s="1554"/>
    </row>
    <row r="3559" spans="1:11" s="793" customFormat="1" ht="28.5" customHeight="1" x14ac:dyDescent="0.25">
      <c r="A3559" s="1565" t="s">
        <v>5909</v>
      </c>
      <c r="B3559" s="1566" t="s">
        <v>10907</v>
      </c>
      <c r="C3559" s="1565" t="s">
        <v>1138</v>
      </c>
      <c r="D3559" s="1565">
        <v>7.42</v>
      </c>
      <c r="E3559" s="1565">
        <v>72.680000000000007</v>
      </c>
      <c r="F3559" s="1565" t="s">
        <v>51</v>
      </c>
      <c r="G3559" s="1565">
        <v>24.34</v>
      </c>
      <c r="H3559" s="1565">
        <v>238.46</v>
      </c>
      <c r="I3559" s="1565" t="s">
        <v>10890</v>
      </c>
      <c r="J3559" s="1566">
        <v>0</v>
      </c>
      <c r="K3559" s="1554"/>
    </row>
    <row r="3560" spans="1:11" s="793" customFormat="1" ht="28.5" customHeight="1" x14ac:dyDescent="0.25">
      <c r="A3560" s="1565" t="s">
        <v>5911</v>
      </c>
      <c r="B3560" s="1566" t="s">
        <v>10908</v>
      </c>
      <c r="C3560" s="1565" t="s">
        <v>1138</v>
      </c>
      <c r="D3560" s="1565">
        <v>7.42</v>
      </c>
      <c r="E3560" s="1565">
        <v>111.07</v>
      </c>
      <c r="F3560" s="1565" t="s">
        <v>51</v>
      </c>
      <c r="G3560" s="1565">
        <v>24.34</v>
      </c>
      <c r="H3560" s="1565">
        <v>364.41</v>
      </c>
      <c r="I3560" s="1565" t="s">
        <v>10890</v>
      </c>
      <c r="J3560" s="1566">
        <v>0</v>
      </c>
      <c r="K3560" s="1554"/>
    </row>
    <row r="3561" spans="1:11" s="793" customFormat="1" ht="28.5" customHeight="1" x14ac:dyDescent="0.25">
      <c r="A3561" s="1565" t="s">
        <v>5913</v>
      </c>
      <c r="B3561" s="1566" t="s">
        <v>10909</v>
      </c>
      <c r="C3561" s="1565" t="s">
        <v>1138</v>
      </c>
      <c r="D3561" s="1565">
        <v>7.42</v>
      </c>
      <c r="E3561" s="1565">
        <v>152.77000000000001</v>
      </c>
      <c r="F3561" s="1565" t="s">
        <v>51</v>
      </c>
      <c r="G3561" s="1565">
        <v>24.34</v>
      </c>
      <c r="H3561" s="1565">
        <v>501.21</v>
      </c>
      <c r="I3561" s="1565" t="s">
        <v>10890</v>
      </c>
      <c r="J3561" s="1566">
        <v>0</v>
      </c>
      <c r="K3561" s="1554"/>
    </row>
    <row r="3562" spans="1:11" s="793" customFormat="1" ht="28.5" customHeight="1" x14ac:dyDescent="0.25">
      <c r="A3562" s="1565" t="s">
        <v>10910</v>
      </c>
      <c r="B3562" s="1566" t="s">
        <v>10911</v>
      </c>
      <c r="C3562" s="1565" t="s">
        <v>1138</v>
      </c>
      <c r="D3562" s="1565">
        <v>12.21</v>
      </c>
      <c r="E3562" s="1565">
        <v>221.82</v>
      </c>
      <c r="F3562" s="1565" t="s">
        <v>51</v>
      </c>
      <c r="G3562" s="1565">
        <v>40.06</v>
      </c>
      <c r="H3562" s="1565">
        <v>727.74</v>
      </c>
      <c r="I3562" s="1565" t="s">
        <v>10890</v>
      </c>
      <c r="J3562" s="1566">
        <v>0</v>
      </c>
      <c r="K3562" s="1554"/>
    </row>
    <row r="3563" spans="1:11" s="793" customFormat="1" ht="28.5" customHeight="1" x14ac:dyDescent="0.25">
      <c r="A3563" s="1565" t="s">
        <v>10912</v>
      </c>
      <c r="B3563" s="1566" t="s">
        <v>10913</v>
      </c>
      <c r="C3563" s="1565" t="s">
        <v>1138</v>
      </c>
      <c r="D3563" s="1565">
        <v>14.44</v>
      </c>
      <c r="E3563" s="1565">
        <v>324.23</v>
      </c>
      <c r="F3563" s="1565" t="s">
        <v>51</v>
      </c>
      <c r="G3563" s="1565">
        <v>47.38</v>
      </c>
      <c r="H3563" s="1565">
        <v>1063.73</v>
      </c>
      <c r="I3563" s="1565" t="s">
        <v>10890</v>
      </c>
      <c r="J3563" s="1566">
        <v>0</v>
      </c>
      <c r="K3563" s="1554"/>
    </row>
    <row r="3564" spans="1:11" s="793" customFormat="1" ht="28.5" customHeight="1" x14ac:dyDescent="0.25">
      <c r="A3564" s="1565" t="s">
        <v>10914</v>
      </c>
      <c r="B3564" s="1566" t="s">
        <v>10915</v>
      </c>
      <c r="C3564" s="1565" t="s">
        <v>1138</v>
      </c>
      <c r="D3564" s="1565">
        <v>15.47</v>
      </c>
      <c r="E3564" s="1565">
        <v>666.91</v>
      </c>
      <c r="F3564" s="1565" t="s">
        <v>51</v>
      </c>
      <c r="G3564" s="1565">
        <v>50.77</v>
      </c>
      <c r="H3564" s="1565">
        <v>2188.02</v>
      </c>
      <c r="I3564" s="1565" t="s">
        <v>10890</v>
      </c>
      <c r="J3564" s="1566">
        <v>0</v>
      </c>
      <c r="K3564" s="1554"/>
    </row>
    <row r="3565" spans="1:11" s="793" customFormat="1" ht="28.5" customHeight="1" x14ac:dyDescent="0.25">
      <c r="A3565" s="1565" t="s">
        <v>10916</v>
      </c>
      <c r="B3565" s="1566" t="s">
        <v>10917</v>
      </c>
      <c r="C3565" s="1565" t="s">
        <v>1138</v>
      </c>
      <c r="D3565" s="1565">
        <v>18.11</v>
      </c>
      <c r="E3565" s="1565">
        <v>1033.8599999999999</v>
      </c>
      <c r="F3565" s="1565" t="s">
        <v>51</v>
      </c>
      <c r="G3565" s="1565">
        <v>59.42</v>
      </c>
      <c r="H3565" s="1565">
        <v>3391.91</v>
      </c>
      <c r="I3565" s="1565" t="s">
        <v>10890</v>
      </c>
      <c r="J3565" s="1566">
        <v>0</v>
      </c>
      <c r="K3565" s="1554"/>
    </row>
    <row r="3566" spans="1:11" s="793" customFormat="1" ht="28.5" customHeight="1" x14ac:dyDescent="0.25">
      <c r="A3566" s="1565" t="s">
        <v>10918</v>
      </c>
      <c r="B3566" s="1566" t="s">
        <v>10919</v>
      </c>
      <c r="C3566" s="1565" t="s">
        <v>1138</v>
      </c>
      <c r="D3566" s="1565">
        <v>20.54</v>
      </c>
      <c r="E3566" s="1565">
        <v>1599.85</v>
      </c>
      <c r="F3566" s="1565" t="s">
        <v>51</v>
      </c>
      <c r="G3566" s="1565">
        <v>67.38</v>
      </c>
      <c r="H3566" s="1565">
        <v>5248.85</v>
      </c>
      <c r="I3566" s="1565" t="s">
        <v>10890</v>
      </c>
      <c r="J3566" s="1566">
        <v>0</v>
      </c>
      <c r="K3566" s="1554"/>
    </row>
    <row r="3567" spans="1:11" s="793" customFormat="1" ht="28.5" customHeight="1" x14ac:dyDescent="0.25">
      <c r="A3567" s="1565" t="s">
        <v>10920</v>
      </c>
      <c r="B3567" s="1566" t="s">
        <v>10921</v>
      </c>
      <c r="C3567" s="1565" t="s">
        <v>1138</v>
      </c>
      <c r="D3567" s="1565">
        <v>23.19</v>
      </c>
      <c r="E3567" s="1565">
        <v>3719.66</v>
      </c>
      <c r="F3567" s="1565" t="s">
        <v>51</v>
      </c>
      <c r="G3567" s="1565">
        <v>76.08</v>
      </c>
      <c r="H3567" s="1565">
        <v>12203.61</v>
      </c>
      <c r="I3567" s="1565" t="s">
        <v>10890</v>
      </c>
      <c r="J3567" s="1566">
        <v>0</v>
      </c>
      <c r="K3567" s="1554"/>
    </row>
    <row r="3568" spans="1:11" s="793" customFormat="1" ht="28.5" customHeight="1" x14ac:dyDescent="0.25">
      <c r="A3568" s="1565" t="s">
        <v>5915</v>
      </c>
      <c r="B3568" s="1566" t="s">
        <v>10922</v>
      </c>
      <c r="C3568" s="1565" t="s">
        <v>1138</v>
      </c>
      <c r="D3568" s="1565">
        <v>5.53</v>
      </c>
      <c r="E3568" s="1565">
        <v>20.63</v>
      </c>
      <c r="F3568" s="1565" t="s">
        <v>51</v>
      </c>
      <c r="G3568" s="1565">
        <v>18.13</v>
      </c>
      <c r="H3568" s="1565">
        <v>67.67</v>
      </c>
      <c r="I3568" s="1565" t="s">
        <v>10890</v>
      </c>
      <c r="J3568" s="1566">
        <v>0</v>
      </c>
      <c r="K3568" s="1554"/>
    </row>
    <row r="3569" spans="1:11" s="793" customFormat="1" ht="28.5" customHeight="1" x14ac:dyDescent="0.25">
      <c r="A3569" s="1565" t="s">
        <v>5917</v>
      </c>
      <c r="B3569" s="1566" t="s">
        <v>10923</v>
      </c>
      <c r="C3569" s="1565" t="s">
        <v>1138</v>
      </c>
      <c r="D3569" s="1565">
        <v>5.53</v>
      </c>
      <c r="E3569" s="1565">
        <v>26.09</v>
      </c>
      <c r="F3569" s="1565" t="s">
        <v>51</v>
      </c>
      <c r="G3569" s="1565">
        <v>18.13</v>
      </c>
      <c r="H3569" s="1565">
        <v>85.58</v>
      </c>
      <c r="I3569" s="1565" t="s">
        <v>10890</v>
      </c>
      <c r="J3569" s="1566">
        <v>0</v>
      </c>
      <c r="K3569" s="1554"/>
    </row>
    <row r="3570" spans="1:11" s="793" customFormat="1" ht="28.5" customHeight="1" x14ac:dyDescent="0.25">
      <c r="A3570" s="1565" t="s">
        <v>5919</v>
      </c>
      <c r="B3570" s="1566" t="s">
        <v>10924</v>
      </c>
      <c r="C3570" s="1565" t="s">
        <v>1138</v>
      </c>
      <c r="D3570" s="1565">
        <v>5.53</v>
      </c>
      <c r="E3570" s="1565">
        <v>38.42</v>
      </c>
      <c r="F3570" s="1565" t="s">
        <v>51</v>
      </c>
      <c r="G3570" s="1565">
        <v>18.13</v>
      </c>
      <c r="H3570" s="1565">
        <v>126.04</v>
      </c>
      <c r="I3570" s="1565" t="s">
        <v>10890</v>
      </c>
      <c r="J3570" s="1566">
        <v>0</v>
      </c>
      <c r="K3570" s="1554"/>
    </row>
    <row r="3571" spans="1:11" s="793" customFormat="1" ht="28.5" customHeight="1" x14ac:dyDescent="0.25">
      <c r="A3571" s="1565" t="s">
        <v>5921</v>
      </c>
      <c r="B3571" s="1566" t="s">
        <v>10925</v>
      </c>
      <c r="C3571" s="1565" t="s">
        <v>1138</v>
      </c>
      <c r="D3571" s="1565">
        <v>7.42</v>
      </c>
      <c r="E3571" s="1565">
        <v>58.4</v>
      </c>
      <c r="F3571" s="1565" t="s">
        <v>51</v>
      </c>
      <c r="G3571" s="1565">
        <v>24.34</v>
      </c>
      <c r="H3571" s="1565">
        <v>191.62</v>
      </c>
      <c r="I3571" s="1565" t="s">
        <v>10890</v>
      </c>
      <c r="J3571" s="1566">
        <v>0</v>
      </c>
      <c r="K3571" s="1554"/>
    </row>
    <row r="3572" spans="1:11" s="793" customFormat="1" ht="28.5" customHeight="1" x14ac:dyDescent="0.25">
      <c r="A3572" s="1565" t="s">
        <v>5923</v>
      </c>
      <c r="B3572" s="1566" t="s">
        <v>10926</v>
      </c>
      <c r="C3572" s="1565" t="s">
        <v>1138</v>
      </c>
      <c r="D3572" s="1565">
        <v>7.42</v>
      </c>
      <c r="E3572" s="1565">
        <v>85.57</v>
      </c>
      <c r="F3572" s="1565" t="s">
        <v>51</v>
      </c>
      <c r="G3572" s="1565">
        <v>24.34</v>
      </c>
      <c r="H3572" s="1565">
        <v>280.75</v>
      </c>
      <c r="I3572" s="1565" t="s">
        <v>10890</v>
      </c>
      <c r="J3572" s="1566">
        <v>0</v>
      </c>
      <c r="K3572" s="1554"/>
    </row>
    <row r="3573" spans="1:11" s="793" customFormat="1" ht="28.5" customHeight="1" x14ac:dyDescent="0.25">
      <c r="A3573" s="1565" t="s">
        <v>5925</v>
      </c>
      <c r="B3573" s="1566" t="s">
        <v>10927</v>
      </c>
      <c r="C3573" s="1565" t="s">
        <v>1138</v>
      </c>
      <c r="D3573" s="1565">
        <v>7.42</v>
      </c>
      <c r="E3573" s="1565">
        <v>115.03</v>
      </c>
      <c r="F3573" s="1565" t="s">
        <v>51</v>
      </c>
      <c r="G3573" s="1565">
        <v>24.34</v>
      </c>
      <c r="H3573" s="1565">
        <v>377.38</v>
      </c>
      <c r="I3573" s="1565" t="s">
        <v>10890</v>
      </c>
      <c r="J3573" s="1566">
        <v>0</v>
      </c>
      <c r="K3573" s="1554"/>
    </row>
    <row r="3574" spans="1:11" s="793" customFormat="1" ht="28.5" customHeight="1" x14ac:dyDescent="0.25">
      <c r="A3574" s="1565" t="s">
        <v>5927</v>
      </c>
      <c r="B3574" s="1566" t="s">
        <v>10928</v>
      </c>
      <c r="C3574" s="1565" t="s">
        <v>1138</v>
      </c>
      <c r="D3574" s="1565">
        <v>7.42</v>
      </c>
      <c r="E3574" s="1565">
        <v>184.02</v>
      </c>
      <c r="F3574" s="1565" t="s">
        <v>51</v>
      </c>
      <c r="G3574" s="1565">
        <v>24.34</v>
      </c>
      <c r="H3574" s="1565">
        <v>603.74</v>
      </c>
      <c r="I3574" s="1565" t="s">
        <v>10890</v>
      </c>
      <c r="J3574" s="1566">
        <v>0</v>
      </c>
      <c r="K3574" s="1554"/>
    </row>
    <row r="3575" spans="1:11" s="793" customFormat="1" ht="28.5" customHeight="1" x14ac:dyDescent="0.25">
      <c r="A3575" s="1565" t="s">
        <v>10929</v>
      </c>
      <c r="B3575" s="1566" t="s">
        <v>10930</v>
      </c>
      <c r="C3575" s="1565" t="s">
        <v>1138</v>
      </c>
      <c r="D3575" s="1565">
        <v>12.21</v>
      </c>
      <c r="E3575" s="1565">
        <v>264.02999999999997</v>
      </c>
      <c r="F3575" s="1565" t="s">
        <v>51</v>
      </c>
      <c r="G3575" s="1565">
        <v>40.06</v>
      </c>
      <c r="H3575" s="1565">
        <v>866.25</v>
      </c>
      <c r="I3575" s="1565" t="s">
        <v>10890</v>
      </c>
      <c r="J3575" s="1566">
        <v>0</v>
      </c>
      <c r="K3575" s="1554"/>
    </row>
    <row r="3576" spans="1:11" s="793" customFormat="1" ht="28.5" customHeight="1" x14ac:dyDescent="0.25">
      <c r="A3576" s="1565" t="s">
        <v>10931</v>
      </c>
      <c r="B3576" s="1566" t="s">
        <v>10932</v>
      </c>
      <c r="C3576" s="1565" t="s">
        <v>1138</v>
      </c>
      <c r="D3576" s="1565">
        <v>14.44</v>
      </c>
      <c r="E3576" s="1565">
        <v>387.66</v>
      </c>
      <c r="F3576" s="1565" t="s">
        <v>51</v>
      </c>
      <c r="G3576" s="1565">
        <v>47.38</v>
      </c>
      <c r="H3576" s="1565">
        <v>1271.8499999999999</v>
      </c>
      <c r="I3576" s="1565" t="s">
        <v>10890</v>
      </c>
      <c r="J3576" s="1566">
        <v>0</v>
      </c>
      <c r="K3576" s="1554"/>
    </row>
    <row r="3577" spans="1:11" s="793" customFormat="1" ht="28.5" customHeight="1" x14ac:dyDescent="0.25">
      <c r="A3577" s="1565" t="s">
        <v>10933</v>
      </c>
      <c r="B3577" s="1566" t="s">
        <v>10934</v>
      </c>
      <c r="C3577" s="1565" t="s">
        <v>1138</v>
      </c>
      <c r="D3577" s="1565">
        <v>15.47</v>
      </c>
      <c r="E3577" s="1565">
        <v>805.59</v>
      </c>
      <c r="F3577" s="1565" t="s">
        <v>51</v>
      </c>
      <c r="G3577" s="1565">
        <v>50.77</v>
      </c>
      <c r="H3577" s="1565">
        <v>2643.01</v>
      </c>
      <c r="I3577" s="1565" t="s">
        <v>10890</v>
      </c>
      <c r="J3577" s="1566">
        <v>0</v>
      </c>
      <c r="K3577" s="1554"/>
    </row>
    <row r="3578" spans="1:11" s="793" customFormat="1" ht="28.5" customHeight="1" x14ac:dyDescent="0.25">
      <c r="A3578" s="1565" t="s">
        <v>10935</v>
      </c>
      <c r="B3578" s="1566" t="s">
        <v>10936</v>
      </c>
      <c r="C3578" s="1565" t="s">
        <v>1138</v>
      </c>
      <c r="D3578" s="1565">
        <v>18.11</v>
      </c>
      <c r="E3578" s="1565">
        <v>1247.78</v>
      </c>
      <c r="F3578" s="1565" t="s">
        <v>51</v>
      </c>
      <c r="G3578" s="1565">
        <v>59.42</v>
      </c>
      <c r="H3578" s="1565">
        <v>4093.78</v>
      </c>
      <c r="I3578" s="1565" t="s">
        <v>10890</v>
      </c>
      <c r="J3578" s="1566">
        <v>0</v>
      </c>
      <c r="K3578" s="1554"/>
    </row>
    <row r="3579" spans="1:11" s="793" customFormat="1" ht="28.5" customHeight="1" x14ac:dyDescent="0.25">
      <c r="A3579" s="1565" t="s">
        <v>10937</v>
      </c>
      <c r="B3579" s="1566" t="s">
        <v>10938</v>
      </c>
      <c r="C3579" s="1565" t="s">
        <v>1138</v>
      </c>
      <c r="D3579" s="1565">
        <v>20.54</v>
      </c>
      <c r="E3579" s="1565">
        <v>1945.68</v>
      </c>
      <c r="F3579" s="1565" t="s">
        <v>51</v>
      </c>
      <c r="G3579" s="1565">
        <v>67.38</v>
      </c>
      <c r="H3579" s="1565">
        <v>6383.47</v>
      </c>
      <c r="I3579" s="1565" t="s">
        <v>10890</v>
      </c>
      <c r="J3579" s="1566">
        <v>0</v>
      </c>
      <c r="K3579" s="1554"/>
    </row>
    <row r="3580" spans="1:11" s="793" customFormat="1" ht="28.5" customHeight="1" x14ac:dyDescent="0.25">
      <c r="A3580" s="1565" t="s">
        <v>10939</v>
      </c>
      <c r="B3580" s="1566" t="s">
        <v>10940</v>
      </c>
      <c r="C3580" s="1565" t="s">
        <v>1138</v>
      </c>
      <c r="D3580" s="1565">
        <v>23.19</v>
      </c>
      <c r="E3580" s="1565">
        <v>4426.83</v>
      </c>
      <c r="F3580" s="1565" t="s">
        <v>51</v>
      </c>
      <c r="G3580" s="1565">
        <v>76.08</v>
      </c>
      <c r="H3580" s="1565">
        <v>14523.73</v>
      </c>
      <c r="I3580" s="1565" t="s">
        <v>10890</v>
      </c>
      <c r="J3580" s="1566">
        <v>0</v>
      </c>
      <c r="K3580" s="1554"/>
    </row>
    <row r="3581" spans="1:11" s="793" customFormat="1" ht="28.5" customHeight="1" x14ac:dyDescent="0.25">
      <c r="A3581" s="1565" t="s">
        <v>5929</v>
      </c>
      <c r="B3581" s="1566" t="s">
        <v>10941</v>
      </c>
      <c r="C3581" s="1565" t="s">
        <v>1138</v>
      </c>
      <c r="D3581" s="1565">
        <v>5.53</v>
      </c>
      <c r="E3581" s="1565">
        <v>22.88</v>
      </c>
      <c r="F3581" s="1565" t="s">
        <v>51</v>
      </c>
      <c r="G3581" s="1565">
        <v>18.13</v>
      </c>
      <c r="H3581" s="1565">
        <v>75.05</v>
      </c>
      <c r="I3581" s="1565" t="s">
        <v>10890</v>
      </c>
      <c r="J3581" s="1566">
        <v>0</v>
      </c>
      <c r="K3581" s="1554"/>
    </row>
    <row r="3582" spans="1:11" s="793" customFormat="1" ht="28.5" customHeight="1" x14ac:dyDescent="0.25">
      <c r="A3582" s="1565" t="s">
        <v>5931</v>
      </c>
      <c r="B3582" s="1566" t="s">
        <v>10942</v>
      </c>
      <c r="C3582" s="1565" t="s">
        <v>1138</v>
      </c>
      <c r="D3582" s="1565">
        <v>5.53</v>
      </c>
      <c r="E3582" s="1565">
        <v>29.96</v>
      </c>
      <c r="F3582" s="1565" t="s">
        <v>51</v>
      </c>
      <c r="G3582" s="1565">
        <v>18.13</v>
      </c>
      <c r="H3582" s="1565">
        <v>98.31</v>
      </c>
      <c r="I3582" s="1565" t="s">
        <v>10890</v>
      </c>
      <c r="J3582" s="1566">
        <v>0</v>
      </c>
      <c r="K3582" s="1554"/>
    </row>
    <row r="3583" spans="1:11" s="793" customFormat="1" ht="28.5" customHeight="1" x14ac:dyDescent="0.25">
      <c r="A3583" s="1565" t="s">
        <v>5933</v>
      </c>
      <c r="B3583" s="1566" t="s">
        <v>10943</v>
      </c>
      <c r="C3583" s="1565" t="s">
        <v>1138</v>
      </c>
      <c r="D3583" s="1565">
        <v>5.53</v>
      </c>
      <c r="E3583" s="1565">
        <v>44.19</v>
      </c>
      <c r="F3583" s="1565" t="s">
        <v>51</v>
      </c>
      <c r="G3583" s="1565">
        <v>18.13</v>
      </c>
      <c r="H3583" s="1565">
        <v>144.99</v>
      </c>
      <c r="I3583" s="1565" t="s">
        <v>10890</v>
      </c>
      <c r="J3583" s="1566">
        <v>0</v>
      </c>
      <c r="K3583" s="1554"/>
    </row>
    <row r="3584" spans="1:11" s="793" customFormat="1" ht="28.5" customHeight="1" x14ac:dyDescent="0.25">
      <c r="A3584" s="1565" t="s">
        <v>5935</v>
      </c>
      <c r="B3584" s="1566" t="s">
        <v>10944</v>
      </c>
      <c r="C3584" s="1565" t="s">
        <v>1138</v>
      </c>
      <c r="D3584" s="1565">
        <v>7.42</v>
      </c>
      <c r="E3584" s="1565">
        <v>67.88</v>
      </c>
      <c r="F3584" s="1565" t="s">
        <v>51</v>
      </c>
      <c r="G3584" s="1565">
        <v>24.34</v>
      </c>
      <c r="H3584" s="1565">
        <v>222.71</v>
      </c>
      <c r="I3584" s="1565" t="s">
        <v>10890</v>
      </c>
      <c r="J3584" s="1566">
        <v>0</v>
      </c>
      <c r="K3584" s="1554"/>
    </row>
    <row r="3585" spans="1:11" s="793" customFormat="1" ht="28.5" customHeight="1" x14ac:dyDescent="0.25">
      <c r="A3585" s="1565" t="s">
        <v>5937</v>
      </c>
      <c r="B3585" s="1566" t="s">
        <v>10945</v>
      </c>
      <c r="C3585" s="1565" t="s">
        <v>1138</v>
      </c>
      <c r="D3585" s="1565">
        <v>7.42</v>
      </c>
      <c r="E3585" s="1565">
        <v>102.48</v>
      </c>
      <c r="F3585" s="1565" t="s">
        <v>51</v>
      </c>
      <c r="G3585" s="1565">
        <v>24.34</v>
      </c>
      <c r="H3585" s="1565">
        <v>336.22</v>
      </c>
      <c r="I3585" s="1565" t="s">
        <v>10890</v>
      </c>
      <c r="J3585" s="1566">
        <v>0</v>
      </c>
      <c r="K3585" s="1554"/>
    </row>
    <row r="3586" spans="1:11" s="793" customFormat="1" ht="28.5" customHeight="1" x14ac:dyDescent="0.25">
      <c r="A3586" s="1565" t="s">
        <v>5939</v>
      </c>
      <c r="B3586" s="1566" t="s">
        <v>10946</v>
      </c>
      <c r="C3586" s="1565" t="s">
        <v>1138</v>
      </c>
      <c r="D3586" s="1565">
        <v>7.42</v>
      </c>
      <c r="E3586" s="1565">
        <v>156.99</v>
      </c>
      <c r="F3586" s="1565" t="s">
        <v>51</v>
      </c>
      <c r="G3586" s="1565">
        <v>24.34</v>
      </c>
      <c r="H3586" s="1565">
        <v>515.05999999999995</v>
      </c>
      <c r="I3586" s="1565" t="s">
        <v>10890</v>
      </c>
      <c r="J3586" s="1566">
        <v>0</v>
      </c>
      <c r="K3586" s="1554"/>
    </row>
    <row r="3587" spans="1:11" s="793" customFormat="1" ht="28.5" customHeight="1" x14ac:dyDescent="0.25">
      <c r="A3587" s="1565" t="s">
        <v>5941</v>
      </c>
      <c r="B3587" s="1566" t="s">
        <v>10947</v>
      </c>
      <c r="C3587" s="1565" t="s">
        <v>1138</v>
      </c>
      <c r="D3587" s="1565">
        <v>7.42</v>
      </c>
      <c r="E3587" s="1565">
        <v>217.07</v>
      </c>
      <c r="F3587" s="1565" t="s">
        <v>51</v>
      </c>
      <c r="G3587" s="1565">
        <v>24.34</v>
      </c>
      <c r="H3587" s="1565">
        <v>712.19</v>
      </c>
      <c r="I3587" s="1565" t="s">
        <v>10890</v>
      </c>
      <c r="J3587" s="1566">
        <v>0</v>
      </c>
      <c r="K3587" s="1554"/>
    </row>
    <row r="3588" spans="1:11" s="793" customFormat="1" ht="28.5" customHeight="1" x14ac:dyDescent="0.25">
      <c r="A3588" s="1565" t="s">
        <v>10948</v>
      </c>
      <c r="B3588" s="1566" t="s">
        <v>10949</v>
      </c>
      <c r="C3588" s="1565" t="s">
        <v>1138</v>
      </c>
      <c r="D3588" s="1565">
        <v>12.21</v>
      </c>
      <c r="E3588" s="1565">
        <v>313.64999999999998</v>
      </c>
      <c r="F3588" s="1565" t="s">
        <v>51</v>
      </c>
      <c r="G3588" s="1565">
        <v>40.06</v>
      </c>
      <c r="H3588" s="1565">
        <v>1029.05</v>
      </c>
      <c r="I3588" s="1565" t="s">
        <v>10890</v>
      </c>
      <c r="J3588" s="1566">
        <v>0</v>
      </c>
      <c r="K3588" s="1554"/>
    </row>
    <row r="3589" spans="1:11" s="793" customFormat="1" ht="28.5" customHeight="1" x14ac:dyDescent="0.25">
      <c r="A3589" s="1565" t="s">
        <v>10950</v>
      </c>
      <c r="B3589" s="1566" t="s">
        <v>10951</v>
      </c>
      <c r="C3589" s="1565" t="s">
        <v>1138</v>
      </c>
      <c r="D3589" s="1565">
        <v>14.44</v>
      </c>
      <c r="E3589" s="1565">
        <v>463.11</v>
      </c>
      <c r="F3589" s="1565" t="s">
        <v>51</v>
      </c>
      <c r="G3589" s="1565">
        <v>47.38</v>
      </c>
      <c r="H3589" s="1565">
        <v>1519.38</v>
      </c>
      <c r="I3589" s="1565" t="s">
        <v>10890</v>
      </c>
      <c r="J3589" s="1566">
        <v>0</v>
      </c>
      <c r="K3589" s="1554"/>
    </row>
    <row r="3590" spans="1:11" s="793" customFormat="1" ht="28.5" customHeight="1" x14ac:dyDescent="0.25">
      <c r="A3590" s="1565" t="s">
        <v>10952</v>
      </c>
      <c r="B3590" s="1566" t="s">
        <v>10953</v>
      </c>
      <c r="C3590" s="1565" t="s">
        <v>1138</v>
      </c>
      <c r="D3590" s="1565">
        <v>15.47</v>
      </c>
      <c r="E3590" s="1565">
        <v>973.37</v>
      </c>
      <c r="F3590" s="1565" t="s">
        <v>51</v>
      </c>
      <c r="G3590" s="1565">
        <v>50.77</v>
      </c>
      <c r="H3590" s="1565">
        <v>3193.47</v>
      </c>
      <c r="I3590" s="1565" t="s">
        <v>10890</v>
      </c>
      <c r="J3590" s="1566">
        <v>0</v>
      </c>
      <c r="K3590" s="1554"/>
    </row>
    <row r="3591" spans="1:11" s="793" customFormat="1" ht="28.5" customHeight="1" x14ac:dyDescent="0.25">
      <c r="A3591" s="1565" t="s">
        <v>10954</v>
      </c>
      <c r="B3591" s="1566" t="s">
        <v>10955</v>
      </c>
      <c r="C3591" s="1565" t="s">
        <v>1138</v>
      </c>
      <c r="D3591" s="1565">
        <v>18.11</v>
      </c>
      <c r="E3591" s="1565">
        <v>1512.24</v>
      </c>
      <c r="F3591" s="1565" t="s">
        <v>51</v>
      </c>
      <c r="G3591" s="1565">
        <v>59.42</v>
      </c>
      <c r="H3591" s="1565">
        <v>4961.42</v>
      </c>
      <c r="I3591" s="1565" t="s">
        <v>10890</v>
      </c>
      <c r="J3591" s="1566">
        <v>0</v>
      </c>
      <c r="K3591" s="1554"/>
    </row>
    <row r="3592" spans="1:11" s="793" customFormat="1" ht="28.5" customHeight="1" x14ac:dyDescent="0.25">
      <c r="A3592" s="1565" t="s">
        <v>10956</v>
      </c>
      <c r="B3592" s="1566" t="s">
        <v>10957</v>
      </c>
      <c r="C3592" s="1565" t="s">
        <v>1138</v>
      </c>
      <c r="D3592" s="1565">
        <v>20.54</v>
      </c>
      <c r="E3592" s="1565">
        <v>2347.85</v>
      </c>
      <c r="F3592" s="1565" t="s">
        <v>51</v>
      </c>
      <c r="G3592" s="1565">
        <v>67.38</v>
      </c>
      <c r="H3592" s="1565">
        <v>7702.92</v>
      </c>
      <c r="I3592" s="1565" t="s">
        <v>10890</v>
      </c>
      <c r="J3592" s="1566">
        <v>0</v>
      </c>
      <c r="K3592" s="1554"/>
    </row>
    <row r="3593" spans="1:11" s="793" customFormat="1" ht="28.5" customHeight="1" x14ac:dyDescent="0.25">
      <c r="A3593" s="1565" t="s">
        <v>10958</v>
      </c>
      <c r="B3593" s="1566" t="s">
        <v>10959</v>
      </c>
      <c r="C3593" s="1565" t="s">
        <v>1138</v>
      </c>
      <c r="D3593" s="1565">
        <v>22.97</v>
      </c>
      <c r="E3593" s="1565">
        <v>5606.06</v>
      </c>
      <c r="F3593" s="1565" t="s">
        <v>51</v>
      </c>
      <c r="G3593" s="1565">
        <v>75.349999999999994</v>
      </c>
      <c r="H3593" s="1565">
        <v>18392.57</v>
      </c>
      <c r="I3593" s="1565" t="s">
        <v>10890</v>
      </c>
      <c r="J3593" s="1566">
        <v>0</v>
      </c>
      <c r="K3593" s="1554"/>
    </row>
    <row r="3594" spans="1:11" s="793" customFormat="1" ht="28.5" customHeight="1" x14ac:dyDescent="0.25">
      <c r="A3594" s="1565" t="s">
        <v>5943</v>
      </c>
      <c r="B3594" s="1566" t="s">
        <v>10960</v>
      </c>
      <c r="C3594" s="1565" t="s">
        <v>6</v>
      </c>
      <c r="D3594" s="1565">
        <v>87.77</v>
      </c>
      <c r="E3594" s="1565">
        <v>204.41</v>
      </c>
      <c r="F3594" s="1565" t="s">
        <v>6</v>
      </c>
      <c r="G3594" s="1565">
        <v>87.77</v>
      </c>
      <c r="H3594" s="1565">
        <v>204.41</v>
      </c>
      <c r="I3594" s="1565" t="s">
        <v>10890</v>
      </c>
      <c r="J3594" s="1566">
        <v>0</v>
      </c>
      <c r="K3594" s="1554"/>
    </row>
    <row r="3595" spans="1:11" s="793" customFormat="1" ht="28.5" customHeight="1" x14ac:dyDescent="0.25">
      <c r="A3595" s="1565" t="s">
        <v>5945</v>
      </c>
      <c r="B3595" s="1566" t="s">
        <v>10961</v>
      </c>
      <c r="C3595" s="1565" t="s">
        <v>6</v>
      </c>
      <c r="D3595" s="1565">
        <v>87.77</v>
      </c>
      <c r="E3595" s="1565">
        <v>257.87</v>
      </c>
      <c r="F3595" s="1565" t="s">
        <v>6</v>
      </c>
      <c r="G3595" s="1565">
        <v>87.77</v>
      </c>
      <c r="H3595" s="1565">
        <v>257.87</v>
      </c>
      <c r="I3595" s="1565" t="s">
        <v>10890</v>
      </c>
      <c r="J3595" s="1566">
        <v>0</v>
      </c>
      <c r="K3595" s="1554"/>
    </row>
    <row r="3596" spans="1:11" s="793" customFormat="1" ht="28.5" customHeight="1" x14ac:dyDescent="0.25">
      <c r="A3596" s="1565" t="s">
        <v>5947</v>
      </c>
      <c r="B3596" s="1566" t="s">
        <v>10962</v>
      </c>
      <c r="C3596" s="1565" t="s">
        <v>6</v>
      </c>
      <c r="D3596" s="1565">
        <v>87.77</v>
      </c>
      <c r="E3596" s="1565">
        <v>333.69</v>
      </c>
      <c r="F3596" s="1565" t="s">
        <v>6</v>
      </c>
      <c r="G3596" s="1565">
        <v>87.77</v>
      </c>
      <c r="H3596" s="1565">
        <v>333.69</v>
      </c>
      <c r="I3596" s="1565" t="s">
        <v>10890</v>
      </c>
      <c r="J3596" s="1566">
        <v>0</v>
      </c>
      <c r="K3596" s="1554"/>
    </row>
    <row r="3597" spans="1:11" s="793" customFormat="1" ht="28.5" customHeight="1" x14ac:dyDescent="0.25">
      <c r="A3597" s="1565" t="s">
        <v>5949</v>
      </c>
      <c r="B3597" s="1566" t="s">
        <v>10963</v>
      </c>
      <c r="C3597" s="1565" t="s">
        <v>6</v>
      </c>
      <c r="D3597" s="1565">
        <v>122.32</v>
      </c>
      <c r="E3597" s="1565">
        <v>584.99</v>
      </c>
      <c r="F3597" s="1565" t="s">
        <v>6</v>
      </c>
      <c r="G3597" s="1565">
        <v>122.32</v>
      </c>
      <c r="H3597" s="1565">
        <v>584.99</v>
      </c>
      <c r="I3597" s="1565" t="s">
        <v>10890</v>
      </c>
      <c r="J3597" s="1566">
        <v>0</v>
      </c>
      <c r="K3597" s="1554"/>
    </row>
    <row r="3598" spans="1:11" s="793" customFormat="1" ht="28.5" customHeight="1" x14ac:dyDescent="0.25">
      <c r="A3598" s="1565" t="s">
        <v>5951</v>
      </c>
      <c r="B3598" s="1566" t="s">
        <v>10964</v>
      </c>
      <c r="C3598" s="1565" t="s">
        <v>6</v>
      </c>
      <c r="D3598" s="1565">
        <v>723.19</v>
      </c>
      <c r="E3598" s="1565">
        <v>1486.21</v>
      </c>
      <c r="F3598" s="1565" t="s">
        <v>6</v>
      </c>
      <c r="G3598" s="1565">
        <v>723.19</v>
      </c>
      <c r="H3598" s="1565">
        <v>1486.21</v>
      </c>
      <c r="I3598" s="1565" t="s">
        <v>10890</v>
      </c>
      <c r="J3598" s="1566">
        <v>0</v>
      </c>
      <c r="K3598" s="1554"/>
    </row>
    <row r="3599" spans="1:11" s="793" customFormat="1" ht="28.5" customHeight="1" x14ac:dyDescent="0.25">
      <c r="A3599" s="1565" t="s">
        <v>5953</v>
      </c>
      <c r="B3599" s="1566" t="s">
        <v>10965</v>
      </c>
      <c r="C3599" s="1565" t="s">
        <v>6</v>
      </c>
      <c r="D3599" s="1565">
        <v>723.19</v>
      </c>
      <c r="E3599" s="1565">
        <v>1986.79</v>
      </c>
      <c r="F3599" s="1565" t="s">
        <v>6</v>
      </c>
      <c r="G3599" s="1565">
        <v>723.19</v>
      </c>
      <c r="H3599" s="1565">
        <v>1986.79</v>
      </c>
      <c r="I3599" s="1565" t="s">
        <v>10890</v>
      </c>
      <c r="J3599" s="1566">
        <v>0</v>
      </c>
      <c r="K3599" s="1554"/>
    </row>
    <row r="3600" spans="1:11" s="793" customFormat="1" ht="28.5" customHeight="1" x14ac:dyDescent="0.25">
      <c r="A3600" s="1565" t="s">
        <v>5955</v>
      </c>
      <c r="B3600" s="1566" t="s">
        <v>10966</v>
      </c>
      <c r="C3600" s="1565" t="s">
        <v>6</v>
      </c>
      <c r="D3600" s="1565">
        <v>128.07</v>
      </c>
      <c r="E3600" s="1565">
        <v>1858.23</v>
      </c>
      <c r="F3600" s="1565" t="s">
        <v>6</v>
      </c>
      <c r="G3600" s="1565">
        <v>128.07</v>
      </c>
      <c r="H3600" s="1565">
        <v>1858.23</v>
      </c>
      <c r="I3600" s="1565" t="s">
        <v>10890</v>
      </c>
      <c r="J3600" s="1566">
        <v>0</v>
      </c>
      <c r="K3600" s="1554"/>
    </row>
    <row r="3601" spans="1:11" s="793" customFormat="1" ht="28.5" customHeight="1" x14ac:dyDescent="0.25">
      <c r="A3601" s="1565" t="s">
        <v>10967</v>
      </c>
      <c r="B3601" s="1566" t="s">
        <v>10968</v>
      </c>
      <c r="C3601" s="1565" t="s">
        <v>6</v>
      </c>
      <c r="D3601" s="1565">
        <v>128.07</v>
      </c>
      <c r="E3601" s="1565">
        <v>3209.31</v>
      </c>
      <c r="F3601" s="1565" t="s">
        <v>6</v>
      </c>
      <c r="G3601" s="1565">
        <v>128.07</v>
      </c>
      <c r="H3601" s="1565">
        <v>3209.31</v>
      </c>
      <c r="I3601" s="1565" t="s">
        <v>10890</v>
      </c>
      <c r="J3601" s="1566">
        <v>0</v>
      </c>
      <c r="K3601" s="1554"/>
    </row>
    <row r="3602" spans="1:11" s="793" customFormat="1" ht="28.5" customHeight="1" x14ac:dyDescent="0.25">
      <c r="A3602" s="1565" t="s">
        <v>10969</v>
      </c>
      <c r="B3602" s="1566" t="s">
        <v>10970</v>
      </c>
      <c r="C3602" s="1565" t="s">
        <v>6</v>
      </c>
      <c r="D3602" s="1565">
        <v>182.86</v>
      </c>
      <c r="E3602" s="1565">
        <v>6627.22</v>
      </c>
      <c r="F3602" s="1565" t="s">
        <v>6</v>
      </c>
      <c r="G3602" s="1565">
        <v>182.86</v>
      </c>
      <c r="H3602" s="1565">
        <v>6627.22</v>
      </c>
      <c r="I3602" s="1565" t="s">
        <v>10890</v>
      </c>
      <c r="J3602" s="1566">
        <v>0</v>
      </c>
      <c r="K3602" s="1554"/>
    </row>
    <row r="3603" spans="1:11" s="793" customFormat="1" ht="28.5" customHeight="1" x14ac:dyDescent="0.25">
      <c r="A3603" s="1565" t="s">
        <v>10971</v>
      </c>
      <c r="B3603" s="1566" t="s">
        <v>10972</v>
      </c>
      <c r="C3603" s="1565" t="s">
        <v>6</v>
      </c>
      <c r="D3603" s="1565">
        <v>182.86</v>
      </c>
      <c r="E3603" s="1565">
        <v>6257.86</v>
      </c>
      <c r="F3603" s="1565" t="s">
        <v>6</v>
      </c>
      <c r="G3603" s="1565">
        <v>182.86</v>
      </c>
      <c r="H3603" s="1565">
        <v>6257.86</v>
      </c>
      <c r="I3603" s="1565" t="s">
        <v>10890</v>
      </c>
      <c r="J3603" s="1566">
        <v>0</v>
      </c>
      <c r="K3603" s="1554"/>
    </row>
    <row r="3604" spans="1:11" s="793" customFormat="1" ht="28.5" customHeight="1" x14ac:dyDescent="0.25">
      <c r="A3604" s="1565" t="s">
        <v>10973</v>
      </c>
      <c r="B3604" s="1566" t="s">
        <v>10974</v>
      </c>
      <c r="C3604" s="1565" t="s">
        <v>6</v>
      </c>
      <c r="D3604" s="1565">
        <v>182.86</v>
      </c>
      <c r="E3604" s="1565">
        <v>7472.86</v>
      </c>
      <c r="F3604" s="1565" t="s">
        <v>6</v>
      </c>
      <c r="G3604" s="1565">
        <v>182.86</v>
      </c>
      <c r="H3604" s="1565">
        <v>7472.86</v>
      </c>
      <c r="I3604" s="1565" t="s">
        <v>10890</v>
      </c>
      <c r="J3604" s="1566">
        <v>0</v>
      </c>
      <c r="K3604" s="1554"/>
    </row>
    <row r="3605" spans="1:11" s="793" customFormat="1" ht="28.5" customHeight="1" x14ac:dyDescent="0.25">
      <c r="A3605" s="1565" t="s">
        <v>10975</v>
      </c>
      <c r="B3605" s="1566" t="s">
        <v>10976</v>
      </c>
      <c r="C3605" s="1565" t="s">
        <v>6</v>
      </c>
      <c r="D3605" s="1565">
        <v>182.86</v>
      </c>
      <c r="E3605" s="1565">
        <v>8687.86</v>
      </c>
      <c r="F3605" s="1565" t="s">
        <v>6</v>
      </c>
      <c r="G3605" s="1565">
        <v>182.86</v>
      </c>
      <c r="H3605" s="1565">
        <v>8687.86</v>
      </c>
      <c r="I3605" s="1565" t="s">
        <v>10890</v>
      </c>
      <c r="J3605" s="1566">
        <v>0</v>
      </c>
      <c r="K3605" s="1554"/>
    </row>
    <row r="3606" spans="1:11" s="793" customFormat="1" ht="28.5" customHeight="1" x14ac:dyDescent="0.25">
      <c r="A3606" s="1565" t="s">
        <v>10977</v>
      </c>
      <c r="B3606" s="1566" t="s">
        <v>10978</v>
      </c>
      <c r="C3606" s="1565" t="s">
        <v>6</v>
      </c>
      <c r="D3606" s="1565">
        <v>182.86</v>
      </c>
      <c r="E3606" s="1565">
        <v>9902.86</v>
      </c>
      <c r="F3606" s="1565" t="s">
        <v>6</v>
      </c>
      <c r="G3606" s="1565">
        <v>182.86</v>
      </c>
      <c r="H3606" s="1565">
        <v>9902.86</v>
      </c>
      <c r="I3606" s="1565" t="s">
        <v>10890</v>
      </c>
      <c r="J3606" s="1566">
        <v>0</v>
      </c>
      <c r="K3606" s="1554"/>
    </row>
    <row r="3607" spans="1:11" s="793" customFormat="1" ht="28.5" customHeight="1" x14ac:dyDescent="0.25">
      <c r="A3607" s="1565" t="s">
        <v>10979</v>
      </c>
      <c r="B3607" s="1566" t="s">
        <v>10980</v>
      </c>
      <c r="C3607" s="1565" t="s">
        <v>6</v>
      </c>
      <c r="D3607" s="1565">
        <v>292.58</v>
      </c>
      <c r="E3607" s="1565">
        <v>482.11</v>
      </c>
      <c r="F3607" s="1565" t="s">
        <v>6</v>
      </c>
      <c r="G3607" s="1565">
        <v>292.58</v>
      </c>
      <c r="H3607" s="1565">
        <v>482.11</v>
      </c>
      <c r="I3607" s="1565" t="s">
        <v>10890</v>
      </c>
      <c r="J3607" s="1566">
        <v>0</v>
      </c>
      <c r="K3607" s="1554"/>
    </row>
    <row r="3608" spans="1:11" s="793" customFormat="1" ht="28.5" customHeight="1" x14ac:dyDescent="0.25">
      <c r="A3608" s="1565" t="s">
        <v>10981</v>
      </c>
      <c r="B3608" s="1566" t="s">
        <v>10982</v>
      </c>
      <c r="C3608" s="1565" t="s">
        <v>6</v>
      </c>
      <c r="D3608" s="1565">
        <v>292.58</v>
      </c>
      <c r="E3608" s="1565">
        <v>627.91</v>
      </c>
      <c r="F3608" s="1565" t="s">
        <v>6</v>
      </c>
      <c r="G3608" s="1565">
        <v>292.58</v>
      </c>
      <c r="H3608" s="1565">
        <v>627.91</v>
      </c>
      <c r="I3608" s="1565" t="s">
        <v>10890</v>
      </c>
      <c r="J3608" s="1566">
        <v>0</v>
      </c>
      <c r="K3608" s="1554"/>
    </row>
    <row r="3609" spans="1:11" s="793" customFormat="1" ht="28.5" customHeight="1" x14ac:dyDescent="0.25">
      <c r="A3609" s="1565" t="s">
        <v>10983</v>
      </c>
      <c r="B3609" s="1566" t="s">
        <v>10984</v>
      </c>
      <c r="C3609" s="1565" t="s">
        <v>6</v>
      </c>
      <c r="D3609" s="1565">
        <v>292.58</v>
      </c>
      <c r="E3609" s="1565">
        <v>754.28</v>
      </c>
      <c r="F3609" s="1565" t="s">
        <v>6</v>
      </c>
      <c r="G3609" s="1565">
        <v>292.58</v>
      </c>
      <c r="H3609" s="1565">
        <v>754.28</v>
      </c>
      <c r="I3609" s="1565" t="s">
        <v>10890</v>
      </c>
      <c r="J3609" s="1566">
        <v>0</v>
      </c>
      <c r="K3609" s="1554"/>
    </row>
    <row r="3610" spans="1:11" s="793" customFormat="1" ht="28.5" customHeight="1" x14ac:dyDescent="0.25">
      <c r="A3610" s="1565" t="s">
        <v>10985</v>
      </c>
      <c r="B3610" s="1566" t="s">
        <v>10986</v>
      </c>
      <c r="C3610" s="1565" t="s">
        <v>6</v>
      </c>
      <c r="D3610" s="1565">
        <v>365.72</v>
      </c>
      <c r="E3610" s="1565">
        <v>1187.06</v>
      </c>
      <c r="F3610" s="1565" t="s">
        <v>6</v>
      </c>
      <c r="G3610" s="1565">
        <v>365.72</v>
      </c>
      <c r="H3610" s="1565">
        <v>1187.06</v>
      </c>
      <c r="I3610" s="1565" t="s">
        <v>10890</v>
      </c>
      <c r="J3610" s="1566">
        <v>0</v>
      </c>
      <c r="K3610" s="1554"/>
    </row>
    <row r="3611" spans="1:11" s="793" customFormat="1" ht="28.5" customHeight="1" x14ac:dyDescent="0.25">
      <c r="A3611" s="1565" t="s">
        <v>10987</v>
      </c>
      <c r="B3611" s="1566" t="s">
        <v>10988</v>
      </c>
      <c r="C3611" s="1565" t="s">
        <v>6</v>
      </c>
      <c r="D3611" s="1565">
        <v>365.72</v>
      </c>
      <c r="E3611" s="1565">
        <v>1833.44</v>
      </c>
      <c r="F3611" s="1565" t="s">
        <v>6</v>
      </c>
      <c r="G3611" s="1565">
        <v>365.72</v>
      </c>
      <c r="H3611" s="1565">
        <v>1833.44</v>
      </c>
      <c r="I3611" s="1565" t="s">
        <v>10890</v>
      </c>
      <c r="J3611" s="1566">
        <v>0</v>
      </c>
      <c r="K3611" s="1554"/>
    </row>
    <row r="3612" spans="1:11" s="793" customFormat="1" ht="28.5" customHeight="1" x14ac:dyDescent="0.25">
      <c r="A3612" s="1565" t="s">
        <v>10989</v>
      </c>
      <c r="B3612" s="1566" t="s">
        <v>10990</v>
      </c>
      <c r="C3612" s="1565" t="s">
        <v>6</v>
      </c>
      <c r="D3612" s="1565">
        <v>365.72</v>
      </c>
      <c r="E3612" s="1565">
        <v>2766.56</v>
      </c>
      <c r="F3612" s="1565" t="s">
        <v>6</v>
      </c>
      <c r="G3612" s="1565">
        <v>365.72</v>
      </c>
      <c r="H3612" s="1565">
        <v>2766.56</v>
      </c>
      <c r="I3612" s="1565" t="s">
        <v>10890</v>
      </c>
      <c r="J3612" s="1566">
        <v>0</v>
      </c>
      <c r="K3612" s="1554"/>
    </row>
    <row r="3613" spans="1:11" s="793" customFormat="1" ht="28.5" customHeight="1" x14ac:dyDescent="0.25">
      <c r="A3613" s="1565" t="s">
        <v>10991</v>
      </c>
      <c r="B3613" s="1566" t="s">
        <v>10992</v>
      </c>
      <c r="C3613" s="1565" t="s">
        <v>6</v>
      </c>
      <c r="D3613" s="1565">
        <v>438.86</v>
      </c>
      <c r="E3613" s="1565">
        <v>3743.66</v>
      </c>
      <c r="F3613" s="1565" t="s">
        <v>6</v>
      </c>
      <c r="G3613" s="1565">
        <v>438.86</v>
      </c>
      <c r="H3613" s="1565">
        <v>3743.66</v>
      </c>
      <c r="I3613" s="1565" t="s">
        <v>10890</v>
      </c>
      <c r="J3613" s="1566">
        <v>0</v>
      </c>
      <c r="K3613" s="1554"/>
    </row>
    <row r="3614" spans="1:11" s="793" customFormat="1" ht="28.5" customHeight="1" x14ac:dyDescent="0.25">
      <c r="A3614" s="1565" t="s">
        <v>10993</v>
      </c>
      <c r="B3614" s="1566" t="s">
        <v>10994</v>
      </c>
      <c r="C3614" s="1565" t="s">
        <v>6</v>
      </c>
      <c r="D3614" s="1565">
        <v>438.86</v>
      </c>
      <c r="E3614" s="1565">
        <v>6246.56</v>
      </c>
      <c r="F3614" s="1565" t="s">
        <v>6</v>
      </c>
      <c r="G3614" s="1565">
        <v>438.86</v>
      </c>
      <c r="H3614" s="1565">
        <v>6246.56</v>
      </c>
      <c r="I3614" s="1565" t="s">
        <v>10890</v>
      </c>
      <c r="J3614" s="1566">
        <v>0</v>
      </c>
      <c r="K3614" s="1554"/>
    </row>
    <row r="3615" spans="1:11" s="793" customFormat="1" ht="28.5" customHeight="1" x14ac:dyDescent="0.25">
      <c r="A3615" s="1565" t="s">
        <v>10995</v>
      </c>
      <c r="B3615" s="1566" t="s">
        <v>10996</v>
      </c>
      <c r="C3615" s="1565" t="s">
        <v>6</v>
      </c>
      <c r="D3615" s="1565">
        <v>585.15</v>
      </c>
      <c r="E3615" s="1565">
        <v>10888.35</v>
      </c>
      <c r="F3615" s="1565" t="s">
        <v>6</v>
      </c>
      <c r="G3615" s="1565">
        <v>585.15</v>
      </c>
      <c r="H3615" s="1565">
        <v>10888.35</v>
      </c>
      <c r="I3615" s="1565" t="s">
        <v>10890</v>
      </c>
      <c r="J3615" s="1566">
        <v>0</v>
      </c>
      <c r="K3615" s="1554"/>
    </row>
    <row r="3616" spans="1:11" s="793" customFormat="1" ht="28.5" customHeight="1" x14ac:dyDescent="0.25">
      <c r="A3616" s="1565" t="s">
        <v>10997</v>
      </c>
      <c r="B3616" s="1566" t="s">
        <v>10998</v>
      </c>
      <c r="C3616" s="1565" t="s">
        <v>6</v>
      </c>
      <c r="D3616" s="1565">
        <v>585.15</v>
      </c>
      <c r="E3616" s="1565">
        <v>11068.17</v>
      </c>
      <c r="F3616" s="1565" t="s">
        <v>6</v>
      </c>
      <c r="G3616" s="1565">
        <v>585.15</v>
      </c>
      <c r="H3616" s="1565">
        <v>11068.17</v>
      </c>
      <c r="I3616" s="1565" t="s">
        <v>10890</v>
      </c>
      <c r="J3616" s="1566">
        <v>0</v>
      </c>
      <c r="K3616" s="1554"/>
    </row>
    <row r="3617" spans="1:11" s="793" customFormat="1" ht="28.5" customHeight="1" x14ac:dyDescent="0.25">
      <c r="A3617" s="1565" t="s">
        <v>10999</v>
      </c>
      <c r="B3617" s="1566" t="s">
        <v>11000</v>
      </c>
      <c r="C3617" s="1565" t="s">
        <v>6</v>
      </c>
      <c r="D3617" s="1565">
        <v>585.15</v>
      </c>
      <c r="E3617" s="1565">
        <v>18406.77</v>
      </c>
      <c r="F3617" s="1565" t="s">
        <v>6</v>
      </c>
      <c r="G3617" s="1565">
        <v>585.15</v>
      </c>
      <c r="H3617" s="1565">
        <v>18406.77</v>
      </c>
      <c r="I3617" s="1565" t="s">
        <v>10890</v>
      </c>
      <c r="J3617" s="1566">
        <v>0</v>
      </c>
      <c r="K3617" s="1554"/>
    </row>
    <row r="3618" spans="1:11" s="793" customFormat="1" ht="28.5" customHeight="1" x14ac:dyDescent="0.25">
      <c r="A3618" s="1565" t="s">
        <v>11001</v>
      </c>
      <c r="B3618" s="1566" t="s">
        <v>11002</v>
      </c>
      <c r="C3618" s="1565" t="s">
        <v>6</v>
      </c>
      <c r="D3618" s="1565">
        <v>585.15</v>
      </c>
      <c r="E3618" s="1565">
        <v>33345.199999999997</v>
      </c>
      <c r="F3618" s="1565" t="s">
        <v>6</v>
      </c>
      <c r="G3618" s="1565">
        <v>585.15</v>
      </c>
      <c r="H3618" s="1565">
        <v>33345.199999999997</v>
      </c>
      <c r="I3618" s="1565" t="s">
        <v>10890</v>
      </c>
      <c r="J3618" s="1566">
        <v>0</v>
      </c>
      <c r="K3618" s="1554"/>
    </row>
    <row r="3619" spans="1:11" s="793" customFormat="1" ht="28.5" customHeight="1" x14ac:dyDescent="0.25">
      <c r="A3619" s="1565" t="s">
        <v>11003</v>
      </c>
      <c r="B3619" s="1566" t="s">
        <v>11004</v>
      </c>
      <c r="C3619" s="1565" t="s">
        <v>6</v>
      </c>
      <c r="D3619" s="1565">
        <v>585.15</v>
      </c>
      <c r="E3619" s="1565">
        <v>53000.25</v>
      </c>
      <c r="F3619" s="1565" t="s">
        <v>6</v>
      </c>
      <c r="G3619" s="1565">
        <v>585.15</v>
      </c>
      <c r="H3619" s="1565">
        <v>53000.25</v>
      </c>
      <c r="I3619" s="1565" t="s">
        <v>10890</v>
      </c>
      <c r="J3619" s="1566">
        <v>0</v>
      </c>
      <c r="K3619" s="1554"/>
    </row>
    <row r="3620" spans="1:11" s="793" customFormat="1" ht="28.5" customHeight="1" x14ac:dyDescent="0.25">
      <c r="A3620" s="1565" t="s">
        <v>11005</v>
      </c>
      <c r="B3620" s="1566" t="s">
        <v>11006</v>
      </c>
      <c r="C3620" s="1565" t="s">
        <v>6</v>
      </c>
      <c r="D3620" s="1565">
        <v>195.15</v>
      </c>
      <c r="E3620" s="1565">
        <v>326.37</v>
      </c>
      <c r="F3620" s="1565" t="s">
        <v>6</v>
      </c>
      <c r="G3620" s="1565">
        <v>195.15</v>
      </c>
      <c r="H3620" s="1565">
        <v>326.37</v>
      </c>
      <c r="I3620" s="1565" t="s">
        <v>10890</v>
      </c>
      <c r="J3620" s="1566">
        <v>0</v>
      </c>
      <c r="K3620" s="1554"/>
    </row>
    <row r="3621" spans="1:11" s="793" customFormat="1" ht="28.5" customHeight="1" x14ac:dyDescent="0.25">
      <c r="A3621" s="1565" t="s">
        <v>11007</v>
      </c>
      <c r="B3621" s="1566" t="s">
        <v>11008</v>
      </c>
      <c r="C3621" s="1565" t="s">
        <v>6</v>
      </c>
      <c r="D3621" s="1565">
        <v>195.15</v>
      </c>
      <c r="E3621" s="1565">
        <v>404.13</v>
      </c>
      <c r="F3621" s="1565" t="s">
        <v>6</v>
      </c>
      <c r="G3621" s="1565">
        <v>195.15</v>
      </c>
      <c r="H3621" s="1565">
        <v>404.13</v>
      </c>
      <c r="I3621" s="1565" t="s">
        <v>10890</v>
      </c>
      <c r="J3621" s="1566">
        <v>0</v>
      </c>
      <c r="K3621" s="1554"/>
    </row>
    <row r="3622" spans="1:11" s="793" customFormat="1" ht="28.5" customHeight="1" x14ac:dyDescent="0.25">
      <c r="A3622" s="1565" t="s">
        <v>11009</v>
      </c>
      <c r="B3622" s="1566" t="s">
        <v>11010</v>
      </c>
      <c r="C3622" s="1565" t="s">
        <v>6</v>
      </c>
      <c r="D3622" s="1565">
        <v>195.15</v>
      </c>
      <c r="E3622" s="1565">
        <v>486.75</v>
      </c>
      <c r="F3622" s="1565" t="s">
        <v>6</v>
      </c>
      <c r="G3622" s="1565">
        <v>195.15</v>
      </c>
      <c r="H3622" s="1565">
        <v>486.75</v>
      </c>
      <c r="I3622" s="1565" t="s">
        <v>10890</v>
      </c>
      <c r="J3622" s="1566">
        <v>0</v>
      </c>
      <c r="K3622" s="1554"/>
    </row>
    <row r="3623" spans="1:11" s="793" customFormat="1" ht="28.5" customHeight="1" x14ac:dyDescent="0.25">
      <c r="A3623" s="1565" t="s">
        <v>11011</v>
      </c>
      <c r="B3623" s="1566" t="s">
        <v>11012</v>
      </c>
      <c r="C3623" s="1565" t="s">
        <v>6</v>
      </c>
      <c r="D3623" s="1565">
        <v>250.71</v>
      </c>
      <c r="E3623" s="1565">
        <v>802.81</v>
      </c>
      <c r="F3623" s="1565" t="s">
        <v>6</v>
      </c>
      <c r="G3623" s="1565">
        <v>250.71</v>
      </c>
      <c r="H3623" s="1565">
        <v>802.81</v>
      </c>
      <c r="I3623" s="1565" t="s">
        <v>10890</v>
      </c>
      <c r="J3623" s="1566">
        <v>0</v>
      </c>
      <c r="K3623" s="1554"/>
    </row>
    <row r="3624" spans="1:11" s="793" customFormat="1" ht="28.5" customHeight="1" x14ac:dyDescent="0.25">
      <c r="A3624" s="1565" t="s">
        <v>11013</v>
      </c>
      <c r="B3624" s="1566" t="s">
        <v>11014</v>
      </c>
      <c r="C3624" s="1565" t="s">
        <v>6</v>
      </c>
      <c r="D3624" s="1565">
        <v>250.71</v>
      </c>
      <c r="E3624" s="1565">
        <v>1193.55</v>
      </c>
      <c r="F3624" s="1565" t="s">
        <v>6</v>
      </c>
      <c r="G3624" s="1565">
        <v>250.71</v>
      </c>
      <c r="H3624" s="1565">
        <v>1193.55</v>
      </c>
      <c r="I3624" s="1565" t="s">
        <v>10890</v>
      </c>
      <c r="J3624" s="1566">
        <v>0</v>
      </c>
      <c r="K3624" s="1554"/>
    </row>
    <row r="3625" spans="1:11" s="793" customFormat="1" ht="28.5" customHeight="1" x14ac:dyDescent="0.25">
      <c r="A3625" s="1565" t="s">
        <v>11015</v>
      </c>
      <c r="B3625" s="1566" t="s">
        <v>11016</v>
      </c>
      <c r="C3625" s="1565" t="s">
        <v>6</v>
      </c>
      <c r="D3625" s="1565">
        <v>250.71</v>
      </c>
      <c r="E3625" s="1565">
        <v>1796.19</v>
      </c>
      <c r="F3625" s="1565" t="s">
        <v>6</v>
      </c>
      <c r="G3625" s="1565">
        <v>250.71</v>
      </c>
      <c r="H3625" s="1565">
        <v>1796.19</v>
      </c>
      <c r="I3625" s="1565" t="s">
        <v>10890</v>
      </c>
      <c r="J3625" s="1566">
        <v>0</v>
      </c>
      <c r="K3625" s="1554"/>
    </row>
    <row r="3626" spans="1:11" s="793" customFormat="1" ht="28.5" customHeight="1" x14ac:dyDescent="0.25">
      <c r="A3626" s="1565" t="s">
        <v>11017</v>
      </c>
      <c r="B3626" s="1566" t="s">
        <v>11018</v>
      </c>
      <c r="C3626" s="1565" t="s">
        <v>6</v>
      </c>
      <c r="D3626" s="1565">
        <v>274.35000000000002</v>
      </c>
      <c r="E3626" s="1565">
        <v>2650.89</v>
      </c>
      <c r="F3626" s="1565" t="s">
        <v>6</v>
      </c>
      <c r="G3626" s="1565">
        <v>274.35000000000002</v>
      </c>
      <c r="H3626" s="1565">
        <v>2650.9</v>
      </c>
      <c r="I3626" s="1565" t="s">
        <v>10890</v>
      </c>
      <c r="J3626" s="1566">
        <v>0</v>
      </c>
      <c r="K3626" s="1554"/>
    </row>
    <row r="3627" spans="1:11" s="793" customFormat="1" ht="28.5" customHeight="1" x14ac:dyDescent="0.25">
      <c r="A3627" s="1565" t="s">
        <v>11019</v>
      </c>
      <c r="B3627" s="1566" t="s">
        <v>11020</v>
      </c>
      <c r="C3627" s="1565" t="s">
        <v>6</v>
      </c>
      <c r="D3627" s="1565">
        <v>274.35000000000002</v>
      </c>
      <c r="E3627" s="1565">
        <v>4001.97</v>
      </c>
      <c r="F3627" s="1565" t="s">
        <v>6</v>
      </c>
      <c r="G3627" s="1565">
        <v>274.35000000000002</v>
      </c>
      <c r="H3627" s="1565">
        <v>4001.97</v>
      </c>
      <c r="I3627" s="1565" t="s">
        <v>10890</v>
      </c>
      <c r="J3627" s="1566">
        <v>0</v>
      </c>
      <c r="K3627" s="1554"/>
    </row>
    <row r="3628" spans="1:11" s="793" customFormat="1" ht="28.5" customHeight="1" x14ac:dyDescent="0.25">
      <c r="A3628" s="1565" t="s">
        <v>11021</v>
      </c>
      <c r="B3628" s="1566" t="s">
        <v>11022</v>
      </c>
      <c r="C3628" s="1565" t="s">
        <v>6</v>
      </c>
      <c r="D3628" s="1565">
        <v>365.72</v>
      </c>
      <c r="E3628" s="1565">
        <v>7412.72</v>
      </c>
      <c r="F3628" s="1565" t="s">
        <v>6</v>
      </c>
      <c r="G3628" s="1565">
        <v>365.72</v>
      </c>
      <c r="H3628" s="1565">
        <v>7412.72</v>
      </c>
      <c r="I3628" s="1565" t="s">
        <v>10890</v>
      </c>
      <c r="J3628" s="1566">
        <v>0</v>
      </c>
      <c r="K3628" s="1554"/>
    </row>
    <row r="3629" spans="1:11" s="793" customFormat="1" ht="28.5" customHeight="1" x14ac:dyDescent="0.25">
      <c r="A3629" s="1565" t="s">
        <v>11023</v>
      </c>
      <c r="B3629" s="1566" t="s">
        <v>11024</v>
      </c>
      <c r="C3629" s="1565" t="s">
        <v>6</v>
      </c>
      <c r="D3629" s="1565">
        <v>365.72</v>
      </c>
      <c r="E3629" s="1565">
        <v>10326.290000000001</v>
      </c>
      <c r="F3629" s="1565" t="s">
        <v>6</v>
      </c>
      <c r="G3629" s="1565">
        <v>365.72</v>
      </c>
      <c r="H3629" s="1565">
        <v>10326.290000000001</v>
      </c>
      <c r="I3629" s="1565" t="s">
        <v>10890</v>
      </c>
      <c r="J3629" s="1566">
        <v>0</v>
      </c>
      <c r="K3629" s="1554"/>
    </row>
    <row r="3630" spans="1:11" s="793" customFormat="1" ht="28.5" customHeight="1" x14ac:dyDescent="0.25">
      <c r="A3630" s="1565" t="s">
        <v>11025</v>
      </c>
      <c r="B3630" s="1566" t="s">
        <v>11026</v>
      </c>
      <c r="C3630" s="1565" t="s">
        <v>6</v>
      </c>
      <c r="D3630" s="1565">
        <v>365.72</v>
      </c>
      <c r="E3630" s="1565">
        <v>16091.46</v>
      </c>
      <c r="F3630" s="1565" t="s">
        <v>6</v>
      </c>
      <c r="G3630" s="1565">
        <v>365.72</v>
      </c>
      <c r="H3630" s="1565">
        <v>16091.46</v>
      </c>
      <c r="I3630" s="1565" t="s">
        <v>10890</v>
      </c>
      <c r="J3630" s="1566">
        <v>0</v>
      </c>
      <c r="K3630" s="1554"/>
    </row>
    <row r="3631" spans="1:11" s="793" customFormat="1" ht="28.5" customHeight="1" x14ac:dyDescent="0.25">
      <c r="A3631" s="1565" t="s">
        <v>11027</v>
      </c>
      <c r="B3631" s="1566" t="s">
        <v>11028</v>
      </c>
      <c r="C3631" s="1565" t="s">
        <v>6</v>
      </c>
      <c r="D3631" s="1565">
        <v>365.72</v>
      </c>
      <c r="E3631" s="1565">
        <v>23430.06</v>
      </c>
      <c r="F3631" s="1565" t="s">
        <v>6</v>
      </c>
      <c r="G3631" s="1565">
        <v>365.72</v>
      </c>
      <c r="H3631" s="1565">
        <v>23430.06</v>
      </c>
      <c r="I3631" s="1565" t="s">
        <v>10890</v>
      </c>
      <c r="J3631" s="1566">
        <v>0</v>
      </c>
      <c r="K3631" s="1554"/>
    </row>
    <row r="3632" spans="1:11" s="793" customFormat="1" ht="28.5" customHeight="1" x14ac:dyDescent="0.25">
      <c r="A3632" s="1565" t="s">
        <v>11029</v>
      </c>
      <c r="B3632" s="1566" t="s">
        <v>11030</v>
      </c>
      <c r="C3632" s="1565" t="s">
        <v>6</v>
      </c>
      <c r="D3632" s="1565">
        <v>365.72</v>
      </c>
      <c r="E3632" s="1565">
        <v>43870.01</v>
      </c>
      <c r="F3632" s="1565" t="s">
        <v>6</v>
      </c>
      <c r="G3632" s="1565">
        <v>365.72</v>
      </c>
      <c r="H3632" s="1565">
        <v>43870.01</v>
      </c>
      <c r="I3632" s="1565" t="s">
        <v>10890</v>
      </c>
      <c r="J3632" s="1566">
        <v>0</v>
      </c>
      <c r="K3632" s="1554"/>
    </row>
    <row r="3633" spans="1:11" s="793" customFormat="1" ht="28.5" customHeight="1" x14ac:dyDescent="0.25">
      <c r="A3633" s="1565" t="s">
        <v>11031</v>
      </c>
      <c r="B3633" s="1566" t="s">
        <v>11032</v>
      </c>
      <c r="C3633" s="1565" t="s">
        <v>6</v>
      </c>
      <c r="D3633" s="1565">
        <v>102.4</v>
      </c>
      <c r="E3633" s="1565">
        <v>189.88</v>
      </c>
      <c r="F3633" s="1565" t="s">
        <v>6</v>
      </c>
      <c r="G3633" s="1565">
        <v>102.4</v>
      </c>
      <c r="H3633" s="1565">
        <v>189.88</v>
      </c>
      <c r="I3633" s="1565" t="s">
        <v>10890</v>
      </c>
      <c r="J3633" s="1566">
        <v>0</v>
      </c>
      <c r="K3633" s="1554"/>
    </row>
    <row r="3634" spans="1:11" s="793" customFormat="1" ht="28.5" customHeight="1" x14ac:dyDescent="0.25">
      <c r="A3634" s="1565" t="s">
        <v>11033</v>
      </c>
      <c r="B3634" s="1566" t="s">
        <v>11034</v>
      </c>
      <c r="C3634" s="1565" t="s">
        <v>6</v>
      </c>
      <c r="D3634" s="1565">
        <v>102.4</v>
      </c>
      <c r="E3634" s="1565">
        <v>238.48</v>
      </c>
      <c r="F3634" s="1565" t="s">
        <v>6</v>
      </c>
      <c r="G3634" s="1565">
        <v>102.4</v>
      </c>
      <c r="H3634" s="1565">
        <v>238.48</v>
      </c>
      <c r="I3634" s="1565" t="s">
        <v>10890</v>
      </c>
      <c r="J3634" s="1566">
        <v>0</v>
      </c>
      <c r="K3634" s="1554"/>
    </row>
    <row r="3635" spans="1:11" s="793" customFormat="1" ht="28.5" customHeight="1" x14ac:dyDescent="0.25">
      <c r="A3635" s="1565" t="s">
        <v>11035</v>
      </c>
      <c r="B3635" s="1566" t="s">
        <v>11036</v>
      </c>
      <c r="C3635" s="1565" t="s">
        <v>6</v>
      </c>
      <c r="D3635" s="1565">
        <v>102.4</v>
      </c>
      <c r="E3635" s="1565">
        <v>321.10000000000002</v>
      </c>
      <c r="F3635" s="1565" t="s">
        <v>6</v>
      </c>
      <c r="G3635" s="1565">
        <v>102.4</v>
      </c>
      <c r="H3635" s="1565">
        <v>321.10000000000002</v>
      </c>
      <c r="I3635" s="1565" t="s">
        <v>10890</v>
      </c>
      <c r="J3635" s="1566">
        <v>0</v>
      </c>
      <c r="K3635" s="1554"/>
    </row>
    <row r="3636" spans="1:11" s="793" customFormat="1" ht="28.5" customHeight="1" x14ac:dyDescent="0.25">
      <c r="A3636" s="1565" t="s">
        <v>11037</v>
      </c>
      <c r="B3636" s="1566" t="s">
        <v>11038</v>
      </c>
      <c r="C3636" s="1565" t="s">
        <v>6</v>
      </c>
      <c r="D3636" s="1565">
        <v>122.32</v>
      </c>
      <c r="E3636" s="1565">
        <v>409.06</v>
      </c>
      <c r="F3636" s="1565" t="s">
        <v>6</v>
      </c>
      <c r="G3636" s="1565">
        <v>122.32</v>
      </c>
      <c r="H3636" s="1565">
        <v>409.06</v>
      </c>
      <c r="I3636" s="1565" t="s">
        <v>10890</v>
      </c>
      <c r="J3636" s="1566">
        <v>0</v>
      </c>
      <c r="K3636" s="1554"/>
    </row>
    <row r="3637" spans="1:11" s="793" customFormat="1" ht="28.5" customHeight="1" x14ac:dyDescent="0.25">
      <c r="A3637" s="1565" t="s">
        <v>11039</v>
      </c>
      <c r="B3637" s="1566" t="s">
        <v>11040</v>
      </c>
      <c r="C3637" s="1565" t="s">
        <v>6</v>
      </c>
      <c r="D3637" s="1565">
        <v>122.32</v>
      </c>
      <c r="E3637" s="1565">
        <v>622.9</v>
      </c>
      <c r="F3637" s="1565" t="s">
        <v>6</v>
      </c>
      <c r="G3637" s="1565">
        <v>122.32</v>
      </c>
      <c r="H3637" s="1565">
        <v>622.9</v>
      </c>
      <c r="I3637" s="1565" t="s">
        <v>10890</v>
      </c>
      <c r="J3637" s="1566">
        <v>0</v>
      </c>
      <c r="K3637" s="1554"/>
    </row>
    <row r="3638" spans="1:11" s="793" customFormat="1" ht="28.5" customHeight="1" x14ac:dyDescent="0.25">
      <c r="A3638" s="1565" t="s">
        <v>11041</v>
      </c>
      <c r="B3638" s="1566" t="s">
        <v>11042</v>
      </c>
      <c r="C3638" s="1565" t="s">
        <v>6</v>
      </c>
      <c r="D3638" s="1565">
        <v>122.32</v>
      </c>
      <c r="E3638" s="1565">
        <v>962.7</v>
      </c>
      <c r="F3638" s="1565" t="s">
        <v>6</v>
      </c>
      <c r="G3638" s="1565">
        <v>122.32</v>
      </c>
      <c r="H3638" s="1565">
        <v>962.7</v>
      </c>
      <c r="I3638" s="1565" t="s">
        <v>10890</v>
      </c>
      <c r="J3638" s="1566">
        <v>0</v>
      </c>
      <c r="K3638" s="1554"/>
    </row>
    <row r="3639" spans="1:11" s="793" customFormat="1" ht="28.5" customHeight="1" x14ac:dyDescent="0.25">
      <c r="A3639" s="1565" t="s">
        <v>11043</v>
      </c>
      <c r="B3639" s="1566" t="s">
        <v>11044</v>
      </c>
      <c r="C3639" s="1565" t="s">
        <v>6</v>
      </c>
      <c r="D3639" s="1565">
        <v>128.07</v>
      </c>
      <c r="E3639" s="1565">
        <v>1488.87</v>
      </c>
      <c r="F3639" s="1565" t="s">
        <v>6</v>
      </c>
      <c r="G3639" s="1565">
        <v>128.07</v>
      </c>
      <c r="H3639" s="1565">
        <v>1488.87</v>
      </c>
      <c r="I3639" s="1565" t="s">
        <v>10890</v>
      </c>
      <c r="J3639" s="1566">
        <v>0</v>
      </c>
      <c r="K3639" s="1554"/>
    </row>
    <row r="3640" spans="1:11" s="793" customFormat="1" ht="28.5" customHeight="1" x14ac:dyDescent="0.25">
      <c r="A3640" s="1565" t="s">
        <v>11045</v>
      </c>
      <c r="B3640" s="1566" t="s">
        <v>11046</v>
      </c>
      <c r="C3640" s="1565" t="s">
        <v>6</v>
      </c>
      <c r="D3640" s="1565">
        <v>128.07</v>
      </c>
      <c r="E3640" s="1565">
        <v>1965.15</v>
      </c>
      <c r="F3640" s="1565" t="s">
        <v>6</v>
      </c>
      <c r="G3640" s="1565">
        <v>128.07</v>
      </c>
      <c r="H3640" s="1565">
        <v>1965.15</v>
      </c>
      <c r="I3640" s="1565" t="s">
        <v>10890</v>
      </c>
      <c r="J3640" s="1566">
        <v>0</v>
      </c>
      <c r="K3640" s="1554"/>
    </row>
    <row r="3641" spans="1:11" s="793" customFormat="1" ht="28.5" customHeight="1" x14ac:dyDescent="0.25">
      <c r="A3641" s="1565" t="s">
        <v>11047</v>
      </c>
      <c r="B3641" s="1566" t="s">
        <v>11048</v>
      </c>
      <c r="C3641" s="1565" t="s">
        <v>6</v>
      </c>
      <c r="D3641" s="1565">
        <v>182.86</v>
      </c>
      <c r="E3641" s="1565">
        <v>3788.98</v>
      </c>
      <c r="F3641" s="1565" t="s">
        <v>6</v>
      </c>
      <c r="G3641" s="1565">
        <v>182.86</v>
      </c>
      <c r="H3641" s="1565">
        <v>3788.98</v>
      </c>
      <c r="I3641" s="1565" t="s">
        <v>10890</v>
      </c>
      <c r="J3641" s="1566">
        <v>0</v>
      </c>
      <c r="K3641" s="1554"/>
    </row>
    <row r="3642" spans="1:11" s="793" customFormat="1" ht="28.5" customHeight="1" x14ac:dyDescent="0.25">
      <c r="A3642" s="1565" t="s">
        <v>11049</v>
      </c>
      <c r="B3642" s="1566" t="s">
        <v>11050</v>
      </c>
      <c r="C3642" s="1565" t="s">
        <v>6</v>
      </c>
      <c r="D3642" s="1565">
        <v>182.86</v>
      </c>
      <c r="E3642" s="1565">
        <v>3827.86</v>
      </c>
      <c r="F3642" s="1565" t="s">
        <v>6</v>
      </c>
      <c r="G3642" s="1565">
        <v>182.86</v>
      </c>
      <c r="H3642" s="1565">
        <v>3827.86</v>
      </c>
      <c r="I3642" s="1565" t="s">
        <v>10890</v>
      </c>
      <c r="J3642" s="1566">
        <v>0</v>
      </c>
      <c r="K3642" s="1554"/>
    </row>
    <row r="3643" spans="1:11" s="793" customFormat="1" ht="28.5" customHeight="1" x14ac:dyDescent="0.25">
      <c r="A3643" s="1565" t="s">
        <v>11051</v>
      </c>
      <c r="B3643" s="1566" t="s">
        <v>11052</v>
      </c>
      <c r="C3643" s="1565" t="s">
        <v>6</v>
      </c>
      <c r="D3643" s="1565">
        <v>182.86</v>
      </c>
      <c r="E3643" s="1565">
        <v>5042.8599999999997</v>
      </c>
      <c r="F3643" s="1565" t="s">
        <v>6</v>
      </c>
      <c r="G3643" s="1565">
        <v>182.86</v>
      </c>
      <c r="H3643" s="1565">
        <v>5042.8599999999997</v>
      </c>
      <c r="I3643" s="1565" t="s">
        <v>10890</v>
      </c>
      <c r="J3643" s="1566">
        <v>0</v>
      </c>
      <c r="K3643" s="1554"/>
    </row>
    <row r="3644" spans="1:11" s="793" customFormat="1" ht="28.5" customHeight="1" x14ac:dyDescent="0.25">
      <c r="A3644" s="1565" t="s">
        <v>11053</v>
      </c>
      <c r="B3644" s="1566" t="s">
        <v>11054</v>
      </c>
      <c r="C3644" s="1565" t="s">
        <v>6</v>
      </c>
      <c r="D3644" s="1565">
        <v>182.86</v>
      </c>
      <c r="E3644" s="1565">
        <v>6257.86</v>
      </c>
      <c r="F3644" s="1565" t="s">
        <v>6</v>
      </c>
      <c r="G3644" s="1565">
        <v>182.86</v>
      </c>
      <c r="H3644" s="1565">
        <v>6257.86</v>
      </c>
      <c r="I3644" s="1565" t="s">
        <v>10890</v>
      </c>
      <c r="J3644" s="1566">
        <v>0</v>
      </c>
      <c r="K3644" s="1554"/>
    </row>
    <row r="3645" spans="1:11" s="793" customFormat="1" ht="28.5" customHeight="1" x14ac:dyDescent="0.25">
      <c r="A3645" s="1565" t="s">
        <v>11055</v>
      </c>
      <c r="B3645" s="1566" t="s">
        <v>11056</v>
      </c>
      <c r="C3645" s="1565" t="s">
        <v>6</v>
      </c>
      <c r="D3645" s="1565">
        <v>182.86</v>
      </c>
      <c r="E3645" s="1565">
        <v>7472.86</v>
      </c>
      <c r="F3645" s="1565" t="s">
        <v>6</v>
      </c>
      <c r="G3645" s="1565">
        <v>182.86</v>
      </c>
      <c r="H3645" s="1565">
        <v>7472.86</v>
      </c>
      <c r="I3645" s="1565" t="s">
        <v>10890</v>
      </c>
      <c r="J3645" s="1566">
        <v>0</v>
      </c>
      <c r="K3645" s="1554"/>
    </row>
    <row r="3646" spans="1:11" s="793" customFormat="1" ht="28.5" customHeight="1" x14ac:dyDescent="0.25">
      <c r="A3646" s="1565" t="s">
        <v>5957</v>
      </c>
      <c r="B3646" s="1566" t="s">
        <v>5958</v>
      </c>
      <c r="C3646" s="1565" t="s">
        <v>1138</v>
      </c>
      <c r="D3646" s="1565">
        <v>1605.65</v>
      </c>
      <c r="E3646" s="1565">
        <v>6860.53</v>
      </c>
      <c r="F3646" s="1565" t="s">
        <v>51</v>
      </c>
      <c r="G3646" s="1565">
        <v>5267.88</v>
      </c>
      <c r="H3646" s="1565">
        <v>22508.29</v>
      </c>
      <c r="I3646" s="1565" t="s">
        <v>11057</v>
      </c>
      <c r="J3646" s="1566">
        <v>0</v>
      </c>
      <c r="K3646" s="1554"/>
    </row>
    <row r="3647" spans="1:11" s="793" customFormat="1" ht="28.5" customHeight="1" x14ac:dyDescent="0.25">
      <c r="A3647" s="1565" t="s">
        <v>5959</v>
      </c>
      <c r="B3647" s="1566" t="s">
        <v>5960</v>
      </c>
      <c r="C3647" s="1565" t="s">
        <v>1138</v>
      </c>
      <c r="D3647" s="1565">
        <v>671.87</v>
      </c>
      <c r="E3647" s="1565">
        <v>5270.65</v>
      </c>
      <c r="F3647" s="1565" t="s">
        <v>51</v>
      </c>
      <c r="G3647" s="1565">
        <v>2204.3000000000002</v>
      </c>
      <c r="H3647" s="1565">
        <v>17292.150000000001</v>
      </c>
      <c r="I3647" s="1565" t="s">
        <v>11057</v>
      </c>
      <c r="J3647" s="1566">
        <v>0</v>
      </c>
      <c r="K3647" s="1554"/>
    </row>
    <row r="3648" spans="1:11" s="793" customFormat="1" ht="28.5" customHeight="1" x14ac:dyDescent="0.25">
      <c r="A3648" s="1565" t="s">
        <v>5961</v>
      </c>
      <c r="B3648" s="1566" t="s">
        <v>5962</v>
      </c>
      <c r="C3648" s="1565" t="s">
        <v>1138</v>
      </c>
      <c r="D3648" s="1565">
        <v>802.83</v>
      </c>
      <c r="E3648" s="1565">
        <v>4283.8</v>
      </c>
      <c r="F3648" s="1565" t="s">
        <v>51</v>
      </c>
      <c r="G3648" s="1565">
        <v>2633.94</v>
      </c>
      <c r="H3648" s="1565">
        <v>14054.47</v>
      </c>
      <c r="I3648" s="1565" t="s">
        <v>11057</v>
      </c>
      <c r="J3648" s="1566">
        <v>0</v>
      </c>
      <c r="K3648" s="1554"/>
    </row>
    <row r="3649" spans="1:11" s="793" customFormat="1" ht="28.5" customHeight="1" x14ac:dyDescent="0.25">
      <c r="A3649" s="1565" t="s">
        <v>5963</v>
      </c>
      <c r="B3649" s="1566" t="s">
        <v>5964</v>
      </c>
      <c r="C3649" s="1565" t="s">
        <v>1138</v>
      </c>
      <c r="D3649" s="1565">
        <v>669.04</v>
      </c>
      <c r="E3649" s="1565">
        <v>3625.53</v>
      </c>
      <c r="F3649" s="1565" t="s">
        <v>51</v>
      </c>
      <c r="G3649" s="1565">
        <v>2195.0100000000002</v>
      </c>
      <c r="H3649" s="1565">
        <v>11894.8</v>
      </c>
      <c r="I3649" s="1565" t="s">
        <v>11057</v>
      </c>
      <c r="J3649" s="1566">
        <v>0</v>
      </c>
      <c r="K3649" s="1554"/>
    </row>
    <row r="3650" spans="1:11" s="793" customFormat="1" ht="28.5" customHeight="1" x14ac:dyDescent="0.25">
      <c r="A3650" s="1565" t="s">
        <v>5965</v>
      </c>
      <c r="B3650" s="1566" t="s">
        <v>11058</v>
      </c>
      <c r="C3650" s="1565" t="s">
        <v>1138</v>
      </c>
      <c r="D3650" s="1565">
        <v>535.12</v>
      </c>
      <c r="E3650" s="1565">
        <v>2397.11</v>
      </c>
      <c r="F3650" s="1565" t="s">
        <v>51</v>
      </c>
      <c r="G3650" s="1565">
        <v>1755.64</v>
      </c>
      <c r="H3650" s="1565">
        <v>7864.52</v>
      </c>
      <c r="I3650" s="1565" t="s">
        <v>11057</v>
      </c>
      <c r="J3650" s="1566">
        <v>0</v>
      </c>
      <c r="K3650" s="1554"/>
    </row>
    <row r="3651" spans="1:11" s="793" customFormat="1" ht="28.5" customHeight="1" x14ac:dyDescent="0.25">
      <c r="A3651" s="1565" t="s">
        <v>5967</v>
      </c>
      <c r="B3651" s="1566" t="s">
        <v>11059</v>
      </c>
      <c r="C3651" s="1565" t="s">
        <v>1138</v>
      </c>
      <c r="D3651" s="1565">
        <v>401.41</v>
      </c>
      <c r="E3651" s="1565">
        <v>1759.18</v>
      </c>
      <c r="F3651" s="1565" t="s">
        <v>51</v>
      </c>
      <c r="G3651" s="1565">
        <v>1316.97</v>
      </c>
      <c r="H3651" s="1565">
        <v>5771.57</v>
      </c>
      <c r="I3651" s="1565" t="s">
        <v>11057</v>
      </c>
      <c r="J3651" s="1566">
        <v>0</v>
      </c>
      <c r="K3651" s="1554"/>
    </row>
    <row r="3652" spans="1:11" s="793" customFormat="1" ht="28.5" customHeight="1" x14ac:dyDescent="0.25">
      <c r="A3652" s="1565" t="s">
        <v>5969</v>
      </c>
      <c r="B3652" s="1566" t="s">
        <v>11060</v>
      </c>
      <c r="C3652" s="1565" t="s">
        <v>1138</v>
      </c>
      <c r="D3652" s="1565">
        <v>267.63</v>
      </c>
      <c r="E3652" s="1565">
        <v>1148.5</v>
      </c>
      <c r="F3652" s="1565" t="s">
        <v>51</v>
      </c>
      <c r="G3652" s="1565">
        <v>878.04</v>
      </c>
      <c r="H3652" s="1565">
        <v>3768.04</v>
      </c>
      <c r="I3652" s="1565" t="s">
        <v>11057</v>
      </c>
      <c r="J3652" s="1566">
        <v>0</v>
      </c>
      <c r="K3652" s="1554"/>
    </row>
    <row r="3653" spans="1:11" s="793" customFormat="1" ht="28.5" customHeight="1" x14ac:dyDescent="0.25">
      <c r="A3653" s="1565" t="s">
        <v>5971</v>
      </c>
      <c r="B3653" s="1566" t="s">
        <v>11061</v>
      </c>
      <c r="C3653" s="1565" t="s">
        <v>1138</v>
      </c>
      <c r="D3653" s="1565">
        <v>1337.95</v>
      </c>
      <c r="E3653" s="1565">
        <v>7716.7</v>
      </c>
      <c r="F3653" s="1565" t="s">
        <v>51</v>
      </c>
      <c r="G3653" s="1565">
        <v>4389.59</v>
      </c>
      <c r="H3653" s="1565">
        <v>25317.24</v>
      </c>
      <c r="I3653" s="1565" t="s">
        <v>10792</v>
      </c>
      <c r="J3653" s="1566">
        <v>0</v>
      </c>
      <c r="K3653" s="1554"/>
    </row>
    <row r="3654" spans="1:11" s="793" customFormat="1" ht="28.5" customHeight="1" x14ac:dyDescent="0.25">
      <c r="A3654" s="1565" t="s">
        <v>5973</v>
      </c>
      <c r="B3654" s="1566" t="s">
        <v>11062</v>
      </c>
      <c r="C3654" s="1565" t="s">
        <v>1138</v>
      </c>
      <c r="D3654" s="1565">
        <v>892.06</v>
      </c>
      <c r="E3654" s="1565">
        <v>5387.56</v>
      </c>
      <c r="F3654" s="1565" t="s">
        <v>51</v>
      </c>
      <c r="G3654" s="1565">
        <v>2926.71</v>
      </c>
      <c r="H3654" s="1565">
        <v>17675.73</v>
      </c>
      <c r="I3654" s="1565" t="s">
        <v>10792</v>
      </c>
      <c r="J3654" s="1566">
        <v>0</v>
      </c>
      <c r="K3654" s="1554"/>
    </row>
    <row r="3655" spans="1:11" s="793" customFormat="1" ht="28.5" customHeight="1" x14ac:dyDescent="0.25">
      <c r="A3655" s="1565" t="s">
        <v>5975</v>
      </c>
      <c r="B3655" s="1566" t="s">
        <v>5976</v>
      </c>
      <c r="C3655" s="1565" t="s">
        <v>1138</v>
      </c>
      <c r="D3655" s="1565">
        <v>669.04</v>
      </c>
      <c r="E3655" s="1565">
        <v>3949.54</v>
      </c>
      <c r="F3655" s="1565" t="s">
        <v>51</v>
      </c>
      <c r="G3655" s="1565">
        <v>2195.0100000000002</v>
      </c>
      <c r="H3655" s="1565">
        <v>12957.8</v>
      </c>
      <c r="I3655" s="1565" t="s">
        <v>10792</v>
      </c>
      <c r="J3655" s="1566">
        <v>0</v>
      </c>
      <c r="K3655" s="1554"/>
    </row>
    <row r="3656" spans="1:11" s="793" customFormat="1" ht="28.5" customHeight="1" x14ac:dyDescent="0.25">
      <c r="A3656" s="1565" t="s">
        <v>5977</v>
      </c>
      <c r="B3656" s="1566" t="s">
        <v>5978</v>
      </c>
      <c r="C3656" s="1565" t="s">
        <v>1138</v>
      </c>
      <c r="D3656" s="1565">
        <v>535.12</v>
      </c>
      <c r="E3656" s="1565">
        <v>3268.87</v>
      </c>
      <c r="F3656" s="1565" t="s">
        <v>51</v>
      </c>
      <c r="G3656" s="1565">
        <v>1755.64</v>
      </c>
      <c r="H3656" s="1565">
        <v>10724.64</v>
      </c>
      <c r="I3656" s="1565" t="s">
        <v>10792</v>
      </c>
      <c r="J3656" s="1566">
        <v>0</v>
      </c>
      <c r="K3656" s="1554"/>
    </row>
    <row r="3657" spans="1:11" s="793" customFormat="1" ht="28.5" customHeight="1" x14ac:dyDescent="0.25">
      <c r="A3657" s="1565" t="s">
        <v>5979</v>
      </c>
      <c r="B3657" s="1566" t="s">
        <v>5980</v>
      </c>
      <c r="C3657" s="1565" t="s">
        <v>1138</v>
      </c>
      <c r="D3657" s="1565">
        <v>445.97</v>
      </c>
      <c r="E3657" s="1565">
        <v>2632.97</v>
      </c>
      <c r="F3657" s="1565" t="s">
        <v>51</v>
      </c>
      <c r="G3657" s="1565">
        <v>1463.14</v>
      </c>
      <c r="H3657" s="1565">
        <v>8638.34</v>
      </c>
      <c r="I3657" s="1565" t="s">
        <v>10792</v>
      </c>
      <c r="J3657" s="1566">
        <v>0</v>
      </c>
      <c r="K3657" s="1554"/>
    </row>
    <row r="3658" spans="1:11" s="793" customFormat="1" ht="28.5" customHeight="1" x14ac:dyDescent="0.25">
      <c r="A3658" s="1565" t="s">
        <v>5981</v>
      </c>
      <c r="B3658" s="1566" t="s">
        <v>5982</v>
      </c>
      <c r="C3658" s="1565" t="s">
        <v>1138</v>
      </c>
      <c r="D3658" s="1565">
        <v>356.73</v>
      </c>
      <c r="E3658" s="1565">
        <v>1936.23</v>
      </c>
      <c r="F3658" s="1565" t="s">
        <v>51</v>
      </c>
      <c r="G3658" s="1565">
        <v>1170.3699999999999</v>
      </c>
      <c r="H3658" s="1565">
        <v>6352.46</v>
      </c>
      <c r="I3658" s="1565" t="s">
        <v>10792</v>
      </c>
      <c r="J3658" s="1566">
        <v>0</v>
      </c>
      <c r="K3658" s="1554"/>
    </row>
    <row r="3659" spans="1:11" s="793" customFormat="1" ht="28.5" customHeight="1" x14ac:dyDescent="0.25">
      <c r="A3659" s="1565" t="s">
        <v>5983</v>
      </c>
      <c r="B3659" s="1566" t="s">
        <v>5984</v>
      </c>
      <c r="C3659" s="1565" t="s">
        <v>1138</v>
      </c>
      <c r="D3659" s="1565">
        <v>222.94</v>
      </c>
      <c r="E3659" s="1565">
        <v>1316.44</v>
      </c>
      <c r="F3659" s="1565" t="s">
        <v>51</v>
      </c>
      <c r="G3659" s="1565">
        <v>731.44</v>
      </c>
      <c r="H3659" s="1565">
        <v>4319.04</v>
      </c>
      <c r="I3659" s="1565" t="s">
        <v>10792</v>
      </c>
      <c r="J3659" s="1566">
        <v>0</v>
      </c>
      <c r="K3659" s="1554"/>
    </row>
    <row r="3660" spans="1:11" s="793" customFormat="1" ht="28.5" customHeight="1" x14ac:dyDescent="0.25">
      <c r="A3660" s="1565" t="s">
        <v>11063</v>
      </c>
      <c r="B3660" s="1566" t="s">
        <v>11064</v>
      </c>
      <c r="C3660" s="1565" t="s">
        <v>6</v>
      </c>
      <c r="D3660" s="1565">
        <v>109.42</v>
      </c>
      <c r="E3660" s="1565">
        <v>844.49</v>
      </c>
      <c r="F3660" s="1565" t="s">
        <v>6</v>
      </c>
      <c r="G3660" s="1565">
        <v>109.42</v>
      </c>
      <c r="H3660" s="1565">
        <v>844.49</v>
      </c>
      <c r="I3660" s="1565">
        <v>0</v>
      </c>
      <c r="J3660" s="1566">
        <v>0</v>
      </c>
      <c r="K3660" s="1554"/>
    </row>
    <row r="3661" spans="1:11" s="793" customFormat="1" ht="28.5" customHeight="1" x14ac:dyDescent="0.25">
      <c r="A3661" s="1565" t="s">
        <v>11065</v>
      </c>
      <c r="B3661" s="1566" t="s">
        <v>11066</v>
      </c>
      <c r="C3661" s="1565" t="s">
        <v>6</v>
      </c>
      <c r="D3661" s="1565">
        <v>74.7</v>
      </c>
      <c r="E3661" s="1565">
        <v>1814.58</v>
      </c>
      <c r="F3661" s="1565" t="s">
        <v>6</v>
      </c>
      <c r="G3661" s="1565">
        <v>74.7</v>
      </c>
      <c r="H3661" s="1565">
        <v>1814.58</v>
      </c>
      <c r="I3661" s="1565">
        <v>0</v>
      </c>
      <c r="J3661" s="1566">
        <v>0</v>
      </c>
      <c r="K3661" s="1554"/>
    </row>
    <row r="3662" spans="1:11" s="793" customFormat="1" ht="28.5" customHeight="1" x14ac:dyDescent="0.25">
      <c r="A3662" s="1565" t="s">
        <v>11067</v>
      </c>
      <c r="B3662" s="1566" t="s">
        <v>11068</v>
      </c>
      <c r="C3662" s="1565" t="s">
        <v>6</v>
      </c>
      <c r="D3662" s="1565">
        <v>74.7</v>
      </c>
      <c r="E3662" s="1565">
        <v>3198.47</v>
      </c>
      <c r="F3662" s="1565" t="s">
        <v>6</v>
      </c>
      <c r="G3662" s="1565">
        <v>74.7</v>
      </c>
      <c r="H3662" s="1565">
        <v>3198.47</v>
      </c>
      <c r="I3662" s="1565">
        <v>0</v>
      </c>
      <c r="J3662" s="1566">
        <v>0</v>
      </c>
      <c r="K3662" s="1554"/>
    </row>
    <row r="3663" spans="1:11" s="793" customFormat="1" ht="28.5" customHeight="1" x14ac:dyDescent="0.25">
      <c r="A3663" s="1565" t="s">
        <v>11069</v>
      </c>
      <c r="B3663" s="1566" t="s">
        <v>11070</v>
      </c>
      <c r="C3663" s="1565" t="s">
        <v>6</v>
      </c>
      <c r="D3663" s="1565">
        <v>104.58</v>
      </c>
      <c r="E3663" s="1565">
        <v>3902.67</v>
      </c>
      <c r="F3663" s="1565" t="s">
        <v>6</v>
      </c>
      <c r="G3663" s="1565">
        <v>104.58</v>
      </c>
      <c r="H3663" s="1565">
        <v>3902.67</v>
      </c>
      <c r="I3663" s="1565">
        <v>0</v>
      </c>
      <c r="J3663" s="1566">
        <v>0</v>
      </c>
      <c r="K3663" s="1554"/>
    </row>
    <row r="3664" spans="1:11" s="793" customFormat="1" ht="28.5" customHeight="1" x14ac:dyDescent="0.25">
      <c r="A3664" s="1565" t="s">
        <v>5987</v>
      </c>
      <c r="B3664" s="1566" t="s">
        <v>11071</v>
      </c>
      <c r="C3664" s="1565" t="s">
        <v>1138</v>
      </c>
      <c r="D3664" s="1565">
        <v>60.5</v>
      </c>
      <c r="E3664" s="1565">
        <v>804.97</v>
      </c>
      <c r="F3664" s="1565" t="s">
        <v>51</v>
      </c>
      <c r="G3664" s="1565">
        <v>198.49</v>
      </c>
      <c r="H3664" s="1565">
        <v>2640.97</v>
      </c>
      <c r="I3664" s="1565">
        <v>0</v>
      </c>
      <c r="J3664" s="1566">
        <v>0</v>
      </c>
      <c r="K3664" s="1554"/>
    </row>
    <row r="3665" spans="1:11" s="793" customFormat="1" ht="28.5" customHeight="1" x14ac:dyDescent="0.25">
      <c r="A3665" s="1565" t="s">
        <v>5989</v>
      </c>
      <c r="B3665" s="1566" t="s">
        <v>11072</v>
      </c>
      <c r="C3665" s="1565" t="s">
        <v>1138</v>
      </c>
      <c r="D3665" s="1565">
        <v>4.3899999999999997</v>
      </c>
      <c r="E3665" s="1565">
        <v>509.83</v>
      </c>
      <c r="F3665" s="1565" t="s">
        <v>51</v>
      </c>
      <c r="G3665" s="1565">
        <v>14.4</v>
      </c>
      <c r="H3665" s="1565">
        <v>1672.67</v>
      </c>
      <c r="I3665" s="1565" t="s">
        <v>10617</v>
      </c>
      <c r="J3665" s="1566">
        <v>0</v>
      </c>
      <c r="K3665" s="1554"/>
    </row>
    <row r="3666" spans="1:11" s="793" customFormat="1" ht="28.5" customHeight="1" x14ac:dyDescent="0.25">
      <c r="A3666" s="1565" t="s">
        <v>5991</v>
      </c>
      <c r="B3666" s="1566" t="s">
        <v>11073</v>
      </c>
      <c r="C3666" s="1565" t="s">
        <v>6</v>
      </c>
      <c r="D3666" s="1565">
        <v>26.15</v>
      </c>
      <c r="E3666" s="1565">
        <v>3054.53</v>
      </c>
      <c r="F3666" s="1565" t="s">
        <v>6</v>
      </c>
      <c r="G3666" s="1565">
        <v>26.15</v>
      </c>
      <c r="H3666" s="1565">
        <v>3054.53</v>
      </c>
      <c r="I3666" s="1565" t="s">
        <v>10792</v>
      </c>
      <c r="J3666" s="1566">
        <v>0</v>
      </c>
      <c r="K3666" s="1554"/>
    </row>
    <row r="3667" spans="1:11" s="793" customFormat="1" ht="28.5" customHeight="1" x14ac:dyDescent="0.25">
      <c r="A3667" s="1565" t="s">
        <v>5993</v>
      </c>
      <c r="B3667" s="1566" t="s">
        <v>11074</v>
      </c>
      <c r="C3667" s="1565" t="s">
        <v>6</v>
      </c>
      <c r="D3667" s="1565">
        <v>26.15</v>
      </c>
      <c r="E3667" s="1565">
        <v>1475.03</v>
      </c>
      <c r="F3667" s="1565" t="s">
        <v>6</v>
      </c>
      <c r="G3667" s="1565">
        <v>26.15</v>
      </c>
      <c r="H3667" s="1565">
        <v>1475.03</v>
      </c>
      <c r="I3667" s="1565" t="s">
        <v>10792</v>
      </c>
      <c r="J3667" s="1566">
        <v>0</v>
      </c>
      <c r="K3667" s="1554"/>
    </row>
    <row r="3668" spans="1:11" s="793" customFormat="1" ht="28.5" customHeight="1" x14ac:dyDescent="0.25">
      <c r="A3668" s="1565" t="s">
        <v>5995</v>
      </c>
      <c r="B3668" s="1566" t="s">
        <v>11075</v>
      </c>
      <c r="C3668" s="1565" t="s">
        <v>6</v>
      </c>
      <c r="D3668" s="1565">
        <v>26.15</v>
      </c>
      <c r="E3668" s="1565">
        <v>1001.49</v>
      </c>
      <c r="F3668" s="1565" t="s">
        <v>6</v>
      </c>
      <c r="G3668" s="1565">
        <v>26.15</v>
      </c>
      <c r="H3668" s="1565">
        <v>1001.49</v>
      </c>
      <c r="I3668" s="1565" t="s">
        <v>10792</v>
      </c>
      <c r="J3668" s="1566">
        <v>0</v>
      </c>
      <c r="K3668" s="1554"/>
    </row>
    <row r="3669" spans="1:11" s="793" customFormat="1" ht="28.5" customHeight="1" x14ac:dyDescent="0.25">
      <c r="A3669" s="1565" t="s">
        <v>11076</v>
      </c>
      <c r="B3669" s="1566" t="s">
        <v>11077</v>
      </c>
      <c r="C3669" s="1565" t="s">
        <v>6</v>
      </c>
      <c r="D3669" s="1565">
        <v>26.15</v>
      </c>
      <c r="E3669" s="1565">
        <v>574.41</v>
      </c>
      <c r="F3669" s="1565" t="s">
        <v>6</v>
      </c>
      <c r="G3669" s="1565">
        <v>26.15</v>
      </c>
      <c r="H3669" s="1565">
        <v>574.41</v>
      </c>
      <c r="I3669" s="1565" t="s">
        <v>10792</v>
      </c>
      <c r="J3669" s="1566">
        <v>0</v>
      </c>
      <c r="K3669" s="1554"/>
    </row>
    <row r="3670" spans="1:11" s="793" customFormat="1" ht="28.5" customHeight="1" x14ac:dyDescent="0.25">
      <c r="A3670" s="1565" t="s">
        <v>11078</v>
      </c>
      <c r="B3670" s="1566" t="s">
        <v>11079</v>
      </c>
      <c r="C3670" s="1565" t="s">
        <v>3681</v>
      </c>
      <c r="D3670" s="1565">
        <v>89.64</v>
      </c>
      <c r="E3670" s="1565">
        <v>454.14</v>
      </c>
      <c r="F3670" s="1565" t="s">
        <v>3681</v>
      </c>
      <c r="G3670" s="1565">
        <v>89.64</v>
      </c>
      <c r="H3670" s="1565">
        <v>454.14</v>
      </c>
      <c r="I3670" s="1565" t="s">
        <v>11057</v>
      </c>
      <c r="J3670" s="1566">
        <v>0</v>
      </c>
      <c r="K3670" s="1554"/>
    </row>
    <row r="3671" spans="1:11" s="793" customFormat="1" ht="28.5" customHeight="1" x14ac:dyDescent="0.25">
      <c r="A3671" s="1565" t="s">
        <v>11080</v>
      </c>
      <c r="B3671" s="1566" t="s">
        <v>11081</v>
      </c>
      <c r="C3671" s="1565" t="s">
        <v>3681</v>
      </c>
      <c r="D3671" s="1565">
        <v>119.52</v>
      </c>
      <c r="E3671" s="1565">
        <v>544.77</v>
      </c>
      <c r="F3671" s="1565" t="s">
        <v>3681</v>
      </c>
      <c r="G3671" s="1565">
        <v>119.52</v>
      </c>
      <c r="H3671" s="1565">
        <v>544.77</v>
      </c>
      <c r="I3671" s="1565" t="s">
        <v>11057</v>
      </c>
      <c r="J3671" s="1566">
        <v>0</v>
      </c>
      <c r="K3671" s="1554"/>
    </row>
    <row r="3672" spans="1:11" s="793" customFormat="1" ht="28.5" customHeight="1" x14ac:dyDescent="0.25">
      <c r="A3672" s="1565" t="s">
        <v>11082</v>
      </c>
      <c r="B3672" s="1566" t="s">
        <v>11083</v>
      </c>
      <c r="C3672" s="1565" t="s">
        <v>3681</v>
      </c>
      <c r="D3672" s="1565">
        <v>149.4</v>
      </c>
      <c r="E3672" s="1565">
        <v>756.9</v>
      </c>
      <c r="F3672" s="1565" t="s">
        <v>3681</v>
      </c>
      <c r="G3672" s="1565">
        <v>149.4</v>
      </c>
      <c r="H3672" s="1565">
        <v>756.9</v>
      </c>
      <c r="I3672" s="1565" t="s">
        <v>11057</v>
      </c>
      <c r="J3672" s="1566">
        <v>0</v>
      </c>
      <c r="K3672" s="1554"/>
    </row>
    <row r="3673" spans="1:11" s="793" customFormat="1" ht="28.5" customHeight="1" x14ac:dyDescent="0.25">
      <c r="A3673" s="1565" t="s">
        <v>11084</v>
      </c>
      <c r="B3673" s="1566" t="s">
        <v>11085</v>
      </c>
      <c r="C3673" s="1565" t="s">
        <v>3681</v>
      </c>
      <c r="D3673" s="1565">
        <v>186.75</v>
      </c>
      <c r="E3673" s="1565">
        <v>976.5</v>
      </c>
      <c r="F3673" s="1565" t="s">
        <v>3681</v>
      </c>
      <c r="G3673" s="1565">
        <v>186.75</v>
      </c>
      <c r="H3673" s="1565">
        <v>976.5</v>
      </c>
      <c r="I3673" s="1565" t="s">
        <v>11057</v>
      </c>
      <c r="J3673" s="1566">
        <v>0</v>
      </c>
      <c r="K3673" s="1554"/>
    </row>
    <row r="3674" spans="1:11" s="793" customFormat="1" ht="28.5" customHeight="1" x14ac:dyDescent="0.25">
      <c r="A3674" s="1565" t="s">
        <v>11086</v>
      </c>
      <c r="B3674" s="1566" t="s">
        <v>11087</v>
      </c>
      <c r="C3674" s="1565" t="s">
        <v>3681</v>
      </c>
      <c r="D3674" s="1565">
        <v>298.8</v>
      </c>
      <c r="E3674" s="1565">
        <v>1453.05</v>
      </c>
      <c r="F3674" s="1565" t="s">
        <v>3681</v>
      </c>
      <c r="G3674" s="1565">
        <v>298.8</v>
      </c>
      <c r="H3674" s="1565">
        <v>1453.05</v>
      </c>
      <c r="I3674" s="1565" t="s">
        <v>11057</v>
      </c>
      <c r="J3674" s="1566">
        <v>0</v>
      </c>
      <c r="K3674" s="1554"/>
    </row>
    <row r="3675" spans="1:11" s="793" customFormat="1" ht="28.5" customHeight="1" x14ac:dyDescent="0.25">
      <c r="A3675" s="1565" t="s">
        <v>5997</v>
      </c>
      <c r="B3675" s="1566" t="s">
        <v>11088</v>
      </c>
      <c r="C3675" s="1565" t="s">
        <v>6</v>
      </c>
      <c r="D3675" s="1565">
        <v>1562.47</v>
      </c>
      <c r="E3675" s="1565">
        <v>80537.48</v>
      </c>
      <c r="F3675" s="1565" t="s">
        <v>6</v>
      </c>
      <c r="G3675" s="1565">
        <v>1562.47</v>
      </c>
      <c r="H3675" s="1565">
        <v>80537.48</v>
      </c>
      <c r="I3675" s="1565" t="s">
        <v>11089</v>
      </c>
      <c r="J3675" s="1566">
        <v>0</v>
      </c>
      <c r="K3675" s="1554"/>
    </row>
    <row r="3676" spans="1:11" s="793" customFormat="1" ht="28.5" customHeight="1" x14ac:dyDescent="0.25">
      <c r="A3676" s="1565" t="s">
        <v>5999</v>
      </c>
      <c r="B3676" s="1566" t="s">
        <v>11090</v>
      </c>
      <c r="C3676" s="1565" t="s">
        <v>6</v>
      </c>
      <c r="D3676" s="1565">
        <v>1562.47</v>
      </c>
      <c r="E3676" s="1565">
        <v>62312.480000000003</v>
      </c>
      <c r="F3676" s="1565" t="s">
        <v>6</v>
      </c>
      <c r="G3676" s="1565">
        <v>1562.47</v>
      </c>
      <c r="H3676" s="1565">
        <v>62312.480000000003</v>
      </c>
      <c r="I3676" s="1565" t="s">
        <v>11089</v>
      </c>
      <c r="J3676" s="1566">
        <v>0</v>
      </c>
      <c r="K3676" s="1554"/>
    </row>
    <row r="3677" spans="1:11" s="793" customFormat="1" ht="28.5" customHeight="1" x14ac:dyDescent="0.25">
      <c r="A3677" s="1565" t="s">
        <v>6001</v>
      </c>
      <c r="B3677" s="1566" t="s">
        <v>11091</v>
      </c>
      <c r="C3677" s="1565" t="s">
        <v>6</v>
      </c>
      <c r="D3677" s="1565">
        <v>1562.47</v>
      </c>
      <c r="E3677" s="1565">
        <v>33152.480000000003</v>
      </c>
      <c r="F3677" s="1565" t="s">
        <v>6</v>
      </c>
      <c r="G3677" s="1565">
        <v>1562.47</v>
      </c>
      <c r="H3677" s="1565">
        <v>33152.480000000003</v>
      </c>
      <c r="I3677" s="1565" t="s">
        <v>11089</v>
      </c>
      <c r="J3677" s="1566">
        <v>0</v>
      </c>
      <c r="K3677" s="1554"/>
    </row>
    <row r="3678" spans="1:11" s="793" customFormat="1" ht="28.5" customHeight="1" x14ac:dyDescent="0.25">
      <c r="A3678" s="1565" t="s">
        <v>6003</v>
      </c>
      <c r="B3678" s="1566" t="s">
        <v>11092</v>
      </c>
      <c r="C3678" s="1565" t="s">
        <v>6</v>
      </c>
      <c r="D3678" s="1565">
        <v>1562.47</v>
      </c>
      <c r="E3678" s="1565">
        <v>20394.97</v>
      </c>
      <c r="F3678" s="1565" t="s">
        <v>6</v>
      </c>
      <c r="G3678" s="1565">
        <v>1562.47</v>
      </c>
      <c r="H3678" s="1565">
        <v>20394.97</v>
      </c>
      <c r="I3678" s="1565" t="s">
        <v>11089</v>
      </c>
      <c r="J3678" s="1566">
        <v>0</v>
      </c>
      <c r="K3678" s="1554"/>
    </row>
    <row r="3679" spans="1:11" s="793" customFormat="1" ht="28.5" customHeight="1" x14ac:dyDescent="0.25">
      <c r="A3679" s="1565" t="s">
        <v>6005</v>
      </c>
      <c r="B3679" s="1566" t="s">
        <v>11093</v>
      </c>
      <c r="C3679" s="1565" t="s">
        <v>6</v>
      </c>
      <c r="D3679" s="1565">
        <v>1179.6400000000001</v>
      </c>
      <c r="E3679" s="1565">
        <v>15759.64</v>
      </c>
      <c r="F3679" s="1565" t="s">
        <v>6</v>
      </c>
      <c r="G3679" s="1565">
        <v>1179.6400000000001</v>
      </c>
      <c r="H3679" s="1565">
        <v>15759.64</v>
      </c>
      <c r="I3679" s="1565" t="s">
        <v>11089</v>
      </c>
      <c r="J3679" s="1566">
        <v>0</v>
      </c>
      <c r="K3679" s="1554"/>
    </row>
    <row r="3680" spans="1:11" s="793" customFormat="1" ht="28.5" customHeight="1" x14ac:dyDescent="0.25">
      <c r="A3680" s="1565" t="s">
        <v>6007</v>
      </c>
      <c r="B3680" s="1566" t="s">
        <v>11094</v>
      </c>
      <c r="C3680" s="1565" t="s">
        <v>6</v>
      </c>
      <c r="D3680" s="1565">
        <v>1179.6400000000001</v>
      </c>
      <c r="E3680" s="1565">
        <v>10899.64</v>
      </c>
      <c r="F3680" s="1565" t="s">
        <v>6</v>
      </c>
      <c r="G3680" s="1565">
        <v>1179.6400000000001</v>
      </c>
      <c r="H3680" s="1565">
        <v>10899.64</v>
      </c>
      <c r="I3680" s="1565" t="s">
        <v>11089</v>
      </c>
      <c r="J3680" s="1566">
        <v>0</v>
      </c>
      <c r="K3680" s="1554"/>
    </row>
    <row r="3681" spans="1:11" s="793" customFormat="1" ht="28.5" customHeight="1" x14ac:dyDescent="0.25">
      <c r="A3681" s="1565" t="s">
        <v>6009</v>
      </c>
      <c r="B3681" s="1566" t="s">
        <v>11095</v>
      </c>
      <c r="C3681" s="1565" t="s">
        <v>6</v>
      </c>
      <c r="D3681" s="1565">
        <v>887.06</v>
      </c>
      <c r="E3681" s="1565">
        <v>9392.06</v>
      </c>
      <c r="F3681" s="1565" t="s">
        <v>6</v>
      </c>
      <c r="G3681" s="1565">
        <v>887.06</v>
      </c>
      <c r="H3681" s="1565">
        <v>9392.06</v>
      </c>
      <c r="I3681" s="1565" t="s">
        <v>11089</v>
      </c>
      <c r="J3681" s="1566">
        <v>0</v>
      </c>
      <c r="K3681" s="1554"/>
    </row>
    <row r="3682" spans="1:11" s="793" customFormat="1" ht="28.5" customHeight="1" x14ac:dyDescent="0.25">
      <c r="A3682" s="1565" t="s">
        <v>6011</v>
      </c>
      <c r="B3682" s="1566" t="s">
        <v>11096</v>
      </c>
      <c r="C3682" s="1565" t="s">
        <v>6</v>
      </c>
      <c r="D3682" s="1565">
        <v>2340.6</v>
      </c>
      <c r="E3682" s="1565">
        <v>5438.85</v>
      </c>
      <c r="F3682" s="1565" t="s">
        <v>6</v>
      </c>
      <c r="G3682" s="1565">
        <v>2340.6</v>
      </c>
      <c r="H3682" s="1565">
        <v>5438.85</v>
      </c>
      <c r="I3682" s="1565" t="s">
        <v>11097</v>
      </c>
      <c r="J3682" s="1566">
        <v>0</v>
      </c>
      <c r="K3682" s="1554"/>
    </row>
    <row r="3683" spans="1:11" s="793" customFormat="1" ht="28.5" customHeight="1" x14ac:dyDescent="0.25">
      <c r="A3683" s="1565" t="s">
        <v>6013</v>
      </c>
      <c r="B3683" s="1566" t="s">
        <v>11098</v>
      </c>
      <c r="C3683" s="1565" t="s">
        <v>6</v>
      </c>
      <c r="D3683" s="1565">
        <v>2340.6</v>
      </c>
      <c r="E3683" s="1565">
        <v>4603.54</v>
      </c>
      <c r="F3683" s="1565" t="s">
        <v>6</v>
      </c>
      <c r="G3683" s="1565">
        <v>2340.6</v>
      </c>
      <c r="H3683" s="1565">
        <v>4603.54</v>
      </c>
      <c r="I3683" s="1565" t="s">
        <v>11097</v>
      </c>
      <c r="J3683" s="1566">
        <v>0</v>
      </c>
      <c r="K3683" s="1554"/>
    </row>
    <row r="3684" spans="1:11" s="793" customFormat="1" ht="28.5" customHeight="1" x14ac:dyDescent="0.25">
      <c r="A3684" s="1565" t="s">
        <v>6015</v>
      </c>
      <c r="B3684" s="1566" t="s">
        <v>11099</v>
      </c>
      <c r="C3684" s="1565" t="s">
        <v>6</v>
      </c>
      <c r="D3684" s="1565">
        <v>1462.88</v>
      </c>
      <c r="E3684" s="1565">
        <v>2981.63</v>
      </c>
      <c r="F3684" s="1565" t="s">
        <v>6</v>
      </c>
      <c r="G3684" s="1565">
        <v>1462.88</v>
      </c>
      <c r="H3684" s="1565">
        <v>2981.63</v>
      </c>
      <c r="I3684" s="1565" t="s">
        <v>11097</v>
      </c>
      <c r="J3684" s="1566">
        <v>0</v>
      </c>
      <c r="K3684" s="1554"/>
    </row>
    <row r="3685" spans="1:11" s="793" customFormat="1" ht="28.5" customHeight="1" x14ac:dyDescent="0.25">
      <c r="A3685" s="1565" t="s">
        <v>6017</v>
      </c>
      <c r="B3685" s="1566" t="s">
        <v>11100</v>
      </c>
      <c r="C3685" s="1565" t="s">
        <v>6</v>
      </c>
      <c r="D3685" s="1565">
        <v>877.72</v>
      </c>
      <c r="E3685" s="1565">
        <v>2117.0300000000002</v>
      </c>
      <c r="F3685" s="1565" t="s">
        <v>6</v>
      </c>
      <c r="G3685" s="1565">
        <v>877.72</v>
      </c>
      <c r="H3685" s="1565">
        <v>2117.02</v>
      </c>
      <c r="I3685" s="1565" t="s">
        <v>11097</v>
      </c>
      <c r="J3685" s="1566">
        <v>0</v>
      </c>
      <c r="K3685" s="1554"/>
    </row>
    <row r="3686" spans="1:11" s="793" customFormat="1" ht="28.5" customHeight="1" x14ac:dyDescent="0.25">
      <c r="A3686" s="1565" t="s">
        <v>6019</v>
      </c>
      <c r="B3686" s="1566" t="s">
        <v>11101</v>
      </c>
      <c r="C3686" s="1565" t="s">
        <v>6</v>
      </c>
      <c r="D3686" s="1565">
        <v>585.15</v>
      </c>
      <c r="E3686" s="1565">
        <v>1602.71</v>
      </c>
      <c r="F3686" s="1565" t="s">
        <v>6</v>
      </c>
      <c r="G3686" s="1565">
        <v>585.15</v>
      </c>
      <c r="H3686" s="1565">
        <v>1602.71</v>
      </c>
      <c r="I3686" s="1565" t="s">
        <v>11097</v>
      </c>
      <c r="J3686" s="1566">
        <v>0</v>
      </c>
      <c r="K3686" s="1554"/>
    </row>
    <row r="3687" spans="1:11" s="793" customFormat="1" ht="28.5" customHeight="1" x14ac:dyDescent="0.25">
      <c r="A3687" s="1565" t="s">
        <v>6021</v>
      </c>
      <c r="B3687" s="1566" t="s">
        <v>11102</v>
      </c>
      <c r="C3687" s="1565" t="s">
        <v>6</v>
      </c>
      <c r="D3687" s="1565">
        <v>438.86</v>
      </c>
      <c r="E3687" s="1565">
        <v>1289.3599999999999</v>
      </c>
      <c r="F3687" s="1565" t="s">
        <v>6</v>
      </c>
      <c r="G3687" s="1565">
        <v>438.86</v>
      </c>
      <c r="H3687" s="1565">
        <v>1289.3599999999999</v>
      </c>
      <c r="I3687" s="1565" t="s">
        <v>11097</v>
      </c>
      <c r="J3687" s="1566">
        <v>0</v>
      </c>
      <c r="K3687" s="1554"/>
    </row>
    <row r="3688" spans="1:11" s="793" customFormat="1" ht="28.5" customHeight="1" x14ac:dyDescent="0.25">
      <c r="A3688" s="1565" t="s">
        <v>6023</v>
      </c>
      <c r="B3688" s="1566" t="s">
        <v>11103</v>
      </c>
      <c r="C3688" s="1565" t="s">
        <v>6</v>
      </c>
      <c r="D3688" s="1565">
        <v>292.58</v>
      </c>
      <c r="E3688" s="1565">
        <v>596.33000000000004</v>
      </c>
      <c r="F3688" s="1565" t="s">
        <v>6</v>
      </c>
      <c r="G3688" s="1565">
        <v>292.58</v>
      </c>
      <c r="H3688" s="1565">
        <v>596.33000000000004</v>
      </c>
      <c r="I3688" s="1565" t="s">
        <v>11097</v>
      </c>
      <c r="J3688" s="1566">
        <v>0</v>
      </c>
      <c r="K3688" s="1554"/>
    </row>
    <row r="3689" spans="1:11" s="793" customFormat="1" ht="28.5" customHeight="1" x14ac:dyDescent="0.25">
      <c r="A3689" s="1565" t="s">
        <v>6025</v>
      </c>
      <c r="B3689" s="1566" t="s">
        <v>11104</v>
      </c>
      <c r="C3689" s="1565" t="s">
        <v>1138</v>
      </c>
      <c r="D3689" s="1565">
        <v>17.850000000000001</v>
      </c>
      <c r="E3689" s="1565">
        <v>169.72</v>
      </c>
      <c r="F3689" s="1565" t="s">
        <v>51</v>
      </c>
      <c r="G3689" s="1565">
        <v>58.55</v>
      </c>
      <c r="H3689" s="1565">
        <v>556.83000000000004</v>
      </c>
      <c r="I3689" s="1565">
        <v>0</v>
      </c>
      <c r="J3689" s="1566">
        <v>0</v>
      </c>
      <c r="K3689" s="1554"/>
    </row>
    <row r="3690" spans="1:11" s="793" customFormat="1" ht="28.5" customHeight="1" x14ac:dyDescent="0.25">
      <c r="A3690" s="1565" t="s">
        <v>6027</v>
      </c>
      <c r="B3690" s="1566" t="s">
        <v>11105</v>
      </c>
      <c r="C3690" s="1565" t="s">
        <v>89</v>
      </c>
      <c r="D3690" s="1565">
        <v>2023.13</v>
      </c>
      <c r="E3690" s="1565">
        <v>31972.880000000001</v>
      </c>
      <c r="F3690" s="1565" t="s">
        <v>89</v>
      </c>
      <c r="G3690" s="1565">
        <v>2023.13</v>
      </c>
      <c r="H3690" s="1565">
        <v>31972.880000000001</v>
      </c>
      <c r="I3690" s="1565">
        <v>0</v>
      </c>
      <c r="J3690" s="1566">
        <v>0</v>
      </c>
      <c r="K3690" s="1554"/>
    </row>
    <row r="3691" spans="1:11" s="793" customFormat="1" ht="28.5" customHeight="1" x14ac:dyDescent="0.25">
      <c r="A3691" s="1565" t="s">
        <v>6029</v>
      </c>
      <c r="B3691" s="1566" t="s">
        <v>11106</v>
      </c>
      <c r="C3691" s="1565" t="s">
        <v>3346</v>
      </c>
      <c r="D3691" s="1565">
        <v>2427.75</v>
      </c>
      <c r="E3691" s="1565">
        <v>23082.75</v>
      </c>
      <c r="F3691" s="1565" t="s">
        <v>3346</v>
      </c>
      <c r="G3691" s="1565">
        <v>2427.75</v>
      </c>
      <c r="H3691" s="1565">
        <v>23082.75</v>
      </c>
      <c r="I3691" s="1565">
        <v>0</v>
      </c>
      <c r="J3691" s="1566">
        <v>0</v>
      </c>
      <c r="K3691" s="1554"/>
    </row>
    <row r="3692" spans="1:11" s="793" customFormat="1" ht="28.5" customHeight="1" x14ac:dyDescent="0.25">
      <c r="A3692" s="1565" t="s">
        <v>6032</v>
      </c>
      <c r="B3692" s="1566" t="s">
        <v>11107</v>
      </c>
      <c r="C3692" s="1565" t="s">
        <v>1138</v>
      </c>
      <c r="D3692" s="1565">
        <v>99.18</v>
      </c>
      <c r="E3692" s="1565">
        <v>266.85000000000002</v>
      </c>
      <c r="F3692" s="1565" t="s">
        <v>51</v>
      </c>
      <c r="G3692" s="1565">
        <v>325.39999999999998</v>
      </c>
      <c r="H3692" s="1565">
        <v>875.5</v>
      </c>
      <c r="I3692" s="1565" t="s">
        <v>11057</v>
      </c>
      <c r="J3692" s="1566">
        <v>0</v>
      </c>
      <c r="K3692" s="1554"/>
    </row>
    <row r="3693" spans="1:11" s="793" customFormat="1" ht="28.5" customHeight="1" x14ac:dyDescent="0.25">
      <c r="A3693" s="1565" t="s">
        <v>6034</v>
      </c>
      <c r="B3693" s="1566" t="s">
        <v>11108</v>
      </c>
      <c r="C3693" s="1565" t="s">
        <v>6</v>
      </c>
      <c r="D3693" s="1565">
        <v>835.12</v>
      </c>
      <c r="E3693" s="1565">
        <v>5695.12</v>
      </c>
      <c r="F3693" s="1565" t="s">
        <v>6</v>
      </c>
      <c r="G3693" s="1565">
        <v>835.12</v>
      </c>
      <c r="H3693" s="1565">
        <v>5695.12</v>
      </c>
      <c r="I3693" s="1565" t="s">
        <v>11109</v>
      </c>
      <c r="J3693" s="1566">
        <v>0</v>
      </c>
      <c r="K3693" s="1554"/>
    </row>
    <row r="3694" spans="1:11" s="793" customFormat="1" ht="28.5" customHeight="1" x14ac:dyDescent="0.25">
      <c r="A3694" s="1565" t="s">
        <v>6036</v>
      </c>
      <c r="B3694" s="1566" t="s">
        <v>11110</v>
      </c>
      <c r="C3694" s="1565" t="s">
        <v>6045</v>
      </c>
      <c r="D3694" s="1565">
        <v>325.13</v>
      </c>
      <c r="E3694" s="1565">
        <v>1673.78</v>
      </c>
      <c r="F3694" s="1565" t="s">
        <v>6045</v>
      </c>
      <c r="G3694" s="1565">
        <v>325.13</v>
      </c>
      <c r="H3694" s="1565">
        <v>1673.78</v>
      </c>
      <c r="I3694" s="1565" t="s">
        <v>11057</v>
      </c>
      <c r="J3694" s="1566">
        <v>0</v>
      </c>
      <c r="K3694" s="1554"/>
    </row>
    <row r="3695" spans="1:11" s="793" customFormat="1" ht="28.5" customHeight="1" x14ac:dyDescent="0.25">
      <c r="A3695" s="1565" t="s">
        <v>6039</v>
      </c>
      <c r="B3695" s="1566" t="s">
        <v>11111</v>
      </c>
      <c r="C3695" s="1565" t="s">
        <v>6045</v>
      </c>
      <c r="D3695" s="1565">
        <v>325.13</v>
      </c>
      <c r="E3695" s="1565">
        <v>1584.84</v>
      </c>
      <c r="F3695" s="1565" t="s">
        <v>6045</v>
      </c>
      <c r="G3695" s="1565">
        <v>325.13</v>
      </c>
      <c r="H3695" s="1565">
        <v>1584.84</v>
      </c>
      <c r="I3695" s="1565" t="s">
        <v>11057</v>
      </c>
      <c r="J3695" s="1566">
        <v>0</v>
      </c>
      <c r="K3695" s="1554"/>
    </row>
    <row r="3696" spans="1:11" s="793" customFormat="1" ht="28.5" customHeight="1" x14ac:dyDescent="0.25">
      <c r="A3696" s="1565" t="s">
        <v>6041</v>
      </c>
      <c r="B3696" s="1566" t="s">
        <v>11112</v>
      </c>
      <c r="C3696" s="1565" t="s">
        <v>6045</v>
      </c>
      <c r="D3696" s="1565">
        <v>325.13</v>
      </c>
      <c r="E3696" s="1565">
        <v>1024.97</v>
      </c>
      <c r="F3696" s="1565" t="s">
        <v>6045</v>
      </c>
      <c r="G3696" s="1565">
        <v>325.13</v>
      </c>
      <c r="H3696" s="1565">
        <v>1024.97</v>
      </c>
      <c r="I3696" s="1565" t="s">
        <v>11057</v>
      </c>
      <c r="J3696" s="1566">
        <v>0</v>
      </c>
      <c r="K3696" s="1554"/>
    </row>
    <row r="3697" spans="1:11" s="793" customFormat="1" ht="28.5" customHeight="1" x14ac:dyDescent="0.25">
      <c r="A3697" s="1565" t="s">
        <v>6043</v>
      </c>
      <c r="B3697" s="1566" t="s">
        <v>11113</v>
      </c>
      <c r="C3697" s="1565" t="s">
        <v>6045</v>
      </c>
      <c r="D3697" s="1565">
        <v>325.13</v>
      </c>
      <c r="E3697" s="1565">
        <v>819.39</v>
      </c>
      <c r="F3697" s="1565" t="s">
        <v>6045</v>
      </c>
      <c r="G3697" s="1565">
        <v>325.13</v>
      </c>
      <c r="H3697" s="1565">
        <v>819.39</v>
      </c>
      <c r="I3697" s="1565" t="s">
        <v>11057</v>
      </c>
      <c r="J3697" s="1566">
        <v>0</v>
      </c>
      <c r="K3697" s="1554"/>
    </row>
    <row r="3698" spans="1:11" s="793" customFormat="1" ht="28.5" customHeight="1" x14ac:dyDescent="0.25">
      <c r="A3698" s="1565" t="s">
        <v>11114</v>
      </c>
      <c r="B3698" s="1566" t="s">
        <v>11115</v>
      </c>
      <c r="C3698" s="1565" t="s">
        <v>6045</v>
      </c>
      <c r="D3698" s="1565">
        <v>325.13</v>
      </c>
      <c r="E3698" s="1565">
        <v>762.53</v>
      </c>
      <c r="F3698" s="1565" t="s">
        <v>6045</v>
      </c>
      <c r="G3698" s="1565">
        <v>325.13</v>
      </c>
      <c r="H3698" s="1565">
        <v>762.53</v>
      </c>
      <c r="I3698" s="1565" t="s">
        <v>11057</v>
      </c>
      <c r="J3698" s="1566">
        <v>0</v>
      </c>
      <c r="K3698" s="1554"/>
    </row>
    <row r="3699" spans="1:11" s="793" customFormat="1" ht="28.5" customHeight="1" x14ac:dyDescent="0.25">
      <c r="A3699" s="1565" t="s">
        <v>6046</v>
      </c>
      <c r="B3699" s="1566" t="s">
        <v>11116</v>
      </c>
      <c r="C3699" s="1565" t="s">
        <v>1138</v>
      </c>
      <c r="D3699" s="1565">
        <v>986.88</v>
      </c>
      <c r="E3699" s="1565">
        <v>5479.34</v>
      </c>
      <c r="F3699" s="1565" t="s">
        <v>51</v>
      </c>
      <c r="G3699" s="1565">
        <v>3237.8</v>
      </c>
      <c r="H3699" s="1565">
        <v>17976.849999999999</v>
      </c>
      <c r="I3699" s="1565">
        <v>0</v>
      </c>
      <c r="J3699" s="1566">
        <v>0</v>
      </c>
      <c r="K3699" s="1554"/>
    </row>
    <row r="3700" spans="1:11" s="793" customFormat="1" ht="28.5" customHeight="1" x14ac:dyDescent="0.25">
      <c r="A3700" s="1565" t="s">
        <v>11117</v>
      </c>
      <c r="B3700" s="1566" t="s">
        <v>11118</v>
      </c>
      <c r="C3700" s="1565" t="s">
        <v>6</v>
      </c>
      <c r="D3700" s="1565">
        <v>902.63</v>
      </c>
      <c r="E3700" s="1565">
        <v>21557.63</v>
      </c>
      <c r="F3700" s="1565" t="s">
        <v>6</v>
      </c>
      <c r="G3700" s="1565">
        <v>902.63</v>
      </c>
      <c r="H3700" s="1565">
        <v>21557.63</v>
      </c>
      <c r="I3700" s="1565">
        <v>0</v>
      </c>
      <c r="J3700" s="1566">
        <v>0</v>
      </c>
      <c r="K3700" s="1554"/>
    </row>
    <row r="3701" spans="1:11" s="793" customFormat="1" ht="28.5" customHeight="1" x14ac:dyDescent="0.25">
      <c r="A3701" s="1565" t="s">
        <v>11119</v>
      </c>
      <c r="B3701" s="1566" t="s">
        <v>11120</v>
      </c>
      <c r="C3701" s="1565" t="s">
        <v>6</v>
      </c>
      <c r="D3701" s="1565">
        <v>902.63</v>
      </c>
      <c r="E3701" s="1565">
        <v>10622.63</v>
      </c>
      <c r="F3701" s="1565" t="s">
        <v>6</v>
      </c>
      <c r="G3701" s="1565">
        <v>902.63</v>
      </c>
      <c r="H3701" s="1565">
        <v>10622.63</v>
      </c>
      <c r="I3701" s="1565">
        <v>0</v>
      </c>
      <c r="J3701" s="1566">
        <v>0</v>
      </c>
      <c r="K3701" s="1554"/>
    </row>
    <row r="3702" spans="1:11" s="793" customFormat="1" ht="28.5" customHeight="1" x14ac:dyDescent="0.25">
      <c r="A3702" s="1565" t="s">
        <v>6050</v>
      </c>
      <c r="B3702" s="1566" t="s">
        <v>11121</v>
      </c>
      <c r="C3702" s="1565" t="s">
        <v>6</v>
      </c>
      <c r="D3702" s="1565">
        <v>1494</v>
      </c>
      <c r="E3702" s="1565">
        <v>97448.63</v>
      </c>
      <c r="F3702" s="1565" t="s">
        <v>6</v>
      </c>
      <c r="G3702" s="1565">
        <v>1494</v>
      </c>
      <c r="H3702" s="1565">
        <v>97448.63</v>
      </c>
      <c r="I3702" s="1565">
        <v>0</v>
      </c>
      <c r="J3702" s="1566">
        <v>0</v>
      </c>
      <c r="K3702" s="1554"/>
    </row>
    <row r="3703" spans="1:11" s="793" customFormat="1" ht="28.5" customHeight="1" x14ac:dyDescent="0.25">
      <c r="A3703" s="1565" t="s">
        <v>6052</v>
      </c>
      <c r="B3703" s="1566" t="s">
        <v>11122</v>
      </c>
      <c r="C3703" s="1565" t="s">
        <v>6</v>
      </c>
      <c r="D3703" s="1565">
        <v>1494</v>
      </c>
      <c r="E3703" s="1565">
        <v>171329.73</v>
      </c>
      <c r="F3703" s="1565" t="s">
        <v>6</v>
      </c>
      <c r="G3703" s="1565">
        <v>1494</v>
      </c>
      <c r="H3703" s="1565">
        <v>171329.7</v>
      </c>
      <c r="I3703" s="1565">
        <v>0</v>
      </c>
      <c r="J3703" s="1566">
        <v>0</v>
      </c>
      <c r="K3703" s="1554"/>
    </row>
    <row r="3704" spans="1:11" s="793" customFormat="1" ht="28.5" customHeight="1" x14ac:dyDescent="0.25">
      <c r="A3704" s="1565" t="s">
        <v>6054</v>
      </c>
      <c r="B3704" s="1566" t="s">
        <v>11123</v>
      </c>
      <c r="C3704" s="1565" t="s">
        <v>6</v>
      </c>
      <c r="D3704" s="1565">
        <v>1494</v>
      </c>
      <c r="E3704" s="1565">
        <v>370550.25</v>
      </c>
      <c r="F3704" s="1565" t="s">
        <v>6</v>
      </c>
      <c r="G3704" s="1565">
        <v>1494</v>
      </c>
      <c r="H3704" s="1565">
        <v>370550.31</v>
      </c>
      <c r="I3704" s="1565">
        <v>0</v>
      </c>
      <c r="J3704" s="1566">
        <v>0</v>
      </c>
      <c r="K3704" s="1554"/>
    </row>
    <row r="3705" spans="1:11" s="793" customFormat="1" ht="28.5" customHeight="1" x14ac:dyDescent="0.25">
      <c r="A3705" s="1565" t="s">
        <v>6056</v>
      </c>
      <c r="B3705" s="1566" t="s">
        <v>11124</v>
      </c>
      <c r="C3705" s="1565" t="s">
        <v>6</v>
      </c>
      <c r="D3705" s="1565">
        <v>1494</v>
      </c>
      <c r="E3705" s="1565">
        <v>141735.38</v>
      </c>
      <c r="F3705" s="1565" t="s">
        <v>6</v>
      </c>
      <c r="G3705" s="1565">
        <v>1494</v>
      </c>
      <c r="H3705" s="1565">
        <v>141735.41</v>
      </c>
      <c r="I3705" s="1565">
        <v>0</v>
      </c>
      <c r="J3705" s="1566">
        <v>0</v>
      </c>
      <c r="K3705" s="1554"/>
    </row>
    <row r="3706" spans="1:11" s="793" customFormat="1" ht="28.5" customHeight="1" x14ac:dyDescent="0.25">
      <c r="A3706" s="1565" t="s">
        <v>6058</v>
      </c>
      <c r="B3706" s="1566" t="s">
        <v>11125</v>
      </c>
      <c r="C3706" s="1565" t="s">
        <v>6</v>
      </c>
      <c r="D3706" s="1565">
        <v>1494</v>
      </c>
      <c r="E3706" s="1565">
        <v>319013</v>
      </c>
      <c r="F3706" s="1565" t="s">
        <v>6</v>
      </c>
      <c r="G3706" s="1565">
        <v>1494</v>
      </c>
      <c r="H3706" s="1565">
        <v>319013</v>
      </c>
      <c r="I3706" s="1565">
        <v>0</v>
      </c>
      <c r="J3706" s="1566">
        <v>0</v>
      </c>
      <c r="K3706" s="1554"/>
    </row>
    <row r="3707" spans="1:11" s="793" customFormat="1" ht="28.5" customHeight="1" x14ac:dyDescent="0.25">
      <c r="A3707" s="1565" t="s">
        <v>6060</v>
      </c>
      <c r="B3707" s="1566" t="s">
        <v>11126</v>
      </c>
      <c r="C3707" s="1565" t="s">
        <v>6</v>
      </c>
      <c r="D3707" s="1565">
        <v>1494</v>
      </c>
      <c r="E3707" s="1565">
        <v>518172.75</v>
      </c>
      <c r="F3707" s="1565" t="s">
        <v>6</v>
      </c>
      <c r="G3707" s="1565">
        <v>1494</v>
      </c>
      <c r="H3707" s="1565">
        <v>518172.81</v>
      </c>
      <c r="I3707" s="1565">
        <v>0</v>
      </c>
      <c r="J3707" s="1566">
        <v>0</v>
      </c>
      <c r="K3707" s="1554"/>
    </row>
    <row r="3708" spans="1:11" s="793" customFormat="1" ht="28.5" customHeight="1" x14ac:dyDescent="0.25">
      <c r="A3708" s="1565" t="s">
        <v>6062</v>
      </c>
      <c r="B3708" s="1566" t="s">
        <v>6063</v>
      </c>
      <c r="C3708" s="1565" t="s">
        <v>6</v>
      </c>
      <c r="D3708" s="1565">
        <v>79.680000000000007</v>
      </c>
      <c r="E3708" s="1565">
        <v>1047.6300000000001</v>
      </c>
      <c r="F3708" s="1565" t="s">
        <v>6</v>
      </c>
      <c r="G3708" s="1565">
        <v>79.680000000000007</v>
      </c>
      <c r="H3708" s="1565">
        <v>1047.6300000000001</v>
      </c>
      <c r="I3708" s="1565" t="s">
        <v>11127</v>
      </c>
      <c r="J3708" s="1566">
        <v>0</v>
      </c>
      <c r="K3708" s="1554"/>
    </row>
    <row r="3709" spans="1:11" s="793" customFormat="1" ht="28.5" customHeight="1" x14ac:dyDescent="0.25">
      <c r="A3709" s="1565" t="s">
        <v>6064</v>
      </c>
      <c r="B3709" s="1566" t="s">
        <v>6065</v>
      </c>
      <c r="C3709" s="1565" t="s">
        <v>6</v>
      </c>
      <c r="D3709" s="1565">
        <v>119.52</v>
      </c>
      <c r="E3709" s="1565">
        <v>1751.67</v>
      </c>
      <c r="F3709" s="1565" t="s">
        <v>6</v>
      </c>
      <c r="G3709" s="1565">
        <v>119.52</v>
      </c>
      <c r="H3709" s="1565">
        <v>1751.67</v>
      </c>
      <c r="I3709" s="1565" t="s">
        <v>11127</v>
      </c>
      <c r="J3709" s="1566">
        <v>0</v>
      </c>
      <c r="K3709" s="1554"/>
    </row>
    <row r="3710" spans="1:11" s="793" customFormat="1" ht="28.5" customHeight="1" x14ac:dyDescent="0.25">
      <c r="A3710" s="1565" t="s">
        <v>6066</v>
      </c>
      <c r="B3710" s="1566" t="s">
        <v>6067</v>
      </c>
      <c r="C3710" s="1565" t="s">
        <v>6</v>
      </c>
      <c r="D3710" s="1565">
        <v>119.52</v>
      </c>
      <c r="E3710" s="1565">
        <v>2104.02</v>
      </c>
      <c r="F3710" s="1565" t="s">
        <v>6</v>
      </c>
      <c r="G3710" s="1565">
        <v>119.52</v>
      </c>
      <c r="H3710" s="1565">
        <v>2104.02</v>
      </c>
      <c r="I3710" s="1565" t="s">
        <v>11127</v>
      </c>
      <c r="J3710" s="1566">
        <v>0</v>
      </c>
      <c r="K3710" s="1554"/>
    </row>
    <row r="3711" spans="1:11" s="793" customFormat="1" ht="28.5" customHeight="1" x14ac:dyDescent="0.25">
      <c r="A3711" s="1565" t="s">
        <v>6068</v>
      </c>
      <c r="B3711" s="1566" t="s">
        <v>6069</v>
      </c>
      <c r="C3711" s="1565" t="s">
        <v>6</v>
      </c>
      <c r="D3711" s="1565">
        <v>119.52</v>
      </c>
      <c r="E3711" s="1565">
        <v>3112.47</v>
      </c>
      <c r="F3711" s="1565" t="s">
        <v>6</v>
      </c>
      <c r="G3711" s="1565">
        <v>119.52</v>
      </c>
      <c r="H3711" s="1565">
        <v>3112.47</v>
      </c>
      <c r="I3711" s="1565" t="s">
        <v>11127</v>
      </c>
      <c r="J3711" s="1566">
        <v>0</v>
      </c>
      <c r="K3711" s="1554"/>
    </row>
    <row r="3712" spans="1:11" s="793" customFormat="1" ht="28.5" customHeight="1" x14ac:dyDescent="0.25">
      <c r="A3712" s="1565" t="s">
        <v>6070</v>
      </c>
      <c r="B3712" s="1566" t="s">
        <v>6071</v>
      </c>
      <c r="C3712" s="1565" t="s">
        <v>6</v>
      </c>
      <c r="D3712" s="1565">
        <v>119.52</v>
      </c>
      <c r="E3712" s="1565">
        <v>4168.3</v>
      </c>
      <c r="F3712" s="1565" t="s">
        <v>6</v>
      </c>
      <c r="G3712" s="1565">
        <v>119.52</v>
      </c>
      <c r="H3712" s="1565">
        <v>4168.3</v>
      </c>
      <c r="I3712" s="1565" t="s">
        <v>11127</v>
      </c>
      <c r="J3712" s="1566">
        <v>0</v>
      </c>
      <c r="K3712" s="1554"/>
    </row>
    <row r="3713" spans="1:11" s="793" customFormat="1" ht="28.5" customHeight="1" x14ac:dyDescent="0.25">
      <c r="A3713" s="1565" t="s">
        <v>6072</v>
      </c>
      <c r="B3713" s="1566" t="s">
        <v>6073</v>
      </c>
      <c r="C3713" s="1565" t="s">
        <v>6</v>
      </c>
      <c r="D3713" s="1565">
        <v>119.52</v>
      </c>
      <c r="E3713" s="1565">
        <v>7269.39</v>
      </c>
      <c r="F3713" s="1565" t="s">
        <v>6</v>
      </c>
      <c r="G3713" s="1565">
        <v>119.52</v>
      </c>
      <c r="H3713" s="1565">
        <v>7269.39</v>
      </c>
      <c r="I3713" s="1565" t="s">
        <v>11127</v>
      </c>
      <c r="J3713" s="1566">
        <v>0</v>
      </c>
      <c r="K3713" s="1554"/>
    </row>
    <row r="3714" spans="1:11" s="793" customFormat="1" ht="28.5" customHeight="1" x14ac:dyDescent="0.25">
      <c r="A3714" s="1565" t="s">
        <v>6074</v>
      </c>
      <c r="B3714" s="1566" t="s">
        <v>6075</v>
      </c>
      <c r="C3714" s="1565" t="s">
        <v>6</v>
      </c>
      <c r="D3714" s="1565">
        <v>119.52</v>
      </c>
      <c r="E3714" s="1565">
        <v>13294.17</v>
      </c>
      <c r="F3714" s="1565" t="s">
        <v>6</v>
      </c>
      <c r="G3714" s="1565">
        <v>119.52</v>
      </c>
      <c r="H3714" s="1565">
        <v>13294.17</v>
      </c>
      <c r="I3714" s="1565" t="s">
        <v>11127</v>
      </c>
      <c r="J3714" s="1566">
        <v>0</v>
      </c>
      <c r="K3714" s="1554"/>
    </row>
    <row r="3715" spans="1:11" s="793" customFormat="1" ht="28.5" customHeight="1" x14ac:dyDescent="0.25">
      <c r="A3715" s="1565" t="s">
        <v>11128</v>
      </c>
      <c r="B3715" s="1566" t="s">
        <v>11129</v>
      </c>
      <c r="C3715" s="1565" t="s">
        <v>6</v>
      </c>
      <c r="D3715" s="1565">
        <v>2303.25</v>
      </c>
      <c r="E3715" s="1565">
        <v>332624.09000000003</v>
      </c>
      <c r="F3715" s="1565" t="s">
        <v>6</v>
      </c>
      <c r="G3715" s="1565">
        <v>2303.25</v>
      </c>
      <c r="H3715" s="1565">
        <v>332624.09000000003</v>
      </c>
      <c r="I3715" s="1565">
        <v>0</v>
      </c>
      <c r="J3715" s="1566">
        <v>0</v>
      </c>
      <c r="K3715" s="1554"/>
    </row>
    <row r="3716" spans="1:11" s="793" customFormat="1" ht="28.5" customHeight="1" x14ac:dyDescent="0.25">
      <c r="A3716" s="1565" t="s">
        <v>11130</v>
      </c>
      <c r="B3716" s="1566" t="s">
        <v>11131</v>
      </c>
      <c r="C3716" s="1565" t="s">
        <v>6</v>
      </c>
      <c r="D3716" s="1565">
        <v>4606.5</v>
      </c>
      <c r="E3716" s="1565">
        <v>415818.38</v>
      </c>
      <c r="F3716" s="1565" t="s">
        <v>6</v>
      </c>
      <c r="G3716" s="1565">
        <v>4606.5</v>
      </c>
      <c r="H3716" s="1565">
        <v>415818.41</v>
      </c>
      <c r="I3716" s="1565">
        <v>0</v>
      </c>
      <c r="J3716" s="1566">
        <v>0</v>
      </c>
      <c r="K3716" s="1554"/>
    </row>
    <row r="3717" spans="1:11" s="793" customFormat="1" ht="28.5" customHeight="1" x14ac:dyDescent="0.25">
      <c r="A3717" s="1565" t="s">
        <v>11132</v>
      </c>
      <c r="B3717" s="1566" t="s">
        <v>11133</v>
      </c>
      <c r="C3717" s="1565" t="s">
        <v>6</v>
      </c>
      <c r="D3717" s="1565">
        <v>4606.5</v>
      </c>
      <c r="E3717" s="1565">
        <v>462608.03</v>
      </c>
      <c r="F3717" s="1565" t="s">
        <v>6</v>
      </c>
      <c r="G3717" s="1565">
        <v>4606.5</v>
      </c>
      <c r="H3717" s="1565">
        <v>462608</v>
      </c>
      <c r="I3717" s="1565">
        <v>0</v>
      </c>
      <c r="J3717" s="1566">
        <v>0</v>
      </c>
      <c r="K3717" s="1554"/>
    </row>
    <row r="3718" spans="1:11" s="793" customFormat="1" ht="28.5" customHeight="1" x14ac:dyDescent="0.25">
      <c r="A3718" s="1565" t="s">
        <v>11134</v>
      </c>
      <c r="B3718" s="1566" t="s">
        <v>11135</v>
      </c>
      <c r="C3718" s="1565" t="s">
        <v>6</v>
      </c>
      <c r="D3718" s="1565">
        <v>4606.5</v>
      </c>
      <c r="E3718" s="1565">
        <v>504035.91</v>
      </c>
      <c r="F3718" s="1565" t="s">
        <v>6</v>
      </c>
      <c r="G3718" s="1565">
        <v>4606.5</v>
      </c>
      <c r="H3718" s="1565">
        <v>504035.91</v>
      </c>
      <c r="I3718" s="1565">
        <v>0</v>
      </c>
      <c r="J3718" s="1566">
        <v>0</v>
      </c>
      <c r="K3718" s="1554"/>
    </row>
    <row r="3719" spans="1:11" s="793" customFormat="1" ht="28.5" customHeight="1" x14ac:dyDescent="0.25">
      <c r="A3719" s="1565" t="s">
        <v>11136</v>
      </c>
      <c r="B3719" s="1566" t="s">
        <v>11137</v>
      </c>
      <c r="C3719" s="1565" t="s">
        <v>6</v>
      </c>
      <c r="D3719" s="1565">
        <v>4606.5</v>
      </c>
      <c r="E3719" s="1565">
        <v>700161.19</v>
      </c>
      <c r="F3719" s="1565" t="s">
        <v>6</v>
      </c>
      <c r="G3719" s="1565">
        <v>4606.5</v>
      </c>
      <c r="H3719" s="1565">
        <v>700161.19</v>
      </c>
      <c r="I3719" s="1565">
        <v>0</v>
      </c>
      <c r="J3719" s="1566">
        <v>0</v>
      </c>
      <c r="K3719" s="1554"/>
    </row>
    <row r="3720" spans="1:11" s="793" customFormat="1" ht="28.5" customHeight="1" x14ac:dyDescent="0.25">
      <c r="A3720" s="1565" t="s">
        <v>11138</v>
      </c>
      <c r="B3720" s="1566" t="s">
        <v>11139</v>
      </c>
      <c r="C3720" s="1565" t="s">
        <v>6</v>
      </c>
      <c r="D3720" s="1565">
        <v>4606.5</v>
      </c>
      <c r="E3720" s="1565">
        <v>766700.69</v>
      </c>
      <c r="F3720" s="1565" t="s">
        <v>6</v>
      </c>
      <c r="G3720" s="1565">
        <v>4606.5</v>
      </c>
      <c r="H3720" s="1565">
        <v>766700.69</v>
      </c>
      <c r="I3720" s="1565">
        <v>0</v>
      </c>
      <c r="J3720" s="1566">
        <v>0</v>
      </c>
      <c r="K3720" s="1554"/>
    </row>
    <row r="3721" spans="1:11" s="793" customFormat="1" ht="28.5" customHeight="1" x14ac:dyDescent="0.25">
      <c r="A3721" s="1565" t="s">
        <v>11140</v>
      </c>
      <c r="B3721" s="1566" t="s">
        <v>11141</v>
      </c>
      <c r="C3721" s="1565" t="s">
        <v>6</v>
      </c>
      <c r="D3721" s="1565">
        <v>4108.5</v>
      </c>
      <c r="E3721" s="1565">
        <v>1146208.5</v>
      </c>
      <c r="F3721" s="1565" t="s">
        <v>6</v>
      </c>
      <c r="G3721" s="1565">
        <v>4108.5</v>
      </c>
      <c r="H3721" s="1565">
        <v>1146209</v>
      </c>
      <c r="I3721" s="1565">
        <v>0</v>
      </c>
      <c r="J3721" s="1566">
        <v>0</v>
      </c>
      <c r="K3721" s="1554"/>
    </row>
    <row r="3722" spans="1:11" s="793" customFormat="1" ht="28.5" customHeight="1" x14ac:dyDescent="0.25">
      <c r="A3722" s="1565" t="s">
        <v>11142</v>
      </c>
      <c r="B3722" s="1566" t="s">
        <v>11143</v>
      </c>
      <c r="C3722" s="1565" t="s">
        <v>6</v>
      </c>
      <c r="D3722" s="1565">
        <v>4606.5</v>
      </c>
      <c r="E3722" s="1565">
        <v>1219606.5</v>
      </c>
      <c r="F3722" s="1565" t="s">
        <v>6</v>
      </c>
      <c r="G3722" s="1565">
        <v>4606.5</v>
      </c>
      <c r="H3722" s="1565">
        <v>1219607</v>
      </c>
      <c r="I3722" s="1565">
        <v>0</v>
      </c>
      <c r="J3722" s="1566">
        <v>0</v>
      </c>
      <c r="K3722" s="1554"/>
    </row>
    <row r="3723" spans="1:11" s="793" customFormat="1" ht="28.5" customHeight="1" x14ac:dyDescent="0.25">
      <c r="A3723" s="1565" t="s">
        <v>11144</v>
      </c>
      <c r="B3723" s="1566" t="s">
        <v>11145</v>
      </c>
      <c r="C3723" s="1565" t="s">
        <v>6</v>
      </c>
      <c r="D3723" s="1565">
        <v>4145.8500000000004</v>
      </c>
      <c r="E3723" s="1565">
        <v>380795.84</v>
      </c>
      <c r="F3723" s="1565" t="s">
        <v>6</v>
      </c>
      <c r="G3723" s="1565">
        <v>4145.8500000000004</v>
      </c>
      <c r="H3723" s="1565">
        <v>380795.81</v>
      </c>
      <c r="I3723" s="1565">
        <v>0</v>
      </c>
      <c r="J3723" s="1566">
        <v>0</v>
      </c>
      <c r="K3723" s="1554"/>
    </row>
    <row r="3724" spans="1:11" s="793" customFormat="1" ht="28.5" customHeight="1" x14ac:dyDescent="0.25">
      <c r="A3724" s="1565" t="s">
        <v>11146</v>
      </c>
      <c r="B3724" s="1566" t="s">
        <v>11147</v>
      </c>
      <c r="C3724" s="1565" t="s">
        <v>6</v>
      </c>
      <c r="D3724" s="1565">
        <v>3685.2</v>
      </c>
      <c r="E3724" s="1565">
        <v>309865.19</v>
      </c>
      <c r="F3724" s="1565" t="s">
        <v>6</v>
      </c>
      <c r="G3724" s="1565">
        <v>3685.2</v>
      </c>
      <c r="H3724" s="1565">
        <v>309865.19</v>
      </c>
      <c r="I3724" s="1565">
        <v>0</v>
      </c>
      <c r="J3724" s="1566">
        <v>0</v>
      </c>
      <c r="K3724" s="1554"/>
    </row>
    <row r="3725" spans="1:11" s="793" customFormat="1" ht="28.5" customHeight="1" x14ac:dyDescent="0.25">
      <c r="A3725" s="1565" t="s">
        <v>11148</v>
      </c>
      <c r="B3725" s="1566" t="s">
        <v>11149</v>
      </c>
      <c r="C3725" s="1565" t="s">
        <v>6</v>
      </c>
      <c r="D3725" s="1565">
        <v>3454.88</v>
      </c>
      <c r="E3725" s="1565">
        <v>254959.88</v>
      </c>
      <c r="F3725" s="1565" t="s">
        <v>6</v>
      </c>
      <c r="G3725" s="1565">
        <v>3454.88</v>
      </c>
      <c r="H3725" s="1565">
        <v>254959.91</v>
      </c>
      <c r="I3725" s="1565">
        <v>0</v>
      </c>
      <c r="J3725" s="1566">
        <v>0</v>
      </c>
      <c r="K3725" s="1554"/>
    </row>
    <row r="3726" spans="1:11" s="793" customFormat="1" ht="28.5" customHeight="1" x14ac:dyDescent="0.25">
      <c r="A3726" s="1565" t="s">
        <v>11150</v>
      </c>
      <c r="B3726" s="1566" t="s">
        <v>11151</v>
      </c>
      <c r="C3726" s="1565" t="s">
        <v>6</v>
      </c>
      <c r="D3726" s="1565">
        <v>3454.88</v>
      </c>
      <c r="E3726" s="1565">
        <v>225799.88</v>
      </c>
      <c r="F3726" s="1565" t="s">
        <v>6</v>
      </c>
      <c r="G3726" s="1565">
        <v>3454.88</v>
      </c>
      <c r="H3726" s="1565">
        <v>225799.91</v>
      </c>
      <c r="I3726" s="1565">
        <v>0</v>
      </c>
      <c r="J3726" s="1566">
        <v>0</v>
      </c>
      <c r="K3726" s="1554"/>
    </row>
    <row r="3727" spans="1:11" s="793" customFormat="1" ht="28.5" customHeight="1" x14ac:dyDescent="0.25">
      <c r="A3727" s="1565" t="s">
        <v>11152</v>
      </c>
      <c r="B3727" s="1566" t="s">
        <v>11153</v>
      </c>
      <c r="C3727" s="1565" t="s">
        <v>8926</v>
      </c>
      <c r="D3727" s="1565">
        <v>99.6</v>
      </c>
      <c r="E3727" s="1565">
        <v>646.35</v>
      </c>
      <c r="F3727" s="1565" t="s">
        <v>8926</v>
      </c>
      <c r="G3727" s="1565">
        <v>99.6</v>
      </c>
      <c r="H3727" s="1565">
        <v>646.35</v>
      </c>
      <c r="I3727" s="1565">
        <v>0</v>
      </c>
      <c r="J3727" s="1566">
        <v>0</v>
      </c>
      <c r="K3727" s="1554"/>
    </row>
    <row r="3728" spans="1:11" s="793" customFormat="1" ht="28.5" customHeight="1" x14ac:dyDescent="0.25">
      <c r="A3728" s="1565" t="s">
        <v>11154</v>
      </c>
      <c r="B3728" s="1566" t="s">
        <v>11155</v>
      </c>
      <c r="C3728" s="1565" t="s">
        <v>8926</v>
      </c>
      <c r="D3728" s="1565">
        <v>99.6</v>
      </c>
      <c r="E3728" s="1565">
        <v>889.35</v>
      </c>
      <c r="F3728" s="1565" t="s">
        <v>8926</v>
      </c>
      <c r="G3728" s="1565">
        <v>99.6</v>
      </c>
      <c r="H3728" s="1565">
        <v>889.35</v>
      </c>
      <c r="I3728" s="1565">
        <v>0</v>
      </c>
      <c r="J3728" s="1566">
        <v>0</v>
      </c>
      <c r="K3728" s="1554"/>
    </row>
    <row r="3729" spans="1:11" s="793" customFormat="1" ht="28.5" customHeight="1" x14ac:dyDescent="0.25">
      <c r="A3729" s="1565" t="s">
        <v>11156</v>
      </c>
      <c r="B3729" s="1566" t="s">
        <v>11157</v>
      </c>
      <c r="C3729" s="1565" t="s">
        <v>8926</v>
      </c>
      <c r="D3729" s="1565">
        <v>99.6</v>
      </c>
      <c r="E3729" s="1565">
        <v>1618.35</v>
      </c>
      <c r="F3729" s="1565" t="s">
        <v>8926</v>
      </c>
      <c r="G3729" s="1565">
        <v>99.6</v>
      </c>
      <c r="H3729" s="1565">
        <v>1618.35</v>
      </c>
      <c r="I3729" s="1565">
        <v>0</v>
      </c>
      <c r="J3729" s="1566">
        <v>0</v>
      </c>
      <c r="K3729" s="1554"/>
    </row>
    <row r="3730" spans="1:11" s="793" customFormat="1" ht="28.5" customHeight="1" x14ac:dyDescent="0.25">
      <c r="A3730" s="1565" t="s">
        <v>11158</v>
      </c>
      <c r="B3730" s="1566" t="s">
        <v>11159</v>
      </c>
      <c r="C3730" s="1565" t="s">
        <v>8926</v>
      </c>
      <c r="D3730" s="1565">
        <v>99.6</v>
      </c>
      <c r="E3730" s="1565">
        <v>1861.35</v>
      </c>
      <c r="F3730" s="1565" t="s">
        <v>8926</v>
      </c>
      <c r="G3730" s="1565">
        <v>99.6</v>
      </c>
      <c r="H3730" s="1565">
        <v>1861.35</v>
      </c>
      <c r="I3730" s="1565">
        <v>0</v>
      </c>
      <c r="J3730" s="1566">
        <v>0</v>
      </c>
      <c r="K3730" s="1554"/>
    </row>
    <row r="3731" spans="1:11" s="793" customFormat="1" ht="28.5" customHeight="1" x14ac:dyDescent="0.25">
      <c r="A3731" s="1565" t="s">
        <v>11160</v>
      </c>
      <c r="B3731" s="1566" t="s">
        <v>11161</v>
      </c>
      <c r="C3731" s="1565" t="s">
        <v>6</v>
      </c>
      <c r="D3731" s="1565">
        <v>952.42</v>
      </c>
      <c r="E3731" s="1565">
        <v>952.42</v>
      </c>
      <c r="F3731" s="1565" t="s">
        <v>6</v>
      </c>
      <c r="G3731" s="1565">
        <v>952.42</v>
      </c>
      <c r="H3731" s="1565">
        <v>952.42</v>
      </c>
      <c r="I3731" s="1565" t="s">
        <v>11127</v>
      </c>
      <c r="J3731" s="1566">
        <v>0</v>
      </c>
      <c r="K3731" s="1554"/>
    </row>
    <row r="3732" spans="1:11" s="793" customFormat="1" ht="28.5" customHeight="1" x14ac:dyDescent="0.25">
      <c r="A3732" s="1565" t="s">
        <v>11162</v>
      </c>
      <c r="B3732" s="1566" t="s">
        <v>11163</v>
      </c>
      <c r="C3732" s="1565" t="s">
        <v>6</v>
      </c>
      <c r="D3732" s="1565">
        <v>1111.1600000000001</v>
      </c>
      <c r="E3732" s="1565">
        <v>1111.1600000000001</v>
      </c>
      <c r="F3732" s="1565" t="s">
        <v>6</v>
      </c>
      <c r="G3732" s="1565">
        <v>1111.1600000000001</v>
      </c>
      <c r="H3732" s="1565">
        <v>1111.1600000000001</v>
      </c>
      <c r="I3732" s="1565" t="s">
        <v>11127</v>
      </c>
      <c r="J3732" s="1566">
        <v>0</v>
      </c>
      <c r="K3732" s="1554"/>
    </row>
    <row r="3733" spans="1:11" s="793" customFormat="1" ht="28.5" customHeight="1" x14ac:dyDescent="0.25">
      <c r="A3733" s="1565" t="s">
        <v>11164</v>
      </c>
      <c r="B3733" s="1566" t="s">
        <v>11165</v>
      </c>
      <c r="C3733" s="1565" t="s">
        <v>6</v>
      </c>
      <c r="D3733" s="1565">
        <v>1269.9000000000001</v>
      </c>
      <c r="E3733" s="1565">
        <v>1269.9000000000001</v>
      </c>
      <c r="F3733" s="1565" t="s">
        <v>6</v>
      </c>
      <c r="G3733" s="1565">
        <v>1269.9000000000001</v>
      </c>
      <c r="H3733" s="1565">
        <v>1269.9000000000001</v>
      </c>
      <c r="I3733" s="1565" t="s">
        <v>11127</v>
      </c>
      <c r="J3733" s="1566">
        <v>0</v>
      </c>
      <c r="K3733" s="1554"/>
    </row>
    <row r="3734" spans="1:11" s="793" customFormat="1" ht="28.5" customHeight="1" x14ac:dyDescent="0.25">
      <c r="A3734" s="1565" t="s">
        <v>11166</v>
      </c>
      <c r="B3734" s="1566" t="s">
        <v>11167</v>
      </c>
      <c r="C3734" s="1565" t="s">
        <v>6</v>
      </c>
      <c r="D3734" s="1565">
        <v>1512.68</v>
      </c>
      <c r="E3734" s="1565">
        <v>1788.5</v>
      </c>
      <c r="F3734" s="1565" t="s">
        <v>6</v>
      </c>
      <c r="G3734" s="1565">
        <v>1512.68</v>
      </c>
      <c r="H3734" s="1565">
        <v>1788.5</v>
      </c>
      <c r="I3734" s="1565" t="s">
        <v>11168</v>
      </c>
      <c r="J3734" s="1566">
        <v>0</v>
      </c>
      <c r="K3734" s="1554"/>
    </row>
    <row r="3735" spans="1:11" s="793" customFormat="1" ht="28.5" customHeight="1" x14ac:dyDescent="0.25">
      <c r="A3735" s="1565" t="s">
        <v>11169</v>
      </c>
      <c r="B3735" s="1566" t="s">
        <v>11170</v>
      </c>
      <c r="C3735" s="1565" t="s">
        <v>6</v>
      </c>
      <c r="D3735" s="1565">
        <v>1512.68</v>
      </c>
      <c r="E3735" s="1565">
        <v>1732.12</v>
      </c>
      <c r="F3735" s="1565" t="s">
        <v>6</v>
      </c>
      <c r="G3735" s="1565">
        <v>1512.68</v>
      </c>
      <c r="H3735" s="1565">
        <v>1732.12</v>
      </c>
      <c r="I3735" s="1565" t="s">
        <v>11168</v>
      </c>
      <c r="J3735" s="1566">
        <v>0</v>
      </c>
      <c r="K3735" s="1554"/>
    </row>
    <row r="3736" spans="1:11" s="793" customFormat="1" ht="28.5" customHeight="1" x14ac:dyDescent="0.25">
      <c r="A3736" s="1565" t="s">
        <v>11171</v>
      </c>
      <c r="B3736" s="1566" t="s">
        <v>11172</v>
      </c>
      <c r="C3736" s="1565" t="s">
        <v>6</v>
      </c>
      <c r="D3736" s="1565">
        <v>1282.3499999999999</v>
      </c>
      <c r="E3736" s="1565">
        <v>1501.79</v>
      </c>
      <c r="F3736" s="1565" t="s">
        <v>6</v>
      </c>
      <c r="G3736" s="1565">
        <v>1282.3499999999999</v>
      </c>
      <c r="H3736" s="1565">
        <v>1501.79</v>
      </c>
      <c r="I3736" s="1565" t="s">
        <v>11168</v>
      </c>
      <c r="J3736" s="1566">
        <v>0</v>
      </c>
      <c r="K3736" s="1554"/>
    </row>
    <row r="3737" spans="1:11" s="793" customFormat="1" ht="28.5" customHeight="1" x14ac:dyDescent="0.25">
      <c r="A3737" s="1565" t="s">
        <v>11173</v>
      </c>
      <c r="B3737" s="1566" t="s">
        <v>11174</v>
      </c>
      <c r="C3737" s="1565" t="s">
        <v>6</v>
      </c>
      <c r="D3737" s="1565">
        <v>1282.3499999999999</v>
      </c>
      <c r="E3737" s="1565">
        <v>1445.4</v>
      </c>
      <c r="F3737" s="1565" t="s">
        <v>6</v>
      </c>
      <c r="G3737" s="1565">
        <v>1282.3499999999999</v>
      </c>
      <c r="H3737" s="1565">
        <v>1445.4</v>
      </c>
      <c r="I3737" s="1565" t="s">
        <v>11168</v>
      </c>
      <c r="J3737" s="1566">
        <v>0</v>
      </c>
      <c r="K3737" s="1554"/>
    </row>
    <row r="3738" spans="1:11" s="793" customFormat="1" ht="28.5" customHeight="1" x14ac:dyDescent="0.25">
      <c r="A3738" s="1565" t="s">
        <v>11175</v>
      </c>
      <c r="B3738" s="1566" t="s">
        <v>11176</v>
      </c>
      <c r="C3738" s="1565" t="s">
        <v>6</v>
      </c>
      <c r="D3738" s="1565">
        <v>230.32</v>
      </c>
      <c r="E3738" s="1565">
        <v>1690.35</v>
      </c>
      <c r="F3738" s="1565" t="s">
        <v>6</v>
      </c>
      <c r="G3738" s="1565">
        <v>230.32</v>
      </c>
      <c r="H3738" s="1565">
        <v>1690.35</v>
      </c>
      <c r="I3738" s="1565" t="s">
        <v>11177</v>
      </c>
      <c r="J3738" s="1566">
        <v>0</v>
      </c>
      <c r="K3738" s="1554"/>
    </row>
    <row r="3739" spans="1:11" s="793" customFormat="1" ht="28.5" customHeight="1" x14ac:dyDescent="0.25">
      <c r="A3739" s="1565" t="s">
        <v>11178</v>
      </c>
      <c r="B3739" s="1566" t="s">
        <v>6065</v>
      </c>
      <c r="C3739" s="1565" t="s">
        <v>6</v>
      </c>
      <c r="D3739" s="1565">
        <v>230.32</v>
      </c>
      <c r="E3739" s="1565">
        <v>2557.4499999999998</v>
      </c>
      <c r="F3739" s="1565" t="s">
        <v>6</v>
      </c>
      <c r="G3739" s="1565">
        <v>230.32</v>
      </c>
      <c r="H3739" s="1565">
        <v>2557.4499999999998</v>
      </c>
      <c r="I3739" s="1565" t="s">
        <v>11177</v>
      </c>
      <c r="J3739" s="1566">
        <v>0</v>
      </c>
      <c r="K3739" s="1554"/>
    </row>
    <row r="3740" spans="1:11" s="793" customFormat="1" ht="28.5" customHeight="1" x14ac:dyDescent="0.25">
      <c r="A3740" s="1565" t="s">
        <v>11179</v>
      </c>
      <c r="B3740" s="1566" t="s">
        <v>6067</v>
      </c>
      <c r="C3740" s="1565" t="s">
        <v>6</v>
      </c>
      <c r="D3740" s="1565">
        <v>230.32</v>
      </c>
      <c r="E3740" s="1565">
        <v>3135.79</v>
      </c>
      <c r="F3740" s="1565" t="s">
        <v>6</v>
      </c>
      <c r="G3740" s="1565">
        <v>230.32</v>
      </c>
      <c r="H3740" s="1565">
        <v>3135.79</v>
      </c>
      <c r="I3740" s="1565" t="s">
        <v>11177</v>
      </c>
      <c r="J3740" s="1566">
        <v>0</v>
      </c>
      <c r="K3740" s="1554"/>
    </row>
    <row r="3741" spans="1:11" s="793" customFormat="1" ht="28.5" customHeight="1" x14ac:dyDescent="0.25">
      <c r="A3741" s="1565" t="s">
        <v>11180</v>
      </c>
      <c r="B3741" s="1566" t="s">
        <v>6069</v>
      </c>
      <c r="C3741" s="1565" t="s">
        <v>6</v>
      </c>
      <c r="D3741" s="1565">
        <v>345.49</v>
      </c>
      <c r="E3741" s="1565">
        <v>4727.18</v>
      </c>
      <c r="F3741" s="1565" t="s">
        <v>6</v>
      </c>
      <c r="G3741" s="1565">
        <v>345.49</v>
      </c>
      <c r="H3741" s="1565">
        <v>4727.18</v>
      </c>
      <c r="I3741" s="1565" t="s">
        <v>11177</v>
      </c>
      <c r="J3741" s="1566">
        <v>0</v>
      </c>
      <c r="K3741" s="1554"/>
    </row>
    <row r="3742" spans="1:11" s="793" customFormat="1" ht="28.5" customHeight="1" x14ac:dyDescent="0.25">
      <c r="A3742" s="1565" t="s">
        <v>11181</v>
      </c>
      <c r="B3742" s="1566" t="s">
        <v>6071</v>
      </c>
      <c r="C3742" s="1565" t="s">
        <v>6</v>
      </c>
      <c r="D3742" s="1565">
        <v>345.49</v>
      </c>
      <c r="E3742" s="1565">
        <v>7176.62</v>
      </c>
      <c r="F3742" s="1565" t="s">
        <v>6</v>
      </c>
      <c r="G3742" s="1565">
        <v>345.49</v>
      </c>
      <c r="H3742" s="1565">
        <v>7176.62</v>
      </c>
      <c r="I3742" s="1565" t="s">
        <v>11177</v>
      </c>
      <c r="J3742" s="1566">
        <v>0</v>
      </c>
      <c r="K3742" s="1554"/>
    </row>
    <row r="3743" spans="1:11" s="793" customFormat="1" ht="28.5" customHeight="1" x14ac:dyDescent="0.25">
      <c r="A3743" s="1565" t="s">
        <v>11182</v>
      </c>
      <c r="B3743" s="1566" t="s">
        <v>11183</v>
      </c>
      <c r="C3743" s="1565" t="s">
        <v>1138</v>
      </c>
      <c r="D3743" s="1565">
        <v>13.55</v>
      </c>
      <c r="E3743" s="1565">
        <v>249.72</v>
      </c>
      <c r="F3743" s="1565" t="s">
        <v>51</v>
      </c>
      <c r="G3743" s="1565">
        <v>44.46</v>
      </c>
      <c r="H3743" s="1565">
        <v>819.28</v>
      </c>
      <c r="I3743" s="1565" t="s">
        <v>11057</v>
      </c>
      <c r="J3743" s="1566">
        <v>0</v>
      </c>
      <c r="K3743" s="1554"/>
    </row>
    <row r="3744" spans="1:11" s="793" customFormat="1" ht="28.5" customHeight="1" x14ac:dyDescent="0.25">
      <c r="A3744" s="1565" t="s">
        <v>11184</v>
      </c>
      <c r="B3744" s="1566" t="s">
        <v>11185</v>
      </c>
      <c r="C3744" s="1565" t="s">
        <v>1138</v>
      </c>
      <c r="D3744" s="1565">
        <v>14.96</v>
      </c>
      <c r="E3744" s="1565">
        <v>319.55</v>
      </c>
      <c r="F3744" s="1565" t="s">
        <v>51</v>
      </c>
      <c r="G3744" s="1565">
        <v>49.08</v>
      </c>
      <c r="H3744" s="1565">
        <v>1048.4100000000001</v>
      </c>
      <c r="I3744" s="1565" t="s">
        <v>11057</v>
      </c>
      <c r="J3744" s="1566">
        <v>0</v>
      </c>
      <c r="K3744" s="1554"/>
    </row>
    <row r="3745" spans="1:11" s="793" customFormat="1" ht="28.5" customHeight="1" x14ac:dyDescent="0.25">
      <c r="A3745" s="1565" t="s">
        <v>11186</v>
      </c>
      <c r="B3745" s="1566" t="s">
        <v>11187</v>
      </c>
      <c r="C3745" s="1565" t="s">
        <v>1138</v>
      </c>
      <c r="D3745" s="1565">
        <v>14.96</v>
      </c>
      <c r="E3745" s="1565">
        <v>358.86</v>
      </c>
      <c r="F3745" s="1565" t="s">
        <v>51</v>
      </c>
      <c r="G3745" s="1565">
        <v>49.08</v>
      </c>
      <c r="H3745" s="1565">
        <v>1177.3599999999999</v>
      </c>
      <c r="I3745" s="1565" t="s">
        <v>11057</v>
      </c>
      <c r="J3745" s="1566">
        <v>0</v>
      </c>
      <c r="K3745" s="1554"/>
    </row>
    <row r="3746" spans="1:11" s="793" customFormat="1" ht="28.5" customHeight="1" x14ac:dyDescent="0.25">
      <c r="A3746" s="1565" t="s">
        <v>11188</v>
      </c>
      <c r="B3746" s="1566" t="s">
        <v>11189</v>
      </c>
      <c r="C3746" s="1565" t="s">
        <v>1138</v>
      </c>
      <c r="D3746" s="1565">
        <v>15.41</v>
      </c>
      <c r="E3746" s="1565">
        <v>508.21</v>
      </c>
      <c r="F3746" s="1565" t="s">
        <v>51</v>
      </c>
      <c r="G3746" s="1565">
        <v>50.55</v>
      </c>
      <c r="H3746" s="1565">
        <v>1667.35</v>
      </c>
      <c r="I3746" s="1565" t="s">
        <v>11057</v>
      </c>
      <c r="J3746" s="1566">
        <v>0</v>
      </c>
      <c r="K3746" s="1554"/>
    </row>
    <row r="3747" spans="1:11" s="793" customFormat="1" ht="28.5" customHeight="1" x14ac:dyDescent="0.25">
      <c r="A3747" s="1565" t="s">
        <v>11190</v>
      </c>
      <c r="B3747" s="1566" t="s">
        <v>11191</v>
      </c>
      <c r="C3747" s="1565" t="s">
        <v>1138</v>
      </c>
      <c r="D3747" s="1565">
        <v>15.73</v>
      </c>
      <c r="E3747" s="1565">
        <v>646.29999999999995</v>
      </c>
      <c r="F3747" s="1565" t="s">
        <v>51</v>
      </c>
      <c r="G3747" s="1565">
        <v>51.61</v>
      </c>
      <c r="H3747" s="1565">
        <v>2120.4</v>
      </c>
      <c r="I3747" s="1565" t="s">
        <v>11057</v>
      </c>
      <c r="J3747" s="1566">
        <v>0</v>
      </c>
      <c r="K3747" s="1554"/>
    </row>
    <row r="3748" spans="1:11" s="793" customFormat="1" ht="28.5" customHeight="1" x14ac:dyDescent="0.25">
      <c r="A3748" s="1565" t="s">
        <v>11192</v>
      </c>
      <c r="B3748" s="1566" t="s">
        <v>11193</v>
      </c>
      <c r="C3748" s="1565" t="s">
        <v>1138</v>
      </c>
      <c r="D3748" s="1565">
        <v>18.21</v>
      </c>
      <c r="E3748" s="1565">
        <v>834.3</v>
      </c>
      <c r="F3748" s="1565" t="s">
        <v>51</v>
      </c>
      <c r="G3748" s="1565">
        <v>59.74</v>
      </c>
      <c r="H3748" s="1565">
        <v>2737.21</v>
      </c>
      <c r="I3748" s="1565" t="s">
        <v>11057</v>
      </c>
      <c r="J3748" s="1566">
        <v>0</v>
      </c>
      <c r="K3748" s="1554"/>
    </row>
    <row r="3749" spans="1:11" s="793" customFormat="1" ht="28.5" customHeight="1" x14ac:dyDescent="0.25">
      <c r="A3749" s="1565" t="s">
        <v>11194</v>
      </c>
      <c r="B3749" s="1566" t="s">
        <v>11195</v>
      </c>
      <c r="C3749" s="1565" t="s">
        <v>1138</v>
      </c>
      <c r="D3749" s="1565">
        <v>19.22</v>
      </c>
      <c r="E3749" s="1565">
        <v>1205.27</v>
      </c>
      <c r="F3749" s="1565" t="s">
        <v>51</v>
      </c>
      <c r="G3749" s="1565">
        <v>63.07</v>
      </c>
      <c r="H3749" s="1565">
        <v>3954.29</v>
      </c>
      <c r="I3749" s="1565" t="s">
        <v>11057</v>
      </c>
      <c r="J3749" s="1566">
        <v>0</v>
      </c>
      <c r="K3749" s="1554"/>
    </row>
    <row r="3750" spans="1:11" s="793" customFormat="1" ht="28.5" customHeight="1" x14ac:dyDescent="0.25">
      <c r="A3750" s="1565" t="s">
        <v>11196</v>
      </c>
      <c r="B3750" s="1566" t="s">
        <v>11197</v>
      </c>
      <c r="C3750" s="1565" t="s">
        <v>1138</v>
      </c>
      <c r="D3750" s="1565">
        <v>77.81</v>
      </c>
      <c r="E3750" s="1565">
        <v>797.17</v>
      </c>
      <c r="F3750" s="1565" t="s">
        <v>51</v>
      </c>
      <c r="G3750" s="1565">
        <v>255.29</v>
      </c>
      <c r="H3750" s="1565">
        <v>2615.39</v>
      </c>
      <c r="I3750" s="1565" t="s">
        <v>10792</v>
      </c>
      <c r="J3750" s="1566">
        <v>0</v>
      </c>
      <c r="K3750" s="1554"/>
    </row>
    <row r="3751" spans="1:11" s="793" customFormat="1" ht="28.5" customHeight="1" x14ac:dyDescent="0.25">
      <c r="A3751" s="1565" t="s">
        <v>11198</v>
      </c>
      <c r="B3751" s="1566" t="s">
        <v>11199</v>
      </c>
      <c r="C3751" s="1565" t="s">
        <v>1138</v>
      </c>
      <c r="D3751" s="1565">
        <v>93.38</v>
      </c>
      <c r="E3751" s="1565">
        <v>1209.29</v>
      </c>
      <c r="F3751" s="1565" t="s">
        <v>51</v>
      </c>
      <c r="G3751" s="1565">
        <v>306.35000000000002</v>
      </c>
      <c r="H3751" s="1565">
        <v>3967.49</v>
      </c>
      <c r="I3751" s="1565" t="s">
        <v>10792</v>
      </c>
      <c r="J3751" s="1566">
        <v>0</v>
      </c>
      <c r="K3751" s="1554"/>
    </row>
    <row r="3752" spans="1:11" s="793" customFormat="1" ht="28.5" customHeight="1" x14ac:dyDescent="0.25">
      <c r="A3752" s="1565" t="s">
        <v>11200</v>
      </c>
      <c r="B3752" s="1566" t="s">
        <v>11201</v>
      </c>
      <c r="C3752" s="1565" t="s">
        <v>1138</v>
      </c>
      <c r="D3752" s="1565">
        <v>77.81</v>
      </c>
      <c r="E3752" s="1565">
        <v>536.58000000000004</v>
      </c>
      <c r="F3752" s="1565" t="s">
        <v>51</v>
      </c>
      <c r="G3752" s="1565">
        <v>255.29</v>
      </c>
      <c r="H3752" s="1565">
        <v>1760.43</v>
      </c>
      <c r="I3752" s="1565" t="s">
        <v>10792</v>
      </c>
      <c r="J3752" s="1566">
        <v>0</v>
      </c>
      <c r="K3752" s="1554"/>
    </row>
    <row r="3753" spans="1:11" s="793" customFormat="1" ht="28.5" customHeight="1" x14ac:dyDescent="0.25">
      <c r="A3753" s="1565" t="s">
        <v>11202</v>
      </c>
      <c r="B3753" s="1566" t="s">
        <v>11203</v>
      </c>
      <c r="C3753" s="1565" t="s">
        <v>1138</v>
      </c>
      <c r="D3753" s="1565">
        <v>77.81</v>
      </c>
      <c r="E3753" s="1565">
        <v>623.37</v>
      </c>
      <c r="F3753" s="1565" t="s">
        <v>51</v>
      </c>
      <c r="G3753" s="1565">
        <v>255.29</v>
      </c>
      <c r="H3753" s="1565">
        <v>2045.18</v>
      </c>
      <c r="I3753" s="1565" t="s">
        <v>10792</v>
      </c>
      <c r="J3753" s="1566">
        <v>0</v>
      </c>
      <c r="K3753" s="1554"/>
    </row>
    <row r="3754" spans="1:11" s="793" customFormat="1" ht="28.5" customHeight="1" x14ac:dyDescent="0.25">
      <c r="A3754" s="1565" t="s">
        <v>11204</v>
      </c>
      <c r="B3754" s="1566" t="s">
        <v>11205</v>
      </c>
      <c r="C3754" s="1565" t="s">
        <v>1138</v>
      </c>
      <c r="D3754" s="1565">
        <v>77.81</v>
      </c>
      <c r="E3754" s="1565">
        <v>902.31</v>
      </c>
      <c r="F3754" s="1565" t="s">
        <v>51</v>
      </c>
      <c r="G3754" s="1565">
        <v>255.29</v>
      </c>
      <c r="H3754" s="1565">
        <v>2960.34</v>
      </c>
      <c r="I3754" s="1565" t="s">
        <v>10792</v>
      </c>
      <c r="J3754" s="1566">
        <v>0</v>
      </c>
      <c r="K3754" s="1554"/>
    </row>
    <row r="3755" spans="1:11" s="793" customFormat="1" ht="28.5" customHeight="1" x14ac:dyDescent="0.25">
      <c r="A3755" s="1565" t="s">
        <v>11206</v>
      </c>
      <c r="B3755" s="1566" t="s">
        <v>11207</v>
      </c>
      <c r="C3755" s="1565" t="s">
        <v>1138</v>
      </c>
      <c r="D3755" s="1565">
        <v>77.81</v>
      </c>
      <c r="E3755" s="1565">
        <v>728.81</v>
      </c>
      <c r="F3755" s="1565" t="s">
        <v>51</v>
      </c>
      <c r="G3755" s="1565">
        <v>255.29</v>
      </c>
      <c r="H3755" s="1565">
        <v>2391.11</v>
      </c>
      <c r="I3755" s="1565" t="s">
        <v>10792</v>
      </c>
      <c r="J3755" s="1566">
        <v>0</v>
      </c>
      <c r="K3755" s="1554"/>
    </row>
    <row r="3756" spans="1:11" s="793" customFormat="1" ht="28.5" customHeight="1" x14ac:dyDescent="0.25">
      <c r="A3756" s="1565" t="s">
        <v>11208</v>
      </c>
      <c r="B3756" s="1566" t="s">
        <v>11209</v>
      </c>
      <c r="C3756" s="1565" t="s">
        <v>1138</v>
      </c>
      <c r="D3756" s="1565">
        <v>77.81</v>
      </c>
      <c r="E3756" s="1565">
        <v>642.05999999999995</v>
      </c>
      <c r="F3756" s="1565" t="s">
        <v>51</v>
      </c>
      <c r="G3756" s="1565">
        <v>255.29</v>
      </c>
      <c r="H3756" s="1565">
        <v>2106.4899999999998</v>
      </c>
      <c r="I3756" s="1565" t="s">
        <v>10792</v>
      </c>
      <c r="J3756" s="1566">
        <v>0</v>
      </c>
      <c r="K3756" s="1554"/>
    </row>
    <row r="3757" spans="1:11" s="793" customFormat="1" ht="28.5" customHeight="1" x14ac:dyDescent="0.25">
      <c r="A3757" s="1565" t="s">
        <v>11210</v>
      </c>
      <c r="B3757" s="1566" t="s">
        <v>11211</v>
      </c>
      <c r="C3757" s="1565" t="s">
        <v>3346</v>
      </c>
      <c r="D3757" s="1565">
        <v>809.25</v>
      </c>
      <c r="E3757" s="1565">
        <v>9071.25</v>
      </c>
      <c r="F3757" s="1565" t="s">
        <v>3346</v>
      </c>
      <c r="G3757" s="1565">
        <v>809.25</v>
      </c>
      <c r="H3757" s="1565">
        <v>9071.25</v>
      </c>
      <c r="I3757" s="1565">
        <v>0</v>
      </c>
      <c r="J3757" s="1566">
        <v>0</v>
      </c>
      <c r="K3757" s="1554"/>
    </row>
    <row r="3758" spans="1:11" s="793" customFormat="1" ht="28.5" customHeight="1" x14ac:dyDescent="0.25">
      <c r="A3758" s="1565" t="s">
        <v>11212</v>
      </c>
      <c r="B3758" s="1566" t="s">
        <v>11213</v>
      </c>
      <c r="C3758" s="1565" t="s">
        <v>3346</v>
      </c>
      <c r="D3758" s="1565">
        <v>809.25</v>
      </c>
      <c r="E3758" s="1565">
        <v>28693.5</v>
      </c>
      <c r="F3758" s="1565" t="s">
        <v>3346</v>
      </c>
      <c r="G3758" s="1565">
        <v>809.25</v>
      </c>
      <c r="H3758" s="1565">
        <v>28693.5</v>
      </c>
      <c r="I3758" s="1565">
        <v>0</v>
      </c>
      <c r="J3758" s="1566">
        <v>0</v>
      </c>
      <c r="K3758" s="1554"/>
    </row>
    <row r="3759" spans="1:11" s="793" customFormat="1" ht="28.5" customHeight="1" x14ac:dyDescent="0.25">
      <c r="A3759" s="1565" t="s">
        <v>11214</v>
      </c>
      <c r="B3759" s="1566" t="s">
        <v>11215</v>
      </c>
      <c r="C3759" s="1565" t="s">
        <v>1138</v>
      </c>
      <c r="D3759" s="1565">
        <v>184.26</v>
      </c>
      <c r="E3759" s="1565">
        <v>861.87</v>
      </c>
      <c r="F3759" s="1565" t="s">
        <v>51</v>
      </c>
      <c r="G3759" s="1565">
        <v>604.53</v>
      </c>
      <c r="H3759" s="1565">
        <v>2827.64</v>
      </c>
      <c r="I3759" s="1565">
        <v>0</v>
      </c>
      <c r="J3759" s="1566">
        <v>0</v>
      </c>
      <c r="K3759" s="1554"/>
    </row>
    <row r="3760" spans="1:11" s="793" customFormat="1" ht="28.5" customHeight="1" x14ac:dyDescent="0.25">
      <c r="A3760" s="1565" t="s">
        <v>11216</v>
      </c>
      <c r="B3760" s="1566" t="s">
        <v>11217</v>
      </c>
      <c r="C3760" s="1565" t="s">
        <v>1138</v>
      </c>
      <c r="D3760" s="1565">
        <v>207.29</v>
      </c>
      <c r="E3760" s="1565">
        <v>1011.02</v>
      </c>
      <c r="F3760" s="1565" t="s">
        <v>51</v>
      </c>
      <c r="G3760" s="1565">
        <v>680.09</v>
      </c>
      <c r="H3760" s="1565">
        <v>3316.98</v>
      </c>
      <c r="I3760" s="1565">
        <v>0</v>
      </c>
      <c r="J3760" s="1566">
        <v>0</v>
      </c>
      <c r="K3760" s="1554"/>
    </row>
    <row r="3761" spans="1:11" s="793" customFormat="1" ht="28.5" customHeight="1" x14ac:dyDescent="0.25">
      <c r="A3761" s="1565" t="s">
        <v>11218</v>
      </c>
      <c r="B3761" s="1566" t="s">
        <v>11219</v>
      </c>
      <c r="C3761" s="1565" t="s">
        <v>1138</v>
      </c>
      <c r="D3761" s="1565">
        <v>230.32</v>
      </c>
      <c r="E3761" s="1565">
        <v>1355.54</v>
      </c>
      <c r="F3761" s="1565" t="s">
        <v>51</v>
      </c>
      <c r="G3761" s="1565">
        <v>755.66</v>
      </c>
      <c r="H3761" s="1565">
        <v>4447.3</v>
      </c>
      <c r="I3761" s="1565">
        <v>0</v>
      </c>
      <c r="J3761" s="1566">
        <v>0</v>
      </c>
      <c r="K3761" s="1554"/>
    </row>
    <row r="3762" spans="1:11" s="793" customFormat="1" ht="28.5" customHeight="1" x14ac:dyDescent="0.25">
      <c r="A3762" s="1565" t="s">
        <v>11220</v>
      </c>
      <c r="B3762" s="1566" t="s">
        <v>11221</v>
      </c>
      <c r="C3762" s="1565" t="s">
        <v>1138</v>
      </c>
      <c r="D3762" s="1565">
        <v>287.91000000000003</v>
      </c>
      <c r="E3762" s="1565">
        <v>1812.43</v>
      </c>
      <c r="F3762" s="1565" t="s">
        <v>51</v>
      </c>
      <c r="G3762" s="1565">
        <v>944.57</v>
      </c>
      <c r="H3762" s="1565">
        <v>5946.28</v>
      </c>
      <c r="I3762" s="1565">
        <v>0</v>
      </c>
      <c r="J3762" s="1566">
        <v>0</v>
      </c>
      <c r="K3762" s="1554"/>
    </row>
    <row r="3763" spans="1:11" s="793" customFormat="1" ht="28.5" customHeight="1" x14ac:dyDescent="0.25">
      <c r="A3763" s="1565" t="s">
        <v>11222</v>
      </c>
      <c r="B3763" s="1566" t="s">
        <v>11223</v>
      </c>
      <c r="C3763" s="1565" t="s">
        <v>6</v>
      </c>
      <c r="D3763" s="1565">
        <v>725.21</v>
      </c>
      <c r="E3763" s="1565">
        <v>10840.33</v>
      </c>
      <c r="F3763" s="1565" t="s">
        <v>6</v>
      </c>
      <c r="G3763" s="1565">
        <v>725.21</v>
      </c>
      <c r="H3763" s="1565">
        <v>10840.33</v>
      </c>
      <c r="I3763" s="1565" t="s">
        <v>11127</v>
      </c>
      <c r="J3763" s="1566">
        <v>0</v>
      </c>
      <c r="K3763" s="1554"/>
    </row>
    <row r="3764" spans="1:11" s="793" customFormat="1" ht="28.5" customHeight="1" x14ac:dyDescent="0.25">
      <c r="A3764" s="1565" t="s">
        <v>11224</v>
      </c>
      <c r="B3764" s="1566" t="s">
        <v>11225</v>
      </c>
      <c r="C3764" s="1565" t="s">
        <v>6</v>
      </c>
      <c r="D3764" s="1565">
        <v>725.21</v>
      </c>
      <c r="E3764" s="1565">
        <v>13808.58</v>
      </c>
      <c r="F3764" s="1565" t="s">
        <v>6</v>
      </c>
      <c r="G3764" s="1565">
        <v>725.21</v>
      </c>
      <c r="H3764" s="1565">
        <v>13808.58</v>
      </c>
      <c r="I3764" s="1565" t="s">
        <v>11127</v>
      </c>
      <c r="J3764" s="1566">
        <v>0</v>
      </c>
      <c r="K3764" s="1554"/>
    </row>
    <row r="3765" spans="1:11" s="793" customFormat="1" ht="28.5" customHeight="1" x14ac:dyDescent="0.25">
      <c r="A3765" s="1565" t="s">
        <v>11226</v>
      </c>
      <c r="B3765" s="1566" t="s">
        <v>11227</v>
      </c>
      <c r="C3765" s="1565" t="s">
        <v>6</v>
      </c>
      <c r="D3765" s="1565">
        <v>1091.8599999999999</v>
      </c>
      <c r="E3765" s="1565">
        <v>25235.86</v>
      </c>
      <c r="F3765" s="1565" t="s">
        <v>6</v>
      </c>
      <c r="G3765" s="1565">
        <v>1091.8599999999999</v>
      </c>
      <c r="H3765" s="1565">
        <v>25235.86</v>
      </c>
      <c r="I3765" s="1565" t="s">
        <v>11127</v>
      </c>
      <c r="J3765" s="1566">
        <v>0</v>
      </c>
      <c r="K3765" s="1554"/>
    </row>
    <row r="3766" spans="1:11" s="793" customFormat="1" ht="28.5" customHeight="1" x14ac:dyDescent="0.25">
      <c r="A3766" s="1565" t="s">
        <v>11228</v>
      </c>
      <c r="B3766" s="1566" t="s">
        <v>11229</v>
      </c>
      <c r="C3766" s="1565" t="s">
        <v>6</v>
      </c>
      <c r="D3766" s="1565">
        <v>725.21</v>
      </c>
      <c r="E3766" s="1565">
        <v>8106.58</v>
      </c>
      <c r="F3766" s="1565" t="s">
        <v>6</v>
      </c>
      <c r="G3766" s="1565">
        <v>725.21</v>
      </c>
      <c r="H3766" s="1565">
        <v>8106.58</v>
      </c>
      <c r="I3766" s="1565" t="s">
        <v>11127</v>
      </c>
      <c r="J3766" s="1566">
        <v>0</v>
      </c>
      <c r="K3766" s="1554"/>
    </row>
    <row r="3767" spans="1:11" s="793" customFormat="1" ht="28.5" customHeight="1" x14ac:dyDescent="0.25">
      <c r="A3767" s="1565" t="s">
        <v>11230</v>
      </c>
      <c r="B3767" s="1566" t="s">
        <v>11231</v>
      </c>
      <c r="C3767" s="1565" t="s">
        <v>6</v>
      </c>
      <c r="D3767" s="1565">
        <v>725.21</v>
      </c>
      <c r="E3767" s="1565">
        <v>8887.83</v>
      </c>
      <c r="F3767" s="1565" t="s">
        <v>6</v>
      </c>
      <c r="G3767" s="1565">
        <v>725.21</v>
      </c>
      <c r="H3767" s="1565">
        <v>8887.83</v>
      </c>
      <c r="I3767" s="1565" t="s">
        <v>11127</v>
      </c>
      <c r="J3767" s="1566">
        <v>0</v>
      </c>
      <c r="K3767" s="1554"/>
    </row>
    <row r="3768" spans="1:11" s="793" customFormat="1" ht="28.5" customHeight="1" x14ac:dyDescent="0.25">
      <c r="A3768" s="1565" t="s">
        <v>11232</v>
      </c>
      <c r="B3768" s="1566" t="s">
        <v>11233</v>
      </c>
      <c r="C3768" s="1565" t="s">
        <v>6</v>
      </c>
      <c r="D3768" s="1565">
        <v>725.21</v>
      </c>
      <c r="E3768" s="1565">
        <v>10840.33</v>
      </c>
      <c r="F3768" s="1565" t="s">
        <v>6</v>
      </c>
      <c r="G3768" s="1565">
        <v>725.21</v>
      </c>
      <c r="H3768" s="1565">
        <v>10840.33</v>
      </c>
      <c r="I3768" s="1565" t="s">
        <v>11127</v>
      </c>
      <c r="J3768" s="1566">
        <v>0</v>
      </c>
      <c r="K3768" s="1554"/>
    </row>
    <row r="3769" spans="1:11" s="793" customFormat="1" ht="28.5" customHeight="1" x14ac:dyDescent="0.25">
      <c r="A3769" s="1565" t="s">
        <v>11234</v>
      </c>
      <c r="B3769" s="1566" t="s">
        <v>11235</v>
      </c>
      <c r="C3769" s="1565" t="s">
        <v>6</v>
      </c>
      <c r="D3769" s="1565">
        <v>244.33</v>
      </c>
      <c r="E3769" s="1565">
        <v>635.08000000000004</v>
      </c>
      <c r="F3769" s="1565" t="s">
        <v>6</v>
      </c>
      <c r="G3769" s="1565">
        <v>244.33</v>
      </c>
      <c r="H3769" s="1565">
        <v>635.08000000000004</v>
      </c>
      <c r="I3769" s="1565" t="s">
        <v>11127</v>
      </c>
      <c r="J3769" s="1566">
        <v>0</v>
      </c>
      <c r="K3769" s="1554"/>
    </row>
    <row r="3770" spans="1:11" s="793" customFormat="1" ht="28.5" customHeight="1" x14ac:dyDescent="0.25">
      <c r="A3770" s="1565" t="s">
        <v>11236</v>
      </c>
      <c r="B3770" s="1566" t="s">
        <v>11237</v>
      </c>
      <c r="C3770" s="1565" t="s">
        <v>6</v>
      </c>
      <c r="D3770" s="1565">
        <v>244.33</v>
      </c>
      <c r="E3770" s="1565">
        <v>479.07</v>
      </c>
      <c r="F3770" s="1565" t="s">
        <v>6</v>
      </c>
      <c r="G3770" s="1565">
        <v>244.33</v>
      </c>
      <c r="H3770" s="1565">
        <v>479.07</v>
      </c>
      <c r="I3770" s="1565" t="s">
        <v>11127</v>
      </c>
      <c r="J3770" s="1566">
        <v>0</v>
      </c>
      <c r="K3770" s="1554"/>
    </row>
    <row r="3771" spans="1:11" s="793" customFormat="1" ht="28.5" customHeight="1" x14ac:dyDescent="0.25">
      <c r="A3771" s="1565" t="s">
        <v>11238</v>
      </c>
      <c r="B3771" s="1566" t="s">
        <v>11239</v>
      </c>
      <c r="C3771" s="1565" t="s">
        <v>6</v>
      </c>
      <c r="D3771" s="1565">
        <v>169.32</v>
      </c>
      <c r="E3771" s="1565">
        <v>382.19</v>
      </c>
      <c r="F3771" s="1565" t="s">
        <v>6</v>
      </c>
      <c r="G3771" s="1565">
        <v>169.32</v>
      </c>
      <c r="H3771" s="1565">
        <v>382.19</v>
      </c>
      <c r="I3771" s="1565">
        <v>0</v>
      </c>
      <c r="J3771" s="1566">
        <v>0</v>
      </c>
      <c r="K3771" s="1554"/>
    </row>
    <row r="3772" spans="1:11" s="793" customFormat="1" ht="28.5" customHeight="1" x14ac:dyDescent="0.25">
      <c r="A3772" s="1565" t="s">
        <v>11240</v>
      </c>
      <c r="B3772" s="1566" t="s">
        <v>11241</v>
      </c>
      <c r="C3772" s="1565" t="s">
        <v>6</v>
      </c>
      <c r="D3772" s="1565">
        <v>169.32</v>
      </c>
      <c r="E3772" s="1565">
        <v>373.44</v>
      </c>
      <c r="F3772" s="1565" t="s">
        <v>6</v>
      </c>
      <c r="G3772" s="1565">
        <v>169.32</v>
      </c>
      <c r="H3772" s="1565">
        <v>373.44</v>
      </c>
      <c r="I3772" s="1565">
        <v>0</v>
      </c>
      <c r="J3772" s="1566">
        <v>0</v>
      </c>
      <c r="K3772" s="1554"/>
    </row>
    <row r="3773" spans="1:11" s="793" customFormat="1" ht="28.5" customHeight="1" x14ac:dyDescent="0.25">
      <c r="A3773" s="1565" t="s">
        <v>11242</v>
      </c>
      <c r="B3773" s="1566" t="s">
        <v>11243</v>
      </c>
      <c r="C3773" s="1565" t="s">
        <v>6</v>
      </c>
      <c r="D3773" s="1565">
        <v>809.25</v>
      </c>
      <c r="E3773" s="1565">
        <v>809.25</v>
      </c>
      <c r="F3773" s="1565" t="s">
        <v>6</v>
      </c>
      <c r="G3773" s="1565">
        <v>809.25</v>
      </c>
      <c r="H3773" s="1565">
        <v>809.25</v>
      </c>
      <c r="I3773" s="1565">
        <v>0</v>
      </c>
      <c r="J3773" s="1566">
        <v>0</v>
      </c>
      <c r="K3773" s="1554"/>
    </row>
    <row r="3774" spans="1:11" s="793" customFormat="1" ht="28.5" customHeight="1" x14ac:dyDescent="0.25">
      <c r="A3774" s="1565" t="s">
        <v>11244</v>
      </c>
      <c r="B3774" s="1566" t="s">
        <v>11245</v>
      </c>
      <c r="C3774" s="1565" t="s">
        <v>3346</v>
      </c>
      <c r="D3774" s="1565">
        <v>0</v>
      </c>
      <c r="E3774" s="1565">
        <v>0</v>
      </c>
      <c r="F3774" s="1565" t="s">
        <v>3346</v>
      </c>
      <c r="G3774" s="1565">
        <v>0</v>
      </c>
      <c r="H3774" s="1565">
        <v>0</v>
      </c>
      <c r="I3774" s="1565">
        <v>0</v>
      </c>
      <c r="J3774" s="1566">
        <v>0</v>
      </c>
      <c r="K3774" s="1554"/>
    </row>
    <row r="3775" spans="1:11" s="793" customFormat="1" ht="28.5" customHeight="1" x14ac:dyDescent="0.25">
      <c r="A3775" s="1565" t="s">
        <v>11246</v>
      </c>
      <c r="B3775" s="1566" t="s">
        <v>11247</v>
      </c>
      <c r="C3775" s="1565" t="s">
        <v>6</v>
      </c>
      <c r="D3775" s="1565">
        <v>373.5</v>
      </c>
      <c r="E3775" s="1565">
        <v>1309.05</v>
      </c>
      <c r="F3775" s="1565" t="s">
        <v>6</v>
      </c>
      <c r="G3775" s="1565">
        <v>373.5</v>
      </c>
      <c r="H3775" s="1565">
        <v>1309.05</v>
      </c>
      <c r="I3775" s="1565">
        <v>0</v>
      </c>
      <c r="J3775" s="1566">
        <v>0</v>
      </c>
      <c r="K3775" s="1554"/>
    </row>
    <row r="3776" spans="1:11" s="793" customFormat="1" ht="28.5" customHeight="1" x14ac:dyDescent="0.25">
      <c r="A3776" s="1565" t="s">
        <v>11248</v>
      </c>
      <c r="B3776" s="1566" t="s">
        <v>11249</v>
      </c>
      <c r="C3776" s="1565" t="s">
        <v>6</v>
      </c>
      <c r="D3776" s="1565">
        <v>373.5</v>
      </c>
      <c r="E3776" s="1565">
        <v>11916</v>
      </c>
      <c r="F3776" s="1565" t="s">
        <v>6</v>
      </c>
      <c r="G3776" s="1565">
        <v>373.5</v>
      </c>
      <c r="H3776" s="1565">
        <v>11916</v>
      </c>
      <c r="I3776" s="1565">
        <v>0</v>
      </c>
      <c r="J3776" s="1566">
        <v>0</v>
      </c>
      <c r="K3776" s="1554"/>
    </row>
    <row r="3777" spans="1:11" s="793" customFormat="1" ht="28.5" customHeight="1" x14ac:dyDescent="0.25">
      <c r="A3777" s="1565" t="s">
        <v>11250</v>
      </c>
      <c r="B3777" s="1566" t="s">
        <v>11251</v>
      </c>
      <c r="C3777" s="1565" t="s">
        <v>6</v>
      </c>
      <c r="D3777" s="1565">
        <v>373.5</v>
      </c>
      <c r="E3777" s="1565">
        <v>13981.5</v>
      </c>
      <c r="F3777" s="1565" t="s">
        <v>6</v>
      </c>
      <c r="G3777" s="1565">
        <v>373.5</v>
      </c>
      <c r="H3777" s="1565">
        <v>13981.5</v>
      </c>
      <c r="I3777" s="1565">
        <v>0</v>
      </c>
      <c r="J3777" s="1566">
        <v>0</v>
      </c>
      <c r="K3777" s="1554"/>
    </row>
    <row r="3778" spans="1:11" s="793" customFormat="1" ht="28.5" customHeight="1" x14ac:dyDescent="0.25">
      <c r="A3778" s="1565" t="s">
        <v>11252</v>
      </c>
      <c r="B3778" s="1566" t="s">
        <v>11253</v>
      </c>
      <c r="C3778" s="1565" t="s">
        <v>6</v>
      </c>
      <c r="D3778" s="1565">
        <v>373.5</v>
      </c>
      <c r="E3778" s="1565">
        <v>1163.25</v>
      </c>
      <c r="F3778" s="1565" t="s">
        <v>6</v>
      </c>
      <c r="G3778" s="1565">
        <v>373.5</v>
      </c>
      <c r="H3778" s="1565">
        <v>1163.25</v>
      </c>
      <c r="I3778" s="1565">
        <v>0</v>
      </c>
      <c r="J3778" s="1566">
        <v>0</v>
      </c>
      <c r="K3778" s="1554"/>
    </row>
    <row r="3779" spans="1:11" s="793" customFormat="1" ht="28.5" customHeight="1" x14ac:dyDescent="0.25">
      <c r="A3779" s="1565" t="s">
        <v>11254</v>
      </c>
      <c r="B3779" s="1566" t="s">
        <v>11255</v>
      </c>
      <c r="C3779" s="1565" t="s">
        <v>6</v>
      </c>
      <c r="D3779" s="1565">
        <v>373.5</v>
      </c>
      <c r="E3779" s="1565">
        <v>2287.13</v>
      </c>
      <c r="F3779" s="1565" t="s">
        <v>6</v>
      </c>
      <c r="G3779" s="1565">
        <v>373.5</v>
      </c>
      <c r="H3779" s="1565">
        <v>2287.13</v>
      </c>
      <c r="I3779" s="1565">
        <v>0</v>
      </c>
      <c r="J3779" s="1566">
        <v>0</v>
      </c>
      <c r="K3779" s="1554"/>
    </row>
    <row r="3780" spans="1:11" s="793" customFormat="1" ht="28.5" customHeight="1" x14ac:dyDescent="0.25">
      <c r="A3780" s="1565" t="s">
        <v>11256</v>
      </c>
      <c r="B3780" s="1566" t="s">
        <v>11257</v>
      </c>
      <c r="C3780" s="1565" t="s">
        <v>6</v>
      </c>
      <c r="D3780" s="1565">
        <v>373.5</v>
      </c>
      <c r="E3780" s="1565">
        <v>920.25</v>
      </c>
      <c r="F3780" s="1565" t="s">
        <v>6</v>
      </c>
      <c r="G3780" s="1565">
        <v>373.5</v>
      </c>
      <c r="H3780" s="1565">
        <v>920.25</v>
      </c>
      <c r="I3780" s="1565">
        <v>0</v>
      </c>
      <c r="J3780" s="1566">
        <v>0</v>
      </c>
      <c r="K3780" s="1554"/>
    </row>
    <row r="3781" spans="1:11" s="793" customFormat="1" ht="28.5" customHeight="1" x14ac:dyDescent="0.25">
      <c r="A3781" s="1565" t="s">
        <v>11258</v>
      </c>
      <c r="B3781" s="1566" t="s">
        <v>11259</v>
      </c>
      <c r="C3781" s="1565" t="s">
        <v>6</v>
      </c>
      <c r="D3781" s="1565">
        <v>373.5</v>
      </c>
      <c r="E3781" s="1565">
        <v>1345.5</v>
      </c>
      <c r="F3781" s="1565" t="s">
        <v>6</v>
      </c>
      <c r="G3781" s="1565">
        <v>373.5</v>
      </c>
      <c r="H3781" s="1565">
        <v>1345.5</v>
      </c>
      <c r="I3781" s="1565">
        <v>0</v>
      </c>
      <c r="J3781" s="1566">
        <v>0</v>
      </c>
      <c r="K3781" s="1554"/>
    </row>
    <row r="3782" spans="1:11" s="793" customFormat="1" ht="28.5" customHeight="1" x14ac:dyDescent="0.25">
      <c r="A3782" s="1565" t="s">
        <v>11260</v>
      </c>
      <c r="B3782" s="1566" t="s">
        <v>11261</v>
      </c>
      <c r="C3782" s="1565" t="s">
        <v>6</v>
      </c>
      <c r="D3782" s="1565">
        <v>373.5</v>
      </c>
      <c r="E3782" s="1565">
        <v>1588.5</v>
      </c>
      <c r="F3782" s="1565" t="s">
        <v>6</v>
      </c>
      <c r="G3782" s="1565">
        <v>373.5</v>
      </c>
      <c r="H3782" s="1565">
        <v>1588.5</v>
      </c>
      <c r="I3782" s="1565">
        <v>0</v>
      </c>
      <c r="J3782" s="1566">
        <v>0</v>
      </c>
      <c r="K3782" s="1554"/>
    </row>
    <row r="3783" spans="1:11" s="793" customFormat="1" ht="28.5" customHeight="1" x14ac:dyDescent="0.25">
      <c r="A3783" s="1565" t="s">
        <v>11262</v>
      </c>
      <c r="B3783" s="1566" t="s">
        <v>11263</v>
      </c>
      <c r="C3783" s="1565" t="s">
        <v>6</v>
      </c>
      <c r="D3783" s="1565">
        <v>373.5</v>
      </c>
      <c r="E3783" s="1565">
        <v>1953</v>
      </c>
      <c r="F3783" s="1565" t="s">
        <v>6</v>
      </c>
      <c r="G3783" s="1565">
        <v>373.5</v>
      </c>
      <c r="H3783" s="1565">
        <v>1953</v>
      </c>
      <c r="I3783" s="1565">
        <v>0</v>
      </c>
      <c r="J3783" s="1566">
        <v>0</v>
      </c>
      <c r="K3783" s="1554"/>
    </row>
    <row r="3784" spans="1:11" s="793" customFormat="1" ht="28.5" customHeight="1" x14ac:dyDescent="0.25">
      <c r="A3784" s="1565" t="s">
        <v>11264</v>
      </c>
      <c r="B3784" s="1566" t="s">
        <v>11265</v>
      </c>
      <c r="C3784" s="1565" t="s">
        <v>6</v>
      </c>
      <c r="D3784" s="1565">
        <v>149.4</v>
      </c>
      <c r="E3784" s="1565">
        <v>1294.9000000000001</v>
      </c>
      <c r="F3784" s="1565" t="s">
        <v>6</v>
      </c>
      <c r="G3784" s="1565">
        <v>149.4</v>
      </c>
      <c r="H3784" s="1565">
        <v>1294.9000000000001</v>
      </c>
      <c r="I3784" s="1565">
        <v>0</v>
      </c>
      <c r="J3784" s="1566">
        <v>0</v>
      </c>
      <c r="K3784" s="1554"/>
    </row>
    <row r="3785" spans="1:11" s="793" customFormat="1" ht="28.5" customHeight="1" x14ac:dyDescent="0.25">
      <c r="A3785" s="1565" t="s">
        <v>11266</v>
      </c>
      <c r="B3785" s="1566" t="s">
        <v>11267</v>
      </c>
      <c r="C3785" s="1565" t="s">
        <v>6</v>
      </c>
      <c r="D3785" s="1565">
        <v>149.4</v>
      </c>
      <c r="E3785" s="1565">
        <v>2029.98</v>
      </c>
      <c r="F3785" s="1565" t="s">
        <v>6</v>
      </c>
      <c r="G3785" s="1565">
        <v>149.4</v>
      </c>
      <c r="H3785" s="1565">
        <v>2029.98</v>
      </c>
      <c r="I3785" s="1565">
        <v>0</v>
      </c>
      <c r="J3785" s="1566">
        <v>0</v>
      </c>
      <c r="K3785" s="1554"/>
    </row>
    <row r="3786" spans="1:11" s="793" customFormat="1" ht="28.5" customHeight="1" x14ac:dyDescent="0.25">
      <c r="A3786" s="1565" t="s">
        <v>11268</v>
      </c>
      <c r="B3786" s="1566" t="s">
        <v>11269</v>
      </c>
      <c r="C3786" s="1565" t="s">
        <v>3346</v>
      </c>
      <c r="D3786" s="1565">
        <v>9213</v>
      </c>
      <c r="E3786" s="1565">
        <v>9213</v>
      </c>
      <c r="F3786" s="1565" t="s">
        <v>3346</v>
      </c>
      <c r="G3786" s="1565">
        <v>9213</v>
      </c>
      <c r="H3786" s="1565">
        <v>9213</v>
      </c>
      <c r="I3786" s="1565">
        <v>0</v>
      </c>
      <c r="J3786" s="1566">
        <v>0</v>
      </c>
      <c r="K3786" s="1554"/>
    </row>
    <row r="3787" spans="1:11" s="793" customFormat="1" ht="28.5" customHeight="1" x14ac:dyDescent="0.25">
      <c r="A3787" s="1565" t="s">
        <v>11270</v>
      </c>
      <c r="B3787" s="1566" t="s">
        <v>11271</v>
      </c>
      <c r="C3787" s="1565" t="s">
        <v>3681</v>
      </c>
      <c r="D3787" s="1565">
        <v>89.64</v>
      </c>
      <c r="E3787" s="1565">
        <v>612.09</v>
      </c>
      <c r="F3787" s="1565" t="s">
        <v>3681</v>
      </c>
      <c r="G3787" s="1565">
        <v>89.64</v>
      </c>
      <c r="H3787" s="1565">
        <v>612.09</v>
      </c>
      <c r="I3787" s="1565" t="s">
        <v>11057</v>
      </c>
      <c r="J3787" s="1566">
        <v>0</v>
      </c>
      <c r="K3787" s="1554"/>
    </row>
    <row r="3788" spans="1:11" s="793" customFormat="1" ht="28.5" customHeight="1" x14ac:dyDescent="0.25">
      <c r="A3788" s="1565" t="s">
        <v>11272</v>
      </c>
      <c r="B3788" s="1566" t="s">
        <v>11273</v>
      </c>
      <c r="C3788" s="1565" t="s">
        <v>3681</v>
      </c>
      <c r="D3788" s="1565">
        <v>119.52</v>
      </c>
      <c r="E3788" s="1565">
        <v>720.95</v>
      </c>
      <c r="F3788" s="1565" t="s">
        <v>3681</v>
      </c>
      <c r="G3788" s="1565">
        <v>119.52</v>
      </c>
      <c r="H3788" s="1565">
        <v>720.95</v>
      </c>
      <c r="I3788" s="1565" t="s">
        <v>11057</v>
      </c>
      <c r="J3788" s="1566">
        <v>0</v>
      </c>
      <c r="K3788" s="1554"/>
    </row>
    <row r="3789" spans="1:11" s="793" customFormat="1" ht="28.5" customHeight="1" x14ac:dyDescent="0.25">
      <c r="A3789" s="1565" t="s">
        <v>11274</v>
      </c>
      <c r="B3789" s="1566" t="s">
        <v>11275</v>
      </c>
      <c r="C3789" s="1565" t="s">
        <v>3681</v>
      </c>
      <c r="D3789" s="1565">
        <v>149.4</v>
      </c>
      <c r="E3789" s="1565">
        <v>1036.3499999999999</v>
      </c>
      <c r="F3789" s="1565" t="s">
        <v>3681</v>
      </c>
      <c r="G3789" s="1565">
        <v>149.4</v>
      </c>
      <c r="H3789" s="1565">
        <v>1036.3499999999999</v>
      </c>
      <c r="I3789" s="1565" t="s">
        <v>11057</v>
      </c>
      <c r="J3789" s="1566">
        <v>0</v>
      </c>
      <c r="K3789" s="1554"/>
    </row>
    <row r="3790" spans="1:11" s="793" customFormat="1" ht="28.5" customHeight="1" x14ac:dyDescent="0.25">
      <c r="A3790" s="1565" t="s">
        <v>11276</v>
      </c>
      <c r="B3790" s="1566" t="s">
        <v>11277</v>
      </c>
      <c r="C3790" s="1565" t="s">
        <v>3681</v>
      </c>
      <c r="D3790" s="1565">
        <v>186.75</v>
      </c>
      <c r="E3790" s="1565">
        <v>1705.5</v>
      </c>
      <c r="F3790" s="1565" t="s">
        <v>3681</v>
      </c>
      <c r="G3790" s="1565">
        <v>186.75</v>
      </c>
      <c r="H3790" s="1565">
        <v>1705.5</v>
      </c>
      <c r="I3790" s="1565" t="s">
        <v>11057</v>
      </c>
      <c r="J3790" s="1566">
        <v>0</v>
      </c>
      <c r="K3790" s="1554"/>
    </row>
    <row r="3791" spans="1:11" s="793" customFormat="1" ht="28.5" customHeight="1" x14ac:dyDescent="0.25">
      <c r="A3791" s="1565" t="s">
        <v>11278</v>
      </c>
      <c r="B3791" s="1566" t="s">
        <v>11279</v>
      </c>
      <c r="C3791" s="1565" t="s">
        <v>3681</v>
      </c>
      <c r="D3791" s="1565">
        <v>298.8</v>
      </c>
      <c r="E3791" s="1565">
        <v>2103.0700000000002</v>
      </c>
      <c r="F3791" s="1565" t="s">
        <v>3681</v>
      </c>
      <c r="G3791" s="1565">
        <v>298.8</v>
      </c>
      <c r="H3791" s="1565">
        <v>2103.0700000000002</v>
      </c>
      <c r="I3791" s="1565" t="s">
        <v>11057</v>
      </c>
      <c r="J3791" s="1566">
        <v>0</v>
      </c>
      <c r="K3791" s="1554"/>
    </row>
    <row r="3792" spans="1:11" s="793" customFormat="1" ht="28.5" customHeight="1" x14ac:dyDescent="0.25">
      <c r="A3792" s="1565" t="s">
        <v>11280</v>
      </c>
      <c r="B3792" s="1566" t="s">
        <v>11281</v>
      </c>
      <c r="C3792" s="1565" t="s">
        <v>8553</v>
      </c>
      <c r="D3792" s="1565">
        <v>119.52</v>
      </c>
      <c r="E3792" s="1565">
        <v>192.38</v>
      </c>
      <c r="F3792" s="1565" t="s">
        <v>51</v>
      </c>
      <c r="G3792" s="1565">
        <v>392.13</v>
      </c>
      <c r="H3792" s="1565">
        <v>631.17999999999995</v>
      </c>
      <c r="I3792" s="1565">
        <v>0</v>
      </c>
      <c r="J3792" s="1566">
        <v>0</v>
      </c>
      <c r="K3792" s="1554"/>
    </row>
    <row r="3793" spans="1:11" s="793" customFormat="1" ht="28.5" customHeight="1" x14ac:dyDescent="0.25">
      <c r="A3793" s="1565" t="s">
        <v>11282</v>
      </c>
      <c r="B3793" s="1566" t="s">
        <v>11283</v>
      </c>
      <c r="C3793" s="1565" t="s">
        <v>1138</v>
      </c>
      <c r="D3793" s="1565">
        <v>57.58</v>
      </c>
      <c r="E3793" s="1565">
        <v>347.15</v>
      </c>
      <c r="F3793" s="1565" t="s">
        <v>51</v>
      </c>
      <c r="G3793" s="1565">
        <v>188.91</v>
      </c>
      <c r="H3793" s="1565">
        <v>1138.95</v>
      </c>
      <c r="I3793" s="1565">
        <v>0</v>
      </c>
      <c r="J3793" s="1566">
        <v>0</v>
      </c>
      <c r="K3793" s="1554"/>
    </row>
    <row r="3794" spans="1:11" s="793" customFormat="1" ht="28.5" customHeight="1" x14ac:dyDescent="0.25">
      <c r="A3794" s="1565" t="s">
        <v>11284</v>
      </c>
      <c r="B3794" s="1566" t="s">
        <v>11285</v>
      </c>
      <c r="C3794" s="1565" t="s">
        <v>1138</v>
      </c>
      <c r="D3794" s="1565">
        <v>65.05</v>
      </c>
      <c r="E3794" s="1565">
        <v>488.96</v>
      </c>
      <c r="F3794" s="1565" t="s">
        <v>51</v>
      </c>
      <c r="G3794" s="1565">
        <v>213.42</v>
      </c>
      <c r="H3794" s="1565">
        <v>1604.18</v>
      </c>
      <c r="I3794" s="1565">
        <v>0</v>
      </c>
      <c r="J3794" s="1566">
        <v>0</v>
      </c>
      <c r="K3794" s="1554"/>
    </row>
    <row r="3795" spans="1:11" s="793" customFormat="1" ht="28.5" customHeight="1" x14ac:dyDescent="0.25">
      <c r="A3795" s="1565" t="s">
        <v>11286</v>
      </c>
      <c r="B3795" s="1566" t="s">
        <v>11287</v>
      </c>
      <c r="C3795" s="1565" t="s">
        <v>1138</v>
      </c>
      <c r="D3795" s="1565">
        <v>68.099999999999994</v>
      </c>
      <c r="E3795" s="1565">
        <v>551.05999999999995</v>
      </c>
      <c r="F3795" s="1565" t="s">
        <v>51</v>
      </c>
      <c r="G3795" s="1565">
        <v>223.43</v>
      </c>
      <c r="H3795" s="1565">
        <v>1807.95</v>
      </c>
      <c r="I3795" s="1565">
        <v>0</v>
      </c>
      <c r="J3795" s="1566">
        <v>0</v>
      </c>
      <c r="K3795" s="1554"/>
    </row>
    <row r="3796" spans="1:11" s="793" customFormat="1" ht="28.5" customHeight="1" x14ac:dyDescent="0.25">
      <c r="A3796" s="1565" t="s">
        <v>11288</v>
      </c>
      <c r="B3796" s="1566" t="s">
        <v>11289</v>
      </c>
      <c r="C3796" s="1565" t="s">
        <v>1138</v>
      </c>
      <c r="D3796" s="1565">
        <v>85.16</v>
      </c>
      <c r="E3796" s="1565">
        <v>783.78</v>
      </c>
      <c r="F3796" s="1565" t="s">
        <v>51</v>
      </c>
      <c r="G3796" s="1565">
        <v>279.39</v>
      </c>
      <c r="H3796" s="1565">
        <v>2571.4699999999998</v>
      </c>
      <c r="I3796" s="1565">
        <v>0</v>
      </c>
      <c r="J3796" s="1566">
        <v>0</v>
      </c>
      <c r="K3796" s="1554"/>
    </row>
    <row r="3797" spans="1:11" s="793" customFormat="1" ht="28.5" customHeight="1" x14ac:dyDescent="0.25">
      <c r="A3797" s="1565" t="s">
        <v>11290</v>
      </c>
      <c r="B3797" s="1566" t="s">
        <v>11291</v>
      </c>
      <c r="C3797" s="1565" t="s">
        <v>1138</v>
      </c>
      <c r="D3797" s="1565">
        <v>145.41999999999999</v>
      </c>
      <c r="E3797" s="1565">
        <v>1050.5899999999999</v>
      </c>
      <c r="F3797" s="1565" t="s">
        <v>51</v>
      </c>
      <c r="G3797" s="1565">
        <v>477.09</v>
      </c>
      <c r="H3797" s="1565">
        <v>3446.82</v>
      </c>
      <c r="I3797" s="1565">
        <v>0</v>
      </c>
      <c r="J3797" s="1566">
        <v>0</v>
      </c>
      <c r="K3797" s="1554"/>
    </row>
    <row r="3798" spans="1:11" s="793" customFormat="1" ht="28.5" customHeight="1" x14ac:dyDescent="0.25">
      <c r="A3798" s="1565" t="s">
        <v>11292</v>
      </c>
      <c r="B3798" s="1566" t="s">
        <v>11293</v>
      </c>
      <c r="C3798" s="1565" t="s">
        <v>3346</v>
      </c>
      <c r="D3798" s="1565">
        <v>0</v>
      </c>
      <c r="E3798" s="1565">
        <v>0</v>
      </c>
      <c r="F3798" s="1565" t="s">
        <v>3346</v>
      </c>
      <c r="G3798" s="1565">
        <v>0</v>
      </c>
      <c r="H3798" s="1565">
        <v>0</v>
      </c>
      <c r="I3798" s="1565">
        <v>0</v>
      </c>
      <c r="J3798" s="1566">
        <v>0</v>
      </c>
      <c r="K3798" s="1554"/>
    </row>
    <row r="3799" spans="1:11" s="793" customFormat="1" ht="28.5" customHeight="1" x14ac:dyDescent="0.25">
      <c r="A3799" s="1565" t="s">
        <v>11294</v>
      </c>
      <c r="B3799" s="1566" t="s">
        <v>11295</v>
      </c>
      <c r="C3799" s="1565" t="s">
        <v>6</v>
      </c>
      <c r="D3799" s="1565">
        <v>575.80999999999995</v>
      </c>
      <c r="E3799" s="1565">
        <v>33623.81</v>
      </c>
      <c r="F3799" s="1565" t="s">
        <v>6</v>
      </c>
      <c r="G3799" s="1565">
        <v>575.80999999999995</v>
      </c>
      <c r="H3799" s="1565">
        <v>33623.81</v>
      </c>
      <c r="I3799" s="1565">
        <v>0</v>
      </c>
      <c r="J3799" s="1566">
        <v>0</v>
      </c>
      <c r="K3799" s="1554"/>
    </row>
    <row r="3800" spans="1:11" s="793" customFormat="1" ht="28.5" customHeight="1" x14ac:dyDescent="0.25">
      <c r="A3800" s="1565" t="s">
        <v>11296</v>
      </c>
      <c r="B3800" s="1566" t="s">
        <v>11297</v>
      </c>
      <c r="C3800" s="1565" t="s">
        <v>6</v>
      </c>
      <c r="D3800" s="1565">
        <v>575.80999999999995</v>
      </c>
      <c r="E3800" s="1565">
        <v>37025.81</v>
      </c>
      <c r="F3800" s="1565" t="s">
        <v>6</v>
      </c>
      <c r="G3800" s="1565">
        <v>575.80999999999995</v>
      </c>
      <c r="H3800" s="1565">
        <v>37025.81</v>
      </c>
      <c r="I3800" s="1565">
        <v>0</v>
      </c>
      <c r="J3800" s="1566">
        <v>0</v>
      </c>
      <c r="K3800" s="1554"/>
    </row>
    <row r="3801" spans="1:11" s="793" customFormat="1" ht="28.5" customHeight="1" x14ac:dyDescent="0.25">
      <c r="A3801" s="1565" t="s">
        <v>11298</v>
      </c>
      <c r="B3801" s="1566" t="s">
        <v>11299</v>
      </c>
      <c r="C3801" s="1565" t="s">
        <v>6</v>
      </c>
      <c r="D3801" s="1565">
        <v>875.23</v>
      </c>
      <c r="E3801" s="1565">
        <v>41091.730000000003</v>
      </c>
      <c r="F3801" s="1565" t="s">
        <v>6</v>
      </c>
      <c r="G3801" s="1565">
        <v>875.23</v>
      </c>
      <c r="H3801" s="1565">
        <v>41091.730000000003</v>
      </c>
      <c r="I3801" s="1565">
        <v>0</v>
      </c>
      <c r="J3801" s="1566">
        <v>0</v>
      </c>
      <c r="K3801" s="1554"/>
    </row>
    <row r="3802" spans="1:11" s="793" customFormat="1" ht="28.5" customHeight="1" x14ac:dyDescent="0.25">
      <c r="A3802" s="1565" t="s">
        <v>11300</v>
      </c>
      <c r="B3802" s="1566" t="s">
        <v>11301</v>
      </c>
      <c r="C3802" s="1565" t="s">
        <v>6</v>
      </c>
      <c r="D3802" s="1565">
        <v>875.23</v>
      </c>
      <c r="E3802" s="1565">
        <v>46741.48</v>
      </c>
      <c r="F3802" s="1565" t="s">
        <v>6</v>
      </c>
      <c r="G3802" s="1565">
        <v>875.23</v>
      </c>
      <c r="H3802" s="1565">
        <v>46741.48</v>
      </c>
      <c r="I3802" s="1565">
        <v>0</v>
      </c>
      <c r="J3802" s="1566">
        <v>0</v>
      </c>
      <c r="K3802" s="1554"/>
    </row>
    <row r="3803" spans="1:11" s="793" customFormat="1" ht="28.5" customHeight="1" x14ac:dyDescent="0.25">
      <c r="A3803" s="1565" t="s">
        <v>11302</v>
      </c>
      <c r="B3803" s="1566" t="s">
        <v>11303</v>
      </c>
      <c r="C3803" s="1565" t="s">
        <v>1138</v>
      </c>
      <c r="D3803" s="1565">
        <v>24.28</v>
      </c>
      <c r="E3803" s="1565">
        <v>109.33</v>
      </c>
      <c r="F3803" s="1565" t="s">
        <v>51</v>
      </c>
      <c r="G3803" s="1565">
        <v>79.650000000000006</v>
      </c>
      <c r="H3803" s="1565">
        <v>358.69</v>
      </c>
      <c r="I3803" s="1565">
        <v>0</v>
      </c>
      <c r="J3803" s="1566">
        <v>0</v>
      </c>
      <c r="K3803" s="1554"/>
    </row>
    <row r="3804" spans="1:11" s="793" customFormat="1" ht="28.5" customHeight="1" x14ac:dyDescent="0.25">
      <c r="A3804" s="1565" t="s">
        <v>11304</v>
      </c>
      <c r="B3804" s="1566" t="s">
        <v>11305</v>
      </c>
      <c r="C3804" s="1565" t="s">
        <v>1138</v>
      </c>
      <c r="D3804" s="1565">
        <v>24.28</v>
      </c>
      <c r="E3804" s="1565">
        <v>127.55</v>
      </c>
      <c r="F3804" s="1565" t="s">
        <v>51</v>
      </c>
      <c r="G3804" s="1565">
        <v>79.650000000000006</v>
      </c>
      <c r="H3804" s="1565">
        <v>418.48</v>
      </c>
      <c r="I3804" s="1565">
        <v>0</v>
      </c>
      <c r="J3804" s="1566">
        <v>0</v>
      </c>
      <c r="K3804" s="1554"/>
    </row>
    <row r="3805" spans="1:11" s="793" customFormat="1" ht="28.5" customHeight="1" x14ac:dyDescent="0.25">
      <c r="A3805" s="1565" t="s">
        <v>11306</v>
      </c>
      <c r="B3805" s="1566" t="s">
        <v>11307</v>
      </c>
      <c r="C3805" s="1565" t="s">
        <v>1138</v>
      </c>
      <c r="D3805" s="1565">
        <v>101.16</v>
      </c>
      <c r="E3805" s="1565">
        <v>429.21</v>
      </c>
      <c r="F3805" s="1565" t="s">
        <v>51</v>
      </c>
      <c r="G3805" s="1565">
        <v>331.88</v>
      </c>
      <c r="H3805" s="1565">
        <v>1408.16</v>
      </c>
      <c r="I3805" s="1565">
        <v>0</v>
      </c>
      <c r="J3805" s="1566">
        <v>0</v>
      </c>
      <c r="K3805" s="1554"/>
    </row>
    <row r="3806" spans="1:11" s="793" customFormat="1" ht="28.5" customHeight="1" x14ac:dyDescent="0.25">
      <c r="A3806" s="1565" t="s">
        <v>11308</v>
      </c>
      <c r="B3806" s="1566" t="s">
        <v>11309</v>
      </c>
      <c r="C3806" s="1565" t="s">
        <v>1138</v>
      </c>
      <c r="D3806" s="1565">
        <v>161.85</v>
      </c>
      <c r="E3806" s="1565">
        <v>708.6</v>
      </c>
      <c r="F3806" s="1565" t="s">
        <v>51</v>
      </c>
      <c r="G3806" s="1565">
        <v>531</v>
      </c>
      <c r="H3806" s="1565">
        <v>2324.8000000000002</v>
      </c>
      <c r="I3806" s="1565">
        <v>0</v>
      </c>
      <c r="J3806" s="1566">
        <v>0</v>
      </c>
      <c r="K3806" s="1554"/>
    </row>
    <row r="3807" spans="1:11" s="793" customFormat="1" ht="28.5" customHeight="1" x14ac:dyDescent="0.25">
      <c r="A3807" s="1565" t="s">
        <v>11310</v>
      </c>
      <c r="B3807" s="1566" t="s">
        <v>11311</v>
      </c>
      <c r="C3807" s="1565" t="s">
        <v>1138</v>
      </c>
      <c r="D3807" s="1565">
        <v>202.31</v>
      </c>
      <c r="E3807" s="1565">
        <v>931.31</v>
      </c>
      <c r="F3807" s="1565" t="s">
        <v>51</v>
      </c>
      <c r="G3807" s="1565">
        <v>663.75</v>
      </c>
      <c r="H3807" s="1565">
        <v>3055.49</v>
      </c>
      <c r="I3807" s="1565">
        <v>0</v>
      </c>
      <c r="J3807" s="1566">
        <v>0</v>
      </c>
      <c r="K3807" s="1554"/>
    </row>
    <row r="3808" spans="1:11" s="793" customFormat="1" ht="28.5" customHeight="1" x14ac:dyDescent="0.25">
      <c r="A3808" s="1565" t="s">
        <v>11312</v>
      </c>
      <c r="B3808" s="1566" t="s">
        <v>11313</v>
      </c>
      <c r="C3808" s="1565" t="s">
        <v>89</v>
      </c>
      <c r="D3808" s="1565">
        <v>4313.3</v>
      </c>
      <c r="E3808" s="1565">
        <v>32197.55</v>
      </c>
      <c r="F3808" s="1565" t="s">
        <v>89</v>
      </c>
      <c r="G3808" s="1565">
        <v>4313.3</v>
      </c>
      <c r="H3808" s="1565">
        <v>32197.55</v>
      </c>
      <c r="I3808" s="1565">
        <v>0</v>
      </c>
      <c r="J3808" s="1566">
        <v>0</v>
      </c>
      <c r="K3808" s="1554"/>
    </row>
    <row r="3809" spans="1:11" s="793" customFormat="1" ht="28.5" customHeight="1" x14ac:dyDescent="0.25">
      <c r="A3809" s="1565" t="s">
        <v>11314</v>
      </c>
      <c r="B3809" s="1566" t="s">
        <v>11315</v>
      </c>
      <c r="C3809" s="1565" t="s">
        <v>3346</v>
      </c>
      <c r="D3809" s="1565">
        <v>809.25</v>
      </c>
      <c r="E3809" s="1565">
        <v>9071.25</v>
      </c>
      <c r="F3809" s="1565" t="s">
        <v>3346</v>
      </c>
      <c r="G3809" s="1565">
        <v>809.25</v>
      </c>
      <c r="H3809" s="1565">
        <v>9071.25</v>
      </c>
      <c r="I3809" s="1565">
        <v>0</v>
      </c>
      <c r="J3809" s="1566">
        <v>0</v>
      </c>
      <c r="K3809" s="1554"/>
    </row>
    <row r="3810" spans="1:11" s="793" customFormat="1" ht="28.5" customHeight="1" x14ac:dyDescent="0.25">
      <c r="A3810" s="1565" t="s">
        <v>11316</v>
      </c>
      <c r="B3810" s="1566" t="s">
        <v>11317</v>
      </c>
      <c r="C3810" s="1565" t="s">
        <v>6</v>
      </c>
      <c r="D3810" s="1565">
        <v>2303.25</v>
      </c>
      <c r="E3810" s="1565">
        <v>811493.25</v>
      </c>
      <c r="F3810" s="1565" t="s">
        <v>6</v>
      </c>
      <c r="G3810" s="1565">
        <v>2303.25</v>
      </c>
      <c r="H3810" s="1565">
        <v>811493.31</v>
      </c>
      <c r="I3810" s="1565">
        <v>0</v>
      </c>
      <c r="J3810" s="1566">
        <v>0</v>
      </c>
      <c r="K3810" s="1554"/>
    </row>
    <row r="3811" spans="1:11" s="793" customFormat="1" ht="28.5" customHeight="1" x14ac:dyDescent="0.25">
      <c r="A3811" s="1565" t="s">
        <v>11318</v>
      </c>
      <c r="B3811" s="1566" t="s">
        <v>11319</v>
      </c>
      <c r="C3811" s="1565" t="s">
        <v>6</v>
      </c>
      <c r="D3811" s="1565">
        <v>2303.25</v>
      </c>
      <c r="E3811" s="1565">
        <v>536903.25</v>
      </c>
      <c r="F3811" s="1565" t="s">
        <v>6</v>
      </c>
      <c r="G3811" s="1565">
        <v>2303.25</v>
      </c>
      <c r="H3811" s="1565">
        <v>536903.31000000006</v>
      </c>
      <c r="I3811" s="1565">
        <v>0</v>
      </c>
      <c r="J3811" s="1566">
        <v>0</v>
      </c>
      <c r="K3811" s="1554"/>
    </row>
    <row r="3812" spans="1:11" s="793" customFormat="1" ht="28.5" customHeight="1" x14ac:dyDescent="0.25">
      <c r="A3812" s="1565" t="s">
        <v>11320</v>
      </c>
      <c r="B3812" s="1566" t="s">
        <v>11321</v>
      </c>
      <c r="C3812" s="1565" t="s">
        <v>21</v>
      </c>
      <c r="D3812" s="1565">
        <v>699.19</v>
      </c>
      <c r="E3812" s="1565">
        <v>2931.93</v>
      </c>
      <c r="F3812" s="1565" t="s">
        <v>11322</v>
      </c>
      <c r="G3812" s="1565">
        <v>0.7</v>
      </c>
      <c r="H3812" s="1565">
        <v>2.93</v>
      </c>
      <c r="I3812" s="1565">
        <v>0</v>
      </c>
      <c r="J3812" s="1566">
        <v>0</v>
      </c>
      <c r="K3812" s="1554"/>
    </row>
    <row r="3813" spans="1:11" s="793" customFormat="1" ht="28.5" customHeight="1" x14ac:dyDescent="0.25">
      <c r="A3813" s="1565" t="s">
        <v>11323</v>
      </c>
      <c r="B3813" s="1566" t="s">
        <v>11324</v>
      </c>
      <c r="C3813" s="1565" t="s">
        <v>51</v>
      </c>
      <c r="D3813" s="1565">
        <v>452.56</v>
      </c>
      <c r="E3813" s="1565">
        <v>452.56</v>
      </c>
      <c r="F3813" s="1565" t="s">
        <v>8553</v>
      </c>
      <c r="G3813" s="1565">
        <v>452.56</v>
      </c>
      <c r="H3813" s="1565">
        <v>452.56</v>
      </c>
      <c r="I3813" s="1565">
        <v>0</v>
      </c>
      <c r="J3813" s="1566">
        <v>0</v>
      </c>
      <c r="K3813" s="1554"/>
    </row>
    <row r="3814" spans="1:11" s="793" customFormat="1" ht="28.5" customHeight="1" x14ac:dyDescent="0.25">
      <c r="A3814" s="1565" t="s">
        <v>11325</v>
      </c>
      <c r="B3814" s="1566" t="s">
        <v>11326</v>
      </c>
      <c r="C3814" s="1565" t="s">
        <v>6</v>
      </c>
      <c r="D3814" s="1565">
        <v>14827.95</v>
      </c>
      <c r="E3814" s="1565">
        <v>66465.45</v>
      </c>
      <c r="F3814" s="1565" t="s">
        <v>6</v>
      </c>
      <c r="G3814" s="1565">
        <v>14827.95</v>
      </c>
      <c r="H3814" s="1565">
        <v>66465.45</v>
      </c>
      <c r="I3814" s="1565">
        <v>0</v>
      </c>
      <c r="J3814" s="1566">
        <v>0</v>
      </c>
      <c r="K3814" s="1554"/>
    </row>
    <row r="3815" spans="1:11" s="793" customFormat="1" ht="28.5" customHeight="1" x14ac:dyDescent="0.25">
      <c r="A3815" s="1565" t="s">
        <v>11327</v>
      </c>
      <c r="B3815" s="1566" t="s">
        <v>11328</v>
      </c>
      <c r="C3815" s="1565" t="s">
        <v>8926</v>
      </c>
      <c r="D3815" s="1565">
        <v>1171.48</v>
      </c>
      <c r="E3815" s="1565">
        <v>3029.46</v>
      </c>
      <c r="F3815" s="1565" t="s">
        <v>8926</v>
      </c>
      <c r="G3815" s="1565">
        <v>1171.48</v>
      </c>
      <c r="H3815" s="1565">
        <v>3029.46</v>
      </c>
      <c r="I3815" s="1565">
        <v>0</v>
      </c>
      <c r="J3815" s="1566">
        <v>0</v>
      </c>
      <c r="K3815" s="1554"/>
    </row>
    <row r="3816" spans="1:11" s="793" customFormat="1" ht="28.5" customHeight="1" x14ac:dyDescent="0.25">
      <c r="A3816" s="1565" t="s">
        <v>11329</v>
      </c>
      <c r="B3816" s="1566" t="s">
        <v>11330</v>
      </c>
      <c r="C3816" s="1565" t="s">
        <v>8926</v>
      </c>
      <c r="D3816" s="1565">
        <v>181.87</v>
      </c>
      <c r="E3816" s="1565">
        <v>5041.87</v>
      </c>
      <c r="F3816" s="1565" t="s">
        <v>8926</v>
      </c>
      <c r="G3816" s="1565">
        <v>181.87</v>
      </c>
      <c r="H3816" s="1565">
        <v>5041.87</v>
      </c>
      <c r="I3816" s="1565">
        <v>0</v>
      </c>
      <c r="J3816" s="1566">
        <v>0</v>
      </c>
      <c r="K3816" s="1554"/>
    </row>
    <row r="3817" spans="1:11" s="793" customFormat="1" ht="28.5" customHeight="1" x14ac:dyDescent="0.25">
      <c r="A3817" s="1565" t="s">
        <v>11331</v>
      </c>
      <c r="B3817" s="1566" t="s">
        <v>11332</v>
      </c>
      <c r="C3817" s="1565" t="s">
        <v>6</v>
      </c>
      <c r="D3817" s="1565">
        <v>404.63</v>
      </c>
      <c r="E3817" s="1565">
        <v>26527.13</v>
      </c>
      <c r="F3817" s="1565" t="s">
        <v>6</v>
      </c>
      <c r="G3817" s="1565">
        <v>404.63</v>
      </c>
      <c r="H3817" s="1565">
        <v>26527.13</v>
      </c>
      <c r="I3817" s="1565">
        <v>0</v>
      </c>
      <c r="J3817" s="1566">
        <v>0</v>
      </c>
      <c r="K3817" s="1554"/>
    </row>
    <row r="3818" spans="1:11" s="793" customFormat="1" ht="28.5" customHeight="1" x14ac:dyDescent="0.25">
      <c r="A3818" s="1565" t="s">
        <v>11333</v>
      </c>
      <c r="B3818" s="1566" t="s">
        <v>11334</v>
      </c>
      <c r="C3818" s="1565" t="s">
        <v>6</v>
      </c>
      <c r="D3818" s="1565">
        <v>202.31</v>
      </c>
      <c r="E3818" s="1565">
        <v>3239.81</v>
      </c>
      <c r="F3818" s="1565" t="s">
        <v>6</v>
      </c>
      <c r="G3818" s="1565">
        <v>202.31</v>
      </c>
      <c r="H3818" s="1565">
        <v>3239.81</v>
      </c>
      <c r="I3818" s="1565">
        <v>0</v>
      </c>
      <c r="J3818" s="1566">
        <v>0</v>
      </c>
      <c r="K3818" s="1554"/>
    </row>
    <row r="3819" spans="1:11" s="793" customFormat="1" ht="28.5" customHeight="1" x14ac:dyDescent="0.25">
      <c r="A3819" s="1565" t="s">
        <v>6076</v>
      </c>
      <c r="B3819" s="1566" t="s">
        <v>6077</v>
      </c>
      <c r="C3819" s="1565" t="s">
        <v>1138</v>
      </c>
      <c r="D3819" s="1565">
        <v>25.19</v>
      </c>
      <c r="E3819" s="1565">
        <v>25.19</v>
      </c>
      <c r="F3819" s="1565" t="s">
        <v>51</v>
      </c>
      <c r="G3819" s="1565">
        <v>82.63</v>
      </c>
      <c r="H3819" s="1565">
        <v>82.63</v>
      </c>
      <c r="I3819" s="1565" t="s">
        <v>11335</v>
      </c>
      <c r="J3819" s="1566">
        <v>0</v>
      </c>
      <c r="K3819" s="1554"/>
    </row>
    <row r="3820" spans="1:11" s="793" customFormat="1" ht="28.5" customHeight="1" x14ac:dyDescent="0.25">
      <c r="A3820" s="1565" t="s">
        <v>6078</v>
      </c>
      <c r="B3820" s="1566" t="s">
        <v>6079</v>
      </c>
      <c r="C3820" s="1565" t="s">
        <v>1138</v>
      </c>
      <c r="D3820" s="1565">
        <v>8.07</v>
      </c>
      <c r="E3820" s="1565">
        <v>8.07</v>
      </c>
      <c r="F3820" s="1565" t="s">
        <v>51</v>
      </c>
      <c r="G3820" s="1565">
        <v>26.47</v>
      </c>
      <c r="H3820" s="1565">
        <v>26.47</v>
      </c>
      <c r="I3820" s="1565" t="s">
        <v>11335</v>
      </c>
      <c r="J3820" s="1566">
        <v>0</v>
      </c>
      <c r="K3820" s="1554"/>
    </row>
    <row r="3821" spans="1:11" s="793" customFormat="1" ht="28.5" customHeight="1" x14ac:dyDescent="0.25">
      <c r="A3821" s="1565" t="s">
        <v>6080</v>
      </c>
      <c r="B3821" s="1566" t="s">
        <v>11336</v>
      </c>
      <c r="C3821" s="1565" t="s">
        <v>1138</v>
      </c>
      <c r="D3821" s="1565">
        <v>68.47</v>
      </c>
      <c r="E3821" s="1565">
        <v>68.47</v>
      </c>
      <c r="F3821" s="1565" t="s">
        <v>51</v>
      </c>
      <c r="G3821" s="1565">
        <v>224.66</v>
      </c>
      <c r="H3821" s="1565">
        <v>224.66</v>
      </c>
      <c r="I3821" s="1565" t="s">
        <v>11335</v>
      </c>
      <c r="J3821" s="1566">
        <v>0</v>
      </c>
      <c r="K3821" s="1554"/>
    </row>
    <row r="3822" spans="1:11" s="793" customFormat="1" ht="28.5" customHeight="1" x14ac:dyDescent="0.25">
      <c r="A3822" s="1565" t="s">
        <v>6082</v>
      </c>
      <c r="B3822" s="1566" t="s">
        <v>11337</v>
      </c>
      <c r="C3822" s="1565" t="s">
        <v>6</v>
      </c>
      <c r="D3822" s="1565">
        <v>6505.13</v>
      </c>
      <c r="E3822" s="1565">
        <v>6505.13</v>
      </c>
      <c r="F3822" s="1565" t="s">
        <v>6</v>
      </c>
      <c r="G3822" s="1565">
        <v>6505.13</v>
      </c>
      <c r="H3822" s="1565">
        <v>6505.13</v>
      </c>
      <c r="I3822" s="1565" t="s">
        <v>11335</v>
      </c>
      <c r="J3822" s="1566">
        <v>0</v>
      </c>
      <c r="K3822" s="1554"/>
    </row>
    <row r="3823" spans="1:11" s="793" customFormat="1" ht="28.5" customHeight="1" x14ac:dyDescent="0.25">
      <c r="A3823" s="1565" t="s">
        <v>6084</v>
      </c>
      <c r="B3823" s="1566" t="s">
        <v>6085</v>
      </c>
      <c r="C3823" s="1565" t="s">
        <v>6</v>
      </c>
      <c r="D3823" s="1565">
        <v>731.44</v>
      </c>
      <c r="E3823" s="1565">
        <v>731.44</v>
      </c>
      <c r="F3823" s="1565" t="s">
        <v>6</v>
      </c>
      <c r="G3823" s="1565">
        <v>731.44</v>
      </c>
      <c r="H3823" s="1565">
        <v>731.44</v>
      </c>
      <c r="I3823" s="1565" t="s">
        <v>11335</v>
      </c>
      <c r="J3823" s="1566">
        <v>0</v>
      </c>
      <c r="K3823" s="1554"/>
    </row>
    <row r="3824" spans="1:11" s="793" customFormat="1" ht="28.5" customHeight="1" x14ac:dyDescent="0.25">
      <c r="A3824" s="1565" t="s">
        <v>6086</v>
      </c>
      <c r="B3824" s="1566" t="s">
        <v>6087</v>
      </c>
      <c r="C3824" s="1565" t="s">
        <v>6</v>
      </c>
      <c r="D3824" s="1565">
        <v>687.86</v>
      </c>
      <c r="E3824" s="1565">
        <v>687.86</v>
      </c>
      <c r="F3824" s="1565" t="s">
        <v>6</v>
      </c>
      <c r="G3824" s="1565">
        <v>687.86</v>
      </c>
      <c r="H3824" s="1565">
        <v>687.86</v>
      </c>
      <c r="I3824" s="1565" t="s">
        <v>11335</v>
      </c>
      <c r="J3824" s="1566">
        <v>0</v>
      </c>
      <c r="K3824" s="1554"/>
    </row>
    <row r="3825" spans="1:11" s="793" customFormat="1" ht="28.5" customHeight="1" x14ac:dyDescent="0.25">
      <c r="A3825" s="1565" t="s">
        <v>6088</v>
      </c>
      <c r="B3825" s="1566" t="s">
        <v>11338</v>
      </c>
      <c r="C3825" s="1565" t="s">
        <v>6</v>
      </c>
      <c r="D3825" s="1565">
        <v>84.97</v>
      </c>
      <c r="E3825" s="1565">
        <v>84.97</v>
      </c>
      <c r="F3825" s="1565" t="s">
        <v>6</v>
      </c>
      <c r="G3825" s="1565">
        <v>84.97</v>
      </c>
      <c r="H3825" s="1565">
        <v>84.97</v>
      </c>
      <c r="I3825" s="1565" t="s">
        <v>11335</v>
      </c>
      <c r="J3825" s="1566">
        <v>0</v>
      </c>
      <c r="K3825" s="1554"/>
    </row>
    <row r="3826" spans="1:11" s="793" customFormat="1" ht="28.5" customHeight="1" x14ac:dyDescent="0.25">
      <c r="A3826" s="1565" t="s">
        <v>6090</v>
      </c>
      <c r="B3826" s="1566" t="s">
        <v>11339</v>
      </c>
      <c r="C3826" s="1565" t="s">
        <v>6</v>
      </c>
      <c r="D3826" s="1565">
        <v>10</v>
      </c>
      <c r="E3826" s="1565">
        <v>10</v>
      </c>
      <c r="F3826" s="1565" t="s">
        <v>6</v>
      </c>
      <c r="G3826" s="1565">
        <v>10</v>
      </c>
      <c r="H3826" s="1565">
        <v>10</v>
      </c>
      <c r="I3826" s="1565">
        <v>0</v>
      </c>
      <c r="J3826" s="1566">
        <v>0</v>
      </c>
      <c r="K3826" s="1554"/>
    </row>
    <row r="3827" spans="1:11" s="793" customFormat="1" ht="28.5" customHeight="1" x14ac:dyDescent="0.25">
      <c r="A3827" s="1565" t="s">
        <v>6092</v>
      </c>
      <c r="B3827" s="1566" t="s">
        <v>11340</v>
      </c>
      <c r="C3827" s="1565" t="s">
        <v>431</v>
      </c>
      <c r="D3827" s="1565">
        <v>71712</v>
      </c>
      <c r="E3827" s="1565">
        <v>205362</v>
      </c>
      <c r="F3827" s="1565" t="s">
        <v>431</v>
      </c>
      <c r="G3827" s="1565">
        <v>71712</v>
      </c>
      <c r="H3827" s="1565">
        <v>205362</v>
      </c>
      <c r="I3827" s="1565">
        <v>0</v>
      </c>
      <c r="J3827" s="1566">
        <v>0</v>
      </c>
      <c r="K3827" s="1554"/>
    </row>
    <row r="3828" spans="1:11" s="793" customFormat="1" ht="28.5" customHeight="1" x14ac:dyDescent="0.25">
      <c r="A3828" s="1565" t="s">
        <v>6094</v>
      </c>
      <c r="B3828" s="1566" t="s">
        <v>11341</v>
      </c>
      <c r="C3828" s="1565" t="s">
        <v>431</v>
      </c>
      <c r="D3828" s="1565">
        <v>10582.5</v>
      </c>
      <c r="E3828" s="1565">
        <v>145360.26999999999</v>
      </c>
      <c r="F3828" s="1565" t="s">
        <v>431</v>
      </c>
      <c r="G3828" s="1565">
        <v>10582.5</v>
      </c>
      <c r="H3828" s="1565">
        <v>145360.29999999999</v>
      </c>
      <c r="I3828" s="1565" t="s">
        <v>11335</v>
      </c>
      <c r="J3828" s="1566">
        <v>0</v>
      </c>
      <c r="K3828" s="1554"/>
    </row>
    <row r="3829" spans="1:11" s="793" customFormat="1" ht="28.5" customHeight="1" x14ac:dyDescent="0.25">
      <c r="A3829" s="1565" t="s">
        <v>6096</v>
      </c>
      <c r="B3829" s="1566" t="s">
        <v>11342</v>
      </c>
      <c r="C3829" s="1565" t="s">
        <v>431</v>
      </c>
      <c r="D3829" s="1565">
        <v>11461.53</v>
      </c>
      <c r="E3829" s="1565">
        <v>11461.53</v>
      </c>
      <c r="F3829" s="1565" t="s">
        <v>431</v>
      </c>
      <c r="G3829" s="1565">
        <v>11461.53</v>
      </c>
      <c r="H3829" s="1565">
        <v>11461.53</v>
      </c>
      <c r="I3829" s="1565" t="s">
        <v>11335</v>
      </c>
      <c r="J3829" s="1566">
        <v>0</v>
      </c>
      <c r="K3829" s="1554"/>
    </row>
    <row r="3830" spans="1:11" s="793" customFormat="1" ht="28.5" customHeight="1" x14ac:dyDescent="0.25">
      <c r="A3830" s="1565" t="s">
        <v>6098</v>
      </c>
      <c r="B3830" s="1566" t="s">
        <v>11343</v>
      </c>
      <c r="C3830" s="1565" t="s">
        <v>2341</v>
      </c>
      <c r="D3830" s="1565">
        <v>16.93</v>
      </c>
      <c r="E3830" s="1565">
        <v>16.93</v>
      </c>
      <c r="F3830" s="1565" t="s">
        <v>21</v>
      </c>
      <c r="G3830" s="1565">
        <v>182.19</v>
      </c>
      <c r="H3830" s="1565">
        <v>182.19</v>
      </c>
      <c r="I3830" s="1565" t="s">
        <v>11335</v>
      </c>
      <c r="J3830" s="1566">
        <v>0</v>
      </c>
      <c r="K3830" s="1554"/>
    </row>
    <row r="3831" spans="1:11" s="793" customFormat="1" ht="28.5" customHeight="1" x14ac:dyDescent="0.25">
      <c r="A3831" s="1565" t="s">
        <v>6100</v>
      </c>
      <c r="B3831" s="1566" t="s">
        <v>11344</v>
      </c>
      <c r="C3831" s="1565" t="s">
        <v>431</v>
      </c>
      <c r="D3831" s="1565">
        <v>16483.8</v>
      </c>
      <c r="E3831" s="1565">
        <v>16483.8</v>
      </c>
      <c r="F3831" s="1565" t="s">
        <v>431</v>
      </c>
      <c r="G3831" s="1565">
        <v>16483.8</v>
      </c>
      <c r="H3831" s="1565">
        <v>16483.8</v>
      </c>
      <c r="I3831" s="1565" t="s">
        <v>11335</v>
      </c>
      <c r="J3831" s="1566">
        <v>0</v>
      </c>
      <c r="K3831" s="1554"/>
    </row>
    <row r="3832" spans="1:11" s="793" customFormat="1" ht="28.5" customHeight="1" x14ac:dyDescent="0.25">
      <c r="A3832" s="1565" t="s">
        <v>6102</v>
      </c>
      <c r="B3832" s="1566" t="s">
        <v>11345</v>
      </c>
      <c r="C3832" s="1565" t="s">
        <v>431</v>
      </c>
      <c r="D3832" s="1565">
        <v>991.02</v>
      </c>
      <c r="E3832" s="1565">
        <v>991.02</v>
      </c>
      <c r="F3832" s="1565" t="s">
        <v>431</v>
      </c>
      <c r="G3832" s="1565">
        <v>991.02</v>
      </c>
      <c r="H3832" s="1565">
        <v>991.02</v>
      </c>
      <c r="I3832" s="1565" t="s">
        <v>11335</v>
      </c>
      <c r="J3832" s="1566">
        <v>0</v>
      </c>
      <c r="K3832" s="1554"/>
    </row>
    <row r="3833" spans="1:11" s="793" customFormat="1" ht="28.5" customHeight="1" x14ac:dyDescent="0.25">
      <c r="A3833" s="1565" t="s">
        <v>6104</v>
      </c>
      <c r="B3833" s="1566" t="s">
        <v>11346</v>
      </c>
      <c r="C3833" s="1565" t="s">
        <v>431</v>
      </c>
      <c r="D3833" s="1565">
        <v>489.29</v>
      </c>
      <c r="E3833" s="1565">
        <v>489.29</v>
      </c>
      <c r="F3833" s="1565" t="s">
        <v>431</v>
      </c>
      <c r="G3833" s="1565">
        <v>489.29</v>
      </c>
      <c r="H3833" s="1565">
        <v>489.29</v>
      </c>
      <c r="I3833" s="1565" t="s">
        <v>11335</v>
      </c>
      <c r="J3833" s="1566">
        <v>0</v>
      </c>
      <c r="K3833" s="1554"/>
    </row>
    <row r="3834" spans="1:11" s="793" customFormat="1" ht="28.5" customHeight="1" x14ac:dyDescent="0.25">
      <c r="A3834" s="1565" t="s">
        <v>6106</v>
      </c>
      <c r="B3834" s="1566" t="s">
        <v>6107</v>
      </c>
      <c r="C3834" s="1565" t="s">
        <v>6965</v>
      </c>
      <c r="D3834" s="1565">
        <v>156.87</v>
      </c>
      <c r="E3834" s="1565">
        <v>255.77</v>
      </c>
      <c r="F3834" s="1565" t="s">
        <v>6965</v>
      </c>
      <c r="G3834" s="1565">
        <v>156.87</v>
      </c>
      <c r="H3834" s="1565">
        <v>255.77</v>
      </c>
      <c r="I3834" s="1565" t="s">
        <v>11347</v>
      </c>
      <c r="J3834" s="1566">
        <v>0</v>
      </c>
      <c r="K3834" s="1554"/>
    </row>
    <row r="3835" spans="1:11" s="793" customFormat="1" ht="28.5" customHeight="1" x14ac:dyDescent="0.25">
      <c r="A3835" s="1565" t="s">
        <v>6108</v>
      </c>
      <c r="B3835" s="1566" t="s">
        <v>11348</v>
      </c>
      <c r="C3835" s="1565" t="s">
        <v>6110</v>
      </c>
      <c r="D3835" s="1565">
        <v>300.94</v>
      </c>
      <c r="E3835" s="1565">
        <v>300.94</v>
      </c>
      <c r="F3835" s="1565" t="s">
        <v>6110</v>
      </c>
      <c r="G3835" s="1565">
        <v>300.94</v>
      </c>
      <c r="H3835" s="1565">
        <v>300.94</v>
      </c>
      <c r="I3835" s="1565" t="s">
        <v>11347</v>
      </c>
      <c r="J3835" s="1566">
        <v>0</v>
      </c>
      <c r="K3835" s="1554"/>
    </row>
    <row r="3836" spans="1:11" s="793" customFormat="1" ht="28.5" customHeight="1" x14ac:dyDescent="0.25">
      <c r="A3836" s="1565" t="s">
        <v>6111</v>
      </c>
      <c r="B3836" s="1566" t="s">
        <v>11349</v>
      </c>
      <c r="C3836" s="1565" t="s">
        <v>6110</v>
      </c>
      <c r="D3836" s="1565">
        <v>451.31</v>
      </c>
      <c r="E3836" s="1565">
        <v>451.31</v>
      </c>
      <c r="F3836" s="1565" t="s">
        <v>6110</v>
      </c>
      <c r="G3836" s="1565">
        <v>451.31</v>
      </c>
      <c r="H3836" s="1565">
        <v>451.31</v>
      </c>
      <c r="I3836" s="1565" t="s">
        <v>11347</v>
      </c>
      <c r="J3836" s="1566">
        <v>0</v>
      </c>
      <c r="K3836" s="1554"/>
    </row>
    <row r="3837" spans="1:11" s="793" customFormat="1" ht="28.5" customHeight="1" x14ac:dyDescent="0.25">
      <c r="A3837" s="1565" t="s">
        <v>6113</v>
      </c>
      <c r="B3837" s="1566" t="s">
        <v>6114</v>
      </c>
      <c r="C3837" s="1565" t="s">
        <v>6110</v>
      </c>
      <c r="D3837" s="1565">
        <v>150.38</v>
      </c>
      <c r="E3837" s="1565">
        <v>150.38</v>
      </c>
      <c r="F3837" s="1565" t="s">
        <v>6110</v>
      </c>
      <c r="G3837" s="1565">
        <v>150.38</v>
      </c>
      <c r="H3837" s="1565">
        <v>150.38</v>
      </c>
      <c r="I3837" s="1565" t="s">
        <v>11347</v>
      </c>
      <c r="J3837" s="1566">
        <v>0</v>
      </c>
      <c r="K3837" s="1554"/>
    </row>
    <row r="3838" spans="1:11" s="793" customFormat="1" ht="28.5" customHeight="1" x14ac:dyDescent="0.25">
      <c r="A3838" s="1565" t="s">
        <v>6115</v>
      </c>
      <c r="B3838" s="1566" t="s">
        <v>6116</v>
      </c>
      <c r="C3838" s="1565" t="s">
        <v>6117</v>
      </c>
      <c r="D3838" s="1565">
        <v>257.97000000000003</v>
      </c>
      <c r="E3838" s="1565">
        <v>1653.51</v>
      </c>
      <c r="F3838" s="1565" t="s">
        <v>6117</v>
      </c>
      <c r="G3838" s="1565">
        <v>257.97000000000003</v>
      </c>
      <c r="H3838" s="1565">
        <v>1653.51</v>
      </c>
      <c r="I3838" s="1565" t="s">
        <v>11347</v>
      </c>
      <c r="J3838" s="1566">
        <v>0</v>
      </c>
      <c r="K3838" s="1554"/>
    </row>
    <row r="3839" spans="1:11" s="793" customFormat="1" ht="28.5" customHeight="1" x14ac:dyDescent="0.25">
      <c r="A3839" s="1565" t="s">
        <v>6118</v>
      </c>
      <c r="B3839" s="1566" t="s">
        <v>11350</v>
      </c>
      <c r="C3839" s="1565" t="s">
        <v>6120</v>
      </c>
      <c r="D3839" s="1565">
        <v>70.61</v>
      </c>
      <c r="E3839" s="1565">
        <v>70.61</v>
      </c>
      <c r="F3839" s="1565" t="s">
        <v>6120</v>
      </c>
      <c r="G3839" s="1565">
        <v>70.61</v>
      </c>
      <c r="H3839" s="1565">
        <v>70.61</v>
      </c>
      <c r="I3839" s="1565" t="s">
        <v>11351</v>
      </c>
      <c r="J3839" s="1566">
        <v>0</v>
      </c>
      <c r="K3839" s="1554"/>
    </row>
    <row r="3840" spans="1:11" s="793" customFormat="1" ht="28.5" customHeight="1" x14ac:dyDescent="0.25">
      <c r="A3840" s="1565" t="s">
        <v>6121</v>
      </c>
      <c r="B3840" s="1566" t="s">
        <v>11352</v>
      </c>
      <c r="C3840" s="1565" t="s">
        <v>6120</v>
      </c>
      <c r="D3840" s="1565">
        <v>34.86</v>
      </c>
      <c r="E3840" s="1565">
        <v>34.86</v>
      </c>
      <c r="F3840" s="1565" t="s">
        <v>6120</v>
      </c>
      <c r="G3840" s="1565">
        <v>34.86</v>
      </c>
      <c r="H3840" s="1565">
        <v>34.86</v>
      </c>
      <c r="I3840" s="1565" t="s">
        <v>11351</v>
      </c>
      <c r="J3840" s="1566">
        <v>0</v>
      </c>
      <c r="K3840" s="1554"/>
    </row>
    <row r="3841" spans="1:11" s="793" customFormat="1" ht="28.5" customHeight="1" x14ac:dyDescent="0.25">
      <c r="A3841" s="1565" t="s">
        <v>6123</v>
      </c>
      <c r="B3841" s="1566" t="s">
        <v>6124</v>
      </c>
      <c r="C3841" s="1565" t="s">
        <v>6</v>
      </c>
      <c r="D3841" s="1565">
        <v>9.0299999999999994</v>
      </c>
      <c r="E3841" s="1565">
        <v>9.0299999999999994</v>
      </c>
      <c r="F3841" s="1565" t="s">
        <v>6</v>
      </c>
      <c r="G3841" s="1565">
        <v>9.0299999999999994</v>
      </c>
      <c r="H3841" s="1565">
        <v>9.0299999999999994</v>
      </c>
      <c r="I3841" s="1565" t="s">
        <v>11353</v>
      </c>
      <c r="J3841" s="1566">
        <v>0</v>
      </c>
      <c r="K3841" s="1554"/>
    </row>
    <row r="3842" spans="1:11" s="793" customFormat="1" ht="28.5" customHeight="1" x14ac:dyDescent="0.25">
      <c r="A3842" s="1565" t="s">
        <v>6125</v>
      </c>
      <c r="B3842" s="1566" t="s">
        <v>6126</v>
      </c>
      <c r="C3842" s="1565" t="s">
        <v>6</v>
      </c>
      <c r="D3842" s="1565">
        <v>25.09</v>
      </c>
      <c r="E3842" s="1565">
        <v>25.09</v>
      </c>
      <c r="F3842" s="1565" t="s">
        <v>6</v>
      </c>
      <c r="G3842" s="1565">
        <v>25.09</v>
      </c>
      <c r="H3842" s="1565">
        <v>25.09</v>
      </c>
      <c r="I3842" s="1565" t="s">
        <v>11354</v>
      </c>
      <c r="J3842" s="1566">
        <v>0</v>
      </c>
      <c r="K3842" s="1554"/>
    </row>
    <row r="3843" spans="1:11" s="793" customFormat="1" ht="28.5" customHeight="1" x14ac:dyDescent="0.25">
      <c r="A3843" s="1565" t="s">
        <v>6127</v>
      </c>
      <c r="B3843" s="1566" t="s">
        <v>6128</v>
      </c>
      <c r="C3843" s="1565" t="s">
        <v>1138</v>
      </c>
      <c r="D3843" s="1565">
        <v>51.98</v>
      </c>
      <c r="E3843" s="1565">
        <v>51.98</v>
      </c>
      <c r="F3843" s="1565" t="s">
        <v>51</v>
      </c>
      <c r="G3843" s="1565">
        <v>170.53</v>
      </c>
      <c r="H3843" s="1565">
        <v>170.53</v>
      </c>
      <c r="I3843" s="1565" t="s">
        <v>11355</v>
      </c>
      <c r="J3843" s="1566">
        <v>0</v>
      </c>
      <c r="K3843" s="1554"/>
    </row>
    <row r="3844" spans="1:11" s="793" customFormat="1" ht="28.5" customHeight="1" x14ac:dyDescent="0.25">
      <c r="A3844" s="1565" t="s">
        <v>6129</v>
      </c>
      <c r="B3844" s="1566" t="s">
        <v>6130</v>
      </c>
      <c r="C3844" s="1565" t="s">
        <v>6</v>
      </c>
      <c r="D3844" s="1565">
        <v>68.53</v>
      </c>
      <c r="E3844" s="1565">
        <v>68.53</v>
      </c>
      <c r="F3844" s="1565" t="s">
        <v>6</v>
      </c>
      <c r="G3844" s="1565">
        <v>68.53</v>
      </c>
      <c r="H3844" s="1565">
        <v>68.53</v>
      </c>
      <c r="I3844" s="1565" t="s">
        <v>11354</v>
      </c>
      <c r="J3844" s="1566">
        <v>0</v>
      </c>
      <c r="K3844" s="1554"/>
    </row>
    <row r="3845" spans="1:11" s="793" customFormat="1" ht="28.5" customHeight="1" x14ac:dyDescent="0.25">
      <c r="A3845" s="1565" t="s">
        <v>6131</v>
      </c>
      <c r="B3845" s="1566" t="s">
        <v>6132</v>
      </c>
      <c r="C3845" s="1565" t="s">
        <v>6</v>
      </c>
      <c r="D3845" s="1565">
        <v>30.15</v>
      </c>
      <c r="E3845" s="1565">
        <v>30.15</v>
      </c>
      <c r="F3845" s="1565" t="s">
        <v>6</v>
      </c>
      <c r="G3845" s="1565">
        <v>30.15</v>
      </c>
      <c r="H3845" s="1565">
        <v>30.15</v>
      </c>
      <c r="I3845" s="1565" t="s">
        <v>11354</v>
      </c>
      <c r="J3845" s="1566">
        <v>0</v>
      </c>
      <c r="K3845" s="1554"/>
    </row>
    <row r="3846" spans="1:11" s="793" customFormat="1" ht="28.5" customHeight="1" x14ac:dyDescent="0.25">
      <c r="A3846" s="1565" t="s">
        <v>6133</v>
      </c>
      <c r="B3846" s="1566" t="s">
        <v>6134</v>
      </c>
      <c r="C3846" s="1565" t="s">
        <v>6110</v>
      </c>
      <c r="D3846" s="1565">
        <v>601.69000000000005</v>
      </c>
      <c r="E3846" s="1565">
        <v>655.96</v>
      </c>
      <c r="F3846" s="1565" t="s">
        <v>6110</v>
      </c>
      <c r="G3846" s="1565">
        <v>601.69000000000005</v>
      </c>
      <c r="H3846" s="1565">
        <v>655.96</v>
      </c>
      <c r="I3846" s="1565" t="s">
        <v>11356</v>
      </c>
      <c r="J3846" s="1566">
        <v>0</v>
      </c>
      <c r="K3846" s="1554"/>
    </row>
    <row r="3847" spans="1:11" s="793" customFormat="1" ht="28.5" customHeight="1" x14ac:dyDescent="0.25">
      <c r="A3847" s="1565" t="s">
        <v>6135</v>
      </c>
      <c r="B3847" s="1566" t="s">
        <v>6136</v>
      </c>
      <c r="C3847" s="1565" t="s">
        <v>2341</v>
      </c>
      <c r="D3847" s="1565">
        <v>58.84</v>
      </c>
      <c r="E3847" s="1565">
        <v>61.1</v>
      </c>
      <c r="F3847" s="1565" t="s">
        <v>21</v>
      </c>
      <c r="G3847" s="1565">
        <v>633.1</v>
      </c>
      <c r="H3847" s="1565">
        <v>657.41</v>
      </c>
      <c r="I3847" s="1565" t="s">
        <v>11357</v>
      </c>
      <c r="J3847" s="1566">
        <v>0</v>
      </c>
      <c r="K3847" s="1554"/>
    </row>
    <row r="3848" spans="1:11" s="793" customFormat="1" ht="28.5" customHeight="1" x14ac:dyDescent="0.25">
      <c r="A3848" s="1565" t="s">
        <v>6137</v>
      </c>
      <c r="B3848" s="1566" t="s">
        <v>11358</v>
      </c>
      <c r="C3848" s="1565" t="s">
        <v>2341</v>
      </c>
      <c r="D3848" s="1565">
        <v>30.63</v>
      </c>
      <c r="E3848" s="1565">
        <v>31.42</v>
      </c>
      <c r="F3848" s="1565" t="s">
        <v>21</v>
      </c>
      <c r="G3848" s="1565">
        <v>329.61</v>
      </c>
      <c r="H3848" s="1565">
        <v>338.11</v>
      </c>
      <c r="I3848" s="1565" t="s">
        <v>11357</v>
      </c>
      <c r="J3848" s="1566">
        <v>0</v>
      </c>
      <c r="K3848" s="1554"/>
    </row>
    <row r="3849" spans="1:11" s="793" customFormat="1" ht="28.5" customHeight="1" x14ac:dyDescent="0.25">
      <c r="A3849" s="1565" t="s">
        <v>11359</v>
      </c>
      <c r="B3849" s="1566" t="s">
        <v>11360</v>
      </c>
      <c r="C3849" s="1565" t="s">
        <v>2341</v>
      </c>
      <c r="D3849" s="1565">
        <v>601.76</v>
      </c>
      <c r="E3849" s="1565">
        <v>1463.99</v>
      </c>
      <c r="F3849" s="1565" t="s">
        <v>21</v>
      </c>
      <c r="G3849" s="1565">
        <v>6474.92</v>
      </c>
      <c r="H3849" s="1565">
        <v>15752.59</v>
      </c>
      <c r="I3849" s="1565" t="s">
        <v>11361</v>
      </c>
      <c r="J3849" s="1566">
        <v>0</v>
      </c>
      <c r="K3849" s="1554"/>
    </row>
    <row r="3850" spans="1:11" s="793" customFormat="1" ht="28.5" customHeight="1" x14ac:dyDescent="0.25">
      <c r="A3850" s="1565" t="s">
        <v>11362</v>
      </c>
      <c r="B3850" s="1566" t="s">
        <v>11363</v>
      </c>
      <c r="C3850" s="1565" t="s">
        <v>2341</v>
      </c>
      <c r="D3850" s="1565">
        <v>601.76</v>
      </c>
      <c r="E3850" s="1565">
        <v>1562.9</v>
      </c>
      <c r="F3850" s="1565" t="s">
        <v>21</v>
      </c>
      <c r="G3850" s="1565">
        <v>6474.92</v>
      </c>
      <c r="H3850" s="1565">
        <v>16816.759999999998</v>
      </c>
      <c r="I3850" s="1565" t="s">
        <v>11361</v>
      </c>
      <c r="J3850" s="1566">
        <v>0</v>
      </c>
      <c r="K3850" s="1554"/>
    </row>
    <row r="3851" spans="1:11" s="793" customFormat="1" ht="28.5" customHeight="1" x14ac:dyDescent="0.25">
      <c r="A3851" s="1565" t="s">
        <v>6141</v>
      </c>
      <c r="B3851" s="1566" t="s">
        <v>11364</v>
      </c>
      <c r="C3851" s="1565" t="s">
        <v>2341</v>
      </c>
      <c r="D3851" s="1565">
        <v>543.27</v>
      </c>
      <c r="E3851" s="1565">
        <v>1936.27</v>
      </c>
      <c r="F3851" s="1565" t="s">
        <v>21</v>
      </c>
      <c r="G3851" s="1565">
        <v>5845.57</v>
      </c>
      <c r="H3851" s="1565">
        <v>20834.25</v>
      </c>
      <c r="I3851" s="1565" t="s">
        <v>11361</v>
      </c>
      <c r="J3851" s="1566">
        <v>0</v>
      </c>
      <c r="K3851" s="1554"/>
    </row>
    <row r="3852" spans="1:11" s="793" customFormat="1" ht="28.5" customHeight="1" x14ac:dyDescent="0.25">
      <c r="A3852" s="1565" t="s">
        <v>6143</v>
      </c>
      <c r="B3852" s="1566" t="s">
        <v>11365</v>
      </c>
      <c r="C3852" s="1565" t="s">
        <v>2341</v>
      </c>
      <c r="D3852" s="1565">
        <v>146.29</v>
      </c>
      <c r="E3852" s="1565">
        <v>572.46</v>
      </c>
      <c r="F3852" s="1565" t="s">
        <v>21</v>
      </c>
      <c r="G3852" s="1565">
        <v>1574.05</v>
      </c>
      <c r="H3852" s="1565">
        <v>6159.68</v>
      </c>
      <c r="I3852" s="1565" t="s">
        <v>11361</v>
      </c>
      <c r="J3852" s="1566">
        <v>0</v>
      </c>
      <c r="K3852" s="1554"/>
    </row>
    <row r="3853" spans="1:11" s="793" customFormat="1" ht="28.5" customHeight="1" x14ac:dyDescent="0.25">
      <c r="A3853" s="1565" t="s">
        <v>11366</v>
      </c>
      <c r="B3853" s="1566" t="s">
        <v>11367</v>
      </c>
      <c r="C3853" s="1565" t="s">
        <v>1138</v>
      </c>
      <c r="D3853" s="1565">
        <v>145.66</v>
      </c>
      <c r="E3853" s="1565">
        <v>935.17</v>
      </c>
      <c r="F3853" s="1565" t="s">
        <v>51</v>
      </c>
      <c r="G3853" s="1565">
        <v>477.9</v>
      </c>
      <c r="H3853" s="1565">
        <v>3068.13</v>
      </c>
      <c r="I3853" s="1565" t="s">
        <v>11368</v>
      </c>
      <c r="J3853" s="1566">
        <v>0</v>
      </c>
      <c r="K3853" s="1554"/>
    </row>
    <row r="3854" spans="1:11" s="793" customFormat="1" ht="28.5" customHeight="1" x14ac:dyDescent="0.25">
      <c r="A3854" s="1565" t="s">
        <v>11369</v>
      </c>
      <c r="B3854" s="1566" t="s">
        <v>11370</v>
      </c>
      <c r="C3854" s="1565" t="s">
        <v>1138</v>
      </c>
      <c r="D3854" s="1565">
        <v>37.97</v>
      </c>
      <c r="E3854" s="1565">
        <v>192.56</v>
      </c>
      <c r="F3854" s="1565" t="s">
        <v>51</v>
      </c>
      <c r="G3854" s="1565">
        <v>124.58</v>
      </c>
      <c r="H3854" s="1565">
        <v>631.76</v>
      </c>
      <c r="I3854" s="1565" t="s">
        <v>11368</v>
      </c>
      <c r="J3854" s="1566">
        <v>0</v>
      </c>
      <c r="K3854" s="1554"/>
    </row>
    <row r="3855" spans="1:11" s="793" customFormat="1" ht="28.5" customHeight="1" x14ac:dyDescent="0.25">
      <c r="A3855" s="1565" t="s">
        <v>6147</v>
      </c>
      <c r="B3855" s="1566" t="s">
        <v>11371</v>
      </c>
      <c r="C3855" s="1565" t="s">
        <v>2341</v>
      </c>
      <c r="D3855" s="1565">
        <v>333.47</v>
      </c>
      <c r="E3855" s="1565">
        <v>1000.05</v>
      </c>
      <c r="F3855" s="1565" t="s">
        <v>21</v>
      </c>
      <c r="G3855" s="1565">
        <v>3588.1</v>
      </c>
      <c r="H3855" s="1565">
        <v>10760.58</v>
      </c>
      <c r="I3855" s="1565">
        <v>0</v>
      </c>
      <c r="J3855" s="1566">
        <v>0</v>
      </c>
      <c r="K3855" s="1554"/>
    </row>
    <row r="3856" spans="1:11" s="793" customFormat="1" ht="28.5" customHeight="1" x14ac:dyDescent="0.25">
      <c r="A3856" s="1565" t="s">
        <v>6149</v>
      </c>
      <c r="B3856" s="1566" t="s">
        <v>11372</v>
      </c>
      <c r="C3856" s="1565" t="s">
        <v>2341</v>
      </c>
      <c r="D3856" s="1565">
        <v>41.71</v>
      </c>
      <c r="E3856" s="1565">
        <v>282.44</v>
      </c>
      <c r="F3856" s="1565" t="s">
        <v>21</v>
      </c>
      <c r="G3856" s="1565">
        <v>448.77</v>
      </c>
      <c r="H3856" s="1565">
        <v>3039.03</v>
      </c>
      <c r="I3856" s="1565" t="s">
        <v>11335</v>
      </c>
      <c r="J3856" s="1566">
        <v>0</v>
      </c>
      <c r="K3856" s="1554"/>
    </row>
    <row r="3857" spans="1:11" s="793" customFormat="1" ht="28.5" customHeight="1" x14ac:dyDescent="0.25">
      <c r="A3857" s="1565" t="s">
        <v>6151</v>
      </c>
      <c r="B3857" s="1566" t="s">
        <v>11373</v>
      </c>
      <c r="C3857" s="1565" t="s">
        <v>1138</v>
      </c>
      <c r="D3857" s="1565">
        <v>49.33</v>
      </c>
      <c r="E3857" s="1565">
        <v>340.11</v>
      </c>
      <c r="F3857" s="1565" t="s">
        <v>51</v>
      </c>
      <c r="G3857" s="1565">
        <v>161.85</v>
      </c>
      <c r="H3857" s="1565">
        <v>1115.8499999999999</v>
      </c>
      <c r="I3857" s="1565" t="s">
        <v>11335</v>
      </c>
      <c r="J3857" s="1566">
        <v>0</v>
      </c>
      <c r="K3857" s="1554"/>
    </row>
    <row r="3858" spans="1:11" s="793" customFormat="1" ht="28.5" customHeight="1" x14ac:dyDescent="0.25">
      <c r="A3858" s="1565" t="s">
        <v>6153</v>
      </c>
      <c r="B3858" s="1566" t="s">
        <v>11374</v>
      </c>
      <c r="C3858" s="1565" t="s">
        <v>1138</v>
      </c>
      <c r="D3858" s="1565">
        <v>171.19</v>
      </c>
      <c r="E3858" s="1565">
        <v>577.04999999999995</v>
      </c>
      <c r="F3858" s="1565" t="s">
        <v>51</v>
      </c>
      <c r="G3858" s="1565">
        <v>561.64</v>
      </c>
      <c r="H3858" s="1565">
        <v>1893.2</v>
      </c>
      <c r="I3858" s="1565" t="s">
        <v>11335</v>
      </c>
      <c r="J3858" s="1566">
        <v>0</v>
      </c>
      <c r="K3858" s="1554"/>
    </row>
    <row r="3859" spans="1:11" s="793" customFormat="1" ht="28.5" customHeight="1" x14ac:dyDescent="0.25">
      <c r="A3859" s="1565" t="s">
        <v>6155</v>
      </c>
      <c r="B3859" s="1566" t="s">
        <v>11375</v>
      </c>
      <c r="C3859" s="1565" t="s">
        <v>2341</v>
      </c>
      <c r="D3859" s="1565">
        <v>124.13</v>
      </c>
      <c r="E3859" s="1565">
        <v>235.16</v>
      </c>
      <c r="F3859" s="1565" t="s">
        <v>21</v>
      </c>
      <c r="G3859" s="1565">
        <v>1335.6</v>
      </c>
      <c r="H3859" s="1565">
        <v>2530.29</v>
      </c>
      <c r="I3859" s="1565" t="s">
        <v>11335</v>
      </c>
      <c r="J3859" s="1566">
        <v>0</v>
      </c>
      <c r="K3859" s="1554"/>
    </row>
    <row r="3860" spans="1:11" s="793" customFormat="1" ht="28.5" customHeight="1" x14ac:dyDescent="0.25">
      <c r="A3860" s="1565" t="s">
        <v>6157</v>
      </c>
      <c r="B3860" s="1566" t="s">
        <v>11376</v>
      </c>
      <c r="C3860" s="1565" t="s">
        <v>2341</v>
      </c>
      <c r="D3860" s="1565">
        <v>36.1</v>
      </c>
      <c r="E3860" s="1565">
        <v>710.94</v>
      </c>
      <c r="F3860" s="1565" t="s">
        <v>21</v>
      </c>
      <c r="G3860" s="1565">
        <v>388.49</v>
      </c>
      <c r="H3860" s="1565">
        <v>7649.71</v>
      </c>
      <c r="I3860" s="1565" t="s">
        <v>11335</v>
      </c>
      <c r="J3860" s="1566">
        <v>0</v>
      </c>
      <c r="K3860" s="1554"/>
    </row>
    <row r="3861" spans="1:11" s="793" customFormat="1" ht="28.5" customHeight="1" x14ac:dyDescent="0.25">
      <c r="A3861" s="1565" t="s">
        <v>6159</v>
      </c>
      <c r="B3861" s="1566" t="s">
        <v>11377</v>
      </c>
      <c r="C3861" s="1565" t="s">
        <v>2341</v>
      </c>
      <c r="D3861" s="1565">
        <v>36.1</v>
      </c>
      <c r="E3861" s="1565">
        <v>717.01</v>
      </c>
      <c r="F3861" s="1565" t="s">
        <v>21</v>
      </c>
      <c r="G3861" s="1565">
        <v>388.49</v>
      </c>
      <c r="H3861" s="1565">
        <v>7715.07</v>
      </c>
      <c r="I3861" s="1565">
        <v>0</v>
      </c>
      <c r="J3861" s="1566">
        <v>0</v>
      </c>
      <c r="K3861" s="1554"/>
    </row>
    <row r="3862" spans="1:11" s="793" customFormat="1" ht="28.5" customHeight="1" x14ac:dyDescent="0.25">
      <c r="A3862" s="1565" t="s">
        <v>6161</v>
      </c>
      <c r="B3862" s="1566" t="s">
        <v>11378</v>
      </c>
      <c r="C3862" s="1565" t="s">
        <v>2341</v>
      </c>
      <c r="D3862" s="1565">
        <v>36.1</v>
      </c>
      <c r="E3862" s="1565">
        <v>726.73</v>
      </c>
      <c r="F3862" s="1565" t="s">
        <v>21</v>
      </c>
      <c r="G3862" s="1565">
        <v>388.49</v>
      </c>
      <c r="H3862" s="1565">
        <v>7819.66</v>
      </c>
      <c r="I3862" s="1565">
        <v>0</v>
      </c>
      <c r="J3862" s="1566">
        <v>0</v>
      </c>
      <c r="K3862" s="1554"/>
    </row>
    <row r="3863" spans="1:11" s="793" customFormat="1" ht="28.5" customHeight="1" x14ac:dyDescent="0.25">
      <c r="A3863" s="1565" t="s">
        <v>6163</v>
      </c>
      <c r="B3863" s="1566" t="s">
        <v>11379</v>
      </c>
      <c r="C3863" s="1565" t="s">
        <v>2341</v>
      </c>
      <c r="D3863" s="1565">
        <v>36.1</v>
      </c>
      <c r="E3863" s="1565">
        <v>735.24</v>
      </c>
      <c r="F3863" s="1565" t="s">
        <v>21</v>
      </c>
      <c r="G3863" s="1565">
        <v>388.49</v>
      </c>
      <c r="H3863" s="1565">
        <v>7911.17</v>
      </c>
      <c r="I3863" s="1565">
        <v>0</v>
      </c>
      <c r="J3863" s="1566">
        <v>0</v>
      </c>
      <c r="K3863" s="1554"/>
    </row>
    <row r="3864" spans="1:11" s="793" customFormat="1" ht="28.5" customHeight="1" x14ac:dyDescent="0.25">
      <c r="A3864" s="1565" t="s">
        <v>6165</v>
      </c>
      <c r="B3864" s="1566" t="s">
        <v>11380</v>
      </c>
      <c r="C3864" s="1565" t="s">
        <v>2341</v>
      </c>
      <c r="D3864" s="1565">
        <v>36.1</v>
      </c>
      <c r="E3864" s="1565">
        <v>744.35</v>
      </c>
      <c r="F3864" s="1565" t="s">
        <v>21</v>
      </c>
      <c r="G3864" s="1565">
        <v>388.49</v>
      </c>
      <c r="H3864" s="1565">
        <v>8009.23</v>
      </c>
      <c r="I3864" s="1565">
        <v>0</v>
      </c>
      <c r="J3864" s="1566">
        <v>0</v>
      </c>
      <c r="K3864" s="1554"/>
    </row>
    <row r="3865" spans="1:11" s="793" customFormat="1" ht="28.5" customHeight="1" x14ac:dyDescent="0.25">
      <c r="A3865" s="1565" t="s">
        <v>6167</v>
      </c>
      <c r="B3865" s="1566" t="s">
        <v>11381</v>
      </c>
      <c r="C3865" s="1565" t="s">
        <v>2341</v>
      </c>
      <c r="D3865" s="1565">
        <v>39.840000000000003</v>
      </c>
      <c r="E3865" s="1565">
        <v>815.26</v>
      </c>
      <c r="F3865" s="1565" t="s">
        <v>21</v>
      </c>
      <c r="G3865" s="1565">
        <v>428.68</v>
      </c>
      <c r="H3865" s="1565">
        <v>8772.25</v>
      </c>
      <c r="I3865" s="1565">
        <v>0</v>
      </c>
      <c r="J3865" s="1566">
        <v>0</v>
      </c>
      <c r="K3865" s="1554"/>
    </row>
    <row r="3866" spans="1:11" s="793" customFormat="1" ht="28.5" customHeight="1" x14ac:dyDescent="0.25">
      <c r="A3866" s="1565" t="s">
        <v>6169</v>
      </c>
      <c r="B3866" s="1566" t="s">
        <v>11382</v>
      </c>
      <c r="C3866" s="1565" t="s">
        <v>2341</v>
      </c>
      <c r="D3866" s="1565">
        <v>39.840000000000003</v>
      </c>
      <c r="E3866" s="1565">
        <v>815.26</v>
      </c>
      <c r="F3866" s="1565" t="s">
        <v>21</v>
      </c>
      <c r="G3866" s="1565">
        <v>428.68</v>
      </c>
      <c r="H3866" s="1565">
        <v>8772.25</v>
      </c>
      <c r="I3866" s="1565">
        <v>0</v>
      </c>
      <c r="J3866" s="1566">
        <v>0</v>
      </c>
      <c r="K3866" s="1554"/>
    </row>
    <row r="3867" spans="1:11" s="793" customFormat="1" ht="28.5" customHeight="1" x14ac:dyDescent="0.25">
      <c r="A3867" s="1565" t="s">
        <v>6171</v>
      </c>
      <c r="B3867" s="1566" t="s">
        <v>11383</v>
      </c>
      <c r="C3867" s="1565" t="s">
        <v>2341</v>
      </c>
      <c r="D3867" s="1565">
        <v>39.840000000000003</v>
      </c>
      <c r="E3867" s="1565">
        <v>831.06</v>
      </c>
      <c r="F3867" s="1565" t="s">
        <v>21</v>
      </c>
      <c r="G3867" s="1565">
        <v>428.68</v>
      </c>
      <c r="H3867" s="1565">
        <v>8942.2000000000007</v>
      </c>
      <c r="I3867" s="1565">
        <v>0</v>
      </c>
      <c r="J3867" s="1566">
        <v>0</v>
      </c>
      <c r="K3867" s="1554"/>
    </row>
    <row r="3868" spans="1:11" s="793" customFormat="1" ht="28.5" customHeight="1" x14ac:dyDescent="0.25">
      <c r="A3868" s="1565" t="s">
        <v>6173</v>
      </c>
      <c r="B3868" s="1566" t="s">
        <v>11384</v>
      </c>
      <c r="C3868" s="1565" t="s">
        <v>2341</v>
      </c>
      <c r="D3868" s="1565">
        <v>39.840000000000003</v>
      </c>
      <c r="E3868" s="1565">
        <v>839.56</v>
      </c>
      <c r="F3868" s="1565" t="s">
        <v>21</v>
      </c>
      <c r="G3868" s="1565">
        <v>428.68</v>
      </c>
      <c r="H3868" s="1565">
        <v>9033.7199999999993</v>
      </c>
      <c r="I3868" s="1565">
        <v>0</v>
      </c>
      <c r="J3868" s="1566">
        <v>0</v>
      </c>
      <c r="K3868" s="1554"/>
    </row>
    <row r="3869" spans="1:11" s="793" customFormat="1" ht="28.5" customHeight="1" x14ac:dyDescent="0.25">
      <c r="A3869" s="1565" t="s">
        <v>6175</v>
      </c>
      <c r="B3869" s="1566" t="s">
        <v>11385</v>
      </c>
      <c r="C3869" s="1565" t="s">
        <v>2341</v>
      </c>
      <c r="D3869" s="1565">
        <v>39.840000000000003</v>
      </c>
      <c r="E3869" s="1565">
        <v>848.68</v>
      </c>
      <c r="F3869" s="1565" t="s">
        <v>21</v>
      </c>
      <c r="G3869" s="1565">
        <v>428.68</v>
      </c>
      <c r="H3869" s="1565">
        <v>9131.77</v>
      </c>
      <c r="I3869" s="1565">
        <v>0</v>
      </c>
      <c r="J3869" s="1566">
        <v>0</v>
      </c>
      <c r="K3869" s="1554"/>
    </row>
    <row r="3870" spans="1:11" s="793" customFormat="1" ht="28.5" customHeight="1" x14ac:dyDescent="0.25">
      <c r="A3870" s="1565" t="s">
        <v>6177</v>
      </c>
      <c r="B3870" s="1566" t="s">
        <v>11386</v>
      </c>
      <c r="C3870" s="1565" t="s">
        <v>2341</v>
      </c>
      <c r="D3870" s="1565">
        <v>653.63</v>
      </c>
      <c r="E3870" s="1565">
        <v>1255.05</v>
      </c>
      <c r="F3870" s="1565" t="s">
        <v>21</v>
      </c>
      <c r="G3870" s="1565">
        <v>7033</v>
      </c>
      <c r="H3870" s="1565">
        <v>13504.34</v>
      </c>
      <c r="I3870" s="1565">
        <v>0</v>
      </c>
      <c r="J3870" s="1566">
        <v>0</v>
      </c>
      <c r="K3870" s="1554"/>
    </row>
    <row r="3871" spans="1:11" s="793" customFormat="1" ht="28.5" customHeight="1" x14ac:dyDescent="0.25">
      <c r="A3871" s="1565" t="s">
        <v>6179</v>
      </c>
      <c r="B3871" s="1566" t="s">
        <v>11387</v>
      </c>
      <c r="C3871" s="1565" t="s">
        <v>1138</v>
      </c>
      <c r="D3871" s="1565">
        <v>345.49</v>
      </c>
      <c r="E3871" s="1565">
        <v>1534.55</v>
      </c>
      <c r="F3871" s="1565" t="s">
        <v>51</v>
      </c>
      <c r="G3871" s="1565">
        <v>1133.49</v>
      </c>
      <c r="H3871" s="1565">
        <v>5034.62</v>
      </c>
      <c r="I3871" s="1565" t="s">
        <v>11368</v>
      </c>
      <c r="J3871" s="1566">
        <v>0</v>
      </c>
      <c r="K3871" s="1554"/>
    </row>
    <row r="3872" spans="1:11" s="793" customFormat="1" ht="28.5" customHeight="1" x14ac:dyDescent="0.25">
      <c r="A3872" s="1565" t="s">
        <v>6181</v>
      </c>
      <c r="B3872" s="1566" t="s">
        <v>11388</v>
      </c>
      <c r="C3872" s="1565" t="s">
        <v>1138</v>
      </c>
      <c r="D3872" s="1565">
        <v>74.489999999999995</v>
      </c>
      <c r="E3872" s="1565">
        <v>208.77</v>
      </c>
      <c r="F3872" s="1565" t="s">
        <v>51</v>
      </c>
      <c r="G3872" s="1565">
        <v>244.4</v>
      </c>
      <c r="H3872" s="1565">
        <v>684.93</v>
      </c>
      <c r="I3872" s="1565" t="s">
        <v>11368</v>
      </c>
      <c r="J3872" s="1566">
        <v>0</v>
      </c>
      <c r="K3872" s="1554"/>
    </row>
    <row r="3873" spans="1:11" s="793" customFormat="1" ht="28.5" customHeight="1" x14ac:dyDescent="0.25">
      <c r="A3873" s="1565" t="s">
        <v>6183</v>
      </c>
      <c r="B3873" s="1566" t="s">
        <v>11389</v>
      </c>
      <c r="C3873" s="1565" t="s">
        <v>1138</v>
      </c>
      <c r="D3873" s="1565">
        <v>79.87</v>
      </c>
      <c r="E3873" s="1565">
        <v>232.7</v>
      </c>
      <c r="F3873" s="1565" t="s">
        <v>51</v>
      </c>
      <c r="G3873" s="1565">
        <v>262.02999999999997</v>
      </c>
      <c r="H3873" s="1565">
        <v>763.46</v>
      </c>
      <c r="I3873" s="1565" t="s">
        <v>11368</v>
      </c>
      <c r="J3873" s="1566">
        <v>0</v>
      </c>
      <c r="K3873" s="1554"/>
    </row>
    <row r="3874" spans="1:11" s="793" customFormat="1" ht="28.5" customHeight="1" x14ac:dyDescent="0.25">
      <c r="A3874" s="1565" t="s">
        <v>11390</v>
      </c>
      <c r="B3874" s="1566" t="s">
        <v>11391</v>
      </c>
      <c r="C3874" s="1565" t="s">
        <v>2341</v>
      </c>
      <c r="D3874" s="1565">
        <v>147.82</v>
      </c>
      <c r="E3874" s="1565">
        <v>1144.04</v>
      </c>
      <c r="F3874" s="1565" t="s">
        <v>21</v>
      </c>
      <c r="G3874" s="1565">
        <v>1590.53</v>
      </c>
      <c r="H3874" s="1565">
        <v>12309.82</v>
      </c>
      <c r="I3874" s="1565">
        <v>0</v>
      </c>
      <c r="J3874" s="1566">
        <v>0</v>
      </c>
      <c r="K3874" s="1554"/>
    </row>
    <row r="3875" spans="1:11" s="793" customFormat="1" ht="28.5" customHeight="1" x14ac:dyDescent="0.25">
      <c r="A3875" s="1565" t="s">
        <v>11392</v>
      </c>
      <c r="B3875" s="1566" t="s">
        <v>11393</v>
      </c>
      <c r="C3875" s="1565" t="s">
        <v>2341</v>
      </c>
      <c r="D3875" s="1565">
        <v>150.68</v>
      </c>
      <c r="E3875" s="1565">
        <v>769.54</v>
      </c>
      <c r="F3875" s="1565" t="s">
        <v>21</v>
      </c>
      <c r="G3875" s="1565">
        <v>1621.34</v>
      </c>
      <c r="H3875" s="1565">
        <v>8280.25</v>
      </c>
      <c r="I3875" s="1565">
        <v>0</v>
      </c>
      <c r="J3875" s="1566">
        <v>0</v>
      </c>
      <c r="K3875" s="1554"/>
    </row>
    <row r="3876" spans="1:11" s="793" customFormat="1" ht="28.5" customHeight="1" x14ac:dyDescent="0.25">
      <c r="A3876" s="1565" t="s">
        <v>11394</v>
      </c>
      <c r="B3876" s="1566" t="s">
        <v>11395</v>
      </c>
      <c r="C3876" s="1565" t="s">
        <v>2341</v>
      </c>
      <c r="D3876" s="1565">
        <v>249.98</v>
      </c>
      <c r="E3876" s="1565">
        <v>1017.88</v>
      </c>
      <c r="F3876" s="1565" t="s">
        <v>21</v>
      </c>
      <c r="G3876" s="1565">
        <v>2689.82</v>
      </c>
      <c r="H3876" s="1565">
        <v>10952.36</v>
      </c>
      <c r="I3876" s="1565">
        <v>0</v>
      </c>
      <c r="J3876" s="1566">
        <v>0</v>
      </c>
      <c r="K3876" s="1554"/>
    </row>
    <row r="3877" spans="1:11" s="793" customFormat="1" ht="28.5" customHeight="1" x14ac:dyDescent="0.25">
      <c r="A3877" s="1565" t="s">
        <v>6185</v>
      </c>
      <c r="B3877" s="1566" t="s">
        <v>11396</v>
      </c>
      <c r="C3877" s="1565" t="s">
        <v>1138</v>
      </c>
      <c r="D3877" s="1565">
        <v>402.29</v>
      </c>
      <c r="E3877" s="1565">
        <v>681.74</v>
      </c>
      <c r="F3877" s="1565" t="s">
        <v>51</v>
      </c>
      <c r="G3877" s="1565">
        <v>1319.85</v>
      </c>
      <c r="H3877" s="1565">
        <v>2236.6799999999998</v>
      </c>
      <c r="I3877" s="1565" t="s">
        <v>11397</v>
      </c>
      <c r="J3877" s="1566">
        <v>0</v>
      </c>
      <c r="K3877" s="1554"/>
    </row>
    <row r="3878" spans="1:11" s="793" customFormat="1" ht="28.5" customHeight="1" x14ac:dyDescent="0.25">
      <c r="A3878" s="1565" t="s">
        <v>11398</v>
      </c>
      <c r="B3878" s="1566" t="s">
        <v>11399</v>
      </c>
      <c r="C3878" s="1565" t="s">
        <v>1138</v>
      </c>
      <c r="D3878" s="1565">
        <v>325.26</v>
      </c>
      <c r="E3878" s="1565">
        <v>1418.76</v>
      </c>
      <c r="F3878" s="1565" t="s">
        <v>51</v>
      </c>
      <c r="G3878" s="1565">
        <v>1067.1099999999999</v>
      </c>
      <c r="H3878" s="1565">
        <v>4654.71</v>
      </c>
      <c r="I3878" s="1565" t="s">
        <v>11368</v>
      </c>
      <c r="J3878" s="1566">
        <v>0</v>
      </c>
      <c r="K3878" s="1554"/>
    </row>
    <row r="3879" spans="1:11" s="793" customFormat="1" ht="28.5" customHeight="1" x14ac:dyDescent="0.25">
      <c r="A3879" s="1565" t="s">
        <v>11400</v>
      </c>
      <c r="B3879" s="1566" t="s">
        <v>11401</v>
      </c>
      <c r="C3879" s="1565" t="s">
        <v>7913</v>
      </c>
      <c r="D3879" s="1565">
        <v>404.63</v>
      </c>
      <c r="E3879" s="1565">
        <v>404.63</v>
      </c>
      <c r="F3879" s="1565" t="s">
        <v>21</v>
      </c>
      <c r="G3879" s="1565">
        <v>4353.7700000000004</v>
      </c>
      <c r="H3879" s="1565">
        <v>4353.7700000000004</v>
      </c>
      <c r="I3879" s="1565">
        <v>0</v>
      </c>
      <c r="J3879" s="1566">
        <v>0</v>
      </c>
      <c r="K3879" s="1554"/>
    </row>
    <row r="3880" spans="1:11" s="793" customFormat="1" ht="28.5" customHeight="1" x14ac:dyDescent="0.25">
      <c r="A3880" s="1565" t="s">
        <v>11402</v>
      </c>
      <c r="B3880" s="1566" t="s">
        <v>11403</v>
      </c>
      <c r="C3880" s="1565" t="s">
        <v>6965</v>
      </c>
      <c r="D3880" s="1565">
        <v>87.65</v>
      </c>
      <c r="E3880" s="1565">
        <v>263.82</v>
      </c>
      <c r="F3880" s="1565" t="s">
        <v>6965</v>
      </c>
      <c r="G3880" s="1565">
        <v>87.65</v>
      </c>
      <c r="H3880" s="1565">
        <v>263.82</v>
      </c>
      <c r="I3880" s="1565" t="s">
        <v>11355</v>
      </c>
      <c r="J3880" s="1566">
        <v>0</v>
      </c>
      <c r="K3880" s="1554"/>
    </row>
    <row r="3881" spans="1:11" s="793" customFormat="1" ht="28.5" customHeight="1" x14ac:dyDescent="0.25">
      <c r="A3881" s="1565" t="s">
        <v>11404</v>
      </c>
      <c r="B3881" s="1566" t="s">
        <v>11405</v>
      </c>
      <c r="C3881" s="1565" t="s">
        <v>6</v>
      </c>
      <c r="D3881" s="1565">
        <v>105.2</v>
      </c>
      <c r="E3881" s="1565">
        <v>712.7</v>
      </c>
      <c r="F3881" s="1565" t="s">
        <v>6</v>
      </c>
      <c r="G3881" s="1565">
        <v>105.2</v>
      </c>
      <c r="H3881" s="1565">
        <v>712.7</v>
      </c>
      <c r="I3881" s="1565">
        <v>0</v>
      </c>
      <c r="J3881" s="1566">
        <v>0</v>
      </c>
      <c r="K3881" s="1554"/>
    </row>
    <row r="3882" spans="1:11" s="793" customFormat="1" ht="28.5" customHeight="1" x14ac:dyDescent="0.25">
      <c r="A3882" s="1565" t="s">
        <v>11406</v>
      </c>
      <c r="B3882" s="1566" t="s">
        <v>11407</v>
      </c>
      <c r="C3882" s="1565" t="s">
        <v>6</v>
      </c>
      <c r="D3882" s="1565">
        <v>40.46</v>
      </c>
      <c r="E3882" s="1565">
        <v>161.96</v>
      </c>
      <c r="F3882" s="1565" t="s">
        <v>6</v>
      </c>
      <c r="G3882" s="1565">
        <v>40.46</v>
      </c>
      <c r="H3882" s="1565">
        <v>161.96</v>
      </c>
      <c r="I3882" s="1565" t="s">
        <v>11368</v>
      </c>
      <c r="J3882" s="1566">
        <v>0</v>
      </c>
      <c r="K3882" s="1554"/>
    </row>
    <row r="3883" spans="1:11" s="793" customFormat="1" ht="28.5" customHeight="1" x14ac:dyDescent="0.25">
      <c r="A3883" s="1565" t="s">
        <v>11408</v>
      </c>
      <c r="B3883" s="1566" t="s">
        <v>11409</v>
      </c>
      <c r="C3883" s="1565" t="s">
        <v>8553</v>
      </c>
      <c r="D3883" s="1565">
        <v>42.33</v>
      </c>
      <c r="E3883" s="1565">
        <v>175.98</v>
      </c>
      <c r="F3883" s="1565" t="s">
        <v>51</v>
      </c>
      <c r="G3883" s="1565">
        <v>138.88</v>
      </c>
      <c r="H3883" s="1565">
        <v>577.36</v>
      </c>
      <c r="I3883" s="1565" t="s">
        <v>11410</v>
      </c>
      <c r="J3883" s="1566">
        <v>0</v>
      </c>
      <c r="K3883" s="1554"/>
    </row>
    <row r="3884" spans="1:11" s="793" customFormat="1" ht="28.5" customHeight="1" x14ac:dyDescent="0.25">
      <c r="A3884" s="1565" t="s">
        <v>11411</v>
      </c>
      <c r="B3884" s="1566" t="s">
        <v>11412</v>
      </c>
      <c r="C3884" s="1565" t="s">
        <v>6</v>
      </c>
      <c r="D3884" s="1565">
        <v>298.8</v>
      </c>
      <c r="E3884" s="1565">
        <v>691.24</v>
      </c>
      <c r="F3884" s="1565" t="s">
        <v>6</v>
      </c>
      <c r="G3884" s="1565">
        <v>298.8</v>
      </c>
      <c r="H3884" s="1565">
        <v>691.24</v>
      </c>
      <c r="I3884" s="1565">
        <v>0</v>
      </c>
      <c r="J3884" s="1566">
        <v>0</v>
      </c>
      <c r="K3884" s="1554"/>
    </row>
    <row r="3885" spans="1:11" s="793" customFormat="1" ht="28.5" customHeight="1" x14ac:dyDescent="0.25">
      <c r="A3885" s="1565" t="s">
        <v>11413</v>
      </c>
      <c r="B3885" s="1566" t="s">
        <v>11414</v>
      </c>
      <c r="C3885" s="1565" t="s">
        <v>2341</v>
      </c>
      <c r="D3885" s="1565">
        <v>194.22</v>
      </c>
      <c r="E3885" s="1565">
        <v>676.89</v>
      </c>
      <c r="F3885" s="1565" t="s">
        <v>21</v>
      </c>
      <c r="G3885" s="1565">
        <v>2089.81</v>
      </c>
      <c r="H3885" s="1565">
        <v>7283.38</v>
      </c>
      <c r="I3885" s="1565">
        <v>0</v>
      </c>
      <c r="J3885" s="1566">
        <v>0</v>
      </c>
      <c r="K3885" s="1554"/>
    </row>
    <row r="3886" spans="1:11" s="793" customFormat="1" ht="28.5" customHeight="1" x14ac:dyDescent="0.25">
      <c r="A3886" s="1565" t="s">
        <v>11415</v>
      </c>
      <c r="B3886" s="1566" t="s">
        <v>11416</v>
      </c>
      <c r="C3886" s="1565" t="s">
        <v>2341</v>
      </c>
      <c r="D3886" s="1565">
        <v>38.659999999999997</v>
      </c>
      <c r="E3886" s="1565">
        <v>54.89</v>
      </c>
      <c r="F3886" s="1565" t="s">
        <v>21</v>
      </c>
      <c r="G3886" s="1565">
        <v>416.02</v>
      </c>
      <c r="H3886" s="1565">
        <v>590.59</v>
      </c>
      <c r="I3886" s="1565">
        <v>0</v>
      </c>
      <c r="J3886" s="1566">
        <v>0</v>
      </c>
      <c r="K3886" s="1554"/>
    </row>
    <row r="3887" spans="1:11" s="793" customFormat="1" ht="28.5" customHeight="1" x14ac:dyDescent="0.25">
      <c r="A3887" s="1565" t="s">
        <v>11417</v>
      </c>
      <c r="B3887" s="1566" t="s">
        <v>11418</v>
      </c>
      <c r="C3887" s="1565" t="s">
        <v>6</v>
      </c>
      <c r="D3887" s="1565">
        <v>3423.75</v>
      </c>
      <c r="E3887" s="1565">
        <v>14358.75</v>
      </c>
      <c r="F3887" s="1565" t="s">
        <v>6</v>
      </c>
      <c r="G3887" s="1565">
        <v>3423.75</v>
      </c>
      <c r="H3887" s="1565">
        <v>14358.75</v>
      </c>
      <c r="I3887" s="1565">
        <v>0</v>
      </c>
      <c r="J3887" s="1566">
        <v>0</v>
      </c>
      <c r="K3887" s="1554"/>
    </row>
    <row r="3888" spans="1:11" s="793" customFormat="1" ht="28.5" customHeight="1" x14ac:dyDescent="0.25">
      <c r="A3888" s="1565" t="s">
        <v>11419</v>
      </c>
      <c r="B3888" s="1566" t="s">
        <v>11420</v>
      </c>
      <c r="C3888" s="1565" t="s">
        <v>2341</v>
      </c>
      <c r="D3888" s="1565">
        <v>231.59</v>
      </c>
      <c r="E3888" s="1565">
        <v>563.41</v>
      </c>
      <c r="F3888" s="1565" t="s">
        <v>21</v>
      </c>
      <c r="G3888" s="1565">
        <v>2491.96</v>
      </c>
      <c r="H3888" s="1565">
        <v>6062.31</v>
      </c>
      <c r="I3888" s="1565">
        <v>0</v>
      </c>
      <c r="J3888" s="1566">
        <v>0</v>
      </c>
      <c r="K3888" s="1554"/>
    </row>
    <row r="3889" spans="1:11" s="793" customFormat="1" ht="28.5" customHeight="1" x14ac:dyDescent="0.25">
      <c r="A3889" s="1565" t="s">
        <v>11421</v>
      </c>
      <c r="B3889" s="1566" t="s">
        <v>11422</v>
      </c>
      <c r="C3889" s="1565" t="s">
        <v>1138</v>
      </c>
      <c r="D3889" s="1565">
        <v>818.23</v>
      </c>
      <c r="E3889" s="1565">
        <v>1170.58</v>
      </c>
      <c r="F3889" s="1565" t="s">
        <v>51</v>
      </c>
      <c r="G3889" s="1565">
        <v>2684.49</v>
      </c>
      <c r="H3889" s="1565">
        <v>3840.5</v>
      </c>
      <c r="I3889" s="1565">
        <v>0</v>
      </c>
      <c r="J3889" s="1566">
        <v>0</v>
      </c>
      <c r="K3889" s="1554"/>
    </row>
    <row r="3890" spans="1:11" s="793" customFormat="1" ht="28.5" customHeight="1" x14ac:dyDescent="0.25">
      <c r="A3890" s="1565" t="s">
        <v>11423</v>
      </c>
      <c r="B3890" s="1566" t="s">
        <v>11424</v>
      </c>
      <c r="C3890" s="1565" t="s">
        <v>2341</v>
      </c>
      <c r="D3890" s="1565">
        <v>169.32</v>
      </c>
      <c r="E3890" s="1565">
        <v>302.97000000000003</v>
      </c>
      <c r="F3890" s="1565" t="s">
        <v>21</v>
      </c>
      <c r="G3890" s="1565">
        <v>1821.88</v>
      </c>
      <c r="H3890" s="1565">
        <v>3259.96</v>
      </c>
      <c r="I3890" s="1565">
        <v>0</v>
      </c>
      <c r="J3890" s="1566">
        <v>0</v>
      </c>
      <c r="K3890" s="1554"/>
    </row>
    <row r="3891" spans="1:11" s="793" customFormat="1" ht="28.5" customHeight="1" x14ac:dyDescent="0.25">
      <c r="A3891" s="1565" t="s">
        <v>11425</v>
      </c>
      <c r="B3891" s="1566" t="s">
        <v>11426</v>
      </c>
      <c r="C3891" s="1565" t="s">
        <v>2341</v>
      </c>
      <c r="D3891" s="1565">
        <v>23.49</v>
      </c>
      <c r="E3891" s="1565">
        <v>457.66</v>
      </c>
      <c r="F3891" s="1565" t="s">
        <v>21</v>
      </c>
      <c r="G3891" s="1565">
        <v>252.79</v>
      </c>
      <c r="H3891" s="1565">
        <v>4924.38</v>
      </c>
      <c r="I3891" s="1565">
        <v>0</v>
      </c>
      <c r="J3891" s="1566">
        <v>0</v>
      </c>
      <c r="K3891" s="1554"/>
    </row>
    <row r="3892" spans="1:11" s="793" customFormat="1" ht="28.5" customHeight="1" x14ac:dyDescent="0.25">
      <c r="A3892" s="1565" t="s">
        <v>11427</v>
      </c>
      <c r="B3892" s="1566" t="s">
        <v>11428</v>
      </c>
      <c r="C3892" s="1565" t="s">
        <v>2341</v>
      </c>
      <c r="D3892" s="1565">
        <v>23.49</v>
      </c>
      <c r="E3892" s="1565">
        <v>546.35</v>
      </c>
      <c r="F3892" s="1565" t="s">
        <v>21</v>
      </c>
      <c r="G3892" s="1565">
        <v>252.79</v>
      </c>
      <c r="H3892" s="1565">
        <v>5878.73</v>
      </c>
      <c r="I3892" s="1565">
        <v>0</v>
      </c>
      <c r="J3892" s="1566">
        <v>0</v>
      </c>
      <c r="K3892" s="1554"/>
    </row>
    <row r="3893" spans="1:11" s="793" customFormat="1" ht="28.5" customHeight="1" x14ac:dyDescent="0.25">
      <c r="A3893" s="1565" t="s">
        <v>11429</v>
      </c>
      <c r="B3893" s="1566" t="s">
        <v>11430</v>
      </c>
      <c r="C3893" s="1565" t="s">
        <v>2341</v>
      </c>
      <c r="D3893" s="1565">
        <v>36.97</v>
      </c>
      <c r="E3893" s="1565">
        <v>421.56</v>
      </c>
      <c r="F3893" s="1565" t="s">
        <v>21</v>
      </c>
      <c r="G3893" s="1565">
        <v>397.8</v>
      </c>
      <c r="H3893" s="1565">
        <v>4536.01</v>
      </c>
      <c r="I3893" s="1565">
        <v>0</v>
      </c>
      <c r="J3893" s="1566">
        <v>0</v>
      </c>
      <c r="K3893" s="1554"/>
    </row>
    <row r="3894" spans="1:11" s="793" customFormat="1" ht="28.5" customHeight="1" x14ac:dyDescent="0.25">
      <c r="A3894" s="1565" t="s">
        <v>11431</v>
      </c>
      <c r="B3894" s="1566" t="s">
        <v>11432</v>
      </c>
      <c r="C3894" s="1565" t="s">
        <v>1138</v>
      </c>
      <c r="D3894" s="1565">
        <v>44.2</v>
      </c>
      <c r="E3894" s="1565">
        <v>263.05</v>
      </c>
      <c r="F3894" s="1565" t="s">
        <v>51</v>
      </c>
      <c r="G3894" s="1565">
        <v>145</v>
      </c>
      <c r="H3894" s="1565">
        <v>863.03</v>
      </c>
      <c r="I3894" s="1565">
        <v>0</v>
      </c>
      <c r="J3894" s="1566">
        <v>0</v>
      </c>
      <c r="K3894" s="1554"/>
    </row>
    <row r="3895" spans="1:11" s="793" customFormat="1" ht="28.5" customHeight="1" x14ac:dyDescent="0.25">
      <c r="A3895" s="1565" t="s">
        <v>11433</v>
      </c>
      <c r="B3895" s="1566" t="s">
        <v>11434</v>
      </c>
      <c r="C3895" s="1565" t="s">
        <v>1138</v>
      </c>
      <c r="D3895" s="1565">
        <v>44.2</v>
      </c>
      <c r="E3895" s="1565">
        <v>184.08</v>
      </c>
      <c r="F3895" s="1565" t="s">
        <v>51</v>
      </c>
      <c r="G3895" s="1565">
        <v>145</v>
      </c>
      <c r="H3895" s="1565">
        <v>603.92999999999995</v>
      </c>
      <c r="I3895" s="1565">
        <v>0</v>
      </c>
      <c r="J3895" s="1566">
        <v>0</v>
      </c>
      <c r="K3895" s="1554"/>
    </row>
    <row r="3896" spans="1:11" s="793" customFormat="1" ht="28.5" customHeight="1" x14ac:dyDescent="0.25">
      <c r="A3896" s="1565" t="s">
        <v>11435</v>
      </c>
      <c r="B3896" s="1566" t="s">
        <v>11436</v>
      </c>
      <c r="C3896" s="1565" t="s">
        <v>1138</v>
      </c>
      <c r="D3896" s="1565">
        <v>44.2</v>
      </c>
      <c r="E3896" s="1565">
        <v>275.14</v>
      </c>
      <c r="F3896" s="1565" t="s">
        <v>51</v>
      </c>
      <c r="G3896" s="1565">
        <v>145</v>
      </c>
      <c r="H3896" s="1565">
        <v>902.71</v>
      </c>
      <c r="I3896" s="1565">
        <v>0</v>
      </c>
      <c r="J3896" s="1566">
        <v>0</v>
      </c>
      <c r="K3896" s="1554"/>
    </row>
    <row r="3897" spans="1:11" s="793" customFormat="1" ht="28.5" customHeight="1" x14ac:dyDescent="0.25">
      <c r="A3897" s="1565" t="s">
        <v>11437</v>
      </c>
      <c r="B3897" s="1566" t="s">
        <v>11438</v>
      </c>
      <c r="C3897" s="1565" t="s">
        <v>1138</v>
      </c>
      <c r="D3897" s="1565">
        <v>44.2</v>
      </c>
      <c r="E3897" s="1565">
        <v>196.17</v>
      </c>
      <c r="F3897" s="1565" t="s">
        <v>51</v>
      </c>
      <c r="G3897" s="1565">
        <v>145</v>
      </c>
      <c r="H3897" s="1565">
        <v>643.6</v>
      </c>
      <c r="I3897" s="1565">
        <v>0</v>
      </c>
      <c r="J3897" s="1566">
        <v>0</v>
      </c>
      <c r="K3897" s="1554"/>
    </row>
    <row r="3898" spans="1:11" s="793" customFormat="1" ht="28.5" customHeight="1" x14ac:dyDescent="0.25">
      <c r="A3898" s="1565" t="s">
        <v>11439</v>
      </c>
      <c r="B3898" s="1566" t="s">
        <v>11440</v>
      </c>
      <c r="C3898" s="1565" t="s">
        <v>2341</v>
      </c>
      <c r="D3898" s="1565">
        <v>131.66</v>
      </c>
      <c r="E3898" s="1565">
        <v>625.74</v>
      </c>
      <c r="F3898" s="1565" t="s">
        <v>21</v>
      </c>
      <c r="G3898" s="1565">
        <v>1416.65</v>
      </c>
      <c r="H3898" s="1565">
        <v>6733.01</v>
      </c>
      <c r="I3898" s="1565">
        <v>0</v>
      </c>
      <c r="J3898" s="1566">
        <v>0</v>
      </c>
      <c r="K3898" s="1554"/>
    </row>
    <row r="3899" spans="1:11" s="793" customFormat="1" ht="28.5" customHeight="1" x14ac:dyDescent="0.25">
      <c r="A3899" s="1565" t="s">
        <v>11441</v>
      </c>
      <c r="B3899" s="1566" t="s">
        <v>11442</v>
      </c>
      <c r="C3899" s="1565" t="s">
        <v>89</v>
      </c>
      <c r="D3899" s="1565">
        <v>373.5</v>
      </c>
      <c r="E3899" s="1565">
        <v>34097.26</v>
      </c>
      <c r="F3899" s="1565" t="s">
        <v>89</v>
      </c>
      <c r="G3899" s="1565">
        <v>373.5</v>
      </c>
      <c r="H3899" s="1565">
        <v>34097.26</v>
      </c>
      <c r="I3899" s="1565" t="s">
        <v>11443</v>
      </c>
      <c r="J3899" s="1566">
        <v>0</v>
      </c>
      <c r="K3899" s="1554"/>
    </row>
    <row r="3900" spans="1:11" s="793" customFormat="1" ht="28.5" customHeight="1" x14ac:dyDescent="0.25">
      <c r="A3900" s="1565" t="s">
        <v>11444</v>
      </c>
      <c r="B3900" s="1566" t="s">
        <v>11445</v>
      </c>
      <c r="C3900" s="1565" t="s">
        <v>89</v>
      </c>
      <c r="D3900" s="1565">
        <v>653.63</v>
      </c>
      <c r="E3900" s="1565">
        <v>31947.38</v>
      </c>
      <c r="F3900" s="1565" t="s">
        <v>89</v>
      </c>
      <c r="G3900" s="1565">
        <v>653.63</v>
      </c>
      <c r="H3900" s="1565">
        <v>31947.38</v>
      </c>
      <c r="I3900" s="1565" t="s">
        <v>11443</v>
      </c>
      <c r="J3900" s="1566">
        <v>0</v>
      </c>
      <c r="K3900" s="1554"/>
    </row>
    <row r="3901" spans="1:11" s="793" customFormat="1" ht="28.5" customHeight="1" x14ac:dyDescent="0.25">
      <c r="A3901" s="1565" t="s">
        <v>11446</v>
      </c>
      <c r="B3901" s="1566" t="s">
        <v>11447</v>
      </c>
      <c r="C3901" s="1565" t="s">
        <v>89</v>
      </c>
      <c r="D3901" s="1565">
        <v>862.78</v>
      </c>
      <c r="E3901" s="1565">
        <v>47951.54</v>
      </c>
      <c r="F3901" s="1565" t="s">
        <v>89</v>
      </c>
      <c r="G3901" s="1565">
        <v>862.78</v>
      </c>
      <c r="H3901" s="1565">
        <v>47951.54</v>
      </c>
      <c r="I3901" s="1565" t="s">
        <v>11443</v>
      </c>
      <c r="J3901" s="1566">
        <v>0</v>
      </c>
      <c r="K3901" s="1554"/>
    </row>
    <row r="3902" spans="1:11" s="793" customFormat="1" ht="28.5" customHeight="1" x14ac:dyDescent="0.25">
      <c r="A3902" s="1565" t="s">
        <v>11448</v>
      </c>
      <c r="B3902" s="1566" t="s">
        <v>11449</v>
      </c>
      <c r="C3902" s="1565" t="s">
        <v>89</v>
      </c>
      <c r="D3902" s="1565">
        <v>862.78</v>
      </c>
      <c r="E3902" s="1565">
        <v>45521.54</v>
      </c>
      <c r="F3902" s="1565" t="s">
        <v>89</v>
      </c>
      <c r="G3902" s="1565">
        <v>862.78</v>
      </c>
      <c r="H3902" s="1565">
        <v>45521.54</v>
      </c>
      <c r="I3902" s="1565" t="s">
        <v>11443</v>
      </c>
      <c r="J3902" s="1566">
        <v>0</v>
      </c>
      <c r="K3902" s="1554"/>
    </row>
    <row r="3903" spans="1:11" s="793" customFormat="1" ht="28.5" customHeight="1" x14ac:dyDescent="0.25">
      <c r="A3903" s="1565" t="s">
        <v>11450</v>
      </c>
      <c r="B3903" s="1566" t="s">
        <v>11451</v>
      </c>
      <c r="C3903" s="1565" t="s">
        <v>89</v>
      </c>
      <c r="D3903" s="1565">
        <v>1307.25</v>
      </c>
      <c r="E3903" s="1565">
        <v>64191.01</v>
      </c>
      <c r="F3903" s="1565" t="s">
        <v>89</v>
      </c>
      <c r="G3903" s="1565">
        <v>1307.25</v>
      </c>
      <c r="H3903" s="1565">
        <v>64191.01</v>
      </c>
      <c r="I3903" s="1565" t="s">
        <v>11443</v>
      </c>
      <c r="J3903" s="1566">
        <v>0</v>
      </c>
      <c r="K3903" s="1554"/>
    </row>
    <row r="3904" spans="1:11" s="793" customFormat="1" ht="28.5" customHeight="1" x14ac:dyDescent="0.25">
      <c r="A3904" s="1565" t="s">
        <v>11452</v>
      </c>
      <c r="B3904" s="1566" t="s">
        <v>11453</v>
      </c>
      <c r="C3904" s="1565" t="s">
        <v>89</v>
      </c>
      <c r="D3904" s="1565">
        <v>1307.25</v>
      </c>
      <c r="E3904" s="1565">
        <v>61761.01</v>
      </c>
      <c r="F3904" s="1565" t="s">
        <v>89</v>
      </c>
      <c r="G3904" s="1565">
        <v>1307.25</v>
      </c>
      <c r="H3904" s="1565">
        <v>61761.01</v>
      </c>
      <c r="I3904" s="1565">
        <v>0</v>
      </c>
      <c r="J3904" s="1566">
        <v>0</v>
      </c>
      <c r="K3904" s="1554"/>
    </row>
    <row r="3905" spans="1:11" s="793" customFormat="1" ht="28.5" customHeight="1" x14ac:dyDescent="0.25">
      <c r="A3905" s="1565" t="s">
        <v>11454</v>
      </c>
      <c r="B3905" s="1566" t="s">
        <v>11455</v>
      </c>
      <c r="C3905" s="1565" t="s">
        <v>1138</v>
      </c>
      <c r="D3905" s="1565">
        <v>7.47</v>
      </c>
      <c r="E3905" s="1565">
        <v>86.44</v>
      </c>
      <c r="F3905" s="1565" t="s">
        <v>51</v>
      </c>
      <c r="G3905" s="1565">
        <v>24.51</v>
      </c>
      <c r="H3905" s="1565">
        <v>283.61</v>
      </c>
      <c r="I3905" s="1565" t="s">
        <v>11456</v>
      </c>
      <c r="J3905" s="1566">
        <v>0</v>
      </c>
      <c r="K3905" s="1554"/>
    </row>
    <row r="3906" spans="1:11" s="793" customFormat="1" ht="28.5" customHeight="1" x14ac:dyDescent="0.25">
      <c r="A3906" s="1565" t="s">
        <v>11457</v>
      </c>
      <c r="B3906" s="1566" t="s">
        <v>11458</v>
      </c>
      <c r="C3906" s="1565" t="s">
        <v>1138</v>
      </c>
      <c r="D3906" s="1565">
        <v>7.47</v>
      </c>
      <c r="E3906" s="1565">
        <v>110.75</v>
      </c>
      <c r="F3906" s="1565" t="s">
        <v>51</v>
      </c>
      <c r="G3906" s="1565">
        <v>24.51</v>
      </c>
      <c r="H3906" s="1565">
        <v>363.34</v>
      </c>
      <c r="I3906" s="1565" t="s">
        <v>8825</v>
      </c>
      <c r="J3906" s="1566">
        <v>0</v>
      </c>
      <c r="K3906" s="1554"/>
    </row>
    <row r="3907" spans="1:11" s="793" customFormat="1" ht="28.5" customHeight="1" x14ac:dyDescent="0.25">
      <c r="A3907" s="1565" t="s">
        <v>11459</v>
      </c>
      <c r="B3907" s="1566" t="s">
        <v>11460</v>
      </c>
      <c r="C3907" s="1565" t="s">
        <v>1138</v>
      </c>
      <c r="D3907" s="1565">
        <v>7.47</v>
      </c>
      <c r="E3907" s="1565">
        <v>122.89</v>
      </c>
      <c r="F3907" s="1565" t="s">
        <v>51</v>
      </c>
      <c r="G3907" s="1565">
        <v>24.51</v>
      </c>
      <c r="H3907" s="1565">
        <v>403.2</v>
      </c>
      <c r="I3907" s="1565" t="s">
        <v>8825</v>
      </c>
      <c r="J3907" s="1566">
        <v>0</v>
      </c>
      <c r="K3907" s="1554"/>
    </row>
    <row r="3908" spans="1:11" s="793" customFormat="1" ht="28.5" customHeight="1" x14ac:dyDescent="0.25">
      <c r="A3908" s="1565" t="s">
        <v>11461</v>
      </c>
      <c r="B3908" s="1566" t="s">
        <v>11462</v>
      </c>
      <c r="C3908" s="1565" t="s">
        <v>89</v>
      </c>
      <c r="D3908" s="1565">
        <v>190.64</v>
      </c>
      <c r="E3908" s="1565">
        <v>28242.33</v>
      </c>
      <c r="F3908" s="1565" t="s">
        <v>89</v>
      </c>
      <c r="G3908" s="1565">
        <v>190.64</v>
      </c>
      <c r="H3908" s="1565">
        <v>28242.33</v>
      </c>
      <c r="I3908" s="1565" t="s">
        <v>9535</v>
      </c>
      <c r="J3908" s="1566">
        <v>0</v>
      </c>
      <c r="K3908" s="1554"/>
    </row>
    <row r="3909" spans="1:11" s="793" customFormat="1" ht="28.5" customHeight="1" x14ac:dyDescent="0.25">
      <c r="A3909" s="1565" t="s">
        <v>11463</v>
      </c>
      <c r="B3909" s="1566" t="s">
        <v>11464</v>
      </c>
      <c r="C3909" s="1565" t="s">
        <v>89</v>
      </c>
      <c r="D3909" s="1565">
        <v>190.64</v>
      </c>
      <c r="E3909" s="1565">
        <v>38922.519999999997</v>
      </c>
      <c r="F3909" s="1565" t="s">
        <v>89</v>
      </c>
      <c r="G3909" s="1565">
        <v>190.64</v>
      </c>
      <c r="H3909" s="1565">
        <v>38922.519999999997</v>
      </c>
      <c r="I3909" s="1565" t="s">
        <v>9535</v>
      </c>
      <c r="J3909" s="1566">
        <v>0</v>
      </c>
      <c r="K3909" s="1554"/>
    </row>
    <row r="3910" spans="1:11" s="793" customFormat="1" ht="28.5" customHeight="1" x14ac:dyDescent="0.25">
      <c r="A3910" s="1565" t="s">
        <v>11465</v>
      </c>
      <c r="B3910" s="1566" t="s">
        <v>11466</v>
      </c>
      <c r="C3910" s="1565" t="s">
        <v>89</v>
      </c>
      <c r="D3910" s="1565">
        <v>190.64</v>
      </c>
      <c r="E3910" s="1565">
        <v>52287.519999999997</v>
      </c>
      <c r="F3910" s="1565" t="s">
        <v>89</v>
      </c>
      <c r="G3910" s="1565">
        <v>190.64</v>
      </c>
      <c r="H3910" s="1565">
        <v>52287.519999999997</v>
      </c>
      <c r="I3910" s="1565" t="s">
        <v>9535</v>
      </c>
      <c r="J3910" s="1566">
        <v>0</v>
      </c>
      <c r="K3910" s="1554"/>
    </row>
    <row r="3911" spans="1:11" s="793" customFormat="1" ht="28.5" customHeight="1" x14ac:dyDescent="0.25">
      <c r="A3911" s="1565" t="s">
        <v>11467</v>
      </c>
      <c r="B3911" s="1566" t="s">
        <v>11468</v>
      </c>
      <c r="C3911" s="1565" t="s">
        <v>89</v>
      </c>
      <c r="D3911" s="1565">
        <v>190.64</v>
      </c>
      <c r="E3911" s="1565">
        <v>68082.52</v>
      </c>
      <c r="F3911" s="1565" t="s">
        <v>89</v>
      </c>
      <c r="G3911" s="1565">
        <v>190.64</v>
      </c>
      <c r="H3911" s="1565">
        <v>68082.52</v>
      </c>
      <c r="I3911" s="1565" t="s">
        <v>9535</v>
      </c>
      <c r="J3911" s="1566">
        <v>0</v>
      </c>
      <c r="K3911" s="1554"/>
    </row>
    <row r="3912" spans="1:11" s="793" customFormat="1" ht="28.5" customHeight="1" x14ac:dyDescent="0.25">
      <c r="A3912" s="1565" t="s">
        <v>11469</v>
      </c>
      <c r="B3912" s="1566" t="s">
        <v>11470</v>
      </c>
      <c r="C3912" s="1565" t="s">
        <v>89</v>
      </c>
      <c r="D3912" s="1565">
        <v>94.12</v>
      </c>
      <c r="E3912" s="1565">
        <v>701.62</v>
      </c>
      <c r="F3912" s="1565" t="s">
        <v>89</v>
      </c>
      <c r="G3912" s="1565">
        <v>94.12</v>
      </c>
      <c r="H3912" s="1565">
        <v>701.62</v>
      </c>
      <c r="I3912" s="1565" t="s">
        <v>9535</v>
      </c>
      <c r="J3912" s="1566">
        <v>0</v>
      </c>
      <c r="K3912" s="1554"/>
    </row>
    <row r="3913" spans="1:11" s="793" customFormat="1" ht="28.5" customHeight="1" x14ac:dyDescent="0.25">
      <c r="A3913" s="1565" t="s">
        <v>11471</v>
      </c>
      <c r="B3913" s="1566" t="s">
        <v>11472</v>
      </c>
      <c r="C3913" s="1565" t="s">
        <v>89</v>
      </c>
      <c r="D3913" s="1565">
        <v>94.12</v>
      </c>
      <c r="E3913" s="1565">
        <v>883.87</v>
      </c>
      <c r="F3913" s="1565" t="s">
        <v>89</v>
      </c>
      <c r="G3913" s="1565">
        <v>94.12</v>
      </c>
      <c r="H3913" s="1565">
        <v>883.87</v>
      </c>
      <c r="I3913" s="1565" t="s">
        <v>9535</v>
      </c>
      <c r="J3913" s="1566">
        <v>0</v>
      </c>
      <c r="K3913" s="1554"/>
    </row>
    <row r="3914" spans="1:11" s="793" customFormat="1" ht="28.5" customHeight="1" x14ac:dyDescent="0.25">
      <c r="A3914" s="1565" t="s">
        <v>11473</v>
      </c>
      <c r="B3914" s="1566" t="s">
        <v>11474</v>
      </c>
      <c r="C3914" s="1565" t="s">
        <v>89</v>
      </c>
      <c r="D3914" s="1565">
        <v>94.12</v>
      </c>
      <c r="E3914" s="1565">
        <v>1066.1199999999999</v>
      </c>
      <c r="F3914" s="1565" t="s">
        <v>89</v>
      </c>
      <c r="G3914" s="1565">
        <v>94.12</v>
      </c>
      <c r="H3914" s="1565">
        <v>1066.1199999999999</v>
      </c>
      <c r="I3914" s="1565" t="s">
        <v>11475</v>
      </c>
      <c r="J3914" s="1566">
        <v>0</v>
      </c>
      <c r="K3914" s="1554"/>
    </row>
    <row r="3915" spans="1:11" s="793" customFormat="1" ht="28.5" customHeight="1" x14ac:dyDescent="0.25">
      <c r="A3915" s="1565" t="s">
        <v>11476</v>
      </c>
      <c r="B3915" s="1566" t="s">
        <v>11477</v>
      </c>
      <c r="C3915" s="1565" t="s">
        <v>89</v>
      </c>
      <c r="D3915" s="1565">
        <v>94.12</v>
      </c>
      <c r="E3915" s="1565">
        <v>1309.1199999999999</v>
      </c>
      <c r="F3915" s="1565" t="s">
        <v>89</v>
      </c>
      <c r="G3915" s="1565">
        <v>94.12</v>
      </c>
      <c r="H3915" s="1565">
        <v>1309.1199999999999</v>
      </c>
      <c r="I3915" s="1565" t="s">
        <v>11475</v>
      </c>
      <c r="J3915" s="1566">
        <v>0</v>
      </c>
      <c r="K3915" s="1554"/>
    </row>
    <row r="3916" spans="1:11" s="793" customFormat="1" ht="28.5" customHeight="1" x14ac:dyDescent="0.25">
      <c r="A3916" s="1565" t="s">
        <v>11478</v>
      </c>
      <c r="B3916" s="1566" t="s">
        <v>11479</v>
      </c>
      <c r="C3916" s="1565" t="s">
        <v>89</v>
      </c>
      <c r="D3916" s="1565">
        <v>94.12</v>
      </c>
      <c r="E3916" s="1565">
        <v>2524.12</v>
      </c>
      <c r="F3916" s="1565" t="s">
        <v>89</v>
      </c>
      <c r="G3916" s="1565">
        <v>94.12</v>
      </c>
      <c r="H3916" s="1565">
        <v>2524.12</v>
      </c>
      <c r="I3916" s="1565" t="s">
        <v>9535</v>
      </c>
      <c r="J3916" s="1566">
        <v>0</v>
      </c>
      <c r="K3916" s="1554"/>
    </row>
    <row r="3917" spans="1:11" s="793" customFormat="1" ht="28.5" customHeight="1" x14ac:dyDescent="0.25">
      <c r="A3917" s="1565" t="s">
        <v>11480</v>
      </c>
      <c r="B3917" s="1566" t="s">
        <v>11481</v>
      </c>
      <c r="C3917" s="1565" t="s">
        <v>11482</v>
      </c>
      <c r="D3917" s="1565">
        <v>0.9</v>
      </c>
      <c r="E3917" s="1565">
        <v>73.8</v>
      </c>
      <c r="F3917" s="1565" t="s">
        <v>11482</v>
      </c>
      <c r="G3917" s="1565">
        <v>0.9</v>
      </c>
      <c r="H3917" s="1565">
        <v>73.8</v>
      </c>
      <c r="I3917" s="1565">
        <v>26.1</v>
      </c>
      <c r="J3917" s="1566">
        <v>0</v>
      </c>
      <c r="K3917" s="1554"/>
    </row>
    <row r="3918" spans="1:11" s="793" customFormat="1" ht="28.5" customHeight="1" x14ac:dyDescent="0.25">
      <c r="A3918" s="1565" t="s">
        <v>11483</v>
      </c>
      <c r="B3918" s="1566" t="s">
        <v>11484</v>
      </c>
      <c r="C3918" s="1565" t="s">
        <v>11482</v>
      </c>
      <c r="D3918" s="1565">
        <v>0.9</v>
      </c>
      <c r="E3918" s="1565">
        <v>71.37</v>
      </c>
      <c r="F3918" s="1565" t="s">
        <v>11482</v>
      </c>
      <c r="G3918" s="1565">
        <v>0.9</v>
      </c>
      <c r="H3918" s="1565">
        <v>71.37</v>
      </c>
      <c r="I3918" s="1565">
        <v>26.1</v>
      </c>
      <c r="J3918" s="1566">
        <v>0</v>
      </c>
      <c r="K3918" s="1554"/>
    </row>
    <row r="3919" spans="1:11" s="793" customFormat="1" ht="28.5" customHeight="1" x14ac:dyDescent="0.25">
      <c r="A3919" s="1565" t="s">
        <v>11485</v>
      </c>
      <c r="B3919" s="1566" t="s">
        <v>11486</v>
      </c>
      <c r="C3919" s="1565" t="s">
        <v>89</v>
      </c>
      <c r="D3919" s="1565">
        <v>94.12</v>
      </c>
      <c r="E3919" s="1565">
        <v>11424</v>
      </c>
      <c r="F3919" s="1565" t="s">
        <v>89</v>
      </c>
      <c r="G3919" s="1565">
        <v>94.12</v>
      </c>
      <c r="H3919" s="1565">
        <v>11424</v>
      </c>
      <c r="I3919" s="1565">
        <v>26.41</v>
      </c>
      <c r="J3919" s="1566">
        <v>0</v>
      </c>
      <c r="K3919" s="1554"/>
    </row>
    <row r="3920" spans="1:11" s="793" customFormat="1" ht="28.5" customHeight="1" x14ac:dyDescent="0.25">
      <c r="A3920" s="1565" t="s">
        <v>11487</v>
      </c>
      <c r="B3920" s="1566" t="s">
        <v>11488</v>
      </c>
      <c r="C3920" s="1565" t="s">
        <v>89</v>
      </c>
      <c r="D3920" s="1565">
        <v>94.12</v>
      </c>
      <c r="E3920" s="1565">
        <v>16356.9</v>
      </c>
      <c r="F3920" s="1565" t="s">
        <v>89</v>
      </c>
      <c r="G3920" s="1565">
        <v>94.12</v>
      </c>
      <c r="H3920" s="1565">
        <v>16356.9</v>
      </c>
      <c r="I3920" s="1565">
        <v>26.41</v>
      </c>
      <c r="J3920" s="1566">
        <v>0</v>
      </c>
      <c r="K3920" s="1554"/>
    </row>
    <row r="3921" spans="1:11" s="793" customFormat="1" ht="28.5" customHeight="1" x14ac:dyDescent="0.25">
      <c r="A3921" s="1565" t="s">
        <v>11489</v>
      </c>
      <c r="B3921" s="1566" t="s">
        <v>11490</v>
      </c>
      <c r="C3921" s="1565" t="s">
        <v>89</v>
      </c>
      <c r="D3921" s="1565">
        <v>94.12</v>
      </c>
      <c r="E3921" s="1565">
        <v>11940.37</v>
      </c>
      <c r="F3921" s="1565" t="s">
        <v>89</v>
      </c>
      <c r="G3921" s="1565">
        <v>94.12</v>
      </c>
      <c r="H3921" s="1565">
        <v>11940.37</v>
      </c>
      <c r="I3921" s="1565">
        <v>26.41</v>
      </c>
      <c r="J3921" s="1566">
        <v>0</v>
      </c>
      <c r="K3921" s="1554"/>
    </row>
    <row r="3922" spans="1:11" s="793" customFormat="1" ht="28.5" customHeight="1" x14ac:dyDescent="0.25">
      <c r="A3922" s="1565" t="s">
        <v>11491</v>
      </c>
      <c r="B3922" s="1566" t="s">
        <v>11492</v>
      </c>
      <c r="C3922" s="1565" t="s">
        <v>89</v>
      </c>
      <c r="D3922" s="1565">
        <v>94.12</v>
      </c>
      <c r="E3922" s="1565">
        <v>24303</v>
      </c>
      <c r="F3922" s="1565" t="s">
        <v>89</v>
      </c>
      <c r="G3922" s="1565">
        <v>94.12</v>
      </c>
      <c r="H3922" s="1565">
        <v>24303</v>
      </c>
      <c r="I3922" s="1565">
        <v>26.41</v>
      </c>
      <c r="J3922" s="1566">
        <v>0</v>
      </c>
      <c r="K3922" s="1554"/>
    </row>
    <row r="3923" spans="1:11" s="793" customFormat="1" ht="28.5" customHeight="1" x14ac:dyDescent="0.25">
      <c r="A3923" s="1565" t="s">
        <v>11493</v>
      </c>
      <c r="B3923" s="1566" t="s">
        <v>11494</v>
      </c>
      <c r="C3923" s="1565" t="s">
        <v>89</v>
      </c>
      <c r="D3923" s="1565">
        <v>94.12</v>
      </c>
      <c r="E3923" s="1565">
        <v>34709.47</v>
      </c>
      <c r="F3923" s="1565" t="s">
        <v>89</v>
      </c>
      <c r="G3923" s="1565">
        <v>94.12</v>
      </c>
      <c r="H3923" s="1565">
        <v>34709.47</v>
      </c>
      <c r="I3923" s="1565">
        <v>26.41</v>
      </c>
      <c r="J3923" s="1566">
        <v>0</v>
      </c>
      <c r="K3923" s="1554"/>
    </row>
    <row r="3924" spans="1:11" s="793" customFormat="1" ht="28.5" customHeight="1" x14ac:dyDescent="0.25">
      <c r="A3924" s="1565" t="s">
        <v>11495</v>
      </c>
      <c r="B3924" s="1566" t="s">
        <v>11496</v>
      </c>
      <c r="C3924" s="1565" t="s">
        <v>11497</v>
      </c>
      <c r="D3924" s="1565">
        <v>4.4800000000000004</v>
      </c>
      <c r="E3924" s="1565">
        <v>317.95</v>
      </c>
      <c r="F3924" s="1565" t="s">
        <v>11497</v>
      </c>
      <c r="G3924" s="1565">
        <v>4.4800000000000004</v>
      </c>
      <c r="H3924" s="1565">
        <v>317.95</v>
      </c>
      <c r="I3924" s="1565">
        <v>26.6</v>
      </c>
      <c r="J3924" s="1566">
        <v>0</v>
      </c>
      <c r="K3924" s="1554"/>
    </row>
    <row r="3925" spans="1:11" s="793" customFormat="1" ht="28.5" customHeight="1" x14ac:dyDescent="0.25">
      <c r="A3925" s="1565" t="s">
        <v>11498</v>
      </c>
      <c r="B3925" s="1566" t="s">
        <v>11499</v>
      </c>
      <c r="C3925" s="1565" t="s">
        <v>11497</v>
      </c>
      <c r="D3925" s="1565">
        <v>4.4800000000000004</v>
      </c>
      <c r="E3925" s="1565">
        <v>298.51</v>
      </c>
      <c r="F3925" s="1565" t="s">
        <v>11497</v>
      </c>
      <c r="G3925" s="1565">
        <v>4.4800000000000004</v>
      </c>
      <c r="H3925" s="1565">
        <v>298.51</v>
      </c>
      <c r="I3925" s="1565">
        <v>25.5</v>
      </c>
      <c r="J3925" s="1566">
        <v>0</v>
      </c>
      <c r="K3925" s="1554"/>
    </row>
    <row r="3926" spans="1:11" s="793" customFormat="1" ht="28.5" customHeight="1" x14ac:dyDescent="0.25">
      <c r="A3926" s="1565" t="s">
        <v>11500</v>
      </c>
      <c r="B3926" s="1566" t="s">
        <v>11501</v>
      </c>
      <c r="C3926" s="1565" t="s">
        <v>11497</v>
      </c>
      <c r="D3926" s="1565">
        <v>4.4800000000000004</v>
      </c>
      <c r="E3926" s="1565">
        <v>337.39</v>
      </c>
      <c r="F3926" s="1565" t="s">
        <v>11497</v>
      </c>
      <c r="G3926" s="1565">
        <v>4.4800000000000004</v>
      </c>
      <c r="H3926" s="1565">
        <v>337.39</v>
      </c>
      <c r="I3926" s="1565">
        <v>26.7</v>
      </c>
      <c r="J3926" s="1566">
        <v>0</v>
      </c>
      <c r="K3926" s="1554"/>
    </row>
    <row r="3927" spans="1:11" s="793" customFormat="1" ht="28.5" customHeight="1" x14ac:dyDescent="0.25">
      <c r="A3927" s="1565" t="s">
        <v>11502</v>
      </c>
      <c r="B3927" s="1566" t="s">
        <v>11503</v>
      </c>
      <c r="C3927" s="1565" t="s">
        <v>11497</v>
      </c>
      <c r="D3927" s="1565">
        <v>4.4800000000000004</v>
      </c>
      <c r="E3927" s="1565">
        <v>327.67</v>
      </c>
      <c r="F3927" s="1565" t="s">
        <v>11497</v>
      </c>
      <c r="G3927" s="1565">
        <v>4.4800000000000004</v>
      </c>
      <c r="H3927" s="1565">
        <v>327.67</v>
      </c>
      <c r="I3927" s="1565">
        <v>26.8</v>
      </c>
      <c r="J3927" s="1566">
        <v>0</v>
      </c>
      <c r="K3927" s="1554"/>
    </row>
    <row r="3928" spans="1:11" s="793" customFormat="1" ht="28.5" customHeight="1" x14ac:dyDescent="0.25">
      <c r="A3928" s="1565" t="s">
        <v>11504</v>
      </c>
      <c r="B3928" s="1566" t="s">
        <v>11505</v>
      </c>
      <c r="C3928" s="1565" t="s">
        <v>11497</v>
      </c>
      <c r="D3928" s="1565">
        <v>4.4800000000000004</v>
      </c>
      <c r="E3928" s="1565">
        <v>247.48</v>
      </c>
      <c r="F3928" s="1565" t="s">
        <v>11497</v>
      </c>
      <c r="G3928" s="1565">
        <v>4.4800000000000004</v>
      </c>
      <c r="H3928" s="1565">
        <v>247.48</v>
      </c>
      <c r="I3928" s="1565">
        <v>26.8</v>
      </c>
      <c r="J3928" s="1566">
        <v>0</v>
      </c>
      <c r="K3928" s="1554"/>
    </row>
    <row r="3929" spans="1:11" s="793" customFormat="1" ht="28.5" customHeight="1" x14ac:dyDescent="0.25">
      <c r="A3929" s="1565" t="s">
        <v>11506</v>
      </c>
      <c r="B3929" s="1566" t="s">
        <v>11507</v>
      </c>
      <c r="C3929" s="1565" t="s">
        <v>11508</v>
      </c>
      <c r="D3929" s="1565">
        <v>1494</v>
      </c>
      <c r="E3929" s="1565">
        <v>69801.3</v>
      </c>
      <c r="F3929" s="1565" t="s">
        <v>11509</v>
      </c>
      <c r="G3929" s="1565">
        <v>1494</v>
      </c>
      <c r="H3929" s="1565">
        <v>69801.3</v>
      </c>
      <c r="I3929" s="1565">
        <v>26.9</v>
      </c>
      <c r="J3929" s="1566">
        <v>0</v>
      </c>
      <c r="K3929" s="1554"/>
    </row>
    <row r="3930" spans="1:11" s="793" customFormat="1" ht="28.5" customHeight="1" x14ac:dyDescent="0.25">
      <c r="A3930" s="1565" t="s">
        <v>11510</v>
      </c>
      <c r="B3930" s="1566" t="s">
        <v>11511</v>
      </c>
      <c r="C3930" s="1565" t="s">
        <v>11497</v>
      </c>
      <c r="D3930" s="1565">
        <v>1.49</v>
      </c>
      <c r="E3930" s="1565">
        <v>99.54</v>
      </c>
      <c r="F3930" s="1565" t="s">
        <v>11512</v>
      </c>
      <c r="G3930" s="1565">
        <v>1.49</v>
      </c>
      <c r="H3930" s="1565">
        <v>99.54</v>
      </c>
      <c r="I3930" s="1565">
        <v>26.8</v>
      </c>
      <c r="J3930" s="1566">
        <v>0</v>
      </c>
      <c r="K3930" s="1554"/>
    </row>
    <row r="3931" spans="1:11" s="793" customFormat="1" ht="28.5" customHeight="1" x14ac:dyDescent="0.25">
      <c r="A3931" s="1565" t="s">
        <v>11513</v>
      </c>
      <c r="B3931" s="1566" t="s">
        <v>11514</v>
      </c>
      <c r="C3931" s="1565" t="s">
        <v>1138</v>
      </c>
      <c r="D3931" s="1565">
        <v>1.49</v>
      </c>
      <c r="E3931" s="1565">
        <v>35.51</v>
      </c>
      <c r="F3931" s="1565" t="s">
        <v>51</v>
      </c>
      <c r="G3931" s="1565">
        <v>4.9000000000000004</v>
      </c>
      <c r="H3931" s="1565">
        <v>116.52</v>
      </c>
      <c r="I3931" s="1565" t="s">
        <v>11515</v>
      </c>
      <c r="J3931" s="1566">
        <v>0</v>
      </c>
      <c r="K3931" s="1554"/>
    </row>
    <row r="3932" spans="1:11" s="793" customFormat="1" ht="28.5" customHeight="1" x14ac:dyDescent="0.25">
      <c r="A3932" s="1565" t="s">
        <v>11516</v>
      </c>
      <c r="B3932" s="1566" t="s">
        <v>11517</v>
      </c>
      <c r="C3932" s="1565" t="s">
        <v>1138</v>
      </c>
      <c r="D3932" s="1565">
        <v>1.49</v>
      </c>
      <c r="E3932" s="1565">
        <v>52.52</v>
      </c>
      <c r="F3932" s="1565" t="s">
        <v>51</v>
      </c>
      <c r="G3932" s="1565">
        <v>4.9000000000000004</v>
      </c>
      <c r="H3932" s="1565">
        <v>172.32</v>
      </c>
      <c r="I3932" s="1565" t="s">
        <v>11515</v>
      </c>
      <c r="J3932" s="1566">
        <v>0</v>
      </c>
      <c r="K3932" s="1554"/>
    </row>
    <row r="3933" spans="1:11" s="793" customFormat="1" ht="28.5" customHeight="1" x14ac:dyDescent="0.25">
      <c r="A3933" s="1565" t="s">
        <v>11518</v>
      </c>
      <c r="B3933" s="1566" t="s">
        <v>11519</v>
      </c>
      <c r="C3933" s="1565" t="s">
        <v>1138</v>
      </c>
      <c r="D3933" s="1565">
        <v>1.49</v>
      </c>
      <c r="E3933" s="1565">
        <v>70.75</v>
      </c>
      <c r="F3933" s="1565" t="s">
        <v>51</v>
      </c>
      <c r="G3933" s="1565">
        <v>4.9000000000000004</v>
      </c>
      <c r="H3933" s="1565">
        <v>232.12</v>
      </c>
      <c r="I3933" s="1565" t="s">
        <v>11515</v>
      </c>
      <c r="J3933" s="1566">
        <v>0</v>
      </c>
      <c r="K3933" s="1554"/>
    </row>
    <row r="3934" spans="1:11" s="793" customFormat="1" ht="28.5" customHeight="1" x14ac:dyDescent="0.25">
      <c r="A3934" s="1565" t="s">
        <v>11520</v>
      </c>
      <c r="B3934" s="1566" t="s">
        <v>11521</v>
      </c>
      <c r="C3934" s="1565" t="s">
        <v>1138</v>
      </c>
      <c r="D3934" s="1565">
        <v>1.49</v>
      </c>
      <c r="E3934" s="1565">
        <v>108.41</v>
      </c>
      <c r="F3934" s="1565" t="s">
        <v>51</v>
      </c>
      <c r="G3934" s="1565">
        <v>4.9000000000000004</v>
      </c>
      <c r="H3934" s="1565">
        <v>355.69</v>
      </c>
      <c r="I3934" s="1565" t="s">
        <v>11515</v>
      </c>
      <c r="J3934" s="1566">
        <v>0</v>
      </c>
      <c r="K3934" s="1554"/>
    </row>
    <row r="3935" spans="1:11" s="793" customFormat="1" ht="28.5" customHeight="1" x14ac:dyDescent="0.25">
      <c r="A3935" s="1565" t="s">
        <v>11522</v>
      </c>
      <c r="B3935" s="1566" t="s">
        <v>11523</v>
      </c>
      <c r="C3935" s="1565" t="s">
        <v>1138</v>
      </c>
      <c r="D3935" s="1565">
        <v>1.25</v>
      </c>
      <c r="E3935" s="1565">
        <v>167.7</v>
      </c>
      <c r="F3935" s="1565" t="s">
        <v>51</v>
      </c>
      <c r="G3935" s="1565">
        <v>4.08</v>
      </c>
      <c r="H3935" s="1565">
        <v>550.20000000000005</v>
      </c>
      <c r="I3935" s="1565" t="s">
        <v>11515</v>
      </c>
      <c r="J3935" s="1566">
        <v>0</v>
      </c>
      <c r="K3935" s="1554"/>
    </row>
    <row r="3936" spans="1:11" s="793" customFormat="1" ht="28.5" customHeight="1" x14ac:dyDescent="0.25">
      <c r="A3936" s="1565" t="s">
        <v>11524</v>
      </c>
      <c r="B3936" s="1566" t="s">
        <v>11525</v>
      </c>
      <c r="C3936" s="1565" t="s">
        <v>1138</v>
      </c>
      <c r="D3936" s="1565">
        <v>1.25</v>
      </c>
      <c r="E3936" s="1565">
        <v>238.17</v>
      </c>
      <c r="F3936" s="1565" t="s">
        <v>51</v>
      </c>
      <c r="G3936" s="1565">
        <v>4.08</v>
      </c>
      <c r="H3936" s="1565">
        <v>781.4</v>
      </c>
      <c r="I3936" s="1565" t="s">
        <v>11515</v>
      </c>
      <c r="J3936" s="1566">
        <v>0</v>
      </c>
      <c r="K3936" s="1554"/>
    </row>
    <row r="3937" spans="1:11" s="793" customFormat="1" ht="28.5" customHeight="1" x14ac:dyDescent="0.25">
      <c r="A3937" s="1565" t="s">
        <v>11526</v>
      </c>
      <c r="B3937" s="1566" t="s">
        <v>11527</v>
      </c>
      <c r="C3937" s="1565" t="s">
        <v>1138</v>
      </c>
      <c r="D3937" s="1565">
        <v>1.25</v>
      </c>
      <c r="E3937" s="1565">
        <v>326.86</v>
      </c>
      <c r="F3937" s="1565" t="s">
        <v>51</v>
      </c>
      <c r="G3937" s="1565">
        <v>4.08</v>
      </c>
      <c r="H3937" s="1565">
        <v>1072.3900000000001</v>
      </c>
      <c r="I3937" s="1565" t="s">
        <v>11515</v>
      </c>
      <c r="J3937" s="1566">
        <v>0</v>
      </c>
      <c r="K3937" s="1554"/>
    </row>
    <row r="3938" spans="1:11" s="793" customFormat="1" ht="28.5" customHeight="1" x14ac:dyDescent="0.25">
      <c r="A3938" s="1565" t="s">
        <v>11528</v>
      </c>
      <c r="B3938" s="1566" t="s">
        <v>11529</v>
      </c>
      <c r="C3938" s="1565" t="s">
        <v>1138</v>
      </c>
      <c r="D3938" s="1565">
        <v>1.49</v>
      </c>
      <c r="E3938" s="1565">
        <v>64.069999999999993</v>
      </c>
      <c r="F3938" s="1565" t="s">
        <v>51</v>
      </c>
      <c r="G3938" s="1565">
        <v>4.9000000000000004</v>
      </c>
      <c r="H3938" s="1565">
        <v>210.19</v>
      </c>
      <c r="I3938" s="1565" t="s">
        <v>11515</v>
      </c>
      <c r="J3938" s="1566">
        <v>0</v>
      </c>
      <c r="K3938" s="1554"/>
    </row>
    <row r="3939" spans="1:11" s="793" customFormat="1" ht="28.5" customHeight="1" x14ac:dyDescent="0.25">
      <c r="A3939" s="1565" t="s">
        <v>11530</v>
      </c>
      <c r="B3939" s="1566" t="s">
        <v>11531</v>
      </c>
      <c r="C3939" s="1565" t="s">
        <v>1138</v>
      </c>
      <c r="D3939" s="1565">
        <v>1.49</v>
      </c>
      <c r="E3939" s="1565">
        <v>95.66</v>
      </c>
      <c r="F3939" s="1565" t="s">
        <v>51</v>
      </c>
      <c r="G3939" s="1565">
        <v>4.9000000000000004</v>
      </c>
      <c r="H3939" s="1565">
        <v>313.83</v>
      </c>
      <c r="I3939" s="1565" t="s">
        <v>11515</v>
      </c>
      <c r="J3939" s="1566">
        <v>0</v>
      </c>
      <c r="K3939" s="1554"/>
    </row>
    <row r="3940" spans="1:11" s="793" customFormat="1" ht="28.5" customHeight="1" x14ac:dyDescent="0.25">
      <c r="A3940" s="1565" t="s">
        <v>11532</v>
      </c>
      <c r="B3940" s="1566" t="s">
        <v>11533</v>
      </c>
      <c r="C3940" s="1565" t="s">
        <v>1138</v>
      </c>
      <c r="D3940" s="1565">
        <v>1.49</v>
      </c>
      <c r="E3940" s="1565">
        <v>132.71</v>
      </c>
      <c r="F3940" s="1565" t="s">
        <v>51</v>
      </c>
      <c r="G3940" s="1565">
        <v>4.9000000000000004</v>
      </c>
      <c r="H3940" s="1565">
        <v>435.41</v>
      </c>
      <c r="I3940" s="1565" t="s">
        <v>11515</v>
      </c>
      <c r="J3940" s="1566">
        <v>0</v>
      </c>
      <c r="K3940" s="1554"/>
    </row>
    <row r="3941" spans="1:11" s="793" customFormat="1" ht="28.5" customHeight="1" x14ac:dyDescent="0.25">
      <c r="A3941" s="1565" t="s">
        <v>11534</v>
      </c>
      <c r="B3941" s="1566" t="s">
        <v>11535</v>
      </c>
      <c r="C3941" s="1565" t="s">
        <v>1138</v>
      </c>
      <c r="D3941" s="1565">
        <v>1.49</v>
      </c>
      <c r="E3941" s="1565">
        <v>188.6</v>
      </c>
      <c r="F3941" s="1565" t="s">
        <v>51</v>
      </c>
      <c r="G3941" s="1565">
        <v>4.9000000000000004</v>
      </c>
      <c r="H3941" s="1565">
        <v>618.78</v>
      </c>
      <c r="I3941" s="1565" t="s">
        <v>11515</v>
      </c>
      <c r="J3941" s="1566">
        <v>0</v>
      </c>
      <c r="K3941" s="1554"/>
    </row>
    <row r="3942" spans="1:11" s="793" customFormat="1" ht="28.5" customHeight="1" x14ac:dyDescent="0.25">
      <c r="A3942" s="1565" t="s">
        <v>11536</v>
      </c>
      <c r="B3942" s="1566" t="s">
        <v>11537</v>
      </c>
      <c r="C3942" s="1565" t="s">
        <v>1138</v>
      </c>
      <c r="D3942" s="1565">
        <v>1.49</v>
      </c>
      <c r="E3942" s="1565">
        <v>390.29</v>
      </c>
      <c r="F3942" s="1565" t="s">
        <v>51</v>
      </c>
      <c r="G3942" s="1565">
        <v>4.9000000000000004</v>
      </c>
      <c r="H3942" s="1565">
        <v>1280.49</v>
      </c>
      <c r="I3942" s="1565" t="s">
        <v>11515</v>
      </c>
      <c r="J3942" s="1566">
        <v>0</v>
      </c>
      <c r="K3942" s="1554"/>
    </row>
    <row r="3943" spans="1:11" s="793" customFormat="1" ht="28.5" customHeight="1" x14ac:dyDescent="0.25">
      <c r="A3943" s="1565" t="s">
        <v>11538</v>
      </c>
      <c r="B3943" s="1566" t="s">
        <v>11539</v>
      </c>
      <c r="C3943" s="1565" t="s">
        <v>1138</v>
      </c>
      <c r="D3943" s="1565">
        <v>1.49</v>
      </c>
      <c r="E3943" s="1565">
        <v>548.24</v>
      </c>
      <c r="F3943" s="1565" t="s">
        <v>51</v>
      </c>
      <c r="G3943" s="1565">
        <v>4.9000000000000004</v>
      </c>
      <c r="H3943" s="1565">
        <v>1798.7</v>
      </c>
      <c r="I3943" s="1565" t="s">
        <v>11515</v>
      </c>
      <c r="J3943" s="1566">
        <v>0</v>
      </c>
      <c r="K3943" s="1554"/>
    </row>
    <row r="3944" spans="1:11" s="793" customFormat="1" ht="28.5" customHeight="1" x14ac:dyDescent="0.25">
      <c r="A3944" s="1565" t="s">
        <v>11540</v>
      </c>
      <c r="B3944" s="1566" t="s">
        <v>11541</v>
      </c>
      <c r="C3944" s="1565" t="s">
        <v>1138</v>
      </c>
      <c r="D3944" s="1565">
        <v>1.49</v>
      </c>
      <c r="E3944" s="1565">
        <v>791.24</v>
      </c>
      <c r="F3944" s="1565" t="s">
        <v>51</v>
      </c>
      <c r="G3944" s="1565">
        <v>4.9000000000000004</v>
      </c>
      <c r="H3944" s="1565">
        <v>2595.9499999999998</v>
      </c>
      <c r="I3944" s="1565" t="s">
        <v>11515</v>
      </c>
      <c r="J3944" s="1566">
        <v>0</v>
      </c>
      <c r="K3944" s="1554"/>
    </row>
    <row r="3945" spans="1:11" s="793" customFormat="1" ht="28.5" customHeight="1" x14ac:dyDescent="0.25">
      <c r="A3945" s="1565" t="s">
        <v>11542</v>
      </c>
      <c r="B3945" s="1566" t="s">
        <v>11543</v>
      </c>
      <c r="C3945" s="1565" t="s">
        <v>3681</v>
      </c>
      <c r="D3945" s="1565">
        <v>46.76</v>
      </c>
      <c r="E3945" s="1565">
        <v>274.57</v>
      </c>
      <c r="F3945" s="1565" t="s">
        <v>3681</v>
      </c>
      <c r="G3945" s="1565">
        <v>46.76</v>
      </c>
      <c r="H3945" s="1565">
        <v>274.57</v>
      </c>
      <c r="I3945" s="1565">
        <v>26.2</v>
      </c>
      <c r="J3945" s="1566">
        <v>0</v>
      </c>
      <c r="K3945" s="1554"/>
    </row>
    <row r="3946" spans="1:11" s="793" customFormat="1" ht="28.5" customHeight="1" x14ac:dyDescent="0.25">
      <c r="A3946" s="1565" t="s">
        <v>11544</v>
      </c>
      <c r="B3946" s="1566" t="s">
        <v>11545</v>
      </c>
      <c r="C3946" s="1565" t="s">
        <v>3681</v>
      </c>
      <c r="D3946" s="1565">
        <v>46.76</v>
      </c>
      <c r="E3946" s="1565">
        <v>1140.26</v>
      </c>
      <c r="F3946" s="1565" t="s">
        <v>3681</v>
      </c>
      <c r="G3946" s="1565">
        <v>46.76</v>
      </c>
      <c r="H3946" s="1565">
        <v>1140.26</v>
      </c>
      <c r="I3946" s="1565">
        <v>26.2</v>
      </c>
      <c r="J3946" s="1566">
        <v>0</v>
      </c>
      <c r="K3946" s="1554"/>
    </row>
    <row r="3947" spans="1:11" s="793" customFormat="1" ht="28.5" customHeight="1" x14ac:dyDescent="0.25">
      <c r="A3947" s="1565" t="s">
        <v>11546</v>
      </c>
      <c r="B3947" s="1566" t="s">
        <v>11547</v>
      </c>
      <c r="C3947" s="1565" t="s">
        <v>11548</v>
      </c>
      <c r="D3947" s="1565">
        <v>1.49</v>
      </c>
      <c r="E3947" s="1565">
        <v>79.69</v>
      </c>
      <c r="F3947" s="1565" t="s">
        <v>11548</v>
      </c>
      <c r="G3947" s="1565">
        <v>1.49</v>
      </c>
      <c r="H3947" s="1565">
        <v>79.69</v>
      </c>
      <c r="I3947" s="1565">
        <v>26.28</v>
      </c>
      <c r="J3947" s="1566">
        <v>0</v>
      </c>
      <c r="K3947" s="1554"/>
    </row>
    <row r="3948" spans="1:11" s="793" customFormat="1" ht="28.5" customHeight="1" x14ac:dyDescent="0.25">
      <c r="A3948" s="1565" t="s">
        <v>11549</v>
      </c>
      <c r="B3948" s="1566" t="s">
        <v>11550</v>
      </c>
      <c r="C3948" s="1565" t="s">
        <v>11548</v>
      </c>
      <c r="D3948" s="1565">
        <v>1.49</v>
      </c>
      <c r="E3948" s="1565">
        <v>41.95</v>
      </c>
      <c r="F3948" s="1565" t="s">
        <v>11548</v>
      </c>
      <c r="G3948" s="1565">
        <v>1.49</v>
      </c>
      <c r="H3948" s="1565">
        <v>41.95</v>
      </c>
      <c r="I3948" s="1565">
        <v>26.28</v>
      </c>
      <c r="J3948" s="1566">
        <v>0</v>
      </c>
      <c r="K3948" s="1554"/>
    </row>
    <row r="3949" spans="1:11" s="793" customFormat="1" ht="28.5" customHeight="1" x14ac:dyDescent="0.25">
      <c r="A3949" s="1565" t="s">
        <v>11551</v>
      </c>
      <c r="B3949" s="1566" t="s">
        <v>11552</v>
      </c>
      <c r="C3949" s="1565" t="s">
        <v>11548</v>
      </c>
      <c r="D3949" s="1565">
        <v>0.75</v>
      </c>
      <c r="E3949" s="1565">
        <v>26.42</v>
      </c>
      <c r="F3949" s="1565" t="s">
        <v>11548</v>
      </c>
      <c r="G3949" s="1565">
        <v>0.75</v>
      </c>
      <c r="H3949" s="1565">
        <v>26.42</v>
      </c>
      <c r="I3949" s="1565">
        <v>26.37</v>
      </c>
      <c r="J3949" s="1566">
        <v>0</v>
      </c>
      <c r="K3949" s="1554"/>
    </row>
    <row r="3950" spans="1:11" s="793" customFormat="1" ht="28.5" customHeight="1" x14ac:dyDescent="0.25">
      <c r="A3950" s="1565" t="s">
        <v>11553</v>
      </c>
      <c r="B3950" s="1566" t="s">
        <v>11554</v>
      </c>
      <c r="C3950" s="1565" t="e">
        <v>#N/A</v>
      </c>
      <c r="D3950" s="1565" t="e">
        <v>#N/A</v>
      </c>
      <c r="E3950" s="1565" t="e">
        <v>#N/A</v>
      </c>
      <c r="F3950" s="1565" t="e">
        <v>#N/A</v>
      </c>
      <c r="G3950" s="1565" t="e">
        <v>#N/A</v>
      </c>
      <c r="H3950" s="1565" t="e">
        <v>#N/A</v>
      </c>
      <c r="I3950" s="1565" t="e">
        <v>#N/A</v>
      </c>
      <c r="J3950" s="1566" t="e">
        <v>#N/A</v>
      </c>
      <c r="K3950" s="1554"/>
    </row>
    <row r="3951" spans="1:11" s="793" customFormat="1" ht="28.5" customHeight="1" x14ac:dyDescent="0.25">
      <c r="A3951" s="1565" t="s">
        <v>11555</v>
      </c>
      <c r="B3951" s="1566" t="s">
        <v>11556</v>
      </c>
      <c r="C3951" s="1565" t="s">
        <v>11548</v>
      </c>
      <c r="D3951" s="1565">
        <v>0.75</v>
      </c>
      <c r="E3951" s="1565">
        <v>22.46</v>
      </c>
      <c r="F3951" s="1565" t="s">
        <v>11548</v>
      </c>
      <c r="G3951" s="1565">
        <v>0.75</v>
      </c>
      <c r="H3951" s="1565">
        <v>22.46</v>
      </c>
      <c r="I3951" s="1565">
        <v>26.37</v>
      </c>
      <c r="J3951" s="1566">
        <v>0</v>
      </c>
      <c r="K3951" s="1554"/>
    </row>
    <row r="3952" spans="1:11" s="793" customFormat="1" ht="28.5" customHeight="1" x14ac:dyDescent="0.25">
      <c r="A3952" s="1565" t="s">
        <v>11557</v>
      </c>
      <c r="B3952" s="1566" t="s">
        <v>11558</v>
      </c>
      <c r="C3952" s="1565" t="e">
        <v>#N/A</v>
      </c>
      <c r="D3952" s="1565" t="e">
        <v>#N/A</v>
      </c>
      <c r="E3952" s="1565" t="e">
        <v>#N/A</v>
      </c>
      <c r="F3952" s="1565" t="e">
        <v>#N/A</v>
      </c>
      <c r="G3952" s="1565" t="e">
        <v>#N/A</v>
      </c>
      <c r="H3952" s="1565" t="e">
        <v>#N/A</v>
      </c>
      <c r="I3952" s="1565" t="e">
        <v>#N/A</v>
      </c>
      <c r="J3952" s="1566" t="e">
        <v>#N/A</v>
      </c>
      <c r="K3952" s="1554"/>
    </row>
    <row r="3953" spans="1:11" s="793" customFormat="1" ht="28.5" customHeight="1" x14ac:dyDescent="0.25">
      <c r="A3953" s="1565" t="s">
        <v>11559</v>
      </c>
      <c r="B3953" s="1566" t="s">
        <v>11560</v>
      </c>
      <c r="C3953" s="1565" t="s">
        <v>11548</v>
      </c>
      <c r="D3953" s="1565">
        <v>1.49</v>
      </c>
      <c r="E3953" s="1565">
        <v>17.239999999999998</v>
      </c>
      <c r="F3953" s="1565" t="s">
        <v>11548</v>
      </c>
      <c r="G3953" s="1565">
        <v>1.49</v>
      </c>
      <c r="H3953" s="1565">
        <v>17.239999999999998</v>
      </c>
      <c r="I3953" s="1565">
        <v>26.38</v>
      </c>
      <c r="J3953" s="1566">
        <v>0</v>
      </c>
      <c r="K3953" s="1554"/>
    </row>
    <row r="3954" spans="1:11" s="793" customFormat="1" ht="28.5" customHeight="1" x14ac:dyDescent="0.25">
      <c r="A3954" s="1565" t="s">
        <v>11561</v>
      </c>
      <c r="B3954" s="1566" t="s">
        <v>11562</v>
      </c>
      <c r="C3954" s="1565" t="s">
        <v>89</v>
      </c>
      <c r="D3954" s="1565">
        <v>747</v>
      </c>
      <c r="E3954" s="1565">
        <v>90110.25</v>
      </c>
      <c r="F3954" s="1565" t="s">
        <v>2891</v>
      </c>
      <c r="G3954" s="1565">
        <v>747</v>
      </c>
      <c r="H3954" s="1565">
        <v>90110.25</v>
      </c>
      <c r="I3954" s="1565">
        <v>26.29</v>
      </c>
      <c r="J3954" s="1566">
        <v>0</v>
      </c>
      <c r="K3954" s="1554"/>
    </row>
    <row r="3955" spans="1:11" s="793" customFormat="1" ht="28.5" customHeight="1" x14ac:dyDescent="0.25">
      <c r="A3955" s="1565" t="s">
        <v>11563</v>
      </c>
      <c r="B3955" s="1566" t="s">
        <v>11564</v>
      </c>
      <c r="C3955" s="1565" t="s">
        <v>89</v>
      </c>
      <c r="D3955" s="1565">
        <v>1494</v>
      </c>
      <c r="E3955" s="1565">
        <v>80469</v>
      </c>
      <c r="F3955" s="1565" t="s">
        <v>89</v>
      </c>
      <c r="G3955" s="1565">
        <v>1494</v>
      </c>
      <c r="H3955" s="1565">
        <v>80469</v>
      </c>
      <c r="I3955" s="1565">
        <v>26.23</v>
      </c>
      <c r="J3955" s="1566">
        <v>0</v>
      </c>
      <c r="K3955" s="1554"/>
    </row>
    <row r="3956" spans="1:11" s="793" customFormat="1" ht="28.5" customHeight="1" x14ac:dyDescent="0.25">
      <c r="A3956" s="1565" t="s">
        <v>11565</v>
      </c>
      <c r="B3956" s="1566" t="s">
        <v>11566</v>
      </c>
      <c r="C3956" s="1565" t="s">
        <v>89</v>
      </c>
      <c r="D3956" s="1565">
        <v>1494</v>
      </c>
      <c r="E3956" s="1565">
        <v>122994</v>
      </c>
      <c r="F3956" s="1565" t="s">
        <v>89</v>
      </c>
      <c r="G3956" s="1565">
        <v>1494</v>
      </c>
      <c r="H3956" s="1565">
        <v>122994</v>
      </c>
      <c r="I3956" s="1565">
        <v>26.23</v>
      </c>
      <c r="J3956" s="1566">
        <v>0</v>
      </c>
      <c r="K3956" s="1554"/>
    </row>
    <row r="3957" spans="1:11" s="793" customFormat="1" ht="28.5" customHeight="1" x14ac:dyDescent="0.25">
      <c r="A3957" s="1565" t="s">
        <v>11567</v>
      </c>
      <c r="B3957" s="1566" t="s">
        <v>11568</v>
      </c>
      <c r="C3957" s="1565" t="s">
        <v>89</v>
      </c>
      <c r="D3957" s="1565">
        <v>1494</v>
      </c>
      <c r="E3957" s="1565">
        <v>244494</v>
      </c>
      <c r="F3957" s="1565" t="s">
        <v>89</v>
      </c>
      <c r="G3957" s="1565">
        <v>1494</v>
      </c>
      <c r="H3957" s="1565">
        <v>244494</v>
      </c>
      <c r="I3957" s="1565">
        <v>26.23</v>
      </c>
      <c r="J3957" s="1566">
        <v>0</v>
      </c>
      <c r="K3957" s="1554"/>
    </row>
    <row r="3958" spans="1:11" s="793" customFormat="1" ht="28.5" customHeight="1" x14ac:dyDescent="0.25">
      <c r="A3958" s="1565" t="s">
        <v>11569</v>
      </c>
      <c r="B3958" s="1566" t="s">
        <v>11570</v>
      </c>
      <c r="C3958" s="1565" t="s">
        <v>89</v>
      </c>
      <c r="D3958" s="1565">
        <v>1494</v>
      </c>
      <c r="E3958" s="1565">
        <v>390294</v>
      </c>
      <c r="F3958" s="1565" t="s">
        <v>89</v>
      </c>
      <c r="G3958" s="1565">
        <v>1494</v>
      </c>
      <c r="H3958" s="1565">
        <v>390294</v>
      </c>
      <c r="I3958" s="1565">
        <v>26.23</v>
      </c>
      <c r="J3958" s="1566">
        <v>0</v>
      </c>
      <c r="K3958" s="1554"/>
    </row>
    <row r="3959" spans="1:11" s="793" customFormat="1" ht="28.5" customHeight="1" x14ac:dyDescent="0.25">
      <c r="A3959" s="1565" t="s">
        <v>11571</v>
      </c>
      <c r="B3959" s="1566" t="s">
        <v>11572</v>
      </c>
      <c r="C3959" s="1565" t="s">
        <v>89</v>
      </c>
      <c r="D3959" s="1565">
        <v>2988</v>
      </c>
      <c r="E3959" s="1565">
        <v>731988</v>
      </c>
      <c r="F3959" s="1565" t="s">
        <v>89</v>
      </c>
      <c r="G3959" s="1565">
        <v>2988</v>
      </c>
      <c r="H3959" s="1565">
        <v>731988</v>
      </c>
      <c r="I3959" s="1565">
        <v>26.24</v>
      </c>
      <c r="J3959" s="1566">
        <v>0</v>
      </c>
      <c r="K3959" s="1554"/>
    </row>
    <row r="3960" spans="1:11" s="793" customFormat="1" ht="28.5" customHeight="1" x14ac:dyDescent="0.25">
      <c r="A3960" s="1565" t="s">
        <v>11573</v>
      </c>
      <c r="B3960" s="1566" t="s">
        <v>11574</v>
      </c>
      <c r="C3960" s="1565" t="s">
        <v>89</v>
      </c>
      <c r="D3960" s="1565">
        <v>164.34</v>
      </c>
      <c r="E3960" s="1565">
        <v>5835.96</v>
      </c>
      <c r="F3960" s="1565" t="s">
        <v>89</v>
      </c>
      <c r="G3960" s="1565">
        <v>164.34</v>
      </c>
      <c r="H3960" s="1565">
        <v>5835.96</v>
      </c>
      <c r="I3960" s="1565">
        <v>26.13</v>
      </c>
      <c r="J3960" s="1566">
        <v>0</v>
      </c>
      <c r="K3960" s="1554"/>
    </row>
    <row r="3961" spans="1:11" s="793" customFormat="1" ht="28.5" customHeight="1" x14ac:dyDescent="0.25">
      <c r="A3961" s="1565" t="s">
        <v>11575</v>
      </c>
      <c r="B3961" s="1566" t="s">
        <v>11576</v>
      </c>
      <c r="C3961" s="1565" t="s">
        <v>89</v>
      </c>
      <c r="D3961" s="1565">
        <v>164.34</v>
      </c>
      <c r="E3961" s="1565">
        <v>4659.84</v>
      </c>
      <c r="F3961" s="1565" t="s">
        <v>89</v>
      </c>
      <c r="G3961" s="1565">
        <v>164.34</v>
      </c>
      <c r="H3961" s="1565">
        <v>4659.84</v>
      </c>
      <c r="I3961" s="1565">
        <v>26.15</v>
      </c>
      <c r="J3961" s="1566">
        <v>0</v>
      </c>
      <c r="K3961" s="1554"/>
    </row>
    <row r="3962" spans="1:11" s="793" customFormat="1" ht="28.5" customHeight="1" x14ac:dyDescent="0.25">
      <c r="A3962" s="1565" t="s">
        <v>11577</v>
      </c>
      <c r="B3962" s="1566" t="s">
        <v>11578</v>
      </c>
      <c r="C3962" s="1565" t="s">
        <v>89</v>
      </c>
      <c r="D3962" s="1565">
        <v>164.34</v>
      </c>
      <c r="E3962" s="1565">
        <v>4902.84</v>
      </c>
      <c r="F3962" s="1565" t="s">
        <v>89</v>
      </c>
      <c r="G3962" s="1565">
        <v>164.34</v>
      </c>
      <c r="H3962" s="1565">
        <v>4902.84</v>
      </c>
      <c r="I3962" s="1565">
        <v>26.16</v>
      </c>
      <c r="J3962" s="1566">
        <v>0</v>
      </c>
      <c r="K3962" s="1554"/>
    </row>
    <row r="3963" spans="1:11" s="793" customFormat="1" ht="28.5" customHeight="1" x14ac:dyDescent="0.25">
      <c r="A3963" s="1565" t="s">
        <v>11579</v>
      </c>
      <c r="B3963" s="1566" t="s">
        <v>11580</v>
      </c>
      <c r="C3963" s="1565" t="s">
        <v>11548</v>
      </c>
      <c r="D3963" s="1565">
        <v>1.49</v>
      </c>
      <c r="E3963" s="1565">
        <v>22.19</v>
      </c>
      <c r="F3963" s="1565" t="s">
        <v>11548</v>
      </c>
      <c r="G3963" s="1565">
        <v>1.49</v>
      </c>
      <c r="H3963" s="1565">
        <v>22.19</v>
      </c>
      <c r="I3963" s="1565" t="s">
        <v>8871</v>
      </c>
      <c r="J3963" s="1566">
        <v>0</v>
      </c>
      <c r="K3963" s="1554"/>
    </row>
    <row r="3964" spans="1:11" s="793" customFormat="1" ht="28.5" customHeight="1" x14ac:dyDescent="0.25">
      <c r="A3964" s="1565" t="s">
        <v>11581</v>
      </c>
      <c r="B3964" s="1566" t="s">
        <v>11582</v>
      </c>
      <c r="C3964" s="1565" t="s">
        <v>11482</v>
      </c>
      <c r="D3964" s="1565">
        <v>1.49</v>
      </c>
      <c r="E3964" s="1565">
        <v>10</v>
      </c>
      <c r="F3964" s="1565" t="s">
        <v>11482</v>
      </c>
      <c r="G3964" s="1565">
        <v>1.49</v>
      </c>
      <c r="H3964" s="1565">
        <v>10</v>
      </c>
      <c r="I3964" s="1565" t="s">
        <v>11583</v>
      </c>
      <c r="J3964" s="1566">
        <v>0</v>
      </c>
      <c r="K3964" s="1554"/>
    </row>
    <row r="3965" spans="1:11" s="793" customFormat="1" ht="28.5" customHeight="1" x14ac:dyDescent="0.25">
      <c r="A3965" s="1565" t="s">
        <v>11584</v>
      </c>
      <c r="B3965" s="1566" t="s">
        <v>11585</v>
      </c>
      <c r="C3965" s="1565" t="s">
        <v>11482</v>
      </c>
      <c r="D3965" s="1565">
        <v>1.49</v>
      </c>
      <c r="E3965" s="1565">
        <v>3.92</v>
      </c>
      <c r="F3965" s="1565" t="s">
        <v>11482</v>
      </c>
      <c r="G3965" s="1565">
        <v>1.49</v>
      </c>
      <c r="H3965" s="1565">
        <v>3.92</v>
      </c>
      <c r="I3965" s="1565">
        <v>15.12</v>
      </c>
      <c r="J3965" s="1566">
        <v>0</v>
      </c>
      <c r="K3965" s="1554"/>
    </row>
    <row r="3966" spans="1:11" s="793" customFormat="1" ht="28.5" customHeight="1" x14ac:dyDescent="0.25">
      <c r="A3966" s="1565" t="s">
        <v>11586</v>
      </c>
      <c r="B3966" s="1566" t="s">
        <v>11587</v>
      </c>
      <c r="C3966" s="1565" t="s">
        <v>11482</v>
      </c>
      <c r="D3966" s="1565">
        <v>1.49</v>
      </c>
      <c r="E3966" s="1565">
        <v>3.92</v>
      </c>
      <c r="F3966" s="1565" t="s">
        <v>11482</v>
      </c>
      <c r="G3966" s="1565">
        <v>1.49</v>
      </c>
      <c r="H3966" s="1565">
        <v>3.92</v>
      </c>
      <c r="I3966" s="1565">
        <v>0</v>
      </c>
      <c r="J3966" s="1566">
        <v>0</v>
      </c>
      <c r="K3966" s="1554"/>
    </row>
    <row r="3967" spans="1:11" s="793" customFormat="1" ht="28.5" customHeight="1" x14ac:dyDescent="0.25">
      <c r="A3967" s="1565" t="s">
        <v>11588</v>
      </c>
      <c r="B3967" s="1566" t="s">
        <v>11589</v>
      </c>
      <c r="C3967" s="1565" t="s">
        <v>11482</v>
      </c>
      <c r="D3967" s="1565">
        <v>1.49</v>
      </c>
      <c r="E3967" s="1565">
        <v>6.35</v>
      </c>
      <c r="F3967" s="1565" t="s">
        <v>11482</v>
      </c>
      <c r="G3967" s="1565">
        <v>1.49</v>
      </c>
      <c r="H3967" s="1565">
        <v>6.35</v>
      </c>
      <c r="I3967" s="1565">
        <v>26.1</v>
      </c>
      <c r="J3967" s="1566">
        <v>0</v>
      </c>
      <c r="K3967" s="1554"/>
    </row>
    <row r="3968" spans="1:11" s="793" customFormat="1" ht="28.5" customHeight="1" x14ac:dyDescent="0.25">
      <c r="A3968" s="1565" t="s">
        <v>11590</v>
      </c>
      <c r="B3968" s="1566" t="s">
        <v>11591</v>
      </c>
      <c r="C3968" s="1565" t="s">
        <v>89</v>
      </c>
      <c r="D3968" s="1565">
        <v>747</v>
      </c>
      <c r="E3968" s="1565">
        <v>79722</v>
      </c>
      <c r="F3968" s="1565" t="s">
        <v>89</v>
      </c>
      <c r="G3968" s="1565">
        <v>747</v>
      </c>
      <c r="H3968" s="1565">
        <v>79722</v>
      </c>
      <c r="I3968" s="1565">
        <v>26.17</v>
      </c>
      <c r="J3968" s="1566">
        <v>0</v>
      </c>
      <c r="K3968" s="1554"/>
    </row>
    <row r="3969" spans="1:11" s="793" customFormat="1" ht="28.5" customHeight="1" x14ac:dyDescent="0.25">
      <c r="A3969" s="1565" t="s">
        <v>11592</v>
      </c>
      <c r="B3969" s="1566" t="s">
        <v>11593</v>
      </c>
      <c r="C3969" s="1565" t="s">
        <v>89</v>
      </c>
      <c r="D3969" s="1565">
        <v>747</v>
      </c>
      <c r="E3969" s="1565">
        <v>85797</v>
      </c>
      <c r="F3969" s="1565" t="s">
        <v>89</v>
      </c>
      <c r="G3969" s="1565">
        <v>747</v>
      </c>
      <c r="H3969" s="1565">
        <v>85797</v>
      </c>
      <c r="I3969" s="1565">
        <v>26.17</v>
      </c>
      <c r="J3969" s="1566">
        <v>0</v>
      </c>
      <c r="K3969" s="1554"/>
    </row>
    <row r="3970" spans="1:11" s="793" customFormat="1" ht="28.5" customHeight="1" x14ac:dyDescent="0.25">
      <c r="A3970" s="1565" t="s">
        <v>11594</v>
      </c>
      <c r="B3970" s="1566" t="s">
        <v>11595</v>
      </c>
      <c r="C3970" s="1565" t="s">
        <v>89</v>
      </c>
      <c r="D3970" s="1565">
        <v>747</v>
      </c>
      <c r="E3970" s="1565">
        <v>91872</v>
      </c>
      <c r="F3970" s="1565" t="s">
        <v>89</v>
      </c>
      <c r="G3970" s="1565">
        <v>747</v>
      </c>
      <c r="H3970" s="1565">
        <v>91872</v>
      </c>
      <c r="I3970" s="1565">
        <v>26.17</v>
      </c>
      <c r="J3970" s="1566">
        <v>0</v>
      </c>
      <c r="K3970" s="1554"/>
    </row>
    <row r="3971" spans="1:11" s="793" customFormat="1" ht="28.5" customHeight="1" x14ac:dyDescent="0.25">
      <c r="A3971" s="1565" t="s">
        <v>11596</v>
      </c>
      <c r="B3971" s="1566" t="s">
        <v>11597</v>
      </c>
      <c r="C3971" s="1565" t="s">
        <v>89</v>
      </c>
      <c r="D3971" s="1565">
        <v>1494</v>
      </c>
      <c r="E3971" s="1565">
        <v>273411</v>
      </c>
      <c r="F3971" s="1565" t="s">
        <v>89</v>
      </c>
      <c r="G3971" s="1565">
        <v>1494</v>
      </c>
      <c r="H3971" s="1565">
        <v>273411</v>
      </c>
      <c r="I3971" s="1565">
        <v>26.33</v>
      </c>
      <c r="J3971" s="1566">
        <v>0</v>
      </c>
      <c r="K3971" s="1554"/>
    </row>
    <row r="3972" spans="1:11" s="793" customFormat="1" ht="28.5" customHeight="1" x14ac:dyDescent="0.25">
      <c r="A3972" s="1565" t="s">
        <v>11598</v>
      </c>
      <c r="B3972" s="1566" t="s">
        <v>11599</v>
      </c>
      <c r="C3972" s="1565" t="s">
        <v>11600</v>
      </c>
      <c r="D3972" s="1565">
        <v>46.31</v>
      </c>
      <c r="E3972" s="1565">
        <v>29766.43</v>
      </c>
      <c r="F3972" s="1565" t="s">
        <v>11600</v>
      </c>
      <c r="G3972" s="1565">
        <v>46.31</v>
      </c>
      <c r="H3972" s="1565">
        <v>29766.43</v>
      </c>
      <c r="I3972" s="1565">
        <v>26.34</v>
      </c>
      <c r="J3972" s="1566">
        <v>0</v>
      </c>
      <c r="K3972" s="1554"/>
    </row>
    <row r="3973" spans="1:11" s="793" customFormat="1" ht="28.5" customHeight="1" x14ac:dyDescent="0.25">
      <c r="A3973" s="1565" t="s">
        <v>11601</v>
      </c>
      <c r="B3973" s="1566" t="s">
        <v>11602</v>
      </c>
      <c r="C3973" s="1565" t="s">
        <v>6</v>
      </c>
      <c r="D3973" s="1565">
        <v>379.73</v>
      </c>
      <c r="E3973" s="1565">
        <v>527.49</v>
      </c>
      <c r="F3973" s="1565" t="s">
        <v>6</v>
      </c>
      <c r="G3973" s="1565">
        <v>379.73</v>
      </c>
      <c r="H3973" s="1565">
        <v>527.49</v>
      </c>
      <c r="I3973" s="1565">
        <v>0</v>
      </c>
      <c r="J3973" s="1566">
        <v>0</v>
      </c>
      <c r="K3973" s="1554"/>
    </row>
    <row r="3974" spans="1:11" s="793" customFormat="1" ht="28.5" customHeight="1" x14ac:dyDescent="0.25">
      <c r="A3974" s="1565" t="s">
        <v>11603</v>
      </c>
      <c r="B3974" s="1566" t="s">
        <v>11604</v>
      </c>
      <c r="C3974" s="1565" t="s">
        <v>6</v>
      </c>
      <c r="D3974" s="1565">
        <v>295.07</v>
      </c>
      <c r="E3974" s="1565">
        <v>355.21</v>
      </c>
      <c r="F3974" s="1565" t="s">
        <v>6</v>
      </c>
      <c r="G3974" s="1565">
        <v>295.07</v>
      </c>
      <c r="H3974" s="1565">
        <v>355.21</v>
      </c>
      <c r="I3974" s="1565">
        <v>0</v>
      </c>
      <c r="J3974" s="1566">
        <v>0</v>
      </c>
      <c r="K3974" s="1554"/>
    </row>
    <row r="3975" spans="1:11" s="793" customFormat="1" ht="28.5" customHeight="1" x14ac:dyDescent="0.25">
      <c r="A3975" s="1565" t="s">
        <v>11605</v>
      </c>
      <c r="B3975" s="1566" t="s">
        <v>11606</v>
      </c>
      <c r="C3975" s="1565" t="s">
        <v>1138</v>
      </c>
      <c r="D3975" s="1565">
        <v>6.89</v>
      </c>
      <c r="E3975" s="1565">
        <v>9.32</v>
      </c>
      <c r="F3975" s="1565" t="s">
        <v>51</v>
      </c>
      <c r="G3975" s="1565">
        <v>22.61</v>
      </c>
      <c r="H3975" s="1565">
        <v>30.58</v>
      </c>
      <c r="I3975" s="1565">
        <v>0</v>
      </c>
      <c r="J3975" s="1566">
        <v>0</v>
      </c>
      <c r="K3975" s="1554"/>
    </row>
    <row r="3976" spans="1:11" s="793" customFormat="1" ht="28.5" customHeight="1" x14ac:dyDescent="0.25">
      <c r="A3976" s="1565" t="s">
        <v>11607</v>
      </c>
      <c r="B3976" s="1566" t="s">
        <v>11608</v>
      </c>
      <c r="C3976" s="1565" t="s">
        <v>2341</v>
      </c>
      <c r="D3976" s="1565">
        <v>39.01</v>
      </c>
      <c r="E3976" s="1565">
        <v>50.73</v>
      </c>
      <c r="F3976" s="1565" t="s">
        <v>21</v>
      </c>
      <c r="G3976" s="1565">
        <v>419.7</v>
      </c>
      <c r="H3976" s="1565">
        <v>545.9</v>
      </c>
      <c r="I3976" s="1565">
        <v>0</v>
      </c>
      <c r="J3976" s="1566">
        <v>0</v>
      </c>
      <c r="K3976" s="1554"/>
    </row>
    <row r="3977" spans="1:11" s="793" customFormat="1" ht="28.5" customHeight="1" x14ac:dyDescent="0.25">
      <c r="A3977" s="1565" t="s">
        <v>11609</v>
      </c>
      <c r="B3977" s="1566" t="s">
        <v>11610</v>
      </c>
      <c r="C3977" s="1565" t="s">
        <v>4069</v>
      </c>
      <c r="D3977" s="1565">
        <v>149.4</v>
      </c>
      <c r="E3977" s="1565">
        <v>149.4</v>
      </c>
      <c r="F3977" s="1565" t="s">
        <v>4069</v>
      </c>
      <c r="G3977" s="1565">
        <v>149.4</v>
      </c>
      <c r="H3977" s="1565">
        <v>149.4</v>
      </c>
      <c r="I3977" s="1565">
        <v>0</v>
      </c>
      <c r="J3977" s="1566">
        <v>0</v>
      </c>
      <c r="K3977" s="1554"/>
    </row>
    <row r="3978" spans="1:11" s="793" customFormat="1" ht="28.5" customHeight="1" x14ac:dyDescent="0.25">
      <c r="A3978" s="1565" t="s">
        <v>11611</v>
      </c>
      <c r="B3978" s="1566" t="s">
        <v>11612</v>
      </c>
      <c r="C3978" s="1565" t="s">
        <v>3346</v>
      </c>
      <c r="D3978" s="1565">
        <v>451.93</v>
      </c>
      <c r="E3978" s="1565">
        <v>1494.43</v>
      </c>
      <c r="F3978" s="1565" t="s">
        <v>3346</v>
      </c>
      <c r="G3978" s="1565">
        <v>451.93</v>
      </c>
      <c r="H3978" s="1565">
        <v>1494.43</v>
      </c>
      <c r="I3978" s="1565">
        <v>0</v>
      </c>
      <c r="J3978" s="1566">
        <v>0</v>
      </c>
      <c r="K3978" s="1554"/>
    </row>
    <row r="3979" spans="1:11" s="793" customFormat="1" ht="28.5" customHeight="1" x14ac:dyDescent="0.25">
      <c r="A3979" s="1565" t="s">
        <v>11613</v>
      </c>
      <c r="B3979" s="1566" t="s">
        <v>11614</v>
      </c>
      <c r="C3979" s="1565" t="s">
        <v>3346</v>
      </c>
      <c r="D3979" s="1565">
        <v>1076.93</v>
      </c>
      <c r="E3979" s="1565">
        <v>14441.92</v>
      </c>
      <c r="F3979" s="1565" t="s">
        <v>3346</v>
      </c>
      <c r="G3979" s="1565">
        <v>1076.93</v>
      </c>
      <c r="H3979" s="1565">
        <v>14441.92</v>
      </c>
      <c r="I3979" s="1565">
        <v>0</v>
      </c>
      <c r="J3979" s="1566">
        <v>0</v>
      </c>
      <c r="K3979" s="1554"/>
    </row>
    <row r="3980" spans="1:11" s="793" customFormat="1" ht="28.5" customHeight="1" x14ac:dyDescent="0.25">
      <c r="A3980" s="1565" t="s">
        <v>11615</v>
      </c>
      <c r="B3980" s="1566" t="s">
        <v>11616</v>
      </c>
      <c r="C3980" s="1565" t="s">
        <v>6</v>
      </c>
      <c r="D3980" s="1565">
        <v>326.81</v>
      </c>
      <c r="E3980" s="1565">
        <v>399.71</v>
      </c>
      <c r="F3980" s="1565" t="s">
        <v>6</v>
      </c>
      <c r="G3980" s="1565">
        <v>326.81</v>
      </c>
      <c r="H3980" s="1565">
        <v>399.71</v>
      </c>
      <c r="I3980" s="1565">
        <v>0</v>
      </c>
      <c r="J3980" s="1566">
        <v>0</v>
      </c>
      <c r="K3980" s="1554"/>
    </row>
    <row r="3981" spans="1:11" s="793" customFormat="1" ht="28.5" customHeight="1" x14ac:dyDescent="0.25">
      <c r="A3981" s="1565" t="s">
        <v>11617</v>
      </c>
      <c r="B3981" s="1566" t="s">
        <v>11618</v>
      </c>
      <c r="C3981" s="1565" t="s">
        <v>6</v>
      </c>
      <c r="D3981" s="1565">
        <v>392.17</v>
      </c>
      <c r="E3981" s="1565">
        <v>465.08</v>
      </c>
      <c r="F3981" s="1565" t="s">
        <v>6</v>
      </c>
      <c r="G3981" s="1565">
        <v>392.17</v>
      </c>
      <c r="H3981" s="1565">
        <v>465.08</v>
      </c>
      <c r="I3981" s="1565">
        <v>0</v>
      </c>
      <c r="J3981" s="1566">
        <v>0</v>
      </c>
      <c r="K3981" s="1554"/>
    </row>
    <row r="3982" spans="1:11" s="793" customFormat="1" ht="28.5" customHeight="1" x14ac:dyDescent="0.25">
      <c r="A3982" s="1565" t="s">
        <v>11619</v>
      </c>
      <c r="B3982" s="1566" t="s">
        <v>11620</v>
      </c>
      <c r="C3982" s="1565" t="s">
        <v>6</v>
      </c>
      <c r="D3982" s="1565">
        <v>401.51</v>
      </c>
      <c r="E3982" s="1565">
        <v>474.41</v>
      </c>
      <c r="F3982" s="1565" t="s">
        <v>6</v>
      </c>
      <c r="G3982" s="1565">
        <v>401.51</v>
      </c>
      <c r="H3982" s="1565">
        <v>474.41</v>
      </c>
      <c r="I3982" s="1565">
        <v>0</v>
      </c>
      <c r="J3982" s="1566">
        <v>0</v>
      </c>
      <c r="K3982" s="1554"/>
    </row>
    <row r="3983" spans="1:11" s="793" customFormat="1" ht="28.5" customHeight="1" x14ac:dyDescent="0.25">
      <c r="A3983" s="1565" t="s">
        <v>11621</v>
      </c>
      <c r="B3983" s="1566" t="s">
        <v>4470</v>
      </c>
      <c r="C3983" s="1565" t="s">
        <v>1331</v>
      </c>
      <c r="D3983" s="1565">
        <v>404.63</v>
      </c>
      <c r="E3983" s="1565">
        <v>404.63</v>
      </c>
      <c r="F3983" s="1565" t="s">
        <v>21</v>
      </c>
      <c r="G3983" s="1565">
        <v>43.54</v>
      </c>
      <c r="H3983" s="1565">
        <v>43.54</v>
      </c>
      <c r="I3983" s="1565" t="s">
        <v>6906</v>
      </c>
      <c r="J3983" s="1566">
        <v>0</v>
      </c>
      <c r="K3983" s="1554"/>
    </row>
    <row r="3984" spans="1:11" s="793" customFormat="1" ht="28.5" customHeight="1" x14ac:dyDescent="0.25">
      <c r="A3984" s="1565" t="s">
        <v>11622</v>
      </c>
      <c r="B3984" s="1566" t="s">
        <v>4534</v>
      </c>
      <c r="C3984" s="1565" t="s">
        <v>1331</v>
      </c>
      <c r="D3984" s="1565">
        <v>2662.43</v>
      </c>
      <c r="E3984" s="1565">
        <v>6601.45</v>
      </c>
      <c r="F3984" s="1565" t="s">
        <v>21</v>
      </c>
      <c r="G3984" s="1565">
        <v>286.48</v>
      </c>
      <c r="H3984" s="1565">
        <v>710.32</v>
      </c>
      <c r="I3984" s="1565">
        <v>16.899999999999999</v>
      </c>
      <c r="J3984" s="1566">
        <v>0</v>
      </c>
      <c r="K3984" s="1554"/>
    </row>
    <row r="3985" spans="1:11" s="793" customFormat="1" ht="28.5" customHeight="1" x14ac:dyDescent="0.25">
      <c r="A3985" s="1565" t="s">
        <v>11623</v>
      </c>
      <c r="B3985" s="1566" t="s">
        <v>6210</v>
      </c>
      <c r="C3985" s="1565" t="s">
        <v>1138</v>
      </c>
      <c r="D3985" s="1565">
        <v>75.069999999999993</v>
      </c>
      <c r="E3985" s="1565">
        <v>75.069999999999993</v>
      </c>
      <c r="F3985" s="1565" t="s">
        <v>51</v>
      </c>
      <c r="G3985" s="1565">
        <v>246.3</v>
      </c>
      <c r="H3985" s="1565">
        <v>246.3</v>
      </c>
      <c r="I3985" s="1565">
        <v>0</v>
      </c>
      <c r="J3985" s="1566">
        <v>0</v>
      </c>
      <c r="K3985" s="1554"/>
    </row>
    <row r="3986" spans="1:11" s="793" customFormat="1" ht="28.5" customHeight="1" x14ac:dyDescent="0.25">
      <c r="A3986" s="1565" t="s">
        <v>11624</v>
      </c>
      <c r="B3986" s="1566" t="s">
        <v>6220</v>
      </c>
      <c r="C3986" s="1565" t="s">
        <v>4028</v>
      </c>
      <c r="D3986" s="1565">
        <v>1494</v>
      </c>
      <c r="E3986" s="1565">
        <v>1776.49</v>
      </c>
      <c r="F3986" s="1565" t="s">
        <v>4028</v>
      </c>
      <c r="G3986" s="1565">
        <v>1494</v>
      </c>
      <c r="H3986" s="1565">
        <v>1776.49</v>
      </c>
      <c r="I3986" s="1565">
        <v>0</v>
      </c>
      <c r="J3986" s="1566">
        <v>0</v>
      </c>
      <c r="K3986" s="1554"/>
    </row>
    <row r="3987" spans="1:11" s="793" customFormat="1" ht="28.5" customHeight="1" x14ac:dyDescent="0.25">
      <c r="A3987" s="1565" t="s">
        <v>11625</v>
      </c>
      <c r="B3987" s="1566" t="s">
        <v>6222</v>
      </c>
      <c r="C3987" s="1565" t="s">
        <v>4028</v>
      </c>
      <c r="D3987" s="1565">
        <v>435.75</v>
      </c>
      <c r="E3987" s="1565">
        <v>2181.71</v>
      </c>
      <c r="F3987" s="1565" t="s">
        <v>4028</v>
      </c>
      <c r="G3987" s="1565">
        <v>435.75</v>
      </c>
      <c r="H3987" s="1565">
        <v>2181.71</v>
      </c>
      <c r="I3987" s="1565">
        <v>0</v>
      </c>
      <c r="J3987" s="1566">
        <v>0</v>
      </c>
      <c r="K3987" s="1554"/>
    </row>
    <row r="3988" spans="1:11" s="793" customFormat="1" ht="28.5" customHeight="1" x14ac:dyDescent="0.25">
      <c r="A3988" s="1565" t="s">
        <v>11626</v>
      </c>
      <c r="B3988" s="1566" t="s">
        <v>11627</v>
      </c>
      <c r="C3988" s="1565" t="s">
        <v>940</v>
      </c>
      <c r="D3988" s="1565">
        <v>184.51</v>
      </c>
      <c r="E3988" s="1565">
        <v>184.51</v>
      </c>
      <c r="F3988" s="1565" t="s">
        <v>940</v>
      </c>
      <c r="G3988" s="1565">
        <v>184.51</v>
      </c>
      <c r="H3988" s="1565">
        <v>184.51</v>
      </c>
      <c r="I3988" s="1565">
        <v>4.0999999999999996</v>
      </c>
      <c r="J3988" s="1566">
        <v>0</v>
      </c>
      <c r="K3988" s="1554"/>
    </row>
    <row r="3989" spans="1:11" s="793" customFormat="1" ht="28.5" customHeight="1" x14ac:dyDescent="0.25">
      <c r="A3989" s="1565" t="s">
        <v>11628</v>
      </c>
      <c r="B3989" s="1566" t="s">
        <v>11629</v>
      </c>
      <c r="C3989" s="1565" t="s">
        <v>2341</v>
      </c>
      <c r="D3989" s="1565">
        <v>18.670000000000002</v>
      </c>
      <c r="E3989" s="1565">
        <v>162.52000000000001</v>
      </c>
      <c r="F3989" s="1565" t="s">
        <v>21</v>
      </c>
      <c r="G3989" s="1565">
        <v>200.94</v>
      </c>
      <c r="H3989" s="1565">
        <v>1748.7</v>
      </c>
      <c r="I3989" s="1565">
        <v>12.14</v>
      </c>
      <c r="J3989" s="1566">
        <v>0</v>
      </c>
      <c r="K3989" s="1554"/>
    </row>
    <row r="3990" spans="1:11" s="793" customFormat="1" ht="28.5" customHeight="1" x14ac:dyDescent="0.25">
      <c r="A3990" s="1565" t="s">
        <v>11630</v>
      </c>
      <c r="B3990" s="1566" t="s">
        <v>11631</v>
      </c>
      <c r="C3990" s="1565" t="s">
        <v>2341</v>
      </c>
      <c r="D3990" s="1565">
        <v>2.29</v>
      </c>
      <c r="E3990" s="1565">
        <v>25.84</v>
      </c>
      <c r="F3990" s="1565" t="s">
        <v>21</v>
      </c>
      <c r="G3990" s="1565">
        <v>24.65</v>
      </c>
      <c r="H3990" s="1565">
        <v>278.05</v>
      </c>
      <c r="I3990" s="1565" t="s">
        <v>11632</v>
      </c>
      <c r="J3990" s="1566">
        <v>0</v>
      </c>
      <c r="K3990" s="1554"/>
    </row>
    <row r="3991" spans="1:11" s="793" customFormat="1" ht="28.5" customHeight="1" x14ac:dyDescent="0.25">
      <c r="A3991" s="1565" t="s">
        <v>11633</v>
      </c>
      <c r="B3991" s="1566" t="s">
        <v>11634</v>
      </c>
      <c r="C3991" s="1565" t="s">
        <v>6</v>
      </c>
      <c r="D3991" s="1565">
        <v>606.94000000000005</v>
      </c>
      <c r="E3991" s="1565">
        <v>606.94000000000005</v>
      </c>
      <c r="F3991" s="1565" t="s">
        <v>6</v>
      </c>
      <c r="G3991" s="1565">
        <v>606.94000000000005</v>
      </c>
      <c r="H3991" s="1565">
        <v>606.94000000000005</v>
      </c>
      <c r="I3991" s="1565" t="s">
        <v>11635</v>
      </c>
      <c r="J3991" s="1566">
        <v>0</v>
      </c>
      <c r="K3991" s="1554"/>
    </row>
    <row r="3992" spans="1:11" s="793" customFormat="1" ht="28.5" customHeight="1" x14ac:dyDescent="0.25">
      <c r="A3992" s="1565" t="s">
        <v>11636</v>
      </c>
      <c r="B3992" s="1566" t="s">
        <v>11637</v>
      </c>
      <c r="C3992" s="1565" t="s">
        <v>2759</v>
      </c>
      <c r="D3992" s="1565">
        <v>76.069999999999993</v>
      </c>
      <c r="E3992" s="1565">
        <v>76.069999999999993</v>
      </c>
      <c r="F3992" s="1565" t="s">
        <v>22</v>
      </c>
      <c r="G3992" s="1565">
        <v>2686.37</v>
      </c>
      <c r="H3992" s="1565">
        <v>2686.37</v>
      </c>
      <c r="I3992" s="1565" t="s">
        <v>11635</v>
      </c>
      <c r="J3992" s="1566">
        <v>0</v>
      </c>
      <c r="K3992" s="1554"/>
    </row>
    <row r="3993" spans="1:11" s="793" customFormat="1" ht="28.5" customHeight="1" x14ac:dyDescent="0.25">
      <c r="A3993" s="1565" t="s">
        <v>11638</v>
      </c>
      <c r="B3993" s="1566" t="s">
        <v>11639</v>
      </c>
      <c r="C3993" s="1565" t="s">
        <v>2341</v>
      </c>
      <c r="D3993" s="1565">
        <v>18.670000000000002</v>
      </c>
      <c r="E3993" s="1565">
        <v>55.88</v>
      </c>
      <c r="F3993" s="1565" t="s">
        <v>21</v>
      </c>
      <c r="G3993" s="1565">
        <v>200.94</v>
      </c>
      <c r="H3993" s="1565">
        <v>601.26</v>
      </c>
      <c r="I3993" s="1565" t="s">
        <v>8187</v>
      </c>
      <c r="J3993" s="1566">
        <v>0</v>
      </c>
      <c r="K3993" s="1554"/>
    </row>
    <row r="3994" spans="1:11" s="793" customFormat="1" ht="28.5" customHeight="1" x14ac:dyDescent="0.25">
      <c r="A3994" s="1565" t="s">
        <v>11640</v>
      </c>
      <c r="B3994" s="1566" t="s">
        <v>11641</v>
      </c>
      <c r="C3994" s="1565" t="s">
        <v>6</v>
      </c>
      <c r="D3994" s="1565">
        <v>186.75</v>
      </c>
      <c r="E3994" s="1565">
        <v>463.58</v>
      </c>
      <c r="F3994" s="1565" t="s">
        <v>6</v>
      </c>
      <c r="G3994" s="1565">
        <v>186.75</v>
      </c>
      <c r="H3994" s="1565">
        <v>463.58</v>
      </c>
      <c r="I3994" s="1565">
        <v>12.15</v>
      </c>
      <c r="J3994" s="1566">
        <v>0</v>
      </c>
      <c r="K3994" s="1554"/>
    </row>
    <row r="3995" spans="1:11" s="793" customFormat="1" ht="28.5" customHeight="1" x14ac:dyDescent="0.25">
      <c r="A3995" s="1565" t="s">
        <v>11642</v>
      </c>
      <c r="B3995" s="1566" t="s">
        <v>11643</v>
      </c>
      <c r="C3995" s="1565" t="s">
        <v>2341</v>
      </c>
      <c r="D3995" s="1565">
        <v>14.94</v>
      </c>
      <c r="E3995" s="1565">
        <v>78.31</v>
      </c>
      <c r="F3995" s="1565" t="s">
        <v>21</v>
      </c>
      <c r="G3995" s="1565">
        <v>160.75</v>
      </c>
      <c r="H3995" s="1565">
        <v>842.6</v>
      </c>
      <c r="I3995" s="1565" t="s">
        <v>7805</v>
      </c>
      <c r="J3995" s="1566">
        <v>0</v>
      </c>
      <c r="K3995" s="1554"/>
    </row>
    <row r="3996" spans="1:11" s="793" customFormat="1" ht="28.5" customHeight="1" x14ac:dyDescent="0.25">
      <c r="A3996" s="1565" t="s">
        <v>11644</v>
      </c>
      <c r="B3996" s="1566" t="s">
        <v>11645</v>
      </c>
      <c r="C3996" s="1565" t="s">
        <v>2341</v>
      </c>
      <c r="D3996" s="1565">
        <v>112.05</v>
      </c>
      <c r="E3996" s="1565">
        <v>184.95</v>
      </c>
      <c r="F3996" s="1565" t="s">
        <v>21</v>
      </c>
      <c r="G3996" s="1565">
        <v>1205.6600000000001</v>
      </c>
      <c r="H3996" s="1565">
        <v>1990.06</v>
      </c>
      <c r="I3996" s="1565" t="s">
        <v>11646</v>
      </c>
      <c r="J3996" s="1566">
        <v>0</v>
      </c>
      <c r="K3996" s="1554"/>
    </row>
    <row r="3997" spans="1:11" s="793" customFormat="1" ht="28.5" customHeight="1" x14ac:dyDescent="0.25">
      <c r="A3997" s="1565" t="s">
        <v>11647</v>
      </c>
      <c r="B3997" s="1566" t="s">
        <v>11648</v>
      </c>
      <c r="C3997" s="1565" t="s">
        <v>2341</v>
      </c>
      <c r="D3997" s="1565">
        <v>112.05</v>
      </c>
      <c r="E3997" s="1565">
        <v>144.13</v>
      </c>
      <c r="F3997" s="1565" t="s">
        <v>21</v>
      </c>
      <c r="G3997" s="1565">
        <v>1205.6600000000001</v>
      </c>
      <c r="H3997" s="1565">
        <v>1550.8</v>
      </c>
      <c r="I3997" s="1565" t="s">
        <v>11646</v>
      </c>
      <c r="J3997" s="1566">
        <v>0</v>
      </c>
      <c r="K3997" s="1554"/>
    </row>
    <row r="3998" spans="1:11" s="793" customFormat="1" ht="28.5" customHeight="1" x14ac:dyDescent="0.25">
      <c r="A3998" s="1565" t="s">
        <v>11649</v>
      </c>
      <c r="B3998" s="1566" t="s">
        <v>11650</v>
      </c>
      <c r="C3998" s="1565" t="s">
        <v>2341</v>
      </c>
      <c r="D3998" s="1565">
        <v>112.05</v>
      </c>
      <c r="E3998" s="1565">
        <v>136.35</v>
      </c>
      <c r="F3998" s="1565" t="s">
        <v>21</v>
      </c>
      <c r="G3998" s="1565">
        <v>1205.6600000000001</v>
      </c>
      <c r="H3998" s="1565">
        <v>1467.13</v>
      </c>
      <c r="I3998" s="1565" t="s">
        <v>11646</v>
      </c>
      <c r="J3998" s="1566">
        <v>0</v>
      </c>
      <c r="K3998" s="1554"/>
    </row>
    <row r="3999" spans="1:11" s="793" customFormat="1" ht="28.5" customHeight="1" x14ac:dyDescent="0.25">
      <c r="A3999" s="1565" t="s">
        <v>11651</v>
      </c>
      <c r="B3999" s="1566" t="s">
        <v>11652</v>
      </c>
      <c r="C3999" s="1565" t="s">
        <v>6</v>
      </c>
      <c r="D3999" s="1565">
        <v>521.34</v>
      </c>
      <c r="E3999" s="1565">
        <v>594.24</v>
      </c>
      <c r="F3999" s="1565" t="s">
        <v>6</v>
      </c>
      <c r="G3999" s="1565">
        <v>521.34</v>
      </c>
      <c r="H3999" s="1565">
        <v>594.24</v>
      </c>
      <c r="I3999" s="1565">
        <v>0</v>
      </c>
      <c r="J3999" s="1566">
        <v>0</v>
      </c>
      <c r="K3999" s="1554"/>
    </row>
    <row r="4000" spans="1:11" s="793" customFormat="1" ht="28.5" customHeight="1" x14ac:dyDescent="0.25">
      <c r="A4000" s="1565" t="s">
        <v>11653</v>
      </c>
      <c r="B4000" s="1566" t="s">
        <v>11654</v>
      </c>
      <c r="C4000" s="1565" t="s">
        <v>1138</v>
      </c>
      <c r="D4000" s="1565">
        <v>276.39</v>
      </c>
      <c r="E4000" s="1565">
        <v>600.97</v>
      </c>
      <c r="F4000" s="1565" t="s">
        <v>51</v>
      </c>
      <c r="G4000" s="1565">
        <v>906.79</v>
      </c>
      <c r="H4000" s="1565">
        <v>1971.68</v>
      </c>
      <c r="I4000" s="1565">
        <v>12.28</v>
      </c>
      <c r="J4000" s="1566">
        <v>0</v>
      </c>
      <c r="K4000" s="1554"/>
    </row>
    <row r="4001" spans="1:11" s="793" customFormat="1" ht="28.5" customHeight="1" x14ac:dyDescent="0.25">
      <c r="A4001" s="1565" t="s">
        <v>11655</v>
      </c>
      <c r="B4001" s="1566" t="s">
        <v>11656</v>
      </c>
      <c r="C4001" s="1565" t="s">
        <v>6</v>
      </c>
      <c r="D4001" s="1565">
        <v>879.28</v>
      </c>
      <c r="E4001" s="1565">
        <v>879.28</v>
      </c>
      <c r="F4001" s="1565" t="s">
        <v>6</v>
      </c>
      <c r="G4001" s="1565">
        <v>879.28</v>
      </c>
      <c r="H4001" s="1565">
        <v>879.28</v>
      </c>
      <c r="I4001" s="1565">
        <v>12.26</v>
      </c>
      <c r="J4001" s="1566">
        <v>0</v>
      </c>
      <c r="K4001" s="1554"/>
    </row>
    <row r="4002" spans="1:11" s="793" customFormat="1" ht="28.5" customHeight="1" x14ac:dyDescent="0.25">
      <c r="A4002" s="1565" t="s">
        <v>11657</v>
      </c>
      <c r="B4002" s="1566" t="s">
        <v>11658</v>
      </c>
      <c r="C4002" s="1565" t="s">
        <v>2341</v>
      </c>
      <c r="D4002" s="1565">
        <v>22.41</v>
      </c>
      <c r="E4002" s="1565">
        <v>91.22</v>
      </c>
      <c r="F4002" s="1565" t="s">
        <v>21</v>
      </c>
      <c r="G4002" s="1565">
        <v>241.13</v>
      </c>
      <c r="H4002" s="1565">
        <v>981.48</v>
      </c>
      <c r="I4002" s="1565">
        <v>12.26</v>
      </c>
      <c r="J4002" s="1566">
        <v>0</v>
      </c>
      <c r="K4002" s="1554"/>
    </row>
    <row r="4003" spans="1:11" s="793" customFormat="1" ht="28.5" customHeight="1" x14ac:dyDescent="0.25">
      <c r="A4003" s="1565" t="s">
        <v>11659</v>
      </c>
      <c r="B4003" s="1566" t="s">
        <v>11660</v>
      </c>
      <c r="C4003" s="1565" t="s">
        <v>2341</v>
      </c>
      <c r="D4003" s="1565">
        <v>115.16</v>
      </c>
      <c r="E4003" s="1565">
        <v>132.88</v>
      </c>
      <c r="F4003" s="1565" t="s">
        <v>21</v>
      </c>
      <c r="G4003" s="1565">
        <v>1239.1500000000001</v>
      </c>
      <c r="H4003" s="1565">
        <v>1429.83</v>
      </c>
      <c r="I4003" s="1565" t="s">
        <v>11632</v>
      </c>
      <c r="J4003" s="1566">
        <v>0</v>
      </c>
      <c r="K4003" s="1554"/>
    </row>
    <row r="4004" spans="1:11" s="793" customFormat="1" ht="28.5" customHeight="1" x14ac:dyDescent="0.25">
      <c r="A4004" s="1565" t="s">
        <v>11661</v>
      </c>
      <c r="B4004" s="1566" t="s">
        <v>11662</v>
      </c>
      <c r="C4004" s="1565" t="s">
        <v>6</v>
      </c>
      <c r="D4004" s="1565">
        <v>120.61</v>
      </c>
      <c r="E4004" s="1565">
        <v>489.92</v>
      </c>
      <c r="F4004" s="1565" t="s">
        <v>6</v>
      </c>
      <c r="G4004" s="1565">
        <v>120.61</v>
      </c>
      <c r="H4004" s="1565">
        <v>489.92</v>
      </c>
      <c r="I4004" s="1565">
        <v>0</v>
      </c>
      <c r="J4004" s="1566">
        <v>0</v>
      </c>
      <c r="K4004" s="1554"/>
    </row>
    <row r="4005" spans="1:11" s="793" customFormat="1" ht="28.5" customHeight="1" x14ac:dyDescent="0.25">
      <c r="A4005" s="1565" t="s">
        <v>11663</v>
      </c>
      <c r="B4005" s="1566" t="s">
        <v>11664</v>
      </c>
      <c r="C4005" s="1565" t="s">
        <v>2341</v>
      </c>
      <c r="D4005" s="1565">
        <v>34.549999999999997</v>
      </c>
      <c r="E4005" s="1565">
        <v>76.33</v>
      </c>
      <c r="F4005" s="1565" t="s">
        <v>21</v>
      </c>
      <c r="G4005" s="1565">
        <v>371.74</v>
      </c>
      <c r="H4005" s="1565">
        <v>821.32</v>
      </c>
      <c r="I4005" s="1565" t="s">
        <v>7790</v>
      </c>
      <c r="J4005" s="1566">
        <v>0</v>
      </c>
      <c r="K4005" s="1554"/>
    </row>
    <row r="4006" spans="1:11" s="793" customFormat="1" ht="28.5" customHeight="1" x14ac:dyDescent="0.25">
      <c r="A4006" s="1565" t="s">
        <v>11665</v>
      </c>
      <c r="B4006" s="1566" t="s">
        <v>11666</v>
      </c>
      <c r="C4006" s="1565" t="s">
        <v>981</v>
      </c>
      <c r="D4006" s="1565">
        <v>200.53</v>
      </c>
      <c r="E4006" s="1565">
        <v>9680.11</v>
      </c>
      <c r="F4006" s="1565" t="s">
        <v>22</v>
      </c>
      <c r="G4006" s="1565">
        <v>7.08</v>
      </c>
      <c r="H4006" s="1565">
        <v>341.85</v>
      </c>
      <c r="I4006" s="1565" t="s">
        <v>11667</v>
      </c>
      <c r="J4006" s="1566">
        <v>0</v>
      </c>
      <c r="K4006" s="1554"/>
    </row>
    <row r="4007" spans="1:11" s="793" customFormat="1" ht="28.5" customHeight="1" x14ac:dyDescent="0.25">
      <c r="A4007" s="1565" t="s">
        <v>11668</v>
      </c>
      <c r="B4007" s="1566" t="s">
        <v>11669</v>
      </c>
      <c r="C4007" s="1565" t="s">
        <v>2341</v>
      </c>
      <c r="D4007" s="1565">
        <v>287.91000000000003</v>
      </c>
      <c r="E4007" s="1565">
        <v>800.81</v>
      </c>
      <c r="F4007" s="1565" t="s">
        <v>21</v>
      </c>
      <c r="G4007" s="1565">
        <v>3097.87</v>
      </c>
      <c r="H4007" s="1565">
        <v>8616.68</v>
      </c>
      <c r="I4007" s="1565">
        <v>12.25</v>
      </c>
      <c r="J4007" s="1566">
        <v>0</v>
      </c>
      <c r="K4007" s="1554"/>
    </row>
    <row r="4008" spans="1:11" s="793" customFormat="1" ht="28.5" customHeight="1" x14ac:dyDescent="0.25">
      <c r="A4008" s="1565" t="s">
        <v>11670</v>
      </c>
      <c r="B4008" s="1566" t="s">
        <v>11671</v>
      </c>
      <c r="C4008" s="1565" t="s">
        <v>1331</v>
      </c>
      <c r="D4008" s="1565">
        <v>2910.19</v>
      </c>
      <c r="E4008" s="1565">
        <v>4577.21</v>
      </c>
      <c r="F4008" s="1565" t="s">
        <v>21</v>
      </c>
      <c r="G4008" s="1565">
        <v>313.14</v>
      </c>
      <c r="H4008" s="1565">
        <v>492.51</v>
      </c>
      <c r="I4008" s="1565" t="s">
        <v>11672</v>
      </c>
      <c r="J4008" s="1566">
        <v>0</v>
      </c>
      <c r="K4008" s="1554"/>
    </row>
    <row r="4009" spans="1:11" s="793" customFormat="1" ht="28.5" customHeight="1" x14ac:dyDescent="0.25">
      <c r="A4009" s="1565" t="s">
        <v>11673</v>
      </c>
      <c r="B4009" s="1566" t="s">
        <v>11674</v>
      </c>
      <c r="C4009" s="1565" t="s">
        <v>6</v>
      </c>
      <c r="D4009" s="1565">
        <v>57.35</v>
      </c>
      <c r="E4009" s="1565">
        <v>256.44</v>
      </c>
      <c r="F4009" s="1565" t="s">
        <v>6</v>
      </c>
      <c r="G4009" s="1565">
        <v>57.35</v>
      </c>
      <c r="H4009" s="1565">
        <v>256.44</v>
      </c>
      <c r="I4009" s="1565" t="s">
        <v>11675</v>
      </c>
      <c r="J4009" s="1566">
        <v>0</v>
      </c>
      <c r="K4009" s="1554"/>
    </row>
    <row r="4010" spans="1:11" s="793" customFormat="1" ht="28.5" customHeight="1" x14ac:dyDescent="0.25">
      <c r="A4010" s="1565" t="s">
        <v>11676</v>
      </c>
      <c r="B4010" s="1566" t="s">
        <v>11677</v>
      </c>
      <c r="C4010" s="1565" t="s">
        <v>2341</v>
      </c>
      <c r="D4010" s="1565">
        <v>97.22</v>
      </c>
      <c r="E4010" s="1565">
        <v>100.63</v>
      </c>
      <c r="F4010" s="1565" t="s">
        <v>21</v>
      </c>
      <c r="G4010" s="1565">
        <v>1046.1099999999999</v>
      </c>
      <c r="H4010" s="1565">
        <v>1082.82</v>
      </c>
      <c r="I4010" s="1565" t="s">
        <v>11678</v>
      </c>
      <c r="J4010" s="1566">
        <v>0</v>
      </c>
      <c r="K4010" s="1554"/>
    </row>
    <row r="4011" spans="1:11" s="793" customFormat="1" ht="28.5" customHeight="1" x14ac:dyDescent="0.25">
      <c r="A4011" s="1565" t="s">
        <v>11679</v>
      </c>
      <c r="B4011" s="1566" t="s">
        <v>11680</v>
      </c>
      <c r="C4011" s="1565" t="s">
        <v>2759</v>
      </c>
      <c r="D4011" s="1565">
        <v>251.29</v>
      </c>
      <c r="E4011" s="1565">
        <v>6400.7</v>
      </c>
      <c r="F4011" s="1565" t="s">
        <v>22</v>
      </c>
      <c r="G4011" s="1565">
        <v>8874.26</v>
      </c>
      <c r="H4011" s="1565">
        <v>226038.77</v>
      </c>
      <c r="I4011" s="1565" t="s">
        <v>11681</v>
      </c>
      <c r="J4011" s="1566">
        <v>0</v>
      </c>
      <c r="K4011" s="1554"/>
    </row>
    <row r="4012" spans="1:11" s="793" customFormat="1" ht="28.5" customHeight="1" x14ac:dyDescent="0.25">
      <c r="A4012" s="1565" t="s">
        <v>11682</v>
      </c>
      <c r="B4012" s="1566" t="s">
        <v>11683</v>
      </c>
      <c r="C4012" s="1565" t="s">
        <v>6</v>
      </c>
      <c r="D4012" s="1565">
        <v>642.73</v>
      </c>
      <c r="E4012" s="1565">
        <v>715.63</v>
      </c>
      <c r="F4012" s="1565" t="s">
        <v>6</v>
      </c>
      <c r="G4012" s="1565">
        <v>642.73</v>
      </c>
      <c r="H4012" s="1565">
        <v>715.63</v>
      </c>
      <c r="I4012" s="1565">
        <v>0</v>
      </c>
      <c r="J4012" s="1566">
        <v>0</v>
      </c>
      <c r="K4012" s="1554"/>
    </row>
    <row r="4013" spans="1:11" s="793" customFormat="1" ht="28.5" customHeight="1" x14ac:dyDescent="0.25">
      <c r="A4013" s="1565" t="s">
        <v>11684</v>
      </c>
      <c r="B4013" s="1566" t="s">
        <v>11685</v>
      </c>
      <c r="C4013" s="1565" t="s">
        <v>1331</v>
      </c>
      <c r="D4013" s="1565">
        <v>475.35</v>
      </c>
      <c r="E4013" s="1565">
        <v>475.35</v>
      </c>
      <c r="F4013" s="1565" t="s">
        <v>21</v>
      </c>
      <c r="G4013" s="1565">
        <v>51.15</v>
      </c>
      <c r="H4013" s="1565">
        <v>51.15</v>
      </c>
      <c r="I4013" s="1565" t="s">
        <v>11686</v>
      </c>
      <c r="J4013" s="1566">
        <v>0</v>
      </c>
      <c r="K4013" s="1554"/>
    </row>
    <row r="4014" spans="1:11" s="793" customFormat="1" ht="28.5" customHeight="1" x14ac:dyDescent="0.25">
      <c r="A4014" s="1565" t="s">
        <v>11687</v>
      </c>
      <c r="B4014" s="1566" t="s">
        <v>11688</v>
      </c>
      <c r="C4014" s="1565" t="s">
        <v>2341</v>
      </c>
      <c r="D4014" s="1565">
        <v>0.97</v>
      </c>
      <c r="E4014" s="1565">
        <v>0.97</v>
      </c>
      <c r="F4014" s="1565" t="s">
        <v>21</v>
      </c>
      <c r="G4014" s="1565">
        <v>10.45</v>
      </c>
      <c r="H4014" s="1565">
        <v>10.45</v>
      </c>
      <c r="I4014" s="1565">
        <v>11.5</v>
      </c>
      <c r="J4014" s="1566">
        <v>0</v>
      </c>
      <c r="K4014" s="1554"/>
    </row>
    <row r="4015" spans="1:11" s="793" customFormat="1" ht="28.5" customHeight="1" x14ac:dyDescent="0.25">
      <c r="A4015" s="1565" t="s">
        <v>11689</v>
      </c>
      <c r="B4015" s="1566" t="s">
        <v>11690</v>
      </c>
      <c r="C4015" s="1565" t="s">
        <v>2341</v>
      </c>
      <c r="D4015" s="1565">
        <v>1.21</v>
      </c>
      <c r="E4015" s="1565">
        <v>3.23</v>
      </c>
      <c r="F4015" s="1565" t="s">
        <v>21</v>
      </c>
      <c r="G4015" s="1565">
        <v>13.06</v>
      </c>
      <c r="H4015" s="1565">
        <v>34.770000000000003</v>
      </c>
      <c r="I4015" s="1565" t="s">
        <v>11691</v>
      </c>
      <c r="J4015" s="1566">
        <v>0</v>
      </c>
      <c r="K4015" s="1554"/>
    </row>
    <row r="4016" spans="1:11" s="793" customFormat="1" ht="28.5" customHeight="1" x14ac:dyDescent="0.25">
      <c r="A4016" s="1565" t="s">
        <v>11692</v>
      </c>
      <c r="B4016" s="1566" t="s">
        <v>11693</v>
      </c>
      <c r="C4016" s="1565" t="s">
        <v>2341</v>
      </c>
      <c r="D4016" s="1565">
        <v>7.6</v>
      </c>
      <c r="E4016" s="1565">
        <v>10.07</v>
      </c>
      <c r="F4016" s="1565" t="s">
        <v>21</v>
      </c>
      <c r="G4016" s="1565">
        <v>81.78</v>
      </c>
      <c r="H4016" s="1565">
        <v>108.35</v>
      </c>
      <c r="I4016" s="1565">
        <v>13.9</v>
      </c>
      <c r="J4016" s="1566">
        <v>0</v>
      </c>
      <c r="K4016" s="1554"/>
    </row>
    <row r="4017" spans="1:11" s="793" customFormat="1" ht="28.5" customHeight="1" x14ac:dyDescent="0.25">
      <c r="A4017" s="1565" t="s">
        <v>11694</v>
      </c>
      <c r="B4017" s="1566" t="s">
        <v>11695</v>
      </c>
      <c r="C4017" s="1565" t="s">
        <v>1138</v>
      </c>
      <c r="D4017" s="1565">
        <v>20.85</v>
      </c>
      <c r="E4017" s="1565">
        <v>95.58</v>
      </c>
      <c r="F4017" s="1565" t="s">
        <v>51</v>
      </c>
      <c r="G4017" s="1565">
        <v>68.42</v>
      </c>
      <c r="H4017" s="1565">
        <v>313.57</v>
      </c>
      <c r="I4017" s="1565" t="s">
        <v>7916</v>
      </c>
      <c r="J4017" s="1566">
        <v>0</v>
      </c>
      <c r="K4017" s="1554"/>
    </row>
    <row r="4018" spans="1:11" s="793" customFormat="1" ht="28.5" customHeight="1" x14ac:dyDescent="0.25">
      <c r="A4018" s="1565" t="s">
        <v>11696</v>
      </c>
      <c r="B4018" s="1566" t="s">
        <v>11697</v>
      </c>
      <c r="C4018" s="1565" t="s">
        <v>1138</v>
      </c>
      <c r="D4018" s="1565">
        <v>13.3</v>
      </c>
      <c r="E4018" s="1565">
        <v>130.76</v>
      </c>
      <c r="F4018" s="1565" t="s">
        <v>51</v>
      </c>
      <c r="G4018" s="1565">
        <v>43.62</v>
      </c>
      <c r="H4018" s="1565">
        <v>429</v>
      </c>
      <c r="I4018" s="1565" t="s">
        <v>7916</v>
      </c>
      <c r="J4018" s="1566">
        <v>0</v>
      </c>
      <c r="K4018" s="1554"/>
    </row>
    <row r="4019" spans="1:11" s="793" customFormat="1" ht="28.5" customHeight="1" x14ac:dyDescent="0.25">
      <c r="A4019" s="1565" t="s">
        <v>11698</v>
      </c>
      <c r="B4019" s="1566" t="s">
        <v>11699</v>
      </c>
      <c r="C4019" s="1565" t="s">
        <v>1138</v>
      </c>
      <c r="D4019" s="1565">
        <v>13.3</v>
      </c>
      <c r="E4019" s="1565">
        <v>138.96</v>
      </c>
      <c r="F4019" s="1565" t="s">
        <v>51</v>
      </c>
      <c r="G4019" s="1565">
        <v>43.62</v>
      </c>
      <c r="H4019" s="1565">
        <v>455.9</v>
      </c>
      <c r="I4019" s="1565" t="s">
        <v>7916</v>
      </c>
      <c r="J4019" s="1566">
        <v>0</v>
      </c>
      <c r="K4019" s="1554"/>
    </row>
    <row r="4020" spans="1:11" s="793" customFormat="1" ht="28.5" customHeight="1" x14ac:dyDescent="0.25">
      <c r="A4020" s="1565" t="s">
        <v>11700</v>
      </c>
      <c r="B4020" s="1566" t="s">
        <v>11701</v>
      </c>
      <c r="C4020" s="1565" t="s">
        <v>1138</v>
      </c>
      <c r="D4020" s="1565">
        <v>67.819999999999993</v>
      </c>
      <c r="E4020" s="1565">
        <v>907.29</v>
      </c>
      <c r="F4020" s="1565" t="s">
        <v>51</v>
      </c>
      <c r="G4020" s="1565">
        <v>222.51</v>
      </c>
      <c r="H4020" s="1565">
        <v>2976.67</v>
      </c>
      <c r="I4020" s="1565" t="s">
        <v>7916</v>
      </c>
      <c r="J4020" s="1566">
        <v>0</v>
      </c>
      <c r="K4020" s="1554"/>
    </row>
    <row r="4021" spans="1:11" s="793" customFormat="1" ht="28.5" customHeight="1" x14ac:dyDescent="0.25">
      <c r="A4021" s="1565" t="s">
        <v>11702</v>
      </c>
      <c r="B4021" s="1566" t="s">
        <v>11703</v>
      </c>
      <c r="C4021" s="1565" t="s">
        <v>1138</v>
      </c>
      <c r="D4021" s="1565">
        <v>67.819999999999993</v>
      </c>
      <c r="E4021" s="1565">
        <v>907.29</v>
      </c>
      <c r="F4021" s="1565" t="s">
        <v>51</v>
      </c>
      <c r="G4021" s="1565">
        <v>222.51</v>
      </c>
      <c r="H4021" s="1565">
        <v>2976.67</v>
      </c>
      <c r="I4021" s="1565" t="s">
        <v>7916</v>
      </c>
      <c r="J4021" s="1566">
        <v>0</v>
      </c>
      <c r="K4021" s="1554"/>
    </row>
    <row r="4022" spans="1:11" s="793" customFormat="1" ht="28.5" customHeight="1" x14ac:dyDescent="0.25">
      <c r="A4022" s="1565" t="s">
        <v>11704</v>
      </c>
      <c r="B4022" s="1566" t="s">
        <v>11705</v>
      </c>
      <c r="C4022" s="1565" t="s">
        <v>6</v>
      </c>
      <c r="D4022" s="1565">
        <v>373.5</v>
      </c>
      <c r="E4022" s="1565">
        <v>842.79</v>
      </c>
      <c r="F4022" s="1565" t="s">
        <v>6</v>
      </c>
      <c r="G4022" s="1565">
        <v>373.5</v>
      </c>
      <c r="H4022" s="1565">
        <v>842.79</v>
      </c>
      <c r="I4022" s="1565">
        <v>12.18</v>
      </c>
      <c r="J4022" s="1566">
        <v>0</v>
      </c>
      <c r="K4022" s="1554"/>
    </row>
    <row r="4023" spans="1:11" s="793" customFormat="1" ht="28.5" customHeight="1" x14ac:dyDescent="0.25">
      <c r="A4023" s="1565" t="s">
        <v>11706</v>
      </c>
      <c r="B4023" s="1566" t="s">
        <v>11707</v>
      </c>
      <c r="C4023" s="1565" t="s">
        <v>6</v>
      </c>
      <c r="D4023" s="1565">
        <v>373.5</v>
      </c>
      <c r="E4023" s="1565">
        <v>1875.24</v>
      </c>
      <c r="F4023" s="1565" t="s">
        <v>6</v>
      </c>
      <c r="G4023" s="1565">
        <v>373.5</v>
      </c>
      <c r="H4023" s="1565">
        <v>1875.24</v>
      </c>
      <c r="I4023" s="1565">
        <v>12.18</v>
      </c>
      <c r="J4023" s="1566">
        <v>0</v>
      </c>
      <c r="K4023" s="1554"/>
    </row>
    <row r="4024" spans="1:11" s="793" customFormat="1" ht="28.5" customHeight="1" x14ac:dyDescent="0.25">
      <c r="A4024" s="1565" t="s">
        <v>11708</v>
      </c>
      <c r="B4024" s="1566" t="s">
        <v>11709</v>
      </c>
      <c r="C4024" s="1565" t="s">
        <v>6</v>
      </c>
      <c r="D4024" s="1565">
        <v>373.5</v>
      </c>
      <c r="E4024" s="1565">
        <v>2876.39</v>
      </c>
      <c r="F4024" s="1565" t="s">
        <v>6</v>
      </c>
      <c r="G4024" s="1565">
        <v>373.5</v>
      </c>
      <c r="H4024" s="1565">
        <v>2876.39</v>
      </c>
      <c r="I4024" s="1565">
        <v>12.18</v>
      </c>
      <c r="J4024" s="1566">
        <v>0</v>
      </c>
      <c r="K4024" s="1554"/>
    </row>
    <row r="4025" spans="1:11" s="793" customFormat="1" ht="28.5" customHeight="1" x14ac:dyDescent="0.25">
      <c r="A4025" s="1565" t="s">
        <v>11710</v>
      </c>
      <c r="B4025" s="1566" t="s">
        <v>11711</v>
      </c>
      <c r="C4025" s="1565" t="s">
        <v>6</v>
      </c>
      <c r="D4025" s="1565">
        <v>747</v>
      </c>
      <c r="E4025" s="1565">
        <v>7004.26</v>
      </c>
      <c r="F4025" s="1565" t="s">
        <v>6</v>
      </c>
      <c r="G4025" s="1565">
        <v>747</v>
      </c>
      <c r="H4025" s="1565">
        <v>7004.26</v>
      </c>
      <c r="I4025" s="1565" t="s">
        <v>11712</v>
      </c>
      <c r="J4025" s="1566">
        <v>0</v>
      </c>
      <c r="K4025" s="1554"/>
    </row>
    <row r="4026" spans="1:11" s="793" customFormat="1" ht="28.5" customHeight="1" x14ac:dyDescent="0.25">
      <c r="A4026" s="1565" t="s">
        <v>11713</v>
      </c>
      <c r="B4026" s="1566" t="s">
        <v>11714</v>
      </c>
      <c r="C4026" s="1565" t="s">
        <v>6</v>
      </c>
      <c r="D4026" s="1565">
        <v>104.58</v>
      </c>
      <c r="E4026" s="1565">
        <v>177.48</v>
      </c>
      <c r="F4026" s="1565" t="s">
        <v>6</v>
      </c>
      <c r="G4026" s="1565">
        <v>104.58</v>
      </c>
      <c r="H4026" s="1565">
        <v>177.48</v>
      </c>
      <c r="I4026" s="1565">
        <v>0</v>
      </c>
      <c r="J4026" s="1566">
        <v>0</v>
      </c>
      <c r="K4026" s="1554"/>
    </row>
    <row r="4027" spans="1:11" s="793" customFormat="1" ht="28.5" customHeight="1" x14ac:dyDescent="0.25">
      <c r="A4027" s="1565" t="s">
        <v>11715</v>
      </c>
      <c r="B4027" s="1566" t="s">
        <v>11716</v>
      </c>
      <c r="C4027" s="1565" t="s">
        <v>6</v>
      </c>
      <c r="D4027" s="1565">
        <v>186.75</v>
      </c>
      <c r="E4027" s="1565">
        <v>710.71</v>
      </c>
      <c r="F4027" s="1565" t="s">
        <v>6</v>
      </c>
      <c r="G4027" s="1565">
        <v>186.75</v>
      </c>
      <c r="H4027" s="1565">
        <v>710.71</v>
      </c>
      <c r="I4027" s="1565" t="s">
        <v>11717</v>
      </c>
      <c r="J4027" s="1566">
        <v>0</v>
      </c>
      <c r="K4027" s="1554"/>
    </row>
    <row r="4028" spans="1:11" s="793" customFormat="1" ht="28.5" customHeight="1" x14ac:dyDescent="0.25">
      <c r="A4028" s="1565" t="s">
        <v>11718</v>
      </c>
      <c r="B4028" s="1566" t="s">
        <v>11719</v>
      </c>
      <c r="C4028" s="1565" t="s">
        <v>6</v>
      </c>
      <c r="D4028" s="1565">
        <v>140.13999999999999</v>
      </c>
      <c r="E4028" s="1565">
        <v>337.21</v>
      </c>
      <c r="F4028" s="1565" t="s">
        <v>6</v>
      </c>
      <c r="G4028" s="1565">
        <v>140.13999999999999</v>
      </c>
      <c r="H4028" s="1565">
        <v>337.21</v>
      </c>
      <c r="I4028" s="1565" t="s">
        <v>11720</v>
      </c>
      <c r="J4028" s="1566">
        <v>0</v>
      </c>
      <c r="K4028" s="1554"/>
    </row>
    <row r="4029" spans="1:11" s="793" customFormat="1" ht="28.5" customHeight="1" x14ac:dyDescent="0.25">
      <c r="A4029" s="1565" t="s">
        <v>11721</v>
      </c>
      <c r="B4029" s="1566" t="s">
        <v>11722</v>
      </c>
      <c r="C4029" s="1565" t="s">
        <v>6</v>
      </c>
      <c r="D4029" s="1565">
        <v>140.13999999999999</v>
      </c>
      <c r="E4029" s="1565">
        <v>510.1</v>
      </c>
      <c r="F4029" s="1565" t="s">
        <v>6</v>
      </c>
      <c r="G4029" s="1565">
        <v>140.13999999999999</v>
      </c>
      <c r="H4029" s="1565">
        <v>510.1</v>
      </c>
      <c r="I4029" s="1565" t="s">
        <v>11720</v>
      </c>
      <c r="J4029" s="1566">
        <v>0</v>
      </c>
      <c r="K4029" s="1554"/>
    </row>
    <row r="4030" spans="1:11" s="793" customFormat="1" ht="28.5" customHeight="1" x14ac:dyDescent="0.25">
      <c r="A4030" s="1565" t="s">
        <v>11723</v>
      </c>
      <c r="B4030" s="1566" t="s">
        <v>11724</v>
      </c>
      <c r="C4030" s="1565" t="s">
        <v>6</v>
      </c>
      <c r="D4030" s="1565">
        <v>121.46</v>
      </c>
      <c r="E4030" s="1565">
        <v>657.03</v>
      </c>
      <c r="F4030" s="1565" t="s">
        <v>6</v>
      </c>
      <c r="G4030" s="1565">
        <v>121.46</v>
      </c>
      <c r="H4030" s="1565">
        <v>657.03</v>
      </c>
      <c r="I4030" s="1565" t="s">
        <v>11725</v>
      </c>
      <c r="J4030" s="1566">
        <v>0</v>
      </c>
      <c r="K4030" s="1554"/>
    </row>
    <row r="4031" spans="1:11" s="793" customFormat="1" ht="28.5" customHeight="1" x14ac:dyDescent="0.25">
      <c r="A4031" s="1565" t="s">
        <v>11726</v>
      </c>
      <c r="B4031" s="1566" t="s">
        <v>11727</v>
      </c>
      <c r="C4031" s="1565" t="s">
        <v>6</v>
      </c>
      <c r="D4031" s="1565">
        <v>149.4</v>
      </c>
      <c r="E4031" s="1565">
        <v>921.9</v>
      </c>
      <c r="F4031" s="1565" t="s">
        <v>6</v>
      </c>
      <c r="G4031" s="1565">
        <v>149.4</v>
      </c>
      <c r="H4031" s="1565">
        <v>921.9</v>
      </c>
      <c r="I4031" s="1565" t="s">
        <v>11725</v>
      </c>
      <c r="J4031" s="1566">
        <v>0</v>
      </c>
      <c r="K4031" s="1554"/>
    </row>
    <row r="4032" spans="1:11" s="793" customFormat="1" ht="28.5" customHeight="1" x14ac:dyDescent="0.25">
      <c r="A4032" s="1565" t="s">
        <v>11728</v>
      </c>
      <c r="B4032" s="1566" t="s">
        <v>11729</v>
      </c>
      <c r="C4032" s="1565" t="s">
        <v>6</v>
      </c>
      <c r="D4032" s="1565">
        <v>121.46</v>
      </c>
      <c r="E4032" s="1565">
        <v>367.14</v>
      </c>
      <c r="F4032" s="1565" t="s">
        <v>6</v>
      </c>
      <c r="G4032" s="1565">
        <v>121.46</v>
      </c>
      <c r="H4032" s="1565">
        <v>367.14</v>
      </c>
      <c r="I4032" s="1565" t="s">
        <v>11725</v>
      </c>
      <c r="J4032" s="1566">
        <v>0</v>
      </c>
      <c r="K4032" s="1554"/>
    </row>
    <row r="4033" spans="1:11" s="793" customFormat="1" ht="28.5" customHeight="1" x14ac:dyDescent="0.25">
      <c r="A4033" s="1565" t="s">
        <v>11730</v>
      </c>
      <c r="B4033" s="1566" t="s">
        <v>11731</v>
      </c>
      <c r="C4033" s="1565" t="s">
        <v>6</v>
      </c>
      <c r="D4033" s="1565">
        <v>149.4</v>
      </c>
      <c r="E4033" s="1565">
        <v>455.82</v>
      </c>
      <c r="F4033" s="1565" t="s">
        <v>6</v>
      </c>
      <c r="G4033" s="1565">
        <v>149.4</v>
      </c>
      <c r="H4033" s="1565">
        <v>455.82</v>
      </c>
      <c r="I4033" s="1565" t="s">
        <v>11725</v>
      </c>
      <c r="J4033" s="1566">
        <v>0</v>
      </c>
      <c r="K4033" s="1554"/>
    </row>
    <row r="4034" spans="1:11" s="793" customFormat="1" ht="28.5" customHeight="1" x14ac:dyDescent="0.25">
      <c r="A4034" s="1565" t="s">
        <v>11732</v>
      </c>
      <c r="B4034" s="1566" t="s">
        <v>11733</v>
      </c>
      <c r="C4034" s="1565" t="s">
        <v>6</v>
      </c>
      <c r="D4034" s="1565">
        <v>373.5</v>
      </c>
      <c r="E4034" s="1565">
        <v>433.76</v>
      </c>
      <c r="F4034" s="1565" t="s">
        <v>6</v>
      </c>
      <c r="G4034" s="1565">
        <v>373.5</v>
      </c>
      <c r="H4034" s="1565">
        <v>433.76</v>
      </c>
      <c r="I4034" s="1565" t="s">
        <v>11734</v>
      </c>
      <c r="J4034" s="1566">
        <v>0</v>
      </c>
      <c r="K4034" s="1554"/>
    </row>
    <row r="4035" spans="1:11" s="793" customFormat="1" ht="28.5" customHeight="1" x14ac:dyDescent="0.25">
      <c r="A4035" s="1565" t="s">
        <v>11735</v>
      </c>
      <c r="B4035" s="1566" t="s">
        <v>11736</v>
      </c>
      <c r="C4035" s="1565" t="s">
        <v>6</v>
      </c>
      <c r="D4035" s="1565">
        <v>373.5</v>
      </c>
      <c r="E4035" s="1565">
        <v>486.37</v>
      </c>
      <c r="F4035" s="1565" t="s">
        <v>6</v>
      </c>
      <c r="G4035" s="1565">
        <v>373.5</v>
      </c>
      <c r="H4035" s="1565">
        <v>486.37</v>
      </c>
      <c r="I4035" s="1565" t="s">
        <v>11734</v>
      </c>
      <c r="J4035" s="1566">
        <v>0</v>
      </c>
      <c r="K4035" s="1554"/>
    </row>
    <row r="4036" spans="1:11" s="793" customFormat="1" ht="28.5" customHeight="1" x14ac:dyDescent="0.25">
      <c r="A4036" s="1565" t="s">
        <v>11737</v>
      </c>
      <c r="B4036" s="1566" t="s">
        <v>11738</v>
      </c>
      <c r="C4036" s="1565" t="s">
        <v>6</v>
      </c>
      <c r="D4036" s="1565">
        <v>112.05</v>
      </c>
      <c r="E4036" s="1565">
        <v>333.91</v>
      </c>
      <c r="F4036" s="1565" t="s">
        <v>6</v>
      </c>
      <c r="G4036" s="1565">
        <v>112.05</v>
      </c>
      <c r="H4036" s="1565">
        <v>333.91</v>
      </c>
      <c r="I4036" s="1565" t="s">
        <v>11739</v>
      </c>
      <c r="J4036" s="1566">
        <v>0</v>
      </c>
      <c r="K4036" s="1554"/>
    </row>
    <row r="4037" spans="1:11" s="793" customFormat="1" ht="28.5" customHeight="1" x14ac:dyDescent="0.25">
      <c r="A4037" s="1565" t="s">
        <v>11740</v>
      </c>
      <c r="B4037" s="1566" t="s">
        <v>11741</v>
      </c>
      <c r="C4037" s="1565" t="s">
        <v>6</v>
      </c>
      <c r="D4037" s="1565">
        <v>93.38</v>
      </c>
      <c r="E4037" s="1565">
        <v>588.61</v>
      </c>
      <c r="F4037" s="1565" t="s">
        <v>6</v>
      </c>
      <c r="G4037" s="1565">
        <v>93.38</v>
      </c>
      <c r="H4037" s="1565">
        <v>588.61</v>
      </c>
      <c r="I4037" s="1565" t="s">
        <v>11739</v>
      </c>
      <c r="J4037" s="1566">
        <v>0</v>
      </c>
      <c r="K4037" s="1554"/>
    </row>
    <row r="4038" spans="1:11" s="793" customFormat="1" ht="28.5" customHeight="1" x14ac:dyDescent="0.25">
      <c r="A4038" s="1565" t="s">
        <v>11742</v>
      </c>
      <c r="B4038" s="1566" t="s">
        <v>11743</v>
      </c>
      <c r="C4038" s="1565" t="s">
        <v>6</v>
      </c>
      <c r="D4038" s="1565">
        <v>112.05</v>
      </c>
      <c r="E4038" s="1565">
        <v>199.53</v>
      </c>
      <c r="F4038" s="1565" t="s">
        <v>6</v>
      </c>
      <c r="G4038" s="1565">
        <v>112.05</v>
      </c>
      <c r="H4038" s="1565">
        <v>199.53</v>
      </c>
      <c r="I4038" s="1565" t="s">
        <v>11739</v>
      </c>
      <c r="J4038" s="1566">
        <v>0</v>
      </c>
      <c r="K4038" s="1554"/>
    </row>
    <row r="4039" spans="1:11" s="793" customFormat="1" ht="28.5" customHeight="1" x14ac:dyDescent="0.25">
      <c r="A4039" s="1565" t="s">
        <v>11744</v>
      </c>
      <c r="B4039" s="1566" t="s">
        <v>11745</v>
      </c>
      <c r="C4039" s="1565" t="s">
        <v>6</v>
      </c>
      <c r="D4039" s="1565">
        <v>93.38</v>
      </c>
      <c r="E4039" s="1565">
        <v>168.71</v>
      </c>
      <c r="F4039" s="1565" t="s">
        <v>6</v>
      </c>
      <c r="G4039" s="1565">
        <v>93.38</v>
      </c>
      <c r="H4039" s="1565">
        <v>168.71</v>
      </c>
      <c r="I4039" s="1565" t="s">
        <v>11739</v>
      </c>
      <c r="J4039" s="1566">
        <v>0</v>
      </c>
      <c r="K4039" s="1554"/>
    </row>
    <row r="4040" spans="1:11" s="793" customFormat="1" ht="28.5" customHeight="1" x14ac:dyDescent="0.25">
      <c r="A4040" s="1565" t="s">
        <v>11746</v>
      </c>
      <c r="B4040" s="1566" t="s">
        <v>11747</v>
      </c>
      <c r="C4040" s="1565" t="s">
        <v>6</v>
      </c>
      <c r="D4040" s="1565">
        <v>93.38</v>
      </c>
      <c r="E4040" s="1565">
        <v>197.87</v>
      </c>
      <c r="F4040" s="1565" t="s">
        <v>6</v>
      </c>
      <c r="G4040" s="1565">
        <v>93.38</v>
      </c>
      <c r="H4040" s="1565">
        <v>197.87</v>
      </c>
      <c r="I4040" s="1565" t="s">
        <v>11748</v>
      </c>
      <c r="J4040" s="1566">
        <v>0</v>
      </c>
      <c r="K4040" s="1554"/>
    </row>
    <row r="4041" spans="1:11" s="793" customFormat="1" ht="28.5" customHeight="1" x14ac:dyDescent="0.25">
      <c r="A4041" s="1565" t="s">
        <v>11749</v>
      </c>
      <c r="B4041" s="1566" t="s">
        <v>11750</v>
      </c>
      <c r="C4041" s="1565" t="s">
        <v>6</v>
      </c>
      <c r="D4041" s="1565">
        <v>112.05</v>
      </c>
      <c r="E4041" s="1565">
        <v>204.39</v>
      </c>
      <c r="F4041" s="1565" t="s">
        <v>6</v>
      </c>
      <c r="G4041" s="1565">
        <v>112.05</v>
      </c>
      <c r="H4041" s="1565">
        <v>204.39</v>
      </c>
      <c r="I4041" s="1565" t="s">
        <v>11748</v>
      </c>
      <c r="J4041" s="1566">
        <v>0</v>
      </c>
      <c r="K4041" s="1554"/>
    </row>
    <row r="4042" spans="1:11" s="793" customFormat="1" ht="28.5" customHeight="1" x14ac:dyDescent="0.25">
      <c r="A4042" s="1565" t="s">
        <v>11751</v>
      </c>
      <c r="B4042" s="1566" t="s">
        <v>11752</v>
      </c>
      <c r="C4042" s="1565" t="s">
        <v>6</v>
      </c>
      <c r="D4042" s="1565">
        <v>112.05</v>
      </c>
      <c r="E4042" s="1565">
        <v>180.09</v>
      </c>
      <c r="F4042" s="1565" t="s">
        <v>6</v>
      </c>
      <c r="G4042" s="1565">
        <v>112.05</v>
      </c>
      <c r="H4042" s="1565">
        <v>180.09</v>
      </c>
      <c r="I4042" s="1565" t="s">
        <v>11748</v>
      </c>
      <c r="J4042" s="1566">
        <v>0</v>
      </c>
      <c r="K4042" s="1554"/>
    </row>
    <row r="4043" spans="1:11" s="793" customFormat="1" ht="28.5" customHeight="1" x14ac:dyDescent="0.25">
      <c r="A4043" s="1565" t="s">
        <v>11753</v>
      </c>
      <c r="B4043" s="1566" t="s">
        <v>11754</v>
      </c>
      <c r="C4043" s="1565" t="s">
        <v>6</v>
      </c>
      <c r="D4043" s="1565">
        <v>93.38</v>
      </c>
      <c r="E4043" s="1565">
        <v>159.59</v>
      </c>
      <c r="F4043" s="1565" t="s">
        <v>6</v>
      </c>
      <c r="G4043" s="1565">
        <v>93.38</v>
      </c>
      <c r="H4043" s="1565">
        <v>159.59</v>
      </c>
      <c r="I4043" s="1565" t="s">
        <v>11755</v>
      </c>
      <c r="J4043" s="1566">
        <v>0</v>
      </c>
      <c r="K4043" s="1554"/>
    </row>
    <row r="4044" spans="1:11" s="793" customFormat="1" ht="28.5" customHeight="1" x14ac:dyDescent="0.25">
      <c r="A4044" s="1565" t="s">
        <v>11756</v>
      </c>
      <c r="B4044" s="1566" t="s">
        <v>11757</v>
      </c>
      <c r="C4044" s="1565" t="s">
        <v>6</v>
      </c>
      <c r="D4044" s="1565">
        <v>93.38</v>
      </c>
      <c r="E4044" s="1565">
        <v>197.87</v>
      </c>
      <c r="F4044" s="1565" t="s">
        <v>6</v>
      </c>
      <c r="G4044" s="1565">
        <v>93.38</v>
      </c>
      <c r="H4044" s="1565">
        <v>197.87</v>
      </c>
      <c r="I4044" s="1565" t="s">
        <v>11755</v>
      </c>
      <c r="J4044" s="1566">
        <v>0</v>
      </c>
      <c r="K4044" s="1554"/>
    </row>
    <row r="4045" spans="1:11" s="793" customFormat="1" ht="28.5" customHeight="1" x14ac:dyDescent="0.25">
      <c r="A4045" s="1565" t="s">
        <v>11758</v>
      </c>
      <c r="B4045" s="1566" t="s">
        <v>11759</v>
      </c>
      <c r="C4045" s="1565" t="s">
        <v>6</v>
      </c>
      <c r="D4045" s="1565">
        <v>93.38</v>
      </c>
      <c r="E4045" s="1565">
        <v>250.11</v>
      </c>
      <c r="F4045" s="1565" t="s">
        <v>6</v>
      </c>
      <c r="G4045" s="1565">
        <v>93.38</v>
      </c>
      <c r="H4045" s="1565">
        <v>250.11</v>
      </c>
      <c r="I4045" s="1565" t="s">
        <v>11755</v>
      </c>
      <c r="J4045" s="1566">
        <v>0</v>
      </c>
      <c r="K4045" s="1554"/>
    </row>
    <row r="4046" spans="1:11" s="793" customFormat="1" ht="28.5" customHeight="1" x14ac:dyDescent="0.25">
      <c r="A4046" s="1565" t="s">
        <v>11760</v>
      </c>
      <c r="B4046" s="1566" t="s">
        <v>11761</v>
      </c>
      <c r="C4046" s="1565" t="s">
        <v>6</v>
      </c>
      <c r="D4046" s="1565">
        <v>93.38</v>
      </c>
      <c r="E4046" s="1565">
        <v>439.04</v>
      </c>
      <c r="F4046" s="1565" t="s">
        <v>6</v>
      </c>
      <c r="G4046" s="1565">
        <v>93.38</v>
      </c>
      <c r="H4046" s="1565">
        <v>439.04</v>
      </c>
      <c r="I4046" s="1565" t="s">
        <v>11755</v>
      </c>
      <c r="J4046" s="1566">
        <v>0</v>
      </c>
      <c r="K4046" s="1554"/>
    </row>
    <row r="4047" spans="1:11" s="793" customFormat="1" ht="28.5" customHeight="1" x14ac:dyDescent="0.25">
      <c r="A4047" s="1565" t="s">
        <v>11762</v>
      </c>
      <c r="B4047" s="1566" t="s">
        <v>11763</v>
      </c>
      <c r="C4047" s="1565" t="s">
        <v>6</v>
      </c>
      <c r="D4047" s="1565">
        <v>93.38</v>
      </c>
      <c r="E4047" s="1565">
        <v>513.77</v>
      </c>
      <c r="F4047" s="1565" t="s">
        <v>6</v>
      </c>
      <c r="G4047" s="1565">
        <v>93.38</v>
      </c>
      <c r="H4047" s="1565">
        <v>513.77</v>
      </c>
      <c r="I4047" s="1565" t="s">
        <v>11755</v>
      </c>
      <c r="J4047" s="1566">
        <v>0</v>
      </c>
      <c r="K4047" s="1554"/>
    </row>
    <row r="4048" spans="1:11" s="793" customFormat="1" ht="28.5" customHeight="1" x14ac:dyDescent="0.25">
      <c r="A4048" s="1565" t="s">
        <v>11764</v>
      </c>
      <c r="B4048" s="1566" t="s">
        <v>11765</v>
      </c>
      <c r="C4048" s="1565" t="s">
        <v>6</v>
      </c>
      <c r="D4048" s="1565">
        <v>93.38</v>
      </c>
      <c r="E4048" s="1565">
        <v>711.81</v>
      </c>
      <c r="F4048" s="1565" t="s">
        <v>6</v>
      </c>
      <c r="G4048" s="1565">
        <v>93.38</v>
      </c>
      <c r="H4048" s="1565">
        <v>711.81</v>
      </c>
      <c r="I4048" s="1565" t="s">
        <v>11755</v>
      </c>
      <c r="J4048" s="1566">
        <v>0</v>
      </c>
      <c r="K4048" s="1554"/>
    </row>
    <row r="4049" spans="1:11" s="793" customFormat="1" ht="28.5" customHeight="1" x14ac:dyDescent="0.25">
      <c r="A4049" s="1565" t="s">
        <v>11766</v>
      </c>
      <c r="B4049" s="1566" t="s">
        <v>11767</v>
      </c>
      <c r="C4049" s="1565" t="s">
        <v>6</v>
      </c>
      <c r="D4049" s="1565">
        <v>93.38</v>
      </c>
      <c r="E4049" s="1565">
        <v>171.74</v>
      </c>
      <c r="F4049" s="1565" t="s">
        <v>6</v>
      </c>
      <c r="G4049" s="1565">
        <v>93.38</v>
      </c>
      <c r="H4049" s="1565">
        <v>171.74</v>
      </c>
      <c r="I4049" s="1565" t="s">
        <v>11755</v>
      </c>
      <c r="J4049" s="1566">
        <v>0</v>
      </c>
      <c r="K4049" s="1554"/>
    </row>
    <row r="4050" spans="1:11" s="793" customFormat="1" ht="28.5" customHeight="1" x14ac:dyDescent="0.25">
      <c r="A4050" s="1565" t="s">
        <v>11768</v>
      </c>
      <c r="B4050" s="1566" t="s">
        <v>11769</v>
      </c>
      <c r="C4050" s="1565" t="s">
        <v>6</v>
      </c>
      <c r="D4050" s="1565">
        <v>93.38</v>
      </c>
      <c r="E4050" s="1565">
        <v>196.04</v>
      </c>
      <c r="F4050" s="1565" t="s">
        <v>6</v>
      </c>
      <c r="G4050" s="1565">
        <v>93.38</v>
      </c>
      <c r="H4050" s="1565">
        <v>196.04</v>
      </c>
      <c r="I4050" s="1565" t="s">
        <v>11755</v>
      </c>
      <c r="J4050" s="1566">
        <v>0</v>
      </c>
      <c r="K4050" s="1554"/>
    </row>
    <row r="4051" spans="1:11" s="793" customFormat="1" ht="28.5" customHeight="1" x14ac:dyDescent="0.25">
      <c r="A4051" s="1565" t="s">
        <v>11770</v>
      </c>
      <c r="B4051" s="1566" t="s">
        <v>11771</v>
      </c>
      <c r="C4051" s="1565" t="s">
        <v>6</v>
      </c>
      <c r="D4051" s="1565">
        <v>93.38</v>
      </c>
      <c r="E4051" s="1565">
        <v>244.64</v>
      </c>
      <c r="F4051" s="1565" t="s">
        <v>6</v>
      </c>
      <c r="G4051" s="1565">
        <v>93.38</v>
      </c>
      <c r="H4051" s="1565">
        <v>244.64</v>
      </c>
      <c r="I4051" s="1565" t="s">
        <v>11755</v>
      </c>
      <c r="J4051" s="1566">
        <v>0</v>
      </c>
      <c r="K4051" s="1554"/>
    </row>
    <row r="4052" spans="1:11" s="793" customFormat="1" ht="28.5" customHeight="1" x14ac:dyDescent="0.25">
      <c r="A4052" s="1565" t="s">
        <v>11772</v>
      </c>
      <c r="B4052" s="1566" t="s">
        <v>11773</v>
      </c>
      <c r="C4052" s="1565" t="s">
        <v>6</v>
      </c>
      <c r="D4052" s="1565">
        <v>93.38</v>
      </c>
      <c r="E4052" s="1565">
        <v>525</v>
      </c>
      <c r="F4052" s="1565" t="s">
        <v>6</v>
      </c>
      <c r="G4052" s="1565">
        <v>93.38</v>
      </c>
      <c r="H4052" s="1565">
        <v>525</v>
      </c>
      <c r="I4052" s="1565" t="s">
        <v>11717</v>
      </c>
      <c r="J4052" s="1566">
        <v>0</v>
      </c>
      <c r="K4052" s="1554"/>
    </row>
    <row r="4053" spans="1:11" s="793" customFormat="1" ht="28.5" customHeight="1" x14ac:dyDescent="0.25">
      <c r="A4053" s="1565" t="s">
        <v>11774</v>
      </c>
      <c r="B4053" s="1566" t="s">
        <v>11775</v>
      </c>
      <c r="C4053" s="1565">
        <v>0</v>
      </c>
      <c r="D4053" s="1565">
        <v>0</v>
      </c>
      <c r="E4053" s="1565" t="s">
        <v>6</v>
      </c>
      <c r="F4053" s="1565">
        <v>93.38</v>
      </c>
      <c r="G4053" s="1565">
        <v>439.95</v>
      </c>
      <c r="H4053" s="1565" t="s">
        <v>6</v>
      </c>
      <c r="I4053" s="1565">
        <v>93.38</v>
      </c>
      <c r="J4053" s="1566">
        <v>439.95</v>
      </c>
      <c r="K4053" s="1554"/>
    </row>
    <row r="4054" spans="1:11" s="793" customFormat="1" ht="28.5" customHeight="1" x14ac:dyDescent="0.25">
      <c r="A4054" s="1565" t="s">
        <v>11776</v>
      </c>
      <c r="B4054" s="1566" t="s">
        <v>11777</v>
      </c>
      <c r="C4054" s="1565">
        <v>0</v>
      </c>
      <c r="D4054" s="1565">
        <v>0</v>
      </c>
      <c r="E4054" s="1565" t="s">
        <v>6</v>
      </c>
      <c r="F4054" s="1565">
        <v>93.38</v>
      </c>
      <c r="G4054" s="1565">
        <v>342.75</v>
      </c>
      <c r="H4054" s="1565" t="s">
        <v>6</v>
      </c>
      <c r="I4054" s="1565">
        <v>93.38</v>
      </c>
      <c r="J4054" s="1566">
        <v>342.75</v>
      </c>
      <c r="K4054" s="1554"/>
    </row>
    <row r="4055" spans="1:11" s="793" customFormat="1" ht="28.5" customHeight="1" x14ac:dyDescent="0.25">
      <c r="A4055" s="1565" t="s">
        <v>11778</v>
      </c>
      <c r="B4055" s="1566" t="s">
        <v>11779</v>
      </c>
      <c r="C4055" s="1565">
        <v>0</v>
      </c>
      <c r="D4055" s="1565">
        <v>0</v>
      </c>
      <c r="E4055" s="1565" t="s">
        <v>6</v>
      </c>
      <c r="F4055" s="1565">
        <v>93.38</v>
      </c>
      <c r="G4055" s="1565">
        <v>318.45</v>
      </c>
      <c r="H4055" s="1565" t="s">
        <v>6</v>
      </c>
      <c r="I4055" s="1565">
        <v>93.38</v>
      </c>
      <c r="J4055" s="1566">
        <v>318.45</v>
      </c>
      <c r="K4055" s="1554"/>
    </row>
    <row r="4056" spans="1:11" s="793" customFormat="1" ht="28.5" customHeight="1" x14ac:dyDescent="0.25">
      <c r="A4056" s="1565" t="s">
        <v>11780</v>
      </c>
      <c r="B4056" s="1566" t="s">
        <v>11781</v>
      </c>
      <c r="C4056" s="1565">
        <v>0</v>
      </c>
      <c r="D4056" s="1565">
        <v>0</v>
      </c>
      <c r="E4056" s="1565" t="s">
        <v>6</v>
      </c>
      <c r="F4056" s="1565">
        <v>93.38</v>
      </c>
      <c r="G4056" s="1565">
        <v>148.78</v>
      </c>
      <c r="H4056" s="1565" t="s">
        <v>6</v>
      </c>
      <c r="I4056" s="1565">
        <v>93.38</v>
      </c>
      <c r="J4056" s="1566">
        <v>148.78</v>
      </c>
      <c r="K4056" s="1554"/>
    </row>
    <row r="4057" spans="1:11" s="793" customFormat="1" ht="28.5" customHeight="1" x14ac:dyDescent="0.25">
      <c r="A4057" s="1565" t="s">
        <v>11782</v>
      </c>
      <c r="B4057" s="1566" t="s">
        <v>11783</v>
      </c>
      <c r="C4057" s="1565">
        <v>0</v>
      </c>
      <c r="D4057" s="1565">
        <v>0</v>
      </c>
      <c r="E4057" s="1565" t="s">
        <v>6</v>
      </c>
      <c r="F4057" s="1565">
        <v>93.38</v>
      </c>
      <c r="G4057" s="1565">
        <v>142.69999999999999</v>
      </c>
      <c r="H4057" s="1565" t="s">
        <v>6</v>
      </c>
      <c r="I4057" s="1565">
        <v>93.38</v>
      </c>
      <c r="J4057" s="1566">
        <v>142.69999999999999</v>
      </c>
      <c r="K4057" s="1554"/>
    </row>
    <row r="4058" spans="1:11" s="793" customFormat="1" ht="28.5" customHeight="1" x14ac:dyDescent="0.25">
      <c r="A4058" s="1565" t="s">
        <v>11784</v>
      </c>
      <c r="B4058" s="1566" t="s">
        <v>11785</v>
      </c>
      <c r="C4058" s="1565">
        <v>0</v>
      </c>
      <c r="D4058" s="1565">
        <v>0</v>
      </c>
      <c r="E4058" s="1565" t="s">
        <v>6</v>
      </c>
      <c r="F4058" s="1565">
        <v>93.38</v>
      </c>
      <c r="G4058" s="1565">
        <v>136.63</v>
      </c>
      <c r="H4058" s="1565" t="s">
        <v>6</v>
      </c>
      <c r="I4058" s="1565">
        <v>93.38</v>
      </c>
      <c r="J4058" s="1566">
        <v>136.63</v>
      </c>
      <c r="K4058" s="1554"/>
    </row>
    <row r="4059" spans="1:11" s="793" customFormat="1" ht="28.5" customHeight="1" x14ac:dyDescent="0.25">
      <c r="A4059" s="1565" t="s">
        <v>11786</v>
      </c>
      <c r="B4059" s="1566" t="s">
        <v>11787</v>
      </c>
      <c r="C4059" s="1565">
        <v>0</v>
      </c>
      <c r="D4059" s="1565">
        <v>0</v>
      </c>
      <c r="E4059" s="1565" t="s">
        <v>6</v>
      </c>
      <c r="F4059" s="1565">
        <v>93.38</v>
      </c>
      <c r="G4059" s="1565">
        <v>130.55000000000001</v>
      </c>
      <c r="H4059" s="1565" t="s">
        <v>6</v>
      </c>
      <c r="I4059" s="1565">
        <v>93.38</v>
      </c>
      <c r="J4059" s="1566">
        <v>130.55000000000001</v>
      </c>
      <c r="K4059" s="1554"/>
    </row>
    <row r="4060" spans="1:11" s="793" customFormat="1" ht="28.5" customHeight="1" x14ac:dyDescent="0.25">
      <c r="A4060" s="1565" t="s">
        <v>11788</v>
      </c>
      <c r="B4060" s="1566" t="s">
        <v>11789</v>
      </c>
      <c r="C4060" s="1565">
        <v>0</v>
      </c>
      <c r="D4060" s="1565">
        <v>0</v>
      </c>
      <c r="E4060" s="1565" t="s">
        <v>6</v>
      </c>
      <c r="F4060" s="1565">
        <v>93.38</v>
      </c>
      <c r="G4060" s="1565">
        <v>234.32</v>
      </c>
      <c r="H4060" s="1565" t="s">
        <v>6</v>
      </c>
      <c r="I4060" s="1565">
        <v>93.38</v>
      </c>
      <c r="J4060" s="1566">
        <v>234.32</v>
      </c>
      <c r="K4060" s="1554"/>
    </row>
    <row r="4061" spans="1:11" s="793" customFormat="1" ht="28.5" customHeight="1" x14ac:dyDescent="0.25">
      <c r="A4061" s="1565" t="s">
        <v>11790</v>
      </c>
      <c r="B4061" s="1566" t="s">
        <v>11791</v>
      </c>
      <c r="C4061" s="1565">
        <v>0</v>
      </c>
      <c r="D4061" s="1565">
        <v>0</v>
      </c>
      <c r="E4061" s="1565" t="s">
        <v>6</v>
      </c>
      <c r="F4061" s="1565">
        <v>93.38</v>
      </c>
      <c r="G4061" s="1565">
        <v>222.16</v>
      </c>
      <c r="H4061" s="1565" t="s">
        <v>6</v>
      </c>
      <c r="I4061" s="1565">
        <v>93.38</v>
      </c>
      <c r="J4061" s="1566">
        <v>222.16</v>
      </c>
      <c r="K4061" s="1554"/>
    </row>
    <row r="4062" spans="1:11" s="793" customFormat="1" ht="28.5" customHeight="1" x14ac:dyDescent="0.25">
      <c r="A4062" s="1565" t="s">
        <v>11792</v>
      </c>
      <c r="B4062" s="1566" t="s">
        <v>11793</v>
      </c>
      <c r="C4062" s="1565">
        <v>0</v>
      </c>
      <c r="D4062" s="1565">
        <v>0</v>
      </c>
      <c r="E4062" s="1565" t="s">
        <v>6</v>
      </c>
      <c r="F4062" s="1565">
        <v>93.38</v>
      </c>
      <c r="G4062" s="1565">
        <v>210.01</v>
      </c>
      <c r="H4062" s="1565" t="s">
        <v>6</v>
      </c>
      <c r="I4062" s="1565">
        <v>93.38</v>
      </c>
      <c r="J4062" s="1566">
        <v>210.01</v>
      </c>
      <c r="K4062" s="1554"/>
    </row>
    <row r="4063" spans="1:11" s="793" customFormat="1" ht="28.5" customHeight="1" x14ac:dyDescent="0.25">
      <c r="A4063" s="1565" t="s">
        <v>11794</v>
      </c>
      <c r="B4063" s="1566" t="s">
        <v>11795</v>
      </c>
      <c r="C4063" s="1565">
        <v>0</v>
      </c>
      <c r="D4063" s="1565">
        <v>0</v>
      </c>
      <c r="E4063" s="1565" t="s">
        <v>6</v>
      </c>
      <c r="F4063" s="1565">
        <v>93.38</v>
      </c>
      <c r="G4063" s="1565">
        <v>197.87</v>
      </c>
      <c r="H4063" s="1565" t="s">
        <v>6</v>
      </c>
      <c r="I4063" s="1565">
        <v>93.38</v>
      </c>
      <c r="J4063" s="1566">
        <v>197.87</v>
      </c>
      <c r="K4063" s="1554"/>
    </row>
    <row r="4064" spans="1:11" s="793" customFormat="1" ht="28.5" customHeight="1" x14ac:dyDescent="0.25">
      <c r="A4064" s="1565" t="s">
        <v>11796</v>
      </c>
      <c r="B4064" s="1566" t="s">
        <v>11797</v>
      </c>
      <c r="C4064" s="1565" t="s">
        <v>6</v>
      </c>
      <c r="D4064" s="1565">
        <v>529.13</v>
      </c>
      <c r="E4064" s="1565">
        <v>12071.63</v>
      </c>
      <c r="F4064" s="1565" t="s">
        <v>6</v>
      </c>
      <c r="G4064" s="1565">
        <v>529.13</v>
      </c>
      <c r="H4064" s="1565">
        <v>12071.63</v>
      </c>
      <c r="I4064" s="1565">
        <v>0</v>
      </c>
      <c r="J4064" s="1566">
        <v>0</v>
      </c>
      <c r="K4064" s="1554"/>
    </row>
    <row r="4065" spans="1:11" s="793" customFormat="1" ht="28.5" customHeight="1" x14ac:dyDescent="0.25">
      <c r="A4065" s="1565" t="s">
        <v>11798</v>
      </c>
      <c r="B4065" s="1566" t="s">
        <v>11799</v>
      </c>
      <c r="C4065" s="1565" t="s">
        <v>6</v>
      </c>
      <c r="D4065" s="1565">
        <v>529.13</v>
      </c>
      <c r="E4065" s="1565">
        <v>14197.88</v>
      </c>
      <c r="F4065" s="1565" t="s">
        <v>6</v>
      </c>
      <c r="G4065" s="1565">
        <v>529.13</v>
      </c>
      <c r="H4065" s="1565">
        <v>14197.88</v>
      </c>
      <c r="I4065" s="1565">
        <v>0</v>
      </c>
      <c r="J4065" s="1566">
        <v>0</v>
      </c>
      <c r="K4065" s="1554"/>
    </row>
    <row r="4066" spans="1:11" s="793" customFormat="1" ht="28.5" customHeight="1" x14ac:dyDescent="0.25">
      <c r="A4066" s="1565" t="s">
        <v>11800</v>
      </c>
      <c r="B4066" s="1566" t="s">
        <v>11801</v>
      </c>
      <c r="C4066" s="1565" t="s">
        <v>6</v>
      </c>
      <c r="D4066" s="1565">
        <v>529.13</v>
      </c>
      <c r="E4066" s="1565">
        <v>7211.63</v>
      </c>
      <c r="F4066" s="1565" t="s">
        <v>6</v>
      </c>
      <c r="G4066" s="1565">
        <v>529.13</v>
      </c>
      <c r="H4066" s="1565">
        <v>7211.63</v>
      </c>
      <c r="I4066" s="1565">
        <v>0</v>
      </c>
      <c r="J4066" s="1566">
        <v>0</v>
      </c>
      <c r="K4066" s="1554"/>
    </row>
    <row r="4067" spans="1:11" s="793" customFormat="1" ht="28.5" customHeight="1" x14ac:dyDescent="0.25">
      <c r="A4067" s="1565" t="s">
        <v>11802</v>
      </c>
      <c r="B4067" s="1566" t="s">
        <v>11803</v>
      </c>
      <c r="C4067" s="1565" t="s">
        <v>6</v>
      </c>
      <c r="D4067" s="1565">
        <v>529.13</v>
      </c>
      <c r="E4067" s="1565">
        <v>8122.88</v>
      </c>
      <c r="F4067" s="1565" t="s">
        <v>6</v>
      </c>
      <c r="G4067" s="1565">
        <v>529.13</v>
      </c>
      <c r="H4067" s="1565">
        <v>8122.88</v>
      </c>
      <c r="I4067" s="1565">
        <v>0</v>
      </c>
      <c r="J4067" s="1566">
        <v>0</v>
      </c>
      <c r="K4067" s="1554"/>
    </row>
    <row r="4068" spans="1:11" s="793" customFormat="1" ht="28.5" customHeight="1" x14ac:dyDescent="0.25">
      <c r="A4068" s="1565" t="s">
        <v>11804</v>
      </c>
      <c r="B4068" s="1566" t="s">
        <v>11805</v>
      </c>
      <c r="C4068" s="1565" t="s">
        <v>11806</v>
      </c>
      <c r="D4068" s="1565">
        <v>725.21</v>
      </c>
      <c r="E4068" s="1565">
        <v>1514.96</v>
      </c>
      <c r="F4068" s="1565" t="s">
        <v>11806</v>
      </c>
      <c r="G4068" s="1565">
        <v>725.21</v>
      </c>
      <c r="H4068" s="1565">
        <v>1514.96</v>
      </c>
      <c r="I4068" s="1565">
        <v>0</v>
      </c>
      <c r="J4068" s="1566">
        <v>0</v>
      </c>
      <c r="K4068" s="1554"/>
    </row>
    <row r="4069" spans="1:11" s="793" customFormat="1" ht="28.5" customHeight="1" x14ac:dyDescent="0.25">
      <c r="A4069" s="1565" t="s">
        <v>11807</v>
      </c>
      <c r="B4069" s="1566" t="s">
        <v>11808</v>
      </c>
      <c r="C4069" s="1565" t="s">
        <v>11806</v>
      </c>
      <c r="D4069" s="1565">
        <v>840.38</v>
      </c>
      <c r="E4069" s="1565">
        <v>1782</v>
      </c>
      <c r="F4069" s="1565" t="s">
        <v>11806</v>
      </c>
      <c r="G4069" s="1565">
        <v>840.38</v>
      </c>
      <c r="H4069" s="1565">
        <v>1782</v>
      </c>
      <c r="I4069" s="1565">
        <v>0</v>
      </c>
      <c r="J4069" s="1566">
        <v>0</v>
      </c>
      <c r="K4069" s="1554"/>
    </row>
    <row r="4070" spans="1:11" s="793" customFormat="1" ht="28.5" customHeight="1" x14ac:dyDescent="0.25">
      <c r="A4070" s="1565" t="s">
        <v>11809</v>
      </c>
      <c r="B4070" s="1566" t="s">
        <v>11810</v>
      </c>
      <c r="C4070" s="1565" t="s">
        <v>11806</v>
      </c>
      <c r="D4070" s="1565">
        <v>725.21</v>
      </c>
      <c r="E4070" s="1565">
        <v>1514.96</v>
      </c>
      <c r="F4070" s="1565" t="s">
        <v>11806</v>
      </c>
      <c r="G4070" s="1565">
        <v>725.21</v>
      </c>
      <c r="H4070" s="1565">
        <v>1514.96</v>
      </c>
      <c r="I4070" s="1565">
        <v>0</v>
      </c>
      <c r="J4070" s="1566">
        <v>0</v>
      </c>
      <c r="K4070" s="1554"/>
    </row>
    <row r="4071" spans="1:11" s="793" customFormat="1" ht="28.5" customHeight="1" x14ac:dyDescent="0.25">
      <c r="A4071" s="1565" t="s">
        <v>11811</v>
      </c>
      <c r="B4071" s="1566" t="s">
        <v>11812</v>
      </c>
      <c r="C4071" s="1565" t="s">
        <v>11806</v>
      </c>
      <c r="D4071" s="1565">
        <v>840.38</v>
      </c>
      <c r="E4071" s="1565">
        <v>1782</v>
      </c>
      <c r="F4071" s="1565" t="s">
        <v>11806</v>
      </c>
      <c r="G4071" s="1565">
        <v>840.38</v>
      </c>
      <c r="H4071" s="1565">
        <v>1782</v>
      </c>
      <c r="I4071" s="1565">
        <v>0</v>
      </c>
      <c r="J4071" s="1566">
        <v>0</v>
      </c>
      <c r="K4071" s="1554"/>
    </row>
    <row r="4072" spans="1:11" s="793" customFormat="1" ht="28.5" customHeight="1" x14ac:dyDescent="0.25">
      <c r="A4072" s="1565" t="s">
        <v>11813</v>
      </c>
      <c r="B4072" s="1566" t="s">
        <v>11814</v>
      </c>
      <c r="C4072" s="1565" t="s">
        <v>6</v>
      </c>
      <c r="D4072" s="1565">
        <v>305.02</v>
      </c>
      <c r="E4072" s="1565">
        <v>608.78</v>
      </c>
      <c r="F4072" s="1565" t="s">
        <v>6</v>
      </c>
      <c r="G4072" s="1565">
        <v>305.02</v>
      </c>
      <c r="H4072" s="1565">
        <v>608.78</v>
      </c>
      <c r="I4072" s="1565">
        <v>0</v>
      </c>
      <c r="J4072" s="1566">
        <v>0</v>
      </c>
      <c r="K4072" s="1554"/>
    </row>
    <row r="4073" spans="1:11" s="793" customFormat="1" ht="28.5" customHeight="1" x14ac:dyDescent="0.25">
      <c r="A4073" s="1565" t="s">
        <v>11815</v>
      </c>
      <c r="B4073" s="1566" t="s">
        <v>11816</v>
      </c>
      <c r="C4073" s="1565" t="s">
        <v>3346</v>
      </c>
      <c r="D4073" s="1565">
        <v>1070.7</v>
      </c>
      <c r="E4073" s="1565">
        <v>7753.2</v>
      </c>
      <c r="F4073" s="1565" t="s">
        <v>3346</v>
      </c>
      <c r="G4073" s="1565">
        <v>1070.7</v>
      </c>
      <c r="H4073" s="1565">
        <v>7753.2</v>
      </c>
      <c r="I4073" s="1565">
        <v>0</v>
      </c>
      <c r="J4073" s="1566">
        <v>0</v>
      </c>
      <c r="K4073" s="1554"/>
    </row>
    <row r="4074" spans="1:11" s="793" customFormat="1" ht="28.5" customHeight="1" x14ac:dyDescent="0.25">
      <c r="A4074" s="1565" t="s">
        <v>11817</v>
      </c>
      <c r="B4074" s="1566" t="s">
        <v>11818</v>
      </c>
      <c r="C4074" s="1565" t="s">
        <v>3346</v>
      </c>
      <c r="D4074" s="1565">
        <v>1525.13</v>
      </c>
      <c r="E4074" s="1565">
        <v>12460.13</v>
      </c>
      <c r="F4074" s="1565" t="s">
        <v>3346</v>
      </c>
      <c r="G4074" s="1565">
        <v>1525.13</v>
      </c>
      <c r="H4074" s="1565">
        <v>12460.13</v>
      </c>
      <c r="I4074" s="1565">
        <v>0</v>
      </c>
      <c r="J4074" s="1566">
        <v>0</v>
      </c>
      <c r="K4074" s="1554"/>
    </row>
    <row r="4075" spans="1:11" s="793" customFormat="1" ht="28.5" customHeight="1" x14ac:dyDescent="0.25">
      <c r="A4075" s="1565" t="s">
        <v>11819</v>
      </c>
      <c r="B4075" s="1566" t="s">
        <v>11820</v>
      </c>
      <c r="C4075" s="1565" t="s">
        <v>6</v>
      </c>
      <c r="D4075" s="1565">
        <v>59.76</v>
      </c>
      <c r="E4075" s="1565">
        <v>314.91000000000003</v>
      </c>
      <c r="F4075" s="1565" t="s">
        <v>6</v>
      </c>
      <c r="G4075" s="1565">
        <v>59.76</v>
      </c>
      <c r="H4075" s="1565">
        <v>314.91000000000003</v>
      </c>
      <c r="I4075" s="1565">
        <v>0</v>
      </c>
      <c r="J4075" s="1566">
        <v>0</v>
      </c>
      <c r="K4075" s="1554"/>
    </row>
    <row r="4076" spans="1:11" s="793" customFormat="1" ht="28.5" customHeight="1" x14ac:dyDescent="0.25">
      <c r="A4076" s="1565" t="s">
        <v>11821</v>
      </c>
      <c r="B4076" s="1566" t="s">
        <v>11822</v>
      </c>
      <c r="C4076" s="1565" t="s">
        <v>6</v>
      </c>
      <c r="D4076" s="1565">
        <v>747</v>
      </c>
      <c r="E4076" s="1565">
        <v>6214.5</v>
      </c>
      <c r="F4076" s="1565" t="s">
        <v>6</v>
      </c>
      <c r="G4076" s="1565">
        <v>747</v>
      </c>
      <c r="H4076" s="1565">
        <v>6214.5</v>
      </c>
      <c r="I4076" s="1565">
        <v>0</v>
      </c>
      <c r="J4076" s="1566">
        <v>0</v>
      </c>
      <c r="K4076" s="1554"/>
    </row>
    <row r="4077" spans="1:11" s="793" customFormat="1" ht="28.5" customHeight="1" x14ac:dyDescent="0.25">
      <c r="A4077" s="1565" t="s">
        <v>11823</v>
      </c>
      <c r="B4077" s="1566" t="s">
        <v>11824</v>
      </c>
      <c r="C4077" s="1565" t="s">
        <v>4009</v>
      </c>
      <c r="D4077" s="1565">
        <v>747</v>
      </c>
      <c r="E4077" s="1565">
        <v>5121</v>
      </c>
      <c r="F4077" s="1565" t="s">
        <v>4009</v>
      </c>
      <c r="G4077" s="1565">
        <v>747</v>
      </c>
      <c r="H4077" s="1565">
        <v>5121</v>
      </c>
      <c r="I4077" s="1565">
        <v>0</v>
      </c>
      <c r="J4077" s="1566">
        <v>0</v>
      </c>
      <c r="K4077" s="1554"/>
    </row>
    <row r="4078" spans="1:11" s="793" customFormat="1" ht="28.5" customHeight="1" x14ac:dyDescent="0.25">
      <c r="A4078" s="1565" t="s">
        <v>11825</v>
      </c>
      <c r="B4078" s="1566" t="s">
        <v>11826</v>
      </c>
      <c r="C4078" s="1565" t="s">
        <v>4009</v>
      </c>
      <c r="D4078" s="1565">
        <v>149.4</v>
      </c>
      <c r="E4078" s="1565">
        <v>538.20000000000005</v>
      </c>
      <c r="F4078" s="1565" t="s">
        <v>4009</v>
      </c>
      <c r="G4078" s="1565">
        <v>149.4</v>
      </c>
      <c r="H4078" s="1565">
        <v>538.20000000000005</v>
      </c>
      <c r="I4078" s="1565">
        <v>0</v>
      </c>
      <c r="J4078" s="1566">
        <v>0</v>
      </c>
      <c r="K4078" s="1554"/>
    </row>
    <row r="4079" spans="1:11" s="793" customFormat="1" ht="28.5" customHeight="1" x14ac:dyDescent="0.25">
      <c r="A4079" s="1565" t="s">
        <v>11827</v>
      </c>
      <c r="B4079" s="1566" t="s">
        <v>11828</v>
      </c>
      <c r="C4079" s="1565" t="s">
        <v>1138</v>
      </c>
      <c r="D4079" s="1565">
        <v>373.5</v>
      </c>
      <c r="E4079" s="1565">
        <v>968.85</v>
      </c>
      <c r="F4079" s="1565" t="s">
        <v>51</v>
      </c>
      <c r="G4079" s="1565">
        <v>1225.3900000000001</v>
      </c>
      <c r="H4079" s="1565">
        <v>3178.64</v>
      </c>
      <c r="I4079" s="1565">
        <v>0</v>
      </c>
      <c r="J4079" s="1566">
        <v>0</v>
      </c>
      <c r="K4079" s="1554"/>
    </row>
    <row r="4080" spans="1:11" s="793" customFormat="1" ht="28.5" customHeight="1" x14ac:dyDescent="0.25">
      <c r="A4080" s="1565" t="s">
        <v>11829</v>
      </c>
      <c r="B4080" s="1566" t="s">
        <v>11830</v>
      </c>
      <c r="C4080" s="1565" t="s">
        <v>1138</v>
      </c>
      <c r="D4080" s="1565">
        <v>298.8</v>
      </c>
      <c r="E4080" s="1565">
        <v>760.5</v>
      </c>
      <c r="F4080" s="1565" t="s">
        <v>51</v>
      </c>
      <c r="G4080" s="1565">
        <v>980.32</v>
      </c>
      <c r="H4080" s="1565">
        <v>2495.08</v>
      </c>
      <c r="I4080" s="1565">
        <v>0</v>
      </c>
      <c r="J4080" s="1566">
        <v>0</v>
      </c>
      <c r="K4080" s="1554"/>
    </row>
    <row r="4081" spans="1:11" s="793" customFormat="1" ht="28.5" customHeight="1" x14ac:dyDescent="0.25">
      <c r="A4081" s="1565" t="s">
        <v>11831</v>
      </c>
      <c r="B4081" s="1566" t="s">
        <v>11832</v>
      </c>
      <c r="C4081" s="1565" t="s">
        <v>3346</v>
      </c>
      <c r="D4081" s="1565">
        <v>1494</v>
      </c>
      <c r="E4081" s="1565">
        <v>18261</v>
      </c>
      <c r="F4081" s="1565" t="s">
        <v>3346</v>
      </c>
      <c r="G4081" s="1565">
        <v>1494</v>
      </c>
      <c r="H4081" s="1565">
        <v>18261</v>
      </c>
      <c r="I4081" s="1565">
        <v>0</v>
      </c>
      <c r="J4081" s="1566">
        <v>0</v>
      </c>
      <c r="K4081" s="1554"/>
    </row>
    <row r="4082" spans="1:11" s="793" customFormat="1" ht="28.5" customHeight="1" x14ac:dyDescent="0.25">
      <c r="A4082" s="1565" t="s">
        <v>11833</v>
      </c>
      <c r="B4082" s="1566" t="s">
        <v>11834</v>
      </c>
      <c r="C4082" s="1565" t="s">
        <v>11835</v>
      </c>
      <c r="D4082" s="1565">
        <v>747</v>
      </c>
      <c r="E4082" s="1565">
        <v>6153.75</v>
      </c>
      <c r="F4082" s="1565" t="s">
        <v>11835</v>
      </c>
      <c r="G4082" s="1565">
        <v>747</v>
      </c>
      <c r="H4082" s="1565">
        <v>6153.75</v>
      </c>
      <c r="I4082" s="1565">
        <v>0</v>
      </c>
      <c r="J4082" s="1566">
        <v>0</v>
      </c>
      <c r="K4082" s="1554"/>
    </row>
    <row r="4083" spans="1:11" s="793" customFormat="1" ht="28.5" customHeight="1" x14ac:dyDescent="0.25">
      <c r="A4083" s="1565" t="s">
        <v>11836</v>
      </c>
      <c r="B4083" s="1566" t="s">
        <v>11837</v>
      </c>
      <c r="C4083" s="1565" t="s">
        <v>3346</v>
      </c>
      <c r="D4083" s="1565">
        <v>747</v>
      </c>
      <c r="E4083" s="1565">
        <v>5096.7</v>
      </c>
      <c r="F4083" s="1565" t="s">
        <v>3346</v>
      </c>
      <c r="G4083" s="1565">
        <v>747</v>
      </c>
      <c r="H4083" s="1565">
        <v>5096.7</v>
      </c>
      <c r="I4083" s="1565">
        <v>0</v>
      </c>
      <c r="J4083" s="1566">
        <v>0</v>
      </c>
      <c r="K4083" s="1554"/>
    </row>
    <row r="4084" spans="1:11" s="793" customFormat="1" ht="28.5" customHeight="1" x14ac:dyDescent="0.25">
      <c r="A4084" s="1565" t="s">
        <v>11838</v>
      </c>
      <c r="B4084" s="1566" t="s">
        <v>11837</v>
      </c>
      <c r="C4084" s="1565" t="s">
        <v>3346</v>
      </c>
      <c r="D4084" s="1565">
        <v>747</v>
      </c>
      <c r="E4084" s="1565">
        <v>5096.7</v>
      </c>
      <c r="F4084" s="1565" t="s">
        <v>3346</v>
      </c>
      <c r="G4084" s="1565">
        <v>747</v>
      </c>
      <c r="H4084" s="1565">
        <v>5096.7</v>
      </c>
      <c r="I4084" s="1565">
        <v>0</v>
      </c>
      <c r="J4084" s="1566">
        <v>0</v>
      </c>
      <c r="K4084" s="1554"/>
    </row>
    <row r="4085" spans="1:11" s="793" customFormat="1" ht="28.5" customHeight="1" x14ac:dyDescent="0.25">
      <c r="A4085" s="1565" t="s">
        <v>11839</v>
      </c>
      <c r="B4085" s="1566" t="s">
        <v>11840</v>
      </c>
      <c r="C4085" s="1565" t="s">
        <v>11835</v>
      </c>
      <c r="D4085" s="1565">
        <v>896.4</v>
      </c>
      <c r="E4085" s="1565">
        <v>6242.4</v>
      </c>
      <c r="F4085" s="1565" t="s">
        <v>11835</v>
      </c>
      <c r="G4085" s="1565">
        <v>896.4</v>
      </c>
      <c r="H4085" s="1565">
        <v>6242.4</v>
      </c>
      <c r="I4085" s="1565">
        <v>0</v>
      </c>
      <c r="J4085" s="1566">
        <v>0</v>
      </c>
      <c r="K4085" s="1554"/>
    </row>
    <row r="4086" spans="1:11" s="793" customFormat="1" ht="28.5" customHeight="1" x14ac:dyDescent="0.25">
      <c r="A4086" s="1565" t="s">
        <v>11841</v>
      </c>
      <c r="B4086" s="1566" t="s">
        <v>11842</v>
      </c>
      <c r="C4086" s="1565" t="s">
        <v>11835</v>
      </c>
      <c r="D4086" s="1565">
        <v>896.4</v>
      </c>
      <c r="E4086" s="1565">
        <v>2658.15</v>
      </c>
      <c r="F4086" s="1565" t="s">
        <v>11835</v>
      </c>
      <c r="G4086" s="1565">
        <v>896.4</v>
      </c>
      <c r="H4086" s="1565">
        <v>2658.15</v>
      </c>
      <c r="I4086" s="1565">
        <v>0</v>
      </c>
      <c r="J4086" s="1566">
        <v>0</v>
      </c>
      <c r="K4086" s="1554"/>
    </row>
    <row r="4087" spans="1:11" s="793" customFormat="1" ht="28.5" customHeight="1" x14ac:dyDescent="0.25">
      <c r="A4087" s="1565" t="s">
        <v>11843</v>
      </c>
      <c r="B4087" s="1566" t="s">
        <v>11844</v>
      </c>
      <c r="C4087" s="1565" t="s">
        <v>11835</v>
      </c>
      <c r="D4087" s="1565">
        <v>224.1</v>
      </c>
      <c r="E4087" s="1565">
        <v>940.95</v>
      </c>
      <c r="F4087" s="1565" t="s">
        <v>11835</v>
      </c>
      <c r="G4087" s="1565">
        <v>224.1</v>
      </c>
      <c r="H4087" s="1565">
        <v>940.95</v>
      </c>
      <c r="I4087" s="1565">
        <v>0</v>
      </c>
      <c r="J4087" s="1566">
        <v>0</v>
      </c>
      <c r="K4087" s="1554"/>
    </row>
    <row r="4088" spans="1:11" s="793" customFormat="1" ht="28.5" customHeight="1" x14ac:dyDescent="0.25">
      <c r="A4088" s="1565" t="s">
        <v>11845</v>
      </c>
      <c r="B4088" s="1566" t="s">
        <v>11846</v>
      </c>
      <c r="C4088" s="1565" t="s">
        <v>11835</v>
      </c>
      <c r="D4088" s="1565">
        <v>448.2</v>
      </c>
      <c r="E4088" s="1565">
        <v>2088.4499999999998</v>
      </c>
      <c r="F4088" s="1565" t="s">
        <v>11835</v>
      </c>
      <c r="G4088" s="1565">
        <v>448.2</v>
      </c>
      <c r="H4088" s="1565">
        <v>2088.4499999999998</v>
      </c>
      <c r="I4088" s="1565">
        <v>0</v>
      </c>
      <c r="J4088" s="1566">
        <v>0</v>
      </c>
      <c r="K4088" s="1554"/>
    </row>
    <row r="4089" spans="1:11" s="793" customFormat="1" ht="28.5" customHeight="1" x14ac:dyDescent="0.25">
      <c r="A4089" s="1565" t="s">
        <v>11847</v>
      </c>
      <c r="B4089" s="1566" t="s">
        <v>11848</v>
      </c>
      <c r="C4089" s="1565" t="s">
        <v>11835</v>
      </c>
      <c r="D4089" s="1565">
        <v>747</v>
      </c>
      <c r="E4089" s="1565">
        <v>2144.25</v>
      </c>
      <c r="F4089" s="1565" t="s">
        <v>11835</v>
      </c>
      <c r="G4089" s="1565">
        <v>747</v>
      </c>
      <c r="H4089" s="1565">
        <v>2144.25</v>
      </c>
      <c r="I4089" s="1565">
        <v>0</v>
      </c>
      <c r="J4089" s="1566">
        <v>0</v>
      </c>
      <c r="K4089" s="1554"/>
    </row>
    <row r="4090" spans="1:11" s="793" customFormat="1" ht="28.5" customHeight="1" x14ac:dyDescent="0.25">
      <c r="A4090" s="1565" t="s">
        <v>11849</v>
      </c>
      <c r="B4090" s="1566" t="s">
        <v>11850</v>
      </c>
      <c r="C4090" s="1565" t="s">
        <v>11835</v>
      </c>
      <c r="D4090" s="1565">
        <v>224.1</v>
      </c>
      <c r="E4090" s="1565">
        <v>831.6</v>
      </c>
      <c r="F4090" s="1565" t="s">
        <v>11835</v>
      </c>
      <c r="G4090" s="1565">
        <v>224.1</v>
      </c>
      <c r="H4090" s="1565">
        <v>831.6</v>
      </c>
      <c r="I4090" s="1565">
        <v>0</v>
      </c>
      <c r="J4090" s="1566">
        <v>0</v>
      </c>
      <c r="K4090" s="1554"/>
    </row>
    <row r="4091" spans="1:11" s="793" customFormat="1" ht="28.5" customHeight="1" x14ac:dyDescent="0.25">
      <c r="A4091" s="1565" t="s">
        <v>11851</v>
      </c>
      <c r="B4091" s="1566" t="s">
        <v>11852</v>
      </c>
      <c r="C4091" s="1565" t="s">
        <v>11835</v>
      </c>
      <c r="D4091" s="1565">
        <v>23.9</v>
      </c>
      <c r="E4091" s="1565">
        <v>54.28</v>
      </c>
      <c r="F4091" s="1565" t="s">
        <v>11835</v>
      </c>
      <c r="G4091" s="1565">
        <v>23.9</v>
      </c>
      <c r="H4091" s="1565">
        <v>54.28</v>
      </c>
      <c r="I4091" s="1565">
        <v>0</v>
      </c>
      <c r="J4091" s="1566">
        <v>0</v>
      </c>
      <c r="K4091" s="1554"/>
    </row>
    <row r="4092" spans="1:11" s="793" customFormat="1" ht="28.5" customHeight="1" x14ac:dyDescent="0.25">
      <c r="A4092" s="1565" t="s">
        <v>11853</v>
      </c>
      <c r="B4092" s="1566" t="s">
        <v>11854</v>
      </c>
      <c r="C4092" s="1565" t="s">
        <v>11835</v>
      </c>
      <c r="D4092" s="1565">
        <v>26.89</v>
      </c>
      <c r="E4092" s="1565">
        <v>105.87</v>
      </c>
      <c r="F4092" s="1565" t="s">
        <v>11835</v>
      </c>
      <c r="G4092" s="1565">
        <v>26.89</v>
      </c>
      <c r="H4092" s="1565">
        <v>105.87</v>
      </c>
      <c r="I4092" s="1565">
        <v>0</v>
      </c>
      <c r="J4092" s="1566">
        <v>0</v>
      </c>
      <c r="K4092" s="1554"/>
    </row>
    <row r="4093" spans="1:11" s="793" customFormat="1" ht="28.5" customHeight="1" x14ac:dyDescent="0.25">
      <c r="A4093" s="1565" t="s">
        <v>11855</v>
      </c>
      <c r="B4093" s="1566" t="s">
        <v>11856</v>
      </c>
      <c r="C4093" s="1565" t="s">
        <v>11835</v>
      </c>
      <c r="D4093" s="1565">
        <v>359.49</v>
      </c>
      <c r="E4093" s="1565">
        <v>456.69</v>
      </c>
      <c r="F4093" s="1565" t="s">
        <v>11835</v>
      </c>
      <c r="G4093" s="1565">
        <v>359.49</v>
      </c>
      <c r="H4093" s="1565">
        <v>456.69</v>
      </c>
      <c r="I4093" s="1565">
        <v>0</v>
      </c>
      <c r="J4093" s="1566">
        <v>0</v>
      </c>
      <c r="K4093" s="1554"/>
    </row>
    <row r="4094" spans="1:11" s="793" customFormat="1" ht="28.5" customHeight="1" x14ac:dyDescent="0.25">
      <c r="A4094" s="1565" t="s">
        <v>11857</v>
      </c>
      <c r="B4094" s="1566" t="s">
        <v>11858</v>
      </c>
      <c r="C4094" s="1565" t="s">
        <v>11835</v>
      </c>
      <c r="D4094" s="1565">
        <v>1322.81</v>
      </c>
      <c r="E4094" s="1565">
        <v>13169.06</v>
      </c>
      <c r="F4094" s="1565" t="s">
        <v>11835</v>
      </c>
      <c r="G4094" s="1565">
        <v>1322.81</v>
      </c>
      <c r="H4094" s="1565">
        <v>13169.06</v>
      </c>
      <c r="I4094" s="1565">
        <v>0</v>
      </c>
      <c r="J4094" s="1566">
        <v>0</v>
      </c>
      <c r="K4094" s="1554"/>
    </row>
    <row r="4095" spans="1:11" s="793" customFormat="1" ht="28.5" customHeight="1" x14ac:dyDescent="0.25">
      <c r="A4095" s="1565" t="s">
        <v>11859</v>
      </c>
      <c r="B4095" s="1566" t="s">
        <v>11860</v>
      </c>
      <c r="C4095" s="1565" t="s">
        <v>3346</v>
      </c>
      <c r="D4095" s="1565">
        <v>855.94</v>
      </c>
      <c r="E4095" s="1565">
        <v>4926.1899999999996</v>
      </c>
      <c r="F4095" s="1565" t="s">
        <v>3346</v>
      </c>
      <c r="G4095" s="1565">
        <v>855.94</v>
      </c>
      <c r="H4095" s="1565">
        <v>4926.1899999999996</v>
      </c>
      <c r="I4095" s="1565">
        <v>0</v>
      </c>
      <c r="J4095" s="1566">
        <v>0</v>
      </c>
      <c r="K4095" s="1554"/>
    </row>
    <row r="4096" spans="1:11" s="793" customFormat="1" ht="28.5" customHeight="1" x14ac:dyDescent="0.25">
      <c r="A4096" s="1565" t="s">
        <v>11861</v>
      </c>
      <c r="B4096" s="1566" t="s">
        <v>11862</v>
      </c>
      <c r="C4096" s="1565" t="s">
        <v>3346</v>
      </c>
      <c r="D4096" s="1565">
        <v>261.45</v>
      </c>
      <c r="E4096" s="1565">
        <v>960.08</v>
      </c>
      <c r="F4096" s="1565" t="s">
        <v>3346</v>
      </c>
      <c r="G4096" s="1565">
        <v>261.45</v>
      </c>
      <c r="H4096" s="1565">
        <v>960.08</v>
      </c>
      <c r="I4096" s="1565">
        <v>0</v>
      </c>
      <c r="J4096" s="1566">
        <v>0</v>
      </c>
      <c r="K4096" s="1554"/>
    </row>
    <row r="4097" spans="1:11" s="793" customFormat="1" ht="28.5" customHeight="1" x14ac:dyDescent="0.25">
      <c r="A4097" s="1565" t="s">
        <v>11863</v>
      </c>
      <c r="B4097" s="1566" t="s">
        <v>11864</v>
      </c>
      <c r="C4097" s="1565" t="s">
        <v>3346</v>
      </c>
      <c r="D4097" s="1565">
        <v>287.60000000000002</v>
      </c>
      <c r="E4097" s="1565">
        <v>955.84</v>
      </c>
      <c r="F4097" s="1565" t="s">
        <v>3346</v>
      </c>
      <c r="G4097" s="1565">
        <v>287.60000000000002</v>
      </c>
      <c r="H4097" s="1565">
        <v>955.84</v>
      </c>
      <c r="I4097" s="1565">
        <v>0</v>
      </c>
      <c r="J4097" s="1566">
        <v>0</v>
      </c>
      <c r="K4097" s="1554"/>
    </row>
    <row r="4098" spans="1:11" s="793" customFormat="1" ht="28.5" customHeight="1" x14ac:dyDescent="0.25">
      <c r="A4098" s="1565" t="s">
        <v>11865</v>
      </c>
      <c r="B4098" s="1566" t="s">
        <v>11866</v>
      </c>
      <c r="C4098" s="1565" t="s">
        <v>3681</v>
      </c>
      <c r="D4098" s="1565">
        <v>40.46</v>
      </c>
      <c r="E4098" s="1565">
        <v>161.96</v>
      </c>
      <c r="F4098" s="1565" t="s">
        <v>3681</v>
      </c>
      <c r="G4098" s="1565">
        <v>40.46</v>
      </c>
      <c r="H4098" s="1565">
        <v>161.96</v>
      </c>
      <c r="I4098" s="1565">
        <v>0</v>
      </c>
      <c r="J4098" s="1566">
        <v>0</v>
      </c>
      <c r="K4098" s="1554"/>
    </row>
    <row r="4099" spans="1:11" s="793" customFormat="1" ht="28.5" customHeight="1" x14ac:dyDescent="0.25">
      <c r="A4099" s="1565" t="s">
        <v>11867</v>
      </c>
      <c r="B4099" s="1566" t="s">
        <v>11868</v>
      </c>
      <c r="C4099" s="1565" t="s">
        <v>3346</v>
      </c>
      <c r="D4099" s="1565">
        <v>373.5</v>
      </c>
      <c r="E4099" s="1565">
        <v>8028</v>
      </c>
      <c r="F4099" s="1565" t="s">
        <v>3346</v>
      </c>
      <c r="G4099" s="1565">
        <v>373.5</v>
      </c>
      <c r="H4099" s="1565">
        <v>8028</v>
      </c>
      <c r="I4099" s="1565">
        <v>0</v>
      </c>
      <c r="J4099" s="1566">
        <v>0</v>
      </c>
      <c r="K4099" s="1554"/>
    </row>
    <row r="4100" spans="1:11" s="793" customFormat="1" ht="28.5" customHeight="1" x14ac:dyDescent="0.25">
      <c r="A4100" s="1565" t="s">
        <v>11869</v>
      </c>
      <c r="B4100" s="1566" t="s">
        <v>11870</v>
      </c>
      <c r="C4100" s="1565" t="s">
        <v>3346</v>
      </c>
      <c r="D4100" s="1565">
        <v>522.9</v>
      </c>
      <c r="E4100" s="1565">
        <v>10024.200000000001</v>
      </c>
      <c r="F4100" s="1565" t="s">
        <v>3346</v>
      </c>
      <c r="G4100" s="1565">
        <v>522.9</v>
      </c>
      <c r="H4100" s="1565">
        <v>10024.200000000001</v>
      </c>
      <c r="I4100" s="1565">
        <v>0</v>
      </c>
      <c r="J4100" s="1566">
        <v>0</v>
      </c>
      <c r="K4100" s="1554"/>
    </row>
    <row r="4101" spans="1:11" s="793" customFormat="1" ht="28.5" customHeight="1" x14ac:dyDescent="0.25">
      <c r="A4101" s="1565" t="s">
        <v>11871</v>
      </c>
      <c r="B4101" s="1566" t="s">
        <v>11872</v>
      </c>
      <c r="C4101" s="1565" t="s">
        <v>3346</v>
      </c>
      <c r="D4101" s="1565">
        <v>1045.8</v>
      </c>
      <c r="E4101" s="1565">
        <v>20121.3</v>
      </c>
      <c r="F4101" s="1565" t="s">
        <v>3346</v>
      </c>
      <c r="G4101" s="1565">
        <v>1045.8</v>
      </c>
      <c r="H4101" s="1565">
        <v>20121.3</v>
      </c>
      <c r="I4101" s="1565">
        <v>0</v>
      </c>
      <c r="J4101" s="1566">
        <v>0</v>
      </c>
      <c r="K4101" s="1554"/>
    </row>
    <row r="4102" spans="1:11" s="793" customFormat="1" ht="28.5" customHeight="1" x14ac:dyDescent="0.25">
      <c r="A4102" s="1565" t="s">
        <v>11873</v>
      </c>
      <c r="B4102" s="1566" t="s">
        <v>11874</v>
      </c>
      <c r="C4102" s="1565" t="s">
        <v>3346</v>
      </c>
      <c r="D4102" s="1565">
        <v>373.5</v>
      </c>
      <c r="E4102" s="1565">
        <v>4048.88</v>
      </c>
      <c r="F4102" s="1565" t="s">
        <v>3346</v>
      </c>
      <c r="G4102" s="1565">
        <v>373.5</v>
      </c>
      <c r="H4102" s="1565">
        <v>4048.88</v>
      </c>
      <c r="I4102" s="1565">
        <v>0</v>
      </c>
      <c r="J4102" s="1566">
        <v>0</v>
      </c>
      <c r="K4102" s="1554"/>
    </row>
    <row r="4103" spans="1:11" s="793" customFormat="1" ht="28.5" customHeight="1" x14ac:dyDescent="0.25">
      <c r="A4103" s="1565" t="s">
        <v>11875</v>
      </c>
      <c r="B4103" s="1566" t="s">
        <v>11876</v>
      </c>
      <c r="C4103" s="1565" t="s">
        <v>3346</v>
      </c>
      <c r="D4103" s="1565">
        <v>522.9</v>
      </c>
      <c r="E4103" s="1565">
        <v>5079.1499999999996</v>
      </c>
      <c r="F4103" s="1565" t="s">
        <v>3346</v>
      </c>
      <c r="G4103" s="1565">
        <v>522.9</v>
      </c>
      <c r="H4103" s="1565">
        <v>5079.1499999999996</v>
      </c>
      <c r="I4103" s="1565">
        <v>0</v>
      </c>
      <c r="J4103" s="1566">
        <v>0</v>
      </c>
      <c r="K4103" s="1554"/>
    </row>
    <row r="4104" spans="1:11" s="793" customFormat="1" ht="28.5" customHeight="1" x14ac:dyDescent="0.25">
      <c r="A4104" s="1565" t="s">
        <v>11877</v>
      </c>
      <c r="B4104" s="1566" t="s">
        <v>11878</v>
      </c>
      <c r="C4104" s="1565" t="s">
        <v>3346</v>
      </c>
      <c r="D4104" s="1565">
        <v>1045.8</v>
      </c>
      <c r="E4104" s="1565">
        <v>6148.8</v>
      </c>
      <c r="F4104" s="1565" t="s">
        <v>3346</v>
      </c>
      <c r="G4104" s="1565">
        <v>1045.8</v>
      </c>
      <c r="H4104" s="1565">
        <v>6148.8</v>
      </c>
      <c r="I4104" s="1565">
        <v>0</v>
      </c>
      <c r="J4104" s="1566">
        <v>0</v>
      </c>
      <c r="K4104" s="1554"/>
    </row>
    <row r="4105" spans="1:11" s="793" customFormat="1" ht="28.5" customHeight="1" x14ac:dyDescent="0.25">
      <c r="A4105" s="1565" t="s">
        <v>11879</v>
      </c>
      <c r="B4105" s="1566" t="s">
        <v>11880</v>
      </c>
      <c r="C4105" s="1565" t="s">
        <v>11835</v>
      </c>
      <c r="D4105" s="1565">
        <v>359.49</v>
      </c>
      <c r="E4105" s="1565">
        <v>1938.99</v>
      </c>
      <c r="F4105" s="1565" t="s">
        <v>11835</v>
      </c>
      <c r="G4105" s="1565">
        <v>359.49</v>
      </c>
      <c r="H4105" s="1565">
        <v>1938.99</v>
      </c>
      <c r="I4105" s="1565">
        <v>0</v>
      </c>
      <c r="J4105" s="1566">
        <v>0</v>
      </c>
      <c r="K4105" s="1554"/>
    </row>
    <row r="4106" spans="1:11" s="793" customFormat="1" ht="28.5" customHeight="1" x14ac:dyDescent="0.25">
      <c r="A4106" s="1565" t="s">
        <v>11881</v>
      </c>
      <c r="B4106" s="1566" t="s">
        <v>11882</v>
      </c>
      <c r="C4106" s="1565" t="s">
        <v>11835</v>
      </c>
      <c r="D4106" s="1565">
        <v>747</v>
      </c>
      <c r="E4106" s="1565">
        <v>2630.25</v>
      </c>
      <c r="F4106" s="1565" t="s">
        <v>11835</v>
      </c>
      <c r="G4106" s="1565">
        <v>747</v>
      </c>
      <c r="H4106" s="1565">
        <v>2630.25</v>
      </c>
      <c r="I4106" s="1565">
        <v>0</v>
      </c>
      <c r="J4106" s="1566">
        <v>0</v>
      </c>
      <c r="K4106" s="1554"/>
    </row>
    <row r="4107" spans="1:11" s="793" customFormat="1" ht="28.5" customHeight="1" x14ac:dyDescent="0.25">
      <c r="A4107" s="1565" t="s">
        <v>11883</v>
      </c>
      <c r="B4107" s="1566" t="s">
        <v>11884</v>
      </c>
      <c r="C4107" s="1565" t="s">
        <v>11835</v>
      </c>
      <c r="D4107" s="1565">
        <v>448.2</v>
      </c>
      <c r="E4107" s="1565">
        <v>2088.4499999999998</v>
      </c>
      <c r="F4107" s="1565" t="s">
        <v>11835</v>
      </c>
      <c r="G4107" s="1565">
        <v>448.2</v>
      </c>
      <c r="H4107" s="1565">
        <v>2088.4499999999998</v>
      </c>
      <c r="I4107" s="1565">
        <v>0</v>
      </c>
      <c r="J4107" s="1566">
        <v>0</v>
      </c>
      <c r="K4107" s="1554"/>
    </row>
    <row r="4108" spans="1:11" s="793" customFormat="1" ht="28.5" customHeight="1" x14ac:dyDescent="0.25">
      <c r="A4108" s="1565" t="s">
        <v>11885</v>
      </c>
      <c r="B4108" s="1566" t="s">
        <v>11886</v>
      </c>
      <c r="C4108" s="1565" t="s">
        <v>11835</v>
      </c>
      <c r="D4108" s="1565">
        <v>747</v>
      </c>
      <c r="E4108" s="1565">
        <v>2144.25</v>
      </c>
      <c r="F4108" s="1565" t="s">
        <v>11835</v>
      </c>
      <c r="G4108" s="1565">
        <v>747</v>
      </c>
      <c r="H4108" s="1565">
        <v>2144.25</v>
      </c>
      <c r="I4108" s="1565">
        <v>0</v>
      </c>
      <c r="J4108" s="1566">
        <v>0</v>
      </c>
      <c r="K4108" s="1554"/>
    </row>
    <row r="4109" spans="1:11" s="793" customFormat="1" ht="28.5" customHeight="1" x14ac:dyDescent="0.25">
      <c r="A4109" s="1565" t="s">
        <v>11887</v>
      </c>
      <c r="B4109" s="1566" t="s">
        <v>11888</v>
      </c>
      <c r="C4109" s="1565" t="s">
        <v>11889</v>
      </c>
      <c r="D4109" s="1565">
        <v>104.58</v>
      </c>
      <c r="E4109" s="1565">
        <v>317.2</v>
      </c>
      <c r="F4109" s="1565" t="s">
        <v>11889</v>
      </c>
      <c r="G4109" s="1565">
        <v>104.58</v>
      </c>
      <c r="H4109" s="1565">
        <v>317.2</v>
      </c>
      <c r="I4109" s="1565">
        <v>0</v>
      </c>
      <c r="J4109" s="1566">
        <v>0</v>
      </c>
      <c r="K4109" s="1554"/>
    </row>
    <row r="4110" spans="1:11" s="793" customFormat="1" ht="28.5" customHeight="1" x14ac:dyDescent="0.25">
      <c r="A4110" s="1565" t="s">
        <v>11890</v>
      </c>
      <c r="B4110" s="1566" t="s">
        <v>11891</v>
      </c>
      <c r="C4110" s="1565" t="s">
        <v>3346</v>
      </c>
      <c r="D4110" s="1565">
        <v>1494</v>
      </c>
      <c r="E4110" s="1565">
        <v>6475.5</v>
      </c>
      <c r="F4110" s="1565" t="s">
        <v>3346</v>
      </c>
      <c r="G4110" s="1565">
        <v>1494</v>
      </c>
      <c r="H4110" s="1565">
        <v>6475.5</v>
      </c>
      <c r="I4110" s="1565">
        <v>0</v>
      </c>
      <c r="J4110" s="1566">
        <v>0</v>
      </c>
      <c r="K4110" s="1554"/>
    </row>
    <row r="4111" spans="1:11" s="793" customFormat="1" ht="28.5" customHeight="1" x14ac:dyDescent="0.25">
      <c r="A4111" s="1565" t="s">
        <v>11892</v>
      </c>
      <c r="B4111" s="1566" t="s">
        <v>11893</v>
      </c>
      <c r="C4111" s="1565" t="s">
        <v>11835</v>
      </c>
      <c r="D4111" s="1565">
        <v>29.13</v>
      </c>
      <c r="E4111" s="1565">
        <v>102.03</v>
      </c>
      <c r="F4111" s="1565" t="s">
        <v>11835</v>
      </c>
      <c r="G4111" s="1565">
        <v>29.13</v>
      </c>
      <c r="H4111" s="1565">
        <v>102.03</v>
      </c>
      <c r="I4111" s="1565">
        <v>0</v>
      </c>
      <c r="J4111" s="1566">
        <v>0</v>
      </c>
      <c r="K4111" s="1554"/>
    </row>
    <row r="4112" spans="1:11" s="793" customFormat="1" ht="28.5" customHeight="1" x14ac:dyDescent="0.25">
      <c r="A4112" s="1565" t="s">
        <v>11894</v>
      </c>
      <c r="B4112" s="1566" t="s">
        <v>11895</v>
      </c>
      <c r="C4112" s="1565" t="s">
        <v>1138</v>
      </c>
      <c r="D4112" s="1565">
        <v>24.28</v>
      </c>
      <c r="E4112" s="1565">
        <v>66.8</v>
      </c>
      <c r="F4112" s="1565" t="s">
        <v>51</v>
      </c>
      <c r="G4112" s="1565">
        <v>79.650000000000006</v>
      </c>
      <c r="H4112" s="1565">
        <v>219.17</v>
      </c>
      <c r="I4112" s="1565">
        <v>0</v>
      </c>
      <c r="J4112" s="1566">
        <v>0</v>
      </c>
      <c r="K4112" s="1554"/>
    </row>
    <row r="4113" spans="1:11" s="793" customFormat="1" ht="28.5" customHeight="1" x14ac:dyDescent="0.25">
      <c r="A4113" s="1565" t="s">
        <v>11896</v>
      </c>
      <c r="B4113" s="1566" t="s">
        <v>11897</v>
      </c>
      <c r="C4113" s="1565" t="s">
        <v>11835</v>
      </c>
      <c r="D4113" s="1565">
        <v>186.75</v>
      </c>
      <c r="E4113" s="1565">
        <v>1523.25</v>
      </c>
      <c r="F4113" s="1565" t="s">
        <v>11835</v>
      </c>
      <c r="G4113" s="1565">
        <v>186.75</v>
      </c>
      <c r="H4113" s="1565">
        <v>1523.25</v>
      </c>
      <c r="I4113" s="1565">
        <v>0</v>
      </c>
      <c r="J4113" s="1566">
        <v>0</v>
      </c>
      <c r="K4113" s="1554"/>
    </row>
    <row r="4114" spans="1:11" s="793" customFormat="1" ht="28.5" customHeight="1" x14ac:dyDescent="0.25">
      <c r="A4114" s="1565" t="s">
        <v>11898</v>
      </c>
      <c r="B4114" s="1566" t="s">
        <v>11899</v>
      </c>
      <c r="C4114" s="1565" t="s">
        <v>11835</v>
      </c>
      <c r="D4114" s="1565">
        <v>190.6</v>
      </c>
      <c r="E4114" s="1565">
        <v>482.2</v>
      </c>
      <c r="F4114" s="1565" t="s">
        <v>11835</v>
      </c>
      <c r="G4114" s="1565">
        <v>190.6</v>
      </c>
      <c r="H4114" s="1565">
        <v>482.2</v>
      </c>
      <c r="I4114" s="1565">
        <v>0</v>
      </c>
      <c r="J4114" s="1566">
        <v>0</v>
      </c>
      <c r="K4114" s="1554"/>
    </row>
    <row r="4115" spans="1:11" s="793" customFormat="1" ht="28.5" customHeight="1" x14ac:dyDescent="0.25">
      <c r="A4115" s="1565" t="s">
        <v>11900</v>
      </c>
      <c r="B4115" s="1566" t="s">
        <v>11901</v>
      </c>
      <c r="C4115" s="1565" t="s">
        <v>1138</v>
      </c>
      <c r="D4115" s="1565">
        <v>62.3</v>
      </c>
      <c r="E4115" s="1565">
        <v>104.82</v>
      </c>
      <c r="F4115" s="1565" t="s">
        <v>51</v>
      </c>
      <c r="G4115" s="1565">
        <v>204.4</v>
      </c>
      <c r="H4115" s="1565">
        <v>343.91</v>
      </c>
      <c r="I4115" s="1565">
        <v>0</v>
      </c>
      <c r="J4115" s="1566">
        <v>0</v>
      </c>
      <c r="K4115" s="1554"/>
    </row>
    <row r="4116" spans="1:11" s="793" customFormat="1" ht="28.5" customHeight="1" x14ac:dyDescent="0.25">
      <c r="A4116" s="1565" t="s">
        <v>11902</v>
      </c>
      <c r="B4116" s="1566" t="s">
        <v>11903</v>
      </c>
      <c r="C4116" s="1565" t="s">
        <v>11835</v>
      </c>
      <c r="D4116" s="1565">
        <v>202.31</v>
      </c>
      <c r="E4116" s="1565">
        <v>1052.81</v>
      </c>
      <c r="F4116" s="1565" t="s">
        <v>11835</v>
      </c>
      <c r="G4116" s="1565">
        <v>202.31</v>
      </c>
      <c r="H4116" s="1565">
        <v>1052.81</v>
      </c>
      <c r="I4116" s="1565">
        <v>0</v>
      </c>
      <c r="J4116" s="1566">
        <v>0</v>
      </c>
      <c r="K4116" s="1554"/>
    </row>
    <row r="4117" spans="1:11" s="793" customFormat="1" ht="28.5" customHeight="1" x14ac:dyDescent="0.25">
      <c r="A4117" s="1565" t="s">
        <v>11904</v>
      </c>
      <c r="B4117" s="1566" t="s">
        <v>11905</v>
      </c>
      <c r="C4117" s="1565" t="s">
        <v>11835</v>
      </c>
      <c r="D4117" s="1565">
        <v>202.31</v>
      </c>
      <c r="E4117" s="1565">
        <v>2000.51</v>
      </c>
      <c r="F4117" s="1565" t="s">
        <v>11835</v>
      </c>
      <c r="G4117" s="1565">
        <v>202.31</v>
      </c>
      <c r="H4117" s="1565">
        <v>2000.51</v>
      </c>
      <c r="I4117" s="1565">
        <v>0</v>
      </c>
      <c r="J4117" s="1566">
        <v>0</v>
      </c>
      <c r="K4117" s="1554"/>
    </row>
    <row r="4118" spans="1:11" s="793" customFormat="1" ht="28.5" customHeight="1" x14ac:dyDescent="0.25">
      <c r="A4118" s="1565" t="s">
        <v>11906</v>
      </c>
      <c r="B4118" s="1566" t="s">
        <v>11907</v>
      </c>
      <c r="C4118" s="1565" t="s">
        <v>3346</v>
      </c>
      <c r="D4118" s="1565">
        <v>915.08</v>
      </c>
      <c r="E4118" s="1565">
        <v>1158.07</v>
      </c>
      <c r="F4118" s="1565" t="s">
        <v>3346</v>
      </c>
      <c r="G4118" s="1565">
        <v>915.08</v>
      </c>
      <c r="H4118" s="1565">
        <v>1158.07</v>
      </c>
      <c r="I4118" s="1565">
        <v>0</v>
      </c>
      <c r="J4118" s="1566">
        <v>0</v>
      </c>
      <c r="K4118" s="1554"/>
    </row>
    <row r="4119" spans="1:11" s="793" customFormat="1" ht="28.5" customHeight="1" x14ac:dyDescent="0.25">
      <c r="A4119" s="1565" t="s">
        <v>11908</v>
      </c>
      <c r="B4119" s="1566" t="s">
        <v>11909</v>
      </c>
      <c r="C4119" s="1565" t="s">
        <v>1138</v>
      </c>
      <c r="D4119" s="1565">
        <v>46.76</v>
      </c>
      <c r="E4119" s="1565">
        <v>114.8</v>
      </c>
      <c r="F4119" s="1565" t="s">
        <v>51</v>
      </c>
      <c r="G4119" s="1565">
        <v>153.41999999999999</v>
      </c>
      <c r="H4119" s="1565">
        <v>376.65</v>
      </c>
      <c r="I4119" s="1565">
        <v>0</v>
      </c>
      <c r="J4119" s="1566">
        <v>0</v>
      </c>
      <c r="K4119" s="1554"/>
    </row>
    <row r="4120" spans="1:11" s="793" customFormat="1" ht="28.5" customHeight="1" x14ac:dyDescent="0.25">
      <c r="A4120" s="1565" t="s">
        <v>11910</v>
      </c>
      <c r="B4120" s="1566" t="s">
        <v>11911</v>
      </c>
      <c r="C4120" s="1565" t="s">
        <v>1138</v>
      </c>
      <c r="D4120" s="1565">
        <v>46.76</v>
      </c>
      <c r="E4120" s="1565">
        <v>101.44</v>
      </c>
      <c r="F4120" s="1565" t="s">
        <v>51</v>
      </c>
      <c r="G4120" s="1565">
        <v>153.41999999999999</v>
      </c>
      <c r="H4120" s="1565">
        <v>332.8</v>
      </c>
      <c r="I4120" s="1565">
        <v>0</v>
      </c>
      <c r="J4120" s="1566">
        <v>0</v>
      </c>
      <c r="K4120" s="1554"/>
    </row>
    <row r="4121" spans="1:11" s="793" customFormat="1" ht="28.5" customHeight="1" x14ac:dyDescent="0.25">
      <c r="A4121" s="1565" t="s">
        <v>11912</v>
      </c>
      <c r="B4121" s="1566" t="s">
        <v>11913</v>
      </c>
      <c r="C4121" s="1565" t="s">
        <v>1138</v>
      </c>
      <c r="D4121" s="1565">
        <v>93.38</v>
      </c>
      <c r="E4121" s="1565">
        <v>202.73</v>
      </c>
      <c r="F4121" s="1565" t="s">
        <v>51</v>
      </c>
      <c r="G4121" s="1565">
        <v>306.35000000000002</v>
      </c>
      <c r="H4121" s="1565">
        <v>665.11</v>
      </c>
      <c r="I4121" s="1565">
        <v>0</v>
      </c>
      <c r="J4121" s="1566">
        <v>0</v>
      </c>
      <c r="K4121" s="1554"/>
    </row>
    <row r="4122" spans="1:11" s="793" customFormat="1" ht="28.5" customHeight="1" x14ac:dyDescent="0.25">
      <c r="A4122" s="1565" t="s">
        <v>11914</v>
      </c>
      <c r="B4122" s="1566" t="s">
        <v>11915</v>
      </c>
      <c r="C4122" s="1565" t="s">
        <v>1138</v>
      </c>
      <c r="D4122" s="1565">
        <v>93.38</v>
      </c>
      <c r="E4122" s="1565">
        <v>214.88</v>
      </c>
      <c r="F4122" s="1565" t="s">
        <v>51</v>
      </c>
      <c r="G4122" s="1565">
        <v>306.35000000000002</v>
      </c>
      <c r="H4122" s="1565">
        <v>704.97</v>
      </c>
      <c r="I4122" s="1565">
        <v>0</v>
      </c>
      <c r="J4122" s="1566">
        <v>0</v>
      </c>
      <c r="K4122" s="1554"/>
    </row>
    <row r="4123" spans="1:11" s="793" customFormat="1" ht="28.5" customHeight="1" x14ac:dyDescent="0.25">
      <c r="A4123" s="1565" t="s">
        <v>11916</v>
      </c>
      <c r="B4123" s="1566" t="s">
        <v>11917</v>
      </c>
      <c r="C4123" s="1565" t="s">
        <v>1138</v>
      </c>
      <c r="D4123" s="1565">
        <v>93.38</v>
      </c>
      <c r="E4123" s="1565">
        <v>199.08</v>
      </c>
      <c r="F4123" s="1565" t="s">
        <v>51</v>
      </c>
      <c r="G4123" s="1565">
        <v>306.35000000000002</v>
      </c>
      <c r="H4123" s="1565">
        <v>653.15</v>
      </c>
      <c r="I4123" s="1565">
        <v>0</v>
      </c>
      <c r="J4123" s="1566">
        <v>0</v>
      </c>
      <c r="K4123" s="1554"/>
    </row>
    <row r="4124" spans="1:11" s="793" customFormat="1" ht="28.5" customHeight="1" x14ac:dyDescent="0.25">
      <c r="A4124" s="1565" t="s">
        <v>11918</v>
      </c>
      <c r="B4124" s="1566" t="s">
        <v>11919</v>
      </c>
      <c r="C4124" s="1565" t="s">
        <v>1138</v>
      </c>
      <c r="D4124" s="1565">
        <v>140.13999999999999</v>
      </c>
      <c r="E4124" s="1565">
        <v>480.34</v>
      </c>
      <c r="F4124" s="1565" t="s">
        <v>51</v>
      </c>
      <c r="G4124" s="1565">
        <v>459.77</v>
      </c>
      <c r="H4124" s="1565">
        <v>1575.91</v>
      </c>
      <c r="I4124" s="1565">
        <v>0</v>
      </c>
      <c r="J4124" s="1566">
        <v>0</v>
      </c>
      <c r="K4124" s="1554"/>
    </row>
    <row r="4125" spans="1:11" s="793" customFormat="1" ht="28.5" customHeight="1" x14ac:dyDescent="0.25">
      <c r="A4125" s="1565" t="s">
        <v>11920</v>
      </c>
      <c r="B4125" s="1566" t="s">
        <v>11921</v>
      </c>
      <c r="C4125" s="1565" t="s">
        <v>1138</v>
      </c>
      <c r="D4125" s="1565">
        <v>140.13999999999999</v>
      </c>
      <c r="E4125" s="1565">
        <v>389.21</v>
      </c>
      <c r="F4125" s="1565" t="s">
        <v>51</v>
      </c>
      <c r="G4125" s="1565">
        <v>459.77</v>
      </c>
      <c r="H4125" s="1565">
        <v>1276.94</v>
      </c>
      <c r="I4125" s="1565">
        <v>0</v>
      </c>
      <c r="J4125" s="1566">
        <v>0</v>
      </c>
      <c r="K4125" s="1554"/>
    </row>
    <row r="4126" spans="1:11" s="793" customFormat="1" ht="28.5" customHeight="1" x14ac:dyDescent="0.25">
      <c r="A4126" s="1565" t="s">
        <v>11922</v>
      </c>
      <c r="B4126" s="1566" t="s">
        <v>11923</v>
      </c>
      <c r="C4126" s="1565" t="s">
        <v>1138</v>
      </c>
      <c r="D4126" s="1565">
        <v>140.13999999999999</v>
      </c>
      <c r="E4126" s="1565">
        <v>328.46</v>
      </c>
      <c r="F4126" s="1565" t="s">
        <v>51</v>
      </c>
      <c r="G4126" s="1565">
        <v>459.77</v>
      </c>
      <c r="H4126" s="1565">
        <v>1077.6300000000001</v>
      </c>
      <c r="I4126" s="1565">
        <v>0</v>
      </c>
      <c r="J4126" s="1566">
        <v>0</v>
      </c>
      <c r="K4126" s="1554"/>
    </row>
    <row r="4127" spans="1:11" s="793" customFormat="1" ht="28.5" customHeight="1" x14ac:dyDescent="0.25">
      <c r="A4127" s="1565" t="s">
        <v>11924</v>
      </c>
      <c r="B4127" s="1566" t="s">
        <v>11925</v>
      </c>
      <c r="C4127" s="1565" t="s">
        <v>11926</v>
      </c>
      <c r="D4127" s="1565">
        <v>350.16</v>
      </c>
      <c r="E4127" s="1565">
        <v>775.41</v>
      </c>
      <c r="F4127" s="1565" t="s">
        <v>11926</v>
      </c>
      <c r="G4127" s="1565">
        <v>350.16</v>
      </c>
      <c r="H4127" s="1565">
        <v>775.41</v>
      </c>
      <c r="I4127" s="1565">
        <v>0</v>
      </c>
      <c r="J4127" s="1566">
        <v>0</v>
      </c>
      <c r="K4127" s="1554"/>
    </row>
    <row r="4128" spans="1:11" s="793" customFormat="1" ht="28.5" customHeight="1" x14ac:dyDescent="0.25">
      <c r="A4128" s="1565" t="s">
        <v>11927</v>
      </c>
      <c r="B4128" s="1566" t="s">
        <v>11928</v>
      </c>
      <c r="C4128" s="1565" t="s">
        <v>11929</v>
      </c>
      <c r="D4128" s="1565">
        <v>1094.3499999999999</v>
      </c>
      <c r="E4128" s="1565">
        <v>1094.3499999999999</v>
      </c>
      <c r="F4128" s="1565" t="s">
        <v>11929</v>
      </c>
      <c r="G4128" s="1565">
        <v>1094.3499999999999</v>
      </c>
      <c r="H4128" s="1565">
        <v>1094.3499999999999</v>
      </c>
      <c r="I4128" s="1565">
        <v>0</v>
      </c>
      <c r="J4128" s="1566">
        <v>0</v>
      </c>
      <c r="K4128" s="1554"/>
    </row>
    <row r="4129" spans="1:11" s="793" customFormat="1" ht="28.5" customHeight="1" x14ac:dyDescent="0.25">
      <c r="A4129" s="1565" t="s">
        <v>11930</v>
      </c>
      <c r="B4129" s="1566" t="s">
        <v>1592</v>
      </c>
      <c r="C4129" s="1565" t="s">
        <v>11929</v>
      </c>
      <c r="D4129" s="1565">
        <v>329.13</v>
      </c>
      <c r="E4129" s="1565">
        <v>329.13</v>
      </c>
      <c r="F4129" s="1565" t="s">
        <v>11929</v>
      </c>
      <c r="G4129" s="1565">
        <v>329.13</v>
      </c>
      <c r="H4129" s="1565">
        <v>329.13</v>
      </c>
      <c r="I4129" s="1565">
        <v>6.1</v>
      </c>
      <c r="J4129" s="1566">
        <v>0</v>
      </c>
      <c r="K4129" s="1554"/>
    </row>
    <row r="4130" spans="1:11" s="793" customFormat="1" ht="28.5" customHeight="1" x14ac:dyDescent="0.25">
      <c r="A4130" s="1565" t="s">
        <v>11931</v>
      </c>
      <c r="B4130" s="1566" t="s">
        <v>2020</v>
      </c>
      <c r="C4130" s="1565" t="s">
        <v>6</v>
      </c>
      <c r="D4130" s="1565">
        <v>46.06</v>
      </c>
      <c r="E4130" s="1565">
        <v>57.61</v>
      </c>
      <c r="F4130" s="1565" t="s">
        <v>6</v>
      </c>
      <c r="G4130" s="1565">
        <v>46.06</v>
      </c>
      <c r="H4130" s="1565">
        <v>57.61</v>
      </c>
      <c r="I4130" s="1565" t="s">
        <v>11932</v>
      </c>
      <c r="J4130" s="1566">
        <v>0</v>
      </c>
      <c r="K4130" s="1554"/>
    </row>
    <row r="4131" spans="1:11" s="793" customFormat="1" ht="28.5" customHeight="1" x14ac:dyDescent="0.25">
      <c r="A4131" s="1565" t="s">
        <v>11933</v>
      </c>
      <c r="B4131" s="1566" t="s">
        <v>2022</v>
      </c>
      <c r="C4131" s="1565" t="s">
        <v>6</v>
      </c>
      <c r="D4131" s="1565">
        <v>575.80999999999995</v>
      </c>
      <c r="E4131" s="1565">
        <v>575.80999999999995</v>
      </c>
      <c r="F4131" s="1565" t="s">
        <v>6</v>
      </c>
      <c r="G4131" s="1565">
        <v>575.80999999999995</v>
      </c>
      <c r="H4131" s="1565">
        <v>575.80999999999995</v>
      </c>
      <c r="I4131" s="1565">
        <v>0</v>
      </c>
      <c r="J4131" s="1566">
        <v>0</v>
      </c>
      <c r="K4131" s="1554"/>
    </row>
    <row r="4132" spans="1:11" s="793" customFormat="1" ht="28.5" customHeight="1" x14ac:dyDescent="0.25">
      <c r="A4132" s="1565" t="s">
        <v>11934</v>
      </c>
      <c r="B4132" s="1566" t="s">
        <v>11935</v>
      </c>
      <c r="C4132" s="1565" t="s">
        <v>2341</v>
      </c>
      <c r="D4132" s="1565">
        <v>0</v>
      </c>
      <c r="E4132" s="1565">
        <v>18.04</v>
      </c>
      <c r="F4132" s="1565" t="s">
        <v>21</v>
      </c>
      <c r="G4132" s="1565">
        <v>0</v>
      </c>
      <c r="H4132" s="1565">
        <v>194.14</v>
      </c>
      <c r="I4132" s="1565">
        <v>10.9</v>
      </c>
      <c r="J4132" s="1566" t="s">
        <v>11936</v>
      </c>
      <c r="K4132" s="1554"/>
    </row>
    <row r="4133" spans="1:11" s="793" customFormat="1" ht="28.5" customHeight="1" x14ac:dyDescent="0.25">
      <c r="A4133" s="1565" t="s">
        <v>11937</v>
      </c>
      <c r="B4133" s="1566" t="s">
        <v>11938</v>
      </c>
      <c r="C4133" s="1565" t="s">
        <v>1331</v>
      </c>
      <c r="D4133" s="1565">
        <v>0</v>
      </c>
      <c r="E4133" s="1565">
        <v>22.93</v>
      </c>
      <c r="F4133" s="1565" t="s">
        <v>21</v>
      </c>
      <c r="G4133" s="1565">
        <v>0</v>
      </c>
      <c r="H4133" s="1565">
        <v>2.4700000000000002</v>
      </c>
      <c r="I4133" s="1565">
        <v>10.9</v>
      </c>
      <c r="J4133" s="1566" t="s">
        <v>11936</v>
      </c>
      <c r="K4133" s="1554"/>
    </row>
    <row r="4134" spans="1:11" s="793" customFormat="1" ht="28.5" customHeight="1" x14ac:dyDescent="0.25">
      <c r="A4134" s="1565" t="s">
        <v>11939</v>
      </c>
      <c r="B4134" s="1566" t="s">
        <v>2685</v>
      </c>
      <c r="C4134" s="1565" t="s">
        <v>1331</v>
      </c>
      <c r="D4134" s="1565">
        <v>1011.56</v>
      </c>
      <c r="E4134" s="1565">
        <v>1011.56</v>
      </c>
      <c r="F4134" s="1565" t="s">
        <v>21</v>
      </c>
      <c r="G4134" s="1565">
        <v>108.84</v>
      </c>
      <c r="H4134" s="1565">
        <v>108.84</v>
      </c>
      <c r="I4134" s="1565" t="s">
        <v>7735</v>
      </c>
      <c r="J4134" s="1566">
        <v>0</v>
      </c>
      <c r="K4134" s="1554"/>
    </row>
    <row r="4135" spans="1:11" s="793" customFormat="1" ht="28.5" customHeight="1" x14ac:dyDescent="0.25">
      <c r="A4135" s="1565" t="s">
        <v>11940</v>
      </c>
      <c r="B4135" s="1566" t="s">
        <v>11941</v>
      </c>
      <c r="C4135" s="1565" t="s">
        <v>1331</v>
      </c>
      <c r="D4135" s="1565">
        <v>606.94000000000005</v>
      </c>
      <c r="E4135" s="1565">
        <v>606.94000000000005</v>
      </c>
      <c r="F4135" s="1565" t="s">
        <v>21</v>
      </c>
      <c r="G4135" s="1565">
        <v>65.31</v>
      </c>
      <c r="H4135" s="1565">
        <v>65.31</v>
      </c>
      <c r="I4135" s="1565" t="s">
        <v>7735</v>
      </c>
      <c r="J4135" s="1566">
        <v>0</v>
      </c>
      <c r="K4135" s="1554"/>
    </row>
    <row r="4136" spans="1:11" s="793" customFormat="1" ht="28.5" customHeight="1" x14ac:dyDescent="0.25">
      <c r="A4136" s="1565" t="s">
        <v>11942</v>
      </c>
      <c r="B4136" s="1566" t="s">
        <v>2737</v>
      </c>
      <c r="C4136" s="1565" t="s">
        <v>6</v>
      </c>
      <c r="D4136" s="1565">
        <v>366.03</v>
      </c>
      <c r="E4136" s="1565">
        <v>944.37</v>
      </c>
      <c r="F4136" s="1565" t="s">
        <v>6</v>
      </c>
      <c r="G4136" s="1565">
        <v>366.03</v>
      </c>
      <c r="H4136" s="1565">
        <v>944.37</v>
      </c>
      <c r="I4136" s="1565">
        <v>0</v>
      </c>
      <c r="J4136" s="1566">
        <v>0</v>
      </c>
      <c r="K4136" s="1554"/>
    </row>
    <row r="4137" spans="1:11" s="793" customFormat="1" ht="28.5" customHeight="1" x14ac:dyDescent="0.25">
      <c r="A4137" s="1565" t="s">
        <v>11943</v>
      </c>
      <c r="B4137" s="1566" t="s">
        <v>11944</v>
      </c>
      <c r="C4137" s="1565" t="s">
        <v>6</v>
      </c>
      <c r="D4137" s="1565">
        <v>62.68</v>
      </c>
      <c r="E4137" s="1565">
        <v>94.32</v>
      </c>
      <c r="F4137" s="1565" t="s">
        <v>6</v>
      </c>
      <c r="G4137" s="1565">
        <v>62.68</v>
      </c>
      <c r="H4137" s="1565">
        <v>94.32</v>
      </c>
      <c r="I4137" s="1565">
        <v>0</v>
      </c>
      <c r="J4137" s="1566">
        <v>0</v>
      </c>
      <c r="K4137" s="1554"/>
    </row>
    <row r="4138" spans="1:11" s="793" customFormat="1" ht="28.5" customHeight="1" x14ac:dyDescent="0.25">
      <c r="A4138" s="1565" t="s">
        <v>11945</v>
      </c>
      <c r="B4138" s="1566" t="s">
        <v>11946</v>
      </c>
      <c r="C4138" s="1565" t="s">
        <v>6</v>
      </c>
      <c r="D4138" s="1565">
        <v>93.38</v>
      </c>
      <c r="E4138" s="1565">
        <v>588.12</v>
      </c>
      <c r="F4138" s="1565" t="s">
        <v>6</v>
      </c>
      <c r="G4138" s="1565">
        <v>93.38</v>
      </c>
      <c r="H4138" s="1565">
        <v>588.12</v>
      </c>
      <c r="I4138" s="1565" t="s">
        <v>11947</v>
      </c>
      <c r="J4138" s="1566">
        <v>0</v>
      </c>
      <c r="K4138" s="1554"/>
    </row>
    <row r="4139" spans="1:11" s="793" customFormat="1" ht="28.5" customHeight="1" x14ac:dyDescent="0.25">
      <c r="A4139" s="1565" t="s">
        <v>11948</v>
      </c>
      <c r="B4139" s="1566" t="s">
        <v>11949</v>
      </c>
      <c r="C4139" s="1565" t="s">
        <v>6</v>
      </c>
      <c r="D4139" s="1565">
        <v>93.38</v>
      </c>
      <c r="E4139" s="1565">
        <v>440.86</v>
      </c>
      <c r="F4139" s="1565" t="s">
        <v>6</v>
      </c>
      <c r="G4139" s="1565">
        <v>93.38</v>
      </c>
      <c r="H4139" s="1565">
        <v>440.86</v>
      </c>
      <c r="I4139" s="1565" t="s">
        <v>11947</v>
      </c>
      <c r="J4139" s="1566">
        <v>0</v>
      </c>
      <c r="K4139" s="1554"/>
    </row>
    <row r="4140" spans="1:11" s="793" customFormat="1" ht="28.5" customHeight="1" x14ac:dyDescent="0.25">
      <c r="A4140" s="1565" t="s">
        <v>11950</v>
      </c>
      <c r="B4140" s="1566" t="s">
        <v>11951</v>
      </c>
      <c r="C4140" s="1565" t="s">
        <v>6</v>
      </c>
      <c r="D4140" s="1565">
        <v>93.38</v>
      </c>
      <c r="E4140" s="1565">
        <v>246.46</v>
      </c>
      <c r="F4140" s="1565" t="s">
        <v>6</v>
      </c>
      <c r="G4140" s="1565">
        <v>93.38</v>
      </c>
      <c r="H4140" s="1565">
        <v>246.46</v>
      </c>
      <c r="I4140" s="1565" t="s">
        <v>11947</v>
      </c>
      <c r="J4140" s="1566">
        <v>0</v>
      </c>
      <c r="K4140" s="1554"/>
    </row>
    <row r="4141" spans="1:11" s="793" customFormat="1" ht="28.5" customHeight="1" x14ac:dyDescent="0.25">
      <c r="A4141" s="1565" t="s">
        <v>11952</v>
      </c>
      <c r="B4141" s="1566" t="s">
        <v>11953</v>
      </c>
      <c r="C4141" s="1565" t="s">
        <v>6</v>
      </c>
      <c r="D4141" s="1565">
        <v>93.38</v>
      </c>
      <c r="E4141" s="1565">
        <v>135.66</v>
      </c>
      <c r="F4141" s="1565" t="s">
        <v>6</v>
      </c>
      <c r="G4141" s="1565">
        <v>93.38</v>
      </c>
      <c r="H4141" s="1565">
        <v>135.66</v>
      </c>
      <c r="I4141" s="1565" t="s">
        <v>11947</v>
      </c>
      <c r="J4141" s="1566">
        <v>0</v>
      </c>
      <c r="K4141" s="1554"/>
    </row>
    <row r="4142" spans="1:11" s="793" customFormat="1" ht="28.5" customHeight="1" x14ac:dyDescent="0.25">
      <c r="A4142" s="1565" t="s">
        <v>11954</v>
      </c>
      <c r="B4142" s="1566" t="s">
        <v>11955</v>
      </c>
      <c r="C4142" s="1565" t="s">
        <v>6</v>
      </c>
      <c r="D4142" s="1565">
        <v>93.38</v>
      </c>
      <c r="E4142" s="1565">
        <v>128.61000000000001</v>
      </c>
      <c r="F4142" s="1565" t="s">
        <v>6</v>
      </c>
      <c r="G4142" s="1565">
        <v>93.38</v>
      </c>
      <c r="H4142" s="1565">
        <v>128.61000000000001</v>
      </c>
      <c r="I4142" s="1565" t="s">
        <v>11947</v>
      </c>
      <c r="J4142" s="1566">
        <v>0</v>
      </c>
      <c r="K4142" s="1554"/>
    </row>
    <row r="4143" spans="1:11" s="793" customFormat="1" ht="28.5" customHeight="1" x14ac:dyDescent="0.25">
      <c r="A4143" s="1565" t="s">
        <v>11956</v>
      </c>
      <c r="B4143" s="1566" t="s">
        <v>11957</v>
      </c>
      <c r="C4143" s="1565" t="s">
        <v>6</v>
      </c>
      <c r="D4143" s="1565">
        <v>93.38</v>
      </c>
      <c r="E4143" s="1565">
        <v>234.32</v>
      </c>
      <c r="F4143" s="1565" t="s">
        <v>6</v>
      </c>
      <c r="G4143" s="1565">
        <v>93.38</v>
      </c>
      <c r="H4143" s="1565">
        <v>234.32</v>
      </c>
      <c r="I4143" s="1565" t="s">
        <v>11947</v>
      </c>
      <c r="J4143" s="1566">
        <v>0</v>
      </c>
      <c r="K4143" s="1554"/>
    </row>
    <row r="4144" spans="1:11" s="793" customFormat="1" ht="28.5" customHeight="1" x14ac:dyDescent="0.25">
      <c r="A4144" s="1565" t="s">
        <v>11958</v>
      </c>
      <c r="B4144" s="1566" t="s">
        <v>11959</v>
      </c>
      <c r="C4144" s="1565" t="s">
        <v>6</v>
      </c>
      <c r="D4144" s="1565">
        <v>93.38</v>
      </c>
      <c r="E4144" s="1565">
        <v>202.73</v>
      </c>
      <c r="F4144" s="1565" t="s">
        <v>6</v>
      </c>
      <c r="G4144" s="1565">
        <v>93.38</v>
      </c>
      <c r="H4144" s="1565">
        <v>202.73</v>
      </c>
      <c r="I4144" s="1565" t="s">
        <v>11947</v>
      </c>
      <c r="J4144" s="1566">
        <v>0</v>
      </c>
      <c r="K4144" s="1554"/>
    </row>
    <row r="4145" spans="1:11" s="793" customFormat="1" ht="28.5" customHeight="1" x14ac:dyDescent="0.25">
      <c r="A4145" s="1565" t="s">
        <v>11960</v>
      </c>
      <c r="B4145" s="1566" t="s">
        <v>11961</v>
      </c>
      <c r="C4145" s="1565" t="s">
        <v>6</v>
      </c>
      <c r="D4145" s="1565">
        <v>93.38</v>
      </c>
      <c r="E4145" s="1565">
        <v>190.57</v>
      </c>
      <c r="F4145" s="1565" t="s">
        <v>6</v>
      </c>
      <c r="G4145" s="1565">
        <v>93.38</v>
      </c>
      <c r="H4145" s="1565">
        <v>190.57</v>
      </c>
      <c r="I4145" s="1565" t="s">
        <v>11947</v>
      </c>
      <c r="J4145" s="1566">
        <v>0</v>
      </c>
      <c r="K4145" s="1554"/>
    </row>
    <row r="4146" spans="1:11" s="793" customFormat="1" ht="28.5" customHeight="1" x14ac:dyDescent="0.25">
      <c r="A4146" s="1565" t="s">
        <v>11962</v>
      </c>
      <c r="B4146" s="1566" t="s">
        <v>11963</v>
      </c>
      <c r="C4146" s="1565" t="s">
        <v>6</v>
      </c>
      <c r="D4146" s="1565">
        <v>373.5</v>
      </c>
      <c r="E4146" s="1565">
        <v>528.04999999999995</v>
      </c>
      <c r="F4146" s="1565" t="s">
        <v>6</v>
      </c>
      <c r="G4146" s="1565">
        <v>373.5</v>
      </c>
      <c r="H4146" s="1565">
        <v>528.04999999999995</v>
      </c>
      <c r="I4146" s="1565" t="s">
        <v>11947</v>
      </c>
      <c r="J4146" s="1566">
        <v>0</v>
      </c>
      <c r="K4146" s="1554"/>
    </row>
    <row r="4147" spans="1:11" s="793" customFormat="1" ht="28.5" customHeight="1" x14ac:dyDescent="0.25">
      <c r="A4147" s="1565" t="s">
        <v>11964</v>
      </c>
      <c r="B4147" s="1566" t="s">
        <v>11965</v>
      </c>
      <c r="C4147" s="1565" t="s">
        <v>6</v>
      </c>
      <c r="D4147" s="1565">
        <v>93.38</v>
      </c>
      <c r="E4147" s="1565">
        <v>822.38</v>
      </c>
      <c r="F4147" s="1565" t="s">
        <v>6</v>
      </c>
      <c r="G4147" s="1565">
        <v>93.38</v>
      </c>
      <c r="H4147" s="1565">
        <v>822.38</v>
      </c>
      <c r="I4147" s="1565" t="s">
        <v>11947</v>
      </c>
      <c r="J4147" s="1566">
        <v>0</v>
      </c>
      <c r="K4147" s="1554"/>
    </row>
    <row r="4148" spans="1:11" s="793" customFormat="1" ht="28.5" customHeight="1" x14ac:dyDescent="0.25">
      <c r="A4148" s="1565" t="s">
        <v>11966</v>
      </c>
      <c r="B4148" s="1566" t="s">
        <v>11967</v>
      </c>
      <c r="C4148" s="1565" t="s">
        <v>6</v>
      </c>
      <c r="D4148" s="1565">
        <v>93.38</v>
      </c>
      <c r="E4148" s="1565">
        <v>518.63</v>
      </c>
      <c r="F4148" s="1565" t="s">
        <v>6</v>
      </c>
      <c r="G4148" s="1565">
        <v>93.38</v>
      </c>
      <c r="H4148" s="1565">
        <v>518.63</v>
      </c>
      <c r="I4148" s="1565" t="s">
        <v>11947</v>
      </c>
      <c r="J4148" s="1566">
        <v>0</v>
      </c>
      <c r="K4148" s="1554"/>
    </row>
    <row r="4149" spans="1:11" s="793" customFormat="1" ht="28.5" customHeight="1" x14ac:dyDescent="0.25">
      <c r="A4149" s="1565" t="s">
        <v>11968</v>
      </c>
      <c r="B4149" s="1566" t="s">
        <v>11969</v>
      </c>
      <c r="C4149" s="1565" t="s">
        <v>6</v>
      </c>
      <c r="D4149" s="1565">
        <v>93.38</v>
      </c>
      <c r="E4149" s="1565">
        <v>306</v>
      </c>
      <c r="F4149" s="1565" t="s">
        <v>6</v>
      </c>
      <c r="G4149" s="1565">
        <v>93.38</v>
      </c>
      <c r="H4149" s="1565">
        <v>306</v>
      </c>
      <c r="I4149" s="1565" t="s">
        <v>11947</v>
      </c>
      <c r="J4149" s="1566">
        <v>0</v>
      </c>
      <c r="K4149" s="1554"/>
    </row>
    <row r="4150" spans="1:11" s="793" customFormat="1" ht="28.5" customHeight="1" x14ac:dyDescent="0.25">
      <c r="A4150" s="1565" t="s">
        <v>11970</v>
      </c>
      <c r="B4150" s="1566" t="s">
        <v>11971</v>
      </c>
      <c r="C4150" s="1565" t="s">
        <v>6</v>
      </c>
      <c r="D4150" s="1565">
        <v>93.38</v>
      </c>
      <c r="E4150" s="1565">
        <v>275.63</v>
      </c>
      <c r="F4150" s="1565" t="s">
        <v>6</v>
      </c>
      <c r="G4150" s="1565">
        <v>93.38</v>
      </c>
      <c r="H4150" s="1565">
        <v>275.63</v>
      </c>
      <c r="I4150" s="1565" t="s">
        <v>11947</v>
      </c>
      <c r="J4150" s="1566">
        <v>0</v>
      </c>
      <c r="K4150" s="1554"/>
    </row>
    <row r="4151" spans="1:11" s="793" customFormat="1" ht="28.5" customHeight="1" x14ac:dyDescent="0.25">
      <c r="A4151" s="1565" t="s">
        <v>11972</v>
      </c>
      <c r="B4151" s="1566" t="s">
        <v>11973</v>
      </c>
      <c r="C4151" s="1565" t="s">
        <v>6</v>
      </c>
      <c r="D4151" s="1565">
        <v>112.05</v>
      </c>
      <c r="E4151" s="1565">
        <v>3204.23</v>
      </c>
      <c r="F4151" s="1565" t="s">
        <v>6</v>
      </c>
      <c r="G4151" s="1565">
        <v>112.05</v>
      </c>
      <c r="H4151" s="1565">
        <v>3204.23</v>
      </c>
      <c r="I4151" s="1565" t="s">
        <v>11974</v>
      </c>
      <c r="J4151" s="1566">
        <v>0</v>
      </c>
      <c r="K4151" s="1554"/>
    </row>
    <row r="4152" spans="1:11" s="793" customFormat="1" ht="28.5" customHeight="1" x14ac:dyDescent="0.25">
      <c r="A4152" s="1565" t="s">
        <v>11975</v>
      </c>
      <c r="B4152" s="1566" t="s">
        <v>11976</v>
      </c>
      <c r="C4152" s="1565" t="s">
        <v>6</v>
      </c>
      <c r="D4152" s="1565">
        <v>74.7</v>
      </c>
      <c r="E4152" s="1565">
        <v>310.13</v>
      </c>
      <c r="F4152" s="1565" t="s">
        <v>6</v>
      </c>
      <c r="G4152" s="1565">
        <v>74.7</v>
      </c>
      <c r="H4152" s="1565">
        <v>310.13</v>
      </c>
      <c r="I4152" s="1565">
        <v>12.2</v>
      </c>
      <c r="J4152" s="1566">
        <v>0</v>
      </c>
      <c r="K4152" s="1554"/>
    </row>
    <row r="4153" spans="1:11" s="793" customFormat="1" ht="28.5" customHeight="1" x14ac:dyDescent="0.25">
      <c r="A4153" s="1565" t="s">
        <v>11977</v>
      </c>
      <c r="B4153" s="1566" t="s">
        <v>11978</v>
      </c>
      <c r="C4153" s="1565" t="s">
        <v>6</v>
      </c>
      <c r="D4153" s="1565">
        <v>74.7</v>
      </c>
      <c r="E4153" s="1565">
        <v>305.43</v>
      </c>
      <c r="F4153" s="1565" t="s">
        <v>6</v>
      </c>
      <c r="G4153" s="1565">
        <v>74.7</v>
      </c>
      <c r="H4153" s="1565">
        <v>305.43</v>
      </c>
      <c r="I4153" s="1565">
        <v>12.2</v>
      </c>
      <c r="J4153" s="1566">
        <v>0</v>
      </c>
      <c r="K4153" s="1554"/>
    </row>
    <row r="4154" spans="1:11" s="793" customFormat="1" ht="28.5" customHeight="1" x14ac:dyDescent="0.25">
      <c r="A4154" s="1565" t="s">
        <v>11979</v>
      </c>
      <c r="B4154" s="1566" t="s">
        <v>11980</v>
      </c>
      <c r="C4154" s="1565" t="s">
        <v>6</v>
      </c>
      <c r="D4154" s="1565">
        <v>12.4</v>
      </c>
      <c r="E4154" s="1565">
        <v>736.54</v>
      </c>
      <c r="F4154" s="1565" t="s">
        <v>6</v>
      </c>
      <c r="G4154" s="1565">
        <v>12.4</v>
      </c>
      <c r="H4154" s="1565">
        <v>736.54</v>
      </c>
      <c r="I4154" s="1565">
        <v>12.2</v>
      </c>
      <c r="J4154" s="1566">
        <v>0</v>
      </c>
      <c r="K4154" s="1554"/>
    </row>
    <row r="4155" spans="1:11" s="793" customFormat="1" ht="28.5" customHeight="1" x14ac:dyDescent="0.25">
      <c r="A4155" s="1565" t="s">
        <v>11981</v>
      </c>
      <c r="B4155" s="1566" t="s">
        <v>11982</v>
      </c>
      <c r="C4155" s="1565" t="s">
        <v>6</v>
      </c>
      <c r="D4155" s="1565">
        <v>4.03</v>
      </c>
      <c r="E4155" s="1565">
        <v>183.85</v>
      </c>
      <c r="F4155" s="1565" t="s">
        <v>6</v>
      </c>
      <c r="G4155" s="1565">
        <v>4.03</v>
      </c>
      <c r="H4155" s="1565">
        <v>183.85</v>
      </c>
      <c r="I4155" s="1565">
        <v>12.2</v>
      </c>
      <c r="J4155" s="1566">
        <v>0</v>
      </c>
      <c r="K4155" s="1554"/>
    </row>
    <row r="4156" spans="1:11" s="793" customFormat="1" ht="28.5" customHeight="1" x14ac:dyDescent="0.25">
      <c r="A4156" s="1565" t="s">
        <v>11983</v>
      </c>
      <c r="B4156" s="1566" t="s">
        <v>2915</v>
      </c>
      <c r="C4156" s="1565" t="s">
        <v>6</v>
      </c>
      <c r="D4156" s="1565">
        <v>379.73</v>
      </c>
      <c r="E4156" s="1565">
        <v>17958.349999999999</v>
      </c>
      <c r="F4156" s="1565" t="s">
        <v>6</v>
      </c>
      <c r="G4156" s="1565">
        <v>379.73</v>
      </c>
      <c r="H4156" s="1565">
        <v>17958.349999999999</v>
      </c>
      <c r="I4156" s="1565">
        <v>12.1</v>
      </c>
      <c r="J4156" s="1566">
        <v>0</v>
      </c>
      <c r="K4156" s="1554"/>
    </row>
    <row r="4157" spans="1:11" s="793" customFormat="1" ht="28.5" customHeight="1" x14ac:dyDescent="0.25">
      <c r="A4157" s="1565" t="s">
        <v>11984</v>
      </c>
      <c r="B4157" s="1566" t="s">
        <v>2917</v>
      </c>
      <c r="C4157" s="1565" t="s">
        <v>1138</v>
      </c>
      <c r="D4157" s="1565">
        <v>38.46</v>
      </c>
      <c r="E4157" s="1565">
        <v>38.46</v>
      </c>
      <c r="F4157" s="1565" t="s">
        <v>51</v>
      </c>
      <c r="G4157" s="1565">
        <v>126.2</v>
      </c>
      <c r="H4157" s="1565">
        <v>126.2</v>
      </c>
      <c r="I4157" s="1565">
        <v>4.0999999999999996</v>
      </c>
      <c r="J4157" s="1566">
        <v>0</v>
      </c>
      <c r="K4157" s="1554"/>
    </row>
    <row r="4158" spans="1:11" s="793" customFormat="1" ht="28.5" customHeight="1" x14ac:dyDescent="0.25">
      <c r="A4158" s="1565" t="s">
        <v>11985</v>
      </c>
      <c r="B4158" s="1566" t="s">
        <v>11986</v>
      </c>
      <c r="C4158" s="1565" t="s">
        <v>1331</v>
      </c>
      <c r="D4158" s="1565">
        <v>224.1</v>
      </c>
      <c r="E4158" s="1565">
        <v>287.89</v>
      </c>
      <c r="F4158" s="1565" t="s">
        <v>21</v>
      </c>
      <c r="G4158" s="1565">
        <v>24.11</v>
      </c>
      <c r="H4158" s="1565">
        <v>30.98</v>
      </c>
      <c r="I4158" s="1565" t="s">
        <v>11987</v>
      </c>
      <c r="J4158" s="1566">
        <v>0</v>
      </c>
      <c r="K4158" s="1554"/>
    </row>
    <row r="4159" spans="1:11" s="793" customFormat="1" ht="28.5" customHeight="1" x14ac:dyDescent="0.25">
      <c r="A4159" s="1565" t="s">
        <v>11988</v>
      </c>
      <c r="B4159" s="1566" t="s">
        <v>3204</v>
      </c>
      <c r="C4159" s="1565" t="s">
        <v>1331</v>
      </c>
      <c r="D4159" s="1565">
        <v>338.27</v>
      </c>
      <c r="E4159" s="1565">
        <v>338.27</v>
      </c>
      <c r="F4159" s="1565" t="s">
        <v>21</v>
      </c>
      <c r="G4159" s="1565">
        <v>36.4</v>
      </c>
      <c r="H4159" s="1565">
        <v>36.4</v>
      </c>
      <c r="I4159" s="1565" t="s">
        <v>11987</v>
      </c>
      <c r="J4159" s="1566">
        <v>0</v>
      </c>
      <c r="K4159" s="1554"/>
    </row>
    <row r="4160" spans="1:11" s="793" customFormat="1" ht="28.5" customHeight="1" x14ac:dyDescent="0.25">
      <c r="A4160" s="1565" t="s">
        <v>11989</v>
      </c>
      <c r="B4160" s="1566" t="s">
        <v>3206</v>
      </c>
      <c r="C4160" s="1565" t="s">
        <v>1331</v>
      </c>
      <c r="D4160" s="1565">
        <v>1618.5</v>
      </c>
      <c r="E4160" s="1565">
        <v>1618.5</v>
      </c>
      <c r="F4160" s="1565" t="s">
        <v>21</v>
      </c>
      <c r="G4160" s="1565">
        <v>174.15</v>
      </c>
      <c r="H4160" s="1565">
        <v>174.15</v>
      </c>
      <c r="I4160" s="1565" t="s">
        <v>11987</v>
      </c>
      <c r="J4160" s="1566">
        <v>0</v>
      </c>
      <c r="K4160" s="1554"/>
    </row>
    <row r="4161" spans="1:11" s="793" customFormat="1" ht="28.5" customHeight="1" x14ac:dyDescent="0.25">
      <c r="A4161" s="1565" t="s">
        <v>11990</v>
      </c>
      <c r="B4161" s="1566" t="s">
        <v>3303</v>
      </c>
      <c r="C4161" s="1565" t="s">
        <v>1331</v>
      </c>
      <c r="D4161" s="1565">
        <v>1089.3800000000001</v>
      </c>
      <c r="E4161" s="1565">
        <v>1694.98</v>
      </c>
      <c r="F4161" s="1565" t="s">
        <v>21</v>
      </c>
      <c r="G4161" s="1565">
        <v>117.22</v>
      </c>
      <c r="H4161" s="1565">
        <v>182.38</v>
      </c>
      <c r="I4161" s="1565">
        <v>13.3</v>
      </c>
      <c r="J4161" s="1566">
        <v>0</v>
      </c>
      <c r="K4161" s="1554"/>
    </row>
    <row r="4162" spans="1:11" s="793" customFormat="1" ht="28.5" customHeight="1" x14ac:dyDescent="0.25">
      <c r="A4162" s="1565" t="s">
        <v>11991</v>
      </c>
      <c r="B4162" s="1566" t="s">
        <v>3305</v>
      </c>
      <c r="C4162" s="1565" t="s">
        <v>1331</v>
      </c>
      <c r="D4162" s="1565">
        <v>404.63</v>
      </c>
      <c r="E4162" s="1565">
        <v>504.86</v>
      </c>
      <c r="F4162" s="1565" t="s">
        <v>21</v>
      </c>
      <c r="G4162" s="1565">
        <v>43.54</v>
      </c>
      <c r="H4162" s="1565">
        <v>54.32</v>
      </c>
      <c r="I4162" s="1565">
        <v>13.3</v>
      </c>
      <c r="J4162" s="1566">
        <v>0</v>
      </c>
      <c r="K4162" s="1554"/>
    </row>
    <row r="4163" spans="1:11" s="793" customFormat="1" ht="28.5" customHeight="1" x14ac:dyDescent="0.25">
      <c r="A4163" s="1565" t="s">
        <v>11992</v>
      </c>
      <c r="B4163" s="1566" t="s">
        <v>3321</v>
      </c>
      <c r="C4163" s="1565" t="s">
        <v>1331</v>
      </c>
      <c r="D4163" s="1565">
        <v>809.25</v>
      </c>
      <c r="E4163" s="1565">
        <v>809.25</v>
      </c>
      <c r="F4163" s="1565" t="s">
        <v>21</v>
      </c>
      <c r="G4163" s="1565">
        <v>87.08</v>
      </c>
      <c r="H4163" s="1565">
        <v>87.08</v>
      </c>
      <c r="I4163" s="1565" t="s">
        <v>8187</v>
      </c>
      <c r="J4163" s="1566">
        <v>0</v>
      </c>
      <c r="K4163" s="1554"/>
    </row>
    <row r="4164" spans="1:11" s="793" customFormat="1" ht="28.5" customHeight="1" x14ac:dyDescent="0.25">
      <c r="A4164" s="1565" t="s">
        <v>11993</v>
      </c>
      <c r="B4164" s="1566" t="s">
        <v>11994</v>
      </c>
      <c r="C4164" s="1565" t="s">
        <v>1331</v>
      </c>
      <c r="D4164" s="1565">
        <v>97.11</v>
      </c>
      <c r="E4164" s="1565">
        <v>272.68</v>
      </c>
      <c r="F4164" s="1565" t="s">
        <v>21</v>
      </c>
      <c r="G4164" s="1565">
        <v>10.45</v>
      </c>
      <c r="H4164" s="1565">
        <v>29.34</v>
      </c>
      <c r="I4164" s="1565">
        <v>13.1</v>
      </c>
      <c r="J4164" s="1566">
        <v>0</v>
      </c>
      <c r="K4164" s="1554"/>
    </row>
    <row r="4165" spans="1:11" s="793" customFormat="1" ht="28.5" customHeight="1" x14ac:dyDescent="0.25">
      <c r="A4165" s="1565" t="s">
        <v>11995</v>
      </c>
      <c r="B4165" s="1566" t="s">
        <v>3325</v>
      </c>
      <c r="C4165" s="1565" t="s">
        <v>1331</v>
      </c>
      <c r="D4165" s="1565">
        <v>202.31</v>
      </c>
      <c r="E4165" s="1565">
        <v>377.88</v>
      </c>
      <c r="F4165" s="1565" t="s">
        <v>21</v>
      </c>
      <c r="G4165" s="1565">
        <v>21.77</v>
      </c>
      <c r="H4165" s="1565">
        <v>40.659999999999997</v>
      </c>
      <c r="I4165" s="1565" t="s">
        <v>8187</v>
      </c>
      <c r="J4165" s="1566">
        <v>0</v>
      </c>
      <c r="K4165" s="1554"/>
    </row>
    <row r="4166" spans="1:11" s="793" customFormat="1" ht="28.5" customHeight="1" x14ac:dyDescent="0.25">
      <c r="A4166" s="1565" t="s">
        <v>11996</v>
      </c>
      <c r="B4166" s="1566" t="s">
        <v>3330</v>
      </c>
      <c r="C4166" s="1565" t="s">
        <v>1331</v>
      </c>
      <c r="D4166" s="1565">
        <v>1213.8800000000001</v>
      </c>
      <c r="E4166" s="1565">
        <v>1389.44</v>
      </c>
      <c r="F4166" s="1565" t="s">
        <v>21</v>
      </c>
      <c r="G4166" s="1565">
        <v>130.61000000000001</v>
      </c>
      <c r="H4166" s="1565">
        <v>149.5</v>
      </c>
      <c r="I4166" s="1565" t="s">
        <v>8187</v>
      </c>
      <c r="J4166" s="1566">
        <v>0</v>
      </c>
      <c r="K4166" s="1554"/>
    </row>
    <row r="4167" spans="1:11" s="793" customFormat="1" ht="28.5" customHeight="1" x14ac:dyDescent="0.25">
      <c r="A4167" s="1565" t="s">
        <v>11997</v>
      </c>
      <c r="B4167" s="1566" t="s">
        <v>3332</v>
      </c>
      <c r="C4167" s="1565" t="s">
        <v>1331</v>
      </c>
      <c r="D4167" s="1565">
        <v>1618.5</v>
      </c>
      <c r="E4167" s="1565">
        <v>1794.07</v>
      </c>
      <c r="F4167" s="1565" t="s">
        <v>21</v>
      </c>
      <c r="G4167" s="1565">
        <v>174.15</v>
      </c>
      <c r="H4167" s="1565">
        <v>193.04</v>
      </c>
      <c r="I4167" s="1565" t="s">
        <v>8187</v>
      </c>
      <c r="J4167" s="1566">
        <v>0</v>
      </c>
      <c r="K4167" s="1554"/>
    </row>
    <row r="4168" spans="1:11" s="793" customFormat="1" ht="28.5" customHeight="1" x14ac:dyDescent="0.25">
      <c r="A4168" s="1565" t="s">
        <v>11998</v>
      </c>
      <c r="B4168" s="1566" t="s">
        <v>3334</v>
      </c>
      <c r="C4168" s="1565" t="s">
        <v>1331</v>
      </c>
      <c r="D4168" s="1565">
        <v>809.25</v>
      </c>
      <c r="E4168" s="1565">
        <v>984.82</v>
      </c>
      <c r="F4168" s="1565" t="s">
        <v>21</v>
      </c>
      <c r="G4168" s="1565">
        <v>87.08</v>
      </c>
      <c r="H4168" s="1565">
        <v>105.97</v>
      </c>
      <c r="I4168" s="1565">
        <v>0</v>
      </c>
      <c r="J4168" s="1566">
        <v>0</v>
      </c>
      <c r="K4168" s="1554"/>
    </row>
    <row r="4169" spans="1:11" s="793" customFormat="1" ht="28.5" customHeight="1" x14ac:dyDescent="0.25">
      <c r="A4169" s="1565" t="s">
        <v>11999</v>
      </c>
      <c r="B4169" s="1566" t="s">
        <v>3336</v>
      </c>
      <c r="C4169" s="1565" t="s">
        <v>1331</v>
      </c>
      <c r="D4169" s="1565">
        <v>404.63</v>
      </c>
      <c r="E4169" s="1565">
        <v>434.79</v>
      </c>
      <c r="F4169" s="1565" t="s">
        <v>21</v>
      </c>
      <c r="G4169" s="1565">
        <v>43.54</v>
      </c>
      <c r="H4169" s="1565">
        <v>46.78</v>
      </c>
      <c r="I4169" s="1565">
        <v>0</v>
      </c>
      <c r="J4169" s="1566">
        <v>0</v>
      </c>
      <c r="K4169" s="1554"/>
    </row>
    <row r="4170" spans="1:11" s="793" customFormat="1" ht="28.5" customHeight="1" x14ac:dyDescent="0.25">
      <c r="A4170" s="1565" t="s">
        <v>12000</v>
      </c>
      <c r="B4170" s="1566" t="s">
        <v>3338</v>
      </c>
      <c r="C4170" s="1565" t="s">
        <v>6</v>
      </c>
      <c r="D4170" s="1565">
        <v>202.31</v>
      </c>
      <c r="E4170" s="1565">
        <v>225.67</v>
      </c>
      <c r="F4170" s="1565" t="s">
        <v>6</v>
      </c>
      <c r="G4170" s="1565">
        <v>202.31</v>
      </c>
      <c r="H4170" s="1565">
        <v>225.67</v>
      </c>
      <c r="I4170" s="1565">
        <v>0</v>
      </c>
      <c r="J4170" s="1566">
        <v>0</v>
      </c>
      <c r="K4170" s="1554"/>
    </row>
    <row r="4171" spans="1:11" s="793" customFormat="1" ht="28.5" customHeight="1" x14ac:dyDescent="0.25">
      <c r="A4171" s="1565" t="s">
        <v>12001</v>
      </c>
      <c r="B4171" s="1566" t="s">
        <v>12002</v>
      </c>
      <c r="C4171" s="1565" t="s">
        <v>3346</v>
      </c>
      <c r="D4171" s="1565">
        <v>104.58</v>
      </c>
      <c r="E4171" s="1565">
        <v>196.88</v>
      </c>
      <c r="F4171" s="1565" t="s">
        <v>3346</v>
      </c>
      <c r="G4171" s="1565">
        <v>104.58</v>
      </c>
      <c r="H4171" s="1565">
        <v>196.88</v>
      </c>
      <c r="I4171" s="1565">
        <v>13.9</v>
      </c>
      <c r="J4171" s="1566">
        <v>0</v>
      </c>
      <c r="K4171" s="1554"/>
    </row>
    <row r="4172" spans="1:11" s="793" customFormat="1" ht="28.5" customHeight="1" x14ac:dyDescent="0.25">
      <c r="A4172" s="1565" t="s">
        <v>12003</v>
      </c>
      <c r="B4172" s="1566" t="s">
        <v>12004</v>
      </c>
      <c r="C4172" s="1565" t="s">
        <v>3346</v>
      </c>
      <c r="D4172" s="1565">
        <v>652.63</v>
      </c>
      <c r="E4172" s="1565">
        <v>1005.63</v>
      </c>
      <c r="F4172" s="1565" t="s">
        <v>3346</v>
      </c>
      <c r="G4172" s="1565">
        <v>652.63</v>
      </c>
      <c r="H4172" s="1565">
        <v>1005.63</v>
      </c>
      <c r="I4172" s="1565" t="s">
        <v>12005</v>
      </c>
      <c r="J4172" s="1566">
        <v>0</v>
      </c>
      <c r="K4172" s="1554"/>
    </row>
    <row r="4173" spans="1:11" s="793" customFormat="1" ht="28.5" customHeight="1" x14ac:dyDescent="0.25">
      <c r="A4173" s="1565" t="s">
        <v>12006</v>
      </c>
      <c r="B4173" s="1566" t="s">
        <v>12007</v>
      </c>
      <c r="C4173" s="1565" t="s">
        <v>2322</v>
      </c>
      <c r="D4173" s="1565">
        <v>747</v>
      </c>
      <c r="E4173" s="1565">
        <v>1753.27</v>
      </c>
      <c r="F4173" s="1565" t="s">
        <v>51</v>
      </c>
      <c r="G4173" s="1565">
        <v>24.51</v>
      </c>
      <c r="H4173" s="1565">
        <v>57.52</v>
      </c>
      <c r="I4173" s="1565" t="s">
        <v>12005</v>
      </c>
      <c r="J4173" s="1566">
        <v>0</v>
      </c>
      <c r="K4173" s="1554"/>
    </row>
    <row r="4174" spans="1:11" s="793" customFormat="1" ht="28.5" customHeight="1" x14ac:dyDescent="0.25">
      <c r="A4174" s="1565" t="s">
        <v>12008</v>
      </c>
      <c r="B4174" s="1566" t="s">
        <v>12009</v>
      </c>
      <c r="C4174" s="1565" t="s">
        <v>2322</v>
      </c>
      <c r="D4174" s="1565">
        <v>1494</v>
      </c>
      <c r="E4174" s="1565">
        <v>3332.92</v>
      </c>
      <c r="F4174" s="1565" t="s">
        <v>51</v>
      </c>
      <c r="G4174" s="1565">
        <v>49.02</v>
      </c>
      <c r="H4174" s="1565">
        <v>109.35</v>
      </c>
      <c r="I4174" s="1565" t="s">
        <v>12005</v>
      </c>
      <c r="J4174" s="1566">
        <v>0</v>
      </c>
      <c r="K4174" s="1554"/>
    </row>
    <row r="4175" spans="1:11" s="793" customFormat="1" ht="28.5" customHeight="1" x14ac:dyDescent="0.25">
      <c r="A4175" s="1565" t="s">
        <v>12010</v>
      </c>
      <c r="B4175" s="1566" t="s">
        <v>12011</v>
      </c>
      <c r="C4175" s="1565" t="s">
        <v>2322</v>
      </c>
      <c r="D4175" s="1565">
        <v>2480.04</v>
      </c>
      <c r="E4175" s="1565">
        <v>5196.0600000000004</v>
      </c>
      <c r="F4175" s="1565" t="s">
        <v>51</v>
      </c>
      <c r="G4175" s="1565">
        <v>81.37</v>
      </c>
      <c r="H4175" s="1565">
        <v>170.47</v>
      </c>
      <c r="I4175" s="1565" t="s">
        <v>12005</v>
      </c>
      <c r="J4175" s="1566">
        <v>0</v>
      </c>
      <c r="K4175" s="1554"/>
    </row>
    <row r="4176" spans="1:11" s="793" customFormat="1" ht="28.5" customHeight="1" x14ac:dyDescent="0.25">
      <c r="A4176" s="1565" t="s">
        <v>12012</v>
      </c>
      <c r="B4176" s="1566" t="s">
        <v>12013</v>
      </c>
      <c r="C4176" s="1565" t="s">
        <v>3346</v>
      </c>
      <c r="D4176" s="1565">
        <v>44.82</v>
      </c>
      <c r="E4176" s="1565">
        <v>178.6</v>
      </c>
      <c r="F4176" s="1565" t="s">
        <v>3346</v>
      </c>
      <c r="G4176" s="1565">
        <v>44.82</v>
      </c>
      <c r="H4176" s="1565">
        <v>178.6</v>
      </c>
      <c r="I4176" s="1565" t="s">
        <v>12005</v>
      </c>
      <c r="J4176" s="1566">
        <v>0</v>
      </c>
      <c r="K4176" s="1554"/>
    </row>
    <row r="4177" spans="1:11" s="793" customFormat="1" ht="28.5" customHeight="1" x14ac:dyDescent="0.25">
      <c r="A4177" s="1565" t="s">
        <v>12014</v>
      </c>
      <c r="B4177" s="1566" t="s">
        <v>12015</v>
      </c>
      <c r="C4177" s="1565" t="s">
        <v>1331</v>
      </c>
      <c r="D4177" s="1565">
        <v>404.63</v>
      </c>
      <c r="E4177" s="1565">
        <v>404.63</v>
      </c>
      <c r="F4177" s="1565" t="s">
        <v>21</v>
      </c>
      <c r="G4177" s="1565">
        <v>43.54</v>
      </c>
      <c r="H4177" s="1565">
        <v>43.54</v>
      </c>
      <c r="I4177" s="1565" t="s">
        <v>6906</v>
      </c>
      <c r="J4177" s="1566">
        <v>0</v>
      </c>
      <c r="K4177" s="1554"/>
    </row>
    <row r="4178" spans="1:11" s="793" customFormat="1" ht="28.5" customHeight="1" x14ac:dyDescent="0.25">
      <c r="A4178" s="1565" t="s">
        <v>12016</v>
      </c>
      <c r="B4178" s="1566" t="s">
        <v>4411</v>
      </c>
      <c r="C4178" s="1565" t="s">
        <v>1363</v>
      </c>
      <c r="D4178" s="1565">
        <v>3314.81</v>
      </c>
      <c r="E4178" s="1565">
        <v>4605.75</v>
      </c>
      <c r="F4178" s="1565" t="s">
        <v>51</v>
      </c>
      <c r="G4178" s="1565">
        <v>108.75</v>
      </c>
      <c r="H4178" s="1565">
        <v>151.11000000000001</v>
      </c>
      <c r="I4178" s="1565">
        <v>16.899999999999999</v>
      </c>
      <c r="J4178" s="1566">
        <v>0</v>
      </c>
      <c r="K4178" s="1554"/>
    </row>
    <row r="4179" spans="1:11" s="793" customFormat="1" ht="28.5" customHeight="1" x14ac:dyDescent="0.25">
      <c r="A4179" s="1565" t="s">
        <v>12017</v>
      </c>
      <c r="B4179" s="1566" t="s">
        <v>4413</v>
      </c>
      <c r="C4179" s="1565" t="s">
        <v>1331</v>
      </c>
      <c r="D4179" s="1565">
        <v>809.25</v>
      </c>
      <c r="E4179" s="1565">
        <v>809.25</v>
      </c>
      <c r="F4179" s="1565" t="s">
        <v>21</v>
      </c>
      <c r="G4179" s="1565">
        <v>87.08</v>
      </c>
      <c r="H4179" s="1565">
        <v>87.08</v>
      </c>
      <c r="I4179" s="1565" t="s">
        <v>6906</v>
      </c>
      <c r="J4179" s="1566">
        <v>0</v>
      </c>
      <c r="K4179" s="1554"/>
    </row>
    <row r="4180" spans="1:11" s="793" customFormat="1" ht="28.5" customHeight="1" x14ac:dyDescent="0.25">
      <c r="A4180" s="1565" t="s">
        <v>12018</v>
      </c>
      <c r="B4180" s="1566" t="s">
        <v>12019</v>
      </c>
      <c r="C4180" s="1565" t="s">
        <v>1331</v>
      </c>
      <c r="D4180" s="1565">
        <v>1739.89</v>
      </c>
      <c r="E4180" s="1565">
        <v>6391.24</v>
      </c>
      <c r="F4180" s="1565" t="s">
        <v>21</v>
      </c>
      <c r="G4180" s="1565">
        <v>187.21</v>
      </c>
      <c r="H4180" s="1565">
        <v>687.7</v>
      </c>
      <c r="I4180" s="1565" t="s">
        <v>10023</v>
      </c>
      <c r="J4180" s="1566">
        <v>0</v>
      </c>
      <c r="K4180" s="1554"/>
    </row>
    <row r="4181" spans="1:11" s="793" customFormat="1" ht="28.5" customHeight="1" x14ac:dyDescent="0.25">
      <c r="A4181" s="1565" t="s">
        <v>12020</v>
      </c>
      <c r="B4181" s="1566" t="s">
        <v>4419</v>
      </c>
      <c r="C4181" s="1565" t="s">
        <v>1331</v>
      </c>
      <c r="D4181" s="1565">
        <v>1901.74</v>
      </c>
      <c r="E4181" s="1565">
        <v>8455.56</v>
      </c>
      <c r="F4181" s="1565" t="s">
        <v>21</v>
      </c>
      <c r="G4181" s="1565">
        <v>204.63</v>
      </c>
      <c r="H4181" s="1565">
        <v>909.82</v>
      </c>
      <c r="I4181" s="1565" t="s">
        <v>10023</v>
      </c>
      <c r="J4181" s="1566">
        <v>0</v>
      </c>
      <c r="K4181" s="1554"/>
    </row>
    <row r="4182" spans="1:11" s="793" customFormat="1" ht="28.5" customHeight="1" x14ac:dyDescent="0.25">
      <c r="A4182" s="1565" t="s">
        <v>12021</v>
      </c>
      <c r="B4182" s="1566" t="s">
        <v>12022</v>
      </c>
      <c r="C4182" s="1565" t="s">
        <v>1331</v>
      </c>
      <c r="D4182" s="1565">
        <v>2387.29</v>
      </c>
      <c r="E4182" s="1565">
        <v>10808.12</v>
      </c>
      <c r="F4182" s="1565" t="s">
        <v>21</v>
      </c>
      <c r="G4182" s="1565">
        <v>256.87</v>
      </c>
      <c r="H4182" s="1565">
        <v>1162.95</v>
      </c>
      <c r="I4182" s="1565" t="s">
        <v>10023</v>
      </c>
      <c r="J4182" s="1566">
        <v>0</v>
      </c>
      <c r="K4182" s="1554"/>
    </row>
    <row r="4183" spans="1:11" s="793" customFormat="1" ht="28.5" customHeight="1" x14ac:dyDescent="0.25">
      <c r="A4183" s="1565" t="s">
        <v>12023</v>
      </c>
      <c r="B4183" s="1566" t="s">
        <v>12024</v>
      </c>
      <c r="C4183" s="1565" t="s">
        <v>1331</v>
      </c>
      <c r="D4183" s="1565">
        <v>354.83</v>
      </c>
      <c r="E4183" s="1565">
        <v>500.02</v>
      </c>
      <c r="F4183" s="1565" t="s">
        <v>21</v>
      </c>
      <c r="G4183" s="1565">
        <v>38.18</v>
      </c>
      <c r="H4183" s="1565">
        <v>53.8</v>
      </c>
      <c r="I4183" s="1565" t="s">
        <v>6906</v>
      </c>
      <c r="J4183" s="1566">
        <v>0</v>
      </c>
      <c r="K4183" s="1554"/>
    </row>
    <row r="4184" spans="1:11" s="793" customFormat="1" ht="28.5" customHeight="1" x14ac:dyDescent="0.25">
      <c r="A4184" s="1565" t="s">
        <v>12025</v>
      </c>
      <c r="B4184" s="1566" t="s">
        <v>12026</v>
      </c>
      <c r="C4184" s="1565" t="s">
        <v>6</v>
      </c>
      <c r="D4184" s="1565">
        <v>100.22</v>
      </c>
      <c r="E4184" s="1565">
        <v>444.41</v>
      </c>
      <c r="F4184" s="1565" t="s">
        <v>6</v>
      </c>
      <c r="G4184" s="1565">
        <v>100.22</v>
      </c>
      <c r="H4184" s="1565">
        <v>444.41</v>
      </c>
      <c r="I4184" s="1565" t="s">
        <v>12027</v>
      </c>
      <c r="J4184" s="1566">
        <v>0</v>
      </c>
      <c r="K4184" s="1554"/>
    </row>
    <row r="4185" spans="1:11" s="793" customFormat="1" ht="28.5" customHeight="1" x14ac:dyDescent="0.25">
      <c r="A4185" s="1565" t="s">
        <v>12028</v>
      </c>
      <c r="B4185" s="1566" t="s">
        <v>6194</v>
      </c>
      <c r="C4185" s="1565" t="s">
        <v>906</v>
      </c>
      <c r="D4185" s="1565">
        <v>575.80999999999995</v>
      </c>
      <c r="E4185" s="1565">
        <v>5729.83</v>
      </c>
      <c r="F4185" s="1565" t="s">
        <v>906</v>
      </c>
      <c r="G4185" s="1565">
        <v>575.80999999999995</v>
      </c>
      <c r="H4185" s="1565">
        <v>5729.83</v>
      </c>
      <c r="I4185" s="1565" t="s">
        <v>12027</v>
      </c>
      <c r="J4185" s="1566">
        <v>0</v>
      </c>
      <c r="K4185" s="1554"/>
    </row>
    <row r="4186" spans="1:11" s="793" customFormat="1" ht="28.5" customHeight="1" x14ac:dyDescent="0.25">
      <c r="A4186" s="1565" t="s">
        <v>12029</v>
      </c>
      <c r="B4186" s="1566" t="s">
        <v>12030</v>
      </c>
      <c r="C4186" s="1565" t="s">
        <v>906</v>
      </c>
      <c r="D4186" s="1565">
        <v>799.91</v>
      </c>
      <c r="E4186" s="1565">
        <v>8393.64</v>
      </c>
      <c r="F4186" s="1565" t="s">
        <v>906</v>
      </c>
      <c r="G4186" s="1565">
        <v>799.91</v>
      </c>
      <c r="H4186" s="1565">
        <v>8393.64</v>
      </c>
      <c r="I4186" s="1565" t="s">
        <v>12027</v>
      </c>
      <c r="J4186" s="1566">
        <v>0</v>
      </c>
      <c r="K4186" s="1554"/>
    </row>
    <row r="4187" spans="1:11" s="793" customFormat="1" ht="28.5" customHeight="1" x14ac:dyDescent="0.25">
      <c r="A4187" s="1565" t="s">
        <v>12031</v>
      </c>
      <c r="B4187" s="1566" t="s">
        <v>12032</v>
      </c>
      <c r="C4187" s="1565" t="s">
        <v>1138</v>
      </c>
      <c r="D4187" s="1565">
        <v>96.28</v>
      </c>
      <c r="E4187" s="1565">
        <v>110.25</v>
      </c>
      <c r="F4187" s="1565" t="s">
        <v>51</v>
      </c>
      <c r="G4187" s="1565">
        <v>315.87</v>
      </c>
      <c r="H4187" s="1565">
        <v>361.71</v>
      </c>
      <c r="I4187" s="1565" t="s">
        <v>8256</v>
      </c>
      <c r="J4187" s="1566">
        <v>0</v>
      </c>
      <c r="K4187" s="1554"/>
    </row>
    <row r="4188" spans="1:11" s="793" customFormat="1" ht="28.5" customHeight="1" x14ac:dyDescent="0.25">
      <c r="A4188" s="1565" t="s">
        <v>12033</v>
      </c>
      <c r="B4188" s="1566" t="s">
        <v>12034</v>
      </c>
      <c r="C4188" s="1565" t="s">
        <v>6</v>
      </c>
      <c r="D4188" s="1565">
        <v>404.63</v>
      </c>
      <c r="E4188" s="1565">
        <v>592.04999999999995</v>
      </c>
      <c r="F4188" s="1565" t="s">
        <v>6</v>
      </c>
      <c r="G4188" s="1565">
        <v>404.63</v>
      </c>
      <c r="H4188" s="1565">
        <v>592.04999999999995</v>
      </c>
      <c r="I4188" s="1565" t="s">
        <v>9829</v>
      </c>
      <c r="J4188" s="1566">
        <v>0</v>
      </c>
      <c r="K4188" s="1554"/>
    </row>
    <row r="4189" spans="1:11" s="793" customFormat="1" ht="28.5" customHeight="1" x14ac:dyDescent="0.25">
      <c r="A4189" s="1565" t="s">
        <v>12035</v>
      </c>
      <c r="B4189" s="1566" t="s">
        <v>12036</v>
      </c>
      <c r="C4189" s="1565" t="s">
        <v>6</v>
      </c>
      <c r="D4189" s="1565">
        <v>310.01</v>
      </c>
      <c r="E4189" s="1565">
        <v>789.89</v>
      </c>
      <c r="F4189" s="1565" t="s">
        <v>6</v>
      </c>
      <c r="G4189" s="1565">
        <v>310.01</v>
      </c>
      <c r="H4189" s="1565">
        <v>789.89</v>
      </c>
      <c r="I4189" s="1565" t="s">
        <v>10034</v>
      </c>
      <c r="J4189" s="1566">
        <v>0</v>
      </c>
      <c r="K4189" s="1554"/>
    </row>
    <row r="4190" spans="1:11" s="793" customFormat="1" ht="28.5" customHeight="1" x14ac:dyDescent="0.25">
      <c r="A4190" s="1565" t="s">
        <v>12037</v>
      </c>
      <c r="B4190" s="1566" t="s">
        <v>12038</v>
      </c>
      <c r="C4190" s="1565" t="s">
        <v>1138</v>
      </c>
      <c r="D4190" s="1565">
        <v>118.56</v>
      </c>
      <c r="E4190" s="1565">
        <v>118.56</v>
      </c>
      <c r="F4190" s="1565" t="s">
        <v>51</v>
      </c>
      <c r="G4190" s="1565">
        <v>388.96</v>
      </c>
      <c r="H4190" s="1565">
        <v>388.96</v>
      </c>
      <c r="I4190" s="1565" t="s">
        <v>10890</v>
      </c>
      <c r="J4190" s="1566">
        <v>0</v>
      </c>
      <c r="K4190" s="1554"/>
    </row>
    <row r="4191" spans="1:11" s="793" customFormat="1" ht="28.5" customHeight="1" x14ac:dyDescent="0.25">
      <c r="A4191" s="1565" t="s">
        <v>12039</v>
      </c>
      <c r="B4191" s="1566" t="s">
        <v>6206</v>
      </c>
      <c r="C4191" s="1565" t="s">
        <v>1138</v>
      </c>
      <c r="D4191" s="1565">
        <v>240.75</v>
      </c>
      <c r="E4191" s="1565">
        <v>240.75</v>
      </c>
      <c r="F4191" s="1565" t="s">
        <v>51</v>
      </c>
      <c r="G4191" s="1565">
        <v>789.87</v>
      </c>
      <c r="H4191" s="1565">
        <v>789.87</v>
      </c>
      <c r="I4191" s="1565" t="s">
        <v>10890</v>
      </c>
      <c r="J4191" s="1566">
        <v>0</v>
      </c>
      <c r="K4191" s="1554"/>
    </row>
    <row r="4192" spans="1:11" s="793" customFormat="1" ht="28.5" customHeight="1" x14ac:dyDescent="0.25">
      <c r="A4192" s="1565" t="s">
        <v>12040</v>
      </c>
      <c r="B4192" s="1566" t="s">
        <v>6208</v>
      </c>
      <c r="C4192" s="1565" t="s">
        <v>1138</v>
      </c>
      <c r="D4192" s="1565">
        <v>361.33</v>
      </c>
      <c r="E4192" s="1565">
        <v>361.33</v>
      </c>
      <c r="F4192" s="1565" t="s">
        <v>51</v>
      </c>
      <c r="G4192" s="1565">
        <v>1185.47</v>
      </c>
      <c r="H4192" s="1565">
        <v>1185.47</v>
      </c>
      <c r="I4192" s="1565" t="s">
        <v>10890</v>
      </c>
      <c r="J4192" s="1566">
        <v>0</v>
      </c>
      <c r="K4192" s="1554"/>
    </row>
    <row r="4193" spans="1:11" s="793" customFormat="1" ht="28.5" customHeight="1" x14ac:dyDescent="0.25">
      <c r="A4193" s="1565" t="s">
        <v>12041</v>
      </c>
      <c r="B4193" s="1566" t="s">
        <v>6212</v>
      </c>
      <c r="C4193" s="1565" t="s">
        <v>6</v>
      </c>
      <c r="D4193" s="1565">
        <v>323.7</v>
      </c>
      <c r="E4193" s="1565">
        <v>323.7</v>
      </c>
      <c r="F4193" s="1565" t="s">
        <v>6</v>
      </c>
      <c r="G4193" s="1565">
        <v>323.7</v>
      </c>
      <c r="H4193" s="1565">
        <v>323.7</v>
      </c>
      <c r="I4193" s="1565">
        <v>0</v>
      </c>
      <c r="J4193" s="1566">
        <v>0</v>
      </c>
      <c r="K4193" s="1554"/>
    </row>
    <row r="4194" spans="1:11" s="793" customFormat="1" ht="28.5" customHeight="1" x14ac:dyDescent="0.25">
      <c r="A4194" s="1565" t="s">
        <v>12042</v>
      </c>
      <c r="B4194" s="1566" t="s">
        <v>6214</v>
      </c>
      <c r="C4194" s="1565" t="s">
        <v>1331</v>
      </c>
      <c r="D4194" s="1565">
        <v>1120.5</v>
      </c>
      <c r="E4194" s="1565">
        <v>1242</v>
      </c>
      <c r="F4194" s="1565" t="s">
        <v>21</v>
      </c>
      <c r="G4194" s="1565">
        <v>120.57</v>
      </c>
      <c r="H4194" s="1565">
        <v>133.63999999999999</v>
      </c>
      <c r="I4194" s="1565">
        <v>0</v>
      </c>
      <c r="J4194" s="1566">
        <v>0</v>
      </c>
      <c r="K4194" s="1554"/>
    </row>
    <row r="4195" spans="1:11" s="793" customFormat="1" ht="28.5" customHeight="1" x14ac:dyDescent="0.25">
      <c r="A4195" s="1565" t="s">
        <v>12043</v>
      </c>
      <c r="B4195" s="1566" t="s">
        <v>6216</v>
      </c>
      <c r="C4195" s="1565" t="s">
        <v>6</v>
      </c>
      <c r="D4195" s="1565">
        <v>484.06</v>
      </c>
      <c r="E4195" s="1565">
        <v>544.80999999999995</v>
      </c>
      <c r="F4195" s="1565" t="s">
        <v>6</v>
      </c>
      <c r="G4195" s="1565">
        <v>484.06</v>
      </c>
      <c r="H4195" s="1565">
        <v>544.80999999999995</v>
      </c>
      <c r="I4195" s="1565">
        <v>0</v>
      </c>
      <c r="J4195" s="1566">
        <v>0</v>
      </c>
      <c r="K4195" s="1554"/>
    </row>
    <row r="4196" spans="1:11" s="793" customFormat="1" ht="28.5" customHeight="1" x14ac:dyDescent="0.25">
      <c r="A4196" s="1565" t="s">
        <v>12044</v>
      </c>
      <c r="B4196" s="1566" t="s">
        <v>6218</v>
      </c>
      <c r="C4196" s="1565" t="s">
        <v>6</v>
      </c>
      <c r="D4196" s="1565">
        <v>70.59</v>
      </c>
      <c r="E4196" s="1565">
        <v>82.74</v>
      </c>
      <c r="F4196" s="1565" t="s">
        <v>6</v>
      </c>
      <c r="G4196" s="1565">
        <v>70.59</v>
      </c>
      <c r="H4196" s="1565">
        <v>82.74</v>
      </c>
      <c r="I4196" s="1565">
        <v>0</v>
      </c>
      <c r="J4196" s="1566">
        <v>0</v>
      </c>
      <c r="K4196" s="1554"/>
    </row>
    <row r="4197" spans="1:11" s="793" customFormat="1" ht="28.5" customHeight="1" x14ac:dyDescent="0.25">
      <c r="A4197" s="1565" t="s">
        <v>12045</v>
      </c>
      <c r="B4197" s="1566" t="s">
        <v>6224</v>
      </c>
      <c r="C4197" s="1565" t="s">
        <v>6</v>
      </c>
      <c r="D4197" s="1565">
        <v>202.31</v>
      </c>
      <c r="E4197" s="1565">
        <v>389.62</v>
      </c>
      <c r="F4197" s="1565" t="s">
        <v>6</v>
      </c>
      <c r="G4197" s="1565">
        <v>202.31</v>
      </c>
      <c r="H4197" s="1565">
        <v>389.62</v>
      </c>
      <c r="I4197" s="1565">
        <v>0</v>
      </c>
      <c r="J4197" s="1566">
        <v>0</v>
      </c>
      <c r="K4197" s="1554"/>
    </row>
    <row r="4198" spans="1:11" s="793" customFormat="1" ht="28.5" customHeight="1" x14ac:dyDescent="0.25">
      <c r="A4198" s="1565" t="s">
        <v>12046</v>
      </c>
      <c r="B4198" s="1566" t="s">
        <v>12047</v>
      </c>
      <c r="C4198" s="1565" t="s">
        <v>12048</v>
      </c>
      <c r="D4198" s="1565">
        <v>0.49</v>
      </c>
      <c r="E4198" s="1565">
        <v>1.75</v>
      </c>
      <c r="F4198" s="1565" t="s">
        <v>12048</v>
      </c>
      <c r="G4198" s="1565">
        <v>0.49</v>
      </c>
      <c r="H4198" s="1565">
        <v>1.75</v>
      </c>
      <c r="I4198" s="1565">
        <v>0</v>
      </c>
      <c r="J4198" s="1566">
        <v>0</v>
      </c>
      <c r="K4198" s="1554"/>
    </row>
    <row r="4199" spans="1:11" s="793" customFormat="1" ht="28.5" customHeight="1" x14ac:dyDescent="0.25">
      <c r="A4199" s="1565" t="s">
        <v>12049</v>
      </c>
      <c r="B4199" s="1566" t="s">
        <v>12050</v>
      </c>
      <c r="C4199" s="1565" t="s">
        <v>6</v>
      </c>
      <c r="D4199" s="1565">
        <v>122.2</v>
      </c>
      <c r="E4199" s="1565">
        <v>146.5</v>
      </c>
      <c r="F4199" s="1565" t="s">
        <v>6</v>
      </c>
      <c r="G4199" s="1565">
        <v>122.2</v>
      </c>
      <c r="H4199" s="1565">
        <v>146.5</v>
      </c>
      <c r="I4199" s="1565">
        <v>0</v>
      </c>
      <c r="J4199" s="1566">
        <v>0</v>
      </c>
      <c r="K4199" s="1554"/>
    </row>
    <row r="4200" spans="1:11" s="793" customFormat="1" ht="28.5" customHeight="1" x14ac:dyDescent="0.25">
      <c r="A4200" s="1565" t="s">
        <v>12051</v>
      </c>
      <c r="B4200" s="1566" t="s">
        <v>6228</v>
      </c>
      <c r="C4200" s="1565" t="s">
        <v>1268</v>
      </c>
      <c r="D4200" s="1565">
        <v>323.7</v>
      </c>
      <c r="E4200" s="1565">
        <v>1660.2</v>
      </c>
      <c r="F4200" s="1565" t="s">
        <v>22</v>
      </c>
      <c r="G4200" s="1565">
        <v>114.31</v>
      </c>
      <c r="H4200" s="1565">
        <v>586.29</v>
      </c>
      <c r="I4200" s="1565">
        <v>0</v>
      </c>
      <c r="J4200" s="1566">
        <v>0</v>
      </c>
      <c r="K4200" s="1554"/>
    </row>
    <row r="4201" spans="1:11" s="793" customFormat="1" ht="28.5" customHeight="1" x14ac:dyDescent="0.25">
      <c r="A4201" s="1565" t="s">
        <v>12052</v>
      </c>
      <c r="B4201" s="1566" t="s">
        <v>12053</v>
      </c>
      <c r="C4201" s="1565" t="s">
        <v>12054</v>
      </c>
      <c r="D4201" s="1565">
        <v>112.05</v>
      </c>
      <c r="E4201" s="1565">
        <v>2545.2800000000002</v>
      </c>
      <c r="F4201" s="1565" t="s">
        <v>12054</v>
      </c>
      <c r="G4201" s="1565">
        <v>112.05</v>
      </c>
      <c r="H4201" s="1565">
        <v>2545.2800000000002</v>
      </c>
      <c r="I4201" s="1565">
        <v>3.11</v>
      </c>
      <c r="J4201" s="1566">
        <v>0</v>
      </c>
      <c r="K4201" s="1554"/>
    </row>
    <row r="4202" spans="1:11" s="793" customFormat="1" ht="28.5" customHeight="1" x14ac:dyDescent="0.25">
      <c r="A4202" s="1565" t="s">
        <v>12055</v>
      </c>
      <c r="B4202" s="1566" t="s">
        <v>12056</v>
      </c>
      <c r="C4202" s="1565" t="s">
        <v>1331</v>
      </c>
      <c r="D4202" s="1565">
        <v>19.5</v>
      </c>
      <c r="E4202" s="1565">
        <v>884.34</v>
      </c>
      <c r="F4202" s="1565" t="s">
        <v>21</v>
      </c>
      <c r="G4202" s="1565">
        <v>2.1</v>
      </c>
      <c r="H4202" s="1565">
        <v>95.16</v>
      </c>
      <c r="I4202" s="1565" t="s">
        <v>12057</v>
      </c>
      <c r="J4202" s="1566">
        <v>0</v>
      </c>
      <c r="K4202" s="1554"/>
    </row>
    <row r="4203" spans="1:11" s="793" customFormat="1" ht="28.5" customHeight="1" x14ac:dyDescent="0.25">
      <c r="A4203" s="1565" t="s">
        <v>12058</v>
      </c>
      <c r="B4203" s="1566" t="s">
        <v>12059</v>
      </c>
      <c r="C4203" s="1565" t="s">
        <v>1331</v>
      </c>
      <c r="D4203" s="1565">
        <v>19.5</v>
      </c>
      <c r="E4203" s="1565">
        <v>1127.3399999999999</v>
      </c>
      <c r="F4203" s="1565" t="s">
        <v>21</v>
      </c>
      <c r="G4203" s="1565">
        <v>2.1</v>
      </c>
      <c r="H4203" s="1565">
        <v>121.3</v>
      </c>
      <c r="I4203" s="1565" t="s">
        <v>12057</v>
      </c>
      <c r="J4203" s="1566">
        <v>0</v>
      </c>
      <c r="K4203" s="1554"/>
    </row>
    <row r="4204" spans="1:11" s="793" customFormat="1" ht="28.5" customHeight="1" x14ac:dyDescent="0.25">
      <c r="A4204" s="1565" t="s">
        <v>12060</v>
      </c>
      <c r="B4204" s="1566" t="s">
        <v>12061</v>
      </c>
      <c r="C4204" s="1565" t="s">
        <v>1138</v>
      </c>
      <c r="D4204" s="1565">
        <v>367.94</v>
      </c>
      <c r="E4204" s="1565">
        <v>517.76</v>
      </c>
      <c r="F4204" s="1565" t="s">
        <v>51</v>
      </c>
      <c r="G4204" s="1565">
        <v>1207.1600000000001</v>
      </c>
      <c r="H4204" s="1565">
        <v>1698.69</v>
      </c>
      <c r="I4204" s="1565" t="s">
        <v>12062</v>
      </c>
      <c r="J4204" s="1566">
        <v>0</v>
      </c>
      <c r="K4204" s="1554"/>
    </row>
    <row r="4205" spans="1:11" s="793" customFormat="1" ht="28.5" customHeight="1" x14ac:dyDescent="0.25">
      <c r="A4205" s="1565" t="s">
        <v>12063</v>
      </c>
      <c r="B4205" s="1566" t="s">
        <v>12064</v>
      </c>
      <c r="C4205" s="1565" t="s">
        <v>1138</v>
      </c>
      <c r="D4205" s="1565">
        <v>367.94</v>
      </c>
      <c r="E4205" s="1565">
        <v>562.80999999999995</v>
      </c>
      <c r="F4205" s="1565" t="s">
        <v>51</v>
      </c>
      <c r="G4205" s="1565">
        <v>1207.1600000000001</v>
      </c>
      <c r="H4205" s="1565">
        <v>1846.48</v>
      </c>
      <c r="I4205" s="1565" t="s">
        <v>12062</v>
      </c>
      <c r="J4205" s="1566">
        <v>0</v>
      </c>
      <c r="K4205" s="1554"/>
    </row>
    <row r="4206" spans="1:11" s="793" customFormat="1" ht="28.5" customHeight="1" x14ac:dyDescent="0.25">
      <c r="A4206" s="1565" t="s">
        <v>12065</v>
      </c>
      <c r="B4206" s="1566" t="s">
        <v>12066</v>
      </c>
      <c r="C4206" s="1565" t="s">
        <v>2341</v>
      </c>
      <c r="D4206" s="1565">
        <v>16.809999999999999</v>
      </c>
      <c r="E4206" s="1565">
        <v>85.84</v>
      </c>
      <c r="F4206" s="1565" t="s">
        <v>21</v>
      </c>
      <c r="G4206" s="1565">
        <v>180.85</v>
      </c>
      <c r="H4206" s="1565">
        <v>923.68</v>
      </c>
      <c r="I4206" s="1565">
        <v>0</v>
      </c>
      <c r="J4206" s="1566">
        <v>0</v>
      </c>
      <c r="K4206" s="1554"/>
    </row>
    <row r="4207" spans="1:11" s="793" customFormat="1" ht="28.5" customHeight="1" x14ac:dyDescent="0.25">
      <c r="A4207" s="1565" t="s">
        <v>12067</v>
      </c>
      <c r="B4207" s="1566" t="s">
        <v>12068</v>
      </c>
      <c r="C4207" s="1565" t="s">
        <v>1331</v>
      </c>
      <c r="D4207" s="1565">
        <v>1929.75</v>
      </c>
      <c r="E4207" s="1565">
        <v>3263.82</v>
      </c>
      <c r="F4207" s="1565" t="s">
        <v>21</v>
      </c>
      <c r="G4207" s="1565">
        <v>207.64</v>
      </c>
      <c r="H4207" s="1565">
        <v>351.19</v>
      </c>
      <c r="I4207" s="1565">
        <v>0</v>
      </c>
      <c r="J4207" s="1566">
        <v>0</v>
      </c>
      <c r="K4207" s="1554"/>
    </row>
    <row r="4208" spans="1:11" s="793" customFormat="1" ht="28.5" customHeight="1" x14ac:dyDescent="0.25">
      <c r="A4208" s="1565" t="s">
        <v>12069</v>
      </c>
      <c r="B4208" s="1566" t="s">
        <v>6240</v>
      </c>
      <c r="C4208" s="1565" t="s">
        <v>6</v>
      </c>
      <c r="D4208" s="1565">
        <v>49.8</v>
      </c>
      <c r="E4208" s="1565">
        <v>253.92</v>
      </c>
      <c r="F4208" s="1565" t="s">
        <v>6</v>
      </c>
      <c r="G4208" s="1565">
        <v>49.8</v>
      </c>
      <c r="H4208" s="1565">
        <v>253.92</v>
      </c>
      <c r="I4208" s="1565">
        <v>0</v>
      </c>
      <c r="J4208" s="1566">
        <v>0</v>
      </c>
      <c r="K4208" s="1554"/>
    </row>
    <row r="4209" spans="1:11" s="793" customFormat="1" ht="28.5" customHeight="1" x14ac:dyDescent="0.25">
      <c r="A4209" s="1565" t="s">
        <v>12070</v>
      </c>
      <c r="B4209" s="1566" t="s">
        <v>6242</v>
      </c>
      <c r="C4209" s="1565" t="s">
        <v>6243</v>
      </c>
      <c r="D4209" s="1565">
        <v>119.52</v>
      </c>
      <c r="E4209" s="1565">
        <v>119.52</v>
      </c>
      <c r="F4209" s="1565" t="s">
        <v>6243</v>
      </c>
      <c r="G4209" s="1565">
        <v>119.52</v>
      </c>
      <c r="H4209" s="1565">
        <v>119.52</v>
      </c>
      <c r="I4209" s="1565" t="s">
        <v>12071</v>
      </c>
      <c r="J4209" s="1566">
        <v>0</v>
      </c>
      <c r="K4209" s="1554"/>
    </row>
    <row r="4210" spans="1:11" s="793" customFormat="1" ht="28.5" customHeight="1" x14ac:dyDescent="0.25">
      <c r="A4210" s="1565" t="s">
        <v>12072</v>
      </c>
      <c r="B4210" s="1566" t="s">
        <v>6245</v>
      </c>
      <c r="C4210" s="1565" t="s">
        <v>6243</v>
      </c>
      <c r="D4210" s="1565">
        <v>225.59</v>
      </c>
      <c r="E4210" s="1565">
        <v>225.59</v>
      </c>
      <c r="F4210" s="1565" t="s">
        <v>6243</v>
      </c>
      <c r="G4210" s="1565">
        <v>225.59</v>
      </c>
      <c r="H4210" s="1565">
        <v>225.59</v>
      </c>
      <c r="I4210" s="1565" t="s">
        <v>12071</v>
      </c>
      <c r="J4210" s="1566">
        <v>0</v>
      </c>
      <c r="K4210" s="1554"/>
    </row>
    <row r="4211" spans="1:11" s="793" customFormat="1" ht="28.5" customHeight="1" x14ac:dyDescent="0.25">
      <c r="A4211" s="1565" t="s">
        <v>12073</v>
      </c>
      <c r="B4211" s="1566" t="s">
        <v>12074</v>
      </c>
      <c r="C4211" s="1565" t="s">
        <v>1331</v>
      </c>
      <c r="D4211" s="1565">
        <v>606.94000000000005</v>
      </c>
      <c r="E4211" s="1565">
        <v>1019</v>
      </c>
      <c r="F4211" s="1565" t="s">
        <v>21</v>
      </c>
      <c r="G4211" s="1565">
        <v>65.31</v>
      </c>
      <c r="H4211" s="1565">
        <v>109.64</v>
      </c>
      <c r="I4211" s="1565">
        <v>7.17</v>
      </c>
      <c r="J4211" s="1566">
        <v>0</v>
      </c>
      <c r="K4211" s="1554"/>
    </row>
    <row r="4212" spans="1:11" s="793" customFormat="1" ht="28.5" customHeight="1" x14ac:dyDescent="0.25">
      <c r="A4212" s="1565" t="s">
        <v>12075</v>
      </c>
      <c r="B4212" s="1566" t="s">
        <v>12076</v>
      </c>
      <c r="C4212" s="1565" t="s">
        <v>2341</v>
      </c>
      <c r="D4212" s="1565">
        <v>112.31</v>
      </c>
      <c r="E4212" s="1565">
        <v>706.09</v>
      </c>
      <c r="F4212" s="1565" t="s">
        <v>21</v>
      </c>
      <c r="G4212" s="1565">
        <v>1208.4000000000001</v>
      </c>
      <c r="H4212" s="1565">
        <v>7597.53</v>
      </c>
      <c r="I4212" s="1565">
        <v>0</v>
      </c>
      <c r="J4212" s="1566">
        <v>0</v>
      </c>
      <c r="K4212" s="1554"/>
    </row>
    <row r="4213" spans="1:11" s="793" customFormat="1" ht="28.5" customHeight="1" thickBot="1" x14ac:dyDescent="0.3">
      <c r="A4213" s="1567" t="s">
        <v>12077</v>
      </c>
      <c r="B4213" s="1568" t="s">
        <v>12078</v>
      </c>
      <c r="C4213" s="1567" t="s">
        <v>1331</v>
      </c>
      <c r="D4213" s="1567">
        <v>493.02</v>
      </c>
      <c r="E4213" s="1567">
        <v>1105.55</v>
      </c>
      <c r="F4213" s="1567" t="s">
        <v>21</v>
      </c>
      <c r="G4213" s="1567">
        <v>53.05</v>
      </c>
      <c r="H4213" s="1567">
        <v>118.96</v>
      </c>
      <c r="I4213" s="1567">
        <v>0</v>
      </c>
      <c r="J4213" s="1568">
        <v>0</v>
      </c>
      <c r="K4213" s="1554"/>
    </row>
  </sheetData>
  <mergeCells count="10">
    <mergeCell ref="A3:J3"/>
    <mergeCell ref="A4:J4"/>
    <mergeCell ref="A5:J5"/>
    <mergeCell ref="A6:J6"/>
    <mergeCell ref="A9:A10"/>
    <mergeCell ref="B9:B10"/>
    <mergeCell ref="C9:E9"/>
    <mergeCell ref="F9:H9"/>
    <mergeCell ref="I9:I10"/>
    <mergeCell ref="J9:J10"/>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0"/>
  <sheetViews>
    <sheetView workbookViewId="0">
      <selection activeCell="B34" sqref="B34"/>
    </sheetView>
  </sheetViews>
  <sheetFormatPr defaultRowHeight="12.75" x14ac:dyDescent="0.2"/>
  <sheetData>
    <row r="5" spans="2:13" ht="15.75" x14ac:dyDescent="0.2">
      <c r="B5" s="1663" t="s">
        <v>12157</v>
      </c>
      <c r="C5" s="2477" t="s">
        <v>12158</v>
      </c>
      <c r="D5" s="2477"/>
      <c r="E5" s="2477"/>
      <c r="F5" s="2477"/>
      <c r="G5" s="2477"/>
      <c r="H5" s="2477"/>
      <c r="I5" s="2477"/>
      <c r="J5" s="2477"/>
      <c r="K5" s="2477"/>
      <c r="L5" s="2477"/>
      <c r="M5" s="2477"/>
    </row>
    <row r="6" spans="2:13" ht="15.75" x14ac:dyDescent="0.2">
      <c r="B6" s="2477" t="s">
        <v>12159</v>
      </c>
      <c r="C6" s="2477"/>
      <c r="D6" s="2477"/>
      <c r="E6" s="2477"/>
      <c r="F6" s="2477"/>
      <c r="G6" s="2477"/>
      <c r="H6" s="2477"/>
      <c r="I6" s="2477"/>
      <c r="J6" s="2477"/>
      <c r="K6" s="2477"/>
      <c r="L6" s="2477"/>
      <c r="M6" s="2477"/>
    </row>
    <row r="7" spans="2:13" ht="15.75" x14ac:dyDescent="0.2">
      <c r="B7" s="1663"/>
      <c r="C7" s="1663"/>
      <c r="D7" s="1664"/>
      <c r="E7" s="1665"/>
      <c r="F7" s="1665"/>
      <c r="G7" s="1664"/>
      <c r="H7" s="1664"/>
      <c r="I7" s="1664"/>
      <c r="J7" s="1664"/>
      <c r="K7" s="1664"/>
      <c r="L7" s="1664"/>
      <c r="M7" s="1666"/>
    </row>
    <row r="8" spans="2:13" ht="15.75" x14ac:dyDescent="0.2">
      <c r="B8" s="1663"/>
      <c r="C8" s="1663"/>
      <c r="D8" s="1667">
        <f>[15]RCC!H18</f>
        <v>0</v>
      </c>
      <c r="E8" s="1663" t="s">
        <v>156</v>
      </c>
      <c r="F8" s="2476" t="s">
        <v>12160</v>
      </c>
      <c r="G8" s="1668" t="s">
        <v>12161</v>
      </c>
      <c r="H8" s="1667">
        <f>(D8*2)/100</f>
        <v>0</v>
      </c>
      <c r="I8" s="1664"/>
      <c r="J8" s="1664"/>
      <c r="K8" s="1664"/>
      <c r="L8" s="1664"/>
      <c r="M8" s="1666"/>
    </row>
    <row r="9" spans="2:13" ht="15.75" x14ac:dyDescent="0.2">
      <c r="B9" s="1663"/>
      <c r="C9" s="1663"/>
      <c r="D9" s="1664"/>
      <c r="E9" s="1665"/>
      <c r="F9" s="2476"/>
      <c r="G9" s="1664"/>
      <c r="H9" s="1664"/>
      <c r="I9" s="1664"/>
      <c r="J9" s="1664"/>
      <c r="K9" s="1664"/>
      <c r="L9" s="1664"/>
      <c r="M9" s="1666"/>
    </row>
    <row r="10" spans="2:13" ht="15.75" x14ac:dyDescent="0.2">
      <c r="B10" s="1663"/>
      <c r="C10" s="1663"/>
      <c r="D10" s="1664"/>
      <c r="E10" s="1665"/>
      <c r="F10" s="1663"/>
      <c r="G10" s="1664"/>
      <c r="H10" s="1664"/>
      <c r="I10" s="1664"/>
      <c r="J10" s="1664"/>
      <c r="K10" s="1664"/>
      <c r="L10" s="1664"/>
      <c r="M10" s="1666"/>
    </row>
    <row r="11" spans="2:13" ht="15.75" x14ac:dyDescent="0.2">
      <c r="B11" s="1663"/>
      <c r="C11" s="1663"/>
      <c r="D11" s="1669">
        <f>H8</f>
        <v>0</v>
      </c>
      <c r="E11" s="1670" t="s">
        <v>156</v>
      </c>
      <c r="F11" s="1663">
        <v>7.85</v>
      </c>
      <c r="G11" s="1668" t="s">
        <v>12161</v>
      </c>
      <c r="H11" s="1667">
        <f>F11*D11</f>
        <v>0</v>
      </c>
      <c r="I11" s="1664"/>
      <c r="J11" s="1664" t="s">
        <v>431</v>
      </c>
      <c r="K11" s="1664"/>
      <c r="L11" s="1664"/>
      <c r="M11" s="1666"/>
    </row>
    <row r="14" spans="2:13" ht="15.75" x14ac:dyDescent="0.2">
      <c r="B14" s="1663" t="s">
        <v>12157</v>
      </c>
      <c r="C14" s="2477" t="s">
        <v>12158</v>
      </c>
      <c r="D14" s="2477"/>
      <c r="E14" s="2477"/>
      <c r="F14" s="2477"/>
      <c r="G14" s="2477"/>
      <c r="H14" s="2477"/>
      <c r="I14" s="2477"/>
      <c r="J14" s="2477"/>
      <c r="K14" s="2477"/>
      <c r="L14" s="2477"/>
      <c r="M14" s="2477"/>
    </row>
    <row r="15" spans="2:13" ht="15.75" x14ac:dyDescent="0.2">
      <c r="B15" s="2477" t="s">
        <v>12159</v>
      </c>
      <c r="C15" s="2477"/>
      <c r="D15" s="2477"/>
      <c r="E15" s="2477"/>
      <c r="F15" s="2477"/>
      <c r="G15" s="2477"/>
      <c r="H15" s="2477"/>
      <c r="I15" s="2477"/>
      <c r="J15" s="2477"/>
      <c r="K15" s="2477"/>
      <c r="L15" s="2477"/>
      <c r="M15" s="2477"/>
    </row>
    <row r="16" spans="2:13" ht="15.75" x14ac:dyDescent="0.2">
      <c r="B16" s="1663"/>
      <c r="C16" s="1663"/>
      <c r="D16" s="1664"/>
      <c r="E16" s="1665"/>
      <c r="F16" s="1665"/>
      <c r="G16" s="1664"/>
      <c r="H16" s="1664"/>
      <c r="I16" s="1664"/>
      <c r="J16" s="1664"/>
      <c r="K16" s="1664"/>
      <c r="L16" s="1664"/>
      <c r="M16" s="1666"/>
    </row>
    <row r="17" spans="2:13" ht="15.75" x14ac:dyDescent="0.2">
      <c r="B17" s="1663"/>
      <c r="C17" s="1663"/>
      <c r="D17" s="1667">
        <f>[15]RCC!H27</f>
        <v>0</v>
      </c>
      <c r="E17" s="1663" t="s">
        <v>156</v>
      </c>
      <c r="F17" s="2476" t="s">
        <v>12160</v>
      </c>
      <c r="G17" s="1668" t="s">
        <v>12161</v>
      </c>
      <c r="H17" s="1667">
        <f>(D17*2)/100</f>
        <v>0</v>
      </c>
      <c r="I17" s="1664"/>
      <c r="J17" s="1664"/>
      <c r="K17" s="1664"/>
      <c r="L17" s="1664"/>
      <c r="M17" s="1666"/>
    </row>
    <row r="18" spans="2:13" ht="15.75" x14ac:dyDescent="0.2">
      <c r="B18" s="1663"/>
      <c r="C18" s="1663"/>
      <c r="D18" s="1664"/>
      <c r="E18" s="1665"/>
      <c r="F18" s="2476"/>
      <c r="G18" s="1664"/>
      <c r="H18" s="1664"/>
      <c r="I18" s="1664"/>
      <c r="J18" s="1664"/>
      <c r="K18" s="1664"/>
      <c r="L18" s="1664"/>
      <c r="M18" s="1666"/>
    </row>
    <row r="19" spans="2:13" ht="15.75" x14ac:dyDescent="0.2">
      <c r="B19" s="1663"/>
      <c r="C19" s="1663"/>
      <c r="D19" s="1664"/>
      <c r="E19" s="1665"/>
      <c r="F19" s="1663"/>
      <c r="G19" s="1664"/>
      <c r="H19" s="1664"/>
      <c r="I19" s="1664"/>
      <c r="J19" s="1664"/>
      <c r="K19" s="1664"/>
      <c r="L19" s="1664"/>
      <c r="M19" s="1666"/>
    </row>
    <row r="20" spans="2:13" ht="15.75" x14ac:dyDescent="0.2">
      <c r="B20" s="1663"/>
      <c r="C20" s="1663"/>
      <c r="D20" s="1669">
        <f>H17</f>
        <v>0</v>
      </c>
      <c r="E20" s="1670" t="s">
        <v>156</v>
      </c>
      <c r="F20" s="1663">
        <v>7.85</v>
      </c>
      <c r="G20" s="1668" t="s">
        <v>12161</v>
      </c>
      <c r="H20" s="1667">
        <f>F20*D20</f>
        <v>0</v>
      </c>
      <c r="I20" s="1664"/>
      <c r="J20" s="1664" t="s">
        <v>431</v>
      </c>
      <c r="K20" s="1664"/>
      <c r="L20" s="1664"/>
      <c r="M20" s="1666"/>
    </row>
  </sheetData>
  <mergeCells count="6">
    <mergeCell ref="F17:F18"/>
    <mergeCell ref="C5:M5"/>
    <mergeCell ref="B6:M6"/>
    <mergeCell ref="F8:F9"/>
    <mergeCell ref="C14:M14"/>
    <mergeCell ref="B15:M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C9" sqref="C9"/>
    </sheetView>
  </sheetViews>
  <sheetFormatPr defaultRowHeight="25.5" customHeight="1" x14ac:dyDescent="0.2"/>
  <cols>
    <col min="1" max="1" width="4.140625" customWidth="1"/>
    <col min="4" max="4" width="4.85546875" customWidth="1"/>
    <col min="5" max="5" width="9" customWidth="1"/>
    <col min="10" max="10" width="12.5703125" customWidth="1"/>
    <col min="11" max="11" width="11.5703125" customWidth="1"/>
  </cols>
  <sheetData>
    <row r="1" spans="1:11" ht="25.5" customHeight="1" x14ac:dyDescent="0.2">
      <c r="A1" s="1975" t="e">
        <f>#REF!</f>
        <v>#REF!</v>
      </c>
      <c r="B1" s="1975"/>
      <c r="C1" s="1975"/>
      <c r="D1" s="1975"/>
      <c r="E1" s="1975"/>
      <c r="F1" s="1975"/>
      <c r="G1" s="1975"/>
      <c r="H1" s="1975"/>
      <c r="I1" s="1975"/>
      <c r="J1" s="1975"/>
      <c r="K1" s="1975"/>
    </row>
    <row r="2" spans="1:11" ht="25.5" customHeight="1" x14ac:dyDescent="0.2">
      <c r="A2" s="1975" t="str">
        <f>BOQ!A2</f>
        <v xml:space="preserve">KHYBER PAKHTUNKHWA RURAL ROADS DEVELOPMENT PROJECT (KP-RRDP) </v>
      </c>
      <c r="B2" s="1975"/>
      <c r="C2" s="1975"/>
      <c r="D2" s="1975"/>
      <c r="E2" s="1975"/>
      <c r="F2" s="1975"/>
      <c r="G2" s="1975"/>
      <c r="H2" s="1975"/>
      <c r="I2" s="1975"/>
      <c r="J2" s="1975"/>
      <c r="K2" s="1975"/>
    </row>
    <row r="3" spans="1:11" ht="25.5" customHeight="1" x14ac:dyDescent="0.2">
      <c r="A3" s="1976" t="str">
        <f>BOQ!A3:F3</f>
        <v xml:space="preserve"> REHABILITATION, IMPROMENT AND CONSTRUCTION OF ROAD FROM  (DI-1)
</v>
      </c>
      <c r="B3" s="1976"/>
      <c r="C3" s="1976"/>
      <c r="D3" s="1976"/>
      <c r="E3" s="1976"/>
      <c r="F3" s="1976"/>
      <c r="G3" s="1976"/>
      <c r="H3" s="1976"/>
      <c r="I3" s="1976"/>
      <c r="J3" s="1976"/>
      <c r="K3" s="1976"/>
    </row>
    <row r="4" spans="1:11" ht="25.5" customHeight="1" x14ac:dyDescent="0.2">
      <c r="A4" s="1981" t="str">
        <f>BOQ!A4:F4</f>
        <v>ENGINEER'S COST  ESTIMATE</v>
      </c>
      <c r="B4" s="1981"/>
      <c r="C4" s="1981"/>
      <c r="D4" s="1981"/>
      <c r="E4" s="1981"/>
      <c r="F4" s="1981"/>
      <c r="G4" s="1981"/>
      <c r="H4" s="1981"/>
      <c r="I4" s="1981"/>
      <c r="J4" s="1981"/>
      <c r="K4" s="1981"/>
    </row>
    <row r="5" spans="1:11" ht="15.75" customHeight="1" thickBot="1" x14ac:dyDescent="0.25">
      <c r="A5" s="1980" t="s">
        <v>427</v>
      </c>
      <c r="B5" s="1980"/>
      <c r="C5" s="1980"/>
      <c r="D5" s="1980"/>
      <c r="E5" s="1980"/>
      <c r="F5" s="762"/>
      <c r="G5" s="762"/>
      <c r="H5" s="762"/>
      <c r="I5" s="762"/>
      <c r="J5" s="763"/>
      <c r="K5" s="764"/>
    </row>
    <row r="6" spans="1:11" ht="25.5" customHeight="1" thickBot="1" x14ac:dyDescent="0.25">
      <c r="A6" s="1961" t="s">
        <v>390</v>
      </c>
      <c r="B6" s="773" t="s">
        <v>393</v>
      </c>
      <c r="C6" s="790" t="s">
        <v>477</v>
      </c>
      <c r="D6" s="1958" t="e">
        <f>BOQ!#REF!</f>
        <v>#REF!</v>
      </c>
      <c r="E6" s="1959"/>
      <c r="F6" s="1959"/>
      <c r="G6" s="1959"/>
      <c r="H6" s="1959"/>
      <c r="I6" s="1959"/>
      <c r="J6" s="1960"/>
      <c r="K6" s="864"/>
    </row>
    <row r="7" spans="1:11" ht="35.25" customHeight="1" thickBot="1" x14ac:dyDescent="0.25">
      <c r="A7" s="1962"/>
      <c r="B7" s="774" t="s">
        <v>372</v>
      </c>
      <c r="C7" s="770" t="s">
        <v>391</v>
      </c>
      <c r="D7" s="771" t="s">
        <v>23</v>
      </c>
      <c r="E7" s="772" t="s">
        <v>470</v>
      </c>
      <c r="F7" s="772" t="s">
        <v>475</v>
      </c>
      <c r="G7" s="772" t="s">
        <v>475</v>
      </c>
      <c r="H7" s="777" t="s">
        <v>394</v>
      </c>
      <c r="I7" s="777" t="s">
        <v>343</v>
      </c>
      <c r="J7" s="778" t="s">
        <v>132</v>
      </c>
      <c r="K7" s="864" t="s">
        <v>336</v>
      </c>
    </row>
    <row r="8" spans="1:11" ht="35.25" customHeight="1" thickBot="1" x14ac:dyDescent="0.25">
      <c r="A8" s="917">
        <v>1</v>
      </c>
      <c r="B8" s="826">
        <v>0</v>
      </c>
      <c r="C8" s="826">
        <v>15000</v>
      </c>
      <c r="D8" s="827">
        <v>1</v>
      </c>
      <c r="E8" s="1236">
        <v>15000</v>
      </c>
      <c r="F8" s="829">
        <v>2</v>
      </c>
      <c r="G8" s="830">
        <v>2</v>
      </c>
      <c r="H8" s="831">
        <f>G8</f>
        <v>2</v>
      </c>
      <c r="I8" s="831">
        <v>0.3</v>
      </c>
      <c r="J8" s="920">
        <f>I8*H8*E8</f>
        <v>9000</v>
      </c>
      <c r="K8" s="921"/>
    </row>
    <row r="9" spans="1:11" ht="35.25" customHeight="1" thickBot="1" x14ac:dyDescent="0.25">
      <c r="A9" s="917">
        <v>3</v>
      </c>
      <c r="B9" s="826">
        <v>0</v>
      </c>
      <c r="C9" s="826">
        <v>15000</v>
      </c>
      <c r="D9" s="827">
        <v>1</v>
      </c>
      <c r="E9" s="828">
        <v>2400</v>
      </c>
      <c r="F9" s="829">
        <v>5.65</v>
      </c>
      <c r="G9" s="830">
        <v>5.65</v>
      </c>
      <c r="H9" s="831">
        <f t="shared" ref="H9" si="0">F9+G9</f>
        <v>11.3</v>
      </c>
      <c r="I9" s="831">
        <v>0.3</v>
      </c>
      <c r="J9" s="832">
        <f>(I9*H9*E9*D9)</f>
        <v>8136</v>
      </c>
      <c r="K9" s="985" t="s">
        <v>513</v>
      </c>
    </row>
    <row r="10" spans="1:11" ht="25.5" customHeight="1" x14ac:dyDescent="0.2">
      <c r="A10" s="869"/>
      <c r="B10" s="1977" t="s">
        <v>447</v>
      </c>
      <c r="C10" s="1978"/>
      <c r="D10" s="1978"/>
      <c r="E10" s="1978"/>
      <c r="F10" s="1978"/>
      <c r="G10" s="1978"/>
      <c r="H10" s="1979"/>
      <c r="I10" s="870"/>
      <c r="J10" s="871">
        <f>SUM(J8:J9)</f>
        <v>17136</v>
      </c>
      <c r="K10" s="919"/>
    </row>
    <row r="11" spans="1:11" ht="25.5" customHeight="1" x14ac:dyDescent="0.2">
      <c r="A11" s="965"/>
      <c r="B11" s="1977" t="s">
        <v>512</v>
      </c>
      <c r="C11" s="1978"/>
      <c r="D11" s="1978"/>
      <c r="E11" s="1978"/>
      <c r="F11" s="1978"/>
      <c r="G11" s="1978"/>
      <c r="H11" s="1979"/>
      <c r="I11" s="964"/>
      <c r="J11" s="968">
        <f>J10*0.05</f>
        <v>856.80000000000007</v>
      </c>
      <c r="K11" s="919"/>
    </row>
    <row r="12" spans="1:11" ht="25.5" customHeight="1" thickBot="1" x14ac:dyDescent="0.25">
      <c r="A12" s="776"/>
      <c r="B12" s="1966" t="s">
        <v>389</v>
      </c>
      <c r="C12" s="1967"/>
      <c r="D12" s="1967"/>
      <c r="E12" s="1967"/>
      <c r="F12" s="1967"/>
      <c r="G12" s="1967"/>
      <c r="H12" s="1968"/>
      <c r="I12" s="781"/>
      <c r="J12" s="865">
        <f>J10+J11</f>
        <v>17992.8</v>
      </c>
      <c r="K12" s="866"/>
    </row>
  </sheetData>
  <mergeCells count="10">
    <mergeCell ref="A1:K1"/>
    <mergeCell ref="A2:K2"/>
    <mergeCell ref="A3:K3"/>
    <mergeCell ref="B11:H11"/>
    <mergeCell ref="B12:H12"/>
    <mergeCell ref="A5:E5"/>
    <mergeCell ref="A6:A7"/>
    <mergeCell ref="D6:J6"/>
    <mergeCell ref="A4:K4"/>
    <mergeCell ref="B10:H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2"/>
  <sheetViews>
    <sheetView workbookViewId="0">
      <selection activeCell="B10" sqref="B10:G10"/>
    </sheetView>
  </sheetViews>
  <sheetFormatPr defaultRowHeight="33.75" customHeight="1" x14ac:dyDescent="0.2"/>
  <cols>
    <col min="1" max="1" width="6.140625" customWidth="1"/>
    <col min="6" max="6" width="7.42578125" customWidth="1"/>
    <col min="7" max="7" width="7.140625" customWidth="1"/>
    <col min="9" max="9" width="12.7109375" customWidth="1"/>
    <col min="10" max="10" width="12.28515625" customWidth="1"/>
  </cols>
  <sheetData>
    <row r="1" spans="1:11" ht="26.25" customHeight="1" x14ac:dyDescent="0.2">
      <c r="A1" s="1975" t="e">
        <f>#REF!</f>
        <v>#REF!</v>
      </c>
      <c r="B1" s="1975"/>
      <c r="C1" s="1975"/>
      <c r="D1" s="1975"/>
      <c r="E1" s="1975"/>
      <c r="F1" s="1975"/>
      <c r="G1" s="1975"/>
      <c r="H1" s="1975"/>
      <c r="I1" s="1975"/>
      <c r="J1" s="243"/>
    </row>
    <row r="2" spans="1:11" ht="23.25" customHeight="1" x14ac:dyDescent="0.2">
      <c r="A2" s="1975" t="e">
        <f>#REF!</f>
        <v>#REF!</v>
      </c>
      <c r="B2" s="1975"/>
      <c r="C2" s="1975"/>
      <c r="D2" s="1975"/>
      <c r="E2" s="1975"/>
      <c r="F2" s="1975"/>
      <c r="G2" s="1975"/>
      <c r="H2" s="1975"/>
      <c r="I2" s="1975"/>
      <c r="J2" s="243"/>
    </row>
    <row r="3" spans="1:11" ht="25.5" customHeight="1" x14ac:dyDescent="0.2">
      <c r="A3" s="1976" t="str">
        <f>BOQ!A3:F3</f>
        <v xml:space="preserve"> REHABILITATION, IMPROMENT AND CONSTRUCTION OF ROAD FROM  (DI-1)
</v>
      </c>
      <c r="B3" s="1976"/>
      <c r="C3" s="1976"/>
      <c r="D3" s="1976"/>
      <c r="E3" s="1976"/>
      <c r="F3" s="1976"/>
      <c r="G3" s="1976"/>
      <c r="H3" s="1976"/>
      <c r="I3" s="1976"/>
      <c r="J3" s="142"/>
    </row>
    <row r="4" spans="1:11" ht="20.25" customHeight="1" x14ac:dyDescent="0.2">
      <c r="A4" s="1981" t="str">
        <f>BOQ!A4:F4</f>
        <v>ENGINEER'S COST  ESTIMATE</v>
      </c>
      <c r="B4" s="1981"/>
      <c r="C4" s="1981"/>
      <c r="D4" s="1981"/>
      <c r="E4" s="1981"/>
      <c r="F4" s="1981"/>
      <c r="G4" s="1981"/>
      <c r="H4" s="1981"/>
      <c r="I4" s="1981"/>
      <c r="J4" s="753"/>
    </row>
    <row r="5" spans="1:11" ht="21" customHeight="1" thickBot="1" x14ac:dyDescent="0.25">
      <c r="A5" s="1980" t="s">
        <v>478</v>
      </c>
      <c r="B5" s="1980"/>
      <c r="C5" s="1980"/>
      <c r="D5" s="1980"/>
      <c r="E5" s="762"/>
      <c r="F5" s="762"/>
      <c r="G5" s="762"/>
      <c r="H5" s="762"/>
      <c r="I5" s="763"/>
      <c r="J5" s="764"/>
    </row>
    <row r="6" spans="1:11" ht="33.75" customHeight="1" thickBot="1" x14ac:dyDescent="0.25">
      <c r="A6" s="1956" t="s">
        <v>390</v>
      </c>
      <c r="B6" s="773" t="s">
        <v>393</v>
      </c>
      <c r="C6" s="790" t="s">
        <v>477</v>
      </c>
      <c r="D6" s="1959" t="e">
        <f>BOQ!#REF!</f>
        <v>#REF!</v>
      </c>
      <c r="E6" s="1959"/>
      <c r="F6" s="1959"/>
      <c r="G6" s="1959"/>
      <c r="H6" s="1959"/>
      <c r="I6" s="1960"/>
      <c r="J6" s="864"/>
    </row>
    <row r="7" spans="1:11" ht="33.75" customHeight="1" thickBot="1" x14ac:dyDescent="0.25">
      <c r="A7" s="1957"/>
      <c r="B7" s="774" t="s">
        <v>372</v>
      </c>
      <c r="C7" s="770" t="s">
        <v>391</v>
      </c>
      <c r="D7" s="772" t="s">
        <v>470</v>
      </c>
      <c r="E7" s="772" t="s">
        <v>475</v>
      </c>
      <c r="F7" s="772" t="s">
        <v>410</v>
      </c>
      <c r="G7" s="777" t="s">
        <v>394</v>
      </c>
      <c r="H7" s="777" t="s">
        <v>343</v>
      </c>
      <c r="I7" s="778" t="s">
        <v>132</v>
      </c>
      <c r="J7" s="864" t="s">
        <v>336</v>
      </c>
    </row>
    <row r="8" spans="1:11" ht="33.75" customHeight="1" thickBot="1" x14ac:dyDescent="0.25">
      <c r="A8" s="917">
        <v>1</v>
      </c>
      <c r="B8" s="826">
        <v>0</v>
      </c>
      <c r="C8" s="826">
        <v>14025</v>
      </c>
      <c r="D8" s="828" t="e">
        <f>#REF!</f>
        <v>#REF!</v>
      </c>
      <c r="E8" s="1982">
        <v>6.5</v>
      </c>
      <c r="F8" s="1983"/>
      <c r="G8" s="1983"/>
      <c r="H8" s="1984"/>
      <c r="I8" s="920" t="e">
        <f>E8*D8</f>
        <v>#REF!</v>
      </c>
      <c r="J8" s="921"/>
    </row>
    <row r="9" spans="1:11" ht="33.75" customHeight="1" thickBot="1" x14ac:dyDescent="0.25">
      <c r="A9" s="917">
        <v>2</v>
      </c>
      <c r="B9" s="826">
        <v>0</v>
      </c>
      <c r="C9" s="826">
        <v>14025</v>
      </c>
      <c r="D9" s="828">
        <v>2150</v>
      </c>
      <c r="E9" s="1982">
        <v>7.96</v>
      </c>
      <c r="F9" s="1983"/>
      <c r="G9" s="1983"/>
      <c r="H9" s="1984"/>
      <c r="I9" s="920">
        <f>E9*D9</f>
        <v>17114</v>
      </c>
      <c r="J9" s="921"/>
    </row>
    <row r="10" spans="1:11" ht="33.75" customHeight="1" x14ac:dyDescent="0.2">
      <c r="A10" s="869"/>
      <c r="B10" s="1977" t="s">
        <v>447</v>
      </c>
      <c r="C10" s="1978"/>
      <c r="D10" s="1978"/>
      <c r="E10" s="1978"/>
      <c r="F10" s="1978"/>
      <c r="G10" s="1979"/>
      <c r="H10" s="870"/>
      <c r="I10" s="871" t="e">
        <f>SUM(I8:I9)</f>
        <v>#REF!</v>
      </c>
      <c r="J10" s="919"/>
    </row>
    <row r="11" spans="1:11" ht="33.75" customHeight="1" x14ac:dyDescent="0.2">
      <c r="A11" s="965"/>
      <c r="B11" s="1977" t="s">
        <v>476</v>
      </c>
      <c r="C11" s="1978"/>
      <c r="D11" s="1978"/>
      <c r="E11" s="1978"/>
      <c r="F11" s="1978"/>
      <c r="G11" s="1979"/>
      <c r="H11" s="964"/>
      <c r="I11" s="968">
        <v>400</v>
      </c>
      <c r="J11" s="919"/>
    </row>
    <row r="12" spans="1:11" ht="33.75" customHeight="1" thickBot="1" x14ac:dyDescent="0.25">
      <c r="A12" s="776"/>
      <c r="B12" s="1966" t="s">
        <v>389</v>
      </c>
      <c r="C12" s="1967"/>
      <c r="D12" s="1967"/>
      <c r="E12" s="1967"/>
      <c r="F12" s="1967"/>
      <c r="G12" s="1968"/>
      <c r="H12" s="781"/>
      <c r="I12" s="865" t="e">
        <f>I10</f>
        <v>#REF!</v>
      </c>
      <c r="J12" s="866"/>
      <c r="K12" s="970"/>
    </row>
  </sheetData>
  <mergeCells count="12">
    <mergeCell ref="B10:G10"/>
    <mergeCell ref="B11:G11"/>
    <mergeCell ref="B12:G12"/>
    <mergeCell ref="A1:I1"/>
    <mergeCell ref="A2:I2"/>
    <mergeCell ref="A3:I3"/>
    <mergeCell ref="A4:I4"/>
    <mergeCell ref="A5:D5"/>
    <mergeCell ref="A6:A7"/>
    <mergeCell ref="D6:I6"/>
    <mergeCell ref="E8:H8"/>
    <mergeCell ref="E9:H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0"/>
  <sheetViews>
    <sheetView view="pageBreakPreview" zoomScale="115" zoomScaleSheetLayoutView="115" workbookViewId="0">
      <selection activeCell="B8" sqref="B8:K10"/>
    </sheetView>
  </sheetViews>
  <sheetFormatPr defaultColWidth="9.140625" defaultRowHeight="15" x14ac:dyDescent="0.2"/>
  <cols>
    <col min="1" max="1" width="3.7109375" style="767" customWidth="1"/>
    <col min="2" max="3" width="9.7109375" style="767" customWidth="1"/>
    <col min="4" max="4" width="5.5703125" style="767" customWidth="1"/>
    <col min="5" max="5" width="9.28515625" style="767" customWidth="1"/>
    <col min="6" max="6" width="8" style="767" customWidth="1"/>
    <col min="7" max="7" width="6" style="767" customWidth="1"/>
    <col min="8" max="8" width="8" style="767" customWidth="1"/>
    <col min="9" max="9" width="6.28515625" style="767" customWidth="1"/>
    <col min="10" max="10" width="11" style="767" customWidth="1"/>
    <col min="11" max="11" width="8.28515625" style="769" customWidth="1"/>
    <col min="12" max="12" width="20.28515625" style="767" customWidth="1"/>
    <col min="13" max="13" width="9.140625" style="767"/>
    <col min="14" max="14" width="11.5703125" style="767" bestFit="1" customWidth="1"/>
    <col min="15" max="15" width="9.140625" style="767"/>
    <col min="16" max="16" width="11.5703125" style="767" bestFit="1" customWidth="1"/>
    <col min="17" max="16384" width="9.140625" style="767"/>
  </cols>
  <sheetData>
    <row r="1" spans="1:18" s="759" customFormat="1" ht="18.75" customHeight="1" x14ac:dyDescent="0.2">
      <c r="A1" s="1952" t="e">
        <f>#REF!</f>
        <v>#REF!</v>
      </c>
      <c r="B1" s="1952"/>
      <c r="C1" s="1952"/>
      <c r="D1" s="1952"/>
      <c r="E1" s="1952"/>
      <c r="F1" s="1952"/>
      <c r="G1" s="1952"/>
      <c r="H1" s="1952"/>
      <c r="I1" s="1952"/>
      <c r="J1" s="1952"/>
      <c r="K1" s="1952"/>
      <c r="L1" s="758"/>
      <c r="M1" s="758"/>
      <c r="N1" s="758"/>
      <c r="O1" s="758"/>
      <c r="P1" s="758"/>
      <c r="Q1" s="758"/>
      <c r="R1" s="758"/>
    </row>
    <row r="2" spans="1:18" s="759" customFormat="1" ht="21" customHeight="1" x14ac:dyDescent="0.2">
      <c r="A2" s="1953" t="e">
        <f>#REF!</f>
        <v>#REF!</v>
      </c>
      <c r="B2" s="1953"/>
      <c r="C2" s="1953"/>
      <c r="D2" s="1953"/>
      <c r="E2" s="1953"/>
      <c r="F2" s="1953"/>
      <c r="G2" s="1953"/>
      <c r="H2" s="1953"/>
      <c r="I2" s="1953"/>
      <c r="J2" s="1953"/>
      <c r="K2" s="1953"/>
      <c r="L2" s="758"/>
      <c r="M2" s="758"/>
      <c r="N2" s="758"/>
      <c r="O2" s="758"/>
      <c r="P2" s="758"/>
      <c r="Q2" s="758"/>
      <c r="R2" s="758"/>
    </row>
    <row r="3" spans="1:18" s="761" customFormat="1" ht="28.5" customHeight="1" x14ac:dyDescent="0.2">
      <c r="A3" s="1954" t="e">
        <f>#REF!</f>
        <v>#REF!</v>
      </c>
      <c r="B3" s="1954"/>
      <c r="C3" s="1954"/>
      <c r="D3" s="1954"/>
      <c r="E3" s="1954"/>
      <c r="F3" s="1954"/>
      <c r="G3" s="1954"/>
      <c r="H3" s="1954"/>
      <c r="I3" s="1954"/>
      <c r="J3" s="1954"/>
      <c r="K3" s="1954"/>
      <c r="L3" s="760"/>
      <c r="M3" s="760"/>
      <c r="N3" s="760"/>
      <c r="O3" s="760"/>
      <c r="P3" s="760"/>
      <c r="Q3" s="760"/>
      <c r="R3" s="760"/>
    </row>
    <row r="4" spans="1:18" s="761" customFormat="1" ht="18.75" customHeight="1" x14ac:dyDescent="0.2">
      <c r="A4" s="1955" t="e">
        <f>#REF!</f>
        <v>#REF!</v>
      </c>
      <c r="B4" s="1955"/>
      <c r="C4" s="1955"/>
      <c r="D4" s="1955"/>
      <c r="E4" s="1955"/>
      <c r="F4" s="1955"/>
      <c r="G4" s="1955"/>
      <c r="H4" s="1955"/>
      <c r="I4" s="1955"/>
      <c r="J4" s="1955"/>
      <c r="K4" s="1955"/>
    </row>
    <row r="5" spans="1:18" s="764" customFormat="1" ht="18.75" customHeight="1" thickBot="1" x14ac:dyDescent="0.25">
      <c r="A5" s="1980" t="s">
        <v>388</v>
      </c>
      <c r="B5" s="1980"/>
      <c r="C5" s="1980"/>
      <c r="D5" s="1980"/>
      <c r="E5" s="1980"/>
      <c r="F5" s="762"/>
      <c r="G5" s="762"/>
      <c r="H5" s="762"/>
      <c r="I5" s="762"/>
      <c r="J5" s="762"/>
      <c r="K5" s="763"/>
    </row>
    <row r="6" spans="1:18" s="765" customFormat="1" ht="43.5" customHeight="1" thickBot="1" x14ac:dyDescent="0.25">
      <c r="A6" s="1956" t="s">
        <v>390</v>
      </c>
      <c r="B6" s="773" t="s">
        <v>393</v>
      </c>
      <c r="C6" s="824" t="s">
        <v>504</v>
      </c>
      <c r="D6" s="1958">
        <f>BOQ!B33</f>
        <v>0</v>
      </c>
      <c r="E6" s="1959"/>
      <c r="F6" s="1959"/>
      <c r="G6" s="1959"/>
      <c r="H6" s="1959"/>
      <c r="I6" s="1959"/>
      <c r="J6" s="1959"/>
      <c r="K6" s="1960"/>
    </row>
    <row r="7" spans="1:18" s="766" customFormat="1" ht="37.5" customHeight="1" thickBot="1" x14ac:dyDescent="0.25">
      <c r="A7" s="1957"/>
      <c r="B7" s="774" t="s">
        <v>372</v>
      </c>
      <c r="C7" s="770" t="s">
        <v>391</v>
      </c>
      <c r="D7" s="771" t="s">
        <v>23</v>
      </c>
      <c r="E7" s="772" t="s">
        <v>392</v>
      </c>
      <c r="F7" s="772" t="s">
        <v>436</v>
      </c>
      <c r="G7" s="772" t="s">
        <v>437</v>
      </c>
      <c r="H7" s="777" t="s">
        <v>438</v>
      </c>
      <c r="I7" s="777" t="s">
        <v>343</v>
      </c>
      <c r="J7" s="778" t="s">
        <v>132</v>
      </c>
      <c r="K7" s="778" t="s">
        <v>336</v>
      </c>
    </row>
    <row r="8" spans="1:18" ht="48.75" customHeight="1" thickBot="1" x14ac:dyDescent="0.25">
      <c r="A8" s="903"/>
      <c r="B8" s="904"/>
      <c r="C8" s="904"/>
      <c r="D8" s="905"/>
      <c r="E8" s="914"/>
      <c r="F8" s="906"/>
      <c r="G8" s="907"/>
      <c r="H8" s="907"/>
      <c r="I8" s="907"/>
      <c r="J8" s="908"/>
      <c r="K8" s="922"/>
    </row>
    <row r="9" spans="1:18" ht="28.5" customHeight="1" x14ac:dyDescent="0.2">
      <c r="A9" s="775"/>
      <c r="B9" s="1963"/>
      <c r="C9" s="1964"/>
      <c r="D9" s="1964"/>
      <c r="E9" s="1964"/>
      <c r="F9" s="1964"/>
      <c r="G9" s="1964"/>
      <c r="H9" s="1965"/>
      <c r="I9" s="859"/>
      <c r="J9" s="779"/>
      <c r="K9" s="779"/>
      <c r="M9" s="768"/>
    </row>
    <row r="10" spans="1:18" ht="28.5" customHeight="1" thickBot="1" x14ac:dyDescent="0.25">
      <c r="A10" s="776"/>
      <c r="B10" s="1966"/>
      <c r="C10" s="1967"/>
      <c r="D10" s="1967"/>
      <c r="E10" s="1967"/>
      <c r="F10" s="1967"/>
      <c r="G10" s="1967"/>
      <c r="H10" s="1968"/>
      <c r="I10" s="781"/>
      <c r="J10" s="780"/>
      <c r="K10" s="780"/>
      <c r="M10" s="768"/>
    </row>
  </sheetData>
  <mergeCells count="9">
    <mergeCell ref="A6:A7"/>
    <mergeCell ref="B9:H9"/>
    <mergeCell ref="B10:H10"/>
    <mergeCell ref="D6:K6"/>
    <mergeCell ref="A1:K1"/>
    <mergeCell ref="A2:K2"/>
    <mergeCell ref="A3:K3"/>
    <mergeCell ref="A4:K4"/>
    <mergeCell ref="A5:E5"/>
  </mergeCells>
  <pageMargins left="1.2" right="0.7" top="0.4" bottom="0.75" header="0.3" footer="0.3"/>
  <pageSetup paperSize="9" scale="9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85"/>
  <sheetViews>
    <sheetView view="pageBreakPreview" zoomScale="85" zoomScaleNormal="85" zoomScaleSheetLayoutView="85" workbookViewId="0">
      <selection activeCell="K11" sqref="K11"/>
    </sheetView>
  </sheetViews>
  <sheetFormatPr defaultRowHeight="33" customHeight="1" x14ac:dyDescent="0.2"/>
  <cols>
    <col min="1" max="1" width="7.5703125" customWidth="1"/>
    <col min="2" max="2" width="59.140625" customWidth="1"/>
    <col min="3" max="3" width="12.7109375" customWidth="1"/>
    <col min="4" max="4" width="17.28515625" customWidth="1"/>
    <col min="5" max="5" width="12.7109375" hidden="1" customWidth="1"/>
    <col min="6" max="6" width="19.28515625" hidden="1" customWidth="1"/>
  </cols>
  <sheetData>
    <row r="1" spans="1:6" ht="27.75" customHeight="1" x14ac:dyDescent="0.2">
      <c r="A1" s="1928" t="s">
        <v>450</v>
      </c>
      <c r="B1" s="1928"/>
      <c r="C1" s="1928"/>
      <c r="D1" s="1928"/>
      <c r="E1" s="1928"/>
      <c r="F1" s="1928"/>
    </row>
    <row r="2" spans="1:6" ht="33" customHeight="1" x14ac:dyDescent="0.2">
      <c r="A2" s="1989" t="s">
        <v>503</v>
      </c>
      <c r="B2" s="1989"/>
      <c r="C2" s="1989"/>
      <c r="D2" s="1989"/>
      <c r="E2" s="1989"/>
      <c r="F2" s="1989"/>
    </row>
    <row r="3" spans="1:6" ht="84" customHeight="1" x14ac:dyDescent="0.2">
      <c r="A3" s="1990" t="str">
        <f>BOQ!A3</f>
        <v xml:space="preserve"> REHABILITATION, IMPROMENT AND CONSTRUCTION OF ROAD FROM  (DI-1)
</v>
      </c>
      <c r="B3" s="1990"/>
      <c r="C3" s="1990"/>
      <c r="D3" s="1990"/>
      <c r="E3" s="1990"/>
      <c r="F3" s="1990"/>
    </row>
    <row r="4" spans="1:6" ht="33" customHeight="1" thickBot="1" x14ac:dyDescent="0.25">
      <c r="A4" s="1991" t="s">
        <v>441</v>
      </c>
      <c r="B4" s="1991"/>
      <c r="C4" s="1991"/>
      <c r="D4" s="1991"/>
      <c r="E4" s="1991"/>
      <c r="F4" s="1991"/>
    </row>
    <row r="5" spans="1:6" ht="33" customHeight="1" thickBot="1" x14ac:dyDescent="0.25">
      <c r="A5" s="1985" t="s">
        <v>6358</v>
      </c>
      <c r="B5" s="1985"/>
      <c r="C5" s="1985"/>
      <c r="D5" s="1985"/>
      <c r="E5" s="1985"/>
      <c r="F5" s="1985"/>
    </row>
    <row r="6" spans="1:6" ht="33" customHeight="1" x14ac:dyDescent="0.2">
      <c r="A6" s="1992" t="s">
        <v>178</v>
      </c>
      <c r="B6" s="1994" t="s">
        <v>6246</v>
      </c>
      <c r="C6" s="1998" t="s">
        <v>2</v>
      </c>
      <c r="D6" s="1998" t="s">
        <v>6247</v>
      </c>
      <c r="E6" s="1996"/>
      <c r="F6" s="2000"/>
    </row>
    <row r="7" spans="1:6" ht="18" customHeight="1" thickBot="1" x14ac:dyDescent="0.25">
      <c r="A7" s="1993"/>
      <c r="B7" s="1995"/>
      <c r="C7" s="1999"/>
      <c r="D7" s="1999"/>
      <c r="E7" s="1997"/>
      <c r="F7" s="2001"/>
    </row>
    <row r="8" spans="1:6" ht="27" customHeight="1" x14ac:dyDescent="0.2">
      <c r="A8" s="1396" t="s">
        <v>6248</v>
      </c>
      <c r="B8" s="1397" t="s">
        <v>6249</v>
      </c>
      <c r="C8" s="1432"/>
      <c r="D8" s="1986"/>
      <c r="E8" s="1986"/>
      <c r="F8" s="1987"/>
    </row>
    <row r="9" spans="1:6" ht="22.5" customHeight="1" x14ac:dyDescent="0.2">
      <c r="A9" s="1363" t="s">
        <v>6250</v>
      </c>
      <c r="B9" s="1364" t="s">
        <v>6251</v>
      </c>
      <c r="C9" s="1364"/>
      <c r="D9" s="1365"/>
      <c r="E9" s="1365"/>
      <c r="F9" s="1366"/>
    </row>
    <row r="10" spans="1:6" ht="33" customHeight="1" x14ac:dyDescent="0.3">
      <c r="A10" s="1407" t="s">
        <v>6252</v>
      </c>
      <c r="B10" s="1364" t="s">
        <v>6253</v>
      </c>
      <c r="C10" s="1360" t="s">
        <v>6</v>
      </c>
      <c r="D10" s="1380">
        <v>140441.19999999998</v>
      </c>
      <c r="E10" s="1392"/>
      <c r="F10" s="1381"/>
    </row>
    <row r="11" spans="1:6" ht="33" customHeight="1" x14ac:dyDescent="0.3">
      <c r="A11" s="1407" t="s">
        <v>6254</v>
      </c>
      <c r="B11" s="1364" t="s">
        <v>6304</v>
      </c>
      <c r="C11" s="1360" t="s">
        <v>6</v>
      </c>
      <c r="D11" s="1380">
        <v>172225.19999999998</v>
      </c>
      <c r="E11" s="1392"/>
      <c r="F11" s="1381"/>
    </row>
    <row r="12" spans="1:6" ht="33" customHeight="1" x14ac:dyDescent="0.3">
      <c r="A12" s="1407" t="s">
        <v>6255</v>
      </c>
      <c r="B12" s="1364" t="s">
        <v>6256</v>
      </c>
      <c r="C12" s="1360" t="s">
        <v>6</v>
      </c>
      <c r="D12" s="1380">
        <v>15959.279999999999</v>
      </c>
      <c r="E12" s="1392"/>
      <c r="F12" s="1381"/>
    </row>
    <row r="13" spans="1:6" ht="33" customHeight="1" x14ac:dyDescent="0.3">
      <c r="A13" s="1407" t="s">
        <v>6257</v>
      </c>
      <c r="B13" s="1364" t="s">
        <v>6258</v>
      </c>
      <c r="C13" s="1360" t="s">
        <v>6</v>
      </c>
      <c r="D13" s="1380">
        <v>3990.3999999999996</v>
      </c>
      <c r="E13" s="1392"/>
      <c r="F13" s="1381"/>
    </row>
    <row r="14" spans="1:6" ht="33" customHeight="1" x14ac:dyDescent="0.2">
      <c r="A14" s="1363" t="s">
        <v>6259</v>
      </c>
      <c r="B14" s="1367" t="s">
        <v>6260</v>
      </c>
      <c r="C14" s="1360" t="s">
        <v>6</v>
      </c>
      <c r="D14" s="1380">
        <v>204807.28</v>
      </c>
      <c r="E14" s="1393"/>
      <c r="F14" s="1382"/>
    </row>
    <row r="15" spans="1:6" ht="33" customHeight="1" x14ac:dyDescent="0.3">
      <c r="A15" s="1407" t="s">
        <v>6252</v>
      </c>
      <c r="B15" s="1367" t="s">
        <v>6261</v>
      </c>
      <c r="C15" s="1360" t="s">
        <v>6</v>
      </c>
      <c r="D15" s="1380"/>
      <c r="E15" s="1392"/>
      <c r="F15" s="1381"/>
    </row>
    <row r="16" spans="1:6" ht="33" customHeight="1" x14ac:dyDescent="0.3">
      <c r="A16" s="1407" t="s">
        <v>6254</v>
      </c>
      <c r="B16" s="1368" t="s">
        <v>6262</v>
      </c>
      <c r="C16" s="1360" t="s">
        <v>6</v>
      </c>
      <c r="D16" s="1380"/>
      <c r="E16" s="1392"/>
      <c r="F16" s="1381"/>
    </row>
    <row r="17" spans="1:6" ht="26.25" customHeight="1" x14ac:dyDescent="0.2">
      <c r="A17" s="1363" t="s">
        <v>6263</v>
      </c>
      <c r="B17" s="1364" t="s">
        <v>6264</v>
      </c>
      <c r="C17" s="1360" t="s">
        <v>6</v>
      </c>
      <c r="D17" s="1380"/>
      <c r="E17" s="1393"/>
      <c r="F17" s="1382"/>
    </row>
    <row r="18" spans="1:6" ht="33" customHeight="1" x14ac:dyDescent="0.2">
      <c r="A18" s="1363" t="s">
        <v>6252</v>
      </c>
      <c r="B18" s="1364" t="s">
        <v>6265</v>
      </c>
      <c r="C18" s="1360" t="s">
        <v>6</v>
      </c>
      <c r="D18" s="1380"/>
      <c r="E18" s="1393"/>
      <c r="F18" s="1382"/>
    </row>
    <row r="19" spans="1:6" ht="33" customHeight="1" x14ac:dyDescent="0.2">
      <c r="A19" s="1363" t="s">
        <v>6254</v>
      </c>
      <c r="B19" s="1364" t="s">
        <v>6266</v>
      </c>
      <c r="C19" s="1360" t="s">
        <v>6</v>
      </c>
      <c r="D19" s="1380">
        <v>249359.4</v>
      </c>
      <c r="E19" s="1393"/>
      <c r="F19" s="1382"/>
    </row>
    <row r="20" spans="1:6" ht="33" customHeight="1" x14ac:dyDescent="0.2">
      <c r="A20" s="1363" t="s">
        <v>6255</v>
      </c>
      <c r="B20" s="1364" t="s">
        <v>6267</v>
      </c>
      <c r="C20" s="1360" t="s">
        <v>6</v>
      </c>
      <c r="D20" s="1380"/>
      <c r="E20" s="1393"/>
      <c r="F20" s="1382"/>
    </row>
    <row r="21" spans="1:6" ht="33" customHeight="1" x14ac:dyDescent="0.2">
      <c r="A21" s="1363" t="s">
        <v>6257</v>
      </c>
      <c r="B21" s="1364" t="s">
        <v>6268</v>
      </c>
      <c r="C21" s="1360" t="s">
        <v>6</v>
      </c>
      <c r="D21" s="1380"/>
      <c r="E21" s="1393"/>
      <c r="F21" s="1382"/>
    </row>
    <row r="22" spans="1:6" ht="33" customHeight="1" x14ac:dyDescent="0.2">
      <c r="A22" s="1363" t="s">
        <v>6269</v>
      </c>
      <c r="B22" s="1364" t="s">
        <v>6270</v>
      </c>
      <c r="C22" s="1360" t="s">
        <v>6</v>
      </c>
      <c r="D22" s="1380"/>
      <c r="E22" s="1393"/>
      <c r="F22" s="1382"/>
    </row>
    <row r="23" spans="1:6" ht="33" customHeight="1" x14ac:dyDescent="0.2">
      <c r="A23" s="1363" t="s">
        <v>6271</v>
      </c>
      <c r="B23" s="1364" t="s">
        <v>6272</v>
      </c>
      <c r="C23" s="1360" t="s">
        <v>6</v>
      </c>
      <c r="D23" s="1380"/>
      <c r="E23" s="1393"/>
      <c r="F23" s="1382"/>
    </row>
    <row r="24" spans="1:6" ht="33" customHeight="1" x14ac:dyDescent="0.2">
      <c r="A24" s="1363" t="s">
        <v>6273</v>
      </c>
      <c r="B24" s="1364" t="s">
        <v>6274</v>
      </c>
      <c r="C24" s="1360" t="s">
        <v>6</v>
      </c>
      <c r="D24" s="1380">
        <v>38900.6</v>
      </c>
      <c r="E24" s="1393"/>
      <c r="F24" s="1382"/>
    </row>
    <row r="25" spans="1:6" ht="33" customHeight="1" x14ac:dyDescent="0.2">
      <c r="A25" s="1363" t="s">
        <v>6275</v>
      </c>
      <c r="B25" s="1364" t="s">
        <v>6276</v>
      </c>
      <c r="C25" s="1360" t="s">
        <v>6</v>
      </c>
      <c r="D25" s="1380">
        <v>7481.9999999999991</v>
      </c>
      <c r="E25" s="1393"/>
      <c r="F25" s="1382"/>
    </row>
    <row r="26" spans="1:6" ht="33" customHeight="1" x14ac:dyDescent="0.2">
      <c r="A26" s="1363" t="s">
        <v>6277</v>
      </c>
      <c r="B26" s="1364" t="s">
        <v>6278</v>
      </c>
      <c r="C26" s="1360" t="s">
        <v>6</v>
      </c>
      <c r="D26" s="1380">
        <v>103068.31999999999</v>
      </c>
      <c r="E26" s="1393"/>
      <c r="F26" s="1382"/>
    </row>
    <row r="27" spans="1:6" ht="33" customHeight="1" x14ac:dyDescent="0.2">
      <c r="A27" s="1363" t="s">
        <v>6279</v>
      </c>
      <c r="B27" s="1364" t="s">
        <v>6280</v>
      </c>
      <c r="C27" s="1360" t="s">
        <v>6</v>
      </c>
      <c r="D27" s="1380">
        <v>7913.5199999999995</v>
      </c>
      <c r="E27" s="1393"/>
      <c r="F27" s="1382"/>
    </row>
    <row r="28" spans="1:6" ht="33" customHeight="1" x14ac:dyDescent="0.2">
      <c r="A28" s="1363" t="s">
        <v>6281</v>
      </c>
      <c r="B28" s="1364" t="s">
        <v>6282</v>
      </c>
      <c r="C28" s="1360" t="s">
        <v>6</v>
      </c>
      <c r="D28" s="1380"/>
      <c r="E28" s="1393"/>
      <c r="F28" s="1382"/>
    </row>
    <row r="29" spans="1:6" ht="33" customHeight="1" x14ac:dyDescent="0.2">
      <c r="A29" s="1363" t="s">
        <v>6252</v>
      </c>
      <c r="B29" s="1364" t="s">
        <v>6283</v>
      </c>
      <c r="C29" s="1360" t="s">
        <v>6</v>
      </c>
      <c r="D29" s="1380">
        <v>111247.48</v>
      </c>
      <c r="E29" s="1393"/>
      <c r="F29" s="1382"/>
    </row>
    <row r="30" spans="1:6" ht="33" customHeight="1" x14ac:dyDescent="0.2">
      <c r="A30" s="1363" t="s">
        <v>6254</v>
      </c>
      <c r="B30" s="1364" t="s">
        <v>6284</v>
      </c>
      <c r="C30" s="1360" t="s">
        <v>6</v>
      </c>
      <c r="D30" s="1380">
        <v>997.59999999999991</v>
      </c>
      <c r="E30" s="1393"/>
      <c r="F30" s="1382"/>
    </row>
    <row r="31" spans="1:6" ht="33" customHeight="1" x14ac:dyDescent="0.2">
      <c r="A31" s="1363" t="s">
        <v>6285</v>
      </c>
      <c r="B31" s="1364" t="s">
        <v>6286</v>
      </c>
      <c r="C31" s="1360" t="s">
        <v>6</v>
      </c>
      <c r="D31" s="1380">
        <v>2859.3999999999996</v>
      </c>
      <c r="E31" s="1393"/>
      <c r="F31" s="1382"/>
    </row>
    <row r="32" spans="1:6" ht="33" customHeight="1" x14ac:dyDescent="0.2">
      <c r="A32" s="1408" t="s">
        <v>6252</v>
      </c>
      <c r="B32" s="1364" t="s">
        <v>6287</v>
      </c>
      <c r="C32" s="1360" t="s">
        <v>6</v>
      </c>
      <c r="D32" s="1380"/>
      <c r="E32" s="1371"/>
      <c r="F32" s="1382"/>
    </row>
    <row r="33" spans="1:6" ht="33" customHeight="1" x14ac:dyDescent="0.2">
      <c r="A33" s="1408" t="s">
        <v>6254</v>
      </c>
      <c r="B33" s="1364" t="s">
        <v>6288</v>
      </c>
      <c r="C33" s="1360" t="s">
        <v>6</v>
      </c>
      <c r="D33" s="1380"/>
      <c r="E33" s="1371"/>
      <c r="F33" s="1382"/>
    </row>
    <row r="34" spans="1:6" ht="33" customHeight="1" x14ac:dyDescent="0.2">
      <c r="A34" s="1408" t="s">
        <v>6255</v>
      </c>
      <c r="B34" s="1364" t="s">
        <v>6289</v>
      </c>
      <c r="C34" s="1360" t="s">
        <v>6</v>
      </c>
      <c r="D34" s="1380"/>
      <c r="E34" s="1371"/>
      <c r="F34" s="1382"/>
    </row>
    <row r="35" spans="1:6" ht="33" customHeight="1" x14ac:dyDescent="0.2">
      <c r="A35" s="1363" t="s">
        <v>6290</v>
      </c>
      <c r="B35" s="1364" t="s">
        <v>6291</v>
      </c>
      <c r="C35" s="1360" t="s">
        <v>6</v>
      </c>
      <c r="D35" s="1380">
        <v>399.03999999999996</v>
      </c>
      <c r="E35" s="1393"/>
      <c r="F35" s="1382"/>
    </row>
    <row r="36" spans="1:6" ht="33" customHeight="1" x14ac:dyDescent="0.2">
      <c r="A36" s="1363" t="s">
        <v>6292</v>
      </c>
      <c r="B36" s="1364" t="s">
        <v>6293</v>
      </c>
      <c r="C36" s="1360" t="s">
        <v>6</v>
      </c>
      <c r="D36" s="1380">
        <v>829.4</v>
      </c>
      <c r="E36" s="1393"/>
      <c r="F36" s="1382"/>
    </row>
    <row r="37" spans="1:6" ht="33" customHeight="1" x14ac:dyDescent="0.2">
      <c r="A37" s="1363" t="s">
        <v>6294</v>
      </c>
      <c r="B37" s="1364" t="s">
        <v>6295</v>
      </c>
      <c r="C37" s="1360" t="s">
        <v>6</v>
      </c>
      <c r="D37" s="1380" t="s">
        <v>6296</v>
      </c>
      <c r="E37" s="1393"/>
      <c r="F37" s="1382"/>
    </row>
    <row r="38" spans="1:6" ht="33" customHeight="1" x14ac:dyDescent="0.2">
      <c r="A38" s="1363" t="s">
        <v>6297</v>
      </c>
      <c r="B38" s="1364" t="s">
        <v>6298</v>
      </c>
      <c r="C38" s="1360" t="s">
        <v>6</v>
      </c>
      <c r="D38" s="1380" t="s">
        <v>6296</v>
      </c>
      <c r="E38" s="1393"/>
      <c r="F38" s="1382"/>
    </row>
    <row r="39" spans="1:6" ht="33" customHeight="1" x14ac:dyDescent="0.2">
      <c r="A39" s="1363" t="s">
        <v>6299</v>
      </c>
      <c r="B39" s="1364" t="s">
        <v>6300</v>
      </c>
      <c r="C39" s="1360" t="s">
        <v>6</v>
      </c>
      <c r="D39" s="1380" t="s">
        <v>6301</v>
      </c>
      <c r="E39" s="1393"/>
      <c r="F39" s="1382"/>
    </row>
    <row r="40" spans="1:6" ht="33" customHeight="1" thickBot="1" x14ac:dyDescent="0.25">
      <c r="A40" s="1363" t="s">
        <v>6302</v>
      </c>
      <c r="B40" s="1364" t="s">
        <v>6303</v>
      </c>
      <c r="C40" s="1360" t="s">
        <v>6</v>
      </c>
      <c r="D40" s="1380">
        <v>1330.52</v>
      </c>
      <c r="E40" s="1393"/>
      <c r="F40" s="1382"/>
    </row>
    <row r="41" spans="1:6" ht="33" customHeight="1" thickBot="1" x14ac:dyDescent="0.25">
      <c r="A41" s="1398" t="s">
        <v>6327</v>
      </c>
      <c r="B41" s="1399" t="s">
        <v>6249</v>
      </c>
      <c r="C41" s="1433"/>
      <c r="D41" s="1401"/>
      <c r="E41" s="1400"/>
      <c r="F41" s="1402"/>
    </row>
    <row r="42" spans="1:6" ht="36.75" customHeight="1" x14ac:dyDescent="0.3">
      <c r="A42" s="1362">
        <v>1</v>
      </c>
      <c r="B42" s="1369" t="s">
        <v>6305</v>
      </c>
      <c r="C42" s="858" t="s">
        <v>6</v>
      </c>
      <c r="D42" s="1389"/>
      <c r="E42" s="1394"/>
      <c r="F42" s="1382"/>
    </row>
    <row r="43" spans="1:6" ht="33" customHeight="1" x14ac:dyDescent="0.3">
      <c r="A43" s="1377" t="s">
        <v>6252</v>
      </c>
      <c r="B43" s="1370" t="s">
        <v>6306</v>
      </c>
      <c r="C43" s="1360" t="s">
        <v>6</v>
      </c>
      <c r="D43" s="1390"/>
      <c r="E43" s="1371"/>
      <c r="F43" s="1382"/>
    </row>
    <row r="44" spans="1:6" ht="33" customHeight="1" x14ac:dyDescent="0.3">
      <c r="A44" s="1377" t="s">
        <v>6254</v>
      </c>
      <c r="B44" s="1370" t="s">
        <v>6307</v>
      </c>
      <c r="C44" s="1360" t="s">
        <v>6</v>
      </c>
      <c r="D44" s="1390">
        <v>875419.5199999999</v>
      </c>
      <c r="E44" s="1371"/>
      <c r="F44" s="1382"/>
    </row>
    <row r="45" spans="1:6" ht="33" customHeight="1" x14ac:dyDescent="0.3">
      <c r="A45" s="1377" t="s">
        <v>6255</v>
      </c>
      <c r="B45" s="1370" t="s">
        <v>6308</v>
      </c>
      <c r="C45" s="1360" t="s">
        <v>6</v>
      </c>
      <c r="D45" s="1390"/>
      <c r="E45" s="1371"/>
      <c r="F45" s="1382"/>
    </row>
    <row r="46" spans="1:6" ht="33" customHeight="1" x14ac:dyDescent="0.3">
      <c r="A46" s="1377" t="s">
        <v>6257</v>
      </c>
      <c r="B46" s="1370" t="s">
        <v>6309</v>
      </c>
      <c r="C46" s="1360" t="s">
        <v>6</v>
      </c>
      <c r="D46" s="1390"/>
      <c r="E46" s="1371"/>
      <c r="F46" s="1382"/>
    </row>
    <row r="47" spans="1:6" ht="33" customHeight="1" x14ac:dyDescent="0.2">
      <c r="A47" s="1377" t="s">
        <v>6269</v>
      </c>
      <c r="B47" s="1364" t="s">
        <v>6310</v>
      </c>
      <c r="C47" s="1360" t="s">
        <v>6</v>
      </c>
      <c r="D47" s="1390">
        <v>2593.7599999999998</v>
      </c>
      <c r="E47" s="1371"/>
      <c r="F47" s="1382"/>
    </row>
    <row r="48" spans="1:6" ht="33" customHeight="1" x14ac:dyDescent="0.2">
      <c r="A48" s="1377" t="s">
        <v>6271</v>
      </c>
      <c r="B48" s="1364" t="s">
        <v>6311</v>
      </c>
      <c r="C48" s="1360" t="s">
        <v>6</v>
      </c>
      <c r="D48" s="1390">
        <v>997.59999999999991</v>
      </c>
      <c r="E48" s="1371"/>
      <c r="F48" s="1382"/>
    </row>
    <row r="49" spans="1:6" ht="33" customHeight="1" x14ac:dyDescent="0.3">
      <c r="A49" s="1377" t="s">
        <v>6312</v>
      </c>
      <c r="B49" s="1370" t="s">
        <v>6313</v>
      </c>
      <c r="C49" s="1360" t="s">
        <v>6</v>
      </c>
      <c r="D49" s="1390">
        <v>2227.1999999999998</v>
      </c>
      <c r="E49" s="1371"/>
      <c r="F49" s="1382"/>
    </row>
    <row r="50" spans="1:6" ht="33" customHeight="1" x14ac:dyDescent="0.3">
      <c r="A50" s="1409" t="s">
        <v>6314</v>
      </c>
      <c r="B50" s="1370" t="s">
        <v>6315</v>
      </c>
      <c r="C50" s="1360" t="s">
        <v>6</v>
      </c>
      <c r="D50" s="1390">
        <v>765.59999999999991</v>
      </c>
      <c r="E50" s="1371"/>
      <c r="F50" s="1382"/>
    </row>
    <row r="51" spans="1:6" ht="33" customHeight="1" x14ac:dyDescent="0.3">
      <c r="A51" s="1409" t="s">
        <v>6316</v>
      </c>
      <c r="B51" s="1370" t="s">
        <v>6317</v>
      </c>
      <c r="C51" s="1360" t="s">
        <v>6</v>
      </c>
      <c r="D51" s="1390">
        <v>765.59999999999991</v>
      </c>
      <c r="E51" s="1371"/>
      <c r="F51" s="1382"/>
    </row>
    <row r="52" spans="1:6" ht="33" customHeight="1" x14ac:dyDescent="0.3">
      <c r="A52" s="1409" t="s">
        <v>156</v>
      </c>
      <c r="B52" s="1370" t="s">
        <v>6318</v>
      </c>
      <c r="C52" s="1360" t="s">
        <v>6</v>
      </c>
      <c r="D52" s="1390">
        <v>463.99999999999994</v>
      </c>
      <c r="E52" s="1371"/>
      <c r="F52" s="1382"/>
    </row>
    <row r="53" spans="1:6" ht="33" customHeight="1" x14ac:dyDescent="0.3">
      <c r="A53" s="1409" t="s">
        <v>6319</v>
      </c>
      <c r="B53" s="1370" t="s">
        <v>6320</v>
      </c>
      <c r="C53" s="1360" t="s">
        <v>6</v>
      </c>
      <c r="D53" s="1390">
        <v>8312.56</v>
      </c>
      <c r="E53" s="1371"/>
      <c r="F53" s="1382"/>
    </row>
    <row r="54" spans="1:6" ht="33" customHeight="1" x14ac:dyDescent="0.3">
      <c r="A54" s="1409" t="s">
        <v>6321</v>
      </c>
      <c r="B54" s="1370" t="s">
        <v>6322</v>
      </c>
      <c r="C54" s="1360" t="s">
        <v>6</v>
      </c>
      <c r="D54" s="1390">
        <v>2128.6</v>
      </c>
      <c r="E54" s="1371"/>
      <c r="F54" s="1382"/>
    </row>
    <row r="55" spans="1:6" ht="33" customHeight="1" x14ac:dyDescent="0.3">
      <c r="A55" s="1409" t="s">
        <v>6323</v>
      </c>
      <c r="B55" s="1370" t="s">
        <v>6324</v>
      </c>
      <c r="C55" s="1360" t="s">
        <v>6</v>
      </c>
      <c r="D55" s="1390">
        <v>133.39999999999998</v>
      </c>
      <c r="E55" s="1371"/>
      <c r="F55" s="1382"/>
    </row>
    <row r="56" spans="1:6" ht="33" customHeight="1" x14ac:dyDescent="0.3">
      <c r="A56" s="1409" t="s">
        <v>6325</v>
      </c>
      <c r="B56" s="1370" t="s">
        <v>6326</v>
      </c>
      <c r="C56" s="1360" t="s">
        <v>6</v>
      </c>
      <c r="D56" s="1390">
        <v>6652.5999999999995</v>
      </c>
      <c r="E56" s="1371"/>
      <c r="F56" s="1382"/>
    </row>
    <row r="57" spans="1:6" ht="33" customHeight="1" x14ac:dyDescent="0.2">
      <c r="A57" s="1403" t="s">
        <v>6357</v>
      </c>
      <c r="B57" s="1397" t="s">
        <v>6249</v>
      </c>
      <c r="C57" s="1397"/>
      <c r="D57" s="1405"/>
      <c r="E57" s="1404"/>
      <c r="F57" s="1406"/>
    </row>
    <row r="58" spans="1:6" ht="33" customHeight="1" x14ac:dyDescent="0.2">
      <c r="A58" s="1372">
        <v>1</v>
      </c>
      <c r="B58" s="1373" t="s">
        <v>6328</v>
      </c>
      <c r="C58" s="1360" t="s">
        <v>6</v>
      </c>
      <c r="D58" s="1391"/>
      <c r="E58" s="1383"/>
      <c r="F58" s="1384"/>
    </row>
    <row r="59" spans="1:6" ht="36" customHeight="1" x14ac:dyDescent="0.2">
      <c r="A59" s="1410" t="s">
        <v>6329</v>
      </c>
      <c r="B59" s="1374" t="s">
        <v>6330</v>
      </c>
      <c r="C59" s="1360" t="s">
        <v>6</v>
      </c>
      <c r="D59" s="1380">
        <v>18619.16</v>
      </c>
      <c r="E59" s="1379"/>
      <c r="F59" s="1382"/>
    </row>
    <row r="60" spans="1:6" ht="39" customHeight="1" x14ac:dyDescent="0.2">
      <c r="A60" s="1410" t="s">
        <v>6254</v>
      </c>
      <c r="B60" s="1374" t="s">
        <v>6331</v>
      </c>
      <c r="C60" s="1360" t="s">
        <v>6</v>
      </c>
      <c r="D60" s="1380">
        <v>10239.32</v>
      </c>
      <c r="E60" s="1371"/>
      <c r="F60" s="1382"/>
    </row>
    <row r="61" spans="1:6" ht="33" customHeight="1" x14ac:dyDescent="0.2">
      <c r="A61" s="1410" t="s">
        <v>6255</v>
      </c>
      <c r="B61" s="1374" t="s">
        <v>6332</v>
      </c>
      <c r="C61" s="1360" t="s">
        <v>6</v>
      </c>
      <c r="D61" s="1380">
        <v>64834.719999999994</v>
      </c>
      <c r="E61" s="1371"/>
      <c r="F61" s="1382"/>
    </row>
    <row r="62" spans="1:6" ht="33" customHeight="1" x14ac:dyDescent="0.2">
      <c r="A62" s="1372">
        <v>2</v>
      </c>
      <c r="B62" s="1375" t="s">
        <v>6333</v>
      </c>
      <c r="C62" s="1360" t="s">
        <v>6</v>
      </c>
      <c r="D62" s="1380"/>
      <c r="E62" s="1371"/>
      <c r="F62" s="1382"/>
    </row>
    <row r="63" spans="1:6" ht="33" customHeight="1" x14ac:dyDescent="0.2">
      <c r="A63" s="1372" t="s">
        <v>546</v>
      </c>
      <c r="B63" s="1375" t="s">
        <v>6334</v>
      </c>
      <c r="C63" s="1360" t="s">
        <v>6</v>
      </c>
      <c r="D63" s="1380"/>
      <c r="E63" s="1371"/>
      <c r="F63" s="1382"/>
    </row>
    <row r="64" spans="1:6" ht="33" customHeight="1" x14ac:dyDescent="0.2">
      <c r="A64" s="1377" t="s">
        <v>6252</v>
      </c>
      <c r="B64" s="1364" t="s">
        <v>6335</v>
      </c>
      <c r="C64" s="1360" t="s">
        <v>6</v>
      </c>
      <c r="D64" s="1380"/>
      <c r="E64" s="1371"/>
      <c r="F64" s="1382"/>
    </row>
    <row r="65" spans="1:6" ht="33" customHeight="1" x14ac:dyDescent="0.2">
      <c r="A65" s="1377" t="s">
        <v>6254</v>
      </c>
      <c r="B65" s="1364" t="s">
        <v>6336</v>
      </c>
      <c r="C65" s="1360" t="s">
        <v>6</v>
      </c>
      <c r="D65" s="1380"/>
      <c r="E65" s="1371"/>
      <c r="F65" s="1382"/>
    </row>
    <row r="66" spans="1:6" ht="33" customHeight="1" x14ac:dyDescent="0.2">
      <c r="A66" s="1377" t="s">
        <v>6255</v>
      </c>
      <c r="B66" s="1364" t="s">
        <v>6337</v>
      </c>
      <c r="C66" s="1360" t="s">
        <v>6</v>
      </c>
      <c r="D66" s="1380">
        <v>118696.99999999999</v>
      </c>
      <c r="E66" s="1371"/>
      <c r="F66" s="1382"/>
    </row>
    <row r="67" spans="1:6" ht="33" customHeight="1" x14ac:dyDescent="0.2">
      <c r="A67" s="1377" t="s">
        <v>6257</v>
      </c>
      <c r="B67" s="1364" t="s">
        <v>6338</v>
      </c>
      <c r="C67" s="1360" t="s">
        <v>6</v>
      </c>
      <c r="D67" s="1380"/>
      <c r="E67" s="1371"/>
      <c r="F67" s="1382"/>
    </row>
    <row r="68" spans="1:6" ht="33" customHeight="1" x14ac:dyDescent="0.2">
      <c r="A68" s="1377" t="s">
        <v>6269</v>
      </c>
      <c r="B68" s="1364" t="s">
        <v>6339</v>
      </c>
      <c r="C68" s="1360" t="s">
        <v>6</v>
      </c>
      <c r="D68" s="1380"/>
      <c r="E68" s="1371"/>
      <c r="F68" s="1382"/>
    </row>
    <row r="69" spans="1:6" ht="33" customHeight="1" x14ac:dyDescent="0.2">
      <c r="A69" s="1377" t="s">
        <v>6271</v>
      </c>
      <c r="B69" s="1364" t="s">
        <v>6340</v>
      </c>
      <c r="C69" s="1360" t="s">
        <v>6</v>
      </c>
      <c r="D69" s="1380"/>
      <c r="E69" s="1371"/>
      <c r="F69" s="1382"/>
    </row>
    <row r="70" spans="1:6" ht="33" customHeight="1" x14ac:dyDescent="0.2">
      <c r="A70" s="1372" t="s">
        <v>548</v>
      </c>
      <c r="B70" s="1375" t="s">
        <v>6341</v>
      </c>
      <c r="C70" s="1360" t="s">
        <v>6</v>
      </c>
      <c r="D70" s="1380"/>
      <c r="E70" s="1371"/>
      <c r="F70" s="1382"/>
    </row>
    <row r="71" spans="1:6" ht="33" customHeight="1" x14ac:dyDescent="0.3">
      <c r="A71" s="1377" t="s">
        <v>6252</v>
      </c>
      <c r="B71" s="1376" t="s">
        <v>6342</v>
      </c>
      <c r="C71" s="1360" t="s">
        <v>6</v>
      </c>
      <c r="D71" s="1380"/>
      <c r="E71" s="1371"/>
      <c r="F71" s="1382"/>
    </row>
    <row r="72" spans="1:6" ht="33" customHeight="1" x14ac:dyDescent="0.3">
      <c r="A72" s="1377" t="s">
        <v>6254</v>
      </c>
      <c r="B72" s="1376" t="s">
        <v>6343</v>
      </c>
      <c r="C72" s="1360" t="s">
        <v>6</v>
      </c>
      <c r="D72" s="1380"/>
      <c r="E72" s="1371"/>
      <c r="F72" s="1382"/>
    </row>
    <row r="73" spans="1:6" ht="33" customHeight="1" x14ac:dyDescent="0.3">
      <c r="A73" s="1377" t="s">
        <v>6255</v>
      </c>
      <c r="B73" s="1376" t="s">
        <v>6344</v>
      </c>
      <c r="C73" s="1360" t="s">
        <v>6</v>
      </c>
      <c r="D73" s="1380"/>
      <c r="E73" s="1371"/>
      <c r="F73" s="1382"/>
    </row>
    <row r="74" spans="1:6" ht="33" customHeight="1" x14ac:dyDescent="0.3">
      <c r="A74" s="1377" t="s">
        <v>6257</v>
      </c>
      <c r="B74" s="1376" t="s">
        <v>6345</v>
      </c>
      <c r="C74" s="1360" t="s">
        <v>6</v>
      </c>
      <c r="D74" s="1380">
        <v>12966.48</v>
      </c>
      <c r="E74" s="1371"/>
      <c r="F74" s="1382"/>
    </row>
    <row r="75" spans="1:6" ht="33" customHeight="1" x14ac:dyDescent="0.3">
      <c r="A75" s="1377" t="s">
        <v>6269</v>
      </c>
      <c r="B75" s="1376" t="s">
        <v>6346</v>
      </c>
      <c r="C75" s="1360" t="s">
        <v>6</v>
      </c>
      <c r="D75" s="1380"/>
      <c r="E75" s="1371"/>
      <c r="F75" s="1382"/>
    </row>
    <row r="76" spans="1:6" ht="33" customHeight="1" x14ac:dyDescent="0.3">
      <c r="A76" s="1377" t="s">
        <v>6271</v>
      </c>
      <c r="B76" s="1376" t="s">
        <v>6347</v>
      </c>
      <c r="C76" s="1360" t="s">
        <v>6</v>
      </c>
      <c r="D76" s="1380"/>
      <c r="E76" s="1371"/>
      <c r="F76" s="1382"/>
    </row>
    <row r="77" spans="1:6" ht="33" customHeight="1" x14ac:dyDescent="0.3">
      <c r="A77" s="1377" t="s">
        <v>6312</v>
      </c>
      <c r="B77" s="1376" t="s">
        <v>6348</v>
      </c>
      <c r="C77" s="1360" t="s">
        <v>6</v>
      </c>
      <c r="D77" s="1380"/>
      <c r="E77" s="1371"/>
      <c r="F77" s="1382"/>
    </row>
    <row r="78" spans="1:6" ht="33" customHeight="1" x14ac:dyDescent="0.2">
      <c r="A78" s="1377">
        <v>3</v>
      </c>
      <c r="B78" s="1364" t="s">
        <v>6349</v>
      </c>
      <c r="C78" s="1360" t="s">
        <v>6</v>
      </c>
      <c r="D78" s="1380">
        <v>284935.44</v>
      </c>
      <c r="E78" s="1371"/>
      <c r="F78" s="1382"/>
    </row>
    <row r="79" spans="1:6" ht="33" customHeight="1" x14ac:dyDescent="0.2">
      <c r="A79" s="1372">
        <v>4</v>
      </c>
      <c r="B79" s="1375" t="s">
        <v>6350</v>
      </c>
      <c r="C79" s="1360" t="s">
        <v>6</v>
      </c>
      <c r="D79" s="1380"/>
      <c r="E79" s="1371"/>
      <c r="F79" s="1382"/>
    </row>
    <row r="80" spans="1:6" ht="33" customHeight="1" x14ac:dyDescent="0.3">
      <c r="A80" s="1377" t="s">
        <v>6351</v>
      </c>
      <c r="B80" s="1378" t="s">
        <v>6352</v>
      </c>
      <c r="C80" s="1360" t="s">
        <v>6</v>
      </c>
      <c r="D80" s="1380">
        <v>363729.6</v>
      </c>
      <c r="E80" s="1371"/>
      <c r="F80" s="1382"/>
    </row>
    <row r="81" spans="1:6" ht="33" customHeight="1" x14ac:dyDescent="0.3">
      <c r="A81" s="1377" t="s">
        <v>6254</v>
      </c>
      <c r="B81" s="1378" t="s">
        <v>6353</v>
      </c>
      <c r="C81" s="1360" t="s">
        <v>6</v>
      </c>
      <c r="D81" s="1380">
        <v>252.88</v>
      </c>
      <c r="E81" s="1371"/>
      <c r="F81" s="1382"/>
    </row>
    <row r="82" spans="1:6" ht="33" customHeight="1" x14ac:dyDescent="0.2">
      <c r="A82" s="1372">
        <v>5</v>
      </c>
      <c r="B82" s="1375" t="s">
        <v>6354</v>
      </c>
      <c r="C82" s="1360" t="s">
        <v>6</v>
      </c>
      <c r="D82" s="1380"/>
      <c r="E82" s="1371"/>
      <c r="F82" s="1382"/>
    </row>
    <row r="83" spans="1:6" ht="33" customHeight="1" x14ac:dyDescent="0.3">
      <c r="A83" s="1377" t="s">
        <v>6252</v>
      </c>
      <c r="B83" s="1378" t="s">
        <v>6355</v>
      </c>
      <c r="C83" s="1360" t="s">
        <v>6</v>
      </c>
      <c r="D83" s="1380">
        <v>14230.88</v>
      </c>
      <c r="E83" s="1371"/>
      <c r="F83" s="1382"/>
    </row>
    <row r="84" spans="1:6" ht="33" customHeight="1" x14ac:dyDescent="0.2">
      <c r="A84" s="1411" t="s">
        <v>6254</v>
      </c>
      <c r="B84" s="1385" t="s">
        <v>6356</v>
      </c>
      <c r="C84" s="1360" t="s">
        <v>6</v>
      </c>
      <c r="D84" s="1387">
        <v>18220.12</v>
      </c>
      <c r="E84" s="1386"/>
      <c r="F84" s="1388"/>
    </row>
    <row r="85" spans="1:6" ht="33" hidden="1" customHeight="1" thickBot="1" x14ac:dyDescent="0.25">
      <c r="A85" s="1268"/>
      <c r="B85" s="1901"/>
      <c r="C85" s="1902"/>
      <c r="D85" s="1902"/>
      <c r="E85" s="1988"/>
      <c r="F85" s="1395"/>
    </row>
  </sheetData>
  <mergeCells count="13">
    <mergeCell ref="A5:F5"/>
    <mergeCell ref="D8:F8"/>
    <mergeCell ref="B85:E85"/>
    <mergeCell ref="A1:F1"/>
    <mergeCell ref="A2:F2"/>
    <mergeCell ref="A3:F3"/>
    <mergeCell ref="A4:F4"/>
    <mergeCell ref="A6:A7"/>
    <mergeCell ref="B6:B7"/>
    <mergeCell ref="E6:E7"/>
    <mergeCell ref="D6:D7"/>
    <mergeCell ref="F6:F7"/>
    <mergeCell ref="C6:C7"/>
  </mergeCells>
  <printOptions horizontalCentered="1"/>
  <pageMargins left="0.7" right="0.45" top="0.5" bottom="0.5" header="0.3" footer="0.05"/>
  <pageSetup paperSize="9" scale="71" orientation="portrait" r:id="rId1"/>
  <headerFooter>
    <oddFooter>&amp;RQuantity EngineerCreative Engineering Consultant CEC Peshawar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5"/>
  <sheetViews>
    <sheetView view="pageBreakPreview" topLeftCell="A25" zoomScaleSheetLayoutView="100" workbookViewId="0">
      <selection activeCell="K11" sqref="K11"/>
    </sheetView>
  </sheetViews>
  <sheetFormatPr defaultRowHeight="30" customHeight="1" x14ac:dyDescent="0.2"/>
  <cols>
    <col min="1" max="1" width="10.85546875" customWidth="1"/>
    <col min="2" max="2" width="15.85546875" customWidth="1"/>
    <col min="3" max="3" width="11.140625" customWidth="1"/>
    <col min="4" max="4" width="12" customWidth="1"/>
    <col min="5" max="5" width="13.7109375" customWidth="1"/>
    <col min="6" max="6" width="12.28515625" customWidth="1"/>
    <col min="7" max="7" width="12.140625" customWidth="1"/>
    <col min="8" max="8" width="17" customWidth="1"/>
    <col min="9" max="9" width="11.140625" customWidth="1"/>
    <col min="10" max="10" width="14.140625" customWidth="1"/>
    <col min="11" max="11" width="16.7109375" customWidth="1"/>
  </cols>
  <sheetData>
    <row r="1" spans="1:11" ht="15.75" x14ac:dyDescent="0.2">
      <c r="A1" s="1944" t="str">
        <f>[9]BOQ!A1</f>
        <v>GOVERNMENT OF KHYBER PAKHTUNKHWA</v>
      </c>
      <c r="B1" s="1944"/>
      <c r="C1" s="1944"/>
      <c r="D1" s="1944"/>
      <c r="E1" s="1944"/>
      <c r="F1" s="1944"/>
      <c r="G1" s="1944"/>
      <c r="H1" s="1944"/>
      <c r="I1" s="1944"/>
    </row>
    <row r="2" spans="1:11" ht="15.75" x14ac:dyDescent="0.2">
      <c r="A2" s="1944" t="str">
        <f>[9]BOQ!A2</f>
        <v>PAKHTUNKHWA HIGHWAYS AUTHORITY PESHAWAR</v>
      </c>
      <c r="B2" s="1944"/>
      <c r="C2" s="1944"/>
      <c r="D2" s="1944"/>
      <c r="E2" s="1944"/>
      <c r="F2" s="1944"/>
      <c r="G2" s="1944"/>
      <c r="H2" s="1944"/>
      <c r="I2" s="1944"/>
    </row>
    <row r="3" spans="1:11" ht="15.75" x14ac:dyDescent="0.2">
      <c r="A3" s="2006" t="str">
        <f>[9]BOQ!A3:G3</f>
        <v>DUALIZATION OF ROAD FROM KATLANG BAZAR TO DORAN ABAD CHOWK (CHUNGI) MARDAN 19.675 KM ADP NO 1606-190566 (2021-22)</v>
      </c>
      <c r="B3" s="2006"/>
      <c r="C3" s="2006"/>
      <c r="D3" s="2006"/>
      <c r="E3" s="2006"/>
      <c r="F3" s="2006"/>
      <c r="G3" s="2006"/>
      <c r="H3" s="2006"/>
      <c r="I3" s="2006"/>
    </row>
    <row r="4" spans="1:11" ht="15.75" x14ac:dyDescent="0.2">
      <c r="A4" s="1946" t="str">
        <f>[9]BOQ!A4:G4</f>
        <v xml:space="preserve">ENGINEER COST  ESTIMATE </v>
      </c>
      <c r="B4" s="1946"/>
      <c r="C4" s="1946"/>
      <c r="D4" s="1946"/>
      <c r="E4" s="1946"/>
      <c r="F4" s="1946"/>
      <c r="G4" s="1946"/>
      <c r="H4" s="1946"/>
      <c r="I4" s="1946"/>
    </row>
    <row r="5" spans="1:11" ht="16.5" thickBot="1" x14ac:dyDescent="0.25">
      <c r="A5" s="843" t="s">
        <v>388</v>
      </c>
      <c r="B5" s="843"/>
      <c r="C5" s="1220"/>
      <c r="D5" s="1221"/>
      <c r="E5" s="1221"/>
      <c r="F5" s="1221"/>
      <c r="G5" s="1221"/>
      <c r="H5" s="1221"/>
      <c r="I5" s="1576"/>
    </row>
    <row r="6" spans="1:11" ht="45.75" thickBot="1" x14ac:dyDescent="0.25">
      <c r="A6" s="1947" t="s">
        <v>390</v>
      </c>
      <c r="B6" s="1577" t="s">
        <v>12088</v>
      </c>
      <c r="C6" s="2007"/>
      <c r="D6" s="2007"/>
      <c r="E6" s="2007"/>
      <c r="F6" s="2008" t="s">
        <v>12089</v>
      </c>
      <c r="G6" s="2007"/>
      <c r="H6" s="2007"/>
      <c r="I6" s="2009" t="s">
        <v>336</v>
      </c>
    </row>
    <row r="7" spans="1:11" ht="32.25" thickBot="1" x14ac:dyDescent="0.25">
      <c r="A7" s="1948"/>
      <c r="B7" s="1222" t="s">
        <v>83</v>
      </c>
      <c r="C7" s="1578" t="s">
        <v>479</v>
      </c>
      <c r="D7" s="1578" t="s">
        <v>12090</v>
      </c>
      <c r="E7" s="1579" t="s">
        <v>12091</v>
      </c>
      <c r="F7" s="1578" t="s">
        <v>479</v>
      </c>
      <c r="G7" s="1578" t="s">
        <v>12090</v>
      </c>
      <c r="H7" s="1579" t="s">
        <v>12091</v>
      </c>
      <c r="I7" s="2010"/>
    </row>
    <row r="8" spans="1:11" ht="21" customHeight="1" x14ac:dyDescent="0.2">
      <c r="A8" s="1580"/>
      <c r="B8" s="1581"/>
      <c r="C8" s="1582"/>
      <c r="D8" s="1582"/>
      <c r="E8" s="1583"/>
      <c r="F8" s="1582"/>
      <c r="G8" s="1582"/>
      <c r="H8" s="1583"/>
      <c r="I8" s="1584"/>
    </row>
    <row r="9" spans="1:11" ht="29.25" customHeight="1" thickBot="1" x14ac:dyDescent="0.25">
      <c r="A9" s="2011" t="s">
        <v>12092</v>
      </c>
      <c r="B9" s="2011"/>
      <c r="C9" s="2011"/>
      <c r="D9" s="2011"/>
      <c r="E9" s="1593">
        <v>1802907.5899999994</v>
      </c>
      <c r="F9" s="2012" t="s">
        <v>12093</v>
      </c>
      <c r="G9" s="2012"/>
      <c r="H9" s="1593">
        <v>2640980.7100000009</v>
      </c>
      <c r="I9" s="1585"/>
    </row>
    <row r="10" spans="1:11" ht="29.25" customHeight="1" thickBot="1" x14ac:dyDescent="0.3">
      <c r="A10" s="2011" t="s">
        <v>12094</v>
      </c>
      <c r="B10" s="2011"/>
      <c r="C10" s="2011"/>
      <c r="D10" s="2011"/>
      <c r="E10" s="1589">
        <f>SUM(E8:E9)*15%</f>
        <v>270436.13849999988</v>
      </c>
      <c r="F10" s="1590"/>
      <c r="G10" s="1590"/>
      <c r="H10" s="1589">
        <f>SUM(H8:H9)*15%</f>
        <v>396147.10650000011</v>
      </c>
      <c r="I10" s="1261"/>
      <c r="J10" s="1588"/>
      <c r="K10" s="1586"/>
    </row>
    <row r="11" spans="1:11" ht="29.25" customHeight="1" x14ac:dyDescent="0.25">
      <c r="A11" s="1595"/>
      <c r="B11" s="1595"/>
      <c r="C11" s="1595"/>
      <c r="D11" s="1595"/>
      <c r="E11" s="1589"/>
      <c r="F11" s="2015" t="s">
        <v>12125</v>
      </c>
      <c r="G11" s="2016"/>
      <c r="H11" s="1589">
        <f>K11</f>
        <v>68675</v>
      </c>
      <c r="I11" s="1261"/>
      <c r="J11" s="1587">
        <f>320+550-200</f>
        <v>670</v>
      </c>
      <c r="K11" s="1587">
        <f>J11*5*20.5</f>
        <v>68675</v>
      </c>
    </row>
    <row r="12" spans="1:11" ht="29.25" customHeight="1" x14ac:dyDescent="0.25">
      <c r="A12" s="1595"/>
      <c r="B12" s="1595"/>
      <c r="C12" s="1595"/>
      <c r="D12" s="1595"/>
      <c r="E12" s="1589"/>
      <c r="F12" s="2015" t="s">
        <v>12126</v>
      </c>
      <c r="G12" s="2016"/>
      <c r="H12" s="1589">
        <f>K12</f>
        <v>82490</v>
      </c>
      <c r="I12" s="1261"/>
      <c r="J12" s="1587">
        <f>375+560+600+400+480+435+400+400</f>
        <v>3650</v>
      </c>
      <c r="K12" s="1587">
        <f>J12*11.3*2</f>
        <v>82490</v>
      </c>
    </row>
    <row r="13" spans="1:11" ht="29.25" customHeight="1" x14ac:dyDescent="0.25">
      <c r="A13" s="2013" t="s">
        <v>12095</v>
      </c>
      <c r="B13" s="2013"/>
      <c r="C13" s="2013"/>
      <c r="D13" s="2013"/>
      <c r="E13" s="1591">
        <f>SUM(E9:E10)</f>
        <v>2073343.7284999993</v>
      </c>
      <c r="F13" s="2014" t="s">
        <v>12096</v>
      </c>
      <c r="G13" s="2014"/>
      <c r="H13" s="1591">
        <f>ROUND(SUM(H9:H12),0)</f>
        <v>3188293</v>
      </c>
      <c r="I13" s="1261"/>
      <c r="J13" s="1587"/>
    </row>
    <row r="14" spans="1:11" ht="45" customHeight="1" x14ac:dyDescent="0.2">
      <c r="A14" s="2014" t="s">
        <v>12098</v>
      </c>
      <c r="B14" s="2014"/>
      <c r="C14" s="2014"/>
      <c r="D14" s="2014"/>
      <c r="E14" s="1592">
        <f>E13*0.15</f>
        <v>311001.55927499989</v>
      </c>
      <c r="F14" s="2017" t="s">
        <v>12097</v>
      </c>
      <c r="G14" s="2017"/>
      <c r="H14" s="2013">
        <f>H13</f>
        <v>3188293</v>
      </c>
      <c r="I14" s="1261"/>
    </row>
    <row r="15" spans="1:11" ht="45" customHeight="1" x14ac:dyDescent="0.2">
      <c r="A15" s="2014" t="s">
        <v>12099</v>
      </c>
      <c r="B15" s="2014"/>
      <c r="C15" s="2014"/>
      <c r="D15" s="2014"/>
      <c r="E15" s="1592">
        <f>E13*0.25</f>
        <v>518335.93212499982</v>
      </c>
      <c r="F15" s="2017"/>
      <c r="G15" s="2017"/>
      <c r="H15" s="2013"/>
      <c r="I15" s="1261"/>
      <c r="K15">
        <v>15</v>
      </c>
    </row>
    <row r="16" spans="1:11" ht="45" customHeight="1" x14ac:dyDescent="0.2">
      <c r="A16" s="2014" t="s">
        <v>12100</v>
      </c>
      <c r="B16" s="2014"/>
      <c r="C16" s="2014"/>
      <c r="D16" s="2014"/>
      <c r="E16" s="1592">
        <f>E13*0.35</f>
        <v>725670.30497499974</v>
      </c>
      <c r="F16" s="2017"/>
      <c r="G16" s="2017"/>
      <c r="H16" s="2013"/>
      <c r="I16" s="1594"/>
      <c r="K16">
        <v>25</v>
      </c>
    </row>
    <row r="17" spans="1:11" ht="45" customHeight="1" x14ac:dyDescent="0.2">
      <c r="A17" s="2014" t="s">
        <v>12101</v>
      </c>
      <c r="B17" s="2014"/>
      <c r="C17" s="2014"/>
      <c r="D17" s="2014"/>
      <c r="E17" s="1592">
        <f>E13*0.25</f>
        <v>518335.93212499982</v>
      </c>
      <c r="F17" s="2017"/>
      <c r="G17" s="2017"/>
      <c r="H17" s="2013"/>
      <c r="I17" s="1594"/>
      <c r="K17">
        <v>30</v>
      </c>
    </row>
    <row r="18" spans="1:11" ht="30" customHeight="1" x14ac:dyDescent="0.2">
      <c r="K18">
        <v>25</v>
      </c>
    </row>
    <row r="19" spans="1:11" ht="30" customHeight="1" thickBot="1" x14ac:dyDescent="0.25">
      <c r="A19" s="2004" t="str">
        <f>BOQ!B8</f>
        <v>Clearing and Grubbing by mechanical means</v>
      </c>
      <c r="B19" s="2005"/>
      <c r="C19" s="2005"/>
      <c r="D19" s="2005"/>
      <c r="E19" s="2005"/>
      <c r="F19" s="2005"/>
      <c r="G19" s="2005"/>
      <c r="H19" s="2005"/>
      <c r="I19" s="2005"/>
    </row>
    <row r="20" spans="1:11" ht="50.25" customHeight="1" thickTop="1" thickBot="1" x14ac:dyDescent="0.25">
      <c r="A20" s="1619" t="s">
        <v>372</v>
      </c>
      <c r="B20" s="1619" t="s">
        <v>391</v>
      </c>
      <c r="C20" s="1620" t="s">
        <v>6361</v>
      </c>
      <c r="D20" s="1620" t="s">
        <v>6359</v>
      </c>
      <c r="E20" s="1620" t="s">
        <v>6360</v>
      </c>
      <c r="F20" s="1620" t="s">
        <v>737</v>
      </c>
      <c r="G20" s="1620" t="s">
        <v>381</v>
      </c>
      <c r="H20" s="1620" t="s">
        <v>132</v>
      </c>
      <c r="I20" s="1621" t="s">
        <v>336</v>
      </c>
    </row>
    <row r="21" spans="1:11" ht="30" customHeight="1" thickTop="1" x14ac:dyDescent="0.2">
      <c r="A21" s="1609">
        <v>0</v>
      </c>
      <c r="B21" s="1609">
        <v>26000</v>
      </c>
      <c r="C21" s="1624">
        <f>B21-A21</f>
        <v>26000</v>
      </c>
      <c r="D21" s="1612">
        <f>7.9+3+1</f>
        <v>11.9</v>
      </c>
      <c r="E21" s="1612">
        <f>7.9+3+1</f>
        <v>11.9</v>
      </c>
      <c r="F21" s="1613">
        <f t="shared" ref="F21:F25" si="0">D21+E21</f>
        <v>23.8</v>
      </c>
      <c r="G21" s="1613"/>
      <c r="H21" s="1614">
        <f>(F21*C21)</f>
        <v>618800</v>
      </c>
      <c r="I21" s="1615"/>
    </row>
    <row r="22" spans="1:11" ht="30" customHeight="1" x14ac:dyDescent="0.2">
      <c r="A22" s="1600">
        <v>35000</v>
      </c>
      <c r="B22" s="1600">
        <v>42336</v>
      </c>
      <c r="C22" s="1624">
        <f>B22-A22</f>
        <v>7336</v>
      </c>
      <c r="D22" s="1612">
        <f>D21</f>
        <v>11.9</v>
      </c>
      <c r="E22" s="1613">
        <f>E21</f>
        <v>11.9</v>
      </c>
      <c r="F22" s="1613">
        <f t="shared" si="0"/>
        <v>23.8</v>
      </c>
      <c r="G22" s="1603"/>
      <c r="H22" s="1614">
        <f t="shared" ref="H22:H25" si="1">(F22*C22)</f>
        <v>174596.80000000002</v>
      </c>
      <c r="I22" s="1604"/>
    </row>
    <row r="23" spans="1:11" ht="30" customHeight="1" x14ac:dyDescent="0.2">
      <c r="A23" s="2003" t="s">
        <v>12127</v>
      </c>
      <c r="B23" s="2003"/>
      <c r="C23" s="1627">
        <v>900</v>
      </c>
      <c r="D23" s="1602">
        <f>D22</f>
        <v>11.9</v>
      </c>
      <c r="E23" s="1603">
        <f>E22</f>
        <v>11.9</v>
      </c>
      <c r="F23" s="1603">
        <f t="shared" si="0"/>
        <v>23.8</v>
      </c>
      <c r="G23" s="1603"/>
      <c r="H23" s="1614">
        <f t="shared" si="1"/>
        <v>21420</v>
      </c>
      <c r="I23" s="1604"/>
    </row>
    <row r="24" spans="1:11" ht="30" customHeight="1" x14ac:dyDescent="0.2">
      <c r="A24" s="2003" t="s">
        <v>12128</v>
      </c>
      <c r="B24" s="2003"/>
      <c r="C24" s="1627">
        <f>375+560+600+400</f>
        <v>1935</v>
      </c>
      <c r="D24" s="1602">
        <v>11.3</v>
      </c>
      <c r="E24" s="1603">
        <f>D24</f>
        <v>11.3</v>
      </c>
      <c r="F24" s="1603">
        <f t="shared" si="0"/>
        <v>22.6</v>
      </c>
      <c r="G24" s="1603"/>
      <c r="H24" s="1614">
        <f t="shared" si="1"/>
        <v>43731</v>
      </c>
      <c r="I24" s="1604"/>
    </row>
    <row r="25" spans="1:11" ht="30" customHeight="1" thickBot="1" x14ac:dyDescent="0.25">
      <c r="A25" s="2003" t="s">
        <v>12129</v>
      </c>
      <c r="B25" s="2003"/>
      <c r="C25" s="1627">
        <f>480+440+400+400</f>
        <v>1720</v>
      </c>
      <c r="D25" s="1602">
        <f>D24</f>
        <v>11.3</v>
      </c>
      <c r="E25" s="1603">
        <f>E24</f>
        <v>11.3</v>
      </c>
      <c r="F25" s="1603">
        <f t="shared" si="0"/>
        <v>22.6</v>
      </c>
      <c r="G25" s="1603"/>
      <c r="H25" s="1614">
        <f t="shared" si="1"/>
        <v>38872</v>
      </c>
      <c r="I25" s="1604"/>
    </row>
    <row r="26" spans="1:11" ht="30" customHeight="1" thickBot="1" x14ac:dyDescent="0.25">
      <c r="A26" s="2002" t="s">
        <v>447</v>
      </c>
      <c r="B26" s="2002"/>
      <c r="C26" s="2002"/>
      <c r="D26" s="2002"/>
      <c r="E26" s="2002"/>
      <c r="F26" s="2002"/>
      <c r="G26" s="2002"/>
      <c r="H26" s="1617">
        <f>SUM(H21:H25)</f>
        <v>897419.8</v>
      </c>
      <c r="I26" s="1618"/>
    </row>
    <row r="27" spans="1:11" ht="30" customHeight="1" thickBot="1" x14ac:dyDescent="0.25">
      <c r="A27" s="2002" t="s">
        <v>12103</v>
      </c>
      <c r="B27" s="2002"/>
      <c r="C27" s="2002"/>
      <c r="D27" s="2002"/>
      <c r="E27" s="2002"/>
      <c r="F27" s="2002"/>
      <c r="G27" s="2002"/>
      <c r="H27" s="1617">
        <f>H26*0.1</f>
        <v>89741.98000000001</v>
      </c>
      <c r="I27" s="1618"/>
    </row>
    <row r="28" spans="1:11" ht="30" customHeight="1" thickBot="1" x14ac:dyDescent="0.25">
      <c r="A28" s="2002" t="s">
        <v>389</v>
      </c>
      <c r="B28" s="2002"/>
      <c r="C28" s="2002"/>
      <c r="D28" s="2002"/>
      <c r="E28" s="2002"/>
      <c r="F28" s="2002"/>
      <c r="G28" s="2002"/>
      <c r="H28" s="1243">
        <f>ROUND((H27+H26),0)</f>
        <v>987162</v>
      </c>
      <c r="I28" s="1618"/>
    </row>
    <row r="29" spans="1:11" ht="30" customHeight="1" x14ac:dyDescent="0.2">
      <c r="A29" s="1628"/>
      <c r="B29" s="1628"/>
      <c r="C29" s="1628"/>
      <c r="D29" s="1628"/>
      <c r="E29" s="1628"/>
      <c r="F29" s="1628"/>
      <c r="G29" s="1628"/>
      <c r="H29" s="1629"/>
      <c r="I29" s="1630"/>
    </row>
    <row r="30" spans="1:11" ht="37.5" customHeight="1" thickBot="1" x14ac:dyDescent="0.25">
      <c r="A30" s="2004" t="str">
        <f>BOQ!B13</f>
        <v>Subgrade Preparation In Earth Cut ; Mod.AASHTO 95%</v>
      </c>
      <c r="B30" s="2005"/>
      <c r="C30" s="2005"/>
      <c r="D30" s="2005"/>
      <c r="E30" s="2005"/>
      <c r="F30" s="2005"/>
      <c r="G30" s="2005"/>
      <c r="H30" s="2005"/>
      <c r="I30" s="2005"/>
    </row>
    <row r="31" spans="1:11" ht="30" customHeight="1" thickTop="1" thickBot="1" x14ac:dyDescent="0.25">
      <c r="A31" s="1619" t="s">
        <v>372</v>
      </c>
      <c r="B31" s="1619" t="s">
        <v>391</v>
      </c>
      <c r="C31" s="1620" t="s">
        <v>6361</v>
      </c>
      <c r="D31" s="1620" t="s">
        <v>6359</v>
      </c>
      <c r="E31" s="1620" t="s">
        <v>6360</v>
      </c>
      <c r="F31" s="1620" t="s">
        <v>737</v>
      </c>
      <c r="G31" s="1620" t="s">
        <v>381</v>
      </c>
      <c r="H31" s="1620" t="s">
        <v>132</v>
      </c>
      <c r="I31" s="1621" t="s">
        <v>336</v>
      </c>
    </row>
    <row r="32" spans="1:11" ht="30" customHeight="1" thickTop="1" thickBot="1" x14ac:dyDescent="0.25">
      <c r="A32" s="1609">
        <v>26000</v>
      </c>
      <c r="B32" s="1609">
        <v>35000</v>
      </c>
      <c r="C32" s="1624">
        <f>B32-A32</f>
        <v>9000</v>
      </c>
      <c r="D32" s="1612">
        <f>7.9+3+1</f>
        <v>11.9</v>
      </c>
      <c r="E32" s="1612">
        <f>7.9+3+1</f>
        <v>11.9</v>
      </c>
      <c r="F32" s="1613">
        <f t="shared" ref="F32" si="2">D32+E32</f>
        <v>23.8</v>
      </c>
      <c r="G32" s="1613"/>
      <c r="H32" s="1614">
        <f>(F32*C32)</f>
        <v>214200</v>
      </c>
      <c r="I32" s="1615"/>
    </row>
    <row r="33" spans="1:9" ht="30" customHeight="1" thickBot="1" x14ac:dyDescent="0.25">
      <c r="A33" s="2002" t="s">
        <v>447</v>
      </c>
      <c r="B33" s="2002"/>
      <c r="C33" s="2002"/>
      <c r="D33" s="2002"/>
      <c r="E33" s="2002"/>
      <c r="F33" s="2002"/>
      <c r="G33" s="2002"/>
      <c r="H33" s="1617">
        <f>SUM(H32:H32)</f>
        <v>214200</v>
      </c>
      <c r="I33" s="1618"/>
    </row>
    <row r="34" spans="1:9" ht="30" customHeight="1" thickBot="1" x14ac:dyDescent="0.25">
      <c r="A34" s="2002" t="s">
        <v>12103</v>
      </c>
      <c r="B34" s="2002"/>
      <c r="C34" s="2002"/>
      <c r="D34" s="2002"/>
      <c r="E34" s="2002"/>
      <c r="F34" s="2002"/>
      <c r="G34" s="2002"/>
      <c r="H34" s="1617">
        <f>H33*0.1</f>
        <v>21420</v>
      </c>
      <c r="I34" s="1618"/>
    </row>
    <row r="35" spans="1:9" ht="30" customHeight="1" thickBot="1" x14ac:dyDescent="0.25">
      <c r="A35" s="2002" t="s">
        <v>389</v>
      </c>
      <c r="B35" s="2002"/>
      <c r="C35" s="2002"/>
      <c r="D35" s="2002"/>
      <c r="E35" s="2002"/>
      <c r="F35" s="2002"/>
      <c r="G35" s="2002"/>
      <c r="H35" s="1243">
        <f>ROUND((H34+H33),0)</f>
        <v>235620</v>
      </c>
      <c r="I35" s="1618"/>
    </row>
  </sheetData>
  <mergeCells count="32">
    <mergeCell ref="F11:G11"/>
    <mergeCell ref="F12:G12"/>
    <mergeCell ref="A14:D14"/>
    <mergeCell ref="F14:G17"/>
    <mergeCell ref="H14:H17"/>
    <mergeCell ref="A16:D16"/>
    <mergeCell ref="A17:D17"/>
    <mergeCell ref="A15:D15"/>
    <mergeCell ref="A24:B24"/>
    <mergeCell ref="A19:I19"/>
    <mergeCell ref="A23:B23"/>
    <mergeCell ref="A1:I1"/>
    <mergeCell ref="A2:I2"/>
    <mergeCell ref="A3:I3"/>
    <mergeCell ref="A4:I4"/>
    <mergeCell ref="A6:A7"/>
    <mergeCell ref="C6:E6"/>
    <mergeCell ref="F6:H6"/>
    <mergeCell ref="I6:I7"/>
    <mergeCell ref="A9:D9"/>
    <mergeCell ref="F9:G9"/>
    <mergeCell ref="A10:D10"/>
    <mergeCell ref="A13:D13"/>
    <mergeCell ref="F13:G13"/>
    <mergeCell ref="A35:G35"/>
    <mergeCell ref="A33:G33"/>
    <mergeCell ref="A34:G34"/>
    <mergeCell ref="A25:B25"/>
    <mergeCell ref="A26:G26"/>
    <mergeCell ref="A27:G27"/>
    <mergeCell ref="A28:G28"/>
    <mergeCell ref="A30:I30"/>
  </mergeCells>
  <pageMargins left="0.7" right="0.7" top="0.75" bottom="0.75" header="0.3" footer="0.3"/>
  <pageSetup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90" zoomScaleSheetLayoutView="9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4.7109375" style="1605" customWidth="1"/>
    <col min="11" max="11" width="14.28515625" style="1605" bestFit="1" customWidth="1"/>
    <col min="12" max="12" width="9.140625" style="1605"/>
    <col min="13" max="13" width="8.28515625" style="1605" customWidth="1"/>
    <col min="14" max="14" width="18.5703125" style="1605" customWidth="1"/>
    <col min="15" max="16384" width="9.140625" style="1605"/>
  </cols>
  <sheetData>
    <row r="1" spans="1:14" s="844" customFormat="1" ht="33.75" customHeight="1" x14ac:dyDescent="0.2">
      <c r="A1" s="1929" t="str">
        <f>BOQ!A1</f>
        <v>GOVERNMENT OF KHYBER PAKHTUNKHWA</v>
      </c>
      <c r="B1" s="1929"/>
      <c r="C1" s="1929"/>
      <c r="D1" s="1929"/>
      <c r="E1" s="1929"/>
      <c r="F1" s="1929"/>
      <c r="G1" s="1929"/>
      <c r="H1" s="1929"/>
      <c r="I1" s="1929"/>
      <c r="J1" s="1596"/>
      <c r="K1" s="1596"/>
    </row>
    <row r="2" spans="1:14" s="844" customFormat="1" ht="33.75" customHeight="1" x14ac:dyDescent="0.2">
      <c r="A2" s="2021" t="str">
        <f>BOQ!A2</f>
        <v xml:space="preserve">KHYBER PAKHTUNKHWA RURAL ROADS DEVELOPMENT PROJECT (KP-RRDP) </v>
      </c>
      <c r="B2" s="2021"/>
      <c r="C2" s="2021"/>
      <c r="D2" s="2021"/>
      <c r="E2" s="2021"/>
      <c r="F2" s="2021"/>
      <c r="G2" s="2021"/>
      <c r="H2" s="2021"/>
      <c r="I2" s="2021"/>
      <c r="J2" s="1596"/>
      <c r="K2" s="1596"/>
    </row>
    <row r="3" spans="1:14" s="842" customFormat="1" ht="63.75" customHeight="1" x14ac:dyDescent="0.2">
      <c r="A3" s="2022" t="str">
        <f>BOQ!A3</f>
        <v xml:space="preserve"> REHABILITATION, IMPROMENT AND CONSTRUCTION OF ROAD FROM  (DI-1)
</v>
      </c>
      <c r="B3" s="2022"/>
      <c r="C3" s="2022"/>
      <c r="D3" s="2022"/>
      <c r="E3" s="2022"/>
      <c r="F3" s="2022"/>
      <c r="G3" s="2022"/>
      <c r="H3" s="2022"/>
      <c r="I3" s="2022"/>
      <c r="J3" s="1597"/>
      <c r="K3" s="1597"/>
    </row>
    <row r="4" spans="1:14" ht="30.75" customHeight="1" thickBot="1" x14ac:dyDescent="0.25">
      <c r="A4" s="2004" t="str">
        <f>BOQ!B8</f>
        <v>Clearing and Grubbing by mechanical means</v>
      </c>
      <c r="B4" s="2005"/>
      <c r="C4" s="2005"/>
      <c r="D4" s="2005"/>
      <c r="E4" s="2005"/>
      <c r="F4" s="2005"/>
      <c r="G4" s="2005"/>
      <c r="H4" s="2005"/>
      <c r="I4" s="2005"/>
      <c r="J4" s="1650" t="s">
        <v>12139</v>
      </c>
    </row>
    <row r="5" spans="1:14" ht="39.75" customHeight="1" thickTop="1" thickBot="1" x14ac:dyDescent="0.25">
      <c r="A5" s="1619" t="s">
        <v>372</v>
      </c>
      <c r="B5" s="1619" t="s">
        <v>391</v>
      </c>
      <c r="C5" s="1620" t="s">
        <v>6361</v>
      </c>
      <c r="D5" s="1620" t="s">
        <v>6359</v>
      </c>
      <c r="E5" s="1620" t="s">
        <v>6360</v>
      </c>
      <c r="F5" s="1620" t="s">
        <v>737</v>
      </c>
      <c r="G5" s="1620" t="s">
        <v>381</v>
      </c>
      <c r="H5" s="1620" t="s">
        <v>132</v>
      </c>
      <c r="I5" s="1621" t="s">
        <v>336</v>
      </c>
      <c r="J5" s="1605" t="s">
        <v>12140</v>
      </c>
    </row>
    <row r="6" spans="1:14" ht="28.5" customHeight="1" thickTop="1" x14ac:dyDescent="0.2">
      <c r="A6" s="1625">
        <v>0</v>
      </c>
      <c r="B6" s="1625">
        <v>3000</v>
      </c>
      <c r="C6" s="1624">
        <f>B6-A6</f>
        <v>3000</v>
      </c>
      <c r="D6" s="1612">
        <v>2</v>
      </c>
      <c r="E6" s="1613">
        <v>2</v>
      </c>
      <c r="F6" s="1613">
        <f>D6+E6</f>
        <v>4</v>
      </c>
      <c r="G6" s="1613"/>
      <c r="H6" s="1614">
        <f>(F6*C6)</f>
        <v>12000</v>
      </c>
      <c r="I6" s="1615"/>
      <c r="J6" s="1654">
        <v>119.53</v>
      </c>
      <c r="K6" s="1605">
        <f>J6*1.25</f>
        <v>149.41249999999999</v>
      </c>
    </row>
    <row r="7" spans="1:14" ht="28.5" customHeight="1" x14ac:dyDescent="0.2">
      <c r="A7" s="1625">
        <f>B6</f>
        <v>3000</v>
      </c>
      <c r="B7" s="1625">
        <v>5000</v>
      </c>
      <c r="C7" s="1624">
        <f t="shared" ref="C7:C8" si="0">B7-A7</f>
        <v>2000</v>
      </c>
      <c r="D7" s="1612">
        <f>D6</f>
        <v>2</v>
      </c>
      <c r="E7" s="1613">
        <f>E6</f>
        <v>2</v>
      </c>
      <c r="F7" s="1613">
        <f t="shared" ref="F7:F8" si="1">D7+E7</f>
        <v>4</v>
      </c>
      <c r="G7" s="1613"/>
      <c r="H7" s="1614">
        <f t="shared" ref="H7:H8" si="2">(F7*C7)</f>
        <v>8000</v>
      </c>
      <c r="I7" s="1615"/>
    </row>
    <row r="8" spans="1:14" ht="28.5" customHeight="1" thickBot="1" x14ac:dyDescent="0.25">
      <c r="A8" s="1625">
        <f>B7</f>
        <v>5000</v>
      </c>
      <c r="B8" s="1655">
        <v>6168.82</v>
      </c>
      <c r="C8" s="1624">
        <f t="shared" si="0"/>
        <v>1168.8199999999997</v>
      </c>
      <c r="D8" s="1612">
        <f>D6</f>
        <v>2</v>
      </c>
      <c r="E8" s="1613">
        <f>E6</f>
        <v>2</v>
      </c>
      <c r="F8" s="1613">
        <f t="shared" si="1"/>
        <v>4</v>
      </c>
      <c r="G8" s="1613"/>
      <c r="H8" s="1614">
        <f t="shared" si="2"/>
        <v>4675.2799999999988</v>
      </c>
      <c r="I8" s="1615"/>
      <c r="J8" s="1605" t="s">
        <v>12136</v>
      </c>
    </row>
    <row r="9" spans="1:14" ht="22.5" customHeight="1" thickBot="1" x14ac:dyDescent="0.25">
      <c r="A9" s="2019" t="s">
        <v>455</v>
      </c>
      <c r="B9" s="2019"/>
      <c r="C9" s="2002"/>
      <c r="D9" s="2002"/>
      <c r="E9" s="2002"/>
      <c r="F9" s="2002"/>
      <c r="G9" s="2002"/>
      <c r="H9" s="1617">
        <f>SUM(H6:H8)</f>
        <v>24675.279999999999</v>
      </c>
      <c r="I9" s="1618"/>
      <c r="J9" s="1654">
        <v>22537.03</v>
      </c>
      <c r="K9" s="1605">
        <f>J9*1.25</f>
        <v>28171.287499999999</v>
      </c>
    </row>
    <row r="10" spans="1:14" ht="22.5" customHeight="1" thickBot="1" x14ac:dyDescent="0.25">
      <c r="A10" s="2002" t="s">
        <v>12103</v>
      </c>
      <c r="B10" s="2002"/>
      <c r="C10" s="2002"/>
      <c r="D10" s="2002"/>
      <c r="E10" s="2002"/>
      <c r="F10" s="2002"/>
      <c r="G10" s="2002"/>
      <c r="H10" s="1617">
        <f>H9*0.1</f>
        <v>2467.5280000000002</v>
      </c>
      <c r="I10" s="1618"/>
    </row>
    <row r="11" spans="1:14" ht="22.5" customHeight="1" thickBot="1" x14ac:dyDescent="0.25">
      <c r="A11" s="2002" t="s">
        <v>389</v>
      </c>
      <c r="B11" s="2002"/>
      <c r="C11" s="2002"/>
      <c r="D11" s="2002"/>
      <c r="E11" s="2002"/>
      <c r="F11" s="2002"/>
      <c r="G11" s="2002"/>
      <c r="H11" s="1243">
        <f>ROUND((H10+H9),0)</f>
        <v>27143</v>
      </c>
      <c r="I11" s="1618"/>
      <c r="J11" s="1605" t="s">
        <v>12141</v>
      </c>
      <c r="K11" s="1605">
        <f>K9-K6</f>
        <v>28021.875</v>
      </c>
      <c r="L11" s="2018" t="s">
        <v>12142</v>
      </c>
      <c r="M11" s="2018"/>
      <c r="N11" s="2018"/>
    </row>
    <row r="12" spans="1:14" x14ac:dyDescent="0.2">
      <c r="L12" s="1605" t="s">
        <v>12143</v>
      </c>
      <c r="M12" s="1651">
        <v>0.35</v>
      </c>
      <c r="N12" s="1605">
        <f>M12*K11</f>
        <v>9807.65625</v>
      </c>
    </row>
    <row r="13" spans="1:14" ht="21" thickBot="1" x14ac:dyDescent="0.25">
      <c r="A13" s="2004" t="str">
        <f>BOQ!B9</f>
        <v>Compaction of Natural Ground</v>
      </c>
      <c r="B13" s="2005"/>
      <c r="C13" s="2005"/>
      <c r="D13" s="2005"/>
      <c r="E13" s="2005"/>
      <c r="F13" s="2005"/>
      <c r="G13" s="2005"/>
      <c r="H13" s="2005"/>
      <c r="I13" s="2005"/>
      <c r="L13" s="1605" t="s">
        <v>12144</v>
      </c>
      <c r="M13" s="1651">
        <v>0.35</v>
      </c>
      <c r="N13" s="1605">
        <f>M13*K11</f>
        <v>9807.65625</v>
      </c>
    </row>
    <row r="14" spans="1:14" ht="39.75" customHeight="1" thickTop="1" thickBot="1" x14ac:dyDescent="0.25">
      <c r="A14" s="1619" t="s">
        <v>372</v>
      </c>
      <c r="B14" s="1619" t="s">
        <v>391</v>
      </c>
      <c r="C14" s="1620" t="s">
        <v>6361</v>
      </c>
      <c r="D14" s="1620" t="s">
        <v>6359</v>
      </c>
      <c r="E14" s="1620" t="s">
        <v>6360</v>
      </c>
      <c r="F14" s="1620" t="s">
        <v>737</v>
      </c>
      <c r="G14" s="1620" t="s">
        <v>381</v>
      </c>
      <c r="H14" s="1620" t="s">
        <v>132</v>
      </c>
      <c r="I14" s="1621" t="s">
        <v>336</v>
      </c>
      <c r="L14" s="1605" t="s">
        <v>12145</v>
      </c>
      <c r="M14" s="1651">
        <v>0.2</v>
      </c>
      <c r="N14" s="1605">
        <f>M14*K11</f>
        <v>5604.375</v>
      </c>
    </row>
    <row r="15" spans="1:14" ht="24" customHeight="1" thickTop="1" x14ac:dyDescent="0.2">
      <c r="A15" s="1625">
        <f>A6</f>
        <v>0</v>
      </c>
      <c r="B15" s="1625">
        <f>B6</f>
        <v>3000</v>
      </c>
      <c r="C15" s="1653">
        <f>B15-A15</f>
        <v>3000</v>
      </c>
      <c r="D15" s="1612">
        <f>D6</f>
        <v>2</v>
      </c>
      <c r="E15" s="1613">
        <f>E6</f>
        <v>2</v>
      </c>
      <c r="F15" s="1613">
        <f>D15+E15</f>
        <v>4</v>
      </c>
      <c r="G15" s="1613"/>
      <c r="H15" s="1614">
        <f>(F15*C15)</f>
        <v>12000</v>
      </c>
      <c r="I15" s="1615"/>
      <c r="L15" s="1605" t="s">
        <v>12146</v>
      </c>
      <c r="M15" s="1651">
        <v>0.1</v>
      </c>
      <c r="N15" s="1605">
        <f>M15*K11</f>
        <v>2802.1875</v>
      </c>
    </row>
    <row r="16" spans="1:14" ht="24" customHeight="1" x14ac:dyDescent="0.2">
      <c r="A16" s="1625">
        <f>B15</f>
        <v>3000</v>
      </c>
      <c r="B16" s="1625">
        <f>B7</f>
        <v>5000</v>
      </c>
      <c r="C16" s="1653">
        <f>B16-A16</f>
        <v>2000</v>
      </c>
      <c r="D16" s="1612">
        <f>D15</f>
        <v>2</v>
      </c>
      <c r="E16" s="1613">
        <f>E15</f>
        <v>2</v>
      </c>
      <c r="F16" s="1613">
        <f t="shared" ref="F16:F17" si="3">D16+E16</f>
        <v>4</v>
      </c>
      <c r="G16" s="1613"/>
      <c r="H16" s="1614">
        <f t="shared" ref="H16:H17" si="4">(F16*C16)</f>
        <v>8000</v>
      </c>
      <c r="I16" s="1615"/>
      <c r="M16" s="1652">
        <f>SUM(M12:M15)</f>
        <v>0.99999999999999989</v>
      </c>
      <c r="N16" s="1605">
        <f>SUM(N12:N15)</f>
        <v>28021.875</v>
      </c>
    </row>
    <row r="17" spans="1:9" ht="24" customHeight="1" thickBot="1" x14ac:dyDescent="0.25">
      <c r="A17" s="1625">
        <f>B16</f>
        <v>5000</v>
      </c>
      <c r="B17" s="1625">
        <f>B8</f>
        <v>6168.82</v>
      </c>
      <c r="C17" s="1624">
        <f t="shared" ref="C17" si="5">B17-A17</f>
        <v>1168.8199999999997</v>
      </c>
      <c r="D17" s="1612">
        <f>D15</f>
        <v>2</v>
      </c>
      <c r="E17" s="1613">
        <f>E15</f>
        <v>2</v>
      </c>
      <c r="F17" s="1613">
        <f t="shared" si="3"/>
        <v>4</v>
      </c>
      <c r="G17" s="1613"/>
      <c r="H17" s="1614">
        <f t="shared" si="4"/>
        <v>4675.2799999999988</v>
      </c>
      <c r="I17" s="1615"/>
    </row>
    <row r="18" spans="1:9" ht="24" customHeight="1" thickBot="1" x14ac:dyDescent="0.25">
      <c r="A18" s="2019" t="s">
        <v>455</v>
      </c>
      <c r="B18" s="2019"/>
      <c r="C18" s="2002"/>
      <c r="D18" s="2002"/>
      <c r="E18" s="2002"/>
      <c r="F18" s="2002"/>
      <c r="G18" s="2002"/>
      <c r="H18" s="1617">
        <f>SUM(H15:H17)</f>
        <v>24675.279999999999</v>
      </c>
      <c r="I18" s="1618"/>
    </row>
    <row r="19" spans="1:9" ht="24" customHeight="1" thickBot="1" x14ac:dyDescent="0.25">
      <c r="A19" s="2002" t="s">
        <v>12103</v>
      </c>
      <c r="B19" s="2002"/>
      <c r="C19" s="2002"/>
      <c r="D19" s="2002"/>
      <c r="E19" s="2002"/>
      <c r="F19" s="2002"/>
      <c r="G19" s="2002"/>
      <c r="H19" s="1617">
        <f>H18*0.1</f>
        <v>2467.5280000000002</v>
      </c>
      <c r="I19" s="1618"/>
    </row>
    <row r="20" spans="1:9" ht="24" customHeight="1" thickBot="1" x14ac:dyDescent="0.25">
      <c r="A20" s="2002" t="s">
        <v>389</v>
      </c>
      <c r="B20" s="2002"/>
      <c r="C20" s="2002"/>
      <c r="D20" s="2002"/>
      <c r="E20" s="2002"/>
      <c r="F20" s="2002"/>
      <c r="G20" s="2002"/>
      <c r="H20" s="1243">
        <f>ROUND((H19+H18),0)</f>
        <v>27143</v>
      </c>
      <c r="I20" s="1618"/>
    </row>
    <row r="21" spans="1:9" ht="20.25" x14ac:dyDescent="0.2">
      <c r="A21" s="1628"/>
      <c r="B21" s="1628"/>
      <c r="C21" s="1628"/>
      <c r="D21" s="1628"/>
      <c r="E21" s="1628"/>
      <c r="F21" s="1628"/>
      <c r="G21" s="1628"/>
      <c r="H21" s="1629"/>
      <c r="I21" s="1630"/>
    </row>
    <row r="22" spans="1:9" ht="21" thickBot="1" x14ac:dyDescent="0.25">
      <c r="A22" s="2004" t="str">
        <f>BOQ!B13</f>
        <v>Subgrade Preparation In Earth Cut ; Mod.AASHTO 95%</v>
      </c>
      <c r="B22" s="2005"/>
      <c r="C22" s="2005"/>
      <c r="D22" s="2005"/>
      <c r="E22" s="2005"/>
      <c r="F22" s="2005"/>
      <c r="G22" s="2005"/>
      <c r="H22" s="2005"/>
      <c r="I22" s="2005"/>
    </row>
    <row r="23" spans="1:9" ht="36" customHeight="1" thickTop="1" thickBot="1" x14ac:dyDescent="0.25">
      <c r="A23" s="1619" t="s">
        <v>372</v>
      </c>
      <c r="B23" s="1619" t="s">
        <v>391</v>
      </c>
      <c r="C23" s="1620" t="s">
        <v>6361</v>
      </c>
      <c r="D23" s="1620" t="s">
        <v>6359</v>
      </c>
      <c r="E23" s="1620" t="s">
        <v>6360</v>
      </c>
      <c r="F23" s="1620" t="s">
        <v>737</v>
      </c>
      <c r="G23" s="1620" t="s">
        <v>381</v>
      </c>
      <c r="H23" s="1620" t="s">
        <v>132</v>
      </c>
      <c r="I23" s="1621" t="s">
        <v>336</v>
      </c>
    </row>
    <row r="24" spans="1:9" ht="24" customHeight="1" thickTop="1" x14ac:dyDescent="0.2">
      <c r="A24" s="1625">
        <f>A15</f>
        <v>0</v>
      </c>
      <c r="B24" s="1625">
        <f>B15</f>
        <v>3000</v>
      </c>
      <c r="C24" s="1624">
        <f>B24-A24</f>
        <v>3000</v>
      </c>
      <c r="D24" s="1612">
        <v>3</v>
      </c>
      <c r="E24" s="1613">
        <v>3</v>
      </c>
      <c r="F24" s="1613">
        <f>D24+E24</f>
        <v>6</v>
      </c>
      <c r="G24" s="1613"/>
      <c r="H24" s="1614">
        <f>(F24*C24)</f>
        <v>18000</v>
      </c>
      <c r="I24" s="1615"/>
    </row>
    <row r="25" spans="1:9" ht="24" customHeight="1" x14ac:dyDescent="0.2">
      <c r="A25" s="1625">
        <f>B24</f>
        <v>3000</v>
      </c>
      <c r="B25" s="1625">
        <f>B16</f>
        <v>5000</v>
      </c>
      <c r="C25" s="1624">
        <f t="shared" ref="C25:C26" si="6">B25-A25</f>
        <v>2000</v>
      </c>
      <c r="D25" s="1612">
        <f>D24</f>
        <v>3</v>
      </c>
      <c r="E25" s="1613">
        <f>E24</f>
        <v>3</v>
      </c>
      <c r="F25" s="1613">
        <f t="shared" ref="F25:F26" si="7">D25+E25</f>
        <v>6</v>
      </c>
      <c r="G25" s="1613"/>
      <c r="H25" s="1614">
        <f t="shared" ref="H25:H26" si="8">(F25*C25)</f>
        <v>12000</v>
      </c>
      <c r="I25" s="1615"/>
    </row>
    <row r="26" spans="1:9" ht="24" customHeight="1" thickBot="1" x14ac:dyDescent="0.25">
      <c r="A26" s="1625">
        <f>B25</f>
        <v>5000</v>
      </c>
      <c r="B26" s="1625">
        <f>B17</f>
        <v>6168.82</v>
      </c>
      <c r="C26" s="1624">
        <f t="shared" si="6"/>
        <v>1168.8199999999997</v>
      </c>
      <c r="D26" s="1612">
        <f>D24</f>
        <v>3</v>
      </c>
      <c r="E26" s="1613">
        <f>E24</f>
        <v>3</v>
      </c>
      <c r="F26" s="1613">
        <f t="shared" si="7"/>
        <v>6</v>
      </c>
      <c r="G26" s="1613"/>
      <c r="H26" s="1614">
        <f t="shared" si="8"/>
        <v>7012.9199999999983</v>
      </c>
      <c r="I26" s="1615"/>
    </row>
    <row r="27" spans="1:9" ht="24" customHeight="1" thickBot="1" x14ac:dyDescent="0.25">
      <c r="A27" s="2019" t="s">
        <v>455</v>
      </c>
      <c r="B27" s="2019"/>
      <c r="C27" s="2002"/>
      <c r="D27" s="2002"/>
      <c r="E27" s="2002"/>
      <c r="F27" s="2002"/>
      <c r="G27" s="2002"/>
      <c r="H27" s="1617">
        <f>SUM(H24:H26)</f>
        <v>37012.92</v>
      </c>
      <c r="I27" s="1618"/>
    </row>
    <row r="28" spans="1:9" ht="24" customHeight="1" thickBot="1" x14ac:dyDescent="0.25">
      <c r="A28" s="2002" t="s">
        <v>12103</v>
      </c>
      <c r="B28" s="2002"/>
      <c r="C28" s="2002"/>
      <c r="D28" s="2002"/>
      <c r="E28" s="2002"/>
      <c r="F28" s="2002"/>
      <c r="G28" s="2002"/>
      <c r="H28" s="1617">
        <f>H27*0.1</f>
        <v>3701.2919999999999</v>
      </c>
      <c r="I28" s="1618"/>
    </row>
    <row r="29" spans="1:9" ht="24" customHeight="1" thickBot="1" x14ac:dyDescent="0.25">
      <c r="A29" s="2002" t="s">
        <v>389</v>
      </c>
      <c r="B29" s="2002"/>
      <c r="C29" s="2002"/>
      <c r="D29" s="2002"/>
      <c r="E29" s="2002"/>
      <c r="F29" s="2002"/>
      <c r="G29" s="2002"/>
      <c r="H29" s="1243">
        <f>ROUND((H28+H27),0)</f>
        <v>40714</v>
      </c>
      <c r="I29" s="1618"/>
    </row>
    <row r="30" spans="1:9" ht="20.25" x14ac:dyDescent="0.2">
      <c r="A30" s="1628"/>
      <c r="B30" s="1628"/>
      <c r="C30" s="1628"/>
      <c r="D30" s="1628"/>
      <c r="E30" s="1628"/>
      <c r="F30" s="1628"/>
      <c r="G30" s="1628"/>
      <c r="H30" s="1629"/>
      <c r="I30" s="1630"/>
    </row>
    <row r="31" spans="1:9" ht="21" thickBot="1" x14ac:dyDescent="0.25">
      <c r="A31" s="2020" t="str">
        <f>BOQ!B12</f>
        <v>Scarification Of Existing Road Pavement Structure</v>
      </c>
      <c r="B31" s="2020"/>
      <c r="C31" s="2020"/>
      <c r="D31" s="2020"/>
      <c r="E31" s="2020"/>
      <c r="F31" s="2020"/>
      <c r="G31" s="2020"/>
      <c r="H31" s="2020"/>
      <c r="I31" s="2020"/>
    </row>
    <row r="32" spans="1:9" ht="39.75" customHeight="1" thickTop="1" thickBot="1" x14ac:dyDescent="0.25">
      <c r="A32" s="1619" t="s">
        <v>372</v>
      </c>
      <c r="B32" s="1619" t="s">
        <v>391</v>
      </c>
      <c r="C32" s="1620" t="s">
        <v>6361</v>
      </c>
      <c r="D32" s="1620" t="s">
        <v>6359</v>
      </c>
      <c r="E32" s="1620" t="s">
        <v>6360</v>
      </c>
      <c r="F32" s="1620" t="s">
        <v>737</v>
      </c>
      <c r="G32" s="1620"/>
      <c r="H32" s="1620" t="s">
        <v>132</v>
      </c>
      <c r="I32" s="1621" t="s">
        <v>336</v>
      </c>
    </row>
    <row r="33" spans="1:9" ht="29.25" customHeight="1" thickTop="1" x14ac:dyDescent="0.2">
      <c r="A33" s="1625">
        <f>A24</f>
        <v>0</v>
      </c>
      <c r="B33" s="1625">
        <f>B24</f>
        <v>3000</v>
      </c>
      <c r="C33" s="1624">
        <f>B33-A33</f>
        <v>3000</v>
      </c>
      <c r="D33" s="1612">
        <v>3.65</v>
      </c>
      <c r="E33" s="1613">
        <v>0</v>
      </c>
      <c r="F33" s="1613">
        <f>D33+E33</f>
        <v>3.65</v>
      </c>
      <c r="G33" s="1623">
        <v>0.2</v>
      </c>
      <c r="H33" s="1614">
        <f>(F33*C33*G33)</f>
        <v>2190</v>
      </c>
      <c r="I33" s="1615"/>
    </row>
    <row r="34" spans="1:9" ht="29.25" customHeight="1" x14ac:dyDescent="0.2">
      <c r="A34" s="1625">
        <f>B33</f>
        <v>3000</v>
      </c>
      <c r="B34" s="1625">
        <f>B25</f>
        <v>5000</v>
      </c>
      <c r="C34" s="1624">
        <f t="shared" ref="C34:C35" si="9">B34-A34</f>
        <v>2000</v>
      </c>
      <c r="D34" s="1612">
        <f>D33</f>
        <v>3.65</v>
      </c>
      <c r="E34" s="1613">
        <v>0</v>
      </c>
      <c r="F34" s="1613">
        <f t="shared" ref="F34:F35" si="10">D34+E34</f>
        <v>3.65</v>
      </c>
      <c r="G34" s="1623">
        <v>0.2</v>
      </c>
      <c r="H34" s="1614">
        <f t="shared" ref="H34:H35" si="11">(F34*C34*G34)</f>
        <v>1460</v>
      </c>
      <c r="I34" s="1615"/>
    </row>
    <row r="35" spans="1:9" ht="29.25" customHeight="1" thickBot="1" x14ac:dyDescent="0.25">
      <c r="A35" s="1625">
        <f>B34</f>
        <v>5000</v>
      </c>
      <c r="B35" s="1625">
        <f>B26</f>
        <v>6168.82</v>
      </c>
      <c r="C35" s="1624">
        <f t="shared" si="9"/>
        <v>1168.8199999999997</v>
      </c>
      <c r="D35" s="1612">
        <f>D33</f>
        <v>3.65</v>
      </c>
      <c r="E35" s="1613">
        <f>E33</f>
        <v>0</v>
      </c>
      <c r="F35" s="1613">
        <f t="shared" si="10"/>
        <v>3.65</v>
      </c>
      <c r="G35" s="1623">
        <v>0.2</v>
      </c>
      <c r="H35" s="1614">
        <f t="shared" si="11"/>
        <v>853.23859999999968</v>
      </c>
      <c r="I35" s="1615"/>
    </row>
    <row r="36" spans="1:9" ht="29.25" customHeight="1" thickBot="1" x14ac:dyDescent="0.25">
      <c r="A36" s="2019" t="s">
        <v>455</v>
      </c>
      <c r="B36" s="2019"/>
      <c r="C36" s="2002"/>
      <c r="D36" s="2002"/>
      <c r="E36" s="2002"/>
      <c r="F36" s="2002"/>
      <c r="G36" s="2002"/>
      <c r="H36" s="1617">
        <f>SUM(H33:H35)</f>
        <v>4503.2385999999997</v>
      </c>
      <c r="I36" s="1618"/>
    </row>
    <row r="37" spans="1:9" ht="29.25" customHeight="1" thickBot="1" x14ac:dyDescent="0.25">
      <c r="A37" s="2002" t="s">
        <v>12103</v>
      </c>
      <c r="B37" s="2002"/>
      <c r="C37" s="2002"/>
      <c r="D37" s="2002"/>
      <c r="E37" s="2002"/>
      <c r="F37" s="2002"/>
      <c r="G37" s="2002"/>
      <c r="H37" s="1617">
        <f>H36*0.1</f>
        <v>450.32385999999997</v>
      </c>
      <c r="I37" s="1618"/>
    </row>
    <row r="38" spans="1:9" ht="29.25" customHeight="1" thickBot="1" x14ac:dyDescent="0.25">
      <c r="A38" s="2002" t="s">
        <v>389</v>
      </c>
      <c r="B38" s="2002"/>
      <c r="C38" s="2002"/>
      <c r="D38" s="2002"/>
      <c r="E38" s="2002"/>
      <c r="F38" s="2002"/>
      <c r="G38" s="2002"/>
      <c r="H38" s="1243">
        <f>ROUND((H37+H36),0)</f>
        <v>4954</v>
      </c>
      <c r="I38" s="1618"/>
    </row>
    <row r="39" spans="1:9" x14ac:dyDescent="0.2">
      <c r="H39" s="1605"/>
    </row>
    <row r="40" spans="1:9" x14ac:dyDescent="0.2">
      <c r="H40" s="1605"/>
    </row>
    <row r="41" spans="1:9" x14ac:dyDescent="0.2">
      <c r="H41" s="1605"/>
    </row>
  </sheetData>
  <mergeCells count="20">
    <mergeCell ref="A4:I4"/>
    <mergeCell ref="A1:I1"/>
    <mergeCell ref="A2:I2"/>
    <mergeCell ref="A3:I3"/>
    <mergeCell ref="A9:G9"/>
    <mergeCell ref="A10:G10"/>
    <mergeCell ref="A11:G11"/>
    <mergeCell ref="A13:I13"/>
    <mergeCell ref="A18:G18"/>
    <mergeCell ref="A38:G38"/>
    <mergeCell ref="A36:G36"/>
    <mergeCell ref="A37:G37"/>
    <mergeCell ref="L11:N11"/>
    <mergeCell ref="A27:G27"/>
    <mergeCell ref="A28:G28"/>
    <mergeCell ref="A29:G29"/>
    <mergeCell ref="A31:I31"/>
    <mergeCell ref="A22:I22"/>
    <mergeCell ref="A20:G20"/>
    <mergeCell ref="A19:G19"/>
  </mergeCells>
  <pageMargins left="0.7" right="0.7" top="0.75" bottom="0.75" header="0.3" footer="0.3"/>
  <pageSetup paperSize="9" scale="7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62"/>
  <sheetViews>
    <sheetView view="pageBreakPreview" topLeftCell="A27" zoomScaleSheetLayoutView="100" workbookViewId="0">
      <selection activeCell="B34" sqref="B34"/>
    </sheetView>
  </sheetViews>
  <sheetFormatPr defaultColWidth="9.140625" defaultRowHeight="15.75" x14ac:dyDescent="0.2"/>
  <cols>
    <col min="1" max="1" width="11.85546875" style="1605" bestFit="1" customWidth="1"/>
    <col min="2" max="2" width="10" style="1605" customWidth="1"/>
    <col min="3" max="3" width="12.7109375" style="1605" customWidth="1"/>
    <col min="4" max="4" width="12" style="1605" customWidth="1"/>
    <col min="5" max="5" width="13.140625" style="1605" customWidth="1"/>
    <col min="6" max="6" width="12.140625" style="1605" customWidth="1"/>
    <col min="7" max="7" width="13" style="1605" customWidth="1"/>
    <col min="8" max="8" width="18.42578125" style="1608" customWidth="1"/>
    <col min="9" max="9" width="11.85546875" style="1605" customWidth="1"/>
    <col min="10" max="10" width="11.5703125" style="1605" bestFit="1" customWidth="1"/>
    <col min="11" max="11" width="14.28515625" style="1605" bestFit="1" customWidth="1"/>
    <col min="12" max="12" width="9.140625" style="1605"/>
    <col min="13" max="13" width="11.5703125" style="1605" bestFit="1" customWidth="1"/>
    <col min="14" max="16384" width="9.140625" style="1605"/>
  </cols>
  <sheetData>
    <row r="1" spans="1:14" s="844" customFormat="1" ht="33.75" customHeight="1" x14ac:dyDescent="0.2">
      <c r="A1" s="1929" t="str">
        <f>BOQ!A1</f>
        <v>GOVERNMENT OF KHYBER PAKHTUNKHWA</v>
      </c>
      <c r="B1" s="1929"/>
      <c r="C1" s="1929"/>
      <c r="D1" s="1929"/>
      <c r="E1" s="1929"/>
      <c r="F1" s="1929"/>
      <c r="G1" s="1929"/>
      <c r="H1" s="1929"/>
      <c r="I1" s="1929"/>
      <c r="J1" s="1596"/>
      <c r="K1" s="1596"/>
    </row>
    <row r="2" spans="1:14" s="844" customFormat="1" ht="33.75" customHeight="1" x14ac:dyDescent="0.2">
      <c r="A2" s="2021" t="str">
        <f>BOQ!A2</f>
        <v xml:space="preserve">KHYBER PAKHTUNKHWA RURAL ROADS DEVELOPMENT PROJECT (KP-RRDP) </v>
      </c>
      <c r="B2" s="2021"/>
      <c r="C2" s="2021"/>
      <c r="D2" s="2021"/>
      <c r="E2" s="2021"/>
      <c r="F2" s="2021"/>
      <c r="G2" s="2021"/>
      <c r="H2" s="2021"/>
      <c r="I2" s="2021"/>
      <c r="J2" s="1596"/>
      <c r="K2" s="1596"/>
    </row>
    <row r="3" spans="1:14" s="842" customFormat="1" ht="63.75" customHeight="1" x14ac:dyDescent="0.2">
      <c r="A3" s="2022" t="str">
        <f>BOQ!A3</f>
        <v xml:space="preserve"> REHABILITATION, IMPROMENT AND CONSTRUCTION OF ROAD FROM  (DI-1)
</v>
      </c>
      <c r="B3" s="2022"/>
      <c r="C3" s="2022"/>
      <c r="D3" s="2022"/>
      <c r="E3" s="2022"/>
      <c r="F3" s="2022"/>
      <c r="G3" s="2022"/>
      <c r="H3" s="2022"/>
      <c r="I3" s="2022"/>
      <c r="J3" s="1597"/>
      <c r="K3" s="1597"/>
    </row>
    <row r="4" spans="1:14" s="1598" customFormat="1" ht="44.25" customHeight="1" thickBot="1" x14ac:dyDescent="0.25">
      <c r="A4" s="2004" t="str">
        <f>BOQ!B21</f>
        <v>Granular Sub Base Course using Pit Run Gravel</v>
      </c>
      <c r="B4" s="2005"/>
      <c r="C4" s="2005"/>
      <c r="D4" s="2005"/>
      <c r="E4" s="2005"/>
      <c r="F4" s="2005"/>
      <c r="G4" s="2005"/>
      <c r="H4" s="2005"/>
      <c r="I4" s="2005"/>
    </row>
    <row r="5" spans="1:14" s="1599" customFormat="1" ht="45" customHeight="1" thickTop="1" thickBot="1" x14ac:dyDescent="0.25">
      <c r="A5" s="1619" t="s">
        <v>372</v>
      </c>
      <c r="B5" s="1619" t="s">
        <v>391</v>
      </c>
      <c r="C5" s="1620" t="s">
        <v>6361</v>
      </c>
      <c r="D5" s="1620" t="s">
        <v>6359</v>
      </c>
      <c r="E5" s="1620" t="s">
        <v>6360</v>
      </c>
      <c r="F5" s="1620" t="s">
        <v>737</v>
      </c>
      <c r="G5" s="1620" t="s">
        <v>381</v>
      </c>
      <c r="H5" s="1620" t="s">
        <v>132</v>
      </c>
      <c r="I5" s="1621" t="s">
        <v>336</v>
      </c>
      <c r="K5" s="1599">
        <f>14025-2050-150-10-28.95</f>
        <v>11786.05</v>
      </c>
      <c r="N5" s="1599">
        <f>7.3-5.5</f>
        <v>1.7999999999999998</v>
      </c>
    </row>
    <row r="6" spans="1:14" ht="24" customHeight="1" thickTop="1" x14ac:dyDescent="0.2">
      <c r="A6" s="1625">
        <v>0</v>
      </c>
      <c r="B6" s="1625">
        <v>3000</v>
      </c>
      <c r="C6" s="1624">
        <f>B6-A6</f>
        <v>3000</v>
      </c>
      <c r="D6" s="1612">
        <v>3.65</v>
      </c>
      <c r="E6" s="1613">
        <v>0</v>
      </c>
      <c r="F6" s="1613">
        <f>D6+E6</f>
        <v>3.65</v>
      </c>
      <c r="G6" s="1613">
        <v>0.15</v>
      </c>
      <c r="H6" s="1614">
        <f t="shared" ref="H6:H11" si="0">(G6*F6*C6)</f>
        <v>1642.5</v>
      </c>
      <c r="I6" s="1615" t="s">
        <v>12153</v>
      </c>
      <c r="K6" s="1606">
        <f>11786.05+50</f>
        <v>11836.05</v>
      </c>
      <c r="N6" s="1605">
        <f>N5/2</f>
        <v>0.89999999999999991</v>
      </c>
    </row>
    <row r="7" spans="1:14" ht="24" customHeight="1" x14ac:dyDescent="0.2">
      <c r="A7" s="1625">
        <f>B6</f>
        <v>3000</v>
      </c>
      <c r="B7" s="1625">
        <v>5000</v>
      </c>
      <c r="C7" s="1624">
        <f t="shared" ref="C7:C8" si="1">B7-A7</f>
        <v>2000</v>
      </c>
      <c r="D7" s="1612">
        <f>D6</f>
        <v>3.65</v>
      </c>
      <c r="E7" s="1613">
        <f>E6</f>
        <v>0</v>
      </c>
      <c r="F7" s="1613">
        <f t="shared" ref="F7:F8" si="2">D7+E7</f>
        <v>3.65</v>
      </c>
      <c r="G7" s="1613">
        <v>0.15</v>
      </c>
      <c r="H7" s="1614">
        <f t="shared" si="0"/>
        <v>1095</v>
      </c>
      <c r="I7" s="1615" t="str">
        <f>I6</f>
        <v>C.W</v>
      </c>
      <c r="K7" s="1606"/>
    </row>
    <row r="8" spans="1:14" ht="24" customHeight="1" x14ac:dyDescent="0.2">
      <c r="A8" s="1625">
        <f>B7</f>
        <v>5000</v>
      </c>
      <c r="B8" s="1655">
        <f>'Earth Work'!B8</f>
        <v>6168.82</v>
      </c>
      <c r="C8" s="1624">
        <f t="shared" si="1"/>
        <v>1168.8199999999997</v>
      </c>
      <c r="D8" s="1612">
        <f>D7</f>
        <v>3.65</v>
      </c>
      <c r="E8" s="1613">
        <f>E7</f>
        <v>0</v>
      </c>
      <c r="F8" s="1613">
        <f t="shared" si="2"/>
        <v>3.65</v>
      </c>
      <c r="G8" s="1613">
        <v>0.15</v>
      </c>
      <c r="H8" s="1614">
        <f t="shared" si="0"/>
        <v>639.92894999999987</v>
      </c>
      <c r="I8" s="1615" t="str">
        <f>I6</f>
        <v>C.W</v>
      </c>
      <c r="K8" s="1606"/>
    </row>
    <row r="9" spans="1:14" ht="24" customHeight="1" x14ac:dyDescent="0.2">
      <c r="A9" s="1625">
        <v>0</v>
      </c>
      <c r="B9" s="1625">
        <v>3000</v>
      </c>
      <c r="C9" s="1624">
        <f>B9-A9</f>
        <v>3000</v>
      </c>
      <c r="D9" s="1612">
        <v>2</v>
      </c>
      <c r="E9" s="1613">
        <v>2</v>
      </c>
      <c r="F9" s="1613">
        <f>D9+E9</f>
        <v>4</v>
      </c>
      <c r="G9" s="1613">
        <v>0.2</v>
      </c>
      <c r="H9" s="1614">
        <f t="shared" si="0"/>
        <v>2400</v>
      </c>
      <c r="I9" s="1615" t="s">
        <v>12154</v>
      </c>
      <c r="K9" s="1606"/>
    </row>
    <row r="10" spans="1:14" ht="24" customHeight="1" x14ac:dyDescent="0.2">
      <c r="A10" s="1625">
        <f>B9</f>
        <v>3000</v>
      </c>
      <c r="B10" s="1625">
        <v>5000</v>
      </c>
      <c r="C10" s="1624">
        <f t="shared" ref="C10:C11" si="3">B10-A10</f>
        <v>2000</v>
      </c>
      <c r="D10" s="1612">
        <f>D9</f>
        <v>2</v>
      </c>
      <c r="E10" s="1613">
        <v>2</v>
      </c>
      <c r="F10" s="1613">
        <f t="shared" ref="F10:F11" si="4">D10+E10</f>
        <v>4</v>
      </c>
      <c r="G10" s="1613">
        <f>G9</f>
        <v>0.2</v>
      </c>
      <c r="H10" s="1614">
        <f t="shared" si="0"/>
        <v>1600</v>
      </c>
      <c r="I10" s="1615" t="str">
        <f>I9</f>
        <v>Shoulder</v>
      </c>
      <c r="K10" s="1606"/>
    </row>
    <row r="11" spans="1:14" ht="24" customHeight="1" thickBot="1" x14ac:dyDescent="0.25">
      <c r="A11" s="1625">
        <f>B10</f>
        <v>5000</v>
      </c>
      <c r="B11" s="1655">
        <f>B8</f>
        <v>6168.82</v>
      </c>
      <c r="C11" s="1624">
        <f t="shared" si="3"/>
        <v>1168.8199999999997</v>
      </c>
      <c r="D11" s="1612">
        <f>D10</f>
        <v>2</v>
      </c>
      <c r="E11" s="1613">
        <v>2</v>
      </c>
      <c r="F11" s="1613">
        <f t="shared" si="4"/>
        <v>4</v>
      </c>
      <c r="G11" s="1613">
        <f>G9</f>
        <v>0.2</v>
      </c>
      <c r="H11" s="1614">
        <f t="shared" si="0"/>
        <v>935.05599999999981</v>
      </c>
      <c r="I11" s="1615" t="str">
        <f>I9</f>
        <v>Shoulder</v>
      </c>
      <c r="K11" s="1606"/>
    </row>
    <row r="12" spans="1:14" ht="26.25" customHeight="1" thickBot="1" x14ac:dyDescent="0.25">
      <c r="A12" s="2026" t="s">
        <v>447</v>
      </c>
      <c r="B12" s="2026"/>
      <c r="C12" s="2024"/>
      <c r="D12" s="2024"/>
      <c r="E12" s="2024"/>
      <c r="F12" s="2024"/>
      <c r="G12" s="2024"/>
      <c r="H12" s="1658">
        <f>SUM(H6:H11)</f>
        <v>8312.48495</v>
      </c>
      <c r="I12" s="1659"/>
      <c r="J12" s="1661"/>
    </row>
    <row r="13" spans="1:14" ht="26.25" customHeight="1" thickBot="1" x14ac:dyDescent="0.25">
      <c r="A13" s="2024" t="s">
        <v>12152</v>
      </c>
      <c r="B13" s="2024"/>
      <c r="C13" s="2024"/>
      <c r="D13" s="2024"/>
      <c r="E13" s="2024"/>
      <c r="F13" s="2024"/>
      <c r="G13" s="2024"/>
      <c r="H13" s="1658">
        <f>H12*0.08</f>
        <v>664.99879599999997</v>
      </c>
      <c r="I13" s="1659"/>
      <c r="J13" s="1661"/>
    </row>
    <row r="14" spans="1:14" ht="26.25" customHeight="1" thickBot="1" x14ac:dyDescent="0.25">
      <c r="A14" s="2024" t="s">
        <v>389</v>
      </c>
      <c r="B14" s="2024"/>
      <c r="C14" s="2024"/>
      <c r="D14" s="2024"/>
      <c r="E14" s="2024"/>
      <c r="F14" s="2024"/>
      <c r="G14" s="2024"/>
      <c r="H14" s="1660">
        <f>ROUND((H13+H12),0)</f>
        <v>8977</v>
      </c>
      <c r="I14" s="1659"/>
      <c r="J14" s="1661"/>
    </row>
    <row r="15" spans="1:14" ht="26.25" customHeight="1" x14ac:dyDescent="0.2"/>
    <row r="16" spans="1:14" ht="38.25" customHeight="1" thickBot="1" x14ac:dyDescent="0.25">
      <c r="A16" s="2004" t="str">
        <f>BOQ!B22</f>
        <v>Water Bound Macadam Base Course</v>
      </c>
      <c r="B16" s="2005"/>
      <c r="C16" s="2005"/>
      <c r="D16" s="2005"/>
      <c r="E16" s="2005"/>
      <c r="F16" s="2005"/>
      <c r="G16" s="2005"/>
      <c r="H16" s="2005"/>
      <c r="I16" s="2005"/>
    </row>
    <row r="17" spans="1:9" ht="54.75" customHeight="1" thickTop="1" thickBot="1" x14ac:dyDescent="0.25">
      <c r="A17" s="1619" t="s">
        <v>372</v>
      </c>
      <c r="B17" s="1619" t="s">
        <v>391</v>
      </c>
      <c r="C17" s="1620" t="s">
        <v>6361</v>
      </c>
      <c r="D17" s="1620" t="s">
        <v>6359</v>
      </c>
      <c r="E17" s="1620" t="s">
        <v>6360</v>
      </c>
      <c r="F17" s="1620" t="s">
        <v>737</v>
      </c>
      <c r="G17" s="1620" t="s">
        <v>381</v>
      </c>
      <c r="H17" s="1620" t="s">
        <v>132</v>
      </c>
      <c r="I17" s="1621" t="s">
        <v>336</v>
      </c>
    </row>
    <row r="18" spans="1:9" ht="24" customHeight="1" thickTop="1" x14ac:dyDescent="0.2">
      <c r="A18" s="1625">
        <f>A6</f>
        <v>0</v>
      </c>
      <c r="B18" s="1625">
        <f>B6</f>
        <v>3000</v>
      </c>
      <c r="C18" s="1624">
        <f>B18-A18</f>
        <v>3000</v>
      </c>
      <c r="D18" s="1612">
        <v>3.65</v>
      </c>
      <c r="E18" s="1613">
        <v>0</v>
      </c>
      <c r="F18" s="1613">
        <f>D18+E18</f>
        <v>3.65</v>
      </c>
      <c r="G18" s="1613">
        <v>0.2</v>
      </c>
      <c r="H18" s="1614">
        <f>(G18*F18*C18)</f>
        <v>2190</v>
      </c>
      <c r="I18" s="1615"/>
    </row>
    <row r="19" spans="1:9" ht="24" customHeight="1" x14ac:dyDescent="0.2">
      <c r="A19" s="1625">
        <f>B18</f>
        <v>3000</v>
      </c>
      <c r="B19" s="1625">
        <f>B7</f>
        <v>5000</v>
      </c>
      <c r="C19" s="1624">
        <f t="shared" ref="C19:C20" si="5">B19-A19</f>
        <v>2000</v>
      </c>
      <c r="D19" s="1612">
        <f>D18</f>
        <v>3.65</v>
      </c>
      <c r="E19" s="1613">
        <v>0</v>
      </c>
      <c r="F19" s="1613">
        <f t="shared" ref="F19:F20" si="6">D19+E19</f>
        <v>3.65</v>
      </c>
      <c r="G19" s="1613">
        <v>0.2</v>
      </c>
      <c r="H19" s="1614">
        <f>(G19*F19*C19)</f>
        <v>1460</v>
      </c>
      <c r="I19" s="1615"/>
    </row>
    <row r="20" spans="1:9" ht="24" customHeight="1" thickBot="1" x14ac:dyDescent="0.25">
      <c r="A20" s="1625">
        <f>B19</f>
        <v>5000</v>
      </c>
      <c r="B20" s="1625">
        <f>B8</f>
        <v>6168.82</v>
      </c>
      <c r="C20" s="1624">
        <f t="shared" si="5"/>
        <v>1168.8199999999997</v>
      </c>
      <c r="D20" s="1612">
        <f>D18</f>
        <v>3.65</v>
      </c>
      <c r="E20" s="1613">
        <v>0</v>
      </c>
      <c r="F20" s="1613">
        <f t="shared" si="6"/>
        <v>3.65</v>
      </c>
      <c r="G20" s="1613">
        <v>0.2</v>
      </c>
      <c r="H20" s="1614">
        <f>(G20*F20*C20)</f>
        <v>853.23859999999979</v>
      </c>
      <c r="I20" s="1615"/>
    </row>
    <row r="21" spans="1:9" ht="26.25" customHeight="1" thickBot="1" x14ac:dyDescent="0.25">
      <c r="A21" s="2025" t="s">
        <v>447</v>
      </c>
      <c r="B21" s="2025"/>
      <c r="C21" s="2023"/>
      <c r="D21" s="2023"/>
      <c r="E21" s="2023"/>
      <c r="F21" s="2023"/>
      <c r="G21" s="2023"/>
      <c r="H21" s="1656">
        <f>SUM(H18:H20)</f>
        <v>4503.2385999999997</v>
      </c>
      <c r="I21" s="1657"/>
    </row>
    <row r="22" spans="1:9" ht="26.25" customHeight="1" thickBot="1" x14ac:dyDescent="0.25">
      <c r="A22" s="2023" t="s">
        <v>12152</v>
      </c>
      <c r="B22" s="2023"/>
      <c r="C22" s="2023"/>
      <c r="D22" s="2023"/>
      <c r="E22" s="2023"/>
      <c r="F22" s="2023"/>
      <c r="G22" s="2023"/>
      <c r="H22" s="1656">
        <f>H21*0.08</f>
        <v>360.25908799999996</v>
      </c>
      <c r="I22" s="1657"/>
    </row>
    <row r="23" spans="1:9" ht="26.25" customHeight="1" thickBot="1" x14ac:dyDescent="0.25">
      <c r="A23" s="2023" t="s">
        <v>389</v>
      </c>
      <c r="B23" s="2023"/>
      <c r="C23" s="2023"/>
      <c r="D23" s="2023"/>
      <c r="E23" s="2023"/>
      <c r="F23" s="2023"/>
      <c r="G23" s="2023"/>
      <c r="H23" s="1243">
        <f>ROUND((H22+H21),0)</f>
        <v>4863</v>
      </c>
      <c r="I23" s="1657"/>
    </row>
    <row r="24" spans="1:9" ht="30.75" customHeight="1" x14ac:dyDescent="0.2"/>
    <row r="25" spans="1:9" ht="35.25" customHeight="1" thickBot="1" x14ac:dyDescent="0.25">
      <c r="A25" s="2004" t="str">
        <f>BOQ!B23</f>
        <v>Bitumenous Prime Coat</v>
      </c>
      <c r="B25" s="2005"/>
      <c r="C25" s="2005"/>
      <c r="D25" s="2005"/>
      <c r="E25" s="2005"/>
      <c r="F25" s="2005"/>
      <c r="G25" s="2005"/>
      <c r="H25" s="2005"/>
      <c r="I25" s="2005"/>
    </row>
    <row r="26" spans="1:9" ht="42" customHeight="1" thickTop="1" thickBot="1" x14ac:dyDescent="0.25">
      <c r="A26" s="1619" t="s">
        <v>372</v>
      </c>
      <c r="B26" s="1619" t="s">
        <v>391</v>
      </c>
      <c r="C26" s="1620" t="s">
        <v>6361</v>
      </c>
      <c r="D26" s="1620" t="s">
        <v>6359</v>
      </c>
      <c r="E26" s="1620" t="s">
        <v>6360</v>
      </c>
      <c r="F26" s="1620" t="s">
        <v>737</v>
      </c>
      <c r="G26" s="1620" t="s">
        <v>381</v>
      </c>
      <c r="H26" s="1620" t="s">
        <v>132</v>
      </c>
      <c r="I26" s="1621" t="s">
        <v>336</v>
      </c>
    </row>
    <row r="27" spans="1:9" ht="24" customHeight="1" thickTop="1" x14ac:dyDescent="0.2">
      <c r="A27" s="1625">
        <f>A18</f>
        <v>0</v>
      </c>
      <c r="B27" s="1625">
        <f>B18</f>
        <v>3000</v>
      </c>
      <c r="C27" s="1624">
        <f>B27-A27</f>
        <v>3000</v>
      </c>
      <c r="D27" s="1612">
        <v>3.65</v>
      </c>
      <c r="E27" s="1613">
        <v>0</v>
      </c>
      <c r="F27" s="1613">
        <f>D27+E27</f>
        <v>3.65</v>
      </c>
      <c r="G27" s="1613"/>
      <c r="H27" s="1614">
        <f>(F27*C27)</f>
        <v>10950</v>
      </c>
      <c r="I27" s="1615"/>
    </row>
    <row r="28" spans="1:9" ht="24" customHeight="1" x14ac:dyDescent="0.2">
      <c r="A28" s="1625">
        <f>B27</f>
        <v>3000</v>
      </c>
      <c r="B28" s="1625">
        <f>B19</f>
        <v>5000</v>
      </c>
      <c r="C28" s="1624">
        <f t="shared" ref="C28:C29" si="7">B28-A28</f>
        <v>2000</v>
      </c>
      <c r="D28" s="1612">
        <f>D27</f>
        <v>3.65</v>
      </c>
      <c r="E28" s="1613">
        <v>0</v>
      </c>
      <c r="F28" s="1613">
        <f t="shared" ref="F28:F29" si="8">D28+E28</f>
        <v>3.65</v>
      </c>
      <c r="G28" s="1613"/>
      <c r="H28" s="1614">
        <f t="shared" ref="H28:H29" si="9">(F28*C28)</f>
        <v>7300</v>
      </c>
      <c r="I28" s="1615"/>
    </row>
    <row r="29" spans="1:9" ht="24" customHeight="1" thickBot="1" x14ac:dyDescent="0.25">
      <c r="A29" s="1625">
        <f>B28</f>
        <v>5000</v>
      </c>
      <c r="B29" s="1625">
        <f>B20</f>
        <v>6168.82</v>
      </c>
      <c r="C29" s="1624">
        <f t="shared" si="7"/>
        <v>1168.8199999999997</v>
      </c>
      <c r="D29" s="1612">
        <f>D27</f>
        <v>3.65</v>
      </c>
      <c r="E29" s="1613">
        <v>0</v>
      </c>
      <c r="F29" s="1613">
        <f t="shared" si="8"/>
        <v>3.65</v>
      </c>
      <c r="G29" s="1613"/>
      <c r="H29" s="1614">
        <f t="shared" si="9"/>
        <v>4266.1929999999984</v>
      </c>
      <c r="I29" s="1615"/>
    </row>
    <row r="30" spans="1:9" ht="26.25" customHeight="1" thickBot="1" x14ac:dyDescent="0.25">
      <c r="A30" s="2025" t="s">
        <v>447</v>
      </c>
      <c r="B30" s="2025"/>
      <c r="C30" s="2023"/>
      <c r="D30" s="2023"/>
      <c r="E30" s="2023"/>
      <c r="F30" s="2023"/>
      <c r="G30" s="2023"/>
      <c r="H30" s="1656">
        <f>SUM(H27:H29)</f>
        <v>22516.192999999999</v>
      </c>
      <c r="I30" s="1657"/>
    </row>
    <row r="31" spans="1:9" ht="26.25" customHeight="1" thickBot="1" x14ac:dyDescent="0.25">
      <c r="A31" s="2023" t="s">
        <v>12152</v>
      </c>
      <c r="B31" s="2023"/>
      <c r="C31" s="2023"/>
      <c r="D31" s="2023"/>
      <c r="E31" s="2023"/>
      <c r="F31" s="2023"/>
      <c r="G31" s="2023"/>
      <c r="H31" s="1656">
        <f>H30*0.08</f>
        <v>1801.2954399999999</v>
      </c>
      <c r="I31" s="1657"/>
    </row>
    <row r="32" spans="1:9" ht="26.25" customHeight="1" thickBot="1" x14ac:dyDescent="0.25">
      <c r="A32" s="2023" t="s">
        <v>389</v>
      </c>
      <c r="B32" s="2023"/>
      <c r="C32" s="2023"/>
      <c r="D32" s="2023"/>
      <c r="E32" s="2023"/>
      <c r="F32" s="2023"/>
      <c r="G32" s="2023"/>
      <c r="H32" s="1243">
        <f>ROUND((H31+H30),0)</f>
        <v>24317</v>
      </c>
      <c r="I32" s="1657"/>
    </row>
    <row r="33" spans="1:9" ht="31.5" customHeight="1" x14ac:dyDescent="0.2">
      <c r="A33" s="1628"/>
      <c r="B33" s="1628"/>
      <c r="C33" s="1628"/>
      <c r="D33" s="1628"/>
      <c r="E33" s="1628"/>
      <c r="F33" s="1628"/>
      <c r="G33" s="1628"/>
      <c r="H33" s="1629"/>
      <c r="I33" s="1630"/>
    </row>
    <row r="34" spans="1:9" ht="66.75" customHeight="1" thickBot="1" x14ac:dyDescent="0.25">
      <c r="A34" s="2004" t="str">
        <f>BOQ!B24</f>
        <v>Asphaltic Wearing Course (Asphalt Batch PlantHot Mixed) i/c Transportation and Finishingcomplete</v>
      </c>
      <c r="B34" s="2005"/>
      <c r="C34" s="2005"/>
      <c r="D34" s="2005"/>
      <c r="E34" s="2005"/>
      <c r="F34" s="2005"/>
      <c r="G34" s="2005"/>
      <c r="H34" s="2005"/>
      <c r="I34" s="2005"/>
    </row>
    <row r="35" spans="1:9" ht="48.75" customHeight="1" thickTop="1" thickBot="1" x14ac:dyDescent="0.25">
      <c r="A35" s="1619" t="s">
        <v>372</v>
      </c>
      <c r="B35" s="1619" t="s">
        <v>391</v>
      </c>
      <c r="C35" s="1620" t="s">
        <v>6361</v>
      </c>
      <c r="D35" s="1620" t="s">
        <v>6359</v>
      </c>
      <c r="E35" s="1620" t="s">
        <v>6360</v>
      </c>
      <c r="F35" s="1620" t="s">
        <v>737</v>
      </c>
      <c r="G35" s="1620" t="s">
        <v>381</v>
      </c>
      <c r="H35" s="1620" t="s">
        <v>132</v>
      </c>
      <c r="I35" s="1621" t="s">
        <v>336</v>
      </c>
    </row>
    <row r="36" spans="1:9" ht="24" customHeight="1" thickTop="1" x14ac:dyDescent="0.2">
      <c r="A36" s="1625">
        <f>A27</f>
        <v>0</v>
      </c>
      <c r="B36" s="1625">
        <f>B27</f>
        <v>3000</v>
      </c>
      <c r="C36" s="1624">
        <f>B36-A36</f>
        <v>3000</v>
      </c>
      <c r="D36" s="1612">
        <v>3.65</v>
      </c>
      <c r="E36" s="1613">
        <v>0</v>
      </c>
      <c r="F36" s="1613">
        <f>D36+E36</f>
        <v>3.65</v>
      </c>
      <c r="G36" s="1613">
        <v>0.05</v>
      </c>
      <c r="H36" s="1614">
        <f>(G36*F36*C36)</f>
        <v>547.5</v>
      </c>
      <c r="I36" s="1615"/>
    </row>
    <row r="37" spans="1:9" ht="24" customHeight="1" x14ac:dyDescent="0.2">
      <c r="A37" s="1625">
        <f>B36</f>
        <v>3000</v>
      </c>
      <c r="B37" s="1625">
        <f t="shared" ref="B37:B38" si="10">B28</f>
        <v>5000</v>
      </c>
      <c r="C37" s="1624">
        <f t="shared" ref="C37:C38" si="11">B37-A37</f>
        <v>2000</v>
      </c>
      <c r="D37" s="1612">
        <v>3.65</v>
      </c>
      <c r="E37" s="1613">
        <v>0</v>
      </c>
      <c r="F37" s="1613">
        <f t="shared" ref="F37:F38" si="12">D37+E37</f>
        <v>3.65</v>
      </c>
      <c r="G37" s="1613">
        <v>0.05</v>
      </c>
      <c r="H37" s="1614">
        <f t="shared" ref="H37:H38" si="13">(G37*F37*C37)</f>
        <v>365</v>
      </c>
      <c r="I37" s="1615"/>
    </row>
    <row r="38" spans="1:9" ht="24" customHeight="1" thickBot="1" x14ac:dyDescent="0.25">
      <c r="A38" s="1625">
        <f>B37</f>
        <v>5000</v>
      </c>
      <c r="B38" s="1625">
        <f t="shared" si="10"/>
        <v>6168.82</v>
      </c>
      <c r="C38" s="1624">
        <f t="shared" si="11"/>
        <v>1168.8199999999997</v>
      </c>
      <c r="D38" s="1612">
        <v>3.65</v>
      </c>
      <c r="E38" s="1613">
        <v>0</v>
      </c>
      <c r="F38" s="1613">
        <f t="shared" si="12"/>
        <v>3.65</v>
      </c>
      <c r="G38" s="1613">
        <v>0.05</v>
      </c>
      <c r="H38" s="1614">
        <f t="shared" si="13"/>
        <v>213.30964999999995</v>
      </c>
      <c r="I38" s="1615"/>
    </row>
    <row r="39" spans="1:9" ht="26.25" customHeight="1" thickBot="1" x14ac:dyDescent="0.25">
      <c r="A39" s="2025" t="s">
        <v>447</v>
      </c>
      <c r="B39" s="2025"/>
      <c r="C39" s="2023"/>
      <c r="D39" s="2023"/>
      <c r="E39" s="2023"/>
      <c r="F39" s="2023"/>
      <c r="G39" s="2023"/>
      <c r="H39" s="1656">
        <f>SUM(H36:H38)</f>
        <v>1125.8096499999999</v>
      </c>
      <c r="I39" s="1657"/>
    </row>
    <row r="40" spans="1:9" ht="26.25" customHeight="1" thickBot="1" x14ac:dyDescent="0.25">
      <c r="A40" s="2023" t="s">
        <v>12152</v>
      </c>
      <c r="B40" s="2023"/>
      <c r="C40" s="2023"/>
      <c r="D40" s="2023"/>
      <c r="E40" s="2023"/>
      <c r="F40" s="2023"/>
      <c r="G40" s="2023"/>
      <c r="H40" s="1656">
        <f>H39*0.08</f>
        <v>90.064771999999991</v>
      </c>
      <c r="I40" s="1657"/>
    </row>
    <row r="41" spans="1:9" ht="26.25" customHeight="1" thickBot="1" x14ac:dyDescent="0.25">
      <c r="A41" s="2023" t="s">
        <v>389</v>
      </c>
      <c r="B41" s="2023"/>
      <c r="C41" s="2023"/>
      <c r="D41" s="2023"/>
      <c r="E41" s="2023"/>
      <c r="F41" s="2023"/>
      <c r="G41" s="2023"/>
      <c r="H41" s="1243">
        <f>ROUND((H40+H39),0)</f>
        <v>1216</v>
      </c>
      <c r="I41" s="1657"/>
    </row>
    <row r="42" spans="1:9" ht="31.5" customHeight="1" x14ac:dyDescent="0.2">
      <c r="A42" s="1628"/>
      <c r="B42" s="1628"/>
      <c r="C42" s="1628"/>
      <c r="D42" s="1628"/>
      <c r="E42" s="1628"/>
      <c r="F42" s="1628"/>
      <c r="G42" s="1628"/>
      <c r="H42" s="1629"/>
      <c r="I42" s="1630"/>
    </row>
    <row r="43" spans="1:9" ht="31.5" customHeight="1" thickBot="1" x14ac:dyDescent="0.25">
      <c r="A43" s="2020" t="str">
        <f>BOQ!B25</f>
        <v>Concrete Class A1</v>
      </c>
      <c r="B43" s="2020"/>
      <c r="C43" s="2020"/>
      <c r="D43" s="2020"/>
      <c r="E43" s="2020"/>
      <c r="F43" s="2020"/>
      <c r="G43" s="2020"/>
      <c r="H43" s="2020"/>
      <c r="I43" s="2020"/>
    </row>
    <row r="44" spans="1:9" ht="52.5" customHeight="1" thickTop="1" thickBot="1" x14ac:dyDescent="0.25">
      <c r="A44" s="1619" t="s">
        <v>372</v>
      </c>
      <c r="B44" s="1619" t="s">
        <v>391</v>
      </c>
      <c r="C44" s="1620" t="s">
        <v>6361</v>
      </c>
      <c r="D44" s="1620" t="s">
        <v>6359</v>
      </c>
      <c r="E44" s="1620" t="s">
        <v>6360</v>
      </c>
      <c r="F44" s="1620" t="s">
        <v>737</v>
      </c>
      <c r="G44" s="1620" t="s">
        <v>381</v>
      </c>
      <c r="H44" s="1620" t="s">
        <v>132</v>
      </c>
      <c r="I44" s="1621" t="s">
        <v>336</v>
      </c>
    </row>
    <row r="45" spans="1:9" ht="24.75" customHeight="1" thickTop="1" x14ac:dyDescent="0.2">
      <c r="A45" s="1625">
        <f>A36</f>
        <v>0</v>
      </c>
      <c r="B45" s="1625">
        <f>B36</f>
        <v>3000</v>
      </c>
      <c r="C45" s="1624">
        <f>B45-A45</f>
        <v>3000</v>
      </c>
      <c r="D45" s="1612">
        <v>1.5</v>
      </c>
      <c r="E45" s="1613">
        <v>1.5</v>
      </c>
      <c r="F45" s="1613">
        <f>D45+E45</f>
        <v>3</v>
      </c>
      <c r="G45" s="1613">
        <v>0.2</v>
      </c>
      <c r="H45" s="1614">
        <f>(G45*F45*C45)</f>
        <v>1800.0000000000002</v>
      </c>
      <c r="I45" s="1615"/>
    </row>
    <row r="46" spans="1:9" ht="24.75" customHeight="1" x14ac:dyDescent="0.2">
      <c r="A46" s="1625">
        <f>B45</f>
        <v>3000</v>
      </c>
      <c r="B46" s="1625">
        <f t="shared" ref="B46:B47" si="14">B37</f>
        <v>5000</v>
      </c>
      <c r="C46" s="1624">
        <f t="shared" ref="C46:C47" si="15">B46-A46</f>
        <v>2000</v>
      </c>
      <c r="D46" s="1612">
        <v>1.5</v>
      </c>
      <c r="E46" s="1613">
        <v>1.5</v>
      </c>
      <c r="F46" s="1613">
        <f t="shared" ref="F46:F47" si="16">D46+E46</f>
        <v>3</v>
      </c>
      <c r="G46" s="1613">
        <v>0.2</v>
      </c>
      <c r="H46" s="1614">
        <f t="shared" ref="H46:H47" si="17">(G46*F46*C46)</f>
        <v>1200.0000000000002</v>
      </c>
      <c r="I46" s="1615"/>
    </row>
    <row r="47" spans="1:9" ht="24.75" customHeight="1" thickBot="1" x14ac:dyDescent="0.25">
      <c r="A47" s="1625">
        <f>B46</f>
        <v>5000</v>
      </c>
      <c r="B47" s="1625">
        <f t="shared" si="14"/>
        <v>6168.82</v>
      </c>
      <c r="C47" s="1624">
        <f t="shared" si="15"/>
        <v>1168.8199999999997</v>
      </c>
      <c r="D47" s="1612">
        <v>1.5</v>
      </c>
      <c r="E47" s="1613">
        <v>1.5</v>
      </c>
      <c r="F47" s="1613">
        <f t="shared" si="16"/>
        <v>3</v>
      </c>
      <c r="G47" s="1613">
        <v>0.2</v>
      </c>
      <c r="H47" s="1614">
        <f t="shared" si="17"/>
        <v>701.29199999999992</v>
      </c>
      <c r="I47" s="1615"/>
    </row>
    <row r="48" spans="1:9" ht="26.25" customHeight="1" thickBot="1" x14ac:dyDescent="0.25">
      <c r="A48" s="2026" t="s">
        <v>447</v>
      </c>
      <c r="B48" s="2026"/>
      <c r="C48" s="2024"/>
      <c r="D48" s="2024"/>
      <c r="E48" s="2024"/>
      <c r="F48" s="2024"/>
      <c r="G48" s="2024"/>
      <c r="H48" s="1658">
        <f>SUM(H45:H47)</f>
        <v>3701.2920000000004</v>
      </c>
      <c r="I48" s="1659"/>
    </row>
    <row r="49" spans="1:9" ht="26.25" customHeight="1" thickBot="1" x14ac:dyDescent="0.25">
      <c r="A49" s="2024" t="s">
        <v>12152</v>
      </c>
      <c r="B49" s="2024"/>
      <c r="C49" s="2024"/>
      <c r="D49" s="2024"/>
      <c r="E49" s="2024"/>
      <c r="F49" s="2024"/>
      <c r="G49" s="2024"/>
      <c r="H49" s="1658">
        <f>H48*0.08</f>
        <v>296.10336000000001</v>
      </c>
      <c r="I49" s="1659"/>
    </row>
    <row r="50" spans="1:9" ht="26.25" customHeight="1" thickBot="1" x14ac:dyDescent="0.25">
      <c r="A50" s="2024" t="s">
        <v>389</v>
      </c>
      <c r="B50" s="2024"/>
      <c r="C50" s="2024"/>
      <c r="D50" s="2024"/>
      <c r="E50" s="2024"/>
      <c r="F50" s="2024"/>
      <c r="G50" s="2024"/>
      <c r="H50" s="1660">
        <f>ROUND((H49+H48),0)</f>
        <v>3997</v>
      </c>
      <c r="I50" s="1659"/>
    </row>
    <row r="51" spans="1:9" ht="31.5" customHeight="1" x14ac:dyDescent="0.2">
      <c r="A51" s="1628"/>
      <c r="B51" s="1628"/>
      <c r="C51" s="1628"/>
      <c r="D51" s="1628"/>
      <c r="E51" s="1628"/>
      <c r="F51" s="1628"/>
      <c r="G51" s="1628"/>
      <c r="H51" s="1629"/>
      <c r="I51" s="1630"/>
    </row>
    <row r="52" spans="1:9" ht="69" customHeight="1" thickBot="1" x14ac:dyDescent="0.25">
      <c r="A52" s="2020" t="e">
        <f>BOQ!#REF!</f>
        <v>#REF!</v>
      </c>
      <c r="B52" s="2020"/>
      <c r="C52" s="2020"/>
      <c r="D52" s="2020"/>
      <c r="E52" s="2020"/>
      <c r="F52" s="2020"/>
      <c r="G52" s="2020"/>
      <c r="H52" s="2020"/>
      <c r="I52" s="2020"/>
    </row>
    <row r="53" spans="1:9" ht="65.25" customHeight="1" thickTop="1" thickBot="1" x14ac:dyDescent="0.25">
      <c r="A53" s="1619" t="s">
        <v>372</v>
      </c>
      <c r="B53" s="1619" t="s">
        <v>391</v>
      </c>
      <c r="C53" s="1620" t="s">
        <v>6361</v>
      </c>
      <c r="D53" s="1620" t="s">
        <v>6359</v>
      </c>
      <c r="E53" s="1620" t="s">
        <v>6360</v>
      </c>
      <c r="F53" s="1620" t="s">
        <v>737</v>
      </c>
      <c r="G53" s="1620" t="s">
        <v>381</v>
      </c>
      <c r="H53" s="1620" t="s">
        <v>132</v>
      </c>
      <c r="I53" s="1621" t="s">
        <v>336</v>
      </c>
    </row>
    <row r="54" spans="1:9" ht="29.25" customHeight="1" thickTop="1" x14ac:dyDescent="0.2">
      <c r="A54" s="1625">
        <f>A51</f>
        <v>0</v>
      </c>
      <c r="B54" s="1625" t="e">
        <f>#REF!</f>
        <v>#REF!</v>
      </c>
      <c r="C54" s="1624" t="e">
        <f>B54-A54</f>
        <v>#REF!</v>
      </c>
      <c r="D54" s="1612">
        <v>1</v>
      </c>
      <c r="E54" s="1613">
        <v>0</v>
      </c>
      <c r="F54" s="1613">
        <f>D54+E54</f>
        <v>1</v>
      </c>
      <c r="G54" s="1613">
        <v>7.4999999999999997E-2</v>
      </c>
      <c r="H54" s="1614" t="e">
        <f>(G54*F54*C54)</f>
        <v>#REF!</v>
      </c>
      <c r="I54" s="1615" t="s">
        <v>12147</v>
      </c>
    </row>
    <row r="55" spans="1:9" ht="29.25" customHeight="1" x14ac:dyDescent="0.2">
      <c r="A55" s="1625" t="e">
        <f>B54</f>
        <v>#REF!</v>
      </c>
      <c r="B55" s="1625" t="e">
        <f>#REF!</f>
        <v>#REF!</v>
      </c>
      <c r="C55" s="1624" t="e">
        <f t="shared" ref="C55:C56" si="18">B55-A55</f>
        <v>#REF!</v>
      </c>
      <c r="D55" s="1612">
        <v>1</v>
      </c>
      <c r="E55" s="1613">
        <v>0</v>
      </c>
      <c r="F55" s="1613">
        <f t="shared" ref="F55:F56" si="19">D55+E55</f>
        <v>1</v>
      </c>
      <c r="G55" s="1613">
        <v>7.4999999999999997E-2</v>
      </c>
      <c r="H55" s="1614" t="e">
        <f t="shared" ref="H55:H56" si="20">(G55*F55*C55)</f>
        <v>#REF!</v>
      </c>
      <c r="I55" s="1615" t="s">
        <v>12147</v>
      </c>
    </row>
    <row r="56" spans="1:9" ht="29.25" customHeight="1" thickBot="1" x14ac:dyDescent="0.25">
      <c r="A56" s="1625" t="e">
        <f>B55</f>
        <v>#REF!</v>
      </c>
      <c r="B56" s="1625" t="e">
        <f>#REF!</f>
        <v>#REF!</v>
      </c>
      <c r="C56" s="1624" t="e">
        <f t="shared" si="18"/>
        <v>#REF!</v>
      </c>
      <c r="D56" s="1612">
        <v>1</v>
      </c>
      <c r="E56" s="1613">
        <v>0</v>
      </c>
      <c r="F56" s="1613">
        <f t="shared" si="19"/>
        <v>1</v>
      </c>
      <c r="G56" s="1613">
        <v>7.4999999999999997E-2</v>
      </c>
      <c r="H56" s="1614" t="e">
        <f t="shared" si="20"/>
        <v>#REF!</v>
      </c>
      <c r="I56" s="1615" t="s">
        <v>12147</v>
      </c>
    </row>
    <row r="57" spans="1:9" ht="26.25" customHeight="1" thickBot="1" x14ac:dyDescent="0.25">
      <c r="A57" s="2025" t="s">
        <v>447</v>
      </c>
      <c r="B57" s="2025"/>
      <c r="C57" s="2023"/>
      <c r="D57" s="2023"/>
      <c r="E57" s="2023"/>
      <c r="F57" s="2023"/>
      <c r="G57" s="2023"/>
      <c r="H57" s="1656" t="e">
        <f>SUM(H54:H56)</f>
        <v>#REF!</v>
      </c>
      <c r="I57" s="1657"/>
    </row>
    <row r="58" spans="1:9" ht="26.25" customHeight="1" thickBot="1" x14ac:dyDescent="0.25">
      <c r="A58" s="2023" t="s">
        <v>12152</v>
      </c>
      <c r="B58" s="2023"/>
      <c r="C58" s="2023"/>
      <c r="D58" s="2023"/>
      <c r="E58" s="2023"/>
      <c r="F58" s="2023"/>
      <c r="G58" s="2023"/>
      <c r="H58" s="1656" t="e">
        <f>H57*0.08</f>
        <v>#REF!</v>
      </c>
      <c r="I58" s="1657"/>
    </row>
    <row r="59" spans="1:9" ht="26.25" customHeight="1" thickBot="1" x14ac:dyDescent="0.25">
      <c r="A59" s="2023" t="s">
        <v>389</v>
      </c>
      <c r="B59" s="2023"/>
      <c r="C59" s="2023"/>
      <c r="D59" s="2023"/>
      <c r="E59" s="2023"/>
      <c r="F59" s="2023"/>
      <c r="G59" s="2023"/>
      <c r="H59" s="1243" t="e">
        <f>ROUND((H58+H57),0)</f>
        <v>#REF!</v>
      </c>
      <c r="I59" s="1657"/>
    </row>
    <row r="60" spans="1:9" ht="26.25" customHeight="1" x14ac:dyDescent="0.2">
      <c r="A60" s="1628"/>
      <c r="B60" s="1628"/>
      <c r="C60" s="1628"/>
      <c r="D60" s="1628"/>
      <c r="E60" s="1628"/>
      <c r="F60" s="1628"/>
      <c r="G60" s="1628"/>
      <c r="H60" s="1629"/>
      <c r="I60" s="1630"/>
    </row>
    <row r="61" spans="1:9" ht="34.5" customHeight="1" x14ac:dyDescent="0.2">
      <c r="H61" s="1605"/>
    </row>
    <row r="62" spans="1:9" ht="34.5" customHeight="1" x14ac:dyDescent="0.2">
      <c r="H62" s="1605"/>
    </row>
  </sheetData>
  <mergeCells count="27">
    <mergeCell ref="A1:I1"/>
    <mergeCell ref="A2:I2"/>
    <mergeCell ref="A3:I3"/>
    <mergeCell ref="A32:G32"/>
    <mergeCell ref="A4:I4"/>
    <mergeCell ref="A22:G22"/>
    <mergeCell ref="A23:G23"/>
    <mergeCell ref="A25:I25"/>
    <mergeCell ref="A30:G30"/>
    <mergeCell ref="A31:G31"/>
    <mergeCell ref="A12:G12"/>
    <mergeCell ref="A13:G13"/>
    <mergeCell ref="A14:G14"/>
    <mergeCell ref="A16:I16"/>
    <mergeCell ref="A21:G21"/>
    <mergeCell ref="A34:I34"/>
    <mergeCell ref="A39:G39"/>
    <mergeCell ref="A40:G40"/>
    <mergeCell ref="A41:G41"/>
    <mergeCell ref="A48:G48"/>
    <mergeCell ref="A58:G58"/>
    <mergeCell ref="A59:G59"/>
    <mergeCell ref="A49:G49"/>
    <mergeCell ref="A50:G50"/>
    <mergeCell ref="A43:I43"/>
    <mergeCell ref="A52:I52"/>
    <mergeCell ref="A57:G57"/>
  </mergeCells>
  <printOptions horizontalCentered="1"/>
  <pageMargins left="0.45" right="0.45" top="0.5" bottom="0.5" header="0.3" footer="0.3"/>
  <pageSetup paperSize="9" scale="61" orientation="portrait" r:id="rId1"/>
  <rowBreaks count="2" manualBreakCount="2">
    <brk id="23" max="8" man="1"/>
    <brk id="5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
  <sheetViews>
    <sheetView view="pageBreakPreview" topLeftCell="A18" zoomScale="98" zoomScaleSheetLayoutView="98" workbookViewId="0">
      <selection activeCell="E15" sqref="E15"/>
    </sheetView>
  </sheetViews>
  <sheetFormatPr defaultRowHeight="12.75" x14ac:dyDescent="0.2"/>
  <cols>
    <col min="1" max="1" width="6.28515625" customWidth="1"/>
    <col min="2" max="2" width="20" customWidth="1"/>
    <col min="3" max="3" width="19.5703125" customWidth="1"/>
    <col min="4" max="4" width="14.42578125" customWidth="1"/>
    <col min="5" max="5" width="26.5703125" customWidth="1"/>
    <col min="6" max="6" width="17.28515625" customWidth="1"/>
    <col min="7" max="7" width="16.5703125" customWidth="1"/>
  </cols>
  <sheetData>
    <row r="1" spans="1:256" s="29" customFormat="1" ht="18.75" customHeight="1" x14ac:dyDescent="0.25">
      <c r="A1" s="1850" t="s">
        <v>191</v>
      </c>
      <c r="B1" s="1850"/>
      <c r="C1" s="1850"/>
      <c r="D1" s="1850"/>
      <c r="E1" s="1850"/>
      <c r="F1" s="1850"/>
      <c r="G1" s="1850"/>
      <c r="H1" s="28"/>
      <c r="I1" s="28"/>
      <c r="J1" s="28"/>
      <c r="K1" s="28"/>
      <c r="L1" s="28"/>
    </row>
    <row r="2" spans="1:256" s="29" customFormat="1" ht="18.75" customHeight="1" x14ac:dyDescent="0.25">
      <c r="A2" s="1850" t="s">
        <v>190</v>
      </c>
      <c r="B2" s="1850"/>
      <c r="C2" s="1850"/>
      <c r="D2" s="1850"/>
      <c r="E2" s="1850"/>
      <c r="F2" s="1850"/>
      <c r="G2" s="1850"/>
      <c r="H2" s="28"/>
      <c r="I2" s="28"/>
      <c r="J2" s="28"/>
      <c r="K2" s="28"/>
      <c r="L2" s="28"/>
    </row>
    <row r="3" spans="1:256" ht="26.1" customHeight="1" x14ac:dyDescent="0.25">
      <c r="A3" s="1856" t="s">
        <v>293</v>
      </c>
      <c r="B3" s="1856"/>
      <c r="C3" s="1856"/>
      <c r="D3" s="1856"/>
      <c r="E3" s="1856"/>
      <c r="F3" s="1856"/>
      <c r="G3" s="1856"/>
    </row>
    <row r="4" spans="1:256" ht="40.5" customHeight="1" x14ac:dyDescent="0.25">
      <c r="A4" s="1855" t="s">
        <v>311</v>
      </c>
      <c r="B4" s="1855"/>
      <c r="C4" s="1855"/>
      <c r="D4" s="1855"/>
      <c r="E4" s="1855"/>
      <c r="F4" s="1855"/>
      <c r="G4" s="1855"/>
    </row>
    <row r="5" spans="1:256" ht="26.1" customHeight="1" x14ac:dyDescent="0.25">
      <c r="A5" s="525"/>
      <c r="B5" s="525"/>
      <c r="C5" s="1853" t="s">
        <v>294</v>
      </c>
      <c r="D5" s="1853"/>
      <c r="E5" s="1853"/>
      <c r="F5" s="526"/>
      <c r="G5" s="527"/>
    </row>
    <row r="6" spans="1:256" ht="26.1" customHeight="1" x14ac:dyDescent="0.25">
      <c r="A6" s="525"/>
      <c r="B6" s="525"/>
      <c r="C6" s="525"/>
      <c r="D6" s="525"/>
      <c r="E6" s="525"/>
      <c r="F6" s="526"/>
      <c r="G6" s="527"/>
    </row>
    <row r="7" spans="1:256" ht="26.1" customHeight="1" x14ac:dyDescent="0.25">
      <c r="A7" s="525"/>
      <c r="B7" s="525"/>
      <c r="C7" s="525"/>
      <c r="D7" s="525"/>
      <c r="E7" s="525"/>
      <c r="F7" s="526"/>
      <c r="G7" s="527"/>
    </row>
    <row r="8" spans="1:256" ht="26.1" customHeight="1" x14ac:dyDescent="0.25">
      <c r="A8" s="528" t="s">
        <v>72</v>
      </c>
      <c r="B8" s="528"/>
      <c r="C8" s="528"/>
      <c r="D8" s="528"/>
      <c r="E8" s="528" t="s">
        <v>312</v>
      </c>
      <c r="G8" s="528"/>
      <c r="H8" s="528"/>
      <c r="I8" s="528"/>
      <c r="J8" s="528" t="s">
        <v>295</v>
      </c>
      <c r="K8" s="528" t="s">
        <v>295</v>
      </c>
      <c r="L8" s="528" t="s">
        <v>295</v>
      </c>
      <c r="M8" s="528" t="s">
        <v>295</v>
      </c>
      <c r="N8" s="528" t="s">
        <v>295</v>
      </c>
      <c r="O8" s="528" t="s">
        <v>295</v>
      </c>
      <c r="P8" s="528" t="s">
        <v>295</v>
      </c>
      <c r="Q8" s="528" t="s">
        <v>295</v>
      </c>
      <c r="R8" s="528" t="s">
        <v>295</v>
      </c>
      <c r="S8" s="528" t="s">
        <v>295</v>
      </c>
      <c r="T8" s="528" t="s">
        <v>295</v>
      </c>
      <c r="U8" s="528" t="s">
        <v>295</v>
      </c>
      <c r="V8" s="528" t="s">
        <v>295</v>
      </c>
      <c r="W8" s="528" t="s">
        <v>295</v>
      </c>
      <c r="X8" s="528" t="s">
        <v>295</v>
      </c>
      <c r="Y8" s="528" t="s">
        <v>295</v>
      </c>
      <c r="Z8" s="528" t="s">
        <v>295</v>
      </c>
      <c r="AA8" s="528" t="s">
        <v>295</v>
      </c>
      <c r="AB8" s="528" t="s">
        <v>295</v>
      </c>
      <c r="AC8" s="528" t="s">
        <v>295</v>
      </c>
      <c r="AD8" s="528" t="s">
        <v>295</v>
      </c>
      <c r="AE8" s="528" t="s">
        <v>295</v>
      </c>
      <c r="AF8" s="528" t="s">
        <v>295</v>
      </c>
      <c r="AG8" s="528" t="s">
        <v>295</v>
      </c>
      <c r="AH8" s="528" t="s">
        <v>295</v>
      </c>
      <c r="AI8" s="528" t="s">
        <v>295</v>
      </c>
      <c r="AJ8" s="528" t="s">
        <v>295</v>
      </c>
      <c r="AK8" s="528" t="s">
        <v>295</v>
      </c>
      <c r="AL8" s="528" t="s">
        <v>295</v>
      </c>
      <c r="AM8" s="528" t="s">
        <v>295</v>
      </c>
      <c r="AN8" s="528" t="s">
        <v>295</v>
      </c>
      <c r="AO8" s="528" t="s">
        <v>295</v>
      </c>
      <c r="AP8" s="528" t="s">
        <v>295</v>
      </c>
      <c r="AQ8" s="528" t="s">
        <v>295</v>
      </c>
      <c r="AR8" s="528" t="s">
        <v>295</v>
      </c>
      <c r="AS8" s="528" t="s">
        <v>295</v>
      </c>
      <c r="AT8" s="528" t="s">
        <v>295</v>
      </c>
      <c r="AU8" s="528" t="s">
        <v>295</v>
      </c>
      <c r="AV8" s="528" t="s">
        <v>295</v>
      </c>
      <c r="AW8" s="528" t="s">
        <v>295</v>
      </c>
      <c r="AX8" s="528" t="s">
        <v>295</v>
      </c>
      <c r="AY8" s="528" t="s">
        <v>295</v>
      </c>
      <c r="AZ8" s="528" t="s">
        <v>295</v>
      </c>
      <c r="BA8" s="528" t="s">
        <v>295</v>
      </c>
      <c r="BB8" s="528" t="s">
        <v>295</v>
      </c>
      <c r="BC8" s="528" t="s">
        <v>295</v>
      </c>
      <c r="BD8" s="528" t="s">
        <v>295</v>
      </c>
      <c r="BE8" s="528" t="s">
        <v>295</v>
      </c>
      <c r="BF8" s="528" t="s">
        <v>295</v>
      </c>
      <c r="BG8" s="528" t="s">
        <v>295</v>
      </c>
      <c r="BH8" s="528" t="s">
        <v>295</v>
      </c>
      <c r="BI8" s="528" t="s">
        <v>295</v>
      </c>
      <c r="BJ8" s="528" t="s">
        <v>295</v>
      </c>
      <c r="BK8" s="528" t="s">
        <v>295</v>
      </c>
      <c r="BL8" s="528" t="s">
        <v>295</v>
      </c>
      <c r="BM8" s="528" t="s">
        <v>295</v>
      </c>
      <c r="BN8" s="528" t="s">
        <v>295</v>
      </c>
      <c r="BO8" s="528" t="s">
        <v>295</v>
      </c>
      <c r="BP8" s="528" t="s">
        <v>295</v>
      </c>
      <c r="BQ8" s="528" t="s">
        <v>295</v>
      </c>
      <c r="BR8" s="528" t="s">
        <v>295</v>
      </c>
      <c r="BS8" s="528" t="s">
        <v>295</v>
      </c>
      <c r="BT8" s="528" t="s">
        <v>295</v>
      </c>
      <c r="BU8" s="528" t="s">
        <v>295</v>
      </c>
      <c r="BV8" s="528" t="s">
        <v>295</v>
      </c>
      <c r="BW8" s="528" t="s">
        <v>295</v>
      </c>
      <c r="BX8" s="528" t="s">
        <v>295</v>
      </c>
      <c r="BY8" s="528" t="s">
        <v>295</v>
      </c>
      <c r="BZ8" s="528" t="s">
        <v>295</v>
      </c>
      <c r="CA8" s="528" t="s">
        <v>295</v>
      </c>
      <c r="CB8" s="528" t="s">
        <v>295</v>
      </c>
      <c r="CC8" s="528" t="s">
        <v>295</v>
      </c>
      <c r="CD8" s="528" t="s">
        <v>295</v>
      </c>
      <c r="CE8" s="528" t="s">
        <v>295</v>
      </c>
      <c r="CF8" s="528" t="s">
        <v>295</v>
      </c>
      <c r="CG8" s="528" t="s">
        <v>295</v>
      </c>
      <c r="CH8" s="528" t="s">
        <v>295</v>
      </c>
      <c r="CI8" s="528" t="s">
        <v>295</v>
      </c>
      <c r="CJ8" s="528" t="s">
        <v>295</v>
      </c>
      <c r="CK8" s="528" t="s">
        <v>295</v>
      </c>
      <c r="CL8" s="528" t="s">
        <v>295</v>
      </c>
      <c r="CM8" s="528" t="s">
        <v>295</v>
      </c>
      <c r="CN8" s="528" t="s">
        <v>295</v>
      </c>
      <c r="CO8" s="528" t="s">
        <v>295</v>
      </c>
      <c r="CP8" s="528" t="s">
        <v>295</v>
      </c>
      <c r="CQ8" s="528" t="s">
        <v>295</v>
      </c>
      <c r="CR8" s="528" t="s">
        <v>295</v>
      </c>
      <c r="CS8" s="528" t="s">
        <v>295</v>
      </c>
      <c r="CT8" s="528" t="s">
        <v>295</v>
      </c>
      <c r="CU8" s="528" t="s">
        <v>295</v>
      </c>
      <c r="CV8" s="528" t="s">
        <v>295</v>
      </c>
      <c r="CW8" s="528" t="s">
        <v>295</v>
      </c>
      <c r="CX8" s="528" t="s">
        <v>295</v>
      </c>
      <c r="CY8" s="528" t="s">
        <v>295</v>
      </c>
      <c r="CZ8" s="528" t="s">
        <v>295</v>
      </c>
      <c r="DA8" s="528" t="s">
        <v>295</v>
      </c>
      <c r="DB8" s="528" t="s">
        <v>295</v>
      </c>
      <c r="DC8" s="528" t="s">
        <v>295</v>
      </c>
      <c r="DD8" s="528" t="s">
        <v>295</v>
      </c>
      <c r="DE8" s="528" t="s">
        <v>295</v>
      </c>
      <c r="DF8" s="528" t="s">
        <v>295</v>
      </c>
      <c r="DG8" s="528" t="s">
        <v>295</v>
      </c>
      <c r="DH8" s="528" t="s">
        <v>295</v>
      </c>
      <c r="DI8" s="528" t="s">
        <v>295</v>
      </c>
      <c r="DJ8" s="528" t="s">
        <v>295</v>
      </c>
      <c r="DK8" s="528" t="s">
        <v>295</v>
      </c>
      <c r="DL8" s="528" t="s">
        <v>295</v>
      </c>
      <c r="DM8" s="528" t="s">
        <v>295</v>
      </c>
      <c r="DN8" s="528" t="s">
        <v>295</v>
      </c>
      <c r="DO8" s="528" t="s">
        <v>295</v>
      </c>
      <c r="DP8" s="528" t="s">
        <v>295</v>
      </c>
      <c r="DQ8" s="528" t="s">
        <v>295</v>
      </c>
      <c r="DR8" s="528" t="s">
        <v>295</v>
      </c>
      <c r="DS8" s="528" t="s">
        <v>295</v>
      </c>
      <c r="DT8" s="528" t="s">
        <v>295</v>
      </c>
      <c r="DU8" s="528" t="s">
        <v>295</v>
      </c>
      <c r="DV8" s="528" t="s">
        <v>295</v>
      </c>
      <c r="DW8" s="528" t="s">
        <v>295</v>
      </c>
      <c r="DX8" s="528" t="s">
        <v>295</v>
      </c>
      <c r="DY8" s="528" t="s">
        <v>295</v>
      </c>
      <c r="DZ8" s="528" t="s">
        <v>295</v>
      </c>
      <c r="EA8" s="528" t="s">
        <v>295</v>
      </c>
      <c r="EB8" s="528" t="s">
        <v>295</v>
      </c>
      <c r="EC8" s="528" t="s">
        <v>295</v>
      </c>
      <c r="ED8" s="528" t="s">
        <v>295</v>
      </c>
      <c r="EE8" s="528" t="s">
        <v>295</v>
      </c>
      <c r="EF8" s="528" t="s">
        <v>295</v>
      </c>
      <c r="EG8" s="528" t="s">
        <v>295</v>
      </c>
      <c r="EH8" s="528" t="s">
        <v>295</v>
      </c>
      <c r="EI8" s="528" t="s">
        <v>295</v>
      </c>
      <c r="EJ8" s="528" t="s">
        <v>295</v>
      </c>
      <c r="EK8" s="528" t="s">
        <v>295</v>
      </c>
      <c r="EL8" s="528" t="s">
        <v>295</v>
      </c>
      <c r="EM8" s="528" t="s">
        <v>295</v>
      </c>
      <c r="EN8" s="528" t="s">
        <v>295</v>
      </c>
      <c r="EO8" s="528" t="s">
        <v>295</v>
      </c>
      <c r="EP8" s="528" t="s">
        <v>295</v>
      </c>
      <c r="EQ8" s="528" t="s">
        <v>295</v>
      </c>
      <c r="ER8" s="528" t="s">
        <v>295</v>
      </c>
      <c r="ES8" s="528" t="s">
        <v>295</v>
      </c>
      <c r="ET8" s="528" t="s">
        <v>295</v>
      </c>
      <c r="EU8" s="528" t="s">
        <v>295</v>
      </c>
      <c r="EV8" s="528" t="s">
        <v>295</v>
      </c>
      <c r="EW8" s="528" t="s">
        <v>295</v>
      </c>
      <c r="EX8" s="528" t="s">
        <v>295</v>
      </c>
      <c r="EY8" s="528" t="s">
        <v>295</v>
      </c>
      <c r="EZ8" s="528" t="s">
        <v>295</v>
      </c>
      <c r="FA8" s="528" t="s">
        <v>295</v>
      </c>
      <c r="FB8" s="528" t="s">
        <v>295</v>
      </c>
      <c r="FC8" s="528" t="s">
        <v>295</v>
      </c>
      <c r="FD8" s="528" t="s">
        <v>295</v>
      </c>
      <c r="FE8" s="528" t="s">
        <v>295</v>
      </c>
      <c r="FF8" s="528" t="s">
        <v>295</v>
      </c>
      <c r="FG8" s="528" t="s">
        <v>295</v>
      </c>
      <c r="FH8" s="528" t="s">
        <v>295</v>
      </c>
      <c r="FI8" s="528" t="s">
        <v>295</v>
      </c>
      <c r="FJ8" s="528" t="s">
        <v>295</v>
      </c>
      <c r="FK8" s="528" t="s">
        <v>295</v>
      </c>
      <c r="FL8" s="528" t="s">
        <v>295</v>
      </c>
      <c r="FM8" s="528" t="s">
        <v>295</v>
      </c>
      <c r="FN8" s="528" t="s">
        <v>295</v>
      </c>
      <c r="FO8" s="528" t="s">
        <v>295</v>
      </c>
      <c r="FP8" s="528" t="s">
        <v>295</v>
      </c>
      <c r="FQ8" s="528" t="s">
        <v>295</v>
      </c>
      <c r="FR8" s="528" t="s">
        <v>295</v>
      </c>
      <c r="FS8" s="528" t="s">
        <v>295</v>
      </c>
      <c r="FT8" s="528" t="s">
        <v>295</v>
      </c>
      <c r="FU8" s="528" t="s">
        <v>295</v>
      </c>
      <c r="FV8" s="528" t="s">
        <v>295</v>
      </c>
      <c r="FW8" s="528" t="s">
        <v>295</v>
      </c>
      <c r="FX8" s="528" t="s">
        <v>295</v>
      </c>
      <c r="FY8" s="528" t="s">
        <v>295</v>
      </c>
      <c r="FZ8" s="528" t="s">
        <v>295</v>
      </c>
      <c r="GA8" s="528" t="s">
        <v>295</v>
      </c>
      <c r="GB8" s="528" t="s">
        <v>295</v>
      </c>
      <c r="GC8" s="528" t="s">
        <v>295</v>
      </c>
      <c r="GD8" s="528" t="s">
        <v>295</v>
      </c>
      <c r="GE8" s="528" t="s">
        <v>295</v>
      </c>
      <c r="GF8" s="528" t="s">
        <v>295</v>
      </c>
      <c r="GG8" s="528" t="s">
        <v>295</v>
      </c>
      <c r="GH8" s="528" t="s">
        <v>295</v>
      </c>
      <c r="GI8" s="528" t="s">
        <v>295</v>
      </c>
      <c r="GJ8" s="528" t="s">
        <v>295</v>
      </c>
      <c r="GK8" s="528" t="s">
        <v>295</v>
      </c>
      <c r="GL8" s="528" t="s">
        <v>295</v>
      </c>
      <c r="GM8" s="528" t="s">
        <v>295</v>
      </c>
      <c r="GN8" s="528" t="s">
        <v>295</v>
      </c>
      <c r="GO8" s="528" t="s">
        <v>295</v>
      </c>
      <c r="GP8" s="528" t="s">
        <v>295</v>
      </c>
      <c r="GQ8" s="528" t="s">
        <v>295</v>
      </c>
      <c r="GR8" s="528" t="s">
        <v>295</v>
      </c>
      <c r="GS8" s="528" t="s">
        <v>295</v>
      </c>
      <c r="GT8" s="528" t="s">
        <v>295</v>
      </c>
      <c r="GU8" s="528" t="s">
        <v>295</v>
      </c>
      <c r="GV8" s="528" t="s">
        <v>295</v>
      </c>
      <c r="GW8" s="528" t="s">
        <v>295</v>
      </c>
      <c r="GX8" s="528" t="s">
        <v>295</v>
      </c>
      <c r="GY8" s="528" t="s">
        <v>295</v>
      </c>
      <c r="GZ8" s="528" t="s">
        <v>295</v>
      </c>
      <c r="HA8" s="528" t="s">
        <v>295</v>
      </c>
      <c r="HB8" s="528" t="s">
        <v>295</v>
      </c>
      <c r="HC8" s="528" t="s">
        <v>295</v>
      </c>
      <c r="HD8" s="528" t="s">
        <v>295</v>
      </c>
      <c r="HE8" s="528" t="s">
        <v>295</v>
      </c>
      <c r="HF8" s="528" t="s">
        <v>295</v>
      </c>
      <c r="HG8" s="528" t="s">
        <v>295</v>
      </c>
      <c r="HH8" s="528" t="s">
        <v>295</v>
      </c>
      <c r="HI8" s="528" t="s">
        <v>295</v>
      </c>
      <c r="HJ8" s="528" t="s">
        <v>295</v>
      </c>
      <c r="HK8" s="528" t="s">
        <v>295</v>
      </c>
      <c r="HL8" s="528" t="s">
        <v>295</v>
      </c>
      <c r="HM8" s="528" t="s">
        <v>295</v>
      </c>
      <c r="HN8" s="528" t="s">
        <v>295</v>
      </c>
      <c r="HO8" s="528" t="s">
        <v>295</v>
      </c>
      <c r="HP8" s="528" t="s">
        <v>295</v>
      </c>
      <c r="HQ8" s="528" t="s">
        <v>295</v>
      </c>
      <c r="HR8" s="528" t="s">
        <v>295</v>
      </c>
      <c r="HS8" s="528" t="s">
        <v>295</v>
      </c>
      <c r="HT8" s="528" t="s">
        <v>295</v>
      </c>
      <c r="HU8" s="528" t="s">
        <v>295</v>
      </c>
      <c r="HV8" s="528" t="s">
        <v>295</v>
      </c>
      <c r="HW8" s="528" t="s">
        <v>295</v>
      </c>
      <c r="HX8" s="528" t="s">
        <v>295</v>
      </c>
      <c r="HY8" s="528" t="s">
        <v>295</v>
      </c>
      <c r="HZ8" s="528" t="s">
        <v>295</v>
      </c>
      <c r="IA8" s="528" t="s">
        <v>295</v>
      </c>
      <c r="IB8" s="528" t="s">
        <v>295</v>
      </c>
      <c r="IC8" s="528" t="s">
        <v>295</v>
      </c>
      <c r="ID8" s="528" t="s">
        <v>295</v>
      </c>
      <c r="IE8" s="528" t="s">
        <v>295</v>
      </c>
      <c r="IF8" s="528" t="s">
        <v>295</v>
      </c>
      <c r="IG8" s="528" t="s">
        <v>295</v>
      </c>
      <c r="IH8" s="528" t="s">
        <v>295</v>
      </c>
      <c r="II8" s="528" t="s">
        <v>295</v>
      </c>
      <c r="IJ8" s="528" t="s">
        <v>295</v>
      </c>
      <c r="IK8" s="528" t="s">
        <v>295</v>
      </c>
      <c r="IL8" s="528" t="s">
        <v>295</v>
      </c>
      <c r="IM8" s="528" t="s">
        <v>295</v>
      </c>
      <c r="IN8" s="528" t="s">
        <v>295</v>
      </c>
      <c r="IO8" s="528" t="s">
        <v>295</v>
      </c>
      <c r="IP8" s="528" t="s">
        <v>295</v>
      </c>
      <c r="IQ8" s="528" t="s">
        <v>295</v>
      </c>
      <c r="IR8" s="528" t="s">
        <v>295</v>
      </c>
      <c r="IS8" s="528" t="s">
        <v>295</v>
      </c>
      <c r="IT8" s="528" t="s">
        <v>295</v>
      </c>
      <c r="IU8" s="528" t="s">
        <v>295</v>
      </c>
      <c r="IV8" s="528" t="s">
        <v>295</v>
      </c>
    </row>
    <row r="9" spans="1:256" ht="26.1" customHeight="1" x14ac:dyDescent="0.25">
      <c r="A9" s="528" t="s">
        <v>296</v>
      </c>
      <c r="B9" s="528"/>
      <c r="C9" s="528"/>
      <c r="D9" s="529"/>
      <c r="E9" s="528"/>
      <c r="F9" s="529" t="s">
        <v>297</v>
      </c>
      <c r="G9" s="528"/>
      <c r="H9" s="528"/>
      <c r="I9" s="528"/>
      <c r="J9" s="528" t="s">
        <v>298</v>
      </c>
      <c r="K9" s="528" t="s">
        <v>298</v>
      </c>
      <c r="L9" s="528" t="s">
        <v>298</v>
      </c>
      <c r="M9" s="528" t="s">
        <v>298</v>
      </c>
      <c r="N9" s="528" t="s">
        <v>298</v>
      </c>
      <c r="O9" s="528" t="s">
        <v>298</v>
      </c>
      <c r="P9" s="528" t="s">
        <v>298</v>
      </c>
      <c r="Q9" s="528" t="s">
        <v>298</v>
      </c>
      <c r="R9" s="528" t="s">
        <v>298</v>
      </c>
      <c r="S9" s="528" t="s">
        <v>298</v>
      </c>
      <c r="T9" s="528" t="s">
        <v>298</v>
      </c>
      <c r="U9" s="528" t="s">
        <v>298</v>
      </c>
      <c r="V9" s="528" t="s">
        <v>298</v>
      </c>
      <c r="W9" s="528" t="s">
        <v>298</v>
      </c>
      <c r="X9" s="528" t="s">
        <v>298</v>
      </c>
      <c r="Y9" s="528" t="s">
        <v>298</v>
      </c>
      <c r="Z9" s="528" t="s">
        <v>298</v>
      </c>
      <c r="AA9" s="528" t="s">
        <v>298</v>
      </c>
      <c r="AB9" s="528" t="s">
        <v>298</v>
      </c>
      <c r="AC9" s="528" t="s">
        <v>298</v>
      </c>
      <c r="AD9" s="528" t="s">
        <v>298</v>
      </c>
      <c r="AE9" s="528" t="s">
        <v>298</v>
      </c>
      <c r="AF9" s="528" t="s">
        <v>298</v>
      </c>
      <c r="AG9" s="528" t="s">
        <v>298</v>
      </c>
      <c r="AH9" s="528" t="s">
        <v>298</v>
      </c>
      <c r="AI9" s="528" t="s">
        <v>298</v>
      </c>
      <c r="AJ9" s="528" t="s">
        <v>298</v>
      </c>
      <c r="AK9" s="528" t="s">
        <v>298</v>
      </c>
      <c r="AL9" s="528" t="s">
        <v>298</v>
      </c>
      <c r="AM9" s="528" t="s">
        <v>298</v>
      </c>
      <c r="AN9" s="528" t="s">
        <v>298</v>
      </c>
      <c r="AO9" s="528" t="s">
        <v>298</v>
      </c>
      <c r="AP9" s="528" t="s">
        <v>298</v>
      </c>
      <c r="AQ9" s="528" t="s">
        <v>298</v>
      </c>
      <c r="AR9" s="528" t="s">
        <v>298</v>
      </c>
      <c r="AS9" s="528" t="s">
        <v>298</v>
      </c>
      <c r="AT9" s="528" t="s">
        <v>298</v>
      </c>
      <c r="AU9" s="528" t="s">
        <v>298</v>
      </c>
      <c r="AV9" s="528" t="s">
        <v>298</v>
      </c>
      <c r="AW9" s="528" t="s">
        <v>298</v>
      </c>
      <c r="AX9" s="528" t="s">
        <v>298</v>
      </c>
      <c r="AY9" s="528" t="s">
        <v>298</v>
      </c>
      <c r="AZ9" s="528" t="s">
        <v>298</v>
      </c>
      <c r="BA9" s="528" t="s">
        <v>298</v>
      </c>
      <c r="BB9" s="528" t="s">
        <v>298</v>
      </c>
      <c r="BC9" s="528" t="s">
        <v>298</v>
      </c>
      <c r="BD9" s="528" t="s">
        <v>298</v>
      </c>
      <c r="BE9" s="528" t="s">
        <v>298</v>
      </c>
      <c r="BF9" s="528" t="s">
        <v>298</v>
      </c>
      <c r="BG9" s="528" t="s">
        <v>298</v>
      </c>
      <c r="BH9" s="528" t="s">
        <v>298</v>
      </c>
      <c r="BI9" s="528" t="s">
        <v>298</v>
      </c>
      <c r="BJ9" s="528" t="s">
        <v>298</v>
      </c>
      <c r="BK9" s="528" t="s">
        <v>298</v>
      </c>
      <c r="BL9" s="528" t="s">
        <v>298</v>
      </c>
      <c r="BM9" s="528" t="s">
        <v>298</v>
      </c>
      <c r="BN9" s="528" t="s">
        <v>298</v>
      </c>
      <c r="BO9" s="528" t="s">
        <v>298</v>
      </c>
      <c r="BP9" s="528" t="s">
        <v>298</v>
      </c>
      <c r="BQ9" s="528" t="s">
        <v>298</v>
      </c>
      <c r="BR9" s="528" t="s">
        <v>298</v>
      </c>
      <c r="BS9" s="528" t="s">
        <v>298</v>
      </c>
      <c r="BT9" s="528" t="s">
        <v>298</v>
      </c>
      <c r="BU9" s="528" t="s">
        <v>298</v>
      </c>
      <c r="BV9" s="528" t="s">
        <v>298</v>
      </c>
      <c r="BW9" s="528" t="s">
        <v>298</v>
      </c>
      <c r="BX9" s="528" t="s">
        <v>298</v>
      </c>
      <c r="BY9" s="528" t="s">
        <v>298</v>
      </c>
      <c r="BZ9" s="528" t="s">
        <v>298</v>
      </c>
      <c r="CA9" s="528" t="s">
        <v>298</v>
      </c>
      <c r="CB9" s="528" t="s">
        <v>298</v>
      </c>
      <c r="CC9" s="528" t="s">
        <v>298</v>
      </c>
      <c r="CD9" s="528" t="s">
        <v>298</v>
      </c>
      <c r="CE9" s="528" t="s">
        <v>298</v>
      </c>
      <c r="CF9" s="528" t="s">
        <v>298</v>
      </c>
      <c r="CG9" s="528" t="s">
        <v>298</v>
      </c>
      <c r="CH9" s="528" t="s">
        <v>298</v>
      </c>
      <c r="CI9" s="528" t="s">
        <v>298</v>
      </c>
      <c r="CJ9" s="528" t="s">
        <v>298</v>
      </c>
      <c r="CK9" s="528" t="s">
        <v>298</v>
      </c>
      <c r="CL9" s="528" t="s">
        <v>298</v>
      </c>
      <c r="CM9" s="528" t="s">
        <v>298</v>
      </c>
      <c r="CN9" s="528" t="s">
        <v>298</v>
      </c>
      <c r="CO9" s="528" t="s">
        <v>298</v>
      </c>
      <c r="CP9" s="528" t="s">
        <v>298</v>
      </c>
      <c r="CQ9" s="528" t="s">
        <v>298</v>
      </c>
      <c r="CR9" s="528" t="s">
        <v>298</v>
      </c>
      <c r="CS9" s="528" t="s">
        <v>298</v>
      </c>
      <c r="CT9" s="528" t="s">
        <v>298</v>
      </c>
      <c r="CU9" s="528" t="s">
        <v>298</v>
      </c>
      <c r="CV9" s="528" t="s">
        <v>298</v>
      </c>
      <c r="CW9" s="528" t="s">
        <v>298</v>
      </c>
      <c r="CX9" s="528" t="s">
        <v>298</v>
      </c>
      <c r="CY9" s="528" t="s">
        <v>298</v>
      </c>
      <c r="CZ9" s="528" t="s">
        <v>298</v>
      </c>
      <c r="DA9" s="528" t="s">
        <v>298</v>
      </c>
      <c r="DB9" s="528" t="s">
        <v>298</v>
      </c>
      <c r="DC9" s="528" t="s">
        <v>298</v>
      </c>
      <c r="DD9" s="528" t="s">
        <v>298</v>
      </c>
      <c r="DE9" s="528" t="s">
        <v>298</v>
      </c>
      <c r="DF9" s="528" t="s">
        <v>298</v>
      </c>
      <c r="DG9" s="528" t="s">
        <v>298</v>
      </c>
      <c r="DH9" s="528" t="s">
        <v>298</v>
      </c>
      <c r="DI9" s="528" t="s">
        <v>298</v>
      </c>
      <c r="DJ9" s="528" t="s">
        <v>298</v>
      </c>
      <c r="DK9" s="528" t="s">
        <v>298</v>
      </c>
      <c r="DL9" s="528" t="s">
        <v>298</v>
      </c>
      <c r="DM9" s="528" t="s">
        <v>298</v>
      </c>
      <c r="DN9" s="528" t="s">
        <v>298</v>
      </c>
      <c r="DO9" s="528" t="s">
        <v>298</v>
      </c>
      <c r="DP9" s="528" t="s">
        <v>298</v>
      </c>
      <c r="DQ9" s="528" t="s">
        <v>298</v>
      </c>
      <c r="DR9" s="528" t="s">
        <v>298</v>
      </c>
      <c r="DS9" s="528" t="s">
        <v>298</v>
      </c>
      <c r="DT9" s="528" t="s">
        <v>298</v>
      </c>
      <c r="DU9" s="528" t="s">
        <v>298</v>
      </c>
      <c r="DV9" s="528" t="s">
        <v>298</v>
      </c>
      <c r="DW9" s="528" t="s">
        <v>298</v>
      </c>
      <c r="DX9" s="528" t="s">
        <v>298</v>
      </c>
      <c r="DY9" s="528" t="s">
        <v>298</v>
      </c>
      <c r="DZ9" s="528" t="s">
        <v>298</v>
      </c>
      <c r="EA9" s="528" t="s">
        <v>298</v>
      </c>
      <c r="EB9" s="528" t="s">
        <v>298</v>
      </c>
      <c r="EC9" s="528" t="s">
        <v>298</v>
      </c>
      <c r="ED9" s="528" t="s">
        <v>298</v>
      </c>
      <c r="EE9" s="528" t="s">
        <v>298</v>
      </c>
      <c r="EF9" s="528" t="s">
        <v>298</v>
      </c>
      <c r="EG9" s="528" t="s">
        <v>298</v>
      </c>
      <c r="EH9" s="528" t="s">
        <v>298</v>
      </c>
      <c r="EI9" s="528" t="s">
        <v>298</v>
      </c>
      <c r="EJ9" s="528" t="s">
        <v>298</v>
      </c>
      <c r="EK9" s="528" t="s">
        <v>298</v>
      </c>
      <c r="EL9" s="528" t="s">
        <v>298</v>
      </c>
      <c r="EM9" s="528" t="s">
        <v>298</v>
      </c>
      <c r="EN9" s="528" t="s">
        <v>298</v>
      </c>
      <c r="EO9" s="528" t="s">
        <v>298</v>
      </c>
      <c r="EP9" s="528" t="s">
        <v>298</v>
      </c>
      <c r="EQ9" s="528" t="s">
        <v>298</v>
      </c>
      <c r="ER9" s="528" t="s">
        <v>298</v>
      </c>
      <c r="ES9" s="528" t="s">
        <v>298</v>
      </c>
      <c r="ET9" s="528" t="s">
        <v>298</v>
      </c>
      <c r="EU9" s="528" t="s">
        <v>298</v>
      </c>
      <c r="EV9" s="528" t="s">
        <v>298</v>
      </c>
      <c r="EW9" s="528" t="s">
        <v>298</v>
      </c>
      <c r="EX9" s="528" t="s">
        <v>298</v>
      </c>
      <c r="EY9" s="528" t="s">
        <v>298</v>
      </c>
      <c r="EZ9" s="528" t="s">
        <v>298</v>
      </c>
      <c r="FA9" s="528" t="s">
        <v>298</v>
      </c>
      <c r="FB9" s="528" t="s">
        <v>298</v>
      </c>
      <c r="FC9" s="528" t="s">
        <v>298</v>
      </c>
      <c r="FD9" s="528" t="s">
        <v>298</v>
      </c>
      <c r="FE9" s="528" t="s">
        <v>298</v>
      </c>
      <c r="FF9" s="528" t="s">
        <v>298</v>
      </c>
      <c r="FG9" s="528" t="s">
        <v>298</v>
      </c>
      <c r="FH9" s="528" t="s">
        <v>298</v>
      </c>
      <c r="FI9" s="528" t="s">
        <v>298</v>
      </c>
      <c r="FJ9" s="528" t="s">
        <v>298</v>
      </c>
      <c r="FK9" s="528" t="s">
        <v>298</v>
      </c>
      <c r="FL9" s="528" t="s">
        <v>298</v>
      </c>
      <c r="FM9" s="528" t="s">
        <v>298</v>
      </c>
      <c r="FN9" s="528" t="s">
        <v>298</v>
      </c>
      <c r="FO9" s="528" t="s">
        <v>298</v>
      </c>
      <c r="FP9" s="528" t="s">
        <v>298</v>
      </c>
      <c r="FQ9" s="528" t="s">
        <v>298</v>
      </c>
      <c r="FR9" s="528" t="s">
        <v>298</v>
      </c>
      <c r="FS9" s="528" t="s">
        <v>298</v>
      </c>
      <c r="FT9" s="528" t="s">
        <v>298</v>
      </c>
      <c r="FU9" s="528" t="s">
        <v>298</v>
      </c>
      <c r="FV9" s="528" t="s">
        <v>298</v>
      </c>
      <c r="FW9" s="528" t="s">
        <v>298</v>
      </c>
      <c r="FX9" s="528" t="s">
        <v>298</v>
      </c>
      <c r="FY9" s="528" t="s">
        <v>298</v>
      </c>
      <c r="FZ9" s="528" t="s">
        <v>298</v>
      </c>
      <c r="GA9" s="528" t="s">
        <v>298</v>
      </c>
      <c r="GB9" s="528" t="s">
        <v>298</v>
      </c>
      <c r="GC9" s="528" t="s">
        <v>298</v>
      </c>
      <c r="GD9" s="528" t="s">
        <v>298</v>
      </c>
      <c r="GE9" s="528" t="s">
        <v>298</v>
      </c>
      <c r="GF9" s="528" t="s">
        <v>298</v>
      </c>
      <c r="GG9" s="528" t="s">
        <v>298</v>
      </c>
      <c r="GH9" s="528" t="s">
        <v>298</v>
      </c>
      <c r="GI9" s="528" t="s">
        <v>298</v>
      </c>
      <c r="GJ9" s="528" t="s">
        <v>298</v>
      </c>
      <c r="GK9" s="528" t="s">
        <v>298</v>
      </c>
      <c r="GL9" s="528" t="s">
        <v>298</v>
      </c>
      <c r="GM9" s="528" t="s">
        <v>298</v>
      </c>
      <c r="GN9" s="528" t="s">
        <v>298</v>
      </c>
      <c r="GO9" s="528" t="s">
        <v>298</v>
      </c>
      <c r="GP9" s="528" t="s">
        <v>298</v>
      </c>
      <c r="GQ9" s="528" t="s">
        <v>298</v>
      </c>
      <c r="GR9" s="528" t="s">
        <v>298</v>
      </c>
      <c r="GS9" s="528" t="s">
        <v>298</v>
      </c>
      <c r="GT9" s="528" t="s">
        <v>298</v>
      </c>
      <c r="GU9" s="528" t="s">
        <v>298</v>
      </c>
      <c r="GV9" s="528" t="s">
        <v>298</v>
      </c>
      <c r="GW9" s="528" t="s">
        <v>298</v>
      </c>
      <c r="GX9" s="528" t="s">
        <v>298</v>
      </c>
      <c r="GY9" s="528" t="s">
        <v>298</v>
      </c>
      <c r="GZ9" s="528" t="s">
        <v>298</v>
      </c>
      <c r="HA9" s="528" t="s">
        <v>298</v>
      </c>
      <c r="HB9" s="528" t="s">
        <v>298</v>
      </c>
      <c r="HC9" s="528" t="s">
        <v>298</v>
      </c>
      <c r="HD9" s="528" t="s">
        <v>298</v>
      </c>
      <c r="HE9" s="528" t="s">
        <v>298</v>
      </c>
      <c r="HF9" s="528" t="s">
        <v>298</v>
      </c>
      <c r="HG9" s="528" t="s">
        <v>298</v>
      </c>
      <c r="HH9" s="528" t="s">
        <v>298</v>
      </c>
      <c r="HI9" s="528" t="s">
        <v>298</v>
      </c>
      <c r="HJ9" s="528" t="s">
        <v>298</v>
      </c>
      <c r="HK9" s="528" t="s">
        <v>298</v>
      </c>
      <c r="HL9" s="528" t="s">
        <v>298</v>
      </c>
      <c r="HM9" s="528" t="s">
        <v>298</v>
      </c>
      <c r="HN9" s="528" t="s">
        <v>298</v>
      </c>
      <c r="HO9" s="528" t="s">
        <v>298</v>
      </c>
      <c r="HP9" s="528" t="s">
        <v>298</v>
      </c>
      <c r="HQ9" s="528" t="s">
        <v>298</v>
      </c>
      <c r="HR9" s="528" t="s">
        <v>298</v>
      </c>
      <c r="HS9" s="528" t="s">
        <v>298</v>
      </c>
      <c r="HT9" s="528" t="s">
        <v>298</v>
      </c>
      <c r="HU9" s="528" t="s">
        <v>298</v>
      </c>
      <c r="HV9" s="528" t="s">
        <v>298</v>
      </c>
      <c r="HW9" s="528" t="s">
        <v>298</v>
      </c>
      <c r="HX9" s="528" t="s">
        <v>298</v>
      </c>
      <c r="HY9" s="528" t="s">
        <v>298</v>
      </c>
      <c r="HZ9" s="528" t="s">
        <v>298</v>
      </c>
      <c r="IA9" s="528" t="s">
        <v>298</v>
      </c>
      <c r="IB9" s="528" t="s">
        <v>298</v>
      </c>
      <c r="IC9" s="528" t="s">
        <v>298</v>
      </c>
      <c r="ID9" s="528" t="s">
        <v>298</v>
      </c>
      <c r="IE9" s="528" t="s">
        <v>298</v>
      </c>
      <c r="IF9" s="528" t="s">
        <v>298</v>
      </c>
      <c r="IG9" s="528" t="s">
        <v>298</v>
      </c>
      <c r="IH9" s="528" t="s">
        <v>298</v>
      </c>
      <c r="II9" s="528" t="s">
        <v>298</v>
      </c>
      <c r="IJ9" s="528" t="s">
        <v>298</v>
      </c>
      <c r="IK9" s="528" t="s">
        <v>298</v>
      </c>
      <c r="IL9" s="528" t="s">
        <v>298</v>
      </c>
      <c r="IM9" s="528" t="s">
        <v>298</v>
      </c>
      <c r="IN9" s="528" t="s">
        <v>298</v>
      </c>
      <c r="IO9" s="528" t="s">
        <v>298</v>
      </c>
      <c r="IP9" s="528" t="s">
        <v>298</v>
      </c>
      <c r="IQ9" s="528" t="s">
        <v>298</v>
      </c>
      <c r="IR9" s="528" t="s">
        <v>298</v>
      </c>
      <c r="IS9" s="528" t="s">
        <v>298</v>
      </c>
      <c r="IT9" s="528" t="s">
        <v>298</v>
      </c>
      <c r="IU9" s="528" t="s">
        <v>298</v>
      </c>
      <c r="IV9" s="528" t="s">
        <v>298</v>
      </c>
    </row>
    <row r="10" spans="1:256" ht="26.1" customHeight="1" x14ac:dyDescent="0.25">
      <c r="A10" s="528"/>
      <c r="B10" s="528"/>
      <c r="C10" s="528"/>
      <c r="D10" s="529"/>
      <c r="E10" s="528"/>
      <c r="F10" s="529"/>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528"/>
      <c r="CB10" s="528"/>
      <c r="CC10" s="528"/>
      <c r="CD10" s="528"/>
      <c r="CE10" s="528"/>
      <c r="CF10" s="528"/>
      <c r="CG10" s="528"/>
      <c r="CH10" s="528"/>
      <c r="CI10" s="528"/>
      <c r="CJ10" s="528"/>
      <c r="CK10" s="528"/>
      <c r="CL10" s="528"/>
      <c r="CM10" s="528"/>
      <c r="CN10" s="528"/>
      <c r="CO10" s="528"/>
      <c r="CP10" s="528"/>
      <c r="CQ10" s="528"/>
      <c r="CR10" s="528"/>
      <c r="CS10" s="528"/>
      <c r="CT10" s="528"/>
      <c r="CU10" s="528"/>
      <c r="CV10" s="528"/>
      <c r="CW10" s="528"/>
      <c r="CX10" s="528"/>
      <c r="CY10" s="528"/>
      <c r="CZ10" s="528"/>
      <c r="DA10" s="528"/>
      <c r="DB10" s="528"/>
      <c r="DC10" s="528"/>
      <c r="DD10" s="528"/>
      <c r="DE10" s="528"/>
      <c r="DF10" s="528"/>
      <c r="DG10" s="528"/>
      <c r="DH10" s="528"/>
      <c r="DI10" s="528"/>
      <c r="DJ10" s="528"/>
      <c r="DK10" s="528"/>
      <c r="DL10" s="528"/>
      <c r="DM10" s="528"/>
      <c r="DN10" s="528"/>
      <c r="DO10" s="528"/>
      <c r="DP10" s="528"/>
      <c r="DQ10" s="528"/>
      <c r="DR10" s="528"/>
      <c r="DS10" s="528"/>
      <c r="DT10" s="528"/>
      <c r="DU10" s="528"/>
      <c r="DV10" s="528"/>
      <c r="DW10" s="528"/>
      <c r="DX10" s="528"/>
      <c r="DY10" s="528"/>
      <c r="DZ10" s="528"/>
      <c r="EA10" s="528"/>
      <c r="EB10" s="528"/>
      <c r="EC10" s="528"/>
      <c r="ED10" s="528"/>
      <c r="EE10" s="528"/>
      <c r="EF10" s="528"/>
      <c r="EG10" s="528"/>
      <c r="EH10" s="528"/>
      <c r="EI10" s="528"/>
      <c r="EJ10" s="528"/>
      <c r="EK10" s="528"/>
      <c r="EL10" s="528"/>
      <c r="EM10" s="528"/>
      <c r="EN10" s="528"/>
      <c r="EO10" s="528"/>
      <c r="EP10" s="528"/>
      <c r="EQ10" s="528"/>
      <c r="ER10" s="528"/>
      <c r="ES10" s="528"/>
      <c r="ET10" s="528"/>
      <c r="EU10" s="528"/>
      <c r="EV10" s="528"/>
      <c r="EW10" s="528"/>
      <c r="EX10" s="528"/>
      <c r="EY10" s="528"/>
      <c r="EZ10" s="528"/>
      <c r="FA10" s="528"/>
      <c r="FB10" s="528"/>
      <c r="FC10" s="528"/>
      <c r="FD10" s="528"/>
      <c r="FE10" s="528"/>
      <c r="FF10" s="528"/>
      <c r="FG10" s="528"/>
      <c r="FH10" s="528"/>
      <c r="FI10" s="528"/>
      <c r="FJ10" s="528"/>
      <c r="FK10" s="528"/>
      <c r="FL10" s="528"/>
      <c r="FM10" s="528"/>
      <c r="FN10" s="528"/>
      <c r="FO10" s="528"/>
      <c r="FP10" s="528"/>
      <c r="FQ10" s="528"/>
      <c r="FR10" s="528"/>
      <c r="FS10" s="528"/>
      <c r="FT10" s="528"/>
      <c r="FU10" s="528"/>
      <c r="FV10" s="528"/>
      <c r="FW10" s="528"/>
      <c r="FX10" s="528"/>
      <c r="FY10" s="528"/>
      <c r="FZ10" s="528"/>
      <c r="GA10" s="528"/>
      <c r="GB10" s="528"/>
      <c r="GC10" s="528"/>
      <c r="GD10" s="528"/>
      <c r="GE10" s="528"/>
      <c r="GF10" s="528"/>
      <c r="GG10" s="528"/>
      <c r="GH10" s="528"/>
      <c r="GI10" s="528"/>
      <c r="GJ10" s="528"/>
      <c r="GK10" s="528"/>
      <c r="GL10" s="528"/>
      <c r="GM10" s="528"/>
      <c r="GN10" s="528"/>
      <c r="GO10" s="528"/>
      <c r="GP10" s="528"/>
      <c r="GQ10" s="528"/>
      <c r="GR10" s="528"/>
      <c r="GS10" s="528"/>
      <c r="GT10" s="528"/>
      <c r="GU10" s="528"/>
      <c r="GV10" s="528"/>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row>
    <row r="11" spans="1:256" ht="26.1" customHeight="1" x14ac:dyDescent="0.25">
      <c r="A11" s="528"/>
      <c r="B11" s="528"/>
      <c r="C11" s="528"/>
      <c r="D11" s="529"/>
      <c r="E11" s="528"/>
      <c r="F11" s="529"/>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c r="CN11" s="528"/>
      <c r="CO11" s="528"/>
      <c r="CP11" s="528"/>
      <c r="CQ11" s="528"/>
      <c r="CR11" s="528"/>
      <c r="CS11" s="528"/>
      <c r="CT11" s="528"/>
      <c r="CU11" s="528"/>
      <c r="CV11" s="528"/>
      <c r="CW11" s="528"/>
      <c r="CX11" s="528"/>
      <c r="CY11" s="528"/>
      <c r="CZ11" s="528"/>
      <c r="DA11" s="528"/>
      <c r="DB11" s="528"/>
      <c r="DC11" s="528"/>
      <c r="DD11" s="528"/>
      <c r="DE11" s="528"/>
      <c r="DF11" s="528"/>
      <c r="DG11" s="528"/>
      <c r="DH11" s="528"/>
      <c r="DI11" s="528"/>
      <c r="DJ11" s="528"/>
      <c r="DK11" s="528"/>
      <c r="DL11" s="528"/>
      <c r="DM11" s="528"/>
      <c r="DN11" s="528"/>
      <c r="DO11" s="528"/>
      <c r="DP11" s="528"/>
      <c r="DQ11" s="528"/>
      <c r="DR11" s="528"/>
      <c r="DS11" s="528"/>
      <c r="DT11" s="528"/>
      <c r="DU11" s="528"/>
      <c r="DV11" s="528"/>
      <c r="DW11" s="528"/>
      <c r="DX11" s="528"/>
      <c r="DY11" s="528"/>
      <c r="DZ11" s="528"/>
      <c r="EA11" s="528"/>
      <c r="EB11" s="528"/>
      <c r="EC11" s="528"/>
      <c r="ED11" s="528"/>
      <c r="EE11" s="528"/>
      <c r="EF11" s="528"/>
      <c r="EG11" s="528"/>
      <c r="EH11" s="528"/>
      <c r="EI11" s="528"/>
      <c r="EJ11" s="528"/>
      <c r="EK11" s="528"/>
      <c r="EL11" s="528"/>
      <c r="EM11" s="528"/>
      <c r="EN11" s="528"/>
      <c r="EO11" s="528"/>
      <c r="EP11" s="528"/>
      <c r="EQ11" s="528"/>
      <c r="ER11" s="528"/>
      <c r="ES11" s="528"/>
      <c r="ET11" s="528"/>
      <c r="EU11" s="528"/>
      <c r="EV11" s="528"/>
      <c r="EW11" s="528"/>
      <c r="EX11" s="528"/>
      <c r="EY11" s="528"/>
      <c r="EZ11" s="528"/>
      <c r="FA11" s="528"/>
      <c r="FB11" s="528"/>
      <c r="FC11" s="528"/>
      <c r="FD11" s="528"/>
      <c r="FE11" s="528"/>
      <c r="FF11" s="528"/>
      <c r="FG11" s="528"/>
      <c r="FH11" s="528"/>
      <c r="FI11" s="528"/>
      <c r="FJ11" s="528"/>
      <c r="FK11" s="528"/>
      <c r="FL11" s="528"/>
      <c r="FM11" s="528"/>
      <c r="FN11" s="528"/>
      <c r="FO11" s="528"/>
      <c r="FP11" s="528"/>
      <c r="FQ11" s="528"/>
      <c r="FR11" s="528"/>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row>
    <row r="12" spans="1:256" ht="26.1" customHeight="1" x14ac:dyDescent="0.25">
      <c r="A12" s="528"/>
      <c r="B12" s="528"/>
      <c r="C12" s="528"/>
      <c r="D12" s="529"/>
      <c r="E12" s="528"/>
      <c r="F12" s="529"/>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row>
    <row r="13" spans="1:256" ht="26.1" customHeight="1" x14ac:dyDescent="0.25">
      <c r="A13" s="525"/>
      <c r="B13" s="525"/>
      <c r="C13" s="525"/>
      <c r="D13" s="525"/>
      <c r="E13" s="525"/>
      <c r="F13" s="526"/>
      <c r="G13" s="527"/>
    </row>
    <row r="14" spans="1:256" ht="26.1" customHeight="1" x14ac:dyDescent="0.25">
      <c r="A14" s="1851" t="s">
        <v>299</v>
      </c>
      <c r="B14" s="1851"/>
      <c r="C14" s="1851"/>
      <c r="D14" s="1851"/>
      <c r="E14" s="1851"/>
      <c r="F14" s="530" t="s">
        <v>300</v>
      </c>
      <c r="G14" s="527"/>
    </row>
    <row r="15" spans="1:256" ht="26.1" customHeight="1" thickBot="1" x14ac:dyDescent="0.3">
      <c r="A15" s="531"/>
      <c r="B15" s="531"/>
      <c r="C15" s="531"/>
      <c r="D15" s="531"/>
      <c r="E15" s="531"/>
      <c r="F15" s="532"/>
      <c r="G15" s="527"/>
    </row>
    <row r="16" spans="1:256" ht="26.1" customHeight="1" x14ac:dyDescent="0.25">
      <c r="A16" s="533" t="s">
        <v>178</v>
      </c>
      <c r="B16" s="534" t="s">
        <v>301</v>
      </c>
      <c r="C16" s="534" t="s">
        <v>302</v>
      </c>
      <c r="D16" s="534" t="s">
        <v>303</v>
      </c>
      <c r="E16" s="534" t="s">
        <v>299</v>
      </c>
      <c r="F16" s="534" t="s">
        <v>304</v>
      </c>
      <c r="G16" s="535" t="s">
        <v>305</v>
      </c>
    </row>
    <row r="17" spans="1:7" ht="26.1" customHeight="1" x14ac:dyDescent="0.2">
      <c r="A17" s="536">
        <v>1</v>
      </c>
      <c r="B17" s="537"/>
      <c r="C17" s="538"/>
      <c r="D17" s="539"/>
      <c r="E17" s="538"/>
      <c r="F17" s="540"/>
      <c r="G17" s="541"/>
    </row>
    <row r="18" spans="1:7" ht="26.1" customHeight="1" x14ac:dyDescent="0.2">
      <c r="A18" s="536">
        <v>2</v>
      </c>
      <c r="B18" s="537"/>
      <c r="C18" s="542"/>
      <c r="D18" s="538"/>
      <c r="E18" s="542"/>
      <c r="F18" s="543"/>
      <c r="G18" s="544"/>
    </row>
    <row r="19" spans="1:7" ht="26.1" customHeight="1" x14ac:dyDescent="0.2">
      <c r="A19" s="545">
        <v>3</v>
      </c>
      <c r="B19" s="546"/>
      <c r="C19" s="546"/>
      <c r="D19" s="547"/>
      <c r="E19" s="548"/>
      <c r="F19" s="549"/>
      <c r="G19" s="550"/>
    </row>
    <row r="20" spans="1:7" ht="26.1" customHeight="1" x14ac:dyDescent="0.2">
      <c r="A20" s="545"/>
      <c r="B20" s="551" t="s">
        <v>306</v>
      </c>
      <c r="C20" s="546"/>
      <c r="D20" s="547"/>
      <c r="E20" s="548"/>
      <c r="F20" s="549"/>
      <c r="G20" s="550"/>
    </row>
    <row r="21" spans="1:7" ht="26.1" customHeight="1" x14ac:dyDescent="0.2">
      <c r="A21" s="536">
        <v>4</v>
      </c>
      <c r="B21" s="537"/>
      <c r="C21" s="546"/>
      <c r="D21" s="552"/>
      <c r="E21" s="552"/>
      <c r="F21" s="553"/>
      <c r="G21" s="554"/>
    </row>
    <row r="22" spans="1:7" ht="26.1" customHeight="1" x14ac:dyDescent="0.2">
      <c r="A22" s="536">
        <v>5</v>
      </c>
      <c r="B22" s="537"/>
      <c r="C22" s="546"/>
      <c r="D22" s="552"/>
      <c r="E22" s="552"/>
      <c r="F22" s="553"/>
      <c r="G22" s="554"/>
    </row>
    <row r="23" spans="1:7" ht="26.1" customHeight="1" thickBot="1" x14ac:dyDescent="0.25">
      <c r="A23" s="555">
        <v>6</v>
      </c>
      <c r="B23" s="556"/>
      <c r="C23" s="557"/>
      <c r="D23" s="558"/>
      <c r="E23" s="558"/>
      <c r="F23" s="559"/>
      <c r="G23" s="560"/>
    </row>
    <row r="24" spans="1:7" ht="26.1" customHeight="1" x14ac:dyDescent="0.2">
      <c r="A24" s="561"/>
      <c r="B24" s="561"/>
      <c r="C24" s="562"/>
      <c r="D24" s="563"/>
      <c r="E24" s="563"/>
      <c r="F24" s="564"/>
      <c r="G24" s="564"/>
    </row>
    <row r="25" spans="1:7" ht="26.1" customHeight="1" x14ac:dyDescent="0.25">
      <c r="A25" s="565"/>
      <c r="B25" s="561"/>
      <c r="C25" s="566"/>
      <c r="D25" s="567"/>
      <c r="E25" s="563"/>
      <c r="F25" s="568"/>
      <c r="G25" s="568"/>
    </row>
    <row r="26" spans="1:7" ht="26.1" customHeight="1" x14ac:dyDescent="0.25">
      <c r="A26" s="565"/>
      <c r="B26" s="561"/>
      <c r="C26" s="566"/>
      <c r="D26" s="567"/>
      <c r="E26" s="563"/>
      <c r="F26" s="568"/>
      <c r="G26" s="568"/>
    </row>
    <row r="27" spans="1:7" ht="26.1" customHeight="1" x14ac:dyDescent="0.25">
      <c r="A27" s="565"/>
      <c r="B27" s="561"/>
      <c r="C27" s="566"/>
      <c r="D27" s="567"/>
      <c r="E27" s="563"/>
      <c r="F27" s="568"/>
      <c r="G27" s="568"/>
    </row>
    <row r="28" spans="1:7" ht="26.1" customHeight="1" x14ac:dyDescent="0.25">
      <c r="A28" s="565"/>
      <c r="B28" s="561"/>
      <c r="C28" s="566"/>
      <c r="D28" s="567"/>
      <c r="E28" s="563"/>
      <c r="F28" s="568"/>
      <c r="G28" s="568"/>
    </row>
    <row r="29" spans="1:7" ht="26.1" customHeight="1" x14ac:dyDescent="0.55000000000000004">
      <c r="A29" s="565"/>
      <c r="B29" s="569" t="s">
        <v>307</v>
      </c>
      <c r="C29" s="562"/>
      <c r="D29" s="570"/>
      <c r="E29" s="567"/>
      <c r="F29" s="570" t="s">
        <v>308</v>
      </c>
      <c r="G29" s="568"/>
    </row>
    <row r="30" spans="1:7" ht="26.1" customHeight="1" x14ac:dyDescent="0.25">
      <c r="A30" s="565"/>
      <c r="B30" s="561" t="s">
        <v>309</v>
      </c>
      <c r="C30" s="562"/>
      <c r="D30" s="561"/>
      <c r="E30" s="567"/>
      <c r="F30" s="561" t="s">
        <v>310</v>
      </c>
      <c r="G30" s="568"/>
    </row>
    <row r="31" spans="1:7" ht="26.1" customHeight="1" x14ac:dyDescent="0.25">
      <c r="A31" s="565"/>
      <c r="B31" s="571"/>
      <c r="C31" s="566"/>
      <c r="D31" s="572"/>
      <c r="E31" s="567"/>
      <c r="F31" s="568"/>
      <c r="G31" s="568"/>
    </row>
    <row r="32" spans="1:7" ht="26.1" customHeight="1" x14ac:dyDescent="0.25">
      <c r="A32" s="565"/>
      <c r="B32" s="531"/>
      <c r="C32" s="566"/>
      <c r="D32" s="572"/>
      <c r="E32" s="567"/>
      <c r="F32" s="568"/>
      <c r="G32" s="568"/>
    </row>
    <row r="33" spans="1:7" ht="26.1" customHeight="1" x14ac:dyDescent="0.25">
      <c r="A33" s="565"/>
      <c r="B33" s="569"/>
      <c r="C33" s="566"/>
      <c r="D33" s="572"/>
      <c r="E33" s="567"/>
      <c r="F33" s="568"/>
      <c r="G33" s="568"/>
    </row>
    <row r="34" spans="1:7" ht="26.1" customHeight="1" x14ac:dyDescent="0.2">
      <c r="A34" s="573"/>
      <c r="B34" s="561"/>
      <c r="C34" s="573"/>
      <c r="D34" s="573"/>
      <c r="E34" s="573"/>
      <c r="G34" s="574"/>
    </row>
    <row r="35" spans="1:7" ht="26.1" customHeight="1" x14ac:dyDescent="0.2">
      <c r="A35" s="573"/>
      <c r="B35" s="561"/>
      <c r="C35" s="573"/>
      <c r="D35" s="573"/>
      <c r="E35" s="573"/>
      <c r="G35" s="574"/>
    </row>
    <row r="36" spans="1:7" ht="26.1" customHeight="1" x14ac:dyDescent="0.2">
      <c r="A36" s="573"/>
      <c r="B36" s="573"/>
      <c r="C36" s="573"/>
      <c r="D36" s="573"/>
      <c r="E36" s="573"/>
      <c r="G36" s="574"/>
    </row>
    <row r="37" spans="1:7" ht="26.1" customHeight="1" x14ac:dyDescent="0.2">
      <c r="A37" s="573"/>
      <c r="B37" s="573"/>
      <c r="C37" s="573"/>
      <c r="D37" s="573"/>
      <c r="E37" s="573"/>
      <c r="G37" s="574"/>
    </row>
    <row r="38" spans="1:7" ht="26.1" customHeight="1" x14ac:dyDescent="0.25">
      <c r="A38" s="561"/>
      <c r="B38" s="575"/>
      <c r="C38" s="565"/>
      <c r="D38" s="571"/>
      <c r="E38" s="565"/>
      <c r="G38" s="574"/>
    </row>
    <row r="39" spans="1:7" ht="26.1" customHeight="1" x14ac:dyDescent="0.2">
      <c r="A39" s="573"/>
      <c r="B39" s="566"/>
      <c r="C39" s="573"/>
      <c r="D39" s="573"/>
      <c r="E39" s="573"/>
    </row>
    <row r="40" spans="1:7" ht="26.1" customHeight="1" x14ac:dyDescent="0.2">
      <c r="B40" s="576"/>
      <c r="C40" s="576"/>
      <c r="E40" s="1852"/>
      <c r="F40" s="1852"/>
    </row>
    <row r="41" spans="1:7" x14ac:dyDescent="0.2">
      <c r="B41" s="576"/>
      <c r="C41" s="576"/>
    </row>
    <row r="43" spans="1:7" x14ac:dyDescent="0.2">
      <c r="B43" s="576"/>
      <c r="C43" s="576"/>
      <c r="E43" s="576"/>
      <c r="F43" s="576"/>
    </row>
    <row r="44" spans="1:7" x14ac:dyDescent="0.2">
      <c r="B44" s="576"/>
      <c r="C44" s="576"/>
      <c r="E44" s="1852"/>
      <c r="F44" s="1852"/>
    </row>
  </sheetData>
  <mergeCells count="8">
    <mergeCell ref="E44:F44"/>
    <mergeCell ref="A4:G4"/>
    <mergeCell ref="A2:G2"/>
    <mergeCell ref="A1:G1"/>
    <mergeCell ref="A3:G3"/>
    <mergeCell ref="C5:E5"/>
    <mergeCell ref="A14:E14"/>
    <mergeCell ref="E40:F40"/>
  </mergeCells>
  <pageMargins left="0.48" right="0.42" top="0.75" bottom="0.75" header="0.3" footer="0.3"/>
  <pageSetup paperSize="9" scale="75" orientation="portrait" r:id="rId1"/>
  <colBreaks count="1" manualBreakCount="1">
    <brk id="7"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89"/>
  <sheetViews>
    <sheetView view="pageBreakPreview" topLeftCell="A73" zoomScale="69" zoomScaleNormal="84" zoomScaleSheetLayoutView="69" workbookViewId="0">
      <selection activeCell="I32" sqref="I32"/>
    </sheetView>
  </sheetViews>
  <sheetFormatPr defaultColWidth="9.140625" defaultRowHeight="15.75" x14ac:dyDescent="0.2"/>
  <cols>
    <col min="1" max="1" width="11.85546875" style="1605" bestFit="1" customWidth="1"/>
    <col min="2" max="2" width="10" style="1605" customWidth="1"/>
    <col min="3" max="3" width="16.7109375" style="1605" customWidth="1"/>
    <col min="4" max="4" width="12.7109375" style="1605" customWidth="1"/>
    <col min="5" max="5" width="9.5703125" style="1605" customWidth="1"/>
    <col min="6" max="7" width="9.85546875" style="1605" customWidth="1"/>
    <col min="8" max="8" width="13" style="1605" customWidth="1"/>
    <col min="9" max="9" width="18.140625" style="1608" customWidth="1"/>
    <col min="10" max="10" width="11.85546875" style="1605" customWidth="1"/>
    <col min="11" max="11" width="11.5703125" style="1605" bestFit="1" customWidth="1"/>
    <col min="12" max="12" width="14.28515625" style="1605" bestFit="1" customWidth="1"/>
    <col min="13" max="13" width="9.140625" style="1605"/>
    <col min="14" max="14" width="11.5703125" style="1605" bestFit="1" customWidth="1"/>
    <col min="15" max="16384" width="9.140625" style="1605"/>
  </cols>
  <sheetData>
    <row r="1" spans="1:12" s="844" customFormat="1" ht="33.75" customHeight="1" x14ac:dyDescent="0.2">
      <c r="A1" s="1929" t="str">
        <f>BOQ!A1</f>
        <v>GOVERNMENT OF KHYBER PAKHTUNKHWA</v>
      </c>
      <c r="B1" s="1929"/>
      <c r="C1" s="1929"/>
      <c r="D1" s="1929"/>
      <c r="E1" s="1929"/>
      <c r="F1" s="1929"/>
      <c r="G1" s="1929"/>
      <c r="H1" s="1929"/>
      <c r="I1" s="1929"/>
      <c r="J1" s="1929"/>
      <c r="K1" s="1596"/>
      <c r="L1" s="1596"/>
    </row>
    <row r="2" spans="1:12" s="844" customFormat="1" ht="33.75" customHeight="1" x14ac:dyDescent="0.2">
      <c r="A2" s="2021" t="str">
        <f>BOQ!A2</f>
        <v xml:space="preserve">KHYBER PAKHTUNKHWA RURAL ROADS DEVELOPMENT PROJECT (KP-RRDP) </v>
      </c>
      <c r="B2" s="2021"/>
      <c r="C2" s="2021"/>
      <c r="D2" s="2021"/>
      <c r="E2" s="2021"/>
      <c r="F2" s="2021"/>
      <c r="G2" s="2021"/>
      <c r="H2" s="2021"/>
      <c r="I2" s="2021"/>
      <c r="J2" s="2021"/>
      <c r="K2" s="1596"/>
      <c r="L2" s="1596"/>
    </row>
    <row r="3" spans="1:12" s="842" customFormat="1" ht="84.75" customHeight="1" x14ac:dyDescent="0.2">
      <c r="A3" s="2022" t="str">
        <f>BOQ!A3</f>
        <v xml:space="preserve"> REHABILITATION, IMPROMENT AND CONSTRUCTION OF ROAD FROM  (DI-1)
</v>
      </c>
      <c r="B3" s="2022"/>
      <c r="C3" s="2022"/>
      <c r="D3" s="2022"/>
      <c r="E3" s="2022"/>
      <c r="F3" s="2022"/>
      <c r="G3" s="2022"/>
      <c r="H3" s="2022"/>
      <c r="I3" s="2022"/>
      <c r="J3" s="2022"/>
      <c r="K3" s="1597"/>
      <c r="L3" s="1597"/>
    </row>
    <row r="4" spans="1:12" s="1598" customFormat="1" ht="40.5" customHeight="1" thickBot="1" x14ac:dyDescent="0.25">
      <c r="A4" s="2004" t="e">
        <f>BOQ!#REF!</f>
        <v>#REF!</v>
      </c>
      <c r="B4" s="2005"/>
      <c r="C4" s="2005"/>
      <c r="D4" s="2005"/>
      <c r="E4" s="2005"/>
      <c r="F4" s="2005"/>
      <c r="G4" s="2005"/>
      <c r="H4" s="2005"/>
      <c r="I4" s="2005"/>
      <c r="J4" s="2005"/>
    </row>
    <row r="5" spans="1:12" s="1599" customFormat="1" ht="54.75" customHeight="1" thickTop="1" thickBot="1" x14ac:dyDescent="0.25">
      <c r="A5" s="1619" t="s">
        <v>372</v>
      </c>
      <c r="B5" s="1619" t="s">
        <v>391</v>
      </c>
      <c r="C5" s="1620" t="s">
        <v>12102</v>
      </c>
      <c r="D5" s="1620" t="s">
        <v>6361</v>
      </c>
      <c r="E5" s="1620" t="s">
        <v>6359</v>
      </c>
      <c r="F5" s="1620" t="s">
        <v>6360</v>
      </c>
      <c r="G5" s="1620" t="s">
        <v>737</v>
      </c>
      <c r="H5" s="1620" t="s">
        <v>381</v>
      </c>
      <c r="I5" s="1620" t="s">
        <v>132</v>
      </c>
      <c r="J5" s="1621" t="s">
        <v>336</v>
      </c>
      <c r="L5" s="1599">
        <f>14025-2050-150-10-28.95</f>
        <v>11786.05</v>
      </c>
    </row>
    <row r="6" spans="1:12" ht="36.75" customHeight="1" thickTop="1" x14ac:dyDescent="0.2">
      <c r="A6" s="1609">
        <v>0</v>
      </c>
      <c r="B6" s="1609" t="s">
        <v>12086</v>
      </c>
      <c r="C6" s="1610">
        <v>300</v>
      </c>
      <c r="D6" s="1611">
        <f>26000-300</f>
        <v>25700</v>
      </c>
      <c r="E6" s="1612">
        <v>7.9</v>
      </c>
      <c r="F6" s="1613">
        <v>7.9</v>
      </c>
      <c r="G6" s="1613">
        <f t="shared" ref="G6" si="0">E6+F6</f>
        <v>15.8</v>
      </c>
      <c r="H6" s="1613"/>
      <c r="I6" s="1614">
        <f>(G6*D6)</f>
        <v>406060</v>
      </c>
      <c r="J6" s="1615"/>
      <c r="L6" s="1606">
        <f>11786.05+50</f>
        <v>11836.05</v>
      </c>
    </row>
    <row r="7" spans="1:12" ht="36.75" customHeight="1" x14ac:dyDescent="0.2">
      <c r="A7" s="1600" t="s">
        <v>12086</v>
      </c>
      <c r="B7" s="1600" t="s">
        <v>12085</v>
      </c>
      <c r="C7" s="992">
        <v>300</v>
      </c>
      <c r="D7" s="1601">
        <f>9000-300</f>
        <v>8700</v>
      </c>
      <c r="E7" s="1612">
        <v>7.9</v>
      </c>
      <c r="F7" s="1613">
        <v>7.9</v>
      </c>
      <c r="G7" s="1613">
        <f t="shared" ref="G7:G19" si="1">E7+F7</f>
        <v>15.8</v>
      </c>
      <c r="H7" s="1603"/>
      <c r="I7" s="1614">
        <f t="shared" ref="I7:I17" si="2">(G7*D7)</f>
        <v>137460</v>
      </c>
      <c r="J7" s="1604"/>
      <c r="L7" s="1606"/>
    </row>
    <row r="8" spans="1:12" ht="36.75" customHeight="1" x14ac:dyDescent="0.2">
      <c r="A8" s="1600" t="s">
        <v>12085</v>
      </c>
      <c r="B8" s="1600" t="s">
        <v>12087</v>
      </c>
      <c r="C8" s="992">
        <v>210</v>
      </c>
      <c r="D8" s="1601">
        <f>42336-35000-210</f>
        <v>7126</v>
      </c>
      <c r="E8" s="1612">
        <v>7.9</v>
      </c>
      <c r="F8" s="1613">
        <v>7.9</v>
      </c>
      <c r="G8" s="1613">
        <f t="shared" si="1"/>
        <v>15.8</v>
      </c>
      <c r="H8" s="1603"/>
      <c r="I8" s="1614">
        <f t="shared" si="2"/>
        <v>112590.8</v>
      </c>
      <c r="J8" s="1604"/>
      <c r="L8" s="1606"/>
    </row>
    <row r="9" spans="1:12" ht="36.75" customHeight="1" x14ac:dyDescent="0.2">
      <c r="A9" s="2003" t="s">
        <v>12117</v>
      </c>
      <c r="B9" s="2003"/>
      <c r="C9" s="2003"/>
      <c r="D9" s="1627">
        <v>530</v>
      </c>
      <c r="E9" s="1602">
        <v>7.9</v>
      </c>
      <c r="F9" s="1603">
        <v>7.9</v>
      </c>
      <c r="G9" s="1603">
        <f t="shared" si="1"/>
        <v>15.8</v>
      </c>
      <c r="H9" s="1603"/>
      <c r="I9" s="1614">
        <f t="shared" si="2"/>
        <v>8374</v>
      </c>
      <c r="J9" s="1604"/>
      <c r="L9" s="1606"/>
    </row>
    <row r="10" spans="1:12" ht="36.75" customHeight="1" x14ac:dyDescent="0.2">
      <c r="A10" s="2003" t="s">
        <v>12113</v>
      </c>
      <c r="B10" s="2003"/>
      <c r="C10" s="2003"/>
      <c r="D10" s="1627">
        <v>375</v>
      </c>
      <c r="E10" s="1602">
        <v>7.3</v>
      </c>
      <c r="F10" s="1603">
        <v>7.3</v>
      </c>
      <c r="G10" s="1603">
        <f t="shared" si="1"/>
        <v>14.6</v>
      </c>
      <c r="H10" s="1603"/>
      <c r="I10" s="1614">
        <f t="shared" si="2"/>
        <v>5475</v>
      </c>
      <c r="J10" s="1604"/>
      <c r="L10" s="1606"/>
    </row>
    <row r="11" spans="1:12" ht="36.75" customHeight="1" x14ac:dyDescent="0.2">
      <c r="A11" s="2003" t="s">
        <v>12114</v>
      </c>
      <c r="B11" s="2003"/>
      <c r="C11" s="2003"/>
      <c r="D11" s="1627">
        <v>560</v>
      </c>
      <c r="E11" s="1602">
        <v>7.3</v>
      </c>
      <c r="F11" s="1603">
        <v>7.3</v>
      </c>
      <c r="G11" s="1603">
        <f t="shared" si="1"/>
        <v>14.6</v>
      </c>
      <c r="H11" s="1603"/>
      <c r="I11" s="1614">
        <f t="shared" si="2"/>
        <v>8176</v>
      </c>
      <c r="J11" s="1604"/>
      <c r="L11" s="1606"/>
    </row>
    <row r="12" spans="1:12" ht="36.75" customHeight="1" x14ac:dyDescent="0.2">
      <c r="A12" s="2003" t="s">
        <v>12115</v>
      </c>
      <c r="B12" s="2003"/>
      <c r="C12" s="2003"/>
      <c r="D12" s="1627">
        <v>600</v>
      </c>
      <c r="E12" s="1602">
        <v>7.3</v>
      </c>
      <c r="F12" s="1603">
        <v>7.3</v>
      </c>
      <c r="G12" s="1603">
        <f t="shared" si="1"/>
        <v>14.6</v>
      </c>
      <c r="H12" s="1603"/>
      <c r="I12" s="1614">
        <f t="shared" si="2"/>
        <v>8760</v>
      </c>
      <c r="J12" s="1604"/>
      <c r="L12" s="1606"/>
    </row>
    <row r="13" spans="1:12" ht="36.75" customHeight="1" x14ac:dyDescent="0.2">
      <c r="A13" s="2003" t="s">
        <v>12116</v>
      </c>
      <c r="B13" s="2003"/>
      <c r="C13" s="2003"/>
      <c r="D13" s="1627">
        <v>420</v>
      </c>
      <c r="E13" s="1602">
        <v>7.3</v>
      </c>
      <c r="F13" s="1603">
        <v>7.3</v>
      </c>
      <c r="G13" s="1603">
        <f t="shared" si="1"/>
        <v>14.6</v>
      </c>
      <c r="H13" s="1603"/>
      <c r="I13" s="1614">
        <f t="shared" si="2"/>
        <v>6132</v>
      </c>
      <c r="J13" s="1604"/>
      <c r="L13" s="1606"/>
    </row>
    <row r="14" spans="1:12" ht="36.75" customHeight="1" x14ac:dyDescent="0.2">
      <c r="A14" s="2003" t="s">
        <v>12118</v>
      </c>
      <c r="B14" s="2003"/>
      <c r="C14" s="2003"/>
      <c r="D14" s="1627">
        <v>650</v>
      </c>
      <c r="E14" s="1602">
        <v>7.9</v>
      </c>
      <c r="F14" s="1603">
        <v>7.9</v>
      </c>
      <c r="G14" s="1603">
        <f t="shared" si="1"/>
        <v>15.8</v>
      </c>
      <c r="H14" s="1603"/>
      <c r="I14" s="1614">
        <f t="shared" si="2"/>
        <v>10270</v>
      </c>
      <c r="J14" s="1604"/>
      <c r="L14" s="1606"/>
    </row>
    <row r="15" spans="1:12" ht="36.75" customHeight="1" x14ac:dyDescent="0.2">
      <c r="A15" s="2003" t="s">
        <v>12113</v>
      </c>
      <c r="B15" s="2003"/>
      <c r="C15" s="2003"/>
      <c r="D15" s="1627">
        <v>500</v>
      </c>
      <c r="E15" s="1602">
        <v>7.3</v>
      </c>
      <c r="F15" s="1603">
        <v>7.3</v>
      </c>
      <c r="G15" s="1603">
        <f t="shared" si="1"/>
        <v>14.6</v>
      </c>
      <c r="H15" s="1603"/>
      <c r="I15" s="1614">
        <f t="shared" si="2"/>
        <v>7300</v>
      </c>
      <c r="J15" s="1604"/>
      <c r="L15" s="1606"/>
    </row>
    <row r="16" spans="1:12" ht="36.75" customHeight="1" x14ac:dyDescent="0.2">
      <c r="A16" s="2003" t="s">
        <v>12114</v>
      </c>
      <c r="B16" s="2003"/>
      <c r="C16" s="2003"/>
      <c r="D16" s="1627">
        <v>450</v>
      </c>
      <c r="E16" s="1602">
        <v>7.3</v>
      </c>
      <c r="F16" s="1603">
        <v>7.3</v>
      </c>
      <c r="G16" s="1603">
        <f t="shared" si="1"/>
        <v>14.6</v>
      </c>
      <c r="H16" s="1603"/>
      <c r="I16" s="1614">
        <f t="shared" si="2"/>
        <v>6570</v>
      </c>
      <c r="J16" s="1604"/>
      <c r="L16" s="1606"/>
    </row>
    <row r="17" spans="1:12" ht="36.75" customHeight="1" x14ac:dyDescent="0.2">
      <c r="A17" s="2003" t="s">
        <v>12115</v>
      </c>
      <c r="B17" s="2003"/>
      <c r="C17" s="2003"/>
      <c r="D17" s="1627">
        <v>450</v>
      </c>
      <c r="E17" s="1602">
        <v>7.3</v>
      </c>
      <c r="F17" s="1603">
        <v>7.3</v>
      </c>
      <c r="G17" s="1603">
        <f t="shared" si="1"/>
        <v>14.6</v>
      </c>
      <c r="H17" s="1603"/>
      <c r="I17" s="1614">
        <f t="shared" si="2"/>
        <v>6570</v>
      </c>
      <c r="J17" s="1604"/>
      <c r="L17" s="1606"/>
    </row>
    <row r="18" spans="1:12" ht="36.75" customHeight="1" x14ac:dyDescent="0.2">
      <c r="A18" s="2003" t="s">
        <v>12116</v>
      </c>
      <c r="B18" s="2003"/>
      <c r="C18" s="2003"/>
      <c r="D18" s="1627">
        <v>450</v>
      </c>
      <c r="E18" s="1602">
        <v>7.3</v>
      </c>
      <c r="F18" s="1603">
        <v>7.3</v>
      </c>
      <c r="G18" s="1603">
        <f t="shared" si="1"/>
        <v>14.6</v>
      </c>
      <c r="H18" s="1603"/>
      <c r="I18" s="1614">
        <f>(G18*D18)</f>
        <v>6570</v>
      </c>
      <c r="J18" s="1604"/>
      <c r="L18" s="1606"/>
    </row>
    <row r="19" spans="1:12" ht="36.75" customHeight="1" x14ac:dyDescent="0.2">
      <c r="A19" s="1609">
        <v>0</v>
      </c>
      <c r="B19" s="1609" t="s">
        <v>12086</v>
      </c>
      <c r="C19" s="1610">
        <v>300</v>
      </c>
      <c r="D19" s="1611">
        <f>26000-300</f>
        <v>25700</v>
      </c>
      <c r="E19" s="1612">
        <v>3</v>
      </c>
      <c r="F19" s="1613">
        <v>3</v>
      </c>
      <c r="G19" s="1613">
        <f t="shared" si="1"/>
        <v>6</v>
      </c>
      <c r="H19" s="1613"/>
      <c r="I19" s="1614">
        <f>(G19*D19)</f>
        <v>154200</v>
      </c>
      <c r="J19" s="1604"/>
      <c r="L19" s="1606"/>
    </row>
    <row r="20" spans="1:12" ht="36.75" customHeight="1" x14ac:dyDescent="0.2">
      <c r="A20" s="1600" t="s">
        <v>12085</v>
      </c>
      <c r="B20" s="1600" t="s">
        <v>12087</v>
      </c>
      <c r="C20" s="992">
        <v>210</v>
      </c>
      <c r="D20" s="1601">
        <f>42336-35000-210</f>
        <v>7126</v>
      </c>
      <c r="E20" s="1612">
        <v>3</v>
      </c>
      <c r="F20" s="1613">
        <v>3</v>
      </c>
      <c r="G20" s="1613">
        <f t="shared" ref="G20" si="3">E20+F20</f>
        <v>6</v>
      </c>
      <c r="H20" s="1603"/>
      <c r="I20" s="1614">
        <f t="shared" ref="I20" si="4">(G20*D20)</f>
        <v>42756</v>
      </c>
      <c r="J20" s="1604"/>
      <c r="L20" s="1606"/>
    </row>
    <row r="21" spans="1:12" ht="36.75" customHeight="1" x14ac:dyDescent="0.2">
      <c r="A21" s="2003" t="s">
        <v>12117</v>
      </c>
      <c r="B21" s="2003"/>
      <c r="C21" s="2003"/>
      <c r="D21" s="1627">
        <v>530</v>
      </c>
      <c r="E21" s="1602">
        <v>2</v>
      </c>
      <c r="F21" s="1603">
        <v>2</v>
      </c>
      <c r="G21" s="1603">
        <f t="shared" ref="G21:G30" si="5">E21+F21</f>
        <v>4</v>
      </c>
      <c r="H21" s="1603"/>
      <c r="I21" s="1614">
        <f t="shared" ref="I21:I30" si="6">(G21*D21)</f>
        <v>2120</v>
      </c>
      <c r="J21" s="1604"/>
      <c r="L21" s="1606"/>
    </row>
    <row r="22" spans="1:12" ht="36.75" customHeight="1" x14ac:dyDescent="0.2">
      <c r="A22" s="2003" t="s">
        <v>12113</v>
      </c>
      <c r="B22" s="2003"/>
      <c r="C22" s="2003"/>
      <c r="D22" s="1627">
        <v>375</v>
      </c>
      <c r="E22" s="1602">
        <v>2</v>
      </c>
      <c r="F22" s="1603">
        <v>2</v>
      </c>
      <c r="G22" s="1603">
        <f t="shared" si="5"/>
        <v>4</v>
      </c>
      <c r="H22" s="1603"/>
      <c r="I22" s="1614">
        <f t="shared" si="6"/>
        <v>1500</v>
      </c>
      <c r="J22" s="1604"/>
      <c r="L22" s="1606"/>
    </row>
    <row r="23" spans="1:12" ht="36.75" customHeight="1" x14ac:dyDescent="0.2">
      <c r="A23" s="2003" t="s">
        <v>12114</v>
      </c>
      <c r="B23" s="2003"/>
      <c r="C23" s="2003"/>
      <c r="D23" s="1627">
        <v>560</v>
      </c>
      <c r="E23" s="1602">
        <v>2</v>
      </c>
      <c r="F23" s="1603">
        <v>2</v>
      </c>
      <c r="G23" s="1603">
        <f t="shared" si="5"/>
        <v>4</v>
      </c>
      <c r="H23" s="1603"/>
      <c r="I23" s="1614">
        <f t="shared" si="6"/>
        <v>2240</v>
      </c>
      <c r="J23" s="1604"/>
      <c r="L23" s="1606"/>
    </row>
    <row r="24" spans="1:12" ht="36.75" customHeight="1" x14ac:dyDescent="0.2">
      <c r="A24" s="2003" t="s">
        <v>12115</v>
      </c>
      <c r="B24" s="2003"/>
      <c r="C24" s="2003"/>
      <c r="D24" s="1627">
        <v>600</v>
      </c>
      <c r="E24" s="1602">
        <v>2</v>
      </c>
      <c r="F24" s="1603">
        <v>2</v>
      </c>
      <c r="G24" s="1603">
        <f t="shared" si="5"/>
        <v>4</v>
      </c>
      <c r="H24" s="1603"/>
      <c r="I24" s="1614">
        <f t="shared" si="6"/>
        <v>2400</v>
      </c>
      <c r="J24" s="1604"/>
      <c r="L24" s="1606"/>
    </row>
    <row r="25" spans="1:12" ht="36.75" customHeight="1" x14ac:dyDescent="0.2">
      <c r="A25" s="2003" t="s">
        <v>12116</v>
      </c>
      <c r="B25" s="2003"/>
      <c r="C25" s="2003"/>
      <c r="D25" s="1627">
        <v>420</v>
      </c>
      <c r="E25" s="1602">
        <v>2</v>
      </c>
      <c r="F25" s="1603">
        <v>2</v>
      </c>
      <c r="G25" s="1603">
        <f t="shared" si="5"/>
        <v>4</v>
      </c>
      <c r="H25" s="1603"/>
      <c r="I25" s="1614">
        <f t="shared" si="6"/>
        <v>1680</v>
      </c>
      <c r="J25" s="1604"/>
      <c r="L25" s="1606"/>
    </row>
    <row r="26" spans="1:12" ht="36.75" customHeight="1" x14ac:dyDescent="0.2">
      <c r="A26" s="2003" t="s">
        <v>12118</v>
      </c>
      <c r="B26" s="2003"/>
      <c r="C26" s="2003"/>
      <c r="D26" s="1627">
        <v>650</v>
      </c>
      <c r="E26" s="1602">
        <v>2</v>
      </c>
      <c r="F26" s="1603">
        <v>2</v>
      </c>
      <c r="G26" s="1603">
        <f t="shared" si="5"/>
        <v>4</v>
      </c>
      <c r="H26" s="1603"/>
      <c r="I26" s="1614">
        <f t="shared" si="6"/>
        <v>2600</v>
      </c>
      <c r="J26" s="1604"/>
      <c r="L26" s="1606"/>
    </row>
    <row r="27" spans="1:12" ht="36.75" customHeight="1" x14ac:dyDescent="0.2">
      <c r="A27" s="2003" t="s">
        <v>12113</v>
      </c>
      <c r="B27" s="2003"/>
      <c r="C27" s="2003"/>
      <c r="D27" s="1627">
        <v>500</v>
      </c>
      <c r="E27" s="1602">
        <v>2</v>
      </c>
      <c r="F27" s="1603">
        <v>2</v>
      </c>
      <c r="G27" s="1603">
        <f t="shared" si="5"/>
        <v>4</v>
      </c>
      <c r="H27" s="1603"/>
      <c r="I27" s="1614">
        <f t="shared" si="6"/>
        <v>2000</v>
      </c>
      <c r="J27" s="1604"/>
      <c r="L27" s="1606"/>
    </row>
    <row r="28" spans="1:12" ht="36.75" customHeight="1" x14ac:dyDescent="0.2">
      <c r="A28" s="2003" t="s">
        <v>12114</v>
      </c>
      <c r="B28" s="2003"/>
      <c r="C28" s="2003"/>
      <c r="D28" s="1627">
        <v>450</v>
      </c>
      <c r="E28" s="1602">
        <v>2</v>
      </c>
      <c r="F28" s="1603">
        <v>2</v>
      </c>
      <c r="G28" s="1603">
        <f t="shared" si="5"/>
        <v>4</v>
      </c>
      <c r="H28" s="1603"/>
      <c r="I28" s="1614">
        <f t="shared" si="6"/>
        <v>1800</v>
      </c>
      <c r="J28" s="1604"/>
      <c r="L28" s="1606"/>
    </row>
    <row r="29" spans="1:12" ht="36.75" customHeight="1" x14ac:dyDescent="0.2">
      <c r="A29" s="2003" t="s">
        <v>12115</v>
      </c>
      <c r="B29" s="2003"/>
      <c r="C29" s="2003"/>
      <c r="D29" s="1627">
        <v>450</v>
      </c>
      <c r="E29" s="1602">
        <v>2</v>
      </c>
      <c r="F29" s="1603">
        <v>2</v>
      </c>
      <c r="G29" s="1603">
        <f t="shared" si="5"/>
        <v>4</v>
      </c>
      <c r="H29" s="1603"/>
      <c r="I29" s="1614">
        <f t="shared" si="6"/>
        <v>1800</v>
      </c>
      <c r="J29" s="1604"/>
      <c r="L29" s="1606"/>
    </row>
    <row r="30" spans="1:12" ht="36.75" customHeight="1" thickBot="1" x14ac:dyDescent="0.25">
      <c r="A30" s="2003" t="s">
        <v>12116</v>
      </c>
      <c r="B30" s="2003"/>
      <c r="C30" s="2003"/>
      <c r="D30" s="1627">
        <v>450</v>
      </c>
      <c r="E30" s="1602">
        <v>2</v>
      </c>
      <c r="F30" s="1603">
        <v>2</v>
      </c>
      <c r="G30" s="1603">
        <f t="shared" si="5"/>
        <v>4</v>
      </c>
      <c r="H30" s="1603"/>
      <c r="I30" s="1614">
        <f t="shared" si="6"/>
        <v>1800</v>
      </c>
      <c r="J30" s="1604"/>
      <c r="L30" s="1606"/>
    </row>
    <row r="31" spans="1:12" ht="31.5" customHeight="1" thickBot="1" x14ac:dyDescent="0.25">
      <c r="A31" s="2002" t="s">
        <v>447</v>
      </c>
      <c r="B31" s="2002"/>
      <c r="C31" s="2002"/>
      <c r="D31" s="2002"/>
      <c r="E31" s="2002"/>
      <c r="F31" s="2002"/>
      <c r="G31" s="2002"/>
      <c r="H31" s="2002"/>
      <c r="I31" s="1617">
        <f>SUM(I6:I30)</f>
        <v>947203.8</v>
      </c>
      <c r="J31" s="1618"/>
      <c r="K31" s="1607"/>
    </row>
    <row r="32" spans="1:12" ht="31.5" customHeight="1" thickBot="1" x14ac:dyDescent="0.25">
      <c r="A32" s="2002" t="s">
        <v>12103</v>
      </c>
      <c r="B32" s="2002"/>
      <c r="C32" s="2002"/>
      <c r="D32" s="2002"/>
      <c r="E32" s="2002"/>
      <c r="F32" s="2002"/>
      <c r="G32" s="2002"/>
      <c r="H32" s="2002"/>
      <c r="I32" s="1617">
        <f>I31*0.1</f>
        <v>94720.38</v>
      </c>
      <c r="J32" s="1618"/>
      <c r="K32" s="1607"/>
    </row>
    <row r="33" spans="1:11" ht="31.5" customHeight="1" thickBot="1" x14ac:dyDescent="0.25">
      <c r="A33" s="2002" t="s">
        <v>389</v>
      </c>
      <c r="B33" s="2002"/>
      <c r="C33" s="2002"/>
      <c r="D33" s="2002"/>
      <c r="E33" s="2002"/>
      <c r="F33" s="2002"/>
      <c r="G33" s="2002"/>
      <c r="H33" s="2002"/>
      <c r="I33" s="1243">
        <f>ROUND((I32+I31),0)</f>
        <v>1041924</v>
      </c>
      <c r="J33" s="1618"/>
      <c r="K33" s="1607"/>
    </row>
    <row r="35" spans="1:11" ht="38.25" customHeight="1" thickBot="1" x14ac:dyDescent="0.25">
      <c r="A35" s="2004" t="e">
        <f>BOQ!#REF!</f>
        <v>#REF!</v>
      </c>
      <c r="B35" s="2005"/>
      <c r="C35" s="2005"/>
      <c r="D35" s="2005"/>
      <c r="E35" s="2005"/>
      <c r="F35" s="2005"/>
      <c r="G35" s="2005"/>
      <c r="H35" s="2005"/>
      <c r="I35" s="2005"/>
      <c r="J35" s="2005"/>
    </row>
    <row r="36" spans="1:11" ht="56.25" customHeight="1" thickTop="1" thickBot="1" x14ac:dyDescent="0.25">
      <c r="A36" s="1619" t="s">
        <v>372</v>
      </c>
      <c r="B36" s="1619" t="s">
        <v>391</v>
      </c>
      <c r="C36" s="1620" t="s">
        <v>12102</v>
      </c>
      <c r="D36" s="1620" t="s">
        <v>6361</v>
      </c>
      <c r="E36" s="1620" t="s">
        <v>6359</v>
      </c>
      <c r="F36" s="1620" t="s">
        <v>6360</v>
      </c>
      <c r="G36" s="1620" t="s">
        <v>737</v>
      </c>
      <c r="H36" s="1620" t="s">
        <v>381</v>
      </c>
      <c r="I36" s="1620" t="s">
        <v>132</v>
      </c>
      <c r="J36" s="1621" t="s">
        <v>336</v>
      </c>
    </row>
    <row r="37" spans="1:11" ht="39.75" customHeight="1" thickTop="1" x14ac:dyDescent="0.2">
      <c r="A37" s="1625">
        <v>0</v>
      </c>
      <c r="B37" s="1625">
        <v>26000</v>
      </c>
      <c r="C37" s="1610"/>
      <c r="D37" s="1624">
        <f>B37-A37-C37</f>
        <v>26000</v>
      </c>
      <c r="E37" s="1612">
        <v>7.9</v>
      </c>
      <c r="F37" s="1613">
        <v>7.9</v>
      </c>
      <c r="G37" s="1613">
        <f t="shared" ref="G37:G49" si="7">E37+F37</f>
        <v>15.8</v>
      </c>
      <c r="H37" s="1613"/>
      <c r="I37" s="1614">
        <f>(G37*D37)</f>
        <v>410800</v>
      </c>
      <c r="J37" s="1615"/>
    </row>
    <row r="38" spans="1:11" ht="39.75" customHeight="1" x14ac:dyDescent="0.2">
      <c r="A38" s="1626">
        <f>B37</f>
        <v>26000</v>
      </c>
      <c r="B38" s="1626">
        <v>35000</v>
      </c>
      <c r="C38" s="992"/>
      <c r="D38" s="1624">
        <f t="shared" ref="D38:D39" si="8">B38-A38-C38</f>
        <v>9000</v>
      </c>
      <c r="E38" s="1612">
        <v>7.9</v>
      </c>
      <c r="F38" s="1613">
        <v>7.9</v>
      </c>
      <c r="G38" s="1613">
        <f t="shared" si="7"/>
        <v>15.8</v>
      </c>
      <c r="H38" s="1603"/>
      <c r="I38" s="1614">
        <f t="shared" ref="I38:I49" si="9">(G38*D38)</f>
        <v>142200</v>
      </c>
      <c r="J38" s="1604"/>
    </row>
    <row r="39" spans="1:11" ht="39.75" customHeight="1" x14ac:dyDescent="0.2">
      <c r="A39" s="1626">
        <f>B38</f>
        <v>35000</v>
      </c>
      <c r="B39" s="1626">
        <v>42336</v>
      </c>
      <c r="C39" s="992"/>
      <c r="D39" s="1624">
        <f t="shared" si="8"/>
        <v>7336</v>
      </c>
      <c r="E39" s="1612">
        <v>7.9</v>
      </c>
      <c r="F39" s="1613">
        <v>7.9</v>
      </c>
      <c r="G39" s="1613">
        <f t="shared" si="7"/>
        <v>15.8</v>
      </c>
      <c r="H39" s="1603"/>
      <c r="I39" s="1614">
        <f t="shared" si="9"/>
        <v>115908.8</v>
      </c>
      <c r="J39" s="1604"/>
    </row>
    <row r="40" spans="1:11" ht="39.75" customHeight="1" x14ac:dyDescent="0.2">
      <c r="A40" s="2003" t="s">
        <v>12117</v>
      </c>
      <c r="B40" s="2003"/>
      <c r="C40" s="2003"/>
      <c r="D40" s="1627">
        <v>530</v>
      </c>
      <c r="E40" s="1602">
        <v>7.9</v>
      </c>
      <c r="F40" s="1603">
        <v>7.9</v>
      </c>
      <c r="G40" s="1603">
        <f t="shared" si="7"/>
        <v>15.8</v>
      </c>
      <c r="H40" s="1603"/>
      <c r="I40" s="1614">
        <f t="shared" si="9"/>
        <v>8374</v>
      </c>
      <c r="J40" s="1604"/>
    </row>
    <row r="41" spans="1:11" ht="39.75" customHeight="1" x14ac:dyDescent="0.2">
      <c r="A41" s="2003" t="s">
        <v>12113</v>
      </c>
      <c r="B41" s="2003"/>
      <c r="C41" s="2003"/>
      <c r="D41" s="1627">
        <v>375</v>
      </c>
      <c r="E41" s="1602">
        <v>7.3</v>
      </c>
      <c r="F41" s="1603">
        <v>7.3</v>
      </c>
      <c r="G41" s="1603">
        <f t="shared" si="7"/>
        <v>14.6</v>
      </c>
      <c r="H41" s="1603"/>
      <c r="I41" s="1614">
        <f t="shared" si="9"/>
        <v>5475</v>
      </c>
      <c r="J41" s="1604"/>
    </row>
    <row r="42" spans="1:11" ht="39.75" customHeight="1" x14ac:dyDescent="0.2">
      <c r="A42" s="2003" t="s">
        <v>12114</v>
      </c>
      <c r="B42" s="2003"/>
      <c r="C42" s="2003"/>
      <c r="D42" s="1627">
        <v>560</v>
      </c>
      <c r="E42" s="1602">
        <v>7.3</v>
      </c>
      <c r="F42" s="1603">
        <v>7.3</v>
      </c>
      <c r="G42" s="1603">
        <f t="shared" si="7"/>
        <v>14.6</v>
      </c>
      <c r="H42" s="1603"/>
      <c r="I42" s="1614">
        <f t="shared" si="9"/>
        <v>8176</v>
      </c>
      <c r="J42" s="1604"/>
    </row>
    <row r="43" spans="1:11" ht="39.75" customHeight="1" x14ac:dyDescent="0.2">
      <c r="A43" s="2003" t="s">
        <v>12115</v>
      </c>
      <c r="B43" s="2003"/>
      <c r="C43" s="2003"/>
      <c r="D43" s="1627">
        <v>600</v>
      </c>
      <c r="E43" s="1602">
        <v>7.3</v>
      </c>
      <c r="F43" s="1603">
        <v>7.3</v>
      </c>
      <c r="G43" s="1603">
        <f t="shared" si="7"/>
        <v>14.6</v>
      </c>
      <c r="H43" s="1603"/>
      <c r="I43" s="1614">
        <f t="shared" si="9"/>
        <v>8760</v>
      </c>
      <c r="J43" s="1604"/>
    </row>
    <row r="44" spans="1:11" ht="39.75" customHeight="1" x14ac:dyDescent="0.2">
      <c r="A44" s="2003" t="s">
        <v>12116</v>
      </c>
      <c r="B44" s="2003"/>
      <c r="C44" s="2003"/>
      <c r="D44" s="1627">
        <v>420</v>
      </c>
      <c r="E44" s="1602">
        <v>7.3</v>
      </c>
      <c r="F44" s="1603">
        <v>7.3</v>
      </c>
      <c r="G44" s="1603">
        <f t="shared" si="7"/>
        <v>14.6</v>
      </c>
      <c r="H44" s="1603"/>
      <c r="I44" s="1614">
        <f t="shared" si="9"/>
        <v>6132</v>
      </c>
      <c r="J44" s="1604"/>
    </row>
    <row r="45" spans="1:11" ht="39.75" customHeight="1" x14ac:dyDescent="0.2">
      <c r="A45" s="2003" t="s">
        <v>12118</v>
      </c>
      <c r="B45" s="2003"/>
      <c r="C45" s="2003"/>
      <c r="D45" s="1627">
        <v>650</v>
      </c>
      <c r="E45" s="1602">
        <v>7.9</v>
      </c>
      <c r="F45" s="1603">
        <v>7.9</v>
      </c>
      <c r="G45" s="1603">
        <f t="shared" si="7"/>
        <v>15.8</v>
      </c>
      <c r="H45" s="1603"/>
      <c r="I45" s="1614">
        <f t="shared" si="9"/>
        <v>10270</v>
      </c>
      <c r="J45" s="1604"/>
    </row>
    <row r="46" spans="1:11" ht="39.75" customHeight="1" x14ac:dyDescent="0.2">
      <c r="A46" s="2003" t="s">
        <v>12113</v>
      </c>
      <c r="B46" s="2003"/>
      <c r="C46" s="2003"/>
      <c r="D46" s="1627">
        <v>500</v>
      </c>
      <c r="E46" s="1602">
        <v>7.3</v>
      </c>
      <c r="F46" s="1603">
        <v>7.3</v>
      </c>
      <c r="G46" s="1603">
        <f t="shared" si="7"/>
        <v>14.6</v>
      </c>
      <c r="H46" s="1603"/>
      <c r="I46" s="1614">
        <f t="shared" si="9"/>
        <v>7300</v>
      </c>
      <c r="J46" s="1604"/>
    </row>
    <row r="47" spans="1:11" ht="39.75" customHeight="1" x14ac:dyDescent="0.2">
      <c r="A47" s="2003" t="s">
        <v>12114</v>
      </c>
      <c r="B47" s="2003"/>
      <c r="C47" s="2003"/>
      <c r="D47" s="1627">
        <v>450</v>
      </c>
      <c r="E47" s="1602">
        <v>7.3</v>
      </c>
      <c r="F47" s="1603">
        <v>7.3</v>
      </c>
      <c r="G47" s="1603">
        <f t="shared" si="7"/>
        <v>14.6</v>
      </c>
      <c r="H47" s="1603"/>
      <c r="I47" s="1614">
        <f t="shared" si="9"/>
        <v>6570</v>
      </c>
      <c r="J47" s="1604"/>
    </row>
    <row r="48" spans="1:11" ht="39.75" customHeight="1" x14ac:dyDescent="0.2">
      <c r="A48" s="2003" t="s">
        <v>12115</v>
      </c>
      <c r="B48" s="2003"/>
      <c r="C48" s="2003"/>
      <c r="D48" s="1627">
        <v>450</v>
      </c>
      <c r="E48" s="1602">
        <v>7.3</v>
      </c>
      <c r="F48" s="1603">
        <v>7.3</v>
      </c>
      <c r="G48" s="1603">
        <f t="shared" si="7"/>
        <v>14.6</v>
      </c>
      <c r="H48" s="1603"/>
      <c r="I48" s="1614">
        <f t="shared" si="9"/>
        <v>6570</v>
      </c>
      <c r="J48" s="1604"/>
    </row>
    <row r="49" spans="1:10" ht="39.75" customHeight="1" thickBot="1" x14ac:dyDescent="0.25">
      <c r="A49" s="2003" t="s">
        <v>12116</v>
      </c>
      <c r="B49" s="2003"/>
      <c r="C49" s="2003"/>
      <c r="D49" s="1627">
        <v>450</v>
      </c>
      <c r="E49" s="1602">
        <v>7.3</v>
      </c>
      <c r="F49" s="1603">
        <v>7.3</v>
      </c>
      <c r="G49" s="1603">
        <f t="shared" si="7"/>
        <v>14.6</v>
      </c>
      <c r="H49" s="1603"/>
      <c r="I49" s="1614">
        <f t="shared" si="9"/>
        <v>6570</v>
      </c>
      <c r="J49" s="1604"/>
    </row>
    <row r="50" spans="1:10" ht="33" customHeight="1" thickBot="1" x14ac:dyDescent="0.25">
      <c r="A50" s="2002" t="s">
        <v>447</v>
      </c>
      <c r="B50" s="2002"/>
      <c r="C50" s="2002"/>
      <c r="D50" s="2002"/>
      <c r="E50" s="2002"/>
      <c r="F50" s="2002"/>
      <c r="G50" s="2002"/>
      <c r="H50" s="2002"/>
      <c r="I50" s="1617">
        <f>SUM(I37:I49)</f>
        <v>743105.8</v>
      </c>
      <c r="J50" s="1618"/>
    </row>
    <row r="51" spans="1:10" ht="33" customHeight="1" thickBot="1" x14ac:dyDescent="0.25">
      <c r="A51" s="2002" t="s">
        <v>12103</v>
      </c>
      <c r="B51" s="2002"/>
      <c r="C51" s="2002"/>
      <c r="D51" s="2002"/>
      <c r="E51" s="2002"/>
      <c r="F51" s="2002"/>
      <c r="G51" s="2002"/>
      <c r="H51" s="2002"/>
      <c r="I51" s="1617">
        <f>I50*0.1</f>
        <v>74310.58</v>
      </c>
      <c r="J51" s="1618"/>
    </row>
    <row r="52" spans="1:10" ht="33" customHeight="1" thickBot="1" x14ac:dyDescent="0.25">
      <c r="A52" s="2002" t="s">
        <v>389</v>
      </c>
      <c r="B52" s="2002"/>
      <c r="C52" s="2002"/>
      <c r="D52" s="2002"/>
      <c r="E52" s="2002"/>
      <c r="F52" s="2002"/>
      <c r="G52" s="2002"/>
      <c r="H52" s="2002"/>
      <c r="I52" s="1243">
        <f>ROUND((I51+I50),0)</f>
        <v>817416</v>
      </c>
      <c r="J52" s="1618"/>
    </row>
    <row r="54" spans="1:10" ht="72" customHeight="1" thickBot="1" x14ac:dyDescent="0.25">
      <c r="A54" s="2004" t="e">
        <f>BOQ!#REF!</f>
        <v>#REF!</v>
      </c>
      <c r="B54" s="2005"/>
      <c r="C54" s="2005"/>
      <c r="D54" s="2005"/>
      <c r="E54" s="2005"/>
      <c r="F54" s="2005"/>
      <c r="G54" s="2005"/>
      <c r="H54" s="2005"/>
      <c r="I54" s="2005"/>
      <c r="J54" s="2005"/>
    </row>
    <row r="55" spans="1:10" ht="44.25" thickTop="1" thickBot="1" x14ac:dyDescent="0.25">
      <c r="A55" s="1619" t="s">
        <v>372</v>
      </c>
      <c r="B55" s="1619" t="s">
        <v>391</v>
      </c>
      <c r="C55" s="1620" t="s">
        <v>12102</v>
      </c>
      <c r="D55" s="1620" t="s">
        <v>6361</v>
      </c>
      <c r="E55" s="1620" t="s">
        <v>6359</v>
      </c>
      <c r="F55" s="1620" t="s">
        <v>6360</v>
      </c>
      <c r="G55" s="1620" t="s">
        <v>737</v>
      </c>
      <c r="H55" s="1620" t="s">
        <v>381</v>
      </c>
      <c r="I55" s="1620" t="s">
        <v>132</v>
      </c>
      <c r="J55" s="1621" t="s">
        <v>336</v>
      </c>
    </row>
    <row r="56" spans="1:10" ht="33" customHeight="1" thickTop="1" x14ac:dyDescent="0.2">
      <c r="A56" s="1625">
        <v>0</v>
      </c>
      <c r="B56" s="1625">
        <v>26000</v>
      </c>
      <c r="C56" s="1610"/>
      <c r="D56" s="1624">
        <f>B56-A56-C56</f>
        <v>26000</v>
      </c>
      <c r="E56" s="1612">
        <v>7.9</v>
      </c>
      <c r="F56" s="1613">
        <v>7.9</v>
      </c>
      <c r="G56" s="1613">
        <f t="shared" ref="G56:G68" si="10">E56+F56</f>
        <v>15.8</v>
      </c>
      <c r="H56" s="1613">
        <v>0.05</v>
      </c>
      <c r="I56" s="1614">
        <f>(G56*D56*H56)</f>
        <v>20540</v>
      </c>
      <c r="J56" s="1615"/>
    </row>
    <row r="57" spans="1:10" ht="33" customHeight="1" x14ac:dyDescent="0.2">
      <c r="A57" s="1626">
        <f>B56</f>
        <v>26000</v>
      </c>
      <c r="B57" s="1626">
        <v>35000</v>
      </c>
      <c r="C57" s="992"/>
      <c r="D57" s="1624">
        <f t="shared" ref="D57:D58" si="11">B57-A57-C57</f>
        <v>9000</v>
      </c>
      <c r="E57" s="1612">
        <v>7.9</v>
      </c>
      <c r="F57" s="1613">
        <v>7.9</v>
      </c>
      <c r="G57" s="1613">
        <f t="shared" si="10"/>
        <v>15.8</v>
      </c>
      <c r="H57" s="1603">
        <v>0.05</v>
      </c>
      <c r="I57" s="1614">
        <f t="shared" ref="I57:I68" si="12">(G57*D57*H57)</f>
        <v>7110</v>
      </c>
      <c r="J57" s="1604"/>
    </row>
    <row r="58" spans="1:10" ht="33" customHeight="1" x14ac:dyDescent="0.2">
      <c r="A58" s="1626">
        <f>B57</f>
        <v>35000</v>
      </c>
      <c r="B58" s="1626">
        <v>42336</v>
      </c>
      <c r="C58" s="992"/>
      <c r="D58" s="1624">
        <f t="shared" si="11"/>
        <v>7336</v>
      </c>
      <c r="E58" s="1612">
        <v>7.9</v>
      </c>
      <c r="F58" s="1613">
        <v>7.9</v>
      </c>
      <c r="G58" s="1613">
        <f t="shared" si="10"/>
        <v>15.8</v>
      </c>
      <c r="H58" s="1603">
        <v>0.05</v>
      </c>
      <c r="I58" s="1614">
        <f t="shared" si="12"/>
        <v>5795.4400000000005</v>
      </c>
      <c r="J58" s="1604"/>
    </row>
    <row r="59" spans="1:10" ht="33" customHeight="1" x14ac:dyDescent="0.2">
      <c r="A59" s="2003" t="s">
        <v>12117</v>
      </c>
      <c r="B59" s="2003"/>
      <c r="C59" s="2003"/>
      <c r="D59" s="1627">
        <v>530</v>
      </c>
      <c r="E59" s="1602">
        <v>7.9</v>
      </c>
      <c r="F59" s="1603">
        <v>7.9</v>
      </c>
      <c r="G59" s="1603">
        <f t="shared" si="10"/>
        <v>15.8</v>
      </c>
      <c r="H59" s="1603">
        <v>0.05</v>
      </c>
      <c r="I59" s="1614">
        <f t="shared" si="12"/>
        <v>418.70000000000005</v>
      </c>
      <c r="J59" s="1604"/>
    </row>
    <row r="60" spans="1:10" ht="33" customHeight="1" x14ac:dyDescent="0.2">
      <c r="A60" s="2003" t="s">
        <v>12113</v>
      </c>
      <c r="B60" s="2003"/>
      <c r="C60" s="2003"/>
      <c r="D60" s="1627">
        <v>375</v>
      </c>
      <c r="E60" s="1602">
        <v>7.3</v>
      </c>
      <c r="F60" s="1603">
        <v>7.3</v>
      </c>
      <c r="G60" s="1603">
        <f t="shared" si="10"/>
        <v>14.6</v>
      </c>
      <c r="H60" s="1603">
        <v>0.05</v>
      </c>
      <c r="I60" s="1614">
        <f t="shared" si="12"/>
        <v>273.75</v>
      </c>
      <c r="J60" s="1604"/>
    </row>
    <row r="61" spans="1:10" ht="33" customHeight="1" x14ac:dyDescent="0.2">
      <c r="A61" s="2003" t="s">
        <v>12114</v>
      </c>
      <c r="B61" s="2003"/>
      <c r="C61" s="2003"/>
      <c r="D61" s="1627">
        <v>560</v>
      </c>
      <c r="E61" s="1602">
        <v>7.3</v>
      </c>
      <c r="F61" s="1603">
        <v>7.3</v>
      </c>
      <c r="G61" s="1603">
        <f t="shared" si="10"/>
        <v>14.6</v>
      </c>
      <c r="H61" s="1603">
        <v>0.05</v>
      </c>
      <c r="I61" s="1614">
        <f t="shared" si="12"/>
        <v>408.8</v>
      </c>
      <c r="J61" s="1604"/>
    </row>
    <row r="62" spans="1:10" ht="33" customHeight="1" x14ac:dyDescent="0.2">
      <c r="A62" s="2003" t="s">
        <v>12115</v>
      </c>
      <c r="B62" s="2003"/>
      <c r="C62" s="2003"/>
      <c r="D62" s="1627">
        <v>600</v>
      </c>
      <c r="E62" s="1602">
        <v>7.3</v>
      </c>
      <c r="F62" s="1603">
        <v>7.3</v>
      </c>
      <c r="G62" s="1603">
        <f t="shared" si="10"/>
        <v>14.6</v>
      </c>
      <c r="H62" s="1603">
        <v>0.05</v>
      </c>
      <c r="I62" s="1614">
        <f t="shared" si="12"/>
        <v>438</v>
      </c>
      <c r="J62" s="1604"/>
    </row>
    <row r="63" spans="1:10" ht="33" customHeight="1" x14ac:dyDescent="0.2">
      <c r="A63" s="2003" t="s">
        <v>12116</v>
      </c>
      <c r="B63" s="2003"/>
      <c r="C63" s="2003"/>
      <c r="D63" s="1627">
        <v>420</v>
      </c>
      <c r="E63" s="1602">
        <v>7.3</v>
      </c>
      <c r="F63" s="1603">
        <v>7.3</v>
      </c>
      <c r="G63" s="1603">
        <f t="shared" si="10"/>
        <v>14.6</v>
      </c>
      <c r="H63" s="1603">
        <v>0.05</v>
      </c>
      <c r="I63" s="1614">
        <f t="shared" si="12"/>
        <v>306.60000000000002</v>
      </c>
      <c r="J63" s="1604"/>
    </row>
    <row r="64" spans="1:10" ht="33" customHeight="1" x14ac:dyDescent="0.2">
      <c r="A64" s="2003" t="s">
        <v>12118</v>
      </c>
      <c r="B64" s="2003"/>
      <c r="C64" s="2003"/>
      <c r="D64" s="1627">
        <v>650</v>
      </c>
      <c r="E64" s="1602">
        <v>7.9</v>
      </c>
      <c r="F64" s="1603">
        <v>7.9</v>
      </c>
      <c r="G64" s="1603">
        <f t="shared" si="10"/>
        <v>15.8</v>
      </c>
      <c r="H64" s="1603">
        <v>0.05</v>
      </c>
      <c r="I64" s="1614">
        <f t="shared" si="12"/>
        <v>513.5</v>
      </c>
      <c r="J64" s="1604"/>
    </row>
    <row r="65" spans="1:10" ht="33" customHeight="1" x14ac:dyDescent="0.2">
      <c r="A65" s="2003" t="s">
        <v>12113</v>
      </c>
      <c r="B65" s="2003"/>
      <c r="C65" s="2003"/>
      <c r="D65" s="1627">
        <v>500</v>
      </c>
      <c r="E65" s="1602">
        <v>7.3</v>
      </c>
      <c r="F65" s="1603">
        <v>7.3</v>
      </c>
      <c r="G65" s="1603">
        <f t="shared" si="10"/>
        <v>14.6</v>
      </c>
      <c r="H65" s="1603">
        <v>0.05</v>
      </c>
      <c r="I65" s="1614">
        <f t="shared" si="12"/>
        <v>365</v>
      </c>
      <c r="J65" s="1604"/>
    </row>
    <row r="66" spans="1:10" ht="33" customHeight="1" x14ac:dyDescent="0.2">
      <c r="A66" s="2003" t="s">
        <v>12114</v>
      </c>
      <c r="B66" s="2003"/>
      <c r="C66" s="2003"/>
      <c r="D66" s="1627">
        <v>450</v>
      </c>
      <c r="E66" s="1602">
        <v>7.3</v>
      </c>
      <c r="F66" s="1603">
        <v>7.3</v>
      </c>
      <c r="G66" s="1603">
        <f t="shared" si="10"/>
        <v>14.6</v>
      </c>
      <c r="H66" s="1603">
        <v>0.05</v>
      </c>
      <c r="I66" s="1614">
        <f t="shared" si="12"/>
        <v>328.5</v>
      </c>
      <c r="J66" s="1604"/>
    </row>
    <row r="67" spans="1:10" ht="33" customHeight="1" x14ac:dyDescent="0.2">
      <c r="A67" s="2003" t="s">
        <v>12115</v>
      </c>
      <c r="B67" s="2003"/>
      <c r="C67" s="2003"/>
      <c r="D67" s="1627">
        <v>450</v>
      </c>
      <c r="E67" s="1602">
        <v>7.3</v>
      </c>
      <c r="F67" s="1603">
        <v>7.3</v>
      </c>
      <c r="G67" s="1603">
        <f t="shared" si="10"/>
        <v>14.6</v>
      </c>
      <c r="H67" s="1603">
        <v>0.05</v>
      </c>
      <c r="I67" s="1614">
        <f t="shared" si="12"/>
        <v>328.5</v>
      </c>
      <c r="J67" s="1604"/>
    </row>
    <row r="68" spans="1:10" ht="33" customHeight="1" thickBot="1" x14ac:dyDescent="0.25">
      <c r="A68" s="2003" t="s">
        <v>12116</v>
      </c>
      <c r="B68" s="2003"/>
      <c r="C68" s="2003"/>
      <c r="D68" s="1627">
        <v>450</v>
      </c>
      <c r="E68" s="1602">
        <v>7.3</v>
      </c>
      <c r="F68" s="1603">
        <v>7.3</v>
      </c>
      <c r="G68" s="1603">
        <f t="shared" si="10"/>
        <v>14.6</v>
      </c>
      <c r="H68" s="1603">
        <v>0.05</v>
      </c>
      <c r="I68" s="1614">
        <f t="shared" si="12"/>
        <v>328.5</v>
      </c>
      <c r="J68" s="1604"/>
    </row>
    <row r="69" spans="1:10" ht="33" customHeight="1" thickBot="1" x14ac:dyDescent="0.25">
      <c r="A69" s="2002" t="s">
        <v>447</v>
      </c>
      <c r="B69" s="2002"/>
      <c r="C69" s="2002"/>
      <c r="D69" s="2002"/>
      <c r="E69" s="2002"/>
      <c r="F69" s="2002"/>
      <c r="G69" s="2002"/>
      <c r="H69" s="2002"/>
      <c r="I69" s="1617">
        <f>SUM(I56:I68)</f>
        <v>37155.29</v>
      </c>
      <c r="J69" s="1618"/>
    </row>
    <row r="70" spans="1:10" ht="33" customHeight="1" thickBot="1" x14ac:dyDescent="0.25">
      <c r="A70" s="2002" t="s">
        <v>12103</v>
      </c>
      <c r="B70" s="2002"/>
      <c r="C70" s="2002"/>
      <c r="D70" s="2002"/>
      <c r="E70" s="2002"/>
      <c r="F70" s="2002"/>
      <c r="G70" s="2002"/>
      <c r="H70" s="2002"/>
      <c r="I70" s="1617">
        <f>I69*0.1</f>
        <v>3715.5290000000005</v>
      </c>
      <c r="J70" s="1618"/>
    </row>
    <row r="71" spans="1:10" ht="33" customHeight="1" thickBot="1" x14ac:dyDescent="0.25">
      <c r="A71" s="2002" t="s">
        <v>389</v>
      </c>
      <c r="B71" s="2002"/>
      <c r="C71" s="2002"/>
      <c r="D71" s="2002"/>
      <c r="E71" s="2002"/>
      <c r="F71" s="2002"/>
      <c r="G71" s="2002"/>
      <c r="H71" s="2002"/>
      <c r="I71" s="1243">
        <f>ROUND((I70+I69),0)</f>
        <v>40871</v>
      </c>
      <c r="J71" s="1618"/>
    </row>
    <row r="72" spans="1:10" ht="33" customHeight="1" x14ac:dyDescent="0.2">
      <c r="A72" s="1628"/>
      <c r="B72" s="1628"/>
      <c r="C72" s="1628"/>
      <c r="D72" s="1628"/>
      <c r="E72" s="1628"/>
      <c r="F72" s="1628"/>
      <c r="G72" s="1628"/>
      <c r="H72" s="1628"/>
      <c r="I72" s="1629"/>
      <c r="J72" s="1630"/>
    </row>
    <row r="73" spans="1:10" ht="21" thickBot="1" x14ac:dyDescent="0.25">
      <c r="A73" s="2004" t="e">
        <f>BOQ!#REF!</f>
        <v>#REF!</v>
      </c>
      <c r="B73" s="2005"/>
      <c r="C73" s="2005"/>
      <c r="D73" s="2005"/>
      <c r="E73" s="2005"/>
      <c r="F73" s="2005"/>
      <c r="G73" s="2005"/>
      <c r="H73" s="2005"/>
      <c r="I73" s="2005"/>
      <c r="J73" s="2005"/>
    </row>
    <row r="74" spans="1:10" ht="44.25" thickTop="1" thickBot="1" x14ac:dyDescent="0.25">
      <c r="A74" s="1619" t="s">
        <v>372</v>
      </c>
      <c r="B74" s="1619" t="s">
        <v>391</v>
      </c>
      <c r="C74" s="1620" t="s">
        <v>12102</v>
      </c>
      <c r="D74" s="1620" t="s">
        <v>6361</v>
      </c>
      <c r="E74" s="1620" t="s">
        <v>6359</v>
      </c>
      <c r="F74" s="1620" t="s">
        <v>6360</v>
      </c>
      <c r="G74" s="1620" t="s">
        <v>737</v>
      </c>
      <c r="H74" s="1620" t="s">
        <v>381</v>
      </c>
      <c r="I74" s="1620" t="s">
        <v>132</v>
      </c>
      <c r="J74" s="1621" t="s">
        <v>336</v>
      </c>
    </row>
    <row r="75" spans="1:10" ht="30.75" customHeight="1" thickTop="1" x14ac:dyDescent="0.2">
      <c r="A75" s="1625">
        <v>0</v>
      </c>
      <c r="B75" s="1625">
        <v>2600</v>
      </c>
      <c r="C75" s="1610">
        <v>300</v>
      </c>
      <c r="D75" s="1624">
        <f>B75-A75-C75</f>
        <v>2300</v>
      </c>
      <c r="E75" s="1612">
        <v>3</v>
      </c>
      <c r="F75" s="1613">
        <v>3</v>
      </c>
      <c r="G75" s="1613">
        <f t="shared" ref="G75:G86" si="13">E75+F75</f>
        <v>6</v>
      </c>
      <c r="H75" s="1613">
        <v>0</v>
      </c>
      <c r="I75" s="1614">
        <f t="shared" ref="I75:I86" si="14">G75*E75*D75</f>
        <v>41400</v>
      </c>
      <c r="J75" s="1615"/>
    </row>
    <row r="76" spans="1:10" ht="30.75" customHeight="1" x14ac:dyDescent="0.2">
      <c r="A76" s="1625">
        <v>35000</v>
      </c>
      <c r="B76" s="1625">
        <v>42336</v>
      </c>
      <c r="C76" s="992">
        <v>420</v>
      </c>
      <c r="D76" s="1624">
        <f>B76-A76-C76</f>
        <v>6916</v>
      </c>
      <c r="E76" s="1612">
        <v>3</v>
      </c>
      <c r="F76" s="1613">
        <v>3</v>
      </c>
      <c r="G76" s="1603">
        <f t="shared" si="13"/>
        <v>6</v>
      </c>
      <c r="H76" s="1603">
        <v>0</v>
      </c>
      <c r="I76" s="1614">
        <f t="shared" si="14"/>
        <v>124488</v>
      </c>
      <c r="J76" s="1615"/>
    </row>
    <row r="77" spans="1:10" ht="30.75" customHeight="1" x14ac:dyDescent="0.2">
      <c r="A77" s="2003" t="s">
        <v>12117</v>
      </c>
      <c r="B77" s="2003"/>
      <c r="C77" s="2003"/>
      <c r="D77" s="1627">
        <v>530</v>
      </c>
      <c r="E77" s="1602">
        <v>2</v>
      </c>
      <c r="F77" s="1603">
        <v>2</v>
      </c>
      <c r="G77" s="1603">
        <f t="shared" si="13"/>
        <v>4</v>
      </c>
      <c r="H77" s="1603">
        <v>0</v>
      </c>
      <c r="I77" s="1614">
        <f t="shared" si="14"/>
        <v>4240</v>
      </c>
      <c r="J77" s="1615"/>
    </row>
    <row r="78" spans="1:10" ht="30.75" customHeight="1" x14ac:dyDescent="0.2">
      <c r="A78" s="2003" t="s">
        <v>12113</v>
      </c>
      <c r="B78" s="2003"/>
      <c r="C78" s="2003"/>
      <c r="D78" s="1627">
        <v>375</v>
      </c>
      <c r="E78" s="1602">
        <v>2</v>
      </c>
      <c r="F78" s="1603">
        <v>2</v>
      </c>
      <c r="G78" s="1603">
        <f t="shared" si="13"/>
        <v>4</v>
      </c>
      <c r="H78" s="1603">
        <v>0</v>
      </c>
      <c r="I78" s="1614">
        <f t="shared" si="14"/>
        <v>3000</v>
      </c>
      <c r="J78" s="1615"/>
    </row>
    <row r="79" spans="1:10" ht="30.75" customHeight="1" x14ac:dyDescent="0.2">
      <c r="A79" s="2003" t="s">
        <v>12114</v>
      </c>
      <c r="B79" s="2003"/>
      <c r="C79" s="2003"/>
      <c r="D79" s="1627">
        <v>560</v>
      </c>
      <c r="E79" s="1602">
        <v>2</v>
      </c>
      <c r="F79" s="1603">
        <v>2</v>
      </c>
      <c r="G79" s="1603">
        <f t="shared" si="13"/>
        <v>4</v>
      </c>
      <c r="H79" s="1603">
        <v>0</v>
      </c>
      <c r="I79" s="1614">
        <f t="shared" si="14"/>
        <v>4480</v>
      </c>
      <c r="J79" s="1615"/>
    </row>
    <row r="80" spans="1:10" ht="30.75" customHeight="1" x14ac:dyDescent="0.2">
      <c r="A80" s="2003" t="s">
        <v>12115</v>
      </c>
      <c r="B80" s="2003"/>
      <c r="C80" s="2003"/>
      <c r="D80" s="1627">
        <v>600</v>
      </c>
      <c r="E80" s="1602">
        <v>2</v>
      </c>
      <c r="F80" s="1603">
        <v>2</v>
      </c>
      <c r="G80" s="1603">
        <f t="shared" si="13"/>
        <v>4</v>
      </c>
      <c r="H80" s="1603">
        <v>0</v>
      </c>
      <c r="I80" s="1614">
        <f t="shared" si="14"/>
        <v>4800</v>
      </c>
      <c r="J80" s="1615"/>
    </row>
    <row r="81" spans="1:10" ht="30.75" customHeight="1" x14ac:dyDescent="0.2">
      <c r="A81" s="2003" t="s">
        <v>12116</v>
      </c>
      <c r="B81" s="2003"/>
      <c r="C81" s="2003"/>
      <c r="D81" s="1627">
        <v>420</v>
      </c>
      <c r="E81" s="1602">
        <v>2</v>
      </c>
      <c r="F81" s="1603">
        <v>2</v>
      </c>
      <c r="G81" s="1603">
        <f t="shared" si="13"/>
        <v>4</v>
      </c>
      <c r="H81" s="1603">
        <v>0</v>
      </c>
      <c r="I81" s="1614">
        <f t="shared" si="14"/>
        <v>3360</v>
      </c>
      <c r="J81" s="1615"/>
    </row>
    <row r="82" spans="1:10" ht="30.75" customHeight="1" x14ac:dyDescent="0.2">
      <c r="A82" s="2003" t="s">
        <v>12118</v>
      </c>
      <c r="B82" s="2003"/>
      <c r="C82" s="2003"/>
      <c r="D82" s="1627">
        <v>650</v>
      </c>
      <c r="E82" s="1602">
        <v>2</v>
      </c>
      <c r="F82" s="1603">
        <v>2</v>
      </c>
      <c r="G82" s="1603">
        <f t="shared" si="13"/>
        <v>4</v>
      </c>
      <c r="H82" s="1603">
        <v>0</v>
      </c>
      <c r="I82" s="1614">
        <f t="shared" si="14"/>
        <v>5200</v>
      </c>
      <c r="J82" s="1615"/>
    </row>
    <row r="83" spans="1:10" ht="30.75" customHeight="1" x14ac:dyDescent="0.2">
      <c r="A83" s="2003" t="s">
        <v>12113</v>
      </c>
      <c r="B83" s="2003"/>
      <c r="C83" s="2003"/>
      <c r="D83" s="1627">
        <v>500</v>
      </c>
      <c r="E83" s="1602">
        <v>2</v>
      </c>
      <c r="F83" s="1603">
        <v>2</v>
      </c>
      <c r="G83" s="1603">
        <f t="shared" si="13"/>
        <v>4</v>
      </c>
      <c r="H83" s="1603">
        <v>0</v>
      </c>
      <c r="I83" s="1614">
        <f t="shared" si="14"/>
        <v>4000</v>
      </c>
      <c r="J83" s="1615"/>
    </row>
    <row r="84" spans="1:10" ht="30.75" customHeight="1" x14ac:dyDescent="0.2">
      <c r="A84" s="2003" t="s">
        <v>12114</v>
      </c>
      <c r="B84" s="2003"/>
      <c r="C84" s="2003"/>
      <c r="D84" s="1627">
        <v>450</v>
      </c>
      <c r="E84" s="1602">
        <v>2</v>
      </c>
      <c r="F84" s="1603">
        <v>2</v>
      </c>
      <c r="G84" s="1603">
        <f t="shared" si="13"/>
        <v>4</v>
      </c>
      <c r="H84" s="1603">
        <v>0</v>
      </c>
      <c r="I84" s="1614">
        <f t="shared" si="14"/>
        <v>3600</v>
      </c>
      <c r="J84" s="1615"/>
    </row>
    <row r="85" spans="1:10" ht="30.75" customHeight="1" x14ac:dyDescent="0.2">
      <c r="A85" s="2003" t="s">
        <v>12115</v>
      </c>
      <c r="B85" s="2003"/>
      <c r="C85" s="2003"/>
      <c r="D85" s="1627">
        <v>450</v>
      </c>
      <c r="E85" s="1602">
        <v>2</v>
      </c>
      <c r="F85" s="1603">
        <v>2</v>
      </c>
      <c r="G85" s="1603">
        <f t="shared" si="13"/>
        <v>4</v>
      </c>
      <c r="H85" s="1603">
        <v>0</v>
      </c>
      <c r="I85" s="1614">
        <f t="shared" si="14"/>
        <v>3600</v>
      </c>
      <c r="J85" s="1615"/>
    </row>
    <row r="86" spans="1:10" ht="30.75" customHeight="1" thickBot="1" x14ac:dyDescent="0.25">
      <c r="A86" s="2003" t="s">
        <v>12116</v>
      </c>
      <c r="B86" s="2003"/>
      <c r="C86" s="2003"/>
      <c r="D86" s="1627">
        <v>450</v>
      </c>
      <c r="E86" s="1602">
        <v>2</v>
      </c>
      <c r="F86" s="1603">
        <v>2</v>
      </c>
      <c r="G86" s="1603">
        <f t="shared" si="13"/>
        <v>4</v>
      </c>
      <c r="H86" s="1603">
        <v>0</v>
      </c>
      <c r="I86" s="1614">
        <f t="shared" si="14"/>
        <v>3600</v>
      </c>
      <c r="J86" s="1615"/>
    </row>
    <row r="87" spans="1:10" ht="30.75" customHeight="1" thickBot="1" x14ac:dyDescent="0.25">
      <c r="A87" s="2027" t="s">
        <v>447</v>
      </c>
      <c r="B87" s="2028"/>
      <c r="C87" s="2028"/>
      <c r="D87" s="2028"/>
      <c r="E87" s="2028"/>
      <c r="F87" s="2028"/>
      <c r="G87" s="2028"/>
      <c r="H87" s="2029"/>
      <c r="I87" s="1617">
        <f>SUM(I75:I86)</f>
        <v>205768</v>
      </c>
      <c r="J87" s="1618"/>
    </row>
    <row r="88" spans="1:10" ht="30.75" customHeight="1" thickBot="1" x14ac:dyDescent="0.25">
      <c r="A88" s="2027" t="s">
        <v>12103</v>
      </c>
      <c r="B88" s="2028"/>
      <c r="C88" s="2028"/>
      <c r="D88" s="2028"/>
      <c r="E88" s="2028"/>
      <c r="F88" s="2028"/>
      <c r="G88" s="2028"/>
      <c r="H88" s="2029"/>
      <c r="I88" s="1617">
        <f>I87*0.1</f>
        <v>20576.800000000003</v>
      </c>
      <c r="J88" s="1618"/>
    </row>
    <row r="89" spans="1:10" ht="30.75" customHeight="1" thickBot="1" x14ac:dyDescent="0.25">
      <c r="A89" s="2002" t="s">
        <v>389</v>
      </c>
      <c r="B89" s="2002"/>
      <c r="C89" s="2002"/>
      <c r="D89" s="2002"/>
      <c r="E89" s="2002"/>
      <c r="F89" s="2002"/>
      <c r="G89" s="2002"/>
      <c r="H89" s="2002"/>
      <c r="I89" s="1243">
        <f>ROUND((I88+I87),0)</f>
        <v>226345</v>
      </c>
      <c r="J89" s="1618"/>
    </row>
  </sheetData>
  <mergeCells count="69">
    <mergeCell ref="A73:J73"/>
    <mergeCell ref="A77:C77"/>
    <mergeCell ref="A78:C78"/>
    <mergeCell ref="A21:C21"/>
    <mergeCell ref="A22:C22"/>
    <mergeCell ref="A23:C23"/>
    <mergeCell ref="A24:C24"/>
    <mergeCell ref="A25:C25"/>
    <mergeCell ref="A26:C26"/>
    <mergeCell ref="A27:C27"/>
    <mergeCell ref="A28:C28"/>
    <mergeCell ref="A29:C29"/>
    <mergeCell ref="A30:C30"/>
    <mergeCell ref="A69:H69"/>
    <mergeCell ref="A70:H70"/>
    <mergeCell ref="A71:H71"/>
    <mergeCell ref="A79:C79"/>
    <mergeCell ref="A80:C80"/>
    <mergeCell ref="A81:C81"/>
    <mergeCell ref="A82:C82"/>
    <mergeCell ref="A83:C83"/>
    <mergeCell ref="A89:H89"/>
    <mergeCell ref="A84:C84"/>
    <mergeCell ref="A85:C85"/>
    <mergeCell ref="A86:C86"/>
    <mergeCell ref="A87:H87"/>
    <mergeCell ref="A88:H88"/>
    <mergeCell ref="A33:H33"/>
    <mergeCell ref="A35:J35"/>
    <mergeCell ref="A50:H50"/>
    <mergeCell ref="A51:H51"/>
    <mergeCell ref="A52:H52"/>
    <mergeCell ref="A54:J54"/>
    <mergeCell ref="A40:C40"/>
    <mergeCell ref="A41:C41"/>
    <mergeCell ref="A42:C42"/>
    <mergeCell ref="A43:C43"/>
    <mergeCell ref="A44:C44"/>
    <mergeCell ref="A45:C45"/>
    <mergeCell ref="A46:C46"/>
    <mergeCell ref="A47:C47"/>
    <mergeCell ref="A48:C48"/>
    <mergeCell ref="A49:C49"/>
    <mergeCell ref="A1:J1"/>
    <mergeCell ref="A2:J2"/>
    <mergeCell ref="A3:J3"/>
    <mergeCell ref="A4:J4"/>
    <mergeCell ref="A31:H31"/>
    <mergeCell ref="A32:H32"/>
    <mergeCell ref="A9:C9"/>
    <mergeCell ref="A10:C10"/>
    <mergeCell ref="A11:C11"/>
    <mergeCell ref="A12:C12"/>
    <mergeCell ref="A13:C13"/>
    <mergeCell ref="A14:C14"/>
    <mergeCell ref="A15:C15"/>
    <mergeCell ref="A16:C16"/>
    <mergeCell ref="A17:C17"/>
    <mergeCell ref="A18:C18"/>
    <mergeCell ref="A59:C59"/>
    <mergeCell ref="A60:C60"/>
    <mergeCell ref="A66:C66"/>
    <mergeCell ref="A67:C67"/>
    <mergeCell ref="A68:C68"/>
    <mergeCell ref="A61:C61"/>
    <mergeCell ref="A62:C62"/>
    <mergeCell ref="A63:C63"/>
    <mergeCell ref="A64:C64"/>
    <mergeCell ref="A65:C65"/>
  </mergeCells>
  <printOptions horizontalCentered="1"/>
  <pageMargins left="0.45" right="0.45" top="0.5" bottom="0.5" header="0.3" footer="0.3"/>
  <pageSetup paperSize="9" scale="59" orientation="portrait" r:id="rId1"/>
  <rowBreaks count="2" manualBreakCount="2">
    <brk id="33" max="9" man="1"/>
    <brk id="5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15"/>
  <sheetViews>
    <sheetView view="pageBreakPreview" zoomScaleSheetLayoutView="100" workbookViewId="0">
      <selection activeCell="B34" sqref="B34"/>
    </sheetView>
  </sheetViews>
  <sheetFormatPr defaultColWidth="9.140625" defaultRowHeight="15.75" x14ac:dyDescent="0.2"/>
  <cols>
    <col min="1" max="1" width="18.7109375" style="1605" customWidth="1"/>
    <col min="2" max="2" width="10" style="1605" customWidth="1"/>
    <col min="3" max="3" width="11" style="1605" customWidth="1"/>
    <col min="4" max="6" width="10.5703125" style="1605" customWidth="1"/>
    <col min="7" max="7" width="15.42578125" style="1608" customWidth="1"/>
    <col min="8" max="8" width="11.85546875" style="1605" customWidth="1"/>
    <col min="9" max="9" width="11.5703125" style="1605" bestFit="1" customWidth="1"/>
    <col min="10" max="10" width="14.28515625" style="1605" bestFit="1" customWidth="1"/>
    <col min="11" max="11" width="9.140625" style="1605"/>
    <col min="12" max="12" width="11.5703125" style="1605" bestFit="1" customWidth="1"/>
    <col min="13" max="16384" width="9.140625" style="1605"/>
  </cols>
  <sheetData>
    <row r="1" spans="1:12" s="844" customFormat="1" ht="39.75" customHeight="1" x14ac:dyDescent="0.2">
      <c r="A1" s="1929" t="str">
        <f>BOQ!A1</f>
        <v>GOVERNMENT OF KHYBER PAKHTUNKHWA</v>
      </c>
      <c r="B1" s="1929"/>
      <c r="C1" s="1929"/>
      <c r="D1" s="1929"/>
      <c r="E1" s="1929"/>
      <c r="F1" s="1929"/>
      <c r="G1" s="1929"/>
      <c r="H1" s="1929"/>
      <c r="I1" s="1596"/>
      <c r="J1" s="1596"/>
    </row>
    <row r="2" spans="1:12" s="844" customFormat="1" ht="39.75" customHeight="1" x14ac:dyDescent="0.2">
      <c r="A2" s="2021" t="str">
        <f>BOQ!A2</f>
        <v xml:space="preserve">KHYBER PAKHTUNKHWA RURAL ROADS DEVELOPMENT PROJECT (KP-RRDP) </v>
      </c>
      <c r="B2" s="2021"/>
      <c r="C2" s="2021"/>
      <c r="D2" s="2021"/>
      <c r="E2" s="2021"/>
      <c r="F2" s="2021"/>
      <c r="G2" s="2021"/>
      <c r="H2" s="2021"/>
      <c r="I2" s="1596"/>
      <c r="J2" s="1596"/>
    </row>
    <row r="3" spans="1:12" s="842" customFormat="1" ht="39.75" customHeight="1" x14ac:dyDescent="0.2">
      <c r="A3" s="2022" t="str">
        <f>BOQ!A3</f>
        <v xml:space="preserve"> REHABILITATION, IMPROMENT AND CONSTRUCTION OF ROAD FROM  (DI-1)
</v>
      </c>
      <c r="B3" s="2022"/>
      <c r="C3" s="2022"/>
      <c r="D3" s="2022"/>
      <c r="E3" s="2022"/>
      <c r="F3" s="2022"/>
      <c r="G3" s="2022"/>
      <c r="H3" s="2022"/>
      <c r="I3" s="1597"/>
      <c r="J3" s="1597"/>
    </row>
    <row r="4" spans="1:12" s="1598" customFormat="1" ht="36" customHeight="1" thickBot="1" x14ac:dyDescent="0.25">
      <c r="A4" s="2004" t="str">
        <f>BOQ!B34</f>
        <v>Structural Excavation In Common Material</v>
      </c>
      <c r="B4" s="2005"/>
      <c r="C4" s="2005"/>
      <c r="D4" s="2005"/>
      <c r="E4" s="2005"/>
      <c r="F4" s="2005"/>
      <c r="G4" s="2005"/>
      <c r="H4" s="2005"/>
    </row>
    <row r="5" spans="1:12" s="1599" customFormat="1" ht="46.5" customHeight="1" thickTop="1" thickBot="1" x14ac:dyDescent="0.25">
      <c r="A5" s="1619" t="s">
        <v>84</v>
      </c>
      <c r="B5" s="1620" t="s">
        <v>12105</v>
      </c>
      <c r="C5" s="1620" t="s">
        <v>12104</v>
      </c>
      <c r="D5" s="1620" t="s">
        <v>6361</v>
      </c>
      <c r="E5" s="1620" t="s">
        <v>475</v>
      </c>
      <c r="F5" s="1620" t="s">
        <v>12106</v>
      </c>
      <c r="G5" s="1620" t="s">
        <v>132</v>
      </c>
      <c r="H5" s="1621" t="s">
        <v>336</v>
      </c>
      <c r="J5" s="1599">
        <f>14025-2050-150-10-28.95</f>
        <v>11786.05</v>
      </c>
    </row>
    <row r="6" spans="1:12" ht="27.75" customHeight="1" thickTop="1" x14ac:dyDescent="0.2">
      <c r="A6" s="1622" t="s">
        <v>12107</v>
      </c>
      <c r="B6" s="1610">
        <v>6</v>
      </c>
      <c r="C6" s="1610">
        <v>1</v>
      </c>
      <c r="D6" s="1612">
        <v>8.6</v>
      </c>
      <c r="E6" s="1612">
        <f>1.5+0.6+0.6</f>
        <v>2.7</v>
      </c>
      <c r="F6" s="1613">
        <v>0.5</v>
      </c>
      <c r="G6" s="1614">
        <f>F6*E6*D6*C6*B6</f>
        <v>69.66</v>
      </c>
      <c r="H6" s="1615"/>
      <c r="J6" s="1606">
        <f>11786.05+50</f>
        <v>11836.05</v>
      </c>
    </row>
    <row r="7" spans="1:12" ht="27.75" customHeight="1" x14ac:dyDescent="0.2">
      <c r="A7" s="1600" t="s">
        <v>6471</v>
      </c>
      <c r="B7" s="1610">
        <f>B6</f>
        <v>6</v>
      </c>
      <c r="C7" s="992">
        <v>4</v>
      </c>
      <c r="D7" s="1602">
        <f>1.5+0.6</f>
        <v>2.1</v>
      </c>
      <c r="E7" s="1602">
        <v>1</v>
      </c>
      <c r="F7" s="1603">
        <v>0.5</v>
      </c>
      <c r="G7" s="1614">
        <f t="shared" ref="G7:G8" si="0">F7*E7*D7*C7*B7</f>
        <v>25.200000000000003</v>
      </c>
      <c r="H7" s="1604"/>
      <c r="I7" s="1605">
        <f>1.5+0.3</f>
        <v>1.8</v>
      </c>
      <c r="J7" s="1606"/>
      <c r="K7" s="1605">
        <f>0.61+1.2+14.6+4</f>
        <v>20.41</v>
      </c>
      <c r="L7" s="1605">
        <f>7.3+4+1</f>
        <v>12.3</v>
      </c>
    </row>
    <row r="8" spans="1:12" ht="27.75" customHeight="1" x14ac:dyDescent="0.2">
      <c r="A8" s="1600" t="s">
        <v>12108</v>
      </c>
      <c r="B8" s="1610">
        <f>B6</f>
        <v>6</v>
      </c>
      <c r="C8" s="992">
        <v>2</v>
      </c>
      <c r="D8" s="1602">
        <v>1.5</v>
      </c>
      <c r="E8" s="1602">
        <f>(D8+D9)/2</f>
        <v>2.5499999999999998</v>
      </c>
      <c r="F8" s="1603">
        <v>0.2</v>
      </c>
      <c r="G8" s="1614">
        <f t="shared" si="0"/>
        <v>9.18</v>
      </c>
      <c r="H8" s="1604"/>
      <c r="J8" s="1606"/>
    </row>
    <row r="9" spans="1:12" ht="27.75" customHeight="1" x14ac:dyDescent="0.2">
      <c r="A9" s="1600" t="s">
        <v>12109</v>
      </c>
      <c r="B9" s="1610">
        <f>B6</f>
        <v>6</v>
      </c>
      <c r="C9" s="992">
        <v>2</v>
      </c>
      <c r="D9" s="1602">
        <f>D8+D7</f>
        <v>3.6</v>
      </c>
      <c r="E9" s="1602">
        <v>0.9</v>
      </c>
      <c r="F9" s="1603">
        <v>0.9</v>
      </c>
      <c r="G9" s="1614">
        <f>F9*E9*D9*C9*B9</f>
        <v>34.992000000000004</v>
      </c>
      <c r="H9" s="1604"/>
      <c r="I9" s="1605">
        <f>1.5+0.8</f>
        <v>2.2999999999999998</v>
      </c>
      <c r="J9" s="1606"/>
      <c r="K9" s="1605">
        <f>0.05+0.1+0.25</f>
        <v>0.4</v>
      </c>
      <c r="L9" s="1605">
        <f>1.5+0.5+1</f>
        <v>3</v>
      </c>
    </row>
    <row r="10" spans="1:12" ht="27.75" customHeight="1" x14ac:dyDescent="0.2">
      <c r="A10" s="1622" t="s">
        <v>12110</v>
      </c>
      <c r="B10" s="1610">
        <v>3</v>
      </c>
      <c r="C10" s="1610">
        <v>1</v>
      </c>
      <c r="D10" s="1612">
        <f>D6</f>
        <v>8.6</v>
      </c>
      <c r="E10" s="1612">
        <f>2+0.6+0.6</f>
        <v>3.2</v>
      </c>
      <c r="F10" s="1613">
        <v>0.5</v>
      </c>
      <c r="G10" s="1614">
        <f>F10*E10*D10*C10*B10</f>
        <v>41.28</v>
      </c>
      <c r="H10" s="1604"/>
      <c r="I10" s="1605">
        <f>2+0.6+1</f>
        <v>3.6</v>
      </c>
      <c r="J10" s="1606"/>
    </row>
    <row r="11" spans="1:12" ht="27.75" customHeight="1" x14ac:dyDescent="0.2">
      <c r="A11" s="1600" t="s">
        <v>6471</v>
      </c>
      <c r="B11" s="1610">
        <f>B10</f>
        <v>3</v>
      </c>
      <c r="C11" s="992">
        <v>4</v>
      </c>
      <c r="D11" s="1602">
        <f>2+0.6</f>
        <v>2.6</v>
      </c>
      <c r="E11" s="1602">
        <v>1</v>
      </c>
      <c r="F11" s="1603">
        <v>0.5</v>
      </c>
      <c r="G11" s="1614">
        <f t="shared" ref="G11:G13" si="1">F11*E11*D11*C11*B11</f>
        <v>15.600000000000001</v>
      </c>
      <c r="H11" s="1604"/>
      <c r="J11" s="1606"/>
    </row>
    <row r="12" spans="1:12" ht="27.75" customHeight="1" x14ac:dyDescent="0.2">
      <c r="A12" s="1600" t="s">
        <v>12108</v>
      </c>
      <c r="B12" s="1610">
        <f>B10</f>
        <v>3</v>
      </c>
      <c r="C12" s="992">
        <v>2</v>
      </c>
      <c r="D12" s="1602">
        <v>2</v>
      </c>
      <c r="E12" s="1602">
        <f>(D12+D13)/2</f>
        <v>3.3</v>
      </c>
      <c r="F12" s="1603">
        <v>0.2</v>
      </c>
      <c r="G12" s="1614">
        <f t="shared" si="1"/>
        <v>7.92</v>
      </c>
      <c r="H12" s="1604"/>
      <c r="J12" s="1606">
        <f>2+3.5</f>
        <v>5.5</v>
      </c>
    </row>
    <row r="13" spans="1:12" ht="27.75" customHeight="1" x14ac:dyDescent="0.2">
      <c r="A13" s="1600" t="s">
        <v>12109</v>
      </c>
      <c r="B13" s="1610">
        <f>B10</f>
        <v>3</v>
      </c>
      <c r="C13" s="992">
        <v>2</v>
      </c>
      <c r="D13" s="1602">
        <f>D12+D11</f>
        <v>4.5999999999999996</v>
      </c>
      <c r="E13" s="1602">
        <v>0.9</v>
      </c>
      <c r="F13" s="1603">
        <v>1</v>
      </c>
      <c r="G13" s="1614">
        <f t="shared" si="1"/>
        <v>24.839999999999996</v>
      </c>
      <c r="H13" s="1604"/>
      <c r="J13" s="1606"/>
    </row>
    <row r="14" spans="1:12" ht="27.75" customHeight="1" x14ac:dyDescent="0.2">
      <c r="A14" s="1622" t="s">
        <v>12111</v>
      </c>
      <c r="B14" s="1610">
        <v>0</v>
      </c>
      <c r="C14" s="1610">
        <v>1</v>
      </c>
      <c r="D14" s="1612">
        <f>D10</f>
        <v>8.6</v>
      </c>
      <c r="E14" s="1612">
        <f>3+0.7+0.6</f>
        <v>4.3</v>
      </c>
      <c r="F14" s="1613">
        <v>0.5</v>
      </c>
      <c r="G14" s="1614">
        <f>F14*E14*D14*C14*B14</f>
        <v>0</v>
      </c>
      <c r="H14" s="1604"/>
      <c r="I14" s="1605">
        <f>3+0.6+1</f>
        <v>4.5999999999999996</v>
      </c>
      <c r="J14" s="1606"/>
    </row>
    <row r="15" spans="1:12" ht="27.75" customHeight="1" x14ac:dyDescent="0.2">
      <c r="A15" s="1600" t="s">
        <v>6471</v>
      </c>
      <c r="B15" s="1610">
        <f>B14</f>
        <v>0</v>
      </c>
      <c r="C15" s="992">
        <v>4</v>
      </c>
      <c r="D15" s="1602">
        <f>3+0.7</f>
        <v>3.7</v>
      </c>
      <c r="E15" s="1602">
        <v>1.2</v>
      </c>
      <c r="F15" s="1603">
        <v>0.5</v>
      </c>
      <c r="G15" s="1614">
        <f t="shared" ref="G15:G17" si="2">F15*E15*D15*C15*B15</f>
        <v>0</v>
      </c>
      <c r="H15" s="1604"/>
      <c r="J15" s="1606"/>
    </row>
    <row r="16" spans="1:12" ht="27.75" customHeight="1" x14ac:dyDescent="0.2">
      <c r="A16" s="1600" t="s">
        <v>12108</v>
      </c>
      <c r="B16" s="1610">
        <f>B14</f>
        <v>0</v>
      </c>
      <c r="C16" s="992">
        <v>2</v>
      </c>
      <c r="D16" s="1602">
        <v>3</v>
      </c>
      <c r="E16" s="1602">
        <f>(D16+D17)/2</f>
        <v>4.8499999999999996</v>
      </c>
      <c r="F16" s="1603">
        <v>0.2</v>
      </c>
      <c r="G16" s="1614">
        <f t="shared" si="2"/>
        <v>0</v>
      </c>
      <c r="H16" s="1604"/>
      <c r="J16" s="1606">
        <f>B6+B10+B14+B18</f>
        <v>9</v>
      </c>
    </row>
    <row r="17" spans="1:10" ht="27.75" customHeight="1" x14ac:dyDescent="0.2">
      <c r="A17" s="1600" t="s">
        <v>12109</v>
      </c>
      <c r="B17" s="1610">
        <f>B14</f>
        <v>0</v>
      </c>
      <c r="C17" s="992">
        <v>2</v>
      </c>
      <c r="D17" s="1602">
        <f>D16+D15</f>
        <v>6.7</v>
      </c>
      <c r="E17" s="1602">
        <v>2</v>
      </c>
      <c r="F17" s="1603">
        <v>1.2</v>
      </c>
      <c r="G17" s="1614">
        <f t="shared" si="2"/>
        <v>0</v>
      </c>
      <c r="H17" s="1604"/>
      <c r="J17" s="1606"/>
    </row>
    <row r="18" spans="1:10" ht="34.5" customHeight="1" x14ac:dyDescent="0.2">
      <c r="A18" s="1622" t="s">
        <v>12132</v>
      </c>
      <c r="B18" s="1610">
        <v>0</v>
      </c>
      <c r="C18" s="1610">
        <v>1</v>
      </c>
      <c r="D18" s="1612">
        <f>D14</f>
        <v>8.6</v>
      </c>
      <c r="E18" s="1612">
        <v>5.9</v>
      </c>
      <c r="F18" s="1613">
        <v>0.5</v>
      </c>
      <c r="G18" s="1614">
        <f>F18*E18*D18*C18*B18</f>
        <v>0</v>
      </c>
      <c r="H18" s="1604"/>
      <c r="I18" s="1605">
        <f>4+0.9+1</f>
        <v>5.9</v>
      </c>
      <c r="J18" s="1606"/>
    </row>
    <row r="19" spans="1:10" ht="27.75" customHeight="1" x14ac:dyDescent="0.2">
      <c r="A19" s="1600" t="s">
        <v>6471</v>
      </c>
      <c r="B19" s="1610">
        <f>B18</f>
        <v>0</v>
      </c>
      <c r="C19" s="992">
        <v>4</v>
      </c>
      <c r="D19" s="1602">
        <f>4+0.8</f>
        <v>4.8</v>
      </c>
      <c r="E19" s="1602">
        <v>1.5</v>
      </c>
      <c r="F19" s="1603">
        <v>0.5</v>
      </c>
      <c r="G19" s="1614">
        <f t="shared" ref="G19:G21" si="3">F19*E19*D19*C19*B19</f>
        <v>0</v>
      </c>
      <c r="H19" s="1604"/>
      <c r="J19" s="1606"/>
    </row>
    <row r="20" spans="1:10" ht="27.75" customHeight="1" x14ac:dyDescent="0.2">
      <c r="A20" s="1600" t="s">
        <v>12108</v>
      </c>
      <c r="B20" s="1610">
        <f>B18</f>
        <v>0</v>
      </c>
      <c r="C20" s="992">
        <v>2</v>
      </c>
      <c r="D20" s="1602">
        <v>4</v>
      </c>
      <c r="E20" s="1602">
        <f>(D20+D21)/2</f>
        <v>6.4</v>
      </c>
      <c r="F20" s="1603">
        <v>0.2</v>
      </c>
      <c r="G20" s="1614">
        <f t="shared" si="3"/>
        <v>0</v>
      </c>
      <c r="H20" s="1604"/>
      <c r="J20" s="1606">
        <f>16+4+12+13</f>
        <v>45</v>
      </c>
    </row>
    <row r="21" spans="1:10" ht="27.75" customHeight="1" thickBot="1" x14ac:dyDescent="0.25">
      <c r="A21" s="1600" t="s">
        <v>12109</v>
      </c>
      <c r="B21" s="1610">
        <f>B18</f>
        <v>0</v>
      </c>
      <c r="C21" s="992">
        <v>2</v>
      </c>
      <c r="D21" s="1602">
        <f>D20+D19</f>
        <v>8.8000000000000007</v>
      </c>
      <c r="E21" s="1602">
        <v>2</v>
      </c>
      <c r="F21" s="1603">
        <v>0.9</v>
      </c>
      <c r="G21" s="1614">
        <f t="shared" si="3"/>
        <v>0</v>
      </c>
      <c r="H21" s="1604"/>
      <c r="J21" s="1606"/>
    </row>
    <row r="22" spans="1:10" ht="27" customHeight="1" thickBot="1" x14ac:dyDescent="0.25">
      <c r="A22" s="2002" t="s">
        <v>447</v>
      </c>
      <c r="B22" s="2002"/>
      <c r="C22" s="2002"/>
      <c r="D22" s="2002"/>
      <c r="E22" s="2002"/>
      <c r="F22" s="2002"/>
      <c r="G22" s="1243">
        <f>SUM(G6:G21)*1.1</f>
        <v>251.53919999999999</v>
      </c>
      <c r="H22" s="1618"/>
      <c r="I22" s="1607"/>
    </row>
    <row r="23" spans="1:10" ht="36.75" customHeight="1" thickBot="1" x14ac:dyDescent="0.25">
      <c r="A23" s="2002" t="s">
        <v>389</v>
      </c>
      <c r="B23" s="2002"/>
      <c r="C23" s="2002"/>
      <c r="D23" s="2002"/>
      <c r="E23" s="2002"/>
      <c r="F23" s="2002"/>
      <c r="G23" s="1243">
        <f>ROUND((G22),0)</f>
        <v>252</v>
      </c>
      <c r="H23" s="1618"/>
      <c r="I23" s="1607"/>
    </row>
    <row r="24" spans="1:10" ht="33.75" customHeight="1" x14ac:dyDescent="0.2"/>
    <row r="25" spans="1:10" ht="61.5" customHeight="1" thickBot="1" x14ac:dyDescent="0.25">
      <c r="A25" s="2004" t="str">
        <f>BOQ!B35</f>
        <v>Lean concrete for use as thin layer under neathfootings with cylinder compressive strength of1423 psi on 28 days.</v>
      </c>
      <c r="B25" s="2005"/>
      <c r="C25" s="2005"/>
      <c r="D25" s="2005"/>
      <c r="E25" s="2005"/>
      <c r="F25" s="2005"/>
      <c r="G25" s="2005"/>
      <c r="H25" s="2005"/>
    </row>
    <row r="26" spans="1:10" ht="30" customHeight="1" thickTop="1" thickBot="1" x14ac:dyDescent="0.25">
      <c r="A26" s="1619" t="s">
        <v>84</v>
      </c>
      <c r="B26" s="1620" t="s">
        <v>12105</v>
      </c>
      <c r="C26" s="1620" t="s">
        <v>12104</v>
      </c>
      <c r="D26" s="1620" t="s">
        <v>6361</v>
      </c>
      <c r="E26" s="1620" t="s">
        <v>475</v>
      </c>
      <c r="F26" s="1620" t="s">
        <v>12106</v>
      </c>
      <c r="G26" s="1620" t="s">
        <v>132</v>
      </c>
      <c r="H26" s="1621" t="s">
        <v>336</v>
      </c>
    </row>
    <row r="27" spans="1:10" ht="30.75" customHeight="1" thickTop="1" x14ac:dyDescent="0.2">
      <c r="A27" s="1622" t="s">
        <v>12107</v>
      </c>
      <c r="B27" s="1610">
        <v>6</v>
      </c>
      <c r="C27" s="1610">
        <v>1</v>
      </c>
      <c r="D27" s="1612">
        <v>7.5</v>
      </c>
      <c r="E27" s="1612">
        <f>1.5+0.5+0.3</f>
        <v>2.2999999999999998</v>
      </c>
      <c r="F27" s="1623">
        <v>0.15</v>
      </c>
      <c r="G27" s="1614">
        <f>F27*E27*D27*C27*B27</f>
        <v>15.524999999999999</v>
      </c>
      <c r="H27" s="1615"/>
      <c r="I27" s="1605">
        <f>7.3+4+0.6</f>
        <v>11.9</v>
      </c>
    </row>
    <row r="28" spans="1:10" ht="30.75" customHeight="1" x14ac:dyDescent="0.2">
      <c r="A28" s="1600" t="s">
        <v>6471</v>
      </c>
      <c r="B28" s="1610">
        <f>B27</f>
        <v>6</v>
      </c>
      <c r="C28" s="992">
        <v>4</v>
      </c>
      <c r="D28" s="1602">
        <f>1.5+0.5</f>
        <v>2</v>
      </c>
      <c r="E28" s="1602">
        <v>0.9</v>
      </c>
      <c r="F28" s="1623">
        <v>0.15</v>
      </c>
      <c r="G28" s="1614">
        <f t="shared" ref="G28:G30" si="4">F28*E28*D28*C28*B28</f>
        <v>6.48</v>
      </c>
      <c r="H28" s="1615"/>
    </row>
    <row r="29" spans="1:10" ht="30.75" customHeight="1" x14ac:dyDescent="0.2">
      <c r="A29" s="1600" t="s">
        <v>12108</v>
      </c>
      <c r="B29" s="1610">
        <f>B27</f>
        <v>6</v>
      </c>
      <c r="C29" s="992">
        <v>2</v>
      </c>
      <c r="D29" s="1602">
        <v>1.5</v>
      </c>
      <c r="E29" s="1602">
        <f>(D29+D30)/2</f>
        <v>2.5</v>
      </c>
      <c r="F29" s="1623">
        <v>0.15</v>
      </c>
      <c r="G29" s="1614">
        <f t="shared" si="4"/>
        <v>6.75</v>
      </c>
      <c r="H29" s="1615"/>
    </row>
    <row r="30" spans="1:10" ht="30.75" customHeight="1" x14ac:dyDescent="0.2">
      <c r="A30" s="1600" t="s">
        <v>12109</v>
      </c>
      <c r="B30" s="1610">
        <f>B27</f>
        <v>6</v>
      </c>
      <c r="C30" s="992">
        <v>2</v>
      </c>
      <c r="D30" s="1602">
        <f>D29+D28</f>
        <v>3.5</v>
      </c>
      <c r="E30" s="1602">
        <v>0.9</v>
      </c>
      <c r="F30" s="1623">
        <v>0.15</v>
      </c>
      <c r="G30" s="1614">
        <f t="shared" si="4"/>
        <v>5.67</v>
      </c>
      <c r="H30" s="1615"/>
    </row>
    <row r="31" spans="1:10" ht="30.75" customHeight="1" x14ac:dyDescent="0.2">
      <c r="A31" s="1622" t="s">
        <v>12110</v>
      </c>
      <c r="B31" s="1610">
        <v>3</v>
      </c>
      <c r="C31" s="1610">
        <v>1</v>
      </c>
      <c r="D31" s="1612">
        <f>D27</f>
        <v>7.5</v>
      </c>
      <c r="E31" s="1612">
        <f>2+0.6+0.3</f>
        <v>2.9</v>
      </c>
      <c r="F31" s="1623">
        <v>0.15</v>
      </c>
      <c r="G31" s="1614">
        <f>F31*E31*D31*C31*B31</f>
        <v>9.7875000000000014</v>
      </c>
      <c r="H31" s="1615"/>
    </row>
    <row r="32" spans="1:10" ht="30.75" customHeight="1" x14ac:dyDescent="0.2">
      <c r="A32" s="1600" t="s">
        <v>6471</v>
      </c>
      <c r="B32" s="1610">
        <f>B31</f>
        <v>3</v>
      </c>
      <c r="C32" s="992">
        <v>4</v>
      </c>
      <c r="D32" s="1602">
        <f>2+0.6</f>
        <v>2.6</v>
      </c>
      <c r="E32" s="1602">
        <v>1.2</v>
      </c>
      <c r="F32" s="1623">
        <v>0.15</v>
      </c>
      <c r="G32" s="1614">
        <f t="shared" ref="G32:G34" si="5">F32*E32*D32*C32*B32</f>
        <v>5.6159999999999997</v>
      </c>
      <c r="H32" s="1615"/>
    </row>
    <row r="33" spans="1:8" ht="30.75" customHeight="1" x14ac:dyDescent="0.2">
      <c r="A33" s="1600" t="s">
        <v>12108</v>
      </c>
      <c r="B33" s="1610">
        <f>B31</f>
        <v>3</v>
      </c>
      <c r="C33" s="992">
        <v>2</v>
      </c>
      <c r="D33" s="1602">
        <v>1.5</v>
      </c>
      <c r="E33" s="1602">
        <f>(D33+D34)/2</f>
        <v>2.8</v>
      </c>
      <c r="F33" s="1623">
        <v>0.15</v>
      </c>
      <c r="G33" s="1614">
        <f t="shared" si="5"/>
        <v>3.7800000000000002</v>
      </c>
      <c r="H33" s="1615"/>
    </row>
    <row r="34" spans="1:8" ht="30.75" customHeight="1" x14ac:dyDescent="0.2">
      <c r="A34" s="1600" t="s">
        <v>12109</v>
      </c>
      <c r="B34" s="1610">
        <f>B31</f>
        <v>3</v>
      </c>
      <c r="C34" s="992">
        <v>2</v>
      </c>
      <c r="D34" s="1602">
        <f>D33+D32</f>
        <v>4.0999999999999996</v>
      </c>
      <c r="E34" s="1602">
        <v>0.9</v>
      </c>
      <c r="F34" s="1623">
        <v>0.15</v>
      </c>
      <c r="G34" s="1614">
        <f t="shared" si="5"/>
        <v>3.3209999999999997</v>
      </c>
      <c r="H34" s="1615"/>
    </row>
    <row r="35" spans="1:8" ht="30.75" customHeight="1" x14ac:dyDescent="0.2">
      <c r="A35" s="1622" t="s">
        <v>12111</v>
      </c>
      <c r="B35" s="1610">
        <v>0</v>
      </c>
      <c r="C35" s="1610">
        <v>1</v>
      </c>
      <c r="D35" s="1612">
        <f>D27</f>
        <v>7.5</v>
      </c>
      <c r="E35" s="1612">
        <f>3+0.7+0.3</f>
        <v>4</v>
      </c>
      <c r="F35" s="1623">
        <v>0.15</v>
      </c>
      <c r="G35" s="1614">
        <f>F35*E35*D35*C35*B35</f>
        <v>0</v>
      </c>
      <c r="H35" s="1615"/>
    </row>
    <row r="36" spans="1:8" ht="30.75" customHeight="1" x14ac:dyDescent="0.2">
      <c r="A36" s="1600" t="s">
        <v>6471</v>
      </c>
      <c r="B36" s="1610">
        <f>B35</f>
        <v>0</v>
      </c>
      <c r="C36" s="992">
        <v>4</v>
      </c>
      <c r="D36" s="1602">
        <f>3+0.7</f>
        <v>3.7</v>
      </c>
      <c r="E36" s="1602">
        <v>1.5</v>
      </c>
      <c r="F36" s="1623">
        <v>0.15</v>
      </c>
      <c r="G36" s="1614">
        <f t="shared" ref="G36:G38" si="6">F36*E36*D36*C36*B36</f>
        <v>0</v>
      </c>
      <c r="H36" s="1615"/>
    </row>
    <row r="37" spans="1:8" ht="30.75" customHeight="1" x14ac:dyDescent="0.2">
      <c r="A37" s="1600" t="s">
        <v>12108</v>
      </c>
      <c r="B37" s="1610">
        <f>B35</f>
        <v>0</v>
      </c>
      <c r="C37" s="992">
        <v>2</v>
      </c>
      <c r="D37" s="1602">
        <v>3</v>
      </c>
      <c r="E37" s="1602">
        <f>(D37+D38)/2</f>
        <v>4.8499999999999996</v>
      </c>
      <c r="F37" s="1623">
        <v>0.15</v>
      </c>
      <c r="G37" s="1614">
        <f t="shared" si="6"/>
        <v>0</v>
      </c>
      <c r="H37" s="1615"/>
    </row>
    <row r="38" spans="1:8" ht="30.75" customHeight="1" x14ac:dyDescent="0.2">
      <c r="A38" s="1600" t="s">
        <v>12109</v>
      </c>
      <c r="B38" s="1610">
        <f>B35</f>
        <v>0</v>
      </c>
      <c r="C38" s="992">
        <v>2</v>
      </c>
      <c r="D38" s="1602">
        <f>D37+D36</f>
        <v>6.7</v>
      </c>
      <c r="E38" s="1602">
        <v>0.9</v>
      </c>
      <c r="F38" s="1623">
        <v>0.15</v>
      </c>
      <c r="G38" s="1614">
        <f t="shared" si="6"/>
        <v>0</v>
      </c>
      <c r="H38" s="1615"/>
    </row>
    <row r="39" spans="1:8" ht="30.75" customHeight="1" x14ac:dyDescent="0.2">
      <c r="A39" s="1622" t="s">
        <v>12133</v>
      </c>
      <c r="B39" s="1610">
        <v>0</v>
      </c>
      <c r="C39" s="1610">
        <v>1</v>
      </c>
      <c r="D39" s="1612">
        <f>D35</f>
        <v>7.5</v>
      </c>
      <c r="E39" s="1612">
        <f>4+0.8+0.3</f>
        <v>5.0999999999999996</v>
      </c>
      <c r="F39" s="1623">
        <v>0.15</v>
      </c>
      <c r="G39" s="1614">
        <f>F39*E39*D39*C39*B39</f>
        <v>0</v>
      </c>
      <c r="H39" s="1615"/>
    </row>
    <row r="40" spans="1:8" ht="30.75" customHeight="1" x14ac:dyDescent="0.2">
      <c r="A40" s="1600" t="s">
        <v>6471</v>
      </c>
      <c r="B40" s="1610">
        <f>B39</f>
        <v>0</v>
      </c>
      <c r="C40" s="992">
        <v>4</v>
      </c>
      <c r="D40" s="1602">
        <f>4+0.8</f>
        <v>4.8</v>
      </c>
      <c r="E40" s="1602">
        <v>2.2999999999999998</v>
      </c>
      <c r="F40" s="1623">
        <v>0.15</v>
      </c>
      <c r="G40" s="1614">
        <f t="shared" ref="G40:G42" si="7">F40*E40*D40*C40*B40</f>
        <v>0</v>
      </c>
      <c r="H40" s="1615"/>
    </row>
    <row r="41" spans="1:8" ht="30.75" customHeight="1" x14ac:dyDescent="0.2">
      <c r="A41" s="1600" t="s">
        <v>12108</v>
      </c>
      <c r="B41" s="1610">
        <f>B39</f>
        <v>0</v>
      </c>
      <c r="C41" s="992">
        <v>2</v>
      </c>
      <c r="D41" s="1602">
        <v>4</v>
      </c>
      <c r="E41" s="1602">
        <f>(D41+D42)/2</f>
        <v>6.4</v>
      </c>
      <c r="F41" s="1623">
        <v>0.15</v>
      </c>
      <c r="G41" s="1614">
        <f t="shared" si="7"/>
        <v>0</v>
      </c>
      <c r="H41" s="1615"/>
    </row>
    <row r="42" spans="1:8" ht="30.75" customHeight="1" thickBot="1" x14ac:dyDescent="0.25">
      <c r="A42" s="1600" t="s">
        <v>12109</v>
      </c>
      <c r="B42" s="1610">
        <f>B39</f>
        <v>0</v>
      </c>
      <c r="C42" s="992">
        <v>2</v>
      </c>
      <c r="D42" s="1602">
        <f>D41+D40</f>
        <v>8.8000000000000007</v>
      </c>
      <c r="E42" s="1602">
        <v>0.9</v>
      </c>
      <c r="F42" s="1623">
        <v>0.15</v>
      </c>
      <c r="G42" s="1614">
        <f t="shared" si="7"/>
        <v>0</v>
      </c>
      <c r="H42" s="1615"/>
    </row>
    <row r="43" spans="1:8" ht="30.75" customHeight="1" thickBot="1" x14ac:dyDescent="0.25">
      <c r="A43" s="2002" t="s">
        <v>447</v>
      </c>
      <c r="B43" s="2002"/>
      <c r="C43" s="2002"/>
      <c r="D43" s="2002"/>
      <c r="E43" s="2002"/>
      <c r="F43" s="2002"/>
      <c r="G43" s="1243">
        <f>SUM(G27:G42)*1.1</f>
        <v>62.622450000000001</v>
      </c>
      <c r="H43" s="1618"/>
    </row>
    <row r="44" spans="1:8" ht="30.75" customHeight="1" thickBot="1" x14ac:dyDescent="0.25">
      <c r="A44" s="2002" t="s">
        <v>389</v>
      </c>
      <c r="B44" s="2002"/>
      <c r="C44" s="2002"/>
      <c r="D44" s="2002"/>
      <c r="E44" s="2002"/>
      <c r="F44" s="2002"/>
      <c r="G44" s="1243">
        <f>ROUND((G43),0)</f>
        <v>63</v>
      </c>
      <c r="H44" s="1618"/>
    </row>
    <row r="46" spans="1:8" ht="21" customHeight="1" thickBot="1" x14ac:dyDescent="0.25">
      <c r="A46" s="2004" t="str">
        <f>BOQ!B36</f>
        <v>Concrete Class A1</v>
      </c>
      <c r="B46" s="2005"/>
      <c r="C46" s="2005"/>
      <c r="D46" s="2005"/>
      <c r="E46" s="2005"/>
      <c r="F46" s="2005"/>
      <c r="G46" s="2005"/>
      <c r="H46" s="2005"/>
    </row>
    <row r="47" spans="1:8" ht="45" customHeight="1" thickTop="1" thickBot="1" x14ac:dyDescent="0.25">
      <c r="A47" s="1619" t="s">
        <v>84</v>
      </c>
      <c r="B47" s="1620" t="s">
        <v>12105</v>
      </c>
      <c r="C47" s="1620" t="s">
        <v>12104</v>
      </c>
      <c r="D47" s="1620" t="s">
        <v>6361</v>
      </c>
      <c r="E47" s="1620" t="s">
        <v>475</v>
      </c>
      <c r="F47" s="1620" t="s">
        <v>12106</v>
      </c>
      <c r="G47" s="1620" t="s">
        <v>132</v>
      </c>
      <c r="H47" s="1621" t="s">
        <v>336</v>
      </c>
    </row>
    <row r="48" spans="1:8" ht="30.75" customHeight="1" thickTop="1" x14ac:dyDescent="0.2">
      <c r="A48" s="1622" t="s">
        <v>12107</v>
      </c>
      <c r="B48" s="1610">
        <v>6</v>
      </c>
      <c r="C48" s="1610">
        <v>1</v>
      </c>
      <c r="D48" s="1612">
        <v>7.3</v>
      </c>
      <c r="E48" s="1612">
        <f>1.5+0.5</f>
        <v>2</v>
      </c>
      <c r="F48" s="1623">
        <v>0.25</v>
      </c>
      <c r="G48" s="1614">
        <f>F48*E48*D48*C48*B48</f>
        <v>21.9</v>
      </c>
      <c r="H48" s="1615"/>
    </row>
    <row r="49" spans="1:8" ht="30.75" customHeight="1" x14ac:dyDescent="0.2">
      <c r="A49" s="1600" t="s">
        <v>12112</v>
      </c>
      <c r="B49" s="1610">
        <f>B48</f>
        <v>6</v>
      </c>
      <c r="C49" s="992">
        <v>2</v>
      </c>
      <c r="D49" s="1602">
        <f>D48</f>
        <v>7.3</v>
      </c>
      <c r="E49" s="1602">
        <v>0.25</v>
      </c>
      <c r="F49" s="1623">
        <v>1.5</v>
      </c>
      <c r="G49" s="1614">
        <f>F49*E49*D49*C49*B49</f>
        <v>32.849999999999994</v>
      </c>
      <c r="H49" s="1615"/>
    </row>
    <row r="50" spans="1:8" ht="30.75" customHeight="1" x14ac:dyDescent="0.2">
      <c r="A50" s="1600" t="s">
        <v>6508</v>
      </c>
      <c r="B50" s="1610">
        <f>B48</f>
        <v>6</v>
      </c>
      <c r="C50" s="992">
        <v>1</v>
      </c>
      <c r="D50" s="1602">
        <f>D48</f>
        <v>7.3</v>
      </c>
      <c r="E50" s="1602">
        <v>2</v>
      </c>
      <c r="F50" s="1623">
        <v>0.25</v>
      </c>
      <c r="G50" s="1614">
        <f t="shared" ref="G50" si="8">F50*E50*D50*C50*B50</f>
        <v>21.9</v>
      </c>
      <c r="H50" s="1615"/>
    </row>
    <row r="51" spans="1:8" ht="30.75" customHeight="1" x14ac:dyDescent="0.2">
      <c r="A51" s="1600" t="s">
        <v>6471</v>
      </c>
      <c r="B51" s="1610">
        <f>B48</f>
        <v>6</v>
      </c>
      <c r="C51" s="992">
        <v>4</v>
      </c>
      <c r="D51" s="1602">
        <f>1.5+F50+F48</f>
        <v>2</v>
      </c>
      <c r="E51" s="1602">
        <v>0.25</v>
      </c>
      <c r="F51" s="1623">
        <f>F50+F49+F48</f>
        <v>2</v>
      </c>
      <c r="G51" s="1614">
        <f t="shared" ref="G51:G53" si="9">F51*E51*D51*C51*B51</f>
        <v>24</v>
      </c>
      <c r="H51" s="1615"/>
    </row>
    <row r="52" spans="1:8" ht="30.75" customHeight="1" x14ac:dyDescent="0.2">
      <c r="A52" s="1600" t="s">
        <v>12108</v>
      </c>
      <c r="B52" s="1610">
        <f>B48</f>
        <v>6</v>
      </c>
      <c r="C52" s="992">
        <v>2</v>
      </c>
      <c r="D52" s="1602">
        <v>1.5</v>
      </c>
      <c r="E52" s="1602">
        <f>(D52+D53)/2</f>
        <v>2.5</v>
      </c>
      <c r="F52" s="1623">
        <v>0.2</v>
      </c>
      <c r="G52" s="1614">
        <f t="shared" si="9"/>
        <v>9</v>
      </c>
      <c r="H52" s="1615"/>
    </row>
    <row r="53" spans="1:8" ht="30.75" customHeight="1" x14ac:dyDescent="0.2">
      <c r="A53" s="1600" t="s">
        <v>12109</v>
      </c>
      <c r="B53" s="1610">
        <f>B48</f>
        <v>6</v>
      </c>
      <c r="C53" s="992">
        <v>2</v>
      </c>
      <c r="D53" s="1602">
        <f>D52+D51</f>
        <v>3.5</v>
      </c>
      <c r="E53" s="1602">
        <v>0.2</v>
      </c>
      <c r="F53" s="1623">
        <v>0.9</v>
      </c>
      <c r="G53" s="1614">
        <f t="shared" si="9"/>
        <v>7.5600000000000014</v>
      </c>
      <c r="H53" s="1615"/>
    </row>
    <row r="54" spans="1:8" ht="30.75" customHeight="1" x14ac:dyDescent="0.2">
      <c r="A54" s="1622" t="s">
        <v>12110</v>
      </c>
      <c r="B54" s="1610">
        <v>3</v>
      </c>
      <c r="C54" s="1610">
        <v>1</v>
      </c>
      <c r="D54" s="1612">
        <f>D48</f>
        <v>7.3</v>
      </c>
      <c r="E54" s="1612">
        <v>2.6</v>
      </c>
      <c r="F54" s="1623">
        <v>0.3</v>
      </c>
      <c r="G54" s="1614">
        <f>F54*E54*D54*C54*B54</f>
        <v>17.082000000000001</v>
      </c>
      <c r="H54" s="1615"/>
    </row>
    <row r="55" spans="1:8" ht="30.75" customHeight="1" x14ac:dyDescent="0.2">
      <c r="A55" s="1600" t="s">
        <v>12112</v>
      </c>
      <c r="B55" s="1610">
        <f>B54</f>
        <v>3</v>
      </c>
      <c r="C55" s="992">
        <v>2</v>
      </c>
      <c r="D55" s="1602">
        <f>D54</f>
        <v>7.3</v>
      </c>
      <c r="E55" s="1602">
        <v>0.3</v>
      </c>
      <c r="F55" s="1623">
        <v>2</v>
      </c>
      <c r="G55" s="1614">
        <f t="shared" ref="G55:G59" si="10">F55*E55*D55*C55*B55</f>
        <v>26.28</v>
      </c>
      <c r="H55" s="1615"/>
    </row>
    <row r="56" spans="1:8" ht="30.75" customHeight="1" x14ac:dyDescent="0.2">
      <c r="A56" s="1600" t="s">
        <v>6508</v>
      </c>
      <c r="B56" s="1610">
        <f>B54</f>
        <v>3</v>
      </c>
      <c r="C56" s="992">
        <v>1</v>
      </c>
      <c r="D56" s="1602">
        <f>D54</f>
        <v>7.3</v>
      </c>
      <c r="E56" s="1602">
        <v>2.6</v>
      </c>
      <c r="F56" s="1623">
        <v>0.3</v>
      </c>
      <c r="G56" s="1614">
        <f t="shared" si="10"/>
        <v>17.082000000000001</v>
      </c>
      <c r="H56" s="1615"/>
    </row>
    <row r="57" spans="1:8" ht="30.75" customHeight="1" x14ac:dyDescent="0.2">
      <c r="A57" s="1600" t="s">
        <v>6471</v>
      </c>
      <c r="B57" s="1610">
        <f>B54</f>
        <v>3</v>
      </c>
      <c r="C57" s="992">
        <v>4</v>
      </c>
      <c r="D57" s="1602">
        <f>E56</f>
        <v>2.6</v>
      </c>
      <c r="E57" s="1602">
        <v>0.3</v>
      </c>
      <c r="F57" s="1623">
        <f>F56+F55+F54</f>
        <v>2.5999999999999996</v>
      </c>
      <c r="G57" s="1614">
        <f t="shared" si="10"/>
        <v>24.335999999999999</v>
      </c>
      <c r="H57" s="1615"/>
    </row>
    <row r="58" spans="1:8" ht="30.75" customHeight="1" x14ac:dyDescent="0.2">
      <c r="A58" s="1600" t="s">
        <v>12108</v>
      </c>
      <c r="B58" s="1610">
        <f>B54</f>
        <v>3</v>
      </c>
      <c r="C58" s="992">
        <v>2</v>
      </c>
      <c r="D58" s="1602">
        <v>2</v>
      </c>
      <c r="E58" s="1602">
        <f>(D58+D59)/2</f>
        <v>3.3</v>
      </c>
      <c r="F58" s="1623">
        <v>0.2</v>
      </c>
      <c r="G58" s="1614">
        <f t="shared" si="10"/>
        <v>7.92</v>
      </c>
      <c r="H58" s="1615"/>
    </row>
    <row r="59" spans="1:8" ht="30.75" customHeight="1" x14ac:dyDescent="0.2">
      <c r="A59" s="1600" t="s">
        <v>12109</v>
      </c>
      <c r="B59" s="1610">
        <f>B54</f>
        <v>3</v>
      </c>
      <c r="C59" s="992">
        <v>2</v>
      </c>
      <c r="D59" s="1602">
        <f>D58+D57</f>
        <v>4.5999999999999996</v>
      </c>
      <c r="E59" s="1602">
        <v>0.25</v>
      </c>
      <c r="F59" s="1623">
        <v>0.9</v>
      </c>
      <c r="G59" s="1614">
        <f t="shared" si="10"/>
        <v>6.2099999999999991</v>
      </c>
      <c r="H59" s="1604"/>
    </row>
    <row r="60" spans="1:8" ht="30.75" customHeight="1" x14ac:dyDescent="0.2">
      <c r="A60" s="1622" t="s">
        <v>12111</v>
      </c>
      <c r="B60" s="1610">
        <v>0</v>
      </c>
      <c r="C60" s="1610">
        <v>1</v>
      </c>
      <c r="D60" s="1612">
        <f>D54</f>
        <v>7.3</v>
      </c>
      <c r="E60" s="1612">
        <v>3.7</v>
      </c>
      <c r="F60" s="1623">
        <v>0.35</v>
      </c>
      <c r="G60" s="1614">
        <f>F60*E60*D60*C60*B60</f>
        <v>0</v>
      </c>
      <c r="H60" s="1604"/>
    </row>
    <row r="61" spans="1:8" ht="30.75" customHeight="1" x14ac:dyDescent="0.2">
      <c r="A61" s="1600" t="s">
        <v>12112</v>
      </c>
      <c r="B61" s="1610">
        <f>B60</f>
        <v>0</v>
      </c>
      <c r="C61" s="992">
        <v>2</v>
      </c>
      <c r="D61" s="1602">
        <f>D60</f>
        <v>7.3</v>
      </c>
      <c r="E61" s="1602">
        <v>0.35</v>
      </c>
      <c r="F61" s="1623">
        <v>3</v>
      </c>
      <c r="G61" s="1614">
        <f t="shared" ref="G61:G65" si="11">F61*E61*D61*C61*B61</f>
        <v>0</v>
      </c>
      <c r="H61" s="1604"/>
    </row>
    <row r="62" spans="1:8" ht="30.75" customHeight="1" x14ac:dyDescent="0.2">
      <c r="A62" s="1600" t="s">
        <v>6508</v>
      </c>
      <c r="B62" s="1610">
        <f>B60</f>
        <v>0</v>
      </c>
      <c r="C62" s="992">
        <v>1</v>
      </c>
      <c r="D62" s="1602">
        <f>D60</f>
        <v>7.3</v>
      </c>
      <c r="E62" s="1602">
        <f>E60</f>
        <v>3.7</v>
      </c>
      <c r="F62" s="1623">
        <v>0.35</v>
      </c>
      <c r="G62" s="1614">
        <f t="shared" si="11"/>
        <v>0</v>
      </c>
      <c r="H62" s="1604"/>
    </row>
    <row r="63" spans="1:8" ht="30.75" customHeight="1" x14ac:dyDescent="0.2">
      <c r="A63" s="1600" t="s">
        <v>6471</v>
      </c>
      <c r="B63" s="1610">
        <f>B60</f>
        <v>0</v>
      </c>
      <c r="C63" s="992">
        <v>4</v>
      </c>
      <c r="D63" s="1602">
        <f>E62</f>
        <v>3.7</v>
      </c>
      <c r="E63" s="1602">
        <v>0.35</v>
      </c>
      <c r="F63" s="1623">
        <f>F62+F61+F60</f>
        <v>3.7</v>
      </c>
      <c r="G63" s="1614">
        <f t="shared" si="11"/>
        <v>0</v>
      </c>
      <c r="H63" s="1604"/>
    </row>
    <row r="64" spans="1:8" ht="30.75" customHeight="1" x14ac:dyDescent="0.2">
      <c r="A64" s="1600" t="s">
        <v>12108</v>
      </c>
      <c r="B64" s="1610">
        <f>B60</f>
        <v>0</v>
      </c>
      <c r="C64" s="992">
        <v>2</v>
      </c>
      <c r="D64" s="1602">
        <v>3</v>
      </c>
      <c r="E64" s="1602">
        <f>(D64+D65)/2</f>
        <v>4.8499999999999996</v>
      </c>
      <c r="F64" s="1623">
        <v>0.2</v>
      </c>
      <c r="G64" s="1614">
        <f t="shared" si="11"/>
        <v>0</v>
      </c>
      <c r="H64" s="1604"/>
    </row>
    <row r="65" spans="1:8" ht="30.75" customHeight="1" x14ac:dyDescent="0.2">
      <c r="A65" s="1600" t="s">
        <v>12109</v>
      </c>
      <c r="B65" s="1610">
        <f>B60</f>
        <v>0</v>
      </c>
      <c r="C65" s="992">
        <v>2</v>
      </c>
      <c r="D65" s="1602">
        <f>D64+D63</f>
        <v>6.7</v>
      </c>
      <c r="E65" s="1602">
        <v>0.25</v>
      </c>
      <c r="F65" s="1623">
        <v>1.2</v>
      </c>
      <c r="G65" s="1614">
        <f t="shared" si="11"/>
        <v>0</v>
      </c>
      <c r="H65" s="1604"/>
    </row>
    <row r="66" spans="1:8" ht="30.75" customHeight="1" x14ac:dyDescent="0.2">
      <c r="A66" s="1622" t="s">
        <v>12134</v>
      </c>
      <c r="B66" s="1610">
        <v>0</v>
      </c>
      <c r="C66" s="1610">
        <v>1</v>
      </c>
      <c r="D66" s="1612">
        <f>D60</f>
        <v>7.3</v>
      </c>
      <c r="E66" s="1612">
        <v>4.8</v>
      </c>
      <c r="F66" s="1623">
        <v>0.4</v>
      </c>
      <c r="G66" s="1614">
        <f>F66*E66*D66*C66*B66</f>
        <v>0</v>
      </c>
      <c r="H66" s="1604"/>
    </row>
    <row r="67" spans="1:8" ht="30.75" customHeight="1" x14ac:dyDescent="0.2">
      <c r="A67" s="1600" t="s">
        <v>12112</v>
      </c>
      <c r="B67" s="1610">
        <f>B66</f>
        <v>0</v>
      </c>
      <c r="C67" s="992">
        <v>2</v>
      </c>
      <c r="D67" s="1602">
        <f>D66</f>
        <v>7.3</v>
      </c>
      <c r="E67" s="1602">
        <v>0.4</v>
      </c>
      <c r="F67" s="1623">
        <v>4</v>
      </c>
      <c r="G67" s="1614">
        <f t="shared" ref="G67:G71" si="12">F67*E67*D67*C67*B67</f>
        <v>0</v>
      </c>
      <c r="H67" s="1604"/>
    </row>
    <row r="68" spans="1:8" ht="30.75" customHeight="1" x14ac:dyDescent="0.2">
      <c r="A68" s="1600" t="s">
        <v>6508</v>
      </c>
      <c r="B68" s="1610">
        <f>B66</f>
        <v>0</v>
      </c>
      <c r="C68" s="992">
        <v>1</v>
      </c>
      <c r="D68" s="1602">
        <f>D66</f>
        <v>7.3</v>
      </c>
      <c r="E68" s="1602">
        <v>4.8</v>
      </c>
      <c r="F68" s="1623">
        <v>0.4</v>
      </c>
      <c r="G68" s="1614">
        <f t="shared" si="12"/>
        <v>0</v>
      </c>
      <c r="H68" s="1604"/>
    </row>
    <row r="69" spans="1:8" ht="30.75" customHeight="1" x14ac:dyDescent="0.2">
      <c r="A69" s="1600" t="s">
        <v>6471</v>
      </c>
      <c r="B69" s="1610">
        <f>B66</f>
        <v>0</v>
      </c>
      <c r="C69" s="992">
        <v>4</v>
      </c>
      <c r="D69" s="1602">
        <f>E68</f>
        <v>4.8</v>
      </c>
      <c r="E69" s="1602">
        <v>0.4</v>
      </c>
      <c r="F69" s="1623">
        <f>F68+F67+F66</f>
        <v>4.8000000000000007</v>
      </c>
      <c r="G69" s="1614">
        <f t="shared" si="12"/>
        <v>0</v>
      </c>
      <c r="H69" s="1604"/>
    </row>
    <row r="70" spans="1:8" ht="30.75" customHeight="1" x14ac:dyDescent="0.2">
      <c r="A70" s="1600" t="s">
        <v>12108</v>
      </c>
      <c r="B70" s="1610">
        <f>B66</f>
        <v>0</v>
      </c>
      <c r="C70" s="992">
        <v>2</v>
      </c>
      <c r="D70" s="1602">
        <v>4</v>
      </c>
      <c r="E70" s="1602">
        <f>(D70+D71)/2</f>
        <v>6.4</v>
      </c>
      <c r="F70" s="1623">
        <v>0.2</v>
      </c>
      <c r="G70" s="1614">
        <f t="shared" si="12"/>
        <v>0</v>
      </c>
      <c r="H70" s="1604"/>
    </row>
    <row r="71" spans="1:8" ht="30.75" customHeight="1" thickBot="1" x14ac:dyDescent="0.25">
      <c r="A71" s="1600" t="s">
        <v>12109</v>
      </c>
      <c r="B71" s="1610">
        <f>B66</f>
        <v>0</v>
      </c>
      <c r="C71" s="992">
        <v>2</v>
      </c>
      <c r="D71" s="1602">
        <f>D70+D69</f>
        <v>8.8000000000000007</v>
      </c>
      <c r="E71" s="1602">
        <v>0.3</v>
      </c>
      <c r="F71" s="1623">
        <v>1.5</v>
      </c>
      <c r="G71" s="1614">
        <f t="shared" si="12"/>
        <v>0</v>
      </c>
      <c r="H71" s="1616"/>
    </row>
    <row r="72" spans="1:8" ht="27" customHeight="1" thickBot="1" x14ac:dyDescent="0.25">
      <c r="A72" s="2002" t="s">
        <v>447</v>
      </c>
      <c r="B72" s="2002"/>
      <c r="C72" s="2002"/>
      <c r="D72" s="2002"/>
      <c r="E72" s="2002"/>
      <c r="F72" s="2002"/>
      <c r="G72" s="1243">
        <f>SUM(G48:G71)*1.1</f>
        <v>237.73200000000003</v>
      </c>
      <c r="H72" s="1618"/>
    </row>
    <row r="73" spans="1:8" ht="27" customHeight="1" thickBot="1" x14ac:dyDescent="0.25">
      <c r="A73" s="2002" t="s">
        <v>389</v>
      </c>
      <c r="B73" s="2002"/>
      <c r="C73" s="2002"/>
      <c r="D73" s="2002"/>
      <c r="E73" s="2002"/>
      <c r="F73" s="2002"/>
      <c r="G73" s="1243">
        <f>ROUND((G72),0)</f>
        <v>238</v>
      </c>
      <c r="H73" s="1618"/>
    </row>
    <row r="75" spans="1:8" ht="69.75" customHeight="1" thickBot="1" x14ac:dyDescent="0.25">
      <c r="A75" s="2004" t="str">
        <f>BOQ!B38</f>
        <v>Erection and removal of Form work with WoodSurface Finshing for RCC or Plain cementConcrete in any shape - Position / Vertical</v>
      </c>
      <c r="B75" s="2005"/>
      <c r="C75" s="2005"/>
      <c r="D75" s="2005"/>
      <c r="E75" s="2005"/>
      <c r="F75" s="2005"/>
      <c r="G75" s="2005"/>
      <c r="H75" s="2005"/>
    </row>
    <row r="76" spans="1:8" ht="39.75" customHeight="1" thickTop="1" thickBot="1" x14ac:dyDescent="0.25">
      <c r="A76" s="1619" t="s">
        <v>84</v>
      </c>
      <c r="B76" s="1620" t="s">
        <v>12105</v>
      </c>
      <c r="C76" s="1620" t="s">
        <v>12104</v>
      </c>
      <c r="D76" s="1620" t="s">
        <v>6361</v>
      </c>
      <c r="E76" s="1620"/>
      <c r="F76" s="1620" t="s">
        <v>12106</v>
      </c>
      <c r="G76" s="1620" t="s">
        <v>132</v>
      </c>
      <c r="H76" s="1621" t="s">
        <v>336</v>
      </c>
    </row>
    <row r="77" spans="1:8" ht="27" customHeight="1" thickTop="1" x14ac:dyDescent="0.2">
      <c r="A77" s="1622" t="s">
        <v>12107</v>
      </c>
      <c r="B77" s="1610">
        <v>6</v>
      </c>
      <c r="C77" s="1610">
        <v>2</v>
      </c>
      <c r="D77" s="1612">
        <f>D66</f>
        <v>7.3</v>
      </c>
      <c r="E77" s="1612"/>
      <c r="F77" s="1623">
        <v>0.25</v>
      </c>
      <c r="G77" s="1614">
        <f>F77*D77*C77*B77</f>
        <v>21.9</v>
      </c>
      <c r="H77" s="1615"/>
    </row>
    <row r="78" spans="1:8" ht="27" customHeight="1" x14ac:dyDescent="0.2">
      <c r="A78" s="1600" t="s">
        <v>12112</v>
      </c>
      <c r="B78" s="1610">
        <f>B77</f>
        <v>6</v>
      </c>
      <c r="C78" s="992">
        <v>4</v>
      </c>
      <c r="D78" s="1602">
        <f>D77</f>
        <v>7.3</v>
      </c>
      <c r="E78" s="1602"/>
      <c r="F78" s="1623">
        <v>1.5</v>
      </c>
      <c r="G78" s="1614">
        <f t="shared" ref="G78:G81" si="13">F78*D78*C78*B78</f>
        <v>262.79999999999995</v>
      </c>
      <c r="H78" s="1604"/>
    </row>
    <row r="79" spans="1:8" ht="27" customHeight="1" x14ac:dyDescent="0.2">
      <c r="A79" s="1600" t="s">
        <v>6508</v>
      </c>
      <c r="B79" s="1610">
        <f>B77</f>
        <v>6</v>
      </c>
      <c r="C79" s="992">
        <v>1</v>
      </c>
      <c r="D79" s="1602">
        <f>D77</f>
        <v>7.3</v>
      </c>
      <c r="E79" s="1602"/>
      <c r="F79" s="1623">
        <v>0.25</v>
      </c>
      <c r="G79" s="1614">
        <f t="shared" si="13"/>
        <v>10.95</v>
      </c>
      <c r="H79" s="1604"/>
    </row>
    <row r="80" spans="1:8" ht="27" customHeight="1" x14ac:dyDescent="0.2">
      <c r="A80" s="1600" t="s">
        <v>6471</v>
      </c>
      <c r="B80" s="1610">
        <f>B77</f>
        <v>6</v>
      </c>
      <c r="C80" s="992">
        <v>8</v>
      </c>
      <c r="D80" s="1602">
        <f>D51</f>
        <v>2</v>
      </c>
      <c r="E80" s="1602"/>
      <c r="F80" s="1623">
        <v>2</v>
      </c>
      <c r="G80" s="1614">
        <f t="shared" si="13"/>
        <v>192</v>
      </c>
      <c r="H80" s="1604"/>
    </row>
    <row r="81" spans="1:8" ht="27" customHeight="1" x14ac:dyDescent="0.2">
      <c r="A81" s="1600" t="s">
        <v>12109</v>
      </c>
      <c r="B81" s="1610">
        <f>B77</f>
        <v>6</v>
      </c>
      <c r="C81" s="992">
        <v>4</v>
      </c>
      <c r="D81" s="1602">
        <f>D53</f>
        <v>3.5</v>
      </c>
      <c r="E81" s="1602"/>
      <c r="F81" s="1623">
        <v>0.9</v>
      </c>
      <c r="G81" s="1614">
        <f t="shared" si="13"/>
        <v>75.599999999999994</v>
      </c>
      <c r="H81" s="1604"/>
    </row>
    <row r="82" spans="1:8" ht="27" customHeight="1" x14ac:dyDescent="0.2">
      <c r="A82" s="1622" t="s">
        <v>12110</v>
      </c>
      <c r="B82" s="1610">
        <v>3</v>
      </c>
      <c r="C82" s="1610">
        <v>2</v>
      </c>
      <c r="D82" s="1612">
        <f>D77</f>
        <v>7.3</v>
      </c>
      <c r="E82" s="1612"/>
      <c r="F82" s="1623">
        <v>0.3</v>
      </c>
      <c r="G82" s="1614">
        <f>F82*D82*C82*B82</f>
        <v>13.14</v>
      </c>
      <c r="H82" s="1616"/>
    </row>
    <row r="83" spans="1:8" ht="27" customHeight="1" x14ac:dyDescent="0.2">
      <c r="A83" s="1600" t="s">
        <v>12112</v>
      </c>
      <c r="B83" s="1610">
        <f>B82</f>
        <v>3</v>
      </c>
      <c r="C83" s="992">
        <v>4</v>
      </c>
      <c r="D83" s="1602">
        <f>D77</f>
        <v>7.3</v>
      </c>
      <c r="E83" s="1602"/>
      <c r="F83" s="1623">
        <v>2</v>
      </c>
      <c r="G83" s="1614">
        <f t="shared" ref="G83:G85" si="14">F83*D83*C83*B83</f>
        <v>175.2</v>
      </c>
      <c r="H83" s="1616"/>
    </row>
    <row r="84" spans="1:8" ht="27" customHeight="1" x14ac:dyDescent="0.2">
      <c r="A84" s="1600" t="s">
        <v>6508</v>
      </c>
      <c r="B84" s="1610">
        <f>B82</f>
        <v>3</v>
      </c>
      <c r="C84" s="992">
        <v>1</v>
      </c>
      <c r="D84" s="1602">
        <f>D77</f>
        <v>7.3</v>
      </c>
      <c r="E84" s="1602"/>
      <c r="F84" s="1623">
        <v>0.3</v>
      </c>
      <c r="G84" s="1614">
        <f t="shared" si="14"/>
        <v>6.57</v>
      </c>
      <c r="H84" s="1616"/>
    </row>
    <row r="85" spans="1:8" ht="27" customHeight="1" x14ac:dyDescent="0.2">
      <c r="A85" s="1600" t="s">
        <v>6471</v>
      </c>
      <c r="B85" s="1610">
        <f>B82</f>
        <v>3</v>
      </c>
      <c r="C85" s="992">
        <v>8</v>
      </c>
      <c r="D85" s="1602">
        <f>D57</f>
        <v>2.6</v>
      </c>
      <c r="E85" s="1602"/>
      <c r="F85" s="1623">
        <v>2.6</v>
      </c>
      <c r="G85" s="1614">
        <f t="shared" si="14"/>
        <v>162.24</v>
      </c>
      <c r="H85" s="1616"/>
    </row>
    <row r="86" spans="1:8" ht="27" customHeight="1" x14ac:dyDescent="0.2">
      <c r="A86" s="1600" t="s">
        <v>12109</v>
      </c>
      <c r="B86" s="1610">
        <f>B82</f>
        <v>3</v>
      </c>
      <c r="C86" s="992">
        <v>4</v>
      </c>
      <c r="D86" s="1602">
        <f>D59</f>
        <v>4.5999999999999996</v>
      </c>
      <c r="E86" s="1602"/>
      <c r="F86" s="1623">
        <v>0.9</v>
      </c>
      <c r="G86" s="1614">
        <f>F86*D86*C86*B86</f>
        <v>49.679999999999993</v>
      </c>
      <c r="H86" s="1616"/>
    </row>
    <row r="87" spans="1:8" ht="27" customHeight="1" x14ac:dyDescent="0.2">
      <c r="A87" s="1622" t="s">
        <v>12111</v>
      </c>
      <c r="B87" s="1610">
        <v>0</v>
      </c>
      <c r="C87" s="1610">
        <v>2</v>
      </c>
      <c r="D87" s="1612">
        <f>D82</f>
        <v>7.3</v>
      </c>
      <c r="E87" s="1612"/>
      <c r="F87" s="1623">
        <v>0.3</v>
      </c>
      <c r="G87" s="1614">
        <f>F87*D87*C87*B87</f>
        <v>0</v>
      </c>
      <c r="H87" s="1616"/>
    </row>
    <row r="88" spans="1:8" ht="27" customHeight="1" x14ac:dyDescent="0.2">
      <c r="A88" s="1600" t="s">
        <v>12112</v>
      </c>
      <c r="B88" s="1610">
        <f>B87</f>
        <v>0</v>
      </c>
      <c r="C88" s="992">
        <v>4</v>
      </c>
      <c r="D88" s="1602">
        <f>D87</f>
        <v>7.3</v>
      </c>
      <c r="E88" s="1602"/>
      <c r="F88" s="1623">
        <v>3</v>
      </c>
      <c r="G88" s="1614">
        <f t="shared" ref="G88:G90" si="15">F88*D88*C88*B88</f>
        <v>0</v>
      </c>
      <c r="H88" s="1616"/>
    </row>
    <row r="89" spans="1:8" ht="27" customHeight="1" x14ac:dyDescent="0.2">
      <c r="A89" s="1600" t="s">
        <v>6508</v>
      </c>
      <c r="B89" s="1610">
        <f>B87</f>
        <v>0</v>
      </c>
      <c r="C89" s="992">
        <v>1</v>
      </c>
      <c r="D89" s="1602">
        <f>D87</f>
        <v>7.3</v>
      </c>
      <c r="E89" s="1602"/>
      <c r="F89" s="1623">
        <v>0.3</v>
      </c>
      <c r="G89" s="1614">
        <f t="shared" si="15"/>
        <v>0</v>
      </c>
      <c r="H89" s="1616"/>
    </row>
    <row r="90" spans="1:8" ht="27" customHeight="1" x14ac:dyDescent="0.2">
      <c r="A90" s="1600" t="s">
        <v>6471</v>
      </c>
      <c r="B90" s="1610">
        <f>B87</f>
        <v>0</v>
      </c>
      <c r="C90" s="992">
        <v>8</v>
      </c>
      <c r="D90" s="1602">
        <f>D63</f>
        <v>3.7</v>
      </c>
      <c r="E90" s="1602"/>
      <c r="F90" s="1623">
        <v>3.6</v>
      </c>
      <c r="G90" s="1614">
        <f t="shared" si="15"/>
        <v>0</v>
      </c>
      <c r="H90" s="1616"/>
    </row>
    <row r="91" spans="1:8" ht="27" customHeight="1" x14ac:dyDescent="0.2">
      <c r="A91" s="1600" t="s">
        <v>12109</v>
      </c>
      <c r="B91" s="1610">
        <f>B87</f>
        <v>0</v>
      </c>
      <c r="C91" s="992">
        <v>4</v>
      </c>
      <c r="D91" s="1602">
        <f>D65</f>
        <v>6.7</v>
      </c>
      <c r="E91" s="1602"/>
      <c r="F91" s="1623">
        <v>0.9</v>
      </c>
      <c r="G91" s="1614">
        <f>F91*D91*C91*B91</f>
        <v>0</v>
      </c>
      <c r="H91" s="1616"/>
    </row>
    <row r="92" spans="1:8" ht="27" customHeight="1" x14ac:dyDescent="0.2">
      <c r="A92" s="1622" t="s">
        <v>12133</v>
      </c>
      <c r="B92" s="1610">
        <v>0</v>
      </c>
      <c r="C92" s="1610">
        <v>2</v>
      </c>
      <c r="D92" s="1612">
        <f>D87</f>
        <v>7.3</v>
      </c>
      <c r="E92" s="1612"/>
      <c r="F92" s="1623">
        <v>0.35</v>
      </c>
      <c r="G92" s="1614">
        <f>F92*D92*C92*B92</f>
        <v>0</v>
      </c>
      <c r="H92" s="1616"/>
    </row>
    <row r="93" spans="1:8" ht="27" customHeight="1" x14ac:dyDescent="0.2">
      <c r="A93" s="1600" t="s">
        <v>12112</v>
      </c>
      <c r="B93" s="1610">
        <f>B92</f>
        <v>0</v>
      </c>
      <c r="C93" s="992">
        <v>4</v>
      </c>
      <c r="D93" s="1602">
        <f>D92</f>
        <v>7.3</v>
      </c>
      <c r="E93" s="1602"/>
      <c r="F93" s="1623">
        <v>4</v>
      </c>
      <c r="G93" s="1614">
        <f t="shared" ref="G93:G95" si="16">F93*D93*C93*B93</f>
        <v>0</v>
      </c>
      <c r="H93" s="1616"/>
    </row>
    <row r="94" spans="1:8" ht="27" customHeight="1" x14ac:dyDescent="0.2">
      <c r="A94" s="1600" t="s">
        <v>6508</v>
      </c>
      <c r="B94" s="1610">
        <f>B92</f>
        <v>0</v>
      </c>
      <c r="C94" s="992">
        <v>1</v>
      </c>
      <c r="D94" s="1602">
        <f>D92</f>
        <v>7.3</v>
      </c>
      <c r="E94" s="1602"/>
      <c r="F94" s="1623">
        <v>0.35</v>
      </c>
      <c r="G94" s="1614">
        <f t="shared" si="16"/>
        <v>0</v>
      </c>
      <c r="H94" s="1616"/>
    </row>
    <row r="95" spans="1:8" ht="27" customHeight="1" x14ac:dyDescent="0.2">
      <c r="A95" s="1600" t="s">
        <v>6471</v>
      </c>
      <c r="B95" s="1610">
        <f>B92</f>
        <v>0</v>
      </c>
      <c r="C95" s="992">
        <v>8</v>
      </c>
      <c r="D95" s="1602">
        <f>D69</f>
        <v>4.8</v>
      </c>
      <c r="E95" s="1602"/>
      <c r="F95" s="1623">
        <v>4.9000000000000004</v>
      </c>
      <c r="G95" s="1614">
        <f t="shared" si="16"/>
        <v>0</v>
      </c>
      <c r="H95" s="1616"/>
    </row>
    <row r="96" spans="1:8" ht="27" customHeight="1" thickBot="1" x14ac:dyDescent="0.25">
      <c r="A96" s="1600" t="s">
        <v>12109</v>
      </c>
      <c r="B96" s="1610">
        <f>B92</f>
        <v>0</v>
      </c>
      <c r="C96" s="992">
        <v>4</v>
      </c>
      <c r="D96" s="1602">
        <f>D71</f>
        <v>8.8000000000000007</v>
      </c>
      <c r="E96" s="1602"/>
      <c r="F96" s="1623">
        <v>0.9</v>
      </c>
      <c r="G96" s="1614">
        <f>F96*D96*C96*B96</f>
        <v>0</v>
      </c>
      <c r="H96" s="1616"/>
    </row>
    <row r="97" spans="1:8" ht="29.25" customHeight="1" thickBot="1" x14ac:dyDescent="0.25">
      <c r="A97" s="2002" t="s">
        <v>447</v>
      </c>
      <c r="B97" s="2002"/>
      <c r="C97" s="2002"/>
      <c r="D97" s="2002"/>
      <c r="E97" s="2002"/>
      <c r="F97" s="2002"/>
      <c r="G97" s="1243">
        <f>SUM(G77:G96)*1.1</f>
        <v>1067.088</v>
      </c>
      <c r="H97" s="1618"/>
    </row>
    <row r="98" spans="1:8" ht="29.25" customHeight="1" thickBot="1" x14ac:dyDescent="0.25">
      <c r="A98" s="2002" t="s">
        <v>389</v>
      </c>
      <c r="B98" s="2002"/>
      <c r="C98" s="2002"/>
      <c r="D98" s="2002"/>
      <c r="E98" s="2002"/>
      <c r="F98" s="2002"/>
      <c r="G98" s="1243">
        <f>ROUND((G97),0)</f>
        <v>1067</v>
      </c>
      <c r="H98" s="1618"/>
    </row>
    <row r="100" spans="1:8" ht="51" customHeight="1" thickBot="1" x14ac:dyDescent="0.25">
      <c r="A100" s="2004" t="str">
        <f>BOQ!B43</f>
        <v>Providing and filling sand behind abutment ofbridges, culverts.</v>
      </c>
      <c r="B100" s="2005"/>
      <c r="C100" s="2005"/>
      <c r="D100" s="2005"/>
      <c r="E100" s="2005"/>
      <c r="F100" s="2005"/>
      <c r="G100" s="2005"/>
      <c r="H100" s="2005"/>
    </row>
    <row r="101" spans="1:8" ht="40.5" customHeight="1" thickTop="1" thickBot="1" x14ac:dyDescent="0.25">
      <c r="A101" s="1619" t="s">
        <v>84</v>
      </c>
      <c r="B101" s="1620" t="s">
        <v>12105</v>
      </c>
      <c r="C101" s="1620" t="s">
        <v>12104</v>
      </c>
      <c r="D101" s="1620" t="s">
        <v>6361</v>
      </c>
      <c r="E101" s="1620" t="s">
        <v>475</v>
      </c>
      <c r="F101" s="1620" t="s">
        <v>12106</v>
      </c>
      <c r="G101" s="1620" t="s">
        <v>132</v>
      </c>
      <c r="H101" s="1621" t="s">
        <v>336</v>
      </c>
    </row>
    <row r="102" spans="1:8" ht="28.5" customHeight="1" thickTop="1" x14ac:dyDescent="0.2">
      <c r="A102" s="1622" t="s">
        <v>12107</v>
      </c>
      <c r="B102" s="1610">
        <v>6</v>
      </c>
      <c r="C102" s="1610">
        <v>2</v>
      </c>
      <c r="D102" s="1612">
        <f>D92</f>
        <v>7.3</v>
      </c>
      <c r="E102" s="1612">
        <v>0.5</v>
      </c>
      <c r="F102" s="1623">
        <v>2</v>
      </c>
      <c r="G102" s="1614">
        <f>F102*E102*D102*C102*B102</f>
        <v>87.6</v>
      </c>
      <c r="H102" s="1615"/>
    </row>
    <row r="103" spans="1:8" ht="28.5" customHeight="1" x14ac:dyDescent="0.2">
      <c r="A103" s="1600" t="s">
        <v>6471</v>
      </c>
      <c r="B103" s="1610">
        <f>B102</f>
        <v>6</v>
      </c>
      <c r="C103" s="992">
        <v>8</v>
      </c>
      <c r="D103" s="1602">
        <f>D80</f>
        <v>2</v>
      </c>
      <c r="E103" s="1602">
        <v>0.5</v>
      </c>
      <c r="F103" s="1623">
        <v>2</v>
      </c>
      <c r="G103" s="1614">
        <f t="shared" ref="G103:G104" si="17">F103*D103*C103*B103</f>
        <v>192</v>
      </c>
      <c r="H103" s="1604"/>
    </row>
    <row r="104" spans="1:8" ht="28.5" customHeight="1" x14ac:dyDescent="0.2">
      <c r="A104" s="1600" t="s">
        <v>12109</v>
      </c>
      <c r="B104" s="1610">
        <f>B102</f>
        <v>6</v>
      </c>
      <c r="C104" s="992">
        <v>4</v>
      </c>
      <c r="D104" s="1602">
        <f>D81</f>
        <v>3.5</v>
      </c>
      <c r="E104" s="1602">
        <v>0.5</v>
      </c>
      <c r="F104" s="1623">
        <v>0.9</v>
      </c>
      <c r="G104" s="1614">
        <f t="shared" si="17"/>
        <v>75.599999999999994</v>
      </c>
      <c r="H104" s="1604"/>
    </row>
    <row r="105" spans="1:8" ht="28.5" customHeight="1" x14ac:dyDescent="0.2">
      <c r="A105" s="1622" t="s">
        <v>12110</v>
      </c>
      <c r="B105" s="1610">
        <v>3</v>
      </c>
      <c r="C105" s="1610">
        <v>2</v>
      </c>
      <c r="D105" s="1612">
        <f>D102</f>
        <v>7.3</v>
      </c>
      <c r="E105" s="1612">
        <v>0.5</v>
      </c>
      <c r="F105" s="1623">
        <v>2.6</v>
      </c>
      <c r="G105" s="1614">
        <f>F105*E105*D105*C105*B105</f>
        <v>56.94</v>
      </c>
      <c r="H105" s="1604"/>
    </row>
    <row r="106" spans="1:8" ht="28.5" customHeight="1" x14ac:dyDescent="0.2">
      <c r="A106" s="1600" t="s">
        <v>6471</v>
      </c>
      <c r="B106" s="1610">
        <f>B105</f>
        <v>3</v>
      </c>
      <c r="C106" s="992">
        <v>8</v>
      </c>
      <c r="D106" s="1602">
        <f>D85</f>
        <v>2.6</v>
      </c>
      <c r="E106" s="1602">
        <v>0.5</v>
      </c>
      <c r="F106" s="1623">
        <v>2.6</v>
      </c>
      <c r="G106" s="1614">
        <f t="shared" ref="G106:G107" si="18">F106*D106*C106*B106</f>
        <v>162.24</v>
      </c>
      <c r="H106" s="1604"/>
    </row>
    <row r="107" spans="1:8" ht="28.5" customHeight="1" x14ac:dyDescent="0.2">
      <c r="A107" s="1600" t="s">
        <v>12109</v>
      </c>
      <c r="B107" s="1610">
        <f>B105</f>
        <v>3</v>
      </c>
      <c r="C107" s="992">
        <v>4</v>
      </c>
      <c r="D107" s="1602">
        <f>D86</f>
        <v>4.5999999999999996</v>
      </c>
      <c r="E107" s="1602">
        <v>0.5</v>
      </c>
      <c r="F107" s="1623">
        <v>0.9</v>
      </c>
      <c r="G107" s="1614">
        <f t="shared" si="18"/>
        <v>49.679999999999993</v>
      </c>
      <c r="H107" s="1604"/>
    </row>
    <row r="108" spans="1:8" ht="28.5" customHeight="1" x14ac:dyDescent="0.2">
      <c r="A108" s="1622" t="s">
        <v>12111</v>
      </c>
      <c r="B108" s="1610">
        <v>0</v>
      </c>
      <c r="C108" s="1610">
        <v>2</v>
      </c>
      <c r="D108" s="1612">
        <f>D102</f>
        <v>7.3</v>
      </c>
      <c r="E108" s="1612">
        <v>0.5</v>
      </c>
      <c r="F108" s="1623">
        <v>3.6</v>
      </c>
      <c r="G108" s="1614">
        <f>F108*E108*D108*C108*B108</f>
        <v>0</v>
      </c>
      <c r="H108" s="1604"/>
    </row>
    <row r="109" spans="1:8" ht="28.5" customHeight="1" x14ac:dyDescent="0.2">
      <c r="A109" s="1600" t="s">
        <v>6471</v>
      </c>
      <c r="B109" s="1610">
        <f>B108</f>
        <v>0</v>
      </c>
      <c r="C109" s="992">
        <v>8</v>
      </c>
      <c r="D109" s="1602">
        <f>D90</f>
        <v>3.7</v>
      </c>
      <c r="E109" s="1602">
        <v>0.5</v>
      </c>
      <c r="F109" s="1623">
        <v>3.6</v>
      </c>
      <c r="G109" s="1614">
        <f t="shared" ref="G109:G110" si="19">F109*D109*C109*B109</f>
        <v>0</v>
      </c>
      <c r="H109" s="1604"/>
    </row>
    <row r="110" spans="1:8" ht="28.5" customHeight="1" x14ac:dyDescent="0.2">
      <c r="A110" s="1600" t="s">
        <v>12109</v>
      </c>
      <c r="B110" s="1610">
        <f>B108</f>
        <v>0</v>
      </c>
      <c r="C110" s="992">
        <v>4</v>
      </c>
      <c r="D110" s="1602">
        <f>D91</f>
        <v>6.7</v>
      </c>
      <c r="E110" s="1602">
        <v>0.5</v>
      </c>
      <c r="F110" s="1623">
        <v>0.9</v>
      </c>
      <c r="G110" s="1614">
        <f t="shared" si="19"/>
        <v>0</v>
      </c>
      <c r="H110" s="1604"/>
    </row>
    <row r="111" spans="1:8" ht="34.5" customHeight="1" x14ac:dyDescent="0.2">
      <c r="A111" s="1622" t="s">
        <v>12133</v>
      </c>
      <c r="B111" s="1610">
        <v>0</v>
      </c>
      <c r="C111" s="1610">
        <v>2</v>
      </c>
      <c r="D111" s="1612">
        <f>D102</f>
        <v>7.3</v>
      </c>
      <c r="E111" s="1612">
        <v>0.5</v>
      </c>
      <c r="F111" s="1623">
        <v>4.7</v>
      </c>
      <c r="G111" s="1614">
        <f>F111*E111*D111*C111*B111</f>
        <v>0</v>
      </c>
      <c r="H111" s="1604"/>
    </row>
    <row r="112" spans="1:8" ht="28.5" customHeight="1" x14ac:dyDescent="0.2">
      <c r="A112" s="1600" t="s">
        <v>6471</v>
      </c>
      <c r="B112" s="1610">
        <f>B111</f>
        <v>0</v>
      </c>
      <c r="C112" s="992">
        <v>8</v>
      </c>
      <c r="D112" s="1602">
        <f>D95</f>
        <v>4.8</v>
      </c>
      <c r="E112" s="1602">
        <v>0.5</v>
      </c>
      <c r="F112" s="1623">
        <v>4.7</v>
      </c>
      <c r="G112" s="1614">
        <f t="shared" ref="G112:G113" si="20">F112*D112*C112*B112</f>
        <v>0</v>
      </c>
      <c r="H112" s="1604"/>
    </row>
    <row r="113" spans="1:8" ht="28.5" customHeight="1" thickBot="1" x14ac:dyDescent="0.25">
      <c r="A113" s="1600" t="s">
        <v>12109</v>
      </c>
      <c r="B113" s="1610">
        <f>B111</f>
        <v>0</v>
      </c>
      <c r="C113" s="992">
        <v>4</v>
      </c>
      <c r="D113" s="1602">
        <f>D96</f>
        <v>8.8000000000000007</v>
      </c>
      <c r="E113" s="1602">
        <v>0.5</v>
      </c>
      <c r="F113" s="1623">
        <v>0.9</v>
      </c>
      <c r="G113" s="1614">
        <f t="shared" si="20"/>
        <v>0</v>
      </c>
      <c r="H113" s="1604"/>
    </row>
    <row r="114" spans="1:8" ht="28.5" customHeight="1" thickBot="1" x14ac:dyDescent="0.25">
      <c r="A114" s="2002" t="s">
        <v>447</v>
      </c>
      <c r="B114" s="2002"/>
      <c r="C114" s="2002"/>
      <c r="D114" s="2002"/>
      <c r="E114" s="2002"/>
      <c r="F114" s="2002"/>
      <c r="G114" s="1243">
        <f>SUM(G102:G113)*1.1</f>
        <v>686.46600000000012</v>
      </c>
      <c r="H114" s="1618"/>
    </row>
    <row r="115" spans="1:8" ht="28.5" customHeight="1" thickBot="1" x14ac:dyDescent="0.25">
      <c r="A115" s="2002" t="s">
        <v>389</v>
      </c>
      <c r="B115" s="2002"/>
      <c r="C115" s="2002"/>
      <c r="D115" s="2002"/>
      <c r="E115" s="2002"/>
      <c r="F115" s="2002"/>
      <c r="G115" s="1243">
        <f>ROUND((G114),0)</f>
        <v>686</v>
      </c>
      <c r="H115" s="1618"/>
    </row>
  </sheetData>
  <mergeCells count="18">
    <mergeCell ref="A100:H100"/>
    <mergeCell ref="A114:F114"/>
    <mergeCell ref="A115:F115"/>
    <mergeCell ref="A73:F73"/>
    <mergeCell ref="A75:H75"/>
    <mergeCell ref="A97:F97"/>
    <mergeCell ref="A98:F98"/>
    <mergeCell ref="A43:F43"/>
    <mergeCell ref="A44:F44"/>
    <mergeCell ref="A46:H46"/>
    <mergeCell ref="A72:F72"/>
    <mergeCell ref="A1:H1"/>
    <mergeCell ref="A2:H2"/>
    <mergeCell ref="A3:H3"/>
    <mergeCell ref="A4:H4"/>
    <mergeCell ref="A22:F22"/>
    <mergeCell ref="A23:F23"/>
    <mergeCell ref="A25:H25"/>
  </mergeCells>
  <printOptions horizontalCentered="1"/>
  <pageMargins left="0.45" right="0.45" top="0.5" bottom="0.5" header="0.3" footer="0.3"/>
  <pageSetup scale="59" orientation="portrait" r:id="rId1"/>
  <rowBreaks count="2" manualBreakCount="2">
    <brk id="34" max="7" man="1"/>
    <brk id="73"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
  <sheetViews>
    <sheetView topLeftCell="A4" workbookViewId="0">
      <selection activeCell="B16" sqref="B16:H16"/>
    </sheetView>
  </sheetViews>
  <sheetFormatPr defaultRowHeight="27" customHeight="1" x14ac:dyDescent="0.2"/>
  <cols>
    <col min="1" max="1" width="4.140625" customWidth="1"/>
    <col min="3" max="3" width="9.140625" customWidth="1"/>
    <col min="4" max="4" width="9.140625" hidden="1" customWidth="1"/>
    <col min="9" max="9" width="10.140625" customWidth="1"/>
    <col min="10" max="10" width="12.28515625" customWidth="1"/>
    <col min="11" max="11" width="11.28515625" customWidth="1"/>
  </cols>
  <sheetData>
    <row r="1" spans="1:11" ht="27" customHeight="1" x14ac:dyDescent="0.2">
      <c r="A1" s="1952" t="e">
        <f>'AW C'!A1</f>
        <v>#REF!</v>
      </c>
      <c r="B1" s="1952"/>
      <c r="C1" s="1952"/>
      <c r="D1" s="1952"/>
      <c r="E1" s="1952"/>
      <c r="F1" s="1952"/>
      <c r="G1" s="1952"/>
      <c r="H1" s="1952"/>
      <c r="I1" s="1952"/>
      <c r="J1" s="1952"/>
      <c r="K1" s="1952"/>
    </row>
    <row r="2" spans="1:11" ht="27" customHeight="1" x14ac:dyDescent="0.2">
      <c r="A2" s="1952" t="e">
        <f>'AW C'!A2</f>
        <v>#REF!</v>
      </c>
      <c r="B2" s="1952"/>
      <c r="C2" s="1952"/>
      <c r="D2" s="1952"/>
      <c r="E2" s="1952"/>
      <c r="F2" s="1952"/>
      <c r="G2" s="1952"/>
      <c r="H2" s="1952"/>
      <c r="I2" s="1952"/>
      <c r="J2" s="1952"/>
      <c r="K2" s="1952"/>
    </row>
    <row r="3" spans="1:11" ht="27" customHeight="1" x14ac:dyDescent="0.2">
      <c r="A3" s="1954" t="e">
        <f>'AW C'!A3</f>
        <v>#REF!</v>
      </c>
      <c r="B3" s="1954"/>
      <c r="C3" s="1954"/>
      <c r="D3" s="1954"/>
      <c r="E3" s="1954"/>
      <c r="F3" s="1954"/>
      <c r="G3" s="1954"/>
      <c r="H3" s="1954"/>
      <c r="I3" s="1954"/>
      <c r="J3" s="1954"/>
      <c r="K3" s="1954"/>
    </row>
    <row r="4" spans="1:11" ht="27" customHeight="1" x14ac:dyDescent="0.2">
      <c r="A4" s="1955" t="e">
        <f>'AW C'!A4</f>
        <v>#REF!</v>
      </c>
      <c r="B4" s="1955"/>
      <c r="C4" s="1955"/>
      <c r="D4" s="1955"/>
      <c r="E4" s="1955"/>
      <c r="F4" s="1955"/>
      <c r="G4" s="1955"/>
      <c r="H4" s="1955"/>
      <c r="I4" s="1955"/>
      <c r="J4" s="1955"/>
      <c r="K4" s="1955"/>
    </row>
    <row r="5" spans="1:11" ht="27" customHeight="1" thickBot="1" x14ac:dyDescent="0.25">
      <c r="A5" s="1980" t="s">
        <v>668</v>
      </c>
      <c r="B5" s="1980"/>
      <c r="C5" s="1980"/>
      <c r="D5" s="1980"/>
      <c r="E5" s="1980"/>
      <c r="F5" s="1980"/>
      <c r="G5" s="1980"/>
      <c r="H5" s="1980"/>
      <c r="I5" s="1980"/>
      <c r="J5" s="1980"/>
      <c r="K5" s="1980"/>
    </row>
    <row r="6" spans="1:11" ht="27" customHeight="1" thickBot="1" x14ac:dyDescent="0.25">
      <c r="A6" s="874" t="s">
        <v>390</v>
      </c>
      <c r="B6" s="773" t="s">
        <v>393</v>
      </c>
      <c r="C6" s="790" t="s">
        <v>505</v>
      </c>
      <c r="D6" s="1958" t="e">
        <f>BOQ!#REF!</f>
        <v>#REF!</v>
      </c>
      <c r="E6" s="1959"/>
      <c r="F6" s="1959"/>
      <c r="G6" s="1959"/>
      <c r="H6" s="1959"/>
      <c r="I6" s="1959"/>
      <c r="J6" s="1960"/>
      <c r="K6" s="946"/>
    </row>
    <row r="7" spans="1:11" ht="27" customHeight="1" thickBot="1" x14ac:dyDescent="0.25">
      <c r="A7" s="923"/>
      <c r="B7" s="774" t="s">
        <v>372</v>
      </c>
      <c r="C7" s="770" t="s">
        <v>391</v>
      </c>
      <c r="D7" s="771" t="s">
        <v>422</v>
      </c>
      <c r="E7" s="772" t="s">
        <v>392</v>
      </c>
      <c r="F7" s="772" t="s">
        <v>409</v>
      </c>
      <c r="G7" s="772" t="s">
        <v>410</v>
      </c>
      <c r="H7" s="777" t="s">
        <v>394</v>
      </c>
      <c r="I7" s="777" t="s">
        <v>213</v>
      </c>
      <c r="J7" s="778" t="s">
        <v>421</v>
      </c>
      <c r="K7" s="873" t="s">
        <v>336</v>
      </c>
    </row>
    <row r="8" spans="1:11" ht="27" customHeight="1" thickBot="1" x14ac:dyDescent="0.25">
      <c r="A8" s="947">
        <v>2</v>
      </c>
      <c r="B8" s="826">
        <v>0</v>
      </c>
      <c r="C8" s="826">
        <v>15000</v>
      </c>
      <c r="D8" s="827">
        <v>1</v>
      </c>
      <c r="E8" s="828">
        <f t="shared" ref="E8" si="0">C8-B8</f>
        <v>15000</v>
      </c>
      <c r="F8" s="909">
        <v>2.65</v>
      </c>
      <c r="G8" s="910">
        <v>2.65</v>
      </c>
      <c r="H8" s="910">
        <f t="shared" ref="H8" si="1">G8+F8</f>
        <v>5.3</v>
      </c>
      <c r="I8" s="979">
        <v>0.25</v>
      </c>
      <c r="J8" s="911">
        <f>H8*E8*I8*15%</f>
        <v>2981.25</v>
      </c>
      <c r="K8" s="982">
        <v>0.3</v>
      </c>
    </row>
    <row r="9" spans="1:11" ht="27" customHeight="1" x14ac:dyDescent="0.2">
      <c r="A9" s="869"/>
      <c r="B9" s="1977" t="s">
        <v>459</v>
      </c>
      <c r="C9" s="1978"/>
      <c r="D9" s="1978"/>
      <c r="E9" s="1978"/>
      <c r="F9" s="1978"/>
      <c r="G9" s="1978"/>
      <c r="H9" s="1979"/>
      <c r="I9" s="870"/>
      <c r="J9" s="872">
        <f>SUM(J8:J8)</f>
        <v>2981.25</v>
      </c>
      <c r="K9" s="948"/>
    </row>
    <row r="10" spans="1:11" ht="27" customHeight="1" thickBot="1" x14ac:dyDescent="0.25">
      <c r="A10" s="776"/>
      <c r="B10" s="1966" t="s">
        <v>389</v>
      </c>
      <c r="C10" s="1967"/>
      <c r="D10" s="1967"/>
      <c r="E10" s="1967"/>
      <c r="F10" s="1967"/>
      <c r="G10" s="1967"/>
      <c r="H10" s="1968"/>
      <c r="I10" s="781"/>
      <c r="J10" s="780">
        <f>J9</f>
        <v>2981.25</v>
      </c>
      <c r="K10" s="949"/>
    </row>
    <row r="12" spans="1:11" ht="27" customHeight="1" thickBot="1" x14ac:dyDescent="0.25">
      <c r="A12" s="1980" t="s">
        <v>466</v>
      </c>
      <c r="B12" s="1980"/>
      <c r="C12" s="1980"/>
      <c r="D12" s="1980"/>
      <c r="E12" s="1980"/>
      <c r="F12" s="1980"/>
      <c r="G12" s="1980"/>
      <c r="H12" s="1980"/>
      <c r="I12" s="1980"/>
      <c r="J12" s="1980"/>
      <c r="K12" s="1980"/>
    </row>
    <row r="13" spans="1:11" ht="27" customHeight="1" thickBot="1" x14ac:dyDescent="0.25">
      <c r="A13" s="874" t="s">
        <v>390</v>
      </c>
      <c r="B13" s="773" t="s">
        <v>393</v>
      </c>
      <c r="C13" s="790" t="s">
        <v>486</v>
      </c>
      <c r="D13" s="1958" t="e">
        <f>BOQ!#REF!</f>
        <v>#REF!</v>
      </c>
      <c r="E13" s="1959"/>
      <c r="F13" s="1959"/>
      <c r="G13" s="1959"/>
      <c r="H13" s="1959"/>
      <c r="I13" s="1959"/>
      <c r="J13" s="1960"/>
      <c r="K13" s="946"/>
    </row>
    <row r="14" spans="1:11" ht="27" customHeight="1" thickBot="1" x14ac:dyDescent="0.25">
      <c r="A14" s="923"/>
      <c r="B14" s="774" t="s">
        <v>372</v>
      </c>
      <c r="C14" s="770" t="s">
        <v>391</v>
      </c>
      <c r="D14" s="771" t="s">
        <v>422</v>
      </c>
      <c r="E14" s="772" t="s">
        <v>392</v>
      </c>
      <c r="F14" s="772" t="s">
        <v>409</v>
      </c>
      <c r="G14" s="772" t="s">
        <v>410</v>
      </c>
      <c r="H14" s="777" t="s">
        <v>394</v>
      </c>
      <c r="I14" s="777" t="s">
        <v>213</v>
      </c>
      <c r="J14" s="778" t="s">
        <v>421</v>
      </c>
      <c r="K14" s="873" t="s">
        <v>336</v>
      </c>
    </row>
    <row r="15" spans="1:11" ht="27" customHeight="1" thickBot="1" x14ac:dyDescent="0.25">
      <c r="A15" s="947">
        <v>2</v>
      </c>
      <c r="B15" s="826">
        <v>0</v>
      </c>
      <c r="C15" s="826">
        <v>15000</v>
      </c>
      <c r="D15" s="827">
        <v>1</v>
      </c>
      <c r="E15" s="828">
        <f t="shared" ref="E15" si="2">C15-B15</f>
        <v>15000</v>
      </c>
      <c r="F15" s="909">
        <v>2.65</v>
      </c>
      <c r="G15" s="910">
        <v>2.65</v>
      </c>
      <c r="H15" s="910">
        <f t="shared" ref="H15" si="3">G15+F15</f>
        <v>5.3</v>
      </c>
      <c r="I15" s="979"/>
      <c r="J15" s="911">
        <f>H15*E15*15%</f>
        <v>11925</v>
      </c>
      <c r="K15" s="982">
        <v>0.3</v>
      </c>
    </row>
    <row r="16" spans="1:11" ht="27" customHeight="1" x14ac:dyDescent="0.2">
      <c r="A16" s="869"/>
      <c r="B16" s="1977" t="s">
        <v>459</v>
      </c>
      <c r="C16" s="1978"/>
      <c r="D16" s="1978"/>
      <c r="E16" s="1978"/>
      <c r="F16" s="1978"/>
      <c r="G16" s="1978"/>
      <c r="H16" s="1979"/>
      <c r="I16" s="870"/>
      <c r="J16" s="872">
        <f>SUM(J15:J15)</f>
        <v>11925</v>
      </c>
      <c r="K16" s="948"/>
    </row>
    <row r="17" spans="1:11" ht="27" customHeight="1" thickBot="1" x14ac:dyDescent="0.25">
      <c r="A17" s="776"/>
      <c r="B17" s="1966" t="s">
        <v>389</v>
      </c>
      <c r="C17" s="1967"/>
      <c r="D17" s="1967"/>
      <c r="E17" s="1967"/>
      <c r="F17" s="1967"/>
      <c r="G17" s="1967"/>
      <c r="H17" s="1968"/>
      <c r="I17" s="781"/>
      <c r="J17" s="780">
        <f>J16</f>
        <v>11925</v>
      </c>
      <c r="K17" s="949"/>
    </row>
  </sheetData>
  <mergeCells count="12">
    <mergeCell ref="A12:K12"/>
    <mergeCell ref="D13:J13"/>
    <mergeCell ref="B16:H16"/>
    <mergeCell ref="B17:H17"/>
    <mergeCell ref="B9:H9"/>
    <mergeCell ref="B10:H10"/>
    <mergeCell ref="D6:J6"/>
    <mergeCell ref="A1:K1"/>
    <mergeCell ref="A2:K2"/>
    <mergeCell ref="A3:K3"/>
    <mergeCell ref="A4:K4"/>
    <mergeCell ref="A5:K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B9" sqref="B9:H9"/>
    </sheetView>
  </sheetViews>
  <sheetFormatPr defaultRowHeight="12.75" x14ac:dyDescent="0.2"/>
  <cols>
    <col min="4" max="4" width="0.140625" customWidth="1"/>
    <col min="5" max="5" width="10.5703125" customWidth="1"/>
    <col min="6" max="6" width="11.5703125" customWidth="1"/>
    <col min="7" max="7" width="12.28515625" customWidth="1"/>
    <col min="8" max="8" width="12.42578125" customWidth="1"/>
    <col min="9" max="9" width="3.42578125" hidden="1" customWidth="1"/>
    <col min="10" max="10" width="16.7109375" customWidth="1"/>
  </cols>
  <sheetData>
    <row r="1" spans="1:10" x14ac:dyDescent="0.2">
      <c r="A1" s="1975" t="e">
        <f>#REF!</f>
        <v>#REF!</v>
      </c>
      <c r="B1" s="1975"/>
      <c r="C1" s="1975"/>
      <c r="D1" s="1975"/>
      <c r="E1" s="1975"/>
      <c r="F1" s="1975"/>
      <c r="G1" s="1975"/>
      <c r="H1" s="1975"/>
      <c r="I1" s="1975"/>
      <c r="J1" s="1975"/>
    </row>
    <row r="2" spans="1:10" x14ac:dyDescent="0.2">
      <c r="A2" s="1975" t="e">
        <f>#REF!</f>
        <v>#REF!</v>
      </c>
      <c r="B2" s="1975"/>
      <c r="C2" s="1975"/>
      <c r="D2" s="1975"/>
      <c r="E2" s="1975"/>
      <c r="F2" s="1975"/>
      <c r="G2" s="1975"/>
      <c r="H2" s="1975"/>
      <c r="I2" s="1975"/>
      <c r="J2" s="1975"/>
    </row>
    <row r="3" spans="1:10" ht="27.75" customHeight="1" x14ac:dyDescent="0.2">
      <c r="A3" s="1976" t="str">
        <f>BOQ!A3:F3</f>
        <v xml:space="preserve"> REHABILITATION, IMPROMENT AND CONSTRUCTION OF ROAD FROM  (DI-1)
</v>
      </c>
      <c r="B3" s="1976"/>
      <c r="C3" s="1976"/>
      <c r="D3" s="1976"/>
      <c r="E3" s="1976"/>
      <c r="F3" s="1976"/>
      <c r="G3" s="1976"/>
      <c r="H3" s="1976"/>
      <c r="I3" s="1976"/>
      <c r="J3" s="1976"/>
    </row>
    <row r="4" spans="1:10" x14ac:dyDescent="0.2">
      <c r="A4" s="1981" t="str">
        <f>BOQ!A4:F4</f>
        <v>ENGINEER'S COST  ESTIMATE</v>
      </c>
      <c r="B4" s="1981"/>
      <c r="C4" s="1981"/>
      <c r="D4" s="1981"/>
      <c r="E4" s="1981"/>
      <c r="F4" s="1981"/>
      <c r="G4" s="1981"/>
      <c r="H4" s="1981"/>
      <c r="I4" s="1981"/>
      <c r="J4" s="1981"/>
    </row>
    <row r="5" spans="1:10" ht="13.5" thickBot="1" x14ac:dyDescent="0.25">
      <c r="A5" s="1955" t="e">
        <f>#REF!</f>
        <v>#REF!</v>
      </c>
      <c r="B5" s="1955"/>
      <c r="C5" s="1955"/>
      <c r="D5" s="1955"/>
      <c r="E5" s="1955"/>
      <c r="F5" s="762"/>
      <c r="G5" s="762"/>
      <c r="H5" s="762"/>
      <c r="I5" s="762"/>
      <c r="J5" s="763"/>
    </row>
    <row r="6" spans="1:10" ht="36.75" customHeight="1" thickBot="1" x14ac:dyDescent="0.25">
      <c r="A6" s="1956" t="s">
        <v>465</v>
      </c>
      <c r="B6" s="773" t="s">
        <v>393</v>
      </c>
      <c r="C6" s="916" t="e">
        <f>BOQ!#REF!</f>
        <v>#REF!</v>
      </c>
      <c r="D6" s="1958" t="e">
        <f>BOQ!#REF!</f>
        <v>#REF!</v>
      </c>
      <c r="E6" s="1959"/>
      <c r="F6" s="1959"/>
      <c r="G6" s="1959"/>
      <c r="H6" s="1959"/>
      <c r="I6" s="1959"/>
      <c r="J6" s="1960"/>
    </row>
    <row r="7" spans="1:10" ht="45.75" thickBot="1" x14ac:dyDescent="0.25">
      <c r="A7" s="1957"/>
      <c r="B7" s="774" t="s">
        <v>372</v>
      </c>
      <c r="C7" s="770" t="s">
        <v>391</v>
      </c>
      <c r="D7" s="771" t="s">
        <v>422</v>
      </c>
      <c r="E7" s="772" t="s">
        <v>392</v>
      </c>
      <c r="F7" s="772" t="s">
        <v>409</v>
      </c>
      <c r="G7" s="772" t="s">
        <v>410</v>
      </c>
      <c r="H7" s="777" t="s">
        <v>394</v>
      </c>
      <c r="I7" s="777" t="s">
        <v>395</v>
      </c>
      <c r="J7" s="778" t="s">
        <v>421</v>
      </c>
    </row>
    <row r="8" spans="1:10" ht="33.75" customHeight="1" thickBot="1" x14ac:dyDescent="0.25">
      <c r="A8" s="825">
        <v>1</v>
      </c>
      <c r="B8" s="826">
        <v>0</v>
      </c>
      <c r="C8" s="826">
        <v>15000</v>
      </c>
      <c r="D8" s="827">
        <v>0</v>
      </c>
      <c r="E8" s="972">
        <f>C8</f>
        <v>15000</v>
      </c>
      <c r="F8" s="829">
        <v>2.65</v>
      </c>
      <c r="G8" s="830">
        <v>2.65</v>
      </c>
      <c r="H8" s="831">
        <f>G8+F8</f>
        <v>5.3</v>
      </c>
      <c r="I8" s="831"/>
      <c r="J8" s="832">
        <f>H8*E8*30%</f>
        <v>23850</v>
      </c>
    </row>
    <row r="9" spans="1:10" ht="28.5" customHeight="1" x14ac:dyDescent="0.2">
      <c r="A9" s="775"/>
      <c r="B9" s="1963" t="s">
        <v>455</v>
      </c>
      <c r="C9" s="1964"/>
      <c r="D9" s="1964"/>
      <c r="E9" s="1964"/>
      <c r="F9" s="1964"/>
      <c r="G9" s="1964"/>
      <c r="H9" s="1965"/>
      <c r="I9" s="859"/>
      <c r="J9" s="779">
        <f>J8</f>
        <v>23850</v>
      </c>
    </row>
    <row r="10" spans="1:10" ht="28.5" customHeight="1" thickBot="1" x14ac:dyDescent="0.25">
      <c r="A10" s="776"/>
      <c r="B10" s="1966" t="s">
        <v>389</v>
      </c>
      <c r="C10" s="1967"/>
      <c r="D10" s="1967"/>
      <c r="E10" s="1967"/>
      <c r="F10" s="1967"/>
      <c r="G10" s="1967"/>
      <c r="H10" s="1968"/>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30" zoomScaleSheetLayoutView="130" workbookViewId="0">
      <selection activeCell="B9" sqref="B9:H9"/>
    </sheetView>
  </sheetViews>
  <sheetFormatPr defaultRowHeight="12.75" x14ac:dyDescent="0.2"/>
  <cols>
    <col min="4" max="4" width="5.85546875" hidden="1" customWidth="1"/>
    <col min="5" max="5" width="12.42578125" customWidth="1"/>
    <col min="6" max="6" width="11" customWidth="1"/>
    <col min="7" max="7" width="10.5703125" customWidth="1"/>
    <col min="9" max="9" width="9.140625" hidden="1" customWidth="1"/>
    <col min="10" max="10" width="17.28515625" customWidth="1"/>
  </cols>
  <sheetData>
    <row r="1" spans="1:10" x14ac:dyDescent="0.2">
      <c r="A1" s="1975" t="e">
        <f>#REF!</f>
        <v>#REF!</v>
      </c>
      <c r="B1" s="1975"/>
      <c r="C1" s="1975"/>
      <c r="D1" s="1975"/>
      <c r="E1" s="1975"/>
      <c r="F1" s="1975"/>
      <c r="G1" s="1975"/>
      <c r="H1" s="1975"/>
      <c r="I1" s="1975"/>
      <c r="J1" s="1975"/>
    </row>
    <row r="2" spans="1:10" x14ac:dyDescent="0.2">
      <c r="A2" s="1975" t="e">
        <f>#REF!</f>
        <v>#REF!</v>
      </c>
      <c r="B2" s="1975"/>
      <c r="C2" s="1975"/>
      <c r="D2" s="1975"/>
      <c r="E2" s="1975"/>
      <c r="F2" s="1975"/>
      <c r="G2" s="1975"/>
      <c r="H2" s="1975"/>
      <c r="I2" s="1975"/>
      <c r="J2" s="1975"/>
    </row>
    <row r="3" spans="1:10" ht="30" customHeight="1" x14ac:dyDescent="0.2">
      <c r="A3" s="1976" t="str">
        <f>BOQ!A3:F3</f>
        <v xml:space="preserve"> REHABILITATION, IMPROMENT AND CONSTRUCTION OF ROAD FROM  (DI-1)
</v>
      </c>
      <c r="B3" s="1976"/>
      <c r="C3" s="1976"/>
      <c r="D3" s="1976"/>
      <c r="E3" s="1976"/>
      <c r="F3" s="1976"/>
      <c r="G3" s="1976"/>
      <c r="H3" s="1976"/>
      <c r="I3" s="1976"/>
      <c r="J3" s="1976"/>
    </row>
    <row r="4" spans="1:10" x14ac:dyDescent="0.2">
      <c r="A4" s="1981" t="str">
        <f>BOQ!A4:F4</f>
        <v>ENGINEER'S COST  ESTIMATE</v>
      </c>
      <c r="B4" s="1981"/>
      <c r="C4" s="1981"/>
      <c r="D4" s="1981"/>
      <c r="E4" s="1981"/>
      <c r="F4" s="1981"/>
      <c r="G4" s="1981"/>
      <c r="H4" s="1981"/>
      <c r="I4" s="1981"/>
      <c r="J4" s="1981"/>
    </row>
    <row r="5" spans="1:10" ht="13.5" thickBot="1" x14ac:dyDescent="0.25">
      <c r="A5" s="1955" t="e">
        <f>#REF!</f>
        <v>#REF!</v>
      </c>
      <c r="B5" s="1955"/>
      <c r="C5" s="1955"/>
      <c r="D5" s="1955"/>
      <c r="E5" s="1955"/>
      <c r="F5" s="762"/>
      <c r="G5" s="762"/>
      <c r="H5" s="762"/>
      <c r="I5" s="762"/>
      <c r="J5" s="763"/>
    </row>
    <row r="6" spans="1:10" ht="31.5" customHeight="1" thickBot="1" x14ac:dyDescent="0.25">
      <c r="A6" s="1956" t="s">
        <v>380</v>
      </c>
      <c r="B6" s="773" t="s">
        <v>393</v>
      </c>
      <c r="C6" s="790" t="s">
        <v>456</v>
      </c>
      <c r="D6" s="1958" t="e">
        <f>BOQ!#REF!</f>
        <v>#REF!</v>
      </c>
      <c r="E6" s="1959"/>
      <c r="F6" s="1959"/>
      <c r="G6" s="1959"/>
      <c r="H6" s="1959"/>
      <c r="I6" s="1959"/>
      <c r="J6" s="1960"/>
    </row>
    <row r="7" spans="1:10" ht="24.75" thickBot="1" x14ac:dyDescent="0.25">
      <c r="A7" s="1957"/>
      <c r="B7" s="774" t="s">
        <v>372</v>
      </c>
      <c r="C7" s="770" t="s">
        <v>391</v>
      </c>
      <c r="D7" s="771" t="s">
        <v>422</v>
      </c>
      <c r="E7" s="772" t="s">
        <v>392</v>
      </c>
      <c r="F7" s="772" t="s">
        <v>409</v>
      </c>
      <c r="G7" s="772" t="s">
        <v>410</v>
      </c>
      <c r="H7" s="777" t="s">
        <v>394</v>
      </c>
      <c r="I7" s="777" t="s">
        <v>395</v>
      </c>
      <c r="J7" s="778" t="s">
        <v>421</v>
      </c>
    </row>
    <row r="8" spans="1:10" ht="39.75" customHeight="1" thickBot="1" x14ac:dyDescent="0.25">
      <c r="A8" s="825">
        <v>1</v>
      </c>
      <c r="B8" s="826">
        <v>0</v>
      </c>
      <c r="C8" s="826">
        <v>15000</v>
      </c>
      <c r="D8" s="827">
        <v>0</v>
      </c>
      <c r="E8" s="972">
        <f>C8</f>
        <v>15000</v>
      </c>
      <c r="F8" s="829">
        <v>2.65</v>
      </c>
      <c r="G8" s="830">
        <v>2.65</v>
      </c>
      <c r="H8" s="831">
        <f>G8+F8</f>
        <v>5.3</v>
      </c>
      <c r="I8" s="831"/>
      <c r="J8" s="832">
        <f>H8*E8*30%</f>
        <v>23850</v>
      </c>
    </row>
    <row r="9" spans="1:10" ht="26.25" customHeight="1" x14ac:dyDescent="0.2">
      <c r="A9" s="775"/>
      <c r="B9" s="1963" t="s">
        <v>455</v>
      </c>
      <c r="C9" s="1964"/>
      <c r="D9" s="1964"/>
      <c r="E9" s="1964"/>
      <c r="F9" s="1964"/>
      <c r="G9" s="1964"/>
      <c r="H9" s="1965"/>
      <c r="I9" s="859"/>
      <c r="J9" s="779">
        <f>J8</f>
        <v>23850</v>
      </c>
    </row>
    <row r="10" spans="1:10" ht="34.5" customHeight="1" thickBot="1" x14ac:dyDescent="0.25">
      <c r="A10" s="776"/>
      <c r="B10" s="1966" t="s">
        <v>389</v>
      </c>
      <c r="C10" s="1967"/>
      <c r="D10" s="1967"/>
      <c r="E10" s="1967"/>
      <c r="F10" s="1967"/>
      <c r="G10" s="1967"/>
      <c r="H10" s="1968"/>
      <c r="I10" s="781"/>
      <c r="J10" s="780">
        <f>J9</f>
        <v>23850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view="pageBreakPreview" zoomScale="115" zoomScaleSheetLayoutView="115" workbookViewId="0">
      <selection activeCell="A9" sqref="A9:XFD9"/>
    </sheetView>
  </sheetViews>
  <sheetFormatPr defaultRowHeight="12.75" x14ac:dyDescent="0.2"/>
  <cols>
    <col min="2" max="2" width="13.7109375" customWidth="1"/>
    <col min="3" max="3" width="11.140625" customWidth="1"/>
    <col min="4" max="4" width="9.140625" hidden="1" customWidth="1"/>
    <col min="6" max="6" width="10.7109375" customWidth="1"/>
    <col min="7" max="7" width="12.85546875" customWidth="1"/>
    <col min="8" max="8" width="10.5703125" customWidth="1"/>
    <col min="9" max="9" width="0.28515625" customWidth="1"/>
    <col min="10" max="10" width="14.140625" customWidth="1"/>
  </cols>
  <sheetData>
    <row r="1" spans="1:10" x14ac:dyDescent="0.2">
      <c r="A1" s="1975" t="e">
        <f>#REF!</f>
        <v>#REF!</v>
      </c>
      <c r="B1" s="1975"/>
      <c r="C1" s="1975"/>
      <c r="D1" s="1975"/>
      <c r="E1" s="1975"/>
      <c r="F1" s="1975"/>
      <c r="G1" s="1975"/>
      <c r="H1" s="1975"/>
      <c r="I1" s="1975"/>
      <c r="J1" s="1975"/>
    </row>
    <row r="2" spans="1:10" x14ac:dyDescent="0.2">
      <c r="A2" s="1975" t="e">
        <f>#REF!</f>
        <v>#REF!</v>
      </c>
      <c r="B2" s="1975"/>
      <c r="C2" s="1975"/>
      <c r="D2" s="1975"/>
      <c r="E2" s="1975"/>
      <c r="F2" s="1975"/>
      <c r="G2" s="1975"/>
      <c r="H2" s="1975"/>
      <c r="I2" s="1975"/>
      <c r="J2" s="1975"/>
    </row>
    <row r="3" spans="1:10" ht="28.5" customHeight="1" x14ac:dyDescent="0.2">
      <c r="A3" s="1976" t="str">
        <f>BOQ!A3:F3</f>
        <v xml:space="preserve"> REHABILITATION, IMPROMENT AND CONSTRUCTION OF ROAD FROM  (DI-1)
</v>
      </c>
      <c r="B3" s="1976"/>
      <c r="C3" s="1976"/>
      <c r="D3" s="1976"/>
      <c r="E3" s="1976"/>
      <c r="F3" s="1976"/>
      <c r="G3" s="1976"/>
      <c r="H3" s="1976"/>
      <c r="I3" s="1976"/>
      <c r="J3" s="1976"/>
    </row>
    <row r="4" spans="1:10" x14ac:dyDescent="0.2">
      <c r="A4" s="1981" t="str">
        <f>BOQ!A4:F4</f>
        <v>ENGINEER'S COST  ESTIMATE</v>
      </c>
      <c r="B4" s="1981"/>
      <c r="C4" s="1981"/>
      <c r="D4" s="1981"/>
      <c r="E4" s="1981"/>
      <c r="F4" s="1981"/>
      <c r="G4" s="1981"/>
      <c r="H4" s="1981"/>
      <c r="I4" s="1981"/>
      <c r="J4" s="1981"/>
    </row>
    <row r="5" spans="1:10" ht="13.5" thickBot="1" x14ac:dyDescent="0.25">
      <c r="A5" s="1980" t="e">
        <f>'Levelling Layer'!A5:E5</f>
        <v>#REF!</v>
      </c>
      <c r="B5" s="1980"/>
      <c r="C5" s="1980"/>
      <c r="D5" s="1980"/>
      <c r="E5" s="1980"/>
      <c r="F5" s="762"/>
      <c r="G5" s="762"/>
      <c r="H5" s="762"/>
      <c r="I5" s="762"/>
      <c r="J5" s="763"/>
    </row>
    <row r="6" spans="1:10" ht="33.75" customHeight="1" thickBot="1" x14ac:dyDescent="0.25">
      <c r="A6" s="1956" t="s">
        <v>380</v>
      </c>
      <c r="B6" s="773" t="s">
        <v>393</v>
      </c>
      <c r="C6" s="916" t="str">
        <f>BOQ!A21</f>
        <v>16-04-a</v>
      </c>
      <c r="D6" s="1958" t="str">
        <f>BOQ!B21</f>
        <v>Granular Sub Base Course using Pit Run Gravel</v>
      </c>
      <c r="E6" s="1959"/>
      <c r="F6" s="1959"/>
      <c r="G6" s="1959"/>
      <c r="H6" s="1959"/>
      <c r="I6" s="1959"/>
      <c r="J6" s="1960"/>
    </row>
    <row r="7" spans="1:10" ht="54" customHeight="1" thickBot="1" x14ac:dyDescent="0.25">
      <c r="A7" s="1957"/>
      <c r="B7" s="774" t="s">
        <v>372</v>
      </c>
      <c r="C7" s="770" t="s">
        <v>391</v>
      </c>
      <c r="D7" s="771" t="s">
        <v>422</v>
      </c>
      <c r="E7" s="772" t="s">
        <v>392</v>
      </c>
      <c r="F7" s="772" t="s">
        <v>409</v>
      </c>
      <c r="G7" s="772" t="s">
        <v>410</v>
      </c>
      <c r="H7" s="777" t="s">
        <v>394</v>
      </c>
      <c r="I7" s="777" t="s">
        <v>395</v>
      </c>
      <c r="J7" s="778" t="s">
        <v>421</v>
      </c>
    </row>
    <row r="8" spans="1:10" ht="31.5" customHeight="1" thickBot="1" x14ac:dyDescent="0.25">
      <c r="A8" s="978">
        <v>1</v>
      </c>
      <c r="B8" s="826">
        <v>0</v>
      </c>
      <c r="C8" s="826">
        <v>15000</v>
      </c>
      <c r="D8" s="827">
        <v>1</v>
      </c>
      <c r="E8" s="828">
        <f>C8-B8</f>
        <v>15000</v>
      </c>
      <c r="F8" s="829">
        <v>2.65</v>
      </c>
      <c r="G8" s="830">
        <v>2.65</v>
      </c>
      <c r="H8" s="831">
        <f>G8+F8</f>
        <v>5.3</v>
      </c>
      <c r="I8" s="831"/>
      <c r="J8" s="832">
        <f>H8*E8*40%</f>
        <v>31800</v>
      </c>
    </row>
    <row r="9" spans="1:10" ht="28.5" customHeight="1" x14ac:dyDescent="0.2">
      <c r="A9" s="775"/>
      <c r="B9" s="1963" t="s">
        <v>455</v>
      </c>
      <c r="C9" s="1964"/>
      <c r="D9" s="1964"/>
      <c r="E9" s="1964"/>
      <c r="F9" s="1964"/>
      <c r="G9" s="1964"/>
      <c r="H9" s="1965"/>
      <c r="I9" s="859"/>
      <c r="J9" s="779">
        <f>SUM(J8:J8)</f>
        <v>31800</v>
      </c>
    </row>
    <row r="10" spans="1:10" ht="30" customHeight="1" thickBot="1" x14ac:dyDescent="0.25">
      <c r="A10" s="776"/>
      <c r="B10" s="1966" t="s">
        <v>389</v>
      </c>
      <c r="C10" s="1967"/>
      <c r="D10" s="1967"/>
      <c r="E10" s="1967"/>
      <c r="F10" s="1967"/>
      <c r="G10" s="1967"/>
      <c r="H10" s="1968"/>
      <c r="I10" s="781"/>
      <c r="J10" s="780">
        <f>J9</f>
        <v>31800</v>
      </c>
    </row>
  </sheetData>
  <mergeCells count="9">
    <mergeCell ref="B9:H9"/>
    <mergeCell ref="B10:H10"/>
    <mergeCell ref="A1:J1"/>
    <mergeCell ref="A2:J2"/>
    <mergeCell ref="A3:J3"/>
    <mergeCell ref="A4:J4"/>
    <mergeCell ref="A5:E5"/>
    <mergeCell ref="A6:A7"/>
    <mergeCell ref="D6:J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view="pageBreakPreview" zoomScaleSheetLayoutView="100" workbookViewId="0">
      <selection activeCell="C8" sqref="C8"/>
    </sheetView>
  </sheetViews>
  <sheetFormatPr defaultColWidth="9.140625" defaultRowHeight="15" x14ac:dyDescent="0.2"/>
  <cols>
    <col min="1" max="1" width="4" style="767" customWidth="1"/>
    <col min="2" max="2" width="11.85546875" style="767" bestFit="1" customWidth="1"/>
    <col min="3" max="3" width="11.7109375" style="767" customWidth="1"/>
    <col min="4" max="4" width="5.5703125" style="767" customWidth="1"/>
    <col min="5" max="5" width="10.5703125" style="767" customWidth="1"/>
    <col min="6" max="6" width="10.42578125" style="767" customWidth="1"/>
    <col min="7" max="7" width="10.28515625" style="767" bestFit="1" customWidth="1"/>
    <col min="8" max="8" width="11.28515625" style="767" customWidth="1"/>
    <col min="9" max="9" width="10.42578125" style="767" customWidth="1"/>
    <col min="10" max="10" width="12.42578125" style="769" customWidth="1"/>
    <col min="11" max="11" width="11.85546875" style="767" customWidth="1"/>
    <col min="12" max="12" width="9.140625" style="767"/>
    <col min="13"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1952" t="e">
        <f>#REF!</f>
        <v>#REF!</v>
      </c>
      <c r="B1" s="1952"/>
      <c r="C1" s="1952"/>
      <c r="D1" s="1952"/>
      <c r="E1" s="1952"/>
      <c r="F1" s="1952"/>
      <c r="G1" s="1952"/>
      <c r="H1" s="1952"/>
      <c r="I1" s="1952"/>
      <c r="J1" s="1952"/>
      <c r="K1" s="1952"/>
      <c r="L1" s="758"/>
      <c r="M1" s="758"/>
      <c r="N1" s="758"/>
      <c r="O1" s="758"/>
      <c r="P1" s="758"/>
      <c r="Q1" s="758"/>
    </row>
    <row r="2" spans="1:17" s="759" customFormat="1" ht="18.75" customHeight="1" x14ac:dyDescent="0.2">
      <c r="A2" s="1952" t="e">
        <f>#REF!</f>
        <v>#REF!</v>
      </c>
      <c r="B2" s="1952"/>
      <c r="C2" s="1952"/>
      <c r="D2" s="1952"/>
      <c r="E2" s="1952"/>
      <c r="F2" s="1952"/>
      <c r="G2" s="1952"/>
      <c r="H2" s="1952"/>
      <c r="I2" s="1952"/>
      <c r="J2" s="1952"/>
      <c r="K2" s="1952"/>
      <c r="L2" s="758"/>
      <c r="M2" s="758"/>
      <c r="N2" s="758"/>
      <c r="O2" s="758"/>
      <c r="P2" s="758"/>
      <c r="Q2" s="758"/>
    </row>
    <row r="3" spans="1:17" s="761" customFormat="1" ht="41.25" customHeight="1" x14ac:dyDescent="0.2">
      <c r="A3" s="1954" t="e">
        <f>#REF!</f>
        <v>#REF!</v>
      </c>
      <c r="B3" s="1954"/>
      <c r="C3" s="1954"/>
      <c r="D3" s="1954"/>
      <c r="E3" s="1954"/>
      <c r="F3" s="1954"/>
      <c r="G3" s="1954"/>
      <c r="H3" s="1954"/>
      <c r="I3" s="1954"/>
      <c r="J3" s="1954"/>
      <c r="K3" s="1954"/>
      <c r="L3" s="760"/>
      <c r="M3" s="760"/>
      <c r="N3" s="760"/>
      <c r="O3" s="760"/>
      <c r="P3" s="760"/>
      <c r="Q3" s="760"/>
    </row>
    <row r="4" spans="1:17" s="761" customFormat="1" ht="18.75" customHeight="1" x14ac:dyDescent="0.2">
      <c r="A4" s="1955" t="e">
        <f>#REF!</f>
        <v>#REF!</v>
      </c>
      <c r="B4" s="1955"/>
      <c r="C4" s="1955"/>
      <c r="D4" s="1955"/>
      <c r="E4" s="1955"/>
      <c r="F4" s="1955"/>
      <c r="G4" s="1955"/>
      <c r="H4" s="1955"/>
      <c r="I4" s="1955"/>
      <c r="J4" s="1955"/>
      <c r="K4" s="1955"/>
    </row>
    <row r="5" spans="1:17" s="764" customFormat="1" ht="23.25" customHeight="1" thickBot="1" x14ac:dyDescent="0.25">
      <c r="A5" s="1980" t="s">
        <v>466</v>
      </c>
      <c r="B5" s="1980"/>
      <c r="C5" s="1980"/>
      <c r="D5" s="1980"/>
      <c r="E5" s="1980"/>
      <c r="F5" s="762"/>
      <c r="G5" s="762"/>
      <c r="H5" s="762"/>
      <c r="I5" s="762"/>
      <c r="J5" s="763"/>
    </row>
    <row r="6" spans="1:17" s="765" customFormat="1" ht="31.5" customHeight="1" thickBot="1" x14ac:dyDescent="0.25">
      <c r="A6" s="1961" t="s">
        <v>390</v>
      </c>
      <c r="B6" s="773" t="s">
        <v>393</v>
      </c>
      <c r="C6" s="790" t="e">
        <f>BOQ!#REF!</f>
        <v>#REF!</v>
      </c>
      <c r="D6" s="1958" t="e">
        <f>BOQ!#REF!</f>
        <v>#REF!</v>
      </c>
      <c r="E6" s="1959"/>
      <c r="F6" s="1959"/>
      <c r="G6" s="1959"/>
      <c r="H6" s="1959"/>
      <c r="I6" s="1959"/>
      <c r="J6" s="1960"/>
      <c r="K6" s="946"/>
    </row>
    <row r="7" spans="1:17" ht="34.5" customHeight="1" thickBot="1" x14ac:dyDescent="0.25">
      <c r="A7" s="1962"/>
      <c r="B7" s="774" t="s">
        <v>372</v>
      </c>
      <c r="C7" s="770" t="s">
        <v>391</v>
      </c>
      <c r="D7" s="771" t="s">
        <v>6401</v>
      </c>
      <c r="E7" s="772" t="s">
        <v>6361</v>
      </c>
      <c r="F7" s="772" t="s">
        <v>6359</v>
      </c>
      <c r="G7" s="772" t="s">
        <v>6360</v>
      </c>
      <c r="H7" s="772" t="s">
        <v>737</v>
      </c>
      <c r="I7" s="772" t="s">
        <v>381</v>
      </c>
      <c r="J7" s="778" t="s">
        <v>132</v>
      </c>
      <c r="K7" s="873" t="s">
        <v>336</v>
      </c>
    </row>
    <row r="8" spans="1:17" ht="48.75" customHeight="1" thickBot="1" x14ac:dyDescent="0.25">
      <c r="A8" s="917">
        <v>1</v>
      </c>
      <c r="B8" s="826">
        <v>0</v>
      </c>
      <c r="C8" s="826">
        <v>11817</v>
      </c>
      <c r="D8" s="827">
        <v>200</v>
      </c>
      <c r="E8" s="1236">
        <f>C8-B8-D8</f>
        <v>11617</v>
      </c>
      <c r="F8" s="829">
        <v>2.75</v>
      </c>
      <c r="G8" s="830">
        <v>2.75</v>
      </c>
      <c r="H8" s="831">
        <f t="shared" ref="H8" si="0">F8+G8</f>
        <v>5.5</v>
      </c>
      <c r="I8" s="831">
        <v>0.05</v>
      </c>
      <c r="J8" s="920">
        <f>(I8*H8*E8)</f>
        <v>3194.6750000000002</v>
      </c>
      <c r="K8" s="981"/>
    </row>
    <row r="9" spans="1:17" ht="48.75" customHeight="1" thickBot="1" x14ac:dyDescent="0.25">
      <c r="A9" s="917">
        <v>3</v>
      </c>
      <c r="B9" s="826"/>
      <c r="C9" s="826"/>
      <c r="D9" s="827">
        <v>5</v>
      </c>
      <c r="E9" s="1236">
        <v>6</v>
      </c>
      <c r="F9" s="1412">
        <f>G9</f>
        <v>1.375</v>
      </c>
      <c r="G9" s="1413">
        <f>H9/2</f>
        <v>1.375</v>
      </c>
      <c r="H9" s="831">
        <v>2.75</v>
      </c>
      <c r="I9" s="831">
        <v>0.05</v>
      </c>
      <c r="J9" s="920">
        <f t="shared" ref="J9" si="1">(I9*H9*E9*D9)</f>
        <v>4.125</v>
      </c>
      <c r="K9" s="981" t="s">
        <v>734</v>
      </c>
    </row>
    <row r="10" spans="1:17" ht="30" customHeight="1" x14ac:dyDescent="0.2">
      <c r="A10" s="869"/>
      <c r="B10" s="1977" t="s">
        <v>468</v>
      </c>
      <c r="C10" s="1978"/>
      <c r="D10" s="1978"/>
      <c r="E10" s="1978"/>
      <c r="F10" s="1978"/>
      <c r="G10" s="1978"/>
      <c r="H10" s="1979"/>
      <c r="I10" s="870"/>
      <c r="J10" s="872">
        <f>SUM(J8:J9)</f>
        <v>3198.8</v>
      </c>
      <c r="K10" s="948"/>
    </row>
    <row r="11" spans="1:17" ht="30" customHeight="1" x14ac:dyDescent="0.2">
      <c r="A11" s="965"/>
      <c r="B11" s="1977" t="s">
        <v>736</v>
      </c>
      <c r="C11" s="1978"/>
      <c r="D11" s="1978"/>
      <c r="E11" s="1978"/>
      <c r="F11" s="1978"/>
      <c r="G11" s="1978"/>
      <c r="H11" s="1979"/>
      <c r="I11" s="870"/>
      <c r="J11" s="966">
        <f>J10*0.15</f>
        <v>479.82</v>
      </c>
      <c r="K11" s="967"/>
    </row>
    <row r="12" spans="1:17" ht="30" customHeight="1" thickBot="1" x14ac:dyDescent="0.25">
      <c r="A12" s="776"/>
      <c r="B12" s="1966" t="s">
        <v>389</v>
      </c>
      <c r="C12" s="1967"/>
      <c r="D12" s="1967"/>
      <c r="E12" s="1967"/>
      <c r="F12" s="1967"/>
      <c r="G12" s="1967"/>
      <c r="H12" s="1968"/>
      <c r="I12" s="781"/>
      <c r="J12" s="780">
        <f>J10+J11</f>
        <v>3678.6200000000003</v>
      </c>
      <c r="K12" s="949"/>
    </row>
  </sheetData>
  <mergeCells count="10">
    <mergeCell ref="A1:K1"/>
    <mergeCell ref="A2:K2"/>
    <mergeCell ref="A3:K3"/>
    <mergeCell ref="A4:K4"/>
    <mergeCell ref="B10:H10"/>
    <mergeCell ref="B12:H12"/>
    <mergeCell ref="D6:J6"/>
    <mergeCell ref="A5:E5"/>
    <mergeCell ref="A6:A7"/>
    <mergeCell ref="B11:H11"/>
  </mergeCells>
  <pageMargins left="0.7" right="0.33"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054"/>
  <sheetViews>
    <sheetView topLeftCell="A1045" zoomScale="160" zoomScaleNormal="160" workbookViewId="0">
      <selection activeCell="A1053" sqref="A1053:XFD1208"/>
    </sheetView>
  </sheetViews>
  <sheetFormatPr defaultRowHeight="12.75" x14ac:dyDescent="0.2"/>
  <cols>
    <col min="1" max="1" width="9.42578125" style="807"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0.21400000000007824</v>
      </c>
      <c r="E36" s="1572">
        <f t="shared" si="0"/>
        <v>0.10700000000003912</v>
      </c>
      <c r="F36" s="1572">
        <f t="shared" si="1"/>
        <v>24.342500000008897</v>
      </c>
    </row>
    <row r="37" spans="1:6" x14ac:dyDescent="0.2">
      <c r="A37" s="1570">
        <v>875</v>
      </c>
      <c r="B37" s="1570">
        <v>25</v>
      </c>
      <c r="C37" s="1572">
        <v>9.1</v>
      </c>
      <c r="D37" s="1570">
        <v>0.25</v>
      </c>
      <c r="E37" s="1572">
        <f t="shared" si="0"/>
        <v>0.23200000000003912</v>
      </c>
      <c r="F37" s="1572">
        <f t="shared" si="1"/>
        <v>52.780000000008897</v>
      </c>
    </row>
    <row r="38" spans="1:6" x14ac:dyDescent="0.2">
      <c r="A38" s="1570">
        <v>900</v>
      </c>
      <c r="B38" s="1570">
        <v>25</v>
      </c>
      <c r="C38" s="1572">
        <v>9.1</v>
      </c>
      <c r="D38" s="1570">
        <v>0.25</v>
      </c>
      <c r="E38" s="1572">
        <f t="shared" si="0"/>
        <v>0.25</v>
      </c>
      <c r="F38" s="1572">
        <f t="shared" si="1"/>
        <v>56.875</v>
      </c>
    </row>
    <row r="39" spans="1:6" x14ac:dyDescent="0.2">
      <c r="A39" s="1570">
        <v>925</v>
      </c>
      <c r="B39" s="1570">
        <v>25</v>
      </c>
      <c r="C39" s="1572">
        <v>9.1</v>
      </c>
      <c r="D39" s="1570">
        <v>0.19300000000000639</v>
      </c>
      <c r="E39" s="1572">
        <f t="shared" si="0"/>
        <v>0.22150000000000319</v>
      </c>
      <c r="F39" s="1572">
        <f t="shared" si="1"/>
        <v>50.391250000000717</v>
      </c>
    </row>
    <row r="40" spans="1:6" x14ac:dyDescent="0.2">
      <c r="A40" s="1570">
        <v>950</v>
      </c>
      <c r="B40" s="1570">
        <v>25</v>
      </c>
      <c r="C40" s="1572">
        <v>9.1</v>
      </c>
      <c r="D40" s="1570">
        <v>0</v>
      </c>
      <c r="E40" s="1572">
        <f t="shared" si="0"/>
        <v>9.6500000000003194E-2</v>
      </c>
      <c r="F40" s="1572">
        <f t="shared" si="1"/>
        <v>21.953750000000728</v>
      </c>
    </row>
    <row r="41" spans="1:6" x14ac:dyDescent="0.2">
      <c r="A41" s="1570">
        <v>975</v>
      </c>
      <c r="B41" s="1570">
        <v>25</v>
      </c>
      <c r="C41" s="1572">
        <v>9.1</v>
      </c>
      <c r="D41" s="1570">
        <v>0.25</v>
      </c>
      <c r="E41" s="1572">
        <f t="shared" si="0"/>
        <v>0.125</v>
      </c>
      <c r="F41" s="1572">
        <f t="shared" si="1"/>
        <v>28.4375</v>
      </c>
    </row>
    <row r="42" spans="1:6" x14ac:dyDescent="0.2">
      <c r="A42" s="1570">
        <v>1000</v>
      </c>
      <c r="B42" s="1570">
        <v>25</v>
      </c>
      <c r="C42" s="1572">
        <v>9.1</v>
      </c>
      <c r="D42" s="1570">
        <v>0.25</v>
      </c>
      <c r="E42" s="1572">
        <f t="shared" si="0"/>
        <v>0.25</v>
      </c>
      <c r="F42" s="1572">
        <f t="shared" si="1"/>
        <v>56.875</v>
      </c>
    </row>
    <row r="43" spans="1:6" x14ac:dyDescent="0.2">
      <c r="A43" s="1570">
        <v>1025</v>
      </c>
      <c r="B43" s="1570">
        <v>25</v>
      </c>
      <c r="C43" s="1572">
        <v>9.1</v>
      </c>
      <c r="D43" s="1570">
        <v>0.25</v>
      </c>
      <c r="E43" s="1572">
        <f t="shared" si="0"/>
        <v>0.25</v>
      </c>
      <c r="F43" s="1572">
        <f t="shared" si="1"/>
        <v>56.875</v>
      </c>
    </row>
    <row r="44" spans="1:6" x14ac:dyDescent="0.2">
      <c r="A44" s="1570">
        <v>1050</v>
      </c>
      <c r="B44" s="1570">
        <v>25</v>
      </c>
      <c r="C44" s="1572">
        <v>9.1</v>
      </c>
      <c r="D44" s="1570">
        <v>0.25</v>
      </c>
      <c r="E44" s="1572">
        <f t="shared" si="0"/>
        <v>0.25</v>
      </c>
      <c r="F44" s="1572">
        <f t="shared" si="1"/>
        <v>56.875</v>
      </c>
    </row>
    <row r="45" spans="1:6" x14ac:dyDescent="0.2">
      <c r="A45" s="1570">
        <v>1075</v>
      </c>
      <c r="B45" s="1570">
        <v>25</v>
      </c>
      <c r="C45" s="1572">
        <v>9.1</v>
      </c>
      <c r="D45" s="1570">
        <v>0.16500000000010007</v>
      </c>
      <c r="E45" s="1572">
        <f t="shared" si="0"/>
        <v>0.20750000000005003</v>
      </c>
      <c r="F45" s="1572">
        <f t="shared" si="1"/>
        <v>47.20625000001138</v>
      </c>
    </row>
    <row r="46" spans="1:6" x14ac:dyDescent="0.2">
      <c r="A46" s="1570">
        <v>1100</v>
      </c>
      <c r="B46" s="1570">
        <v>25</v>
      </c>
      <c r="C46" s="1572">
        <v>9.1</v>
      </c>
      <c r="D46" s="1570">
        <v>0</v>
      </c>
      <c r="E46" s="1572">
        <f t="shared" si="0"/>
        <v>8.2500000000050033E-2</v>
      </c>
      <c r="F46" s="1572">
        <f t="shared" si="1"/>
        <v>18.76875000001138</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0.13799999999994272</v>
      </c>
      <c r="E52" s="1572">
        <f t="shared" si="0"/>
        <v>6.8999999999971362E-2</v>
      </c>
      <c r="F52" s="1572">
        <f t="shared" si="1"/>
        <v>15.697499999993484</v>
      </c>
    </row>
    <row r="53" spans="1:6" x14ac:dyDescent="0.2">
      <c r="A53" s="1570">
        <v>1275</v>
      </c>
      <c r="B53" s="1570">
        <v>25</v>
      </c>
      <c r="C53" s="1572">
        <v>9.1</v>
      </c>
      <c r="D53" s="1570">
        <v>0.25</v>
      </c>
      <c r="E53" s="1572">
        <f t="shared" si="0"/>
        <v>0.19399999999997136</v>
      </c>
      <c r="F53" s="1572">
        <f t="shared" si="1"/>
        <v>44.134999999993482</v>
      </c>
    </row>
    <row r="54" spans="1:6" x14ac:dyDescent="0.2">
      <c r="A54" s="1570">
        <v>1300</v>
      </c>
      <c r="B54" s="1570">
        <v>25</v>
      </c>
      <c r="C54" s="1572">
        <v>9.1</v>
      </c>
      <c r="D54" s="1570">
        <v>0.25</v>
      </c>
      <c r="E54" s="1572">
        <f t="shared" si="0"/>
        <v>0.25</v>
      </c>
      <c r="F54" s="1572">
        <f t="shared" si="1"/>
        <v>56.875</v>
      </c>
    </row>
    <row r="55" spans="1:6" x14ac:dyDescent="0.2">
      <c r="A55" s="1570">
        <v>1325</v>
      </c>
      <c r="B55" s="1570">
        <v>25</v>
      </c>
      <c r="C55" s="1572">
        <v>9.1</v>
      </c>
      <c r="D55" s="1570">
        <v>0.25</v>
      </c>
      <c r="E55" s="1572">
        <f t="shared" si="0"/>
        <v>0.25</v>
      </c>
      <c r="F55" s="1572">
        <f t="shared" si="1"/>
        <v>56.875</v>
      </c>
    </row>
    <row r="56" spans="1:6" x14ac:dyDescent="0.2">
      <c r="A56" s="1570">
        <v>1350</v>
      </c>
      <c r="B56" s="1570">
        <v>25</v>
      </c>
      <c r="C56" s="1572">
        <v>9.1</v>
      </c>
      <c r="D56" s="1570">
        <v>0.25</v>
      </c>
      <c r="E56" s="1572">
        <f t="shared" si="0"/>
        <v>0.25</v>
      </c>
      <c r="F56" s="1572">
        <f t="shared" si="1"/>
        <v>56.875</v>
      </c>
    </row>
    <row r="57" spans="1:6" x14ac:dyDescent="0.2">
      <c r="A57" s="1570">
        <v>1375</v>
      </c>
      <c r="B57" s="1570">
        <v>25</v>
      </c>
      <c r="C57" s="1572">
        <v>9.1</v>
      </c>
      <c r="D57" s="1570">
        <v>0.14600000000009461</v>
      </c>
      <c r="E57" s="1572">
        <f t="shared" si="0"/>
        <v>0.1980000000000473</v>
      </c>
      <c r="F57" s="1572">
        <f t="shared" si="1"/>
        <v>45.045000000010759</v>
      </c>
    </row>
    <row r="58" spans="1:6" x14ac:dyDescent="0.2">
      <c r="A58" s="1570">
        <v>1400</v>
      </c>
      <c r="B58" s="1570">
        <v>25</v>
      </c>
      <c r="C58" s="1572">
        <v>9.1</v>
      </c>
      <c r="D58" s="1570">
        <v>0</v>
      </c>
      <c r="E58" s="1572">
        <f t="shared" si="0"/>
        <v>7.3000000000047305E-2</v>
      </c>
      <c r="F58" s="1572">
        <f t="shared" si="1"/>
        <v>16.607500000010759</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0.18600000000005823</v>
      </c>
      <c r="E66" s="1572">
        <f t="shared" si="0"/>
        <v>9.3000000000029115E-2</v>
      </c>
      <c r="F66" s="1572">
        <f t="shared" si="1"/>
        <v>21.157500000006625</v>
      </c>
    </row>
    <row r="67" spans="1:6" x14ac:dyDescent="0.2">
      <c r="A67" s="1570">
        <v>1625</v>
      </c>
      <c r="B67" s="1570">
        <v>25</v>
      </c>
      <c r="C67" s="1572">
        <v>9.1</v>
      </c>
      <c r="D67" s="1570">
        <v>0</v>
      </c>
      <c r="E67" s="1572">
        <f t="shared" si="0"/>
        <v>9.3000000000029115E-2</v>
      </c>
      <c r="F67" s="1572">
        <f t="shared" si="1"/>
        <v>21.157500000006625</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0.12299999999995637</v>
      </c>
      <c r="E71" s="1572">
        <f t="shared" si="2"/>
        <v>6.1499999999978183E-2</v>
      </c>
      <c r="F71" s="1572">
        <f t="shared" si="3"/>
        <v>13.991249999995038</v>
      </c>
    </row>
    <row r="72" spans="1:6" x14ac:dyDescent="0.2">
      <c r="A72" s="1570">
        <v>1750</v>
      </c>
      <c r="B72" s="1570">
        <v>25</v>
      </c>
      <c r="C72" s="1572">
        <v>9.1</v>
      </c>
      <c r="D72" s="1570">
        <v>0.1019999999999982</v>
      </c>
      <c r="E72" s="1572">
        <f t="shared" si="2"/>
        <v>0.11249999999997728</v>
      </c>
      <c r="F72" s="1572">
        <f t="shared" si="3"/>
        <v>25.593749999994831</v>
      </c>
    </row>
    <row r="73" spans="1:6" x14ac:dyDescent="0.2">
      <c r="A73" s="1570">
        <v>1775</v>
      </c>
      <c r="B73" s="1570">
        <v>25</v>
      </c>
      <c r="C73" s="1572">
        <v>9.1</v>
      </c>
      <c r="D73" s="1570">
        <v>0</v>
      </c>
      <c r="E73" s="1572">
        <f t="shared" si="2"/>
        <v>5.0999999999999102E-2</v>
      </c>
      <c r="F73" s="1572">
        <f t="shared" si="3"/>
        <v>11.602499999999795</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0.18700000000003458</v>
      </c>
      <c r="E75" s="1572">
        <f t="shared" si="2"/>
        <v>9.3500000000017292E-2</v>
      </c>
      <c r="F75" s="1572">
        <f t="shared" si="3"/>
        <v>21.271250000003931</v>
      </c>
    </row>
    <row r="76" spans="1:6" x14ac:dyDescent="0.2">
      <c r="A76" s="1570">
        <v>1850</v>
      </c>
      <c r="B76" s="1570">
        <v>25</v>
      </c>
      <c r="C76" s="1572">
        <v>9.1</v>
      </c>
      <c r="D76" s="1570">
        <v>0.2310000000000173</v>
      </c>
      <c r="E76" s="1572">
        <f t="shared" si="2"/>
        <v>0.20900000000002594</v>
      </c>
      <c r="F76" s="1572">
        <f t="shared" si="3"/>
        <v>47.547500000005897</v>
      </c>
    </row>
    <row r="77" spans="1:6" x14ac:dyDescent="0.2">
      <c r="A77" s="1570">
        <v>1875</v>
      </c>
      <c r="B77" s="1570">
        <v>25</v>
      </c>
      <c r="C77" s="1572">
        <v>9.1</v>
      </c>
      <c r="D77" s="1570">
        <v>0.25</v>
      </c>
      <c r="E77" s="1572">
        <f t="shared" si="2"/>
        <v>0.24050000000000865</v>
      </c>
      <c r="F77" s="1572">
        <f t="shared" si="3"/>
        <v>54.713750000001973</v>
      </c>
    </row>
    <row r="78" spans="1:6" x14ac:dyDescent="0.2">
      <c r="A78" s="1570">
        <v>1900</v>
      </c>
      <c r="B78" s="1570">
        <v>25</v>
      </c>
      <c r="C78" s="1572">
        <v>9.1</v>
      </c>
      <c r="D78" s="1570">
        <v>0.25</v>
      </c>
      <c r="E78" s="1572">
        <f t="shared" si="2"/>
        <v>0.25</v>
      </c>
      <c r="F78" s="1572">
        <f t="shared" si="3"/>
        <v>56.875</v>
      </c>
    </row>
    <row r="79" spans="1:6" x14ac:dyDescent="0.2">
      <c r="A79" s="1570">
        <v>1925</v>
      </c>
      <c r="B79" s="1570">
        <v>25</v>
      </c>
      <c r="C79" s="1572">
        <v>9.1</v>
      </c>
      <c r="D79" s="1570">
        <v>0.25</v>
      </c>
      <c r="E79" s="1572">
        <f t="shared" si="2"/>
        <v>0.25</v>
      </c>
      <c r="F79" s="1572">
        <f t="shared" si="3"/>
        <v>56.875</v>
      </c>
    </row>
    <row r="80" spans="1:6" x14ac:dyDescent="0.2">
      <c r="A80" s="1570">
        <v>1950</v>
      </c>
      <c r="B80" s="1570">
        <v>25</v>
      </c>
      <c r="C80" s="1572">
        <v>9.1</v>
      </c>
      <c r="D80" s="1570">
        <v>0</v>
      </c>
      <c r="E80" s="1572">
        <f t="shared" si="2"/>
        <v>0.125</v>
      </c>
      <c r="F80" s="1572">
        <f t="shared" si="3"/>
        <v>28.4375</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0.25</v>
      </c>
      <c r="E88" s="1572">
        <f t="shared" si="2"/>
        <v>0.125</v>
      </c>
      <c r="F88" s="1572">
        <f t="shared" si="3"/>
        <v>28.4375</v>
      </c>
    </row>
    <row r="89" spans="1:6" x14ac:dyDescent="0.2">
      <c r="A89" s="1570">
        <v>2175</v>
      </c>
      <c r="B89" s="1570">
        <v>25</v>
      </c>
      <c r="C89" s="1572">
        <v>9.1</v>
      </c>
      <c r="D89" s="1570">
        <v>0.25</v>
      </c>
      <c r="E89" s="1572">
        <f t="shared" si="2"/>
        <v>0.25</v>
      </c>
      <c r="F89" s="1572">
        <f t="shared" si="3"/>
        <v>56.875</v>
      </c>
    </row>
    <row r="90" spans="1:6" x14ac:dyDescent="0.2">
      <c r="A90" s="1570">
        <v>2200</v>
      </c>
      <c r="B90" s="1570">
        <v>25</v>
      </c>
      <c r="C90" s="1572">
        <v>9.1</v>
      </c>
      <c r="D90" s="1570">
        <v>0.25</v>
      </c>
      <c r="E90" s="1572">
        <f t="shared" si="2"/>
        <v>0.25</v>
      </c>
      <c r="F90" s="1572">
        <f t="shared" si="3"/>
        <v>56.875</v>
      </c>
    </row>
    <row r="91" spans="1:6" x14ac:dyDescent="0.2">
      <c r="A91" s="1570">
        <v>2225</v>
      </c>
      <c r="B91" s="1570">
        <v>25</v>
      </c>
      <c r="C91" s="1572">
        <v>9.1</v>
      </c>
      <c r="D91" s="1570">
        <v>0.25</v>
      </c>
      <c r="E91" s="1572">
        <f t="shared" si="2"/>
        <v>0.25</v>
      </c>
      <c r="F91" s="1572">
        <f t="shared" si="3"/>
        <v>56.875</v>
      </c>
    </row>
    <row r="92" spans="1:6" x14ac:dyDescent="0.2">
      <c r="A92" s="1570">
        <v>2250</v>
      </c>
      <c r="B92" s="1570">
        <v>25</v>
      </c>
      <c r="C92" s="1572">
        <v>9.1</v>
      </c>
      <c r="D92" s="1570">
        <v>0.25</v>
      </c>
      <c r="E92" s="1572">
        <f t="shared" si="2"/>
        <v>0.25</v>
      </c>
      <c r="F92" s="1572">
        <f t="shared" si="3"/>
        <v>56.875</v>
      </c>
    </row>
    <row r="93" spans="1:6" x14ac:dyDescent="0.2">
      <c r="A93" s="1570">
        <v>2275</v>
      </c>
      <c r="B93" s="1570">
        <v>25</v>
      </c>
      <c r="C93" s="1572">
        <v>9.1</v>
      </c>
      <c r="D93" s="1570">
        <v>0.25</v>
      </c>
      <c r="E93" s="1572">
        <f t="shared" si="2"/>
        <v>0.25</v>
      </c>
      <c r="F93" s="1572">
        <f t="shared" si="3"/>
        <v>56.875</v>
      </c>
    </row>
    <row r="94" spans="1:6" x14ac:dyDescent="0.2">
      <c r="A94" s="1570">
        <v>2300</v>
      </c>
      <c r="B94" s="1570">
        <v>25</v>
      </c>
      <c r="C94" s="1572">
        <v>9.1</v>
      </c>
      <c r="D94" s="1570">
        <v>0.25</v>
      </c>
      <c r="E94" s="1572">
        <f t="shared" si="2"/>
        <v>0.25</v>
      </c>
      <c r="F94" s="1572">
        <f t="shared" si="3"/>
        <v>56.875</v>
      </c>
    </row>
    <row r="95" spans="1:6" x14ac:dyDescent="0.2">
      <c r="A95" s="1570">
        <v>2325</v>
      </c>
      <c r="B95" s="1570">
        <v>25</v>
      </c>
      <c r="C95" s="1572">
        <v>9.1</v>
      </c>
      <c r="D95" s="1570">
        <v>0.25</v>
      </c>
      <c r="E95" s="1572">
        <f t="shared" si="2"/>
        <v>0.25</v>
      </c>
      <c r="F95" s="1572">
        <f t="shared" si="3"/>
        <v>56.875</v>
      </c>
    </row>
    <row r="96" spans="1:6" x14ac:dyDescent="0.2">
      <c r="A96" s="1570">
        <v>2350</v>
      </c>
      <c r="B96" s="1570">
        <v>25</v>
      </c>
      <c r="C96" s="1572">
        <v>9.1</v>
      </c>
      <c r="D96" s="1570">
        <v>0.25500000000001821</v>
      </c>
      <c r="E96" s="1572">
        <f t="shared" si="2"/>
        <v>0.25250000000000911</v>
      </c>
      <c r="F96" s="1572">
        <f t="shared" si="3"/>
        <v>57.443750000002069</v>
      </c>
    </row>
    <row r="97" spans="1:6" x14ac:dyDescent="0.2">
      <c r="A97" s="1570">
        <v>2375</v>
      </c>
      <c r="B97" s="1570">
        <v>25</v>
      </c>
      <c r="C97" s="1572">
        <v>9.1</v>
      </c>
      <c r="D97" s="1570">
        <v>0</v>
      </c>
      <c r="E97" s="1572">
        <f t="shared" si="2"/>
        <v>0.12750000000000911</v>
      </c>
      <c r="F97" s="1572">
        <f t="shared" si="3"/>
        <v>29.006250000002069</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0.2229999999999791</v>
      </c>
      <c r="E108" s="1572">
        <f t="shared" si="2"/>
        <v>0.11149999999998955</v>
      </c>
      <c r="F108" s="1572">
        <f t="shared" si="3"/>
        <v>25.366249999997621</v>
      </c>
    </row>
    <row r="109" spans="1:6" x14ac:dyDescent="0.2">
      <c r="A109" s="1570">
        <v>2675</v>
      </c>
      <c r="B109" s="1570">
        <v>25</v>
      </c>
      <c r="C109" s="1572">
        <v>9.1</v>
      </c>
      <c r="D109" s="1570">
        <v>0.25</v>
      </c>
      <c r="E109" s="1572">
        <f t="shared" si="2"/>
        <v>0.23649999999998955</v>
      </c>
      <c r="F109" s="1572">
        <f t="shared" si="3"/>
        <v>53.803749999997621</v>
      </c>
    </row>
    <row r="110" spans="1:6" x14ac:dyDescent="0.2">
      <c r="A110" s="1570">
        <v>2700</v>
      </c>
      <c r="B110" s="1570">
        <v>25</v>
      </c>
      <c r="C110" s="1572">
        <v>9.1</v>
      </c>
      <c r="D110" s="1570">
        <v>0.25</v>
      </c>
      <c r="E110" s="1572">
        <f t="shared" si="2"/>
        <v>0.25</v>
      </c>
      <c r="F110" s="1572">
        <f t="shared" si="3"/>
        <v>56.875</v>
      </c>
    </row>
    <row r="111" spans="1:6" x14ac:dyDescent="0.2">
      <c r="A111" s="1570">
        <v>2725</v>
      </c>
      <c r="B111" s="1570">
        <v>25</v>
      </c>
      <c r="C111" s="1572">
        <v>9.1</v>
      </c>
      <c r="D111" s="1570">
        <v>0.25</v>
      </c>
      <c r="E111" s="1572">
        <f t="shared" si="2"/>
        <v>0.25</v>
      </c>
      <c r="F111" s="1572">
        <f t="shared" si="3"/>
        <v>56.875</v>
      </c>
    </row>
    <row r="112" spans="1:6" x14ac:dyDescent="0.2">
      <c r="A112" s="1570">
        <v>2750</v>
      </c>
      <c r="B112" s="1570">
        <v>25</v>
      </c>
      <c r="C112" s="1572">
        <v>9.1</v>
      </c>
      <c r="D112" s="1570">
        <v>0.12299999999995637</v>
      </c>
      <c r="E112" s="1572">
        <f t="shared" si="2"/>
        <v>0.18649999999997818</v>
      </c>
      <c r="F112" s="1572">
        <f t="shared" si="3"/>
        <v>42.428749999995034</v>
      </c>
    </row>
    <row r="113" spans="1:6" x14ac:dyDescent="0.2">
      <c r="A113" s="1570">
        <v>2775</v>
      </c>
      <c r="B113" s="1570">
        <v>25</v>
      </c>
      <c r="C113" s="1572">
        <v>9.1</v>
      </c>
      <c r="D113" s="1570">
        <v>0</v>
      </c>
      <c r="E113" s="1572">
        <f t="shared" si="2"/>
        <v>6.1499999999978183E-2</v>
      </c>
      <c r="F113" s="1572">
        <f t="shared" si="3"/>
        <v>13.991249999995038</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0.12399999999993272</v>
      </c>
      <c r="E116" s="1572">
        <f t="shared" si="2"/>
        <v>6.199999999996636E-2</v>
      </c>
      <c r="F116" s="1572">
        <f t="shared" si="3"/>
        <v>14.104999999992346</v>
      </c>
    </row>
    <row r="117" spans="1:6" x14ac:dyDescent="0.2">
      <c r="A117" s="1570">
        <v>2875</v>
      </c>
      <c r="B117" s="1570">
        <v>25</v>
      </c>
      <c r="C117" s="1572">
        <v>9.1</v>
      </c>
      <c r="D117" s="1570">
        <v>0.25</v>
      </c>
      <c r="E117" s="1572">
        <f t="shared" si="2"/>
        <v>0.18699999999996636</v>
      </c>
      <c r="F117" s="1572">
        <f t="shared" si="3"/>
        <v>42.542499999992344</v>
      </c>
    </row>
    <row r="118" spans="1:6" x14ac:dyDescent="0.2">
      <c r="A118" s="1570">
        <v>2900</v>
      </c>
      <c r="B118" s="1570">
        <v>25</v>
      </c>
      <c r="C118" s="1572">
        <v>9.1</v>
      </c>
      <c r="D118" s="1570">
        <v>0.25</v>
      </c>
      <c r="E118" s="1572">
        <f t="shared" si="2"/>
        <v>0.25</v>
      </c>
      <c r="F118" s="1572">
        <f t="shared" si="3"/>
        <v>56.875</v>
      </c>
    </row>
    <row r="119" spans="1:6" x14ac:dyDescent="0.2">
      <c r="A119" s="1570">
        <v>2925</v>
      </c>
      <c r="B119" s="1570">
        <v>25</v>
      </c>
      <c r="C119" s="1572">
        <v>9.1</v>
      </c>
      <c r="D119" s="1570">
        <v>0.25</v>
      </c>
      <c r="E119" s="1572">
        <f t="shared" si="2"/>
        <v>0.25</v>
      </c>
      <c r="F119" s="1572">
        <f t="shared" si="3"/>
        <v>56.875</v>
      </c>
    </row>
    <row r="120" spans="1:6" x14ac:dyDescent="0.2">
      <c r="A120" s="1570">
        <v>2950</v>
      </c>
      <c r="B120" s="1570">
        <v>25</v>
      </c>
      <c r="C120" s="1572">
        <v>9.1</v>
      </c>
      <c r="D120" s="1570">
        <v>0.25</v>
      </c>
      <c r="E120" s="1572">
        <f t="shared" si="2"/>
        <v>0.25</v>
      </c>
      <c r="F120" s="1572">
        <f t="shared" si="3"/>
        <v>56.875</v>
      </c>
    </row>
    <row r="121" spans="1:6" x14ac:dyDescent="0.2">
      <c r="A121" s="1570">
        <v>2975</v>
      </c>
      <c r="B121" s="1570">
        <v>25</v>
      </c>
      <c r="C121" s="1572">
        <v>9.1</v>
      </c>
      <c r="D121" s="1570">
        <v>0.25</v>
      </c>
      <c r="E121" s="1572">
        <f t="shared" si="2"/>
        <v>0.25</v>
      </c>
      <c r="F121" s="1572">
        <f t="shared" si="3"/>
        <v>56.875</v>
      </c>
    </row>
    <row r="122" spans="1:6" x14ac:dyDescent="0.2">
      <c r="A122" s="1570">
        <v>3000</v>
      </c>
      <c r="B122" s="1570">
        <v>25</v>
      </c>
      <c r="C122" s="1572">
        <v>9.1</v>
      </c>
      <c r="D122" s="1570">
        <v>0.25</v>
      </c>
      <c r="E122" s="1572">
        <f t="shared" si="2"/>
        <v>0.25</v>
      </c>
      <c r="F122" s="1572">
        <f t="shared" si="3"/>
        <v>56.875</v>
      </c>
    </row>
    <row r="123" spans="1:6" x14ac:dyDescent="0.2">
      <c r="A123" s="1570">
        <v>3025</v>
      </c>
      <c r="B123" s="1570">
        <v>25</v>
      </c>
      <c r="C123" s="1572">
        <v>9.1</v>
      </c>
      <c r="D123" s="1570">
        <v>0.25</v>
      </c>
      <c r="E123" s="1572">
        <f t="shared" si="2"/>
        <v>0.25</v>
      </c>
      <c r="F123" s="1572">
        <f t="shared" si="3"/>
        <v>56.875</v>
      </c>
    </row>
    <row r="124" spans="1:6" x14ac:dyDescent="0.2">
      <c r="A124" s="1570">
        <v>3050</v>
      </c>
      <c r="B124" s="1570">
        <v>25</v>
      </c>
      <c r="C124" s="1572">
        <v>9.1</v>
      </c>
      <c r="D124" s="1570">
        <v>0.25</v>
      </c>
      <c r="E124" s="1572">
        <f t="shared" si="2"/>
        <v>0.25</v>
      </c>
      <c r="F124" s="1572">
        <f t="shared" si="3"/>
        <v>56.875</v>
      </c>
    </row>
    <row r="125" spans="1:6" x14ac:dyDescent="0.2">
      <c r="A125" s="1570">
        <v>3075</v>
      </c>
      <c r="B125" s="1570">
        <v>25</v>
      </c>
      <c r="C125" s="1572">
        <v>9.1</v>
      </c>
      <c r="D125" s="1570">
        <v>0.25</v>
      </c>
      <c r="E125" s="1572">
        <f t="shared" si="2"/>
        <v>0.25</v>
      </c>
      <c r="F125" s="1572">
        <f t="shared" si="3"/>
        <v>56.875</v>
      </c>
    </row>
    <row r="126" spans="1:6" x14ac:dyDescent="0.2">
      <c r="A126" s="1570">
        <v>3100</v>
      </c>
      <c r="B126" s="1570">
        <v>25</v>
      </c>
      <c r="C126" s="1572">
        <v>9.1</v>
      </c>
      <c r="D126" s="1570">
        <v>0.16099999999996728</v>
      </c>
      <c r="E126" s="1572">
        <f t="shared" si="2"/>
        <v>0.20549999999998364</v>
      </c>
      <c r="F126" s="1572">
        <f t="shared" si="3"/>
        <v>46.751249999996276</v>
      </c>
    </row>
    <row r="127" spans="1:6" x14ac:dyDescent="0.2">
      <c r="A127" s="1570">
        <v>3125</v>
      </c>
      <c r="B127" s="1570">
        <v>25</v>
      </c>
      <c r="C127" s="1572">
        <v>9.1</v>
      </c>
      <c r="D127" s="1570">
        <v>0</v>
      </c>
      <c r="E127" s="1572">
        <f t="shared" si="2"/>
        <v>8.049999999998364E-2</v>
      </c>
      <c r="F127" s="1572">
        <f t="shared" si="3"/>
        <v>18.313749999996276</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0.16400000000001003</v>
      </c>
      <c r="E135" s="1572">
        <f t="shared" si="4"/>
        <v>8.2000000000005013E-2</v>
      </c>
      <c r="F135" s="1572">
        <f t="shared" si="5"/>
        <v>18.655000000001142</v>
      </c>
    </row>
    <row r="136" spans="1:6" x14ac:dyDescent="0.2">
      <c r="A136" s="1570">
        <v>3350</v>
      </c>
      <c r="B136" s="1570">
        <v>25</v>
      </c>
      <c r="C136" s="1572">
        <v>9.1</v>
      </c>
      <c r="D136" s="1570">
        <v>0</v>
      </c>
      <c r="E136" s="1572">
        <f t="shared" si="4"/>
        <v>8.2000000000005013E-2</v>
      </c>
      <c r="F136" s="1572">
        <f t="shared" si="5"/>
        <v>18.655000000001142</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0.27000000000000457</v>
      </c>
      <c r="E142" s="1572">
        <f t="shared" si="4"/>
        <v>0.13500000000000228</v>
      </c>
      <c r="F142" s="1572">
        <f t="shared" si="5"/>
        <v>30.712500000000521</v>
      </c>
    </row>
    <row r="143" spans="1:6" x14ac:dyDescent="0.2">
      <c r="A143" s="1570">
        <v>3525</v>
      </c>
      <c r="B143" s="1570">
        <v>25</v>
      </c>
      <c r="C143" s="1572">
        <v>9.1</v>
      </c>
      <c r="D143" s="1570">
        <v>0.25</v>
      </c>
      <c r="E143" s="1572">
        <f t="shared" si="4"/>
        <v>0.26000000000000228</v>
      </c>
      <c r="F143" s="1572">
        <f t="shared" si="5"/>
        <v>59.15000000000051</v>
      </c>
    </row>
    <row r="144" spans="1:6" x14ac:dyDescent="0.2">
      <c r="A144" s="1570">
        <v>3550</v>
      </c>
      <c r="B144" s="1570">
        <v>25</v>
      </c>
      <c r="C144" s="1572">
        <v>9.1</v>
      </c>
      <c r="D144" s="1570">
        <v>0.25</v>
      </c>
      <c r="E144" s="1572">
        <f t="shared" si="4"/>
        <v>0.25</v>
      </c>
      <c r="F144" s="1572">
        <f t="shared" si="5"/>
        <v>56.875</v>
      </c>
    </row>
    <row r="145" spans="1:6" x14ac:dyDescent="0.2">
      <c r="A145" s="1570">
        <v>3575</v>
      </c>
      <c r="B145" s="1570">
        <v>25</v>
      </c>
      <c r="C145" s="1572">
        <v>9.1</v>
      </c>
      <c r="D145" s="1570">
        <v>0.25</v>
      </c>
      <c r="E145" s="1572">
        <f t="shared" si="4"/>
        <v>0.25</v>
      </c>
      <c r="F145" s="1572">
        <f t="shared" si="5"/>
        <v>56.875</v>
      </c>
    </row>
    <row r="146" spans="1:6" x14ac:dyDescent="0.2">
      <c r="A146" s="1570">
        <v>3600</v>
      </c>
      <c r="B146" s="1570">
        <v>25</v>
      </c>
      <c r="C146" s="1572">
        <v>9.1</v>
      </c>
      <c r="D146" s="1570">
        <v>0.25</v>
      </c>
      <c r="E146" s="1572">
        <f t="shared" si="4"/>
        <v>0.25</v>
      </c>
      <c r="F146" s="1572">
        <f t="shared" si="5"/>
        <v>56.875</v>
      </c>
    </row>
    <row r="147" spans="1:6" x14ac:dyDescent="0.2">
      <c r="A147" s="1570">
        <v>3625</v>
      </c>
      <c r="B147" s="1570">
        <v>25</v>
      </c>
      <c r="C147" s="1572">
        <v>9.1</v>
      </c>
      <c r="D147" s="1570">
        <v>0.25</v>
      </c>
      <c r="E147" s="1572">
        <f t="shared" si="4"/>
        <v>0.25</v>
      </c>
      <c r="F147" s="1572">
        <f t="shared" si="5"/>
        <v>56.875</v>
      </c>
    </row>
    <row r="148" spans="1:6" x14ac:dyDescent="0.2">
      <c r="A148" s="1570">
        <v>3650</v>
      </c>
      <c r="B148" s="1570">
        <v>25</v>
      </c>
      <c r="C148" s="1572">
        <v>9.1</v>
      </c>
      <c r="D148" s="1570">
        <v>0.25</v>
      </c>
      <c r="E148" s="1572">
        <f t="shared" si="4"/>
        <v>0.25</v>
      </c>
      <c r="F148" s="1572">
        <f t="shared" si="5"/>
        <v>56.875</v>
      </c>
    </row>
    <row r="149" spans="1:6" x14ac:dyDescent="0.2">
      <c r="A149" s="1570">
        <v>3675</v>
      </c>
      <c r="B149" s="1570">
        <v>25</v>
      </c>
      <c r="C149" s="1572">
        <v>9.1</v>
      </c>
      <c r="D149" s="1570">
        <v>0</v>
      </c>
      <c r="E149" s="1572">
        <f t="shared" si="4"/>
        <v>0.125</v>
      </c>
      <c r="F149" s="1572">
        <f t="shared" si="5"/>
        <v>28.4375</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0.19700000000002549</v>
      </c>
      <c r="E151" s="1572">
        <f t="shared" si="4"/>
        <v>9.8500000000012744E-2</v>
      </c>
      <c r="F151" s="1572">
        <f t="shared" si="5"/>
        <v>22.408750000002897</v>
      </c>
    </row>
    <row r="152" spans="1:6" x14ac:dyDescent="0.2">
      <c r="A152" s="1570">
        <v>3750</v>
      </c>
      <c r="B152" s="1570">
        <v>25</v>
      </c>
      <c r="C152" s="1572">
        <v>9.1</v>
      </c>
      <c r="D152" s="1570">
        <v>0</v>
      </c>
      <c r="E152" s="1572">
        <f t="shared" si="4"/>
        <v>9.8500000000012744E-2</v>
      </c>
      <c r="F152" s="1572">
        <f t="shared" si="5"/>
        <v>22.408750000002897</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0.24600000000000366</v>
      </c>
      <c r="E154" s="1572">
        <f t="shared" si="4"/>
        <v>0.12300000000000183</v>
      </c>
      <c r="F154" s="1572">
        <f t="shared" si="5"/>
        <v>27.982500000000414</v>
      </c>
    </row>
    <row r="155" spans="1:6" x14ac:dyDescent="0.2">
      <c r="A155" s="1570">
        <v>3825</v>
      </c>
      <c r="B155" s="1570">
        <v>25</v>
      </c>
      <c r="C155" s="1572">
        <v>9.1</v>
      </c>
      <c r="D155" s="1570">
        <v>0.17499999999997728</v>
      </c>
      <c r="E155" s="1572">
        <f t="shared" si="4"/>
        <v>0.21049999999999047</v>
      </c>
      <c r="F155" s="1572">
        <f t="shared" si="5"/>
        <v>47.888749999997835</v>
      </c>
    </row>
    <row r="156" spans="1:6" x14ac:dyDescent="0.2">
      <c r="A156" s="1570">
        <v>3850</v>
      </c>
      <c r="B156" s="1570">
        <v>25</v>
      </c>
      <c r="C156" s="1572">
        <v>9.1</v>
      </c>
      <c r="D156" s="1570">
        <v>0</v>
      </c>
      <c r="E156" s="1572">
        <f t="shared" si="4"/>
        <v>8.7499999999988642E-2</v>
      </c>
      <c r="F156" s="1572">
        <f t="shared" si="5"/>
        <v>19.906249999997417</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0.11199999999998911</v>
      </c>
      <c r="E166" s="1572">
        <f t="shared" si="4"/>
        <v>5.5999999999994554E-2</v>
      </c>
      <c r="F166" s="1572">
        <f t="shared" si="5"/>
        <v>12.73999999999876</v>
      </c>
    </row>
    <row r="167" spans="1:6" x14ac:dyDescent="0.2">
      <c r="A167" s="1570">
        <v>4125</v>
      </c>
      <c r="B167" s="1570">
        <v>25</v>
      </c>
      <c r="C167" s="1572">
        <v>9.1</v>
      </c>
      <c r="D167" s="1570">
        <v>0</v>
      </c>
      <c r="E167" s="1572">
        <f t="shared" si="4"/>
        <v>5.5999999999994554E-2</v>
      </c>
      <c r="F167" s="1572">
        <f t="shared" si="5"/>
        <v>12.73999999999876</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0.13099999999999457</v>
      </c>
      <c r="E188" s="1572">
        <f t="shared" si="4"/>
        <v>6.5499999999997283E-2</v>
      </c>
      <c r="F188" s="1572">
        <f t="shared" si="5"/>
        <v>14.901249999999381</v>
      </c>
    </row>
    <row r="189" spans="1:6" x14ac:dyDescent="0.2">
      <c r="A189" s="1570">
        <v>4675</v>
      </c>
      <c r="B189" s="1570">
        <v>25</v>
      </c>
      <c r="C189" s="1572">
        <v>9.1</v>
      </c>
      <c r="D189" s="1570">
        <v>0.11500000000003185</v>
      </c>
      <c r="E189" s="1572">
        <f t="shared" si="4"/>
        <v>0.12300000000001321</v>
      </c>
      <c r="F189" s="1572">
        <f t="shared" si="5"/>
        <v>27.982500000003004</v>
      </c>
    </row>
    <row r="190" spans="1:6" x14ac:dyDescent="0.2">
      <c r="A190" s="1570">
        <v>4700</v>
      </c>
      <c r="B190" s="1570">
        <v>25</v>
      </c>
      <c r="C190" s="1572">
        <v>9.1</v>
      </c>
      <c r="D190" s="1570">
        <v>0</v>
      </c>
      <c r="E190" s="1572">
        <f t="shared" si="4"/>
        <v>5.7500000000015927E-2</v>
      </c>
      <c r="F190" s="1572">
        <f t="shared" si="5"/>
        <v>13.081250000003623</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0.15099999999997638</v>
      </c>
      <c r="E198" s="1572">
        <f t="shared" si="6"/>
        <v>7.5499999999988188E-2</v>
      </c>
      <c r="F198" s="1572">
        <f t="shared" si="7"/>
        <v>17.17624999999731</v>
      </c>
    </row>
    <row r="199" spans="1:6" x14ac:dyDescent="0.2">
      <c r="A199" s="1570">
        <v>4925</v>
      </c>
      <c r="B199" s="1570">
        <v>25</v>
      </c>
      <c r="C199" s="1572">
        <v>9.1</v>
      </c>
      <c r="D199" s="1570">
        <v>0.25</v>
      </c>
      <c r="E199" s="1572">
        <f t="shared" si="6"/>
        <v>0.20049999999998819</v>
      </c>
      <c r="F199" s="1572">
        <f t="shared" si="7"/>
        <v>45.61374999999731</v>
      </c>
    </row>
    <row r="200" spans="1:6" x14ac:dyDescent="0.2">
      <c r="A200" s="1570">
        <v>4950</v>
      </c>
      <c r="B200" s="1570">
        <v>25</v>
      </c>
      <c r="C200" s="1572">
        <v>9.1</v>
      </c>
      <c r="D200" s="1570">
        <v>0.17499999999997728</v>
      </c>
      <c r="E200" s="1572">
        <f t="shared" si="6"/>
        <v>0.21249999999998864</v>
      </c>
      <c r="F200" s="1572">
        <f t="shared" si="7"/>
        <v>48.343749999997414</v>
      </c>
    </row>
    <row r="201" spans="1:6" x14ac:dyDescent="0.2">
      <c r="A201" s="1570">
        <v>4975</v>
      </c>
      <c r="B201" s="1570">
        <v>25</v>
      </c>
      <c r="C201" s="1572">
        <v>9.1</v>
      </c>
      <c r="D201" s="1570">
        <v>0</v>
      </c>
      <c r="E201" s="1572">
        <f t="shared" si="6"/>
        <v>8.7499999999988642E-2</v>
      </c>
      <c r="F201" s="1572">
        <f t="shared" si="7"/>
        <v>19.906249999997417</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0.19600000000004913</v>
      </c>
      <c r="E205" s="1572">
        <f t="shared" si="6"/>
        <v>9.8000000000024567E-2</v>
      </c>
      <c r="F205" s="1572">
        <f t="shared" si="7"/>
        <v>22.295000000005587</v>
      </c>
    </row>
    <row r="206" spans="1:6" x14ac:dyDescent="0.2">
      <c r="A206" s="1570">
        <v>5100</v>
      </c>
      <c r="B206" s="1570">
        <v>25</v>
      </c>
      <c r="C206" s="1572">
        <v>9.1</v>
      </c>
      <c r="D206" s="1570">
        <v>0.24799999999995637</v>
      </c>
      <c r="E206" s="1572">
        <f t="shared" si="6"/>
        <v>0.22200000000000275</v>
      </c>
      <c r="F206" s="1572">
        <f t="shared" si="7"/>
        <v>50.505000000000621</v>
      </c>
    </row>
    <row r="207" spans="1:6" x14ac:dyDescent="0.2">
      <c r="A207" s="1570">
        <v>5125</v>
      </c>
      <c r="B207" s="1570">
        <v>25</v>
      </c>
      <c r="C207" s="1572">
        <v>9.1</v>
      </c>
      <c r="D207" s="1570">
        <v>0.26000000000001366</v>
      </c>
      <c r="E207" s="1572">
        <f t="shared" si="6"/>
        <v>0.25399999999998502</v>
      </c>
      <c r="F207" s="1572">
        <f t="shared" si="7"/>
        <v>57.784999999996586</v>
      </c>
    </row>
    <row r="208" spans="1:6" x14ac:dyDescent="0.2">
      <c r="A208" s="1570">
        <v>5150</v>
      </c>
      <c r="B208" s="1570">
        <v>25</v>
      </c>
      <c r="C208" s="1572">
        <v>9.1</v>
      </c>
      <c r="D208" s="1570">
        <v>0.15100000000009006</v>
      </c>
      <c r="E208" s="1572">
        <f t="shared" si="6"/>
        <v>0.20550000000005186</v>
      </c>
      <c r="F208" s="1572">
        <f t="shared" si="7"/>
        <v>46.751250000011794</v>
      </c>
    </row>
    <row r="209" spans="1:6" x14ac:dyDescent="0.2">
      <c r="A209" s="1570">
        <v>5175</v>
      </c>
      <c r="B209" s="1570">
        <v>25</v>
      </c>
      <c r="C209" s="1572">
        <v>9.1</v>
      </c>
      <c r="D209" s="1570">
        <v>0</v>
      </c>
      <c r="E209" s="1572">
        <f t="shared" si="6"/>
        <v>7.5500000000045031E-2</v>
      </c>
      <c r="F209" s="1572">
        <f t="shared" si="7"/>
        <v>17.176250000010242</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0.12100000000000366</v>
      </c>
      <c r="E227" s="1572">
        <f t="shared" si="6"/>
        <v>6.050000000000183E-2</v>
      </c>
      <c r="F227" s="1572">
        <f t="shared" si="7"/>
        <v>13.763750000000416</v>
      </c>
    </row>
    <row r="228" spans="1:6" x14ac:dyDescent="0.2">
      <c r="A228" s="1570">
        <v>5650</v>
      </c>
      <c r="B228" s="1570">
        <v>25</v>
      </c>
      <c r="C228" s="1572">
        <v>9.1</v>
      </c>
      <c r="D228" s="1570">
        <v>0</v>
      </c>
      <c r="E228" s="1572">
        <f t="shared" si="6"/>
        <v>6.050000000000183E-2</v>
      </c>
      <c r="F228" s="1572">
        <f t="shared" si="7"/>
        <v>13.763750000000416</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0.13000000000001821</v>
      </c>
      <c r="E243" s="1572">
        <f t="shared" si="6"/>
        <v>6.5000000000009106E-2</v>
      </c>
      <c r="F243" s="1572">
        <f t="shared" si="7"/>
        <v>14.787500000002071</v>
      </c>
    </row>
    <row r="244" spans="1:6" x14ac:dyDescent="0.2">
      <c r="A244" s="1570">
        <v>6050</v>
      </c>
      <c r="B244" s="1570">
        <v>25</v>
      </c>
      <c r="C244" s="1572">
        <v>9.1</v>
      </c>
      <c r="D244" s="1570">
        <v>0.12000000000002731</v>
      </c>
      <c r="E244" s="1572">
        <f t="shared" si="6"/>
        <v>0.12500000000002276</v>
      </c>
      <c r="F244" s="1572">
        <f t="shared" si="7"/>
        <v>28.43750000000518</v>
      </c>
    </row>
    <row r="245" spans="1:6" x14ac:dyDescent="0.2">
      <c r="A245" s="1570">
        <v>6075</v>
      </c>
      <c r="B245" s="1570">
        <v>25</v>
      </c>
      <c r="C245" s="1572">
        <v>9.1</v>
      </c>
      <c r="D245" s="1570">
        <v>0</v>
      </c>
      <c r="E245" s="1572">
        <f t="shared" si="6"/>
        <v>6.0000000000013654E-2</v>
      </c>
      <c r="F245" s="1572">
        <f t="shared" si="7"/>
        <v>13.650000000003107</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0.14000000000000912</v>
      </c>
      <c r="E251" s="1572">
        <f t="shared" si="6"/>
        <v>7.0000000000004559E-2</v>
      </c>
      <c r="F251" s="1572">
        <f t="shared" si="7"/>
        <v>15.925000000001036</v>
      </c>
    </row>
    <row r="252" spans="1:6" x14ac:dyDescent="0.2">
      <c r="A252" s="1570">
        <v>6250</v>
      </c>
      <c r="B252" s="1570">
        <v>25</v>
      </c>
      <c r="C252" s="1572">
        <v>9.1</v>
      </c>
      <c r="D252" s="1570">
        <v>0.16600000000007642</v>
      </c>
      <c r="E252" s="1572">
        <f t="shared" si="6"/>
        <v>0.15300000000004277</v>
      </c>
      <c r="F252" s="1572">
        <f t="shared" si="7"/>
        <v>34.807500000009725</v>
      </c>
    </row>
    <row r="253" spans="1:6" x14ac:dyDescent="0.2">
      <c r="A253" s="1570">
        <v>6275</v>
      </c>
      <c r="B253" s="1570">
        <v>25</v>
      </c>
      <c r="C253" s="1572">
        <v>9.1</v>
      </c>
      <c r="D253" s="1570">
        <v>0.17299999999991089</v>
      </c>
      <c r="E253" s="1572">
        <f t="shared" si="6"/>
        <v>0.16949999999999366</v>
      </c>
      <c r="F253" s="1572">
        <f t="shared" si="7"/>
        <v>38.561249999998552</v>
      </c>
    </row>
    <row r="254" spans="1:6" x14ac:dyDescent="0.2">
      <c r="A254" s="1570">
        <v>6300</v>
      </c>
      <c r="B254" s="1570">
        <v>25</v>
      </c>
      <c r="C254" s="1572">
        <v>9.1</v>
      </c>
      <c r="D254" s="1570">
        <v>0.21399999999996455</v>
      </c>
      <c r="E254" s="1572">
        <f t="shared" si="6"/>
        <v>0.19349999999993772</v>
      </c>
      <c r="F254" s="1572">
        <f t="shared" si="7"/>
        <v>44.021249999985827</v>
      </c>
    </row>
    <row r="255" spans="1:6" x14ac:dyDescent="0.2">
      <c r="A255" s="1570">
        <v>6325</v>
      </c>
      <c r="B255" s="1570">
        <v>25</v>
      </c>
      <c r="C255" s="1572">
        <v>9.1</v>
      </c>
      <c r="D255" s="1570">
        <v>0.23199999999999366</v>
      </c>
      <c r="E255" s="1572">
        <f t="shared" si="6"/>
        <v>0.2229999999999791</v>
      </c>
      <c r="F255" s="1572">
        <f t="shared" si="7"/>
        <v>50.732499999995241</v>
      </c>
    </row>
    <row r="256" spans="1:6" x14ac:dyDescent="0.2">
      <c r="A256" s="1570">
        <v>6350</v>
      </c>
      <c r="B256" s="1570">
        <v>25</v>
      </c>
      <c r="C256" s="1572">
        <v>9.1</v>
      </c>
      <c r="D256" s="1570">
        <v>0.20700000000001639</v>
      </c>
      <c r="E256" s="1572">
        <f t="shared" si="6"/>
        <v>0.21950000000000502</v>
      </c>
      <c r="F256" s="1572">
        <f t="shared" si="7"/>
        <v>49.936250000001145</v>
      </c>
    </row>
    <row r="257" spans="1:6" x14ac:dyDescent="0.2">
      <c r="A257" s="1570">
        <v>6375</v>
      </c>
      <c r="B257" s="1570">
        <v>25</v>
      </c>
      <c r="C257" s="1572">
        <v>9.1</v>
      </c>
      <c r="D257" s="1570">
        <v>0</v>
      </c>
      <c r="E257" s="1572">
        <f t="shared" si="6"/>
        <v>0.1035000000000082</v>
      </c>
      <c r="F257" s="1572">
        <f t="shared" si="7"/>
        <v>23.546250000001866</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0.17400000000000093</v>
      </c>
      <c r="E260" s="1572">
        <f t="shared" ref="E260:E323" si="8">(D259+D260)/2</f>
        <v>8.7000000000000466E-2</v>
      </c>
      <c r="F260" s="1572">
        <f t="shared" ref="F260:F323" si="9">E260*C260*B260</f>
        <v>19.792500000000103</v>
      </c>
    </row>
    <row r="261" spans="1:6" x14ac:dyDescent="0.2">
      <c r="A261" s="1570">
        <v>6475</v>
      </c>
      <c r="B261" s="1570">
        <v>25</v>
      </c>
      <c r="C261" s="1572">
        <v>9.1</v>
      </c>
      <c r="D261" s="1570">
        <v>0.26099999999999002</v>
      </c>
      <c r="E261" s="1572">
        <f t="shared" si="8"/>
        <v>0.21749999999999547</v>
      </c>
      <c r="F261" s="1572">
        <f t="shared" si="9"/>
        <v>49.481249999998965</v>
      </c>
    </row>
    <row r="262" spans="1:6" x14ac:dyDescent="0.2">
      <c r="A262" s="1570">
        <v>6500</v>
      </c>
      <c r="B262" s="1570">
        <v>25</v>
      </c>
      <c r="C262" s="1572">
        <v>9.1</v>
      </c>
      <c r="D262" s="1570">
        <v>0.24100000000000821</v>
      </c>
      <c r="E262" s="1572">
        <f t="shared" si="8"/>
        <v>0.25099999999999911</v>
      </c>
      <c r="F262" s="1572">
        <f t="shared" si="9"/>
        <v>57.1024999999998</v>
      </c>
    </row>
    <row r="263" spans="1:6" x14ac:dyDescent="0.2">
      <c r="A263" s="1570">
        <v>6525</v>
      </c>
      <c r="B263" s="1570">
        <v>25</v>
      </c>
      <c r="C263" s="1572">
        <v>9.1</v>
      </c>
      <c r="D263" s="1570">
        <v>0.2330000000000837</v>
      </c>
      <c r="E263" s="1572">
        <f t="shared" si="8"/>
        <v>0.23700000000004595</v>
      </c>
      <c r="F263" s="1572">
        <f t="shared" si="9"/>
        <v>53.917500000010456</v>
      </c>
    </row>
    <row r="264" spans="1:6" x14ac:dyDescent="0.2">
      <c r="A264" s="1570">
        <v>6550</v>
      </c>
      <c r="B264" s="1570">
        <v>25</v>
      </c>
      <c r="C264" s="1572">
        <v>9.1</v>
      </c>
      <c r="D264" s="1570">
        <v>0.24699999999998001</v>
      </c>
      <c r="E264" s="1572">
        <f t="shared" si="8"/>
        <v>0.24000000000003185</v>
      </c>
      <c r="F264" s="1572">
        <f t="shared" si="9"/>
        <v>54.600000000007242</v>
      </c>
    </row>
    <row r="265" spans="1:6" x14ac:dyDescent="0.2">
      <c r="A265" s="1570">
        <v>6575</v>
      </c>
      <c r="B265" s="1570">
        <v>25</v>
      </c>
      <c r="C265" s="1572">
        <v>9.1</v>
      </c>
      <c r="D265" s="1570">
        <v>0.25</v>
      </c>
      <c r="E265" s="1572">
        <f t="shared" si="8"/>
        <v>0.24849999999999001</v>
      </c>
      <c r="F265" s="1572">
        <f t="shared" si="9"/>
        <v>56.533749999997731</v>
      </c>
    </row>
    <row r="266" spans="1:6" x14ac:dyDescent="0.2">
      <c r="A266" s="1570">
        <v>6600</v>
      </c>
      <c r="B266" s="1570">
        <v>25</v>
      </c>
      <c r="C266" s="1572">
        <v>9.1</v>
      </c>
      <c r="D266" s="1570">
        <v>0.25</v>
      </c>
      <c r="E266" s="1572">
        <f t="shared" si="8"/>
        <v>0.25</v>
      </c>
      <c r="F266" s="1572">
        <f t="shared" si="9"/>
        <v>56.875</v>
      </c>
    </row>
    <row r="267" spans="1:6" x14ac:dyDescent="0.2">
      <c r="A267" s="1570">
        <v>6625</v>
      </c>
      <c r="B267" s="1570">
        <v>25</v>
      </c>
      <c r="C267" s="1572">
        <v>9.1</v>
      </c>
      <c r="D267" s="1570">
        <v>0.25</v>
      </c>
      <c r="E267" s="1572">
        <f t="shared" si="8"/>
        <v>0.25</v>
      </c>
      <c r="F267" s="1572">
        <f t="shared" si="9"/>
        <v>56.875</v>
      </c>
    </row>
    <row r="268" spans="1:6" x14ac:dyDescent="0.2">
      <c r="A268" s="1570">
        <v>6650</v>
      </c>
      <c r="B268" s="1570">
        <v>25</v>
      </c>
      <c r="C268" s="1572">
        <v>9.1</v>
      </c>
      <c r="D268" s="1570">
        <v>0.25</v>
      </c>
      <c r="E268" s="1572">
        <f t="shared" si="8"/>
        <v>0.25</v>
      </c>
      <c r="F268" s="1572">
        <f t="shared" si="9"/>
        <v>56.875</v>
      </c>
    </row>
    <row r="269" spans="1:6" x14ac:dyDescent="0.2">
      <c r="A269" s="1570">
        <v>6675</v>
      </c>
      <c r="B269" s="1570">
        <v>25</v>
      </c>
      <c r="C269" s="1572">
        <v>9.1</v>
      </c>
      <c r="D269" s="1570">
        <v>0.24699999999998001</v>
      </c>
      <c r="E269" s="1572">
        <f t="shared" si="8"/>
        <v>0.24849999999999001</v>
      </c>
      <c r="F269" s="1572">
        <f t="shared" si="9"/>
        <v>56.533749999997731</v>
      </c>
    </row>
    <row r="270" spans="1:6" x14ac:dyDescent="0.2">
      <c r="A270" s="1570">
        <v>6700</v>
      </c>
      <c r="B270" s="1570">
        <v>25</v>
      </c>
      <c r="C270" s="1572">
        <v>9.1</v>
      </c>
      <c r="D270" s="1570">
        <v>0</v>
      </c>
      <c r="E270" s="1572">
        <f t="shared" si="8"/>
        <v>0.12349999999999001</v>
      </c>
      <c r="F270" s="1572">
        <f t="shared" si="9"/>
        <v>28.096249999997724</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0.11699999999998456</v>
      </c>
      <c r="E279" s="1572">
        <f t="shared" si="8"/>
        <v>5.849999999999228E-2</v>
      </c>
      <c r="F279" s="1572">
        <f t="shared" si="9"/>
        <v>13.308749999998243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0</v>
      </c>
      <c r="E281" s="1572">
        <f t="shared" si="8"/>
        <v>5.9500000000025477E-2</v>
      </c>
      <c r="F281" s="1572">
        <f t="shared" si="9"/>
        <v>13.536250000005795</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0.14200000000007551</v>
      </c>
      <c r="E284" s="1572">
        <f t="shared" si="8"/>
        <v>7.1000000000037755E-2</v>
      </c>
      <c r="F284" s="1572">
        <f t="shared" si="9"/>
        <v>16.152500000008587</v>
      </c>
    </row>
    <row r="285" spans="1:6" x14ac:dyDescent="0.2">
      <c r="A285" s="1570">
        <v>7075</v>
      </c>
      <c r="B285" s="1570">
        <v>25</v>
      </c>
      <c r="C285" s="1572">
        <v>9.1</v>
      </c>
      <c r="D285" s="1570">
        <v>0.20100000000004459</v>
      </c>
      <c r="E285" s="1572">
        <f t="shared" si="8"/>
        <v>0.17150000000006005</v>
      </c>
      <c r="F285" s="1572">
        <f t="shared" si="9"/>
        <v>39.016250000013656</v>
      </c>
    </row>
    <row r="286" spans="1:6" x14ac:dyDescent="0.2">
      <c r="A286" s="1570">
        <v>7100</v>
      </c>
      <c r="B286" s="1570">
        <v>25</v>
      </c>
      <c r="C286" s="1572">
        <v>9.1</v>
      </c>
      <c r="D286" s="1570">
        <v>0.18300000000001548</v>
      </c>
      <c r="E286" s="1572">
        <f t="shared" si="8"/>
        <v>0.19200000000003004</v>
      </c>
      <c r="F286" s="1572">
        <f t="shared" si="9"/>
        <v>43.680000000006828</v>
      </c>
    </row>
    <row r="287" spans="1:6" x14ac:dyDescent="0.2">
      <c r="A287" s="1570">
        <v>7125</v>
      </c>
      <c r="B287" s="1570">
        <v>25</v>
      </c>
      <c r="C287" s="1572">
        <v>9.1</v>
      </c>
      <c r="D287" s="1570">
        <v>0</v>
      </c>
      <c r="E287" s="1572">
        <f t="shared" si="8"/>
        <v>9.1500000000007742E-2</v>
      </c>
      <c r="F287" s="1572">
        <f t="shared" si="9"/>
        <v>20.816250000001759</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0.11499999999991817</v>
      </c>
      <c r="E293" s="1572">
        <f t="shared" si="8"/>
        <v>5.7499999999959084E-2</v>
      </c>
      <c r="F293" s="1572">
        <f t="shared" si="9"/>
        <v>13.081249999990691</v>
      </c>
    </row>
    <row r="294" spans="1:6" x14ac:dyDescent="0.2">
      <c r="A294" s="1570">
        <v>7300</v>
      </c>
      <c r="B294" s="1570">
        <v>25</v>
      </c>
      <c r="C294" s="1572">
        <v>9.1</v>
      </c>
      <c r="D294" s="1570">
        <v>0.13700000000008006</v>
      </c>
      <c r="E294" s="1572">
        <f t="shared" si="8"/>
        <v>0.12599999999999911</v>
      </c>
      <c r="F294" s="1572">
        <f t="shared" si="9"/>
        <v>28.664999999999797</v>
      </c>
    </row>
    <row r="295" spans="1:6" x14ac:dyDescent="0.2">
      <c r="A295" s="1570">
        <v>7325</v>
      </c>
      <c r="B295" s="1570">
        <v>25</v>
      </c>
      <c r="C295" s="1572">
        <v>9.1</v>
      </c>
      <c r="D295" s="1570">
        <v>0</v>
      </c>
      <c r="E295" s="1572">
        <f t="shared" si="8"/>
        <v>6.8500000000040029E-2</v>
      </c>
      <c r="F295" s="1572">
        <f t="shared" si="9"/>
        <v>15.583750000009106</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0.21500000000005459</v>
      </c>
      <c r="E334" s="1572">
        <f t="shared" si="10"/>
        <v>0.1075000000000273</v>
      </c>
      <c r="F334" s="1572">
        <f t="shared" si="11"/>
        <v>24.456250000006207</v>
      </c>
    </row>
    <row r="335" spans="1:6" x14ac:dyDescent="0.2">
      <c r="A335" s="1570">
        <v>8325</v>
      </c>
      <c r="B335" s="1570">
        <v>25</v>
      </c>
      <c r="C335" s="1572">
        <v>9.1</v>
      </c>
      <c r="D335" s="1570">
        <v>0.27000000000000457</v>
      </c>
      <c r="E335" s="1572">
        <f t="shared" si="10"/>
        <v>0.24250000000002958</v>
      </c>
      <c r="F335" s="1572">
        <f t="shared" si="11"/>
        <v>55.168750000006725</v>
      </c>
    </row>
    <row r="336" spans="1:6" x14ac:dyDescent="0.2">
      <c r="A336" s="1570">
        <v>8350</v>
      </c>
      <c r="B336" s="1570">
        <v>25</v>
      </c>
      <c r="C336" s="1572">
        <v>9.1</v>
      </c>
      <c r="D336" s="1570">
        <v>0.13699999999996637</v>
      </c>
      <c r="E336" s="1572">
        <f t="shared" si="10"/>
        <v>0.20349999999998547</v>
      </c>
      <c r="F336" s="1572">
        <f t="shared" si="11"/>
        <v>46.296249999996689</v>
      </c>
    </row>
    <row r="337" spans="1:6" x14ac:dyDescent="0.2">
      <c r="A337" s="1570">
        <v>8375</v>
      </c>
      <c r="B337" s="1570">
        <v>25</v>
      </c>
      <c r="C337" s="1572">
        <v>9.1</v>
      </c>
      <c r="D337" s="1570">
        <v>0</v>
      </c>
      <c r="E337" s="1572">
        <f t="shared" si="10"/>
        <v>6.8499999999983185E-2</v>
      </c>
      <c r="F337" s="1572">
        <f t="shared" si="11"/>
        <v>15.583749999996174</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0.16499999999998638</v>
      </c>
      <c r="E340" s="1572">
        <f t="shared" si="10"/>
        <v>8.249999999999319E-2</v>
      </c>
      <c r="F340" s="1572">
        <f t="shared" si="11"/>
        <v>18.768749999998448</v>
      </c>
    </row>
    <row r="341" spans="1:6" x14ac:dyDescent="0.2">
      <c r="A341" s="1570">
        <v>8475</v>
      </c>
      <c r="B341" s="1570">
        <v>25</v>
      </c>
      <c r="C341" s="1572">
        <v>9.1</v>
      </c>
      <c r="D341" s="1570">
        <v>0.25</v>
      </c>
      <c r="E341" s="1572">
        <f t="shared" si="10"/>
        <v>0.20749999999999319</v>
      </c>
      <c r="F341" s="1572">
        <f t="shared" si="11"/>
        <v>47.206249999998448</v>
      </c>
    </row>
    <row r="342" spans="1:6" x14ac:dyDescent="0.2">
      <c r="A342" s="1570">
        <v>8500</v>
      </c>
      <c r="B342" s="1570">
        <v>25</v>
      </c>
      <c r="C342" s="1572">
        <v>9.1</v>
      </c>
      <c r="D342" s="1570">
        <v>0.25</v>
      </c>
      <c r="E342" s="1572">
        <f t="shared" si="10"/>
        <v>0.25</v>
      </c>
      <c r="F342" s="1572">
        <f t="shared" si="11"/>
        <v>56.875</v>
      </c>
    </row>
    <row r="343" spans="1:6" x14ac:dyDescent="0.2">
      <c r="A343" s="1570">
        <v>8525</v>
      </c>
      <c r="B343" s="1570">
        <v>25</v>
      </c>
      <c r="C343" s="1572">
        <v>9.1</v>
      </c>
      <c r="D343" s="1570">
        <v>0.25</v>
      </c>
      <c r="E343" s="1572">
        <f t="shared" si="10"/>
        <v>0.25</v>
      </c>
      <c r="F343" s="1572">
        <f t="shared" si="11"/>
        <v>56.875</v>
      </c>
    </row>
    <row r="344" spans="1:6" x14ac:dyDescent="0.2">
      <c r="A344" s="1570">
        <v>8550</v>
      </c>
      <c r="B344" s="1570">
        <v>25</v>
      </c>
      <c r="C344" s="1572">
        <v>9.1</v>
      </c>
      <c r="D344" s="1570">
        <v>0.25</v>
      </c>
      <c r="E344" s="1572">
        <f t="shared" si="10"/>
        <v>0.25</v>
      </c>
      <c r="F344" s="1572">
        <f t="shared" si="11"/>
        <v>56.875</v>
      </c>
    </row>
    <row r="345" spans="1:6" x14ac:dyDescent="0.2">
      <c r="A345" s="1570">
        <v>8575</v>
      </c>
      <c r="B345" s="1570">
        <v>25</v>
      </c>
      <c r="C345" s="1572">
        <v>9.1</v>
      </c>
      <c r="D345" s="1570">
        <v>0.25</v>
      </c>
      <c r="E345" s="1572">
        <f t="shared" si="10"/>
        <v>0.25</v>
      </c>
      <c r="F345" s="1572">
        <f t="shared" si="11"/>
        <v>56.875</v>
      </c>
    </row>
    <row r="346" spans="1:6" x14ac:dyDescent="0.2">
      <c r="A346" s="1570">
        <v>8600</v>
      </c>
      <c r="B346" s="1570">
        <v>25</v>
      </c>
      <c r="C346" s="1572">
        <v>9.1</v>
      </c>
      <c r="D346" s="1570">
        <v>0.25</v>
      </c>
      <c r="E346" s="1572">
        <f t="shared" si="10"/>
        <v>0.25</v>
      </c>
      <c r="F346" s="1572">
        <f t="shared" si="11"/>
        <v>56.875</v>
      </c>
    </row>
    <row r="347" spans="1:6" x14ac:dyDescent="0.2">
      <c r="A347" s="1570">
        <v>8625</v>
      </c>
      <c r="B347" s="1570">
        <v>25</v>
      </c>
      <c r="C347" s="1572">
        <v>9.1</v>
      </c>
      <c r="D347" s="1570">
        <v>0.18099999999994909</v>
      </c>
      <c r="E347" s="1572">
        <f t="shared" si="10"/>
        <v>0.21549999999997455</v>
      </c>
      <c r="F347" s="1572">
        <f t="shared" si="11"/>
        <v>49.026249999994207</v>
      </c>
    </row>
    <row r="348" spans="1:6" x14ac:dyDescent="0.2">
      <c r="A348" s="1570">
        <v>8650</v>
      </c>
      <c r="B348" s="1570">
        <v>25</v>
      </c>
      <c r="C348" s="1572">
        <v>9.1</v>
      </c>
      <c r="D348" s="1570">
        <v>0</v>
      </c>
      <c r="E348" s="1572">
        <f t="shared" si="10"/>
        <v>9.0499999999974545E-2</v>
      </c>
      <c r="F348" s="1572">
        <f t="shared" si="11"/>
        <v>20.588749999994207</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0.12400000000004641</v>
      </c>
      <c r="E359" s="1572">
        <f t="shared" si="10"/>
        <v>6.2000000000023203E-2</v>
      </c>
      <c r="F359" s="1572">
        <f t="shared" si="11"/>
        <v>14.105000000005278</v>
      </c>
    </row>
    <row r="360" spans="1:6" x14ac:dyDescent="0.2">
      <c r="A360" s="1570">
        <v>8950</v>
      </c>
      <c r="B360" s="1570">
        <v>25</v>
      </c>
      <c r="C360" s="1572">
        <v>9.1</v>
      </c>
      <c r="D360" s="1570">
        <v>0.14200000000007551</v>
      </c>
      <c r="E360" s="1572">
        <f t="shared" si="10"/>
        <v>0.13300000000006096</v>
      </c>
      <c r="F360" s="1572">
        <f t="shared" si="11"/>
        <v>30.257500000013867</v>
      </c>
    </row>
    <row r="361" spans="1:6" x14ac:dyDescent="0.2">
      <c r="A361" s="1570">
        <v>8975</v>
      </c>
      <c r="B361" s="1570">
        <v>25</v>
      </c>
      <c r="C361" s="1572">
        <v>9.1</v>
      </c>
      <c r="D361" s="1570">
        <v>0.17999999999997274</v>
      </c>
      <c r="E361" s="1572">
        <f t="shared" si="10"/>
        <v>0.16100000000002412</v>
      </c>
      <c r="F361" s="1572">
        <f t="shared" si="11"/>
        <v>36.627500000005483</v>
      </c>
    </row>
    <row r="362" spans="1:6" x14ac:dyDescent="0.2">
      <c r="A362" s="1570">
        <v>9000</v>
      </c>
      <c r="B362" s="1570">
        <v>25</v>
      </c>
      <c r="C362" s="1572">
        <v>9.1</v>
      </c>
      <c r="D362" s="1570">
        <v>0.23699999999998911</v>
      </c>
      <c r="E362" s="1572">
        <f t="shared" si="10"/>
        <v>0.20849999999998092</v>
      </c>
      <c r="F362" s="1572">
        <f t="shared" si="11"/>
        <v>47.433749999995655</v>
      </c>
    </row>
    <row r="363" spans="1:6" x14ac:dyDescent="0.2">
      <c r="A363" s="1570">
        <v>9025</v>
      </c>
      <c r="B363" s="1570">
        <v>25</v>
      </c>
      <c r="C363" s="1572">
        <v>9.1</v>
      </c>
      <c r="D363" s="1570">
        <v>0.25</v>
      </c>
      <c r="E363" s="1572">
        <f t="shared" si="10"/>
        <v>0.24349999999999455</v>
      </c>
      <c r="F363" s="1572">
        <f t="shared" si="11"/>
        <v>55.396249999998759</v>
      </c>
    </row>
    <row r="364" spans="1:6" x14ac:dyDescent="0.2">
      <c r="A364" s="1570">
        <v>9050</v>
      </c>
      <c r="B364" s="1570">
        <v>25</v>
      </c>
      <c r="C364" s="1572">
        <v>9.1</v>
      </c>
      <c r="D364" s="1570">
        <v>0.23000000000004095</v>
      </c>
      <c r="E364" s="1572">
        <f t="shared" si="10"/>
        <v>0.24000000000002047</v>
      </c>
      <c r="F364" s="1572">
        <f t="shared" si="11"/>
        <v>54.600000000004655</v>
      </c>
    </row>
    <row r="365" spans="1:6" x14ac:dyDescent="0.2">
      <c r="A365" s="1570">
        <v>9075</v>
      </c>
      <c r="B365" s="1570">
        <v>25</v>
      </c>
      <c r="C365" s="1572">
        <v>9.1</v>
      </c>
      <c r="D365" s="1570">
        <v>0</v>
      </c>
      <c r="E365" s="1572">
        <f t="shared" si="10"/>
        <v>0.11500000000002047</v>
      </c>
      <c r="F365" s="1572">
        <f t="shared" si="11"/>
        <v>26.162500000004655</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0.2170000000000073</v>
      </c>
      <c r="E369" s="1572">
        <f t="shared" si="10"/>
        <v>0.10850000000000365</v>
      </c>
      <c r="F369" s="1572">
        <f t="shared" si="11"/>
        <v>24.683750000000828</v>
      </c>
    </row>
    <row r="370" spans="1:6" x14ac:dyDescent="0.2">
      <c r="A370" s="1570">
        <v>9200</v>
      </c>
      <c r="B370" s="1570">
        <v>25</v>
      </c>
      <c r="C370" s="1572">
        <v>9.1</v>
      </c>
      <c r="D370" s="1570">
        <v>0.15999999999999093</v>
      </c>
      <c r="E370" s="1572">
        <f t="shared" si="10"/>
        <v>0.18849999999999911</v>
      </c>
      <c r="F370" s="1572">
        <f t="shared" si="11"/>
        <v>42.8837499999998</v>
      </c>
    </row>
    <row r="371" spans="1:6" x14ac:dyDescent="0.2">
      <c r="A371" s="1570">
        <v>9225</v>
      </c>
      <c r="B371" s="1570">
        <v>25</v>
      </c>
      <c r="C371" s="1572">
        <v>9.1</v>
      </c>
      <c r="D371" s="1570">
        <v>0</v>
      </c>
      <c r="E371" s="1572">
        <f t="shared" si="10"/>
        <v>7.9999999999995464E-2</v>
      </c>
      <c r="F371" s="1572">
        <f t="shared" si="11"/>
        <v>18.199999999998965</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0.15700000000006187</v>
      </c>
      <c r="E377" s="1572">
        <f t="shared" si="10"/>
        <v>7.8500000000030934E-2</v>
      </c>
      <c r="F377" s="1572">
        <f t="shared" si="11"/>
        <v>17.858750000007038</v>
      </c>
    </row>
    <row r="378" spans="1:6" x14ac:dyDescent="0.2">
      <c r="A378" s="1570">
        <v>9400</v>
      </c>
      <c r="B378" s="1570">
        <v>25</v>
      </c>
      <c r="C378" s="1572">
        <v>9.1</v>
      </c>
      <c r="D378" s="1570">
        <v>0.25</v>
      </c>
      <c r="E378" s="1572">
        <f t="shared" si="10"/>
        <v>0.20350000000003093</v>
      </c>
      <c r="F378" s="1572">
        <f t="shared" si="11"/>
        <v>46.296250000007035</v>
      </c>
    </row>
    <row r="379" spans="1:6" x14ac:dyDescent="0.2">
      <c r="A379" s="1570">
        <v>9425</v>
      </c>
      <c r="B379" s="1570">
        <v>25</v>
      </c>
      <c r="C379" s="1572">
        <v>9.1</v>
      </c>
      <c r="D379" s="1570">
        <v>0.25</v>
      </c>
      <c r="E379" s="1572">
        <f t="shared" si="10"/>
        <v>0.25</v>
      </c>
      <c r="F379" s="1572">
        <f t="shared" si="11"/>
        <v>56.875</v>
      </c>
    </row>
    <row r="380" spans="1:6" x14ac:dyDescent="0.2">
      <c r="A380" s="1570">
        <v>9450</v>
      </c>
      <c r="B380" s="1570">
        <v>25</v>
      </c>
      <c r="C380" s="1572">
        <v>9.1</v>
      </c>
      <c r="D380" s="1570">
        <v>0.25</v>
      </c>
      <c r="E380" s="1572">
        <f t="shared" si="10"/>
        <v>0.25</v>
      </c>
      <c r="F380" s="1572">
        <f t="shared" si="11"/>
        <v>56.875</v>
      </c>
    </row>
    <row r="381" spans="1:6" x14ac:dyDescent="0.2">
      <c r="A381" s="1570">
        <v>9475</v>
      </c>
      <c r="B381" s="1570">
        <v>25</v>
      </c>
      <c r="C381" s="1572">
        <v>9.1</v>
      </c>
      <c r="D381" s="1570">
        <v>0.25</v>
      </c>
      <c r="E381" s="1572">
        <f t="shared" si="10"/>
        <v>0.25</v>
      </c>
      <c r="F381" s="1572">
        <f t="shared" si="11"/>
        <v>56.875</v>
      </c>
    </row>
    <row r="382" spans="1:6" x14ac:dyDescent="0.2">
      <c r="A382" s="1570">
        <v>9500</v>
      </c>
      <c r="B382" s="1570">
        <v>25</v>
      </c>
      <c r="C382" s="1572">
        <v>9.1</v>
      </c>
      <c r="D382" s="1570">
        <v>0.25</v>
      </c>
      <c r="E382" s="1572">
        <f t="shared" si="10"/>
        <v>0.25</v>
      </c>
      <c r="F382" s="1572">
        <f t="shared" si="11"/>
        <v>56.875</v>
      </c>
    </row>
    <row r="383" spans="1:6" x14ac:dyDescent="0.2">
      <c r="A383" s="1570">
        <v>9525</v>
      </c>
      <c r="B383" s="1570">
        <v>25</v>
      </c>
      <c r="C383" s="1572">
        <v>9.1</v>
      </c>
      <c r="D383" s="1570">
        <v>0.25</v>
      </c>
      <c r="E383" s="1572">
        <f t="shared" si="10"/>
        <v>0.25</v>
      </c>
      <c r="F383" s="1572">
        <f t="shared" si="11"/>
        <v>56.875</v>
      </c>
    </row>
    <row r="384" spans="1:6" x14ac:dyDescent="0.2">
      <c r="A384" s="1570">
        <v>9550</v>
      </c>
      <c r="B384" s="1570">
        <v>25</v>
      </c>
      <c r="C384" s="1572">
        <v>9.1</v>
      </c>
      <c r="D384" s="1570">
        <v>0.25</v>
      </c>
      <c r="E384" s="1572">
        <f t="shared" si="10"/>
        <v>0.25</v>
      </c>
      <c r="F384" s="1572">
        <f t="shared" si="11"/>
        <v>56.875</v>
      </c>
    </row>
    <row r="385" spans="1:6" x14ac:dyDescent="0.2">
      <c r="A385" s="1570">
        <v>9575</v>
      </c>
      <c r="B385" s="1570">
        <v>25</v>
      </c>
      <c r="C385" s="1572">
        <v>9.1</v>
      </c>
      <c r="D385" s="1570">
        <v>0.17600000000006732</v>
      </c>
      <c r="E385" s="1572">
        <f t="shared" si="10"/>
        <v>0.21300000000003366</v>
      </c>
      <c r="F385" s="1572">
        <f t="shared" si="11"/>
        <v>48.457500000007656</v>
      </c>
    </row>
    <row r="386" spans="1:6" x14ac:dyDescent="0.2">
      <c r="A386" s="1570">
        <v>9600</v>
      </c>
      <c r="B386" s="1570">
        <v>25</v>
      </c>
      <c r="C386" s="1572">
        <v>9.1</v>
      </c>
      <c r="D386" s="1570">
        <v>0</v>
      </c>
      <c r="E386" s="1572">
        <f t="shared" si="10"/>
        <v>8.8000000000033662E-2</v>
      </c>
      <c r="F386" s="1572">
        <f t="shared" si="11"/>
        <v>20.020000000007656</v>
      </c>
    </row>
    <row r="387" spans="1:6" x14ac:dyDescent="0.2">
      <c r="A387" s="1570">
        <v>9625</v>
      </c>
      <c r="B387" s="1570">
        <v>25</v>
      </c>
      <c r="C387" s="1572">
        <v>9.1</v>
      </c>
      <c r="D387" s="1570">
        <v>0.25</v>
      </c>
      <c r="E387" s="1572">
        <f t="shared" si="10"/>
        <v>0.125</v>
      </c>
      <c r="F387" s="1572">
        <f t="shared" si="11"/>
        <v>28.4375</v>
      </c>
    </row>
    <row r="388" spans="1:6" x14ac:dyDescent="0.2">
      <c r="A388" s="1570">
        <v>9650</v>
      </c>
      <c r="B388" s="1570">
        <v>25</v>
      </c>
      <c r="C388" s="1572">
        <v>9.1</v>
      </c>
      <c r="D388" s="1570">
        <v>0.25</v>
      </c>
      <c r="E388" s="1572">
        <f t="shared" ref="E388:E451" si="12">(D387+D388)/2</f>
        <v>0.25</v>
      </c>
      <c r="F388" s="1572">
        <f t="shared" ref="F388:F451" si="13">E388*C388*B388</f>
        <v>56.875</v>
      </c>
    </row>
    <row r="389" spans="1:6" x14ac:dyDescent="0.2">
      <c r="A389" s="1570">
        <v>9675</v>
      </c>
      <c r="B389" s="1570">
        <v>25</v>
      </c>
      <c r="C389" s="1572">
        <v>9.1</v>
      </c>
      <c r="D389" s="1570">
        <v>0.25</v>
      </c>
      <c r="E389" s="1572">
        <f t="shared" si="12"/>
        <v>0.25</v>
      </c>
      <c r="F389" s="1572">
        <f t="shared" si="13"/>
        <v>56.875</v>
      </c>
    </row>
    <row r="390" spans="1:6" x14ac:dyDescent="0.2">
      <c r="A390" s="1570">
        <v>9700</v>
      </c>
      <c r="B390" s="1570">
        <v>25</v>
      </c>
      <c r="C390" s="1572">
        <v>9.1</v>
      </c>
      <c r="D390" s="1570">
        <v>0.25</v>
      </c>
      <c r="E390" s="1572">
        <f t="shared" si="12"/>
        <v>0.25</v>
      </c>
      <c r="F390" s="1572">
        <f t="shared" si="13"/>
        <v>56.875</v>
      </c>
    </row>
    <row r="391" spans="1:6" x14ac:dyDescent="0.2">
      <c r="A391" s="1570">
        <v>9725</v>
      </c>
      <c r="B391" s="1570">
        <v>25</v>
      </c>
      <c r="C391" s="1572">
        <v>9.1</v>
      </c>
      <c r="D391" s="1570">
        <v>0.25</v>
      </c>
      <c r="E391" s="1572">
        <f t="shared" si="12"/>
        <v>0.25</v>
      </c>
      <c r="F391" s="1572">
        <f t="shared" si="13"/>
        <v>56.875</v>
      </c>
    </row>
    <row r="392" spans="1:6" x14ac:dyDescent="0.2">
      <c r="A392" s="1570">
        <v>9750</v>
      </c>
      <c r="B392" s="1570">
        <v>25</v>
      </c>
      <c r="C392" s="1572">
        <v>9.1</v>
      </c>
      <c r="D392" s="1570">
        <v>0.25</v>
      </c>
      <c r="E392" s="1572">
        <f t="shared" si="12"/>
        <v>0.25</v>
      </c>
      <c r="F392" s="1572">
        <f t="shared" si="13"/>
        <v>56.875</v>
      </c>
    </row>
    <row r="393" spans="1:6" x14ac:dyDescent="0.2">
      <c r="A393" s="1570">
        <v>9775</v>
      </c>
      <c r="B393" s="1570">
        <v>25</v>
      </c>
      <c r="C393" s="1572">
        <v>9.1</v>
      </c>
      <c r="D393" s="1570">
        <v>0.25</v>
      </c>
      <c r="E393" s="1572">
        <f t="shared" si="12"/>
        <v>0.25</v>
      </c>
      <c r="F393" s="1572">
        <f t="shared" si="13"/>
        <v>56.875</v>
      </c>
    </row>
    <row r="394" spans="1:6" x14ac:dyDescent="0.2">
      <c r="A394" s="1570">
        <v>9800</v>
      </c>
      <c r="B394" s="1570">
        <v>25</v>
      </c>
      <c r="C394" s="1572">
        <v>9.1</v>
      </c>
      <c r="D394" s="1570">
        <v>0.25</v>
      </c>
      <c r="E394" s="1572">
        <f t="shared" si="12"/>
        <v>0.25</v>
      </c>
      <c r="F394" s="1572">
        <f t="shared" si="13"/>
        <v>56.875</v>
      </c>
    </row>
    <row r="395" spans="1:6" x14ac:dyDescent="0.2">
      <c r="A395" s="1570">
        <v>9825</v>
      </c>
      <c r="B395" s="1570">
        <v>25</v>
      </c>
      <c r="C395" s="1572">
        <v>9.1</v>
      </c>
      <c r="D395" s="1570">
        <v>0.18599999999994454</v>
      </c>
      <c r="E395" s="1572">
        <f t="shared" si="12"/>
        <v>0.21799999999997227</v>
      </c>
      <c r="F395" s="1572">
        <f t="shared" si="13"/>
        <v>49.594999999993689</v>
      </c>
    </row>
    <row r="396" spans="1:6" x14ac:dyDescent="0.2">
      <c r="A396" s="1570">
        <v>9850</v>
      </c>
      <c r="B396" s="1570">
        <v>25</v>
      </c>
      <c r="C396" s="1572">
        <v>9.1</v>
      </c>
      <c r="D396" s="1570">
        <v>0</v>
      </c>
      <c r="E396" s="1572">
        <f t="shared" si="12"/>
        <v>9.2999999999972272E-2</v>
      </c>
      <c r="F396" s="1572">
        <f t="shared" si="13"/>
        <v>21.157499999993689</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0.25</v>
      </c>
      <c r="E398" s="1572">
        <f t="shared" si="12"/>
        <v>0.125</v>
      </c>
      <c r="F398" s="1572">
        <f t="shared" si="13"/>
        <v>28.4375</v>
      </c>
    </row>
    <row r="399" spans="1:6" x14ac:dyDescent="0.2">
      <c r="A399" s="1570">
        <v>9925</v>
      </c>
      <c r="B399" s="1570">
        <v>25</v>
      </c>
      <c r="C399" s="1572">
        <v>9.1</v>
      </c>
      <c r="D399" s="1570">
        <v>0.25</v>
      </c>
      <c r="E399" s="1572">
        <f t="shared" si="12"/>
        <v>0.25</v>
      </c>
      <c r="F399" s="1572">
        <f t="shared" si="13"/>
        <v>56.875</v>
      </c>
    </row>
    <row r="400" spans="1:6" x14ac:dyDescent="0.2">
      <c r="A400" s="1570">
        <v>9950</v>
      </c>
      <c r="B400" s="1570">
        <v>25</v>
      </c>
      <c r="C400" s="1572">
        <v>9.1</v>
      </c>
      <c r="D400" s="1570">
        <v>0.25</v>
      </c>
      <c r="E400" s="1572">
        <f t="shared" si="12"/>
        <v>0.25</v>
      </c>
      <c r="F400" s="1572">
        <f t="shared" si="13"/>
        <v>56.875</v>
      </c>
    </row>
    <row r="401" spans="1:6" x14ac:dyDescent="0.2">
      <c r="A401" s="1570">
        <v>9975</v>
      </c>
      <c r="B401" s="1570">
        <v>25</v>
      </c>
      <c r="C401" s="1572">
        <v>9.1</v>
      </c>
      <c r="D401" s="1570">
        <v>0.25</v>
      </c>
      <c r="E401" s="1572">
        <f t="shared" si="12"/>
        <v>0.25</v>
      </c>
      <c r="F401" s="1572">
        <f t="shared" si="13"/>
        <v>56.875</v>
      </c>
    </row>
    <row r="402" spans="1:6" x14ac:dyDescent="0.2">
      <c r="A402" s="1570">
        <v>10000</v>
      </c>
      <c r="B402" s="1570">
        <v>25</v>
      </c>
      <c r="C402" s="1572">
        <v>9.1</v>
      </c>
      <c r="D402" s="1570">
        <v>0.25</v>
      </c>
      <c r="E402" s="1572">
        <f t="shared" si="12"/>
        <v>0.25</v>
      </c>
      <c r="F402" s="1572">
        <f t="shared" si="13"/>
        <v>56.875</v>
      </c>
    </row>
    <row r="403" spans="1:6" x14ac:dyDescent="0.2">
      <c r="A403" s="1570">
        <v>10025</v>
      </c>
      <c r="B403" s="1570">
        <v>25</v>
      </c>
      <c r="C403" s="1572">
        <v>9.1</v>
      </c>
      <c r="D403" s="1570">
        <v>0.25</v>
      </c>
      <c r="E403" s="1572">
        <f t="shared" si="12"/>
        <v>0.25</v>
      </c>
      <c r="F403" s="1572">
        <f t="shared" si="13"/>
        <v>56.875</v>
      </c>
    </row>
    <row r="404" spans="1:6" x14ac:dyDescent="0.2">
      <c r="A404" s="1570">
        <v>10050</v>
      </c>
      <c r="B404" s="1570">
        <v>25</v>
      </c>
      <c r="C404" s="1572">
        <v>9.1</v>
      </c>
      <c r="D404" s="1570">
        <v>0.25</v>
      </c>
      <c r="E404" s="1572">
        <f t="shared" si="12"/>
        <v>0.25</v>
      </c>
      <c r="F404" s="1572">
        <f t="shared" si="13"/>
        <v>56.875</v>
      </c>
    </row>
    <row r="405" spans="1:6" x14ac:dyDescent="0.2">
      <c r="A405" s="1570">
        <v>10075</v>
      </c>
      <c r="B405" s="1570">
        <v>25</v>
      </c>
      <c r="C405" s="1572">
        <v>9.1</v>
      </c>
      <c r="D405" s="1570">
        <v>0.16100000000008097</v>
      </c>
      <c r="E405" s="1572">
        <f t="shared" si="12"/>
        <v>0.20550000000004048</v>
      </c>
      <c r="F405" s="1572">
        <f t="shared" si="13"/>
        <v>46.751250000009207</v>
      </c>
    </row>
    <row r="406" spans="1:6" x14ac:dyDescent="0.2">
      <c r="A406" s="1570">
        <v>10100</v>
      </c>
      <c r="B406" s="1570">
        <v>25</v>
      </c>
      <c r="C406" s="1572">
        <v>9.1</v>
      </c>
      <c r="D406" s="1570">
        <v>0.17500000000009097</v>
      </c>
      <c r="E406" s="1572">
        <f t="shared" si="12"/>
        <v>0.16800000000008597</v>
      </c>
      <c r="F406" s="1572">
        <f t="shared" si="13"/>
        <v>38.220000000019553</v>
      </c>
    </row>
    <row r="407" spans="1:6" x14ac:dyDescent="0.2">
      <c r="A407" s="1570">
        <v>10125</v>
      </c>
      <c r="B407" s="1570">
        <v>25</v>
      </c>
      <c r="C407" s="1572">
        <v>9.1</v>
      </c>
      <c r="D407" s="1570">
        <v>0.25</v>
      </c>
      <c r="E407" s="1572">
        <f t="shared" si="12"/>
        <v>0.21250000000004549</v>
      </c>
      <c r="F407" s="1572">
        <f t="shared" si="13"/>
        <v>48.343750000010346</v>
      </c>
    </row>
    <row r="408" spans="1:6" x14ac:dyDescent="0.2">
      <c r="A408" s="1570">
        <v>10150</v>
      </c>
      <c r="B408" s="1570">
        <v>25</v>
      </c>
      <c r="C408" s="1572">
        <v>9.1</v>
      </c>
      <c r="D408" s="1570">
        <v>0.25</v>
      </c>
      <c r="E408" s="1572">
        <f t="shared" si="12"/>
        <v>0.25</v>
      </c>
      <c r="F408" s="1572">
        <f t="shared" si="13"/>
        <v>56.875</v>
      </c>
    </row>
    <row r="409" spans="1:6" x14ac:dyDescent="0.2">
      <c r="A409" s="1570">
        <v>10175</v>
      </c>
      <c r="B409" s="1570">
        <v>25</v>
      </c>
      <c r="C409" s="1572">
        <v>9.1</v>
      </c>
      <c r="D409" s="1570">
        <v>0.25</v>
      </c>
      <c r="E409" s="1572">
        <f t="shared" si="12"/>
        <v>0.25</v>
      </c>
      <c r="F409" s="1572">
        <f t="shared" si="13"/>
        <v>56.875</v>
      </c>
    </row>
    <row r="410" spans="1:6" x14ac:dyDescent="0.2">
      <c r="A410" s="1570">
        <v>10200</v>
      </c>
      <c r="B410" s="1570">
        <v>25</v>
      </c>
      <c r="C410" s="1572">
        <v>9.1</v>
      </c>
      <c r="D410" s="1570">
        <v>0.25</v>
      </c>
      <c r="E410" s="1572">
        <f t="shared" si="12"/>
        <v>0.25</v>
      </c>
      <c r="F410" s="1572">
        <f t="shared" si="13"/>
        <v>56.875</v>
      </c>
    </row>
    <row r="411" spans="1:6" x14ac:dyDescent="0.2">
      <c r="A411" s="1570">
        <v>10225</v>
      </c>
      <c r="B411" s="1570">
        <v>25</v>
      </c>
      <c r="C411" s="1572">
        <v>9.1</v>
      </c>
      <c r="D411" s="1570">
        <v>0.25</v>
      </c>
      <c r="E411" s="1572">
        <f t="shared" si="12"/>
        <v>0.25</v>
      </c>
      <c r="F411" s="1572">
        <f t="shared" si="13"/>
        <v>56.875</v>
      </c>
    </row>
    <row r="412" spans="1:6" x14ac:dyDescent="0.2">
      <c r="A412" s="1570">
        <v>10250</v>
      </c>
      <c r="B412" s="1570">
        <v>25</v>
      </c>
      <c r="C412" s="1572">
        <v>9.1</v>
      </c>
      <c r="D412" s="1570">
        <v>0.25</v>
      </c>
      <c r="E412" s="1572">
        <f t="shared" si="12"/>
        <v>0.25</v>
      </c>
      <c r="F412" s="1572">
        <f t="shared" si="13"/>
        <v>56.875</v>
      </c>
    </row>
    <row r="413" spans="1:6" x14ac:dyDescent="0.2">
      <c r="A413" s="1570">
        <v>10275</v>
      </c>
      <c r="B413" s="1570">
        <v>25</v>
      </c>
      <c r="C413" s="1572">
        <v>9.1</v>
      </c>
      <c r="D413" s="1570">
        <v>0.25</v>
      </c>
      <c r="E413" s="1572">
        <f t="shared" si="12"/>
        <v>0.25</v>
      </c>
      <c r="F413" s="1572">
        <f t="shared" si="13"/>
        <v>56.875</v>
      </c>
    </row>
    <row r="414" spans="1:6" x14ac:dyDescent="0.2">
      <c r="A414" s="1570">
        <v>10300</v>
      </c>
      <c r="B414" s="1570">
        <v>25</v>
      </c>
      <c r="C414" s="1572">
        <v>9.1</v>
      </c>
      <c r="D414" s="1570">
        <v>0.25</v>
      </c>
      <c r="E414" s="1572">
        <f t="shared" si="12"/>
        <v>0.25</v>
      </c>
      <c r="F414" s="1572">
        <f t="shared" si="13"/>
        <v>56.875</v>
      </c>
    </row>
    <row r="415" spans="1:6" x14ac:dyDescent="0.2">
      <c r="A415" s="1570">
        <v>10325</v>
      </c>
      <c r="B415" s="1570">
        <v>25</v>
      </c>
      <c r="C415" s="1572">
        <v>9.1</v>
      </c>
      <c r="D415" s="1570">
        <v>0.25</v>
      </c>
      <c r="E415" s="1572">
        <f t="shared" si="12"/>
        <v>0.25</v>
      </c>
      <c r="F415" s="1572">
        <f t="shared" si="13"/>
        <v>56.875</v>
      </c>
    </row>
    <row r="416" spans="1:6" x14ac:dyDescent="0.2">
      <c r="A416" s="1570">
        <v>10350</v>
      </c>
      <c r="B416" s="1570">
        <v>25</v>
      </c>
      <c r="C416" s="1572">
        <v>9.1</v>
      </c>
      <c r="D416" s="1570">
        <v>0.25</v>
      </c>
      <c r="E416" s="1572">
        <f t="shared" si="12"/>
        <v>0.25</v>
      </c>
      <c r="F416" s="1572">
        <f t="shared" si="13"/>
        <v>56.875</v>
      </c>
    </row>
    <row r="417" spans="1:6" x14ac:dyDescent="0.2">
      <c r="A417" s="1570">
        <v>10375</v>
      </c>
      <c r="B417" s="1570">
        <v>25</v>
      </c>
      <c r="C417" s="1572">
        <v>9.1</v>
      </c>
      <c r="D417" s="1570">
        <v>0.17200000000004823</v>
      </c>
      <c r="E417" s="1572">
        <f t="shared" si="12"/>
        <v>0.21100000000002411</v>
      </c>
      <c r="F417" s="1572">
        <f t="shared" si="13"/>
        <v>48.002500000005483</v>
      </c>
    </row>
    <row r="418" spans="1:6" x14ac:dyDescent="0.2">
      <c r="A418" s="1570">
        <v>10400</v>
      </c>
      <c r="B418" s="1570">
        <v>25</v>
      </c>
      <c r="C418" s="1572">
        <v>9.1</v>
      </c>
      <c r="D418" s="1570">
        <v>0</v>
      </c>
      <c r="E418" s="1572">
        <f t="shared" si="12"/>
        <v>8.6000000000024113E-2</v>
      </c>
      <c r="F418" s="1572">
        <f t="shared" si="13"/>
        <v>19.565000000005483</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0.13000000000001821</v>
      </c>
      <c r="E423" s="1572">
        <f t="shared" si="12"/>
        <v>6.5000000000009106E-2</v>
      </c>
      <c r="F423" s="1572">
        <f t="shared" si="13"/>
        <v>14.787500000002071</v>
      </c>
    </row>
    <row r="424" spans="1:6" x14ac:dyDescent="0.2">
      <c r="A424" s="1570">
        <v>10550</v>
      </c>
      <c r="B424" s="1570">
        <v>25</v>
      </c>
      <c r="C424" s="1572">
        <v>9.1</v>
      </c>
      <c r="D424" s="1570">
        <v>0.15199999999995273</v>
      </c>
      <c r="E424" s="1572">
        <f t="shared" si="12"/>
        <v>0.14099999999998547</v>
      </c>
      <c r="F424" s="1572">
        <f t="shared" si="13"/>
        <v>32.077499999996697</v>
      </c>
    </row>
    <row r="425" spans="1:6" x14ac:dyDescent="0.2">
      <c r="A425" s="1570">
        <v>10575</v>
      </c>
      <c r="B425" s="1570">
        <v>25</v>
      </c>
      <c r="C425" s="1572">
        <v>9.1</v>
      </c>
      <c r="D425" s="1570">
        <v>0.15599999999997183</v>
      </c>
      <c r="E425" s="1572">
        <f t="shared" si="12"/>
        <v>0.15399999999996228</v>
      </c>
      <c r="F425" s="1572">
        <f t="shared" si="13"/>
        <v>35.03499999999142</v>
      </c>
    </row>
    <row r="426" spans="1:6" x14ac:dyDescent="0.2">
      <c r="A426" s="1570">
        <v>10600</v>
      </c>
      <c r="B426" s="1570">
        <v>25</v>
      </c>
      <c r="C426" s="1572">
        <v>9.1</v>
      </c>
      <c r="D426" s="1570">
        <v>0.14299999999993818</v>
      </c>
      <c r="E426" s="1572">
        <f t="shared" si="12"/>
        <v>0.149499999999955</v>
      </c>
      <c r="F426" s="1572">
        <f t="shared" si="13"/>
        <v>34.011249999989765</v>
      </c>
    </row>
    <row r="427" spans="1:6" x14ac:dyDescent="0.2">
      <c r="A427" s="1570">
        <v>10625</v>
      </c>
      <c r="B427" s="1570">
        <v>25</v>
      </c>
      <c r="C427" s="1572">
        <v>9.1</v>
      </c>
      <c r="D427" s="1570">
        <v>0.11399999999994181</v>
      </c>
      <c r="E427" s="1572">
        <f t="shared" si="12"/>
        <v>0.12849999999994</v>
      </c>
      <c r="F427" s="1572">
        <f t="shared" si="13"/>
        <v>29.233749999986347</v>
      </c>
    </row>
    <row r="428" spans="1:6" x14ac:dyDescent="0.2">
      <c r="A428" s="1570">
        <v>10650</v>
      </c>
      <c r="B428" s="1570">
        <v>25</v>
      </c>
      <c r="C428" s="1572">
        <v>9.1</v>
      </c>
      <c r="D428" s="1570">
        <v>0.12400000000004641</v>
      </c>
      <c r="E428" s="1572">
        <f t="shared" si="12"/>
        <v>0.11899999999999411</v>
      </c>
      <c r="F428" s="1572">
        <f t="shared" si="13"/>
        <v>27.072499999998662</v>
      </c>
    </row>
    <row r="429" spans="1:6" x14ac:dyDescent="0.2">
      <c r="A429" s="1570">
        <v>10675</v>
      </c>
      <c r="B429" s="1570">
        <v>25</v>
      </c>
      <c r="C429" s="1572">
        <v>9.1</v>
      </c>
      <c r="D429" s="1570">
        <v>0</v>
      </c>
      <c r="E429" s="1572">
        <f t="shared" si="12"/>
        <v>6.2000000000023203E-2</v>
      </c>
      <c r="F429" s="1572">
        <f t="shared" si="13"/>
        <v>14.105000000005278</v>
      </c>
    </row>
    <row r="430" spans="1:6" x14ac:dyDescent="0.2">
      <c r="A430" s="1570">
        <v>10700</v>
      </c>
      <c r="B430" s="1570">
        <v>25</v>
      </c>
      <c r="C430" s="1572">
        <v>9.1</v>
      </c>
      <c r="D430" s="1570">
        <v>0.12000000000002731</v>
      </c>
      <c r="E430" s="1572">
        <f t="shared" si="12"/>
        <v>6.0000000000013654E-2</v>
      </c>
      <c r="F430" s="1572">
        <f t="shared" si="13"/>
        <v>13.650000000003107</v>
      </c>
    </row>
    <row r="431" spans="1:6" x14ac:dyDescent="0.2">
      <c r="A431" s="1570">
        <v>10725</v>
      </c>
      <c r="B431" s="1570">
        <v>25</v>
      </c>
      <c r="C431" s="1572">
        <v>9.1</v>
      </c>
      <c r="D431" s="1570">
        <v>0.14500000000000457</v>
      </c>
      <c r="E431" s="1572">
        <f t="shared" si="12"/>
        <v>0.13250000000001594</v>
      </c>
      <c r="F431" s="1572">
        <f t="shared" si="13"/>
        <v>30.143750000003628</v>
      </c>
    </row>
    <row r="432" spans="1:6" x14ac:dyDescent="0.2">
      <c r="A432" s="1570">
        <v>10750</v>
      </c>
      <c r="B432" s="1570">
        <v>25</v>
      </c>
      <c r="C432" s="1572">
        <v>9.1</v>
      </c>
      <c r="D432" s="1570">
        <v>0</v>
      </c>
      <c r="E432" s="1572">
        <f t="shared" si="12"/>
        <v>7.2500000000002285E-2</v>
      </c>
      <c r="F432" s="1572">
        <f t="shared" si="13"/>
        <v>16.493750000000521</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0.11600000000000821</v>
      </c>
      <c r="E442" s="1572">
        <f t="shared" si="12"/>
        <v>5.8000000000004104E-2</v>
      </c>
      <c r="F442" s="1572">
        <f t="shared" si="13"/>
        <v>13.195000000000935</v>
      </c>
    </row>
    <row r="443" spans="1:6" x14ac:dyDescent="0.2">
      <c r="A443" s="1570">
        <v>11025</v>
      </c>
      <c r="B443" s="1570">
        <v>25</v>
      </c>
      <c r="C443" s="1572">
        <v>9.1</v>
      </c>
      <c r="D443" s="1570">
        <v>0.25</v>
      </c>
      <c r="E443" s="1572">
        <f t="shared" si="12"/>
        <v>0.1830000000000041</v>
      </c>
      <c r="F443" s="1572">
        <f t="shared" si="13"/>
        <v>41.632500000000931</v>
      </c>
    </row>
    <row r="444" spans="1:6" x14ac:dyDescent="0.2">
      <c r="A444" s="1570">
        <v>11050</v>
      </c>
      <c r="B444" s="1570">
        <v>25</v>
      </c>
      <c r="C444" s="1572">
        <v>9.1</v>
      </c>
      <c r="D444" s="1570">
        <v>0.25</v>
      </c>
      <c r="E444" s="1572">
        <f t="shared" si="12"/>
        <v>0.25</v>
      </c>
      <c r="F444" s="1572">
        <f t="shared" si="13"/>
        <v>56.875</v>
      </c>
    </row>
    <row r="445" spans="1:6" x14ac:dyDescent="0.2">
      <c r="A445" s="1570">
        <v>11075</v>
      </c>
      <c r="B445" s="1570">
        <v>25</v>
      </c>
      <c r="C445" s="1572">
        <v>9.1</v>
      </c>
      <c r="D445" s="1570">
        <v>0.25</v>
      </c>
      <c r="E445" s="1572">
        <f t="shared" si="12"/>
        <v>0.25</v>
      </c>
      <c r="F445" s="1572">
        <f t="shared" si="13"/>
        <v>56.875</v>
      </c>
    </row>
    <row r="446" spans="1:6" x14ac:dyDescent="0.2">
      <c r="A446" s="1570">
        <v>11100</v>
      </c>
      <c r="B446" s="1570">
        <v>25</v>
      </c>
      <c r="C446" s="1572">
        <v>9.1</v>
      </c>
      <c r="D446" s="1570">
        <v>0.25</v>
      </c>
      <c r="E446" s="1572">
        <f t="shared" si="12"/>
        <v>0.25</v>
      </c>
      <c r="F446" s="1572">
        <f t="shared" si="13"/>
        <v>56.875</v>
      </c>
    </row>
    <row r="447" spans="1:6" x14ac:dyDescent="0.2">
      <c r="A447" s="1570">
        <v>11125</v>
      </c>
      <c r="B447" s="1570">
        <v>25</v>
      </c>
      <c r="C447" s="1572">
        <v>9.1</v>
      </c>
      <c r="D447" s="1570">
        <v>0.25</v>
      </c>
      <c r="E447" s="1572">
        <f t="shared" si="12"/>
        <v>0.25</v>
      </c>
      <c r="F447" s="1572">
        <f t="shared" si="13"/>
        <v>56.875</v>
      </c>
    </row>
    <row r="448" spans="1:6" x14ac:dyDescent="0.2">
      <c r="A448" s="1570">
        <v>11150</v>
      </c>
      <c r="B448" s="1570">
        <v>25</v>
      </c>
      <c r="C448" s="1572">
        <v>9.1</v>
      </c>
      <c r="D448" s="1570">
        <v>0.25</v>
      </c>
      <c r="E448" s="1572">
        <f t="shared" si="12"/>
        <v>0.25</v>
      </c>
      <c r="F448" s="1572">
        <f t="shared" si="13"/>
        <v>56.875</v>
      </c>
    </row>
    <row r="449" spans="1:6" x14ac:dyDescent="0.2">
      <c r="A449" s="1570">
        <v>11175</v>
      </c>
      <c r="B449" s="1570">
        <v>25</v>
      </c>
      <c r="C449" s="1572">
        <v>9.1</v>
      </c>
      <c r="D449" s="1570">
        <v>0</v>
      </c>
      <c r="E449" s="1572">
        <f t="shared" si="12"/>
        <v>0.125</v>
      </c>
      <c r="F449" s="1572">
        <f t="shared" si="13"/>
        <v>28.4375</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0.19200000000003004</v>
      </c>
      <c r="E451" s="1572">
        <f t="shared" si="12"/>
        <v>9.6000000000015018E-2</v>
      </c>
      <c r="F451" s="1572">
        <f t="shared" si="13"/>
        <v>21.840000000003414</v>
      </c>
    </row>
    <row r="452" spans="1:6" x14ac:dyDescent="0.2">
      <c r="A452" s="1570">
        <v>11250</v>
      </c>
      <c r="B452" s="1570">
        <v>25</v>
      </c>
      <c r="C452" s="1572">
        <v>9.1</v>
      </c>
      <c r="D452" s="1570">
        <v>0.25</v>
      </c>
      <c r="E452" s="1572">
        <f t="shared" ref="E452:E515" si="14">(D451+D452)/2</f>
        <v>0.22100000000001502</v>
      </c>
      <c r="F452" s="1572">
        <f t="shared" ref="F452:F515" si="15">E452*C452*B452</f>
        <v>50.277500000003414</v>
      </c>
    </row>
    <row r="453" spans="1:6" x14ac:dyDescent="0.2">
      <c r="A453" s="1570">
        <v>11275</v>
      </c>
      <c r="B453" s="1570">
        <v>25</v>
      </c>
      <c r="C453" s="1572">
        <v>9.1</v>
      </c>
      <c r="D453" s="1570">
        <v>0.25</v>
      </c>
      <c r="E453" s="1572">
        <f t="shared" si="14"/>
        <v>0.25</v>
      </c>
      <c r="F453" s="1572">
        <f t="shared" si="15"/>
        <v>56.875</v>
      </c>
    </row>
    <row r="454" spans="1:6" x14ac:dyDescent="0.2">
      <c r="A454" s="1570">
        <v>11300</v>
      </c>
      <c r="B454" s="1570">
        <v>25</v>
      </c>
      <c r="C454" s="1572">
        <v>9.1</v>
      </c>
      <c r="D454" s="1570">
        <v>0.25</v>
      </c>
      <c r="E454" s="1572">
        <f t="shared" si="14"/>
        <v>0.25</v>
      </c>
      <c r="F454" s="1572">
        <f t="shared" si="15"/>
        <v>56.875</v>
      </c>
    </row>
    <row r="455" spans="1:6" x14ac:dyDescent="0.2">
      <c r="A455" s="1570">
        <v>11325</v>
      </c>
      <c r="B455" s="1570">
        <v>25</v>
      </c>
      <c r="C455" s="1572">
        <v>9.1</v>
      </c>
      <c r="D455" s="1570">
        <v>0.25</v>
      </c>
      <c r="E455" s="1572">
        <f t="shared" si="14"/>
        <v>0.25</v>
      </c>
      <c r="F455" s="1572">
        <f t="shared" si="15"/>
        <v>56.875</v>
      </c>
    </row>
    <row r="456" spans="1:6" x14ac:dyDescent="0.2">
      <c r="A456" s="1570">
        <v>11350</v>
      </c>
      <c r="B456" s="1570">
        <v>25</v>
      </c>
      <c r="C456" s="1572">
        <v>9.1</v>
      </c>
      <c r="D456" s="1570">
        <v>0.25</v>
      </c>
      <c r="E456" s="1572">
        <f t="shared" si="14"/>
        <v>0.25</v>
      </c>
      <c r="F456" s="1572">
        <f t="shared" si="15"/>
        <v>56.875</v>
      </c>
    </row>
    <row r="457" spans="1:6" x14ac:dyDescent="0.2">
      <c r="A457" s="1570">
        <v>11375</v>
      </c>
      <c r="B457" s="1570">
        <v>25</v>
      </c>
      <c r="C457" s="1572">
        <v>9.1</v>
      </c>
      <c r="D457" s="1570">
        <v>0.24900000000004641</v>
      </c>
      <c r="E457" s="1572">
        <f t="shared" si="14"/>
        <v>0.2495000000000232</v>
      </c>
      <c r="F457" s="1572">
        <f t="shared" si="15"/>
        <v>56.761250000005283</v>
      </c>
    </row>
    <row r="458" spans="1:6" x14ac:dyDescent="0.2">
      <c r="A458" s="1570">
        <v>11400</v>
      </c>
      <c r="B458" s="1570">
        <v>25</v>
      </c>
      <c r="C458" s="1572">
        <v>9.1</v>
      </c>
      <c r="D458" s="1570">
        <v>0.18599999999994454</v>
      </c>
      <c r="E458" s="1572">
        <f t="shared" si="14"/>
        <v>0.21749999999999547</v>
      </c>
      <c r="F458" s="1572">
        <f t="shared" si="15"/>
        <v>49.481249999998965</v>
      </c>
    </row>
    <row r="459" spans="1:6" x14ac:dyDescent="0.2">
      <c r="A459" s="1570">
        <v>11425</v>
      </c>
      <c r="B459" s="1570">
        <v>25</v>
      </c>
      <c r="C459" s="1572">
        <v>9.1</v>
      </c>
      <c r="D459" s="1570">
        <v>0.12599999999999911</v>
      </c>
      <c r="E459" s="1572">
        <f t="shared" si="14"/>
        <v>0.15599999999997183</v>
      </c>
      <c r="F459" s="1572">
        <f t="shared" si="15"/>
        <v>35.489999999993586</v>
      </c>
    </row>
    <row r="460" spans="1:6" x14ac:dyDescent="0.2">
      <c r="A460" s="1570">
        <v>11450</v>
      </c>
      <c r="B460" s="1570">
        <v>25</v>
      </c>
      <c r="C460" s="1572">
        <v>9.1</v>
      </c>
      <c r="D460" s="1570">
        <v>0</v>
      </c>
      <c r="E460" s="1572">
        <f t="shared" si="14"/>
        <v>6.2999999999999556E-2</v>
      </c>
      <c r="F460" s="1572">
        <f t="shared" si="15"/>
        <v>14.332499999999898</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0.16599999999996273</v>
      </c>
      <c r="E465" s="1572">
        <f t="shared" si="14"/>
        <v>8.2999999999981366E-2</v>
      </c>
      <c r="F465" s="1572">
        <f t="shared" si="15"/>
        <v>18.882499999995762</v>
      </c>
    </row>
    <row r="466" spans="1:6" x14ac:dyDescent="0.2">
      <c r="A466" s="1570">
        <v>11600</v>
      </c>
      <c r="B466" s="1570">
        <v>25</v>
      </c>
      <c r="C466" s="1572">
        <v>9.1</v>
      </c>
      <c r="D466" s="1570">
        <v>0.25</v>
      </c>
      <c r="E466" s="1572">
        <f t="shared" si="14"/>
        <v>0.20799999999998137</v>
      </c>
      <c r="F466" s="1572">
        <f t="shared" si="15"/>
        <v>47.319999999995758</v>
      </c>
    </row>
    <row r="467" spans="1:6" x14ac:dyDescent="0.2">
      <c r="A467" s="1570">
        <v>11625</v>
      </c>
      <c r="B467" s="1570">
        <v>25</v>
      </c>
      <c r="C467" s="1572">
        <v>9.1</v>
      </c>
      <c r="D467" s="1570">
        <v>0.19399999999998274</v>
      </c>
      <c r="E467" s="1572">
        <f t="shared" si="14"/>
        <v>0.22199999999999137</v>
      </c>
      <c r="F467" s="1572">
        <f t="shared" si="15"/>
        <v>50.504999999998034</v>
      </c>
    </row>
    <row r="468" spans="1:6" x14ac:dyDescent="0.2">
      <c r="A468" s="1570">
        <v>11650</v>
      </c>
      <c r="B468" s="1570">
        <v>25</v>
      </c>
      <c r="C468" s="1572">
        <v>9.1</v>
      </c>
      <c r="D468" s="1570">
        <v>0.13000000000001821</v>
      </c>
      <c r="E468" s="1572">
        <f t="shared" si="14"/>
        <v>0.16200000000000048</v>
      </c>
      <c r="F468" s="1572">
        <f t="shared" si="15"/>
        <v>36.855000000000103</v>
      </c>
    </row>
    <row r="469" spans="1:6" x14ac:dyDescent="0.2">
      <c r="A469" s="1570">
        <v>11675</v>
      </c>
      <c r="B469" s="1570">
        <v>25</v>
      </c>
      <c r="C469" s="1572">
        <v>9.1</v>
      </c>
      <c r="D469" s="1570">
        <v>0.10099999999990816</v>
      </c>
      <c r="E469" s="1572">
        <f t="shared" si="14"/>
        <v>0.11549999999996319</v>
      </c>
      <c r="F469" s="1572">
        <f t="shared" si="15"/>
        <v>26.276249999991624</v>
      </c>
    </row>
    <row r="470" spans="1:6" x14ac:dyDescent="0.2">
      <c r="A470" s="1570">
        <v>11700</v>
      </c>
      <c r="B470" s="1570">
        <v>25</v>
      </c>
      <c r="C470" s="1572">
        <v>9.1</v>
      </c>
      <c r="D470" s="1570">
        <v>0</v>
      </c>
      <c r="E470" s="1572">
        <f t="shared" si="14"/>
        <v>5.0499999999954082E-2</v>
      </c>
      <c r="F470" s="1572">
        <f t="shared" si="15"/>
        <v>11.488749999989553</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0.26500000000000912</v>
      </c>
      <c r="E475" s="1572">
        <f t="shared" si="14"/>
        <v>0.13250000000000456</v>
      </c>
      <c r="F475" s="1572">
        <f t="shared" si="15"/>
        <v>30.143750000001035</v>
      </c>
    </row>
    <row r="476" spans="1:6" x14ac:dyDescent="0.2">
      <c r="A476" s="1570">
        <v>11850</v>
      </c>
      <c r="B476" s="1570">
        <v>25</v>
      </c>
      <c r="C476" s="1572">
        <v>9.1</v>
      </c>
      <c r="D476" s="1570">
        <v>0.25</v>
      </c>
      <c r="E476" s="1572">
        <f t="shared" si="14"/>
        <v>0.25750000000000456</v>
      </c>
      <c r="F476" s="1572">
        <f t="shared" si="15"/>
        <v>58.581250000001042</v>
      </c>
    </row>
    <row r="477" spans="1:6" x14ac:dyDescent="0.2">
      <c r="A477" s="1570">
        <v>11875</v>
      </c>
      <c r="B477" s="1570">
        <v>25</v>
      </c>
      <c r="C477" s="1572">
        <v>9.1</v>
      </c>
      <c r="D477" s="1570">
        <v>0.25</v>
      </c>
      <c r="E477" s="1572">
        <f t="shared" si="14"/>
        <v>0.25</v>
      </c>
      <c r="F477" s="1572">
        <f t="shared" si="15"/>
        <v>56.875</v>
      </c>
    </row>
    <row r="478" spans="1:6" x14ac:dyDescent="0.2">
      <c r="A478" s="1570">
        <v>11900</v>
      </c>
      <c r="B478" s="1570">
        <v>25</v>
      </c>
      <c r="C478" s="1572">
        <v>9.1</v>
      </c>
      <c r="D478" s="1570">
        <v>0.25</v>
      </c>
      <c r="E478" s="1572">
        <f t="shared" si="14"/>
        <v>0.25</v>
      </c>
      <c r="F478" s="1572">
        <f t="shared" si="15"/>
        <v>56.875</v>
      </c>
    </row>
    <row r="479" spans="1:6" x14ac:dyDescent="0.2">
      <c r="A479" s="1570">
        <v>11925</v>
      </c>
      <c r="B479" s="1570">
        <v>25</v>
      </c>
      <c r="C479" s="1572">
        <v>9.1</v>
      </c>
      <c r="D479" s="1570">
        <v>0.25</v>
      </c>
      <c r="E479" s="1572">
        <f t="shared" si="14"/>
        <v>0.25</v>
      </c>
      <c r="F479" s="1572">
        <f t="shared" si="15"/>
        <v>56.875</v>
      </c>
    </row>
    <row r="480" spans="1:6" x14ac:dyDescent="0.2">
      <c r="A480" s="1570">
        <v>11950</v>
      </c>
      <c r="B480" s="1570">
        <v>25</v>
      </c>
      <c r="C480" s="1572">
        <v>9.1</v>
      </c>
      <c r="D480" s="1570">
        <v>0.16099999999996728</v>
      </c>
      <c r="E480" s="1572">
        <f t="shared" si="14"/>
        <v>0.20549999999998364</v>
      </c>
      <c r="F480" s="1572">
        <f t="shared" si="15"/>
        <v>46.751249999996276</v>
      </c>
    </row>
    <row r="481" spans="1:6" x14ac:dyDescent="0.2">
      <c r="A481" s="1570">
        <v>11975</v>
      </c>
      <c r="B481" s="1570">
        <v>25</v>
      </c>
      <c r="C481" s="1572">
        <v>9.1</v>
      </c>
      <c r="D481" s="1570">
        <v>0</v>
      </c>
      <c r="E481" s="1572">
        <f t="shared" si="14"/>
        <v>8.049999999998364E-2</v>
      </c>
      <c r="F481" s="1572">
        <f t="shared" si="15"/>
        <v>18.313749999996276</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0.12299999999995637</v>
      </c>
      <c r="E488" s="1572">
        <f t="shared" si="14"/>
        <v>6.1499999999978183E-2</v>
      </c>
      <c r="F488" s="1572">
        <f t="shared" si="15"/>
        <v>13.991249999995038</v>
      </c>
    </row>
    <row r="489" spans="1:6" x14ac:dyDescent="0.2">
      <c r="A489" s="1570">
        <v>12175</v>
      </c>
      <c r="B489" s="1570">
        <v>25</v>
      </c>
      <c r="C489" s="1572">
        <v>9.1</v>
      </c>
      <c r="D489" s="1570">
        <v>0.13099999999999457</v>
      </c>
      <c r="E489" s="1572">
        <f t="shared" si="14"/>
        <v>0.12699999999997547</v>
      </c>
      <c r="F489" s="1572">
        <f t="shared" si="15"/>
        <v>28.892499999994421</v>
      </c>
    </row>
    <row r="490" spans="1:6" x14ac:dyDescent="0.2">
      <c r="A490" s="1570">
        <v>12200</v>
      </c>
      <c r="B490" s="1570">
        <v>25</v>
      </c>
      <c r="C490" s="1572">
        <v>9.1</v>
      </c>
      <c r="D490" s="1570">
        <v>0</v>
      </c>
      <c r="E490" s="1572">
        <f t="shared" si="14"/>
        <v>6.5499999999997283E-2</v>
      </c>
      <c r="F490" s="1572">
        <f t="shared" si="15"/>
        <v>14.901249999999381</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0.14099999999998547</v>
      </c>
      <c r="E494" s="1572">
        <f t="shared" si="14"/>
        <v>7.0499999999992735E-2</v>
      </c>
      <c r="F494" s="1572">
        <f t="shared" si="15"/>
        <v>16.038749999998348</v>
      </c>
    </row>
    <row r="495" spans="1:6" x14ac:dyDescent="0.2">
      <c r="A495" s="1570">
        <v>12325</v>
      </c>
      <c r="B495" s="1570">
        <v>25</v>
      </c>
      <c r="C495" s="1572">
        <v>9.1</v>
      </c>
      <c r="D495" s="1570">
        <v>0.25</v>
      </c>
      <c r="E495" s="1572">
        <f t="shared" si="14"/>
        <v>0.19549999999999274</v>
      </c>
      <c r="F495" s="1572">
        <f t="shared" si="15"/>
        <v>44.476249999998345</v>
      </c>
    </row>
    <row r="496" spans="1:6" x14ac:dyDescent="0.2">
      <c r="A496" s="1570">
        <v>12350</v>
      </c>
      <c r="B496" s="1570">
        <v>25</v>
      </c>
      <c r="C496" s="1572">
        <v>9.1</v>
      </c>
      <c r="D496" s="1570">
        <v>0.25</v>
      </c>
      <c r="E496" s="1572">
        <f t="shared" si="14"/>
        <v>0.25</v>
      </c>
      <c r="F496" s="1572">
        <f t="shared" si="15"/>
        <v>56.875</v>
      </c>
    </row>
    <row r="497" spans="1:6" x14ac:dyDescent="0.2">
      <c r="A497" s="1570">
        <v>12375</v>
      </c>
      <c r="B497" s="1570">
        <v>25</v>
      </c>
      <c r="C497" s="1572">
        <v>9.1</v>
      </c>
      <c r="D497" s="1570">
        <v>0.25</v>
      </c>
      <c r="E497" s="1572">
        <f t="shared" si="14"/>
        <v>0.25</v>
      </c>
      <c r="F497" s="1572">
        <f t="shared" si="15"/>
        <v>56.875</v>
      </c>
    </row>
    <row r="498" spans="1:6" x14ac:dyDescent="0.2">
      <c r="A498" s="1570">
        <v>12400</v>
      </c>
      <c r="B498" s="1570">
        <v>25</v>
      </c>
      <c r="C498" s="1572">
        <v>9.1</v>
      </c>
      <c r="D498" s="1570">
        <v>0.21600000000003095</v>
      </c>
      <c r="E498" s="1572">
        <f t="shared" si="14"/>
        <v>0.23300000000001547</v>
      </c>
      <c r="F498" s="1572">
        <f t="shared" si="15"/>
        <v>53.007500000003517</v>
      </c>
    </row>
    <row r="499" spans="1:6" x14ac:dyDescent="0.2">
      <c r="A499" s="1570">
        <v>12425</v>
      </c>
      <c r="B499" s="1570">
        <v>25</v>
      </c>
      <c r="C499" s="1572">
        <v>9.1</v>
      </c>
      <c r="D499" s="1570">
        <v>0.14399999999991453</v>
      </c>
      <c r="E499" s="1572">
        <f t="shared" si="14"/>
        <v>0.17999999999997274</v>
      </c>
      <c r="F499" s="1572">
        <f t="shared" si="15"/>
        <v>40.9499999999938</v>
      </c>
    </row>
    <row r="500" spans="1:6" x14ac:dyDescent="0.2">
      <c r="A500" s="1570">
        <v>12450</v>
      </c>
      <c r="B500" s="1570">
        <v>25</v>
      </c>
      <c r="C500" s="1572">
        <v>9.1</v>
      </c>
      <c r="D500" s="1570">
        <v>0</v>
      </c>
      <c r="E500" s="1572">
        <f t="shared" si="14"/>
        <v>7.1999999999957265E-2</v>
      </c>
      <c r="F500" s="1572">
        <f t="shared" si="15"/>
        <v>16.379999999990279</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0.25</v>
      </c>
      <c r="E518" s="1572">
        <f t="shared" si="16"/>
        <v>0.125</v>
      </c>
      <c r="F518" s="1572">
        <f t="shared" si="17"/>
        <v>28.4375</v>
      </c>
    </row>
    <row r="519" spans="1:6" x14ac:dyDescent="0.2">
      <c r="A519" s="1570">
        <v>12925</v>
      </c>
      <c r="B519" s="1570">
        <v>25</v>
      </c>
      <c r="C519" s="1572">
        <v>9.1</v>
      </c>
      <c r="D519" s="1570">
        <v>0.2009999999999309</v>
      </c>
      <c r="E519" s="1572">
        <f t="shared" si="16"/>
        <v>0.22549999999996545</v>
      </c>
      <c r="F519" s="1572">
        <f t="shared" si="17"/>
        <v>51.301249999992137</v>
      </c>
    </row>
    <row r="520" spans="1:6" x14ac:dyDescent="0.2">
      <c r="A520" s="1570">
        <v>12950</v>
      </c>
      <c r="B520" s="1570">
        <v>25</v>
      </c>
      <c r="C520" s="1572">
        <v>9.1</v>
      </c>
      <c r="D520" s="1570">
        <v>0.11600000000000821</v>
      </c>
      <c r="E520" s="1572">
        <f t="shared" si="16"/>
        <v>0.15849999999996955</v>
      </c>
      <c r="F520" s="1572">
        <f t="shared" si="17"/>
        <v>36.058749999993076</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0.14200000000007551</v>
      </c>
      <c r="E555" s="1572">
        <f t="shared" si="16"/>
        <v>7.1000000000037755E-2</v>
      </c>
      <c r="F555" s="1572">
        <f t="shared" si="17"/>
        <v>16.152500000008587</v>
      </c>
    </row>
    <row r="556" spans="1:6" x14ac:dyDescent="0.2">
      <c r="A556" s="1570">
        <v>13850</v>
      </c>
      <c r="B556" s="1570">
        <v>25</v>
      </c>
      <c r="C556" s="1572">
        <v>9.1</v>
      </c>
      <c r="D556" s="1570">
        <v>0.17700000000004368</v>
      </c>
      <c r="E556" s="1572">
        <f t="shared" si="16"/>
        <v>0.15950000000005959</v>
      </c>
      <c r="F556" s="1572">
        <f t="shared" si="17"/>
        <v>36.286250000013553</v>
      </c>
    </row>
    <row r="557" spans="1:6" x14ac:dyDescent="0.2">
      <c r="A557" s="1570">
        <v>13875</v>
      </c>
      <c r="B557" s="1570">
        <v>25</v>
      </c>
      <c r="C557" s="1572">
        <v>9.1</v>
      </c>
      <c r="D557" s="1570">
        <v>0.17599999999995364</v>
      </c>
      <c r="E557" s="1572">
        <f t="shared" si="16"/>
        <v>0.17649999999999866</v>
      </c>
      <c r="F557" s="1572">
        <f t="shared" si="17"/>
        <v>40.153749999999697</v>
      </c>
    </row>
    <row r="558" spans="1:6" x14ac:dyDescent="0.2">
      <c r="A558" s="1570">
        <v>13900</v>
      </c>
      <c r="B558" s="1570">
        <v>25</v>
      </c>
      <c r="C558" s="1572">
        <v>9.1</v>
      </c>
      <c r="D558" s="1570">
        <v>0.14700000000007096</v>
      </c>
      <c r="E558" s="1572">
        <f t="shared" si="16"/>
        <v>0.1615000000000123</v>
      </c>
      <c r="F558" s="1572">
        <f t="shared" si="17"/>
        <v>36.741250000002793</v>
      </c>
    </row>
    <row r="559" spans="1:6" x14ac:dyDescent="0.2">
      <c r="A559" s="1570">
        <v>13925</v>
      </c>
      <c r="B559" s="1570">
        <v>25</v>
      </c>
      <c r="C559" s="1572">
        <v>9.1</v>
      </c>
      <c r="D559" s="1570">
        <v>0</v>
      </c>
      <c r="E559" s="1572">
        <f t="shared" si="16"/>
        <v>7.3500000000035481E-2</v>
      </c>
      <c r="F559" s="1572">
        <f t="shared" si="17"/>
        <v>16.721250000008073</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0.11399999999994181</v>
      </c>
      <c r="E574" s="1572">
        <f t="shared" si="16"/>
        <v>5.6999999999970907E-2</v>
      </c>
      <c r="F574" s="1572">
        <f t="shared" si="17"/>
        <v>12.967499999993382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0</v>
      </c>
      <c r="E577" s="1572">
        <f t="shared" si="16"/>
        <v>5.8999999999980457E-2</v>
      </c>
      <c r="F577" s="1572">
        <f t="shared" si="17"/>
        <v>13.422499999995555</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0.22099999999991271</v>
      </c>
      <c r="E600" s="1572">
        <f t="shared" si="18"/>
        <v>0.11049999999995636</v>
      </c>
      <c r="F600" s="1572">
        <f t="shared" si="19"/>
        <v>25.138749999990068</v>
      </c>
    </row>
    <row r="601" spans="1:6" x14ac:dyDescent="0.2">
      <c r="A601" s="1570">
        <v>14975</v>
      </c>
      <c r="B601" s="1570">
        <v>25</v>
      </c>
      <c r="C601" s="1572">
        <v>9.1</v>
      </c>
      <c r="D601" s="1570">
        <v>0.25</v>
      </c>
      <c r="E601" s="1572">
        <f t="shared" si="18"/>
        <v>0.23549999999995636</v>
      </c>
      <c r="F601" s="1572">
        <f t="shared" si="19"/>
        <v>53.576249999990068</v>
      </c>
    </row>
    <row r="602" spans="1:6" x14ac:dyDescent="0.2">
      <c r="A602" s="1570">
        <v>15000</v>
      </c>
      <c r="B602" s="1570">
        <v>25</v>
      </c>
      <c r="C602" s="1572">
        <v>9.1</v>
      </c>
      <c r="D602" s="1570">
        <v>0.25</v>
      </c>
      <c r="E602" s="1572">
        <f t="shared" si="18"/>
        <v>0.25</v>
      </c>
      <c r="F602" s="1572">
        <f t="shared" si="19"/>
        <v>56.875</v>
      </c>
    </row>
    <row r="603" spans="1:6" x14ac:dyDescent="0.2">
      <c r="A603" s="1570">
        <v>15025</v>
      </c>
      <c r="B603" s="1570">
        <v>25</v>
      </c>
      <c r="C603" s="1572">
        <v>9.1</v>
      </c>
      <c r="D603" s="1570">
        <v>0</v>
      </c>
      <c r="E603" s="1572">
        <f t="shared" si="18"/>
        <v>0.125</v>
      </c>
      <c r="F603" s="1572">
        <f t="shared" si="19"/>
        <v>28.4375</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0.11600000000000821</v>
      </c>
      <c r="E621" s="1572">
        <f t="shared" si="18"/>
        <v>5.8000000000004104E-2</v>
      </c>
      <c r="F621" s="1572">
        <f t="shared" si="19"/>
        <v>13.195000000000935</v>
      </c>
    </row>
    <row r="622" spans="1:6" x14ac:dyDescent="0.2">
      <c r="A622" s="1570">
        <v>15500</v>
      </c>
      <c r="B622" s="1570">
        <v>25</v>
      </c>
      <c r="C622" s="1572">
        <v>9.1</v>
      </c>
      <c r="D622" s="1570">
        <v>0.15499999999999547</v>
      </c>
      <c r="E622" s="1572">
        <f t="shared" si="18"/>
        <v>0.13550000000000184</v>
      </c>
      <c r="F622" s="1572">
        <f t="shared" si="19"/>
        <v>30.826250000000417</v>
      </c>
    </row>
    <row r="623" spans="1:6" x14ac:dyDescent="0.2">
      <c r="A623" s="1570">
        <v>15525</v>
      </c>
      <c r="B623" s="1570">
        <v>25</v>
      </c>
      <c r="C623" s="1572">
        <v>9.1</v>
      </c>
      <c r="D623" s="1570">
        <v>0.12599999999999911</v>
      </c>
      <c r="E623" s="1572">
        <f t="shared" si="18"/>
        <v>0.14049999999999729</v>
      </c>
      <c r="F623" s="1572">
        <f t="shared" si="19"/>
        <v>31.963749999999386</v>
      </c>
    </row>
    <row r="624" spans="1:6" x14ac:dyDescent="0.2">
      <c r="A624" s="1570">
        <v>15550</v>
      </c>
      <c r="B624" s="1570">
        <v>25</v>
      </c>
      <c r="C624" s="1572">
        <v>9.1</v>
      </c>
      <c r="D624" s="1570">
        <v>0</v>
      </c>
      <c r="E624" s="1572">
        <f t="shared" si="18"/>
        <v>6.2999999999999556E-2</v>
      </c>
      <c r="F624" s="1572">
        <f t="shared" si="19"/>
        <v>14.332499999999898</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0.17400000000000093</v>
      </c>
      <c r="E628" s="1572">
        <f t="shared" si="18"/>
        <v>8.7000000000000466E-2</v>
      </c>
      <c r="F628" s="1572">
        <f t="shared" si="19"/>
        <v>19.792500000000103</v>
      </c>
    </row>
    <row r="629" spans="1:6" x14ac:dyDescent="0.2">
      <c r="A629" s="1570">
        <v>15675</v>
      </c>
      <c r="B629" s="1570">
        <v>25</v>
      </c>
      <c r="C629" s="1572">
        <v>9.1</v>
      </c>
      <c r="D629" s="1570">
        <v>0.13199999999997092</v>
      </c>
      <c r="E629" s="1572">
        <f t="shared" si="18"/>
        <v>0.15299999999998593</v>
      </c>
      <c r="F629" s="1572">
        <f t="shared" si="19"/>
        <v>34.8074999999968</v>
      </c>
    </row>
    <row r="630" spans="1:6" x14ac:dyDescent="0.2">
      <c r="A630" s="1570">
        <v>15700</v>
      </c>
      <c r="B630" s="1570">
        <v>25</v>
      </c>
      <c r="C630" s="1572">
        <v>9.1</v>
      </c>
      <c r="D630" s="1570">
        <v>0</v>
      </c>
      <c r="E630" s="1572">
        <f t="shared" si="18"/>
        <v>6.5999999999985459E-2</v>
      </c>
      <c r="F630" s="1572">
        <f t="shared" si="19"/>
        <v>15.014999999996693</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0.20100000000004459</v>
      </c>
      <c r="E643" s="1572">
        <f t="shared" si="18"/>
        <v>0.10050000000002229</v>
      </c>
      <c r="F643" s="1572">
        <f t="shared" si="19"/>
        <v>22.863750000005069</v>
      </c>
    </row>
    <row r="644" spans="1:6" x14ac:dyDescent="0.2">
      <c r="A644" s="1570">
        <v>16050</v>
      </c>
      <c r="B644" s="1570">
        <v>25</v>
      </c>
      <c r="C644" s="1572">
        <v>9.1</v>
      </c>
      <c r="D644" s="1570">
        <v>0.2229999999999791</v>
      </c>
      <c r="E644" s="1572">
        <f t="shared" ref="E644:E707" si="20">(D643+D644)/2</f>
        <v>0.21200000000001185</v>
      </c>
      <c r="F644" s="1572">
        <f t="shared" ref="F644:F707" si="21">E644*C644*B644</f>
        <v>48.23000000000269</v>
      </c>
    </row>
    <row r="645" spans="1:6" x14ac:dyDescent="0.2">
      <c r="A645" s="1570">
        <v>16075</v>
      </c>
      <c r="B645" s="1570">
        <v>25</v>
      </c>
      <c r="C645" s="1572">
        <v>9.1</v>
      </c>
      <c r="D645" s="1570">
        <v>0</v>
      </c>
      <c r="E645" s="1572">
        <f t="shared" si="20"/>
        <v>0.11149999999998955</v>
      </c>
      <c r="F645" s="1572">
        <f t="shared" si="21"/>
        <v>25.366249999997621</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0.15499999999999547</v>
      </c>
      <c r="E650" s="1572">
        <f t="shared" si="20"/>
        <v>0.13550000000000184</v>
      </c>
      <c r="F650" s="1572">
        <f t="shared" si="21"/>
        <v>30.826250000000417</v>
      </c>
    </row>
    <row r="651" spans="1:6" x14ac:dyDescent="0.2">
      <c r="A651" s="1570">
        <v>16225</v>
      </c>
      <c r="B651" s="1570">
        <v>25</v>
      </c>
      <c r="C651" s="1572">
        <v>9.1</v>
      </c>
      <c r="D651" s="1570">
        <v>0</v>
      </c>
      <c r="E651" s="1572">
        <f t="shared" si="20"/>
        <v>7.7499999999997737E-2</v>
      </c>
      <c r="F651" s="1572">
        <f t="shared" si="21"/>
        <v>17.631249999999486</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0.17499999999997728</v>
      </c>
      <c r="E676" s="1572">
        <f t="shared" si="20"/>
        <v>8.7499999999988642E-2</v>
      </c>
      <c r="F676" s="1572">
        <f t="shared" si="21"/>
        <v>19.906249999997417</v>
      </c>
    </row>
    <row r="677" spans="1:6" x14ac:dyDescent="0.2">
      <c r="A677" s="1570">
        <v>16875</v>
      </c>
      <c r="B677" s="1570">
        <v>25</v>
      </c>
      <c r="C677" s="1572">
        <v>9.1</v>
      </c>
      <c r="D677" s="1570">
        <v>0.21500000000005459</v>
      </c>
      <c r="E677" s="1572">
        <f t="shared" si="20"/>
        <v>0.19500000000001594</v>
      </c>
      <c r="F677" s="1572">
        <f t="shared" si="21"/>
        <v>44.362500000003621</v>
      </c>
    </row>
    <row r="678" spans="1:6" x14ac:dyDescent="0.2">
      <c r="A678" s="1570">
        <v>16900</v>
      </c>
      <c r="B678" s="1570">
        <v>25</v>
      </c>
      <c r="C678" s="1572">
        <v>9.1</v>
      </c>
      <c r="D678" s="1570">
        <v>0.27699999999995273</v>
      </c>
      <c r="E678" s="1572">
        <f t="shared" si="20"/>
        <v>0.24600000000000366</v>
      </c>
      <c r="F678" s="1572">
        <f t="shared" si="21"/>
        <v>55.965000000000828</v>
      </c>
    </row>
    <row r="679" spans="1:6" x14ac:dyDescent="0.2">
      <c r="A679" s="1570">
        <v>16925</v>
      </c>
      <c r="B679" s="1570">
        <v>25</v>
      </c>
      <c r="C679" s="1572">
        <v>9.1</v>
      </c>
      <c r="D679" s="1570">
        <v>0</v>
      </c>
      <c r="E679" s="1572">
        <f t="shared" si="20"/>
        <v>0.13849999999997636</v>
      </c>
      <c r="F679" s="1572">
        <f t="shared" si="21"/>
        <v>31.508749999994624</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0.14099999999998547</v>
      </c>
      <c r="E682" s="1572">
        <f t="shared" si="20"/>
        <v>7.0499999999992735E-2</v>
      </c>
      <c r="F682" s="1572">
        <f t="shared" si="21"/>
        <v>16.038749999998348</v>
      </c>
    </row>
    <row r="683" spans="1:6" x14ac:dyDescent="0.2">
      <c r="A683" s="1570">
        <v>17025</v>
      </c>
      <c r="B683" s="1570">
        <v>25</v>
      </c>
      <c r="C683" s="1572">
        <v>9.1</v>
      </c>
      <c r="D683" s="1570">
        <v>0.12799999999995182</v>
      </c>
      <c r="E683" s="1572">
        <f t="shared" si="20"/>
        <v>0.13449999999996864</v>
      </c>
      <c r="F683" s="1572">
        <f t="shared" si="21"/>
        <v>30.598749999992865</v>
      </c>
    </row>
    <row r="684" spans="1:6" x14ac:dyDescent="0.2">
      <c r="A684" s="1570">
        <v>17050</v>
      </c>
      <c r="B684" s="1570">
        <v>25</v>
      </c>
      <c r="C684" s="1572">
        <v>9.1</v>
      </c>
      <c r="D684" s="1570">
        <v>0</v>
      </c>
      <c r="E684" s="1572">
        <f t="shared" si="20"/>
        <v>6.3999999999975909E-2</v>
      </c>
      <c r="F684" s="1572">
        <f t="shared" si="21"/>
        <v>14.559999999994519</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0.16900000000000548</v>
      </c>
      <c r="E708" s="1572">
        <f t="shared" ref="E708:E771" si="22">(D707+D708)/2</f>
        <v>8.450000000000274E-2</v>
      </c>
      <c r="F708" s="1572">
        <f t="shared" ref="F708:F771" si="23">E708*C708*B708</f>
        <v>19.223750000000621</v>
      </c>
    </row>
    <row r="709" spans="1:6" x14ac:dyDescent="0.2">
      <c r="A709" s="1570">
        <v>17675</v>
      </c>
      <c r="B709" s="1570">
        <v>25</v>
      </c>
      <c r="C709" s="1572">
        <v>9.1</v>
      </c>
      <c r="D709" s="1570">
        <v>0.15499999999999547</v>
      </c>
      <c r="E709" s="1572">
        <f t="shared" si="22"/>
        <v>0.16200000000000048</v>
      </c>
      <c r="F709" s="1572">
        <f t="shared" si="23"/>
        <v>36.855000000000103</v>
      </c>
    </row>
    <row r="710" spans="1:6" x14ac:dyDescent="0.2">
      <c r="A710" s="1570">
        <v>17700</v>
      </c>
      <c r="B710" s="1570">
        <v>25</v>
      </c>
      <c r="C710" s="1572">
        <v>9.1</v>
      </c>
      <c r="D710" s="1570">
        <v>0</v>
      </c>
      <c r="E710" s="1572">
        <f t="shared" si="22"/>
        <v>7.7499999999997737E-2</v>
      </c>
      <c r="F710" s="1572">
        <f t="shared" si="23"/>
        <v>17.631249999999486</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0.23799999999996546</v>
      </c>
      <c r="E713" s="1572">
        <f t="shared" si="22"/>
        <v>0.11899999999998273</v>
      </c>
      <c r="F713" s="1572">
        <f t="shared" si="23"/>
        <v>27.072499999996069</v>
      </c>
    </row>
    <row r="714" spans="1:6" x14ac:dyDescent="0.2">
      <c r="A714" s="1570">
        <v>17800</v>
      </c>
      <c r="B714" s="1570">
        <v>25</v>
      </c>
      <c r="C714" s="1572">
        <v>9.1</v>
      </c>
      <c r="D714" s="1570">
        <v>0.29300000000002913</v>
      </c>
      <c r="E714" s="1572">
        <f t="shared" si="22"/>
        <v>0.26549999999999729</v>
      </c>
      <c r="F714" s="1572">
        <f t="shared" si="23"/>
        <v>60.401249999999386</v>
      </c>
    </row>
    <row r="715" spans="1:6" x14ac:dyDescent="0.2">
      <c r="A715" s="1570">
        <v>17825</v>
      </c>
      <c r="B715" s="1570">
        <v>25</v>
      </c>
      <c r="C715" s="1572">
        <v>9.1</v>
      </c>
      <c r="D715" s="1570">
        <v>0.25699999999997092</v>
      </c>
      <c r="E715" s="1572">
        <f t="shared" si="22"/>
        <v>0.27500000000000002</v>
      </c>
      <c r="F715" s="1572">
        <f t="shared" si="23"/>
        <v>62.5625</v>
      </c>
    </row>
    <row r="716" spans="1:6" x14ac:dyDescent="0.2">
      <c r="A716" s="1570">
        <v>17850</v>
      </c>
      <c r="B716" s="1570">
        <v>25</v>
      </c>
      <c r="C716" s="1572">
        <v>9.1</v>
      </c>
      <c r="D716" s="1570">
        <v>0.19399999999998274</v>
      </c>
      <c r="E716" s="1572">
        <f t="shared" si="22"/>
        <v>0.22549999999997683</v>
      </c>
      <c r="F716" s="1572">
        <f t="shared" si="23"/>
        <v>51.301249999994724</v>
      </c>
    </row>
    <row r="717" spans="1:6" x14ac:dyDescent="0.2">
      <c r="A717" s="1570">
        <v>17875</v>
      </c>
      <c r="B717" s="1570">
        <v>25</v>
      </c>
      <c r="C717" s="1572">
        <v>9.1</v>
      </c>
      <c r="D717" s="1570">
        <v>0.19599999999993545</v>
      </c>
      <c r="E717" s="1572">
        <f t="shared" si="22"/>
        <v>0.19499999999995909</v>
      </c>
      <c r="F717" s="1572">
        <f t="shared" si="23"/>
        <v>44.362499999990689</v>
      </c>
    </row>
    <row r="718" spans="1:6" x14ac:dyDescent="0.2">
      <c r="A718" s="1570">
        <v>17900</v>
      </c>
      <c r="B718" s="1570">
        <v>25</v>
      </c>
      <c r="C718" s="1572">
        <v>9.1</v>
      </c>
      <c r="D718" s="1570">
        <v>0.21600000000003095</v>
      </c>
      <c r="E718" s="1572">
        <f t="shared" si="22"/>
        <v>0.2059999999999832</v>
      </c>
      <c r="F718" s="1572">
        <f t="shared" si="23"/>
        <v>46.864999999996179</v>
      </c>
    </row>
    <row r="719" spans="1:6" x14ac:dyDescent="0.2">
      <c r="A719" s="1570">
        <v>17925</v>
      </c>
      <c r="B719" s="1570">
        <v>25</v>
      </c>
      <c r="C719" s="1572">
        <v>9.1</v>
      </c>
      <c r="D719" s="1570">
        <v>0.18399999999999184</v>
      </c>
      <c r="E719" s="1572">
        <f t="shared" si="22"/>
        <v>0.20000000000001139</v>
      </c>
      <c r="F719" s="1572">
        <f t="shared" si="23"/>
        <v>45.500000000002586</v>
      </c>
    </row>
    <row r="720" spans="1:6" x14ac:dyDescent="0.2">
      <c r="A720" s="1570">
        <v>17950</v>
      </c>
      <c r="B720" s="1570">
        <v>25</v>
      </c>
      <c r="C720" s="1572">
        <v>9.1</v>
      </c>
      <c r="D720" s="1570">
        <v>0.11500000000003185</v>
      </c>
      <c r="E720" s="1572">
        <f t="shared" si="22"/>
        <v>0.14950000000001185</v>
      </c>
      <c r="F720" s="1572">
        <f t="shared" si="23"/>
        <v>34.011250000002697</v>
      </c>
    </row>
    <row r="721" spans="1:6" x14ac:dyDescent="0.2">
      <c r="A721" s="1570">
        <v>17975</v>
      </c>
      <c r="B721" s="1570">
        <v>25</v>
      </c>
      <c r="C721" s="1572">
        <v>9.1</v>
      </c>
      <c r="D721" s="1570">
        <v>0</v>
      </c>
      <c r="E721" s="1572">
        <f t="shared" si="22"/>
        <v>5.7500000000015927E-2</v>
      </c>
      <c r="F721" s="1572">
        <f t="shared" si="23"/>
        <v>13.081250000003623</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0.33900000000007824</v>
      </c>
      <c r="E725" s="1572">
        <f t="shared" si="22"/>
        <v>0.16950000000003912</v>
      </c>
      <c r="F725" s="1572">
        <f t="shared" si="23"/>
        <v>38.561250000008904</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0.14800000000004732</v>
      </c>
      <c r="E735" s="1572">
        <f t="shared" si="22"/>
        <v>7.4000000000023658E-2</v>
      </c>
      <c r="F735" s="1572">
        <f t="shared" si="23"/>
        <v>16.835000000005383</v>
      </c>
    </row>
    <row r="736" spans="1:6" x14ac:dyDescent="0.2">
      <c r="A736" s="1570">
        <v>18350</v>
      </c>
      <c r="B736" s="1570">
        <v>25</v>
      </c>
      <c r="C736" s="1572">
        <v>9.1</v>
      </c>
      <c r="D736" s="1570">
        <v>0.20399999999997365</v>
      </c>
      <c r="E736" s="1572">
        <f t="shared" si="22"/>
        <v>0.17600000000001048</v>
      </c>
      <c r="F736" s="1572">
        <f t="shared" si="23"/>
        <v>40.040000000002387</v>
      </c>
    </row>
    <row r="737" spans="1:6" x14ac:dyDescent="0.2">
      <c r="A737" s="1570">
        <v>18375</v>
      </c>
      <c r="B737" s="1570">
        <v>25</v>
      </c>
      <c r="C737" s="1572">
        <v>9.1</v>
      </c>
      <c r="D737" s="1570">
        <v>0.2129999999999882</v>
      </c>
      <c r="E737" s="1572">
        <f t="shared" si="22"/>
        <v>0.20849999999998092</v>
      </c>
      <c r="F737" s="1572">
        <f t="shared" si="23"/>
        <v>47.433749999995655</v>
      </c>
    </row>
    <row r="738" spans="1:6" x14ac:dyDescent="0.2">
      <c r="A738" s="1570">
        <v>18400</v>
      </c>
      <c r="B738" s="1570">
        <v>25</v>
      </c>
      <c r="C738" s="1572">
        <v>9.1</v>
      </c>
      <c r="D738" s="1570">
        <v>0</v>
      </c>
      <c r="E738" s="1572">
        <f t="shared" si="22"/>
        <v>0.1064999999999941</v>
      </c>
      <c r="F738" s="1572">
        <f t="shared" si="23"/>
        <v>24.228749999998655</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0.15000000000000002</v>
      </c>
      <c r="E751" s="1572">
        <f t="shared" si="22"/>
        <v>7.5000000000000011E-2</v>
      </c>
      <c r="F751" s="1572">
        <f t="shared" si="23"/>
        <v>17.062500000000004</v>
      </c>
    </row>
    <row r="752" spans="1:6" x14ac:dyDescent="0.2">
      <c r="A752" s="1570">
        <v>18750</v>
      </c>
      <c r="B752" s="1570">
        <v>25</v>
      </c>
      <c r="C752" s="1572">
        <v>9.1</v>
      </c>
      <c r="D752" s="1570">
        <v>0.22400000000006914</v>
      </c>
      <c r="E752" s="1572">
        <f t="shared" si="22"/>
        <v>0.18700000000003458</v>
      </c>
      <c r="F752" s="1572">
        <f t="shared" si="23"/>
        <v>42.542500000007863</v>
      </c>
    </row>
    <row r="753" spans="1:6" x14ac:dyDescent="0.2">
      <c r="A753" s="1570">
        <v>18775</v>
      </c>
      <c r="B753" s="1570">
        <v>25</v>
      </c>
      <c r="C753" s="1572">
        <v>9.1</v>
      </c>
      <c r="D753" s="1570">
        <v>0.18599999999994454</v>
      </c>
      <c r="E753" s="1572">
        <f t="shared" si="22"/>
        <v>0.20500000000000684</v>
      </c>
      <c r="F753" s="1572">
        <f t="shared" si="23"/>
        <v>46.637500000001552</v>
      </c>
    </row>
    <row r="754" spans="1:6" x14ac:dyDescent="0.2">
      <c r="A754" s="1570">
        <v>18800</v>
      </c>
      <c r="B754" s="1570">
        <v>25</v>
      </c>
      <c r="C754" s="1572">
        <v>9.1</v>
      </c>
      <c r="D754" s="1570">
        <v>0.20299999999999729</v>
      </c>
      <c r="E754" s="1572">
        <f t="shared" si="22"/>
        <v>0.19449999999997092</v>
      </c>
      <c r="F754" s="1572">
        <f t="shared" si="23"/>
        <v>44.248749999993379</v>
      </c>
    </row>
    <row r="755" spans="1:6" x14ac:dyDescent="0.2">
      <c r="A755" s="1570">
        <v>18825</v>
      </c>
      <c r="B755" s="1570">
        <v>25</v>
      </c>
      <c r="C755" s="1572">
        <v>9.1</v>
      </c>
      <c r="D755" s="1570">
        <v>0.23299999999997001</v>
      </c>
      <c r="E755" s="1572">
        <f t="shared" si="22"/>
        <v>0.21799999999998365</v>
      </c>
      <c r="F755" s="1572">
        <f t="shared" si="23"/>
        <v>49.594999999996283</v>
      </c>
    </row>
    <row r="756" spans="1:6" x14ac:dyDescent="0.2">
      <c r="A756" s="1570">
        <v>18850</v>
      </c>
      <c r="B756" s="1570">
        <v>25</v>
      </c>
      <c r="C756" s="1572">
        <v>9.1</v>
      </c>
      <c r="D756" s="1570">
        <v>0.2129999999999882</v>
      </c>
      <c r="E756" s="1572">
        <f t="shared" si="22"/>
        <v>0.2229999999999791</v>
      </c>
      <c r="F756" s="1572">
        <f t="shared" si="23"/>
        <v>50.732499999995241</v>
      </c>
    </row>
    <row r="757" spans="1:6" x14ac:dyDescent="0.2">
      <c r="A757" s="1570">
        <v>18875</v>
      </c>
      <c r="B757" s="1570">
        <v>25</v>
      </c>
      <c r="C757" s="1572">
        <v>9.1</v>
      </c>
      <c r="D757" s="1570">
        <v>0.18899999999998729</v>
      </c>
      <c r="E757" s="1572">
        <f t="shared" si="22"/>
        <v>0.20099999999998774</v>
      </c>
      <c r="F757" s="1572">
        <f t="shared" si="23"/>
        <v>45.727499999997214</v>
      </c>
    </row>
    <row r="758" spans="1:6" x14ac:dyDescent="0.2">
      <c r="A758" s="1570">
        <v>18900</v>
      </c>
      <c r="B758" s="1570">
        <v>25</v>
      </c>
      <c r="C758" s="1572">
        <v>9.1</v>
      </c>
      <c r="D758" s="1570">
        <v>0.21400000000007824</v>
      </c>
      <c r="E758" s="1572">
        <f t="shared" si="22"/>
        <v>0.20150000000003276</v>
      </c>
      <c r="F758" s="1572">
        <f t="shared" si="23"/>
        <v>45.841250000007449</v>
      </c>
    </row>
    <row r="759" spans="1:6" x14ac:dyDescent="0.2">
      <c r="A759" s="1570">
        <v>18925</v>
      </c>
      <c r="B759" s="1570">
        <v>25</v>
      </c>
      <c r="C759" s="1572">
        <v>9.1</v>
      </c>
      <c r="D759" s="1570">
        <v>0.24499999999991362</v>
      </c>
      <c r="E759" s="1572">
        <f t="shared" si="22"/>
        <v>0.22949999999999593</v>
      </c>
      <c r="F759" s="1572">
        <f t="shared" si="23"/>
        <v>52.211249999999076</v>
      </c>
    </row>
    <row r="760" spans="1:6" x14ac:dyDescent="0.2">
      <c r="A760" s="1570">
        <v>18950</v>
      </c>
      <c r="B760" s="1570">
        <v>25</v>
      </c>
      <c r="C760" s="1572">
        <v>9.1</v>
      </c>
      <c r="D760" s="1570">
        <v>0.21799999999998365</v>
      </c>
      <c r="E760" s="1572">
        <f t="shared" si="22"/>
        <v>0.23149999999994864</v>
      </c>
      <c r="F760" s="1572">
        <f t="shared" si="23"/>
        <v>52.66624999998831</v>
      </c>
    </row>
    <row r="761" spans="1:6" x14ac:dyDescent="0.2">
      <c r="A761" s="1570">
        <v>18975</v>
      </c>
      <c r="B761" s="1570">
        <v>25</v>
      </c>
      <c r="C761" s="1572">
        <v>9.1</v>
      </c>
      <c r="D761" s="1570">
        <v>0.19199999999991635</v>
      </c>
      <c r="E761" s="1572">
        <f t="shared" si="22"/>
        <v>0.20499999999995</v>
      </c>
      <c r="F761" s="1572">
        <f t="shared" si="23"/>
        <v>46.637499999988627</v>
      </c>
    </row>
    <row r="762" spans="1:6" x14ac:dyDescent="0.2">
      <c r="A762" s="1570">
        <v>19000</v>
      </c>
      <c r="B762" s="1570">
        <v>25</v>
      </c>
      <c r="C762" s="1572">
        <v>9.1</v>
      </c>
      <c r="D762" s="1570">
        <v>0.27500000000000002</v>
      </c>
      <c r="E762" s="1572">
        <f t="shared" si="22"/>
        <v>0.23349999999995819</v>
      </c>
      <c r="F762" s="1572">
        <f t="shared" si="23"/>
        <v>53.121249999990482</v>
      </c>
    </row>
    <row r="763" spans="1:6" x14ac:dyDescent="0.2">
      <c r="A763" s="1570">
        <v>19025</v>
      </c>
      <c r="B763" s="1570">
        <v>25</v>
      </c>
      <c r="C763" s="1572">
        <v>9.1</v>
      </c>
      <c r="D763" s="1570">
        <v>0.19499999999995909</v>
      </c>
      <c r="E763" s="1572">
        <f t="shared" si="22"/>
        <v>0.23499999999997956</v>
      </c>
      <c r="F763" s="1572">
        <f t="shared" si="23"/>
        <v>53.462499999995352</v>
      </c>
    </row>
    <row r="764" spans="1:6" x14ac:dyDescent="0.2">
      <c r="A764" s="1570">
        <v>19050</v>
      </c>
      <c r="B764" s="1570">
        <v>25</v>
      </c>
      <c r="C764" s="1572">
        <v>9.1</v>
      </c>
      <c r="D764" s="1570">
        <v>0.13500000000001366</v>
      </c>
      <c r="E764" s="1572">
        <f t="shared" si="22"/>
        <v>0.16499999999998638</v>
      </c>
      <c r="F764" s="1572">
        <f t="shared" si="23"/>
        <v>37.537499999996896</v>
      </c>
    </row>
    <row r="765" spans="1:6" x14ac:dyDescent="0.2">
      <c r="A765" s="1570">
        <v>19075</v>
      </c>
      <c r="B765" s="1570">
        <v>25</v>
      </c>
      <c r="C765" s="1572">
        <v>9.1</v>
      </c>
      <c r="D765" s="1570">
        <v>0.12399999999993272</v>
      </c>
      <c r="E765" s="1572">
        <f t="shared" si="22"/>
        <v>0.12949999999997319</v>
      </c>
      <c r="F765" s="1572">
        <f t="shared" si="23"/>
        <v>29.4612499999939</v>
      </c>
    </row>
    <row r="766" spans="1:6" x14ac:dyDescent="0.2">
      <c r="A766" s="1570">
        <v>19100</v>
      </c>
      <c r="B766" s="1570">
        <v>25</v>
      </c>
      <c r="C766" s="1572">
        <v>9.1</v>
      </c>
      <c r="D766" s="1570">
        <v>0</v>
      </c>
      <c r="E766" s="1572">
        <f t="shared" si="22"/>
        <v>6.199999999996636E-2</v>
      </c>
      <c r="F766" s="1572">
        <f t="shared" si="23"/>
        <v>14.104999999992346</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0.17599999999995364</v>
      </c>
      <c r="E782" s="1572">
        <f t="shared" si="24"/>
        <v>8.7999999999976819E-2</v>
      </c>
      <c r="F782" s="1572">
        <f t="shared" si="25"/>
        <v>20.019999999994724</v>
      </c>
    </row>
    <row r="783" spans="1:6" x14ac:dyDescent="0.2">
      <c r="A783" s="1570">
        <v>19525</v>
      </c>
      <c r="B783" s="1570">
        <v>25</v>
      </c>
      <c r="C783" s="1572">
        <v>9.1</v>
      </c>
      <c r="D783" s="1570">
        <v>0.15000000000000002</v>
      </c>
      <c r="E783" s="1572">
        <f t="shared" si="24"/>
        <v>0.16299999999997683</v>
      </c>
      <c r="F783" s="1572">
        <f t="shared" si="25"/>
        <v>37.082499999994731</v>
      </c>
    </row>
    <row r="784" spans="1:6" x14ac:dyDescent="0.2">
      <c r="A784" s="1570">
        <v>19550</v>
      </c>
      <c r="B784" s="1570">
        <v>25</v>
      </c>
      <c r="C784" s="1572">
        <v>9.1</v>
      </c>
      <c r="D784" s="1570">
        <v>0.15999999999999093</v>
      </c>
      <c r="E784" s="1572">
        <f t="shared" si="24"/>
        <v>0.15499999999999547</v>
      </c>
      <c r="F784" s="1572">
        <f t="shared" si="25"/>
        <v>35.262499999998973</v>
      </c>
    </row>
    <row r="785" spans="1:6" x14ac:dyDescent="0.2">
      <c r="A785" s="1570">
        <v>19575</v>
      </c>
      <c r="B785" s="1570">
        <v>25</v>
      </c>
      <c r="C785" s="1572">
        <v>9.1</v>
      </c>
      <c r="D785" s="1570">
        <v>0.12100000000000366</v>
      </c>
      <c r="E785" s="1572">
        <f t="shared" si="24"/>
        <v>0.14049999999999729</v>
      </c>
      <c r="F785" s="1572">
        <f t="shared" si="25"/>
        <v>31.963749999999386</v>
      </c>
    </row>
    <row r="786" spans="1:6" x14ac:dyDescent="0.2">
      <c r="A786" s="1570">
        <v>19600</v>
      </c>
      <c r="B786" s="1570">
        <v>25</v>
      </c>
      <c r="C786" s="1572">
        <v>9.1</v>
      </c>
      <c r="D786" s="1570">
        <v>0</v>
      </c>
      <c r="E786" s="1572">
        <f t="shared" si="24"/>
        <v>6.050000000000183E-2</v>
      </c>
      <c r="F786" s="1572">
        <f t="shared" si="25"/>
        <v>13.763750000000416</v>
      </c>
    </row>
    <row r="787" spans="1:6" x14ac:dyDescent="0.2">
      <c r="A787" s="1570">
        <v>19625</v>
      </c>
      <c r="B787" s="1570">
        <v>25</v>
      </c>
      <c r="C787" s="1572">
        <v>9.1</v>
      </c>
      <c r="D787" s="1570">
        <v>0.14000000000000912</v>
      </c>
      <c r="E787" s="1572">
        <f t="shared" si="24"/>
        <v>7.0000000000004559E-2</v>
      </c>
      <c r="F787" s="1572">
        <f t="shared" si="25"/>
        <v>15.925000000001036</v>
      </c>
    </row>
    <row r="788" spans="1:6" x14ac:dyDescent="0.2">
      <c r="A788" s="1570">
        <v>19650</v>
      </c>
      <c r="B788" s="1570">
        <v>25</v>
      </c>
      <c r="C788" s="1572">
        <v>9.1</v>
      </c>
      <c r="D788" s="1570">
        <v>0.14500000000000457</v>
      </c>
      <c r="E788" s="1572">
        <f t="shared" si="24"/>
        <v>0.14250000000000684</v>
      </c>
      <c r="F788" s="1572">
        <f t="shared" si="25"/>
        <v>32.418750000001559</v>
      </c>
    </row>
    <row r="789" spans="1:6" x14ac:dyDescent="0.2">
      <c r="A789" s="1570">
        <v>19675</v>
      </c>
      <c r="B789" s="1570">
        <v>25</v>
      </c>
      <c r="C789" s="1572">
        <v>9.1</v>
      </c>
      <c r="D789" s="1570">
        <v>0.21500000000005459</v>
      </c>
      <c r="E789" s="1572">
        <f t="shared" si="24"/>
        <v>0.18000000000002958</v>
      </c>
      <c r="F789" s="1572">
        <f t="shared" si="25"/>
        <v>40.950000000006725</v>
      </c>
    </row>
    <row r="790" spans="1:6" x14ac:dyDescent="0.2">
      <c r="A790" s="1570">
        <v>19700</v>
      </c>
      <c r="B790" s="1570">
        <v>25</v>
      </c>
      <c r="C790" s="1572">
        <v>9.1</v>
      </c>
      <c r="D790" s="1570">
        <v>0.29200000000005277</v>
      </c>
      <c r="E790" s="1572">
        <f t="shared" si="24"/>
        <v>0.25350000000005368</v>
      </c>
      <c r="F790" s="1572">
        <f t="shared" si="25"/>
        <v>57.671250000012208</v>
      </c>
    </row>
    <row r="791" spans="1:6" x14ac:dyDescent="0.2">
      <c r="A791" s="1570">
        <v>19725</v>
      </c>
      <c r="B791" s="1570">
        <v>25</v>
      </c>
      <c r="C791" s="1572">
        <v>9.1</v>
      </c>
      <c r="D791" s="1570">
        <v>0.25</v>
      </c>
      <c r="E791" s="1572">
        <f t="shared" si="24"/>
        <v>0.27100000000002639</v>
      </c>
      <c r="F791" s="1572">
        <f t="shared" si="25"/>
        <v>61.652500000006007</v>
      </c>
    </row>
    <row r="792" spans="1:6" x14ac:dyDescent="0.2">
      <c r="A792" s="1570">
        <v>19750</v>
      </c>
      <c r="B792" s="1570">
        <v>25</v>
      </c>
      <c r="C792" s="1572">
        <v>9.1</v>
      </c>
      <c r="D792" s="1570">
        <v>0.25</v>
      </c>
      <c r="E792" s="1572">
        <f t="shared" si="24"/>
        <v>0.25</v>
      </c>
      <c r="F792" s="1572">
        <f t="shared" si="25"/>
        <v>56.875</v>
      </c>
    </row>
    <row r="793" spans="1:6" x14ac:dyDescent="0.2">
      <c r="A793" s="1570">
        <v>19775</v>
      </c>
      <c r="B793" s="1570">
        <v>25</v>
      </c>
      <c r="C793" s="1572">
        <v>9.1</v>
      </c>
      <c r="D793" s="1570">
        <v>0.25</v>
      </c>
      <c r="E793" s="1572">
        <f t="shared" si="24"/>
        <v>0.25</v>
      </c>
      <c r="F793" s="1572">
        <f t="shared" si="25"/>
        <v>56.875</v>
      </c>
    </row>
    <row r="794" spans="1:6" x14ac:dyDescent="0.2">
      <c r="A794" s="1570">
        <v>19800</v>
      </c>
      <c r="B794" s="1570">
        <v>25</v>
      </c>
      <c r="C794" s="1572">
        <v>9.1</v>
      </c>
      <c r="D794" s="1570">
        <v>0.25</v>
      </c>
      <c r="E794" s="1572">
        <f t="shared" si="24"/>
        <v>0.25</v>
      </c>
      <c r="F794" s="1572">
        <f t="shared" si="25"/>
        <v>56.875</v>
      </c>
    </row>
    <row r="795" spans="1:6" x14ac:dyDescent="0.2">
      <c r="A795" s="1570">
        <v>19825</v>
      </c>
      <c r="B795" s="1570">
        <v>25</v>
      </c>
      <c r="C795" s="1572">
        <v>9.1</v>
      </c>
      <c r="D795" s="1570">
        <v>0.25</v>
      </c>
      <c r="E795" s="1572">
        <f t="shared" si="24"/>
        <v>0.25</v>
      </c>
      <c r="F795" s="1572">
        <f t="shared" si="25"/>
        <v>56.875</v>
      </c>
    </row>
    <row r="796" spans="1:6" x14ac:dyDescent="0.2">
      <c r="A796" s="1570">
        <v>19850</v>
      </c>
      <c r="B796" s="1570">
        <v>25</v>
      </c>
      <c r="C796" s="1572">
        <v>9.1</v>
      </c>
      <c r="D796" s="1570">
        <v>0.25</v>
      </c>
      <c r="E796" s="1572">
        <f t="shared" si="24"/>
        <v>0.25</v>
      </c>
      <c r="F796" s="1572">
        <f t="shared" si="25"/>
        <v>56.875</v>
      </c>
    </row>
    <row r="797" spans="1:6" x14ac:dyDescent="0.2">
      <c r="A797" s="1570">
        <v>19875</v>
      </c>
      <c r="B797" s="1570">
        <v>25</v>
      </c>
      <c r="C797" s="1572">
        <v>9.1</v>
      </c>
      <c r="D797" s="1570">
        <v>0.25</v>
      </c>
      <c r="E797" s="1572">
        <f t="shared" si="24"/>
        <v>0.25</v>
      </c>
      <c r="F797" s="1572">
        <f t="shared" si="25"/>
        <v>56.875</v>
      </c>
    </row>
    <row r="798" spans="1:6" x14ac:dyDescent="0.2">
      <c r="A798" s="1570">
        <v>19900</v>
      </c>
      <c r="B798" s="1570">
        <v>25</v>
      </c>
      <c r="C798" s="1572">
        <v>9.1</v>
      </c>
      <c r="D798" s="1570">
        <v>0.15900000000001457</v>
      </c>
      <c r="E798" s="1572">
        <f t="shared" si="24"/>
        <v>0.20450000000000729</v>
      </c>
      <c r="F798" s="1572">
        <f t="shared" si="25"/>
        <v>46.523750000001655</v>
      </c>
    </row>
    <row r="799" spans="1:6" x14ac:dyDescent="0.2">
      <c r="A799" s="1570">
        <v>19925</v>
      </c>
      <c r="B799" s="1570">
        <v>25</v>
      </c>
      <c r="C799" s="1572">
        <v>9.1</v>
      </c>
      <c r="D799" s="1570">
        <v>0</v>
      </c>
      <c r="E799" s="1572">
        <f t="shared" si="24"/>
        <v>7.9500000000007287E-2</v>
      </c>
      <c r="F799" s="1572">
        <f t="shared" si="25"/>
        <v>18.086250000001659</v>
      </c>
    </row>
    <row r="800" spans="1:6" x14ac:dyDescent="0.2">
      <c r="A800" s="1570">
        <v>19950</v>
      </c>
      <c r="B800" s="1570">
        <v>25</v>
      </c>
      <c r="C800" s="1572">
        <v>9.1</v>
      </c>
      <c r="D800" s="1570">
        <v>0.25</v>
      </c>
      <c r="E800" s="1572">
        <f t="shared" si="24"/>
        <v>0.125</v>
      </c>
      <c r="F800" s="1572">
        <f t="shared" si="25"/>
        <v>28.4375</v>
      </c>
    </row>
    <row r="801" spans="1:6" x14ac:dyDescent="0.2">
      <c r="A801" s="1570">
        <v>19975</v>
      </c>
      <c r="B801" s="1570">
        <v>25</v>
      </c>
      <c r="C801" s="1572">
        <v>9.1</v>
      </c>
      <c r="D801" s="1570">
        <v>0.25</v>
      </c>
      <c r="E801" s="1572">
        <f t="shared" si="24"/>
        <v>0.25</v>
      </c>
      <c r="F801" s="1572">
        <f t="shared" si="25"/>
        <v>56.875</v>
      </c>
    </row>
    <row r="802" spans="1:6" x14ac:dyDescent="0.2">
      <c r="A802" s="1570">
        <v>20000</v>
      </c>
      <c r="B802" s="1570">
        <v>25</v>
      </c>
      <c r="C802" s="1572">
        <v>9.1</v>
      </c>
      <c r="D802" s="1570">
        <v>0</v>
      </c>
      <c r="E802" s="1572">
        <f t="shared" si="24"/>
        <v>0.125</v>
      </c>
      <c r="F802" s="1572">
        <f t="shared" si="25"/>
        <v>28.4375</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0.14800000000004732</v>
      </c>
      <c r="E812" s="1572">
        <f t="shared" si="24"/>
        <v>7.4000000000023658E-2</v>
      </c>
      <c r="F812" s="1572">
        <f t="shared" si="25"/>
        <v>16.835000000005383</v>
      </c>
    </row>
    <row r="813" spans="1:6" x14ac:dyDescent="0.2">
      <c r="A813" s="1570">
        <v>20275</v>
      </c>
      <c r="B813" s="1570">
        <v>25</v>
      </c>
      <c r="C813" s="1572">
        <v>9.1</v>
      </c>
      <c r="D813" s="1570">
        <v>0.26000000000001366</v>
      </c>
      <c r="E813" s="1572">
        <f t="shared" si="24"/>
        <v>0.20400000000003049</v>
      </c>
      <c r="F813" s="1572">
        <f t="shared" si="25"/>
        <v>46.410000000006931</v>
      </c>
    </row>
    <row r="814" spans="1:6" x14ac:dyDescent="0.2">
      <c r="A814" s="1570">
        <v>20300</v>
      </c>
      <c r="B814" s="1570">
        <v>25</v>
      </c>
      <c r="C814" s="1572">
        <v>9.1</v>
      </c>
      <c r="D814" s="1570">
        <v>0.25</v>
      </c>
      <c r="E814" s="1572">
        <f t="shared" si="24"/>
        <v>0.25500000000000683</v>
      </c>
      <c r="F814" s="1572">
        <f t="shared" si="25"/>
        <v>58.012500000001552</v>
      </c>
    </row>
    <row r="815" spans="1:6" x14ac:dyDescent="0.2">
      <c r="A815" s="1570">
        <v>20325</v>
      </c>
      <c r="B815" s="1570">
        <v>25</v>
      </c>
      <c r="C815" s="1572">
        <v>9.1</v>
      </c>
      <c r="D815" s="1570">
        <v>0.25</v>
      </c>
      <c r="E815" s="1572">
        <f t="shared" si="24"/>
        <v>0.25</v>
      </c>
      <c r="F815" s="1572">
        <f t="shared" si="25"/>
        <v>56.875</v>
      </c>
    </row>
    <row r="816" spans="1:6" x14ac:dyDescent="0.2">
      <c r="A816" s="1570">
        <v>20350</v>
      </c>
      <c r="B816" s="1570">
        <v>25</v>
      </c>
      <c r="C816" s="1572">
        <v>9.1</v>
      </c>
      <c r="D816" s="1570">
        <v>0.25</v>
      </c>
      <c r="E816" s="1572">
        <f t="shared" si="24"/>
        <v>0.25</v>
      </c>
      <c r="F816" s="1572">
        <f t="shared" si="25"/>
        <v>56.875</v>
      </c>
    </row>
    <row r="817" spans="1:6" x14ac:dyDescent="0.2">
      <c r="A817" s="1570">
        <v>20375</v>
      </c>
      <c r="B817" s="1570">
        <v>25</v>
      </c>
      <c r="C817" s="1572">
        <v>9.1</v>
      </c>
      <c r="D817" s="1570">
        <v>0.25</v>
      </c>
      <c r="E817" s="1572">
        <f t="shared" si="24"/>
        <v>0.25</v>
      </c>
      <c r="F817" s="1572">
        <f t="shared" si="25"/>
        <v>56.875</v>
      </c>
    </row>
    <row r="818" spans="1:6" x14ac:dyDescent="0.2">
      <c r="A818" s="1570">
        <v>20400</v>
      </c>
      <c r="B818" s="1570">
        <v>25</v>
      </c>
      <c r="C818" s="1572">
        <v>9.1</v>
      </c>
      <c r="D818" s="1570">
        <v>0.25</v>
      </c>
      <c r="E818" s="1572">
        <f t="shared" si="24"/>
        <v>0.25</v>
      </c>
      <c r="F818" s="1572">
        <f t="shared" si="25"/>
        <v>56.875</v>
      </c>
    </row>
    <row r="819" spans="1:6" x14ac:dyDescent="0.2">
      <c r="A819" s="1570">
        <v>20425</v>
      </c>
      <c r="B819" s="1570">
        <v>25</v>
      </c>
      <c r="C819" s="1572">
        <v>9.1</v>
      </c>
      <c r="D819" s="1570">
        <v>0.20700000000001639</v>
      </c>
      <c r="E819" s="1572">
        <f t="shared" si="24"/>
        <v>0.2285000000000082</v>
      </c>
      <c r="F819" s="1572">
        <f t="shared" si="25"/>
        <v>51.983750000001862</v>
      </c>
    </row>
    <row r="820" spans="1:6" x14ac:dyDescent="0.2">
      <c r="A820" s="1570">
        <v>20450</v>
      </c>
      <c r="B820" s="1570">
        <v>25</v>
      </c>
      <c r="C820" s="1572">
        <v>9.1</v>
      </c>
      <c r="D820" s="1570">
        <v>0</v>
      </c>
      <c r="E820" s="1572">
        <f t="shared" si="24"/>
        <v>0.1035000000000082</v>
      </c>
      <c r="F820" s="1572">
        <f t="shared" si="25"/>
        <v>23.546250000001866</v>
      </c>
    </row>
    <row r="821" spans="1:6" x14ac:dyDescent="0.2">
      <c r="A821" s="1570">
        <v>20475</v>
      </c>
      <c r="B821" s="1570">
        <v>25</v>
      </c>
      <c r="C821" s="1572">
        <v>9.1</v>
      </c>
      <c r="D821" s="1570">
        <v>0.12900000000004186</v>
      </c>
      <c r="E821" s="1572">
        <f t="shared" si="24"/>
        <v>6.4500000000020929E-2</v>
      </c>
      <c r="F821" s="1572">
        <f t="shared" si="25"/>
        <v>14.673750000004762</v>
      </c>
    </row>
    <row r="822" spans="1:6" x14ac:dyDescent="0.2">
      <c r="A822" s="1570">
        <v>20500</v>
      </c>
      <c r="B822" s="1570">
        <v>25</v>
      </c>
      <c r="C822" s="1572">
        <v>9.1</v>
      </c>
      <c r="D822" s="1570">
        <v>0.25</v>
      </c>
      <c r="E822" s="1572">
        <f t="shared" si="24"/>
        <v>0.18950000000002093</v>
      </c>
      <c r="F822" s="1572">
        <f t="shared" si="25"/>
        <v>43.111250000004759</v>
      </c>
    </row>
    <row r="823" spans="1:6" x14ac:dyDescent="0.2">
      <c r="A823" s="1570">
        <v>20525</v>
      </c>
      <c r="B823" s="1570">
        <v>25</v>
      </c>
      <c r="C823" s="1572">
        <v>9.1</v>
      </c>
      <c r="D823" s="1570">
        <v>0.25</v>
      </c>
      <c r="E823" s="1572">
        <f t="shared" si="24"/>
        <v>0.25</v>
      </c>
      <c r="F823" s="1572">
        <f t="shared" si="25"/>
        <v>56.875</v>
      </c>
    </row>
    <row r="824" spans="1:6" x14ac:dyDescent="0.2">
      <c r="A824" s="1570">
        <v>20550</v>
      </c>
      <c r="B824" s="1570">
        <v>25</v>
      </c>
      <c r="C824" s="1572">
        <v>9.1</v>
      </c>
      <c r="D824" s="1570">
        <v>0.25</v>
      </c>
      <c r="E824" s="1572">
        <f t="shared" si="24"/>
        <v>0.25</v>
      </c>
      <c r="F824" s="1572">
        <f t="shared" si="25"/>
        <v>56.875</v>
      </c>
    </row>
    <row r="825" spans="1:6" x14ac:dyDescent="0.2">
      <c r="A825" s="1570">
        <v>20575</v>
      </c>
      <c r="B825" s="1570">
        <v>25</v>
      </c>
      <c r="C825" s="1572">
        <v>9.1</v>
      </c>
      <c r="D825" s="1570">
        <v>0.10899999999994636</v>
      </c>
      <c r="E825" s="1572">
        <f t="shared" si="24"/>
        <v>0.17949999999997318</v>
      </c>
      <c r="F825" s="1572">
        <f t="shared" si="25"/>
        <v>40.836249999993896</v>
      </c>
    </row>
    <row r="826" spans="1:6" x14ac:dyDescent="0.2">
      <c r="A826" s="1570">
        <v>20600</v>
      </c>
      <c r="B826" s="1570">
        <v>25</v>
      </c>
      <c r="C826" s="1572">
        <v>9.1</v>
      </c>
      <c r="D826" s="1570">
        <v>0</v>
      </c>
      <c r="E826" s="1572">
        <f t="shared" si="24"/>
        <v>5.4499999999973181E-2</v>
      </c>
      <c r="F826" s="1572">
        <f t="shared" si="25"/>
        <v>12.398749999993898</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0.25</v>
      </c>
      <c r="E837" s="1572">
        <f t="shared" si="26"/>
        <v>0.125</v>
      </c>
      <c r="F837" s="1572">
        <f t="shared" si="27"/>
        <v>28.4375</v>
      </c>
    </row>
    <row r="838" spans="1:6" x14ac:dyDescent="0.2">
      <c r="A838" s="1570">
        <v>20900</v>
      </c>
      <c r="B838" s="1570">
        <v>25</v>
      </c>
      <c r="C838" s="1572">
        <v>9.1</v>
      </c>
      <c r="D838" s="1570">
        <v>0.25</v>
      </c>
      <c r="E838" s="1572">
        <f t="shared" si="26"/>
        <v>0.25</v>
      </c>
      <c r="F838" s="1572">
        <f t="shared" si="27"/>
        <v>56.875</v>
      </c>
    </row>
    <row r="839" spans="1:6" x14ac:dyDescent="0.2">
      <c r="A839" s="1570">
        <v>20925</v>
      </c>
      <c r="B839" s="1570">
        <v>25</v>
      </c>
      <c r="C839" s="1572">
        <v>9.1</v>
      </c>
      <c r="D839" s="1570">
        <v>0.25</v>
      </c>
      <c r="E839" s="1572">
        <f t="shared" si="26"/>
        <v>0.25</v>
      </c>
      <c r="F839" s="1572">
        <f t="shared" si="27"/>
        <v>56.875</v>
      </c>
    </row>
    <row r="840" spans="1:6" x14ac:dyDescent="0.2">
      <c r="A840" s="1570">
        <v>20950</v>
      </c>
      <c r="B840" s="1570">
        <v>25</v>
      </c>
      <c r="C840" s="1572">
        <v>9.1</v>
      </c>
      <c r="D840" s="1570">
        <v>0.15000000000000002</v>
      </c>
      <c r="E840" s="1572">
        <f t="shared" si="26"/>
        <v>0.2</v>
      </c>
      <c r="F840" s="1572">
        <f t="shared" si="27"/>
        <v>45.5</v>
      </c>
    </row>
    <row r="841" spans="1:6" x14ac:dyDescent="0.2">
      <c r="A841" s="1570">
        <v>20975</v>
      </c>
      <c r="B841" s="1570">
        <v>25</v>
      </c>
      <c r="C841" s="1572">
        <v>9.1</v>
      </c>
      <c r="D841" s="1570">
        <v>0</v>
      </c>
      <c r="E841" s="1572">
        <f t="shared" si="26"/>
        <v>7.5000000000000011E-2</v>
      </c>
      <c r="F841" s="1572">
        <f t="shared" si="27"/>
        <v>17.062500000000004</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0.18000000000008642</v>
      </c>
      <c r="E856" s="1572">
        <f t="shared" si="26"/>
        <v>9.0000000000043212E-2</v>
      </c>
      <c r="F856" s="1572">
        <f t="shared" si="27"/>
        <v>20.475000000009828</v>
      </c>
    </row>
    <row r="857" spans="1:6" x14ac:dyDescent="0.2">
      <c r="A857" s="1570">
        <v>21375</v>
      </c>
      <c r="B857" s="1570">
        <v>25</v>
      </c>
      <c r="C857" s="1572">
        <v>9.1</v>
      </c>
      <c r="D857" s="1570">
        <v>0.17899999999999638</v>
      </c>
      <c r="E857" s="1572">
        <f t="shared" si="26"/>
        <v>0.1795000000000414</v>
      </c>
      <c r="F857" s="1572">
        <f t="shared" si="27"/>
        <v>40.836250000009414</v>
      </c>
    </row>
    <row r="858" spans="1:6" x14ac:dyDescent="0.2">
      <c r="A858" s="1570">
        <v>21400</v>
      </c>
      <c r="B858" s="1570">
        <v>25</v>
      </c>
      <c r="C858" s="1572">
        <v>9.1</v>
      </c>
      <c r="D858" s="1570">
        <v>0.22200000000000275</v>
      </c>
      <c r="E858" s="1572">
        <f t="shared" si="26"/>
        <v>0.20049999999999957</v>
      </c>
      <c r="F858" s="1572">
        <f t="shared" si="27"/>
        <v>45.613749999999897</v>
      </c>
    </row>
    <row r="859" spans="1:6" x14ac:dyDescent="0.2">
      <c r="A859" s="1570">
        <v>21425</v>
      </c>
      <c r="B859" s="1570">
        <v>25</v>
      </c>
      <c r="C859" s="1572">
        <v>9.1</v>
      </c>
      <c r="D859" s="1570">
        <v>0.1080000000000837</v>
      </c>
      <c r="E859" s="1572">
        <f t="shared" si="26"/>
        <v>0.16500000000004322</v>
      </c>
      <c r="F859" s="1572">
        <f t="shared" si="27"/>
        <v>37.537500000009835</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0.14500000000000457</v>
      </c>
      <c r="E866" s="1572">
        <f t="shared" si="26"/>
        <v>7.2500000000002285E-2</v>
      </c>
      <c r="F866" s="1572">
        <f t="shared" si="27"/>
        <v>16.493750000000521</v>
      </c>
    </row>
    <row r="867" spans="1:6" x14ac:dyDescent="0.2">
      <c r="A867" s="1570">
        <v>21625</v>
      </c>
      <c r="B867" s="1570">
        <v>25</v>
      </c>
      <c r="C867" s="1572">
        <v>9.1</v>
      </c>
      <c r="D867" s="1570">
        <v>0</v>
      </c>
      <c r="E867" s="1572">
        <f t="shared" si="26"/>
        <v>7.2500000000002285E-2</v>
      </c>
      <c r="F867" s="1572">
        <f t="shared" si="27"/>
        <v>16.493750000000521</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0.14699999999995728</v>
      </c>
      <c r="E889" s="1572">
        <f t="shared" si="26"/>
        <v>7.3499999999978638E-2</v>
      </c>
      <c r="F889" s="1572">
        <f t="shared" si="27"/>
        <v>16.721249999995138</v>
      </c>
    </row>
    <row r="890" spans="1:6" x14ac:dyDescent="0.2">
      <c r="A890" s="1570">
        <v>22200</v>
      </c>
      <c r="B890" s="1570">
        <v>25</v>
      </c>
      <c r="C890" s="1572">
        <v>9.1</v>
      </c>
      <c r="D890" s="1570">
        <v>0.13500000000001366</v>
      </c>
      <c r="E890" s="1572">
        <f t="shared" si="26"/>
        <v>0.14099999999998547</v>
      </c>
      <c r="F890" s="1572">
        <f t="shared" si="27"/>
        <v>32.077499999996697</v>
      </c>
    </row>
    <row r="891" spans="1:6" x14ac:dyDescent="0.2">
      <c r="A891" s="1570">
        <v>22225</v>
      </c>
      <c r="B891" s="1570">
        <v>25</v>
      </c>
      <c r="C891" s="1572">
        <v>9.1</v>
      </c>
      <c r="D891" s="1570">
        <v>0.14000000000000912</v>
      </c>
      <c r="E891" s="1572">
        <f t="shared" si="26"/>
        <v>0.13750000000001139</v>
      </c>
      <c r="F891" s="1572">
        <f t="shared" si="27"/>
        <v>31.281250000002593</v>
      </c>
    </row>
    <row r="892" spans="1:6" x14ac:dyDescent="0.2">
      <c r="A892" s="1570">
        <v>22250</v>
      </c>
      <c r="B892" s="1570">
        <v>25</v>
      </c>
      <c r="C892" s="1572">
        <v>9.1</v>
      </c>
      <c r="D892" s="1570">
        <v>0</v>
      </c>
      <c r="E892" s="1572">
        <f t="shared" si="26"/>
        <v>7.0000000000004559E-2</v>
      </c>
      <c r="F892" s="1572">
        <f t="shared" si="27"/>
        <v>15.925000000001036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0.11199999999998911</v>
      </c>
      <c r="E897" s="1572">
        <f t="shared" si="26"/>
        <v>5.5999999999994554E-2</v>
      </c>
      <c r="F897" s="1572">
        <f t="shared" si="27"/>
        <v>12.73999999999876</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0.23799999999996546</v>
      </c>
      <c r="E923" s="1572">
        <f t="shared" si="28"/>
        <v>0.11899999999998273</v>
      </c>
      <c r="F923" s="1572">
        <f t="shared" si="29"/>
        <v>27.072499999996069</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0.21800000000009734</v>
      </c>
      <c r="E929" s="1572">
        <f t="shared" si="28"/>
        <v>0.10900000000004867</v>
      </c>
      <c r="F929" s="1572">
        <f t="shared" si="29"/>
        <v>24.797500000011073</v>
      </c>
    </row>
    <row r="930" spans="1:6" x14ac:dyDescent="0.2">
      <c r="A930" s="1570">
        <v>23200</v>
      </c>
      <c r="B930" s="1570">
        <v>25</v>
      </c>
      <c r="C930" s="1572">
        <v>9.1</v>
      </c>
      <c r="D930" s="1570">
        <v>0.25</v>
      </c>
      <c r="E930" s="1572">
        <f t="shared" si="28"/>
        <v>0.23400000000004867</v>
      </c>
      <c r="F930" s="1572">
        <f t="shared" si="29"/>
        <v>53.23500000001107</v>
      </c>
    </row>
    <row r="931" spans="1:6" x14ac:dyDescent="0.2">
      <c r="A931" s="1570">
        <v>23225</v>
      </c>
      <c r="B931" s="1570">
        <v>25</v>
      </c>
      <c r="C931" s="1572">
        <v>9.1</v>
      </c>
      <c r="D931" s="1570">
        <v>0.25</v>
      </c>
      <c r="E931" s="1572">
        <f t="shared" si="28"/>
        <v>0.25</v>
      </c>
      <c r="F931" s="1572">
        <f t="shared" si="29"/>
        <v>56.875</v>
      </c>
    </row>
    <row r="932" spans="1:6" x14ac:dyDescent="0.2">
      <c r="A932" s="1570">
        <v>23250</v>
      </c>
      <c r="B932" s="1570">
        <v>25</v>
      </c>
      <c r="C932" s="1572">
        <v>9.1</v>
      </c>
      <c r="D932" s="1570">
        <v>0.25</v>
      </c>
      <c r="E932" s="1572">
        <f t="shared" si="28"/>
        <v>0.25</v>
      </c>
      <c r="F932" s="1572">
        <f t="shared" si="29"/>
        <v>56.875</v>
      </c>
    </row>
    <row r="933" spans="1:6" x14ac:dyDescent="0.2">
      <c r="A933" s="1570">
        <v>23275</v>
      </c>
      <c r="B933" s="1570">
        <v>25</v>
      </c>
      <c r="C933" s="1572">
        <v>9.1</v>
      </c>
      <c r="D933" s="1570">
        <v>0.25</v>
      </c>
      <c r="E933" s="1572">
        <f t="shared" si="28"/>
        <v>0.25</v>
      </c>
      <c r="F933" s="1572">
        <f t="shared" si="29"/>
        <v>56.875</v>
      </c>
    </row>
    <row r="934" spans="1:6" x14ac:dyDescent="0.2">
      <c r="A934" s="1570">
        <v>23300</v>
      </c>
      <c r="B934" s="1570">
        <v>25</v>
      </c>
      <c r="C934" s="1572">
        <v>9.1</v>
      </c>
      <c r="D934" s="1570">
        <v>0</v>
      </c>
      <c r="E934" s="1572">
        <f t="shared" si="28"/>
        <v>0.125</v>
      </c>
      <c r="F934" s="1572">
        <f t="shared" si="29"/>
        <v>28.4375</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0.12599999999999911</v>
      </c>
      <c r="E942" s="1572">
        <f t="shared" si="28"/>
        <v>6.2999999999999556E-2</v>
      </c>
      <c r="F942" s="1572">
        <f t="shared" si="29"/>
        <v>14.332499999999898</v>
      </c>
    </row>
    <row r="943" spans="1:6" x14ac:dyDescent="0.2">
      <c r="A943" s="1570">
        <v>23525</v>
      </c>
      <c r="B943" s="1570">
        <v>25</v>
      </c>
      <c r="C943" s="1572">
        <v>9.1</v>
      </c>
      <c r="D943" s="1570">
        <v>0.13000000000001821</v>
      </c>
      <c r="E943" s="1572">
        <f t="shared" si="28"/>
        <v>0.12800000000000866</v>
      </c>
      <c r="F943" s="1572">
        <f t="shared" si="29"/>
        <v>29.120000000001973</v>
      </c>
    </row>
    <row r="944" spans="1:6" x14ac:dyDescent="0.2">
      <c r="A944" s="1570">
        <v>23550</v>
      </c>
      <c r="B944" s="1570">
        <v>25</v>
      </c>
      <c r="C944" s="1572">
        <v>9.1</v>
      </c>
      <c r="D944" s="1570">
        <v>0.17899999999999638</v>
      </c>
      <c r="E944" s="1572">
        <f t="shared" si="28"/>
        <v>0.1545000000000073</v>
      </c>
      <c r="F944" s="1572">
        <f t="shared" si="29"/>
        <v>35.148750000001662</v>
      </c>
    </row>
    <row r="945" spans="1:6" x14ac:dyDescent="0.2">
      <c r="A945" s="1570">
        <v>23575</v>
      </c>
      <c r="B945" s="1570">
        <v>25</v>
      </c>
      <c r="C945" s="1572">
        <v>9.1</v>
      </c>
      <c r="D945" s="1570">
        <v>0.18100000000006278</v>
      </c>
      <c r="E945" s="1572">
        <f t="shared" si="28"/>
        <v>0.18000000000002958</v>
      </c>
      <c r="F945" s="1572">
        <f t="shared" si="29"/>
        <v>40.950000000006725</v>
      </c>
    </row>
    <row r="946" spans="1:6" x14ac:dyDescent="0.2">
      <c r="A946" s="1570">
        <v>23600</v>
      </c>
      <c r="B946" s="1570">
        <v>25</v>
      </c>
      <c r="C946" s="1572">
        <v>9.1</v>
      </c>
      <c r="D946" s="1570">
        <v>0</v>
      </c>
      <c r="E946" s="1572">
        <f t="shared" si="28"/>
        <v>9.0500000000031389E-2</v>
      </c>
      <c r="F946" s="1572">
        <f t="shared" si="29"/>
        <v>20.588750000007138</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0.11799999999996091</v>
      </c>
      <c r="E952" s="1572">
        <f t="shared" si="28"/>
        <v>5.8999999999980457E-2</v>
      </c>
      <c r="F952" s="1572">
        <f t="shared" si="29"/>
        <v>13.422499999995555</v>
      </c>
    </row>
    <row r="953" spans="1:6" x14ac:dyDescent="0.2">
      <c r="A953" s="1570">
        <v>23775</v>
      </c>
      <c r="B953" s="1570">
        <v>25</v>
      </c>
      <c r="C953" s="1572">
        <v>9.1</v>
      </c>
      <c r="D953" s="1570">
        <v>0</v>
      </c>
      <c r="E953" s="1572">
        <f t="shared" si="28"/>
        <v>5.8999999999980457E-2</v>
      </c>
      <c r="F953" s="1572">
        <f t="shared" si="29"/>
        <v>13.422499999995555</v>
      </c>
    </row>
    <row r="954" spans="1:6" x14ac:dyDescent="0.2">
      <c r="A954" s="1570">
        <v>23800</v>
      </c>
      <c r="B954" s="1570">
        <v>25</v>
      </c>
      <c r="C954" s="1572">
        <v>9.1</v>
      </c>
      <c r="D954" s="1570">
        <v>0.15900000000001457</v>
      </c>
      <c r="E954" s="1572">
        <f t="shared" si="28"/>
        <v>7.9500000000007287E-2</v>
      </c>
      <c r="F954" s="1572">
        <f t="shared" si="29"/>
        <v>18.086250000001659</v>
      </c>
    </row>
    <row r="955" spans="1:6" x14ac:dyDescent="0.2">
      <c r="A955" s="1570">
        <v>23825</v>
      </c>
      <c r="B955" s="1570">
        <v>25</v>
      </c>
      <c r="C955" s="1572">
        <v>9.1</v>
      </c>
      <c r="D955" s="1570">
        <v>0.20600000000004004</v>
      </c>
      <c r="E955" s="1572">
        <f t="shared" si="28"/>
        <v>0.18250000000002731</v>
      </c>
      <c r="F955" s="1572">
        <f t="shared" si="29"/>
        <v>41.518750000006207</v>
      </c>
    </row>
    <row r="956" spans="1:6" x14ac:dyDescent="0.2">
      <c r="A956" s="1570">
        <v>23850</v>
      </c>
      <c r="B956" s="1570">
        <v>25</v>
      </c>
      <c r="C956" s="1572">
        <v>9.1</v>
      </c>
      <c r="D956" s="1570">
        <v>0</v>
      </c>
      <c r="E956" s="1572">
        <f t="shared" si="28"/>
        <v>0.10300000000002002</v>
      </c>
      <c r="F956" s="1572">
        <f t="shared" si="29"/>
        <v>23.432500000004552</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0.27800000000004277</v>
      </c>
      <c r="E965" s="1572">
        <f t="shared" si="30"/>
        <v>0.13900000000002138</v>
      </c>
      <c r="F965" s="1572">
        <f t="shared" si="31"/>
        <v>31.622500000004866</v>
      </c>
    </row>
    <row r="966" spans="1:6" x14ac:dyDescent="0.2">
      <c r="A966" s="1570">
        <v>24100</v>
      </c>
      <c r="B966" s="1570">
        <v>25</v>
      </c>
      <c r="C966" s="1572">
        <v>9.1</v>
      </c>
      <c r="D966" s="1570">
        <v>0.25</v>
      </c>
      <c r="E966" s="1572">
        <f t="shared" si="30"/>
        <v>0.26400000000002138</v>
      </c>
      <c r="F966" s="1572">
        <f t="shared" si="31"/>
        <v>60.060000000004862</v>
      </c>
    </row>
    <row r="967" spans="1:6" x14ac:dyDescent="0.2">
      <c r="A967" s="1570">
        <v>24125</v>
      </c>
      <c r="B967" s="1570">
        <v>25</v>
      </c>
      <c r="C967" s="1572">
        <v>9.1</v>
      </c>
      <c r="D967" s="1570">
        <v>0.25</v>
      </c>
      <c r="E967" s="1572">
        <f t="shared" si="30"/>
        <v>0.25</v>
      </c>
      <c r="F967" s="1572">
        <f t="shared" si="31"/>
        <v>56.875</v>
      </c>
    </row>
    <row r="968" spans="1:6" x14ac:dyDescent="0.2">
      <c r="A968" s="1570">
        <v>24150</v>
      </c>
      <c r="B968" s="1570">
        <v>25</v>
      </c>
      <c r="C968" s="1572">
        <v>9.1</v>
      </c>
      <c r="D968" s="1570">
        <v>0.25</v>
      </c>
      <c r="E968" s="1572">
        <f t="shared" si="30"/>
        <v>0.25</v>
      </c>
      <c r="F968" s="1572">
        <f t="shared" si="31"/>
        <v>56.875</v>
      </c>
    </row>
    <row r="969" spans="1:6" x14ac:dyDescent="0.2">
      <c r="A969" s="1570">
        <v>24175</v>
      </c>
      <c r="B969" s="1570">
        <v>25</v>
      </c>
      <c r="C969" s="1572">
        <v>9.1</v>
      </c>
      <c r="D969" s="1570">
        <v>0.25</v>
      </c>
      <c r="E969" s="1572">
        <f t="shared" si="30"/>
        <v>0.25</v>
      </c>
      <c r="F969" s="1572">
        <f t="shared" si="31"/>
        <v>56.875</v>
      </c>
    </row>
    <row r="970" spans="1:6" x14ac:dyDescent="0.2">
      <c r="A970" s="1570">
        <v>24200</v>
      </c>
      <c r="B970" s="1570">
        <v>25</v>
      </c>
      <c r="C970" s="1572">
        <v>9.1</v>
      </c>
      <c r="D970" s="1570">
        <v>0.25</v>
      </c>
      <c r="E970" s="1572">
        <f t="shared" si="30"/>
        <v>0.25</v>
      </c>
      <c r="F970" s="1572">
        <f t="shared" si="31"/>
        <v>56.875</v>
      </c>
    </row>
    <row r="971" spans="1:6" x14ac:dyDescent="0.2">
      <c r="A971" s="1570">
        <v>24225</v>
      </c>
      <c r="B971" s="1570">
        <v>25</v>
      </c>
      <c r="C971" s="1572">
        <v>9.1</v>
      </c>
      <c r="D971" s="1570">
        <v>0</v>
      </c>
      <c r="E971" s="1572">
        <f t="shared" si="30"/>
        <v>0.125</v>
      </c>
      <c r="F971" s="1572">
        <f t="shared" si="31"/>
        <v>28.4375</v>
      </c>
    </row>
    <row r="972" spans="1:6" x14ac:dyDescent="0.2">
      <c r="A972" s="1570">
        <v>24250</v>
      </c>
      <c r="B972" s="1570">
        <v>25</v>
      </c>
      <c r="C972" s="1572">
        <v>9.1</v>
      </c>
      <c r="D972" s="1570">
        <v>0.15699999999994818</v>
      </c>
      <c r="E972" s="1572">
        <f t="shared" si="30"/>
        <v>7.8499999999974091E-2</v>
      </c>
      <c r="F972" s="1572">
        <f t="shared" si="31"/>
        <v>17.858749999994107</v>
      </c>
    </row>
    <row r="973" spans="1:6" x14ac:dyDescent="0.2">
      <c r="A973" s="1570">
        <v>24275</v>
      </c>
      <c r="B973" s="1570">
        <v>25</v>
      </c>
      <c r="C973" s="1572">
        <v>9.1</v>
      </c>
      <c r="D973" s="1570">
        <v>0.25</v>
      </c>
      <c r="E973" s="1572">
        <f t="shared" si="30"/>
        <v>0.20349999999997409</v>
      </c>
      <c r="F973" s="1572">
        <f t="shared" si="31"/>
        <v>46.296249999994103</v>
      </c>
    </row>
    <row r="974" spans="1:6" x14ac:dyDescent="0.2">
      <c r="A974" s="1570">
        <v>24300</v>
      </c>
      <c r="B974" s="1570">
        <v>25</v>
      </c>
      <c r="C974" s="1572">
        <v>9.1</v>
      </c>
      <c r="D974" s="1570">
        <v>0.25</v>
      </c>
      <c r="E974" s="1572">
        <f t="shared" si="30"/>
        <v>0.25</v>
      </c>
      <c r="F974" s="1572">
        <f t="shared" si="31"/>
        <v>56.875</v>
      </c>
    </row>
    <row r="975" spans="1:6" x14ac:dyDescent="0.2">
      <c r="A975" s="1570">
        <v>24325</v>
      </c>
      <c r="B975" s="1570">
        <v>25</v>
      </c>
      <c r="C975" s="1572">
        <v>9.1</v>
      </c>
      <c r="D975" s="1570">
        <v>0.16400000000001003</v>
      </c>
      <c r="E975" s="1572">
        <f t="shared" si="30"/>
        <v>0.20700000000000501</v>
      </c>
      <c r="F975" s="1572">
        <f t="shared" si="31"/>
        <v>47.092500000001138</v>
      </c>
    </row>
    <row r="976" spans="1:6" x14ac:dyDescent="0.2">
      <c r="A976" s="1570">
        <v>24350</v>
      </c>
      <c r="B976" s="1570">
        <v>25</v>
      </c>
      <c r="C976" s="1572">
        <v>9.1</v>
      </c>
      <c r="D976" s="1570">
        <v>0</v>
      </c>
      <c r="E976" s="1572">
        <f t="shared" si="30"/>
        <v>8.2000000000005013E-2</v>
      </c>
      <c r="F976" s="1572">
        <f t="shared" si="31"/>
        <v>18.655000000001142</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0.12100000000000366</v>
      </c>
      <c r="E978" s="1572">
        <f t="shared" si="30"/>
        <v>6.050000000000183E-2</v>
      </c>
      <c r="F978" s="1572">
        <f t="shared" si="31"/>
        <v>13.763750000000416</v>
      </c>
    </row>
    <row r="979" spans="1:6" x14ac:dyDescent="0.2">
      <c r="A979" s="1570">
        <v>24425</v>
      </c>
      <c r="B979" s="1570">
        <v>25</v>
      </c>
      <c r="C979" s="1572">
        <v>9.1</v>
      </c>
      <c r="D979" s="1570">
        <v>0.11500000000003185</v>
      </c>
      <c r="E979" s="1572">
        <f t="shared" si="30"/>
        <v>0.11800000000001776</v>
      </c>
      <c r="F979" s="1572">
        <f t="shared" si="31"/>
        <v>26.845000000004038</v>
      </c>
    </row>
    <row r="980" spans="1:6" x14ac:dyDescent="0.2">
      <c r="A980" s="1570">
        <v>24450</v>
      </c>
      <c r="B980" s="1570">
        <v>25</v>
      </c>
      <c r="C980" s="1572">
        <v>9.1</v>
      </c>
      <c r="D980" s="1570">
        <v>0.17500000000009097</v>
      </c>
      <c r="E980" s="1572">
        <f t="shared" si="30"/>
        <v>0.14500000000006141</v>
      </c>
      <c r="F980" s="1572">
        <f t="shared" si="31"/>
        <v>32.987500000013966</v>
      </c>
    </row>
    <row r="981" spans="1:6" x14ac:dyDescent="0.2">
      <c r="A981" s="1570">
        <v>24475</v>
      </c>
      <c r="B981" s="1570">
        <v>25</v>
      </c>
      <c r="C981" s="1572">
        <v>9.1</v>
      </c>
      <c r="D981" s="1570">
        <v>0.24399999999993727</v>
      </c>
      <c r="E981" s="1572">
        <f t="shared" si="30"/>
        <v>0.20950000000001412</v>
      </c>
      <c r="F981" s="1572">
        <f t="shared" si="31"/>
        <v>47.661250000003207</v>
      </c>
    </row>
    <row r="982" spans="1:6" x14ac:dyDescent="0.2">
      <c r="A982" s="1570">
        <v>24500</v>
      </c>
      <c r="B982" s="1570">
        <v>25</v>
      </c>
      <c r="C982" s="1572">
        <v>9.1</v>
      </c>
      <c r="D982" s="1570">
        <v>0.15300000000004277</v>
      </c>
      <c r="E982" s="1572">
        <f t="shared" si="30"/>
        <v>0.19849999999999002</v>
      </c>
      <c r="F982" s="1572">
        <f t="shared" si="31"/>
        <v>45.158749999997724</v>
      </c>
    </row>
    <row r="983" spans="1:6" x14ac:dyDescent="0.2">
      <c r="A983" s="1570">
        <v>24525</v>
      </c>
      <c r="B983" s="1570">
        <v>25</v>
      </c>
      <c r="C983" s="1572">
        <v>9.1</v>
      </c>
      <c r="D983" s="1570">
        <v>0</v>
      </c>
      <c r="E983" s="1572">
        <f t="shared" si="30"/>
        <v>7.6500000000021384E-2</v>
      </c>
      <c r="F983" s="1572">
        <f t="shared" si="31"/>
        <v>17.403750000004862</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0.14900000000002367</v>
      </c>
      <c r="E990" s="1572">
        <f t="shared" si="30"/>
        <v>7.4500000000011835E-2</v>
      </c>
      <c r="F990" s="1572">
        <f t="shared" si="31"/>
        <v>16.94875000000269</v>
      </c>
    </row>
    <row r="991" spans="1:6" x14ac:dyDescent="0.2">
      <c r="A991" s="1570">
        <v>24725</v>
      </c>
      <c r="B991" s="1570">
        <v>25</v>
      </c>
      <c r="C991" s="1572">
        <v>9.1</v>
      </c>
      <c r="D991" s="1570">
        <v>0.14900000000002367</v>
      </c>
      <c r="E991" s="1572">
        <f t="shared" si="30"/>
        <v>0.14900000000002367</v>
      </c>
      <c r="F991" s="1572">
        <f t="shared" si="31"/>
        <v>33.89750000000538</v>
      </c>
    </row>
    <row r="992" spans="1:6" x14ac:dyDescent="0.2">
      <c r="A992" s="1570">
        <v>24750</v>
      </c>
      <c r="B992" s="1570">
        <v>25</v>
      </c>
      <c r="C992" s="1572">
        <v>9.1</v>
      </c>
      <c r="D992" s="1570">
        <v>0</v>
      </c>
      <c r="E992" s="1572">
        <f t="shared" si="30"/>
        <v>7.4500000000011835E-2</v>
      </c>
      <c r="F992" s="1572">
        <f t="shared" si="31"/>
        <v>16.94875000000269</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0.25</v>
      </c>
      <c r="E994" s="1572">
        <f t="shared" si="30"/>
        <v>0.125</v>
      </c>
      <c r="F994" s="1572">
        <f t="shared" si="31"/>
        <v>28.4375</v>
      </c>
    </row>
    <row r="995" spans="1:6" x14ac:dyDescent="0.2">
      <c r="A995" s="1570">
        <v>24825</v>
      </c>
      <c r="B995" s="1570">
        <v>25</v>
      </c>
      <c r="C995" s="1572">
        <v>9.1</v>
      </c>
      <c r="D995" s="1570">
        <v>0.25</v>
      </c>
      <c r="E995" s="1572">
        <f t="shared" si="30"/>
        <v>0.25</v>
      </c>
      <c r="F995" s="1572">
        <f t="shared" si="31"/>
        <v>56.875</v>
      </c>
    </row>
    <row r="996" spans="1:6" x14ac:dyDescent="0.2">
      <c r="A996" s="1570">
        <v>24850</v>
      </c>
      <c r="B996" s="1570">
        <v>25</v>
      </c>
      <c r="C996" s="1572">
        <v>9.1</v>
      </c>
      <c r="D996" s="1570">
        <v>0.25</v>
      </c>
      <c r="E996" s="1572">
        <f t="shared" si="30"/>
        <v>0.25</v>
      </c>
      <c r="F996" s="1572">
        <f t="shared" si="31"/>
        <v>56.875</v>
      </c>
    </row>
    <row r="997" spans="1:6" x14ac:dyDescent="0.2">
      <c r="A997" s="1570">
        <v>24875</v>
      </c>
      <c r="B997" s="1570">
        <v>25</v>
      </c>
      <c r="C997" s="1572">
        <v>9.1</v>
      </c>
      <c r="D997" s="1570">
        <v>0.25</v>
      </c>
      <c r="E997" s="1572">
        <f t="shared" si="30"/>
        <v>0.25</v>
      </c>
      <c r="F997" s="1572">
        <f t="shared" si="31"/>
        <v>56.875</v>
      </c>
    </row>
    <row r="998" spans="1:6" x14ac:dyDescent="0.2">
      <c r="A998" s="1570">
        <v>24900</v>
      </c>
      <c r="B998" s="1570">
        <v>25</v>
      </c>
      <c r="C998" s="1572">
        <v>9.1</v>
      </c>
      <c r="D998" s="1570">
        <v>0.25</v>
      </c>
      <c r="E998" s="1572">
        <f t="shared" si="30"/>
        <v>0.25</v>
      </c>
      <c r="F998" s="1572">
        <f t="shared" si="31"/>
        <v>56.875</v>
      </c>
    </row>
    <row r="999" spans="1:6" x14ac:dyDescent="0.2">
      <c r="A999" s="1570">
        <v>24925</v>
      </c>
      <c r="B999" s="1570">
        <v>25</v>
      </c>
      <c r="C999" s="1572">
        <v>9.1</v>
      </c>
      <c r="D999" s="1570">
        <v>0.25</v>
      </c>
      <c r="E999" s="1572">
        <f t="shared" si="30"/>
        <v>0.25</v>
      </c>
      <c r="F999" s="1572">
        <f t="shared" si="31"/>
        <v>56.875</v>
      </c>
    </row>
    <row r="1000" spans="1:6" x14ac:dyDescent="0.2">
      <c r="A1000" s="1570">
        <v>24950</v>
      </c>
      <c r="B1000" s="1570">
        <v>25</v>
      </c>
      <c r="C1000" s="1572">
        <v>9.1</v>
      </c>
      <c r="D1000" s="1570">
        <v>0</v>
      </c>
      <c r="E1000" s="1572">
        <f t="shared" si="30"/>
        <v>0.125</v>
      </c>
      <c r="F1000" s="1572">
        <f t="shared" si="31"/>
        <v>28.4375</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0.12899999999992817</v>
      </c>
      <c r="E1008" s="1572">
        <f t="shared" si="30"/>
        <v>6.4499999999964086E-2</v>
      </c>
      <c r="F1008" s="1572">
        <f t="shared" si="31"/>
        <v>14.673749999991829</v>
      </c>
    </row>
    <row r="1009" spans="1:6" x14ac:dyDescent="0.2">
      <c r="A1009" s="1570">
        <v>25175</v>
      </c>
      <c r="B1009" s="1570">
        <v>25</v>
      </c>
      <c r="C1009" s="1572">
        <v>9.1</v>
      </c>
      <c r="D1009" s="1570">
        <v>0.24400000000005095</v>
      </c>
      <c r="E1009" s="1572">
        <f t="shared" si="30"/>
        <v>0.18649999999998956</v>
      </c>
      <c r="F1009" s="1572">
        <f t="shared" si="31"/>
        <v>42.428749999997621</v>
      </c>
    </row>
    <row r="1010" spans="1:6" x14ac:dyDescent="0.2">
      <c r="A1010" s="1570">
        <v>25200</v>
      </c>
      <c r="B1010" s="1570">
        <v>25</v>
      </c>
      <c r="C1010" s="1572">
        <v>9.1</v>
      </c>
      <c r="D1010" s="1570">
        <v>0.25</v>
      </c>
      <c r="E1010" s="1572">
        <f t="shared" si="30"/>
        <v>0.24700000000002548</v>
      </c>
      <c r="F1010" s="1572">
        <f t="shared" si="31"/>
        <v>56.192500000005793</v>
      </c>
    </row>
    <row r="1011" spans="1:6" x14ac:dyDescent="0.2">
      <c r="A1011" s="1570">
        <v>25225</v>
      </c>
      <c r="B1011" s="1570">
        <v>25</v>
      </c>
      <c r="C1011" s="1572">
        <v>9.1</v>
      </c>
      <c r="D1011" s="1570">
        <v>0.25</v>
      </c>
      <c r="E1011" s="1572">
        <f t="shared" si="30"/>
        <v>0.25</v>
      </c>
      <c r="F1011" s="1572">
        <f t="shared" si="31"/>
        <v>56.875</v>
      </c>
    </row>
    <row r="1012" spans="1:6" x14ac:dyDescent="0.2">
      <c r="A1012" s="1570">
        <v>25250</v>
      </c>
      <c r="B1012" s="1570">
        <v>25</v>
      </c>
      <c r="C1012" s="1572">
        <v>9.1</v>
      </c>
      <c r="D1012" s="1570">
        <v>0.27000000000000457</v>
      </c>
      <c r="E1012" s="1572">
        <f t="shared" si="30"/>
        <v>0.26000000000000228</v>
      </c>
      <c r="F1012" s="1572">
        <f t="shared" si="31"/>
        <v>59.15000000000051</v>
      </c>
    </row>
    <row r="1013" spans="1:6" x14ac:dyDescent="0.2">
      <c r="A1013" s="1570">
        <v>25275</v>
      </c>
      <c r="B1013" s="1570">
        <v>25</v>
      </c>
      <c r="C1013" s="1572">
        <v>9.1</v>
      </c>
      <c r="D1013" s="1570">
        <v>0.17199999999993454</v>
      </c>
      <c r="E1013" s="1572">
        <f t="shared" si="30"/>
        <v>0.22099999999996955</v>
      </c>
      <c r="F1013" s="1572">
        <f t="shared" si="31"/>
        <v>50.277499999993069</v>
      </c>
    </row>
    <row r="1014" spans="1:6" x14ac:dyDescent="0.2">
      <c r="A1014" s="1570">
        <v>25300</v>
      </c>
      <c r="B1014" s="1570">
        <v>25</v>
      </c>
      <c r="C1014" s="1572">
        <v>9.1</v>
      </c>
      <c r="D1014" s="1570">
        <v>0.15900000000001457</v>
      </c>
      <c r="E1014" s="1572">
        <f t="shared" si="30"/>
        <v>0.16549999999997456</v>
      </c>
      <c r="F1014" s="1572">
        <f t="shared" si="31"/>
        <v>37.651249999994207</v>
      </c>
    </row>
    <row r="1015" spans="1:6" x14ac:dyDescent="0.2">
      <c r="A1015" s="1570">
        <v>25325</v>
      </c>
      <c r="B1015" s="1570">
        <v>25</v>
      </c>
      <c r="C1015" s="1572">
        <v>9.1</v>
      </c>
      <c r="D1015" s="1570">
        <v>0</v>
      </c>
      <c r="E1015" s="1572">
        <f t="shared" si="30"/>
        <v>7.9500000000007287E-2</v>
      </c>
      <c r="F1015" s="1572">
        <f t="shared" si="31"/>
        <v>18.086250000001659</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0.25</v>
      </c>
      <c r="E1017" s="1572">
        <f t="shared" si="30"/>
        <v>0.125</v>
      </c>
      <c r="F1017" s="1572">
        <f t="shared" si="31"/>
        <v>28.4375</v>
      </c>
    </row>
    <row r="1018" spans="1:6" x14ac:dyDescent="0.2">
      <c r="A1018" s="1570">
        <v>25400</v>
      </c>
      <c r="B1018" s="1570">
        <v>25</v>
      </c>
      <c r="C1018" s="1572">
        <v>9.1</v>
      </c>
      <c r="D1018" s="1570">
        <v>0.25</v>
      </c>
      <c r="E1018" s="1572">
        <f t="shared" si="30"/>
        <v>0.25</v>
      </c>
      <c r="F1018" s="1572">
        <f t="shared" si="31"/>
        <v>56.875</v>
      </c>
    </row>
    <row r="1019" spans="1:6" x14ac:dyDescent="0.2">
      <c r="A1019" s="1570">
        <v>25425</v>
      </c>
      <c r="B1019" s="1570">
        <v>25</v>
      </c>
      <c r="C1019" s="1572">
        <v>9.1</v>
      </c>
      <c r="D1019" s="1570">
        <v>0.25</v>
      </c>
      <c r="E1019" s="1572">
        <f t="shared" si="30"/>
        <v>0.25</v>
      </c>
      <c r="F1019" s="1572">
        <f t="shared" si="31"/>
        <v>56.875</v>
      </c>
    </row>
    <row r="1020" spans="1:6" x14ac:dyDescent="0.2">
      <c r="A1020" s="1570">
        <v>25450</v>
      </c>
      <c r="B1020" s="1570">
        <v>25</v>
      </c>
      <c r="C1020" s="1572">
        <v>9.1</v>
      </c>
      <c r="D1020" s="1570">
        <v>0.25</v>
      </c>
      <c r="E1020" s="1572">
        <f t="shared" si="30"/>
        <v>0.25</v>
      </c>
      <c r="F1020" s="1572">
        <f t="shared" si="31"/>
        <v>56.875</v>
      </c>
    </row>
    <row r="1021" spans="1:6" x14ac:dyDescent="0.2">
      <c r="A1021" s="1570">
        <v>25475</v>
      </c>
      <c r="B1021" s="1570">
        <v>25</v>
      </c>
      <c r="C1021" s="1572">
        <v>9.1</v>
      </c>
      <c r="D1021" s="1570">
        <v>0.18200000000003913</v>
      </c>
      <c r="E1021" s="1572">
        <f t="shared" si="30"/>
        <v>0.21600000000001957</v>
      </c>
      <c r="F1021" s="1572">
        <f t="shared" si="31"/>
        <v>49.140000000004449</v>
      </c>
    </row>
    <row r="1022" spans="1:6" x14ac:dyDescent="0.2">
      <c r="A1022" s="1570">
        <v>25500</v>
      </c>
      <c r="B1022" s="1570">
        <v>25</v>
      </c>
      <c r="C1022" s="1572">
        <v>9.1</v>
      </c>
      <c r="D1022" s="1570">
        <v>0.25299999999995182</v>
      </c>
      <c r="E1022" s="1572">
        <f t="shared" si="30"/>
        <v>0.21749999999999547</v>
      </c>
      <c r="F1022" s="1572">
        <f t="shared" si="31"/>
        <v>49.481249999998965</v>
      </c>
    </row>
    <row r="1023" spans="1:6" x14ac:dyDescent="0.2">
      <c r="A1023" s="1570">
        <v>25525</v>
      </c>
      <c r="B1023" s="1570">
        <v>25</v>
      </c>
      <c r="C1023" s="1572">
        <v>9.1</v>
      </c>
      <c r="D1023" s="1570">
        <v>0.26199999999996637</v>
      </c>
      <c r="E1023" s="1572">
        <f t="shared" si="30"/>
        <v>0.25749999999995909</v>
      </c>
      <c r="F1023" s="1572">
        <f t="shared" si="31"/>
        <v>58.581249999990689</v>
      </c>
    </row>
    <row r="1024" spans="1:6" x14ac:dyDescent="0.2">
      <c r="A1024" s="1570">
        <v>25550</v>
      </c>
      <c r="B1024" s="1570">
        <v>25</v>
      </c>
      <c r="C1024" s="1572">
        <v>9.1</v>
      </c>
      <c r="D1024" s="1570">
        <v>0.27600000000009006</v>
      </c>
      <c r="E1024" s="1572">
        <f t="shared" si="30"/>
        <v>0.26900000000002822</v>
      </c>
      <c r="F1024" s="1572">
        <f t="shared" si="31"/>
        <v>61.197500000006421</v>
      </c>
    </row>
    <row r="1025" spans="1:6" x14ac:dyDescent="0.2">
      <c r="A1025" s="1570">
        <v>25575</v>
      </c>
      <c r="B1025" s="1570">
        <v>25</v>
      </c>
      <c r="C1025" s="1572">
        <v>9.1</v>
      </c>
      <c r="D1025" s="1570">
        <v>0.20000000000006823</v>
      </c>
      <c r="E1025" s="1572">
        <f t="shared" si="30"/>
        <v>0.23800000000007915</v>
      </c>
      <c r="F1025" s="1572">
        <f t="shared" si="31"/>
        <v>54.145000000018008</v>
      </c>
    </row>
    <row r="1026" spans="1:6" x14ac:dyDescent="0.2">
      <c r="A1026" s="1570">
        <v>25600</v>
      </c>
      <c r="B1026" s="1570">
        <v>25</v>
      </c>
      <c r="C1026" s="1572">
        <v>9.1</v>
      </c>
      <c r="D1026" s="1570">
        <v>0.16099999999996728</v>
      </c>
      <c r="E1026" s="1572">
        <f t="shared" si="30"/>
        <v>0.18050000000001776</v>
      </c>
      <c r="F1026" s="1572">
        <f t="shared" si="31"/>
        <v>41.063750000004042</v>
      </c>
    </row>
    <row r="1027" spans="1:6" x14ac:dyDescent="0.2">
      <c r="A1027" s="1570">
        <v>25625</v>
      </c>
      <c r="B1027" s="1570">
        <v>25</v>
      </c>
      <c r="C1027" s="1572">
        <v>9.1</v>
      </c>
      <c r="D1027" s="1570">
        <v>0.1019999999999982</v>
      </c>
      <c r="E1027" s="1572">
        <f t="shared" si="30"/>
        <v>0.13149999999998274</v>
      </c>
      <c r="F1027" s="1572">
        <f t="shared" si="31"/>
        <v>29.916249999996076</v>
      </c>
    </row>
    <row r="1028" spans="1:6" x14ac:dyDescent="0.2">
      <c r="A1028" s="1570">
        <v>25650</v>
      </c>
      <c r="B1028" s="1570">
        <v>25</v>
      </c>
      <c r="C1028" s="1572">
        <v>9.1</v>
      </c>
      <c r="D1028" s="1570">
        <v>0</v>
      </c>
      <c r="E1028" s="1572">
        <f t="shared" ref="E1028:E1052" si="32">(D1027+D1028)/2</f>
        <v>5.0999999999999102E-2</v>
      </c>
      <c r="F1028" s="1572">
        <f t="shared" ref="F1028:F1052" si="33">E1028*C1028*B1028</f>
        <v>11.602499999999795</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0.19099999999994</v>
      </c>
      <c r="E1043" s="1572">
        <f t="shared" si="32"/>
        <v>9.5499999999969998E-2</v>
      </c>
      <c r="F1043" s="1572">
        <f t="shared" si="33"/>
        <v>21.726249999993176</v>
      </c>
    </row>
    <row r="1044" spans="1:6" x14ac:dyDescent="0.2">
      <c r="A1044" s="1570">
        <v>26050</v>
      </c>
      <c r="B1044" s="1570">
        <v>25</v>
      </c>
      <c r="C1044" s="1572">
        <v>9.1</v>
      </c>
      <c r="D1044" s="1570">
        <v>0</v>
      </c>
      <c r="E1044" s="1572">
        <f t="shared" si="32"/>
        <v>9.5499999999969998E-2</v>
      </c>
      <c r="F1044" s="1572">
        <f t="shared" si="33"/>
        <v>21.726249999993176</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x14ac:dyDescent="0.2">
      <c r="A1052" s="1570">
        <v>26250</v>
      </c>
      <c r="B1052" s="1570">
        <v>25</v>
      </c>
      <c r="C1052" s="1572">
        <v>9.1</v>
      </c>
      <c r="D1052" s="1570">
        <v>0</v>
      </c>
      <c r="E1052" s="1572">
        <f t="shared" si="32"/>
        <v>0</v>
      </c>
      <c r="F1052" s="1572">
        <f t="shared" si="33"/>
        <v>0</v>
      </c>
    </row>
    <row r="1053" spans="1:6" ht="13.5" thickBot="1" x14ac:dyDescent="0.25">
      <c r="A1053" s="2033" t="s">
        <v>12083</v>
      </c>
      <c r="B1053" s="2034"/>
      <c r="C1053" s="2034"/>
      <c r="D1053" s="2034"/>
      <c r="E1053" s="2035"/>
      <c r="F1053" s="1573">
        <f>'WBM Level layer'!F1053/2</f>
        <v>2588.0399999999295</v>
      </c>
    </row>
    <row r="1054" spans="1:6" ht="13.5" thickBot="1" x14ac:dyDescent="0.25">
      <c r="A1054" s="2030" t="s">
        <v>376</v>
      </c>
      <c r="B1054" s="2031"/>
      <c r="C1054" s="2031"/>
      <c r="D1054" s="2031"/>
      <c r="E1054" s="2032"/>
      <c r="F1054" s="1574">
        <f>SUM(F3:F1053)</f>
        <v>19301.100000000068</v>
      </c>
    </row>
  </sheetData>
  <mergeCells count="2">
    <mergeCell ref="A1054:E1054"/>
    <mergeCell ref="A1053:E105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3"/>
  <sheetViews>
    <sheetView topLeftCell="A1044" zoomScale="145" zoomScaleNormal="145" workbookViewId="0">
      <selection activeCell="A1053" sqref="A1053:XFD120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v>0</v>
      </c>
      <c r="E2" s="1570">
        <v>0</v>
      </c>
      <c r="F2" s="1570"/>
    </row>
    <row r="3" spans="1:6" x14ac:dyDescent="0.2">
      <c r="A3" s="1570">
        <v>25</v>
      </c>
      <c r="B3" s="1570">
        <v>25</v>
      </c>
      <c r="C3" s="1572">
        <v>9.1</v>
      </c>
      <c r="D3" s="1570">
        <v>0</v>
      </c>
      <c r="E3" s="1572">
        <f>(D2+D3)/2</f>
        <v>0</v>
      </c>
      <c r="F3" s="1572">
        <f>E3*C3*B3</f>
        <v>0</v>
      </c>
    </row>
    <row r="4" spans="1:6" x14ac:dyDescent="0.2">
      <c r="A4" s="1570">
        <v>50</v>
      </c>
      <c r="B4" s="1570">
        <v>25</v>
      </c>
      <c r="C4" s="1572">
        <v>9.1</v>
      </c>
      <c r="D4" s="1570">
        <v>0</v>
      </c>
      <c r="E4" s="1572">
        <f t="shared" ref="E4:E67" si="0">(D3+D4)/2</f>
        <v>0</v>
      </c>
      <c r="F4" s="1572">
        <f t="shared" ref="F4:F67" si="1">E4*C4*B4</f>
        <v>0</v>
      </c>
    </row>
    <row r="5" spans="1:6" x14ac:dyDescent="0.2">
      <c r="A5" s="1570">
        <v>75</v>
      </c>
      <c r="B5" s="1570">
        <v>25</v>
      </c>
      <c r="C5" s="1572">
        <v>9.1</v>
      </c>
      <c r="D5" s="1570">
        <v>0</v>
      </c>
      <c r="E5" s="1572">
        <f t="shared" si="0"/>
        <v>0</v>
      </c>
      <c r="F5" s="1572">
        <f t="shared" si="1"/>
        <v>0</v>
      </c>
    </row>
    <row r="6" spans="1:6" x14ac:dyDescent="0.2">
      <c r="A6" s="1570">
        <v>100</v>
      </c>
      <c r="B6" s="1570">
        <v>25</v>
      </c>
      <c r="C6" s="1572">
        <v>9.1</v>
      </c>
      <c r="D6" s="1570">
        <v>0</v>
      </c>
      <c r="E6" s="1572">
        <f t="shared" si="0"/>
        <v>0</v>
      </c>
      <c r="F6" s="1572">
        <f t="shared" si="1"/>
        <v>0</v>
      </c>
    </row>
    <row r="7" spans="1:6" x14ac:dyDescent="0.2">
      <c r="A7" s="1570">
        <v>125</v>
      </c>
      <c r="B7" s="1570">
        <v>25</v>
      </c>
      <c r="C7" s="1572">
        <v>9.1</v>
      </c>
      <c r="D7" s="1570">
        <v>0</v>
      </c>
      <c r="E7" s="1572">
        <f t="shared" si="0"/>
        <v>0</v>
      </c>
      <c r="F7" s="1572">
        <f t="shared" si="1"/>
        <v>0</v>
      </c>
    </row>
    <row r="8" spans="1:6" x14ac:dyDescent="0.2">
      <c r="A8" s="1570">
        <v>150</v>
      </c>
      <c r="B8" s="1570">
        <v>25</v>
      </c>
      <c r="C8" s="1572">
        <v>9.1</v>
      </c>
      <c r="D8" s="1570">
        <v>0</v>
      </c>
      <c r="E8" s="1572">
        <f t="shared" si="0"/>
        <v>0</v>
      </c>
      <c r="F8" s="1572">
        <f t="shared" si="1"/>
        <v>0</v>
      </c>
    </row>
    <row r="9" spans="1:6" x14ac:dyDescent="0.2">
      <c r="A9" s="1570">
        <v>175</v>
      </c>
      <c r="B9" s="1570">
        <v>25</v>
      </c>
      <c r="C9" s="1572">
        <v>9.1</v>
      </c>
      <c r="D9" s="1570">
        <v>0</v>
      </c>
      <c r="E9" s="1572">
        <f t="shared" si="0"/>
        <v>0</v>
      </c>
      <c r="F9" s="1572">
        <f t="shared" si="1"/>
        <v>0</v>
      </c>
    </row>
    <row r="10" spans="1:6" x14ac:dyDescent="0.2">
      <c r="A10" s="1570">
        <v>200</v>
      </c>
      <c r="B10" s="1570">
        <v>25</v>
      </c>
      <c r="C10" s="1572">
        <v>9.1</v>
      </c>
      <c r="D10" s="1570">
        <v>0</v>
      </c>
      <c r="E10" s="1572">
        <f t="shared" si="0"/>
        <v>0</v>
      </c>
      <c r="F10" s="1572">
        <f t="shared" si="1"/>
        <v>0</v>
      </c>
    </row>
    <row r="11" spans="1:6" x14ac:dyDescent="0.2">
      <c r="A11" s="1570">
        <v>225</v>
      </c>
      <c r="B11" s="1570">
        <v>25</v>
      </c>
      <c r="C11" s="1572">
        <v>9.1</v>
      </c>
      <c r="D11" s="1570">
        <v>0</v>
      </c>
      <c r="E11" s="1572">
        <f t="shared" si="0"/>
        <v>0</v>
      </c>
      <c r="F11" s="1572">
        <f t="shared" si="1"/>
        <v>0</v>
      </c>
    </row>
    <row r="12" spans="1:6" x14ac:dyDescent="0.2">
      <c r="A12" s="1570">
        <v>250</v>
      </c>
      <c r="B12" s="1570">
        <v>25</v>
      </c>
      <c r="C12" s="1572">
        <v>9.1</v>
      </c>
      <c r="D12" s="1570">
        <v>0</v>
      </c>
      <c r="E12" s="1572">
        <f t="shared" si="0"/>
        <v>0</v>
      </c>
      <c r="F12" s="1572">
        <f t="shared" si="1"/>
        <v>0</v>
      </c>
    </row>
    <row r="13" spans="1:6" x14ac:dyDescent="0.2">
      <c r="A13" s="1570">
        <v>275</v>
      </c>
      <c r="B13" s="1570">
        <v>25</v>
      </c>
      <c r="C13" s="1572">
        <v>9.1</v>
      </c>
      <c r="D13" s="1570">
        <v>0</v>
      </c>
      <c r="E13" s="1572">
        <f t="shared" si="0"/>
        <v>0</v>
      </c>
      <c r="F13" s="1572">
        <f t="shared" si="1"/>
        <v>0</v>
      </c>
    </row>
    <row r="14" spans="1:6" x14ac:dyDescent="0.2">
      <c r="A14" s="1570">
        <v>300</v>
      </c>
      <c r="B14" s="1570">
        <v>25</v>
      </c>
      <c r="C14" s="1572">
        <v>9.1</v>
      </c>
      <c r="D14" s="1570">
        <v>0</v>
      </c>
      <c r="E14" s="1572">
        <f t="shared" si="0"/>
        <v>0</v>
      </c>
      <c r="F14" s="1572">
        <f t="shared" si="1"/>
        <v>0</v>
      </c>
    </row>
    <row r="15" spans="1:6" x14ac:dyDescent="0.2">
      <c r="A15" s="1570">
        <v>325</v>
      </c>
      <c r="B15" s="1570">
        <v>25</v>
      </c>
      <c r="C15" s="1572">
        <v>9.1</v>
      </c>
      <c r="D15" s="1570">
        <v>0</v>
      </c>
      <c r="E15" s="1572">
        <f t="shared" si="0"/>
        <v>0</v>
      </c>
      <c r="F15" s="1572">
        <f t="shared" si="1"/>
        <v>0</v>
      </c>
    </row>
    <row r="16" spans="1:6" x14ac:dyDescent="0.2">
      <c r="A16" s="1570">
        <v>350</v>
      </c>
      <c r="B16" s="1570">
        <v>25</v>
      </c>
      <c r="C16" s="1572">
        <v>9.1</v>
      </c>
      <c r="D16" s="1570">
        <v>0</v>
      </c>
      <c r="E16" s="1572">
        <f t="shared" si="0"/>
        <v>0</v>
      </c>
      <c r="F16" s="1572">
        <f t="shared" si="1"/>
        <v>0</v>
      </c>
    </row>
    <row r="17" spans="1:6" x14ac:dyDescent="0.2">
      <c r="A17" s="1570">
        <v>375</v>
      </c>
      <c r="B17" s="1570">
        <v>25</v>
      </c>
      <c r="C17" s="1572">
        <v>9.1</v>
      </c>
      <c r="D17" s="1570">
        <v>0</v>
      </c>
      <c r="E17" s="1572">
        <f t="shared" si="0"/>
        <v>0</v>
      </c>
      <c r="F17" s="1572">
        <f t="shared" si="1"/>
        <v>0</v>
      </c>
    </row>
    <row r="18" spans="1:6" x14ac:dyDescent="0.2">
      <c r="A18" s="1570">
        <v>400</v>
      </c>
      <c r="B18" s="1570">
        <v>25</v>
      </c>
      <c r="C18" s="1572">
        <v>9.1</v>
      </c>
      <c r="D18" s="1570">
        <v>0</v>
      </c>
      <c r="E18" s="1572">
        <f t="shared" si="0"/>
        <v>0</v>
      </c>
      <c r="F18" s="1572">
        <f t="shared" si="1"/>
        <v>0</v>
      </c>
    </row>
    <row r="19" spans="1:6" x14ac:dyDescent="0.2">
      <c r="A19" s="1570">
        <v>425</v>
      </c>
      <c r="B19" s="1570">
        <v>25</v>
      </c>
      <c r="C19" s="1572">
        <v>9.1</v>
      </c>
      <c r="D19" s="1570">
        <v>0</v>
      </c>
      <c r="E19" s="1572">
        <f t="shared" si="0"/>
        <v>0</v>
      </c>
      <c r="F19" s="1572">
        <f t="shared" si="1"/>
        <v>0</v>
      </c>
    </row>
    <row r="20" spans="1:6" x14ac:dyDescent="0.2">
      <c r="A20" s="1570">
        <v>450</v>
      </c>
      <c r="B20" s="1570">
        <v>25</v>
      </c>
      <c r="C20" s="1572">
        <v>9.1</v>
      </c>
      <c r="D20" s="1570">
        <v>0</v>
      </c>
      <c r="E20" s="1572">
        <f t="shared" si="0"/>
        <v>0</v>
      </c>
      <c r="F20" s="1572">
        <f t="shared" si="1"/>
        <v>0</v>
      </c>
    </row>
    <row r="21" spans="1:6" x14ac:dyDescent="0.2">
      <c r="A21" s="1570">
        <v>475</v>
      </c>
      <c r="B21" s="1570">
        <v>25</v>
      </c>
      <c r="C21" s="1572">
        <v>9.1</v>
      </c>
      <c r="D21" s="1570">
        <v>0</v>
      </c>
      <c r="E21" s="1572">
        <f t="shared" si="0"/>
        <v>0</v>
      </c>
      <c r="F21" s="1572">
        <f t="shared" si="1"/>
        <v>0</v>
      </c>
    </row>
    <row r="22" spans="1:6" x14ac:dyDescent="0.2">
      <c r="A22" s="1570">
        <v>500</v>
      </c>
      <c r="B22" s="1570">
        <v>25</v>
      </c>
      <c r="C22" s="1572">
        <v>9.1</v>
      </c>
      <c r="D22" s="1570">
        <v>0</v>
      </c>
      <c r="E22" s="1572">
        <f t="shared" si="0"/>
        <v>0</v>
      </c>
      <c r="F22" s="1572">
        <f t="shared" si="1"/>
        <v>0</v>
      </c>
    </row>
    <row r="23" spans="1:6" x14ac:dyDescent="0.2">
      <c r="A23" s="1570">
        <v>525</v>
      </c>
      <c r="B23" s="1570">
        <v>25</v>
      </c>
      <c r="C23" s="1572">
        <v>9.1</v>
      </c>
      <c r="D23" s="1570">
        <v>0</v>
      </c>
      <c r="E23" s="1572">
        <f t="shared" si="0"/>
        <v>0</v>
      </c>
      <c r="F23" s="1572">
        <f t="shared" si="1"/>
        <v>0</v>
      </c>
    </row>
    <row r="24" spans="1:6" x14ac:dyDescent="0.2">
      <c r="A24" s="1570">
        <v>550</v>
      </c>
      <c r="B24" s="1570">
        <v>25</v>
      </c>
      <c r="C24" s="1572">
        <v>9.1</v>
      </c>
      <c r="D24" s="1570">
        <v>0</v>
      </c>
      <c r="E24" s="1572">
        <f t="shared" si="0"/>
        <v>0</v>
      </c>
      <c r="F24" s="1572">
        <f t="shared" si="1"/>
        <v>0</v>
      </c>
    </row>
    <row r="25" spans="1:6" x14ac:dyDescent="0.2">
      <c r="A25" s="1570">
        <v>575</v>
      </c>
      <c r="B25" s="1570">
        <v>25</v>
      </c>
      <c r="C25" s="1572">
        <v>9.1</v>
      </c>
      <c r="D25" s="1570">
        <v>0</v>
      </c>
      <c r="E25" s="1572">
        <f t="shared" si="0"/>
        <v>0</v>
      </c>
      <c r="F25" s="1572">
        <f t="shared" si="1"/>
        <v>0</v>
      </c>
    </row>
    <row r="26" spans="1:6" x14ac:dyDescent="0.2">
      <c r="A26" s="1570">
        <v>600</v>
      </c>
      <c r="B26" s="1570">
        <v>25</v>
      </c>
      <c r="C26" s="1572">
        <v>9.1</v>
      </c>
      <c r="D26" s="1570">
        <v>0</v>
      </c>
      <c r="E26" s="1572">
        <f t="shared" si="0"/>
        <v>0</v>
      </c>
      <c r="F26" s="1572">
        <f t="shared" si="1"/>
        <v>0</v>
      </c>
    </row>
    <row r="27" spans="1:6" x14ac:dyDescent="0.2">
      <c r="A27" s="1570">
        <v>625</v>
      </c>
      <c r="B27" s="1570">
        <v>25</v>
      </c>
      <c r="C27" s="1572">
        <v>9.1</v>
      </c>
      <c r="D27" s="1570">
        <v>0</v>
      </c>
      <c r="E27" s="1572">
        <f t="shared" si="0"/>
        <v>0</v>
      </c>
      <c r="F27" s="1572">
        <f t="shared" si="1"/>
        <v>0</v>
      </c>
    </row>
    <row r="28" spans="1:6" x14ac:dyDescent="0.2">
      <c r="A28" s="1570">
        <v>650</v>
      </c>
      <c r="B28" s="1570">
        <v>25</v>
      </c>
      <c r="C28" s="1572">
        <v>9.1</v>
      </c>
      <c r="D28" s="1570">
        <v>0</v>
      </c>
      <c r="E28" s="1572">
        <f t="shared" si="0"/>
        <v>0</v>
      </c>
      <c r="F28" s="1572">
        <f t="shared" si="1"/>
        <v>0</v>
      </c>
    </row>
    <row r="29" spans="1:6" x14ac:dyDescent="0.2">
      <c r="A29" s="1570">
        <v>675</v>
      </c>
      <c r="B29" s="1570">
        <v>25</v>
      </c>
      <c r="C29" s="1572">
        <v>9.1</v>
      </c>
      <c r="D29" s="1570">
        <v>0</v>
      </c>
      <c r="E29" s="1572">
        <f t="shared" si="0"/>
        <v>0</v>
      </c>
      <c r="F29" s="1572">
        <f t="shared" si="1"/>
        <v>0</v>
      </c>
    </row>
    <row r="30" spans="1:6" x14ac:dyDescent="0.2">
      <c r="A30" s="1570">
        <v>700</v>
      </c>
      <c r="B30" s="1570">
        <v>25</v>
      </c>
      <c r="C30" s="1572">
        <v>9.1</v>
      </c>
      <c r="D30" s="1570">
        <v>0</v>
      </c>
      <c r="E30" s="1572">
        <f t="shared" si="0"/>
        <v>0</v>
      </c>
      <c r="F30" s="1572">
        <f t="shared" si="1"/>
        <v>0</v>
      </c>
    </row>
    <row r="31" spans="1:6" x14ac:dyDescent="0.2">
      <c r="A31" s="1570">
        <v>725</v>
      </c>
      <c r="B31" s="1570">
        <v>25</v>
      </c>
      <c r="C31" s="1572">
        <v>9.1</v>
      </c>
      <c r="D31" s="1570">
        <v>0</v>
      </c>
      <c r="E31" s="1572">
        <f t="shared" si="0"/>
        <v>0</v>
      </c>
      <c r="F31" s="1572">
        <f t="shared" si="1"/>
        <v>0</v>
      </c>
    </row>
    <row r="32" spans="1:6" x14ac:dyDescent="0.2">
      <c r="A32" s="1570">
        <v>750</v>
      </c>
      <c r="B32" s="1570">
        <v>25</v>
      </c>
      <c r="C32" s="1572">
        <v>9.1</v>
      </c>
      <c r="D32" s="1570">
        <v>0</v>
      </c>
      <c r="E32" s="1572">
        <f t="shared" si="0"/>
        <v>0</v>
      </c>
      <c r="F32" s="1572">
        <f t="shared" si="1"/>
        <v>0</v>
      </c>
    </row>
    <row r="33" spans="1:6" x14ac:dyDescent="0.2">
      <c r="A33" s="1570">
        <v>775</v>
      </c>
      <c r="B33" s="1570">
        <v>25</v>
      </c>
      <c r="C33" s="1572">
        <v>9.1</v>
      </c>
      <c r="D33" s="1570">
        <v>0</v>
      </c>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0</v>
      </c>
      <c r="E35" s="1572">
        <f t="shared" si="0"/>
        <v>0</v>
      </c>
      <c r="F35" s="1572">
        <f t="shared" si="1"/>
        <v>0</v>
      </c>
    </row>
    <row r="36" spans="1:6" x14ac:dyDescent="0.2">
      <c r="A36" s="1570">
        <v>850</v>
      </c>
      <c r="B36" s="1570">
        <v>25</v>
      </c>
      <c r="C36" s="1572">
        <v>9.1</v>
      </c>
      <c r="D36" s="1570">
        <v>0.10700000000003912</v>
      </c>
      <c r="E36" s="1572">
        <f t="shared" si="0"/>
        <v>5.350000000001956E-2</v>
      </c>
      <c r="F36" s="1572">
        <f t="shared" si="1"/>
        <v>12.171250000004449</v>
      </c>
    </row>
    <row r="37" spans="1:6" x14ac:dyDescent="0.2">
      <c r="A37" s="1570">
        <v>875</v>
      </c>
      <c r="B37" s="1570">
        <v>25</v>
      </c>
      <c r="C37" s="1572">
        <v>9.1</v>
      </c>
      <c r="D37" s="1570">
        <v>3.999999999996362E-2</v>
      </c>
      <c r="E37" s="1572">
        <f t="shared" si="0"/>
        <v>7.350000000000137E-2</v>
      </c>
      <c r="F37" s="1572">
        <f t="shared" si="1"/>
        <v>16.721250000000314</v>
      </c>
    </row>
    <row r="38" spans="1:6" x14ac:dyDescent="0.2">
      <c r="A38" s="1570">
        <v>900</v>
      </c>
      <c r="B38" s="1570">
        <v>25</v>
      </c>
      <c r="C38" s="1572">
        <v>9.1</v>
      </c>
      <c r="D38" s="1570">
        <v>0</v>
      </c>
      <c r="E38" s="1572">
        <f t="shared" si="0"/>
        <v>1.999999999998181E-2</v>
      </c>
      <c r="F38" s="1572">
        <f t="shared" si="1"/>
        <v>4.5499999999958618</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0</v>
      </c>
      <c r="E40" s="1572">
        <f t="shared" si="0"/>
        <v>0</v>
      </c>
      <c r="F40" s="1572">
        <f t="shared" si="1"/>
        <v>0</v>
      </c>
    </row>
    <row r="41" spans="1:6" x14ac:dyDescent="0.2">
      <c r="A41" s="1570">
        <v>975</v>
      </c>
      <c r="B41" s="1570">
        <v>25</v>
      </c>
      <c r="C41" s="1572">
        <v>9.1</v>
      </c>
      <c r="D41" s="1570">
        <v>0.13900000000002138</v>
      </c>
      <c r="E41" s="1572">
        <f t="shared" si="0"/>
        <v>6.9500000000010692E-2</v>
      </c>
      <c r="F41" s="1572">
        <f t="shared" si="1"/>
        <v>15.811250000002433</v>
      </c>
    </row>
    <row r="42" spans="1:6" x14ac:dyDescent="0.2">
      <c r="A42" s="1570">
        <v>1000</v>
      </c>
      <c r="B42" s="1570">
        <v>25</v>
      </c>
      <c r="C42" s="1572">
        <v>9.1</v>
      </c>
      <c r="D42" s="1570">
        <v>6.8500000000028649E-2</v>
      </c>
      <c r="E42" s="1572">
        <f t="shared" si="0"/>
        <v>0.10375000000002502</v>
      </c>
      <c r="F42" s="1572">
        <f t="shared" si="1"/>
        <v>23.60312500000569</v>
      </c>
    </row>
    <row r="43" spans="1:6" x14ac:dyDescent="0.2">
      <c r="A43" s="1570">
        <v>1025</v>
      </c>
      <c r="B43" s="1570">
        <v>25</v>
      </c>
      <c r="C43" s="1572">
        <v>9.1</v>
      </c>
      <c r="D43" s="1570">
        <v>0</v>
      </c>
      <c r="E43" s="1572">
        <f t="shared" si="0"/>
        <v>3.4250000000014325E-2</v>
      </c>
      <c r="F43" s="1572">
        <f t="shared" si="1"/>
        <v>7.7918750000032579</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0</v>
      </c>
      <c r="E46" s="1572">
        <f t="shared" si="0"/>
        <v>0</v>
      </c>
      <c r="F46" s="1572">
        <f t="shared" si="1"/>
        <v>0</v>
      </c>
    </row>
    <row r="47" spans="1:6" x14ac:dyDescent="0.2">
      <c r="A47" s="1570">
        <v>1125</v>
      </c>
      <c r="B47" s="1570">
        <v>25</v>
      </c>
      <c r="C47" s="1572">
        <v>9.1</v>
      </c>
      <c r="D47" s="1570">
        <v>0</v>
      </c>
      <c r="E47" s="1572">
        <f t="shared" si="0"/>
        <v>0</v>
      </c>
      <c r="F47" s="1572">
        <f t="shared" si="1"/>
        <v>0</v>
      </c>
    </row>
    <row r="48" spans="1:6" x14ac:dyDescent="0.2">
      <c r="A48" s="1570">
        <v>1150</v>
      </c>
      <c r="B48" s="1570">
        <v>25</v>
      </c>
      <c r="C48" s="1572">
        <v>9.1</v>
      </c>
      <c r="D48" s="1570">
        <v>0</v>
      </c>
      <c r="E48" s="1572">
        <f t="shared" si="0"/>
        <v>0</v>
      </c>
      <c r="F48" s="1572">
        <f t="shared" si="1"/>
        <v>0</v>
      </c>
    </row>
    <row r="49" spans="1:6" x14ac:dyDescent="0.2">
      <c r="A49" s="1570">
        <v>1175</v>
      </c>
      <c r="B49" s="1570">
        <v>25</v>
      </c>
      <c r="C49" s="1572">
        <v>9.1</v>
      </c>
      <c r="D49" s="1570">
        <v>0</v>
      </c>
      <c r="E49" s="1572">
        <f t="shared" si="0"/>
        <v>0</v>
      </c>
      <c r="F49" s="1572">
        <f t="shared" si="1"/>
        <v>0</v>
      </c>
    </row>
    <row r="50" spans="1:6" x14ac:dyDescent="0.2">
      <c r="A50" s="1570">
        <v>1200</v>
      </c>
      <c r="B50" s="1570">
        <v>25</v>
      </c>
      <c r="C50" s="1572">
        <v>9.1</v>
      </c>
      <c r="D50" s="1570">
        <v>0</v>
      </c>
      <c r="E50" s="1572">
        <f t="shared" si="0"/>
        <v>0</v>
      </c>
      <c r="F50" s="1572">
        <f t="shared" si="1"/>
        <v>0</v>
      </c>
    </row>
    <row r="51" spans="1:6" x14ac:dyDescent="0.2">
      <c r="A51" s="1570">
        <v>1225</v>
      </c>
      <c r="B51" s="1570">
        <v>25</v>
      </c>
      <c r="C51" s="1572">
        <v>9.1</v>
      </c>
      <c r="D51" s="1570">
        <v>0</v>
      </c>
      <c r="E51" s="1572">
        <f t="shared" si="0"/>
        <v>0</v>
      </c>
      <c r="F51" s="1572">
        <f t="shared" si="1"/>
        <v>0</v>
      </c>
    </row>
    <row r="52" spans="1:6" x14ac:dyDescent="0.2">
      <c r="A52" s="1570">
        <v>1250</v>
      </c>
      <c r="B52" s="1570">
        <v>25</v>
      </c>
      <c r="C52" s="1572">
        <v>9.1</v>
      </c>
      <c r="D52" s="1570">
        <v>6.8999999999971362E-2</v>
      </c>
      <c r="E52" s="1572">
        <f t="shared" si="0"/>
        <v>3.4499999999985681E-2</v>
      </c>
      <c r="F52" s="1572">
        <f t="shared" si="1"/>
        <v>7.8487499999967421</v>
      </c>
    </row>
    <row r="53" spans="1:6" x14ac:dyDescent="0.2">
      <c r="A53" s="1570">
        <v>1275</v>
      </c>
      <c r="B53" s="1570">
        <v>25</v>
      </c>
      <c r="C53" s="1572">
        <v>9.1</v>
      </c>
      <c r="D53" s="1570">
        <v>7.7000000000055024E-2</v>
      </c>
      <c r="E53" s="1572">
        <f t="shared" si="0"/>
        <v>7.3000000000013193E-2</v>
      </c>
      <c r="F53" s="1572">
        <f t="shared" si="1"/>
        <v>16.607500000003</v>
      </c>
    </row>
    <row r="54" spans="1:6" x14ac:dyDescent="0.2">
      <c r="A54" s="1570">
        <v>1300</v>
      </c>
      <c r="B54" s="1570">
        <v>25</v>
      </c>
      <c r="C54" s="1572">
        <v>9.1</v>
      </c>
      <c r="D54" s="1570">
        <v>3.0499999999960892E-2</v>
      </c>
      <c r="E54" s="1572">
        <f t="shared" si="0"/>
        <v>5.3750000000007958E-2</v>
      </c>
      <c r="F54" s="1572">
        <f t="shared" si="1"/>
        <v>12.22812500000181</v>
      </c>
    </row>
    <row r="55" spans="1:6" x14ac:dyDescent="0.2">
      <c r="A55" s="1570">
        <v>1325</v>
      </c>
      <c r="B55" s="1570">
        <v>25</v>
      </c>
      <c r="C55" s="1572">
        <v>9.1</v>
      </c>
      <c r="D55" s="1570">
        <v>2.5499999999965439E-2</v>
      </c>
      <c r="E55" s="1572">
        <f t="shared" si="0"/>
        <v>2.7999999999963165E-2</v>
      </c>
      <c r="F55" s="1572">
        <f t="shared" si="1"/>
        <v>6.3699999999916201</v>
      </c>
    </row>
    <row r="56" spans="1:6" x14ac:dyDescent="0.2">
      <c r="A56" s="1570">
        <v>1350</v>
      </c>
      <c r="B56" s="1570">
        <v>25</v>
      </c>
      <c r="C56" s="1572">
        <v>9.1</v>
      </c>
      <c r="D56" s="1570">
        <v>0</v>
      </c>
      <c r="E56" s="1572">
        <f t="shared" si="0"/>
        <v>1.274999999998272E-2</v>
      </c>
      <c r="F56" s="1572">
        <f t="shared" si="1"/>
        <v>2.9006249999960687</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0</v>
      </c>
      <c r="E58" s="1572">
        <f t="shared" si="0"/>
        <v>0</v>
      </c>
      <c r="F58" s="1572">
        <f t="shared" si="1"/>
        <v>0</v>
      </c>
    </row>
    <row r="59" spans="1:6" x14ac:dyDescent="0.2">
      <c r="A59" s="1570">
        <v>1425</v>
      </c>
      <c r="B59" s="1570">
        <v>25</v>
      </c>
      <c r="C59" s="1572">
        <v>9.1</v>
      </c>
      <c r="D59" s="1570">
        <v>0</v>
      </c>
      <c r="E59" s="1572">
        <f t="shared" si="0"/>
        <v>0</v>
      </c>
      <c r="F59" s="1572">
        <f t="shared" si="1"/>
        <v>0</v>
      </c>
    </row>
    <row r="60" spans="1:6" x14ac:dyDescent="0.2">
      <c r="A60" s="1570">
        <v>1450</v>
      </c>
      <c r="B60" s="1570">
        <v>25</v>
      </c>
      <c r="C60" s="1572">
        <v>9.1</v>
      </c>
      <c r="D60" s="1570">
        <v>0</v>
      </c>
      <c r="E60" s="1572">
        <f t="shared" si="0"/>
        <v>0</v>
      </c>
      <c r="F60" s="1572">
        <f t="shared" si="1"/>
        <v>0</v>
      </c>
    </row>
    <row r="61" spans="1:6" x14ac:dyDescent="0.2">
      <c r="A61" s="1570">
        <v>1475</v>
      </c>
      <c r="B61" s="1570">
        <v>25</v>
      </c>
      <c r="C61" s="1572">
        <v>9.1</v>
      </c>
      <c r="D61" s="1570">
        <v>0</v>
      </c>
      <c r="E61" s="1572">
        <f t="shared" si="0"/>
        <v>0</v>
      </c>
      <c r="F61" s="1572">
        <f t="shared" si="1"/>
        <v>0</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0</v>
      </c>
      <c r="E65" s="1572">
        <f t="shared" si="0"/>
        <v>0</v>
      </c>
      <c r="F65" s="1572">
        <f t="shared" si="1"/>
        <v>0</v>
      </c>
    </row>
    <row r="66" spans="1:6" x14ac:dyDescent="0.2">
      <c r="A66" s="1570">
        <v>1600</v>
      </c>
      <c r="B66" s="1570">
        <v>25</v>
      </c>
      <c r="C66" s="1572">
        <v>9.1</v>
      </c>
      <c r="D66" s="1570">
        <v>9.3000000000029115E-2</v>
      </c>
      <c r="E66" s="1572">
        <f t="shared" si="0"/>
        <v>4.6500000000014557E-2</v>
      </c>
      <c r="F66" s="1572">
        <f t="shared" si="1"/>
        <v>10.578750000003312</v>
      </c>
    </row>
    <row r="67" spans="1:6" x14ac:dyDescent="0.2">
      <c r="A67" s="1570">
        <v>1625</v>
      </c>
      <c r="B67" s="1570">
        <v>25</v>
      </c>
      <c r="C67" s="1572">
        <v>9.1</v>
      </c>
      <c r="D67" s="1570">
        <v>0</v>
      </c>
      <c r="E67" s="1572">
        <f t="shared" si="0"/>
        <v>4.6500000000014557E-2</v>
      </c>
      <c r="F67" s="1572">
        <f t="shared" si="1"/>
        <v>10.578750000003312</v>
      </c>
    </row>
    <row r="68" spans="1:6" x14ac:dyDescent="0.2">
      <c r="A68" s="1570">
        <v>1650</v>
      </c>
      <c r="B68" s="1570">
        <v>25</v>
      </c>
      <c r="C68" s="1572">
        <v>9.1</v>
      </c>
      <c r="D68" s="1570">
        <v>0</v>
      </c>
      <c r="E68" s="1572">
        <f t="shared" ref="E68:E131" si="2">(D67+D68)/2</f>
        <v>0</v>
      </c>
      <c r="F68" s="1572">
        <f t="shared" ref="F68:F131" si="3">E68*C68*B68</f>
        <v>0</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0</v>
      </c>
      <c r="E70" s="1572">
        <f t="shared" si="2"/>
        <v>0</v>
      </c>
      <c r="F70" s="1572">
        <f t="shared" si="3"/>
        <v>0</v>
      </c>
    </row>
    <row r="71" spans="1:6" x14ac:dyDescent="0.2">
      <c r="A71" s="1570">
        <v>1725</v>
      </c>
      <c r="B71" s="1570">
        <v>25</v>
      </c>
      <c r="C71" s="1572">
        <v>9.1</v>
      </c>
      <c r="D71" s="1570">
        <v>6.1499999999978183E-2</v>
      </c>
      <c r="E71" s="1572">
        <f t="shared" si="2"/>
        <v>3.0749999999989092E-2</v>
      </c>
      <c r="F71" s="1572">
        <f t="shared" si="3"/>
        <v>6.9956249999975189</v>
      </c>
    </row>
    <row r="72" spans="1:6" x14ac:dyDescent="0.2">
      <c r="A72" s="1570">
        <v>1750</v>
      </c>
      <c r="B72" s="1570">
        <v>25</v>
      </c>
      <c r="C72" s="1572">
        <v>9.1</v>
      </c>
      <c r="D72" s="1570">
        <v>0</v>
      </c>
      <c r="E72" s="1572">
        <f t="shared" si="2"/>
        <v>3.0749999999989092E-2</v>
      </c>
      <c r="F72" s="1572">
        <f t="shared" si="3"/>
        <v>6.9956249999975189</v>
      </c>
    </row>
    <row r="73" spans="1:6" x14ac:dyDescent="0.2">
      <c r="A73" s="1570">
        <v>1775</v>
      </c>
      <c r="B73" s="1570">
        <v>25</v>
      </c>
      <c r="C73" s="1572">
        <v>9.1</v>
      </c>
      <c r="D73" s="1570">
        <v>0</v>
      </c>
      <c r="E73" s="1572">
        <f t="shared" si="2"/>
        <v>0</v>
      </c>
      <c r="F73" s="1572">
        <f t="shared" si="3"/>
        <v>0</v>
      </c>
    </row>
    <row r="74" spans="1:6" x14ac:dyDescent="0.2">
      <c r="A74" s="1570">
        <v>1800</v>
      </c>
      <c r="B74" s="1570">
        <v>25</v>
      </c>
      <c r="C74" s="1572">
        <v>9.1</v>
      </c>
      <c r="D74" s="1570">
        <v>0</v>
      </c>
      <c r="E74" s="1572">
        <f t="shared" si="2"/>
        <v>0</v>
      </c>
      <c r="F74" s="1572">
        <f t="shared" si="3"/>
        <v>0</v>
      </c>
    </row>
    <row r="75" spans="1:6" x14ac:dyDescent="0.2">
      <c r="A75" s="1570">
        <v>1825</v>
      </c>
      <c r="B75" s="1570">
        <v>25</v>
      </c>
      <c r="C75" s="1572">
        <v>9.1</v>
      </c>
      <c r="D75" s="1570">
        <v>9.3500000000017292E-2</v>
      </c>
      <c r="E75" s="1572">
        <f t="shared" si="2"/>
        <v>4.6750000000008646E-2</v>
      </c>
      <c r="F75" s="1572">
        <f t="shared" si="3"/>
        <v>10.635625000001966</v>
      </c>
    </row>
    <row r="76" spans="1:6" x14ac:dyDescent="0.2">
      <c r="A76" s="1570">
        <v>1850</v>
      </c>
      <c r="B76" s="1570">
        <v>25</v>
      </c>
      <c r="C76" s="1572">
        <v>9.1</v>
      </c>
      <c r="D76" s="1570">
        <v>2.199999999999136E-2</v>
      </c>
      <c r="E76" s="1572">
        <f t="shared" si="2"/>
        <v>5.7750000000004326E-2</v>
      </c>
      <c r="F76" s="1572">
        <f t="shared" si="3"/>
        <v>13.138125000000983</v>
      </c>
    </row>
    <row r="77" spans="1:6" x14ac:dyDescent="0.2">
      <c r="A77" s="1570">
        <v>1875</v>
      </c>
      <c r="B77" s="1570">
        <v>25</v>
      </c>
      <c r="C77" s="1572">
        <v>9.1</v>
      </c>
      <c r="D77" s="1570">
        <v>2.4999999999977263E-2</v>
      </c>
      <c r="E77" s="1572">
        <f t="shared" si="2"/>
        <v>2.3499999999984311E-2</v>
      </c>
      <c r="F77" s="1572">
        <f t="shared" si="3"/>
        <v>5.3462499999964299</v>
      </c>
    </row>
    <row r="78" spans="1:6" x14ac:dyDescent="0.2">
      <c r="A78" s="1570">
        <v>1900</v>
      </c>
      <c r="B78" s="1570">
        <v>25</v>
      </c>
      <c r="C78" s="1572">
        <v>9.1</v>
      </c>
      <c r="D78" s="1570">
        <v>5.4000000000030468E-2</v>
      </c>
      <c r="E78" s="1572">
        <f t="shared" si="2"/>
        <v>3.9500000000003865E-2</v>
      </c>
      <c r="F78" s="1572">
        <f t="shared" si="3"/>
        <v>8.9862500000008794</v>
      </c>
    </row>
    <row r="79" spans="1:6" x14ac:dyDescent="0.2">
      <c r="A79" s="1570">
        <v>1925</v>
      </c>
      <c r="B79" s="1570">
        <v>25</v>
      </c>
      <c r="C79" s="1572">
        <v>9.1</v>
      </c>
      <c r="D79" s="1570">
        <v>5.8499999999980901E-2</v>
      </c>
      <c r="E79" s="1572">
        <f t="shared" si="2"/>
        <v>5.6250000000005684E-2</v>
      </c>
      <c r="F79" s="1572">
        <f t="shared" si="3"/>
        <v>12.796875000001293</v>
      </c>
    </row>
    <row r="80" spans="1:6" x14ac:dyDescent="0.2">
      <c r="A80" s="1570">
        <v>1950</v>
      </c>
      <c r="B80" s="1570">
        <v>25</v>
      </c>
      <c r="C80" s="1572">
        <v>9.1</v>
      </c>
      <c r="D80" s="1570">
        <v>0</v>
      </c>
      <c r="E80" s="1572">
        <f t="shared" si="2"/>
        <v>2.924999999999045E-2</v>
      </c>
      <c r="F80" s="1572">
        <f t="shared" si="3"/>
        <v>6.6543749999978266</v>
      </c>
    </row>
    <row r="81" spans="1:6" x14ac:dyDescent="0.2">
      <c r="A81" s="1570">
        <v>1975</v>
      </c>
      <c r="B81" s="1570">
        <v>25</v>
      </c>
      <c r="C81" s="1572">
        <v>9.1</v>
      </c>
      <c r="D81" s="1570">
        <v>0</v>
      </c>
      <c r="E81" s="1572">
        <f t="shared" si="2"/>
        <v>0</v>
      </c>
      <c r="F81" s="1572">
        <f t="shared" si="3"/>
        <v>0</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0.15799999999997</v>
      </c>
      <c r="E88" s="1572">
        <f t="shared" si="2"/>
        <v>7.8999999999984999E-2</v>
      </c>
      <c r="F88" s="1572">
        <f t="shared" si="3"/>
        <v>17.972499999996586</v>
      </c>
    </row>
    <row r="89" spans="1:6" x14ac:dyDescent="0.2">
      <c r="A89" s="1570">
        <v>2175</v>
      </c>
      <c r="B89" s="1570">
        <v>25</v>
      </c>
      <c r="C89" s="1572">
        <v>9.1</v>
      </c>
      <c r="D89" s="1570">
        <v>0.12650000000002137</v>
      </c>
      <c r="E89" s="1572">
        <f t="shared" si="2"/>
        <v>0.14224999999999569</v>
      </c>
      <c r="F89" s="1572">
        <f t="shared" si="3"/>
        <v>32.361874999999017</v>
      </c>
    </row>
    <row r="90" spans="1:6" x14ac:dyDescent="0.2">
      <c r="A90" s="1570">
        <v>2200</v>
      </c>
      <c r="B90" s="1570">
        <v>25</v>
      </c>
      <c r="C90" s="1572">
        <v>9.1</v>
      </c>
      <c r="D90" s="1570">
        <v>0</v>
      </c>
      <c r="E90" s="1572">
        <f t="shared" si="2"/>
        <v>6.3250000000010687E-2</v>
      </c>
      <c r="F90" s="1572">
        <f t="shared" si="3"/>
        <v>14.389375000002429</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3.1499999999994088E-2</v>
      </c>
      <c r="E94" s="1572">
        <f t="shared" si="2"/>
        <v>1.5749999999997044E-2</v>
      </c>
      <c r="F94" s="1572">
        <f t="shared" si="3"/>
        <v>3.5831249999993271</v>
      </c>
    </row>
    <row r="95" spans="1:6" x14ac:dyDescent="0.2">
      <c r="A95" s="1570">
        <v>2325</v>
      </c>
      <c r="B95" s="1570">
        <v>25</v>
      </c>
      <c r="C95" s="1572">
        <v>9.1</v>
      </c>
      <c r="D95" s="1570">
        <v>0</v>
      </c>
      <c r="E95" s="1572">
        <f t="shared" si="2"/>
        <v>1.5749999999997044E-2</v>
      </c>
      <c r="F95" s="1572">
        <f t="shared" si="3"/>
        <v>3.5831249999993271</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0</v>
      </c>
      <c r="E97" s="1572">
        <f t="shared" si="2"/>
        <v>0</v>
      </c>
      <c r="F97" s="1572">
        <f t="shared" si="3"/>
        <v>0</v>
      </c>
    </row>
    <row r="98" spans="1:6" x14ac:dyDescent="0.2">
      <c r="A98" s="1570">
        <v>2400</v>
      </c>
      <c r="B98" s="1570">
        <v>25</v>
      </c>
      <c r="C98" s="1572">
        <v>9.1</v>
      </c>
      <c r="D98" s="1570">
        <v>0</v>
      </c>
      <c r="E98" s="1572">
        <f t="shared" si="2"/>
        <v>0</v>
      </c>
      <c r="F98" s="1572">
        <f t="shared" si="3"/>
        <v>0</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v>
      </c>
      <c r="E106" s="1572">
        <f t="shared" si="2"/>
        <v>0</v>
      </c>
      <c r="F106" s="1572">
        <f t="shared" si="3"/>
        <v>0</v>
      </c>
    </row>
    <row r="107" spans="1:6" x14ac:dyDescent="0.2">
      <c r="A107" s="1570">
        <v>2625</v>
      </c>
      <c r="B107" s="1570">
        <v>25</v>
      </c>
      <c r="C107" s="1572">
        <v>9.1</v>
      </c>
      <c r="D107" s="1570">
        <v>0</v>
      </c>
      <c r="E107" s="1572">
        <f t="shared" si="2"/>
        <v>0</v>
      </c>
      <c r="F107" s="1572">
        <f t="shared" si="3"/>
        <v>0</v>
      </c>
    </row>
    <row r="108" spans="1:6" x14ac:dyDescent="0.2">
      <c r="A108" s="1570">
        <v>2650</v>
      </c>
      <c r="B108" s="1570">
        <v>25</v>
      </c>
      <c r="C108" s="1572">
        <v>9.1</v>
      </c>
      <c r="D108" s="1570">
        <v>0.11149999999998955</v>
      </c>
      <c r="E108" s="1572">
        <f t="shared" si="2"/>
        <v>5.5749999999994776E-2</v>
      </c>
      <c r="F108" s="1572">
        <f t="shared" si="3"/>
        <v>12.68312499999881</v>
      </c>
    </row>
    <row r="109" spans="1:6" x14ac:dyDescent="0.2">
      <c r="A109" s="1570">
        <v>2675</v>
      </c>
      <c r="B109" s="1570">
        <v>25</v>
      </c>
      <c r="C109" s="1572">
        <v>9.1</v>
      </c>
      <c r="D109" s="1570">
        <v>4.050000000000864E-2</v>
      </c>
      <c r="E109" s="1572">
        <f t="shared" si="2"/>
        <v>7.5999999999999096E-2</v>
      </c>
      <c r="F109" s="1572">
        <f t="shared" si="3"/>
        <v>17.289999999999793</v>
      </c>
    </row>
    <row r="110" spans="1:6" x14ac:dyDescent="0.2">
      <c r="A110" s="1570">
        <v>2700</v>
      </c>
      <c r="B110" s="1570">
        <v>25</v>
      </c>
      <c r="C110" s="1572">
        <v>9.1</v>
      </c>
      <c r="D110" s="1570">
        <v>4.050000000000864E-2</v>
      </c>
      <c r="E110" s="1572">
        <f t="shared" si="2"/>
        <v>4.050000000000864E-2</v>
      </c>
      <c r="F110" s="1572">
        <f t="shared" si="3"/>
        <v>9.2137500000019656</v>
      </c>
    </row>
    <row r="111" spans="1:6" x14ac:dyDescent="0.2">
      <c r="A111" s="1570">
        <v>2725</v>
      </c>
      <c r="B111" s="1570">
        <v>25</v>
      </c>
      <c r="C111" s="1572">
        <v>9.1</v>
      </c>
      <c r="D111" s="1570">
        <v>0</v>
      </c>
      <c r="E111" s="1572">
        <f t="shared" si="2"/>
        <v>2.025000000000432E-2</v>
      </c>
      <c r="F111" s="1572">
        <f t="shared" si="3"/>
        <v>4.6068750000009828</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6.199999999996636E-2</v>
      </c>
      <c r="E116" s="1572">
        <f t="shared" si="2"/>
        <v>3.099999999998318E-2</v>
      </c>
      <c r="F116" s="1572">
        <f t="shared" si="3"/>
        <v>7.0524999999961731</v>
      </c>
    </row>
    <row r="117" spans="1:6" x14ac:dyDescent="0.2">
      <c r="A117" s="1570">
        <v>2875</v>
      </c>
      <c r="B117" s="1570">
        <v>25</v>
      </c>
      <c r="C117" s="1572">
        <v>9.1</v>
      </c>
      <c r="D117" s="1570">
        <v>9.8000000000013188E-2</v>
      </c>
      <c r="E117" s="1572">
        <f t="shared" si="2"/>
        <v>7.9999999999989774E-2</v>
      </c>
      <c r="F117" s="1572">
        <f t="shared" si="3"/>
        <v>18.199999999997672</v>
      </c>
    </row>
    <row r="118" spans="1:6" x14ac:dyDescent="0.2">
      <c r="A118" s="1570">
        <v>2900</v>
      </c>
      <c r="B118" s="1570">
        <v>25</v>
      </c>
      <c r="C118" s="1572">
        <v>9.1</v>
      </c>
      <c r="D118" s="1570">
        <v>9.1999999999984539E-2</v>
      </c>
      <c r="E118" s="1572">
        <f t="shared" si="2"/>
        <v>9.4999999999998863E-2</v>
      </c>
      <c r="F118" s="1572">
        <f t="shared" si="3"/>
        <v>21.612499999999741</v>
      </c>
    </row>
    <row r="119" spans="1:6" x14ac:dyDescent="0.2">
      <c r="A119" s="1570">
        <v>2925</v>
      </c>
      <c r="B119" s="1570">
        <v>25</v>
      </c>
      <c r="C119" s="1572">
        <v>9.1</v>
      </c>
      <c r="D119" s="1570">
        <v>2.5500000000079126E-2</v>
      </c>
      <c r="E119" s="1572">
        <f t="shared" si="2"/>
        <v>5.8750000000031832E-2</v>
      </c>
      <c r="F119" s="1572">
        <f t="shared" si="3"/>
        <v>13.365625000007242</v>
      </c>
    </row>
    <row r="120" spans="1:6" x14ac:dyDescent="0.2">
      <c r="A120" s="1570">
        <v>2950</v>
      </c>
      <c r="B120" s="1570">
        <v>25</v>
      </c>
      <c r="C120" s="1572">
        <v>9.1</v>
      </c>
      <c r="D120" s="1570">
        <v>1.1499999999955435E-2</v>
      </c>
      <c r="E120" s="1572">
        <f t="shared" si="2"/>
        <v>1.850000000001728E-2</v>
      </c>
      <c r="F120" s="1572">
        <f t="shared" si="3"/>
        <v>4.2087500000039313</v>
      </c>
    </row>
    <row r="121" spans="1:6" x14ac:dyDescent="0.2">
      <c r="A121" s="1570">
        <v>2975</v>
      </c>
      <c r="B121" s="1570">
        <v>25</v>
      </c>
      <c r="C121" s="1572">
        <v>9.1</v>
      </c>
      <c r="D121" s="1570">
        <v>9.9999999999965894E-2</v>
      </c>
      <c r="E121" s="1572">
        <f t="shared" si="2"/>
        <v>5.5749999999960664E-2</v>
      </c>
      <c r="F121" s="1572">
        <f t="shared" si="3"/>
        <v>12.683124999991049</v>
      </c>
    </row>
    <row r="122" spans="1:6" x14ac:dyDescent="0.2">
      <c r="A122" s="1570">
        <v>3000</v>
      </c>
      <c r="B122" s="1570">
        <v>25</v>
      </c>
      <c r="C122" s="1572">
        <v>9.1</v>
      </c>
      <c r="D122" s="1570">
        <v>0</v>
      </c>
      <c r="E122" s="1572">
        <f t="shared" si="2"/>
        <v>4.9999999999982947E-2</v>
      </c>
      <c r="F122" s="1572">
        <f t="shared" si="3"/>
        <v>11.37499999999612</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0</v>
      </c>
      <c r="E127" s="1572">
        <f t="shared" si="2"/>
        <v>0</v>
      </c>
      <c r="F127" s="1572">
        <f t="shared" si="3"/>
        <v>0</v>
      </c>
    </row>
    <row r="128" spans="1:6" x14ac:dyDescent="0.2">
      <c r="A128" s="1570">
        <v>3150</v>
      </c>
      <c r="B128" s="1570">
        <v>25</v>
      </c>
      <c r="C128" s="1572">
        <v>9.1</v>
      </c>
      <c r="D128" s="1570">
        <v>0</v>
      </c>
      <c r="E128" s="1572">
        <f t="shared" si="2"/>
        <v>0</v>
      </c>
      <c r="F128" s="1572">
        <f t="shared" si="3"/>
        <v>0</v>
      </c>
    </row>
    <row r="129" spans="1:6" x14ac:dyDescent="0.2">
      <c r="A129" s="1570">
        <v>3175</v>
      </c>
      <c r="B129" s="1570">
        <v>25</v>
      </c>
      <c r="C129" s="1572">
        <v>9.1</v>
      </c>
      <c r="D129" s="1570">
        <v>0</v>
      </c>
      <c r="E129" s="1572">
        <f t="shared" si="2"/>
        <v>0</v>
      </c>
      <c r="F129" s="1572">
        <f t="shared" si="3"/>
        <v>0</v>
      </c>
    </row>
    <row r="130" spans="1:6" x14ac:dyDescent="0.2">
      <c r="A130" s="1570">
        <v>3200</v>
      </c>
      <c r="B130" s="1570">
        <v>25</v>
      </c>
      <c r="C130" s="1572">
        <v>9.1</v>
      </c>
      <c r="D130" s="1570">
        <v>0</v>
      </c>
      <c r="E130" s="1572">
        <f t="shared" si="2"/>
        <v>0</v>
      </c>
      <c r="F130" s="1572">
        <f t="shared" si="3"/>
        <v>0</v>
      </c>
    </row>
    <row r="131" spans="1:6" x14ac:dyDescent="0.2">
      <c r="A131" s="1570">
        <v>3225</v>
      </c>
      <c r="B131" s="1570">
        <v>25</v>
      </c>
      <c r="C131" s="1572">
        <v>9.1</v>
      </c>
      <c r="D131" s="1570">
        <v>0</v>
      </c>
      <c r="E131" s="1572">
        <f t="shared" si="2"/>
        <v>0</v>
      </c>
      <c r="F131" s="1572">
        <f t="shared" si="3"/>
        <v>0</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0</v>
      </c>
      <c r="E134" s="1572">
        <f t="shared" si="4"/>
        <v>0</v>
      </c>
      <c r="F134" s="1572">
        <f t="shared" si="5"/>
        <v>0</v>
      </c>
    </row>
    <row r="135" spans="1:6" x14ac:dyDescent="0.2">
      <c r="A135" s="1570">
        <v>3325</v>
      </c>
      <c r="B135" s="1570">
        <v>25</v>
      </c>
      <c r="C135" s="1572">
        <v>9.1</v>
      </c>
      <c r="D135" s="1570">
        <v>8.2000000000005013E-2</v>
      </c>
      <c r="E135" s="1572">
        <f t="shared" si="4"/>
        <v>4.1000000000002507E-2</v>
      </c>
      <c r="F135" s="1572">
        <f t="shared" si="5"/>
        <v>9.3275000000005708</v>
      </c>
    </row>
    <row r="136" spans="1:6" x14ac:dyDescent="0.2">
      <c r="A136" s="1570">
        <v>3350</v>
      </c>
      <c r="B136" s="1570">
        <v>25</v>
      </c>
      <c r="C136" s="1572">
        <v>9.1</v>
      </c>
      <c r="D136" s="1570">
        <v>0</v>
      </c>
      <c r="E136" s="1572">
        <f t="shared" si="4"/>
        <v>4.1000000000002507E-2</v>
      </c>
      <c r="F136" s="1572">
        <f t="shared" si="5"/>
        <v>9.3275000000005708</v>
      </c>
    </row>
    <row r="137" spans="1:6" x14ac:dyDescent="0.2">
      <c r="A137" s="1570">
        <v>3375</v>
      </c>
      <c r="B137" s="1570">
        <v>25</v>
      </c>
      <c r="C137" s="1572">
        <v>9.1</v>
      </c>
      <c r="D137" s="1570">
        <v>0</v>
      </c>
      <c r="E137" s="1572">
        <f t="shared" si="4"/>
        <v>0</v>
      </c>
      <c r="F137" s="1572">
        <f t="shared" si="5"/>
        <v>0</v>
      </c>
    </row>
    <row r="138" spans="1:6" x14ac:dyDescent="0.2">
      <c r="A138" s="1570">
        <v>3400</v>
      </c>
      <c r="B138" s="1570">
        <v>25</v>
      </c>
      <c r="C138" s="1572">
        <v>9.1</v>
      </c>
      <c r="D138" s="1570">
        <v>0</v>
      </c>
      <c r="E138" s="1572">
        <f t="shared" si="4"/>
        <v>0</v>
      </c>
      <c r="F138" s="1572">
        <f t="shared" si="5"/>
        <v>0</v>
      </c>
    </row>
    <row r="139" spans="1:6" x14ac:dyDescent="0.2">
      <c r="A139" s="1570">
        <v>3425</v>
      </c>
      <c r="B139" s="1570">
        <v>25</v>
      </c>
      <c r="C139" s="1572">
        <v>9.1</v>
      </c>
      <c r="D139" s="1570">
        <v>0</v>
      </c>
      <c r="E139" s="1572">
        <f t="shared" si="4"/>
        <v>0</v>
      </c>
      <c r="F139" s="1572">
        <f t="shared" si="5"/>
        <v>0</v>
      </c>
    </row>
    <row r="140" spans="1:6" x14ac:dyDescent="0.2">
      <c r="A140" s="1570">
        <v>3450</v>
      </c>
      <c r="B140" s="1570">
        <v>25</v>
      </c>
      <c r="C140" s="1572">
        <v>9.1</v>
      </c>
      <c r="D140" s="1570">
        <v>0</v>
      </c>
      <c r="E140" s="1572">
        <f t="shared" si="4"/>
        <v>0</v>
      </c>
      <c r="F140" s="1572">
        <f t="shared" si="5"/>
        <v>0</v>
      </c>
    </row>
    <row r="141" spans="1:6" x14ac:dyDescent="0.2">
      <c r="A141" s="1570">
        <v>3475</v>
      </c>
      <c r="B141" s="1570">
        <v>25</v>
      </c>
      <c r="C141" s="1572">
        <v>9.1</v>
      </c>
      <c r="D141" s="1570">
        <v>0</v>
      </c>
      <c r="E141" s="1572">
        <f t="shared" si="4"/>
        <v>0</v>
      </c>
      <c r="F141" s="1572">
        <f t="shared" si="5"/>
        <v>0</v>
      </c>
    </row>
    <row r="142" spans="1:6" x14ac:dyDescent="0.2">
      <c r="A142" s="1570">
        <v>3500</v>
      </c>
      <c r="B142" s="1570">
        <v>25</v>
      </c>
      <c r="C142" s="1572">
        <v>9.1</v>
      </c>
      <c r="D142" s="1570">
        <v>0.13500000000000228</v>
      </c>
      <c r="E142" s="1572">
        <f t="shared" si="4"/>
        <v>6.7500000000001142E-2</v>
      </c>
      <c r="F142" s="1572">
        <f t="shared" si="5"/>
        <v>15.35625000000026</v>
      </c>
    </row>
    <row r="143" spans="1:6" x14ac:dyDescent="0.2">
      <c r="A143" s="1570">
        <v>3525</v>
      </c>
      <c r="B143" s="1570">
        <v>25</v>
      </c>
      <c r="C143" s="1572">
        <v>9.1</v>
      </c>
      <c r="D143" s="1570">
        <v>0.12449999999995498</v>
      </c>
      <c r="E143" s="1572">
        <f t="shared" si="4"/>
        <v>0.12974999999997863</v>
      </c>
      <c r="F143" s="1572">
        <f t="shared" si="5"/>
        <v>29.518124999995138</v>
      </c>
    </row>
    <row r="144" spans="1:6" x14ac:dyDescent="0.2">
      <c r="A144" s="1570">
        <v>3550</v>
      </c>
      <c r="B144" s="1570">
        <v>25</v>
      </c>
      <c r="C144" s="1572">
        <v>9.1</v>
      </c>
      <c r="D144" s="1570">
        <v>4.8000000000058662E-2</v>
      </c>
      <c r="E144" s="1572">
        <f t="shared" si="4"/>
        <v>8.6250000000006821E-2</v>
      </c>
      <c r="F144" s="1572">
        <f t="shared" si="5"/>
        <v>19.621875000001552</v>
      </c>
    </row>
    <row r="145" spans="1:6" x14ac:dyDescent="0.2">
      <c r="A145" s="1570">
        <v>3575</v>
      </c>
      <c r="B145" s="1570">
        <v>25</v>
      </c>
      <c r="C145" s="1572">
        <v>9.1</v>
      </c>
      <c r="D145" s="1570">
        <v>2.8500000000008185E-2</v>
      </c>
      <c r="E145" s="1572">
        <f t="shared" si="4"/>
        <v>3.8250000000033424E-2</v>
      </c>
      <c r="F145" s="1572">
        <f t="shared" si="5"/>
        <v>8.7018750000076039</v>
      </c>
    </row>
    <row r="146" spans="1:6" x14ac:dyDescent="0.2">
      <c r="A146" s="1570">
        <v>3600</v>
      </c>
      <c r="B146" s="1570">
        <v>25</v>
      </c>
      <c r="C146" s="1572">
        <v>9.1</v>
      </c>
      <c r="D146" s="1570">
        <v>0</v>
      </c>
      <c r="E146" s="1572">
        <f t="shared" si="4"/>
        <v>1.4250000000004093E-2</v>
      </c>
      <c r="F146" s="1572">
        <f t="shared" si="5"/>
        <v>3.2418750000009307</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0</v>
      </c>
      <c r="E149" s="1572">
        <f t="shared" si="4"/>
        <v>0</v>
      </c>
      <c r="F149" s="1572">
        <f t="shared" si="5"/>
        <v>0</v>
      </c>
    </row>
    <row r="150" spans="1:6" x14ac:dyDescent="0.2">
      <c r="A150" s="1570">
        <v>3700</v>
      </c>
      <c r="B150" s="1570">
        <v>25</v>
      </c>
      <c r="C150" s="1572">
        <v>9.1</v>
      </c>
      <c r="D150" s="1570">
        <v>0</v>
      </c>
      <c r="E150" s="1572">
        <f t="shared" si="4"/>
        <v>0</v>
      </c>
      <c r="F150" s="1572">
        <f t="shared" si="5"/>
        <v>0</v>
      </c>
    </row>
    <row r="151" spans="1:6" x14ac:dyDescent="0.2">
      <c r="A151" s="1570">
        <v>3725</v>
      </c>
      <c r="B151" s="1570">
        <v>25</v>
      </c>
      <c r="C151" s="1572">
        <v>9.1</v>
      </c>
      <c r="D151" s="1570">
        <v>9.8500000000012744E-2</v>
      </c>
      <c r="E151" s="1572">
        <f t="shared" si="4"/>
        <v>4.9250000000006372E-2</v>
      </c>
      <c r="F151" s="1572">
        <f t="shared" si="5"/>
        <v>11.204375000001448</v>
      </c>
    </row>
    <row r="152" spans="1:6" x14ac:dyDescent="0.2">
      <c r="A152" s="1570">
        <v>3750</v>
      </c>
      <c r="B152" s="1570">
        <v>25</v>
      </c>
      <c r="C152" s="1572">
        <v>9.1</v>
      </c>
      <c r="D152" s="1570">
        <v>0</v>
      </c>
      <c r="E152" s="1572">
        <f t="shared" si="4"/>
        <v>4.9250000000006372E-2</v>
      </c>
      <c r="F152" s="1572">
        <f t="shared" si="5"/>
        <v>11.204375000001448</v>
      </c>
    </row>
    <row r="153" spans="1:6" x14ac:dyDescent="0.2">
      <c r="A153" s="1570">
        <v>3775</v>
      </c>
      <c r="B153" s="1570">
        <v>25</v>
      </c>
      <c r="C153" s="1572">
        <v>9.1</v>
      </c>
      <c r="D153" s="1570">
        <v>0</v>
      </c>
      <c r="E153" s="1572">
        <f t="shared" si="4"/>
        <v>0</v>
      </c>
      <c r="F153" s="1572">
        <f t="shared" si="5"/>
        <v>0</v>
      </c>
    </row>
    <row r="154" spans="1:6" x14ac:dyDescent="0.2">
      <c r="A154" s="1570">
        <v>3800</v>
      </c>
      <c r="B154" s="1570">
        <v>25</v>
      </c>
      <c r="C154" s="1572">
        <v>9.1</v>
      </c>
      <c r="D154" s="1570">
        <v>0.12300000000000183</v>
      </c>
      <c r="E154" s="1572">
        <f t="shared" si="4"/>
        <v>6.1500000000000915E-2</v>
      </c>
      <c r="F154" s="1572">
        <f t="shared" si="5"/>
        <v>13.991250000000207</v>
      </c>
    </row>
    <row r="155" spans="1:6" x14ac:dyDescent="0.2">
      <c r="A155" s="1570">
        <v>3825</v>
      </c>
      <c r="B155" s="1570">
        <v>25</v>
      </c>
      <c r="C155" s="1572">
        <v>9.1</v>
      </c>
      <c r="D155" s="1570">
        <v>0</v>
      </c>
      <c r="E155" s="1572">
        <f t="shared" si="4"/>
        <v>6.1500000000000915E-2</v>
      </c>
      <c r="F155" s="1572">
        <f t="shared" si="5"/>
        <v>13.991250000000207</v>
      </c>
    </row>
    <row r="156" spans="1:6" x14ac:dyDescent="0.2">
      <c r="A156" s="1570">
        <v>3850</v>
      </c>
      <c r="B156" s="1570">
        <v>25</v>
      </c>
      <c r="C156" s="1572">
        <v>9.1</v>
      </c>
      <c r="D156" s="1570">
        <v>0</v>
      </c>
      <c r="E156" s="1572">
        <f t="shared" si="4"/>
        <v>0</v>
      </c>
      <c r="F156" s="1572">
        <f t="shared" si="5"/>
        <v>0</v>
      </c>
    </row>
    <row r="157" spans="1:6" x14ac:dyDescent="0.2">
      <c r="A157" s="1570">
        <v>3875</v>
      </c>
      <c r="B157" s="1570">
        <v>25</v>
      </c>
      <c r="C157" s="1572">
        <v>9.1</v>
      </c>
      <c r="D157" s="1570">
        <v>0</v>
      </c>
      <c r="E157" s="1572">
        <f t="shared" si="4"/>
        <v>0</v>
      </c>
      <c r="F157" s="1572">
        <f t="shared" si="5"/>
        <v>0</v>
      </c>
    </row>
    <row r="158" spans="1:6" x14ac:dyDescent="0.2">
      <c r="A158" s="1570">
        <v>3900</v>
      </c>
      <c r="B158" s="1570">
        <v>25</v>
      </c>
      <c r="C158" s="1572">
        <v>9.1</v>
      </c>
      <c r="D158" s="1570">
        <v>0</v>
      </c>
      <c r="E158" s="1572">
        <f t="shared" si="4"/>
        <v>0</v>
      </c>
      <c r="F158" s="1572">
        <f t="shared" si="5"/>
        <v>0</v>
      </c>
    </row>
    <row r="159" spans="1:6" x14ac:dyDescent="0.2">
      <c r="A159" s="1570">
        <v>3925</v>
      </c>
      <c r="B159" s="1570">
        <v>25</v>
      </c>
      <c r="C159" s="1572">
        <v>9.1</v>
      </c>
      <c r="D159" s="1570">
        <v>0</v>
      </c>
      <c r="E159" s="1572">
        <f t="shared" si="4"/>
        <v>0</v>
      </c>
      <c r="F159" s="1572">
        <f t="shared" si="5"/>
        <v>0</v>
      </c>
    </row>
    <row r="160" spans="1:6" x14ac:dyDescent="0.2">
      <c r="A160" s="1570">
        <v>3950</v>
      </c>
      <c r="B160" s="1570">
        <v>25</v>
      </c>
      <c r="C160" s="1572">
        <v>9.1</v>
      </c>
      <c r="D160" s="1570">
        <v>0</v>
      </c>
      <c r="E160" s="1572">
        <f t="shared" si="4"/>
        <v>0</v>
      </c>
      <c r="F160" s="1572">
        <f t="shared" si="5"/>
        <v>0</v>
      </c>
    </row>
    <row r="161" spans="1:6" x14ac:dyDescent="0.2">
      <c r="A161" s="1570">
        <v>3975</v>
      </c>
      <c r="B161" s="1570">
        <v>25</v>
      </c>
      <c r="C161" s="1572">
        <v>9.1</v>
      </c>
      <c r="D161" s="1570">
        <v>0</v>
      </c>
      <c r="E161" s="1572">
        <f t="shared" si="4"/>
        <v>0</v>
      </c>
      <c r="F161" s="1572">
        <f t="shared" si="5"/>
        <v>0</v>
      </c>
    </row>
    <row r="162" spans="1:6" x14ac:dyDescent="0.2">
      <c r="A162" s="1570">
        <v>4000</v>
      </c>
      <c r="B162" s="1570">
        <v>25</v>
      </c>
      <c r="C162" s="1572">
        <v>9.1</v>
      </c>
      <c r="D162" s="1570">
        <v>0</v>
      </c>
      <c r="E162" s="1572">
        <f t="shared" si="4"/>
        <v>0</v>
      </c>
      <c r="F162" s="1572">
        <f t="shared" si="5"/>
        <v>0</v>
      </c>
    </row>
    <row r="163" spans="1:6" x14ac:dyDescent="0.2">
      <c r="A163" s="1570">
        <v>4025</v>
      </c>
      <c r="B163" s="1570">
        <v>25</v>
      </c>
      <c r="C163" s="1572">
        <v>9.1</v>
      </c>
      <c r="D163" s="1570">
        <v>0</v>
      </c>
      <c r="E163" s="1572">
        <f t="shared" si="4"/>
        <v>0</v>
      </c>
      <c r="F163" s="1572">
        <f t="shared" si="5"/>
        <v>0</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0</v>
      </c>
      <c r="E165" s="1572">
        <f t="shared" si="4"/>
        <v>0</v>
      </c>
      <c r="F165" s="1572">
        <f t="shared" si="5"/>
        <v>0</v>
      </c>
    </row>
    <row r="166" spans="1:6" x14ac:dyDescent="0.2">
      <c r="A166" s="1570">
        <v>4100</v>
      </c>
      <c r="B166" s="1570">
        <v>25</v>
      </c>
      <c r="C166" s="1572">
        <v>9.1</v>
      </c>
      <c r="D166" s="1570">
        <v>5.5999999999994554E-2</v>
      </c>
      <c r="E166" s="1572">
        <f t="shared" si="4"/>
        <v>2.7999999999997277E-2</v>
      </c>
      <c r="F166" s="1572">
        <f t="shared" si="5"/>
        <v>6.3699999999993802</v>
      </c>
    </row>
    <row r="167" spans="1:6" x14ac:dyDescent="0.2">
      <c r="A167" s="1570">
        <v>4125</v>
      </c>
      <c r="B167" s="1570">
        <v>25</v>
      </c>
      <c r="C167" s="1572">
        <v>9.1</v>
      </c>
      <c r="D167" s="1570">
        <v>0</v>
      </c>
      <c r="E167" s="1572">
        <f t="shared" si="4"/>
        <v>2.7999999999997277E-2</v>
      </c>
      <c r="F167" s="1572">
        <f t="shared" si="5"/>
        <v>6.3699999999993802</v>
      </c>
    </row>
    <row r="168" spans="1:6" x14ac:dyDescent="0.2">
      <c r="A168" s="1570">
        <v>4150</v>
      </c>
      <c r="B168" s="1570">
        <v>25</v>
      </c>
      <c r="C168" s="1572">
        <v>9.1</v>
      </c>
      <c r="D168" s="1570">
        <v>0</v>
      </c>
      <c r="E168" s="1572">
        <f t="shared" si="4"/>
        <v>0</v>
      </c>
      <c r="F168" s="1572">
        <f t="shared" si="5"/>
        <v>0</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0</v>
      </c>
      <c r="E171" s="1572">
        <f t="shared" si="4"/>
        <v>0</v>
      </c>
      <c r="F171" s="1572">
        <f t="shared" si="5"/>
        <v>0</v>
      </c>
    </row>
    <row r="172" spans="1:6" x14ac:dyDescent="0.2">
      <c r="A172" s="1570">
        <v>4250</v>
      </c>
      <c r="B172" s="1570">
        <v>25</v>
      </c>
      <c r="C172" s="1572">
        <v>9.1</v>
      </c>
      <c r="D172" s="1570">
        <v>0</v>
      </c>
      <c r="E172" s="1572">
        <f t="shared" si="4"/>
        <v>0</v>
      </c>
      <c r="F172" s="1572">
        <f t="shared" si="5"/>
        <v>0</v>
      </c>
    </row>
    <row r="173" spans="1:6" x14ac:dyDescent="0.2">
      <c r="A173" s="1570">
        <v>4275</v>
      </c>
      <c r="B173" s="1570">
        <v>25</v>
      </c>
      <c r="C173" s="1572">
        <v>9.1</v>
      </c>
      <c r="D173" s="1570">
        <v>0</v>
      </c>
      <c r="E173" s="1572">
        <f t="shared" si="4"/>
        <v>0</v>
      </c>
      <c r="F173" s="1572">
        <f t="shared" si="5"/>
        <v>0</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0</v>
      </c>
      <c r="E177" s="1572">
        <f t="shared" si="4"/>
        <v>0</v>
      </c>
      <c r="F177" s="1572">
        <f t="shared" si="5"/>
        <v>0</v>
      </c>
    </row>
    <row r="178" spans="1:6" x14ac:dyDescent="0.2">
      <c r="A178" s="1570">
        <v>4400</v>
      </c>
      <c r="B178" s="1570">
        <v>25</v>
      </c>
      <c r="C178" s="1572">
        <v>9.1</v>
      </c>
      <c r="D178" s="1570">
        <v>0</v>
      </c>
      <c r="E178" s="1572">
        <f t="shared" si="4"/>
        <v>0</v>
      </c>
      <c r="F178" s="1572">
        <f t="shared" si="5"/>
        <v>0</v>
      </c>
    </row>
    <row r="179" spans="1:6" x14ac:dyDescent="0.2">
      <c r="A179" s="1570">
        <v>4425</v>
      </c>
      <c r="B179" s="1570">
        <v>25</v>
      </c>
      <c r="C179" s="1572">
        <v>9.1</v>
      </c>
      <c r="D179" s="1570">
        <v>0</v>
      </c>
      <c r="E179" s="1572">
        <f t="shared" si="4"/>
        <v>0</v>
      </c>
      <c r="F179" s="1572">
        <f t="shared" si="5"/>
        <v>0</v>
      </c>
    </row>
    <row r="180" spans="1:6" x14ac:dyDescent="0.2">
      <c r="A180" s="1570">
        <v>4450</v>
      </c>
      <c r="B180" s="1570">
        <v>25</v>
      </c>
      <c r="C180" s="1572">
        <v>9.1</v>
      </c>
      <c r="D180" s="1570">
        <v>0</v>
      </c>
      <c r="E180" s="1572">
        <f t="shared" si="4"/>
        <v>0</v>
      </c>
      <c r="F180" s="1572">
        <f t="shared" si="5"/>
        <v>0</v>
      </c>
    </row>
    <row r="181" spans="1:6" x14ac:dyDescent="0.2">
      <c r="A181" s="1570">
        <v>4475</v>
      </c>
      <c r="B181" s="1570">
        <v>25</v>
      </c>
      <c r="C181" s="1572">
        <v>9.1</v>
      </c>
      <c r="D181" s="1570">
        <v>0</v>
      </c>
      <c r="E181" s="1572">
        <f t="shared" si="4"/>
        <v>0</v>
      </c>
      <c r="F181" s="1572">
        <f t="shared" si="5"/>
        <v>0</v>
      </c>
    </row>
    <row r="182" spans="1:6" x14ac:dyDescent="0.2">
      <c r="A182" s="1570">
        <v>4500</v>
      </c>
      <c r="B182" s="1570">
        <v>25</v>
      </c>
      <c r="C182" s="1572">
        <v>9.1</v>
      </c>
      <c r="D182" s="1570">
        <v>0</v>
      </c>
      <c r="E182" s="1572">
        <f t="shared" si="4"/>
        <v>0</v>
      </c>
      <c r="F182" s="1572">
        <f t="shared" si="5"/>
        <v>0</v>
      </c>
    </row>
    <row r="183" spans="1:6" x14ac:dyDescent="0.2">
      <c r="A183" s="1570">
        <v>4525</v>
      </c>
      <c r="B183" s="1570">
        <v>25</v>
      </c>
      <c r="C183" s="1572">
        <v>9.1</v>
      </c>
      <c r="D183" s="1570">
        <v>0</v>
      </c>
      <c r="E183" s="1572">
        <f t="shared" si="4"/>
        <v>0</v>
      </c>
      <c r="F183" s="1572">
        <f t="shared" si="5"/>
        <v>0</v>
      </c>
    </row>
    <row r="184" spans="1:6" x14ac:dyDescent="0.2">
      <c r="A184" s="1570">
        <v>4550</v>
      </c>
      <c r="B184" s="1570">
        <v>25</v>
      </c>
      <c r="C184" s="1572">
        <v>9.1</v>
      </c>
      <c r="D184" s="1570">
        <v>0</v>
      </c>
      <c r="E184" s="1572">
        <f t="shared" si="4"/>
        <v>0</v>
      </c>
      <c r="F184" s="1572">
        <f t="shared" si="5"/>
        <v>0</v>
      </c>
    </row>
    <row r="185" spans="1:6" x14ac:dyDescent="0.2">
      <c r="A185" s="1570">
        <v>4575</v>
      </c>
      <c r="B185" s="1570">
        <v>25</v>
      </c>
      <c r="C185" s="1572">
        <v>9.1</v>
      </c>
      <c r="D185" s="1570">
        <v>0</v>
      </c>
      <c r="E185" s="1572">
        <f t="shared" si="4"/>
        <v>0</v>
      </c>
      <c r="F185" s="1572">
        <f t="shared" si="5"/>
        <v>0</v>
      </c>
    </row>
    <row r="186" spans="1:6" x14ac:dyDescent="0.2">
      <c r="A186" s="1570">
        <v>4600</v>
      </c>
      <c r="B186" s="1570">
        <v>25</v>
      </c>
      <c r="C186" s="1572">
        <v>9.1</v>
      </c>
      <c r="D186" s="1570">
        <v>0</v>
      </c>
      <c r="E186" s="1572">
        <f t="shared" si="4"/>
        <v>0</v>
      </c>
      <c r="F186" s="1572">
        <f t="shared" si="5"/>
        <v>0</v>
      </c>
    </row>
    <row r="187" spans="1:6" x14ac:dyDescent="0.2">
      <c r="A187" s="1570">
        <v>4625</v>
      </c>
      <c r="B187" s="1570">
        <v>25</v>
      </c>
      <c r="C187" s="1572">
        <v>9.1</v>
      </c>
      <c r="D187" s="1570">
        <v>0</v>
      </c>
      <c r="E187" s="1572">
        <f t="shared" si="4"/>
        <v>0</v>
      </c>
      <c r="F187" s="1572">
        <f t="shared" si="5"/>
        <v>0</v>
      </c>
    </row>
    <row r="188" spans="1:6" x14ac:dyDescent="0.2">
      <c r="A188" s="1570">
        <v>4650</v>
      </c>
      <c r="B188" s="1570">
        <v>25</v>
      </c>
      <c r="C188" s="1572">
        <v>9.1</v>
      </c>
      <c r="D188" s="1570">
        <v>6.5499999999997283E-2</v>
      </c>
      <c r="E188" s="1572">
        <f t="shared" si="4"/>
        <v>3.2749999999998641E-2</v>
      </c>
      <c r="F188" s="1572">
        <f t="shared" si="5"/>
        <v>7.4506249999996905</v>
      </c>
    </row>
    <row r="189" spans="1:6" x14ac:dyDescent="0.2">
      <c r="A189" s="1570">
        <v>4675</v>
      </c>
      <c r="B189" s="1570">
        <v>25</v>
      </c>
      <c r="C189" s="1572">
        <v>9.1</v>
      </c>
      <c r="D189" s="1570">
        <v>0</v>
      </c>
      <c r="E189" s="1572">
        <f t="shared" si="4"/>
        <v>3.2749999999998641E-2</v>
      </c>
      <c r="F189" s="1572">
        <f t="shared" si="5"/>
        <v>7.4506249999996905</v>
      </c>
    </row>
    <row r="190" spans="1:6" x14ac:dyDescent="0.2">
      <c r="A190" s="1570">
        <v>4700</v>
      </c>
      <c r="B190" s="1570">
        <v>25</v>
      </c>
      <c r="C190" s="1572">
        <v>9.1</v>
      </c>
      <c r="D190" s="1570">
        <v>0</v>
      </c>
      <c r="E190" s="1572">
        <f t="shared" si="4"/>
        <v>0</v>
      </c>
      <c r="F190" s="1572">
        <f t="shared" si="5"/>
        <v>0</v>
      </c>
    </row>
    <row r="191" spans="1:6" x14ac:dyDescent="0.2">
      <c r="A191" s="1570">
        <v>4725</v>
      </c>
      <c r="B191" s="1570">
        <v>25</v>
      </c>
      <c r="C191" s="1572">
        <v>9.1</v>
      </c>
      <c r="D191" s="1570">
        <v>0</v>
      </c>
      <c r="E191" s="1572">
        <f t="shared" si="4"/>
        <v>0</v>
      </c>
      <c r="F191" s="1572">
        <f t="shared" si="5"/>
        <v>0</v>
      </c>
    </row>
    <row r="192" spans="1:6" x14ac:dyDescent="0.2">
      <c r="A192" s="1570">
        <v>4750</v>
      </c>
      <c r="B192" s="1570">
        <v>25</v>
      </c>
      <c r="C192" s="1572">
        <v>9.1</v>
      </c>
      <c r="D192" s="1570">
        <v>0</v>
      </c>
      <c r="E192" s="1572">
        <f t="shared" si="4"/>
        <v>0</v>
      </c>
      <c r="F192" s="1572">
        <f t="shared" si="5"/>
        <v>0</v>
      </c>
    </row>
    <row r="193" spans="1:6" x14ac:dyDescent="0.2">
      <c r="A193" s="1570">
        <v>4775</v>
      </c>
      <c r="B193" s="1570">
        <v>25</v>
      </c>
      <c r="C193" s="1572">
        <v>9.1</v>
      </c>
      <c r="D193" s="1570">
        <v>0</v>
      </c>
      <c r="E193" s="1572">
        <f t="shared" si="4"/>
        <v>0</v>
      </c>
      <c r="F193" s="1572">
        <f t="shared" si="5"/>
        <v>0</v>
      </c>
    </row>
    <row r="194" spans="1:6" x14ac:dyDescent="0.2">
      <c r="A194" s="1570">
        <v>4800</v>
      </c>
      <c r="B194" s="1570">
        <v>25</v>
      </c>
      <c r="C194" s="1572">
        <v>9.1</v>
      </c>
      <c r="D194" s="1570">
        <v>0</v>
      </c>
      <c r="E194" s="1572">
        <f t="shared" si="4"/>
        <v>0</v>
      </c>
      <c r="F194" s="1572">
        <f t="shared" si="5"/>
        <v>0</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0</v>
      </c>
      <c r="E197" s="1572">
        <f t="shared" si="6"/>
        <v>0</v>
      </c>
      <c r="F197" s="1572">
        <f t="shared" si="7"/>
        <v>0</v>
      </c>
    </row>
    <row r="198" spans="1:6" x14ac:dyDescent="0.2">
      <c r="A198" s="1570">
        <v>4900</v>
      </c>
      <c r="B198" s="1570">
        <v>25</v>
      </c>
      <c r="C198" s="1572">
        <v>9.1</v>
      </c>
      <c r="D198" s="1570">
        <v>7.5499999999988188E-2</v>
      </c>
      <c r="E198" s="1572">
        <f t="shared" si="6"/>
        <v>3.7749999999994094E-2</v>
      </c>
      <c r="F198" s="1572">
        <f t="shared" si="7"/>
        <v>8.5881249999986551</v>
      </c>
    </row>
    <row r="199" spans="1:6" x14ac:dyDescent="0.2">
      <c r="A199" s="1570">
        <v>4925</v>
      </c>
      <c r="B199" s="1570">
        <v>25</v>
      </c>
      <c r="C199" s="1572">
        <v>9.1</v>
      </c>
      <c r="D199" s="1570">
        <v>6.7000000000007276E-2</v>
      </c>
      <c r="E199" s="1572">
        <f t="shared" si="6"/>
        <v>7.1249999999997732E-2</v>
      </c>
      <c r="F199" s="1572">
        <f t="shared" si="7"/>
        <v>16.209374999999486</v>
      </c>
    </row>
    <row r="200" spans="1:6" x14ac:dyDescent="0.2">
      <c r="A200" s="1570">
        <v>4950</v>
      </c>
      <c r="B200" s="1570">
        <v>25</v>
      </c>
      <c r="C200" s="1572">
        <v>9.1</v>
      </c>
      <c r="D200" s="1570">
        <v>0</v>
      </c>
      <c r="E200" s="1572">
        <f t="shared" si="6"/>
        <v>3.3500000000003638E-2</v>
      </c>
      <c r="F200" s="1572">
        <f t="shared" si="7"/>
        <v>7.6212500000008276</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0</v>
      </c>
      <c r="E203" s="1572">
        <f t="shared" si="6"/>
        <v>0</v>
      </c>
      <c r="F203" s="1572">
        <f t="shared" si="7"/>
        <v>0</v>
      </c>
    </row>
    <row r="204" spans="1:6" x14ac:dyDescent="0.2">
      <c r="A204" s="1570">
        <v>5050</v>
      </c>
      <c r="B204" s="1570">
        <v>25</v>
      </c>
      <c r="C204" s="1572">
        <v>9.1</v>
      </c>
      <c r="D204" s="1570">
        <v>0</v>
      </c>
      <c r="E204" s="1572">
        <f t="shared" si="6"/>
        <v>0</v>
      </c>
      <c r="F204" s="1572">
        <f t="shared" si="7"/>
        <v>0</v>
      </c>
    </row>
    <row r="205" spans="1:6" x14ac:dyDescent="0.2">
      <c r="A205" s="1570">
        <v>5075</v>
      </c>
      <c r="B205" s="1570">
        <v>25</v>
      </c>
      <c r="C205" s="1572">
        <v>9.1</v>
      </c>
      <c r="D205" s="1570">
        <v>9.8000000000024567E-2</v>
      </c>
      <c r="E205" s="1572">
        <f t="shared" si="6"/>
        <v>4.9000000000012284E-2</v>
      </c>
      <c r="F205" s="1572">
        <f t="shared" si="7"/>
        <v>11.147500000002793</v>
      </c>
    </row>
    <row r="206" spans="1:6" x14ac:dyDescent="0.2">
      <c r="A206" s="1570">
        <v>5100</v>
      </c>
      <c r="B206" s="1570">
        <v>25</v>
      </c>
      <c r="C206" s="1572">
        <v>9.1</v>
      </c>
      <c r="D206" s="1570">
        <v>2.5999999999953616E-2</v>
      </c>
      <c r="E206" s="1572">
        <f t="shared" si="6"/>
        <v>6.1999999999989092E-2</v>
      </c>
      <c r="F206" s="1572">
        <f t="shared" si="7"/>
        <v>14.104999999997517</v>
      </c>
    </row>
    <row r="207" spans="1:6" x14ac:dyDescent="0.2">
      <c r="A207" s="1570">
        <v>5125</v>
      </c>
      <c r="B207" s="1570">
        <v>25</v>
      </c>
      <c r="C207" s="1572">
        <v>9.1</v>
      </c>
      <c r="D207" s="1570">
        <v>6.0000000000286491E-3</v>
      </c>
      <c r="E207" s="1572">
        <f t="shared" si="6"/>
        <v>1.5999999999991132E-2</v>
      </c>
      <c r="F207" s="1572">
        <f t="shared" si="7"/>
        <v>3.6399999999979822</v>
      </c>
    </row>
    <row r="208" spans="1:6" x14ac:dyDescent="0.2">
      <c r="A208" s="1570">
        <v>5150</v>
      </c>
      <c r="B208" s="1570">
        <v>25</v>
      </c>
      <c r="C208" s="1572">
        <v>9.1</v>
      </c>
      <c r="D208" s="1570">
        <v>0</v>
      </c>
      <c r="E208" s="1572">
        <f t="shared" si="6"/>
        <v>3.0000000000143245E-3</v>
      </c>
      <c r="F208" s="1572">
        <f t="shared" si="7"/>
        <v>0.68250000000325883</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0</v>
      </c>
      <c r="E214" s="1572">
        <f t="shared" si="6"/>
        <v>0</v>
      </c>
      <c r="F214" s="1572">
        <f t="shared" si="7"/>
        <v>0</v>
      </c>
    </row>
    <row r="215" spans="1:6" x14ac:dyDescent="0.2">
      <c r="A215" s="1570">
        <v>5325</v>
      </c>
      <c r="B215" s="1570">
        <v>25</v>
      </c>
      <c r="C215" s="1572">
        <v>9.1</v>
      </c>
      <c r="D215" s="1570">
        <v>0</v>
      </c>
      <c r="E215" s="1572">
        <f t="shared" si="6"/>
        <v>0</v>
      </c>
      <c r="F215" s="1572">
        <f t="shared" si="7"/>
        <v>0</v>
      </c>
    </row>
    <row r="216" spans="1:6" x14ac:dyDescent="0.2">
      <c r="A216" s="1570">
        <v>5350</v>
      </c>
      <c r="B216" s="1570">
        <v>25</v>
      </c>
      <c r="C216" s="1572">
        <v>9.1</v>
      </c>
      <c r="D216" s="1570">
        <v>0</v>
      </c>
      <c r="E216" s="1572">
        <f t="shared" si="6"/>
        <v>0</v>
      </c>
      <c r="F216" s="1572">
        <f t="shared" si="7"/>
        <v>0</v>
      </c>
    </row>
    <row r="217" spans="1:6" x14ac:dyDescent="0.2">
      <c r="A217" s="1570">
        <v>5375</v>
      </c>
      <c r="B217" s="1570">
        <v>25</v>
      </c>
      <c r="C217" s="1572">
        <v>9.1</v>
      </c>
      <c r="D217" s="1570">
        <v>0</v>
      </c>
      <c r="E217" s="1572">
        <f t="shared" si="6"/>
        <v>0</v>
      </c>
      <c r="F217" s="1572">
        <f t="shared" si="7"/>
        <v>0</v>
      </c>
    </row>
    <row r="218" spans="1:6" x14ac:dyDescent="0.2">
      <c r="A218" s="1570">
        <v>5400</v>
      </c>
      <c r="B218" s="1570">
        <v>25</v>
      </c>
      <c r="C218" s="1572">
        <v>9.1</v>
      </c>
      <c r="D218" s="1570">
        <v>0</v>
      </c>
      <c r="E218" s="1572">
        <f t="shared" si="6"/>
        <v>0</v>
      </c>
      <c r="F218" s="1572">
        <f t="shared" si="7"/>
        <v>0</v>
      </c>
    </row>
    <row r="219" spans="1:6" x14ac:dyDescent="0.2">
      <c r="A219" s="1570">
        <v>5425</v>
      </c>
      <c r="B219" s="1570">
        <v>25</v>
      </c>
      <c r="C219" s="1572">
        <v>9.1</v>
      </c>
      <c r="D219" s="1570">
        <v>0</v>
      </c>
      <c r="E219" s="1572">
        <f t="shared" si="6"/>
        <v>0</v>
      </c>
      <c r="F219" s="1572">
        <f t="shared" si="7"/>
        <v>0</v>
      </c>
    </row>
    <row r="220" spans="1:6" x14ac:dyDescent="0.2">
      <c r="A220" s="1570">
        <v>5450</v>
      </c>
      <c r="B220" s="1570">
        <v>25</v>
      </c>
      <c r="C220" s="1572">
        <v>9.1</v>
      </c>
      <c r="D220" s="1570">
        <v>0</v>
      </c>
      <c r="E220" s="1572">
        <f t="shared" si="6"/>
        <v>0</v>
      </c>
      <c r="F220" s="1572">
        <f t="shared" si="7"/>
        <v>0</v>
      </c>
    </row>
    <row r="221" spans="1:6" x14ac:dyDescent="0.2">
      <c r="A221" s="1570">
        <v>5475</v>
      </c>
      <c r="B221" s="1570">
        <v>25</v>
      </c>
      <c r="C221" s="1572">
        <v>9.1</v>
      </c>
      <c r="D221" s="1570">
        <v>0</v>
      </c>
      <c r="E221" s="1572">
        <f t="shared" si="6"/>
        <v>0</v>
      </c>
      <c r="F221" s="1572">
        <f t="shared" si="7"/>
        <v>0</v>
      </c>
    </row>
    <row r="222" spans="1:6" x14ac:dyDescent="0.2">
      <c r="A222" s="1570">
        <v>5500</v>
      </c>
      <c r="B222" s="1570">
        <v>25</v>
      </c>
      <c r="C222" s="1572">
        <v>9.1</v>
      </c>
      <c r="D222" s="1570">
        <v>0</v>
      </c>
      <c r="E222" s="1572">
        <f t="shared" si="6"/>
        <v>0</v>
      </c>
      <c r="F222" s="1572">
        <f t="shared" si="7"/>
        <v>0</v>
      </c>
    </row>
    <row r="223" spans="1:6" x14ac:dyDescent="0.2">
      <c r="A223" s="1570">
        <v>5525</v>
      </c>
      <c r="B223" s="1570">
        <v>25</v>
      </c>
      <c r="C223" s="1572">
        <v>9.1</v>
      </c>
      <c r="D223" s="1570">
        <v>0</v>
      </c>
      <c r="E223" s="1572">
        <f t="shared" si="6"/>
        <v>0</v>
      </c>
      <c r="F223" s="1572">
        <f t="shared" si="7"/>
        <v>0</v>
      </c>
    </row>
    <row r="224" spans="1:6" x14ac:dyDescent="0.2">
      <c r="A224" s="1570">
        <v>5550</v>
      </c>
      <c r="B224" s="1570">
        <v>25</v>
      </c>
      <c r="C224" s="1572">
        <v>9.1</v>
      </c>
      <c r="D224" s="1570">
        <v>0</v>
      </c>
      <c r="E224" s="1572">
        <f t="shared" si="6"/>
        <v>0</v>
      </c>
      <c r="F224" s="1572">
        <f t="shared" si="7"/>
        <v>0</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0</v>
      </c>
      <c r="E226" s="1572">
        <f t="shared" si="6"/>
        <v>0</v>
      </c>
      <c r="F226" s="1572">
        <f t="shared" si="7"/>
        <v>0</v>
      </c>
    </row>
    <row r="227" spans="1:6" x14ac:dyDescent="0.2">
      <c r="A227" s="1570">
        <v>5625</v>
      </c>
      <c r="B227" s="1570">
        <v>25</v>
      </c>
      <c r="C227" s="1572">
        <v>9.1</v>
      </c>
      <c r="D227" s="1570">
        <v>6.050000000000183E-2</v>
      </c>
      <c r="E227" s="1572">
        <f t="shared" si="6"/>
        <v>3.0250000000000915E-2</v>
      </c>
      <c r="F227" s="1572">
        <f t="shared" si="7"/>
        <v>6.8818750000002078</v>
      </c>
    </row>
    <row r="228" spans="1:6" x14ac:dyDescent="0.2">
      <c r="A228" s="1570">
        <v>5650</v>
      </c>
      <c r="B228" s="1570">
        <v>25</v>
      </c>
      <c r="C228" s="1572">
        <v>9.1</v>
      </c>
      <c r="D228" s="1570">
        <v>0</v>
      </c>
      <c r="E228" s="1572">
        <f t="shared" si="6"/>
        <v>3.0250000000000915E-2</v>
      </c>
      <c r="F228" s="1572">
        <f t="shared" si="7"/>
        <v>6.8818750000002078</v>
      </c>
    </row>
    <row r="229" spans="1:6" x14ac:dyDescent="0.2">
      <c r="A229" s="1570">
        <v>5675</v>
      </c>
      <c r="B229" s="1570">
        <v>25</v>
      </c>
      <c r="C229" s="1572">
        <v>9.1</v>
      </c>
      <c r="D229" s="1570">
        <v>0</v>
      </c>
      <c r="E229" s="1572">
        <f t="shared" si="6"/>
        <v>0</v>
      </c>
      <c r="F229" s="1572">
        <f t="shared" si="7"/>
        <v>0</v>
      </c>
    </row>
    <row r="230" spans="1:6" x14ac:dyDescent="0.2">
      <c r="A230" s="1570">
        <v>5700</v>
      </c>
      <c r="B230" s="1570">
        <v>25</v>
      </c>
      <c r="C230" s="1572">
        <v>9.1</v>
      </c>
      <c r="D230" s="1570">
        <v>0</v>
      </c>
      <c r="E230" s="1572">
        <f t="shared" si="6"/>
        <v>0</v>
      </c>
      <c r="F230" s="1572">
        <f t="shared" si="7"/>
        <v>0</v>
      </c>
    </row>
    <row r="231" spans="1:6" x14ac:dyDescent="0.2">
      <c r="A231" s="1570">
        <v>5725</v>
      </c>
      <c r="B231" s="1570">
        <v>25</v>
      </c>
      <c r="C231" s="1572">
        <v>9.1</v>
      </c>
      <c r="D231" s="1570">
        <v>0</v>
      </c>
      <c r="E231" s="1572">
        <f t="shared" si="6"/>
        <v>0</v>
      </c>
      <c r="F231" s="1572">
        <f t="shared" si="7"/>
        <v>0</v>
      </c>
    </row>
    <row r="232" spans="1:6" x14ac:dyDescent="0.2">
      <c r="A232" s="1570">
        <v>5750</v>
      </c>
      <c r="B232" s="1570">
        <v>25</v>
      </c>
      <c r="C232" s="1572">
        <v>9.1</v>
      </c>
      <c r="D232" s="1570">
        <v>0</v>
      </c>
      <c r="E232" s="1572">
        <f t="shared" si="6"/>
        <v>0</v>
      </c>
      <c r="F232" s="1572">
        <f t="shared" si="7"/>
        <v>0</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0</v>
      </c>
      <c r="E234" s="1572">
        <f t="shared" si="6"/>
        <v>0</v>
      </c>
      <c r="F234" s="1572">
        <f t="shared" si="7"/>
        <v>0</v>
      </c>
    </row>
    <row r="235" spans="1:6" x14ac:dyDescent="0.2">
      <c r="A235" s="1570">
        <v>5825</v>
      </c>
      <c r="B235" s="1570">
        <v>25</v>
      </c>
      <c r="C235" s="1572">
        <v>9.1</v>
      </c>
      <c r="D235" s="1570">
        <v>0</v>
      </c>
      <c r="E235" s="1572">
        <f t="shared" si="6"/>
        <v>0</v>
      </c>
      <c r="F235" s="1572">
        <f t="shared" si="7"/>
        <v>0</v>
      </c>
    </row>
    <row r="236" spans="1:6" x14ac:dyDescent="0.2">
      <c r="A236" s="1570">
        <v>5850</v>
      </c>
      <c r="B236" s="1570">
        <v>25</v>
      </c>
      <c r="C236" s="1572">
        <v>9.1</v>
      </c>
      <c r="D236" s="1570">
        <v>0</v>
      </c>
      <c r="E236" s="1572">
        <f t="shared" si="6"/>
        <v>0</v>
      </c>
      <c r="F236" s="1572">
        <f t="shared" si="7"/>
        <v>0</v>
      </c>
    </row>
    <row r="237" spans="1:6" x14ac:dyDescent="0.2">
      <c r="A237" s="1570">
        <v>5875</v>
      </c>
      <c r="B237" s="1570">
        <v>25</v>
      </c>
      <c r="C237" s="1572">
        <v>9.1</v>
      </c>
      <c r="D237" s="1570">
        <v>0</v>
      </c>
      <c r="E237" s="1572">
        <f t="shared" si="6"/>
        <v>0</v>
      </c>
      <c r="F237" s="1572">
        <f t="shared" si="7"/>
        <v>0</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0</v>
      </c>
      <c r="E240" s="1572">
        <f t="shared" si="6"/>
        <v>0</v>
      </c>
      <c r="F240" s="1572">
        <f t="shared" si="7"/>
        <v>0</v>
      </c>
    </row>
    <row r="241" spans="1:6" x14ac:dyDescent="0.2">
      <c r="A241" s="1570">
        <v>5975</v>
      </c>
      <c r="B241" s="1570">
        <v>25</v>
      </c>
      <c r="C241" s="1572">
        <v>9.1</v>
      </c>
      <c r="D241" s="1570">
        <v>0</v>
      </c>
      <c r="E241" s="1572">
        <f t="shared" si="6"/>
        <v>0</v>
      </c>
      <c r="F241" s="1572">
        <f t="shared" si="7"/>
        <v>0</v>
      </c>
    </row>
    <row r="242" spans="1:6" x14ac:dyDescent="0.2">
      <c r="A242" s="1570">
        <v>6000</v>
      </c>
      <c r="B242" s="1570">
        <v>25</v>
      </c>
      <c r="C242" s="1572">
        <v>9.1</v>
      </c>
      <c r="D242" s="1570">
        <v>0</v>
      </c>
      <c r="E242" s="1572">
        <f t="shared" si="6"/>
        <v>0</v>
      </c>
      <c r="F242" s="1572">
        <f t="shared" si="7"/>
        <v>0</v>
      </c>
    </row>
    <row r="243" spans="1:6" x14ac:dyDescent="0.2">
      <c r="A243" s="1570">
        <v>6025</v>
      </c>
      <c r="B243" s="1570">
        <v>25</v>
      </c>
      <c r="C243" s="1572">
        <v>9.1</v>
      </c>
      <c r="D243" s="1570">
        <v>6.5000000000009106E-2</v>
      </c>
      <c r="E243" s="1572">
        <f t="shared" si="6"/>
        <v>3.2500000000004553E-2</v>
      </c>
      <c r="F243" s="1572">
        <f t="shared" si="7"/>
        <v>7.3937500000010354</v>
      </c>
    </row>
    <row r="244" spans="1:6" x14ac:dyDescent="0.2">
      <c r="A244" s="1570">
        <v>6050</v>
      </c>
      <c r="B244" s="1570">
        <v>25</v>
      </c>
      <c r="C244" s="1572">
        <v>9.1</v>
      </c>
      <c r="D244" s="1570">
        <v>0</v>
      </c>
      <c r="E244" s="1572">
        <f t="shared" si="6"/>
        <v>3.2500000000004553E-2</v>
      </c>
      <c r="F244" s="1572">
        <f t="shared" si="7"/>
        <v>7.3937500000010354</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0</v>
      </c>
      <c r="E246" s="1572">
        <f t="shared" si="6"/>
        <v>0</v>
      </c>
      <c r="F246" s="1572">
        <f t="shared" si="7"/>
        <v>0</v>
      </c>
    </row>
    <row r="247" spans="1:6" x14ac:dyDescent="0.2">
      <c r="A247" s="1570">
        <v>6125</v>
      </c>
      <c r="B247" s="1570">
        <v>25</v>
      </c>
      <c r="C247" s="1572">
        <v>9.1</v>
      </c>
      <c r="D247" s="1570">
        <v>0</v>
      </c>
      <c r="E247" s="1572">
        <f t="shared" si="6"/>
        <v>0</v>
      </c>
      <c r="F247" s="1572">
        <f t="shared" si="7"/>
        <v>0</v>
      </c>
    </row>
    <row r="248" spans="1:6" x14ac:dyDescent="0.2">
      <c r="A248" s="1570">
        <v>6150</v>
      </c>
      <c r="B248" s="1570">
        <v>25</v>
      </c>
      <c r="C248" s="1572">
        <v>9.1</v>
      </c>
      <c r="D248" s="1570">
        <v>0</v>
      </c>
      <c r="E248" s="1572">
        <f t="shared" si="6"/>
        <v>0</v>
      </c>
      <c r="F248" s="1572">
        <f t="shared" si="7"/>
        <v>0</v>
      </c>
    </row>
    <row r="249" spans="1:6" x14ac:dyDescent="0.2">
      <c r="A249" s="1570">
        <v>6175</v>
      </c>
      <c r="B249" s="1570">
        <v>25</v>
      </c>
      <c r="C249" s="1572">
        <v>9.1</v>
      </c>
      <c r="D249" s="1570">
        <v>0</v>
      </c>
      <c r="E249" s="1572">
        <f t="shared" si="6"/>
        <v>0</v>
      </c>
      <c r="F249" s="1572">
        <f t="shared" si="7"/>
        <v>0</v>
      </c>
    </row>
    <row r="250" spans="1:6" x14ac:dyDescent="0.2">
      <c r="A250" s="1570">
        <v>6200</v>
      </c>
      <c r="B250" s="1570">
        <v>25</v>
      </c>
      <c r="C250" s="1572">
        <v>9.1</v>
      </c>
      <c r="D250" s="1570">
        <v>0</v>
      </c>
      <c r="E250" s="1572">
        <f t="shared" si="6"/>
        <v>0</v>
      </c>
      <c r="F250" s="1572">
        <f t="shared" si="7"/>
        <v>0</v>
      </c>
    </row>
    <row r="251" spans="1:6" x14ac:dyDescent="0.2">
      <c r="A251" s="1570">
        <v>6225</v>
      </c>
      <c r="B251" s="1570">
        <v>25</v>
      </c>
      <c r="C251" s="1572">
        <v>9.1</v>
      </c>
      <c r="D251" s="1570">
        <v>7.0000000000004559E-2</v>
      </c>
      <c r="E251" s="1572">
        <f t="shared" si="6"/>
        <v>3.5000000000002279E-2</v>
      </c>
      <c r="F251" s="1572">
        <f t="shared" si="7"/>
        <v>7.9625000000005182</v>
      </c>
    </row>
    <row r="252" spans="1:6" x14ac:dyDescent="0.2">
      <c r="A252" s="1570">
        <v>6250</v>
      </c>
      <c r="B252" s="1570">
        <v>25</v>
      </c>
      <c r="C252" s="1572">
        <v>9.1</v>
      </c>
      <c r="D252" s="1570">
        <v>1.3000000000033651E-2</v>
      </c>
      <c r="E252" s="1572">
        <f t="shared" si="6"/>
        <v>4.1500000000019105E-2</v>
      </c>
      <c r="F252" s="1572">
        <f t="shared" si="7"/>
        <v>9.4412500000043469</v>
      </c>
    </row>
    <row r="253" spans="1:6" x14ac:dyDescent="0.2">
      <c r="A253" s="1570">
        <v>6275</v>
      </c>
      <c r="B253" s="1570">
        <v>25</v>
      </c>
      <c r="C253" s="1572">
        <v>9.1</v>
      </c>
      <c r="D253" s="1570">
        <v>3.499999999917236E-3</v>
      </c>
      <c r="E253" s="1572">
        <f t="shared" si="6"/>
        <v>8.2499999999754436E-3</v>
      </c>
      <c r="F253" s="1572">
        <f t="shared" si="7"/>
        <v>1.8768749999944132</v>
      </c>
    </row>
    <row r="254" spans="1:6" x14ac:dyDescent="0.2">
      <c r="A254" s="1570">
        <v>6300</v>
      </c>
      <c r="B254" s="1570">
        <v>25</v>
      </c>
      <c r="C254" s="1572">
        <v>9.1</v>
      </c>
      <c r="D254" s="1570">
        <v>2.050000000002683E-2</v>
      </c>
      <c r="E254" s="1572">
        <f t="shared" si="6"/>
        <v>1.1999999999972033E-2</v>
      </c>
      <c r="F254" s="1572">
        <f t="shared" si="7"/>
        <v>2.7299999999936375</v>
      </c>
    </row>
    <row r="255" spans="1:6" x14ac:dyDescent="0.2">
      <c r="A255" s="1570">
        <v>6325</v>
      </c>
      <c r="B255" s="1570">
        <v>25</v>
      </c>
      <c r="C255" s="1572">
        <v>9.1</v>
      </c>
      <c r="D255" s="1570">
        <v>9.0000000000145519E-3</v>
      </c>
      <c r="E255" s="1572">
        <f t="shared" si="6"/>
        <v>1.4750000000020691E-2</v>
      </c>
      <c r="F255" s="1572">
        <f t="shared" si="7"/>
        <v>3.3556250000047068</v>
      </c>
    </row>
    <row r="256" spans="1:6" x14ac:dyDescent="0.2">
      <c r="A256" s="1570">
        <v>6350</v>
      </c>
      <c r="B256" s="1570">
        <v>25</v>
      </c>
      <c r="C256" s="1572">
        <v>9.1</v>
      </c>
      <c r="D256" s="1570">
        <v>0</v>
      </c>
      <c r="E256" s="1572">
        <f t="shared" si="6"/>
        <v>4.500000000007276E-3</v>
      </c>
      <c r="F256" s="1572">
        <f t="shared" si="7"/>
        <v>1.0237500000016553</v>
      </c>
    </row>
    <row r="257" spans="1:6" x14ac:dyDescent="0.2">
      <c r="A257" s="1570">
        <v>6375</v>
      </c>
      <c r="B257" s="1570">
        <v>25</v>
      </c>
      <c r="C257" s="1572">
        <v>9.1</v>
      </c>
      <c r="D257" s="1570">
        <v>0</v>
      </c>
      <c r="E257" s="1572">
        <f t="shared" si="6"/>
        <v>0</v>
      </c>
      <c r="F257" s="1572">
        <f t="shared" si="7"/>
        <v>0</v>
      </c>
    </row>
    <row r="258" spans="1:6" x14ac:dyDescent="0.2">
      <c r="A258" s="1570">
        <v>6400</v>
      </c>
      <c r="B258" s="1570">
        <v>25</v>
      </c>
      <c r="C258" s="1572">
        <v>9.1</v>
      </c>
      <c r="D258" s="1570">
        <v>0</v>
      </c>
      <c r="E258" s="1572">
        <f t="shared" si="6"/>
        <v>0</v>
      </c>
      <c r="F258" s="1572">
        <f t="shared" si="7"/>
        <v>0</v>
      </c>
    </row>
    <row r="259" spans="1:6" x14ac:dyDescent="0.2">
      <c r="A259" s="1570">
        <v>6425</v>
      </c>
      <c r="B259" s="1570">
        <v>25</v>
      </c>
      <c r="C259" s="1572">
        <v>9.1</v>
      </c>
      <c r="D259" s="1570">
        <v>0</v>
      </c>
      <c r="E259" s="1572">
        <f t="shared" si="6"/>
        <v>0</v>
      </c>
      <c r="F259" s="1572">
        <f t="shared" si="7"/>
        <v>0</v>
      </c>
    </row>
    <row r="260" spans="1:6" x14ac:dyDescent="0.2">
      <c r="A260" s="1570">
        <v>6450</v>
      </c>
      <c r="B260" s="1570">
        <v>25</v>
      </c>
      <c r="C260" s="1572">
        <v>9.1</v>
      </c>
      <c r="D260" s="1570">
        <v>8.7000000000000466E-2</v>
      </c>
      <c r="E260" s="1572">
        <f t="shared" ref="E260:E323" si="8">(D259+D260)/2</f>
        <v>4.3500000000000233E-2</v>
      </c>
      <c r="F260" s="1572">
        <f t="shared" ref="F260:F323" si="9">E260*C260*B260</f>
        <v>9.8962500000000517</v>
      </c>
    </row>
    <row r="261" spans="1:6" x14ac:dyDescent="0.2">
      <c r="A261" s="1570">
        <v>6475</v>
      </c>
      <c r="B261" s="1570">
        <v>25</v>
      </c>
      <c r="C261" s="1572">
        <v>9.1</v>
      </c>
      <c r="D261" s="1570">
        <v>4.3499999999994543E-2</v>
      </c>
      <c r="E261" s="1572">
        <f t="shared" si="8"/>
        <v>6.5249999999997504E-2</v>
      </c>
      <c r="F261" s="1572">
        <f t="shared" si="9"/>
        <v>14.844374999999433</v>
      </c>
    </row>
    <row r="262" spans="1:6" x14ac:dyDescent="0.2">
      <c r="A262" s="1570">
        <v>6500</v>
      </c>
      <c r="B262" s="1570">
        <v>25</v>
      </c>
      <c r="C262" s="1572">
        <v>9.1</v>
      </c>
      <c r="D262" s="1570">
        <v>0</v>
      </c>
      <c r="E262" s="1572">
        <f t="shared" si="8"/>
        <v>2.1749999999997272E-2</v>
      </c>
      <c r="F262" s="1572">
        <f t="shared" si="9"/>
        <v>4.9481249999993793</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6.9999999999481588E-3</v>
      </c>
      <c r="E264" s="1572">
        <f t="shared" si="8"/>
        <v>3.4999999999740794E-3</v>
      </c>
      <c r="F264" s="1572">
        <f t="shared" si="9"/>
        <v>0.79624999999410306</v>
      </c>
    </row>
    <row r="265" spans="1:6" x14ac:dyDescent="0.2">
      <c r="A265" s="1570">
        <v>6575</v>
      </c>
      <c r="B265" s="1570">
        <v>25</v>
      </c>
      <c r="C265" s="1572">
        <v>9.1</v>
      </c>
      <c r="D265" s="1570">
        <v>5.5999999999983174E-2</v>
      </c>
      <c r="E265" s="1572">
        <f t="shared" si="8"/>
        <v>3.1499999999965667E-2</v>
      </c>
      <c r="F265" s="1572">
        <f t="shared" si="9"/>
        <v>7.1662499999921883</v>
      </c>
    </row>
    <row r="266" spans="1:6" x14ac:dyDescent="0.2">
      <c r="A266" s="1570">
        <v>6600</v>
      </c>
      <c r="B266" s="1570">
        <v>25</v>
      </c>
      <c r="C266" s="1572">
        <v>9.1</v>
      </c>
      <c r="D266" s="1570">
        <v>4.250000000001819E-2</v>
      </c>
      <c r="E266" s="1572">
        <f t="shared" si="8"/>
        <v>4.9250000000000682E-2</v>
      </c>
      <c r="F266" s="1572">
        <f t="shared" si="9"/>
        <v>11.204375000000155</v>
      </c>
    </row>
    <row r="267" spans="1:6" x14ac:dyDescent="0.2">
      <c r="A267" s="1570">
        <v>6625</v>
      </c>
      <c r="B267" s="1570">
        <v>25</v>
      </c>
      <c r="C267" s="1572">
        <v>9.1</v>
      </c>
      <c r="D267" s="1570">
        <v>6.7999999999983629E-2</v>
      </c>
      <c r="E267" s="1572">
        <f t="shared" si="8"/>
        <v>5.5250000000000909E-2</v>
      </c>
      <c r="F267" s="1572">
        <f t="shared" si="9"/>
        <v>12.569375000000207</v>
      </c>
    </row>
    <row r="268" spans="1:6" x14ac:dyDescent="0.2">
      <c r="A268" s="1570">
        <v>6650</v>
      </c>
      <c r="B268" s="1570">
        <v>25</v>
      </c>
      <c r="C268" s="1572">
        <v>9.1</v>
      </c>
      <c r="D268" s="1570">
        <v>0</v>
      </c>
      <c r="E268" s="1572">
        <f t="shared" si="8"/>
        <v>3.3999999999991815E-2</v>
      </c>
      <c r="F268" s="1572">
        <f t="shared" si="9"/>
        <v>7.7349999999981378</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0</v>
      </c>
      <c r="E270" s="1572">
        <f t="shared" si="8"/>
        <v>0</v>
      </c>
      <c r="F270" s="1572">
        <f t="shared" si="9"/>
        <v>0</v>
      </c>
    </row>
    <row r="271" spans="1:6" x14ac:dyDescent="0.2">
      <c r="A271" s="1570">
        <v>6725</v>
      </c>
      <c r="B271" s="1570">
        <v>25</v>
      </c>
      <c r="C271" s="1572">
        <v>9.1</v>
      </c>
      <c r="D271" s="1570">
        <v>0</v>
      </c>
      <c r="E271" s="1572">
        <f t="shared" si="8"/>
        <v>0</v>
      </c>
      <c r="F271" s="1572">
        <f t="shared" si="9"/>
        <v>0</v>
      </c>
    </row>
    <row r="272" spans="1:6" x14ac:dyDescent="0.2">
      <c r="A272" s="1570">
        <v>6750</v>
      </c>
      <c r="B272" s="1570">
        <v>25</v>
      </c>
      <c r="C272" s="1572">
        <v>9.1</v>
      </c>
      <c r="D272" s="1570">
        <v>0</v>
      </c>
      <c r="E272" s="1572">
        <f t="shared" si="8"/>
        <v>0</v>
      </c>
      <c r="F272" s="1572">
        <f t="shared" si="9"/>
        <v>0</v>
      </c>
    </row>
    <row r="273" spans="1:6" x14ac:dyDescent="0.2">
      <c r="A273" s="1570">
        <v>6775</v>
      </c>
      <c r="B273" s="1570">
        <v>25</v>
      </c>
      <c r="C273" s="1572">
        <v>9.1</v>
      </c>
      <c r="D273" s="1570">
        <v>0</v>
      </c>
      <c r="E273" s="1572">
        <f t="shared" si="8"/>
        <v>0</v>
      </c>
      <c r="F273" s="1572">
        <f t="shared" si="9"/>
        <v>0</v>
      </c>
    </row>
    <row r="274" spans="1:6" x14ac:dyDescent="0.2">
      <c r="A274" s="1570">
        <v>6800</v>
      </c>
      <c r="B274" s="1570">
        <v>25</v>
      </c>
      <c r="C274" s="1572">
        <v>9.1</v>
      </c>
      <c r="D274" s="1570">
        <v>0</v>
      </c>
      <c r="E274" s="1572">
        <f t="shared" si="8"/>
        <v>0</v>
      </c>
      <c r="F274" s="1572">
        <f t="shared" si="9"/>
        <v>0</v>
      </c>
    </row>
    <row r="275" spans="1:6" x14ac:dyDescent="0.2">
      <c r="A275" s="1570">
        <v>6825</v>
      </c>
      <c r="B275" s="1570">
        <v>25</v>
      </c>
      <c r="C275" s="1572">
        <v>9.1</v>
      </c>
      <c r="D275" s="1570">
        <v>0</v>
      </c>
      <c r="E275" s="1572">
        <f t="shared" si="8"/>
        <v>0</v>
      </c>
      <c r="F275" s="1572">
        <f t="shared" si="9"/>
        <v>0</v>
      </c>
    </row>
    <row r="276" spans="1:6" x14ac:dyDescent="0.2">
      <c r="A276" s="1570">
        <v>6850</v>
      </c>
      <c r="B276" s="1570">
        <v>25</v>
      </c>
      <c r="C276" s="1572">
        <v>9.1</v>
      </c>
      <c r="D276" s="1570">
        <v>0</v>
      </c>
      <c r="E276" s="1572">
        <f t="shared" si="8"/>
        <v>0</v>
      </c>
      <c r="F276" s="1572">
        <f t="shared" si="9"/>
        <v>0</v>
      </c>
    </row>
    <row r="277" spans="1:6" x14ac:dyDescent="0.2">
      <c r="A277" s="1570">
        <v>6875</v>
      </c>
      <c r="B277" s="1570">
        <v>25</v>
      </c>
      <c r="C277" s="1572">
        <v>9.1</v>
      </c>
      <c r="D277" s="1570">
        <v>0</v>
      </c>
      <c r="E277" s="1572">
        <f t="shared" si="8"/>
        <v>0</v>
      </c>
      <c r="F277" s="1572">
        <f t="shared" si="9"/>
        <v>0</v>
      </c>
    </row>
    <row r="278" spans="1:6" x14ac:dyDescent="0.2">
      <c r="A278" s="1570">
        <v>6900</v>
      </c>
      <c r="B278" s="1570">
        <v>25</v>
      </c>
      <c r="C278" s="1572">
        <v>9.1</v>
      </c>
      <c r="D278" s="1570">
        <v>0</v>
      </c>
      <c r="E278" s="1572">
        <f t="shared" si="8"/>
        <v>0</v>
      </c>
      <c r="F278" s="1572">
        <f t="shared" si="9"/>
        <v>0</v>
      </c>
    </row>
    <row r="279" spans="1:6" x14ac:dyDescent="0.2">
      <c r="A279" s="1570">
        <v>6925</v>
      </c>
      <c r="B279" s="1570">
        <v>25</v>
      </c>
      <c r="C279" s="1572">
        <v>9.1</v>
      </c>
      <c r="D279" s="1570">
        <v>5.849999999999228E-2</v>
      </c>
      <c r="E279" s="1572">
        <f t="shared" si="8"/>
        <v>2.924999999999614E-2</v>
      </c>
      <c r="F279" s="1572">
        <f t="shared" si="9"/>
        <v>6.6543749999991215</v>
      </c>
    </row>
    <row r="280" spans="1:6" x14ac:dyDescent="0.2">
      <c r="A280" s="1570">
        <v>6950</v>
      </c>
      <c r="B280" s="1570">
        <v>25</v>
      </c>
      <c r="C280" s="1572">
        <v>9.1</v>
      </c>
      <c r="D280" s="1570">
        <v>1.0000000000331966E-3</v>
      </c>
      <c r="E280" s="1572">
        <f t="shared" si="8"/>
        <v>2.9750000000012738E-2</v>
      </c>
      <c r="F280" s="1572">
        <f t="shared" si="9"/>
        <v>6.7681250000028976</v>
      </c>
    </row>
    <row r="281" spans="1:6" x14ac:dyDescent="0.2">
      <c r="A281" s="1570">
        <v>6975</v>
      </c>
      <c r="B281" s="1570">
        <v>25</v>
      </c>
      <c r="C281" s="1572">
        <v>9.1</v>
      </c>
      <c r="D281" s="1570">
        <v>0</v>
      </c>
      <c r="E281" s="1572">
        <f t="shared" si="8"/>
        <v>5.0000000001659828E-4</v>
      </c>
      <c r="F281" s="1572">
        <f t="shared" si="9"/>
        <v>0.11375000000377611</v>
      </c>
    </row>
    <row r="282" spans="1:6" x14ac:dyDescent="0.2">
      <c r="A282" s="1570">
        <v>7000</v>
      </c>
      <c r="B282" s="1570">
        <v>25</v>
      </c>
      <c r="C282" s="1572">
        <v>9.1</v>
      </c>
      <c r="D282" s="1570">
        <v>0</v>
      </c>
      <c r="E282" s="1572">
        <f t="shared" si="8"/>
        <v>0</v>
      </c>
      <c r="F282" s="1572">
        <f t="shared" si="9"/>
        <v>0</v>
      </c>
    </row>
    <row r="283" spans="1:6" x14ac:dyDescent="0.2">
      <c r="A283" s="1570">
        <v>7025</v>
      </c>
      <c r="B283" s="1570">
        <v>25</v>
      </c>
      <c r="C283" s="1572">
        <v>9.1</v>
      </c>
      <c r="D283" s="1570">
        <v>0</v>
      </c>
      <c r="E283" s="1572">
        <f t="shared" si="8"/>
        <v>0</v>
      </c>
      <c r="F283" s="1572">
        <f t="shared" si="9"/>
        <v>0</v>
      </c>
    </row>
    <row r="284" spans="1:6" x14ac:dyDescent="0.2">
      <c r="A284" s="1570">
        <v>7050</v>
      </c>
      <c r="B284" s="1570">
        <v>25</v>
      </c>
      <c r="C284" s="1572">
        <v>9.1</v>
      </c>
      <c r="D284" s="1570">
        <v>7.1000000000037755E-2</v>
      </c>
      <c r="E284" s="1572">
        <f t="shared" si="8"/>
        <v>3.5500000000018878E-2</v>
      </c>
      <c r="F284" s="1572">
        <f t="shared" si="9"/>
        <v>8.0762500000042934</v>
      </c>
    </row>
    <row r="285" spans="1:6" x14ac:dyDescent="0.2">
      <c r="A285" s="1570">
        <v>7075</v>
      </c>
      <c r="B285" s="1570">
        <v>25</v>
      </c>
      <c r="C285" s="1572">
        <v>9.1</v>
      </c>
      <c r="D285" s="1570">
        <v>2.9499999999984539E-2</v>
      </c>
      <c r="E285" s="1572">
        <f t="shared" si="8"/>
        <v>5.0250000000011147E-2</v>
      </c>
      <c r="F285" s="1572">
        <f t="shared" si="9"/>
        <v>11.431875000002535</v>
      </c>
    </row>
    <row r="286" spans="1:6" x14ac:dyDescent="0.2">
      <c r="A286" s="1570">
        <v>7100</v>
      </c>
      <c r="B286" s="1570">
        <v>25</v>
      </c>
      <c r="C286" s="1572">
        <v>9.1</v>
      </c>
      <c r="D286" s="1570">
        <v>0</v>
      </c>
      <c r="E286" s="1572">
        <f t="shared" si="8"/>
        <v>1.4749999999992269E-2</v>
      </c>
      <c r="F286" s="1572">
        <f t="shared" si="9"/>
        <v>3.3556249999982413</v>
      </c>
    </row>
    <row r="287" spans="1:6" x14ac:dyDescent="0.2">
      <c r="A287" s="1570">
        <v>7125</v>
      </c>
      <c r="B287" s="1570">
        <v>25</v>
      </c>
      <c r="C287" s="1572">
        <v>9.1</v>
      </c>
      <c r="D287" s="1570">
        <v>0</v>
      </c>
      <c r="E287" s="1572">
        <f t="shared" si="8"/>
        <v>0</v>
      </c>
      <c r="F287" s="1572">
        <f t="shared" si="9"/>
        <v>0</v>
      </c>
    </row>
    <row r="288" spans="1:6" x14ac:dyDescent="0.2">
      <c r="A288" s="1570">
        <v>7150</v>
      </c>
      <c r="B288" s="1570">
        <v>25</v>
      </c>
      <c r="C288" s="1572">
        <v>9.1</v>
      </c>
      <c r="D288" s="1570">
        <v>0</v>
      </c>
      <c r="E288" s="1572">
        <f t="shared" si="8"/>
        <v>0</v>
      </c>
      <c r="F288" s="1572">
        <f t="shared" si="9"/>
        <v>0</v>
      </c>
    </row>
    <row r="289" spans="1:6" x14ac:dyDescent="0.2">
      <c r="A289" s="1570">
        <v>7175</v>
      </c>
      <c r="B289" s="1570">
        <v>25</v>
      </c>
      <c r="C289" s="1572">
        <v>9.1</v>
      </c>
      <c r="D289" s="1570">
        <v>0</v>
      </c>
      <c r="E289" s="1572">
        <f t="shared" si="8"/>
        <v>0</v>
      </c>
      <c r="F289" s="1572">
        <f t="shared" si="9"/>
        <v>0</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0</v>
      </c>
      <c r="E291" s="1572">
        <f t="shared" si="8"/>
        <v>0</v>
      </c>
      <c r="F291" s="1572">
        <f t="shared" si="9"/>
        <v>0</v>
      </c>
    </row>
    <row r="292" spans="1:6" x14ac:dyDescent="0.2">
      <c r="A292" s="1570">
        <v>7250</v>
      </c>
      <c r="B292" s="1570">
        <v>25</v>
      </c>
      <c r="C292" s="1572">
        <v>9.1</v>
      </c>
      <c r="D292" s="1570">
        <v>0</v>
      </c>
      <c r="E292" s="1572">
        <f t="shared" si="8"/>
        <v>0</v>
      </c>
      <c r="F292" s="1572">
        <f t="shared" si="9"/>
        <v>0</v>
      </c>
    </row>
    <row r="293" spans="1:6" x14ac:dyDescent="0.2">
      <c r="A293" s="1570">
        <v>7275</v>
      </c>
      <c r="B293" s="1570">
        <v>25</v>
      </c>
      <c r="C293" s="1572">
        <v>9.1</v>
      </c>
      <c r="D293" s="1570">
        <v>5.7499999999959084E-2</v>
      </c>
      <c r="E293" s="1572">
        <f t="shared" si="8"/>
        <v>2.8749999999979542E-2</v>
      </c>
      <c r="F293" s="1572">
        <f t="shared" si="9"/>
        <v>6.5406249999953454</v>
      </c>
    </row>
    <row r="294" spans="1:6" x14ac:dyDescent="0.2">
      <c r="A294" s="1570">
        <v>7300</v>
      </c>
      <c r="B294" s="1570">
        <v>25</v>
      </c>
      <c r="C294" s="1572">
        <v>9.1</v>
      </c>
      <c r="D294" s="1570">
        <v>1.1000000000080945E-2</v>
      </c>
      <c r="E294" s="1572">
        <f t="shared" si="8"/>
        <v>3.4250000000020014E-2</v>
      </c>
      <c r="F294" s="1572">
        <f t="shared" si="9"/>
        <v>7.7918750000045529</v>
      </c>
    </row>
    <row r="295" spans="1:6" x14ac:dyDescent="0.2">
      <c r="A295" s="1570">
        <v>7325</v>
      </c>
      <c r="B295" s="1570">
        <v>25</v>
      </c>
      <c r="C295" s="1572">
        <v>9.1</v>
      </c>
      <c r="D295" s="1570">
        <v>0</v>
      </c>
      <c r="E295" s="1572">
        <f t="shared" si="8"/>
        <v>5.5000000000404725E-3</v>
      </c>
      <c r="F295" s="1572">
        <f t="shared" si="9"/>
        <v>1.2512500000092075</v>
      </c>
    </row>
    <row r="296" spans="1:6" x14ac:dyDescent="0.2">
      <c r="A296" s="1570">
        <v>7350</v>
      </c>
      <c r="B296" s="1570">
        <v>25</v>
      </c>
      <c r="C296" s="1572">
        <v>9.1</v>
      </c>
      <c r="D296" s="1570">
        <v>0</v>
      </c>
      <c r="E296" s="1572">
        <f t="shared" si="8"/>
        <v>0</v>
      </c>
      <c r="F296" s="1572">
        <f t="shared" si="9"/>
        <v>0</v>
      </c>
    </row>
    <row r="297" spans="1:6" x14ac:dyDescent="0.2">
      <c r="A297" s="1570">
        <v>7375</v>
      </c>
      <c r="B297" s="1570">
        <v>25</v>
      </c>
      <c r="C297" s="1572">
        <v>9.1</v>
      </c>
      <c r="D297" s="1570">
        <v>0</v>
      </c>
      <c r="E297" s="1572">
        <f t="shared" si="8"/>
        <v>0</v>
      </c>
      <c r="F297" s="1572">
        <f t="shared" si="9"/>
        <v>0</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0</v>
      </c>
      <c r="E299" s="1572">
        <f t="shared" si="8"/>
        <v>0</v>
      </c>
      <c r="F299" s="1572">
        <f t="shared" si="9"/>
        <v>0</v>
      </c>
    </row>
    <row r="300" spans="1:6" x14ac:dyDescent="0.2">
      <c r="A300" s="1570">
        <v>7450</v>
      </c>
      <c r="B300" s="1570">
        <v>25</v>
      </c>
      <c r="C300" s="1572">
        <v>9.1</v>
      </c>
      <c r="D300" s="1570">
        <v>0</v>
      </c>
      <c r="E300" s="1572">
        <f t="shared" si="8"/>
        <v>0</v>
      </c>
      <c r="F300" s="1572">
        <f t="shared" si="9"/>
        <v>0</v>
      </c>
    </row>
    <row r="301" spans="1:6" x14ac:dyDescent="0.2">
      <c r="A301" s="1570">
        <v>7475</v>
      </c>
      <c r="B301" s="1570">
        <v>25</v>
      </c>
      <c r="C301" s="1572">
        <v>9.1</v>
      </c>
      <c r="D301" s="1570">
        <v>0</v>
      </c>
      <c r="E301" s="1572">
        <f t="shared" si="8"/>
        <v>0</v>
      </c>
      <c r="F301" s="1572">
        <f t="shared" si="9"/>
        <v>0</v>
      </c>
    </row>
    <row r="302" spans="1:6" x14ac:dyDescent="0.2">
      <c r="A302" s="1570">
        <v>7500</v>
      </c>
      <c r="B302" s="1570">
        <v>25</v>
      </c>
      <c r="C302" s="1572">
        <v>9.1</v>
      </c>
      <c r="D302" s="1570">
        <v>0</v>
      </c>
      <c r="E302" s="1572">
        <f t="shared" si="8"/>
        <v>0</v>
      </c>
      <c r="F302" s="1572">
        <f t="shared" si="9"/>
        <v>0</v>
      </c>
    </row>
    <row r="303" spans="1:6" x14ac:dyDescent="0.2">
      <c r="A303" s="1570">
        <v>7525</v>
      </c>
      <c r="B303" s="1570">
        <v>25</v>
      </c>
      <c r="C303" s="1572">
        <v>9.1</v>
      </c>
      <c r="D303" s="1570">
        <v>0</v>
      </c>
      <c r="E303" s="1572">
        <f t="shared" si="8"/>
        <v>0</v>
      </c>
      <c r="F303" s="1572">
        <f t="shared" si="9"/>
        <v>0</v>
      </c>
    </row>
    <row r="304" spans="1:6" x14ac:dyDescent="0.2">
      <c r="A304" s="1570">
        <v>7550</v>
      </c>
      <c r="B304" s="1570">
        <v>25</v>
      </c>
      <c r="C304" s="1572">
        <v>9.1</v>
      </c>
      <c r="D304" s="1570">
        <v>0</v>
      </c>
      <c r="E304" s="1572">
        <f t="shared" si="8"/>
        <v>0</v>
      </c>
      <c r="F304" s="1572">
        <f t="shared" si="9"/>
        <v>0</v>
      </c>
    </row>
    <row r="305" spans="1:6" x14ac:dyDescent="0.2">
      <c r="A305" s="1570">
        <v>7575</v>
      </c>
      <c r="B305" s="1570">
        <v>25</v>
      </c>
      <c r="C305" s="1572">
        <v>9.1</v>
      </c>
      <c r="D305" s="1570">
        <v>0</v>
      </c>
      <c r="E305" s="1572">
        <f t="shared" si="8"/>
        <v>0</v>
      </c>
      <c r="F305" s="1572">
        <f t="shared" si="9"/>
        <v>0</v>
      </c>
    </row>
    <row r="306" spans="1:6" x14ac:dyDescent="0.2">
      <c r="A306" s="1570">
        <v>7600</v>
      </c>
      <c r="B306" s="1570">
        <v>25</v>
      </c>
      <c r="C306" s="1572">
        <v>9.1</v>
      </c>
      <c r="D306" s="1570">
        <v>0</v>
      </c>
      <c r="E306" s="1572">
        <f t="shared" si="8"/>
        <v>0</v>
      </c>
      <c r="F306" s="1572">
        <f t="shared" si="9"/>
        <v>0</v>
      </c>
    </row>
    <row r="307" spans="1:6" x14ac:dyDescent="0.2">
      <c r="A307" s="1570">
        <v>7625</v>
      </c>
      <c r="B307" s="1570">
        <v>25</v>
      </c>
      <c r="C307" s="1572">
        <v>9.1</v>
      </c>
      <c r="D307" s="1570">
        <v>0</v>
      </c>
      <c r="E307" s="1572">
        <f t="shared" si="8"/>
        <v>0</v>
      </c>
      <c r="F307" s="1572">
        <f t="shared" si="9"/>
        <v>0</v>
      </c>
    </row>
    <row r="308" spans="1:6" x14ac:dyDescent="0.2">
      <c r="A308" s="1570">
        <v>7650</v>
      </c>
      <c r="B308" s="1570">
        <v>25</v>
      </c>
      <c r="C308" s="1572">
        <v>9.1</v>
      </c>
      <c r="D308" s="1570">
        <v>0</v>
      </c>
      <c r="E308" s="1572">
        <f t="shared" si="8"/>
        <v>0</v>
      </c>
      <c r="F308" s="1572">
        <f t="shared" si="9"/>
        <v>0</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0</v>
      </c>
      <c r="E317" s="1572">
        <f t="shared" si="8"/>
        <v>0</v>
      </c>
      <c r="F317" s="1572">
        <f t="shared" si="9"/>
        <v>0</v>
      </c>
    </row>
    <row r="318" spans="1:6" x14ac:dyDescent="0.2">
      <c r="A318" s="1570">
        <v>7900</v>
      </c>
      <c r="B318" s="1570">
        <v>25</v>
      </c>
      <c r="C318" s="1572">
        <v>9.1</v>
      </c>
      <c r="D318" s="1570">
        <v>0</v>
      </c>
      <c r="E318" s="1572">
        <f t="shared" si="8"/>
        <v>0</v>
      </c>
      <c r="F318" s="1572">
        <f t="shared" si="9"/>
        <v>0</v>
      </c>
    </row>
    <row r="319" spans="1:6" x14ac:dyDescent="0.2">
      <c r="A319" s="1570">
        <v>7925</v>
      </c>
      <c r="B319" s="1570">
        <v>25</v>
      </c>
      <c r="C319" s="1572">
        <v>9.1</v>
      </c>
      <c r="D319" s="1570">
        <v>0</v>
      </c>
      <c r="E319" s="1572">
        <f t="shared" si="8"/>
        <v>0</v>
      </c>
      <c r="F319" s="1572">
        <f t="shared" si="9"/>
        <v>0</v>
      </c>
    </row>
    <row r="320" spans="1:6" x14ac:dyDescent="0.2">
      <c r="A320" s="1570">
        <v>7950</v>
      </c>
      <c r="B320" s="1570">
        <v>25</v>
      </c>
      <c r="C320" s="1572">
        <v>9.1</v>
      </c>
      <c r="D320" s="1570">
        <v>0</v>
      </c>
      <c r="E320" s="1572">
        <f t="shared" si="8"/>
        <v>0</v>
      </c>
      <c r="F320" s="1572">
        <f t="shared" si="9"/>
        <v>0</v>
      </c>
    </row>
    <row r="321" spans="1:6" x14ac:dyDescent="0.2">
      <c r="A321" s="1570">
        <v>7975</v>
      </c>
      <c r="B321" s="1570">
        <v>25</v>
      </c>
      <c r="C321" s="1572">
        <v>9.1</v>
      </c>
      <c r="D321" s="1570">
        <v>0</v>
      </c>
      <c r="E321" s="1572">
        <f t="shared" si="8"/>
        <v>0</v>
      </c>
      <c r="F321" s="1572">
        <f t="shared" si="9"/>
        <v>0</v>
      </c>
    </row>
    <row r="322" spans="1:6" x14ac:dyDescent="0.2">
      <c r="A322" s="1570">
        <v>8000</v>
      </c>
      <c r="B322" s="1570">
        <v>25</v>
      </c>
      <c r="C322" s="1572">
        <v>9.1</v>
      </c>
      <c r="D322" s="1570">
        <v>0</v>
      </c>
      <c r="E322" s="1572">
        <f t="shared" si="8"/>
        <v>0</v>
      </c>
      <c r="F322" s="1572">
        <f t="shared" si="9"/>
        <v>0</v>
      </c>
    </row>
    <row r="323" spans="1:6" x14ac:dyDescent="0.2">
      <c r="A323" s="1570">
        <v>8025</v>
      </c>
      <c r="B323" s="1570">
        <v>25</v>
      </c>
      <c r="C323" s="1572">
        <v>9.1</v>
      </c>
      <c r="D323" s="1570">
        <v>0</v>
      </c>
      <c r="E323" s="1572">
        <f t="shared" si="8"/>
        <v>0</v>
      </c>
      <c r="F323" s="1572">
        <f t="shared" si="9"/>
        <v>0</v>
      </c>
    </row>
    <row r="324" spans="1:6" x14ac:dyDescent="0.2">
      <c r="A324" s="1570">
        <v>8050</v>
      </c>
      <c r="B324" s="1570">
        <v>25</v>
      </c>
      <c r="C324" s="1572">
        <v>9.1</v>
      </c>
      <c r="D324" s="1570">
        <v>0</v>
      </c>
      <c r="E324" s="1572">
        <f t="shared" ref="E324:E387" si="10">(D323+D324)/2</f>
        <v>0</v>
      </c>
      <c r="F324" s="1572">
        <f t="shared" ref="F324:F387" si="11">E324*C324*B324</f>
        <v>0</v>
      </c>
    </row>
    <row r="325" spans="1:6" x14ac:dyDescent="0.2">
      <c r="A325" s="1570">
        <v>8075</v>
      </c>
      <c r="B325" s="1570">
        <v>25</v>
      </c>
      <c r="C325" s="1572">
        <v>9.1</v>
      </c>
      <c r="D325" s="1570">
        <v>0</v>
      </c>
      <c r="E325" s="1572">
        <f t="shared" si="10"/>
        <v>0</v>
      </c>
      <c r="F325" s="1572">
        <f t="shared" si="11"/>
        <v>0</v>
      </c>
    </row>
    <row r="326" spans="1:6" x14ac:dyDescent="0.2">
      <c r="A326" s="1570">
        <v>8100</v>
      </c>
      <c r="B326" s="1570">
        <v>25</v>
      </c>
      <c r="C326" s="1572">
        <v>9.1</v>
      </c>
      <c r="D326" s="1570">
        <v>0</v>
      </c>
      <c r="E326" s="1572">
        <f t="shared" si="10"/>
        <v>0</v>
      </c>
      <c r="F326" s="1572">
        <f t="shared" si="11"/>
        <v>0</v>
      </c>
    </row>
    <row r="327" spans="1:6" x14ac:dyDescent="0.2">
      <c r="A327" s="1570">
        <v>8125</v>
      </c>
      <c r="B327" s="1570">
        <v>25</v>
      </c>
      <c r="C327" s="1572">
        <v>9.1</v>
      </c>
      <c r="D327" s="1570">
        <v>0</v>
      </c>
      <c r="E327" s="1572">
        <f t="shared" si="10"/>
        <v>0</v>
      </c>
      <c r="F327" s="1572">
        <f t="shared" si="11"/>
        <v>0</v>
      </c>
    </row>
    <row r="328" spans="1:6" x14ac:dyDescent="0.2">
      <c r="A328" s="1570">
        <v>8150</v>
      </c>
      <c r="B328" s="1570">
        <v>25</v>
      </c>
      <c r="C328" s="1572">
        <v>9.1</v>
      </c>
      <c r="D328" s="1570">
        <v>0</v>
      </c>
      <c r="E328" s="1572">
        <f t="shared" si="10"/>
        <v>0</v>
      </c>
      <c r="F328" s="1572">
        <f t="shared" si="11"/>
        <v>0</v>
      </c>
    </row>
    <row r="329" spans="1:6" x14ac:dyDescent="0.2">
      <c r="A329" s="1570">
        <v>8175</v>
      </c>
      <c r="B329" s="1570">
        <v>25</v>
      </c>
      <c r="C329" s="1572">
        <v>9.1</v>
      </c>
      <c r="D329" s="1570">
        <v>0</v>
      </c>
      <c r="E329" s="1572">
        <f t="shared" si="10"/>
        <v>0</v>
      </c>
      <c r="F329" s="1572">
        <f t="shared" si="11"/>
        <v>0</v>
      </c>
    </row>
    <row r="330" spans="1:6" x14ac:dyDescent="0.2">
      <c r="A330" s="1570">
        <v>8200</v>
      </c>
      <c r="B330" s="1570">
        <v>25</v>
      </c>
      <c r="C330" s="1572">
        <v>9.1</v>
      </c>
      <c r="D330" s="1570">
        <v>0</v>
      </c>
      <c r="E330" s="1572">
        <f t="shared" si="10"/>
        <v>0</v>
      </c>
      <c r="F330" s="1572">
        <f t="shared" si="11"/>
        <v>0</v>
      </c>
    </row>
    <row r="331" spans="1:6" x14ac:dyDescent="0.2">
      <c r="A331" s="1570">
        <v>8225</v>
      </c>
      <c r="B331" s="1570">
        <v>25</v>
      </c>
      <c r="C331" s="1572">
        <v>9.1</v>
      </c>
      <c r="D331" s="1570">
        <v>0</v>
      </c>
      <c r="E331" s="1572">
        <f t="shared" si="10"/>
        <v>0</v>
      </c>
      <c r="F331" s="1572">
        <f t="shared" si="11"/>
        <v>0</v>
      </c>
    </row>
    <row r="332" spans="1:6" x14ac:dyDescent="0.2">
      <c r="A332" s="1570">
        <v>8250</v>
      </c>
      <c r="B332" s="1570">
        <v>25</v>
      </c>
      <c r="C332" s="1572">
        <v>9.1</v>
      </c>
      <c r="D332" s="1570">
        <v>0</v>
      </c>
      <c r="E332" s="1572">
        <f t="shared" si="10"/>
        <v>0</v>
      </c>
      <c r="F332" s="1572">
        <f t="shared" si="11"/>
        <v>0</v>
      </c>
    </row>
    <row r="333" spans="1:6" x14ac:dyDescent="0.2">
      <c r="A333" s="1570">
        <v>8275</v>
      </c>
      <c r="B333" s="1570">
        <v>25</v>
      </c>
      <c r="C333" s="1572">
        <v>9.1</v>
      </c>
      <c r="D333" s="1570">
        <v>0</v>
      </c>
      <c r="E333" s="1572">
        <f t="shared" si="10"/>
        <v>0</v>
      </c>
      <c r="F333" s="1572">
        <f t="shared" si="11"/>
        <v>0</v>
      </c>
    </row>
    <row r="334" spans="1:6" x14ac:dyDescent="0.2">
      <c r="A334" s="1570">
        <v>8300</v>
      </c>
      <c r="B334" s="1570">
        <v>25</v>
      </c>
      <c r="C334" s="1572">
        <v>9.1</v>
      </c>
      <c r="D334" s="1570">
        <v>0.1075000000000273</v>
      </c>
      <c r="E334" s="1572">
        <f t="shared" si="10"/>
        <v>5.3750000000013648E-2</v>
      </c>
      <c r="F334" s="1572">
        <f t="shared" si="11"/>
        <v>12.228125000003104</v>
      </c>
    </row>
    <row r="335" spans="1:6" x14ac:dyDescent="0.2">
      <c r="A335" s="1570">
        <v>8325</v>
      </c>
      <c r="B335" s="1570">
        <v>25</v>
      </c>
      <c r="C335" s="1572">
        <v>9.1</v>
      </c>
      <c r="D335" s="1570">
        <v>2.7499999999974989E-2</v>
      </c>
      <c r="E335" s="1572">
        <f t="shared" si="10"/>
        <v>6.7500000000001142E-2</v>
      </c>
      <c r="F335" s="1572">
        <f t="shared" si="11"/>
        <v>15.35625000000026</v>
      </c>
    </row>
    <row r="336" spans="1:6" x14ac:dyDescent="0.2">
      <c r="A336" s="1570">
        <v>8350</v>
      </c>
      <c r="B336" s="1570">
        <v>25</v>
      </c>
      <c r="C336" s="1572">
        <v>9.1</v>
      </c>
      <c r="D336" s="1570">
        <v>0</v>
      </c>
      <c r="E336" s="1572">
        <f t="shared" si="10"/>
        <v>1.3749999999987494E-2</v>
      </c>
      <c r="F336" s="1572">
        <f t="shared" si="11"/>
        <v>3.1281249999971545</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8.249999999999319E-2</v>
      </c>
      <c r="E340" s="1572">
        <f t="shared" si="10"/>
        <v>4.1249999999996595E-2</v>
      </c>
      <c r="F340" s="1572">
        <f t="shared" si="11"/>
        <v>9.3843749999992241</v>
      </c>
    </row>
    <row r="341" spans="1:6" x14ac:dyDescent="0.2">
      <c r="A341" s="1570">
        <v>8475</v>
      </c>
      <c r="B341" s="1570">
        <v>25</v>
      </c>
      <c r="C341" s="1572">
        <v>9.1</v>
      </c>
      <c r="D341" s="1570">
        <v>0.17149999999998045</v>
      </c>
      <c r="E341" s="1572">
        <f t="shared" si="10"/>
        <v>0.12699999999998682</v>
      </c>
      <c r="F341" s="1572">
        <f t="shared" si="11"/>
        <v>28.892499999997</v>
      </c>
    </row>
    <row r="342" spans="1:6" x14ac:dyDescent="0.2">
      <c r="A342" s="1570">
        <v>8500</v>
      </c>
      <c r="B342" s="1570">
        <v>25</v>
      </c>
      <c r="C342" s="1572">
        <v>9.1</v>
      </c>
      <c r="D342" s="1570">
        <v>0.16700000000003001</v>
      </c>
      <c r="E342" s="1572">
        <f t="shared" si="10"/>
        <v>0.16925000000000523</v>
      </c>
      <c r="F342" s="1572">
        <f t="shared" si="11"/>
        <v>38.50437500000119</v>
      </c>
    </row>
    <row r="343" spans="1:6" x14ac:dyDescent="0.2">
      <c r="A343" s="1570">
        <v>8525</v>
      </c>
      <c r="B343" s="1570">
        <v>25</v>
      </c>
      <c r="C343" s="1572">
        <v>9.1</v>
      </c>
      <c r="D343" s="1570">
        <v>5.5499999999994998E-2</v>
      </c>
      <c r="E343" s="1572">
        <f t="shared" si="10"/>
        <v>0.11125000000001251</v>
      </c>
      <c r="F343" s="1572">
        <f t="shared" si="11"/>
        <v>25.309375000002841</v>
      </c>
    </row>
    <row r="344" spans="1:6" x14ac:dyDescent="0.2">
      <c r="A344" s="1570">
        <v>8550</v>
      </c>
      <c r="B344" s="1570">
        <v>25</v>
      </c>
      <c r="C344" s="1572">
        <v>9.1</v>
      </c>
      <c r="D344" s="1570">
        <v>0</v>
      </c>
      <c r="E344" s="1572">
        <f t="shared" si="10"/>
        <v>2.7749999999997499E-2</v>
      </c>
      <c r="F344" s="1572">
        <f t="shared" si="11"/>
        <v>6.313124999999431</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0</v>
      </c>
      <c r="E348" s="1572">
        <f t="shared" si="10"/>
        <v>0</v>
      </c>
      <c r="F348" s="1572">
        <f t="shared" si="11"/>
        <v>0</v>
      </c>
    </row>
    <row r="349" spans="1:6" x14ac:dyDescent="0.2">
      <c r="A349" s="1570">
        <v>8675</v>
      </c>
      <c r="B349" s="1570">
        <v>25</v>
      </c>
      <c r="C349" s="1572">
        <v>9.1</v>
      </c>
      <c r="D349" s="1570">
        <v>0</v>
      </c>
      <c r="E349" s="1572">
        <f t="shared" si="10"/>
        <v>0</v>
      </c>
      <c r="F349" s="1572">
        <f t="shared" si="11"/>
        <v>0</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0</v>
      </c>
      <c r="E356" s="1572">
        <f t="shared" si="10"/>
        <v>0</v>
      </c>
      <c r="F356" s="1572">
        <f t="shared" si="11"/>
        <v>0</v>
      </c>
    </row>
    <row r="357" spans="1:6" x14ac:dyDescent="0.2">
      <c r="A357" s="1570">
        <v>8875</v>
      </c>
      <c r="B357" s="1570">
        <v>25</v>
      </c>
      <c r="C357" s="1572">
        <v>9.1</v>
      </c>
      <c r="D357" s="1570">
        <v>0</v>
      </c>
      <c r="E357" s="1572">
        <f t="shared" si="10"/>
        <v>0</v>
      </c>
      <c r="F357" s="1572">
        <f t="shared" si="11"/>
        <v>0</v>
      </c>
    </row>
    <row r="358" spans="1:6" x14ac:dyDescent="0.2">
      <c r="A358" s="1570">
        <v>8900</v>
      </c>
      <c r="B358" s="1570">
        <v>25</v>
      </c>
      <c r="C358" s="1572">
        <v>9.1</v>
      </c>
      <c r="D358" s="1570">
        <v>0</v>
      </c>
      <c r="E358" s="1572">
        <f t="shared" si="10"/>
        <v>0</v>
      </c>
      <c r="F358" s="1572">
        <f t="shared" si="11"/>
        <v>0</v>
      </c>
    </row>
    <row r="359" spans="1:6" x14ac:dyDescent="0.2">
      <c r="A359" s="1570">
        <v>8925</v>
      </c>
      <c r="B359" s="1570">
        <v>25</v>
      </c>
      <c r="C359" s="1572">
        <v>9.1</v>
      </c>
      <c r="D359" s="1570">
        <v>6.2000000000023203E-2</v>
      </c>
      <c r="E359" s="1572">
        <f t="shared" si="10"/>
        <v>3.1000000000011602E-2</v>
      </c>
      <c r="F359" s="1572">
        <f t="shared" si="11"/>
        <v>7.052500000002639</v>
      </c>
    </row>
    <row r="360" spans="1:6" x14ac:dyDescent="0.2">
      <c r="A360" s="1570">
        <v>8950</v>
      </c>
      <c r="B360" s="1570">
        <v>25</v>
      </c>
      <c r="C360" s="1572">
        <v>9.1</v>
      </c>
      <c r="D360" s="1570">
        <v>9.0000000000145519E-3</v>
      </c>
      <c r="E360" s="1572">
        <f t="shared" si="10"/>
        <v>3.5500000000018878E-2</v>
      </c>
      <c r="F360" s="1572">
        <f t="shared" si="11"/>
        <v>8.0762500000042934</v>
      </c>
    </row>
    <row r="361" spans="1:6" x14ac:dyDescent="0.2">
      <c r="A361" s="1570">
        <v>8975</v>
      </c>
      <c r="B361" s="1570">
        <v>25</v>
      </c>
      <c r="C361" s="1572">
        <v>9.1</v>
      </c>
      <c r="D361" s="1570">
        <v>1.8999999999948614E-2</v>
      </c>
      <c r="E361" s="1572">
        <f t="shared" si="10"/>
        <v>1.3999999999981583E-2</v>
      </c>
      <c r="F361" s="1572">
        <f t="shared" si="11"/>
        <v>3.1849999999958101</v>
      </c>
    </row>
    <row r="362" spans="1:6" x14ac:dyDescent="0.2">
      <c r="A362" s="1570">
        <v>9000</v>
      </c>
      <c r="B362" s="1570">
        <v>25</v>
      </c>
      <c r="C362" s="1572">
        <v>9.1</v>
      </c>
      <c r="D362" s="1570">
        <v>2.8500000000008185E-2</v>
      </c>
      <c r="E362" s="1572">
        <f t="shared" si="10"/>
        <v>2.37499999999784E-2</v>
      </c>
      <c r="F362" s="1572">
        <f t="shared" si="11"/>
        <v>5.4031249999950859</v>
      </c>
    </row>
    <row r="363" spans="1:6" x14ac:dyDescent="0.2">
      <c r="A363" s="1570">
        <v>9025</v>
      </c>
      <c r="B363" s="1570">
        <v>25</v>
      </c>
      <c r="C363" s="1572">
        <v>9.1</v>
      </c>
      <c r="D363" s="1570">
        <v>0.12299999999999045</v>
      </c>
      <c r="E363" s="1572">
        <f t="shared" si="10"/>
        <v>7.5749999999999318E-2</v>
      </c>
      <c r="F363" s="1572">
        <f t="shared" si="11"/>
        <v>17.233124999999845</v>
      </c>
    </row>
    <row r="364" spans="1:6" x14ac:dyDescent="0.2">
      <c r="A364" s="1570">
        <v>9050</v>
      </c>
      <c r="B364" s="1570">
        <v>25</v>
      </c>
      <c r="C364" s="1572">
        <v>9.1</v>
      </c>
      <c r="D364" s="1570">
        <v>0</v>
      </c>
      <c r="E364" s="1572">
        <f t="shared" si="10"/>
        <v>6.1499999999995225E-2</v>
      </c>
      <c r="F364" s="1572">
        <f t="shared" si="11"/>
        <v>13.991249999998914</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0</v>
      </c>
      <c r="E367" s="1572">
        <f t="shared" si="10"/>
        <v>0</v>
      </c>
      <c r="F367" s="1572">
        <f t="shared" si="11"/>
        <v>0</v>
      </c>
    </row>
    <row r="368" spans="1:6" x14ac:dyDescent="0.2">
      <c r="A368" s="1570">
        <v>9150</v>
      </c>
      <c r="B368" s="1570">
        <v>25</v>
      </c>
      <c r="C368" s="1572">
        <v>9.1</v>
      </c>
      <c r="D368" s="1570">
        <v>0</v>
      </c>
      <c r="E368" s="1572">
        <f t="shared" si="10"/>
        <v>0</v>
      </c>
      <c r="F368" s="1572">
        <f t="shared" si="11"/>
        <v>0</v>
      </c>
    </row>
    <row r="369" spans="1:6" x14ac:dyDescent="0.2">
      <c r="A369" s="1570">
        <v>9175</v>
      </c>
      <c r="B369" s="1570">
        <v>25</v>
      </c>
      <c r="C369" s="1572">
        <v>9.1</v>
      </c>
      <c r="D369" s="1570">
        <v>0.10850000000000365</v>
      </c>
      <c r="E369" s="1572">
        <f t="shared" si="10"/>
        <v>5.4250000000001825E-2</v>
      </c>
      <c r="F369" s="1572">
        <f t="shared" si="11"/>
        <v>12.341875000000414</v>
      </c>
    </row>
    <row r="370" spans="1:6" x14ac:dyDescent="0.2">
      <c r="A370" s="1570">
        <v>9200</v>
      </c>
      <c r="B370" s="1570">
        <v>25</v>
      </c>
      <c r="C370" s="1572">
        <v>9.1</v>
      </c>
      <c r="D370" s="1570">
        <v>0</v>
      </c>
      <c r="E370" s="1572">
        <f t="shared" si="10"/>
        <v>5.4250000000001825E-2</v>
      </c>
      <c r="F370" s="1572">
        <f t="shared" si="11"/>
        <v>12.341875000000414</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0</v>
      </c>
      <c r="E373" s="1572">
        <f t="shared" si="10"/>
        <v>0</v>
      </c>
      <c r="F373" s="1572">
        <f t="shared" si="11"/>
        <v>0</v>
      </c>
    </row>
    <row r="374" spans="1:6" x14ac:dyDescent="0.2">
      <c r="A374" s="1570">
        <v>9300</v>
      </c>
      <c r="B374" s="1570">
        <v>25</v>
      </c>
      <c r="C374" s="1572">
        <v>9.1</v>
      </c>
      <c r="D374" s="1570">
        <v>0</v>
      </c>
      <c r="E374" s="1572">
        <f t="shared" si="10"/>
        <v>0</v>
      </c>
      <c r="F374" s="1572">
        <f t="shared" si="11"/>
        <v>0</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7.8500000000030934E-2</v>
      </c>
      <c r="E377" s="1572">
        <f t="shared" si="10"/>
        <v>3.9250000000015467E-2</v>
      </c>
      <c r="F377" s="1572">
        <f t="shared" si="11"/>
        <v>8.9293750000035192</v>
      </c>
    </row>
    <row r="378" spans="1:6" x14ac:dyDescent="0.2">
      <c r="A378" s="1570">
        <v>9400</v>
      </c>
      <c r="B378" s="1570">
        <v>25</v>
      </c>
      <c r="C378" s="1572">
        <v>9.1</v>
      </c>
      <c r="D378" s="1570">
        <v>0.10199999999997544</v>
      </c>
      <c r="E378" s="1572">
        <f t="shared" si="10"/>
        <v>9.0250000000003189E-2</v>
      </c>
      <c r="F378" s="1572">
        <f t="shared" si="11"/>
        <v>20.531875000000724</v>
      </c>
    </row>
    <row r="379" spans="1:6" x14ac:dyDescent="0.2">
      <c r="A379" s="1570">
        <v>9425</v>
      </c>
      <c r="B379" s="1570">
        <v>25</v>
      </c>
      <c r="C379" s="1572">
        <v>9.1</v>
      </c>
      <c r="D379" s="1570">
        <v>5.7999999999992724E-2</v>
      </c>
      <c r="E379" s="1572">
        <f t="shared" si="10"/>
        <v>7.9999999999984084E-2</v>
      </c>
      <c r="F379" s="1572">
        <f t="shared" si="11"/>
        <v>18.199999999996379</v>
      </c>
    </row>
    <row r="380" spans="1:6" x14ac:dyDescent="0.2">
      <c r="A380" s="1570">
        <v>9450</v>
      </c>
      <c r="B380" s="1570">
        <v>25</v>
      </c>
      <c r="C380" s="1572">
        <v>9.1</v>
      </c>
      <c r="D380" s="1570">
        <v>6.4999999999599822E-3</v>
      </c>
      <c r="E380" s="1572">
        <f t="shared" si="10"/>
        <v>3.2249999999976353E-2</v>
      </c>
      <c r="F380" s="1572">
        <f t="shared" si="11"/>
        <v>7.3368749999946203</v>
      </c>
    </row>
    <row r="381" spans="1:6" x14ac:dyDescent="0.2">
      <c r="A381" s="1570">
        <v>9475</v>
      </c>
      <c r="B381" s="1570">
        <v>25</v>
      </c>
      <c r="C381" s="1572">
        <v>9.1</v>
      </c>
      <c r="D381" s="1570">
        <v>0</v>
      </c>
      <c r="E381" s="1572">
        <f t="shared" si="10"/>
        <v>3.2499999999799911E-3</v>
      </c>
      <c r="F381" s="1572">
        <f t="shared" si="11"/>
        <v>0.73937499999544798</v>
      </c>
    </row>
    <row r="382" spans="1:6" x14ac:dyDescent="0.2">
      <c r="A382" s="1570">
        <v>9500</v>
      </c>
      <c r="B382" s="1570">
        <v>25</v>
      </c>
      <c r="C382" s="1572">
        <v>9.1</v>
      </c>
      <c r="D382" s="1570">
        <v>1.0499999999979082E-2</v>
      </c>
      <c r="E382" s="1572">
        <f t="shared" si="10"/>
        <v>5.2499999999895408E-3</v>
      </c>
      <c r="F382" s="1572">
        <f t="shared" si="11"/>
        <v>1.1943749999976205</v>
      </c>
    </row>
    <row r="383" spans="1:6" x14ac:dyDescent="0.2">
      <c r="A383" s="1570">
        <v>9525</v>
      </c>
      <c r="B383" s="1570">
        <v>25</v>
      </c>
      <c r="C383" s="1572">
        <v>9.1</v>
      </c>
      <c r="D383" s="1570">
        <v>0</v>
      </c>
      <c r="E383" s="1572">
        <f t="shared" si="10"/>
        <v>5.2499999999895408E-3</v>
      </c>
      <c r="F383" s="1572">
        <f t="shared" si="11"/>
        <v>1.1943749999976205</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0</v>
      </c>
      <c r="E386" s="1572">
        <f t="shared" si="10"/>
        <v>0</v>
      </c>
      <c r="F386" s="1572">
        <f t="shared" si="11"/>
        <v>0</v>
      </c>
    </row>
    <row r="387" spans="1:6" x14ac:dyDescent="0.2">
      <c r="A387" s="1570">
        <v>9625</v>
      </c>
      <c r="B387" s="1570">
        <v>25</v>
      </c>
      <c r="C387" s="1572">
        <v>9.1</v>
      </c>
      <c r="D387" s="1570">
        <v>0.47899999999999637</v>
      </c>
      <c r="E387" s="1572">
        <f t="shared" si="10"/>
        <v>0.23949999999999819</v>
      </c>
      <c r="F387" s="1572">
        <f t="shared" si="11"/>
        <v>54.486249999999579</v>
      </c>
    </row>
    <row r="388" spans="1:6" x14ac:dyDescent="0.2">
      <c r="A388" s="1570">
        <v>9650</v>
      </c>
      <c r="B388" s="1570">
        <v>25</v>
      </c>
      <c r="C388" s="1572">
        <v>9.1</v>
      </c>
      <c r="D388" s="1570">
        <v>0</v>
      </c>
      <c r="E388" s="1572">
        <f t="shared" ref="E388:E451" si="12">(D387+D388)/2</f>
        <v>0.23949999999999819</v>
      </c>
      <c r="F388" s="1572">
        <f t="shared" ref="F388:F451" si="13">E388*C388*B388</f>
        <v>54.486249999999579</v>
      </c>
    </row>
    <row r="389" spans="1:6" x14ac:dyDescent="0.2">
      <c r="A389" s="1570">
        <v>9675</v>
      </c>
      <c r="B389" s="1570">
        <v>25</v>
      </c>
      <c r="C389" s="1572">
        <v>9.1</v>
      </c>
      <c r="D389" s="1570">
        <v>1.7499999999984084E-2</v>
      </c>
      <c r="E389" s="1572">
        <f t="shared" si="12"/>
        <v>8.7499999999920419E-3</v>
      </c>
      <c r="F389" s="1572">
        <f t="shared" si="13"/>
        <v>1.9906249999981893</v>
      </c>
    </row>
    <row r="390" spans="1:6" x14ac:dyDescent="0.2">
      <c r="A390" s="1570">
        <v>9700</v>
      </c>
      <c r="B390" s="1570">
        <v>25</v>
      </c>
      <c r="C390" s="1572">
        <v>9.1</v>
      </c>
      <c r="D390" s="1570">
        <v>9.6499999999991815E-2</v>
      </c>
      <c r="E390" s="1572">
        <f t="shared" si="12"/>
        <v>5.6999999999987949E-2</v>
      </c>
      <c r="F390" s="1572">
        <f t="shared" si="13"/>
        <v>12.967499999997258</v>
      </c>
    </row>
    <row r="391" spans="1:6" x14ac:dyDescent="0.2">
      <c r="A391" s="1570">
        <v>9725</v>
      </c>
      <c r="B391" s="1570">
        <v>25</v>
      </c>
      <c r="C391" s="1572">
        <v>9.1</v>
      </c>
      <c r="D391" s="1570">
        <v>0.10800000000000409</v>
      </c>
      <c r="E391" s="1572">
        <f t="shared" si="12"/>
        <v>0.10224999999999795</v>
      </c>
      <c r="F391" s="1572">
        <f t="shared" si="13"/>
        <v>23.261874999999531</v>
      </c>
    </row>
    <row r="392" spans="1:6" x14ac:dyDescent="0.2">
      <c r="A392" s="1570">
        <v>9750</v>
      </c>
      <c r="B392" s="1570">
        <v>25</v>
      </c>
      <c r="C392" s="1572">
        <v>9.1</v>
      </c>
      <c r="D392" s="1570">
        <v>6.049999999999045E-2</v>
      </c>
      <c r="E392" s="1572">
        <f t="shared" si="12"/>
        <v>8.4249999999997272E-2</v>
      </c>
      <c r="F392" s="1572">
        <f t="shared" si="13"/>
        <v>19.166874999999379</v>
      </c>
    </row>
    <row r="393" spans="1:6" x14ac:dyDescent="0.2">
      <c r="A393" s="1570">
        <v>9775</v>
      </c>
      <c r="B393" s="1570">
        <v>25</v>
      </c>
      <c r="C393" s="1572">
        <v>9.1</v>
      </c>
      <c r="D393" s="1570">
        <v>0</v>
      </c>
      <c r="E393" s="1572">
        <f t="shared" si="12"/>
        <v>3.0249999999995225E-2</v>
      </c>
      <c r="F393" s="1572">
        <f t="shared" si="13"/>
        <v>6.8818749999989128</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0.14399999999995999</v>
      </c>
      <c r="E398" s="1572">
        <f t="shared" si="12"/>
        <v>7.1999999999979997E-2</v>
      </c>
      <c r="F398" s="1572">
        <f t="shared" si="13"/>
        <v>16.379999999995448</v>
      </c>
    </row>
    <row r="399" spans="1:6" x14ac:dyDescent="0.2">
      <c r="A399" s="1570">
        <v>9925</v>
      </c>
      <c r="B399" s="1570">
        <v>25</v>
      </c>
      <c r="C399" s="1572">
        <v>9.1</v>
      </c>
      <c r="D399" s="1570">
        <v>0.18650000000002365</v>
      </c>
      <c r="E399" s="1572">
        <f t="shared" si="12"/>
        <v>0.16524999999999182</v>
      </c>
      <c r="F399" s="1572">
        <f t="shared" si="13"/>
        <v>37.594374999998138</v>
      </c>
    </row>
    <row r="400" spans="1:6" x14ac:dyDescent="0.2">
      <c r="A400" s="1570">
        <v>9950</v>
      </c>
      <c r="B400" s="1570">
        <v>25</v>
      </c>
      <c r="C400" s="1572">
        <v>9.1</v>
      </c>
      <c r="D400" s="1570">
        <v>0.1764999999999759</v>
      </c>
      <c r="E400" s="1572">
        <f t="shared" si="12"/>
        <v>0.18149999999999977</v>
      </c>
      <c r="F400" s="1572">
        <f t="shared" si="13"/>
        <v>41.291249999999948</v>
      </c>
    </row>
    <row r="401" spans="1:6" x14ac:dyDescent="0.2">
      <c r="A401" s="1570">
        <v>9975</v>
      </c>
      <c r="B401" s="1570">
        <v>25</v>
      </c>
      <c r="C401" s="1572">
        <v>9.1</v>
      </c>
      <c r="D401" s="1570">
        <v>0.1220000000000141</v>
      </c>
      <c r="E401" s="1572">
        <f t="shared" si="12"/>
        <v>0.149249999999995</v>
      </c>
      <c r="F401" s="1572">
        <f t="shared" si="13"/>
        <v>33.954374999998862</v>
      </c>
    </row>
    <row r="402" spans="1:6" x14ac:dyDescent="0.2">
      <c r="A402" s="1570">
        <v>10000</v>
      </c>
      <c r="B402" s="1570">
        <v>25</v>
      </c>
      <c r="C402" s="1572">
        <v>9.1</v>
      </c>
      <c r="D402" s="1570">
        <v>0</v>
      </c>
      <c r="E402" s="1572">
        <f t="shared" si="12"/>
        <v>6.1000000000007049E-2</v>
      </c>
      <c r="F402" s="1572">
        <f t="shared" si="13"/>
        <v>13.877500000001602</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7.0000000000050022E-3</v>
      </c>
      <c r="E406" s="1572">
        <f t="shared" si="12"/>
        <v>3.5000000000025011E-3</v>
      </c>
      <c r="F406" s="1572">
        <f t="shared" si="13"/>
        <v>0.79625000000056889</v>
      </c>
    </row>
    <row r="407" spans="1:6" x14ac:dyDescent="0.2">
      <c r="A407" s="1570">
        <v>10125</v>
      </c>
      <c r="B407" s="1570">
        <v>25</v>
      </c>
      <c r="C407" s="1572">
        <v>9.1</v>
      </c>
      <c r="D407" s="1570">
        <v>0.12299999999999045</v>
      </c>
      <c r="E407" s="1572">
        <f t="shared" si="12"/>
        <v>6.4999999999997726E-2</v>
      </c>
      <c r="F407" s="1572">
        <f t="shared" si="13"/>
        <v>14.787499999999481</v>
      </c>
    </row>
    <row r="408" spans="1:6" x14ac:dyDescent="0.2">
      <c r="A408" s="1570">
        <v>10150</v>
      </c>
      <c r="B408" s="1570">
        <v>25</v>
      </c>
      <c r="C408" s="1572">
        <v>9.1</v>
      </c>
      <c r="D408" s="1570">
        <v>6.7499999999995453E-2</v>
      </c>
      <c r="E408" s="1572">
        <f t="shared" si="12"/>
        <v>9.5249999999992951E-2</v>
      </c>
      <c r="F408" s="1572">
        <f t="shared" si="13"/>
        <v>21.669374999998396</v>
      </c>
    </row>
    <row r="409" spans="1:6" x14ac:dyDescent="0.2">
      <c r="A409" s="1570">
        <v>10175</v>
      </c>
      <c r="B409" s="1570">
        <v>25</v>
      </c>
      <c r="C409" s="1572">
        <v>9.1</v>
      </c>
      <c r="D409" s="1570">
        <v>0</v>
      </c>
      <c r="E409" s="1572">
        <f t="shared" si="12"/>
        <v>3.3749999999997726E-2</v>
      </c>
      <c r="F409" s="1572">
        <f t="shared" si="13"/>
        <v>7.6781249999994818</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7.0500000000038199E-2</v>
      </c>
      <c r="E411" s="1572">
        <f t="shared" si="12"/>
        <v>3.5250000000019099E-2</v>
      </c>
      <c r="F411" s="1572">
        <f t="shared" si="13"/>
        <v>8.0193750000043451</v>
      </c>
    </row>
    <row r="412" spans="1:6" x14ac:dyDescent="0.2">
      <c r="A412" s="1570">
        <v>10250</v>
      </c>
      <c r="B412" s="1570">
        <v>25</v>
      </c>
      <c r="C412" s="1572">
        <v>9.1</v>
      </c>
      <c r="D412" s="1570">
        <v>9.8999999999989541E-2</v>
      </c>
      <c r="E412" s="1572">
        <f t="shared" si="12"/>
        <v>8.475000000001387E-2</v>
      </c>
      <c r="F412" s="1572">
        <f t="shared" si="13"/>
        <v>19.280625000003155</v>
      </c>
    </row>
    <row r="413" spans="1:6" x14ac:dyDescent="0.2">
      <c r="A413" s="1570">
        <v>10275</v>
      </c>
      <c r="B413" s="1570">
        <v>25</v>
      </c>
      <c r="C413" s="1572">
        <v>9.1</v>
      </c>
      <c r="D413" s="1570">
        <v>3.7499999999965894E-2</v>
      </c>
      <c r="E413" s="1572">
        <f t="shared" si="12"/>
        <v>6.8249999999977717E-2</v>
      </c>
      <c r="F413" s="1572">
        <f t="shared" si="13"/>
        <v>15.526874999994931</v>
      </c>
    </row>
    <row r="414" spans="1:6" x14ac:dyDescent="0.2">
      <c r="A414" s="1570">
        <v>10300</v>
      </c>
      <c r="B414" s="1570">
        <v>25</v>
      </c>
      <c r="C414" s="1572">
        <v>9.1</v>
      </c>
      <c r="D414" s="1570">
        <v>7.4999999999931788E-3</v>
      </c>
      <c r="E414" s="1572">
        <f t="shared" si="12"/>
        <v>2.2499999999979536E-2</v>
      </c>
      <c r="F414" s="1572">
        <f t="shared" si="13"/>
        <v>5.1187499999953445</v>
      </c>
    </row>
    <row r="415" spans="1:6" x14ac:dyDescent="0.2">
      <c r="A415" s="1570">
        <v>10325</v>
      </c>
      <c r="B415" s="1570">
        <v>25</v>
      </c>
      <c r="C415" s="1572">
        <v>9.1</v>
      </c>
      <c r="D415" s="1570">
        <v>0</v>
      </c>
      <c r="E415" s="1572">
        <f t="shared" si="12"/>
        <v>3.7499999999965894E-3</v>
      </c>
      <c r="F415" s="1572">
        <f t="shared" si="13"/>
        <v>0.85312499999922409</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0</v>
      </c>
      <c r="E418" s="1572">
        <f t="shared" si="12"/>
        <v>0</v>
      </c>
      <c r="F418" s="1572">
        <f t="shared" si="13"/>
        <v>0</v>
      </c>
    </row>
    <row r="419" spans="1:6" x14ac:dyDescent="0.2">
      <c r="A419" s="1570">
        <v>10425</v>
      </c>
      <c r="B419" s="1570">
        <v>25</v>
      </c>
      <c r="C419" s="1572">
        <v>9.1</v>
      </c>
      <c r="D419" s="1570">
        <v>0</v>
      </c>
      <c r="E419" s="1572">
        <f t="shared" si="12"/>
        <v>0</v>
      </c>
      <c r="F419" s="1572">
        <f t="shared" si="13"/>
        <v>0</v>
      </c>
    </row>
    <row r="420" spans="1:6" x14ac:dyDescent="0.2">
      <c r="A420" s="1570">
        <v>10450</v>
      </c>
      <c r="B420" s="1570">
        <v>25</v>
      </c>
      <c r="C420" s="1572">
        <v>9.1</v>
      </c>
      <c r="D420" s="1570">
        <v>0</v>
      </c>
      <c r="E420" s="1572">
        <f t="shared" si="12"/>
        <v>0</v>
      </c>
      <c r="F420" s="1572">
        <f t="shared" si="13"/>
        <v>0</v>
      </c>
    </row>
    <row r="421" spans="1:6" x14ac:dyDescent="0.2">
      <c r="A421" s="1570">
        <v>10475</v>
      </c>
      <c r="B421" s="1570">
        <v>25</v>
      </c>
      <c r="C421" s="1572">
        <v>9.1</v>
      </c>
      <c r="D421" s="1570">
        <v>0</v>
      </c>
      <c r="E421" s="1572">
        <f t="shared" si="12"/>
        <v>0</v>
      </c>
      <c r="F421" s="1572">
        <f t="shared" si="13"/>
        <v>0</v>
      </c>
    </row>
    <row r="422" spans="1:6" x14ac:dyDescent="0.2">
      <c r="A422" s="1570">
        <v>10500</v>
      </c>
      <c r="B422" s="1570">
        <v>25</v>
      </c>
      <c r="C422" s="1572">
        <v>9.1</v>
      </c>
      <c r="D422" s="1570">
        <v>0</v>
      </c>
      <c r="E422" s="1572">
        <f t="shared" si="12"/>
        <v>0</v>
      </c>
      <c r="F422" s="1572">
        <f t="shared" si="13"/>
        <v>0</v>
      </c>
    </row>
    <row r="423" spans="1:6" x14ac:dyDescent="0.2">
      <c r="A423" s="1570">
        <v>10525</v>
      </c>
      <c r="B423" s="1570">
        <v>25</v>
      </c>
      <c r="C423" s="1572">
        <v>9.1</v>
      </c>
      <c r="D423" s="1570">
        <v>6.5000000000009106E-2</v>
      </c>
      <c r="E423" s="1572">
        <f t="shared" si="12"/>
        <v>3.2500000000004553E-2</v>
      </c>
      <c r="F423" s="1572">
        <f t="shared" si="13"/>
        <v>7.3937500000010354</v>
      </c>
    </row>
    <row r="424" spans="1:6" x14ac:dyDescent="0.2">
      <c r="A424" s="1570">
        <v>10550</v>
      </c>
      <c r="B424" s="1570">
        <v>25</v>
      </c>
      <c r="C424" s="1572">
        <v>9.1</v>
      </c>
      <c r="D424" s="1570">
        <v>1.0999999999967258E-2</v>
      </c>
      <c r="E424" s="1572">
        <f t="shared" si="12"/>
        <v>3.7999999999988182E-2</v>
      </c>
      <c r="F424" s="1572">
        <f t="shared" si="13"/>
        <v>8.6449999999973119</v>
      </c>
    </row>
    <row r="425" spans="1:6" x14ac:dyDescent="0.2">
      <c r="A425" s="1570">
        <v>10575</v>
      </c>
      <c r="B425" s="1570">
        <v>25</v>
      </c>
      <c r="C425" s="1572">
        <v>9.1</v>
      </c>
      <c r="D425" s="1570">
        <v>2.0000000000095497E-3</v>
      </c>
      <c r="E425" s="1572">
        <f t="shared" si="12"/>
        <v>6.4999999999884039E-3</v>
      </c>
      <c r="F425" s="1572">
        <f t="shared" si="13"/>
        <v>1.4787499999973619</v>
      </c>
    </row>
    <row r="426" spans="1:6" x14ac:dyDescent="0.2">
      <c r="A426" s="1570">
        <v>10600</v>
      </c>
      <c r="B426" s="1570">
        <v>25</v>
      </c>
      <c r="C426" s="1572">
        <v>9.1</v>
      </c>
      <c r="D426" s="1570">
        <v>0</v>
      </c>
      <c r="E426" s="1572">
        <f t="shared" si="12"/>
        <v>1.0000000000047748E-3</v>
      </c>
      <c r="F426" s="1572">
        <f t="shared" si="13"/>
        <v>0.22750000000108625</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5.0000000000522959E-3</v>
      </c>
      <c r="E428" s="1572">
        <f t="shared" si="12"/>
        <v>2.500000000026148E-3</v>
      </c>
      <c r="F428" s="1572">
        <f t="shared" si="13"/>
        <v>0.56875000000594866</v>
      </c>
    </row>
    <row r="429" spans="1:6" x14ac:dyDescent="0.2">
      <c r="A429" s="1570">
        <v>10675</v>
      </c>
      <c r="B429" s="1570">
        <v>25</v>
      </c>
      <c r="C429" s="1572">
        <v>9.1</v>
      </c>
      <c r="D429" s="1570">
        <v>0</v>
      </c>
      <c r="E429" s="1572">
        <f t="shared" si="12"/>
        <v>2.500000000026148E-3</v>
      </c>
      <c r="F429" s="1572">
        <f t="shared" si="13"/>
        <v>0.56875000000594866</v>
      </c>
    </row>
    <row r="430" spans="1:6" x14ac:dyDescent="0.2">
      <c r="A430" s="1570">
        <v>10700</v>
      </c>
      <c r="B430" s="1570">
        <v>25</v>
      </c>
      <c r="C430" s="1572">
        <v>9.1</v>
      </c>
      <c r="D430" s="1570">
        <v>6.0000000000013654E-2</v>
      </c>
      <c r="E430" s="1572">
        <f t="shared" si="12"/>
        <v>3.0000000000006827E-2</v>
      </c>
      <c r="F430" s="1572">
        <f t="shared" si="13"/>
        <v>6.8250000000015536</v>
      </c>
    </row>
    <row r="431" spans="1:6" x14ac:dyDescent="0.2">
      <c r="A431" s="1570">
        <v>10725</v>
      </c>
      <c r="B431" s="1570">
        <v>25</v>
      </c>
      <c r="C431" s="1572">
        <v>9.1</v>
      </c>
      <c r="D431" s="1570">
        <v>1.2499999999988631E-2</v>
      </c>
      <c r="E431" s="1572">
        <f t="shared" si="12"/>
        <v>3.6250000000001142E-2</v>
      </c>
      <c r="F431" s="1572">
        <f t="shared" si="13"/>
        <v>8.2468750000002604</v>
      </c>
    </row>
    <row r="432" spans="1:6" x14ac:dyDescent="0.2">
      <c r="A432" s="1570">
        <v>10750</v>
      </c>
      <c r="B432" s="1570">
        <v>25</v>
      </c>
      <c r="C432" s="1572">
        <v>9.1</v>
      </c>
      <c r="D432" s="1570">
        <v>0</v>
      </c>
      <c r="E432" s="1572">
        <f t="shared" si="12"/>
        <v>6.2499999999943157E-3</v>
      </c>
      <c r="F432" s="1572">
        <f t="shared" si="13"/>
        <v>1.4218749999987068</v>
      </c>
    </row>
    <row r="433" spans="1:6" x14ac:dyDescent="0.2">
      <c r="A433" s="1570">
        <v>10775</v>
      </c>
      <c r="B433" s="1570">
        <v>25</v>
      </c>
      <c r="C433" s="1572">
        <v>9.1</v>
      </c>
      <c r="D433" s="1570">
        <v>0</v>
      </c>
      <c r="E433" s="1572">
        <f t="shared" si="12"/>
        <v>0</v>
      </c>
      <c r="F433" s="1572">
        <f t="shared" si="13"/>
        <v>0</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0</v>
      </c>
      <c r="E435" s="1572">
        <f t="shared" si="12"/>
        <v>0</v>
      </c>
      <c r="F435" s="1572">
        <f t="shared" si="13"/>
        <v>0</v>
      </c>
    </row>
    <row r="436" spans="1:6" x14ac:dyDescent="0.2">
      <c r="A436" s="1570">
        <v>10850</v>
      </c>
      <c r="B436" s="1570">
        <v>25</v>
      </c>
      <c r="C436" s="1572">
        <v>9.1</v>
      </c>
      <c r="D436" s="1570">
        <v>0</v>
      </c>
      <c r="E436" s="1572">
        <f t="shared" si="12"/>
        <v>0</v>
      </c>
      <c r="F436" s="1572">
        <f t="shared" si="13"/>
        <v>0</v>
      </c>
    </row>
    <row r="437" spans="1:6" x14ac:dyDescent="0.2">
      <c r="A437" s="1570">
        <v>10875</v>
      </c>
      <c r="B437" s="1570">
        <v>25</v>
      </c>
      <c r="C437" s="1572">
        <v>9.1</v>
      </c>
      <c r="D437" s="1570">
        <v>0</v>
      </c>
      <c r="E437" s="1572">
        <f t="shared" si="12"/>
        <v>0</v>
      </c>
      <c r="F437" s="1572">
        <f t="shared" si="13"/>
        <v>0</v>
      </c>
    </row>
    <row r="438" spans="1:6" x14ac:dyDescent="0.2">
      <c r="A438" s="1570">
        <v>10900</v>
      </c>
      <c r="B438" s="1570">
        <v>25</v>
      </c>
      <c r="C438" s="1572">
        <v>9.1</v>
      </c>
      <c r="D438" s="1570">
        <v>0</v>
      </c>
      <c r="E438" s="1572">
        <f t="shared" si="12"/>
        <v>0</v>
      </c>
      <c r="F438" s="1572">
        <f t="shared" si="13"/>
        <v>0</v>
      </c>
    </row>
    <row r="439" spans="1:6" x14ac:dyDescent="0.2">
      <c r="A439" s="1570">
        <v>10925</v>
      </c>
      <c r="B439" s="1570">
        <v>25</v>
      </c>
      <c r="C439" s="1572">
        <v>9.1</v>
      </c>
      <c r="D439" s="1570">
        <v>0</v>
      </c>
      <c r="E439" s="1572">
        <f t="shared" si="12"/>
        <v>0</v>
      </c>
      <c r="F439" s="1572">
        <f t="shared" si="13"/>
        <v>0</v>
      </c>
    </row>
    <row r="440" spans="1:6" x14ac:dyDescent="0.2">
      <c r="A440" s="1570">
        <v>10950</v>
      </c>
      <c r="B440" s="1570">
        <v>25</v>
      </c>
      <c r="C440" s="1572">
        <v>9.1</v>
      </c>
      <c r="D440" s="1570">
        <v>0</v>
      </c>
      <c r="E440" s="1572">
        <f t="shared" si="12"/>
        <v>0</v>
      </c>
      <c r="F440" s="1572">
        <f t="shared" si="13"/>
        <v>0</v>
      </c>
    </row>
    <row r="441" spans="1:6" x14ac:dyDescent="0.2">
      <c r="A441" s="1570">
        <v>10975</v>
      </c>
      <c r="B441" s="1570">
        <v>25</v>
      </c>
      <c r="C441" s="1572">
        <v>9.1</v>
      </c>
      <c r="D441" s="1570">
        <v>0</v>
      </c>
      <c r="E441" s="1572">
        <f t="shared" si="12"/>
        <v>0</v>
      </c>
      <c r="F441" s="1572">
        <f t="shared" si="13"/>
        <v>0</v>
      </c>
    </row>
    <row r="442" spans="1:6" x14ac:dyDescent="0.2">
      <c r="A442" s="1570">
        <v>11000</v>
      </c>
      <c r="B442" s="1570">
        <v>25</v>
      </c>
      <c r="C442" s="1572">
        <v>9.1</v>
      </c>
      <c r="D442" s="1570">
        <v>5.8000000000004104E-2</v>
      </c>
      <c r="E442" s="1572">
        <f t="shared" si="12"/>
        <v>2.9000000000002052E-2</v>
      </c>
      <c r="F442" s="1572">
        <f t="shared" si="13"/>
        <v>6.5975000000004673</v>
      </c>
    </row>
    <row r="443" spans="1:6" x14ac:dyDescent="0.2">
      <c r="A443" s="1570">
        <v>11025</v>
      </c>
      <c r="B443" s="1570">
        <v>25</v>
      </c>
      <c r="C443" s="1572">
        <v>9.1</v>
      </c>
      <c r="D443" s="1570">
        <v>7.5499999999976808E-2</v>
      </c>
      <c r="E443" s="1572">
        <f t="shared" si="12"/>
        <v>6.6749999999990456E-2</v>
      </c>
      <c r="F443" s="1572">
        <f t="shared" si="13"/>
        <v>15.185624999997829</v>
      </c>
    </row>
    <row r="444" spans="1:6" x14ac:dyDescent="0.2">
      <c r="A444" s="1570">
        <v>11050</v>
      </c>
      <c r="B444" s="1570">
        <v>25</v>
      </c>
      <c r="C444" s="1572">
        <v>9.1</v>
      </c>
      <c r="D444" s="1570">
        <v>0.11450000000002092</v>
      </c>
      <c r="E444" s="1572">
        <f t="shared" si="12"/>
        <v>9.4999999999998863E-2</v>
      </c>
      <c r="F444" s="1572">
        <f t="shared" si="13"/>
        <v>21.612499999999741</v>
      </c>
    </row>
    <row r="445" spans="1:6" x14ac:dyDescent="0.2">
      <c r="A445" s="1570">
        <v>11075</v>
      </c>
      <c r="B445" s="1570">
        <v>25</v>
      </c>
      <c r="C445" s="1572">
        <v>9.1</v>
      </c>
      <c r="D445" s="1570">
        <v>7.2000000000002728E-2</v>
      </c>
      <c r="E445" s="1572">
        <f t="shared" si="12"/>
        <v>9.3250000000011823E-2</v>
      </c>
      <c r="F445" s="1572">
        <f t="shared" si="13"/>
        <v>21.21437500000269</v>
      </c>
    </row>
    <row r="446" spans="1:6" x14ac:dyDescent="0.2">
      <c r="A446" s="1570">
        <v>11100</v>
      </c>
      <c r="B446" s="1570">
        <v>25</v>
      </c>
      <c r="C446" s="1572">
        <v>9.1</v>
      </c>
      <c r="D446" s="1570">
        <v>0</v>
      </c>
      <c r="E446" s="1572">
        <f t="shared" si="12"/>
        <v>3.6000000000001364E-2</v>
      </c>
      <c r="F446" s="1572">
        <f t="shared" si="13"/>
        <v>8.1900000000003104</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0</v>
      </c>
      <c r="E449" s="1572">
        <f t="shared" si="12"/>
        <v>0</v>
      </c>
      <c r="F449" s="1572">
        <f t="shared" si="13"/>
        <v>0</v>
      </c>
    </row>
    <row r="450" spans="1:6" x14ac:dyDescent="0.2">
      <c r="A450" s="1570">
        <v>11200</v>
      </c>
      <c r="B450" s="1570">
        <v>25</v>
      </c>
      <c r="C450" s="1572">
        <v>9.1</v>
      </c>
      <c r="D450" s="1570">
        <v>0</v>
      </c>
      <c r="E450" s="1572">
        <f t="shared" si="12"/>
        <v>0</v>
      </c>
      <c r="F450" s="1572">
        <f t="shared" si="13"/>
        <v>0</v>
      </c>
    </row>
    <row r="451" spans="1:6" x14ac:dyDescent="0.2">
      <c r="A451" s="1570">
        <v>11225</v>
      </c>
      <c r="B451" s="1570">
        <v>25</v>
      </c>
      <c r="C451" s="1572">
        <v>9.1</v>
      </c>
      <c r="D451" s="1570">
        <v>9.6000000000015018E-2</v>
      </c>
      <c r="E451" s="1572">
        <f t="shared" si="12"/>
        <v>4.8000000000007509E-2</v>
      </c>
      <c r="F451" s="1572">
        <f t="shared" si="13"/>
        <v>10.920000000001707</v>
      </c>
    </row>
    <row r="452" spans="1:6" x14ac:dyDescent="0.2">
      <c r="A452" s="1570">
        <v>11250</v>
      </c>
      <c r="B452" s="1570">
        <v>25</v>
      </c>
      <c r="C452" s="1572">
        <v>9.1</v>
      </c>
      <c r="D452" s="1570">
        <v>9.0500000000020009E-2</v>
      </c>
      <c r="E452" s="1572">
        <f t="shared" ref="E452:E515" si="14">(D451+D452)/2</f>
        <v>9.3250000000017513E-2</v>
      </c>
      <c r="F452" s="1572">
        <f t="shared" ref="F452:F515" si="15">E452*C452*B452</f>
        <v>21.214375000003983</v>
      </c>
    </row>
    <row r="453" spans="1:6" x14ac:dyDescent="0.2">
      <c r="A453" s="1570">
        <v>11275</v>
      </c>
      <c r="B453" s="1570">
        <v>25</v>
      </c>
      <c r="C453" s="1572">
        <v>9.1</v>
      </c>
      <c r="D453" s="1570">
        <v>6.8499999999971806E-2</v>
      </c>
      <c r="E453" s="1572">
        <f t="shared" si="14"/>
        <v>7.9499999999995907E-2</v>
      </c>
      <c r="F453" s="1572">
        <f t="shared" si="15"/>
        <v>18.086249999999069</v>
      </c>
    </row>
    <row r="454" spans="1:6" x14ac:dyDescent="0.2">
      <c r="A454" s="1570">
        <v>11300</v>
      </c>
      <c r="B454" s="1570">
        <v>25</v>
      </c>
      <c r="C454" s="1572">
        <v>9.1</v>
      </c>
      <c r="D454" s="1570">
        <v>0</v>
      </c>
      <c r="E454" s="1572">
        <f t="shared" si="14"/>
        <v>3.4249999999985903E-2</v>
      </c>
      <c r="F454" s="1572">
        <f t="shared" si="15"/>
        <v>7.791874999996792</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0</v>
      </c>
      <c r="E463" s="1572">
        <f t="shared" si="14"/>
        <v>0</v>
      </c>
      <c r="F463" s="1572">
        <f t="shared" si="15"/>
        <v>0</v>
      </c>
    </row>
    <row r="464" spans="1:6" x14ac:dyDescent="0.2">
      <c r="A464" s="1570">
        <v>11550</v>
      </c>
      <c r="B464" s="1570">
        <v>25</v>
      </c>
      <c r="C464" s="1572">
        <v>9.1</v>
      </c>
      <c r="D464" s="1570">
        <v>0</v>
      </c>
      <c r="E464" s="1572">
        <f t="shared" si="14"/>
        <v>0</v>
      </c>
      <c r="F464" s="1572">
        <f t="shared" si="15"/>
        <v>0</v>
      </c>
    </row>
    <row r="465" spans="1:6" x14ac:dyDescent="0.2">
      <c r="A465" s="1570">
        <v>11575</v>
      </c>
      <c r="B465" s="1570">
        <v>25</v>
      </c>
      <c r="C465" s="1572">
        <v>9.1</v>
      </c>
      <c r="D465" s="1570">
        <v>8.2999999999981366E-2</v>
      </c>
      <c r="E465" s="1572">
        <f t="shared" si="14"/>
        <v>4.1499999999990683E-2</v>
      </c>
      <c r="F465" s="1572">
        <f t="shared" si="15"/>
        <v>9.4412499999978809</v>
      </c>
    </row>
    <row r="466" spans="1:6" x14ac:dyDescent="0.2">
      <c r="A466" s="1570">
        <v>11600</v>
      </c>
      <c r="B466" s="1570">
        <v>25</v>
      </c>
      <c r="C466" s="1572">
        <v>9.1</v>
      </c>
      <c r="D466" s="1570">
        <v>5.5000000000006821E-2</v>
      </c>
      <c r="E466" s="1572">
        <f t="shared" si="14"/>
        <v>6.8999999999994094E-2</v>
      </c>
      <c r="F466" s="1572">
        <f t="shared" si="15"/>
        <v>15.697499999998657</v>
      </c>
    </row>
    <row r="467" spans="1:6" x14ac:dyDescent="0.2">
      <c r="A467" s="1570">
        <v>11625</v>
      </c>
      <c r="B467" s="1570">
        <v>25</v>
      </c>
      <c r="C467" s="1572">
        <v>9.1</v>
      </c>
      <c r="D467" s="1570">
        <v>0</v>
      </c>
      <c r="E467" s="1572">
        <f t="shared" si="14"/>
        <v>2.7500000000003411E-2</v>
      </c>
      <c r="F467" s="1572">
        <f t="shared" si="15"/>
        <v>6.256250000000775</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v>
      </c>
      <c r="E469" s="1572">
        <f t="shared" si="14"/>
        <v>0</v>
      </c>
      <c r="F469" s="1572">
        <f t="shared" si="15"/>
        <v>0</v>
      </c>
    </row>
    <row r="470" spans="1:6" x14ac:dyDescent="0.2">
      <c r="A470" s="1570">
        <v>11700</v>
      </c>
      <c r="B470" s="1570">
        <v>25</v>
      </c>
      <c r="C470" s="1572">
        <v>9.1</v>
      </c>
      <c r="D470" s="1570">
        <v>0</v>
      </c>
      <c r="E470" s="1572">
        <f t="shared" si="14"/>
        <v>0</v>
      </c>
      <c r="F470" s="1572">
        <f t="shared" si="15"/>
        <v>0</v>
      </c>
    </row>
    <row r="471" spans="1:6" x14ac:dyDescent="0.2">
      <c r="A471" s="1570">
        <v>11725</v>
      </c>
      <c r="B471" s="1570">
        <v>25</v>
      </c>
      <c r="C471" s="1572">
        <v>9.1</v>
      </c>
      <c r="D471" s="1570">
        <v>0</v>
      </c>
      <c r="E471" s="1572">
        <f t="shared" si="14"/>
        <v>0</v>
      </c>
      <c r="F471" s="1572">
        <f t="shared" si="15"/>
        <v>0</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0</v>
      </c>
      <c r="E474" s="1572">
        <f t="shared" si="14"/>
        <v>0</v>
      </c>
      <c r="F474" s="1572">
        <f t="shared" si="15"/>
        <v>0</v>
      </c>
    </row>
    <row r="475" spans="1:6" x14ac:dyDescent="0.2">
      <c r="A475" s="1570">
        <v>11825</v>
      </c>
      <c r="B475" s="1570">
        <v>25</v>
      </c>
      <c r="C475" s="1572">
        <v>9.1</v>
      </c>
      <c r="D475" s="1570">
        <v>0.13250000000000456</v>
      </c>
      <c r="E475" s="1572">
        <f t="shared" si="14"/>
        <v>6.6250000000002279E-2</v>
      </c>
      <c r="F475" s="1572">
        <f t="shared" si="15"/>
        <v>15.071875000000517</v>
      </c>
    </row>
    <row r="476" spans="1:6" x14ac:dyDescent="0.2">
      <c r="A476" s="1570">
        <v>11850</v>
      </c>
      <c r="B476" s="1570">
        <v>25</v>
      </c>
      <c r="C476" s="1572">
        <v>9.1</v>
      </c>
      <c r="D476" s="1570">
        <v>5.5499999999994998E-2</v>
      </c>
      <c r="E476" s="1572">
        <f t="shared" si="14"/>
        <v>9.3999999999999778E-2</v>
      </c>
      <c r="F476" s="1572">
        <f t="shared" si="15"/>
        <v>21.384999999999948</v>
      </c>
    </row>
    <row r="477" spans="1:6" x14ac:dyDescent="0.2">
      <c r="A477" s="1570">
        <v>11875</v>
      </c>
      <c r="B477" s="1570">
        <v>25</v>
      </c>
      <c r="C477" s="1572">
        <v>9.1</v>
      </c>
      <c r="D477" s="1570">
        <v>4.500000000007276E-3</v>
      </c>
      <c r="E477" s="1572">
        <f t="shared" si="14"/>
        <v>3.0000000000001137E-2</v>
      </c>
      <c r="F477" s="1572">
        <f t="shared" si="15"/>
        <v>6.8250000000002586</v>
      </c>
    </row>
    <row r="478" spans="1:6" x14ac:dyDescent="0.2">
      <c r="A478" s="1570">
        <v>11900</v>
      </c>
      <c r="B478" s="1570">
        <v>25</v>
      </c>
      <c r="C478" s="1572">
        <v>9.1</v>
      </c>
      <c r="D478" s="1570">
        <v>0</v>
      </c>
      <c r="E478" s="1572">
        <f t="shared" si="14"/>
        <v>2.250000000003638E-3</v>
      </c>
      <c r="F478" s="1572">
        <f t="shared" si="15"/>
        <v>0.51187500000082764</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v>
      </c>
      <c r="E481" s="1572">
        <f t="shared" si="14"/>
        <v>0</v>
      </c>
      <c r="F481" s="1572">
        <f t="shared" si="15"/>
        <v>0</v>
      </c>
    </row>
    <row r="482" spans="1:6" x14ac:dyDescent="0.2">
      <c r="A482" s="1570">
        <v>12000</v>
      </c>
      <c r="B482" s="1570">
        <v>25</v>
      </c>
      <c r="C482" s="1572">
        <v>9.1</v>
      </c>
      <c r="D482" s="1570">
        <v>0</v>
      </c>
      <c r="E482" s="1572">
        <f t="shared" si="14"/>
        <v>0</v>
      </c>
      <c r="F482" s="1572">
        <f t="shared" si="15"/>
        <v>0</v>
      </c>
    </row>
    <row r="483" spans="1:6" x14ac:dyDescent="0.2">
      <c r="A483" s="1570">
        <v>12025</v>
      </c>
      <c r="B483" s="1570">
        <v>25</v>
      </c>
      <c r="C483" s="1572">
        <v>9.1</v>
      </c>
      <c r="D483" s="1570">
        <v>0</v>
      </c>
      <c r="E483" s="1572">
        <f t="shared" si="14"/>
        <v>0</v>
      </c>
      <c r="F483" s="1572">
        <f t="shared" si="15"/>
        <v>0</v>
      </c>
    </row>
    <row r="484" spans="1:6" x14ac:dyDescent="0.2">
      <c r="A484" s="1570">
        <v>12050</v>
      </c>
      <c r="B484" s="1570">
        <v>25</v>
      </c>
      <c r="C484" s="1572">
        <v>9.1</v>
      </c>
      <c r="D484" s="1570">
        <v>0</v>
      </c>
      <c r="E484" s="1572">
        <f t="shared" si="14"/>
        <v>0</v>
      </c>
      <c r="F484" s="1572">
        <f t="shared" si="15"/>
        <v>0</v>
      </c>
    </row>
    <row r="485" spans="1:6" x14ac:dyDescent="0.2">
      <c r="A485" s="1570">
        <v>12075</v>
      </c>
      <c r="B485" s="1570">
        <v>25</v>
      </c>
      <c r="C485" s="1572">
        <v>9.1</v>
      </c>
      <c r="D485" s="1570">
        <v>0</v>
      </c>
      <c r="E485" s="1572">
        <f t="shared" si="14"/>
        <v>0</v>
      </c>
      <c r="F485" s="1572">
        <f t="shared" si="15"/>
        <v>0</v>
      </c>
    </row>
    <row r="486" spans="1:6" x14ac:dyDescent="0.2">
      <c r="A486" s="1570">
        <v>12100</v>
      </c>
      <c r="B486" s="1570">
        <v>25</v>
      </c>
      <c r="C486" s="1572">
        <v>9.1</v>
      </c>
      <c r="D486" s="1570">
        <v>0</v>
      </c>
      <c r="E486" s="1572">
        <f t="shared" si="14"/>
        <v>0</v>
      </c>
      <c r="F486" s="1572">
        <f t="shared" si="15"/>
        <v>0</v>
      </c>
    </row>
    <row r="487" spans="1:6" x14ac:dyDescent="0.2">
      <c r="A487" s="1570">
        <v>12125</v>
      </c>
      <c r="B487" s="1570">
        <v>25</v>
      </c>
      <c r="C487" s="1572">
        <v>9.1</v>
      </c>
      <c r="D487" s="1570">
        <v>0</v>
      </c>
      <c r="E487" s="1572">
        <f t="shared" si="14"/>
        <v>0</v>
      </c>
      <c r="F487" s="1572">
        <f t="shared" si="15"/>
        <v>0</v>
      </c>
    </row>
    <row r="488" spans="1:6" x14ac:dyDescent="0.2">
      <c r="A488" s="1570">
        <v>12150</v>
      </c>
      <c r="B488" s="1570">
        <v>25</v>
      </c>
      <c r="C488" s="1572">
        <v>9.1</v>
      </c>
      <c r="D488" s="1570">
        <v>6.1499999999978183E-2</v>
      </c>
      <c r="E488" s="1572">
        <f t="shared" si="14"/>
        <v>3.0749999999989092E-2</v>
      </c>
      <c r="F488" s="1572">
        <f t="shared" si="15"/>
        <v>6.9956249999975189</v>
      </c>
    </row>
    <row r="489" spans="1:6" x14ac:dyDescent="0.2">
      <c r="A489" s="1570">
        <v>12175</v>
      </c>
      <c r="B489" s="1570">
        <v>25</v>
      </c>
      <c r="C489" s="1572">
        <v>9.1</v>
      </c>
      <c r="D489" s="1570">
        <v>4.0000000000190994E-3</v>
      </c>
      <c r="E489" s="1572">
        <f t="shared" si="14"/>
        <v>3.2749999999998641E-2</v>
      </c>
      <c r="F489" s="1572">
        <f t="shared" si="15"/>
        <v>7.4506249999996905</v>
      </c>
    </row>
    <row r="490" spans="1:6" x14ac:dyDescent="0.2">
      <c r="A490" s="1570">
        <v>12200</v>
      </c>
      <c r="B490" s="1570">
        <v>25</v>
      </c>
      <c r="C490" s="1572">
        <v>9.1</v>
      </c>
      <c r="D490" s="1570">
        <v>0</v>
      </c>
      <c r="E490" s="1572">
        <f t="shared" si="14"/>
        <v>2.0000000000095497E-3</v>
      </c>
      <c r="F490" s="1572">
        <f t="shared" si="15"/>
        <v>0.4550000000021725</v>
      </c>
    </row>
    <row r="491" spans="1:6" x14ac:dyDescent="0.2">
      <c r="A491" s="1570">
        <v>12225</v>
      </c>
      <c r="B491" s="1570">
        <v>25</v>
      </c>
      <c r="C491" s="1572">
        <v>9.1</v>
      </c>
      <c r="D491" s="1570">
        <v>0</v>
      </c>
      <c r="E491" s="1572">
        <f t="shared" si="14"/>
        <v>0</v>
      </c>
      <c r="F491" s="1572">
        <f t="shared" si="15"/>
        <v>0</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7.0499999999992735E-2</v>
      </c>
      <c r="E494" s="1572">
        <f t="shared" si="14"/>
        <v>3.5249999999996368E-2</v>
      </c>
      <c r="F494" s="1572">
        <f t="shared" si="15"/>
        <v>8.0193749999991741</v>
      </c>
    </row>
    <row r="495" spans="1:6" x14ac:dyDescent="0.2">
      <c r="A495" s="1570">
        <v>12325</v>
      </c>
      <c r="B495" s="1570">
        <v>25</v>
      </c>
      <c r="C495" s="1572">
        <v>9.1</v>
      </c>
      <c r="D495" s="1570">
        <v>0.13999999999998636</v>
      </c>
      <c r="E495" s="1572">
        <f t="shared" si="14"/>
        <v>0.10524999999998955</v>
      </c>
      <c r="F495" s="1572">
        <f t="shared" si="15"/>
        <v>23.944374999997621</v>
      </c>
    </row>
    <row r="496" spans="1:6" x14ac:dyDescent="0.2">
      <c r="A496" s="1570">
        <v>12350</v>
      </c>
      <c r="B496" s="1570">
        <v>25</v>
      </c>
      <c r="C496" s="1572">
        <v>9.1</v>
      </c>
      <c r="D496" s="1570">
        <v>0</v>
      </c>
      <c r="E496" s="1572">
        <f t="shared" si="14"/>
        <v>6.9999999999993179E-2</v>
      </c>
      <c r="F496" s="1572">
        <f t="shared" si="15"/>
        <v>15.924999999998448</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0</v>
      </c>
      <c r="E500" s="1572">
        <f t="shared" si="14"/>
        <v>0</v>
      </c>
      <c r="F500" s="1572">
        <f t="shared" si="15"/>
        <v>0</v>
      </c>
    </row>
    <row r="501" spans="1:6" x14ac:dyDescent="0.2">
      <c r="A501" s="1570">
        <v>12475</v>
      </c>
      <c r="B501" s="1570">
        <v>25</v>
      </c>
      <c r="C501" s="1572">
        <v>9.1</v>
      </c>
      <c r="D501" s="1570">
        <v>0</v>
      </c>
      <c r="E501" s="1572">
        <f t="shared" si="14"/>
        <v>0</v>
      </c>
      <c r="F501" s="1572">
        <f t="shared" si="15"/>
        <v>0</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0</v>
      </c>
      <c r="E509" s="1572">
        <f t="shared" si="14"/>
        <v>0</v>
      </c>
      <c r="F509" s="1572">
        <f t="shared" si="15"/>
        <v>0</v>
      </c>
    </row>
    <row r="510" spans="1:6" x14ac:dyDescent="0.2">
      <c r="A510" s="1570">
        <v>12700</v>
      </c>
      <c r="B510" s="1570">
        <v>25</v>
      </c>
      <c r="C510" s="1572">
        <v>9.1</v>
      </c>
      <c r="D510" s="1570">
        <v>0</v>
      </c>
      <c r="E510" s="1572">
        <f t="shared" si="14"/>
        <v>0</v>
      </c>
      <c r="F510" s="1572">
        <f t="shared" si="15"/>
        <v>0</v>
      </c>
    </row>
    <row r="511" spans="1:6" x14ac:dyDescent="0.2">
      <c r="A511" s="1570">
        <v>12725</v>
      </c>
      <c r="B511" s="1570">
        <v>25</v>
      </c>
      <c r="C511" s="1572">
        <v>9.1</v>
      </c>
      <c r="D511" s="1570">
        <v>0</v>
      </c>
      <c r="E511" s="1572">
        <f t="shared" si="14"/>
        <v>0</v>
      </c>
      <c r="F511" s="1572">
        <f t="shared" si="15"/>
        <v>0</v>
      </c>
    </row>
    <row r="512" spans="1:6" x14ac:dyDescent="0.2">
      <c r="A512" s="1570">
        <v>12750</v>
      </c>
      <c r="B512" s="1570">
        <v>25</v>
      </c>
      <c r="C512" s="1572">
        <v>9.1</v>
      </c>
      <c r="D512" s="1570">
        <v>0</v>
      </c>
      <c r="E512" s="1572">
        <f t="shared" si="14"/>
        <v>0</v>
      </c>
      <c r="F512" s="1572">
        <f t="shared" si="15"/>
        <v>0</v>
      </c>
    </row>
    <row r="513" spans="1:6" x14ac:dyDescent="0.2">
      <c r="A513" s="1570">
        <v>12775</v>
      </c>
      <c r="B513" s="1570">
        <v>25</v>
      </c>
      <c r="C513" s="1572">
        <v>9.1</v>
      </c>
      <c r="D513" s="1570">
        <v>0</v>
      </c>
      <c r="E513" s="1572">
        <f t="shared" si="14"/>
        <v>0</v>
      </c>
      <c r="F513" s="1572">
        <f t="shared" si="15"/>
        <v>0</v>
      </c>
    </row>
    <row r="514" spans="1:6" x14ac:dyDescent="0.2">
      <c r="A514" s="1570">
        <v>12800</v>
      </c>
      <c r="B514" s="1570">
        <v>25</v>
      </c>
      <c r="C514" s="1572">
        <v>9.1</v>
      </c>
      <c r="D514" s="1570">
        <v>0</v>
      </c>
      <c r="E514" s="1572">
        <f t="shared" si="14"/>
        <v>0</v>
      </c>
      <c r="F514" s="1572">
        <f t="shared" si="15"/>
        <v>0</v>
      </c>
    </row>
    <row r="515" spans="1:6" x14ac:dyDescent="0.2">
      <c r="A515" s="1570">
        <v>12825</v>
      </c>
      <c r="B515" s="1570">
        <v>25</v>
      </c>
      <c r="C515" s="1572">
        <v>9.1</v>
      </c>
      <c r="D515" s="1570">
        <v>0</v>
      </c>
      <c r="E515" s="1572">
        <f t="shared" si="14"/>
        <v>0</v>
      </c>
      <c r="F515" s="1572">
        <f t="shared" si="15"/>
        <v>0</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0</v>
      </c>
      <c r="E517" s="1572">
        <f t="shared" si="16"/>
        <v>0</v>
      </c>
      <c r="F517" s="1572">
        <f t="shared" si="17"/>
        <v>0</v>
      </c>
    </row>
    <row r="518" spans="1:6" x14ac:dyDescent="0.2">
      <c r="A518" s="1570">
        <v>12900</v>
      </c>
      <c r="B518" s="1570">
        <v>25</v>
      </c>
      <c r="C518" s="1572">
        <v>9.1</v>
      </c>
      <c r="D518" s="1570">
        <v>0.16250000000003412</v>
      </c>
      <c r="E518" s="1572">
        <f t="shared" si="16"/>
        <v>8.1250000000017059E-2</v>
      </c>
      <c r="F518" s="1572">
        <f t="shared" si="17"/>
        <v>18.48437500000388</v>
      </c>
    </row>
    <row r="519" spans="1:6" x14ac:dyDescent="0.2">
      <c r="A519" s="1570">
        <v>12925</v>
      </c>
      <c r="B519" s="1570">
        <v>25</v>
      </c>
      <c r="C519" s="1572">
        <v>9.1</v>
      </c>
      <c r="D519" s="1570">
        <v>0</v>
      </c>
      <c r="E519" s="1572">
        <f t="shared" si="16"/>
        <v>8.1250000000017059E-2</v>
      </c>
      <c r="F519" s="1572">
        <f t="shared" si="17"/>
        <v>18.48437500000388</v>
      </c>
    </row>
    <row r="520" spans="1:6" x14ac:dyDescent="0.2">
      <c r="A520" s="1570">
        <v>12950</v>
      </c>
      <c r="B520" s="1570">
        <v>25</v>
      </c>
      <c r="C520" s="1572">
        <v>9.1</v>
      </c>
      <c r="D520" s="1570">
        <v>0</v>
      </c>
      <c r="E520" s="1572">
        <f t="shared" si="16"/>
        <v>0</v>
      </c>
      <c r="F520" s="1572">
        <f t="shared" si="17"/>
        <v>0</v>
      </c>
    </row>
    <row r="521" spans="1:6" x14ac:dyDescent="0.2">
      <c r="A521" s="1570">
        <v>12975</v>
      </c>
      <c r="B521" s="1570">
        <v>25</v>
      </c>
      <c r="C521" s="1572">
        <v>9.1</v>
      </c>
      <c r="D521" s="1570">
        <v>0</v>
      </c>
      <c r="E521" s="1572">
        <f t="shared" si="16"/>
        <v>0</v>
      </c>
      <c r="F521" s="1572">
        <f t="shared" si="17"/>
        <v>0</v>
      </c>
    </row>
    <row r="522" spans="1:6" x14ac:dyDescent="0.2">
      <c r="A522" s="1570">
        <v>13000</v>
      </c>
      <c r="B522" s="1570">
        <v>25</v>
      </c>
      <c r="C522" s="1572">
        <v>9.1</v>
      </c>
      <c r="D522" s="1570">
        <v>0</v>
      </c>
      <c r="E522" s="1572">
        <f t="shared" si="16"/>
        <v>0</v>
      </c>
      <c r="F522" s="1572">
        <f t="shared" si="17"/>
        <v>0</v>
      </c>
    </row>
    <row r="523" spans="1:6" x14ac:dyDescent="0.2">
      <c r="A523" s="1570">
        <v>13025</v>
      </c>
      <c r="B523" s="1570">
        <v>25</v>
      </c>
      <c r="C523" s="1572">
        <v>9.1</v>
      </c>
      <c r="D523" s="1570">
        <v>0</v>
      </c>
      <c r="E523" s="1572">
        <f t="shared" si="16"/>
        <v>0</v>
      </c>
      <c r="F523" s="1572">
        <f t="shared" si="17"/>
        <v>0</v>
      </c>
    </row>
    <row r="524" spans="1:6" x14ac:dyDescent="0.2">
      <c r="A524" s="1570">
        <v>13050</v>
      </c>
      <c r="B524" s="1570">
        <v>25</v>
      </c>
      <c r="C524" s="1572">
        <v>9.1</v>
      </c>
      <c r="D524" s="1570">
        <v>0</v>
      </c>
      <c r="E524" s="1572">
        <f t="shared" si="16"/>
        <v>0</v>
      </c>
      <c r="F524" s="1572">
        <f t="shared" si="17"/>
        <v>0</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0</v>
      </c>
      <c r="E527" s="1572">
        <f t="shared" si="16"/>
        <v>0</v>
      </c>
      <c r="F527" s="1572">
        <f t="shared" si="17"/>
        <v>0</v>
      </c>
    </row>
    <row r="528" spans="1:6" x14ac:dyDescent="0.2">
      <c r="A528" s="1570">
        <v>13150</v>
      </c>
      <c r="B528" s="1570">
        <v>25</v>
      </c>
      <c r="C528" s="1572">
        <v>9.1</v>
      </c>
      <c r="D528" s="1570">
        <v>0</v>
      </c>
      <c r="E528" s="1572">
        <f t="shared" si="16"/>
        <v>0</v>
      </c>
      <c r="F528" s="1572">
        <f t="shared" si="17"/>
        <v>0</v>
      </c>
    </row>
    <row r="529" spans="1:6" x14ac:dyDescent="0.2">
      <c r="A529" s="1570">
        <v>13175</v>
      </c>
      <c r="B529" s="1570">
        <v>25</v>
      </c>
      <c r="C529" s="1572">
        <v>9.1</v>
      </c>
      <c r="D529" s="1570">
        <v>0</v>
      </c>
      <c r="E529" s="1572">
        <f t="shared" si="16"/>
        <v>0</v>
      </c>
      <c r="F529" s="1572">
        <f t="shared" si="17"/>
        <v>0</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0</v>
      </c>
      <c r="E533" s="1572">
        <f t="shared" si="16"/>
        <v>0</v>
      </c>
      <c r="F533" s="1572">
        <f t="shared" si="17"/>
        <v>0</v>
      </c>
    </row>
    <row r="534" spans="1:6" x14ac:dyDescent="0.2">
      <c r="A534" s="1570">
        <v>13300</v>
      </c>
      <c r="B534" s="1570">
        <v>25</v>
      </c>
      <c r="C534" s="1572">
        <v>9.1</v>
      </c>
      <c r="D534" s="1570">
        <v>0</v>
      </c>
      <c r="E534" s="1572">
        <f t="shared" si="16"/>
        <v>0</v>
      </c>
      <c r="F534" s="1572">
        <f t="shared" si="17"/>
        <v>0</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v>
      </c>
      <c r="E536" s="1572">
        <f t="shared" si="16"/>
        <v>0</v>
      </c>
      <c r="F536" s="1572">
        <f t="shared" si="17"/>
        <v>0</v>
      </c>
    </row>
    <row r="537" spans="1:6" x14ac:dyDescent="0.2">
      <c r="A537" s="1570">
        <v>13375</v>
      </c>
      <c r="B537" s="1570">
        <v>25</v>
      </c>
      <c r="C537" s="1572">
        <v>9.1</v>
      </c>
      <c r="D537" s="1570">
        <v>0</v>
      </c>
      <c r="E537" s="1572">
        <f t="shared" si="16"/>
        <v>0</v>
      </c>
      <c r="F537" s="1572">
        <f t="shared" si="17"/>
        <v>0</v>
      </c>
    </row>
    <row r="538" spans="1:6" x14ac:dyDescent="0.2">
      <c r="A538" s="1570">
        <v>13400</v>
      </c>
      <c r="B538" s="1570">
        <v>25</v>
      </c>
      <c r="C538" s="1572">
        <v>9.1</v>
      </c>
      <c r="D538" s="1570">
        <v>0</v>
      </c>
      <c r="E538" s="1572">
        <f t="shared" si="16"/>
        <v>0</v>
      </c>
      <c r="F538" s="1572">
        <f t="shared" si="17"/>
        <v>0</v>
      </c>
    </row>
    <row r="539" spans="1:6" x14ac:dyDescent="0.2">
      <c r="A539" s="1570">
        <v>13425</v>
      </c>
      <c r="B539" s="1570">
        <v>25</v>
      </c>
      <c r="C539" s="1572">
        <v>9.1</v>
      </c>
      <c r="D539" s="1570">
        <v>0</v>
      </c>
      <c r="E539" s="1572">
        <f t="shared" si="16"/>
        <v>0</v>
      </c>
      <c r="F539" s="1572">
        <f t="shared" si="17"/>
        <v>0</v>
      </c>
    </row>
    <row r="540" spans="1:6" x14ac:dyDescent="0.2">
      <c r="A540" s="1570">
        <v>13450</v>
      </c>
      <c r="B540" s="1570">
        <v>25</v>
      </c>
      <c r="C540" s="1572">
        <v>9.1</v>
      </c>
      <c r="D540" s="1570">
        <v>0</v>
      </c>
      <c r="E540" s="1572">
        <f t="shared" si="16"/>
        <v>0</v>
      </c>
      <c r="F540" s="1572">
        <f t="shared" si="17"/>
        <v>0</v>
      </c>
    </row>
    <row r="541" spans="1:6" x14ac:dyDescent="0.2">
      <c r="A541" s="1570">
        <v>13475</v>
      </c>
      <c r="B541" s="1570">
        <v>25</v>
      </c>
      <c r="C541" s="1572">
        <v>9.1</v>
      </c>
      <c r="D541" s="1570">
        <v>0</v>
      </c>
      <c r="E541" s="1572">
        <f t="shared" si="16"/>
        <v>0</v>
      </c>
      <c r="F541" s="1572">
        <f t="shared" si="17"/>
        <v>0</v>
      </c>
    </row>
    <row r="542" spans="1:6" x14ac:dyDescent="0.2">
      <c r="A542" s="1570">
        <v>13500</v>
      </c>
      <c r="B542" s="1570">
        <v>25</v>
      </c>
      <c r="C542" s="1572">
        <v>9.1</v>
      </c>
      <c r="D542" s="1570">
        <v>0</v>
      </c>
      <c r="E542" s="1572">
        <f t="shared" si="16"/>
        <v>0</v>
      </c>
      <c r="F542" s="1572">
        <f t="shared" si="17"/>
        <v>0</v>
      </c>
    </row>
    <row r="543" spans="1:6" x14ac:dyDescent="0.2">
      <c r="A543" s="1570">
        <v>13525</v>
      </c>
      <c r="B543" s="1570">
        <v>25</v>
      </c>
      <c r="C543" s="1572">
        <v>9.1</v>
      </c>
      <c r="D543" s="1570">
        <v>0</v>
      </c>
      <c r="E543" s="1572">
        <f t="shared" si="16"/>
        <v>0</v>
      </c>
      <c r="F543" s="1572">
        <f t="shared" si="17"/>
        <v>0</v>
      </c>
    </row>
    <row r="544" spans="1:6" x14ac:dyDescent="0.2">
      <c r="A544" s="1570">
        <v>13550</v>
      </c>
      <c r="B544" s="1570">
        <v>25</v>
      </c>
      <c r="C544" s="1572">
        <v>9.1</v>
      </c>
      <c r="D544" s="1570">
        <v>0</v>
      </c>
      <c r="E544" s="1572">
        <f t="shared" si="16"/>
        <v>0</v>
      </c>
      <c r="F544" s="1572">
        <f t="shared" si="17"/>
        <v>0</v>
      </c>
    </row>
    <row r="545" spans="1:6" x14ac:dyDescent="0.2">
      <c r="A545" s="1570">
        <v>13575</v>
      </c>
      <c r="B545" s="1570">
        <v>25</v>
      </c>
      <c r="C545" s="1572">
        <v>9.1</v>
      </c>
      <c r="D545" s="1570">
        <v>0</v>
      </c>
      <c r="E545" s="1572">
        <f t="shared" si="16"/>
        <v>0</v>
      </c>
      <c r="F545" s="1572">
        <f t="shared" si="17"/>
        <v>0</v>
      </c>
    </row>
    <row r="546" spans="1:6" x14ac:dyDescent="0.2">
      <c r="A546" s="1570">
        <v>13600</v>
      </c>
      <c r="B546" s="1570">
        <v>25</v>
      </c>
      <c r="C546" s="1572">
        <v>9.1</v>
      </c>
      <c r="D546" s="1570">
        <v>0</v>
      </c>
      <c r="E546" s="1572">
        <f t="shared" si="16"/>
        <v>0</v>
      </c>
      <c r="F546" s="1572">
        <f t="shared" si="17"/>
        <v>0</v>
      </c>
    </row>
    <row r="547" spans="1:6" x14ac:dyDescent="0.2">
      <c r="A547" s="1570">
        <v>13625</v>
      </c>
      <c r="B547" s="1570">
        <v>25</v>
      </c>
      <c r="C547" s="1572">
        <v>9.1</v>
      </c>
      <c r="D547" s="1570">
        <v>0</v>
      </c>
      <c r="E547" s="1572">
        <f t="shared" si="16"/>
        <v>0</v>
      </c>
      <c r="F547" s="1572">
        <f t="shared" si="17"/>
        <v>0</v>
      </c>
    </row>
    <row r="548" spans="1:6" x14ac:dyDescent="0.2">
      <c r="A548" s="1570">
        <v>13650</v>
      </c>
      <c r="B548" s="1570">
        <v>25</v>
      </c>
      <c r="C548" s="1572">
        <v>9.1</v>
      </c>
      <c r="D548" s="1570">
        <v>0</v>
      </c>
      <c r="E548" s="1572">
        <f t="shared" si="16"/>
        <v>0</v>
      </c>
      <c r="F548" s="1572">
        <f t="shared" si="17"/>
        <v>0</v>
      </c>
    </row>
    <row r="549" spans="1:6" x14ac:dyDescent="0.2">
      <c r="A549" s="1570">
        <v>13675</v>
      </c>
      <c r="B549" s="1570">
        <v>25</v>
      </c>
      <c r="C549" s="1572">
        <v>9.1</v>
      </c>
      <c r="D549" s="1570">
        <v>0</v>
      </c>
      <c r="E549" s="1572">
        <f t="shared" si="16"/>
        <v>0</v>
      </c>
      <c r="F549" s="1572">
        <f t="shared" si="17"/>
        <v>0</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0</v>
      </c>
      <c r="E551" s="1572">
        <f t="shared" si="16"/>
        <v>0</v>
      </c>
      <c r="F551" s="1572">
        <f t="shared" si="17"/>
        <v>0</v>
      </c>
    </row>
    <row r="552" spans="1:6" x14ac:dyDescent="0.2">
      <c r="A552" s="1570">
        <v>13750</v>
      </c>
      <c r="B552" s="1570">
        <v>25</v>
      </c>
      <c r="C552" s="1572">
        <v>9.1</v>
      </c>
      <c r="D552" s="1570">
        <v>0</v>
      </c>
      <c r="E552" s="1572">
        <f t="shared" si="16"/>
        <v>0</v>
      </c>
      <c r="F552" s="1572">
        <f t="shared" si="17"/>
        <v>0</v>
      </c>
    </row>
    <row r="553" spans="1:6" x14ac:dyDescent="0.2">
      <c r="A553" s="1570">
        <v>13775</v>
      </c>
      <c r="B553" s="1570">
        <v>25</v>
      </c>
      <c r="C553" s="1572">
        <v>9.1</v>
      </c>
      <c r="D553" s="1570">
        <v>0</v>
      </c>
      <c r="E553" s="1572">
        <f t="shared" si="16"/>
        <v>0</v>
      </c>
      <c r="F553" s="1572">
        <f t="shared" si="17"/>
        <v>0</v>
      </c>
    </row>
    <row r="554" spans="1:6" x14ac:dyDescent="0.2">
      <c r="A554" s="1570">
        <v>13800</v>
      </c>
      <c r="B554" s="1570">
        <v>25</v>
      </c>
      <c r="C554" s="1572">
        <v>9.1</v>
      </c>
      <c r="D554" s="1570">
        <v>0</v>
      </c>
      <c r="E554" s="1572">
        <f t="shared" si="16"/>
        <v>0</v>
      </c>
      <c r="F554" s="1572">
        <f t="shared" si="17"/>
        <v>0</v>
      </c>
    </row>
    <row r="555" spans="1:6" x14ac:dyDescent="0.2">
      <c r="A555" s="1570">
        <v>13825</v>
      </c>
      <c r="B555" s="1570">
        <v>25</v>
      </c>
      <c r="C555" s="1572">
        <v>9.1</v>
      </c>
      <c r="D555" s="1570">
        <v>7.1000000000037755E-2</v>
      </c>
      <c r="E555" s="1572">
        <f t="shared" si="16"/>
        <v>3.5500000000018878E-2</v>
      </c>
      <c r="F555" s="1572">
        <f t="shared" si="17"/>
        <v>8.0762500000042934</v>
      </c>
    </row>
    <row r="556" spans="1:6" x14ac:dyDescent="0.2">
      <c r="A556" s="1570">
        <v>13850</v>
      </c>
      <c r="B556" s="1570">
        <v>25</v>
      </c>
      <c r="C556" s="1572">
        <v>9.1</v>
      </c>
      <c r="D556" s="1570">
        <v>1.7499999999984084E-2</v>
      </c>
      <c r="E556" s="1572">
        <f t="shared" si="16"/>
        <v>4.4250000000010919E-2</v>
      </c>
      <c r="F556" s="1572">
        <f t="shared" si="17"/>
        <v>10.066875000002485</v>
      </c>
    </row>
    <row r="557" spans="1:6" x14ac:dyDescent="0.2">
      <c r="A557" s="1570">
        <v>13875</v>
      </c>
      <c r="B557" s="1570">
        <v>25</v>
      </c>
      <c r="C557" s="1572">
        <v>9.1</v>
      </c>
      <c r="D557" s="1570">
        <v>0</v>
      </c>
      <c r="E557" s="1572">
        <f t="shared" si="16"/>
        <v>8.7499999999920419E-3</v>
      </c>
      <c r="F557" s="1572">
        <f t="shared" si="17"/>
        <v>1.9906249999981893</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0</v>
      </c>
      <c r="E559" s="1572">
        <f t="shared" si="16"/>
        <v>0</v>
      </c>
      <c r="F559" s="1572">
        <f t="shared" si="17"/>
        <v>0</v>
      </c>
    </row>
    <row r="560" spans="1:6" x14ac:dyDescent="0.2">
      <c r="A560" s="1570">
        <v>13950</v>
      </c>
      <c r="B560" s="1570">
        <v>25</v>
      </c>
      <c r="C560" s="1572">
        <v>9.1</v>
      </c>
      <c r="D560" s="1570">
        <v>0</v>
      </c>
      <c r="E560" s="1572">
        <f t="shared" si="16"/>
        <v>0</v>
      </c>
      <c r="F560" s="1572">
        <f t="shared" si="17"/>
        <v>0</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0</v>
      </c>
      <c r="E562" s="1572">
        <f t="shared" si="16"/>
        <v>0</v>
      </c>
      <c r="F562" s="1572">
        <f t="shared" si="17"/>
        <v>0</v>
      </c>
    </row>
    <row r="563" spans="1:6" x14ac:dyDescent="0.2">
      <c r="A563" s="1570">
        <v>14025</v>
      </c>
      <c r="B563" s="1570">
        <v>25</v>
      </c>
      <c r="C563" s="1572">
        <v>9.1</v>
      </c>
      <c r="D563" s="1570">
        <v>0</v>
      </c>
      <c r="E563" s="1572">
        <f t="shared" si="16"/>
        <v>0</v>
      </c>
      <c r="F563" s="1572">
        <f t="shared" si="17"/>
        <v>0</v>
      </c>
    </row>
    <row r="564" spans="1:6" x14ac:dyDescent="0.2">
      <c r="A564" s="1570">
        <v>14050</v>
      </c>
      <c r="B564" s="1570">
        <v>25</v>
      </c>
      <c r="C564" s="1572">
        <v>9.1</v>
      </c>
      <c r="D564" s="1570">
        <v>0</v>
      </c>
      <c r="E564" s="1572">
        <f t="shared" si="16"/>
        <v>0</v>
      </c>
      <c r="F564" s="1572">
        <f t="shared" si="17"/>
        <v>0</v>
      </c>
    </row>
    <row r="565" spans="1:6" x14ac:dyDescent="0.2">
      <c r="A565" s="1570">
        <v>14075</v>
      </c>
      <c r="B565" s="1570">
        <v>25</v>
      </c>
      <c r="C565" s="1572">
        <v>9.1</v>
      </c>
      <c r="D565" s="1570">
        <v>0</v>
      </c>
      <c r="E565" s="1572">
        <f t="shared" si="16"/>
        <v>0</v>
      </c>
      <c r="F565" s="1572">
        <f t="shared" si="17"/>
        <v>0</v>
      </c>
    </row>
    <row r="566" spans="1:6" x14ac:dyDescent="0.2">
      <c r="A566" s="1570">
        <v>14100</v>
      </c>
      <c r="B566" s="1570">
        <v>25</v>
      </c>
      <c r="C566" s="1572">
        <v>9.1</v>
      </c>
      <c r="D566" s="1570">
        <v>0</v>
      </c>
      <c r="E566" s="1572">
        <f t="shared" si="16"/>
        <v>0</v>
      </c>
      <c r="F566" s="1572">
        <f t="shared" si="17"/>
        <v>0</v>
      </c>
    </row>
    <row r="567" spans="1:6" x14ac:dyDescent="0.2">
      <c r="A567" s="1570">
        <v>14125</v>
      </c>
      <c r="B567" s="1570">
        <v>25</v>
      </c>
      <c r="C567" s="1572">
        <v>9.1</v>
      </c>
      <c r="D567" s="1570">
        <v>0</v>
      </c>
      <c r="E567" s="1572">
        <f t="shared" si="16"/>
        <v>0</v>
      </c>
      <c r="F567" s="1572">
        <f t="shared" si="17"/>
        <v>0</v>
      </c>
    </row>
    <row r="568" spans="1:6" x14ac:dyDescent="0.2">
      <c r="A568" s="1570">
        <v>14150</v>
      </c>
      <c r="B568" s="1570">
        <v>25</v>
      </c>
      <c r="C568" s="1572">
        <v>9.1</v>
      </c>
      <c r="D568" s="1570">
        <v>0</v>
      </c>
      <c r="E568" s="1572">
        <f t="shared" si="16"/>
        <v>0</v>
      </c>
      <c r="F568" s="1572">
        <f t="shared" si="17"/>
        <v>0</v>
      </c>
    </row>
    <row r="569" spans="1:6" x14ac:dyDescent="0.2">
      <c r="A569" s="1570">
        <v>14175</v>
      </c>
      <c r="B569" s="1570">
        <v>25</v>
      </c>
      <c r="C569" s="1572">
        <v>9.1</v>
      </c>
      <c r="D569" s="1570">
        <v>0</v>
      </c>
      <c r="E569" s="1572">
        <f t="shared" si="16"/>
        <v>0</v>
      </c>
      <c r="F569" s="1572">
        <f t="shared" si="17"/>
        <v>0</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0</v>
      </c>
      <c r="E573" s="1572">
        <f t="shared" si="16"/>
        <v>0</v>
      </c>
      <c r="F573" s="1572">
        <f t="shared" si="17"/>
        <v>0</v>
      </c>
    </row>
    <row r="574" spans="1:6" x14ac:dyDescent="0.2">
      <c r="A574" s="1570">
        <v>14300</v>
      </c>
      <c r="B574" s="1570">
        <v>25</v>
      </c>
      <c r="C574" s="1572">
        <v>9.1</v>
      </c>
      <c r="D574" s="1570">
        <v>5.6999999999970907E-2</v>
      </c>
      <c r="E574" s="1572">
        <f t="shared" si="16"/>
        <v>2.8499999999985454E-2</v>
      </c>
      <c r="F574" s="1572">
        <f t="shared" si="17"/>
        <v>6.4837499999966912</v>
      </c>
    </row>
    <row r="575" spans="1:6" x14ac:dyDescent="0.2">
      <c r="A575" s="1570">
        <v>14325</v>
      </c>
      <c r="B575" s="1570">
        <v>25</v>
      </c>
      <c r="C575" s="1572">
        <v>9.1</v>
      </c>
      <c r="D575" s="1570">
        <v>2.7000000000043656E-2</v>
      </c>
      <c r="E575" s="1572">
        <f t="shared" si="16"/>
        <v>4.2000000000007282E-2</v>
      </c>
      <c r="F575" s="1572">
        <f t="shared" si="17"/>
        <v>9.5550000000016571</v>
      </c>
    </row>
    <row r="576" spans="1:6" x14ac:dyDescent="0.2">
      <c r="A576" s="1570">
        <v>14350</v>
      </c>
      <c r="B576" s="1570">
        <v>25</v>
      </c>
      <c r="C576" s="1572">
        <v>9.1</v>
      </c>
      <c r="D576" s="1570">
        <v>0</v>
      </c>
      <c r="E576" s="1572">
        <f t="shared" si="16"/>
        <v>1.3500000000021828E-2</v>
      </c>
      <c r="F576" s="1572">
        <f t="shared" si="17"/>
        <v>3.0712500000049658</v>
      </c>
    </row>
    <row r="577" spans="1:6" x14ac:dyDescent="0.2">
      <c r="A577" s="1570">
        <v>14375</v>
      </c>
      <c r="B577" s="1570">
        <v>25</v>
      </c>
      <c r="C577" s="1572">
        <v>9.1</v>
      </c>
      <c r="D577" s="1570">
        <v>0</v>
      </c>
      <c r="E577" s="1572">
        <f t="shared" si="16"/>
        <v>0</v>
      </c>
      <c r="F577" s="1572">
        <f t="shared" si="17"/>
        <v>0</v>
      </c>
    </row>
    <row r="578" spans="1:6" x14ac:dyDescent="0.2">
      <c r="A578" s="1570">
        <v>14400</v>
      </c>
      <c r="B578" s="1570">
        <v>25</v>
      </c>
      <c r="C578" s="1572">
        <v>9.1</v>
      </c>
      <c r="D578" s="1570">
        <v>0</v>
      </c>
      <c r="E578" s="1572">
        <f t="shared" si="16"/>
        <v>0</v>
      </c>
      <c r="F578" s="1572">
        <f t="shared" si="17"/>
        <v>0</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0</v>
      </c>
      <c r="E580" s="1572">
        <f t="shared" ref="E580:E643" si="18">(D579+D580)/2</f>
        <v>0</v>
      </c>
      <c r="F580" s="1572">
        <f t="shared" ref="F580:F643" si="19">E580*C580*B580</f>
        <v>0</v>
      </c>
    </row>
    <row r="581" spans="1:6" x14ac:dyDescent="0.2">
      <c r="A581" s="1570">
        <v>14475</v>
      </c>
      <c r="B581" s="1570">
        <v>25</v>
      </c>
      <c r="C581" s="1572">
        <v>9.1</v>
      </c>
      <c r="D581" s="1570">
        <v>0</v>
      </c>
      <c r="E581" s="1572">
        <f t="shared" si="18"/>
        <v>0</v>
      </c>
      <c r="F581" s="1572">
        <f t="shared" si="19"/>
        <v>0</v>
      </c>
    </row>
    <row r="582" spans="1:6" x14ac:dyDescent="0.2">
      <c r="A582" s="1570">
        <v>14500</v>
      </c>
      <c r="B582" s="1570">
        <v>25</v>
      </c>
      <c r="C582" s="1572">
        <v>9.1</v>
      </c>
      <c r="D582" s="1570">
        <v>0</v>
      </c>
      <c r="E582" s="1572">
        <f t="shared" si="18"/>
        <v>0</v>
      </c>
      <c r="F582" s="1572">
        <f t="shared" si="19"/>
        <v>0</v>
      </c>
    </row>
    <row r="583" spans="1:6" x14ac:dyDescent="0.2">
      <c r="A583" s="1570">
        <v>14525</v>
      </c>
      <c r="B583" s="1570">
        <v>25</v>
      </c>
      <c r="C583" s="1572">
        <v>9.1</v>
      </c>
      <c r="D583" s="1570">
        <v>0</v>
      </c>
      <c r="E583" s="1572">
        <f t="shared" si="18"/>
        <v>0</v>
      </c>
      <c r="F583" s="1572">
        <f t="shared" si="19"/>
        <v>0</v>
      </c>
    </row>
    <row r="584" spans="1:6" x14ac:dyDescent="0.2">
      <c r="A584" s="1570">
        <v>14550</v>
      </c>
      <c r="B584" s="1570">
        <v>25</v>
      </c>
      <c r="C584" s="1572">
        <v>9.1</v>
      </c>
      <c r="D584" s="1570">
        <v>0</v>
      </c>
      <c r="E584" s="1572">
        <f t="shared" si="18"/>
        <v>0</v>
      </c>
      <c r="F584" s="1572">
        <f t="shared" si="19"/>
        <v>0</v>
      </c>
    </row>
    <row r="585" spans="1:6" x14ac:dyDescent="0.2">
      <c r="A585" s="1570">
        <v>14575</v>
      </c>
      <c r="B585" s="1570">
        <v>25</v>
      </c>
      <c r="C585" s="1572">
        <v>9.1</v>
      </c>
      <c r="D585" s="1570">
        <v>0</v>
      </c>
      <c r="E585" s="1572">
        <f t="shared" si="18"/>
        <v>0</v>
      </c>
      <c r="F585" s="1572">
        <f t="shared" si="19"/>
        <v>0</v>
      </c>
    </row>
    <row r="586" spans="1:6" x14ac:dyDescent="0.2">
      <c r="A586" s="1570">
        <v>14600</v>
      </c>
      <c r="B586" s="1570">
        <v>25</v>
      </c>
      <c r="C586" s="1572">
        <v>9.1</v>
      </c>
      <c r="D586" s="1570">
        <v>0</v>
      </c>
      <c r="E586" s="1572">
        <f t="shared" si="18"/>
        <v>0</v>
      </c>
      <c r="F586" s="1572">
        <f t="shared" si="19"/>
        <v>0</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0</v>
      </c>
      <c r="E590" s="1572">
        <f t="shared" si="18"/>
        <v>0</v>
      </c>
      <c r="F590" s="1572">
        <f t="shared" si="19"/>
        <v>0</v>
      </c>
    </row>
    <row r="591" spans="1:6" x14ac:dyDescent="0.2">
      <c r="A591" s="1570">
        <v>14725</v>
      </c>
      <c r="B591" s="1570">
        <v>25</v>
      </c>
      <c r="C591" s="1572">
        <v>9.1</v>
      </c>
      <c r="D591" s="1570">
        <v>0</v>
      </c>
      <c r="E591" s="1572">
        <f t="shared" si="18"/>
        <v>0</v>
      </c>
      <c r="F591" s="1572">
        <f t="shared" si="19"/>
        <v>0</v>
      </c>
    </row>
    <row r="592" spans="1:6" x14ac:dyDescent="0.2">
      <c r="A592" s="1570">
        <v>14750</v>
      </c>
      <c r="B592" s="1570">
        <v>25</v>
      </c>
      <c r="C592" s="1572">
        <v>9.1</v>
      </c>
      <c r="D592" s="1570">
        <v>0</v>
      </c>
      <c r="E592" s="1572">
        <f t="shared" si="18"/>
        <v>0</v>
      </c>
      <c r="F592" s="1572">
        <f t="shared" si="19"/>
        <v>0</v>
      </c>
    </row>
    <row r="593" spans="1:6" x14ac:dyDescent="0.2">
      <c r="A593" s="1570">
        <v>14775</v>
      </c>
      <c r="B593" s="1570">
        <v>25</v>
      </c>
      <c r="C593" s="1572">
        <v>9.1</v>
      </c>
      <c r="D593" s="1570">
        <v>0</v>
      </c>
      <c r="E593" s="1572">
        <f t="shared" si="18"/>
        <v>0</v>
      </c>
      <c r="F593" s="1572">
        <f t="shared" si="19"/>
        <v>0</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0</v>
      </c>
      <c r="E595" s="1572">
        <f t="shared" si="18"/>
        <v>0</v>
      </c>
      <c r="F595" s="1572">
        <f t="shared" si="19"/>
        <v>0</v>
      </c>
    </row>
    <row r="596" spans="1:6" x14ac:dyDescent="0.2">
      <c r="A596" s="1570">
        <v>14850</v>
      </c>
      <c r="B596" s="1570">
        <v>25</v>
      </c>
      <c r="C596" s="1572">
        <v>9.1</v>
      </c>
      <c r="D596" s="1570">
        <v>0</v>
      </c>
      <c r="E596" s="1572">
        <f t="shared" si="18"/>
        <v>0</v>
      </c>
      <c r="F596" s="1572">
        <f t="shared" si="19"/>
        <v>0</v>
      </c>
    </row>
    <row r="597" spans="1:6" x14ac:dyDescent="0.2">
      <c r="A597" s="1570">
        <v>14875</v>
      </c>
      <c r="B597" s="1570">
        <v>25</v>
      </c>
      <c r="C597" s="1572">
        <v>9.1</v>
      </c>
      <c r="D597" s="1570">
        <v>0</v>
      </c>
      <c r="E597" s="1572">
        <f t="shared" si="18"/>
        <v>0</v>
      </c>
      <c r="F597" s="1572">
        <f t="shared" si="19"/>
        <v>0</v>
      </c>
    </row>
    <row r="598" spans="1:6" x14ac:dyDescent="0.2">
      <c r="A598" s="1570">
        <v>14900</v>
      </c>
      <c r="B598" s="1570">
        <v>25</v>
      </c>
      <c r="C598" s="1572">
        <v>9.1</v>
      </c>
      <c r="D598" s="1570">
        <v>0</v>
      </c>
      <c r="E598" s="1572">
        <f t="shared" si="18"/>
        <v>0</v>
      </c>
      <c r="F598" s="1572">
        <f t="shared" si="19"/>
        <v>0</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0.11049999999995636</v>
      </c>
      <c r="E600" s="1572">
        <f t="shared" si="18"/>
        <v>5.5249999999978178E-2</v>
      </c>
      <c r="F600" s="1572">
        <f t="shared" si="19"/>
        <v>12.569374999995034</v>
      </c>
    </row>
    <row r="601" spans="1:6" x14ac:dyDescent="0.2">
      <c r="A601" s="1570">
        <v>14975</v>
      </c>
      <c r="B601" s="1570">
        <v>25</v>
      </c>
      <c r="C601" s="1572">
        <v>9.1</v>
      </c>
      <c r="D601" s="1570">
        <v>5.2500000000009095E-2</v>
      </c>
      <c r="E601" s="1572">
        <f t="shared" si="18"/>
        <v>8.1499999999982725E-2</v>
      </c>
      <c r="F601" s="1572">
        <f t="shared" si="19"/>
        <v>18.541249999996072</v>
      </c>
    </row>
    <row r="602" spans="1:6" x14ac:dyDescent="0.2">
      <c r="A602" s="1570">
        <v>15000</v>
      </c>
      <c r="B602" s="1570">
        <v>25</v>
      </c>
      <c r="C602" s="1572">
        <v>9.1</v>
      </c>
      <c r="D602" s="1570">
        <v>0</v>
      </c>
      <c r="E602" s="1572">
        <f t="shared" si="18"/>
        <v>2.6250000000004547E-2</v>
      </c>
      <c r="F602" s="1572">
        <f t="shared" si="19"/>
        <v>5.9718750000010337</v>
      </c>
    </row>
    <row r="603" spans="1:6" x14ac:dyDescent="0.2">
      <c r="A603" s="1570">
        <v>15025</v>
      </c>
      <c r="B603" s="1570">
        <v>25</v>
      </c>
      <c r="C603" s="1572">
        <v>9.1</v>
      </c>
      <c r="D603" s="1570">
        <v>0</v>
      </c>
      <c r="E603" s="1572">
        <f t="shared" si="18"/>
        <v>0</v>
      </c>
      <c r="F603" s="1572">
        <f t="shared" si="19"/>
        <v>0</v>
      </c>
    </row>
    <row r="604" spans="1:6" x14ac:dyDescent="0.2">
      <c r="A604" s="1570">
        <v>15050</v>
      </c>
      <c r="B604" s="1570">
        <v>25</v>
      </c>
      <c r="C604" s="1572">
        <v>9.1</v>
      </c>
      <c r="D604" s="1570">
        <v>0</v>
      </c>
      <c r="E604" s="1572">
        <f t="shared" si="18"/>
        <v>0</v>
      </c>
      <c r="F604" s="1572">
        <f t="shared" si="19"/>
        <v>0</v>
      </c>
    </row>
    <row r="605" spans="1:6" x14ac:dyDescent="0.2">
      <c r="A605" s="1570">
        <v>15075</v>
      </c>
      <c r="B605" s="1570">
        <v>25</v>
      </c>
      <c r="C605" s="1572">
        <v>9.1</v>
      </c>
      <c r="D605" s="1570">
        <v>0</v>
      </c>
      <c r="E605" s="1572">
        <f t="shared" si="18"/>
        <v>0</v>
      </c>
      <c r="F605" s="1572">
        <f t="shared" si="19"/>
        <v>0</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0</v>
      </c>
      <c r="E608" s="1572">
        <f t="shared" si="18"/>
        <v>0</v>
      </c>
      <c r="F608" s="1572">
        <f t="shared" si="19"/>
        <v>0</v>
      </c>
    </row>
    <row r="609" spans="1:6" x14ac:dyDescent="0.2">
      <c r="A609" s="1570">
        <v>15175</v>
      </c>
      <c r="B609" s="1570">
        <v>25</v>
      </c>
      <c r="C609" s="1572">
        <v>9.1</v>
      </c>
      <c r="D609" s="1570">
        <v>0</v>
      </c>
      <c r="E609" s="1572">
        <f t="shared" si="18"/>
        <v>0</v>
      </c>
      <c r="F609" s="1572">
        <f t="shared" si="19"/>
        <v>0</v>
      </c>
    </row>
    <row r="610" spans="1:6" x14ac:dyDescent="0.2">
      <c r="A610" s="1570">
        <v>15200</v>
      </c>
      <c r="B610" s="1570">
        <v>25</v>
      </c>
      <c r="C610" s="1572">
        <v>9.1</v>
      </c>
      <c r="D610" s="1570">
        <v>0</v>
      </c>
      <c r="E610" s="1572">
        <f t="shared" si="18"/>
        <v>0</v>
      </c>
      <c r="F610" s="1572">
        <f t="shared" si="19"/>
        <v>0</v>
      </c>
    </row>
    <row r="611" spans="1:6" x14ac:dyDescent="0.2">
      <c r="A611" s="1570">
        <v>15225</v>
      </c>
      <c r="B611" s="1570">
        <v>25</v>
      </c>
      <c r="C611" s="1572">
        <v>9.1</v>
      </c>
      <c r="D611" s="1570">
        <v>0</v>
      </c>
      <c r="E611" s="1572">
        <f t="shared" si="18"/>
        <v>0</v>
      </c>
      <c r="F611" s="1572">
        <f t="shared" si="19"/>
        <v>0</v>
      </c>
    </row>
    <row r="612" spans="1:6" x14ac:dyDescent="0.2">
      <c r="A612" s="1570">
        <v>15250</v>
      </c>
      <c r="B612" s="1570">
        <v>25</v>
      </c>
      <c r="C612" s="1572">
        <v>9.1</v>
      </c>
      <c r="D612" s="1570">
        <v>0</v>
      </c>
      <c r="E612" s="1572">
        <f t="shared" si="18"/>
        <v>0</v>
      </c>
      <c r="F612" s="1572">
        <f t="shared" si="19"/>
        <v>0</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0</v>
      </c>
      <c r="E614" s="1572">
        <f t="shared" si="18"/>
        <v>0</v>
      </c>
      <c r="F614" s="1572">
        <f t="shared" si="19"/>
        <v>0</v>
      </c>
    </row>
    <row r="615" spans="1:6" x14ac:dyDescent="0.2">
      <c r="A615" s="1570">
        <v>15325</v>
      </c>
      <c r="B615" s="1570">
        <v>25</v>
      </c>
      <c r="C615" s="1572">
        <v>9.1</v>
      </c>
      <c r="D615" s="1570">
        <v>0</v>
      </c>
      <c r="E615" s="1572">
        <f t="shared" si="18"/>
        <v>0</v>
      </c>
      <c r="F615" s="1572">
        <f t="shared" si="19"/>
        <v>0</v>
      </c>
    </row>
    <row r="616" spans="1:6" x14ac:dyDescent="0.2">
      <c r="A616" s="1570">
        <v>15350</v>
      </c>
      <c r="B616" s="1570">
        <v>25</v>
      </c>
      <c r="C616" s="1572">
        <v>9.1</v>
      </c>
      <c r="D616" s="1570">
        <v>0</v>
      </c>
      <c r="E616" s="1572">
        <f t="shared" si="18"/>
        <v>0</v>
      </c>
      <c r="F616" s="1572">
        <f t="shared" si="19"/>
        <v>0</v>
      </c>
    </row>
    <row r="617" spans="1:6" x14ac:dyDescent="0.2">
      <c r="A617" s="1570">
        <v>15375</v>
      </c>
      <c r="B617" s="1570">
        <v>25</v>
      </c>
      <c r="C617" s="1572">
        <v>9.1</v>
      </c>
      <c r="D617" s="1570">
        <v>0</v>
      </c>
      <c r="E617" s="1572">
        <f t="shared" si="18"/>
        <v>0</v>
      </c>
      <c r="F617" s="1572">
        <f t="shared" si="19"/>
        <v>0</v>
      </c>
    </row>
    <row r="618" spans="1:6" x14ac:dyDescent="0.2">
      <c r="A618" s="1570">
        <v>15400</v>
      </c>
      <c r="B618" s="1570">
        <v>25</v>
      </c>
      <c r="C618" s="1572">
        <v>9.1</v>
      </c>
      <c r="D618" s="1570">
        <v>0</v>
      </c>
      <c r="E618" s="1572">
        <f t="shared" si="18"/>
        <v>0</v>
      </c>
      <c r="F618" s="1572">
        <f t="shared" si="19"/>
        <v>0</v>
      </c>
    </row>
    <row r="619" spans="1:6" x14ac:dyDescent="0.2">
      <c r="A619" s="1570">
        <v>15425</v>
      </c>
      <c r="B619" s="1570">
        <v>25</v>
      </c>
      <c r="C619" s="1572">
        <v>9.1</v>
      </c>
      <c r="D619" s="1570">
        <v>0</v>
      </c>
      <c r="E619" s="1572">
        <f t="shared" si="18"/>
        <v>0</v>
      </c>
      <c r="F619" s="1572">
        <f t="shared" si="19"/>
        <v>0</v>
      </c>
    </row>
    <row r="620" spans="1:6" x14ac:dyDescent="0.2">
      <c r="A620" s="1570">
        <v>15450</v>
      </c>
      <c r="B620" s="1570">
        <v>25</v>
      </c>
      <c r="C620" s="1572">
        <v>9.1</v>
      </c>
      <c r="D620" s="1570">
        <v>0</v>
      </c>
      <c r="E620" s="1572">
        <f t="shared" si="18"/>
        <v>0</v>
      </c>
      <c r="F620" s="1572">
        <f t="shared" si="19"/>
        <v>0</v>
      </c>
    </row>
    <row r="621" spans="1:6" x14ac:dyDescent="0.2">
      <c r="A621" s="1570">
        <v>15475</v>
      </c>
      <c r="B621" s="1570">
        <v>25</v>
      </c>
      <c r="C621" s="1572">
        <v>9.1</v>
      </c>
      <c r="D621" s="1570">
        <v>5.8000000000004104E-2</v>
      </c>
      <c r="E621" s="1572">
        <f t="shared" si="18"/>
        <v>2.9000000000002052E-2</v>
      </c>
      <c r="F621" s="1572">
        <f t="shared" si="19"/>
        <v>6.5975000000004673</v>
      </c>
    </row>
    <row r="622" spans="1:6" x14ac:dyDescent="0.2">
      <c r="A622" s="1570">
        <v>15500</v>
      </c>
      <c r="B622" s="1570">
        <v>25</v>
      </c>
      <c r="C622" s="1572">
        <v>9.1</v>
      </c>
      <c r="D622" s="1570">
        <v>1.9499999999993634E-2</v>
      </c>
      <c r="E622" s="1572">
        <f t="shared" si="18"/>
        <v>3.8749999999998869E-2</v>
      </c>
      <c r="F622" s="1572">
        <f t="shared" si="19"/>
        <v>8.8156249999997431</v>
      </c>
    </row>
    <row r="623" spans="1:6" x14ac:dyDescent="0.2">
      <c r="A623" s="1570">
        <v>15525</v>
      </c>
      <c r="B623" s="1570">
        <v>25</v>
      </c>
      <c r="C623" s="1572">
        <v>9.1</v>
      </c>
      <c r="D623" s="1570">
        <v>0</v>
      </c>
      <c r="E623" s="1572">
        <f t="shared" si="18"/>
        <v>9.7499999999968168E-3</v>
      </c>
      <c r="F623" s="1572">
        <f t="shared" si="19"/>
        <v>2.2181249999992758</v>
      </c>
    </row>
    <row r="624" spans="1:6" x14ac:dyDescent="0.2">
      <c r="A624" s="1570">
        <v>15550</v>
      </c>
      <c r="B624" s="1570">
        <v>25</v>
      </c>
      <c r="C624" s="1572">
        <v>9.1</v>
      </c>
      <c r="D624" s="1570">
        <v>0</v>
      </c>
      <c r="E624" s="1572">
        <f t="shared" si="18"/>
        <v>0</v>
      </c>
      <c r="F624" s="1572">
        <f t="shared" si="19"/>
        <v>0</v>
      </c>
    </row>
    <row r="625" spans="1:6" x14ac:dyDescent="0.2">
      <c r="A625" s="1570">
        <v>15575</v>
      </c>
      <c r="B625" s="1570">
        <v>25</v>
      </c>
      <c r="C625" s="1572">
        <v>9.1</v>
      </c>
      <c r="D625" s="1570">
        <v>0</v>
      </c>
      <c r="E625" s="1572">
        <f t="shared" si="18"/>
        <v>0</v>
      </c>
      <c r="F625" s="1572">
        <f t="shared" si="19"/>
        <v>0</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v>
      </c>
      <c r="E627" s="1572">
        <f t="shared" si="18"/>
        <v>0</v>
      </c>
      <c r="F627" s="1572">
        <f t="shared" si="19"/>
        <v>0</v>
      </c>
    </row>
    <row r="628" spans="1:6" x14ac:dyDescent="0.2">
      <c r="A628" s="1570">
        <v>15650</v>
      </c>
      <c r="B628" s="1570">
        <v>25</v>
      </c>
      <c r="C628" s="1572">
        <v>9.1</v>
      </c>
      <c r="D628" s="1570">
        <v>8.7000000000000466E-2</v>
      </c>
      <c r="E628" s="1572">
        <f t="shared" si="18"/>
        <v>4.3500000000000233E-2</v>
      </c>
      <c r="F628" s="1572">
        <f t="shared" si="19"/>
        <v>9.8962500000000517</v>
      </c>
    </row>
    <row r="629" spans="1:6" x14ac:dyDescent="0.2">
      <c r="A629" s="1570">
        <v>15675</v>
      </c>
      <c r="B629" s="1570">
        <v>25</v>
      </c>
      <c r="C629" s="1572">
        <v>9.1</v>
      </c>
      <c r="D629" s="1570">
        <v>0</v>
      </c>
      <c r="E629" s="1572">
        <f t="shared" si="18"/>
        <v>4.3500000000000233E-2</v>
      </c>
      <c r="F629" s="1572">
        <f t="shared" si="19"/>
        <v>9.8962500000000517</v>
      </c>
    </row>
    <row r="630" spans="1:6" x14ac:dyDescent="0.2">
      <c r="A630" s="1570">
        <v>15700</v>
      </c>
      <c r="B630" s="1570">
        <v>25</v>
      </c>
      <c r="C630" s="1572">
        <v>9.1</v>
      </c>
      <c r="D630" s="1570">
        <v>0</v>
      </c>
      <c r="E630" s="1572">
        <f t="shared" si="18"/>
        <v>0</v>
      </c>
      <c r="F630" s="1572">
        <f t="shared" si="19"/>
        <v>0</v>
      </c>
    </row>
    <row r="631" spans="1:6" x14ac:dyDescent="0.2">
      <c r="A631" s="1570">
        <v>15725</v>
      </c>
      <c r="B631" s="1570">
        <v>25</v>
      </c>
      <c r="C631" s="1572">
        <v>9.1</v>
      </c>
      <c r="D631" s="1570">
        <v>0</v>
      </c>
      <c r="E631" s="1572">
        <f t="shared" si="18"/>
        <v>0</v>
      </c>
      <c r="F631" s="1572">
        <f t="shared" si="19"/>
        <v>0</v>
      </c>
    </row>
    <row r="632" spans="1:6" x14ac:dyDescent="0.2">
      <c r="A632" s="1570">
        <v>15750</v>
      </c>
      <c r="B632" s="1570">
        <v>25</v>
      </c>
      <c r="C632" s="1572">
        <v>9.1</v>
      </c>
      <c r="D632" s="1570">
        <v>0</v>
      </c>
      <c r="E632" s="1572">
        <f t="shared" si="18"/>
        <v>0</v>
      </c>
      <c r="F632" s="1572">
        <f t="shared" si="19"/>
        <v>0</v>
      </c>
    </row>
    <row r="633" spans="1:6" x14ac:dyDescent="0.2">
      <c r="A633" s="1570">
        <v>15775</v>
      </c>
      <c r="B633" s="1570">
        <v>25</v>
      </c>
      <c r="C633" s="1572">
        <v>9.1</v>
      </c>
      <c r="D633" s="1570">
        <v>0</v>
      </c>
      <c r="E633" s="1572">
        <f t="shared" si="18"/>
        <v>0</v>
      </c>
      <c r="F633" s="1572">
        <f t="shared" si="19"/>
        <v>0</v>
      </c>
    </row>
    <row r="634" spans="1:6" x14ac:dyDescent="0.2">
      <c r="A634" s="1570">
        <v>15800</v>
      </c>
      <c r="B634" s="1570">
        <v>25</v>
      </c>
      <c r="C634" s="1572">
        <v>9.1</v>
      </c>
      <c r="D634" s="1570">
        <v>0</v>
      </c>
      <c r="E634" s="1572">
        <f t="shared" si="18"/>
        <v>0</v>
      </c>
      <c r="F634" s="1572">
        <f t="shared" si="19"/>
        <v>0</v>
      </c>
    </row>
    <row r="635" spans="1:6" x14ac:dyDescent="0.2">
      <c r="A635" s="1570">
        <v>15825</v>
      </c>
      <c r="B635" s="1570">
        <v>25</v>
      </c>
      <c r="C635" s="1572">
        <v>9.1</v>
      </c>
      <c r="D635" s="1570">
        <v>0</v>
      </c>
      <c r="E635" s="1572">
        <f t="shared" si="18"/>
        <v>0</v>
      </c>
      <c r="F635" s="1572">
        <f t="shared" si="19"/>
        <v>0</v>
      </c>
    </row>
    <row r="636" spans="1:6" x14ac:dyDescent="0.2">
      <c r="A636" s="1570">
        <v>15850</v>
      </c>
      <c r="B636" s="1570">
        <v>25</v>
      </c>
      <c r="C636" s="1572">
        <v>9.1</v>
      </c>
      <c r="D636" s="1570">
        <v>0</v>
      </c>
      <c r="E636" s="1572">
        <f t="shared" si="18"/>
        <v>0</v>
      </c>
      <c r="F636" s="1572">
        <f t="shared" si="19"/>
        <v>0</v>
      </c>
    </row>
    <row r="637" spans="1:6" x14ac:dyDescent="0.2">
      <c r="A637" s="1570">
        <v>15875</v>
      </c>
      <c r="B637" s="1570">
        <v>25</v>
      </c>
      <c r="C637" s="1572">
        <v>9.1</v>
      </c>
      <c r="D637" s="1570">
        <v>0</v>
      </c>
      <c r="E637" s="1572">
        <f t="shared" si="18"/>
        <v>0</v>
      </c>
      <c r="F637" s="1572">
        <f t="shared" si="19"/>
        <v>0</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v>
      </c>
      <c r="E639" s="1572">
        <f t="shared" si="18"/>
        <v>0</v>
      </c>
      <c r="F639" s="1572">
        <f t="shared" si="19"/>
        <v>0</v>
      </c>
    </row>
    <row r="640" spans="1:6" x14ac:dyDescent="0.2">
      <c r="A640" s="1570">
        <v>15950</v>
      </c>
      <c r="B640" s="1570">
        <v>25</v>
      </c>
      <c r="C640" s="1572">
        <v>9.1</v>
      </c>
      <c r="D640" s="1570">
        <v>0</v>
      </c>
      <c r="E640" s="1572">
        <f t="shared" si="18"/>
        <v>0</v>
      </c>
      <c r="F640" s="1572">
        <f t="shared" si="19"/>
        <v>0</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0</v>
      </c>
      <c r="E642" s="1572">
        <f t="shared" si="18"/>
        <v>0</v>
      </c>
      <c r="F642" s="1572">
        <f t="shared" si="19"/>
        <v>0</v>
      </c>
    </row>
    <row r="643" spans="1:6" x14ac:dyDescent="0.2">
      <c r="A643" s="1570">
        <v>16025</v>
      </c>
      <c r="B643" s="1570">
        <v>25</v>
      </c>
      <c r="C643" s="1572">
        <v>9.1</v>
      </c>
      <c r="D643" s="1570">
        <v>0.10050000000002229</v>
      </c>
      <c r="E643" s="1572">
        <f t="shared" si="18"/>
        <v>5.0250000000011147E-2</v>
      </c>
      <c r="F643" s="1572">
        <f t="shared" si="19"/>
        <v>11.431875000002535</v>
      </c>
    </row>
    <row r="644" spans="1:6" x14ac:dyDescent="0.2">
      <c r="A644" s="1570">
        <v>16050</v>
      </c>
      <c r="B644" s="1570">
        <v>25</v>
      </c>
      <c r="C644" s="1572">
        <v>9.1</v>
      </c>
      <c r="D644" s="1570">
        <v>1.0999999999967258E-2</v>
      </c>
      <c r="E644" s="1572">
        <f t="shared" ref="E644:E707" si="20">(D643+D644)/2</f>
        <v>5.5749999999994776E-2</v>
      </c>
      <c r="F644" s="1572">
        <f t="shared" ref="F644:F707" si="21">E644*C644*B644</f>
        <v>12.68312499999881</v>
      </c>
    </row>
    <row r="645" spans="1:6" x14ac:dyDescent="0.2">
      <c r="A645" s="1570">
        <v>16075</v>
      </c>
      <c r="B645" s="1570">
        <v>25</v>
      </c>
      <c r="C645" s="1572">
        <v>9.1</v>
      </c>
      <c r="D645" s="1570">
        <v>0</v>
      </c>
      <c r="E645" s="1572">
        <f t="shared" si="20"/>
        <v>5.4999999999836291E-3</v>
      </c>
      <c r="F645" s="1572">
        <f t="shared" si="21"/>
        <v>1.2512499999962756</v>
      </c>
    </row>
    <row r="646" spans="1:6" x14ac:dyDescent="0.2">
      <c r="A646" s="1570">
        <v>16100</v>
      </c>
      <c r="B646" s="1570">
        <v>25</v>
      </c>
      <c r="C646" s="1572">
        <v>9.1</v>
      </c>
      <c r="D646" s="1570">
        <v>0</v>
      </c>
      <c r="E646" s="1572">
        <f t="shared" si="20"/>
        <v>0</v>
      </c>
      <c r="F646" s="1572">
        <f t="shared" si="21"/>
        <v>0</v>
      </c>
    </row>
    <row r="647" spans="1:6" x14ac:dyDescent="0.2">
      <c r="A647" s="1570">
        <v>16125</v>
      </c>
      <c r="B647" s="1570">
        <v>25</v>
      </c>
      <c r="C647" s="1572">
        <v>9.1</v>
      </c>
      <c r="D647" s="1570">
        <v>0</v>
      </c>
      <c r="E647" s="1572">
        <f t="shared" si="20"/>
        <v>0</v>
      </c>
      <c r="F647" s="1572">
        <f t="shared" si="21"/>
        <v>0</v>
      </c>
    </row>
    <row r="648" spans="1:6" x14ac:dyDescent="0.2">
      <c r="A648" s="1570">
        <v>16150</v>
      </c>
      <c r="B648" s="1570">
        <v>25</v>
      </c>
      <c r="C648" s="1572">
        <v>9.1</v>
      </c>
      <c r="D648" s="1570">
        <v>0</v>
      </c>
      <c r="E648" s="1572">
        <f t="shared" si="20"/>
        <v>0</v>
      </c>
      <c r="F648" s="1572">
        <f t="shared" si="21"/>
        <v>0</v>
      </c>
    </row>
    <row r="649" spans="1:6" x14ac:dyDescent="0.2">
      <c r="A649" s="1570">
        <v>16175</v>
      </c>
      <c r="B649" s="1570">
        <v>25</v>
      </c>
      <c r="C649" s="1572">
        <v>9.1</v>
      </c>
      <c r="D649" s="1570">
        <v>5.8000000000004104E-2</v>
      </c>
      <c r="E649" s="1572">
        <f t="shared" si="20"/>
        <v>2.9000000000002052E-2</v>
      </c>
      <c r="F649" s="1572">
        <f t="shared" si="21"/>
        <v>6.5975000000004673</v>
      </c>
    </row>
    <row r="650" spans="1:6" x14ac:dyDescent="0.2">
      <c r="A650" s="1570">
        <v>16200</v>
      </c>
      <c r="B650" s="1570">
        <v>25</v>
      </c>
      <c r="C650" s="1572">
        <v>9.1</v>
      </c>
      <c r="D650" s="1570">
        <v>1.9499999999993634E-2</v>
      </c>
      <c r="E650" s="1572">
        <f t="shared" si="20"/>
        <v>3.8749999999998869E-2</v>
      </c>
      <c r="F650" s="1572">
        <f t="shared" si="21"/>
        <v>8.8156249999997431</v>
      </c>
    </row>
    <row r="651" spans="1:6" x14ac:dyDescent="0.2">
      <c r="A651" s="1570">
        <v>16225</v>
      </c>
      <c r="B651" s="1570">
        <v>25</v>
      </c>
      <c r="C651" s="1572">
        <v>9.1</v>
      </c>
      <c r="D651" s="1570">
        <v>0</v>
      </c>
      <c r="E651" s="1572">
        <f t="shared" si="20"/>
        <v>9.7499999999968168E-3</v>
      </c>
      <c r="F651" s="1572">
        <f t="shared" si="21"/>
        <v>2.2181249999992758</v>
      </c>
    </row>
    <row r="652" spans="1:6" x14ac:dyDescent="0.2">
      <c r="A652" s="1570">
        <v>16250</v>
      </c>
      <c r="B652" s="1570">
        <v>25</v>
      </c>
      <c r="C652" s="1572">
        <v>9.1</v>
      </c>
      <c r="D652" s="1570">
        <v>0</v>
      </c>
      <c r="E652" s="1572">
        <f t="shared" si="20"/>
        <v>0</v>
      </c>
      <c r="F652" s="1572">
        <f t="shared" si="21"/>
        <v>0</v>
      </c>
    </row>
    <row r="653" spans="1:6" x14ac:dyDescent="0.2">
      <c r="A653" s="1570">
        <v>16275</v>
      </c>
      <c r="B653" s="1570">
        <v>25</v>
      </c>
      <c r="C653" s="1572">
        <v>9.1</v>
      </c>
      <c r="D653" s="1570">
        <v>0</v>
      </c>
      <c r="E653" s="1572">
        <f t="shared" si="20"/>
        <v>0</v>
      </c>
      <c r="F653" s="1572">
        <f t="shared" si="21"/>
        <v>0</v>
      </c>
    </row>
    <row r="654" spans="1:6" x14ac:dyDescent="0.2">
      <c r="A654" s="1570">
        <v>16300</v>
      </c>
      <c r="B654" s="1570">
        <v>25</v>
      </c>
      <c r="C654" s="1572">
        <v>9.1</v>
      </c>
      <c r="D654" s="1570">
        <v>0</v>
      </c>
      <c r="E654" s="1572">
        <f t="shared" si="20"/>
        <v>0</v>
      </c>
      <c r="F654" s="1572">
        <f t="shared" si="21"/>
        <v>0</v>
      </c>
    </row>
    <row r="655" spans="1:6" x14ac:dyDescent="0.2">
      <c r="A655" s="1570">
        <v>16325</v>
      </c>
      <c r="B655" s="1570">
        <v>25</v>
      </c>
      <c r="C655" s="1572">
        <v>9.1</v>
      </c>
      <c r="D655" s="1570">
        <v>0</v>
      </c>
      <c r="E655" s="1572">
        <f t="shared" si="20"/>
        <v>0</v>
      </c>
      <c r="F655" s="1572">
        <f t="shared" si="21"/>
        <v>0</v>
      </c>
    </row>
    <row r="656" spans="1:6" x14ac:dyDescent="0.2">
      <c r="A656" s="1570">
        <v>16350</v>
      </c>
      <c r="B656" s="1570">
        <v>25</v>
      </c>
      <c r="C656" s="1572">
        <v>9.1</v>
      </c>
      <c r="D656" s="1570">
        <v>0</v>
      </c>
      <c r="E656" s="1572">
        <f t="shared" si="20"/>
        <v>0</v>
      </c>
      <c r="F656" s="1572">
        <f t="shared" si="21"/>
        <v>0</v>
      </c>
    </row>
    <row r="657" spans="1:6" x14ac:dyDescent="0.2">
      <c r="A657" s="1570">
        <v>16375</v>
      </c>
      <c r="B657" s="1570">
        <v>25</v>
      </c>
      <c r="C657" s="1572">
        <v>9.1</v>
      </c>
      <c r="D657" s="1570">
        <v>0</v>
      </c>
      <c r="E657" s="1572">
        <f t="shared" si="20"/>
        <v>0</v>
      </c>
      <c r="F657" s="1572">
        <f t="shared" si="21"/>
        <v>0</v>
      </c>
    </row>
    <row r="658" spans="1:6" x14ac:dyDescent="0.2">
      <c r="A658" s="1570">
        <v>16400</v>
      </c>
      <c r="B658" s="1570">
        <v>25</v>
      </c>
      <c r="C658" s="1572">
        <v>9.1</v>
      </c>
      <c r="D658" s="1570">
        <v>0</v>
      </c>
      <c r="E658" s="1572">
        <f t="shared" si="20"/>
        <v>0</v>
      </c>
      <c r="F658" s="1572">
        <f t="shared" si="21"/>
        <v>0</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0</v>
      </c>
      <c r="E665" s="1572">
        <f t="shared" si="20"/>
        <v>0</v>
      </c>
      <c r="F665" s="1572">
        <f t="shared" si="21"/>
        <v>0</v>
      </c>
    </row>
    <row r="666" spans="1:6" x14ac:dyDescent="0.2">
      <c r="A666" s="1570">
        <v>16600</v>
      </c>
      <c r="B666" s="1570">
        <v>25</v>
      </c>
      <c r="C666" s="1572">
        <v>9.1</v>
      </c>
      <c r="D666" s="1570">
        <v>0</v>
      </c>
      <c r="E666" s="1572">
        <f t="shared" si="20"/>
        <v>0</v>
      </c>
      <c r="F666" s="1572">
        <f t="shared" si="21"/>
        <v>0</v>
      </c>
    </row>
    <row r="667" spans="1:6" x14ac:dyDescent="0.2">
      <c r="A667" s="1570">
        <v>16625</v>
      </c>
      <c r="B667" s="1570">
        <v>25</v>
      </c>
      <c r="C667" s="1572">
        <v>9.1</v>
      </c>
      <c r="D667" s="1570">
        <v>0</v>
      </c>
      <c r="E667" s="1572">
        <f t="shared" si="20"/>
        <v>0</v>
      </c>
      <c r="F667" s="1572">
        <f t="shared" si="21"/>
        <v>0</v>
      </c>
    </row>
    <row r="668" spans="1:6" x14ac:dyDescent="0.2">
      <c r="A668" s="1570">
        <v>16650</v>
      </c>
      <c r="B668" s="1570">
        <v>25</v>
      </c>
      <c r="C668" s="1572">
        <v>9.1</v>
      </c>
      <c r="D668" s="1570">
        <v>0</v>
      </c>
      <c r="E668" s="1572">
        <f t="shared" si="20"/>
        <v>0</v>
      </c>
      <c r="F668" s="1572">
        <f t="shared" si="21"/>
        <v>0</v>
      </c>
    </row>
    <row r="669" spans="1:6" x14ac:dyDescent="0.2">
      <c r="A669" s="1570">
        <v>16675</v>
      </c>
      <c r="B669" s="1570">
        <v>25</v>
      </c>
      <c r="C669" s="1572">
        <v>9.1</v>
      </c>
      <c r="D669" s="1570">
        <v>0</v>
      </c>
      <c r="E669" s="1572">
        <f t="shared" si="20"/>
        <v>0</v>
      </c>
      <c r="F669" s="1572">
        <f t="shared" si="21"/>
        <v>0</v>
      </c>
    </row>
    <row r="670" spans="1:6" x14ac:dyDescent="0.2">
      <c r="A670" s="1570">
        <v>16700</v>
      </c>
      <c r="B670" s="1570">
        <v>25</v>
      </c>
      <c r="C670" s="1572">
        <v>9.1</v>
      </c>
      <c r="D670" s="1570">
        <v>0</v>
      </c>
      <c r="E670" s="1572">
        <f t="shared" si="20"/>
        <v>0</v>
      </c>
      <c r="F670" s="1572">
        <f t="shared" si="21"/>
        <v>0</v>
      </c>
    </row>
    <row r="671" spans="1:6" x14ac:dyDescent="0.2">
      <c r="A671" s="1570">
        <v>16725</v>
      </c>
      <c r="B671" s="1570">
        <v>25</v>
      </c>
      <c r="C671" s="1572">
        <v>9.1</v>
      </c>
      <c r="D671" s="1570">
        <v>0</v>
      </c>
      <c r="E671" s="1572">
        <f t="shared" si="20"/>
        <v>0</v>
      </c>
      <c r="F671" s="1572">
        <f t="shared" si="21"/>
        <v>0</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0</v>
      </c>
      <c r="E673" s="1572">
        <f t="shared" si="20"/>
        <v>0</v>
      </c>
      <c r="F673" s="1572">
        <f t="shared" si="21"/>
        <v>0</v>
      </c>
    </row>
    <row r="674" spans="1:6" x14ac:dyDescent="0.2">
      <c r="A674" s="1570">
        <v>16800</v>
      </c>
      <c r="B674" s="1570">
        <v>25</v>
      </c>
      <c r="C674" s="1572">
        <v>9.1</v>
      </c>
      <c r="D674" s="1570">
        <v>0</v>
      </c>
      <c r="E674" s="1572">
        <f t="shared" si="20"/>
        <v>0</v>
      </c>
      <c r="F674" s="1572">
        <f t="shared" si="21"/>
        <v>0</v>
      </c>
    </row>
    <row r="675" spans="1:6" x14ac:dyDescent="0.2">
      <c r="A675" s="1570">
        <v>16825</v>
      </c>
      <c r="B675" s="1570">
        <v>25</v>
      </c>
      <c r="C675" s="1572">
        <v>9.1</v>
      </c>
      <c r="D675" s="1570">
        <v>0</v>
      </c>
      <c r="E675" s="1572">
        <f t="shared" si="20"/>
        <v>0</v>
      </c>
      <c r="F675" s="1572">
        <f t="shared" si="21"/>
        <v>0</v>
      </c>
    </row>
    <row r="676" spans="1:6" x14ac:dyDescent="0.2">
      <c r="A676" s="1570">
        <v>16850</v>
      </c>
      <c r="B676" s="1570">
        <v>25</v>
      </c>
      <c r="C676" s="1572">
        <v>9.1</v>
      </c>
      <c r="D676" s="1570">
        <v>8.7499999999988642E-2</v>
      </c>
      <c r="E676" s="1572">
        <f t="shared" si="20"/>
        <v>4.3749999999994321E-2</v>
      </c>
      <c r="F676" s="1572">
        <f t="shared" si="21"/>
        <v>9.9531249999987086</v>
      </c>
    </row>
    <row r="677" spans="1:6" x14ac:dyDescent="0.2">
      <c r="A677" s="1570">
        <v>16875</v>
      </c>
      <c r="B677" s="1570">
        <v>25</v>
      </c>
      <c r="C677" s="1572">
        <v>9.1</v>
      </c>
      <c r="D677" s="1570">
        <v>2.0000000000038654E-2</v>
      </c>
      <c r="E677" s="1572">
        <f t="shared" si="20"/>
        <v>5.3750000000013648E-2</v>
      </c>
      <c r="F677" s="1572">
        <f t="shared" si="21"/>
        <v>12.228125000003104</v>
      </c>
    </row>
    <row r="678" spans="1:6" x14ac:dyDescent="0.2">
      <c r="A678" s="1570">
        <v>16900</v>
      </c>
      <c r="B678" s="1570">
        <v>25</v>
      </c>
      <c r="C678" s="1572">
        <v>9.1</v>
      </c>
      <c r="D678" s="1570">
        <v>3.0999999999949068E-2</v>
      </c>
      <c r="E678" s="1572">
        <f t="shared" si="20"/>
        <v>2.5499999999993861E-2</v>
      </c>
      <c r="F678" s="1572">
        <f t="shared" si="21"/>
        <v>5.8012499999986034</v>
      </c>
    </row>
    <row r="679" spans="1:6" x14ac:dyDescent="0.2">
      <c r="A679" s="1570">
        <v>16925</v>
      </c>
      <c r="B679" s="1570">
        <v>25</v>
      </c>
      <c r="C679" s="1572">
        <v>9.1</v>
      </c>
      <c r="D679" s="1570">
        <v>0</v>
      </c>
      <c r="E679" s="1572">
        <f t="shared" si="20"/>
        <v>1.5499999999974534E-2</v>
      </c>
      <c r="F679" s="1572">
        <f t="shared" si="21"/>
        <v>3.5262499999942061</v>
      </c>
    </row>
    <row r="680" spans="1:6" x14ac:dyDescent="0.2">
      <c r="A680" s="1570">
        <v>16950</v>
      </c>
      <c r="B680" s="1570">
        <v>25</v>
      </c>
      <c r="C680" s="1572">
        <v>9.1</v>
      </c>
      <c r="D680" s="1570">
        <v>0</v>
      </c>
      <c r="E680" s="1572">
        <f t="shared" si="20"/>
        <v>0</v>
      </c>
      <c r="F680" s="1572">
        <f t="shared" si="21"/>
        <v>0</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7.0499999999992735E-2</v>
      </c>
      <c r="E682" s="1572">
        <f t="shared" si="20"/>
        <v>3.5249999999996368E-2</v>
      </c>
      <c r="F682" s="1572">
        <f t="shared" si="21"/>
        <v>8.0193749999991741</v>
      </c>
    </row>
    <row r="683" spans="1:6" x14ac:dyDescent="0.2">
      <c r="A683" s="1570">
        <v>17025</v>
      </c>
      <c r="B683" s="1570">
        <v>25</v>
      </c>
      <c r="C683" s="1572">
        <v>9.1</v>
      </c>
      <c r="D683" s="1570">
        <v>0</v>
      </c>
      <c r="E683" s="1572">
        <f t="shared" si="20"/>
        <v>3.5249999999996368E-2</v>
      </c>
      <c r="F683" s="1572">
        <f t="shared" si="21"/>
        <v>8.0193749999991741</v>
      </c>
    </row>
    <row r="684" spans="1:6" x14ac:dyDescent="0.2">
      <c r="A684" s="1570">
        <v>17050</v>
      </c>
      <c r="B684" s="1570">
        <v>25</v>
      </c>
      <c r="C684" s="1572">
        <v>9.1</v>
      </c>
      <c r="D684" s="1570">
        <v>0</v>
      </c>
      <c r="E684" s="1572">
        <f t="shared" si="20"/>
        <v>0</v>
      </c>
      <c r="F684" s="1572">
        <f t="shared" si="21"/>
        <v>0</v>
      </c>
    </row>
    <row r="685" spans="1:6" x14ac:dyDescent="0.2">
      <c r="A685" s="1570">
        <v>17075</v>
      </c>
      <c r="B685" s="1570">
        <v>25</v>
      </c>
      <c r="C685" s="1572">
        <v>9.1</v>
      </c>
      <c r="D685" s="1570">
        <v>0</v>
      </c>
      <c r="E685" s="1572">
        <f t="shared" si="20"/>
        <v>0</v>
      </c>
      <c r="F685" s="1572">
        <f t="shared" si="21"/>
        <v>0</v>
      </c>
    </row>
    <row r="686" spans="1:6" x14ac:dyDescent="0.2">
      <c r="A686" s="1570">
        <v>17100</v>
      </c>
      <c r="B686" s="1570">
        <v>25</v>
      </c>
      <c r="C686" s="1572">
        <v>9.1</v>
      </c>
      <c r="D686" s="1570">
        <v>0</v>
      </c>
      <c r="E686" s="1572">
        <f t="shared" si="20"/>
        <v>0</v>
      </c>
      <c r="F686" s="1572">
        <f t="shared" si="21"/>
        <v>0</v>
      </c>
    </row>
    <row r="687" spans="1:6" x14ac:dyDescent="0.2">
      <c r="A687" s="1570">
        <v>17125</v>
      </c>
      <c r="B687" s="1570">
        <v>25</v>
      </c>
      <c r="C687" s="1572">
        <v>9.1</v>
      </c>
      <c r="D687" s="1570">
        <v>0</v>
      </c>
      <c r="E687" s="1572">
        <f t="shared" si="20"/>
        <v>0</v>
      </c>
      <c r="F687" s="1572">
        <f t="shared" si="21"/>
        <v>0</v>
      </c>
    </row>
    <row r="688" spans="1:6" x14ac:dyDescent="0.2">
      <c r="A688" s="1570">
        <v>17150</v>
      </c>
      <c r="B688" s="1570">
        <v>25</v>
      </c>
      <c r="C688" s="1572">
        <v>9.1</v>
      </c>
      <c r="D688" s="1570">
        <v>0</v>
      </c>
      <c r="E688" s="1572">
        <f t="shared" si="20"/>
        <v>0</v>
      </c>
      <c r="F688" s="1572">
        <f t="shared" si="21"/>
        <v>0</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0</v>
      </c>
      <c r="E691" s="1572">
        <f t="shared" si="20"/>
        <v>0</v>
      </c>
      <c r="F691" s="1572">
        <f t="shared" si="21"/>
        <v>0</v>
      </c>
    </row>
    <row r="692" spans="1:6" x14ac:dyDescent="0.2">
      <c r="A692" s="1570">
        <v>17250</v>
      </c>
      <c r="B692" s="1570">
        <v>25</v>
      </c>
      <c r="C692" s="1572">
        <v>9.1</v>
      </c>
      <c r="D692" s="1570">
        <v>0</v>
      </c>
      <c r="E692" s="1572">
        <f t="shared" si="20"/>
        <v>0</v>
      </c>
      <c r="F692" s="1572">
        <f t="shared" si="21"/>
        <v>0</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0</v>
      </c>
      <c r="E699" s="1572">
        <f t="shared" si="20"/>
        <v>0</v>
      </c>
      <c r="F699" s="1572">
        <f t="shared" si="21"/>
        <v>0</v>
      </c>
    </row>
    <row r="700" spans="1:6" x14ac:dyDescent="0.2">
      <c r="A700" s="1570">
        <v>17450</v>
      </c>
      <c r="B700" s="1570">
        <v>25</v>
      </c>
      <c r="C700" s="1572">
        <v>9.1</v>
      </c>
      <c r="D700" s="1570">
        <v>0</v>
      </c>
      <c r="E700" s="1572">
        <f t="shared" si="20"/>
        <v>0</v>
      </c>
      <c r="F700" s="1572">
        <f t="shared" si="21"/>
        <v>0</v>
      </c>
    </row>
    <row r="701" spans="1:6" x14ac:dyDescent="0.2">
      <c r="A701" s="1570">
        <v>17475</v>
      </c>
      <c r="B701" s="1570">
        <v>25</v>
      </c>
      <c r="C701" s="1572">
        <v>9.1</v>
      </c>
      <c r="D701" s="1570">
        <v>0</v>
      </c>
      <c r="E701" s="1572">
        <f t="shared" si="20"/>
        <v>0</v>
      </c>
      <c r="F701" s="1572">
        <f t="shared" si="21"/>
        <v>0</v>
      </c>
    </row>
    <row r="702" spans="1:6" x14ac:dyDescent="0.2">
      <c r="A702" s="1570">
        <v>17500</v>
      </c>
      <c r="B702" s="1570">
        <v>25</v>
      </c>
      <c r="C702" s="1572">
        <v>9.1</v>
      </c>
      <c r="D702" s="1570">
        <v>0</v>
      </c>
      <c r="E702" s="1572">
        <f t="shared" si="20"/>
        <v>0</v>
      </c>
      <c r="F702" s="1572">
        <f t="shared" si="21"/>
        <v>0</v>
      </c>
    </row>
    <row r="703" spans="1:6" x14ac:dyDescent="0.2">
      <c r="A703" s="1570">
        <v>17525</v>
      </c>
      <c r="B703" s="1570">
        <v>25</v>
      </c>
      <c r="C703" s="1572">
        <v>9.1</v>
      </c>
      <c r="D703" s="1570">
        <v>0</v>
      </c>
      <c r="E703" s="1572">
        <f t="shared" si="20"/>
        <v>0</v>
      </c>
      <c r="F703" s="1572">
        <f t="shared" si="21"/>
        <v>0</v>
      </c>
    </row>
    <row r="704" spans="1:6" x14ac:dyDescent="0.2">
      <c r="A704" s="1570">
        <v>17550</v>
      </c>
      <c r="B704" s="1570">
        <v>25</v>
      </c>
      <c r="C704" s="1572">
        <v>9.1</v>
      </c>
      <c r="D704" s="1570">
        <v>0</v>
      </c>
      <c r="E704" s="1572">
        <f t="shared" si="20"/>
        <v>0</v>
      </c>
      <c r="F704" s="1572">
        <f t="shared" si="21"/>
        <v>0</v>
      </c>
    </row>
    <row r="705" spans="1:6" x14ac:dyDescent="0.2">
      <c r="A705" s="1570">
        <v>17575</v>
      </c>
      <c r="B705" s="1570">
        <v>25</v>
      </c>
      <c r="C705" s="1572">
        <v>9.1</v>
      </c>
      <c r="D705" s="1570">
        <v>0</v>
      </c>
      <c r="E705" s="1572">
        <f t="shared" si="20"/>
        <v>0</v>
      </c>
      <c r="F705" s="1572">
        <f t="shared" si="21"/>
        <v>0</v>
      </c>
    </row>
    <row r="706" spans="1:6" x14ac:dyDescent="0.2">
      <c r="A706" s="1570">
        <v>17600</v>
      </c>
      <c r="B706" s="1570">
        <v>25</v>
      </c>
      <c r="C706" s="1572">
        <v>9.1</v>
      </c>
      <c r="D706" s="1570">
        <v>0</v>
      </c>
      <c r="E706" s="1572">
        <f t="shared" si="20"/>
        <v>0</v>
      </c>
      <c r="F706" s="1572">
        <f t="shared" si="21"/>
        <v>0</v>
      </c>
    </row>
    <row r="707" spans="1:6" x14ac:dyDescent="0.2">
      <c r="A707" s="1570">
        <v>17625</v>
      </c>
      <c r="B707" s="1570">
        <v>25</v>
      </c>
      <c r="C707" s="1572">
        <v>9.1</v>
      </c>
      <c r="D707" s="1570">
        <v>0</v>
      </c>
      <c r="E707" s="1572">
        <f t="shared" si="20"/>
        <v>0</v>
      </c>
      <c r="F707" s="1572">
        <f t="shared" si="21"/>
        <v>0</v>
      </c>
    </row>
    <row r="708" spans="1:6" x14ac:dyDescent="0.2">
      <c r="A708" s="1570">
        <v>17650</v>
      </c>
      <c r="B708" s="1570">
        <v>25</v>
      </c>
      <c r="C708" s="1572">
        <v>9.1</v>
      </c>
      <c r="D708" s="1570">
        <v>8.450000000000274E-2</v>
      </c>
      <c r="E708" s="1572">
        <f t="shared" ref="E708:E771" si="22">(D707+D708)/2</f>
        <v>4.225000000000137E-2</v>
      </c>
      <c r="F708" s="1572">
        <f t="shared" ref="F708:F771" si="23">E708*C708*B708</f>
        <v>9.6118750000003104</v>
      </c>
    </row>
    <row r="709" spans="1:6" x14ac:dyDescent="0.2">
      <c r="A709" s="1570">
        <v>17675</v>
      </c>
      <c r="B709" s="1570">
        <v>25</v>
      </c>
      <c r="C709" s="1572">
        <v>9.1</v>
      </c>
      <c r="D709" s="1570">
        <v>0</v>
      </c>
      <c r="E709" s="1572">
        <f t="shared" si="22"/>
        <v>4.225000000000137E-2</v>
      </c>
      <c r="F709" s="1572">
        <f t="shared" si="23"/>
        <v>9.6118750000003104</v>
      </c>
    </row>
    <row r="710" spans="1:6" x14ac:dyDescent="0.2">
      <c r="A710" s="1570">
        <v>17700</v>
      </c>
      <c r="B710" s="1570">
        <v>25</v>
      </c>
      <c r="C710" s="1572">
        <v>9.1</v>
      </c>
      <c r="D710" s="1570">
        <v>0</v>
      </c>
      <c r="E710" s="1572">
        <f t="shared" si="22"/>
        <v>0</v>
      </c>
      <c r="F710" s="1572">
        <f t="shared" si="23"/>
        <v>0</v>
      </c>
    </row>
    <row r="711" spans="1:6" x14ac:dyDescent="0.2">
      <c r="A711" s="1570">
        <v>17725</v>
      </c>
      <c r="B711" s="1570">
        <v>25</v>
      </c>
      <c r="C711" s="1572">
        <v>9.1</v>
      </c>
      <c r="D711" s="1570">
        <v>0</v>
      </c>
      <c r="E711" s="1572">
        <f t="shared" si="22"/>
        <v>0</v>
      </c>
      <c r="F711" s="1572">
        <f t="shared" si="23"/>
        <v>0</v>
      </c>
    </row>
    <row r="712" spans="1:6" x14ac:dyDescent="0.2">
      <c r="A712" s="1570">
        <v>17750</v>
      </c>
      <c r="B712" s="1570">
        <v>25</v>
      </c>
      <c r="C712" s="1572">
        <v>9.1</v>
      </c>
      <c r="D712" s="1570">
        <v>0</v>
      </c>
      <c r="E712" s="1572">
        <f t="shared" si="22"/>
        <v>0</v>
      </c>
      <c r="F712" s="1572">
        <f t="shared" si="23"/>
        <v>0</v>
      </c>
    </row>
    <row r="713" spans="1:6" x14ac:dyDescent="0.2">
      <c r="A713" s="1570">
        <v>17775</v>
      </c>
      <c r="B713" s="1570">
        <v>25</v>
      </c>
      <c r="C713" s="1572">
        <v>9.1</v>
      </c>
      <c r="D713" s="1570">
        <v>0.11899999999998273</v>
      </c>
      <c r="E713" s="1572">
        <f t="shared" si="22"/>
        <v>5.9499999999991365E-2</v>
      </c>
      <c r="F713" s="1572">
        <f t="shared" si="23"/>
        <v>13.536249999998034</v>
      </c>
    </row>
    <row r="714" spans="1:6" x14ac:dyDescent="0.2">
      <c r="A714" s="1570">
        <v>17800</v>
      </c>
      <c r="B714" s="1570">
        <v>25</v>
      </c>
      <c r="C714" s="1572">
        <v>9.1</v>
      </c>
      <c r="D714" s="1570">
        <v>2.7500000000031832E-2</v>
      </c>
      <c r="E714" s="1572">
        <f t="shared" si="22"/>
        <v>7.3250000000007282E-2</v>
      </c>
      <c r="F714" s="1572">
        <f t="shared" si="23"/>
        <v>16.664375000001655</v>
      </c>
    </row>
    <row r="715" spans="1:6" x14ac:dyDescent="0.2">
      <c r="A715" s="1570">
        <v>17825</v>
      </c>
      <c r="B715" s="1570">
        <v>25</v>
      </c>
      <c r="C715" s="1572">
        <v>9.1</v>
      </c>
      <c r="D715" s="1570">
        <v>0</v>
      </c>
      <c r="E715" s="1572">
        <f t="shared" si="22"/>
        <v>1.3750000000015916E-2</v>
      </c>
      <c r="F715" s="1572">
        <f t="shared" si="23"/>
        <v>3.1281250000036209</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9.9999999997635314E-4</v>
      </c>
      <c r="E717" s="1572">
        <f t="shared" si="22"/>
        <v>4.9999999998817657E-4</v>
      </c>
      <c r="F717" s="1572">
        <f t="shared" si="23"/>
        <v>0.11374999999731017</v>
      </c>
    </row>
    <row r="718" spans="1:6" x14ac:dyDescent="0.2">
      <c r="A718" s="1570">
        <v>17900</v>
      </c>
      <c r="B718" s="1570">
        <v>25</v>
      </c>
      <c r="C718" s="1572">
        <v>9.1</v>
      </c>
      <c r="D718" s="1570">
        <v>1.0000000000047748E-2</v>
      </c>
      <c r="E718" s="1572">
        <f t="shared" si="22"/>
        <v>5.5000000000120508E-3</v>
      </c>
      <c r="F718" s="1572">
        <f t="shared" si="23"/>
        <v>1.2512500000027416</v>
      </c>
    </row>
    <row r="719" spans="1:6" x14ac:dyDescent="0.2">
      <c r="A719" s="1570">
        <v>17925</v>
      </c>
      <c r="B719" s="1570">
        <v>25</v>
      </c>
      <c r="C719" s="1572">
        <v>9.1</v>
      </c>
      <c r="D719" s="1570">
        <v>0</v>
      </c>
      <c r="E719" s="1572">
        <f t="shared" si="22"/>
        <v>5.0000000000238742E-3</v>
      </c>
      <c r="F719" s="1572">
        <f t="shared" si="23"/>
        <v>1.1375000000054314</v>
      </c>
    </row>
    <row r="720" spans="1:6" x14ac:dyDescent="0.2">
      <c r="A720" s="1570">
        <v>17950</v>
      </c>
      <c r="B720" s="1570">
        <v>25</v>
      </c>
      <c r="C720" s="1572">
        <v>9.1</v>
      </c>
      <c r="D720" s="1570">
        <v>0</v>
      </c>
      <c r="E720" s="1572">
        <f t="shared" si="22"/>
        <v>0</v>
      </c>
      <c r="F720" s="1572">
        <f t="shared" si="23"/>
        <v>0</v>
      </c>
    </row>
    <row r="721" spans="1:6" x14ac:dyDescent="0.2">
      <c r="A721" s="1570">
        <v>17975</v>
      </c>
      <c r="B721" s="1570">
        <v>25</v>
      </c>
      <c r="C721" s="1572">
        <v>9.1</v>
      </c>
      <c r="D721" s="1570">
        <v>0</v>
      </c>
      <c r="E721" s="1572">
        <f t="shared" si="22"/>
        <v>0</v>
      </c>
      <c r="F721" s="1572">
        <f t="shared" si="23"/>
        <v>0</v>
      </c>
    </row>
    <row r="722" spans="1:6" x14ac:dyDescent="0.2">
      <c r="A722" s="1570">
        <v>18000</v>
      </c>
      <c r="B722" s="1570">
        <v>25</v>
      </c>
      <c r="C722" s="1572">
        <v>9.1</v>
      </c>
      <c r="D722" s="1570">
        <v>0</v>
      </c>
      <c r="E722" s="1572">
        <f t="shared" si="22"/>
        <v>0</v>
      </c>
      <c r="F722" s="1572">
        <f t="shared" si="23"/>
        <v>0</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0</v>
      </c>
      <c r="E724" s="1572">
        <f t="shared" si="22"/>
        <v>0</v>
      </c>
      <c r="F724" s="1572">
        <f t="shared" si="23"/>
        <v>0</v>
      </c>
    </row>
    <row r="725" spans="1:6" x14ac:dyDescent="0.2">
      <c r="A725" s="1570">
        <v>18075</v>
      </c>
      <c r="B725" s="1570">
        <v>25</v>
      </c>
      <c r="C725" s="1572">
        <v>9.1</v>
      </c>
      <c r="D725" s="1570">
        <v>0.16950000000003912</v>
      </c>
      <c r="E725" s="1572">
        <f t="shared" si="22"/>
        <v>8.475000000001956E-2</v>
      </c>
      <c r="F725" s="1572">
        <f t="shared" si="23"/>
        <v>19.280625000004452</v>
      </c>
    </row>
    <row r="726" spans="1:6" x14ac:dyDescent="0.2">
      <c r="A726" s="1570">
        <v>18100</v>
      </c>
      <c r="B726" s="1570">
        <v>25</v>
      </c>
      <c r="C726" s="1572">
        <v>9.1</v>
      </c>
      <c r="D726" s="1570">
        <v>0</v>
      </c>
      <c r="E726" s="1572">
        <f t="shared" si="22"/>
        <v>8.475000000001956E-2</v>
      </c>
      <c r="F726" s="1572">
        <f t="shared" si="23"/>
        <v>19.280625000004452</v>
      </c>
    </row>
    <row r="727" spans="1:6" x14ac:dyDescent="0.2">
      <c r="A727" s="1570">
        <v>18125</v>
      </c>
      <c r="B727" s="1570">
        <v>25</v>
      </c>
      <c r="C727" s="1572">
        <v>9.1</v>
      </c>
      <c r="D727" s="1570">
        <v>0</v>
      </c>
      <c r="E727" s="1572">
        <f t="shared" si="22"/>
        <v>0</v>
      </c>
      <c r="F727" s="1572">
        <f t="shared" si="23"/>
        <v>0</v>
      </c>
    </row>
    <row r="728" spans="1:6" x14ac:dyDescent="0.2">
      <c r="A728" s="1570">
        <v>18150</v>
      </c>
      <c r="B728" s="1570">
        <v>25</v>
      </c>
      <c r="C728" s="1572">
        <v>9.1</v>
      </c>
      <c r="D728" s="1570">
        <v>0</v>
      </c>
      <c r="E728" s="1572">
        <f t="shared" si="22"/>
        <v>0</v>
      </c>
      <c r="F728" s="1572">
        <f t="shared" si="23"/>
        <v>0</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0</v>
      </c>
      <c r="E730" s="1572">
        <f t="shared" si="22"/>
        <v>0</v>
      </c>
      <c r="F730" s="1572">
        <f t="shared" si="23"/>
        <v>0</v>
      </c>
    </row>
    <row r="731" spans="1:6" x14ac:dyDescent="0.2">
      <c r="A731" s="1570">
        <v>18225</v>
      </c>
      <c r="B731" s="1570">
        <v>25</v>
      </c>
      <c r="C731" s="1572">
        <v>9.1</v>
      </c>
      <c r="D731" s="1570">
        <v>0</v>
      </c>
      <c r="E731" s="1572">
        <f t="shared" si="22"/>
        <v>0</v>
      </c>
      <c r="F731" s="1572">
        <f t="shared" si="23"/>
        <v>0</v>
      </c>
    </row>
    <row r="732" spans="1:6" x14ac:dyDescent="0.2">
      <c r="A732" s="1570">
        <v>18250</v>
      </c>
      <c r="B732" s="1570">
        <v>25</v>
      </c>
      <c r="C732" s="1572">
        <v>9.1</v>
      </c>
      <c r="D732" s="1570">
        <v>0</v>
      </c>
      <c r="E732" s="1572">
        <f t="shared" si="22"/>
        <v>0</v>
      </c>
      <c r="F732" s="1572">
        <f t="shared" si="23"/>
        <v>0</v>
      </c>
    </row>
    <row r="733" spans="1:6" x14ac:dyDescent="0.2">
      <c r="A733" s="1570">
        <v>18275</v>
      </c>
      <c r="B733" s="1570">
        <v>25</v>
      </c>
      <c r="C733" s="1572">
        <v>9.1</v>
      </c>
      <c r="D733" s="1570">
        <v>0</v>
      </c>
      <c r="E733" s="1572">
        <f t="shared" si="22"/>
        <v>0</v>
      </c>
      <c r="F733" s="1572">
        <f t="shared" si="23"/>
        <v>0</v>
      </c>
    </row>
    <row r="734" spans="1:6" x14ac:dyDescent="0.2">
      <c r="A734" s="1570">
        <v>18300</v>
      </c>
      <c r="B734" s="1570">
        <v>25</v>
      </c>
      <c r="C734" s="1572">
        <v>9.1</v>
      </c>
      <c r="D734" s="1570">
        <v>0</v>
      </c>
      <c r="E734" s="1572">
        <f t="shared" si="22"/>
        <v>0</v>
      </c>
      <c r="F734" s="1572">
        <f t="shared" si="23"/>
        <v>0</v>
      </c>
    </row>
    <row r="735" spans="1:6" x14ac:dyDescent="0.2">
      <c r="A735" s="1570">
        <v>18325</v>
      </c>
      <c r="B735" s="1570">
        <v>25</v>
      </c>
      <c r="C735" s="1572">
        <v>9.1</v>
      </c>
      <c r="D735" s="1570">
        <v>7.4000000000023658E-2</v>
      </c>
      <c r="E735" s="1572">
        <f t="shared" si="22"/>
        <v>3.7000000000011829E-2</v>
      </c>
      <c r="F735" s="1572">
        <f t="shared" si="23"/>
        <v>8.4175000000026916</v>
      </c>
    </row>
    <row r="736" spans="1:6" x14ac:dyDescent="0.2">
      <c r="A736" s="1570">
        <v>18350</v>
      </c>
      <c r="B736" s="1570">
        <v>25</v>
      </c>
      <c r="C736" s="1572">
        <v>9.1</v>
      </c>
      <c r="D736" s="1570">
        <v>2.7999999999963165E-2</v>
      </c>
      <c r="E736" s="1572">
        <f t="shared" si="22"/>
        <v>5.0999999999993412E-2</v>
      </c>
      <c r="F736" s="1572">
        <f t="shared" si="23"/>
        <v>11.6024999999985</v>
      </c>
    </row>
    <row r="737" spans="1:6" x14ac:dyDescent="0.2">
      <c r="A737" s="1570">
        <v>18375</v>
      </c>
      <c r="B737" s="1570">
        <v>25</v>
      </c>
      <c r="C737" s="1572">
        <v>9.1</v>
      </c>
      <c r="D737" s="1570">
        <v>4.500000000007276E-3</v>
      </c>
      <c r="E737" s="1572">
        <f t="shared" si="22"/>
        <v>1.6249999999985221E-2</v>
      </c>
      <c r="F737" s="1572">
        <f t="shared" si="23"/>
        <v>3.6968749999966377</v>
      </c>
    </row>
    <row r="738" spans="1:6" x14ac:dyDescent="0.2">
      <c r="A738" s="1570">
        <v>18400</v>
      </c>
      <c r="B738" s="1570">
        <v>25</v>
      </c>
      <c r="C738" s="1572">
        <v>9.1</v>
      </c>
      <c r="D738" s="1570">
        <v>0</v>
      </c>
      <c r="E738" s="1572">
        <f t="shared" si="22"/>
        <v>2.250000000003638E-3</v>
      </c>
      <c r="F738" s="1572">
        <f t="shared" si="23"/>
        <v>0.51187500000082764</v>
      </c>
    </row>
    <row r="739" spans="1:6" x14ac:dyDescent="0.2">
      <c r="A739" s="1570">
        <v>18425</v>
      </c>
      <c r="B739" s="1570">
        <v>25</v>
      </c>
      <c r="C739" s="1572">
        <v>9.1</v>
      </c>
      <c r="D739" s="1570">
        <v>0</v>
      </c>
      <c r="E739" s="1572">
        <f t="shared" si="22"/>
        <v>0</v>
      </c>
      <c r="F739" s="1572">
        <f t="shared" si="23"/>
        <v>0</v>
      </c>
    </row>
    <row r="740" spans="1:6" x14ac:dyDescent="0.2">
      <c r="A740" s="1570">
        <v>18450</v>
      </c>
      <c r="B740" s="1570">
        <v>25</v>
      </c>
      <c r="C740" s="1572">
        <v>9.1</v>
      </c>
      <c r="D740" s="1570">
        <v>0</v>
      </c>
      <c r="E740" s="1572">
        <f t="shared" si="22"/>
        <v>0</v>
      </c>
      <c r="F740" s="1572">
        <f t="shared" si="23"/>
        <v>0</v>
      </c>
    </row>
    <row r="741" spans="1:6" x14ac:dyDescent="0.2">
      <c r="A741" s="1570">
        <v>18475</v>
      </c>
      <c r="B741" s="1570">
        <v>25</v>
      </c>
      <c r="C741" s="1572">
        <v>9.1</v>
      </c>
      <c r="D741" s="1570">
        <v>0</v>
      </c>
      <c r="E741" s="1572">
        <f t="shared" si="22"/>
        <v>0</v>
      </c>
      <c r="F741" s="1572">
        <f t="shared" si="23"/>
        <v>0</v>
      </c>
    </row>
    <row r="742" spans="1:6" x14ac:dyDescent="0.2">
      <c r="A742" s="1570">
        <v>18500</v>
      </c>
      <c r="B742" s="1570">
        <v>25</v>
      </c>
      <c r="C742" s="1572">
        <v>9.1</v>
      </c>
      <c r="D742" s="1570">
        <v>0</v>
      </c>
      <c r="E742" s="1572">
        <f t="shared" si="22"/>
        <v>0</v>
      </c>
      <c r="F742" s="1572">
        <f t="shared" si="23"/>
        <v>0</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0</v>
      </c>
      <c r="E747" s="1572">
        <f t="shared" si="22"/>
        <v>0</v>
      </c>
      <c r="F747" s="1572">
        <f t="shared" si="23"/>
        <v>0</v>
      </c>
    </row>
    <row r="748" spans="1:6" x14ac:dyDescent="0.2">
      <c r="A748" s="1570">
        <v>18650</v>
      </c>
      <c r="B748" s="1570">
        <v>25</v>
      </c>
      <c r="C748" s="1572">
        <v>9.1</v>
      </c>
      <c r="D748" s="1570">
        <v>0</v>
      </c>
      <c r="E748" s="1572">
        <f t="shared" si="22"/>
        <v>0</v>
      </c>
      <c r="F748" s="1572">
        <f t="shared" si="23"/>
        <v>0</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0</v>
      </c>
      <c r="E750" s="1572">
        <f t="shared" si="22"/>
        <v>0</v>
      </c>
      <c r="F750" s="1572">
        <f t="shared" si="23"/>
        <v>0</v>
      </c>
    </row>
    <row r="751" spans="1:6" x14ac:dyDescent="0.2">
      <c r="A751" s="1570">
        <v>18725</v>
      </c>
      <c r="B751" s="1570">
        <v>25</v>
      </c>
      <c r="C751" s="1572">
        <v>9.1</v>
      </c>
      <c r="D751" s="1570">
        <v>7.5000000000000011E-2</v>
      </c>
      <c r="E751" s="1572">
        <f t="shared" si="22"/>
        <v>3.7500000000000006E-2</v>
      </c>
      <c r="F751" s="1572">
        <f t="shared" si="23"/>
        <v>8.5312500000000018</v>
      </c>
    </row>
    <row r="752" spans="1:6" x14ac:dyDescent="0.2">
      <c r="A752" s="1570">
        <v>18750</v>
      </c>
      <c r="B752" s="1570">
        <v>25</v>
      </c>
      <c r="C752" s="1572">
        <v>9.1</v>
      </c>
      <c r="D752" s="1570">
        <v>3.7000000000034561E-2</v>
      </c>
      <c r="E752" s="1572">
        <f t="shared" si="22"/>
        <v>5.6000000000017286E-2</v>
      </c>
      <c r="F752" s="1572">
        <f t="shared" si="23"/>
        <v>12.740000000003931</v>
      </c>
    </row>
    <row r="753" spans="1:6" x14ac:dyDescent="0.2">
      <c r="A753" s="1570">
        <v>18775</v>
      </c>
      <c r="B753" s="1570">
        <v>25</v>
      </c>
      <c r="C753" s="1572">
        <v>9.1</v>
      </c>
      <c r="D753" s="1570">
        <v>0</v>
      </c>
      <c r="E753" s="1572">
        <f t="shared" si="22"/>
        <v>1.850000000001728E-2</v>
      </c>
      <c r="F753" s="1572">
        <f t="shared" si="23"/>
        <v>4.2087500000039313</v>
      </c>
    </row>
    <row r="754" spans="1:6" x14ac:dyDescent="0.2">
      <c r="A754" s="1570">
        <v>18800</v>
      </c>
      <c r="B754" s="1570">
        <v>25</v>
      </c>
      <c r="C754" s="1572">
        <v>9.1</v>
      </c>
      <c r="D754" s="1570">
        <v>8.5000000000263753E-3</v>
      </c>
      <c r="E754" s="1572">
        <f t="shared" si="22"/>
        <v>4.2500000000131877E-3</v>
      </c>
      <c r="F754" s="1572">
        <f t="shared" si="23"/>
        <v>0.9668750000030002</v>
      </c>
    </row>
    <row r="755" spans="1:6" x14ac:dyDescent="0.2">
      <c r="A755" s="1570">
        <v>18825</v>
      </c>
      <c r="B755" s="1570">
        <v>25</v>
      </c>
      <c r="C755" s="1572">
        <v>9.1</v>
      </c>
      <c r="D755" s="1570">
        <v>1.4999999999986358E-2</v>
      </c>
      <c r="E755" s="1572">
        <f t="shared" si="22"/>
        <v>1.1750000000006366E-2</v>
      </c>
      <c r="F755" s="1572">
        <f t="shared" si="23"/>
        <v>2.6731250000014484</v>
      </c>
    </row>
    <row r="756" spans="1:6" x14ac:dyDescent="0.2">
      <c r="A756" s="1570">
        <v>18850</v>
      </c>
      <c r="B756" s="1570">
        <v>25</v>
      </c>
      <c r="C756" s="1572">
        <v>9.1</v>
      </c>
      <c r="D756" s="1570">
        <v>0</v>
      </c>
      <c r="E756" s="1572">
        <f t="shared" si="22"/>
        <v>7.4999999999931788E-3</v>
      </c>
      <c r="F756" s="1572">
        <f t="shared" si="23"/>
        <v>1.7062499999984482</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1.2500000000045475E-2</v>
      </c>
      <c r="E758" s="1572">
        <f t="shared" si="22"/>
        <v>6.2500000000227374E-3</v>
      </c>
      <c r="F758" s="1572">
        <f t="shared" si="23"/>
        <v>1.4218750000051728</v>
      </c>
    </row>
    <row r="759" spans="1:6" x14ac:dyDescent="0.2">
      <c r="A759" s="1570">
        <v>18925</v>
      </c>
      <c r="B759" s="1570">
        <v>25</v>
      </c>
      <c r="C759" s="1572">
        <v>9.1</v>
      </c>
      <c r="D759" s="1570">
        <v>1.5499999999917691E-2</v>
      </c>
      <c r="E759" s="1572">
        <f t="shared" si="22"/>
        <v>1.3999999999981583E-2</v>
      </c>
      <c r="F759" s="1572">
        <f t="shared" si="23"/>
        <v>3.1849999999958101</v>
      </c>
    </row>
    <row r="760" spans="1:6" x14ac:dyDescent="0.2">
      <c r="A760" s="1570">
        <v>18950</v>
      </c>
      <c r="B760" s="1570">
        <v>25</v>
      </c>
      <c r="C760" s="1572">
        <v>9.1</v>
      </c>
      <c r="D760" s="1570">
        <v>0</v>
      </c>
      <c r="E760" s="1572">
        <f t="shared" si="22"/>
        <v>7.7499999999588454E-3</v>
      </c>
      <c r="F760" s="1572">
        <f t="shared" si="23"/>
        <v>1.7631249999906371</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4.1500000000041837E-2</v>
      </c>
      <c r="E762" s="1572">
        <f t="shared" si="22"/>
        <v>2.0750000000020918E-2</v>
      </c>
      <c r="F762" s="1572">
        <f t="shared" si="23"/>
        <v>4.7206250000047589</v>
      </c>
    </row>
    <row r="763" spans="1:6" x14ac:dyDescent="0.2">
      <c r="A763" s="1570">
        <v>19025</v>
      </c>
      <c r="B763" s="1570">
        <v>25</v>
      </c>
      <c r="C763" s="1572">
        <v>9.1</v>
      </c>
      <c r="D763" s="1570">
        <v>0</v>
      </c>
      <c r="E763" s="1572">
        <f t="shared" si="22"/>
        <v>2.0750000000020918E-2</v>
      </c>
      <c r="F763" s="1572">
        <f t="shared" si="23"/>
        <v>4.7206250000047589</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0</v>
      </c>
      <c r="E770" s="1572">
        <f t="shared" si="22"/>
        <v>0</v>
      </c>
      <c r="F770" s="1572">
        <f t="shared" si="23"/>
        <v>0</v>
      </c>
    </row>
    <row r="771" spans="1:6" x14ac:dyDescent="0.2">
      <c r="A771" s="1570">
        <v>19225</v>
      </c>
      <c r="B771" s="1570">
        <v>25</v>
      </c>
      <c r="C771" s="1572">
        <v>9.1</v>
      </c>
      <c r="D771" s="1570">
        <v>0</v>
      </c>
      <c r="E771" s="1572">
        <f t="shared" si="22"/>
        <v>0</v>
      </c>
      <c r="F771" s="1572">
        <f t="shared" si="23"/>
        <v>0</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0</v>
      </c>
      <c r="E776" s="1572">
        <f t="shared" si="24"/>
        <v>0</v>
      </c>
      <c r="F776" s="1572">
        <f t="shared" si="25"/>
        <v>0</v>
      </c>
    </row>
    <row r="777" spans="1:6" x14ac:dyDescent="0.2">
      <c r="A777" s="1570">
        <v>19375</v>
      </c>
      <c r="B777" s="1570">
        <v>25</v>
      </c>
      <c r="C777" s="1572">
        <v>9.1</v>
      </c>
      <c r="D777" s="1570">
        <v>0</v>
      </c>
      <c r="E777" s="1572">
        <f t="shared" si="24"/>
        <v>0</v>
      </c>
      <c r="F777" s="1572">
        <f t="shared" si="25"/>
        <v>0</v>
      </c>
    </row>
    <row r="778" spans="1:6" x14ac:dyDescent="0.2">
      <c r="A778" s="1570">
        <v>19400</v>
      </c>
      <c r="B778" s="1570">
        <v>25</v>
      </c>
      <c r="C778" s="1572">
        <v>9.1</v>
      </c>
      <c r="D778" s="1570">
        <v>0</v>
      </c>
      <c r="E778" s="1572">
        <f t="shared" si="24"/>
        <v>0</v>
      </c>
      <c r="F778" s="1572">
        <f t="shared" si="25"/>
        <v>0</v>
      </c>
    </row>
    <row r="779" spans="1:6" x14ac:dyDescent="0.2">
      <c r="A779" s="1570">
        <v>19425</v>
      </c>
      <c r="B779" s="1570">
        <v>25</v>
      </c>
      <c r="C779" s="1572">
        <v>9.1</v>
      </c>
      <c r="D779" s="1570">
        <v>0</v>
      </c>
      <c r="E779" s="1572">
        <f t="shared" si="24"/>
        <v>0</v>
      </c>
      <c r="F779" s="1572">
        <f t="shared" si="25"/>
        <v>0</v>
      </c>
    </row>
    <row r="780" spans="1:6" x14ac:dyDescent="0.2">
      <c r="A780" s="1570">
        <v>19450</v>
      </c>
      <c r="B780" s="1570">
        <v>25</v>
      </c>
      <c r="C780" s="1572">
        <v>9.1</v>
      </c>
      <c r="D780" s="1570">
        <v>0</v>
      </c>
      <c r="E780" s="1572">
        <f t="shared" si="24"/>
        <v>0</v>
      </c>
      <c r="F780" s="1572">
        <f t="shared" si="25"/>
        <v>0</v>
      </c>
    </row>
    <row r="781" spans="1:6" x14ac:dyDescent="0.2">
      <c r="A781" s="1570">
        <v>19475</v>
      </c>
      <c r="B781" s="1570">
        <v>25</v>
      </c>
      <c r="C781" s="1572">
        <v>9.1</v>
      </c>
      <c r="D781" s="1570">
        <v>0</v>
      </c>
      <c r="E781" s="1572">
        <f t="shared" si="24"/>
        <v>0</v>
      </c>
      <c r="F781" s="1572">
        <f t="shared" si="25"/>
        <v>0</v>
      </c>
    </row>
    <row r="782" spans="1:6" x14ac:dyDescent="0.2">
      <c r="A782" s="1570">
        <v>19500</v>
      </c>
      <c r="B782" s="1570">
        <v>25</v>
      </c>
      <c r="C782" s="1572">
        <v>9.1</v>
      </c>
      <c r="D782" s="1570">
        <v>8.7999999999976819E-2</v>
      </c>
      <c r="E782" s="1572">
        <f t="shared" si="24"/>
        <v>4.3999999999988409E-2</v>
      </c>
      <c r="F782" s="1572">
        <f t="shared" si="25"/>
        <v>10.009999999997362</v>
      </c>
    </row>
    <row r="783" spans="1:6" x14ac:dyDescent="0.2">
      <c r="A783" s="1570">
        <v>19525</v>
      </c>
      <c r="B783" s="1570">
        <v>25</v>
      </c>
      <c r="C783" s="1572">
        <v>9.1</v>
      </c>
      <c r="D783" s="1570">
        <v>0</v>
      </c>
      <c r="E783" s="1572">
        <f t="shared" si="24"/>
        <v>4.3999999999988409E-2</v>
      </c>
      <c r="F783" s="1572">
        <f t="shared" si="25"/>
        <v>10.009999999997362</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0</v>
      </c>
      <c r="E786" s="1572">
        <f t="shared" si="24"/>
        <v>0</v>
      </c>
      <c r="F786" s="1572">
        <f t="shared" si="25"/>
        <v>0</v>
      </c>
    </row>
    <row r="787" spans="1:6" x14ac:dyDescent="0.2">
      <c r="A787" s="1570">
        <v>19625</v>
      </c>
      <c r="B787" s="1570">
        <v>25</v>
      </c>
      <c r="C787" s="1572">
        <v>9.1</v>
      </c>
      <c r="D787" s="1570">
        <v>7.0000000000004559E-2</v>
      </c>
      <c r="E787" s="1572">
        <f t="shared" si="24"/>
        <v>3.5000000000002279E-2</v>
      </c>
      <c r="F787" s="1572">
        <f t="shared" si="25"/>
        <v>7.9625000000005182</v>
      </c>
    </row>
    <row r="788" spans="1:6" x14ac:dyDescent="0.2">
      <c r="A788" s="1570">
        <v>19650</v>
      </c>
      <c r="B788" s="1570">
        <v>25</v>
      </c>
      <c r="C788" s="1572">
        <v>9.1</v>
      </c>
      <c r="D788" s="1570">
        <v>2.4999999999977263E-3</v>
      </c>
      <c r="E788" s="1572">
        <f t="shared" si="24"/>
        <v>3.6250000000001142E-2</v>
      </c>
      <c r="F788" s="1572">
        <f t="shared" si="25"/>
        <v>8.2468750000002604</v>
      </c>
    </row>
    <row r="789" spans="1:6" x14ac:dyDescent="0.2">
      <c r="A789" s="1570">
        <v>19675</v>
      </c>
      <c r="B789" s="1570">
        <v>25</v>
      </c>
      <c r="C789" s="1572">
        <v>9.1</v>
      </c>
      <c r="D789" s="1570">
        <v>3.5000000000025011E-2</v>
      </c>
      <c r="E789" s="1572">
        <f t="shared" si="24"/>
        <v>1.8750000000011369E-2</v>
      </c>
      <c r="F789" s="1572">
        <f t="shared" si="25"/>
        <v>4.2656250000025864</v>
      </c>
    </row>
    <row r="790" spans="1:6" x14ac:dyDescent="0.2">
      <c r="A790" s="1570">
        <v>19700</v>
      </c>
      <c r="B790" s="1570">
        <v>25</v>
      </c>
      <c r="C790" s="1572">
        <v>9.1</v>
      </c>
      <c r="D790" s="1570">
        <v>3.8499999999999091E-2</v>
      </c>
      <c r="E790" s="1572">
        <f t="shared" si="24"/>
        <v>3.6750000000012051E-2</v>
      </c>
      <c r="F790" s="1572">
        <f t="shared" si="25"/>
        <v>8.3606250000027416</v>
      </c>
    </row>
    <row r="791" spans="1:6" x14ac:dyDescent="0.2">
      <c r="A791" s="1570">
        <v>19725</v>
      </c>
      <c r="B791" s="1570">
        <v>25</v>
      </c>
      <c r="C791" s="1572">
        <v>9.1</v>
      </c>
      <c r="D791" s="1570">
        <v>2.9499999999984539E-2</v>
      </c>
      <c r="E791" s="1572">
        <f t="shared" si="24"/>
        <v>3.3999999999991815E-2</v>
      </c>
      <c r="F791" s="1572">
        <f t="shared" si="25"/>
        <v>7.7349999999981378</v>
      </c>
    </row>
    <row r="792" spans="1:6" x14ac:dyDescent="0.2">
      <c r="A792" s="1570">
        <v>19750</v>
      </c>
      <c r="B792" s="1570">
        <v>25</v>
      </c>
      <c r="C792" s="1572">
        <v>9.1</v>
      </c>
      <c r="D792" s="1570">
        <v>4.450000000002774E-2</v>
      </c>
      <c r="E792" s="1572">
        <f t="shared" si="24"/>
        <v>3.7000000000006139E-2</v>
      </c>
      <c r="F792" s="1572">
        <f t="shared" si="25"/>
        <v>8.4175000000013966</v>
      </c>
    </row>
    <row r="793" spans="1:6" x14ac:dyDescent="0.2">
      <c r="A793" s="1570">
        <v>19775</v>
      </c>
      <c r="B793" s="1570">
        <v>25</v>
      </c>
      <c r="C793" s="1572">
        <v>9.1</v>
      </c>
      <c r="D793" s="1570">
        <v>3.6499999999989541E-2</v>
      </c>
      <c r="E793" s="1572">
        <f t="shared" si="24"/>
        <v>4.050000000000864E-2</v>
      </c>
      <c r="F793" s="1572">
        <f t="shared" si="25"/>
        <v>9.2137500000019656</v>
      </c>
    </row>
    <row r="794" spans="1:6" x14ac:dyDescent="0.2">
      <c r="A794" s="1570">
        <v>19800</v>
      </c>
      <c r="B794" s="1570">
        <v>25</v>
      </c>
      <c r="C794" s="1572">
        <v>9.1</v>
      </c>
      <c r="D794" s="1570">
        <v>0</v>
      </c>
      <c r="E794" s="1572">
        <f t="shared" si="24"/>
        <v>1.824999999999477E-2</v>
      </c>
      <c r="F794" s="1572">
        <f t="shared" si="25"/>
        <v>4.1518749999988103</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2.4499999999989086E-2</v>
      </c>
      <c r="E796" s="1572">
        <f t="shared" si="24"/>
        <v>1.2249999999994543E-2</v>
      </c>
      <c r="F796" s="1572">
        <f t="shared" si="25"/>
        <v>2.7868749999987585</v>
      </c>
    </row>
    <row r="797" spans="1:6" x14ac:dyDescent="0.2">
      <c r="A797" s="1570">
        <v>19875</v>
      </c>
      <c r="B797" s="1570">
        <v>25</v>
      </c>
      <c r="C797" s="1572">
        <v>9.1</v>
      </c>
      <c r="D797" s="1570">
        <v>0</v>
      </c>
      <c r="E797" s="1572">
        <f t="shared" si="24"/>
        <v>1.2249999999994543E-2</v>
      </c>
      <c r="F797" s="1572">
        <f t="shared" si="25"/>
        <v>2.7868749999987585</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0.51450000000000951</v>
      </c>
      <c r="E800" s="1572">
        <f t="shared" si="24"/>
        <v>0.25725000000000475</v>
      </c>
      <c r="F800" s="1572">
        <f t="shared" si="25"/>
        <v>58.524375000001086</v>
      </c>
    </row>
    <row r="801" spans="1:6" x14ac:dyDescent="0.2">
      <c r="A801" s="1570">
        <v>19975</v>
      </c>
      <c r="B801" s="1570">
        <v>25</v>
      </c>
      <c r="C801" s="1572">
        <v>9.1</v>
      </c>
      <c r="D801" s="1570">
        <v>0.69700000000000273</v>
      </c>
      <c r="E801" s="1572">
        <f t="shared" si="24"/>
        <v>0.60575000000000612</v>
      </c>
      <c r="F801" s="1572">
        <f t="shared" si="25"/>
        <v>137.80812500000138</v>
      </c>
    </row>
    <row r="802" spans="1:6" x14ac:dyDescent="0.2">
      <c r="A802" s="1570">
        <v>20000</v>
      </c>
      <c r="B802" s="1570">
        <v>25</v>
      </c>
      <c r="C802" s="1572">
        <v>9.1</v>
      </c>
      <c r="D802" s="1570">
        <v>0</v>
      </c>
      <c r="E802" s="1572">
        <f t="shared" si="24"/>
        <v>0.34850000000000136</v>
      </c>
      <c r="F802" s="1572">
        <f t="shared" si="25"/>
        <v>79.28375000000031</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0</v>
      </c>
      <c r="E805" s="1572">
        <f t="shared" si="24"/>
        <v>0</v>
      </c>
      <c r="F805" s="1572">
        <f t="shared" si="25"/>
        <v>0</v>
      </c>
    </row>
    <row r="806" spans="1:6" x14ac:dyDescent="0.2">
      <c r="A806" s="1570">
        <v>20100</v>
      </c>
      <c r="B806" s="1570">
        <v>25</v>
      </c>
      <c r="C806" s="1572">
        <v>9.1</v>
      </c>
      <c r="D806" s="1570">
        <v>0</v>
      </c>
      <c r="E806" s="1572">
        <f t="shared" si="24"/>
        <v>0</v>
      </c>
      <c r="F806" s="1572">
        <f t="shared" si="25"/>
        <v>0</v>
      </c>
    </row>
    <row r="807" spans="1:6" x14ac:dyDescent="0.2">
      <c r="A807" s="1570">
        <v>20125</v>
      </c>
      <c r="B807" s="1570">
        <v>25</v>
      </c>
      <c r="C807" s="1572">
        <v>9.1</v>
      </c>
      <c r="D807" s="1570">
        <v>0</v>
      </c>
      <c r="E807" s="1572">
        <f t="shared" si="24"/>
        <v>0</v>
      </c>
      <c r="F807" s="1572">
        <f t="shared" si="25"/>
        <v>0</v>
      </c>
    </row>
    <row r="808" spans="1:6" x14ac:dyDescent="0.2">
      <c r="A808" s="1570">
        <v>20150</v>
      </c>
      <c r="B808" s="1570">
        <v>25</v>
      </c>
      <c r="C808" s="1572">
        <v>9.1</v>
      </c>
      <c r="D808" s="1570">
        <v>0</v>
      </c>
      <c r="E808" s="1572">
        <f t="shared" si="24"/>
        <v>0</v>
      </c>
      <c r="F808" s="1572">
        <f t="shared" si="25"/>
        <v>0</v>
      </c>
    </row>
    <row r="809" spans="1:6" x14ac:dyDescent="0.2">
      <c r="A809" s="1570">
        <v>20175</v>
      </c>
      <c r="B809" s="1570">
        <v>25</v>
      </c>
      <c r="C809" s="1572">
        <v>9.1</v>
      </c>
      <c r="D809" s="1570">
        <v>0</v>
      </c>
      <c r="E809" s="1572">
        <f t="shared" si="24"/>
        <v>0</v>
      </c>
      <c r="F809" s="1572">
        <f t="shared" si="25"/>
        <v>0</v>
      </c>
    </row>
    <row r="810" spans="1:6" x14ac:dyDescent="0.2">
      <c r="A810" s="1570">
        <v>20200</v>
      </c>
      <c r="B810" s="1570">
        <v>25</v>
      </c>
      <c r="C810" s="1572">
        <v>9.1</v>
      </c>
      <c r="D810" s="1570">
        <v>0</v>
      </c>
      <c r="E810" s="1572">
        <f t="shared" si="24"/>
        <v>0</v>
      </c>
      <c r="F810" s="1572">
        <f t="shared" si="25"/>
        <v>0</v>
      </c>
    </row>
    <row r="811" spans="1:6" x14ac:dyDescent="0.2">
      <c r="A811" s="1570">
        <v>20225</v>
      </c>
      <c r="B811" s="1570">
        <v>25</v>
      </c>
      <c r="C811" s="1572">
        <v>9.1</v>
      </c>
      <c r="D811" s="1570">
        <v>0</v>
      </c>
      <c r="E811" s="1572">
        <f t="shared" si="24"/>
        <v>0</v>
      </c>
      <c r="F811" s="1572">
        <f t="shared" si="25"/>
        <v>0</v>
      </c>
    </row>
    <row r="812" spans="1:6" x14ac:dyDescent="0.2">
      <c r="A812" s="1570">
        <v>20250</v>
      </c>
      <c r="B812" s="1570">
        <v>25</v>
      </c>
      <c r="C812" s="1572">
        <v>9.1</v>
      </c>
      <c r="D812" s="1570">
        <v>7.4000000000023658E-2</v>
      </c>
      <c r="E812" s="1572">
        <f t="shared" si="24"/>
        <v>3.7000000000011829E-2</v>
      </c>
      <c r="F812" s="1572">
        <f t="shared" si="25"/>
        <v>8.4175000000026916</v>
      </c>
    </row>
    <row r="813" spans="1:6" x14ac:dyDescent="0.2">
      <c r="A813" s="1570">
        <v>20275</v>
      </c>
      <c r="B813" s="1570">
        <v>25</v>
      </c>
      <c r="C813" s="1572">
        <v>9.1</v>
      </c>
      <c r="D813" s="1570">
        <v>5.5999999999983174E-2</v>
      </c>
      <c r="E813" s="1572">
        <f t="shared" si="24"/>
        <v>6.5000000000003416E-2</v>
      </c>
      <c r="F813" s="1572">
        <f t="shared" si="25"/>
        <v>14.787500000000778</v>
      </c>
    </row>
    <row r="814" spans="1:6" x14ac:dyDescent="0.2">
      <c r="A814" s="1570">
        <v>20300</v>
      </c>
      <c r="B814" s="1570">
        <v>25</v>
      </c>
      <c r="C814" s="1572">
        <v>9.1</v>
      </c>
      <c r="D814" s="1570">
        <v>1.6999999999995907E-2</v>
      </c>
      <c r="E814" s="1572">
        <f t="shared" si="24"/>
        <v>3.6499999999989541E-2</v>
      </c>
      <c r="F814" s="1572">
        <f t="shared" si="25"/>
        <v>8.3037499999976205</v>
      </c>
    </row>
    <row r="815" spans="1:6" x14ac:dyDescent="0.2">
      <c r="A815" s="1570">
        <v>20325</v>
      </c>
      <c r="B815" s="1570">
        <v>25</v>
      </c>
      <c r="C815" s="1572">
        <v>9.1</v>
      </c>
      <c r="D815" s="1570">
        <v>1.5999999999962711E-2</v>
      </c>
      <c r="E815" s="1572">
        <f t="shared" si="24"/>
        <v>1.6499999999979309E-2</v>
      </c>
      <c r="F815" s="1572">
        <f t="shared" si="25"/>
        <v>3.7537499999952928</v>
      </c>
    </row>
    <row r="816" spans="1:6" x14ac:dyDescent="0.2">
      <c r="A816" s="1570">
        <v>20350</v>
      </c>
      <c r="B816" s="1570">
        <v>25</v>
      </c>
      <c r="C816" s="1572">
        <v>9.1</v>
      </c>
      <c r="D816" s="1570">
        <v>7.1000000000026375E-2</v>
      </c>
      <c r="E816" s="1572">
        <f t="shared" si="24"/>
        <v>4.3499999999994543E-2</v>
      </c>
      <c r="F816" s="1572">
        <f t="shared" si="25"/>
        <v>9.8962499999987585</v>
      </c>
    </row>
    <row r="817" spans="1:6" x14ac:dyDescent="0.2">
      <c r="A817" s="1570">
        <v>20375</v>
      </c>
      <c r="B817" s="1570">
        <v>25</v>
      </c>
      <c r="C817" s="1572">
        <v>9.1</v>
      </c>
      <c r="D817" s="1570">
        <v>3.4499999999979991E-2</v>
      </c>
      <c r="E817" s="1572">
        <f t="shared" si="24"/>
        <v>5.2750000000003183E-2</v>
      </c>
      <c r="F817" s="1572">
        <f t="shared" si="25"/>
        <v>12.000625000000724</v>
      </c>
    </row>
    <row r="818" spans="1:6" x14ac:dyDescent="0.2">
      <c r="A818" s="1570">
        <v>20400</v>
      </c>
      <c r="B818" s="1570">
        <v>25</v>
      </c>
      <c r="C818" s="1572">
        <v>9.1</v>
      </c>
      <c r="D818" s="1570">
        <v>0</v>
      </c>
      <c r="E818" s="1572">
        <f t="shared" si="24"/>
        <v>1.7249999999989996E-2</v>
      </c>
      <c r="F818" s="1572">
        <f t="shared" si="25"/>
        <v>3.924374999997724</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0</v>
      </c>
      <c r="E820" s="1572">
        <f t="shared" si="24"/>
        <v>0</v>
      </c>
      <c r="F820" s="1572">
        <f t="shared" si="25"/>
        <v>0</v>
      </c>
    </row>
    <row r="821" spans="1:6" x14ac:dyDescent="0.2">
      <c r="A821" s="1570">
        <v>20475</v>
      </c>
      <c r="B821" s="1570">
        <v>25</v>
      </c>
      <c r="C821" s="1572">
        <v>9.1</v>
      </c>
      <c r="D821" s="1570">
        <v>6.4500000000020929E-2</v>
      </c>
      <c r="E821" s="1572">
        <f t="shared" si="24"/>
        <v>3.2250000000010465E-2</v>
      </c>
      <c r="F821" s="1572">
        <f t="shared" si="25"/>
        <v>7.3368750000023812</v>
      </c>
    </row>
    <row r="822" spans="1:6" x14ac:dyDescent="0.2">
      <c r="A822" s="1570">
        <v>20500</v>
      </c>
      <c r="B822" s="1570">
        <v>25</v>
      </c>
      <c r="C822" s="1572">
        <v>9.1</v>
      </c>
      <c r="D822" s="1570">
        <v>9.3500000000005912E-2</v>
      </c>
      <c r="E822" s="1572">
        <f t="shared" si="24"/>
        <v>7.9000000000013421E-2</v>
      </c>
      <c r="F822" s="1572">
        <f t="shared" si="25"/>
        <v>17.972500000003052</v>
      </c>
    </row>
    <row r="823" spans="1:6" x14ac:dyDescent="0.2">
      <c r="A823" s="1570">
        <v>20525</v>
      </c>
      <c r="B823" s="1570">
        <v>25</v>
      </c>
      <c r="C823" s="1572">
        <v>9.1</v>
      </c>
      <c r="D823" s="1570">
        <v>3.1499999999937245E-2</v>
      </c>
      <c r="E823" s="1572">
        <f t="shared" si="24"/>
        <v>6.2499999999971578E-2</v>
      </c>
      <c r="F823" s="1572">
        <f t="shared" si="25"/>
        <v>14.218749999993532</v>
      </c>
    </row>
    <row r="824" spans="1:6" x14ac:dyDescent="0.2">
      <c r="A824" s="1570">
        <v>20550</v>
      </c>
      <c r="B824" s="1570">
        <v>25</v>
      </c>
      <c r="C824" s="1572">
        <v>9.1</v>
      </c>
      <c r="D824" s="1570">
        <v>0</v>
      </c>
      <c r="E824" s="1572">
        <f t="shared" si="24"/>
        <v>1.5749999999968622E-2</v>
      </c>
      <c r="F824" s="1572">
        <f t="shared" si="25"/>
        <v>3.5831249999928616</v>
      </c>
    </row>
    <row r="825" spans="1:6" x14ac:dyDescent="0.2">
      <c r="A825" s="1570">
        <v>20575</v>
      </c>
      <c r="B825" s="1570">
        <v>25</v>
      </c>
      <c r="C825" s="1572">
        <v>9.1</v>
      </c>
      <c r="D825" s="1570">
        <v>0</v>
      </c>
      <c r="E825" s="1572">
        <f t="shared" si="24"/>
        <v>0</v>
      </c>
      <c r="F825" s="1572">
        <f t="shared" si="25"/>
        <v>0</v>
      </c>
    </row>
    <row r="826" spans="1:6" x14ac:dyDescent="0.2">
      <c r="A826" s="1570">
        <v>20600</v>
      </c>
      <c r="B826" s="1570">
        <v>25</v>
      </c>
      <c r="C826" s="1572">
        <v>9.1</v>
      </c>
      <c r="D826" s="1570">
        <v>0</v>
      </c>
      <c r="E826" s="1572">
        <f t="shared" si="24"/>
        <v>0</v>
      </c>
      <c r="F826" s="1572">
        <f t="shared" si="25"/>
        <v>0</v>
      </c>
    </row>
    <row r="827" spans="1:6" x14ac:dyDescent="0.2">
      <c r="A827" s="1570">
        <v>20625</v>
      </c>
      <c r="B827" s="1570">
        <v>25</v>
      </c>
      <c r="C827" s="1572">
        <v>9.1</v>
      </c>
      <c r="D827" s="1570">
        <v>0</v>
      </c>
      <c r="E827" s="1572">
        <f t="shared" si="24"/>
        <v>0</v>
      </c>
      <c r="F827" s="1572">
        <f t="shared" si="25"/>
        <v>0</v>
      </c>
    </row>
    <row r="828" spans="1:6" x14ac:dyDescent="0.2">
      <c r="A828" s="1570">
        <v>20650</v>
      </c>
      <c r="B828" s="1570">
        <v>25</v>
      </c>
      <c r="C828" s="1572">
        <v>9.1</v>
      </c>
      <c r="D828" s="1570">
        <v>0</v>
      </c>
      <c r="E828" s="1572">
        <f t="shared" si="24"/>
        <v>0</v>
      </c>
      <c r="F828" s="1572">
        <f t="shared" si="25"/>
        <v>0</v>
      </c>
    </row>
    <row r="829" spans="1:6" x14ac:dyDescent="0.2">
      <c r="A829" s="1570">
        <v>20675</v>
      </c>
      <c r="B829" s="1570">
        <v>25</v>
      </c>
      <c r="C829" s="1572">
        <v>9.1</v>
      </c>
      <c r="D829" s="1570">
        <v>0</v>
      </c>
      <c r="E829" s="1572">
        <f t="shared" si="24"/>
        <v>0</v>
      </c>
      <c r="F829" s="1572">
        <f t="shared" si="25"/>
        <v>0</v>
      </c>
    </row>
    <row r="830" spans="1:6" x14ac:dyDescent="0.2">
      <c r="A830" s="1570">
        <v>20700</v>
      </c>
      <c r="B830" s="1570">
        <v>25</v>
      </c>
      <c r="C830" s="1572">
        <v>9.1</v>
      </c>
      <c r="D830" s="1570">
        <v>0</v>
      </c>
      <c r="E830" s="1572">
        <f t="shared" si="24"/>
        <v>0</v>
      </c>
      <c r="F830" s="1572">
        <f t="shared" si="25"/>
        <v>0</v>
      </c>
    </row>
    <row r="831" spans="1:6" x14ac:dyDescent="0.2">
      <c r="A831" s="1570">
        <v>20725</v>
      </c>
      <c r="B831" s="1570">
        <v>25</v>
      </c>
      <c r="C831" s="1572">
        <v>9.1</v>
      </c>
      <c r="D831" s="1570">
        <v>0</v>
      </c>
      <c r="E831" s="1572">
        <f t="shared" si="24"/>
        <v>0</v>
      </c>
      <c r="F831" s="1572">
        <f t="shared" si="25"/>
        <v>0</v>
      </c>
    </row>
    <row r="832" spans="1:6" x14ac:dyDescent="0.2">
      <c r="A832" s="1570">
        <v>20750</v>
      </c>
      <c r="B832" s="1570">
        <v>25</v>
      </c>
      <c r="C832" s="1572">
        <v>9.1</v>
      </c>
      <c r="D832" s="1570">
        <v>0</v>
      </c>
      <c r="E832" s="1572">
        <f t="shared" si="24"/>
        <v>0</v>
      </c>
      <c r="F832" s="1572">
        <f t="shared" si="25"/>
        <v>0</v>
      </c>
    </row>
    <row r="833" spans="1:6" x14ac:dyDescent="0.2">
      <c r="A833" s="1570">
        <v>20775</v>
      </c>
      <c r="B833" s="1570">
        <v>25</v>
      </c>
      <c r="C833" s="1572">
        <v>9.1</v>
      </c>
      <c r="D833" s="1570">
        <v>0</v>
      </c>
      <c r="E833" s="1572">
        <f t="shared" si="24"/>
        <v>0</v>
      </c>
      <c r="F833" s="1572">
        <f t="shared" si="25"/>
        <v>0</v>
      </c>
    </row>
    <row r="834" spans="1:6" x14ac:dyDescent="0.2">
      <c r="A834" s="1570">
        <v>20800</v>
      </c>
      <c r="B834" s="1570">
        <v>25</v>
      </c>
      <c r="C834" s="1572">
        <v>9.1</v>
      </c>
      <c r="D834" s="1570">
        <v>0</v>
      </c>
      <c r="E834" s="1572">
        <f t="shared" si="24"/>
        <v>0</v>
      </c>
      <c r="F834" s="1572">
        <f t="shared" si="25"/>
        <v>0</v>
      </c>
    </row>
    <row r="835" spans="1:6" x14ac:dyDescent="0.2">
      <c r="A835" s="1570">
        <v>20825</v>
      </c>
      <c r="B835" s="1570">
        <v>25</v>
      </c>
      <c r="C835" s="1572">
        <v>9.1</v>
      </c>
      <c r="D835" s="1570">
        <v>0</v>
      </c>
      <c r="E835" s="1572">
        <f t="shared" si="24"/>
        <v>0</v>
      </c>
      <c r="F835" s="1572">
        <f t="shared" si="25"/>
        <v>0</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0.13650000000002366</v>
      </c>
      <c r="E837" s="1572">
        <f t="shared" si="26"/>
        <v>6.8250000000011829E-2</v>
      </c>
      <c r="F837" s="1572">
        <f t="shared" si="27"/>
        <v>15.52687500000269</v>
      </c>
    </row>
    <row r="838" spans="1:6" x14ac:dyDescent="0.2">
      <c r="A838" s="1570">
        <v>20900</v>
      </c>
      <c r="B838" s="1570">
        <v>25</v>
      </c>
      <c r="C838" s="1572">
        <v>9.1</v>
      </c>
      <c r="D838" s="1570">
        <v>0.15800000000001546</v>
      </c>
      <c r="E838" s="1572">
        <f t="shared" si="26"/>
        <v>0.14725000000001956</v>
      </c>
      <c r="F838" s="1572">
        <f t="shared" si="27"/>
        <v>33.499375000004449</v>
      </c>
    </row>
    <row r="839" spans="1:6" x14ac:dyDescent="0.2">
      <c r="A839" s="1570">
        <v>20925</v>
      </c>
      <c r="B839" s="1570">
        <v>25</v>
      </c>
      <c r="C839" s="1572">
        <v>9.1</v>
      </c>
      <c r="D839" s="1570">
        <v>0</v>
      </c>
      <c r="E839" s="1572">
        <f t="shared" si="26"/>
        <v>7.9000000000007731E-2</v>
      </c>
      <c r="F839" s="1572">
        <f t="shared" si="27"/>
        <v>17.972500000001759</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0</v>
      </c>
      <c r="E842" s="1572">
        <f t="shared" si="26"/>
        <v>0</v>
      </c>
      <c r="F842" s="1572">
        <f t="shared" si="27"/>
        <v>0</v>
      </c>
    </row>
    <row r="843" spans="1:6" x14ac:dyDescent="0.2">
      <c r="A843" s="1570">
        <v>21025</v>
      </c>
      <c r="B843" s="1570">
        <v>25</v>
      </c>
      <c r="C843" s="1572">
        <v>9.1</v>
      </c>
      <c r="D843" s="1570">
        <v>0</v>
      </c>
      <c r="E843" s="1572">
        <f t="shared" si="26"/>
        <v>0</v>
      </c>
      <c r="F843" s="1572">
        <f t="shared" si="27"/>
        <v>0</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0</v>
      </c>
      <c r="E845" s="1572">
        <f t="shared" si="26"/>
        <v>0</v>
      </c>
      <c r="F845" s="1572">
        <f t="shared" si="27"/>
        <v>0</v>
      </c>
    </row>
    <row r="846" spans="1:6" x14ac:dyDescent="0.2">
      <c r="A846" s="1570">
        <v>21100</v>
      </c>
      <c r="B846" s="1570">
        <v>25</v>
      </c>
      <c r="C846" s="1572">
        <v>9.1</v>
      </c>
      <c r="D846" s="1570">
        <v>0</v>
      </c>
      <c r="E846" s="1572">
        <f t="shared" si="26"/>
        <v>0</v>
      </c>
      <c r="F846" s="1572">
        <f t="shared" si="27"/>
        <v>0</v>
      </c>
    </row>
    <row r="847" spans="1:6" x14ac:dyDescent="0.2">
      <c r="A847" s="1570">
        <v>21125</v>
      </c>
      <c r="B847" s="1570">
        <v>25</v>
      </c>
      <c r="C847" s="1572">
        <v>9.1</v>
      </c>
      <c r="D847" s="1570">
        <v>0</v>
      </c>
      <c r="E847" s="1572">
        <f t="shared" si="26"/>
        <v>0</v>
      </c>
      <c r="F847" s="1572">
        <f t="shared" si="27"/>
        <v>0</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0</v>
      </c>
      <c r="E854" s="1572">
        <f t="shared" si="26"/>
        <v>0</v>
      </c>
      <c r="F854" s="1572">
        <f t="shared" si="27"/>
        <v>0</v>
      </c>
    </row>
    <row r="855" spans="1:6" x14ac:dyDescent="0.2">
      <c r="A855" s="1570">
        <v>21325</v>
      </c>
      <c r="B855" s="1570">
        <v>25</v>
      </c>
      <c r="C855" s="1572">
        <v>9.1</v>
      </c>
      <c r="D855" s="1570">
        <v>0</v>
      </c>
      <c r="E855" s="1572">
        <f t="shared" si="26"/>
        <v>0</v>
      </c>
      <c r="F855" s="1572">
        <f t="shared" si="27"/>
        <v>0</v>
      </c>
    </row>
    <row r="856" spans="1:6" x14ac:dyDescent="0.2">
      <c r="A856" s="1570">
        <v>21350</v>
      </c>
      <c r="B856" s="1570">
        <v>25</v>
      </c>
      <c r="C856" s="1572">
        <v>9.1</v>
      </c>
      <c r="D856" s="1570">
        <v>9.0000000000043212E-2</v>
      </c>
      <c r="E856" s="1572">
        <f t="shared" si="26"/>
        <v>4.5000000000021606E-2</v>
      </c>
      <c r="F856" s="1572">
        <f t="shared" si="27"/>
        <v>10.237500000004914</v>
      </c>
    </row>
    <row r="857" spans="1:6" x14ac:dyDescent="0.2">
      <c r="A857" s="1570">
        <v>21375</v>
      </c>
      <c r="B857" s="1570">
        <v>25</v>
      </c>
      <c r="C857" s="1572">
        <v>9.1</v>
      </c>
      <c r="D857" s="1570">
        <v>0</v>
      </c>
      <c r="E857" s="1572">
        <f t="shared" si="26"/>
        <v>4.5000000000021606E-2</v>
      </c>
      <c r="F857" s="1572">
        <f t="shared" si="27"/>
        <v>10.237500000004914</v>
      </c>
    </row>
    <row r="858" spans="1:6" x14ac:dyDescent="0.2">
      <c r="A858" s="1570">
        <v>21400</v>
      </c>
      <c r="B858" s="1570">
        <v>25</v>
      </c>
      <c r="C858" s="1572">
        <v>9.1</v>
      </c>
      <c r="D858" s="1570">
        <v>2.1500000000003183E-2</v>
      </c>
      <c r="E858" s="1572">
        <f t="shared" si="26"/>
        <v>1.0750000000001592E-2</v>
      </c>
      <c r="F858" s="1572">
        <f t="shared" si="27"/>
        <v>2.4456250000003621</v>
      </c>
    </row>
    <row r="859" spans="1:6" x14ac:dyDescent="0.2">
      <c r="A859" s="1570">
        <v>21425</v>
      </c>
      <c r="B859" s="1570">
        <v>25</v>
      </c>
      <c r="C859" s="1572">
        <v>9.1</v>
      </c>
      <c r="D859" s="1570">
        <v>0</v>
      </c>
      <c r="E859" s="1572">
        <f t="shared" si="26"/>
        <v>1.0750000000001592E-2</v>
      </c>
      <c r="F859" s="1572">
        <f t="shared" si="27"/>
        <v>2.4456250000003621</v>
      </c>
    </row>
    <row r="860" spans="1:6" x14ac:dyDescent="0.2">
      <c r="A860" s="1570">
        <v>21450</v>
      </c>
      <c r="B860" s="1570">
        <v>25</v>
      </c>
      <c r="C860" s="1572">
        <v>9.1</v>
      </c>
      <c r="D860" s="1570">
        <v>0</v>
      </c>
      <c r="E860" s="1572">
        <f t="shared" si="26"/>
        <v>0</v>
      </c>
      <c r="F860" s="1572">
        <f t="shared" si="27"/>
        <v>0</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0</v>
      </c>
      <c r="E863" s="1572">
        <f t="shared" si="26"/>
        <v>0</v>
      </c>
      <c r="F863" s="1572">
        <f t="shared" si="27"/>
        <v>0</v>
      </c>
    </row>
    <row r="864" spans="1:6" x14ac:dyDescent="0.2">
      <c r="A864" s="1570">
        <v>21550</v>
      </c>
      <c r="B864" s="1570">
        <v>25</v>
      </c>
      <c r="C864" s="1572">
        <v>9.1</v>
      </c>
      <c r="D864" s="1570">
        <v>0</v>
      </c>
      <c r="E864" s="1572">
        <f t="shared" si="26"/>
        <v>0</v>
      </c>
      <c r="F864" s="1572">
        <f t="shared" si="27"/>
        <v>0</v>
      </c>
    </row>
    <row r="865" spans="1:6" x14ac:dyDescent="0.2">
      <c r="A865" s="1570">
        <v>21575</v>
      </c>
      <c r="B865" s="1570">
        <v>25</v>
      </c>
      <c r="C865" s="1572">
        <v>9.1</v>
      </c>
      <c r="D865" s="1570">
        <v>0</v>
      </c>
      <c r="E865" s="1572">
        <f t="shared" si="26"/>
        <v>0</v>
      </c>
      <c r="F865" s="1572">
        <f t="shared" si="27"/>
        <v>0</v>
      </c>
    </row>
    <row r="866" spans="1:6" x14ac:dyDescent="0.2">
      <c r="A866" s="1570">
        <v>21600</v>
      </c>
      <c r="B866" s="1570">
        <v>25</v>
      </c>
      <c r="C866" s="1572">
        <v>9.1</v>
      </c>
      <c r="D866" s="1570">
        <v>7.2500000000002285E-2</v>
      </c>
      <c r="E866" s="1572">
        <f t="shared" si="26"/>
        <v>3.6250000000001142E-2</v>
      </c>
      <c r="F866" s="1572">
        <f t="shared" si="27"/>
        <v>8.2468750000002604</v>
      </c>
    </row>
    <row r="867" spans="1:6" x14ac:dyDescent="0.2">
      <c r="A867" s="1570">
        <v>21625</v>
      </c>
      <c r="B867" s="1570">
        <v>25</v>
      </c>
      <c r="C867" s="1572">
        <v>9.1</v>
      </c>
      <c r="D867" s="1570">
        <v>0</v>
      </c>
      <c r="E867" s="1572">
        <f t="shared" si="26"/>
        <v>3.6250000000001142E-2</v>
      </c>
      <c r="F867" s="1572">
        <f t="shared" si="27"/>
        <v>8.2468750000002604</v>
      </c>
    </row>
    <row r="868" spans="1:6" x14ac:dyDescent="0.2">
      <c r="A868" s="1570">
        <v>21650</v>
      </c>
      <c r="B868" s="1570">
        <v>25</v>
      </c>
      <c r="C868" s="1572">
        <v>9.1</v>
      </c>
      <c r="D868" s="1570">
        <v>0</v>
      </c>
      <c r="E868" s="1572">
        <f t="shared" si="26"/>
        <v>0</v>
      </c>
      <c r="F868" s="1572">
        <f t="shared" si="27"/>
        <v>0</v>
      </c>
    </row>
    <row r="869" spans="1:6" x14ac:dyDescent="0.2">
      <c r="A869" s="1570">
        <v>21675</v>
      </c>
      <c r="B869" s="1570">
        <v>25</v>
      </c>
      <c r="C869" s="1572">
        <v>9.1</v>
      </c>
      <c r="D869" s="1570">
        <v>0</v>
      </c>
      <c r="E869" s="1572">
        <f t="shared" si="26"/>
        <v>0</v>
      </c>
      <c r="F869" s="1572">
        <f t="shared" si="27"/>
        <v>0</v>
      </c>
    </row>
    <row r="870" spans="1:6" x14ac:dyDescent="0.2">
      <c r="A870" s="1570">
        <v>21700</v>
      </c>
      <c r="B870" s="1570">
        <v>25</v>
      </c>
      <c r="C870" s="1572">
        <v>9.1</v>
      </c>
      <c r="D870" s="1570">
        <v>0</v>
      </c>
      <c r="E870" s="1572">
        <f t="shared" si="26"/>
        <v>0</v>
      </c>
      <c r="F870" s="1572">
        <f t="shared" si="27"/>
        <v>0</v>
      </c>
    </row>
    <row r="871" spans="1:6" x14ac:dyDescent="0.2">
      <c r="A871" s="1570">
        <v>21725</v>
      </c>
      <c r="B871" s="1570">
        <v>25</v>
      </c>
      <c r="C871" s="1572">
        <v>9.1</v>
      </c>
      <c r="D871" s="1570">
        <v>0</v>
      </c>
      <c r="E871" s="1572">
        <f t="shared" si="26"/>
        <v>0</v>
      </c>
      <c r="F871" s="1572">
        <f t="shared" si="27"/>
        <v>0</v>
      </c>
    </row>
    <row r="872" spans="1:6" x14ac:dyDescent="0.2">
      <c r="A872" s="1570">
        <v>21750</v>
      </c>
      <c r="B872" s="1570">
        <v>25</v>
      </c>
      <c r="C872" s="1572">
        <v>9.1</v>
      </c>
      <c r="D872" s="1570">
        <v>0</v>
      </c>
      <c r="E872" s="1572">
        <f t="shared" si="26"/>
        <v>0</v>
      </c>
      <c r="F872" s="1572">
        <f t="shared" si="27"/>
        <v>0</v>
      </c>
    </row>
    <row r="873" spans="1:6" x14ac:dyDescent="0.2">
      <c r="A873" s="1570">
        <v>21775</v>
      </c>
      <c r="B873" s="1570">
        <v>25</v>
      </c>
      <c r="C873" s="1572">
        <v>9.1</v>
      </c>
      <c r="D873" s="1570">
        <v>0</v>
      </c>
      <c r="E873" s="1572">
        <f t="shared" si="26"/>
        <v>0</v>
      </c>
      <c r="F873" s="1572">
        <f t="shared" si="27"/>
        <v>0</v>
      </c>
    </row>
    <row r="874" spans="1:6" x14ac:dyDescent="0.2">
      <c r="A874" s="1570">
        <v>21800</v>
      </c>
      <c r="B874" s="1570">
        <v>25</v>
      </c>
      <c r="C874" s="1572">
        <v>9.1</v>
      </c>
      <c r="D874" s="1570">
        <v>0</v>
      </c>
      <c r="E874" s="1572">
        <f t="shared" si="26"/>
        <v>0</v>
      </c>
      <c r="F874" s="1572">
        <f t="shared" si="27"/>
        <v>0</v>
      </c>
    </row>
    <row r="875" spans="1:6" x14ac:dyDescent="0.2">
      <c r="A875" s="1570">
        <v>21825</v>
      </c>
      <c r="B875" s="1570">
        <v>25</v>
      </c>
      <c r="C875" s="1572">
        <v>9.1</v>
      </c>
      <c r="D875" s="1570">
        <v>0</v>
      </c>
      <c r="E875" s="1572">
        <f t="shared" si="26"/>
        <v>0</v>
      </c>
      <c r="F875" s="1572">
        <f t="shared" si="27"/>
        <v>0</v>
      </c>
    </row>
    <row r="876" spans="1:6" x14ac:dyDescent="0.2">
      <c r="A876" s="1570">
        <v>21850</v>
      </c>
      <c r="B876" s="1570">
        <v>25</v>
      </c>
      <c r="C876" s="1572">
        <v>9.1</v>
      </c>
      <c r="D876" s="1570">
        <v>0</v>
      </c>
      <c r="E876" s="1572">
        <f t="shared" si="26"/>
        <v>0</v>
      </c>
      <c r="F876" s="1572">
        <f t="shared" si="27"/>
        <v>0</v>
      </c>
    </row>
    <row r="877" spans="1:6" x14ac:dyDescent="0.2">
      <c r="A877" s="1570">
        <v>21875</v>
      </c>
      <c r="B877" s="1570">
        <v>25</v>
      </c>
      <c r="C877" s="1572">
        <v>9.1</v>
      </c>
      <c r="D877" s="1570">
        <v>0</v>
      </c>
      <c r="E877" s="1572">
        <f t="shared" si="26"/>
        <v>0</v>
      </c>
      <c r="F877" s="1572">
        <f t="shared" si="27"/>
        <v>0</v>
      </c>
    </row>
    <row r="878" spans="1:6" x14ac:dyDescent="0.2">
      <c r="A878" s="1570">
        <v>21900</v>
      </c>
      <c r="B878" s="1570">
        <v>25</v>
      </c>
      <c r="C878" s="1572">
        <v>9.1</v>
      </c>
      <c r="D878" s="1570">
        <v>0</v>
      </c>
      <c r="E878" s="1572">
        <f t="shared" si="26"/>
        <v>0</v>
      </c>
      <c r="F878" s="1572">
        <f t="shared" si="27"/>
        <v>0</v>
      </c>
    </row>
    <row r="879" spans="1:6" x14ac:dyDescent="0.2">
      <c r="A879" s="1570">
        <v>21925</v>
      </c>
      <c r="B879" s="1570">
        <v>25</v>
      </c>
      <c r="C879" s="1572">
        <v>9.1</v>
      </c>
      <c r="D879" s="1570">
        <v>0</v>
      </c>
      <c r="E879" s="1572">
        <f t="shared" si="26"/>
        <v>0</v>
      </c>
      <c r="F879" s="1572">
        <f t="shared" si="27"/>
        <v>0</v>
      </c>
    </row>
    <row r="880" spans="1:6" x14ac:dyDescent="0.2">
      <c r="A880" s="1570">
        <v>21950</v>
      </c>
      <c r="B880" s="1570">
        <v>25</v>
      </c>
      <c r="C880" s="1572">
        <v>9.1</v>
      </c>
      <c r="D880" s="1570">
        <v>0</v>
      </c>
      <c r="E880" s="1572">
        <f t="shared" si="26"/>
        <v>0</v>
      </c>
      <c r="F880" s="1572">
        <f t="shared" si="27"/>
        <v>0</v>
      </c>
    </row>
    <row r="881" spans="1:6" x14ac:dyDescent="0.2">
      <c r="A881" s="1570">
        <v>21975</v>
      </c>
      <c r="B881" s="1570">
        <v>25</v>
      </c>
      <c r="C881" s="1572">
        <v>9.1</v>
      </c>
      <c r="D881" s="1570">
        <v>0</v>
      </c>
      <c r="E881" s="1572">
        <f t="shared" si="26"/>
        <v>0</v>
      </c>
      <c r="F881" s="1572">
        <f t="shared" si="27"/>
        <v>0</v>
      </c>
    </row>
    <row r="882" spans="1:6" x14ac:dyDescent="0.2">
      <c r="A882" s="1570">
        <v>22000</v>
      </c>
      <c r="B882" s="1570">
        <v>25</v>
      </c>
      <c r="C882" s="1572">
        <v>9.1</v>
      </c>
      <c r="D882" s="1570">
        <v>0</v>
      </c>
      <c r="E882" s="1572">
        <f t="shared" si="26"/>
        <v>0</v>
      </c>
      <c r="F882" s="1572">
        <f t="shared" si="27"/>
        <v>0</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0</v>
      </c>
      <c r="E887" s="1572">
        <f t="shared" si="26"/>
        <v>0</v>
      </c>
      <c r="F887" s="1572">
        <f t="shared" si="27"/>
        <v>0</v>
      </c>
    </row>
    <row r="888" spans="1:6" x14ac:dyDescent="0.2">
      <c r="A888" s="1570">
        <v>22150</v>
      </c>
      <c r="B888" s="1570">
        <v>25</v>
      </c>
      <c r="C888" s="1572">
        <v>9.1</v>
      </c>
      <c r="D888" s="1570">
        <v>0</v>
      </c>
      <c r="E888" s="1572">
        <f t="shared" si="26"/>
        <v>0</v>
      </c>
      <c r="F888" s="1572">
        <f t="shared" si="27"/>
        <v>0</v>
      </c>
    </row>
    <row r="889" spans="1:6" x14ac:dyDescent="0.2">
      <c r="A889" s="1570">
        <v>22175</v>
      </c>
      <c r="B889" s="1570">
        <v>25</v>
      </c>
      <c r="C889" s="1572">
        <v>9.1</v>
      </c>
      <c r="D889" s="1570">
        <v>7.3499999999978638E-2</v>
      </c>
      <c r="E889" s="1572">
        <f t="shared" si="26"/>
        <v>3.6749999999989319E-2</v>
      </c>
      <c r="F889" s="1572">
        <f t="shared" si="27"/>
        <v>8.3606249999975688</v>
      </c>
    </row>
    <row r="890" spans="1:6" x14ac:dyDescent="0.2">
      <c r="A890" s="1570">
        <v>22200</v>
      </c>
      <c r="B890" s="1570">
        <v>25</v>
      </c>
      <c r="C890" s="1572">
        <v>9.1</v>
      </c>
      <c r="D890" s="1570">
        <v>0</v>
      </c>
      <c r="E890" s="1572">
        <f t="shared" si="26"/>
        <v>3.6749999999989319E-2</v>
      </c>
      <c r="F890" s="1572">
        <f t="shared" si="27"/>
        <v>8.3606249999975688</v>
      </c>
    </row>
    <row r="891" spans="1:6" x14ac:dyDescent="0.2">
      <c r="A891" s="1570">
        <v>22225</v>
      </c>
      <c r="B891" s="1570">
        <v>25</v>
      </c>
      <c r="C891" s="1572">
        <v>9.1</v>
      </c>
      <c r="D891" s="1570">
        <v>2.4999999999977263E-3</v>
      </c>
      <c r="E891" s="1572">
        <f t="shared" si="26"/>
        <v>1.2499999999988631E-3</v>
      </c>
      <c r="F891" s="1572">
        <f t="shared" si="27"/>
        <v>0.28437499999974136</v>
      </c>
    </row>
    <row r="892" spans="1:6" x14ac:dyDescent="0.2">
      <c r="A892" s="1570">
        <v>22250</v>
      </c>
      <c r="B892" s="1570">
        <v>25</v>
      </c>
      <c r="C892" s="1572">
        <v>9.1</v>
      </c>
      <c r="D892" s="1570">
        <v>0</v>
      </c>
      <c r="E892" s="1572">
        <f t="shared" si="26"/>
        <v>1.2499999999988631E-3</v>
      </c>
      <c r="F892" s="1572">
        <f t="shared" si="27"/>
        <v>0.28437499999974136</v>
      </c>
    </row>
    <row r="893" spans="1:6" x14ac:dyDescent="0.2">
      <c r="A893" s="1570">
        <v>22275</v>
      </c>
      <c r="B893" s="1570">
        <v>25</v>
      </c>
      <c r="C893" s="1572">
        <v>9.1</v>
      </c>
      <c r="D893" s="1570">
        <v>0</v>
      </c>
      <c r="E893" s="1572">
        <f t="shared" si="26"/>
        <v>0</v>
      </c>
      <c r="F893" s="1572">
        <f t="shared" si="27"/>
        <v>0</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0</v>
      </c>
      <c r="E895" s="1572">
        <f t="shared" si="26"/>
        <v>0</v>
      </c>
      <c r="F895" s="1572">
        <f t="shared" si="27"/>
        <v>0</v>
      </c>
    </row>
    <row r="896" spans="1:6" x14ac:dyDescent="0.2">
      <c r="A896" s="1570">
        <v>22350</v>
      </c>
      <c r="B896" s="1570">
        <v>25</v>
      </c>
      <c r="C896" s="1572">
        <v>9.1</v>
      </c>
      <c r="D896" s="1570">
        <v>0</v>
      </c>
      <c r="E896" s="1572">
        <f t="shared" si="26"/>
        <v>0</v>
      </c>
      <c r="F896" s="1572">
        <f t="shared" si="27"/>
        <v>0</v>
      </c>
    </row>
    <row r="897" spans="1:6" x14ac:dyDescent="0.2">
      <c r="A897" s="1570">
        <v>22375</v>
      </c>
      <c r="B897" s="1570">
        <v>25</v>
      </c>
      <c r="C897" s="1572">
        <v>9.1</v>
      </c>
      <c r="D897" s="1570">
        <v>5.5999999999994554E-2</v>
      </c>
      <c r="E897" s="1572">
        <f t="shared" si="26"/>
        <v>2.7999999999997277E-2</v>
      </c>
      <c r="F897" s="1572">
        <f t="shared" si="27"/>
        <v>6.3699999999993802</v>
      </c>
    </row>
    <row r="898" spans="1:6" x14ac:dyDescent="0.2">
      <c r="A898" s="1570">
        <v>22400</v>
      </c>
      <c r="B898" s="1570">
        <v>25</v>
      </c>
      <c r="C898" s="1572">
        <v>9.1</v>
      </c>
      <c r="D898" s="1570">
        <v>0</v>
      </c>
      <c r="E898" s="1572">
        <f t="shared" si="26"/>
        <v>2.7999999999997277E-2</v>
      </c>
      <c r="F898" s="1572">
        <f t="shared" si="27"/>
        <v>6.3699999999993802</v>
      </c>
    </row>
    <row r="899" spans="1:6" x14ac:dyDescent="0.2">
      <c r="A899" s="1570">
        <v>22425</v>
      </c>
      <c r="B899" s="1570">
        <v>25</v>
      </c>
      <c r="C899" s="1572">
        <v>9.1</v>
      </c>
      <c r="D899" s="1570">
        <v>0</v>
      </c>
      <c r="E899" s="1572">
        <f t="shared" si="26"/>
        <v>0</v>
      </c>
      <c r="F899" s="1572">
        <f t="shared" si="27"/>
        <v>0</v>
      </c>
    </row>
    <row r="900" spans="1:6" x14ac:dyDescent="0.2">
      <c r="A900" s="1570">
        <v>22450</v>
      </c>
      <c r="B900" s="1570">
        <v>25</v>
      </c>
      <c r="C900" s="1572">
        <v>9.1</v>
      </c>
      <c r="D900" s="1570">
        <v>0</v>
      </c>
      <c r="E900" s="1572">
        <f t="shared" ref="E900:E963" si="28">(D899+D900)/2</f>
        <v>0</v>
      </c>
      <c r="F900" s="1572">
        <f t="shared" ref="F900:F963" si="29">E900*C900*B900</f>
        <v>0</v>
      </c>
    </row>
    <row r="901" spans="1:6" x14ac:dyDescent="0.2">
      <c r="A901" s="1570">
        <v>22475</v>
      </c>
      <c r="B901" s="1570">
        <v>25</v>
      </c>
      <c r="C901" s="1572">
        <v>9.1</v>
      </c>
      <c r="D901" s="1570">
        <v>0</v>
      </c>
      <c r="E901" s="1572">
        <f t="shared" si="28"/>
        <v>0</v>
      </c>
      <c r="F901" s="1572">
        <f t="shared" si="29"/>
        <v>0</v>
      </c>
    </row>
    <row r="902" spans="1:6" x14ac:dyDescent="0.2">
      <c r="A902" s="1570">
        <v>22500</v>
      </c>
      <c r="B902" s="1570">
        <v>25</v>
      </c>
      <c r="C902" s="1572">
        <v>9.1</v>
      </c>
      <c r="D902" s="1570">
        <v>0</v>
      </c>
      <c r="E902" s="1572">
        <f t="shared" si="28"/>
        <v>0</v>
      </c>
      <c r="F902" s="1572">
        <f t="shared" si="29"/>
        <v>0</v>
      </c>
    </row>
    <row r="903" spans="1:6" x14ac:dyDescent="0.2">
      <c r="A903" s="1570">
        <v>22525</v>
      </c>
      <c r="B903" s="1570">
        <v>25</v>
      </c>
      <c r="C903" s="1572">
        <v>9.1</v>
      </c>
      <c r="D903" s="1570">
        <v>0</v>
      </c>
      <c r="E903" s="1572">
        <f t="shared" si="28"/>
        <v>0</v>
      </c>
      <c r="F903" s="1572">
        <f t="shared" si="29"/>
        <v>0</v>
      </c>
    </row>
    <row r="904" spans="1:6" x14ac:dyDescent="0.2">
      <c r="A904" s="1570">
        <v>22550</v>
      </c>
      <c r="B904" s="1570">
        <v>25</v>
      </c>
      <c r="C904" s="1572">
        <v>9.1</v>
      </c>
      <c r="D904" s="1570">
        <v>0</v>
      </c>
      <c r="E904" s="1572">
        <f t="shared" si="28"/>
        <v>0</v>
      </c>
      <c r="F904" s="1572">
        <f t="shared" si="29"/>
        <v>0</v>
      </c>
    </row>
    <row r="905" spans="1:6" x14ac:dyDescent="0.2">
      <c r="A905" s="1570">
        <v>22575</v>
      </c>
      <c r="B905" s="1570">
        <v>25</v>
      </c>
      <c r="C905" s="1572">
        <v>9.1</v>
      </c>
      <c r="D905" s="1570">
        <v>0</v>
      </c>
      <c r="E905" s="1572">
        <f t="shared" si="28"/>
        <v>0</v>
      </c>
      <c r="F905" s="1572">
        <f t="shared" si="29"/>
        <v>0</v>
      </c>
    </row>
    <row r="906" spans="1:6" x14ac:dyDescent="0.2">
      <c r="A906" s="1570">
        <v>22600</v>
      </c>
      <c r="B906" s="1570">
        <v>25</v>
      </c>
      <c r="C906" s="1572">
        <v>9.1</v>
      </c>
      <c r="D906" s="1570">
        <v>0</v>
      </c>
      <c r="E906" s="1572">
        <f t="shared" si="28"/>
        <v>0</v>
      </c>
      <c r="F906" s="1572">
        <f t="shared" si="29"/>
        <v>0</v>
      </c>
    </row>
    <row r="907" spans="1:6" x14ac:dyDescent="0.2">
      <c r="A907" s="1570">
        <v>22625</v>
      </c>
      <c r="B907" s="1570">
        <v>25</v>
      </c>
      <c r="C907" s="1572">
        <v>9.1</v>
      </c>
      <c r="D907" s="1570">
        <v>0</v>
      </c>
      <c r="E907" s="1572">
        <f t="shared" si="28"/>
        <v>0</v>
      </c>
      <c r="F907" s="1572">
        <f t="shared" si="29"/>
        <v>0</v>
      </c>
    </row>
    <row r="908" spans="1:6" x14ac:dyDescent="0.2">
      <c r="A908" s="1570">
        <v>22650</v>
      </c>
      <c r="B908" s="1570">
        <v>25</v>
      </c>
      <c r="C908" s="1572">
        <v>9.1</v>
      </c>
      <c r="D908" s="1570">
        <v>0</v>
      </c>
      <c r="E908" s="1572">
        <f t="shared" si="28"/>
        <v>0</v>
      </c>
      <c r="F908" s="1572">
        <f t="shared" si="29"/>
        <v>0</v>
      </c>
    </row>
    <row r="909" spans="1:6" x14ac:dyDescent="0.2">
      <c r="A909" s="1570">
        <v>22675</v>
      </c>
      <c r="B909" s="1570">
        <v>25</v>
      </c>
      <c r="C909" s="1572">
        <v>9.1</v>
      </c>
      <c r="D909" s="1570">
        <v>0</v>
      </c>
      <c r="E909" s="1572">
        <f t="shared" si="28"/>
        <v>0</v>
      </c>
      <c r="F909" s="1572">
        <f t="shared" si="29"/>
        <v>0</v>
      </c>
    </row>
    <row r="910" spans="1:6" x14ac:dyDescent="0.2">
      <c r="A910" s="1570">
        <v>22700</v>
      </c>
      <c r="B910" s="1570">
        <v>25</v>
      </c>
      <c r="C910" s="1572">
        <v>9.1</v>
      </c>
      <c r="D910" s="1570">
        <v>0</v>
      </c>
      <c r="E910" s="1572">
        <f t="shared" si="28"/>
        <v>0</v>
      </c>
      <c r="F910" s="1572">
        <f t="shared" si="29"/>
        <v>0</v>
      </c>
    </row>
    <row r="911" spans="1:6" x14ac:dyDescent="0.2">
      <c r="A911" s="1570">
        <v>22725</v>
      </c>
      <c r="B911" s="1570">
        <v>25</v>
      </c>
      <c r="C911" s="1572">
        <v>9.1</v>
      </c>
      <c r="D911" s="1570">
        <v>0</v>
      </c>
      <c r="E911" s="1572">
        <f t="shared" si="28"/>
        <v>0</v>
      </c>
      <c r="F911" s="1572">
        <f t="shared" si="29"/>
        <v>0</v>
      </c>
    </row>
    <row r="912" spans="1:6" x14ac:dyDescent="0.2">
      <c r="A912" s="1570">
        <v>22750</v>
      </c>
      <c r="B912" s="1570">
        <v>25</v>
      </c>
      <c r="C912" s="1572">
        <v>9.1</v>
      </c>
      <c r="D912" s="1570">
        <v>0</v>
      </c>
      <c r="E912" s="1572">
        <f t="shared" si="28"/>
        <v>0</v>
      </c>
      <c r="F912" s="1572">
        <f t="shared" si="29"/>
        <v>0</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0</v>
      </c>
      <c r="E916" s="1572">
        <f t="shared" si="28"/>
        <v>0</v>
      </c>
      <c r="F916" s="1572">
        <f t="shared" si="29"/>
        <v>0</v>
      </c>
    </row>
    <row r="917" spans="1:6" x14ac:dyDescent="0.2">
      <c r="A917" s="1570">
        <v>22875</v>
      </c>
      <c r="B917" s="1570">
        <v>25</v>
      </c>
      <c r="C917" s="1572">
        <v>9.1</v>
      </c>
      <c r="D917" s="1570">
        <v>0</v>
      </c>
      <c r="E917" s="1572">
        <f t="shared" si="28"/>
        <v>0</v>
      </c>
      <c r="F917" s="1572">
        <f t="shared" si="29"/>
        <v>0</v>
      </c>
    </row>
    <row r="918" spans="1:6" x14ac:dyDescent="0.2">
      <c r="A918" s="1570">
        <v>22900</v>
      </c>
      <c r="B918" s="1570">
        <v>25</v>
      </c>
      <c r="C918" s="1572">
        <v>9.1</v>
      </c>
      <c r="D918" s="1570">
        <v>0</v>
      </c>
      <c r="E918" s="1572">
        <f t="shared" si="28"/>
        <v>0</v>
      </c>
      <c r="F918" s="1572">
        <f t="shared" si="29"/>
        <v>0</v>
      </c>
    </row>
    <row r="919" spans="1:6" x14ac:dyDescent="0.2">
      <c r="A919" s="1570">
        <v>22925</v>
      </c>
      <c r="B919" s="1570">
        <v>25</v>
      </c>
      <c r="C919" s="1572">
        <v>9.1</v>
      </c>
      <c r="D919" s="1570">
        <v>0</v>
      </c>
      <c r="E919" s="1572">
        <f t="shared" si="28"/>
        <v>0</v>
      </c>
      <c r="F919" s="1572">
        <f t="shared" si="29"/>
        <v>0</v>
      </c>
    </row>
    <row r="920" spans="1:6" x14ac:dyDescent="0.2">
      <c r="A920" s="1570">
        <v>22950</v>
      </c>
      <c r="B920" s="1570">
        <v>25</v>
      </c>
      <c r="C920" s="1572">
        <v>9.1</v>
      </c>
      <c r="D920" s="1570">
        <v>0</v>
      </c>
      <c r="E920" s="1572">
        <f t="shared" si="28"/>
        <v>0</v>
      </c>
      <c r="F920" s="1572">
        <f t="shared" si="29"/>
        <v>0</v>
      </c>
    </row>
    <row r="921" spans="1:6" x14ac:dyDescent="0.2">
      <c r="A921" s="1570">
        <v>22975</v>
      </c>
      <c r="B921" s="1570">
        <v>25</v>
      </c>
      <c r="C921" s="1572">
        <v>9.1</v>
      </c>
      <c r="D921" s="1570">
        <v>0</v>
      </c>
      <c r="E921" s="1572">
        <f t="shared" si="28"/>
        <v>0</v>
      </c>
      <c r="F921" s="1572">
        <f t="shared" si="29"/>
        <v>0</v>
      </c>
    </row>
    <row r="922" spans="1:6" x14ac:dyDescent="0.2">
      <c r="A922" s="1570">
        <v>23000</v>
      </c>
      <c r="B922" s="1570">
        <v>25</v>
      </c>
      <c r="C922" s="1572">
        <v>9.1</v>
      </c>
      <c r="D922" s="1570">
        <v>0</v>
      </c>
      <c r="E922" s="1572">
        <f t="shared" si="28"/>
        <v>0</v>
      </c>
      <c r="F922" s="1572">
        <f t="shared" si="29"/>
        <v>0</v>
      </c>
    </row>
    <row r="923" spans="1:6" x14ac:dyDescent="0.2">
      <c r="A923" s="1570">
        <v>23025</v>
      </c>
      <c r="B923" s="1570">
        <v>25</v>
      </c>
      <c r="C923" s="1572">
        <v>9.1</v>
      </c>
      <c r="D923" s="1570">
        <v>0.11899999999998273</v>
      </c>
      <c r="E923" s="1572">
        <f t="shared" si="28"/>
        <v>5.9499999999991365E-2</v>
      </c>
      <c r="F923" s="1572">
        <f t="shared" si="29"/>
        <v>13.536249999998034</v>
      </c>
    </row>
    <row r="924" spans="1:6" x14ac:dyDescent="0.2">
      <c r="A924" s="1570">
        <v>23050</v>
      </c>
      <c r="B924" s="1570">
        <v>25</v>
      </c>
      <c r="C924" s="1572">
        <v>9.1</v>
      </c>
      <c r="D924" s="1570">
        <v>0</v>
      </c>
      <c r="E924" s="1572">
        <f t="shared" si="28"/>
        <v>5.9499999999991365E-2</v>
      </c>
      <c r="F924" s="1572">
        <f t="shared" si="29"/>
        <v>13.536249999998034</v>
      </c>
    </row>
    <row r="925" spans="1:6" x14ac:dyDescent="0.2">
      <c r="A925" s="1570">
        <v>23075</v>
      </c>
      <c r="B925" s="1570">
        <v>25</v>
      </c>
      <c r="C925" s="1572">
        <v>9.1</v>
      </c>
      <c r="D925" s="1570">
        <v>0</v>
      </c>
      <c r="E925" s="1572">
        <f t="shared" si="28"/>
        <v>0</v>
      </c>
      <c r="F925" s="1572">
        <f t="shared" si="29"/>
        <v>0</v>
      </c>
    </row>
    <row r="926" spans="1:6" x14ac:dyDescent="0.2">
      <c r="A926" s="1570">
        <v>23100</v>
      </c>
      <c r="B926" s="1570">
        <v>25</v>
      </c>
      <c r="C926" s="1572">
        <v>9.1</v>
      </c>
      <c r="D926" s="1570">
        <v>0</v>
      </c>
      <c r="E926" s="1572">
        <f t="shared" si="28"/>
        <v>0</v>
      </c>
      <c r="F926" s="1572">
        <f t="shared" si="29"/>
        <v>0</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0</v>
      </c>
      <c r="E928" s="1572">
        <f t="shared" si="28"/>
        <v>0</v>
      </c>
      <c r="F928" s="1572">
        <f t="shared" si="29"/>
        <v>0</v>
      </c>
    </row>
    <row r="929" spans="1:6" x14ac:dyDescent="0.2">
      <c r="A929" s="1570">
        <v>23175</v>
      </c>
      <c r="B929" s="1570">
        <v>25</v>
      </c>
      <c r="C929" s="1572">
        <v>9.1</v>
      </c>
      <c r="D929" s="1570">
        <v>0.10900000000004867</v>
      </c>
      <c r="E929" s="1572">
        <f t="shared" si="28"/>
        <v>5.4500000000024335E-2</v>
      </c>
      <c r="F929" s="1572">
        <f t="shared" si="29"/>
        <v>12.398750000005537</v>
      </c>
    </row>
    <row r="930" spans="1:6" x14ac:dyDescent="0.2">
      <c r="A930" s="1570">
        <v>23200</v>
      </c>
      <c r="B930" s="1570">
        <v>25</v>
      </c>
      <c r="C930" s="1572">
        <v>9.1</v>
      </c>
      <c r="D930" s="1570">
        <v>2.199999999999136E-2</v>
      </c>
      <c r="E930" s="1572">
        <f t="shared" si="28"/>
        <v>6.5500000000020014E-2</v>
      </c>
      <c r="F930" s="1572">
        <f t="shared" si="29"/>
        <v>14.901250000004554</v>
      </c>
    </row>
    <row r="931" spans="1:6" x14ac:dyDescent="0.2">
      <c r="A931" s="1570">
        <v>23225</v>
      </c>
      <c r="B931" s="1570">
        <v>25</v>
      </c>
      <c r="C931" s="1572">
        <v>9.1</v>
      </c>
      <c r="D931" s="1570">
        <v>4.050000000000864E-2</v>
      </c>
      <c r="E931" s="1572">
        <f t="shared" si="28"/>
        <v>3.125E-2</v>
      </c>
      <c r="F931" s="1572">
        <f t="shared" si="29"/>
        <v>7.109375</v>
      </c>
    </row>
    <row r="932" spans="1:6" x14ac:dyDescent="0.2">
      <c r="A932" s="1570">
        <v>23250</v>
      </c>
      <c r="B932" s="1570">
        <v>25</v>
      </c>
      <c r="C932" s="1572">
        <v>9.1</v>
      </c>
      <c r="D932" s="1570">
        <v>2.199999999999136E-2</v>
      </c>
      <c r="E932" s="1572">
        <f t="shared" si="28"/>
        <v>3.125E-2</v>
      </c>
      <c r="F932" s="1572">
        <f t="shared" si="29"/>
        <v>7.109375</v>
      </c>
    </row>
    <row r="933" spans="1:6" x14ac:dyDescent="0.2">
      <c r="A933" s="1570">
        <v>23275</v>
      </c>
      <c r="B933" s="1570">
        <v>25</v>
      </c>
      <c r="C933" s="1572">
        <v>9.1</v>
      </c>
      <c r="D933" s="1570">
        <v>0</v>
      </c>
      <c r="E933" s="1572">
        <f t="shared" si="28"/>
        <v>1.099999999999568E-2</v>
      </c>
      <c r="F933" s="1572">
        <f t="shared" si="29"/>
        <v>2.5024999999990172</v>
      </c>
    </row>
    <row r="934" spans="1:6" x14ac:dyDescent="0.2">
      <c r="A934" s="1570">
        <v>23300</v>
      </c>
      <c r="B934" s="1570">
        <v>25</v>
      </c>
      <c r="C934" s="1572">
        <v>9.1</v>
      </c>
      <c r="D934" s="1570">
        <v>0</v>
      </c>
      <c r="E934" s="1572">
        <f t="shared" si="28"/>
        <v>0</v>
      </c>
      <c r="F934" s="1572">
        <f t="shared" si="29"/>
        <v>0</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0</v>
      </c>
      <c r="E938" s="1572">
        <f t="shared" si="28"/>
        <v>0</v>
      </c>
      <c r="F938" s="1572">
        <f t="shared" si="29"/>
        <v>0</v>
      </c>
    </row>
    <row r="939" spans="1:6" x14ac:dyDescent="0.2">
      <c r="A939" s="1570">
        <v>23425</v>
      </c>
      <c r="B939" s="1570">
        <v>25</v>
      </c>
      <c r="C939" s="1572">
        <v>9.1</v>
      </c>
      <c r="D939" s="1570">
        <v>0</v>
      </c>
      <c r="E939" s="1572">
        <f t="shared" si="28"/>
        <v>0</v>
      </c>
      <c r="F939" s="1572">
        <f t="shared" si="29"/>
        <v>0</v>
      </c>
    </row>
    <row r="940" spans="1:6" x14ac:dyDescent="0.2">
      <c r="A940" s="1570">
        <v>23450</v>
      </c>
      <c r="B940" s="1570">
        <v>25</v>
      </c>
      <c r="C940" s="1572">
        <v>9.1</v>
      </c>
      <c r="D940" s="1570">
        <v>0</v>
      </c>
      <c r="E940" s="1572">
        <f t="shared" si="28"/>
        <v>0</v>
      </c>
      <c r="F940" s="1572">
        <f t="shared" si="29"/>
        <v>0</v>
      </c>
    </row>
    <row r="941" spans="1:6" x14ac:dyDescent="0.2">
      <c r="A941" s="1570">
        <v>23475</v>
      </c>
      <c r="B941" s="1570">
        <v>25</v>
      </c>
      <c r="C941" s="1572">
        <v>9.1</v>
      </c>
      <c r="D941" s="1570">
        <v>0</v>
      </c>
      <c r="E941" s="1572">
        <f t="shared" si="28"/>
        <v>0</v>
      </c>
      <c r="F941" s="1572">
        <f t="shared" si="29"/>
        <v>0</v>
      </c>
    </row>
    <row r="942" spans="1:6" x14ac:dyDescent="0.2">
      <c r="A942" s="1570">
        <v>23500</v>
      </c>
      <c r="B942" s="1570">
        <v>25</v>
      </c>
      <c r="C942" s="1572">
        <v>9.1</v>
      </c>
      <c r="D942" s="1570">
        <v>6.2999999999999556E-2</v>
      </c>
      <c r="E942" s="1572">
        <f t="shared" si="28"/>
        <v>3.1499999999999778E-2</v>
      </c>
      <c r="F942" s="1572">
        <f t="shared" si="29"/>
        <v>7.1662499999999492</v>
      </c>
    </row>
    <row r="943" spans="1:6" x14ac:dyDescent="0.2">
      <c r="A943" s="1570">
        <v>23525</v>
      </c>
      <c r="B943" s="1570">
        <v>25</v>
      </c>
      <c r="C943" s="1572">
        <v>9.1</v>
      </c>
      <c r="D943" s="1570">
        <v>2.0000000000095497E-3</v>
      </c>
      <c r="E943" s="1572">
        <f t="shared" si="28"/>
        <v>3.2500000000004553E-2</v>
      </c>
      <c r="F943" s="1572">
        <f t="shared" si="29"/>
        <v>7.3937500000010354</v>
      </c>
    </row>
    <row r="944" spans="1:6" x14ac:dyDescent="0.2">
      <c r="A944" s="1570">
        <v>23550</v>
      </c>
      <c r="B944" s="1570">
        <v>25</v>
      </c>
      <c r="C944" s="1572">
        <v>9.1</v>
      </c>
      <c r="D944" s="1570">
        <v>2.4499999999989086E-2</v>
      </c>
      <c r="E944" s="1572">
        <f t="shared" si="28"/>
        <v>1.3249999999999318E-2</v>
      </c>
      <c r="F944" s="1572">
        <f t="shared" si="29"/>
        <v>3.0143749999998448</v>
      </c>
    </row>
    <row r="945" spans="1:6" x14ac:dyDescent="0.2">
      <c r="A945" s="1570">
        <v>23575</v>
      </c>
      <c r="B945" s="1570">
        <v>25</v>
      </c>
      <c r="C945" s="1572">
        <v>9.1</v>
      </c>
      <c r="D945" s="1570">
        <v>1.0000000000331966E-3</v>
      </c>
      <c r="E945" s="1572">
        <f t="shared" si="28"/>
        <v>1.2750000000011141E-2</v>
      </c>
      <c r="F945" s="1572">
        <f t="shared" si="29"/>
        <v>2.9006250000025346</v>
      </c>
    </row>
    <row r="946" spans="1:6" x14ac:dyDescent="0.2">
      <c r="A946" s="1570">
        <v>23600</v>
      </c>
      <c r="B946" s="1570">
        <v>25</v>
      </c>
      <c r="C946" s="1572">
        <v>9.1</v>
      </c>
      <c r="D946" s="1570">
        <v>0</v>
      </c>
      <c r="E946" s="1572">
        <f t="shared" si="28"/>
        <v>5.0000000001659828E-4</v>
      </c>
      <c r="F946" s="1572">
        <f t="shared" si="29"/>
        <v>0.11375000000377611</v>
      </c>
    </row>
    <row r="947" spans="1:6" x14ac:dyDescent="0.2">
      <c r="A947" s="1570">
        <v>23625</v>
      </c>
      <c r="B947" s="1570">
        <v>25</v>
      </c>
      <c r="C947" s="1572">
        <v>9.1</v>
      </c>
      <c r="D947" s="1570">
        <v>0</v>
      </c>
      <c r="E947" s="1572">
        <f t="shared" si="28"/>
        <v>0</v>
      </c>
      <c r="F947" s="1572">
        <f t="shared" si="29"/>
        <v>0</v>
      </c>
    </row>
    <row r="948" spans="1:6" x14ac:dyDescent="0.2">
      <c r="A948" s="1570">
        <v>23650</v>
      </c>
      <c r="B948" s="1570">
        <v>25</v>
      </c>
      <c r="C948" s="1572">
        <v>9.1</v>
      </c>
      <c r="D948" s="1570">
        <v>0</v>
      </c>
      <c r="E948" s="1572">
        <f t="shared" si="28"/>
        <v>0</v>
      </c>
      <c r="F948" s="1572">
        <f t="shared" si="29"/>
        <v>0</v>
      </c>
    </row>
    <row r="949" spans="1:6" x14ac:dyDescent="0.2">
      <c r="A949" s="1570">
        <v>23675</v>
      </c>
      <c r="B949" s="1570">
        <v>25</v>
      </c>
      <c r="C949" s="1572">
        <v>9.1</v>
      </c>
      <c r="D949" s="1570">
        <v>0</v>
      </c>
      <c r="E949" s="1572">
        <f t="shared" si="28"/>
        <v>0</v>
      </c>
      <c r="F949" s="1572">
        <f t="shared" si="29"/>
        <v>0</v>
      </c>
    </row>
    <row r="950" spans="1:6" x14ac:dyDescent="0.2">
      <c r="A950" s="1570">
        <v>23700</v>
      </c>
      <c r="B950" s="1570">
        <v>25</v>
      </c>
      <c r="C950" s="1572">
        <v>9.1</v>
      </c>
      <c r="D950" s="1570">
        <v>0</v>
      </c>
      <c r="E950" s="1572">
        <f t="shared" si="28"/>
        <v>0</v>
      </c>
      <c r="F950" s="1572">
        <f t="shared" si="29"/>
        <v>0</v>
      </c>
    </row>
    <row r="951" spans="1:6" x14ac:dyDescent="0.2">
      <c r="A951" s="1570">
        <v>23725</v>
      </c>
      <c r="B951" s="1570">
        <v>25</v>
      </c>
      <c r="C951" s="1572">
        <v>9.1</v>
      </c>
      <c r="D951" s="1570">
        <v>0</v>
      </c>
      <c r="E951" s="1572">
        <f t="shared" si="28"/>
        <v>0</v>
      </c>
      <c r="F951" s="1572">
        <f t="shared" si="29"/>
        <v>0</v>
      </c>
    </row>
    <row r="952" spans="1:6" x14ac:dyDescent="0.2">
      <c r="A952" s="1570">
        <v>23750</v>
      </c>
      <c r="B952" s="1570">
        <v>25</v>
      </c>
      <c r="C952" s="1572">
        <v>9.1</v>
      </c>
      <c r="D952" s="1570">
        <v>5.8999999999980457E-2</v>
      </c>
      <c r="E952" s="1572">
        <f t="shared" si="28"/>
        <v>2.9499999999990228E-2</v>
      </c>
      <c r="F952" s="1572">
        <f t="shared" si="29"/>
        <v>6.7112499999977775</v>
      </c>
    </row>
    <row r="953" spans="1:6" x14ac:dyDescent="0.2">
      <c r="A953" s="1570">
        <v>23775</v>
      </c>
      <c r="B953" s="1570">
        <v>25</v>
      </c>
      <c r="C953" s="1572">
        <v>9.1</v>
      </c>
      <c r="D953" s="1570">
        <v>0</v>
      </c>
      <c r="E953" s="1572">
        <f t="shared" si="28"/>
        <v>2.9499999999990228E-2</v>
      </c>
      <c r="F953" s="1572">
        <f t="shared" si="29"/>
        <v>6.7112499999977775</v>
      </c>
    </row>
    <row r="954" spans="1:6" x14ac:dyDescent="0.2">
      <c r="A954" s="1570">
        <v>23800</v>
      </c>
      <c r="B954" s="1570">
        <v>25</v>
      </c>
      <c r="C954" s="1572">
        <v>9.1</v>
      </c>
      <c r="D954" s="1570">
        <v>7.9500000000007287E-2</v>
      </c>
      <c r="E954" s="1572">
        <f t="shared" si="28"/>
        <v>3.9750000000003644E-2</v>
      </c>
      <c r="F954" s="1572">
        <f t="shared" si="29"/>
        <v>9.0431250000008294</v>
      </c>
    </row>
    <row r="955" spans="1:6" x14ac:dyDescent="0.2">
      <c r="A955" s="1570">
        <v>23825</v>
      </c>
      <c r="B955" s="1570">
        <v>25</v>
      </c>
      <c r="C955" s="1572">
        <v>9.1</v>
      </c>
      <c r="D955" s="1570">
        <v>2.3500000000012733E-2</v>
      </c>
      <c r="E955" s="1572">
        <f t="shared" si="28"/>
        <v>5.150000000001001E-2</v>
      </c>
      <c r="F955" s="1572">
        <f t="shared" si="29"/>
        <v>11.716250000002276</v>
      </c>
    </row>
    <row r="956" spans="1:6" x14ac:dyDescent="0.2">
      <c r="A956" s="1570">
        <v>23850</v>
      </c>
      <c r="B956" s="1570">
        <v>25</v>
      </c>
      <c r="C956" s="1572">
        <v>9.1</v>
      </c>
      <c r="D956" s="1570">
        <v>0</v>
      </c>
      <c r="E956" s="1572">
        <f t="shared" si="28"/>
        <v>1.1750000000006366E-2</v>
      </c>
      <c r="F956" s="1572">
        <f t="shared" si="29"/>
        <v>2.6731250000014484</v>
      </c>
    </row>
    <row r="957" spans="1:6" x14ac:dyDescent="0.2">
      <c r="A957" s="1570">
        <v>23875</v>
      </c>
      <c r="B957" s="1570">
        <v>25</v>
      </c>
      <c r="C957" s="1572">
        <v>9.1</v>
      </c>
      <c r="D957" s="1570">
        <v>0</v>
      </c>
      <c r="E957" s="1572">
        <f t="shared" si="28"/>
        <v>0</v>
      </c>
      <c r="F957" s="1572">
        <f t="shared" si="29"/>
        <v>0</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0</v>
      </c>
      <c r="E960" s="1572">
        <f t="shared" si="28"/>
        <v>0</v>
      </c>
      <c r="F960" s="1572">
        <f t="shared" si="29"/>
        <v>0</v>
      </c>
    </row>
    <row r="961" spans="1:6" x14ac:dyDescent="0.2">
      <c r="A961" s="1570">
        <v>23975</v>
      </c>
      <c r="B961" s="1570">
        <v>25</v>
      </c>
      <c r="C961" s="1572">
        <v>9.1</v>
      </c>
      <c r="D961" s="1570">
        <v>0</v>
      </c>
      <c r="E961" s="1572">
        <f t="shared" si="28"/>
        <v>0</v>
      </c>
      <c r="F961" s="1572">
        <f t="shared" si="29"/>
        <v>0</v>
      </c>
    </row>
    <row r="962" spans="1:6" x14ac:dyDescent="0.2">
      <c r="A962" s="1570">
        <v>24000</v>
      </c>
      <c r="B962" s="1570">
        <v>25</v>
      </c>
      <c r="C962" s="1572">
        <v>9.1</v>
      </c>
      <c r="D962" s="1570">
        <v>0</v>
      </c>
      <c r="E962" s="1572">
        <f t="shared" si="28"/>
        <v>0</v>
      </c>
      <c r="F962" s="1572">
        <f t="shared" si="29"/>
        <v>0</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0</v>
      </c>
      <c r="E964" s="1572">
        <f t="shared" ref="E964:E1027" si="30">(D963+D964)/2</f>
        <v>0</v>
      </c>
      <c r="F964" s="1572">
        <f t="shared" ref="F964:F1027" si="31">E964*C964*B964</f>
        <v>0</v>
      </c>
    </row>
    <row r="965" spans="1:6" x14ac:dyDescent="0.2">
      <c r="A965" s="1570">
        <v>24075</v>
      </c>
      <c r="B965" s="1570">
        <v>25</v>
      </c>
      <c r="C965" s="1572">
        <v>9.1</v>
      </c>
      <c r="D965" s="1570">
        <v>0.13900000000002138</v>
      </c>
      <c r="E965" s="1572">
        <f t="shared" si="30"/>
        <v>6.9500000000010692E-2</v>
      </c>
      <c r="F965" s="1572">
        <f t="shared" si="31"/>
        <v>15.811250000002433</v>
      </c>
    </row>
    <row r="966" spans="1:6" x14ac:dyDescent="0.2">
      <c r="A966" s="1570">
        <v>24100</v>
      </c>
      <c r="B966" s="1570">
        <v>25</v>
      </c>
      <c r="C966" s="1572">
        <v>9.1</v>
      </c>
      <c r="D966" s="1570">
        <v>2.7499999999974989E-2</v>
      </c>
      <c r="E966" s="1572">
        <f t="shared" si="30"/>
        <v>8.3249999999998187E-2</v>
      </c>
      <c r="F966" s="1572">
        <f t="shared" si="31"/>
        <v>18.939374999999586</v>
      </c>
    </row>
    <row r="967" spans="1:6" x14ac:dyDescent="0.2">
      <c r="A967" s="1570">
        <v>24125</v>
      </c>
      <c r="B967" s="1570">
        <v>25</v>
      </c>
      <c r="C967" s="1572">
        <v>9.1</v>
      </c>
      <c r="D967" s="1570">
        <v>0</v>
      </c>
      <c r="E967" s="1572">
        <f t="shared" si="30"/>
        <v>1.3749999999987494E-2</v>
      </c>
      <c r="F967" s="1572">
        <f t="shared" si="31"/>
        <v>3.1281249999971545</v>
      </c>
    </row>
    <row r="968" spans="1:6" x14ac:dyDescent="0.2">
      <c r="A968" s="1570">
        <v>24150</v>
      </c>
      <c r="B968" s="1570">
        <v>25</v>
      </c>
      <c r="C968" s="1572">
        <v>9.1</v>
      </c>
      <c r="D968" s="1570">
        <v>1.1499999999955435E-2</v>
      </c>
      <c r="E968" s="1572">
        <f t="shared" si="30"/>
        <v>5.7499999999777174E-3</v>
      </c>
      <c r="F968" s="1572">
        <f t="shared" si="31"/>
        <v>1.3081249999949307</v>
      </c>
    </row>
    <row r="969" spans="1:6" x14ac:dyDescent="0.2">
      <c r="A969" s="1570">
        <v>24175</v>
      </c>
      <c r="B969" s="1570">
        <v>25</v>
      </c>
      <c r="C969" s="1572">
        <v>9.1</v>
      </c>
      <c r="D969" s="1570">
        <v>3.6000000000058208E-2</v>
      </c>
      <c r="E969" s="1572">
        <f t="shared" si="30"/>
        <v>2.3750000000006821E-2</v>
      </c>
      <c r="F969" s="1572">
        <f t="shared" si="31"/>
        <v>5.4031250000015518</v>
      </c>
    </row>
    <row r="970" spans="1:6" x14ac:dyDescent="0.2">
      <c r="A970" s="1570">
        <v>24200</v>
      </c>
      <c r="B970" s="1570">
        <v>25</v>
      </c>
      <c r="C970" s="1572">
        <v>9.1</v>
      </c>
      <c r="D970" s="1570">
        <v>0</v>
      </c>
      <c r="E970" s="1572">
        <f t="shared" si="30"/>
        <v>1.8000000000029104E-2</v>
      </c>
      <c r="F970" s="1572">
        <f t="shared" si="31"/>
        <v>4.0950000000066211</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7.8499999999974091E-2</v>
      </c>
      <c r="E972" s="1572">
        <f t="shared" si="30"/>
        <v>3.9249999999987045E-2</v>
      </c>
      <c r="F972" s="1572">
        <f t="shared" si="31"/>
        <v>8.9293749999970533</v>
      </c>
    </row>
    <row r="973" spans="1:6" x14ac:dyDescent="0.2">
      <c r="A973" s="1570">
        <v>24275</v>
      </c>
      <c r="B973" s="1570">
        <v>25</v>
      </c>
      <c r="C973" s="1572">
        <v>9.1</v>
      </c>
      <c r="D973" s="1570">
        <v>0.16500000000002046</v>
      </c>
      <c r="E973" s="1572">
        <f t="shared" si="30"/>
        <v>0.12174999999999728</v>
      </c>
      <c r="F973" s="1572">
        <f t="shared" si="31"/>
        <v>27.698124999999379</v>
      </c>
    </row>
    <row r="974" spans="1:6" x14ac:dyDescent="0.2">
      <c r="A974" s="1570">
        <v>24300</v>
      </c>
      <c r="B974" s="1570">
        <v>25</v>
      </c>
      <c r="C974" s="1572">
        <v>9.1</v>
      </c>
      <c r="D974" s="1570">
        <v>2.250000000003638E-2</v>
      </c>
      <c r="E974" s="1572">
        <f t="shared" si="30"/>
        <v>9.3750000000028422E-2</v>
      </c>
      <c r="F974" s="1572">
        <f t="shared" si="31"/>
        <v>21.328125000006466</v>
      </c>
    </row>
    <row r="975" spans="1:6" x14ac:dyDescent="0.2">
      <c r="A975" s="1570">
        <v>24325</v>
      </c>
      <c r="B975" s="1570">
        <v>25</v>
      </c>
      <c r="C975" s="1572">
        <v>9.1</v>
      </c>
      <c r="D975" s="1570">
        <v>0</v>
      </c>
      <c r="E975" s="1572">
        <f t="shared" si="30"/>
        <v>1.125000000001819E-2</v>
      </c>
      <c r="F975" s="1572">
        <f t="shared" si="31"/>
        <v>2.5593750000041382</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0</v>
      </c>
      <c r="E977" s="1572">
        <f t="shared" si="30"/>
        <v>0</v>
      </c>
      <c r="F977" s="1572">
        <f t="shared" si="31"/>
        <v>0</v>
      </c>
    </row>
    <row r="978" spans="1:6" x14ac:dyDescent="0.2">
      <c r="A978" s="1570">
        <v>24400</v>
      </c>
      <c r="B978" s="1570">
        <v>25</v>
      </c>
      <c r="C978" s="1572">
        <v>9.1</v>
      </c>
      <c r="D978" s="1570">
        <v>6.050000000000183E-2</v>
      </c>
      <c r="E978" s="1572">
        <f t="shared" si="30"/>
        <v>3.0250000000000915E-2</v>
      </c>
      <c r="F978" s="1572">
        <f t="shared" si="31"/>
        <v>6.8818750000002078</v>
      </c>
    </row>
    <row r="979" spans="1:6" x14ac:dyDescent="0.2">
      <c r="A979" s="1570">
        <v>24425</v>
      </c>
      <c r="B979" s="1570">
        <v>25</v>
      </c>
      <c r="C979" s="1572">
        <v>9.1</v>
      </c>
      <c r="D979" s="1570">
        <v>0</v>
      </c>
      <c r="E979" s="1572">
        <f t="shared" si="30"/>
        <v>3.0250000000000915E-2</v>
      </c>
      <c r="F979" s="1572">
        <f t="shared" si="31"/>
        <v>6.8818750000002078</v>
      </c>
    </row>
    <row r="980" spans="1:6" x14ac:dyDescent="0.2">
      <c r="A980" s="1570">
        <v>24450</v>
      </c>
      <c r="B980" s="1570">
        <v>25</v>
      </c>
      <c r="C980" s="1572">
        <v>9.1</v>
      </c>
      <c r="D980" s="1570">
        <v>3.0000000000029559E-2</v>
      </c>
      <c r="E980" s="1572">
        <f t="shared" si="30"/>
        <v>1.5000000000014779E-2</v>
      </c>
      <c r="F980" s="1572">
        <f t="shared" si="31"/>
        <v>3.4125000000033623</v>
      </c>
    </row>
    <row r="981" spans="1:6" x14ac:dyDescent="0.2">
      <c r="A981" s="1570">
        <v>24475</v>
      </c>
      <c r="B981" s="1570">
        <v>25</v>
      </c>
      <c r="C981" s="1572">
        <v>9.1</v>
      </c>
      <c r="D981" s="1570">
        <v>3.4499999999923148E-2</v>
      </c>
      <c r="E981" s="1572">
        <f t="shared" si="30"/>
        <v>3.2249999999976353E-2</v>
      </c>
      <c r="F981" s="1572">
        <f t="shared" si="31"/>
        <v>7.3368749999946203</v>
      </c>
    </row>
    <row r="982" spans="1:6" x14ac:dyDescent="0.2">
      <c r="A982" s="1570">
        <v>24500</v>
      </c>
      <c r="B982" s="1570">
        <v>25</v>
      </c>
      <c r="C982" s="1572">
        <v>9.1</v>
      </c>
      <c r="D982" s="1570">
        <v>0</v>
      </c>
      <c r="E982" s="1572">
        <f t="shared" si="30"/>
        <v>1.7249999999961574E-2</v>
      </c>
      <c r="F982" s="1572">
        <f t="shared" si="31"/>
        <v>3.9243749999912576</v>
      </c>
    </row>
    <row r="983" spans="1:6" x14ac:dyDescent="0.2">
      <c r="A983" s="1570">
        <v>24525</v>
      </c>
      <c r="B983" s="1570">
        <v>25</v>
      </c>
      <c r="C983" s="1572">
        <v>9.1</v>
      </c>
      <c r="D983" s="1570">
        <v>0</v>
      </c>
      <c r="E983" s="1572">
        <f t="shared" si="30"/>
        <v>0</v>
      </c>
      <c r="F983" s="1572">
        <f t="shared" si="31"/>
        <v>0</v>
      </c>
    </row>
    <row r="984" spans="1:6" x14ac:dyDescent="0.2">
      <c r="A984" s="1570">
        <v>24550</v>
      </c>
      <c r="B984" s="1570">
        <v>25</v>
      </c>
      <c r="C984" s="1572">
        <v>9.1</v>
      </c>
      <c r="D984" s="1570">
        <v>0</v>
      </c>
      <c r="E984" s="1572">
        <f t="shared" si="30"/>
        <v>0</v>
      </c>
      <c r="F984" s="1572">
        <f t="shared" si="31"/>
        <v>0</v>
      </c>
    </row>
    <row r="985" spans="1:6" x14ac:dyDescent="0.2">
      <c r="A985" s="1570">
        <v>24575</v>
      </c>
      <c r="B985" s="1570">
        <v>25</v>
      </c>
      <c r="C985" s="1572">
        <v>9.1</v>
      </c>
      <c r="D985" s="1570">
        <v>0</v>
      </c>
      <c r="E985" s="1572">
        <f t="shared" si="30"/>
        <v>0</v>
      </c>
      <c r="F985" s="1572">
        <f t="shared" si="31"/>
        <v>0</v>
      </c>
    </row>
    <row r="986" spans="1:6" x14ac:dyDescent="0.2">
      <c r="A986" s="1570">
        <v>24600</v>
      </c>
      <c r="B986" s="1570">
        <v>25</v>
      </c>
      <c r="C986" s="1572">
        <v>9.1</v>
      </c>
      <c r="D986" s="1570">
        <v>0</v>
      </c>
      <c r="E986" s="1572">
        <f t="shared" si="30"/>
        <v>0</v>
      </c>
      <c r="F986" s="1572">
        <f t="shared" si="31"/>
        <v>0</v>
      </c>
    </row>
    <row r="987" spans="1:6" x14ac:dyDescent="0.2">
      <c r="A987" s="1570">
        <v>24625</v>
      </c>
      <c r="B987" s="1570">
        <v>25</v>
      </c>
      <c r="C987" s="1572">
        <v>9.1</v>
      </c>
      <c r="D987" s="1570">
        <v>0</v>
      </c>
      <c r="E987" s="1572">
        <f t="shared" si="30"/>
        <v>0</v>
      </c>
      <c r="F987" s="1572">
        <f t="shared" si="31"/>
        <v>0</v>
      </c>
    </row>
    <row r="988" spans="1:6" x14ac:dyDescent="0.2">
      <c r="A988" s="1570">
        <v>24650</v>
      </c>
      <c r="B988" s="1570">
        <v>25</v>
      </c>
      <c r="C988" s="1572">
        <v>9.1</v>
      </c>
      <c r="D988" s="1570">
        <v>0</v>
      </c>
      <c r="E988" s="1572">
        <f t="shared" si="30"/>
        <v>0</v>
      </c>
      <c r="F988" s="1572">
        <f t="shared" si="31"/>
        <v>0</v>
      </c>
    </row>
    <row r="989" spans="1:6" x14ac:dyDescent="0.2">
      <c r="A989" s="1570">
        <v>24675</v>
      </c>
      <c r="B989" s="1570">
        <v>25</v>
      </c>
      <c r="C989" s="1572">
        <v>9.1</v>
      </c>
      <c r="D989" s="1570">
        <v>0</v>
      </c>
      <c r="E989" s="1572">
        <f t="shared" si="30"/>
        <v>0</v>
      </c>
      <c r="F989" s="1572">
        <f t="shared" si="31"/>
        <v>0</v>
      </c>
    </row>
    <row r="990" spans="1:6" x14ac:dyDescent="0.2">
      <c r="A990" s="1570">
        <v>24700</v>
      </c>
      <c r="B990" s="1570">
        <v>25</v>
      </c>
      <c r="C990" s="1572">
        <v>9.1</v>
      </c>
      <c r="D990" s="1570">
        <v>7.4500000000011835E-2</v>
      </c>
      <c r="E990" s="1572">
        <f t="shared" si="30"/>
        <v>3.7250000000005917E-2</v>
      </c>
      <c r="F990" s="1572">
        <f t="shared" si="31"/>
        <v>8.4743750000013449</v>
      </c>
    </row>
    <row r="991" spans="1:6" x14ac:dyDescent="0.2">
      <c r="A991" s="1570">
        <v>24725</v>
      </c>
      <c r="B991" s="1570">
        <v>25</v>
      </c>
      <c r="C991" s="1572">
        <v>9.1</v>
      </c>
      <c r="D991" s="1570">
        <v>0</v>
      </c>
      <c r="E991" s="1572">
        <f t="shared" si="30"/>
        <v>3.7250000000005917E-2</v>
      </c>
      <c r="F991" s="1572">
        <f t="shared" si="31"/>
        <v>8.4743750000013449</v>
      </c>
    </row>
    <row r="992" spans="1:6" x14ac:dyDescent="0.2">
      <c r="A992" s="1570">
        <v>24750</v>
      </c>
      <c r="B992" s="1570">
        <v>25</v>
      </c>
      <c r="C992" s="1572">
        <v>9.1</v>
      </c>
      <c r="D992" s="1570">
        <v>0</v>
      </c>
      <c r="E992" s="1572">
        <f t="shared" si="30"/>
        <v>0</v>
      </c>
      <c r="F992" s="1572">
        <f t="shared" si="31"/>
        <v>0</v>
      </c>
    </row>
    <row r="993" spans="1:6" x14ac:dyDescent="0.2">
      <c r="A993" s="1570">
        <v>24775</v>
      </c>
      <c r="B993" s="1570">
        <v>25</v>
      </c>
      <c r="C993" s="1572">
        <v>9.1</v>
      </c>
      <c r="D993" s="1570">
        <v>0</v>
      </c>
      <c r="E993" s="1572">
        <f t="shared" si="30"/>
        <v>0</v>
      </c>
      <c r="F993" s="1572">
        <f t="shared" si="31"/>
        <v>0</v>
      </c>
    </row>
    <row r="994" spans="1:6" x14ac:dyDescent="0.2">
      <c r="A994" s="1570">
        <v>24800</v>
      </c>
      <c r="B994" s="1570">
        <v>25</v>
      </c>
      <c r="C994" s="1572">
        <v>9.1</v>
      </c>
      <c r="D994" s="1570">
        <v>0.14650000000001456</v>
      </c>
      <c r="E994" s="1572">
        <f t="shared" si="30"/>
        <v>7.3250000000007282E-2</v>
      </c>
      <c r="F994" s="1572">
        <f t="shared" si="31"/>
        <v>16.664375000001655</v>
      </c>
    </row>
    <row r="995" spans="1:6" x14ac:dyDescent="0.2">
      <c r="A995" s="1570">
        <v>24825</v>
      </c>
      <c r="B995" s="1570">
        <v>25</v>
      </c>
      <c r="C995" s="1572">
        <v>9.1</v>
      </c>
      <c r="D995" s="1570">
        <v>0.1764999999999759</v>
      </c>
      <c r="E995" s="1572">
        <f t="shared" si="30"/>
        <v>0.16149999999999523</v>
      </c>
      <c r="F995" s="1572">
        <f t="shared" si="31"/>
        <v>36.741249999998914</v>
      </c>
    </row>
    <row r="996" spans="1:6" x14ac:dyDescent="0.2">
      <c r="A996" s="1570">
        <v>24850</v>
      </c>
      <c r="B996" s="1570">
        <v>25</v>
      </c>
      <c r="C996" s="1572">
        <v>9.1</v>
      </c>
      <c r="D996" s="1570">
        <v>0.18900000000002137</v>
      </c>
      <c r="E996" s="1572">
        <f t="shared" si="30"/>
        <v>0.18274999999999864</v>
      </c>
      <c r="F996" s="1572">
        <f t="shared" si="31"/>
        <v>41.57562499999969</v>
      </c>
    </row>
    <row r="997" spans="1:6" x14ac:dyDescent="0.2">
      <c r="A997" s="1570">
        <v>24875</v>
      </c>
      <c r="B997" s="1570">
        <v>25</v>
      </c>
      <c r="C997" s="1572">
        <v>9.1</v>
      </c>
      <c r="D997" s="1570">
        <v>0</v>
      </c>
      <c r="E997" s="1572">
        <f t="shared" si="30"/>
        <v>9.4500000000010687E-2</v>
      </c>
      <c r="F997" s="1572">
        <f t="shared" si="31"/>
        <v>21.498750000002431</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0</v>
      </c>
      <c r="E1003" s="1572">
        <f t="shared" si="30"/>
        <v>0</v>
      </c>
      <c r="F1003" s="1572">
        <f t="shared" si="31"/>
        <v>0</v>
      </c>
    </row>
    <row r="1004" spans="1:6" x14ac:dyDescent="0.2">
      <c r="A1004" s="1570">
        <v>25050</v>
      </c>
      <c r="B1004" s="1570">
        <v>25</v>
      </c>
      <c r="C1004" s="1572">
        <v>9.1</v>
      </c>
      <c r="D1004" s="1570">
        <v>0</v>
      </c>
      <c r="E1004" s="1572">
        <f t="shared" si="30"/>
        <v>0</v>
      </c>
      <c r="F1004" s="1572">
        <f t="shared" si="31"/>
        <v>0</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0</v>
      </c>
      <c r="E1006" s="1572">
        <f t="shared" si="30"/>
        <v>0</v>
      </c>
      <c r="F1006" s="1572">
        <f t="shared" si="31"/>
        <v>0</v>
      </c>
    </row>
    <row r="1007" spans="1:6" x14ac:dyDescent="0.2">
      <c r="A1007" s="1570">
        <v>25125</v>
      </c>
      <c r="B1007" s="1570">
        <v>25</v>
      </c>
      <c r="C1007" s="1572">
        <v>9.1</v>
      </c>
      <c r="D1007" s="1570">
        <v>0</v>
      </c>
      <c r="E1007" s="1572">
        <f t="shared" si="30"/>
        <v>0</v>
      </c>
      <c r="F1007" s="1572">
        <f t="shared" si="31"/>
        <v>0</v>
      </c>
    </row>
    <row r="1008" spans="1:6" x14ac:dyDescent="0.2">
      <c r="A1008" s="1570">
        <v>25150</v>
      </c>
      <c r="B1008" s="1570">
        <v>25</v>
      </c>
      <c r="C1008" s="1572">
        <v>9.1</v>
      </c>
      <c r="D1008" s="1570">
        <v>6.4499999999964086E-2</v>
      </c>
      <c r="E1008" s="1572">
        <f t="shared" si="30"/>
        <v>3.2249999999982043E-2</v>
      </c>
      <c r="F1008" s="1572">
        <f t="shared" si="31"/>
        <v>7.3368749999959144</v>
      </c>
    </row>
    <row r="1009" spans="1:6" x14ac:dyDescent="0.2">
      <c r="A1009" s="1570">
        <v>25175</v>
      </c>
      <c r="B1009" s="1570">
        <v>25</v>
      </c>
      <c r="C1009" s="1572">
        <v>9.1</v>
      </c>
      <c r="D1009" s="1570">
        <v>5.7500000000061391E-2</v>
      </c>
      <c r="E1009" s="1572">
        <f t="shared" si="30"/>
        <v>6.1000000000012738E-2</v>
      </c>
      <c r="F1009" s="1572">
        <f t="shared" si="31"/>
        <v>13.877500000002899</v>
      </c>
    </row>
    <row r="1010" spans="1:6" x14ac:dyDescent="0.2">
      <c r="A1010" s="1570">
        <v>25200</v>
      </c>
      <c r="B1010" s="1570">
        <v>25</v>
      </c>
      <c r="C1010" s="1572">
        <v>9.1</v>
      </c>
      <c r="D1010" s="1570">
        <v>4.0000000000020464E-2</v>
      </c>
      <c r="E1010" s="1572">
        <f t="shared" si="30"/>
        <v>4.8750000000040927E-2</v>
      </c>
      <c r="F1010" s="1572">
        <f t="shared" si="31"/>
        <v>11.090625000009311</v>
      </c>
    </row>
    <row r="1011" spans="1:6" x14ac:dyDescent="0.2">
      <c r="A1011" s="1570">
        <v>25225</v>
      </c>
      <c r="B1011" s="1570">
        <v>25</v>
      </c>
      <c r="C1011" s="1572">
        <v>9.1</v>
      </c>
      <c r="D1011" s="1570">
        <v>1.949999999993679E-2</v>
      </c>
      <c r="E1011" s="1572">
        <f t="shared" si="30"/>
        <v>2.9749999999978627E-2</v>
      </c>
      <c r="F1011" s="1572">
        <f t="shared" si="31"/>
        <v>6.7681249999951367</v>
      </c>
    </row>
    <row r="1012" spans="1:6" x14ac:dyDescent="0.2">
      <c r="A1012" s="1570">
        <v>25250</v>
      </c>
      <c r="B1012" s="1570">
        <v>25</v>
      </c>
      <c r="C1012" s="1572">
        <v>9.1</v>
      </c>
      <c r="D1012" s="1570">
        <v>0</v>
      </c>
      <c r="E1012" s="1572">
        <f t="shared" si="30"/>
        <v>9.7499999999683951E-3</v>
      </c>
      <c r="F1012" s="1572">
        <f t="shared" si="31"/>
        <v>2.2181249999928099</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0</v>
      </c>
      <c r="E1015" s="1572">
        <f t="shared" si="30"/>
        <v>0</v>
      </c>
      <c r="F1015" s="1572">
        <f t="shared" si="31"/>
        <v>0</v>
      </c>
    </row>
    <row r="1016" spans="1:6" x14ac:dyDescent="0.2">
      <c r="A1016" s="1570">
        <v>25350</v>
      </c>
      <c r="B1016" s="1570">
        <v>25</v>
      </c>
      <c r="C1016" s="1572">
        <v>9.1</v>
      </c>
      <c r="D1016" s="1570">
        <v>0</v>
      </c>
      <c r="E1016" s="1572">
        <f t="shared" si="30"/>
        <v>0</v>
      </c>
      <c r="F1016" s="1572">
        <f t="shared" si="31"/>
        <v>0</v>
      </c>
    </row>
    <row r="1017" spans="1:6" x14ac:dyDescent="0.2">
      <c r="A1017" s="1570">
        <v>25375</v>
      </c>
      <c r="B1017" s="1570">
        <v>25</v>
      </c>
      <c r="C1017" s="1572">
        <v>9.1</v>
      </c>
      <c r="D1017" s="1570">
        <v>0.18449999999996863</v>
      </c>
      <c r="E1017" s="1572">
        <f t="shared" si="30"/>
        <v>9.2249999999984317E-2</v>
      </c>
      <c r="F1017" s="1572">
        <f t="shared" si="31"/>
        <v>20.986874999996431</v>
      </c>
    </row>
    <row r="1018" spans="1:6" x14ac:dyDescent="0.2">
      <c r="A1018" s="1570">
        <v>25400</v>
      </c>
      <c r="B1018" s="1570">
        <v>25</v>
      </c>
      <c r="C1018" s="1572">
        <v>9.1</v>
      </c>
      <c r="D1018" s="1570">
        <v>7.9000000000007731E-2</v>
      </c>
      <c r="E1018" s="1572">
        <f t="shared" si="30"/>
        <v>0.13174999999998818</v>
      </c>
      <c r="F1018" s="1572">
        <f t="shared" si="31"/>
        <v>29.973124999997307</v>
      </c>
    </row>
    <row r="1019" spans="1:6" x14ac:dyDescent="0.2">
      <c r="A1019" s="1570">
        <v>25425</v>
      </c>
      <c r="B1019" s="1570">
        <v>25</v>
      </c>
      <c r="C1019" s="1572">
        <v>9.1</v>
      </c>
      <c r="D1019" s="1570">
        <v>0</v>
      </c>
      <c r="E1019" s="1572">
        <f t="shared" si="30"/>
        <v>3.9500000000003865E-2</v>
      </c>
      <c r="F1019" s="1572">
        <f t="shared" si="31"/>
        <v>8.9862500000008794</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3.5499999999956344E-2</v>
      </c>
      <c r="E1022" s="1572">
        <f t="shared" si="30"/>
        <v>1.7749999999978172E-2</v>
      </c>
      <c r="F1022" s="1572">
        <f t="shared" si="31"/>
        <v>4.0381249999950342</v>
      </c>
    </row>
    <row r="1023" spans="1:6" x14ac:dyDescent="0.2">
      <c r="A1023" s="1570">
        <v>25525</v>
      </c>
      <c r="B1023" s="1570">
        <v>25</v>
      </c>
      <c r="C1023" s="1572">
        <v>9.1</v>
      </c>
      <c r="D1023" s="1570">
        <v>4.500000000007276E-3</v>
      </c>
      <c r="E1023" s="1572">
        <f t="shared" si="30"/>
        <v>1.999999999998181E-2</v>
      </c>
      <c r="F1023" s="1572">
        <f t="shared" si="31"/>
        <v>4.5499999999958618</v>
      </c>
    </row>
    <row r="1024" spans="1:6" x14ac:dyDescent="0.2">
      <c r="A1024" s="1570">
        <v>25550</v>
      </c>
      <c r="B1024" s="1570">
        <v>25</v>
      </c>
      <c r="C1024" s="1572">
        <v>9.1</v>
      </c>
      <c r="D1024" s="1570">
        <v>7.0000000000618456E-3</v>
      </c>
      <c r="E1024" s="1572">
        <f t="shared" si="30"/>
        <v>5.7500000000345608E-3</v>
      </c>
      <c r="F1024" s="1572">
        <f t="shared" si="31"/>
        <v>1.3081250000078626</v>
      </c>
    </row>
    <row r="1025" spans="1:6" x14ac:dyDescent="0.2">
      <c r="A1025" s="1570">
        <v>25575</v>
      </c>
      <c r="B1025" s="1570">
        <v>25</v>
      </c>
      <c r="C1025" s="1572">
        <v>9.1</v>
      </c>
      <c r="D1025" s="1570">
        <v>0</v>
      </c>
      <c r="E1025" s="1572">
        <f t="shared" si="30"/>
        <v>3.5000000000309228E-3</v>
      </c>
      <c r="F1025" s="1572">
        <f t="shared" si="31"/>
        <v>0.79625000000703494</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v>
      </c>
      <c r="E1027" s="1572">
        <f t="shared" si="30"/>
        <v>0</v>
      </c>
      <c r="F1027" s="1572">
        <f t="shared" si="31"/>
        <v>0</v>
      </c>
    </row>
    <row r="1028" spans="1:6" x14ac:dyDescent="0.2">
      <c r="A1028" s="1570">
        <v>25650</v>
      </c>
      <c r="B1028" s="1570">
        <v>25</v>
      </c>
      <c r="C1028" s="1572">
        <v>9.1</v>
      </c>
      <c r="D1028" s="1570">
        <v>0</v>
      </c>
      <c r="E1028" s="1572">
        <f t="shared" ref="E1028:E1052" si="32">(D1027+D1028)/2</f>
        <v>0</v>
      </c>
      <c r="F1028" s="1572">
        <f t="shared" ref="F1028:F1052" si="33">E1028*C1028*B1028</f>
        <v>0</v>
      </c>
    </row>
    <row r="1029" spans="1:6" x14ac:dyDescent="0.2">
      <c r="A1029" s="1570">
        <v>25675</v>
      </c>
      <c r="B1029" s="1570">
        <v>25</v>
      </c>
      <c r="C1029" s="1572">
        <v>9.1</v>
      </c>
      <c r="D1029" s="1570">
        <v>0</v>
      </c>
      <c r="E1029" s="1572">
        <f t="shared" si="32"/>
        <v>0</v>
      </c>
      <c r="F1029" s="1572">
        <f t="shared" si="33"/>
        <v>0</v>
      </c>
    </row>
    <row r="1030" spans="1:6" x14ac:dyDescent="0.2">
      <c r="A1030" s="1570">
        <v>25700</v>
      </c>
      <c r="B1030" s="1570">
        <v>25</v>
      </c>
      <c r="C1030" s="1572">
        <v>9.1</v>
      </c>
      <c r="D1030" s="1570">
        <v>0</v>
      </c>
      <c r="E1030" s="1572">
        <f t="shared" si="32"/>
        <v>0</v>
      </c>
      <c r="F1030" s="1572">
        <f t="shared" si="33"/>
        <v>0</v>
      </c>
    </row>
    <row r="1031" spans="1:6" x14ac:dyDescent="0.2">
      <c r="A1031" s="1570">
        <v>25725</v>
      </c>
      <c r="B1031" s="1570">
        <v>25</v>
      </c>
      <c r="C1031" s="1572">
        <v>9.1</v>
      </c>
      <c r="D1031" s="1570">
        <v>0</v>
      </c>
      <c r="E1031" s="1572">
        <f t="shared" si="32"/>
        <v>0</v>
      </c>
      <c r="F1031" s="1572">
        <f t="shared" si="33"/>
        <v>0</v>
      </c>
    </row>
    <row r="1032" spans="1:6" x14ac:dyDescent="0.2">
      <c r="A1032" s="1570">
        <v>25750</v>
      </c>
      <c r="B1032" s="1570">
        <v>25</v>
      </c>
      <c r="C1032" s="1572">
        <v>9.1</v>
      </c>
      <c r="D1032" s="1570">
        <v>0</v>
      </c>
      <c r="E1032" s="1572">
        <f t="shared" si="32"/>
        <v>0</v>
      </c>
      <c r="F1032" s="1572">
        <f t="shared" si="33"/>
        <v>0</v>
      </c>
    </row>
    <row r="1033" spans="1:6" x14ac:dyDescent="0.2">
      <c r="A1033" s="1570">
        <v>25775</v>
      </c>
      <c r="B1033" s="1570">
        <v>25</v>
      </c>
      <c r="C1033" s="1572">
        <v>9.1</v>
      </c>
      <c r="D1033" s="1570">
        <v>0</v>
      </c>
      <c r="E1033" s="1572">
        <f t="shared" si="32"/>
        <v>0</v>
      </c>
      <c r="F1033" s="1572">
        <f t="shared" si="33"/>
        <v>0</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0</v>
      </c>
      <c r="E1035" s="1572">
        <f t="shared" si="32"/>
        <v>0</v>
      </c>
      <c r="F1035" s="1572">
        <f t="shared" si="33"/>
        <v>0</v>
      </c>
    </row>
    <row r="1036" spans="1:6" x14ac:dyDescent="0.2">
      <c r="A1036" s="1570">
        <v>25850</v>
      </c>
      <c r="B1036" s="1570">
        <v>25</v>
      </c>
      <c r="C1036" s="1572">
        <v>9.1</v>
      </c>
      <c r="D1036" s="1570">
        <v>0</v>
      </c>
      <c r="E1036" s="1572">
        <f t="shared" si="32"/>
        <v>0</v>
      </c>
      <c r="F1036" s="1572">
        <f t="shared" si="33"/>
        <v>0</v>
      </c>
    </row>
    <row r="1037" spans="1:6" x14ac:dyDescent="0.2">
      <c r="A1037" s="1570">
        <v>25875</v>
      </c>
      <c r="B1037" s="1570">
        <v>25</v>
      </c>
      <c r="C1037" s="1572">
        <v>9.1</v>
      </c>
      <c r="D1037" s="1570">
        <v>0</v>
      </c>
      <c r="E1037" s="1572">
        <f t="shared" si="32"/>
        <v>0</v>
      </c>
      <c r="F1037" s="1572">
        <f t="shared" si="33"/>
        <v>0</v>
      </c>
    </row>
    <row r="1038" spans="1:6" x14ac:dyDescent="0.2">
      <c r="A1038" s="1570">
        <v>25900</v>
      </c>
      <c r="B1038" s="1570">
        <v>25</v>
      </c>
      <c r="C1038" s="1572">
        <v>9.1</v>
      </c>
      <c r="D1038" s="1570">
        <v>0</v>
      </c>
      <c r="E1038" s="1572">
        <f t="shared" si="32"/>
        <v>0</v>
      </c>
      <c r="F1038" s="1572">
        <f t="shared" si="33"/>
        <v>0</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0</v>
      </c>
      <c r="E1040" s="1572">
        <f t="shared" si="32"/>
        <v>0</v>
      </c>
      <c r="F1040" s="1572">
        <f t="shared" si="33"/>
        <v>0</v>
      </c>
    </row>
    <row r="1041" spans="1:6" x14ac:dyDescent="0.2">
      <c r="A1041" s="1570">
        <v>25975</v>
      </c>
      <c r="B1041" s="1570">
        <v>25</v>
      </c>
      <c r="C1041" s="1572">
        <v>9.1</v>
      </c>
      <c r="D1041" s="1570">
        <v>0</v>
      </c>
      <c r="E1041" s="1572">
        <f t="shared" si="32"/>
        <v>0</v>
      </c>
      <c r="F1041" s="1572">
        <f t="shared" si="33"/>
        <v>0</v>
      </c>
    </row>
    <row r="1042" spans="1:6" x14ac:dyDescent="0.2">
      <c r="A1042" s="1570">
        <v>26000</v>
      </c>
      <c r="B1042" s="1570">
        <v>25</v>
      </c>
      <c r="C1042" s="1572">
        <v>9.1</v>
      </c>
      <c r="D1042" s="1570">
        <v>0</v>
      </c>
      <c r="E1042" s="1572">
        <f t="shared" si="32"/>
        <v>0</v>
      </c>
      <c r="F1042" s="1572">
        <f t="shared" si="33"/>
        <v>0</v>
      </c>
    </row>
    <row r="1043" spans="1:6" x14ac:dyDescent="0.2">
      <c r="A1043" s="1570">
        <v>26025</v>
      </c>
      <c r="B1043" s="1570">
        <v>25</v>
      </c>
      <c r="C1043" s="1572">
        <v>9.1</v>
      </c>
      <c r="D1043" s="1570">
        <v>9.5499999999969998E-2</v>
      </c>
      <c r="E1043" s="1572">
        <f t="shared" si="32"/>
        <v>4.7749999999984999E-2</v>
      </c>
      <c r="F1043" s="1572">
        <f t="shared" si="33"/>
        <v>10.863124999996588</v>
      </c>
    </row>
    <row r="1044" spans="1:6" x14ac:dyDescent="0.2">
      <c r="A1044" s="1570">
        <v>26050</v>
      </c>
      <c r="B1044" s="1570">
        <v>25</v>
      </c>
      <c r="C1044" s="1572">
        <v>9.1</v>
      </c>
      <c r="D1044" s="1570">
        <v>0</v>
      </c>
      <c r="E1044" s="1572">
        <f t="shared" si="32"/>
        <v>4.7749999999984999E-2</v>
      </c>
      <c r="F1044" s="1572">
        <f t="shared" si="33"/>
        <v>10.863124999996588</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0</v>
      </c>
      <c r="E1052" s="1572">
        <f t="shared" si="32"/>
        <v>0</v>
      </c>
      <c r="F1052" s="1572">
        <f t="shared" si="33"/>
        <v>0</v>
      </c>
    </row>
    <row r="1053" spans="1:6" ht="13.5" thickBot="1" x14ac:dyDescent="0.25">
      <c r="A1053" s="2030" t="s">
        <v>376</v>
      </c>
      <c r="B1053" s="2031"/>
      <c r="C1053" s="2031"/>
      <c r="D1053" s="2031"/>
      <c r="E1053" s="2032"/>
      <c r="F1053" s="1574">
        <f>SUM(F3:F1052)</f>
        <v>3367.4550000000095</v>
      </c>
    </row>
  </sheetData>
  <mergeCells count="1">
    <mergeCell ref="A1053:E105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58"/>
  <sheetViews>
    <sheetView topLeftCell="A1013" zoomScale="130" zoomScaleNormal="130" workbookViewId="0">
      <selection activeCell="C8" sqref="C8"/>
    </sheetView>
  </sheetViews>
  <sheetFormatPr defaultRowHeight="12.75" x14ac:dyDescent="0.2"/>
  <cols>
    <col min="1" max="1" width="9.42578125" customWidth="1"/>
    <col min="2" max="2" width="10" customWidth="1"/>
    <col min="3" max="3" width="13.28515625" customWidth="1"/>
    <col min="4" max="5" width="15.5703125" customWidth="1"/>
    <col min="6" max="6" width="16.140625" customWidth="1"/>
  </cols>
  <sheetData>
    <row r="1" spans="1:6" ht="25.5" x14ac:dyDescent="0.2">
      <c r="A1" s="1571" t="s">
        <v>125</v>
      </c>
      <c r="B1" s="1571" t="s">
        <v>397</v>
      </c>
      <c r="C1" s="1571" t="s">
        <v>387</v>
      </c>
      <c r="D1" s="1571" t="s">
        <v>12081</v>
      </c>
      <c r="E1" s="1571" t="s">
        <v>6445</v>
      </c>
      <c r="F1" s="1571" t="s">
        <v>12082</v>
      </c>
    </row>
    <row r="2" spans="1:6" x14ac:dyDescent="0.2">
      <c r="A2" s="1570">
        <v>0</v>
      </c>
      <c r="B2" s="1570">
        <v>0</v>
      </c>
      <c r="C2" s="1572">
        <v>9.1</v>
      </c>
      <c r="D2" s="1570"/>
      <c r="E2" s="1570">
        <v>0</v>
      </c>
      <c r="F2" s="1570"/>
    </row>
    <row r="3" spans="1:6" x14ac:dyDescent="0.2">
      <c r="A3" s="1570">
        <v>25</v>
      </c>
      <c r="B3" s="1570">
        <v>25</v>
      </c>
      <c r="C3" s="1572">
        <v>9.1</v>
      </c>
      <c r="D3" s="1570"/>
      <c r="E3" s="1572">
        <f>(D2+D3)/2</f>
        <v>0</v>
      </c>
      <c r="F3" s="1572">
        <f>E3*C3*B3</f>
        <v>0</v>
      </c>
    </row>
    <row r="4" spans="1:6" x14ac:dyDescent="0.2">
      <c r="A4" s="1570">
        <v>50</v>
      </c>
      <c r="B4" s="1570">
        <v>25</v>
      </c>
      <c r="C4" s="1572">
        <v>9.1</v>
      </c>
      <c r="D4" s="1570"/>
      <c r="E4" s="1572">
        <f t="shared" ref="E4:E67" si="0">(D3+D4)/2</f>
        <v>0</v>
      </c>
      <c r="F4" s="1572">
        <f t="shared" ref="F4:F67" si="1">E4*C4*B4</f>
        <v>0</v>
      </c>
    </row>
    <row r="5" spans="1:6" x14ac:dyDescent="0.2">
      <c r="A5" s="1570">
        <v>75</v>
      </c>
      <c r="B5" s="1570">
        <v>25</v>
      </c>
      <c r="C5" s="1572">
        <v>9.1</v>
      </c>
      <c r="D5" s="1570"/>
      <c r="E5" s="1572">
        <f t="shared" si="0"/>
        <v>0</v>
      </c>
      <c r="F5" s="1572">
        <f t="shared" si="1"/>
        <v>0</v>
      </c>
    </row>
    <row r="6" spans="1:6" x14ac:dyDescent="0.2">
      <c r="A6" s="1570">
        <v>100</v>
      </c>
      <c r="B6" s="1570">
        <v>25</v>
      </c>
      <c r="C6" s="1572">
        <v>9.1</v>
      </c>
      <c r="D6" s="1570"/>
      <c r="E6" s="1572">
        <f t="shared" si="0"/>
        <v>0</v>
      </c>
      <c r="F6" s="1572">
        <f t="shared" si="1"/>
        <v>0</v>
      </c>
    </row>
    <row r="7" spans="1:6" x14ac:dyDescent="0.2">
      <c r="A7" s="1570">
        <v>125</v>
      </c>
      <c r="B7" s="1570">
        <v>25</v>
      </c>
      <c r="C7" s="1572">
        <v>9.1</v>
      </c>
      <c r="D7" s="1570"/>
      <c r="E7" s="1572">
        <f t="shared" si="0"/>
        <v>0</v>
      </c>
      <c r="F7" s="1572">
        <f t="shared" si="1"/>
        <v>0</v>
      </c>
    </row>
    <row r="8" spans="1:6" x14ac:dyDescent="0.2">
      <c r="A8" s="1570">
        <v>150</v>
      </c>
      <c r="B8" s="1570">
        <v>25</v>
      </c>
      <c r="C8" s="1572">
        <v>9.1</v>
      </c>
      <c r="D8" s="1570"/>
      <c r="E8" s="1572">
        <f t="shared" si="0"/>
        <v>0</v>
      </c>
      <c r="F8" s="1572">
        <f t="shared" si="1"/>
        <v>0</v>
      </c>
    </row>
    <row r="9" spans="1:6" x14ac:dyDescent="0.2">
      <c r="A9" s="1570">
        <v>175</v>
      </c>
      <c r="B9" s="1570">
        <v>25</v>
      </c>
      <c r="C9" s="1572">
        <v>9.1</v>
      </c>
      <c r="D9" s="1570"/>
      <c r="E9" s="1572">
        <f t="shared" si="0"/>
        <v>0</v>
      </c>
      <c r="F9" s="1572">
        <f t="shared" si="1"/>
        <v>0</v>
      </c>
    </row>
    <row r="10" spans="1:6" x14ac:dyDescent="0.2">
      <c r="A10" s="1570">
        <v>200</v>
      </c>
      <c r="B10" s="1570">
        <v>25</v>
      </c>
      <c r="C10" s="1572">
        <v>9.1</v>
      </c>
      <c r="D10" s="1570"/>
      <c r="E10" s="1572">
        <f t="shared" si="0"/>
        <v>0</v>
      </c>
      <c r="F10" s="1572">
        <f t="shared" si="1"/>
        <v>0</v>
      </c>
    </row>
    <row r="11" spans="1:6" x14ac:dyDescent="0.2">
      <c r="A11" s="1570">
        <v>225</v>
      </c>
      <c r="B11" s="1570">
        <v>25</v>
      </c>
      <c r="C11" s="1572">
        <v>9.1</v>
      </c>
      <c r="D11" s="1570"/>
      <c r="E11" s="1572">
        <f t="shared" si="0"/>
        <v>0</v>
      </c>
      <c r="F11" s="1572">
        <f t="shared" si="1"/>
        <v>0</v>
      </c>
    </row>
    <row r="12" spans="1:6" x14ac:dyDescent="0.2">
      <c r="A12" s="1570">
        <v>250</v>
      </c>
      <c r="B12" s="1570">
        <v>25</v>
      </c>
      <c r="C12" s="1572">
        <v>9.1</v>
      </c>
      <c r="D12" s="1570"/>
      <c r="E12" s="1572">
        <f t="shared" si="0"/>
        <v>0</v>
      </c>
      <c r="F12" s="1572">
        <f t="shared" si="1"/>
        <v>0</v>
      </c>
    </row>
    <row r="13" spans="1:6" x14ac:dyDescent="0.2">
      <c r="A13" s="1570">
        <v>275</v>
      </c>
      <c r="B13" s="1570">
        <v>25</v>
      </c>
      <c r="C13" s="1572">
        <v>9.1</v>
      </c>
      <c r="D13" s="1570"/>
      <c r="E13" s="1572">
        <f t="shared" si="0"/>
        <v>0</v>
      </c>
      <c r="F13" s="1572">
        <f t="shared" si="1"/>
        <v>0</v>
      </c>
    </row>
    <row r="14" spans="1:6" x14ac:dyDescent="0.2">
      <c r="A14" s="1570">
        <v>300</v>
      </c>
      <c r="B14" s="1570">
        <v>25</v>
      </c>
      <c r="C14" s="1572">
        <v>9.1</v>
      </c>
      <c r="D14" s="1570"/>
      <c r="E14" s="1572">
        <f t="shared" si="0"/>
        <v>0</v>
      </c>
      <c r="F14" s="1572">
        <f t="shared" si="1"/>
        <v>0</v>
      </c>
    </row>
    <row r="15" spans="1:6" x14ac:dyDescent="0.2">
      <c r="A15" s="1570">
        <v>325</v>
      </c>
      <c r="B15" s="1570">
        <v>25</v>
      </c>
      <c r="C15" s="1572">
        <v>9.1</v>
      </c>
      <c r="D15" s="1570"/>
      <c r="E15" s="1572">
        <f t="shared" si="0"/>
        <v>0</v>
      </c>
      <c r="F15" s="1572">
        <f t="shared" si="1"/>
        <v>0</v>
      </c>
    </row>
    <row r="16" spans="1:6" x14ac:dyDescent="0.2">
      <c r="A16" s="1570">
        <v>350</v>
      </c>
      <c r="B16" s="1570">
        <v>25</v>
      </c>
      <c r="C16" s="1572">
        <v>9.1</v>
      </c>
      <c r="D16" s="1570"/>
      <c r="E16" s="1572">
        <f t="shared" si="0"/>
        <v>0</v>
      </c>
      <c r="F16" s="1572">
        <f t="shared" si="1"/>
        <v>0</v>
      </c>
    </row>
    <row r="17" spans="1:6" x14ac:dyDescent="0.2">
      <c r="A17" s="1570">
        <v>375</v>
      </c>
      <c r="B17" s="1570">
        <v>25</v>
      </c>
      <c r="C17" s="1572">
        <v>9.1</v>
      </c>
      <c r="D17" s="1570"/>
      <c r="E17" s="1572">
        <f t="shared" si="0"/>
        <v>0</v>
      </c>
      <c r="F17" s="1572">
        <f t="shared" si="1"/>
        <v>0</v>
      </c>
    </row>
    <row r="18" spans="1:6" x14ac:dyDescent="0.2">
      <c r="A18" s="1570">
        <v>400</v>
      </c>
      <c r="B18" s="1570">
        <v>25</v>
      </c>
      <c r="C18" s="1572">
        <v>9.1</v>
      </c>
      <c r="D18" s="1570"/>
      <c r="E18" s="1572">
        <f t="shared" si="0"/>
        <v>0</v>
      </c>
      <c r="F18" s="1572">
        <f t="shared" si="1"/>
        <v>0</v>
      </c>
    </row>
    <row r="19" spans="1:6" x14ac:dyDescent="0.2">
      <c r="A19" s="1570">
        <v>425</v>
      </c>
      <c r="B19" s="1570">
        <v>25</v>
      </c>
      <c r="C19" s="1572">
        <v>9.1</v>
      </c>
      <c r="D19" s="1570"/>
      <c r="E19" s="1572">
        <f t="shared" si="0"/>
        <v>0</v>
      </c>
      <c r="F19" s="1572">
        <f t="shared" si="1"/>
        <v>0</v>
      </c>
    </row>
    <row r="20" spans="1:6" x14ac:dyDescent="0.2">
      <c r="A20" s="1570">
        <v>450</v>
      </c>
      <c r="B20" s="1570">
        <v>25</v>
      </c>
      <c r="C20" s="1572">
        <v>9.1</v>
      </c>
      <c r="D20" s="1570"/>
      <c r="E20" s="1572">
        <f t="shared" si="0"/>
        <v>0</v>
      </c>
      <c r="F20" s="1572">
        <f t="shared" si="1"/>
        <v>0</v>
      </c>
    </row>
    <row r="21" spans="1:6" x14ac:dyDescent="0.2">
      <c r="A21" s="1570">
        <v>475</v>
      </c>
      <c r="B21" s="1570">
        <v>25</v>
      </c>
      <c r="C21" s="1572">
        <v>9.1</v>
      </c>
      <c r="D21" s="1570"/>
      <c r="E21" s="1572">
        <f t="shared" si="0"/>
        <v>0</v>
      </c>
      <c r="F21" s="1572">
        <f t="shared" si="1"/>
        <v>0</v>
      </c>
    </row>
    <row r="22" spans="1:6" x14ac:dyDescent="0.2">
      <c r="A22" s="1570">
        <v>500</v>
      </c>
      <c r="B22" s="1570">
        <v>25</v>
      </c>
      <c r="C22" s="1572">
        <v>9.1</v>
      </c>
      <c r="D22" s="1570"/>
      <c r="E22" s="1572">
        <f t="shared" si="0"/>
        <v>0</v>
      </c>
      <c r="F22" s="1572">
        <f t="shared" si="1"/>
        <v>0</v>
      </c>
    </row>
    <row r="23" spans="1:6" x14ac:dyDescent="0.2">
      <c r="A23" s="1570">
        <v>525</v>
      </c>
      <c r="B23" s="1570">
        <v>25</v>
      </c>
      <c r="C23" s="1572">
        <v>9.1</v>
      </c>
      <c r="D23" s="1570"/>
      <c r="E23" s="1572">
        <f t="shared" si="0"/>
        <v>0</v>
      </c>
      <c r="F23" s="1572">
        <f t="shared" si="1"/>
        <v>0</v>
      </c>
    </row>
    <row r="24" spans="1:6" x14ac:dyDescent="0.2">
      <c r="A24" s="1570">
        <v>550</v>
      </c>
      <c r="B24" s="1570">
        <v>25</v>
      </c>
      <c r="C24" s="1572">
        <v>9.1</v>
      </c>
      <c r="D24" s="1570"/>
      <c r="E24" s="1572">
        <f t="shared" si="0"/>
        <v>0</v>
      </c>
      <c r="F24" s="1572">
        <f t="shared" si="1"/>
        <v>0</v>
      </c>
    </row>
    <row r="25" spans="1:6" x14ac:dyDescent="0.2">
      <c r="A25" s="1570">
        <v>575</v>
      </c>
      <c r="B25" s="1570">
        <v>25</v>
      </c>
      <c r="C25" s="1572">
        <v>9.1</v>
      </c>
      <c r="D25" s="1570"/>
      <c r="E25" s="1572">
        <f t="shared" si="0"/>
        <v>0</v>
      </c>
      <c r="F25" s="1572">
        <f t="shared" si="1"/>
        <v>0</v>
      </c>
    </row>
    <row r="26" spans="1:6" x14ac:dyDescent="0.2">
      <c r="A26" s="1570">
        <v>600</v>
      </c>
      <c r="B26" s="1570">
        <v>25</v>
      </c>
      <c r="C26" s="1572">
        <v>9.1</v>
      </c>
      <c r="D26" s="1570"/>
      <c r="E26" s="1572">
        <f t="shared" si="0"/>
        <v>0</v>
      </c>
      <c r="F26" s="1572">
        <f t="shared" si="1"/>
        <v>0</v>
      </c>
    </row>
    <row r="27" spans="1:6" x14ac:dyDescent="0.2">
      <c r="A27" s="1570">
        <v>625</v>
      </c>
      <c r="B27" s="1570">
        <v>25</v>
      </c>
      <c r="C27" s="1572">
        <v>9.1</v>
      </c>
      <c r="D27" s="1570"/>
      <c r="E27" s="1572">
        <f t="shared" si="0"/>
        <v>0</v>
      </c>
      <c r="F27" s="1572">
        <f t="shared" si="1"/>
        <v>0</v>
      </c>
    </row>
    <row r="28" spans="1:6" x14ac:dyDescent="0.2">
      <c r="A28" s="1570">
        <v>650</v>
      </c>
      <c r="B28" s="1570">
        <v>25</v>
      </c>
      <c r="C28" s="1572">
        <v>9.1</v>
      </c>
      <c r="D28" s="1570"/>
      <c r="E28" s="1572">
        <f t="shared" si="0"/>
        <v>0</v>
      </c>
      <c r="F28" s="1572">
        <f t="shared" si="1"/>
        <v>0</v>
      </c>
    </row>
    <row r="29" spans="1:6" x14ac:dyDescent="0.2">
      <c r="A29" s="1570">
        <v>675</v>
      </c>
      <c r="B29" s="1570">
        <v>25</v>
      </c>
      <c r="C29" s="1572">
        <v>9.1</v>
      </c>
      <c r="D29" s="1570"/>
      <c r="E29" s="1572">
        <f t="shared" si="0"/>
        <v>0</v>
      </c>
      <c r="F29" s="1572">
        <f t="shared" si="1"/>
        <v>0</v>
      </c>
    </row>
    <row r="30" spans="1:6" x14ac:dyDescent="0.2">
      <c r="A30" s="1570">
        <v>700</v>
      </c>
      <c r="B30" s="1570">
        <v>25</v>
      </c>
      <c r="C30" s="1572">
        <v>9.1</v>
      </c>
      <c r="D30" s="1570"/>
      <c r="E30" s="1572">
        <f t="shared" si="0"/>
        <v>0</v>
      </c>
      <c r="F30" s="1572">
        <f t="shared" si="1"/>
        <v>0</v>
      </c>
    </row>
    <row r="31" spans="1:6" x14ac:dyDescent="0.2">
      <c r="A31" s="1570">
        <v>725</v>
      </c>
      <c r="B31" s="1570">
        <v>25</v>
      </c>
      <c r="C31" s="1572">
        <v>9.1</v>
      </c>
      <c r="D31" s="1570"/>
      <c r="E31" s="1572">
        <f t="shared" si="0"/>
        <v>0</v>
      </c>
      <c r="F31" s="1572">
        <f t="shared" si="1"/>
        <v>0</v>
      </c>
    </row>
    <row r="32" spans="1:6" x14ac:dyDescent="0.2">
      <c r="A32" s="1570">
        <v>750</v>
      </c>
      <c r="B32" s="1570">
        <v>25</v>
      </c>
      <c r="C32" s="1572">
        <v>9.1</v>
      </c>
      <c r="D32" s="1570"/>
      <c r="E32" s="1572">
        <f t="shared" si="0"/>
        <v>0</v>
      </c>
      <c r="F32" s="1572">
        <f t="shared" si="1"/>
        <v>0</v>
      </c>
    </row>
    <row r="33" spans="1:6" x14ac:dyDescent="0.2">
      <c r="A33" s="1570">
        <v>775</v>
      </c>
      <c r="B33" s="1570">
        <v>25</v>
      </c>
      <c r="C33" s="1572">
        <v>9.1</v>
      </c>
      <c r="D33" s="1570"/>
      <c r="E33" s="1572">
        <f t="shared" si="0"/>
        <v>0</v>
      </c>
      <c r="F33" s="1572">
        <f t="shared" si="1"/>
        <v>0</v>
      </c>
    </row>
    <row r="34" spans="1:6" x14ac:dyDescent="0.2">
      <c r="A34" s="1570">
        <v>800</v>
      </c>
      <c r="B34" s="1570">
        <v>25</v>
      </c>
      <c r="C34" s="1572">
        <v>9.1</v>
      </c>
      <c r="D34" s="1570">
        <v>0</v>
      </c>
      <c r="E34" s="1572">
        <f t="shared" si="0"/>
        <v>0</v>
      </c>
      <c r="F34" s="1572">
        <f t="shared" si="1"/>
        <v>0</v>
      </c>
    </row>
    <row r="35" spans="1:6" x14ac:dyDescent="0.2">
      <c r="A35" s="1570">
        <v>825</v>
      </c>
      <c r="B35" s="1570">
        <v>25</v>
      </c>
      <c r="C35" s="1572">
        <v>9.1</v>
      </c>
      <c r="D35" s="1570">
        <v>6.8000000000006389E-2</v>
      </c>
      <c r="E35" s="1572">
        <f t="shared" si="0"/>
        <v>3.4000000000003194E-2</v>
      </c>
      <c r="F35" s="1572">
        <f t="shared" si="1"/>
        <v>7.735000000000726</v>
      </c>
    </row>
    <row r="36" spans="1:6" x14ac:dyDescent="0.2">
      <c r="A36" s="1570">
        <v>850</v>
      </c>
      <c r="B36" s="1570">
        <v>25</v>
      </c>
      <c r="C36" s="1572">
        <v>9.1</v>
      </c>
      <c r="D36" s="1570">
        <v>0</v>
      </c>
      <c r="E36" s="1572">
        <f t="shared" si="0"/>
        <v>3.4000000000003194E-2</v>
      </c>
      <c r="F36" s="1572">
        <f t="shared" si="1"/>
        <v>7.735000000000726</v>
      </c>
    </row>
    <row r="37" spans="1:6" x14ac:dyDescent="0.2">
      <c r="A37" s="1570">
        <v>875</v>
      </c>
      <c r="B37" s="1570">
        <v>25</v>
      </c>
      <c r="C37" s="1572">
        <v>9.1</v>
      </c>
      <c r="D37" s="1570">
        <v>0</v>
      </c>
      <c r="E37" s="1572">
        <f t="shared" si="0"/>
        <v>0</v>
      </c>
      <c r="F37" s="1572">
        <f t="shared" si="1"/>
        <v>0</v>
      </c>
    </row>
    <row r="38" spans="1:6" x14ac:dyDescent="0.2">
      <c r="A38" s="1570">
        <v>900</v>
      </c>
      <c r="B38" s="1570">
        <v>25</v>
      </c>
      <c r="C38" s="1572">
        <v>9.1</v>
      </c>
      <c r="D38" s="1570">
        <v>0</v>
      </c>
      <c r="E38" s="1572">
        <f t="shared" si="0"/>
        <v>0</v>
      </c>
      <c r="F38" s="1572">
        <f t="shared" si="1"/>
        <v>0</v>
      </c>
    </row>
    <row r="39" spans="1:6" x14ac:dyDescent="0.2">
      <c r="A39" s="1570">
        <v>925</v>
      </c>
      <c r="B39" s="1570">
        <v>25</v>
      </c>
      <c r="C39" s="1572">
        <v>9.1</v>
      </c>
      <c r="D39" s="1570">
        <v>0</v>
      </c>
      <c r="E39" s="1572">
        <f t="shared" si="0"/>
        <v>0</v>
      </c>
      <c r="F39" s="1572">
        <f t="shared" si="1"/>
        <v>0</v>
      </c>
    </row>
    <row r="40" spans="1:6" x14ac:dyDescent="0.2">
      <c r="A40" s="1570">
        <v>950</v>
      </c>
      <c r="B40" s="1570">
        <v>25</v>
      </c>
      <c r="C40" s="1572">
        <v>9.1</v>
      </c>
      <c r="D40" s="1570">
        <v>2.2999999999933629E-2</v>
      </c>
      <c r="E40" s="1572">
        <f t="shared" si="0"/>
        <v>1.1499999999966815E-2</v>
      </c>
      <c r="F40" s="1572">
        <f t="shared" si="1"/>
        <v>2.6162499999924504</v>
      </c>
    </row>
    <row r="41" spans="1:6" x14ac:dyDescent="0.2">
      <c r="A41" s="1570">
        <v>975</v>
      </c>
      <c r="B41" s="1570">
        <v>25</v>
      </c>
      <c r="C41" s="1572">
        <v>9.1</v>
      </c>
      <c r="D41" s="1570">
        <v>0</v>
      </c>
      <c r="E41" s="1572">
        <f t="shared" si="0"/>
        <v>1.1499999999966815E-2</v>
      </c>
      <c r="F41" s="1572">
        <f t="shared" si="1"/>
        <v>2.6162499999924504</v>
      </c>
    </row>
    <row r="42" spans="1:6" x14ac:dyDescent="0.2">
      <c r="A42" s="1570">
        <v>1000</v>
      </c>
      <c r="B42" s="1570">
        <v>25</v>
      </c>
      <c r="C42" s="1572">
        <v>9.1</v>
      </c>
      <c r="D42" s="1570">
        <v>0</v>
      </c>
      <c r="E42" s="1572">
        <f t="shared" si="0"/>
        <v>0</v>
      </c>
      <c r="F42" s="1572">
        <f t="shared" si="1"/>
        <v>0</v>
      </c>
    </row>
    <row r="43" spans="1:6" x14ac:dyDescent="0.2">
      <c r="A43" s="1570">
        <v>1025</v>
      </c>
      <c r="B43" s="1570">
        <v>25</v>
      </c>
      <c r="C43" s="1572">
        <v>9.1</v>
      </c>
      <c r="D43" s="1570">
        <v>0</v>
      </c>
      <c r="E43" s="1572">
        <f t="shared" si="0"/>
        <v>0</v>
      </c>
      <c r="F43" s="1572">
        <f t="shared" si="1"/>
        <v>0</v>
      </c>
    </row>
    <row r="44" spans="1:6" x14ac:dyDescent="0.2">
      <c r="A44" s="1570">
        <v>1050</v>
      </c>
      <c r="B44" s="1570">
        <v>25</v>
      </c>
      <c r="C44" s="1572">
        <v>9.1</v>
      </c>
      <c r="D44" s="1570">
        <v>0</v>
      </c>
      <c r="E44" s="1572">
        <f t="shared" si="0"/>
        <v>0</v>
      </c>
      <c r="F44" s="1572">
        <f t="shared" si="1"/>
        <v>0</v>
      </c>
    </row>
    <row r="45" spans="1:6" x14ac:dyDescent="0.2">
      <c r="A45" s="1570">
        <v>1075</v>
      </c>
      <c r="B45" s="1570">
        <v>25</v>
      </c>
      <c r="C45" s="1572">
        <v>9.1</v>
      </c>
      <c r="D45" s="1570">
        <v>0</v>
      </c>
      <c r="E45" s="1572">
        <f t="shared" si="0"/>
        <v>0</v>
      </c>
      <c r="F45" s="1572">
        <f t="shared" si="1"/>
        <v>0</v>
      </c>
    </row>
    <row r="46" spans="1:6" x14ac:dyDescent="0.2">
      <c r="A46" s="1570">
        <v>1100</v>
      </c>
      <c r="B46" s="1570">
        <v>25</v>
      </c>
      <c r="C46" s="1572">
        <v>9.1</v>
      </c>
      <c r="D46" s="1570">
        <v>2.6999999999952728E-2</v>
      </c>
      <c r="E46" s="1572">
        <f t="shared" si="0"/>
        <v>1.3499999999976364E-2</v>
      </c>
      <c r="F46" s="1572">
        <f t="shared" si="1"/>
        <v>3.0712499999946226</v>
      </c>
    </row>
    <row r="47" spans="1:6" x14ac:dyDescent="0.2">
      <c r="A47" s="1570">
        <v>1125</v>
      </c>
      <c r="B47" s="1570">
        <v>25</v>
      </c>
      <c r="C47" s="1572">
        <v>9.1</v>
      </c>
      <c r="D47" s="1570">
        <v>0</v>
      </c>
      <c r="E47" s="1572">
        <f t="shared" si="0"/>
        <v>1.3499999999976364E-2</v>
      </c>
      <c r="F47" s="1572">
        <f t="shared" si="1"/>
        <v>3.0712499999946226</v>
      </c>
    </row>
    <row r="48" spans="1:6" x14ac:dyDescent="0.2">
      <c r="A48" s="1570">
        <v>1150</v>
      </c>
      <c r="B48" s="1570">
        <v>25</v>
      </c>
      <c r="C48" s="1572">
        <v>9.1</v>
      </c>
      <c r="D48" s="1570">
        <v>1.8000000000051863E-2</v>
      </c>
      <c r="E48" s="1572">
        <f t="shared" si="0"/>
        <v>9.0000000000259317E-3</v>
      </c>
      <c r="F48" s="1572">
        <f t="shared" si="1"/>
        <v>2.0475000000058996</v>
      </c>
    </row>
    <row r="49" spans="1:6" x14ac:dyDescent="0.2">
      <c r="A49" s="1570">
        <v>1175</v>
      </c>
      <c r="B49" s="1570">
        <v>25</v>
      </c>
      <c r="C49" s="1572">
        <v>9.1</v>
      </c>
      <c r="D49" s="1570">
        <v>5.5999999999949091E-2</v>
      </c>
      <c r="E49" s="1572">
        <f t="shared" si="0"/>
        <v>3.7000000000000477E-2</v>
      </c>
      <c r="F49" s="1572">
        <f t="shared" si="1"/>
        <v>8.4175000000001088</v>
      </c>
    </row>
    <row r="50" spans="1:6" x14ac:dyDescent="0.2">
      <c r="A50" s="1570">
        <v>1200</v>
      </c>
      <c r="B50" s="1570">
        <v>25</v>
      </c>
      <c r="C50" s="1572">
        <v>9.1</v>
      </c>
      <c r="D50" s="1570">
        <v>7.3000000000001841E-2</v>
      </c>
      <c r="E50" s="1572">
        <f t="shared" si="0"/>
        <v>6.4499999999975466E-2</v>
      </c>
      <c r="F50" s="1572">
        <f t="shared" si="1"/>
        <v>14.673749999994417</v>
      </c>
    </row>
    <row r="51" spans="1:6" x14ac:dyDescent="0.2">
      <c r="A51" s="1570">
        <v>1225</v>
      </c>
      <c r="B51" s="1570">
        <v>25</v>
      </c>
      <c r="C51" s="1572">
        <v>9.1</v>
      </c>
      <c r="D51" s="1570">
        <v>9.8999999999955457E-2</v>
      </c>
      <c r="E51" s="1572">
        <f t="shared" si="0"/>
        <v>8.5999999999978649E-2</v>
      </c>
      <c r="F51" s="1572">
        <f t="shared" si="1"/>
        <v>19.564999999995141</v>
      </c>
    </row>
    <row r="52" spans="1:6" x14ac:dyDescent="0.2">
      <c r="A52" s="1570">
        <v>1250</v>
      </c>
      <c r="B52" s="1570">
        <v>25</v>
      </c>
      <c r="C52" s="1572">
        <v>9.1</v>
      </c>
      <c r="D52" s="1570">
        <v>0</v>
      </c>
      <c r="E52" s="1572">
        <f t="shared" si="0"/>
        <v>4.9499999999977728E-2</v>
      </c>
      <c r="F52" s="1572">
        <f t="shared" si="1"/>
        <v>11.261249999994932</v>
      </c>
    </row>
    <row r="53" spans="1:6" x14ac:dyDescent="0.2">
      <c r="A53" s="1570">
        <v>1275</v>
      </c>
      <c r="B53" s="1570">
        <v>25</v>
      </c>
      <c r="C53" s="1572">
        <v>9.1</v>
      </c>
      <c r="D53" s="1570">
        <v>0</v>
      </c>
      <c r="E53" s="1572">
        <f t="shared" si="0"/>
        <v>0</v>
      </c>
      <c r="F53" s="1572">
        <f t="shared" si="1"/>
        <v>0</v>
      </c>
    </row>
    <row r="54" spans="1:6" x14ac:dyDescent="0.2">
      <c r="A54" s="1570">
        <v>1300</v>
      </c>
      <c r="B54" s="1570">
        <v>25</v>
      </c>
      <c r="C54" s="1572">
        <v>9.1</v>
      </c>
      <c r="D54" s="1570">
        <v>0</v>
      </c>
      <c r="E54" s="1572">
        <f t="shared" si="0"/>
        <v>0</v>
      </c>
      <c r="F54" s="1572">
        <f t="shared" si="1"/>
        <v>0</v>
      </c>
    </row>
    <row r="55" spans="1:6" x14ac:dyDescent="0.2">
      <c r="A55" s="1570">
        <v>1325</v>
      </c>
      <c r="B55" s="1570">
        <v>25</v>
      </c>
      <c r="C55" s="1572">
        <v>9.1</v>
      </c>
      <c r="D55" s="1570">
        <v>0</v>
      </c>
      <c r="E55" s="1572">
        <f t="shared" si="0"/>
        <v>0</v>
      </c>
      <c r="F55" s="1572">
        <f t="shared" si="1"/>
        <v>0</v>
      </c>
    </row>
    <row r="56" spans="1:6" x14ac:dyDescent="0.2">
      <c r="A56" s="1570">
        <v>1350</v>
      </c>
      <c r="B56" s="1570">
        <v>25</v>
      </c>
      <c r="C56" s="1572">
        <v>9.1</v>
      </c>
      <c r="D56" s="1570">
        <v>0</v>
      </c>
      <c r="E56" s="1572">
        <f t="shared" si="0"/>
        <v>0</v>
      </c>
      <c r="F56" s="1572">
        <f t="shared" si="1"/>
        <v>0</v>
      </c>
    </row>
    <row r="57" spans="1:6" x14ac:dyDescent="0.2">
      <c r="A57" s="1570">
        <v>1375</v>
      </c>
      <c r="B57" s="1570">
        <v>25</v>
      </c>
      <c r="C57" s="1572">
        <v>9.1</v>
      </c>
      <c r="D57" s="1570">
        <v>0</v>
      </c>
      <c r="E57" s="1572">
        <f t="shared" si="0"/>
        <v>0</v>
      </c>
      <c r="F57" s="1572">
        <f t="shared" si="1"/>
        <v>0</v>
      </c>
    </row>
    <row r="58" spans="1:6" x14ac:dyDescent="0.2">
      <c r="A58" s="1570">
        <v>1400</v>
      </c>
      <c r="B58" s="1570">
        <v>25</v>
      </c>
      <c r="C58" s="1572">
        <v>9.1</v>
      </c>
      <c r="D58" s="1570">
        <v>6.5999999999939996E-2</v>
      </c>
      <c r="E58" s="1572">
        <f t="shared" si="0"/>
        <v>3.2999999999969998E-2</v>
      </c>
      <c r="F58" s="1572">
        <f t="shared" si="1"/>
        <v>7.5074999999931737</v>
      </c>
    </row>
    <row r="59" spans="1:6" x14ac:dyDescent="0.2">
      <c r="A59" s="1570">
        <v>1425</v>
      </c>
      <c r="B59" s="1570">
        <v>25</v>
      </c>
      <c r="C59" s="1572">
        <v>9.1</v>
      </c>
      <c r="D59" s="1570">
        <v>6.100000000005823E-2</v>
      </c>
      <c r="E59" s="1572">
        <f t="shared" si="0"/>
        <v>6.3499999999999113E-2</v>
      </c>
      <c r="F59" s="1572">
        <f t="shared" si="1"/>
        <v>14.446249999999797</v>
      </c>
    </row>
    <row r="60" spans="1:6" x14ac:dyDescent="0.2">
      <c r="A60" s="1570">
        <v>1450</v>
      </c>
      <c r="B60" s="1570">
        <v>25</v>
      </c>
      <c r="C60" s="1572">
        <v>9.1</v>
      </c>
      <c r="D60" s="1570">
        <v>4.4000000000005479E-2</v>
      </c>
      <c r="E60" s="1572">
        <f t="shared" si="0"/>
        <v>5.2500000000031855E-2</v>
      </c>
      <c r="F60" s="1572">
        <f t="shared" si="1"/>
        <v>11.943750000007245</v>
      </c>
    </row>
    <row r="61" spans="1:6" x14ac:dyDescent="0.2">
      <c r="A61" s="1570">
        <v>1475</v>
      </c>
      <c r="B61" s="1570">
        <v>25</v>
      </c>
      <c r="C61" s="1572">
        <v>9.1</v>
      </c>
      <c r="D61" s="1570">
        <v>0</v>
      </c>
      <c r="E61" s="1572">
        <f t="shared" si="0"/>
        <v>2.200000000000274E-2</v>
      </c>
      <c r="F61" s="1572">
        <f t="shared" si="1"/>
        <v>5.0050000000006225</v>
      </c>
    </row>
    <row r="62" spans="1:6" x14ac:dyDescent="0.2">
      <c r="A62" s="1570">
        <v>1500</v>
      </c>
      <c r="B62" s="1570">
        <v>25</v>
      </c>
      <c r="C62" s="1572">
        <v>9.1</v>
      </c>
      <c r="D62" s="1570">
        <v>0</v>
      </c>
      <c r="E62" s="1572">
        <f t="shared" si="0"/>
        <v>0</v>
      </c>
      <c r="F62" s="1572">
        <f t="shared" si="1"/>
        <v>0</v>
      </c>
    </row>
    <row r="63" spans="1:6" x14ac:dyDescent="0.2">
      <c r="A63" s="1570">
        <v>1525</v>
      </c>
      <c r="B63" s="1570">
        <v>25</v>
      </c>
      <c r="C63" s="1572">
        <v>9.1</v>
      </c>
      <c r="D63" s="1570">
        <v>0</v>
      </c>
      <c r="E63" s="1572">
        <f t="shared" si="0"/>
        <v>0</v>
      </c>
      <c r="F63" s="1572">
        <f t="shared" si="1"/>
        <v>0</v>
      </c>
    </row>
    <row r="64" spans="1:6" x14ac:dyDescent="0.2">
      <c r="A64" s="1570">
        <v>1550</v>
      </c>
      <c r="B64" s="1570">
        <v>25</v>
      </c>
      <c r="C64" s="1572">
        <v>9.1</v>
      </c>
      <c r="D64" s="1570">
        <v>0</v>
      </c>
      <c r="E64" s="1572">
        <f t="shared" si="0"/>
        <v>0</v>
      </c>
      <c r="F64" s="1572">
        <f t="shared" si="1"/>
        <v>0</v>
      </c>
    </row>
    <row r="65" spans="1:6" x14ac:dyDescent="0.2">
      <c r="A65" s="1570">
        <v>1575</v>
      </c>
      <c r="B65" s="1570">
        <v>25</v>
      </c>
      <c r="C65" s="1572">
        <v>9.1</v>
      </c>
      <c r="D65" s="1570">
        <v>2.6999999999952728E-2</v>
      </c>
      <c r="E65" s="1572">
        <f t="shared" si="0"/>
        <v>1.3499999999976364E-2</v>
      </c>
      <c r="F65" s="1572">
        <f t="shared" si="1"/>
        <v>3.0712499999946226</v>
      </c>
    </row>
    <row r="66" spans="1:6" x14ac:dyDescent="0.2">
      <c r="A66" s="1570">
        <v>1600</v>
      </c>
      <c r="B66" s="1570">
        <v>25</v>
      </c>
      <c r="C66" s="1572">
        <v>9.1</v>
      </c>
      <c r="D66" s="1570">
        <v>0</v>
      </c>
      <c r="E66" s="1572">
        <f t="shared" si="0"/>
        <v>1.3499999999976364E-2</v>
      </c>
      <c r="F66" s="1572">
        <f t="shared" si="1"/>
        <v>3.0712499999946226</v>
      </c>
    </row>
    <row r="67" spans="1:6" x14ac:dyDescent="0.2">
      <c r="A67" s="1570">
        <v>1625</v>
      </c>
      <c r="B67" s="1570">
        <v>25</v>
      </c>
      <c r="C67" s="1572">
        <v>9.1</v>
      </c>
      <c r="D67" s="1570">
        <v>5.8000000000015484E-2</v>
      </c>
      <c r="E67" s="1572">
        <f t="shared" si="0"/>
        <v>2.9000000000007742E-2</v>
      </c>
      <c r="F67" s="1572">
        <f t="shared" si="1"/>
        <v>6.5975000000017614</v>
      </c>
    </row>
    <row r="68" spans="1:6" x14ac:dyDescent="0.2">
      <c r="A68" s="1570">
        <v>1650</v>
      </c>
      <c r="B68" s="1570">
        <v>25</v>
      </c>
      <c r="C68" s="1572">
        <v>9.1</v>
      </c>
      <c r="D68" s="1570">
        <v>0</v>
      </c>
      <c r="E68" s="1572">
        <f t="shared" ref="E68:E131" si="2">(D67+D68)/2</f>
        <v>2.9000000000007742E-2</v>
      </c>
      <c r="F68" s="1572">
        <f t="shared" ref="F68:F131" si="3">E68*C68*B68</f>
        <v>6.5975000000017614</v>
      </c>
    </row>
    <row r="69" spans="1:6" x14ac:dyDescent="0.2">
      <c r="A69" s="1570">
        <v>1675</v>
      </c>
      <c r="B69" s="1570">
        <v>25</v>
      </c>
      <c r="C69" s="1572">
        <v>9.1</v>
      </c>
      <c r="D69" s="1570">
        <v>0</v>
      </c>
      <c r="E69" s="1572">
        <f t="shared" si="2"/>
        <v>0</v>
      </c>
      <c r="F69" s="1572">
        <f t="shared" si="3"/>
        <v>0</v>
      </c>
    </row>
    <row r="70" spans="1:6" x14ac:dyDescent="0.2">
      <c r="A70" s="1570">
        <v>1700</v>
      </c>
      <c r="B70" s="1570">
        <v>25</v>
      </c>
      <c r="C70" s="1572">
        <v>9.1</v>
      </c>
      <c r="D70" s="1570">
        <v>3.4000000000014574E-2</v>
      </c>
      <c r="E70" s="1572">
        <f t="shared" si="2"/>
        <v>1.7000000000007287E-2</v>
      </c>
      <c r="F70" s="1572">
        <f t="shared" si="3"/>
        <v>3.8675000000016579</v>
      </c>
    </row>
    <row r="71" spans="1:6" x14ac:dyDescent="0.2">
      <c r="A71" s="1570">
        <v>1725</v>
      </c>
      <c r="B71" s="1570">
        <v>25</v>
      </c>
      <c r="C71" s="1572">
        <v>9.1</v>
      </c>
      <c r="D71" s="1570">
        <v>0</v>
      </c>
      <c r="E71" s="1572">
        <f t="shared" si="2"/>
        <v>1.7000000000007287E-2</v>
      </c>
      <c r="F71" s="1572">
        <f t="shared" si="3"/>
        <v>3.8675000000016579</v>
      </c>
    </row>
    <row r="72" spans="1:6" x14ac:dyDescent="0.2">
      <c r="A72" s="1570">
        <v>1750</v>
      </c>
      <c r="B72" s="1570">
        <v>25</v>
      </c>
      <c r="C72" s="1572">
        <v>9.1</v>
      </c>
      <c r="D72" s="1570">
        <v>0.1019999999999982</v>
      </c>
      <c r="E72" s="1572">
        <f t="shared" si="2"/>
        <v>5.0999999999999102E-2</v>
      </c>
      <c r="F72" s="1572">
        <f t="shared" si="3"/>
        <v>11.602499999999795</v>
      </c>
    </row>
    <row r="73" spans="1:6" x14ac:dyDescent="0.2">
      <c r="A73" s="1570">
        <v>1775</v>
      </c>
      <c r="B73" s="1570">
        <v>25</v>
      </c>
      <c r="C73" s="1572">
        <v>9.1</v>
      </c>
      <c r="D73" s="1570">
        <v>6.3000000000010936E-2</v>
      </c>
      <c r="E73" s="1572">
        <f t="shared" si="2"/>
        <v>8.250000000000457E-2</v>
      </c>
      <c r="F73" s="1572">
        <f t="shared" si="3"/>
        <v>18.768750000001038</v>
      </c>
    </row>
    <row r="74" spans="1:6" x14ac:dyDescent="0.2">
      <c r="A74" s="1570">
        <v>1800</v>
      </c>
      <c r="B74" s="1570">
        <v>25</v>
      </c>
      <c r="C74" s="1572">
        <v>9.1</v>
      </c>
      <c r="D74" s="1570">
        <v>9.3999999999960004E-2</v>
      </c>
      <c r="E74" s="1572">
        <f t="shared" si="2"/>
        <v>7.849999999998547E-2</v>
      </c>
      <c r="F74" s="1572">
        <f t="shared" si="3"/>
        <v>17.858749999996693</v>
      </c>
    </row>
    <row r="75" spans="1:6" x14ac:dyDescent="0.2">
      <c r="A75" s="1570">
        <v>1825</v>
      </c>
      <c r="B75" s="1570">
        <v>25</v>
      </c>
      <c r="C75" s="1572">
        <v>9.1</v>
      </c>
      <c r="D75" s="1570">
        <v>0</v>
      </c>
      <c r="E75" s="1572">
        <f t="shared" si="2"/>
        <v>4.6999999999980002E-2</v>
      </c>
      <c r="F75" s="1572">
        <f t="shared" si="3"/>
        <v>10.69249999999545</v>
      </c>
    </row>
    <row r="76" spans="1:6" x14ac:dyDescent="0.2">
      <c r="A76" s="1570">
        <v>1850</v>
      </c>
      <c r="B76" s="1570">
        <v>25</v>
      </c>
      <c r="C76" s="1572">
        <v>9.1</v>
      </c>
      <c r="D76" s="1570">
        <v>0</v>
      </c>
      <c r="E76" s="1572">
        <f t="shared" si="2"/>
        <v>0</v>
      </c>
      <c r="F76" s="1572">
        <f t="shared" si="3"/>
        <v>0</v>
      </c>
    </row>
    <row r="77" spans="1:6" x14ac:dyDescent="0.2">
      <c r="A77" s="1570">
        <v>1875</v>
      </c>
      <c r="B77" s="1570">
        <v>25</v>
      </c>
      <c r="C77" s="1572">
        <v>9.1</v>
      </c>
      <c r="D77" s="1570">
        <v>0</v>
      </c>
      <c r="E77" s="1572">
        <f t="shared" si="2"/>
        <v>0</v>
      </c>
      <c r="F77" s="1572">
        <f t="shared" si="3"/>
        <v>0</v>
      </c>
    </row>
    <row r="78" spans="1:6" x14ac:dyDescent="0.2">
      <c r="A78" s="1570">
        <v>1900</v>
      </c>
      <c r="B78" s="1570">
        <v>25</v>
      </c>
      <c r="C78" s="1572">
        <v>9.1</v>
      </c>
      <c r="D78" s="1570">
        <v>0</v>
      </c>
      <c r="E78" s="1572">
        <f t="shared" si="2"/>
        <v>0</v>
      </c>
      <c r="F78" s="1572">
        <f t="shared" si="3"/>
        <v>0</v>
      </c>
    </row>
    <row r="79" spans="1:6" x14ac:dyDescent="0.2">
      <c r="A79" s="1570">
        <v>1925</v>
      </c>
      <c r="B79" s="1570">
        <v>25</v>
      </c>
      <c r="C79" s="1572">
        <v>9.1</v>
      </c>
      <c r="D79" s="1570">
        <v>0</v>
      </c>
      <c r="E79" s="1572">
        <f t="shared" si="2"/>
        <v>0</v>
      </c>
      <c r="F79" s="1572">
        <f t="shared" si="3"/>
        <v>0</v>
      </c>
    </row>
    <row r="80" spans="1:6" x14ac:dyDescent="0.2">
      <c r="A80" s="1570">
        <v>1950</v>
      </c>
      <c r="B80" s="1570">
        <v>25</v>
      </c>
      <c r="C80" s="1572">
        <v>9.1</v>
      </c>
      <c r="D80" s="1570">
        <v>7.3999999999978194E-2</v>
      </c>
      <c r="E80" s="1572">
        <f t="shared" si="2"/>
        <v>3.6999999999989097E-2</v>
      </c>
      <c r="F80" s="1572">
        <f t="shared" si="3"/>
        <v>8.4174999999975189</v>
      </c>
    </row>
    <row r="81" spans="1:6" x14ac:dyDescent="0.2">
      <c r="A81" s="1570">
        <v>1975</v>
      </c>
      <c r="B81" s="1570">
        <v>25</v>
      </c>
      <c r="C81" s="1572">
        <v>9.1</v>
      </c>
      <c r="D81" s="1570">
        <v>0</v>
      </c>
      <c r="E81" s="1572">
        <f t="shared" si="2"/>
        <v>3.6999999999989097E-2</v>
      </c>
      <c r="F81" s="1572">
        <f t="shared" si="3"/>
        <v>8.4174999999975189</v>
      </c>
    </row>
    <row r="82" spans="1:6" x14ac:dyDescent="0.2">
      <c r="A82" s="1570">
        <v>2000</v>
      </c>
      <c r="B82" s="1570">
        <v>25</v>
      </c>
      <c r="C82" s="1572">
        <v>9.1</v>
      </c>
      <c r="D82" s="1570">
        <v>0</v>
      </c>
      <c r="E82" s="1572">
        <f t="shared" si="2"/>
        <v>0</v>
      </c>
      <c r="F82" s="1572">
        <f t="shared" si="3"/>
        <v>0</v>
      </c>
    </row>
    <row r="83" spans="1:6" x14ac:dyDescent="0.2">
      <c r="A83" s="1570">
        <v>2025</v>
      </c>
      <c r="B83" s="1570">
        <v>25</v>
      </c>
      <c r="C83" s="1572">
        <v>9.1</v>
      </c>
      <c r="D83" s="1570">
        <v>0</v>
      </c>
      <c r="E83" s="1572">
        <f t="shared" si="2"/>
        <v>0</v>
      </c>
      <c r="F83" s="1572">
        <f t="shared" si="3"/>
        <v>0</v>
      </c>
    </row>
    <row r="84" spans="1:6" x14ac:dyDescent="0.2">
      <c r="A84" s="1570">
        <v>2050</v>
      </c>
      <c r="B84" s="1570">
        <v>25</v>
      </c>
      <c r="C84" s="1572">
        <v>9.1</v>
      </c>
      <c r="D84" s="1570">
        <v>0</v>
      </c>
      <c r="E84" s="1572">
        <f t="shared" si="2"/>
        <v>0</v>
      </c>
      <c r="F84" s="1572">
        <f t="shared" si="3"/>
        <v>0</v>
      </c>
    </row>
    <row r="85" spans="1:6" x14ac:dyDescent="0.2">
      <c r="A85" s="1570">
        <v>2075</v>
      </c>
      <c r="B85" s="1570">
        <v>25</v>
      </c>
      <c r="C85" s="1572">
        <v>9.1</v>
      </c>
      <c r="D85" s="1570">
        <v>0</v>
      </c>
      <c r="E85" s="1572">
        <f t="shared" si="2"/>
        <v>0</v>
      </c>
      <c r="F85" s="1572">
        <f t="shared" si="3"/>
        <v>0</v>
      </c>
    </row>
    <row r="86" spans="1:6" x14ac:dyDescent="0.2">
      <c r="A86" s="1570">
        <v>2100</v>
      </c>
      <c r="B86" s="1570">
        <v>25</v>
      </c>
      <c r="C86" s="1572">
        <v>9.1</v>
      </c>
      <c r="D86" s="1570">
        <v>0</v>
      </c>
      <c r="E86" s="1572">
        <f t="shared" si="2"/>
        <v>0</v>
      </c>
      <c r="F86" s="1572">
        <f t="shared" si="3"/>
        <v>0</v>
      </c>
    </row>
    <row r="87" spans="1:6" x14ac:dyDescent="0.2">
      <c r="A87" s="1570">
        <v>2125</v>
      </c>
      <c r="B87" s="1570">
        <v>25</v>
      </c>
      <c r="C87" s="1572">
        <v>9.1</v>
      </c>
      <c r="D87" s="1570">
        <v>0</v>
      </c>
      <c r="E87" s="1572">
        <f t="shared" si="2"/>
        <v>0</v>
      </c>
      <c r="F87" s="1572">
        <f t="shared" si="3"/>
        <v>0</v>
      </c>
    </row>
    <row r="88" spans="1:6" x14ac:dyDescent="0.2">
      <c r="A88" s="1570">
        <v>2150</v>
      </c>
      <c r="B88" s="1570">
        <v>25</v>
      </c>
      <c r="C88" s="1572">
        <v>9.1</v>
      </c>
      <c r="D88" s="1570">
        <v>0</v>
      </c>
      <c r="E88" s="1572">
        <f t="shared" si="2"/>
        <v>0</v>
      </c>
      <c r="F88" s="1572">
        <f t="shared" si="3"/>
        <v>0</v>
      </c>
    </row>
    <row r="89" spans="1:6" x14ac:dyDescent="0.2">
      <c r="A89" s="1570">
        <v>2175</v>
      </c>
      <c r="B89" s="1570">
        <v>25</v>
      </c>
      <c r="C89" s="1572">
        <v>9.1</v>
      </c>
      <c r="D89" s="1570">
        <v>0</v>
      </c>
      <c r="E89" s="1572">
        <f t="shared" si="2"/>
        <v>0</v>
      </c>
      <c r="F89" s="1572">
        <f t="shared" si="3"/>
        <v>0</v>
      </c>
    </row>
    <row r="90" spans="1:6" x14ac:dyDescent="0.2">
      <c r="A90" s="1570">
        <v>2200</v>
      </c>
      <c r="B90" s="1570">
        <v>25</v>
      </c>
      <c r="C90" s="1572">
        <v>9.1</v>
      </c>
      <c r="D90" s="1570">
        <v>0</v>
      </c>
      <c r="E90" s="1572">
        <f t="shared" si="2"/>
        <v>0</v>
      </c>
      <c r="F90" s="1572">
        <f t="shared" si="3"/>
        <v>0</v>
      </c>
    </row>
    <row r="91" spans="1:6" x14ac:dyDescent="0.2">
      <c r="A91" s="1570">
        <v>2225</v>
      </c>
      <c r="B91" s="1570">
        <v>25</v>
      </c>
      <c r="C91" s="1572">
        <v>9.1</v>
      </c>
      <c r="D91" s="1570">
        <v>0</v>
      </c>
      <c r="E91" s="1572">
        <f t="shared" si="2"/>
        <v>0</v>
      </c>
      <c r="F91" s="1572">
        <f t="shared" si="3"/>
        <v>0</v>
      </c>
    </row>
    <row r="92" spans="1:6" x14ac:dyDescent="0.2">
      <c r="A92" s="1570">
        <v>2250</v>
      </c>
      <c r="B92" s="1570">
        <v>25</v>
      </c>
      <c r="C92" s="1572">
        <v>9.1</v>
      </c>
      <c r="D92" s="1570">
        <v>0</v>
      </c>
      <c r="E92" s="1572">
        <f t="shared" si="2"/>
        <v>0</v>
      </c>
      <c r="F92" s="1572">
        <f t="shared" si="3"/>
        <v>0</v>
      </c>
    </row>
    <row r="93" spans="1:6" x14ac:dyDescent="0.2">
      <c r="A93" s="1570">
        <v>2275</v>
      </c>
      <c r="B93" s="1570">
        <v>25</v>
      </c>
      <c r="C93" s="1572">
        <v>9.1</v>
      </c>
      <c r="D93" s="1570">
        <v>0</v>
      </c>
      <c r="E93" s="1572">
        <f t="shared" si="2"/>
        <v>0</v>
      </c>
      <c r="F93" s="1572">
        <f t="shared" si="3"/>
        <v>0</v>
      </c>
    </row>
    <row r="94" spans="1:6" x14ac:dyDescent="0.2">
      <c r="A94" s="1570">
        <v>2300</v>
      </c>
      <c r="B94" s="1570">
        <v>25</v>
      </c>
      <c r="C94" s="1572">
        <v>9.1</v>
      </c>
      <c r="D94" s="1570">
        <v>0</v>
      </c>
      <c r="E94" s="1572">
        <f t="shared" si="2"/>
        <v>0</v>
      </c>
      <c r="F94" s="1572">
        <f t="shared" si="3"/>
        <v>0</v>
      </c>
    </row>
    <row r="95" spans="1:6" x14ac:dyDescent="0.2">
      <c r="A95" s="1570">
        <v>2325</v>
      </c>
      <c r="B95" s="1570">
        <v>25</v>
      </c>
      <c r="C95" s="1572">
        <v>9.1</v>
      </c>
      <c r="D95" s="1570">
        <v>0</v>
      </c>
      <c r="E95" s="1572">
        <f t="shared" si="2"/>
        <v>0</v>
      </c>
      <c r="F95" s="1572">
        <f t="shared" si="3"/>
        <v>0</v>
      </c>
    </row>
    <row r="96" spans="1:6" x14ac:dyDescent="0.2">
      <c r="A96" s="1570">
        <v>2350</v>
      </c>
      <c r="B96" s="1570">
        <v>25</v>
      </c>
      <c r="C96" s="1572">
        <v>9.1</v>
      </c>
      <c r="D96" s="1570">
        <v>0</v>
      </c>
      <c r="E96" s="1572">
        <f t="shared" si="2"/>
        <v>0</v>
      </c>
      <c r="F96" s="1572">
        <f t="shared" si="3"/>
        <v>0</v>
      </c>
    </row>
    <row r="97" spans="1:6" x14ac:dyDescent="0.2">
      <c r="A97" s="1570">
        <v>2375</v>
      </c>
      <c r="B97" s="1570">
        <v>25</v>
      </c>
      <c r="C97" s="1572">
        <v>9.1</v>
      </c>
      <c r="D97" s="1570">
        <v>7.3999999999978194E-2</v>
      </c>
      <c r="E97" s="1572">
        <f t="shared" si="2"/>
        <v>3.6999999999989097E-2</v>
      </c>
      <c r="F97" s="1572">
        <f t="shared" si="3"/>
        <v>8.4174999999975189</v>
      </c>
    </row>
    <row r="98" spans="1:6" x14ac:dyDescent="0.2">
      <c r="A98" s="1570">
        <v>2400</v>
      </c>
      <c r="B98" s="1570">
        <v>25</v>
      </c>
      <c r="C98" s="1572">
        <v>9.1</v>
      </c>
      <c r="D98" s="1570">
        <v>0</v>
      </c>
      <c r="E98" s="1572">
        <f t="shared" si="2"/>
        <v>3.6999999999989097E-2</v>
      </c>
      <c r="F98" s="1572">
        <f t="shared" si="3"/>
        <v>8.4174999999975189</v>
      </c>
    </row>
    <row r="99" spans="1:6" x14ac:dyDescent="0.2">
      <c r="A99" s="1570">
        <v>2425</v>
      </c>
      <c r="B99" s="1570">
        <v>25</v>
      </c>
      <c r="C99" s="1572">
        <v>9.1</v>
      </c>
      <c r="D99" s="1570">
        <v>0</v>
      </c>
      <c r="E99" s="1572">
        <f t="shared" si="2"/>
        <v>0</v>
      </c>
      <c r="F99" s="1572">
        <f t="shared" si="3"/>
        <v>0</v>
      </c>
    </row>
    <row r="100" spans="1:6" x14ac:dyDescent="0.2">
      <c r="A100" s="1570">
        <v>2450</v>
      </c>
      <c r="B100" s="1570">
        <v>25</v>
      </c>
      <c r="C100" s="1572">
        <v>9.1</v>
      </c>
      <c r="D100" s="1570">
        <v>0</v>
      </c>
      <c r="E100" s="1572">
        <f t="shared" si="2"/>
        <v>0</v>
      </c>
      <c r="F100" s="1572">
        <f t="shared" si="3"/>
        <v>0</v>
      </c>
    </row>
    <row r="101" spans="1:6" x14ac:dyDescent="0.2">
      <c r="A101" s="1570">
        <v>2475</v>
      </c>
      <c r="B101" s="1570">
        <v>25</v>
      </c>
      <c r="C101" s="1572">
        <v>9.1</v>
      </c>
      <c r="D101" s="1570">
        <v>0</v>
      </c>
      <c r="E101" s="1572">
        <f t="shared" si="2"/>
        <v>0</v>
      </c>
      <c r="F101" s="1572">
        <f t="shared" si="3"/>
        <v>0</v>
      </c>
    </row>
    <row r="102" spans="1:6" x14ac:dyDescent="0.2">
      <c r="A102" s="1570">
        <v>2500</v>
      </c>
      <c r="B102" s="1570">
        <v>25</v>
      </c>
      <c r="C102" s="1572">
        <v>9.1</v>
      </c>
      <c r="D102" s="1570">
        <v>0</v>
      </c>
      <c r="E102" s="1572">
        <f t="shared" si="2"/>
        <v>0</v>
      </c>
      <c r="F102" s="1572">
        <f t="shared" si="3"/>
        <v>0</v>
      </c>
    </row>
    <row r="103" spans="1:6" x14ac:dyDescent="0.2">
      <c r="A103" s="1570">
        <v>2525</v>
      </c>
      <c r="B103" s="1570">
        <v>25</v>
      </c>
      <c r="C103" s="1572">
        <v>9.1</v>
      </c>
      <c r="D103" s="1570">
        <v>0</v>
      </c>
      <c r="E103" s="1572">
        <f t="shared" si="2"/>
        <v>0</v>
      </c>
      <c r="F103" s="1572">
        <f t="shared" si="3"/>
        <v>0</v>
      </c>
    </row>
    <row r="104" spans="1:6" x14ac:dyDescent="0.2">
      <c r="A104" s="1570">
        <v>2550</v>
      </c>
      <c r="B104" s="1570">
        <v>25</v>
      </c>
      <c r="C104" s="1572">
        <v>9.1</v>
      </c>
      <c r="D104" s="1570">
        <v>0</v>
      </c>
      <c r="E104" s="1572">
        <f t="shared" si="2"/>
        <v>0</v>
      </c>
      <c r="F104" s="1572">
        <f t="shared" si="3"/>
        <v>0</v>
      </c>
    </row>
    <row r="105" spans="1:6" x14ac:dyDescent="0.2">
      <c r="A105" s="1570">
        <v>2575</v>
      </c>
      <c r="B105" s="1570">
        <v>25</v>
      </c>
      <c r="C105" s="1572">
        <v>9.1</v>
      </c>
      <c r="D105" s="1570">
        <v>0</v>
      </c>
      <c r="E105" s="1572">
        <f t="shared" si="2"/>
        <v>0</v>
      </c>
      <c r="F105" s="1572">
        <f t="shared" si="3"/>
        <v>0</v>
      </c>
    </row>
    <row r="106" spans="1:6" x14ac:dyDescent="0.2">
      <c r="A106" s="1570">
        <v>2600</v>
      </c>
      <c r="B106" s="1570">
        <v>25</v>
      </c>
      <c r="C106" s="1572">
        <v>9.1</v>
      </c>
      <c r="D106" s="1570">
        <v>0.1060000000000173</v>
      </c>
      <c r="E106" s="1572">
        <f t="shared" si="2"/>
        <v>5.3000000000008651E-2</v>
      </c>
      <c r="F106" s="1572">
        <f t="shared" si="3"/>
        <v>12.057500000001967</v>
      </c>
    </row>
    <row r="107" spans="1:6" x14ac:dyDescent="0.2">
      <c r="A107" s="1570">
        <v>2625</v>
      </c>
      <c r="B107" s="1570">
        <v>25</v>
      </c>
      <c r="C107" s="1572">
        <v>9.1</v>
      </c>
      <c r="D107" s="1570">
        <v>9.8999999999955457E-2</v>
      </c>
      <c r="E107" s="1572">
        <f t="shared" si="2"/>
        <v>0.10249999999998638</v>
      </c>
      <c r="F107" s="1572">
        <f t="shared" si="3"/>
        <v>23.318749999996903</v>
      </c>
    </row>
    <row r="108" spans="1:6" x14ac:dyDescent="0.2">
      <c r="A108" s="1570">
        <v>2650</v>
      </c>
      <c r="B108" s="1570">
        <v>25</v>
      </c>
      <c r="C108" s="1572">
        <v>9.1</v>
      </c>
      <c r="D108" s="1570">
        <v>0</v>
      </c>
      <c r="E108" s="1572">
        <f t="shared" si="2"/>
        <v>4.9499999999977728E-2</v>
      </c>
      <c r="F108" s="1572">
        <f t="shared" si="3"/>
        <v>11.261249999994932</v>
      </c>
    </row>
    <row r="109" spans="1:6" x14ac:dyDescent="0.2">
      <c r="A109" s="1570">
        <v>2675</v>
      </c>
      <c r="B109" s="1570">
        <v>25</v>
      </c>
      <c r="C109" s="1572">
        <v>9.1</v>
      </c>
      <c r="D109" s="1570">
        <v>0</v>
      </c>
      <c r="E109" s="1572">
        <f t="shared" si="2"/>
        <v>0</v>
      </c>
      <c r="F109" s="1572">
        <f t="shared" si="3"/>
        <v>0</v>
      </c>
    </row>
    <row r="110" spans="1:6" x14ac:dyDescent="0.2">
      <c r="A110" s="1570">
        <v>2700</v>
      </c>
      <c r="B110" s="1570">
        <v>25</v>
      </c>
      <c r="C110" s="1572">
        <v>9.1</v>
      </c>
      <c r="D110" s="1570">
        <v>0</v>
      </c>
      <c r="E110" s="1572">
        <f t="shared" si="2"/>
        <v>0</v>
      </c>
      <c r="F110" s="1572">
        <f t="shared" si="3"/>
        <v>0</v>
      </c>
    </row>
    <row r="111" spans="1:6" x14ac:dyDescent="0.2">
      <c r="A111" s="1570">
        <v>2725</v>
      </c>
      <c r="B111" s="1570">
        <v>25</v>
      </c>
      <c r="C111" s="1572">
        <v>9.1</v>
      </c>
      <c r="D111" s="1570">
        <v>0</v>
      </c>
      <c r="E111" s="1572">
        <f t="shared" si="2"/>
        <v>0</v>
      </c>
      <c r="F111" s="1572">
        <f t="shared" si="3"/>
        <v>0</v>
      </c>
    </row>
    <row r="112" spans="1:6" x14ac:dyDescent="0.2">
      <c r="A112" s="1570">
        <v>2750</v>
      </c>
      <c r="B112" s="1570">
        <v>25</v>
      </c>
      <c r="C112" s="1572">
        <v>9.1</v>
      </c>
      <c r="D112" s="1570">
        <v>0</v>
      </c>
      <c r="E112" s="1572">
        <f t="shared" si="2"/>
        <v>0</v>
      </c>
      <c r="F112" s="1572">
        <f t="shared" si="3"/>
        <v>0</v>
      </c>
    </row>
    <row r="113" spans="1:6" x14ac:dyDescent="0.2">
      <c r="A113" s="1570">
        <v>2775</v>
      </c>
      <c r="B113" s="1570">
        <v>25</v>
      </c>
      <c r="C113" s="1572">
        <v>9.1</v>
      </c>
      <c r="D113" s="1570">
        <v>0</v>
      </c>
      <c r="E113" s="1572">
        <f t="shared" si="2"/>
        <v>0</v>
      </c>
      <c r="F113" s="1572">
        <f t="shared" si="3"/>
        <v>0</v>
      </c>
    </row>
    <row r="114" spans="1:6" x14ac:dyDescent="0.2">
      <c r="A114" s="1570">
        <v>2800</v>
      </c>
      <c r="B114" s="1570">
        <v>25</v>
      </c>
      <c r="C114" s="1572">
        <v>9.1</v>
      </c>
      <c r="D114" s="1570">
        <v>0</v>
      </c>
      <c r="E114" s="1572">
        <f t="shared" si="2"/>
        <v>0</v>
      </c>
      <c r="F114" s="1572">
        <f t="shared" si="3"/>
        <v>0</v>
      </c>
    </row>
    <row r="115" spans="1:6" x14ac:dyDescent="0.2">
      <c r="A115" s="1570">
        <v>2825</v>
      </c>
      <c r="B115" s="1570">
        <v>25</v>
      </c>
      <c r="C115" s="1572">
        <v>9.1</v>
      </c>
      <c r="D115" s="1570">
        <v>0</v>
      </c>
      <c r="E115" s="1572">
        <f t="shared" si="2"/>
        <v>0</v>
      </c>
      <c r="F115" s="1572">
        <f t="shared" si="3"/>
        <v>0</v>
      </c>
    </row>
    <row r="116" spans="1:6" x14ac:dyDescent="0.2">
      <c r="A116" s="1570">
        <v>2850</v>
      </c>
      <c r="B116" s="1570">
        <v>25</v>
      </c>
      <c r="C116" s="1572">
        <v>9.1</v>
      </c>
      <c r="D116" s="1570">
        <v>0</v>
      </c>
      <c r="E116" s="1572">
        <f t="shared" si="2"/>
        <v>0</v>
      </c>
      <c r="F116" s="1572">
        <f t="shared" si="3"/>
        <v>0</v>
      </c>
    </row>
    <row r="117" spans="1:6" x14ac:dyDescent="0.2">
      <c r="A117" s="1570">
        <v>2875</v>
      </c>
      <c r="B117" s="1570">
        <v>25</v>
      </c>
      <c r="C117" s="1572">
        <v>9.1</v>
      </c>
      <c r="D117" s="1570">
        <v>0</v>
      </c>
      <c r="E117" s="1572">
        <f t="shared" si="2"/>
        <v>0</v>
      </c>
      <c r="F117" s="1572">
        <f t="shared" si="3"/>
        <v>0</v>
      </c>
    </row>
    <row r="118" spans="1:6" x14ac:dyDescent="0.2">
      <c r="A118" s="1570">
        <v>2900</v>
      </c>
      <c r="B118" s="1570">
        <v>25</v>
      </c>
      <c r="C118" s="1572">
        <v>9.1</v>
      </c>
      <c r="D118" s="1570">
        <v>0</v>
      </c>
      <c r="E118" s="1572">
        <f t="shared" si="2"/>
        <v>0</v>
      </c>
      <c r="F118" s="1572">
        <f t="shared" si="3"/>
        <v>0</v>
      </c>
    </row>
    <row r="119" spans="1:6" x14ac:dyDescent="0.2">
      <c r="A119" s="1570">
        <v>2925</v>
      </c>
      <c r="B119" s="1570">
        <v>25</v>
      </c>
      <c r="C119" s="1572">
        <v>9.1</v>
      </c>
      <c r="D119" s="1570">
        <v>0</v>
      </c>
      <c r="E119" s="1572">
        <f t="shared" si="2"/>
        <v>0</v>
      </c>
      <c r="F119" s="1572">
        <f t="shared" si="3"/>
        <v>0</v>
      </c>
    </row>
    <row r="120" spans="1:6" x14ac:dyDescent="0.2">
      <c r="A120" s="1570">
        <v>2950</v>
      </c>
      <c r="B120" s="1570">
        <v>25</v>
      </c>
      <c r="C120" s="1572">
        <v>9.1</v>
      </c>
      <c r="D120" s="1570">
        <v>0</v>
      </c>
      <c r="E120" s="1572">
        <f t="shared" si="2"/>
        <v>0</v>
      </c>
      <c r="F120" s="1572">
        <f t="shared" si="3"/>
        <v>0</v>
      </c>
    </row>
    <row r="121" spans="1:6" x14ac:dyDescent="0.2">
      <c r="A121" s="1570">
        <v>2975</v>
      </c>
      <c r="B121" s="1570">
        <v>25</v>
      </c>
      <c r="C121" s="1572">
        <v>9.1</v>
      </c>
      <c r="D121" s="1570">
        <v>0</v>
      </c>
      <c r="E121" s="1572">
        <f t="shared" si="2"/>
        <v>0</v>
      </c>
      <c r="F121" s="1572">
        <f t="shared" si="3"/>
        <v>0</v>
      </c>
    </row>
    <row r="122" spans="1:6" x14ac:dyDescent="0.2">
      <c r="A122" s="1570">
        <v>3000</v>
      </c>
      <c r="B122" s="1570">
        <v>25</v>
      </c>
      <c r="C122" s="1572">
        <v>9.1</v>
      </c>
      <c r="D122" s="1570">
        <v>0</v>
      </c>
      <c r="E122" s="1572">
        <f t="shared" si="2"/>
        <v>0</v>
      </c>
      <c r="F122" s="1572">
        <f t="shared" si="3"/>
        <v>0</v>
      </c>
    </row>
    <row r="123" spans="1:6" x14ac:dyDescent="0.2">
      <c r="A123" s="1570">
        <v>3025</v>
      </c>
      <c r="B123" s="1570">
        <v>25</v>
      </c>
      <c r="C123" s="1572">
        <v>9.1</v>
      </c>
      <c r="D123" s="1570">
        <v>0</v>
      </c>
      <c r="E123" s="1572">
        <f t="shared" si="2"/>
        <v>0</v>
      </c>
      <c r="F123" s="1572">
        <f t="shared" si="3"/>
        <v>0</v>
      </c>
    </row>
    <row r="124" spans="1:6" x14ac:dyDescent="0.2">
      <c r="A124" s="1570">
        <v>3050</v>
      </c>
      <c r="B124" s="1570">
        <v>25</v>
      </c>
      <c r="C124" s="1572">
        <v>9.1</v>
      </c>
      <c r="D124" s="1570">
        <v>0</v>
      </c>
      <c r="E124" s="1572">
        <f t="shared" si="2"/>
        <v>0</v>
      </c>
      <c r="F124" s="1572">
        <f t="shared" si="3"/>
        <v>0</v>
      </c>
    </row>
    <row r="125" spans="1:6" x14ac:dyDescent="0.2">
      <c r="A125" s="1570">
        <v>3075</v>
      </c>
      <c r="B125" s="1570">
        <v>25</v>
      </c>
      <c r="C125" s="1572">
        <v>9.1</v>
      </c>
      <c r="D125" s="1570">
        <v>0</v>
      </c>
      <c r="E125" s="1572">
        <f t="shared" si="2"/>
        <v>0</v>
      </c>
      <c r="F125" s="1572">
        <f t="shared" si="3"/>
        <v>0</v>
      </c>
    </row>
    <row r="126" spans="1:6" x14ac:dyDescent="0.2">
      <c r="A126" s="1570">
        <v>3100</v>
      </c>
      <c r="B126" s="1570">
        <v>25</v>
      </c>
      <c r="C126" s="1572">
        <v>9.1</v>
      </c>
      <c r="D126" s="1570">
        <v>0</v>
      </c>
      <c r="E126" s="1572">
        <f t="shared" si="2"/>
        <v>0</v>
      </c>
      <c r="F126" s="1572">
        <f t="shared" si="3"/>
        <v>0</v>
      </c>
    </row>
    <row r="127" spans="1:6" x14ac:dyDescent="0.2">
      <c r="A127" s="1570">
        <v>3125</v>
      </c>
      <c r="B127" s="1570">
        <v>25</v>
      </c>
      <c r="C127" s="1572">
        <v>9.1</v>
      </c>
      <c r="D127" s="1570">
        <v>7.3999999999978194E-2</v>
      </c>
      <c r="E127" s="1572">
        <f t="shared" si="2"/>
        <v>3.6999999999989097E-2</v>
      </c>
      <c r="F127" s="1572">
        <f t="shared" si="3"/>
        <v>8.4174999999975189</v>
      </c>
    </row>
    <row r="128" spans="1:6" x14ac:dyDescent="0.2">
      <c r="A128" s="1570">
        <v>3150</v>
      </c>
      <c r="B128" s="1570">
        <v>25</v>
      </c>
      <c r="C128" s="1572">
        <v>9.1</v>
      </c>
      <c r="D128" s="1570">
        <v>1.0999999999990018E-2</v>
      </c>
      <c r="E128" s="1572">
        <f t="shared" si="2"/>
        <v>4.2499999999984106E-2</v>
      </c>
      <c r="F128" s="1572">
        <f t="shared" si="3"/>
        <v>9.6687499999963844</v>
      </c>
    </row>
    <row r="129" spans="1:6" x14ac:dyDescent="0.2">
      <c r="A129" s="1570">
        <v>3175</v>
      </c>
      <c r="B129" s="1570">
        <v>25</v>
      </c>
      <c r="C129" s="1572">
        <v>9.1</v>
      </c>
      <c r="D129" s="1570">
        <v>0</v>
      </c>
      <c r="E129" s="1572">
        <f t="shared" si="2"/>
        <v>5.4999999999950089E-3</v>
      </c>
      <c r="F129" s="1572">
        <f t="shared" si="3"/>
        <v>1.2512499999988647</v>
      </c>
    </row>
    <row r="130" spans="1:6" x14ac:dyDescent="0.2">
      <c r="A130" s="1570">
        <v>3200</v>
      </c>
      <c r="B130" s="1570">
        <v>25</v>
      </c>
      <c r="C130" s="1572">
        <v>9.1</v>
      </c>
      <c r="D130" s="1570">
        <v>5.8000000000015484E-2</v>
      </c>
      <c r="E130" s="1572">
        <f t="shared" si="2"/>
        <v>2.9000000000007742E-2</v>
      </c>
      <c r="F130" s="1572">
        <f t="shared" si="3"/>
        <v>6.5975000000017614</v>
      </c>
    </row>
    <row r="131" spans="1:6" x14ac:dyDescent="0.2">
      <c r="A131" s="1570">
        <v>3225</v>
      </c>
      <c r="B131" s="1570">
        <v>25</v>
      </c>
      <c r="C131" s="1572">
        <v>9.1</v>
      </c>
      <c r="D131" s="1570">
        <v>0</v>
      </c>
      <c r="E131" s="1572">
        <f t="shared" si="2"/>
        <v>2.9000000000007742E-2</v>
      </c>
      <c r="F131" s="1572">
        <f t="shared" si="3"/>
        <v>6.5975000000017614</v>
      </c>
    </row>
    <row r="132" spans="1:6" x14ac:dyDescent="0.2">
      <c r="A132" s="1570">
        <v>3250</v>
      </c>
      <c r="B132" s="1570">
        <v>25</v>
      </c>
      <c r="C132" s="1572">
        <v>9.1</v>
      </c>
      <c r="D132" s="1570">
        <v>0</v>
      </c>
      <c r="E132" s="1572">
        <f t="shared" ref="E132:E195" si="4">(D131+D132)/2</f>
        <v>0</v>
      </c>
      <c r="F132" s="1572">
        <f t="shared" ref="F132:F195" si="5">E132*C132*B132</f>
        <v>0</v>
      </c>
    </row>
    <row r="133" spans="1:6" x14ac:dyDescent="0.2">
      <c r="A133" s="1570">
        <v>3275</v>
      </c>
      <c r="B133" s="1570">
        <v>25</v>
      </c>
      <c r="C133" s="1572">
        <v>9.1</v>
      </c>
      <c r="D133" s="1570">
        <v>0</v>
      </c>
      <c r="E133" s="1572">
        <f t="shared" si="4"/>
        <v>0</v>
      </c>
      <c r="F133" s="1572">
        <f t="shared" si="5"/>
        <v>0</v>
      </c>
    </row>
    <row r="134" spans="1:6" x14ac:dyDescent="0.2">
      <c r="A134" s="1570">
        <v>3300</v>
      </c>
      <c r="B134" s="1570">
        <v>25</v>
      </c>
      <c r="C134" s="1572">
        <v>9.1</v>
      </c>
      <c r="D134" s="1570">
        <v>5.1999999999929991E-2</v>
      </c>
      <c r="E134" s="1572">
        <f t="shared" si="4"/>
        <v>2.5999999999964996E-2</v>
      </c>
      <c r="F134" s="1572">
        <f t="shared" si="5"/>
        <v>5.9149999999920366</v>
      </c>
    </row>
    <row r="135" spans="1:6" x14ac:dyDescent="0.2">
      <c r="A135" s="1570">
        <v>3325</v>
      </c>
      <c r="B135" s="1570">
        <v>25</v>
      </c>
      <c r="C135" s="1572">
        <v>9.1</v>
      </c>
      <c r="D135" s="1570">
        <v>0</v>
      </c>
      <c r="E135" s="1572">
        <f t="shared" si="4"/>
        <v>2.5999999999964996E-2</v>
      </c>
      <c r="F135" s="1572">
        <f t="shared" si="5"/>
        <v>5.9149999999920366</v>
      </c>
    </row>
    <row r="136" spans="1:6" x14ac:dyDescent="0.2">
      <c r="A136" s="1570">
        <v>3350</v>
      </c>
      <c r="B136" s="1570">
        <v>25</v>
      </c>
      <c r="C136" s="1572">
        <v>9.1</v>
      </c>
      <c r="D136" s="1570">
        <v>9.2000000000007298E-2</v>
      </c>
      <c r="E136" s="1572">
        <f t="shared" si="4"/>
        <v>4.6000000000003649E-2</v>
      </c>
      <c r="F136" s="1572">
        <f t="shared" si="5"/>
        <v>10.465000000000829</v>
      </c>
    </row>
    <row r="137" spans="1:6" x14ac:dyDescent="0.2">
      <c r="A137" s="1570">
        <v>3375</v>
      </c>
      <c r="B137" s="1570">
        <v>25</v>
      </c>
      <c r="C137" s="1572">
        <v>9.1</v>
      </c>
      <c r="D137" s="1570">
        <v>7.0999999999935448E-2</v>
      </c>
      <c r="E137" s="1572">
        <f t="shared" si="4"/>
        <v>8.1499999999971373E-2</v>
      </c>
      <c r="F137" s="1572">
        <f t="shared" si="5"/>
        <v>18.541249999993486</v>
      </c>
    </row>
    <row r="138" spans="1:6" x14ac:dyDescent="0.2">
      <c r="A138" s="1570">
        <v>3400</v>
      </c>
      <c r="B138" s="1570">
        <v>25</v>
      </c>
      <c r="C138" s="1572">
        <v>9.1</v>
      </c>
      <c r="D138" s="1570">
        <v>0</v>
      </c>
      <c r="E138" s="1572">
        <f t="shared" si="4"/>
        <v>3.5499999999967724E-2</v>
      </c>
      <c r="F138" s="1572">
        <f t="shared" si="5"/>
        <v>8.0762499999926582</v>
      </c>
    </row>
    <row r="139" spans="1:6" x14ac:dyDescent="0.2">
      <c r="A139" s="1570">
        <v>3425</v>
      </c>
      <c r="B139" s="1570">
        <v>25</v>
      </c>
      <c r="C139" s="1572">
        <v>9.1</v>
      </c>
      <c r="D139" s="1570">
        <v>1.5000000000009117E-2</v>
      </c>
      <c r="E139" s="1572">
        <f t="shared" si="4"/>
        <v>7.5000000000045586E-3</v>
      </c>
      <c r="F139" s="1572">
        <f t="shared" si="5"/>
        <v>1.7062500000010372</v>
      </c>
    </row>
    <row r="140" spans="1:6" x14ac:dyDescent="0.2">
      <c r="A140" s="1570">
        <v>3450</v>
      </c>
      <c r="B140" s="1570">
        <v>25</v>
      </c>
      <c r="C140" s="1572">
        <v>9.1</v>
      </c>
      <c r="D140" s="1570">
        <v>4.9999999999045253E-3</v>
      </c>
      <c r="E140" s="1572">
        <f t="shared" si="4"/>
        <v>9.9999999999568212E-3</v>
      </c>
      <c r="F140" s="1572">
        <f t="shared" si="5"/>
        <v>2.2749999999901771</v>
      </c>
    </row>
    <row r="141" spans="1:6" x14ac:dyDescent="0.2">
      <c r="A141" s="1570">
        <v>3475</v>
      </c>
      <c r="B141" s="1570">
        <v>25</v>
      </c>
      <c r="C141" s="1572">
        <v>9.1</v>
      </c>
      <c r="D141" s="1570">
        <v>5.3000000000020031E-2</v>
      </c>
      <c r="E141" s="1572">
        <f t="shared" si="4"/>
        <v>2.8999999999962278E-2</v>
      </c>
      <c r="F141" s="1572">
        <f t="shared" si="5"/>
        <v>6.5974999999914186</v>
      </c>
    </row>
    <row r="142" spans="1:6" x14ac:dyDescent="0.2">
      <c r="A142" s="1570">
        <v>3500</v>
      </c>
      <c r="B142" s="1570">
        <v>25</v>
      </c>
      <c r="C142" s="1572">
        <v>9.1</v>
      </c>
      <c r="D142" s="1570">
        <v>0</v>
      </c>
      <c r="E142" s="1572">
        <f t="shared" si="4"/>
        <v>2.6500000000010016E-2</v>
      </c>
      <c r="F142" s="1572">
        <f t="shared" si="5"/>
        <v>6.0287500000022778</v>
      </c>
    </row>
    <row r="143" spans="1:6" x14ac:dyDescent="0.2">
      <c r="A143" s="1570">
        <v>3525</v>
      </c>
      <c r="B143" s="1570">
        <v>25</v>
      </c>
      <c r="C143" s="1572">
        <v>9.1</v>
      </c>
      <c r="D143" s="1570">
        <v>0</v>
      </c>
      <c r="E143" s="1572">
        <f t="shared" si="4"/>
        <v>0</v>
      </c>
      <c r="F143" s="1572">
        <f t="shared" si="5"/>
        <v>0</v>
      </c>
    </row>
    <row r="144" spans="1:6" x14ac:dyDescent="0.2">
      <c r="A144" s="1570">
        <v>3550</v>
      </c>
      <c r="B144" s="1570">
        <v>25</v>
      </c>
      <c r="C144" s="1572">
        <v>9.1</v>
      </c>
      <c r="D144" s="1570">
        <v>0</v>
      </c>
      <c r="E144" s="1572">
        <f t="shared" si="4"/>
        <v>0</v>
      </c>
      <c r="F144" s="1572">
        <f t="shared" si="5"/>
        <v>0</v>
      </c>
    </row>
    <row r="145" spans="1:6" x14ac:dyDescent="0.2">
      <c r="A145" s="1570">
        <v>3575</v>
      </c>
      <c r="B145" s="1570">
        <v>25</v>
      </c>
      <c r="C145" s="1572">
        <v>9.1</v>
      </c>
      <c r="D145" s="1570">
        <v>0</v>
      </c>
      <c r="E145" s="1572">
        <f t="shared" si="4"/>
        <v>0</v>
      </c>
      <c r="F145" s="1572">
        <f t="shared" si="5"/>
        <v>0</v>
      </c>
    </row>
    <row r="146" spans="1:6" x14ac:dyDescent="0.2">
      <c r="A146" s="1570">
        <v>3600</v>
      </c>
      <c r="B146" s="1570">
        <v>25</v>
      </c>
      <c r="C146" s="1572">
        <v>9.1</v>
      </c>
      <c r="D146" s="1570">
        <v>0</v>
      </c>
      <c r="E146" s="1572">
        <f t="shared" si="4"/>
        <v>0</v>
      </c>
      <c r="F146" s="1572">
        <f t="shared" si="5"/>
        <v>0</v>
      </c>
    </row>
    <row r="147" spans="1:6" x14ac:dyDescent="0.2">
      <c r="A147" s="1570">
        <v>3625</v>
      </c>
      <c r="B147" s="1570">
        <v>25</v>
      </c>
      <c r="C147" s="1572">
        <v>9.1</v>
      </c>
      <c r="D147" s="1570">
        <v>0</v>
      </c>
      <c r="E147" s="1572">
        <f t="shared" si="4"/>
        <v>0</v>
      </c>
      <c r="F147" s="1572">
        <f t="shared" si="5"/>
        <v>0</v>
      </c>
    </row>
    <row r="148" spans="1:6" x14ac:dyDescent="0.2">
      <c r="A148" s="1570">
        <v>3650</v>
      </c>
      <c r="B148" s="1570">
        <v>25</v>
      </c>
      <c r="C148" s="1572">
        <v>9.1</v>
      </c>
      <c r="D148" s="1570">
        <v>0</v>
      </c>
      <c r="E148" s="1572">
        <f t="shared" si="4"/>
        <v>0</v>
      </c>
      <c r="F148" s="1572">
        <f t="shared" si="5"/>
        <v>0</v>
      </c>
    </row>
    <row r="149" spans="1:6" x14ac:dyDescent="0.2">
      <c r="A149" s="1570">
        <v>3675</v>
      </c>
      <c r="B149" s="1570">
        <v>25</v>
      </c>
      <c r="C149" s="1572">
        <v>9.1</v>
      </c>
      <c r="D149" s="1570">
        <v>2.0999999999980923E-2</v>
      </c>
      <c r="E149" s="1572">
        <f t="shared" si="4"/>
        <v>1.0499999999990461E-2</v>
      </c>
      <c r="F149" s="1572">
        <f t="shared" si="5"/>
        <v>2.3887499999978297</v>
      </c>
    </row>
    <row r="150" spans="1:6" x14ac:dyDescent="0.2">
      <c r="A150" s="1570">
        <v>3700</v>
      </c>
      <c r="B150" s="1570">
        <v>25</v>
      </c>
      <c r="C150" s="1572">
        <v>9.1</v>
      </c>
      <c r="D150" s="1570">
        <v>0</v>
      </c>
      <c r="E150" s="1572">
        <f t="shared" si="4"/>
        <v>1.0499999999990461E-2</v>
      </c>
      <c r="F150" s="1572">
        <f t="shared" si="5"/>
        <v>2.3887499999978297</v>
      </c>
    </row>
    <row r="151" spans="1:6" x14ac:dyDescent="0.2">
      <c r="A151" s="1570">
        <v>3725</v>
      </c>
      <c r="B151" s="1570">
        <v>25</v>
      </c>
      <c r="C151" s="1572">
        <v>9.1</v>
      </c>
      <c r="D151" s="1570">
        <v>0</v>
      </c>
      <c r="E151" s="1572">
        <f t="shared" si="4"/>
        <v>0</v>
      </c>
      <c r="F151" s="1572">
        <f t="shared" si="5"/>
        <v>0</v>
      </c>
    </row>
    <row r="152" spans="1:6" x14ac:dyDescent="0.2">
      <c r="A152" s="1570">
        <v>3750</v>
      </c>
      <c r="B152" s="1570">
        <v>25</v>
      </c>
      <c r="C152" s="1572">
        <v>9.1</v>
      </c>
      <c r="D152" s="1570">
        <v>0</v>
      </c>
      <c r="E152" s="1572">
        <f t="shared" si="4"/>
        <v>0</v>
      </c>
      <c r="F152" s="1572">
        <f t="shared" si="5"/>
        <v>0</v>
      </c>
    </row>
    <row r="153" spans="1:6" x14ac:dyDescent="0.2">
      <c r="A153" s="1570">
        <v>3775</v>
      </c>
      <c r="B153" s="1570">
        <v>25</v>
      </c>
      <c r="C153" s="1572">
        <v>9.1</v>
      </c>
      <c r="D153" s="1570">
        <v>6.4999999999963642E-2</v>
      </c>
      <c r="E153" s="1572">
        <f t="shared" si="4"/>
        <v>3.2499999999981821E-2</v>
      </c>
      <c r="F153" s="1572">
        <f t="shared" si="5"/>
        <v>7.3937499999958636</v>
      </c>
    </row>
    <row r="154" spans="1:6" x14ac:dyDescent="0.2">
      <c r="A154" s="1570">
        <v>3800</v>
      </c>
      <c r="B154" s="1570">
        <v>25</v>
      </c>
      <c r="C154" s="1572">
        <v>9.1</v>
      </c>
      <c r="D154" s="1570">
        <v>0</v>
      </c>
      <c r="E154" s="1572">
        <f t="shared" si="4"/>
        <v>3.2499999999981821E-2</v>
      </c>
      <c r="F154" s="1572">
        <f t="shared" si="5"/>
        <v>7.3937499999958636</v>
      </c>
    </row>
    <row r="155" spans="1:6" x14ac:dyDescent="0.2">
      <c r="A155" s="1570">
        <v>3825</v>
      </c>
      <c r="B155" s="1570">
        <v>25</v>
      </c>
      <c r="C155" s="1572">
        <v>9.1</v>
      </c>
      <c r="D155" s="1570">
        <v>0</v>
      </c>
      <c r="E155" s="1572">
        <f t="shared" si="4"/>
        <v>0</v>
      </c>
      <c r="F155" s="1572">
        <f t="shared" si="5"/>
        <v>0</v>
      </c>
    </row>
    <row r="156" spans="1:6" x14ac:dyDescent="0.2">
      <c r="A156" s="1570">
        <v>3850</v>
      </c>
      <c r="B156" s="1570">
        <v>25</v>
      </c>
      <c r="C156" s="1572">
        <v>9.1</v>
      </c>
      <c r="D156" s="1570">
        <v>6.2000000000034583E-2</v>
      </c>
      <c r="E156" s="1572">
        <f t="shared" si="4"/>
        <v>3.1000000000017292E-2</v>
      </c>
      <c r="F156" s="1572">
        <f t="shared" si="5"/>
        <v>7.0525000000039331</v>
      </c>
    </row>
    <row r="157" spans="1:6" x14ac:dyDescent="0.2">
      <c r="A157" s="1570">
        <v>3875</v>
      </c>
      <c r="B157" s="1570">
        <v>25</v>
      </c>
      <c r="C157" s="1572">
        <v>9.1</v>
      </c>
      <c r="D157" s="1570">
        <v>0</v>
      </c>
      <c r="E157" s="1572">
        <f t="shared" si="4"/>
        <v>3.1000000000017292E-2</v>
      </c>
      <c r="F157" s="1572">
        <f t="shared" si="5"/>
        <v>7.0525000000039331</v>
      </c>
    </row>
    <row r="158" spans="1:6" x14ac:dyDescent="0.2">
      <c r="A158" s="1570">
        <v>3900</v>
      </c>
      <c r="B158" s="1570">
        <v>25</v>
      </c>
      <c r="C158" s="1572">
        <v>9.1</v>
      </c>
      <c r="D158" s="1570">
        <v>6.9999999999959095E-2</v>
      </c>
      <c r="E158" s="1572">
        <f t="shared" si="4"/>
        <v>3.4999999999979547E-2</v>
      </c>
      <c r="F158" s="1572">
        <f t="shared" si="5"/>
        <v>7.9624999999953472</v>
      </c>
    </row>
    <row r="159" spans="1:6" x14ac:dyDescent="0.2">
      <c r="A159" s="1570">
        <v>3925</v>
      </c>
      <c r="B159" s="1570">
        <v>25</v>
      </c>
      <c r="C159" s="1572">
        <v>9.1</v>
      </c>
      <c r="D159" s="1570">
        <v>9.7999999999979104E-2</v>
      </c>
      <c r="E159" s="1572">
        <f t="shared" si="4"/>
        <v>8.3999999999969099E-2</v>
      </c>
      <c r="F159" s="1572">
        <f t="shared" si="5"/>
        <v>19.109999999992969</v>
      </c>
    </row>
    <row r="160" spans="1:6" x14ac:dyDescent="0.2">
      <c r="A160" s="1570">
        <v>3950</v>
      </c>
      <c r="B160" s="1570">
        <v>25</v>
      </c>
      <c r="C160" s="1572">
        <v>9.1</v>
      </c>
      <c r="D160" s="1570">
        <v>1.599999999998547E-2</v>
      </c>
      <c r="E160" s="1572">
        <f t="shared" si="4"/>
        <v>5.6999999999982287E-2</v>
      </c>
      <c r="F160" s="1572">
        <f t="shared" si="5"/>
        <v>12.967499999995971</v>
      </c>
    </row>
    <row r="161" spans="1:6" x14ac:dyDescent="0.2">
      <c r="A161" s="1570">
        <v>3975</v>
      </c>
      <c r="B161" s="1570">
        <v>25</v>
      </c>
      <c r="C161" s="1572">
        <v>9.1</v>
      </c>
      <c r="D161" s="1570">
        <v>3.599999999996728E-2</v>
      </c>
      <c r="E161" s="1572">
        <f t="shared" si="4"/>
        <v>2.5999999999976375E-2</v>
      </c>
      <c r="F161" s="1572">
        <f t="shared" si="5"/>
        <v>5.9149999999946257</v>
      </c>
    </row>
    <row r="162" spans="1:6" x14ac:dyDescent="0.2">
      <c r="A162" s="1570">
        <v>4000</v>
      </c>
      <c r="B162" s="1570">
        <v>25</v>
      </c>
      <c r="C162" s="1572">
        <v>9.1</v>
      </c>
      <c r="D162" s="1570">
        <v>8.4999999999945453E-2</v>
      </c>
      <c r="E162" s="1572">
        <f t="shared" si="4"/>
        <v>6.0499999999956366E-2</v>
      </c>
      <c r="F162" s="1572">
        <f t="shared" si="5"/>
        <v>13.763749999990074</v>
      </c>
    </row>
    <row r="163" spans="1:6" x14ac:dyDescent="0.2">
      <c r="A163" s="1570">
        <v>4025</v>
      </c>
      <c r="B163" s="1570">
        <v>25</v>
      </c>
      <c r="C163" s="1572">
        <v>9.1</v>
      </c>
      <c r="D163" s="1570">
        <v>0</v>
      </c>
      <c r="E163" s="1572">
        <f t="shared" si="4"/>
        <v>4.2499999999972726E-2</v>
      </c>
      <c r="F163" s="1572">
        <f t="shared" si="5"/>
        <v>9.6687499999937945</v>
      </c>
    </row>
    <row r="164" spans="1:6" x14ac:dyDescent="0.2">
      <c r="A164" s="1570">
        <v>4050</v>
      </c>
      <c r="B164" s="1570">
        <v>25</v>
      </c>
      <c r="C164" s="1572">
        <v>9.1</v>
      </c>
      <c r="D164" s="1570">
        <v>0</v>
      </c>
      <c r="E164" s="1572">
        <f t="shared" si="4"/>
        <v>0</v>
      </c>
      <c r="F164" s="1572">
        <f t="shared" si="5"/>
        <v>0</v>
      </c>
    </row>
    <row r="165" spans="1:6" x14ac:dyDescent="0.2">
      <c r="A165" s="1570">
        <v>4075</v>
      </c>
      <c r="B165" s="1570">
        <v>25</v>
      </c>
      <c r="C165" s="1572">
        <v>9.1</v>
      </c>
      <c r="D165" s="1570">
        <v>9.7000000000002751E-2</v>
      </c>
      <c r="E165" s="1572">
        <f t="shared" si="4"/>
        <v>4.8500000000001375E-2</v>
      </c>
      <c r="F165" s="1572">
        <f t="shared" si="5"/>
        <v>11.033750000000312</v>
      </c>
    </row>
    <row r="166" spans="1:6" x14ac:dyDescent="0.2">
      <c r="A166" s="1570">
        <v>4100</v>
      </c>
      <c r="B166" s="1570">
        <v>25</v>
      </c>
      <c r="C166" s="1572">
        <v>9.1</v>
      </c>
      <c r="D166" s="1570">
        <v>0.11199999999998911</v>
      </c>
      <c r="E166" s="1572">
        <f t="shared" si="4"/>
        <v>0.10449999999999593</v>
      </c>
      <c r="F166" s="1572">
        <f t="shared" si="5"/>
        <v>23.773749999999072</v>
      </c>
    </row>
    <row r="167" spans="1:6" x14ac:dyDescent="0.2">
      <c r="A167" s="1570">
        <v>4125</v>
      </c>
      <c r="B167" s="1570">
        <v>25</v>
      </c>
      <c r="C167" s="1572">
        <v>9.1</v>
      </c>
      <c r="D167" s="1570">
        <v>2.5999999999976375E-2</v>
      </c>
      <c r="E167" s="1572">
        <f t="shared" si="4"/>
        <v>6.8999999999982742E-2</v>
      </c>
      <c r="F167" s="1572">
        <f t="shared" si="5"/>
        <v>15.697499999996072</v>
      </c>
    </row>
    <row r="168" spans="1:6" x14ac:dyDescent="0.2">
      <c r="A168" s="1570">
        <v>4150</v>
      </c>
      <c r="B168" s="1570">
        <v>25</v>
      </c>
      <c r="C168" s="1572">
        <v>9.1</v>
      </c>
      <c r="D168" s="1570">
        <v>0</v>
      </c>
      <c r="E168" s="1572">
        <f t="shared" si="4"/>
        <v>1.2999999999988188E-2</v>
      </c>
      <c r="F168" s="1572">
        <f t="shared" si="5"/>
        <v>2.9574999999973128</v>
      </c>
    </row>
    <row r="169" spans="1:6" x14ac:dyDescent="0.2">
      <c r="A169" s="1570">
        <v>4175</v>
      </c>
      <c r="B169" s="1570">
        <v>25</v>
      </c>
      <c r="C169" s="1572">
        <v>9.1</v>
      </c>
      <c r="D169" s="1570">
        <v>0</v>
      </c>
      <c r="E169" s="1572">
        <f t="shared" si="4"/>
        <v>0</v>
      </c>
      <c r="F169" s="1572">
        <f t="shared" si="5"/>
        <v>0</v>
      </c>
    </row>
    <row r="170" spans="1:6" x14ac:dyDescent="0.2">
      <c r="A170" s="1570">
        <v>4200</v>
      </c>
      <c r="B170" s="1570">
        <v>25</v>
      </c>
      <c r="C170" s="1572">
        <v>9.1</v>
      </c>
      <c r="D170" s="1570">
        <v>0</v>
      </c>
      <c r="E170" s="1572">
        <f t="shared" si="4"/>
        <v>0</v>
      </c>
      <c r="F170" s="1572">
        <f t="shared" si="5"/>
        <v>0</v>
      </c>
    </row>
    <row r="171" spans="1:6" x14ac:dyDescent="0.2">
      <c r="A171" s="1570">
        <v>4225</v>
      </c>
      <c r="B171" s="1570">
        <v>25</v>
      </c>
      <c r="C171" s="1572">
        <v>9.1</v>
      </c>
      <c r="D171" s="1570">
        <v>3.4999999999990927E-2</v>
      </c>
      <c r="E171" s="1572">
        <f t="shared" si="4"/>
        <v>1.7499999999995464E-2</v>
      </c>
      <c r="F171" s="1572">
        <f t="shared" si="5"/>
        <v>3.9812499999989677</v>
      </c>
    </row>
    <row r="172" spans="1:6" x14ac:dyDescent="0.2">
      <c r="A172" s="1570">
        <v>4250</v>
      </c>
      <c r="B172" s="1570">
        <v>25</v>
      </c>
      <c r="C172" s="1572">
        <v>9.1</v>
      </c>
      <c r="D172" s="1570">
        <v>5.3999999999996384E-2</v>
      </c>
      <c r="E172" s="1572">
        <f t="shared" si="4"/>
        <v>4.4499999999993656E-2</v>
      </c>
      <c r="F172" s="1572">
        <f t="shared" si="5"/>
        <v>10.123749999998557</v>
      </c>
    </row>
    <row r="173" spans="1:6" x14ac:dyDescent="0.2">
      <c r="A173" s="1570">
        <v>4275</v>
      </c>
      <c r="B173" s="1570">
        <v>25</v>
      </c>
      <c r="C173" s="1572">
        <v>9.1</v>
      </c>
      <c r="D173" s="1570">
        <v>0</v>
      </c>
      <c r="E173" s="1572">
        <f t="shared" si="4"/>
        <v>2.6999999999998192E-2</v>
      </c>
      <c r="F173" s="1572">
        <f t="shared" si="5"/>
        <v>6.1424999999995888</v>
      </c>
    </row>
    <row r="174" spans="1:6" x14ac:dyDescent="0.2">
      <c r="A174" s="1570">
        <v>4300</v>
      </c>
      <c r="B174" s="1570">
        <v>25</v>
      </c>
      <c r="C174" s="1572">
        <v>9.1</v>
      </c>
      <c r="D174" s="1570">
        <v>0</v>
      </c>
      <c r="E174" s="1572">
        <f t="shared" si="4"/>
        <v>0</v>
      </c>
      <c r="F174" s="1572">
        <f t="shared" si="5"/>
        <v>0</v>
      </c>
    </row>
    <row r="175" spans="1:6" x14ac:dyDescent="0.2">
      <c r="A175" s="1570">
        <v>4325</v>
      </c>
      <c r="B175" s="1570">
        <v>25</v>
      </c>
      <c r="C175" s="1572">
        <v>9.1</v>
      </c>
      <c r="D175" s="1570">
        <v>0</v>
      </c>
      <c r="E175" s="1572">
        <f t="shared" si="4"/>
        <v>0</v>
      </c>
      <c r="F175" s="1572">
        <f t="shared" si="5"/>
        <v>0</v>
      </c>
    </row>
    <row r="176" spans="1:6" x14ac:dyDescent="0.2">
      <c r="A176" s="1570">
        <v>4350</v>
      </c>
      <c r="B176" s="1570">
        <v>25</v>
      </c>
      <c r="C176" s="1572">
        <v>9.1</v>
      </c>
      <c r="D176" s="1570">
        <v>0</v>
      </c>
      <c r="E176" s="1572">
        <f t="shared" si="4"/>
        <v>0</v>
      </c>
      <c r="F176" s="1572">
        <f t="shared" si="5"/>
        <v>0</v>
      </c>
    </row>
    <row r="177" spans="1:6" x14ac:dyDescent="0.2">
      <c r="A177" s="1570">
        <v>4375</v>
      </c>
      <c r="B177" s="1570">
        <v>25</v>
      </c>
      <c r="C177" s="1572">
        <v>9.1</v>
      </c>
      <c r="D177" s="1570">
        <v>9.9999999999911271E-4</v>
      </c>
      <c r="E177" s="1572">
        <f t="shared" si="4"/>
        <v>4.9999999999955635E-4</v>
      </c>
      <c r="F177" s="1572">
        <f t="shared" si="5"/>
        <v>0.11374999999989907</v>
      </c>
    </row>
    <row r="178" spans="1:6" x14ac:dyDescent="0.2">
      <c r="A178" s="1570">
        <v>4400</v>
      </c>
      <c r="B178" s="1570">
        <v>25</v>
      </c>
      <c r="C178" s="1572">
        <v>9.1</v>
      </c>
      <c r="D178" s="1570">
        <v>1.0000000000013665E-2</v>
      </c>
      <c r="E178" s="1572">
        <f t="shared" si="4"/>
        <v>5.5000000000063887E-3</v>
      </c>
      <c r="F178" s="1572">
        <f t="shared" si="5"/>
        <v>1.2512500000014535</v>
      </c>
    </row>
    <row r="179" spans="1:6" x14ac:dyDescent="0.2">
      <c r="A179" s="1570">
        <v>4425</v>
      </c>
      <c r="B179" s="1570">
        <v>25</v>
      </c>
      <c r="C179" s="1572">
        <v>9.1</v>
      </c>
      <c r="D179" s="1570">
        <v>3.9999999999281721E-3</v>
      </c>
      <c r="E179" s="1572">
        <f t="shared" si="4"/>
        <v>6.9999999999709184E-3</v>
      </c>
      <c r="F179" s="1572">
        <f t="shared" si="5"/>
        <v>1.592499999993384</v>
      </c>
    </row>
    <row r="180" spans="1:6" x14ac:dyDescent="0.2">
      <c r="A180" s="1570">
        <v>4450</v>
      </c>
      <c r="B180" s="1570">
        <v>25</v>
      </c>
      <c r="C180" s="1572">
        <v>9.1</v>
      </c>
      <c r="D180" s="1570">
        <v>2.3000000000047316E-2</v>
      </c>
      <c r="E180" s="1572">
        <f t="shared" si="4"/>
        <v>1.3499999999987744E-2</v>
      </c>
      <c r="F180" s="1572">
        <f t="shared" si="5"/>
        <v>3.0712499999972116</v>
      </c>
    </row>
    <row r="181" spans="1:6" x14ac:dyDescent="0.2">
      <c r="A181" s="1570">
        <v>4475</v>
      </c>
      <c r="B181" s="1570">
        <v>25</v>
      </c>
      <c r="C181" s="1572">
        <v>9.1</v>
      </c>
      <c r="D181" s="1570">
        <v>4.5999999999958185E-2</v>
      </c>
      <c r="E181" s="1572">
        <f t="shared" si="4"/>
        <v>3.4500000000002751E-2</v>
      </c>
      <c r="F181" s="1572">
        <f t="shared" si="5"/>
        <v>7.8487500000006261</v>
      </c>
    </row>
    <row r="182" spans="1:6" x14ac:dyDescent="0.2">
      <c r="A182" s="1570">
        <v>4500</v>
      </c>
      <c r="B182" s="1570">
        <v>25</v>
      </c>
      <c r="C182" s="1572">
        <v>9.1</v>
      </c>
      <c r="D182" s="1570">
        <v>5.5999999999949091E-2</v>
      </c>
      <c r="E182" s="1572">
        <f t="shared" si="4"/>
        <v>5.0999999999953638E-2</v>
      </c>
      <c r="F182" s="1572">
        <f t="shared" si="5"/>
        <v>11.602499999989451</v>
      </c>
    </row>
    <row r="183" spans="1:6" x14ac:dyDescent="0.2">
      <c r="A183" s="1570">
        <v>4525</v>
      </c>
      <c r="B183" s="1570">
        <v>25</v>
      </c>
      <c r="C183" s="1572">
        <v>9.1</v>
      </c>
      <c r="D183" s="1570">
        <v>6.0999999999944543E-2</v>
      </c>
      <c r="E183" s="1572">
        <f t="shared" si="4"/>
        <v>5.8499999999946817E-2</v>
      </c>
      <c r="F183" s="1572">
        <f t="shared" si="5"/>
        <v>13.308749999987901</v>
      </c>
    </row>
    <row r="184" spans="1:6" x14ac:dyDescent="0.2">
      <c r="A184" s="1570">
        <v>4550</v>
      </c>
      <c r="B184" s="1570">
        <v>25</v>
      </c>
      <c r="C184" s="1572">
        <v>9.1</v>
      </c>
      <c r="D184" s="1570">
        <v>4.9999999999977285E-2</v>
      </c>
      <c r="E184" s="1572">
        <f t="shared" si="4"/>
        <v>5.5499999999960914E-2</v>
      </c>
      <c r="F184" s="1572">
        <f t="shared" si="5"/>
        <v>12.626249999991106</v>
      </c>
    </row>
    <row r="185" spans="1:6" x14ac:dyDescent="0.2">
      <c r="A185" s="1570">
        <v>4575</v>
      </c>
      <c r="B185" s="1570">
        <v>25</v>
      </c>
      <c r="C185" s="1572">
        <v>9.1</v>
      </c>
      <c r="D185" s="1570">
        <v>7.9999999999472715E-3</v>
      </c>
      <c r="E185" s="1572">
        <f t="shared" si="4"/>
        <v>2.8999999999962278E-2</v>
      </c>
      <c r="F185" s="1572">
        <f t="shared" si="5"/>
        <v>6.5974999999914186</v>
      </c>
    </row>
    <row r="186" spans="1:6" x14ac:dyDescent="0.2">
      <c r="A186" s="1570">
        <v>4600</v>
      </c>
      <c r="B186" s="1570">
        <v>25</v>
      </c>
      <c r="C186" s="1572">
        <v>9.1</v>
      </c>
      <c r="D186" s="1570">
        <v>0</v>
      </c>
      <c r="E186" s="1572">
        <f t="shared" si="4"/>
        <v>3.9999999999736358E-3</v>
      </c>
      <c r="F186" s="1572">
        <f t="shared" si="5"/>
        <v>0.90999999999400205</v>
      </c>
    </row>
    <row r="187" spans="1:6" x14ac:dyDescent="0.2">
      <c r="A187" s="1570">
        <v>4625</v>
      </c>
      <c r="B187" s="1570">
        <v>25</v>
      </c>
      <c r="C187" s="1572">
        <v>9.1</v>
      </c>
      <c r="D187" s="1570">
        <v>5.1999999999929991E-2</v>
      </c>
      <c r="E187" s="1572">
        <f t="shared" si="4"/>
        <v>2.5999999999964996E-2</v>
      </c>
      <c r="F187" s="1572">
        <f t="shared" si="5"/>
        <v>5.9149999999920366</v>
      </c>
    </row>
    <row r="188" spans="1:6" x14ac:dyDescent="0.2">
      <c r="A188" s="1570">
        <v>4650</v>
      </c>
      <c r="B188" s="1570">
        <v>25</v>
      </c>
      <c r="C188" s="1572">
        <v>9.1</v>
      </c>
      <c r="D188" s="1570">
        <v>0</v>
      </c>
      <c r="E188" s="1572">
        <f t="shared" si="4"/>
        <v>2.5999999999964996E-2</v>
      </c>
      <c r="F188" s="1572">
        <f t="shared" si="5"/>
        <v>5.9149999999920366</v>
      </c>
    </row>
    <row r="189" spans="1:6" x14ac:dyDescent="0.2">
      <c r="A189" s="1570">
        <v>4675</v>
      </c>
      <c r="B189" s="1570">
        <v>25</v>
      </c>
      <c r="C189" s="1572">
        <v>9.1</v>
      </c>
      <c r="D189" s="1570">
        <v>0</v>
      </c>
      <c r="E189" s="1572">
        <f t="shared" si="4"/>
        <v>0</v>
      </c>
      <c r="F189" s="1572">
        <f t="shared" si="5"/>
        <v>0</v>
      </c>
    </row>
    <row r="190" spans="1:6" x14ac:dyDescent="0.2">
      <c r="A190" s="1570">
        <v>4700</v>
      </c>
      <c r="B190" s="1570">
        <v>25</v>
      </c>
      <c r="C190" s="1572">
        <v>9.1</v>
      </c>
      <c r="D190" s="1570">
        <v>4.4999999999981832E-2</v>
      </c>
      <c r="E190" s="1572">
        <f t="shared" si="4"/>
        <v>2.2499999999990916E-2</v>
      </c>
      <c r="F190" s="1572">
        <f t="shared" si="5"/>
        <v>5.1187499999979336</v>
      </c>
    </row>
    <row r="191" spans="1:6" x14ac:dyDescent="0.2">
      <c r="A191" s="1570">
        <v>4725</v>
      </c>
      <c r="B191" s="1570">
        <v>25</v>
      </c>
      <c r="C191" s="1572">
        <v>9.1</v>
      </c>
      <c r="D191" s="1570">
        <v>1.9999999999754658E-3</v>
      </c>
      <c r="E191" s="1572">
        <f t="shared" si="4"/>
        <v>2.3499999999978649E-2</v>
      </c>
      <c r="F191" s="1572">
        <f t="shared" si="5"/>
        <v>5.3462499999951421</v>
      </c>
    </row>
    <row r="192" spans="1:6" x14ac:dyDescent="0.2">
      <c r="A192" s="1570">
        <v>4750</v>
      </c>
      <c r="B192" s="1570">
        <v>25</v>
      </c>
      <c r="C192" s="1572">
        <v>9.1</v>
      </c>
      <c r="D192" s="1570">
        <v>1.2000000000080058E-2</v>
      </c>
      <c r="E192" s="1572">
        <f t="shared" si="4"/>
        <v>7.0000000000277618E-3</v>
      </c>
      <c r="F192" s="1572">
        <f t="shared" si="5"/>
        <v>1.5925000000063156</v>
      </c>
    </row>
    <row r="193" spans="1:6" x14ac:dyDescent="0.2">
      <c r="A193" s="1570">
        <v>4775</v>
      </c>
      <c r="B193" s="1570">
        <v>25</v>
      </c>
      <c r="C193" s="1572">
        <v>9.1</v>
      </c>
      <c r="D193" s="1570">
        <v>2.000000000000457E-2</v>
      </c>
      <c r="E193" s="1572">
        <f t="shared" si="4"/>
        <v>1.6000000000042314E-2</v>
      </c>
      <c r="F193" s="1572">
        <f t="shared" si="5"/>
        <v>3.6400000000096266</v>
      </c>
    </row>
    <row r="194" spans="1:6" x14ac:dyDescent="0.2">
      <c r="A194" s="1570">
        <v>4800</v>
      </c>
      <c r="B194" s="1570">
        <v>25</v>
      </c>
      <c r="C194" s="1572">
        <v>9.1</v>
      </c>
      <c r="D194" s="1570">
        <v>0</v>
      </c>
      <c r="E194" s="1572">
        <f t="shared" si="4"/>
        <v>1.0000000000002285E-2</v>
      </c>
      <c r="F194" s="1572">
        <f t="shared" si="5"/>
        <v>2.2750000000005195</v>
      </c>
    </row>
    <row r="195" spans="1:6" x14ac:dyDescent="0.2">
      <c r="A195" s="1570">
        <v>4825</v>
      </c>
      <c r="B195" s="1570">
        <v>25</v>
      </c>
      <c r="C195" s="1572">
        <v>9.1</v>
      </c>
      <c r="D195" s="1570">
        <v>0</v>
      </c>
      <c r="E195" s="1572">
        <f t="shared" si="4"/>
        <v>0</v>
      </c>
      <c r="F195" s="1572">
        <f t="shared" si="5"/>
        <v>0</v>
      </c>
    </row>
    <row r="196" spans="1:6" x14ac:dyDescent="0.2">
      <c r="A196" s="1570">
        <v>4850</v>
      </c>
      <c r="B196" s="1570">
        <v>25</v>
      </c>
      <c r="C196" s="1572">
        <v>9.1</v>
      </c>
      <c r="D196" s="1570">
        <v>0</v>
      </c>
      <c r="E196" s="1572">
        <f t="shared" ref="E196:E259" si="6">(D195+D196)/2</f>
        <v>0</v>
      </c>
      <c r="F196" s="1572">
        <f t="shared" ref="F196:F259" si="7">E196*C196*B196</f>
        <v>0</v>
      </c>
    </row>
    <row r="197" spans="1:6" x14ac:dyDescent="0.2">
      <c r="A197" s="1570">
        <v>4875</v>
      </c>
      <c r="B197" s="1570">
        <v>25</v>
      </c>
      <c r="C197" s="1572">
        <v>9.1</v>
      </c>
      <c r="D197" s="1570">
        <v>5.9999999999945652E-3</v>
      </c>
      <c r="E197" s="1572">
        <f t="shared" si="6"/>
        <v>2.9999999999972826E-3</v>
      </c>
      <c r="F197" s="1572">
        <f t="shared" si="7"/>
        <v>0.68249999999938182</v>
      </c>
    </row>
    <row r="198" spans="1:6" x14ac:dyDescent="0.2">
      <c r="A198" s="1570">
        <v>4900</v>
      </c>
      <c r="B198" s="1570">
        <v>25</v>
      </c>
      <c r="C198" s="1572">
        <v>9.1</v>
      </c>
      <c r="D198" s="1570">
        <v>0</v>
      </c>
      <c r="E198" s="1572">
        <f t="shared" si="6"/>
        <v>2.9999999999972826E-3</v>
      </c>
      <c r="F198" s="1572">
        <f t="shared" si="7"/>
        <v>0.68249999999938182</v>
      </c>
    </row>
    <row r="199" spans="1:6" x14ac:dyDescent="0.2">
      <c r="A199" s="1570">
        <v>4925</v>
      </c>
      <c r="B199" s="1570">
        <v>25</v>
      </c>
      <c r="C199" s="1572">
        <v>9.1</v>
      </c>
      <c r="D199" s="1570">
        <v>0</v>
      </c>
      <c r="E199" s="1572">
        <f t="shared" si="6"/>
        <v>0</v>
      </c>
      <c r="F199" s="1572">
        <f t="shared" si="7"/>
        <v>0</v>
      </c>
    </row>
    <row r="200" spans="1:6" x14ac:dyDescent="0.2">
      <c r="A200" s="1570">
        <v>4950</v>
      </c>
      <c r="B200" s="1570">
        <v>25</v>
      </c>
      <c r="C200" s="1572">
        <v>9.1</v>
      </c>
      <c r="D200" s="1570">
        <v>0</v>
      </c>
      <c r="E200" s="1572">
        <f t="shared" si="6"/>
        <v>0</v>
      </c>
      <c r="F200" s="1572">
        <f t="shared" si="7"/>
        <v>0</v>
      </c>
    </row>
    <row r="201" spans="1:6" x14ac:dyDescent="0.2">
      <c r="A201" s="1570">
        <v>4975</v>
      </c>
      <c r="B201" s="1570">
        <v>25</v>
      </c>
      <c r="C201" s="1572">
        <v>9.1</v>
      </c>
      <c r="D201" s="1570">
        <v>0</v>
      </c>
      <c r="E201" s="1572">
        <f t="shared" si="6"/>
        <v>0</v>
      </c>
      <c r="F201" s="1572">
        <f t="shared" si="7"/>
        <v>0</v>
      </c>
    </row>
    <row r="202" spans="1:6" x14ac:dyDescent="0.2">
      <c r="A202" s="1570">
        <v>5000</v>
      </c>
      <c r="B202" s="1570">
        <v>25</v>
      </c>
      <c r="C202" s="1572">
        <v>9.1</v>
      </c>
      <c r="D202" s="1570">
        <v>0</v>
      </c>
      <c r="E202" s="1572">
        <f t="shared" si="6"/>
        <v>0</v>
      </c>
      <c r="F202" s="1572">
        <f t="shared" si="7"/>
        <v>0</v>
      </c>
    </row>
    <row r="203" spans="1:6" x14ac:dyDescent="0.2">
      <c r="A203" s="1570">
        <v>5025</v>
      </c>
      <c r="B203" s="1570">
        <v>25</v>
      </c>
      <c r="C203" s="1572">
        <v>9.1</v>
      </c>
      <c r="D203" s="1570">
        <v>1.0999999999990018E-2</v>
      </c>
      <c r="E203" s="1572">
        <f t="shared" si="6"/>
        <v>5.4999999999950089E-3</v>
      </c>
      <c r="F203" s="1572">
        <f t="shared" si="7"/>
        <v>1.2512499999988647</v>
      </c>
    </row>
    <row r="204" spans="1:6" x14ac:dyDescent="0.2">
      <c r="A204" s="1570">
        <v>5050</v>
      </c>
      <c r="B204" s="1570">
        <v>25</v>
      </c>
      <c r="C204" s="1572">
        <v>9.1</v>
      </c>
      <c r="D204" s="1570">
        <v>6.8000000000006389E-2</v>
      </c>
      <c r="E204" s="1572">
        <f t="shared" si="6"/>
        <v>3.9499999999998203E-2</v>
      </c>
      <c r="F204" s="1572">
        <f t="shared" si="7"/>
        <v>8.9862499999995897</v>
      </c>
    </row>
    <row r="205" spans="1:6" x14ac:dyDescent="0.2">
      <c r="A205" s="1570">
        <v>5075</v>
      </c>
      <c r="B205" s="1570">
        <v>25</v>
      </c>
      <c r="C205" s="1572">
        <v>9.1</v>
      </c>
      <c r="D205" s="1570">
        <v>0</v>
      </c>
      <c r="E205" s="1572">
        <f t="shared" si="6"/>
        <v>3.4000000000003194E-2</v>
      </c>
      <c r="F205" s="1572">
        <f t="shared" si="7"/>
        <v>7.735000000000726</v>
      </c>
    </row>
    <row r="206" spans="1:6" x14ac:dyDescent="0.2">
      <c r="A206" s="1570">
        <v>5100</v>
      </c>
      <c r="B206" s="1570">
        <v>25</v>
      </c>
      <c r="C206" s="1572">
        <v>9.1</v>
      </c>
      <c r="D206" s="1570">
        <v>0</v>
      </c>
      <c r="E206" s="1572">
        <f t="shared" si="6"/>
        <v>0</v>
      </c>
      <c r="F206" s="1572">
        <f t="shared" si="7"/>
        <v>0</v>
      </c>
    </row>
    <row r="207" spans="1:6" x14ac:dyDescent="0.2">
      <c r="A207" s="1570">
        <v>5125</v>
      </c>
      <c r="B207" s="1570">
        <v>25</v>
      </c>
      <c r="C207" s="1572">
        <v>9.1</v>
      </c>
      <c r="D207" s="1570">
        <v>0</v>
      </c>
      <c r="E207" s="1572">
        <f t="shared" si="6"/>
        <v>0</v>
      </c>
      <c r="F207" s="1572">
        <f t="shared" si="7"/>
        <v>0</v>
      </c>
    </row>
    <row r="208" spans="1:6" x14ac:dyDescent="0.2">
      <c r="A208" s="1570">
        <v>5150</v>
      </c>
      <c r="B208" s="1570">
        <v>25</v>
      </c>
      <c r="C208" s="1572">
        <v>9.1</v>
      </c>
      <c r="D208" s="1570">
        <v>0</v>
      </c>
      <c r="E208" s="1572">
        <f t="shared" si="6"/>
        <v>0</v>
      </c>
      <c r="F208" s="1572">
        <f t="shared" si="7"/>
        <v>0</v>
      </c>
    </row>
    <row r="209" spans="1:6" x14ac:dyDescent="0.2">
      <c r="A209" s="1570">
        <v>5175</v>
      </c>
      <c r="B209" s="1570">
        <v>25</v>
      </c>
      <c r="C209" s="1572">
        <v>9.1</v>
      </c>
      <c r="D209" s="1570">
        <v>0</v>
      </c>
      <c r="E209" s="1572">
        <f t="shared" si="6"/>
        <v>0</v>
      </c>
      <c r="F209" s="1572">
        <f t="shared" si="7"/>
        <v>0</v>
      </c>
    </row>
    <row r="210" spans="1:6" x14ac:dyDescent="0.2">
      <c r="A210" s="1570">
        <v>5200</v>
      </c>
      <c r="B210" s="1570">
        <v>25</v>
      </c>
      <c r="C210" s="1572">
        <v>9.1</v>
      </c>
      <c r="D210" s="1570">
        <v>0</v>
      </c>
      <c r="E210" s="1572">
        <f t="shared" si="6"/>
        <v>0</v>
      </c>
      <c r="F210" s="1572">
        <f t="shared" si="7"/>
        <v>0</v>
      </c>
    </row>
    <row r="211" spans="1:6" x14ac:dyDescent="0.2">
      <c r="A211" s="1570">
        <v>5225</v>
      </c>
      <c r="B211" s="1570">
        <v>25</v>
      </c>
      <c r="C211" s="1572">
        <v>9.1</v>
      </c>
      <c r="D211" s="1570">
        <v>0</v>
      </c>
      <c r="E211" s="1572">
        <f t="shared" si="6"/>
        <v>0</v>
      </c>
      <c r="F211" s="1572">
        <f t="shared" si="7"/>
        <v>0</v>
      </c>
    </row>
    <row r="212" spans="1:6" x14ac:dyDescent="0.2">
      <c r="A212" s="1570">
        <v>5250</v>
      </c>
      <c r="B212" s="1570">
        <v>25</v>
      </c>
      <c r="C212" s="1572">
        <v>9.1</v>
      </c>
      <c r="D212" s="1570">
        <v>0</v>
      </c>
      <c r="E212" s="1572">
        <f t="shared" si="6"/>
        <v>0</v>
      </c>
      <c r="F212" s="1572">
        <f t="shared" si="7"/>
        <v>0</v>
      </c>
    </row>
    <row r="213" spans="1:6" x14ac:dyDescent="0.2">
      <c r="A213" s="1570">
        <v>5275</v>
      </c>
      <c r="B213" s="1570">
        <v>25</v>
      </c>
      <c r="C213" s="1572">
        <v>9.1</v>
      </c>
      <c r="D213" s="1570">
        <v>0</v>
      </c>
      <c r="E213" s="1572">
        <f t="shared" si="6"/>
        <v>0</v>
      </c>
      <c r="F213" s="1572">
        <f t="shared" si="7"/>
        <v>0</v>
      </c>
    </row>
    <row r="214" spans="1:6" x14ac:dyDescent="0.2">
      <c r="A214" s="1570">
        <v>5300</v>
      </c>
      <c r="B214" s="1570">
        <v>25</v>
      </c>
      <c r="C214" s="1572">
        <v>9.1</v>
      </c>
      <c r="D214" s="1570">
        <v>2.9999999999995475E-2</v>
      </c>
      <c r="E214" s="1572">
        <f t="shared" si="6"/>
        <v>1.4999999999997737E-2</v>
      </c>
      <c r="F214" s="1572">
        <f t="shared" si="7"/>
        <v>3.4124999999994854</v>
      </c>
    </row>
    <row r="215" spans="1:6" x14ac:dyDescent="0.2">
      <c r="A215" s="1570">
        <v>5325</v>
      </c>
      <c r="B215" s="1570">
        <v>25</v>
      </c>
      <c r="C215" s="1572">
        <v>9.1</v>
      </c>
      <c r="D215" s="1570">
        <v>4.9999999999977285E-2</v>
      </c>
      <c r="E215" s="1572">
        <f t="shared" si="6"/>
        <v>3.999999999998638E-2</v>
      </c>
      <c r="F215" s="1572">
        <f t="shared" si="7"/>
        <v>9.0999999999969017</v>
      </c>
    </row>
    <row r="216" spans="1:6" x14ac:dyDescent="0.2">
      <c r="A216" s="1570">
        <v>5350</v>
      </c>
      <c r="B216" s="1570">
        <v>25</v>
      </c>
      <c r="C216" s="1572">
        <v>9.1</v>
      </c>
      <c r="D216" s="1570">
        <v>7.4000000000091881E-2</v>
      </c>
      <c r="E216" s="1572">
        <f t="shared" si="6"/>
        <v>6.2000000000034583E-2</v>
      </c>
      <c r="F216" s="1572">
        <f t="shared" si="7"/>
        <v>14.105000000007866</v>
      </c>
    </row>
    <row r="217" spans="1:6" x14ac:dyDescent="0.2">
      <c r="A217" s="1570">
        <v>5375</v>
      </c>
      <c r="B217" s="1570">
        <v>25</v>
      </c>
      <c r="C217" s="1572">
        <v>9.1</v>
      </c>
      <c r="D217" s="1570">
        <v>2.1999999999957276E-2</v>
      </c>
      <c r="E217" s="1572">
        <f t="shared" si="6"/>
        <v>4.8000000000024579E-2</v>
      </c>
      <c r="F217" s="1572">
        <f t="shared" si="7"/>
        <v>10.92000000000559</v>
      </c>
    </row>
    <row r="218" spans="1:6" x14ac:dyDescent="0.2">
      <c r="A218" s="1570">
        <v>5400</v>
      </c>
      <c r="B218" s="1570">
        <v>25</v>
      </c>
      <c r="C218" s="1572">
        <v>9.1</v>
      </c>
      <c r="D218" s="1570">
        <v>0</v>
      </c>
      <c r="E218" s="1572">
        <f t="shared" si="6"/>
        <v>1.0999999999978638E-2</v>
      </c>
      <c r="F218" s="1572">
        <f t="shared" si="7"/>
        <v>2.5024999999951403</v>
      </c>
    </row>
    <row r="219" spans="1:6" x14ac:dyDescent="0.2">
      <c r="A219" s="1570">
        <v>5425</v>
      </c>
      <c r="B219" s="1570">
        <v>25</v>
      </c>
      <c r="C219" s="1572">
        <v>9.1</v>
      </c>
      <c r="D219" s="1570">
        <v>1.0000000000013665E-2</v>
      </c>
      <c r="E219" s="1572">
        <f t="shared" si="6"/>
        <v>5.0000000000068323E-3</v>
      </c>
      <c r="F219" s="1572">
        <f t="shared" si="7"/>
        <v>1.1375000000015543</v>
      </c>
    </row>
    <row r="220" spans="1:6" x14ac:dyDescent="0.2">
      <c r="A220" s="1570">
        <v>5450</v>
      </c>
      <c r="B220" s="1570">
        <v>25</v>
      </c>
      <c r="C220" s="1572">
        <v>9.1</v>
      </c>
      <c r="D220" s="1570">
        <v>2.999999999951819E-3</v>
      </c>
      <c r="E220" s="1572">
        <f t="shared" si="6"/>
        <v>6.4999999999827418E-3</v>
      </c>
      <c r="F220" s="1572">
        <f t="shared" si="7"/>
        <v>1.4787499999960736</v>
      </c>
    </row>
    <row r="221" spans="1:6" x14ac:dyDescent="0.2">
      <c r="A221" s="1570">
        <v>5475</v>
      </c>
      <c r="B221" s="1570">
        <v>25</v>
      </c>
      <c r="C221" s="1572">
        <v>9.1</v>
      </c>
      <c r="D221" s="1570">
        <v>0</v>
      </c>
      <c r="E221" s="1572">
        <f t="shared" si="6"/>
        <v>1.4999999999759095E-3</v>
      </c>
      <c r="F221" s="1572">
        <f t="shared" si="7"/>
        <v>0.34124999999451938</v>
      </c>
    </row>
    <row r="222" spans="1:6" x14ac:dyDescent="0.2">
      <c r="A222" s="1570">
        <v>5500</v>
      </c>
      <c r="B222" s="1570">
        <v>25</v>
      </c>
      <c r="C222" s="1572">
        <v>9.1</v>
      </c>
      <c r="D222" s="1570">
        <v>3.2000000000061868E-2</v>
      </c>
      <c r="E222" s="1572">
        <f t="shared" si="6"/>
        <v>1.6000000000030934E-2</v>
      </c>
      <c r="F222" s="1572">
        <f t="shared" si="7"/>
        <v>3.6400000000070376</v>
      </c>
    </row>
    <row r="223" spans="1:6" x14ac:dyDescent="0.2">
      <c r="A223" s="1570">
        <v>5525</v>
      </c>
      <c r="B223" s="1570">
        <v>25</v>
      </c>
      <c r="C223" s="1572">
        <v>9.1</v>
      </c>
      <c r="D223" s="1570">
        <v>5.9999999999945652E-3</v>
      </c>
      <c r="E223" s="1572">
        <f t="shared" si="6"/>
        <v>1.9000000000028217E-2</v>
      </c>
      <c r="F223" s="1572">
        <f t="shared" si="7"/>
        <v>4.3225000000064195</v>
      </c>
    </row>
    <row r="224" spans="1:6" x14ac:dyDescent="0.2">
      <c r="A224" s="1570">
        <v>5550</v>
      </c>
      <c r="B224" s="1570">
        <v>25</v>
      </c>
      <c r="C224" s="1572">
        <v>9.1</v>
      </c>
      <c r="D224" s="1570">
        <v>0</v>
      </c>
      <c r="E224" s="1572">
        <f t="shared" si="6"/>
        <v>2.9999999999972826E-3</v>
      </c>
      <c r="F224" s="1572">
        <f t="shared" si="7"/>
        <v>0.68249999999938182</v>
      </c>
    </row>
    <row r="225" spans="1:6" x14ac:dyDescent="0.2">
      <c r="A225" s="1570">
        <v>5575</v>
      </c>
      <c r="B225" s="1570">
        <v>25</v>
      </c>
      <c r="C225" s="1572">
        <v>9.1</v>
      </c>
      <c r="D225" s="1570">
        <v>0</v>
      </c>
      <c r="E225" s="1572">
        <f t="shared" si="6"/>
        <v>0</v>
      </c>
      <c r="F225" s="1572">
        <f t="shared" si="7"/>
        <v>0</v>
      </c>
    </row>
    <row r="226" spans="1:6" x14ac:dyDescent="0.2">
      <c r="A226" s="1570">
        <v>5600</v>
      </c>
      <c r="B226" s="1570">
        <v>25</v>
      </c>
      <c r="C226" s="1572">
        <v>9.1</v>
      </c>
      <c r="D226" s="1570">
        <v>9.9000000000069144E-2</v>
      </c>
      <c r="E226" s="1572">
        <f t="shared" si="6"/>
        <v>4.9500000000034572E-2</v>
      </c>
      <c r="F226" s="1572">
        <f t="shared" si="7"/>
        <v>11.261250000007864</v>
      </c>
    </row>
    <row r="227" spans="1:6" x14ac:dyDescent="0.2">
      <c r="A227" s="1570">
        <v>5625</v>
      </c>
      <c r="B227" s="1570">
        <v>25</v>
      </c>
      <c r="C227" s="1572">
        <v>9.1</v>
      </c>
      <c r="D227" s="1570">
        <v>0</v>
      </c>
      <c r="E227" s="1572">
        <f t="shared" si="6"/>
        <v>4.9500000000034572E-2</v>
      </c>
      <c r="F227" s="1572">
        <f t="shared" si="7"/>
        <v>11.261250000007864</v>
      </c>
    </row>
    <row r="228" spans="1:6" x14ac:dyDescent="0.2">
      <c r="A228" s="1570">
        <v>5650</v>
      </c>
      <c r="B228" s="1570">
        <v>25</v>
      </c>
      <c r="C228" s="1572">
        <v>9.1</v>
      </c>
      <c r="D228" s="1570">
        <v>4.4999999999981832E-2</v>
      </c>
      <c r="E228" s="1572">
        <f t="shared" si="6"/>
        <v>2.2499999999990916E-2</v>
      </c>
      <c r="F228" s="1572">
        <f t="shared" si="7"/>
        <v>5.1187499999979336</v>
      </c>
    </row>
    <row r="229" spans="1:6" x14ac:dyDescent="0.2">
      <c r="A229" s="1570">
        <v>5675</v>
      </c>
      <c r="B229" s="1570">
        <v>25</v>
      </c>
      <c r="C229" s="1572">
        <v>9.1</v>
      </c>
      <c r="D229" s="1570">
        <v>1.1999999999966371E-2</v>
      </c>
      <c r="E229" s="1572">
        <f t="shared" si="6"/>
        <v>2.8499999999974102E-2</v>
      </c>
      <c r="F229" s="1572">
        <f t="shared" si="7"/>
        <v>6.4837499999941084</v>
      </c>
    </row>
    <row r="230" spans="1:6" x14ac:dyDescent="0.2">
      <c r="A230" s="1570">
        <v>5700</v>
      </c>
      <c r="B230" s="1570">
        <v>25</v>
      </c>
      <c r="C230" s="1572">
        <v>9.1</v>
      </c>
      <c r="D230" s="1570">
        <v>5.0999999999953638E-2</v>
      </c>
      <c r="E230" s="1572">
        <f t="shared" si="6"/>
        <v>3.1499999999960004E-2</v>
      </c>
      <c r="F230" s="1572">
        <f t="shared" si="7"/>
        <v>7.1662499999909004</v>
      </c>
    </row>
    <row r="231" spans="1:6" x14ac:dyDescent="0.2">
      <c r="A231" s="1570">
        <v>5725</v>
      </c>
      <c r="B231" s="1570">
        <v>25</v>
      </c>
      <c r="C231" s="1572">
        <v>9.1</v>
      </c>
      <c r="D231" s="1570">
        <v>1.9000000000028217E-2</v>
      </c>
      <c r="E231" s="1572">
        <f t="shared" si="6"/>
        <v>3.4999999999990927E-2</v>
      </c>
      <c r="F231" s="1572">
        <f t="shared" si="7"/>
        <v>7.9624999999979353</v>
      </c>
    </row>
    <row r="232" spans="1:6" x14ac:dyDescent="0.2">
      <c r="A232" s="1570">
        <v>5750</v>
      </c>
      <c r="B232" s="1570">
        <v>25</v>
      </c>
      <c r="C232" s="1572">
        <v>9.1</v>
      </c>
      <c r="D232" s="1570">
        <v>0</v>
      </c>
      <c r="E232" s="1572">
        <f t="shared" si="6"/>
        <v>9.5000000000141083E-3</v>
      </c>
      <c r="F232" s="1572">
        <f t="shared" si="7"/>
        <v>2.1612500000032098</v>
      </c>
    </row>
    <row r="233" spans="1:6" x14ac:dyDescent="0.2">
      <c r="A233" s="1570">
        <v>5775</v>
      </c>
      <c r="B233" s="1570">
        <v>25</v>
      </c>
      <c r="C233" s="1572">
        <v>9.1</v>
      </c>
      <c r="D233" s="1570">
        <v>0</v>
      </c>
      <c r="E233" s="1572">
        <f t="shared" si="6"/>
        <v>0</v>
      </c>
      <c r="F233" s="1572">
        <f t="shared" si="7"/>
        <v>0</v>
      </c>
    </row>
    <row r="234" spans="1:6" x14ac:dyDescent="0.2">
      <c r="A234" s="1570">
        <v>5800</v>
      </c>
      <c r="B234" s="1570">
        <v>25</v>
      </c>
      <c r="C234" s="1572">
        <v>9.1</v>
      </c>
      <c r="D234" s="1570">
        <v>7.7000000000020941E-2</v>
      </c>
      <c r="E234" s="1572">
        <f t="shared" si="6"/>
        <v>3.850000000001047E-2</v>
      </c>
      <c r="F234" s="1572">
        <f t="shared" si="7"/>
        <v>8.7587500000023812</v>
      </c>
    </row>
    <row r="235" spans="1:6" x14ac:dyDescent="0.2">
      <c r="A235" s="1570">
        <v>5825</v>
      </c>
      <c r="B235" s="1570">
        <v>25</v>
      </c>
      <c r="C235" s="1572">
        <v>9.1</v>
      </c>
      <c r="D235" s="1570">
        <v>9.0000000000054592E-2</v>
      </c>
      <c r="E235" s="1572">
        <f t="shared" si="6"/>
        <v>8.3500000000037766E-2</v>
      </c>
      <c r="F235" s="1572">
        <f t="shared" si="7"/>
        <v>18.99625000000859</v>
      </c>
    </row>
    <row r="236" spans="1:6" x14ac:dyDescent="0.2">
      <c r="A236" s="1570">
        <v>5850</v>
      </c>
      <c r="B236" s="1570">
        <v>25</v>
      </c>
      <c r="C236" s="1572">
        <v>9.1</v>
      </c>
      <c r="D236" s="1570">
        <v>0.10500000000004095</v>
      </c>
      <c r="E236" s="1572">
        <f t="shared" si="6"/>
        <v>9.7500000000047771E-2</v>
      </c>
      <c r="F236" s="1572">
        <f t="shared" si="7"/>
        <v>22.181250000010866</v>
      </c>
    </row>
    <row r="237" spans="1:6" x14ac:dyDescent="0.2">
      <c r="A237" s="1570">
        <v>5875</v>
      </c>
      <c r="B237" s="1570">
        <v>25</v>
      </c>
      <c r="C237" s="1572">
        <v>9.1</v>
      </c>
      <c r="D237" s="1570">
        <v>0</v>
      </c>
      <c r="E237" s="1572">
        <f t="shared" si="6"/>
        <v>5.2500000000020475E-2</v>
      </c>
      <c r="F237" s="1572">
        <f t="shared" si="7"/>
        <v>11.943750000004657</v>
      </c>
    </row>
    <row r="238" spans="1:6" x14ac:dyDescent="0.2">
      <c r="A238" s="1570">
        <v>5900</v>
      </c>
      <c r="B238" s="1570">
        <v>25</v>
      </c>
      <c r="C238" s="1572">
        <v>9.1</v>
      </c>
      <c r="D238" s="1570">
        <v>0</v>
      </c>
      <c r="E238" s="1572">
        <f t="shared" si="6"/>
        <v>0</v>
      </c>
      <c r="F238" s="1572">
        <f t="shared" si="7"/>
        <v>0</v>
      </c>
    </row>
    <row r="239" spans="1:6" x14ac:dyDescent="0.2">
      <c r="A239" s="1570">
        <v>5925</v>
      </c>
      <c r="B239" s="1570">
        <v>25</v>
      </c>
      <c r="C239" s="1572">
        <v>9.1</v>
      </c>
      <c r="D239" s="1570">
        <v>0</v>
      </c>
      <c r="E239" s="1572">
        <f t="shared" si="6"/>
        <v>0</v>
      </c>
      <c r="F239" s="1572">
        <f t="shared" si="7"/>
        <v>0</v>
      </c>
    </row>
    <row r="240" spans="1:6" x14ac:dyDescent="0.2">
      <c r="A240" s="1570">
        <v>5950</v>
      </c>
      <c r="B240" s="1570">
        <v>25</v>
      </c>
      <c r="C240" s="1572">
        <v>9.1</v>
      </c>
      <c r="D240" s="1570">
        <v>2.999999999951819E-3</v>
      </c>
      <c r="E240" s="1572">
        <f t="shared" si="6"/>
        <v>1.4999999999759095E-3</v>
      </c>
      <c r="F240" s="1572">
        <f t="shared" si="7"/>
        <v>0.34124999999451938</v>
      </c>
    </row>
    <row r="241" spans="1:6" x14ac:dyDescent="0.2">
      <c r="A241" s="1570">
        <v>5975</v>
      </c>
      <c r="B241" s="1570">
        <v>25</v>
      </c>
      <c r="C241" s="1572">
        <v>9.1</v>
      </c>
      <c r="D241" s="1570">
        <v>3.9999999999281721E-3</v>
      </c>
      <c r="E241" s="1572">
        <f t="shared" si="6"/>
        <v>3.4999999999399956E-3</v>
      </c>
      <c r="F241" s="1572">
        <f t="shared" si="7"/>
        <v>0.79624999998634904</v>
      </c>
    </row>
    <row r="242" spans="1:6" x14ac:dyDescent="0.2">
      <c r="A242" s="1570">
        <v>6000</v>
      </c>
      <c r="B242" s="1570">
        <v>25</v>
      </c>
      <c r="C242" s="1572">
        <v>9.1</v>
      </c>
      <c r="D242" s="1570">
        <v>9.2999999999983651E-2</v>
      </c>
      <c r="E242" s="1572">
        <f t="shared" si="6"/>
        <v>4.8499999999955912E-2</v>
      </c>
      <c r="F242" s="1572">
        <f t="shared" si="7"/>
        <v>11.03374999998997</v>
      </c>
    </row>
    <row r="243" spans="1:6" x14ac:dyDescent="0.2">
      <c r="A243" s="1570">
        <v>6025</v>
      </c>
      <c r="B243" s="1570">
        <v>25</v>
      </c>
      <c r="C243" s="1572">
        <v>9.1</v>
      </c>
      <c r="D243" s="1570">
        <v>0</v>
      </c>
      <c r="E243" s="1572">
        <f t="shared" si="6"/>
        <v>4.6499999999991826E-2</v>
      </c>
      <c r="F243" s="1572">
        <f t="shared" si="7"/>
        <v>10.57874999999814</v>
      </c>
    </row>
    <row r="244" spans="1:6" x14ac:dyDescent="0.2">
      <c r="A244" s="1570">
        <v>6050</v>
      </c>
      <c r="B244" s="1570">
        <v>25</v>
      </c>
      <c r="C244" s="1572">
        <v>9.1</v>
      </c>
      <c r="D244" s="1570">
        <v>0</v>
      </c>
      <c r="E244" s="1572">
        <f t="shared" si="6"/>
        <v>0</v>
      </c>
      <c r="F244" s="1572">
        <f t="shared" si="7"/>
        <v>0</v>
      </c>
    </row>
    <row r="245" spans="1:6" x14ac:dyDescent="0.2">
      <c r="A245" s="1570">
        <v>6075</v>
      </c>
      <c r="B245" s="1570">
        <v>25</v>
      </c>
      <c r="C245" s="1572">
        <v>9.1</v>
      </c>
      <c r="D245" s="1570">
        <v>0</v>
      </c>
      <c r="E245" s="1572">
        <f t="shared" si="6"/>
        <v>0</v>
      </c>
      <c r="F245" s="1572">
        <f t="shared" si="7"/>
        <v>0</v>
      </c>
    </row>
    <row r="246" spans="1:6" x14ac:dyDescent="0.2">
      <c r="A246" s="1570">
        <v>6100</v>
      </c>
      <c r="B246" s="1570">
        <v>25</v>
      </c>
      <c r="C246" s="1572">
        <v>9.1</v>
      </c>
      <c r="D246" s="1570">
        <v>9.9999999999911271E-4</v>
      </c>
      <c r="E246" s="1572">
        <f t="shared" si="6"/>
        <v>4.9999999999955635E-4</v>
      </c>
      <c r="F246" s="1572">
        <f t="shared" si="7"/>
        <v>0.11374999999989907</v>
      </c>
    </row>
    <row r="247" spans="1:6" x14ac:dyDescent="0.2">
      <c r="A247" s="1570">
        <v>6125</v>
      </c>
      <c r="B247" s="1570">
        <v>25</v>
      </c>
      <c r="C247" s="1572">
        <v>9.1</v>
      </c>
      <c r="D247" s="1570">
        <v>4.6000000000071872E-2</v>
      </c>
      <c r="E247" s="1572">
        <f t="shared" si="6"/>
        <v>2.3500000000035492E-2</v>
      </c>
      <c r="F247" s="1572">
        <f t="shared" si="7"/>
        <v>5.3462500000080748</v>
      </c>
    </row>
    <row r="248" spans="1:6" x14ac:dyDescent="0.2">
      <c r="A248" s="1570">
        <v>6150</v>
      </c>
      <c r="B248" s="1570">
        <v>25</v>
      </c>
      <c r="C248" s="1572">
        <v>9.1</v>
      </c>
      <c r="D248" s="1570">
        <v>0.10100000000002185</v>
      </c>
      <c r="E248" s="1572">
        <f t="shared" si="6"/>
        <v>7.3500000000046861E-2</v>
      </c>
      <c r="F248" s="1572">
        <f t="shared" si="7"/>
        <v>16.721250000010659</v>
      </c>
    </row>
    <row r="249" spans="1:6" x14ac:dyDescent="0.2">
      <c r="A249" s="1570">
        <v>6175</v>
      </c>
      <c r="B249" s="1570">
        <v>25</v>
      </c>
      <c r="C249" s="1572">
        <v>9.1</v>
      </c>
      <c r="D249" s="1570">
        <v>4.4000000000005479E-2</v>
      </c>
      <c r="E249" s="1572">
        <f t="shared" si="6"/>
        <v>7.2500000000013665E-2</v>
      </c>
      <c r="F249" s="1572">
        <f t="shared" si="7"/>
        <v>16.493750000003107</v>
      </c>
    </row>
    <row r="250" spans="1:6" x14ac:dyDescent="0.2">
      <c r="A250" s="1570">
        <v>6200</v>
      </c>
      <c r="B250" s="1570">
        <v>25</v>
      </c>
      <c r="C250" s="1572">
        <v>9.1</v>
      </c>
      <c r="D250" s="1570">
        <v>1.9999999999754658E-3</v>
      </c>
      <c r="E250" s="1572">
        <f t="shared" si="6"/>
        <v>2.2999999999990473E-2</v>
      </c>
      <c r="F250" s="1572">
        <f t="shared" si="7"/>
        <v>5.2324999999978328</v>
      </c>
    </row>
    <row r="251" spans="1:6" x14ac:dyDescent="0.2">
      <c r="A251" s="1570">
        <v>6225</v>
      </c>
      <c r="B251" s="1570">
        <v>25</v>
      </c>
      <c r="C251" s="1572">
        <v>9.1</v>
      </c>
      <c r="D251" s="1570">
        <v>0</v>
      </c>
      <c r="E251" s="1572">
        <f t="shared" si="6"/>
        <v>9.9999999998773292E-4</v>
      </c>
      <c r="F251" s="1572">
        <f t="shared" si="7"/>
        <v>0.22749999999720924</v>
      </c>
    </row>
    <row r="252" spans="1:6" x14ac:dyDescent="0.2">
      <c r="A252" s="1570">
        <v>6250</v>
      </c>
      <c r="B252" s="1570">
        <v>25</v>
      </c>
      <c r="C252" s="1572">
        <v>9.1</v>
      </c>
      <c r="D252" s="1570">
        <v>0</v>
      </c>
      <c r="E252" s="1572">
        <f t="shared" si="6"/>
        <v>0</v>
      </c>
      <c r="F252" s="1572">
        <f t="shared" si="7"/>
        <v>0</v>
      </c>
    </row>
    <row r="253" spans="1:6" x14ac:dyDescent="0.2">
      <c r="A253" s="1570">
        <v>6275</v>
      </c>
      <c r="B253" s="1570">
        <v>25</v>
      </c>
      <c r="C253" s="1572">
        <v>9.1</v>
      </c>
      <c r="D253" s="1570">
        <v>0</v>
      </c>
      <c r="E253" s="1572">
        <f t="shared" si="6"/>
        <v>0</v>
      </c>
      <c r="F253" s="1572">
        <f t="shared" si="7"/>
        <v>0</v>
      </c>
    </row>
    <row r="254" spans="1:6" x14ac:dyDescent="0.2">
      <c r="A254" s="1570">
        <v>6300</v>
      </c>
      <c r="B254" s="1570">
        <v>25</v>
      </c>
      <c r="C254" s="1572">
        <v>9.1</v>
      </c>
      <c r="D254" s="1570">
        <v>0</v>
      </c>
      <c r="E254" s="1572">
        <f t="shared" si="6"/>
        <v>0</v>
      </c>
      <c r="F254" s="1572">
        <f t="shared" si="7"/>
        <v>0</v>
      </c>
    </row>
    <row r="255" spans="1:6" x14ac:dyDescent="0.2">
      <c r="A255" s="1570">
        <v>6325</v>
      </c>
      <c r="B255" s="1570">
        <v>25</v>
      </c>
      <c r="C255" s="1572">
        <v>9.1</v>
      </c>
      <c r="D255" s="1570">
        <v>0</v>
      </c>
      <c r="E255" s="1572">
        <f t="shared" si="6"/>
        <v>0</v>
      </c>
      <c r="F255" s="1572">
        <f t="shared" si="7"/>
        <v>0</v>
      </c>
    </row>
    <row r="256" spans="1:6" x14ac:dyDescent="0.2">
      <c r="A256" s="1570">
        <v>6350</v>
      </c>
      <c r="B256" s="1570">
        <v>25</v>
      </c>
      <c r="C256" s="1572">
        <v>9.1</v>
      </c>
      <c r="D256" s="1570">
        <v>0</v>
      </c>
      <c r="E256" s="1572">
        <f t="shared" si="6"/>
        <v>0</v>
      </c>
      <c r="F256" s="1572">
        <f t="shared" si="7"/>
        <v>0</v>
      </c>
    </row>
    <row r="257" spans="1:6" x14ac:dyDescent="0.2">
      <c r="A257" s="1570">
        <v>6375</v>
      </c>
      <c r="B257" s="1570">
        <v>25</v>
      </c>
      <c r="C257" s="1572">
        <v>9.1</v>
      </c>
      <c r="D257" s="1570">
        <v>0.10399999999995091</v>
      </c>
      <c r="E257" s="1572">
        <f t="shared" si="6"/>
        <v>5.1999999999975455E-2</v>
      </c>
      <c r="F257" s="1572">
        <f t="shared" si="7"/>
        <v>11.829999999994415</v>
      </c>
    </row>
    <row r="258" spans="1:6" x14ac:dyDescent="0.2">
      <c r="A258" s="1570">
        <v>6400</v>
      </c>
      <c r="B258" s="1570">
        <v>25</v>
      </c>
      <c r="C258" s="1572">
        <v>9.1</v>
      </c>
      <c r="D258" s="1570">
        <v>1.700000000007551E-2</v>
      </c>
      <c r="E258" s="1572">
        <f t="shared" si="6"/>
        <v>6.050000000001321E-2</v>
      </c>
      <c r="F258" s="1572">
        <f t="shared" si="7"/>
        <v>13.763750000003006</v>
      </c>
    </row>
    <row r="259" spans="1:6" x14ac:dyDescent="0.2">
      <c r="A259" s="1570">
        <v>6425</v>
      </c>
      <c r="B259" s="1570">
        <v>25</v>
      </c>
      <c r="C259" s="1572">
        <v>9.1</v>
      </c>
      <c r="D259" s="1570">
        <v>0</v>
      </c>
      <c r="E259" s="1572">
        <f t="shared" si="6"/>
        <v>8.5000000000377551E-3</v>
      </c>
      <c r="F259" s="1572">
        <f t="shared" si="7"/>
        <v>1.9337500000085894</v>
      </c>
    </row>
    <row r="260" spans="1:6" x14ac:dyDescent="0.2">
      <c r="A260" s="1570">
        <v>6450</v>
      </c>
      <c r="B260" s="1570">
        <v>25</v>
      </c>
      <c r="C260" s="1572">
        <v>9.1</v>
      </c>
      <c r="D260" s="1570">
        <v>0</v>
      </c>
      <c r="E260" s="1572">
        <f t="shared" ref="E260:E323" si="8">(D259+D260)/2</f>
        <v>0</v>
      </c>
      <c r="F260" s="1572">
        <f t="shared" ref="F260:F323" si="9">E260*C260*B260</f>
        <v>0</v>
      </c>
    </row>
    <row r="261" spans="1:6" x14ac:dyDescent="0.2">
      <c r="A261" s="1570">
        <v>6475</v>
      </c>
      <c r="B261" s="1570">
        <v>25</v>
      </c>
      <c r="C261" s="1572">
        <v>9.1</v>
      </c>
      <c r="D261" s="1570">
        <v>0</v>
      </c>
      <c r="E261" s="1572">
        <f t="shared" si="8"/>
        <v>0</v>
      </c>
      <c r="F261" s="1572">
        <f t="shared" si="9"/>
        <v>0</v>
      </c>
    </row>
    <row r="262" spans="1:6" x14ac:dyDescent="0.2">
      <c r="A262" s="1570">
        <v>6500</v>
      </c>
      <c r="B262" s="1570">
        <v>25</v>
      </c>
      <c r="C262" s="1572">
        <v>9.1</v>
      </c>
      <c r="D262" s="1570">
        <v>0</v>
      </c>
      <c r="E262" s="1572">
        <f t="shared" si="8"/>
        <v>0</v>
      </c>
      <c r="F262" s="1572">
        <f t="shared" si="9"/>
        <v>0</v>
      </c>
    </row>
    <row r="263" spans="1:6" x14ac:dyDescent="0.2">
      <c r="A263" s="1570">
        <v>6525</v>
      </c>
      <c r="B263" s="1570">
        <v>25</v>
      </c>
      <c r="C263" s="1572">
        <v>9.1</v>
      </c>
      <c r="D263" s="1570">
        <v>0</v>
      </c>
      <c r="E263" s="1572">
        <f t="shared" si="8"/>
        <v>0</v>
      </c>
      <c r="F263" s="1572">
        <f t="shared" si="9"/>
        <v>0</v>
      </c>
    </row>
    <row r="264" spans="1:6" x14ac:dyDescent="0.2">
      <c r="A264" s="1570">
        <v>6550</v>
      </c>
      <c r="B264" s="1570">
        <v>25</v>
      </c>
      <c r="C264" s="1572">
        <v>9.1</v>
      </c>
      <c r="D264" s="1570">
        <v>0</v>
      </c>
      <c r="E264" s="1572">
        <f t="shared" si="8"/>
        <v>0</v>
      </c>
      <c r="F264" s="1572">
        <f t="shared" si="9"/>
        <v>0</v>
      </c>
    </row>
    <row r="265" spans="1:6" x14ac:dyDescent="0.2">
      <c r="A265" s="1570">
        <v>6575</v>
      </c>
      <c r="B265" s="1570">
        <v>25</v>
      </c>
      <c r="C265" s="1572">
        <v>9.1</v>
      </c>
      <c r="D265" s="1570">
        <v>0</v>
      </c>
      <c r="E265" s="1572">
        <f t="shared" si="8"/>
        <v>0</v>
      </c>
      <c r="F265" s="1572">
        <f t="shared" si="9"/>
        <v>0</v>
      </c>
    </row>
    <row r="266" spans="1:6" x14ac:dyDescent="0.2">
      <c r="A266" s="1570">
        <v>6600</v>
      </c>
      <c r="B266" s="1570">
        <v>25</v>
      </c>
      <c r="C266" s="1572">
        <v>9.1</v>
      </c>
      <c r="D266" s="1570">
        <v>0</v>
      </c>
      <c r="E266" s="1572">
        <f t="shared" si="8"/>
        <v>0</v>
      </c>
      <c r="F266" s="1572">
        <f t="shared" si="9"/>
        <v>0</v>
      </c>
    </row>
    <row r="267" spans="1:6" x14ac:dyDescent="0.2">
      <c r="A267" s="1570">
        <v>6625</v>
      </c>
      <c r="B267" s="1570">
        <v>25</v>
      </c>
      <c r="C267" s="1572">
        <v>9.1</v>
      </c>
      <c r="D267" s="1570">
        <v>0</v>
      </c>
      <c r="E267" s="1572">
        <f t="shared" si="8"/>
        <v>0</v>
      </c>
      <c r="F267" s="1572">
        <f t="shared" si="9"/>
        <v>0</v>
      </c>
    </row>
    <row r="268" spans="1:6" x14ac:dyDescent="0.2">
      <c r="A268" s="1570">
        <v>6650</v>
      </c>
      <c r="B268" s="1570">
        <v>25</v>
      </c>
      <c r="C268" s="1572">
        <v>9.1</v>
      </c>
      <c r="D268" s="1570">
        <v>0</v>
      </c>
      <c r="E268" s="1572">
        <f t="shared" si="8"/>
        <v>0</v>
      </c>
      <c r="F268" s="1572">
        <f t="shared" si="9"/>
        <v>0</v>
      </c>
    </row>
    <row r="269" spans="1:6" x14ac:dyDescent="0.2">
      <c r="A269" s="1570">
        <v>6675</v>
      </c>
      <c r="B269" s="1570">
        <v>25</v>
      </c>
      <c r="C269" s="1572">
        <v>9.1</v>
      </c>
      <c r="D269" s="1570">
        <v>0</v>
      </c>
      <c r="E269" s="1572">
        <f t="shared" si="8"/>
        <v>0</v>
      </c>
      <c r="F269" s="1572">
        <f t="shared" si="9"/>
        <v>0</v>
      </c>
    </row>
    <row r="270" spans="1:6" x14ac:dyDescent="0.2">
      <c r="A270" s="1570">
        <v>6700</v>
      </c>
      <c r="B270" s="1570">
        <v>25</v>
      </c>
      <c r="C270" s="1572">
        <v>9.1</v>
      </c>
      <c r="D270" s="1570">
        <v>9.2000000000007298E-2</v>
      </c>
      <c r="E270" s="1572">
        <f t="shared" si="8"/>
        <v>4.6000000000003649E-2</v>
      </c>
      <c r="F270" s="1572">
        <f t="shared" si="9"/>
        <v>10.465000000000829</v>
      </c>
    </row>
    <row r="271" spans="1:6" x14ac:dyDescent="0.2">
      <c r="A271" s="1570">
        <v>6725</v>
      </c>
      <c r="B271" s="1570">
        <v>25</v>
      </c>
      <c r="C271" s="1572">
        <v>9.1</v>
      </c>
      <c r="D271" s="1570">
        <v>5.999999999996819E-2</v>
      </c>
      <c r="E271" s="1572">
        <f t="shared" si="8"/>
        <v>7.5999999999987744E-2</v>
      </c>
      <c r="F271" s="1572">
        <f t="shared" si="9"/>
        <v>17.28999999999721</v>
      </c>
    </row>
    <row r="272" spans="1:6" x14ac:dyDescent="0.2">
      <c r="A272" s="1570">
        <v>6750</v>
      </c>
      <c r="B272" s="1570">
        <v>25</v>
      </c>
      <c r="C272" s="1572">
        <v>9.1</v>
      </c>
      <c r="D272" s="1570">
        <v>5.6000000000062777E-2</v>
      </c>
      <c r="E272" s="1572">
        <f t="shared" si="8"/>
        <v>5.8000000000015484E-2</v>
      </c>
      <c r="F272" s="1572">
        <f t="shared" si="9"/>
        <v>13.195000000003523</v>
      </c>
    </row>
    <row r="273" spans="1:6" x14ac:dyDescent="0.2">
      <c r="A273" s="1570">
        <v>6775</v>
      </c>
      <c r="B273" s="1570">
        <v>25</v>
      </c>
      <c r="C273" s="1572">
        <v>9.1</v>
      </c>
      <c r="D273" s="1570">
        <v>2.999999999951819E-3</v>
      </c>
      <c r="E273" s="1572">
        <f t="shared" si="8"/>
        <v>2.9500000000007298E-2</v>
      </c>
      <c r="F273" s="1572">
        <f t="shared" si="9"/>
        <v>6.7112500000016606</v>
      </c>
    </row>
    <row r="274" spans="1:6" x14ac:dyDescent="0.2">
      <c r="A274" s="1570">
        <v>6800</v>
      </c>
      <c r="B274" s="1570">
        <v>25</v>
      </c>
      <c r="C274" s="1572">
        <v>9.1</v>
      </c>
      <c r="D274" s="1570">
        <v>0</v>
      </c>
      <c r="E274" s="1572">
        <f t="shared" si="8"/>
        <v>1.4999999999759095E-3</v>
      </c>
      <c r="F274" s="1572">
        <f t="shared" si="9"/>
        <v>0.34124999999451938</v>
      </c>
    </row>
    <row r="275" spans="1:6" x14ac:dyDescent="0.2">
      <c r="A275" s="1570">
        <v>6825</v>
      </c>
      <c r="B275" s="1570">
        <v>25</v>
      </c>
      <c r="C275" s="1572">
        <v>9.1</v>
      </c>
      <c r="D275" s="1570">
        <v>1.9999999999754658E-3</v>
      </c>
      <c r="E275" s="1572">
        <f t="shared" si="8"/>
        <v>9.9999999998773292E-4</v>
      </c>
      <c r="F275" s="1572">
        <f t="shared" si="9"/>
        <v>0.22749999999720924</v>
      </c>
    </row>
    <row r="276" spans="1:6" x14ac:dyDescent="0.2">
      <c r="A276" s="1570">
        <v>6850</v>
      </c>
      <c r="B276" s="1570">
        <v>25</v>
      </c>
      <c r="C276" s="1572">
        <v>9.1</v>
      </c>
      <c r="D276" s="1570">
        <v>3.0999999999971828E-2</v>
      </c>
      <c r="E276" s="1572">
        <f t="shared" si="8"/>
        <v>1.6499999999973647E-2</v>
      </c>
      <c r="F276" s="1572">
        <f t="shared" si="9"/>
        <v>3.753749999994004</v>
      </c>
    </row>
    <row r="277" spans="1:6" x14ac:dyDescent="0.2">
      <c r="A277" s="1570">
        <v>6875</v>
      </c>
      <c r="B277" s="1570">
        <v>25</v>
      </c>
      <c r="C277" s="1572">
        <v>9.1</v>
      </c>
      <c r="D277" s="1570">
        <v>7.2000000000025488E-2</v>
      </c>
      <c r="E277" s="1572">
        <f t="shared" si="8"/>
        <v>5.1499999999998658E-2</v>
      </c>
      <c r="F277" s="1572">
        <f t="shared" si="9"/>
        <v>11.716249999999693</v>
      </c>
    </row>
    <row r="278" spans="1:6" x14ac:dyDescent="0.2">
      <c r="A278" s="1570">
        <v>6900</v>
      </c>
      <c r="B278" s="1570">
        <v>25</v>
      </c>
      <c r="C278" s="1572">
        <v>9.1</v>
      </c>
      <c r="D278" s="1570">
        <v>0.10900000000006005</v>
      </c>
      <c r="E278" s="1572">
        <f t="shared" si="8"/>
        <v>9.0500000000042768E-2</v>
      </c>
      <c r="F278" s="1572">
        <f t="shared" si="9"/>
        <v>20.588750000009728</v>
      </c>
    </row>
    <row r="279" spans="1:6" x14ac:dyDescent="0.2">
      <c r="A279" s="1570">
        <v>6925</v>
      </c>
      <c r="B279" s="1570">
        <v>25</v>
      </c>
      <c r="C279" s="1572">
        <v>9.1</v>
      </c>
      <c r="D279" s="1570">
        <v>0.11699999999998456</v>
      </c>
      <c r="E279" s="1572">
        <f t="shared" si="8"/>
        <v>0.1130000000000223</v>
      </c>
      <c r="F279" s="1572">
        <f t="shared" si="9"/>
        <v>25.707500000005073</v>
      </c>
    </row>
    <row r="280" spans="1:6" x14ac:dyDescent="0.2">
      <c r="A280" s="1570">
        <v>6950</v>
      </c>
      <c r="B280" s="1570">
        <v>25</v>
      </c>
      <c r="C280" s="1572">
        <v>9.1</v>
      </c>
      <c r="D280" s="1570">
        <v>0.11900000000005095</v>
      </c>
      <c r="E280" s="1572">
        <f t="shared" si="8"/>
        <v>0.11800000000001776</v>
      </c>
      <c r="F280" s="1572">
        <f t="shared" si="9"/>
        <v>26.845000000004038</v>
      </c>
    </row>
    <row r="281" spans="1:6" x14ac:dyDescent="0.2">
      <c r="A281" s="1570">
        <v>6975</v>
      </c>
      <c r="B281" s="1570">
        <v>25</v>
      </c>
      <c r="C281" s="1572">
        <v>9.1</v>
      </c>
      <c r="D281" s="1570">
        <v>6.8999999999982742E-2</v>
      </c>
      <c r="E281" s="1572">
        <f t="shared" si="8"/>
        <v>9.4000000000016848E-2</v>
      </c>
      <c r="F281" s="1572">
        <f t="shared" si="9"/>
        <v>21.385000000003831</v>
      </c>
    </row>
    <row r="282" spans="1:6" x14ac:dyDescent="0.2">
      <c r="A282" s="1570">
        <v>7000</v>
      </c>
      <c r="B282" s="1570">
        <v>25</v>
      </c>
      <c r="C282" s="1572">
        <v>9.1</v>
      </c>
      <c r="D282" s="1570">
        <v>4.100000000007642E-2</v>
      </c>
      <c r="E282" s="1572">
        <f t="shared" si="8"/>
        <v>5.5000000000029581E-2</v>
      </c>
      <c r="F282" s="1572">
        <f t="shared" si="9"/>
        <v>12.51250000000673</v>
      </c>
    </row>
    <row r="283" spans="1:6" x14ac:dyDescent="0.2">
      <c r="A283" s="1570">
        <v>7025</v>
      </c>
      <c r="B283" s="1570">
        <v>25</v>
      </c>
      <c r="C283" s="1572">
        <v>9.1</v>
      </c>
      <c r="D283" s="1570">
        <v>6.9999999999959095E-2</v>
      </c>
      <c r="E283" s="1572">
        <f t="shared" si="8"/>
        <v>5.5500000000017757E-2</v>
      </c>
      <c r="F283" s="1572">
        <f t="shared" si="9"/>
        <v>12.626250000004038</v>
      </c>
    </row>
    <row r="284" spans="1:6" x14ac:dyDescent="0.2">
      <c r="A284" s="1570">
        <v>7050</v>
      </c>
      <c r="B284" s="1570">
        <v>25</v>
      </c>
      <c r="C284" s="1572">
        <v>9.1</v>
      </c>
      <c r="D284" s="1570">
        <v>0</v>
      </c>
      <c r="E284" s="1572">
        <f t="shared" si="8"/>
        <v>3.4999999999979547E-2</v>
      </c>
      <c r="F284" s="1572">
        <f t="shared" si="9"/>
        <v>7.9624999999953472</v>
      </c>
    </row>
    <row r="285" spans="1:6" x14ac:dyDescent="0.2">
      <c r="A285" s="1570">
        <v>7075</v>
      </c>
      <c r="B285" s="1570">
        <v>25</v>
      </c>
      <c r="C285" s="1572">
        <v>9.1</v>
      </c>
      <c r="D285" s="1570">
        <v>0</v>
      </c>
      <c r="E285" s="1572">
        <f t="shared" si="8"/>
        <v>0</v>
      </c>
      <c r="F285" s="1572">
        <f t="shared" si="9"/>
        <v>0</v>
      </c>
    </row>
    <row r="286" spans="1:6" x14ac:dyDescent="0.2">
      <c r="A286" s="1570">
        <v>7100</v>
      </c>
      <c r="B286" s="1570">
        <v>25</v>
      </c>
      <c r="C286" s="1572">
        <v>9.1</v>
      </c>
      <c r="D286" s="1570">
        <v>0</v>
      </c>
      <c r="E286" s="1572">
        <f t="shared" si="8"/>
        <v>0</v>
      </c>
      <c r="F286" s="1572">
        <f t="shared" si="9"/>
        <v>0</v>
      </c>
    </row>
    <row r="287" spans="1:6" x14ac:dyDescent="0.2">
      <c r="A287" s="1570">
        <v>7125</v>
      </c>
      <c r="B287" s="1570">
        <v>25</v>
      </c>
      <c r="C287" s="1572">
        <v>9.1</v>
      </c>
      <c r="D287" s="1570">
        <v>0.1019999999999982</v>
      </c>
      <c r="E287" s="1572">
        <f t="shared" si="8"/>
        <v>5.0999999999999102E-2</v>
      </c>
      <c r="F287" s="1572">
        <f t="shared" si="9"/>
        <v>11.602499999999795</v>
      </c>
    </row>
    <row r="288" spans="1:6" x14ac:dyDescent="0.2">
      <c r="A288" s="1570">
        <v>7150</v>
      </c>
      <c r="B288" s="1570">
        <v>25</v>
      </c>
      <c r="C288" s="1572">
        <v>9.1</v>
      </c>
      <c r="D288" s="1570">
        <v>3.6000000000080967E-2</v>
      </c>
      <c r="E288" s="1572">
        <f t="shared" si="8"/>
        <v>6.9000000000039585E-2</v>
      </c>
      <c r="F288" s="1572">
        <f t="shared" si="9"/>
        <v>15.697500000009004</v>
      </c>
    </row>
    <row r="289" spans="1:6" x14ac:dyDescent="0.2">
      <c r="A289" s="1570">
        <v>7175</v>
      </c>
      <c r="B289" s="1570">
        <v>25</v>
      </c>
      <c r="C289" s="1572">
        <v>9.1</v>
      </c>
      <c r="D289" s="1570">
        <v>0</v>
      </c>
      <c r="E289" s="1572">
        <f t="shared" si="8"/>
        <v>1.8000000000040484E-2</v>
      </c>
      <c r="F289" s="1572">
        <f t="shared" si="9"/>
        <v>4.0950000000092102</v>
      </c>
    </row>
    <row r="290" spans="1:6" x14ac:dyDescent="0.2">
      <c r="A290" s="1570">
        <v>7200</v>
      </c>
      <c r="B290" s="1570">
        <v>25</v>
      </c>
      <c r="C290" s="1572">
        <v>9.1</v>
      </c>
      <c r="D290" s="1570">
        <v>0</v>
      </c>
      <c r="E290" s="1572">
        <f t="shared" si="8"/>
        <v>0</v>
      </c>
      <c r="F290" s="1572">
        <f t="shared" si="9"/>
        <v>0</v>
      </c>
    </row>
    <row r="291" spans="1:6" x14ac:dyDescent="0.2">
      <c r="A291" s="1570">
        <v>7225</v>
      </c>
      <c r="B291" s="1570">
        <v>25</v>
      </c>
      <c r="C291" s="1572">
        <v>9.1</v>
      </c>
      <c r="D291" s="1570">
        <v>4.3000000000029126E-2</v>
      </c>
      <c r="E291" s="1572">
        <f t="shared" si="8"/>
        <v>2.1500000000014563E-2</v>
      </c>
      <c r="F291" s="1572">
        <f t="shared" si="9"/>
        <v>4.8912500000033132</v>
      </c>
    </row>
    <row r="292" spans="1:6" x14ac:dyDescent="0.2">
      <c r="A292" s="1570">
        <v>7250</v>
      </c>
      <c r="B292" s="1570">
        <v>25</v>
      </c>
      <c r="C292" s="1572">
        <v>9.1</v>
      </c>
      <c r="D292" s="1570">
        <v>7.3000000000001841E-2</v>
      </c>
      <c r="E292" s="1572">
        <f t="shared" si="8"/>
        <v>5.8000000000015484E-2</v>
      </c>
      <c r="F292" s="1572">
        <f t="shared" si="9"/>
        <v>13.195000000003523</v>
      </c>
    </row>
    <row r="293" spans="1:6" x14ac:dyDescent="0.2">
      <c r="A293" s="1570">
        <v>7275</v>
      </c>
      <c r="B293" s="1570">
        <v>25</v>
      </c>
      <c r="C293" s="1572">
        <v>9.1</v>
      </c>
      <c r="D293" s="1570">
        <v>0.11499999999991817</v>
      </c>
      <c r="E293" s="1572">
        <f t="shared" si="8"/>
        <v>9.3999999999960004E-2</v>
      </c>
      <c r="F293" s="1572">
        <f t="shared" si="9"/>
        <v>21.3849999999909</v>
      </c>
    </row>
    <row r="294" spans="1:6" x14ac:dyDescent="0.2">
      <c r="A294" s="1570">
        <v>7300</v>
      </c>
      <c r="B294" s="1570">
        <v>25</v>
      </c>
      <c r="C294" s="1572">
        <v>9.1</v>
      </c>
      <c r="D294" s="1570">
        <v>0</v>
      </c>
      <c r="E294" s="1572">
        <f t="shared" si="8"/>
        <v>5.7499999999959084E-2</v>
      </c>
      <c r="F294" s="1572">
        <f t="shared" si="9"/>
        <v>13.081249999990691</v>
      </c>
    </row>
    <row r="295" spans="1:6" x14ac:dyDescent="0.2">
      <c r="A295" s="1570">
        <v>7325</v>
      </c>
      <c r="B295" s="1570">
        <v>25</v>
      </c>
      <c r="C295" s="1572">
        <v>9.1</v>
      </c>
      <c r="D295" s="1570">
        <v>8.6000000000035492E-2</v>
      </c>
      <c r="E295" s="1572">
        <f t="shared" si="8"/>
        <v>4.3000000000017746E-2</v>
      </c>
      <c r="F295" s="1572">
        <f t="shared" si="9"/>
        <v>9.7825000000040365</v>
      </c>
    </row>
    <row r="296" spans="1:6" x14ac:dyDescent="0.2">
      <c r="A296" s="1570">
        <v>7350</v>
      </c>
      <c r="B296" s="1570">
        <v>25</v>
      </c>
      <c r="C296" s="1572">
        <v>9.1</v>
      </c>
      <c r="D296" s="1570">
        <v>2.5000000000000022E-2</v>
      </c>
      <c r="E296" s="1572">
        <f t="shared" si="8"/>
        <v>5.5500000000017757E-2</v>
      </c>
      <c r="F296" s="1572">
        <f t="shared" si="9"/>
        <v>12.626250000004038</v>
      </c>
    </row>
    <row r="297" spans="1:6" x14ac:dyDescent="0.2">
      <c r="A297" s="1570">
        <v>7375</v>
      </c>
      <c r="B297" s="1570">
        <v>25</v>
      </c>
      <c r="C297" s="1572">
        <v>9.1</v>
      </c>
      <c r="D297" s="1570">
        <v>0</v>
      </c>
      <c r="E297" s="1572">
        <f t="shared" si="8"/>
        <v>1.2500000000000011E-2</v>
      </c>
      <c r="F297" s="1572">
        <f t="shared" si="9"/>
        <v>2.8437500000000027</v>
      </c>
    </row>
    <row r="298" spans="1:6" x14ac:dyDescent="0.2">
      <c r="A298" s="1570">
        <v>7400</v>
      </c>
      <c r="B298" s="1570">
        <v>25</v>
      </c>
      <c r="C298" s="1572">
        <v>9.1</v>
      </c>
      <c r="D298" s="1570">
        <v>0</v>
      </c>
      <c r="E298" s="1572">
        <f t="shared" si="8"/>
        <v>0</v>
      </c>
      <c r="F298" s="1572">
        <f t="shared" si="9"/>
        <v>0</v>
      </c>
    </row>
    <row r="299" spans="1:6" x14ac:dyDescent="0.2">
      <c r="A299" s="1570">
        <v>7425</v>
      </c>
      <c r="B299" s="1570">
        <v>25</v>
      </c>
      <c r="C299" s="1572">
        <v>9.1</v>
      </c>
      <c r="D299" s="1570">
        <v>5.0000000000182121E-3</v>
      </c>
      <c r="E299" s="1572">
        <f t="shared" si="8"/>
        <v>2.500000000009106E-3</v>
      </c>
      <c r="F299" s="1572">
        <f t="shared" si="9"/>
        <v>0.56875000000207154</v>
      </c>
    </row>
    <row r="300" spans="1:6" x14ac:dyDescent="0.2">
      <c r="A300" s="1570">
        <v>7450</v>
      </c>
      <c r="B300" s="1570">
        <v>25</v>
      </c>
      <c r="C300" s="1572">
        <v>9.1</v>
      </c>
      <c r="D300" s="1570">
        <v>3.700000000005732E-2</v>
      </c>
      <c r="E300" s="1572">
        <f t="shared" si="8"/>
        <v>2.1000000000037766E-2</v>
      </c>
      <c r="F300" s="1572">
        <f t="shared" si="9"/>
        <v>4.7775000000085912</v>
      </c>
    </row>
    <row r="301" spans="1:6" x14ac:dyDescent="0.2">
      <c r="A301" s="1570">
        <v>7475</v>
      </c>
      <c r="B301" s="1570">
        <v>25</v>
      </c>
      <c r="C301" s="1572">
        <v>9.1</v>
      </c>
      <c r="D301" s="1570">
        <v>5.0000000000182121E-3</v>
      </c>
      <c r="E301" s="1572">
        <f t="shared" si="8"/>
        <v>2.1000000000037766E-2</v>
      </c>
      <c r="F301" s="1572">
        <f t="shared" si="9"/>
        <v>4.7775000000085912</v>
      </c>
    </row>
    <row r="302" spans="1:6" x14ac:dyDescent="0.2">
      <c r="A302" s="1570">
        <v>7500</v>
      </c>
      <c r="B302" s="1570">
        <v>25</v>
      </c>
      <c r="C302" s="1572">
        <v>9.1</v>
      </c>
      <c r="D302" s="1570">
        <v>1.8000000000051863E-2</v>
      </c>
      <c r="E302" s="1572">
        <f t="shared" si="8"/>
        <v>1.1500000000035038E-2</v>
      </c>
      <c r="F302" s="1572">
        <f t="shared" si="9"/>
        <v>2.6162500000079709</v>
      </c>
    </row>
    <row r="303" spans="1:6" x14ac:dyDescent="0.2">
      <c r="A303" s="1570">
        <v>7525</v>
      </c>
      <c r="B303" s="1570">
        <v>25</v>
      </c>
      <c r="C303" s="1572">
        <v>9.1</v>
      </c>
      <c r="D303" s="1570">
        <v>9.0999999999917258E-2</v>
      </c>
      <c r="E303" s="1572">
        <f t="shared" si="8"/>
        <v>5.4499999999984561E-2</v>
      </c>
      <c r="F303" s="1572">
        <f t="shared" si="9"/>
        <v>12.398749999996488</v>
      </c>
    </row>
    <row r="304" spans="1:6" x14ac:dyDescent="0.2">
      <c r="A304" s="1570">
        <v>7550</v>
      </c>
      <c r="B304" s="1570">
        <v>25</v>
      </c>
      <c r="C304" s="1572">
        <v>9.1</v>
      </c>
      <c r="D304" s="1570">
        <v>9.7000000000002751E-2</v>
      </c>
      <c r="E304" s="1572">
        <f t="shared" si="8"/>
        <v>9.3999999999960004E-2</v>
      </c>
      <c r="F304" s="1572">
        <f t="shared" si="9"/>
        <v>21.3849999999909</v>
      </c>
    </row>
    <row r="305" spans="1:6" x14ac:dyDescent="0.2">
      <c r="A305" s="1570">
        <v>7575</v>
      </c>
      <c r="B305" s="1570">
        <v>25</v>
      </c>
      <c r="C305" s="1572">
        <v>9.1</v>
      </c>
      <c r="D305" s="1570">
        <v>9.7999999999979104E-2</v>
      </c>
      <c r="E305" s="1572">
        <f t="shared" si="8"/>
        <v>9.7499999999990927E-2</v>
      </c>
      <c r="F305" s="1572">
        <f t="shared" si="9"/>
        <v>22.181249999997934</v>
      </c>
    </row>
    <row r="306" spans="1:6" x14ac:dyDescent="0.2">
      <c r="A306" s="1570">
        <v>7600</v>
      </c>
      <c r="B306" s="1570">
        <v>25</v>
      </c>
      <c r="C306" s="1572">
        <v>9.1</v>
      </c>
      <c r="D306" s="1570">
        <v>5.8000000000015484E-2</v>
      </c>
      <c r="E306" s="1572">
        <f t="shared" si="8"/>
        <v>7.7999999999997294E-2</v>
      </c>
      <c r="F306" s="1572">
        <f t="shared" si="9"/>
        <v>17.744999999999383</v>
      </c>
    </row>
    <row r="307" spans="1:6" x14ac:dyDescent="0.2">
      <c r="A307" s="1570">
        <v>7625</v>
      </c>
      <c r="B307" s="1570">
        <v>25</v>
      </c>
      <c r="C307" s="1572">
        <v>9.1</v>
      </c>
      <c r="D307" s="1570">
        <v>1.3999999999919077E-2</v>
      </c>
      <c r="E307" s="1572">
        <f t="shared" si="8"/>
        <v>3.599999999996728E-2</v>
      </c>
      <c r="F307" s="1572">
        <f t="shared" si="9"/>
        <v>8.1899999999925566</v>
      </c>
    </row>
    <row r="308" spans="1:6" x14ac:dyDescent="0.2">
      <c r="A308" s="1570">
        <v>7650</v>
      </c>
      <c r="B308" s="1570">
        <v>25</v>
      </c>
      <c r="C308" s="1572">
        <v>9.1</v>
      </c>
      <c r="D308" s="1570">
        <v>0</v>
      </c>
      <c r="E308" s="1572">
        <f t="shared" si="8"/>
        <v>6.9999999999595386E-3</v>
      </c>
      <c r="F308" s="1572">
        <f t="shared" si="9"/>
        <v>1.5924999999907949</v>
      </c>
    </row>
    <row r="309" spans="1:6" x14ac:dyDescent="0.2">
      <c r="A309" s="1570">
        <v>7675</v>
      </c>
      <c r="B309" s="1570">
        <v>25</v>
      </c>
      <c r="C309" s="1572">
        <v>9.1</v>
      </c>
      <c r="D309" s="1570">
        <v>0</v>
      </c>
      <c r="E309" s="1572">
        <f t="shared" si="8"/>
        <v>0</v>
      </c>
      <c r="F309" s="1572">
        <f t="shared" si="9"/>
        <v>0</v>
      </c>
    </row>
    <row r="310" spans="1:6" x14ac:dyDescent="0.2">
      <c r="A310" s="1570">
        <v>7700</v>
      </c>
      <c r="B310" s="1570">
        <v>25</v>
      </c>
      <c r="C310" s="1572">
        <v>9.1</v>
      </c>
      <c r="D310" s="1570">
        <v>0</v>
      </c>
      <c r="E310" s="1572">
        <f t="shared" si="8"/>
        <v>0</v>
      </c>
      <c r="F310" s="1572">
        <f t="shared" si="9"/>
        <v>0</v>
      </c>
    </row>
    <row r="311" spans="1:6" x14ac:dyDescent="0.2">
      <c r="A311" s="1570">
        <v>7725</v>
      </c>
      <c r="B311" s="1570">
        <v>25</v>
      </c>
      <c r="C311" s="1572">
        <v>9.1</v>
      </c>
      <c r="D311" s="1570">
        <v>0</v>
      </c>
      <c r="E311" s="1572">
        <f t="shared" si="8"/>
        <v>0</v>
      </c>
      <c r="F311" s="1572">
        <f t="shared" si="9"/>
        <v>0</v>
      </c>
    </row>
    <row r="312" spans="1:6" x14ac:dyDescent="0.2">
      <c r="A312" s="1570">
        <v>7750</v>
      </c>
      <c r="B312" s="1570">
        <v>25</v>
      </c>
      <c r="C312" s="1572">
        <v>9.1</v>
      </c>
      <c r="D312" s="1570">
        <v>0</v>
      </c>
      <c r="E312" s="1572">
        <f t="shared" si="8"/>
        <v>0</v>
      </c>
      <c r="F312" s="1572">
        <f t="shared" si="9"/>
        <v>0</v>
      </c>
    </row>
    <row r="313" spans="1:6" x14ac:dyDescent="0.2">
      <c r="A313" s="1570">
        <v>7775</v>
      </c>
      <c r="B313" s="1570">
        <v>25</v>
      </c>
      <c r="C313" s="1572">
        <v>9.1</v>
      </c>
      <c r="D313" s="1570">
        <v>0</v>
      </c>
      <c r="E313" s="1572">
        <f t="shared" si="8"/>
        <v>0</v>
      </c>
      <c r="F313" s="1572">
        <f t="shared" si="9"/>
        <v>0</v>
      </c>
    </row>
    <row r="314" spans="1:6" x14ac:dyDescent="0.2">
      <c r="A314" s="1570">
        <v>7800</v>
      </c>
      <c r="B314" s="1570">
        <v>25</v>
      </c>
      <c r="C314" s="1572">
        <v>9.1</v>
      </c>
      <c r="D314" s="1570">
        <v>0</v>
      </c>
      <c r="E314" s="1572">
        <f t="shared" si="8"/>
        <v>0</v>
      </c>
      <c r="F314" s="1572">
        <f t="shared" si="9"/>
        <v>0</v>
      </c>
    </row>
    <row r="315" spans="1:6" x14ac:dyDescent="0.2">
      <c r="A315" s="1570">
        <v>7825</v>
      </c>
      <c r="B315" s="1570">
        <v>25</v>
      </c>
      <c r="C315" s="1572">
        <v>9.1</v>
      </c>
      <c r="D315" s="1570">
        <v>0</v>
      </c>
      <c r="E315" s="1572">
        <f t="shared" si="8"/>
        <v>0</v>
      </c>
      <c r="F315" s="1572">
        <f t="shared" si="9"/>
        <v>0</v>
      </c>
    </row>
    <row r="316" spans="1:6" x14ac:dyDescent="0.2">
      <c r="A316" s="1570">
        <v>7850</v>
      </c>
      <c r="B316" s="1570">
        <v>25</v>
      </c>
      <c r="C316" s="1572">
        <v>9.1</v>
      </c>
      <c r="D316" s="1570">
        <v>0</v>
      </c>
      <c r="E316" s="1572">
        <f t="shared" si="8"/>
        <v>0</v>
      </c>
      <c r="F316" s="1572">
        <f t="shared" si="9"/>
        <v>0</v>
      </c>
    </row>
    <row r="317" spans="1:6" x14ac:dyDescent="0.2">
      <c r="A317" s="1570">
        <v>7875</v>
      </c>
      <c r="B317" s="1570">
        <v>25</v>
      </c>
      <c r="C317" s="1572">
        <v>9.1</v>
      </c>
      <c r="D317" s="1570">
        <v>1.2000000000080058E-2</v>
      </c>
      <c r="E317" s="1572">
        <f t="shared" si="8"/>
        <v>6.0000000000400289E-3</v>
      </c>
      <c r="F317" s="1572">
        <f t="shared" si="9"/>
        <v>1.3650000000091065</v>
      </c>
    </row>
    <row r="318" spans="1:6" x14ac:dyDescent="0.2">
      <c r="A318" s="1570">
        <v>7900</v>
      </c>
      <c r="B318" s="1570">
        <v>25</v>
      </c>
      <c r="C318" s="1572">
        <v>9.1</v>
      </c>
      <c r="D318" s="1570">
        <v>5.8000000000015484E-2</v>
      </c>
      <c r="E318" s="1572">
        <f t="shared" si="8"/>
        <v>3.5000000000047771E-2</v>
      </c>
      <c r="F318" s="1572">
        <f t="shared" si="9"/>
        <v>7.9625000000108681</v>
      </c>
    </row>
    <row r="319" spans="1:6" x14ac:dyDescent="0.2">
      <c r="A319" s="1570">
        <v>7925</v>
      </c>
      <c r="B319" s="1570">
        <v>25</v>
      </c>
      <c r="C319" s="1572">
        <v>9.1</v>
      </c>
      <c r="D319" s="1570">
        <v>7.3999999999978194E-2</v>
      </c>
      <c r="E319" s="1572">
        <f t="shared" si="8"/>
        <v>6.5999999999996839E-2</v>
      </c>
      <c r="F319" s="1572">
        <f t="shared" si="9"/>
        <v>15.014999999999279</v>
      </c>
    </row>
    <row r="320" spans="1:6" x14ac:dyDescent="0.2">
      <c r="A320" s="1570">
        <v>7950</v>
      </c>
      <c r="B320" s="1570">
        <v>25</v>
      </c>
      <c r="C320" s="1572">
        <v>9.1</v>
      </c>
      <c r="D320" s="1570">
        <v>7.8999999999973647E-2</v>
      </c>
      <c r="E320" s="1572">
        <f t="shared" si="8"/>
        <v>7.6499999999975921E-2</v>
      </c>
      <c r="F320" s="1572">
        <f t="shared" si="9"/>
        <v>17.403749999994524</v>
      </c>
    </row>
    <row r="321" spans="1:6" x14ac:dyDescent="0.2">
      <c r="A321" s="1570">
        <v>7975</v>
      </c>
      <c r="B321" s="1570">
        <v>25</v>
      </c>
      <c r="C321" s="1572">
        <v>9.1</v>
      </c>
      <c r="D321" s="1570">
        <v>5.6999999999925444E-2</v>
      </c>
      <c r="E321" s="1572">
        <f t="shared" si="8"/>
        <v>6.7999999999949545E-2</v>
      </c>
      <c r="F321" s="1572">
        <f t="shared" si="9"/>
        <v>15.46999999998852</v>
      </c>
    </row>
    <row r="322" spans="1:6" x14ac:dyDescent="0.2">
      <c r="A322" s="1570">
        <v>8000</v>
      </c>
      <c r="B322" s="1570">
        <v>25</v>
      </c>
      <c r="C322" s="1572">
        <v>9.1</v>
      </c>
      <c r="D322" s="1570">
        <v>8.0000000000063687E-2</v>
      </c>
      <c r="E322" s="1572">
        <f t="shared" si="8"/>
        <v>6.8499999999994565E-2</v>
      </c>
      <c r="F322" s="1572">
        <f t="shared" si="9"/>
        <v>15.583749999998764</v>
      </c>
    </row>
    <row r="323" spans="1:6" x14ac:dyDescent="0.2">
      <c r="A323" s="1570">
        <v>8025</v>
      </c>
      <c r="B323" s="1570">
        <v>25</v>
      </c>
      <c r="C323" s="1572">
        <v>9.1</v>
      </c>
      <c r="D323" s="1570">
        <v>7.0000000000072782E-2</v>
      </c>
      <c r="E323" s="1572">
        <f t="shared" si="8"/>
        <v>7.5000000000068234E-2</v>
      </c>
      <c r="F323" s="1572">
        <f t="shared" si="9"/>
        <v>17.062500000015525</v>
      </c>
    </row>
    <row r="324" spans="1:6" x14ac:dyDescent="0.2">
      <c r="A324" s="1570">
        <v>8050</v>
      </c>
      <c r="B324" s="1570">
        <v>25</v>
      </c>
      <c r="C324" s="1572">
        <v>9.1</v>
      </c>
      <c r="D324" s="1570">
        <v>7.999999999995E-2</v>
      </c>
      <c r="E324" s="1572">
        <f t="shared" ref="E324:E387" si="10">(D323+D324)/2</f>
        <v>7.5000000000011391E-2</v>
      </c>
      <c r="F324" s="1572">
        <f t="shared" ref="F324:F387" si="11">E324*C324*B324</f>
        <v>17.06250000000259</v>
      </c>
    </row>
    <row r="325" spans="1:6" x14ac:dyDescent="0.2">
      <c r="A325" s="1570">
        <v>8075</v>
      </c>
      <c r="B325" s="1570">
        <v>25</v>
      </c>
      <c r="C325" s="1572">
        <v>9.1</v>
      </c>
      <c r="D325" s="1570">
        <v>6.3000000000010936E-2</v>
      </c>
      <c r="E325" s="1572">
        <f t="shared" si="10"/>
        <v>7.1499999999980468E-2</v>
      </c>
      <c r="F325" s="1572">
        <f t="shared" si="11"/>
        <v>16.266249999995555</v>
      </c>
    </row>
    <row r="326" spans="1:6" x14ac:dyDescent="0.2">
      <c r="A326" s="1570">
        <v>8100</v>
      </c>
      <c r="B326" s="1570">
        <v>25</v>
      </c>
      <c r="C326" s="1572">
        <v>9.1</v>
      </c>
      <c r="D326" s="1570">
        <v>3.6999999999943634E-2</v>
      </c>
      <c r="E326" s="1572">
        <f t="shared" si="10"/>
        <v>4.9999999999977285E-2</v>
      </c>
      <c r="F326" s="1572">
        <f t="shared" si="11"/>
        <v>11.374999999994833</v>
      </c>
    </row>
    <row r="327" spans="1:6" x14ac:dyDescent="0.2">
      <c r="A327" s="1570">
        <v>8125</v>
      </c>
      <c r="B327" s="1570">
        <v>25</v>
      </c>
      <c r="C327" s="1572">
        <v>9.1</v>
      </c>
      <c r="D327" s="1570">
        <v>5.4999999999972737E-2</v>
      </c>
      <c r="E327" s="1572">
        <f t="shared" si="10"/>
        <v>4.5999999999958185E-2</v>
      </c>
      <c r="F327" s="1572">
        <f t="shared" si="11"/>
        <v>10.464999999990487</v>
      </c>
    </row>
    <row r="328" spans="1:6" x14ac:dyDescent="0.2">
      <c r="A328" s="1570">
        <v>8150</v>
      </c>
      <c r="B328" s="1570">
        <v>25</v>
      </c>
      <c r="C328" s="1572">
        <v>9.1</v>
      </c>
      <c r="D328" s="1570">
        <v>4.2000000000052773E-2</v>
      </c>
      <c r="E328" s="1572">
        <f t="shared" si="10"/>
        <v>4.8500000000012755E-2</v>
      </c>
      <c r="F328" s="1572">
        <f t="shared" si="11"/>
        <v>11.0337500000029</v>
      </c>
    </row>
    <row r="329" spans="1:6" x14ac:dyDescent="0.2">
      <c r="A329" s="1570">
        <v>8175</v>
      </c>
      <c r="B329" s="1570">
        <v>25</v>
      </c>
      <c r="C329" s="1572">
        <v>9.1</v>
      </c>
      <c r="D329" s="1570">
        <v>5.6999999999925444E-2</v>
      </c>
      <c r="E329" s="1572">
        <f t="shared" si="10"/>
        <v>4.9499999999989108E-2</v>
      </c>
      <c r="F329" s="1572">
        <f t="shared" si="11"/>
        <v>11.261249999997522</v>
      </c>
    </row>
    <row r="330" spans="1:6" x14ac:dyDescent="0.2">
      <c r="A330" s="1570">
        <v>8200</v>
      </c>
      <c r="B330" s="1570">
        <v>25</v>
      </c>
      <c r="C330" s="1572">
        <v>9.1</v>
      </c>
      <c r="D330" s="1570">
        <v>8.2000000000016393E-2</v>
      </c>
      <c r="E330" s="1572">
        <f t="shared" si="10"/>
        <v>6.9499999999970918E-2</v>
      </c>
      <c r="F330" s="1572">
        <f t="shared" si="11"/>
        <v>15.811249999993382</v>
      </c>
    </row>
    <row r="331" spans="1:6" x14ac:dyDescent="0.2">
      <c r="A331" s="1570">
        <v>8225</v>
      </c>
      <c r="B331" s="1570">
        <v>25</v>
      </c>
      <c r="C331" s="1572">
        <v>9.1</v>
      </c>
      <c r="D331" s="1570">
        <v>4.9000000000000932E-2</v>
      </c>
      <c r="E331" s="1572">
        <f t="shared" si="10"/>
        <v>6.5500000000008662E-2</v>
      </c>
      <c r="F331" s="1572">
        <f t="shared" si="11"/>
        <v>14.901250000001969</v>
      </c>
    </row>
    <row r="332" spans="1:6" x14ac:dyDescent="0.2">
      <c r="A332" s="1570">
        <v>8250</v>
      </c>
      <c r="B332" s="1570">
        <v>25</v>
      </c>
      <c r="C332" s="1572">
        <v>9.1</v>
      </c>
      <c r="D332" s="1570">
        <v>6.9999999999709184E-3</v>
      </c>
      <c r="E332" s="1572">
        <f t="shared" si="10"/>
        <v>2.7999999999985925E-2</v>
      </c>
      <c r="F332" s="1572">
        <f t="shared" si="11"/>
        <v>6.3699999999967973</v>
      </c>
    </row>
    <row r="333" spans="1:6" x14ac:dyDescent="0.2">
      <c r="A333" s="1570">
        <v>8275</v>
      </c>
      <c r="B333" s="1570">
        <v>25</v>
      </c>
      <c r="C333" s="1572">
        <v>9.1</v>
      </c>
      <c r="D333" s="1570">
        <v>9.999999999993181E-2</v>
      </c>
      <c r="E333" s="1572">
        <f t="shared" si="10"/>
        <v>5.3499999999951364E-2</v>
      </c>
      <c r="F333" s="1572">
        <f t="shared" si="11"/>
        <v>12.171249999988936</v>
      </c>
    </row>
    <row r="334" spans="1:6" x14ac:dyDescent="0.2">
      <c r="A334" s="1570">
        <v>8300</v>
      </c>
      <c r="B334" s="1570">
        <v>25</v>
      </c>
      <c r="C334" s="1572">
        <v>9.1</v>
      </c>
      <c r="D334" s="1570">
        <v>0</v>
      </c>
      <c r="E334" s="1572">
        <f t="shared" si="10"/>
        <v>4.9999999999965905E-2</v>
      </c>
      <c r="F334" s="1572">
        <f t="shared" si="11"/>
        <v>11.374999999992243</v>
      </c>
    </row>
    <row r="335" spans="1:6" x14ac:dyDescent="0.2">
      <c r="A335" s="1570">
        <v>8325</v>
      </c>
      <c r="B335" s="1570">
        <v>25</v>
      </c>
      <c r="C335" s="1572">
        <v>9.1</v>
      </c>
      <c r="D335" s="1570">
        <v>0</v>
      </c>
      <c r="E335" s="1572">
        <f t="shared" si="10"/>
        <v>0</v>
      </c>
      <c r="F335" s="1572">
        <f t="shared" si="11"/>
        <v>0</v>
      </c>
    </row>
    <row r="336" spans="1:6" x14ac:dyDescent="0.2">
      <c r="A336" s="1570">
        <v>8350</v>
      </c>
      <c r="B336" s="1570">
        <v>25</v>
      </c>
      <c r="C336" s="1572">
        <v>9.1</v>
      </c>
      <c r="D336" s="1570">
        <v>0</v>
      </c>
      <c r="E336" s="1572">
        <f t="shared" si="10"/>
        <v>0</v>
      </c>
      <c r="F336" s="1572">
        <f t="shared" si="11"/>
        <v>0</v>
      </c>
    </row>
    <row r="337" spans="1:6" x14ac:dyDescent="0.2">
      <c r="A337" s="1570">
        <v>8375</v>
      </c>
      <c r="B337" s="1570">
        <v>25</v>
      </c>
      <c r="C337" s="1572">
        <v>9.1</v>
      </c>
      <c r="D337" s="1570">
        <v>0</v>
      </c>
      <c r="E337" s="1572">
        <f t="shared" si="10"/>
        <v>0</v>
      </c>
      <c r="F337" s="1572">
        <f t="shared" si="11"/>
        <v>0</v>
      </c>
    </row>
    <row r="338" spans="1:6" x14ac:dyDescent="0.2">
      <c r="A338" s="1570">
        <v>8400</v>
      </c>
      <c r="B338" s="1570">
        <v>25</v>
      </c>
      <c r="C338" s="1572">
        <v>9.1</v>
      </c>
      <c r="D338" s="1570">
        <v>0</v>
      </c>
      <c r="E338" s="1572">
        <f t="shared" si="10"/>
        <v>0</v>
      </c>
      <c r="F338" s="1572">
        <f t="shared" si="11"/>
        <v>0</v>
      </c>
    </row>
    <row r="339" spans="1:6" x14ac:dyDescent="0.2">
      <c r="A339" s="1570">
        <v>8425</v>
      </c>
      <c r="B339" s="1570">
        <v>25</v>
      </c>
      <c r="C339" s="1572">
        <v>9.1</v>
      </c>
      <c r="D339" s="1570">
        <v>0</v>
      </c>
      <c r="E339" s="1572">
        <f t="shared" si="10"/>
        <v>0</v>
      </c>
      <c r="F339" s="1572">
        <f t="shared" si="11"/>
        <v>0</v>
      </c>
    </row>
    <row r="340" spans="1:6" x14ac:dyDescent="0.2">
      <c r="A340" s="1570">
        <v>8450</v>
      </c>
      <c r="B340" s="1570">
        <v>25</v>
      </c>
      <c r="C340" s="1572">
        <v>9.1</v>
      </c>
      <c r="D340" s="1570">
        <v>0</v>
      </c>
      <c r="E340" s="1572">
        <f t="shared" si="10"/>
        <v>0</v>
      </c>
      <c r="F340" s="1572">
        <f t="shared" si="11"/>
        <v>0</v>
      </c>
    </row>
    <row r="341" spans="1:6" x14ac:dyDescent="0.2">
      <c r="A341" s="1570">
        <v>8475</v>
      </c>
      <c r="B341" s="1570">
        <v>25</v>
      </c>
      <c r="C341" s="1572">
        <v>9.1</v>
      </c>
      <c r="D341" s="1570">
        <v>0</v>
      </c>
      <c r="E341" s="1572">
        <f t="shared" si="10"/>
        <v>0</v>
      </c>
      <c r="F341" s="1572">
        <f t="shared" si="11"/>
        <v>0</v>
      </c>
    </row>
    <row r="342" spans="1:6" x14ac:dyDescent="0.2">
      <c r="A342" s="1570">
        <v>8500</v>
      </c>
      <c r="B342" s="1570">
        <v>25</v>
      </c>
      <c r="C342" s="1572">
        <v>9.1</v>
      </c>
      <c r="D342" s="1570">
        <v>0</v>
      </c>
      <c r="E342" s="1572">
        <f t="shared" si="10"/>
        <v>0</v>
      </c>
      <c r="F342" s="1572">
        <f t="shared" si="11"/>
        <v>0</v>
      </c>
    </row>
    <row r="343" spans="1:6" x14ac:dyDescent="0.2">
      <c r="A343" s="1570">
        <v>8525</v>
      </c>
      <c r="B343" s="1570">
        <v>25</v>
      </c>
      <c r="C343" s="1572">
        <v>9.1</v>
      </c>
      <c r="D343" s="1570">
        <v>0</v>
      </c>
      <c r="E343" s="1572">
        <f t="shared" si="10"/>
        <v>0</v>
      </c>
      <c r="F343" s="1572">
        <f t="shared" si="11"/>
        <v>0</v>
      </c>
    </row>
    <row r="344" spans="1:6" x14ac:dyDescent="0.2">
      <c r="A344" s="1570">
        <v>8550</v>
      </c>
      <c r="B344" s="1570">
        <v>25</v>
      </c>
      <c r="C344" s="1572">
        <v>9.1</v>
      </c>
      <c r="D344" s="1570">
        <v>0</v>
      </c>
      <c r="E344" s="1572">
        <f t="shared" si="10"/>
        <v>0</v>
      </c>
      <c r="F344" s="1572">
        <f t="shared" si="11"/>
        <v>0</v>
      </c>
    </row>
    <row r="345" spans="1:6" x14ac:dyDescent="0.2">
      <c r="A345" s="1570">
        <v>8575</v>
      </c>
      <c r="B345" s="1570">
        <v>25</v>
      </c>
      <c r="C345" s="1572">
        <v>9.1</v>
      </c>
      <c r="D345" s="1570">
        <v>0</v>
      </c>
      <c r="E345" s="1572">
        <f t="shared" si="10"/>
        <v>0</v>
      </c>
      <c r="F345" s="1572">
        <f t="shared" si="11"/>
        <v>0</v>
      </c>
    </row>
    <row r="346" spans="1:6" x14ac:dyDescent="0.2">
      <c r="A346" s="1570">
        <v>8600</v>
      </c>
      <c r="B346" s="1570">
        <v>25</v>
      </c>
      <c r="C346" s="1572">
        <v>9.1</v>
      </c>
      <c r="D346" s="1570">
        <v>0</v>
      </c>
      <c r="E346" s="1572">
        <f t="shared" si="10"/>
        <v>0</v>
      </c>
      <c r="F346" s="1572">
        <f t="shared" si="11"/>
        <v>0</v>
      </c>
    </row>
    <row r="347" spans="1:6" x14ac:dyDescent="0.2">
      <c r="A347" s="1570">
        <v>8625</v>
      </c>
      <c r="B347" s="1570">
        <v>25</v>
      </c>
      <c r="C347" s="1572">
        <v>9.1</v>
      </c>
      <c r="D347" s="1570">
        <v>0</v>
      </c>
      <c r="E347" s="1572">
        <f t="shared" si="10"/>
        <v>0</v>
      </c>
      <c r="F347" s="1572">
        <f t="shared" si="11"/>
        <v>0</v>
      </c>
    </row>
    <row r="348" spans="1:6" x14ac:dyDescent="0.2">
      <c r="A348" s="1570">
        <v>8650</v>
      </c>
      <c r="B348" s="1570">
        <v>25</v>
      </c>
      <c r="C348" s="1572">
        <v>9.1</v>
      </c>
      <c r="D348" s="1570">
        <v>5.3999999999996384E-2</v>
      </c>
      <c r="E348" s="1572">
        <f t="shared" si="10"/>
        <v>2.6999999999998192E-2</v>
      </c>
      <c r="F348" s="1572">
        <f t="shared" si="11"/>
        <v>6.1424999999995888</v>
      </c>
    </row>
    <row r="349" spans="1:6" x14ac:dyDescent="0.2">
      <c r="A349" s="1570">
        <v>8675</v>
      </c>
      <c r="B349" s="1570">
        <v>25</v>
      </c>
      <c r="C349" s="1572">
        <v>9.1</v>
      </c>
      <c r="D349" s="1570">
        <v>0</v>
      </c>
      <c r="E349" s="1572">
        <f t="shared" si="10"/>
        <v>2.6999999999998192E-2</v>
      </c>
      <c r="F349" s="1572">
        <f t="shared" si="11"/>
        <v>6.1424999999995888</v>
      </c>
    </row>
    <row r="350" spans="1:6" x14ac:dyDescent="0.2">
      <c r="A350" s="1570">
        <v>8700</v>
      </c>
      <c r="B350" s="1570">
        <v>25</v>
      </c>
      <c r="C350" s="1572">
        <v>9.1</v>
      </c>
      <c r="D350" s="1570">
        <v>0</v>
      </c>
      <c r="E350" s="1572">
        <f t="shared" si="10"/>
        <v>0</v>
      </c>
      <c r="F350" s="1572">
        <f t="shared" si="11"/>
        <v>0</v>
      </c>
    </row>
    <row r="351" spans="1:6" x14ac:dyDescent="0.2">
      <c r="A351" s="1570">
        <v>8725</v>
      </c>
      <c r="B351" s="1570">
        <v>25</v>
      </c>
      <c r="C351" s="1572">
        <v>9.1</v>
      </c>
      <c r="D351" s="1570">
        <v>0</v>
      </c>
      <c r="E351" s="1572">
        <f t="shared" si="10"/>
        <v>0</v>
      </c>
      <c r="F351" s="1572">
        <f t="shared" si="11"/>
        <v>0</v>
      </c>
    </row>
    <row r="352" spans="1:6" x14ac:dyDescent="0.2">
      <c r="A352" s="1570">
        <v>8750</v>
      </c>
      <c r="B352" s="1570">
        <v>25</v>
      </c>
      <c r="C352" s="1572">
        <v>9.1</v>
      </c>
      <c r="D352" s="1570">
        <v>0</v>
      </c>
      <c r="E352" s="1572">
        <f t="shared" si="10"/>
        <v>0</v>
      </c>
      <c r="F352" s="1572">
        <f t="shared" si="11"/>
        <v>0</v>
      </c>
    </row>
    <row r="353" spans="1:6" x14ac:dyDescent="0.2">
      <c r="A353" s="1570">
        <v>8775</v>
      </c>
      <c r="B353" s="1570">
        <v>25</v>
      </c>
      <c r="C353" s="1572">
        <v>9.1</v>
      </c>
      <c r="D353" s="1570">
        <v>0</v>
      </c>
      <c r="E353" s="1572">
        <f t="shared" si="10"/>
        <v>0</v>
      </c>
      <c r="F353" s="1572">
        <f t="shared" si="11"/>
        <v>0</v>
      </c>
    </row>
    <row r="354" spans="1:6" x14ac:dyDescent="0.2">
      <c r="A354" s="1570">
        <v>8800</v>
      </c>
      <c r="B354" s="1570">
        <v>25</v>
      </c>
      <c r="C354" s="1572">
        <v>9.1</v>
      </c>
      <c r="D354" s="1570">
        <v>0</v>
      </c>
      <c r="E354" s="1572">
        <f t="shared" si="10"/>
        <v>0</v>
      </c>
      <c r="F354" s="1572">
        <f t="shared" si="11"/>
        <v>0</v>
      </c>
    </row>
    <row r="355" spans="1:6" x14ac:dyDescent="0.2">
      <c r="A355" s="1570">
        <v>8825</v>
      </c>
      <c r="B355" s="1570">
        <v>25</v>
      </c>
      <c r="C355" s="1572">
        <v>9.1</v>
      </c>
      <c r="D355" s="1570">
        <v>0</v>
      </c>
      <c r="E355" s="1572">
        <f t="shared" si="10"/>
        <v>0</v>
      </c>
      <c r="F355" s="1572">
        <f t="shared" si="11"/>
        <v>0</v>
      </c>
    </row>
    <row r="356" spans="1:6" x14ac:dyDescent="0.2">
      <c r="A356" s="1570">
        <v>8850</v>
      </c>
      <c r="B356" s="1570">
        <v>25</v>
      </c>
      <c r="C356" s="1572">
        <v>9.1</v>
      </c>
      <c r="D356" s="1570">
        <v>3.0000000000655058E-3</v>
      </c>
      <c r="E356" s="1572">
        <f t="shared" si="10"/>
        <v>1.5000000000327529E-3</v>
      </c>
      <c r="F356" s="1572">
        <f t="shared" si="11"/>
        <v>0.34125000000745126</v>
      </c>
    </row>
    <row r="357" spans="1:6" x14ac:dyDescent="0.2">
      <c r="A357" s="1570">
        <v>8875</v>
      </c>
      <c r="B357" s="1570">
        <v>25</v>
      </c>
      <c r="C357" s="1572">
        <v>9.1</v>
      </c>
      <c r="D357" s="1570">
        <v>0</v>
      </c>
      <c r="E357" s="1572">
        <f t="shared" si="10"/>
        <v>1.5000000000327529E-3</v>
      </c>
      <c r="F357" s="1572">
        <f t="shared" si="11"/>
        <v>0.34125000000745126</v>
      </c>
    </row>
    <row r="358" spans="1:6" x14ac:dyDescent="0.2">
      <c r="A358" s="1570">
        <v>8900</v>
      </c>
      <c r="B358" s="1570">
        <v>25</v>
      </c>
      <c r="C358" s="1572">
        <v>9.1</v>
      </c>
      <c r="D358" s="1570">
        <v>9.1000000000030945E-2</v>
      </c>
      <c r="E358" s="1572">
        <f t="shared" si="10"/>
        <v>4.5500000000015473E-2</v>
      </c>
      <c r="F358" s="1572">
        <f t="shared" si="11"/>
        <v>10.351250000003521</v>
      </c>
    </row>
    <row r="359" spans="1:6" x14ac:dyDescent="0.2">
      <c r="A359" s="1570">
        <v>8925</v>
      </c>
      <c r="B359" s="1570">
        <v>25</v>
      </c>
      <c r="C359" s="1572">
        <v>9.1</v>
      </c>
      <c r="D359" s="1570">
        <v>0</v>
      </c>
      <c r="E359" s="1572">
        <f t="shared" si="10"/>
        <v>4.5500000000015473E-2</v>
      </c>
      <c r="F359" s="1572">
        <f t="shared" si="11"/>
        <v>10.351250000003521</v>
      </c>
    </row>
    <row r="360" spans="1:6" x14ac:dyDescent="0.2">
      <c r="A360" s="1570">
        <v>8950</v>
      </c>
      <c r="B360" s="1570">
        <v>25</v>
      </c>
      <c r="C360" s="1572">
        <v>9.1</v>
      </c>
      <c r="D360" s="1570">
        <v>0</v>
      </c>
      <c r="E360" s="1572">
        <f t="shared" si="10"/>
        <v>0</v>
      </c>
      <c r="F360" s="1572">
        <f t="shared" si="11"/>
        <v>0</v>
      </c>
    </row>
    <row r="361" spans="1:6" x14ac:dyDescent="0.2">
      <c r="A361" s="1570">
        <v>8975</v>
      </c>
      <c r="B361" s="1570">
        <v>25</v>
      </c>
      <c r="C361" s="1572">
        <v>9.1</v>
      </c>
      <c r="D361" s="1570">
        <v>0</v>
      </c>
      <c r="E361" s="1572">
        <f t="shared" si="10"/>
        <v>0</v>
      </c>
      <c r="F361" s="1572">
        <f t="shared" si="11"/>
        <v>0</v>
      </c>
    </row>
    <row r="362" spans="1:6" x14ac:dyDescent="0.2">
      <c r="A362" s="1570">
        <v>9000</v>
      </c>
      <c r="B362" s="1570">
        <v>25</v>
      </c>
      <c r="C362" s="1572">
        <v>9.1</v>
      </c>
      <c r="D362" s="1570">
        <v>0</v>
      </c>
      <c r="E362" s="1572">
        <f t="shared" si="10"/>
        <v>0</v>
      </c>
      <c r="F362" s="1572">
        <f t="shared" si="11"/>
        <v>0</v>
      </c>
    </row>
    <row r="363" spans="1:6" x14ac:dyDescent="0.2">
      <c r="A363" s="1570">
        <v>9025</v>
      </c>
      <c r="B363" s="1570">
        <v>25</v>
      </c>
      <c r="C363" s="1572">
        <v>9.1</v>
      </c>
      <c r="D363" s="1570">
        <v>0</v>
      </c>
      <c r="E363" s="1572">
        <f t="shared" si="10"/>
        <v>0</v>
      </c>
      <c r="F363" s="1572">
        <f t="shared" si="11"/>
        <v>0</v>
      </c>
    </row>
    <row r="364" spans="1:6" x14ac:dyDescent="0.2">
      <c r="A364" s="1570">
        <v>9050</v>
      </c>
      <c r="B364" s="1570">
        <v>25</v>
      </c>
      <c r="C364" s="1572">
        <v>9.1</v>
      </c>
      <c r="D364" s="1570">
        <v>0</v>
      </c>
      <c r="E364" s="1572">
        <f t="shared" si="10"/>
        <v>0</v>
      </c>
      <c r="F364" s="1572">
        <f t="shared" si="11"/>
        <v>0</v>
      </c>
    </row>
    <row r="365" spans="1:6" x14ac:dyDescent="0.2">
      <c r="A365" s="1570">
        <v>9075</v>
      </c>
      <c r="B365" s="1570">
        <v>25</v>
      </c>
      <c r="C365" s="1572">
        <v>9.1</v>
      </c>
      <c r="D365" s="1570">
        <v>0</v>
      </c>
      <c r="E365" s="1572">
        <f t="shared" si="10"/>
        <v>0</v>
      </c>
      <c r="F365" s="1572">
        <f t="shared" si="11"/>
        <v>0</v>
      </c>
    </row>
    <row r="366" spans="1:6" x14ac:dyDescent="0.2">
      <c r="A366" s="1570">
        <v>9100</v>
      </c>
      <c r="B366" s="1570">
        <v>25</v>
      </c>
      <c r="C366" s="1572">
        <v>9.1</v>
      </c>
      <c r="D366" s="1570">
        <v>0</v>
      </c>
      <c r="E366" s="1572">
        <f t="shared" si="10"/>
        <v>0</v>
      </c>
      <c r="F366" s="1572">
        <f t="shared" si="11"/>
        <v>0</v>
      </c>
    </row>
    <row r="367" spans="1:6" x14ac:dyDescent="0.2">
      <c r="A367" s="1570">
        <v>9125</v>
      </c>
      <c r="B367" s="1570">
        <v>25</v>
      </c>
      <c r="C367" s="1572">
        <v>9.1</v>
      </c>
      <c r="D367" s="1570">
        <v>4.9999999999977285E-2</v>
      </c>
      <c r="E367" s="1572">
        <f t="shared" si="10"/>
        <v>2.4999999999988642E-2</v>
      </c>
      <c r="F367" s="1572">
        <f t="shared" si="11"/>
        <v>5.6874999999974163</v>
      </c>
    </row>
    <row r="368" spans="1:6" x14ac:dyDescent="0.2">
      <c r="A368" s="1570">
        <v>9150</v>
      </c>
      <c r="B368" s="1570">
        <v>25</v>
      </c>
      <c r="C368" s="1572">
        <v>9.1</v>
      </c>
      <c r="D368" s="1570">
        <v>9.7000000000002751E-2</v>
      </c>
      <c r="E368" s="1572">
        <f t="shared" si="10"/>
        <v>7.3499999999990018E-2</v>
      </c>
      <c r="F368" s="1572">
        <f t="shared" si="11"/>
        <v>16.721249999997728</v>
      </c>
    </row>
    <row r="369" spans="1:6" x14ac:dyDescent="0.2">
      <c r="A369" s="1570">
        <v>9175</v>
      </c>
      <c r="B369" s="1570">
        <v>25</v>
      </c>
      <c r="C369" s="1572">
        <v>9.1</v>
      </c>
      <c r="D369" s="1570">
        <v>0</v>
      </c>
      <c r="E369" s="1572">
        <f t="shared" si="10"/>
        <v>4.8500000000001375E-2</v>
      </c>
      <c r="F369" s="1572">
        <f t="shared" si="11"/>
        <v>11.033750000000312</v>
      </c>
    </row>
    <row r="370" spans="1:6" x14ac:dyDescent="0.2">
      <c r="A370" s="1570">
        <v>9200</v>
      </c>
      <c r="B370" s="1570">
        <v>25</v>
      </c>
      <c r="C370" s="1572">
        <v>9.1</v>
      </c>
      <c r="D370" s="1570">
        <v>0</v>
      </c>
      <c r="E370" s="1572">
        <f t="shared" si="10"/>
        <v>0</v>
      </c>
      <c r="F370" s="1572">
        <f t="shared" si="11"/>
        <v>0</v>
      </c>
    </row>
    <row r="371" spans="1:6" x14ac:dyDescent="0.2">
      <c r="A371" s="1570">
        <v>9225</v>
      </c>
      <c r="B371" s="1570">
        <v>25</v>
      </c>
      <c r="C371" s="1572">
        <v>9.1</v>
      </c>
      <c r="D371" s="1570">
        <v>0</v>
      </c>
      <c r="E371" s="1572">
        <f t="shared" si="10"/>
        <v>0</v>
      </c>
      <c r="F371" s="1572">
        <f t="shared" si="11"/>
        <v>0</v>
      </c>
    </row>
    <row r="372" spans="1:6" x14ac:dyDescent="0.2">
      <c r="A372" s="1570">
        <v>9250</v>
      </c>
      <c r="B372" s="1570">
        <v>25</v>
      </c>
      <c r="C372" s="1572">
        <v>9.1</v>
      </c>
      <c r="D372" s="1570">
        <v>0</v>
      </c>
      <c r="E372" s="1572">
        <f t="shared" si="10"/>
        <v>0</v>
      </c>
      <c r="F372" s="1572">
        <f t="shared" si="11"/>
        <v>0</v>
      </c>
    </row>
    <row r="373" spans="1:6" x14ac:dyDescent="0.2">
      <c r="A373" s="1570">
        <v>9275</v>
      </c>
      <c r="B373" s="1570">
        <v>25</v>
      </c>
      <c r="C373" s="1572">
        <v>9.1</v>
      </c>
      <c r="D373" s="1570">
        <v>7.1000000000049135E-2</v>
      </c>
      <c r="E373" s="1572">
        <f t="shared" si="10"/>
        <v>3.5500000000024567E-2</v>
      </c>
      <c r="F373" s="1572">
        <f t="shared" si="11"/>
        <v>8.0762500000055883</v>
      </c>
    </row>
    <row r="374" spans="1:6" x14ac:dyDescent="0.2">
      <c r="A374" s="1570">
        <v>9300</v>
      </c>
      <c r="B374" s="1570">
        <v>25</v>
      </c>
      <c r="C374" s="1572">
        <v>9.1</v>
      </c>
      <c r="D374" s="1570">
        <v>0</v>
      </c>
      <c r="E374" s="1572">
        <f t="shared" si="10"/>
        <v>3.5500000000024567E-2</v>
      </c>
      <c r="F374" s="1572">
        <f t="shared" si="11"/>
        <v>8.0762500000055883</v>
      </c>
    </row>
    <row r="375" spans="1:6" x14ac:dyDescent="0.2">
      <c r="A375" s="1570">
        <v>9325</v>
      </c>
      <c r="B375" s="1570">
        <v>25</v>
      </c>
      <c r="C375" s="1572">
        <v>9.1</v>
      </c>
      <c r="D375" s="1570">
        <v>0</v>
      </c>
      <c r="E375" s="1572">
        <f t="shared" si="10"/>
        <v>0</v>
      </c>
      <c r="F375" s="1572">
        <f t="shared" si="11"/>
        <v>0</v>
      </c>
    </row>
    <row r="376" spans="1:6" x14ac:dyDescent="0.2">
      <c r="A376" s="1570">
        <v>9350</v>
      </c>
      <c r="B376" s="1570">
        <v>25</v>
      </c>
      <c r="C376" s="1572">
        <v>9.1</v>
      </c>
      <c r="D376" s="1570">
        <v>0</v>
      </c>
      <c r="E376" s="1572">
        <f t="shared" si="10"/>
        <v>0</v>
      </c>
      <c r="F376" s="1572">
        <f t="shared" si="11"/>
        <v>0</v>
      </c>
    </row>
    <row r="377" spans="1:6" x14ac:dyDescent="0.2">
      <c r="A377" s="1570">
        <v>9375</v>
      </c>
      <c r="B377" s="1570">
        <v>25</v>
      </c>
      <c r="C377" s="1572">
        <v>9.1</v>
      </c>
      <c r="D377" s="1570">
        <v>0</v>
      </c>
      <c r="E377" s="1572">
        <f t="shared" si="10"/>
        <v>0</v>
      </c>
      <c r="F377" s="1572">
        <f t="shared" si="11"/>
        <v>0</v>
      </c>
    </row>
    <row r="378" spans="1:6" x14ac:dyDescent="0.2">
      <c r="A378" s="1570">
        <v>9400</v>
      </c>
      <c r="B378" s="1570">
        <v>25</v>
      </c>
      <c r="C378" s="1572">
        <v>9.1</v>
      </c>
      <c r="D378" s="1570">
        <v>0</v>
      </c>
      <c r="E378" s="1572">
        <f t="shared" si="10"/>
        <v>0</v>
      </c>
      <c r="F378" s="1572">
        <f t="shared" si="11"/>
        <v>0</v>
      </c>
    </row>
    <row r="379" spans="1:6" x14ac:dyDescent="0.2">
      <c r="A379" s="1570">
        <v>9425</v>
      </c>
      <c r="B379" s="1570">
        <v>25</v>
      </c>
      <c r="C379" s="1572">
        <v>9.1</v>
      </c>
      <c r="D379" s="1570">
        <v>0</v>
      </c>
      <c r="E379" s="1572">
        <f t="shared" si="10"/>
        <v>0</v>
      </c>
      <c r="F379" s="1572">
        <f t="shared" si="11"/>
        <v>0</v>
      </c>
    </row>
    <row r="380" spans="1:6" x14ac:dyDescent="0.2">
      <c r="A380" s="1570">
        <v>9450</v>
      </c>
      <c r="B380" s="1570">
        <v>25</v>
      </c>
      <c r="C380" s="1572">
        <v>9.1</v>
      </c>
      <c r="D380" s="1570">
        <v>0</v>
      </c>
      <c r="E380" s="1572">
        <f t="shared" si="10"/>
        <v>0</v>
      </c>
      <c r="F380" s="1572">
        <f t="shared" si="11"/>
        <v>0</v>
      </c>
    </row>
    <row r="381" spans="1:6" x14ac:dyDescent="0.2">
      <c r="A381" s="1570">
        <v>9475</v>
      </c>
      <c r="B381" s="1570">
        <v>25</v>
      </c>
      <c r="C381" s="1572">
        <v>9.1</v>
      </c>
      <c r="D381" s="1570">
        <v>0</v>
      </c>
      <c r="E381" s="1572">
        <f t="shared" si="10"/>
        <v>0</v>
      </c>
      <c r="F381" s="1572">
        <f t="shared" si="11"/>
        <v>0</v>
      </c>
    </row>
    <row r="382" spans="1:6" x14ac:dyDescent="0.2">
      <c r="A382" s="1570">
        <v>9500</v>
      </c>
      <c r="B382" s="1570">
        <v>25</v>
      </c>
      <c r="C382" s="1572">
        <v>9.1</v>
      </c>
      <c r="D382" s="1570">
        <v>0</v>
      </c>
      <c r="E382" s="1572">
        <f t="shared" si="10"/>
        <v>0</v>
      </c>
      <c r="F382" s="1572">
        <f t="shared" si="11"/>
        <v>0</v>
      </c>
    </row>
    <row r="383" spans="1:6" x14ac:dyDescent="0.2">
      <c r="A383" s="1570">
        <v>9525</v>
      </c>
      <c r="B383" s="1570">
        <v>25</v>
      </c>
      <c r="C383" s="1572">
        <v>9.1</v>
      </c>
      <c r="D383" s="1570">
        <v>0</v>
      </c>
      <c r="E383" s="1572">
        <f t="shared" si="10"/>
        <v>0</v>
      </c>
      <c r="F383" s="1572">
        <f t="shared" si="11"/>
        <v>0</v>
      </c>
    </row>
    <row r="384" spans="1:6" x14ac:dyDescent="0.2">
      <c r="A384" s="1570">
        <v>9550</v>
      </c>
      <c r="B384" s="1570">
        <v>25</v>
      </c>
      <c r="C384" s="1572">
        <v>9.1</v>
      </c>
      <c r="D384" s="1570">
        <v>0</v>
      </c>
      <c r="E384" s="1572">
        <f t="shared" si="10"/>
        <v>0</v>
      </c>
      <c r="F384" s="1572">
        <f t="shared" si="11"/>
        <v>0</v>
      </c>
    </row>
    <row r="385" spans="1:6" x14ac:dyDescent="0.2">
      <c r="A385" s="1570">
        <v>9575</v>
      </c>
      <c r="B385" s="1570">
        <v>25</v>
      </c>
      <c r="C385" s="1572">
        <v>9.1</v>
      </c>
      <c r="D385" s="1570">
        <v>0</v>
      </c>
      <c r="E385" s="1572">
        <f t="shared" si="10"/>
        <v>0</v>
      </c>
      <c r="F385" s="1572">
        <f t="shared" si="11"/>
        <v>0</v>
      </c>
    </row>
    <row r="386" spans="1:6" x14ac:dyDescent="0.2">
      <c r="A386" s="1570">
        <v>9600</v>
      </c>
      <c r="B386" s="1570">
        <v>25</v>
      </c>
      <c r="C386" s="1572">
        <v>9.1</v>
      </c>
      <c r="D386" s="1570">
        <v>5.8999999999991837E-2</v>
      </c>
      <c r="E386" s="1572">
        <f t="shared" si="10"/>
        <v>2.9499999999995918E-2</v>
      </c>
      <c r="F386" s="1572">
        <f t="shared" si="11"/>
        <v>6.7112499999990707</v>
      </c>
    </row>
    <row r="387" spans="1:6" x14ac:dyDescent="0.2">
      <c r="A387" s="1570">
        <v>9625</v>
      </c>
      <c r="B387" s="1570">
        <v>25</v>
      </c>
      <c r="C387" s="1572">
        <v>9.1</v>
      </c>
      <c r="D387" s="1570">
        <v>0</v>
      </c>
      <c r="E387" s="1572">
        <f t="shared" si="10"/>
        <v>2.9499999999995918E-2</v>
      </c>
      <c r="F387" s="1572">
        <f t="shared" si="11"/>
        <v>6.7112499999990707</v>
      </c>
    </row>
    <row r="388" spans="1:6" x14ac:dyDescent="0.2">
      <c r="A388" s="1570">
        <v>9650</v>
      </c>
      <c r="B388" s="1570">
        <v>25</v>
      </c>
      <c r="C388" s="1572">
        <v>9.1</v>
      </c>
      <c r="D388" s="1570">
        <v>0</v>
      </c>
      <c r="E388" s="1572">
        <f t="shared" ref="E388:E451" si="12">(D387+D388)/2</f>
        <v>0</v>
      </c>
      <c r="F388" s="1572">
        <f t="shared" ref="F388:F451" si="13">E388*C388*B388</f>
        <v>0</v>
      </c>
    </row>
    <row r="389" spans="1:6" x14ac:dyDescent="0.2">
      <c r="A389" s="1570">
        <v>9675</v>
      </c>
      <c r="B389" s="1570">
        <v>25</v>
      </c>
      <c r="C389" s="1572">
        <v>9.1</v>
      </c>
      <c r="D389" s="1570">
        <v>0</v>
      </c>
      <c r="E389" s="1572">
        <f t="shared" si="12"/>
        <v>0</v>
      </c>
      <c r="F389" s="1572">
        <f t="shared" si="13"/>
        <v>0</v>
      </c>
    </row>
    <row r="390" spans="1:6" x14ac:dyDescent="0.2">
      <c r="A390" s="1570">
        <v>9700</v>
      </c>
      <c r="B390" s="1570">
        <v>25</v>
      </c>
      <c r="C390" s="1572">
        <v>9.1</v>
      </c>
      <c r="D390" s="1570">
        <v>0</v>
      </c>
      <c r="E390" s="1572">
        <f t="shared" si="12"/>
        <v>0</v>
      </c>
      <c r="F390" s="1572">
        <f t="shared" si="13"/>
        <v>0</v>
      </c>
    </row>
    <row r="391" spans="1:6" x14ac:dyDescent="0.2">
      <c r="A391" s="1570">
        <v>9725</v>
      </c>
      <c r="B391" s="1570">
        <v>25</v>
      </c>
      <c r="C391" s="1572">
        <v>9.1</v>
      </c>
      <c r="D391" s="1570">
        <v>0</v>
      </c>
      <c r="E391" s="1572">
        <f t="shared" si="12"/>
        <v>0</v>
      </c>
      <c r="F391" s="1572">
        <f t="shared" si="13"/>
        <v>0</v>
      </c>
    </row>
    <row r="392" spans="1:6" x14ac:dyDescent="0.2">
      <c r="A392" s="1570">
        <v>9750</v>
      </c>
      <c r="B392" s="1570">
        <v>25</v>
      </c>
      <c r="C392" s="1572">
        <v>9.1</v>
      </c>
      <c r="D392" s="1570">
        <v>0</v>
      </c>
      <c r="E392" s="1572">
        <f t="shared" si="12"/>
        <v>0</v>
      </c>
      <c r="F392" s="1572">
        <f t="shared" si="13"/>
        <v>0</v>
      </c>
    </row>
    <row r="393" spans="1:6" x14ac:dyDescent="0.2">
      <c r="A393" s="1570">
        <v>9775</v>
      </c>
      <c r="B393" s="1570">
        <v>25</v>
      </c>
      <c r="C393" s="1572">
        <v>9.1</v>
      </c>
      <c r="D393" s="1570">
        <v>0</v>
      </c>
      <c r="E393" s="1572">
        <f t="shared" si="12"/>
        <v>0</v>
      </c>
      <c r="F393" s="1572">
        <f t="shared" si="13"/>
        <v>0</v>
      </c>
    </row>
    <row r="394" spans="1:6" x14ac:dyDescent="0.2">
      <c r="A394" s="1570">
        <v>9800</v>
      </c>
      <c r="B394" s="1570">
        <v>25</v>
      </c>
      <c r="C394" s="1572">
        <v>9.1</v>
      </c>
      <c r="D394" s="1570">
        <v>0</v>
      </c>
      <c r="E394" s="1572">
        <f t="shared" si="12"/>
        <v>0</v>
      </c>
      <c r="F394" s="1572">
        <f t="shared" si="13"/>
        <v>0</v>
      </c>
    </row>
    <row r="395" spans="1:6" x14ac:dyDescent="0.2">
      <c r="A395" s="1570">
        <v>9825</v>
      </c>
      <c r="B395" s="1570">
        <v>25</v>
      </c>
      <c r="C395" s="1572">
        <v>9.1</v>
      </c>
      <c r="D395" s="1570">
        <v>0</v>
      </c>
      <c r="E395" s="1572">
        <f t="shared" si="12"/>
        <v>0</v>
      </c>
      <c r="F395" s="1572">
        <f t="shared" si="13"/>
        <v>0</v>
      </c>
    </row>
    <row r="396" spans="1:6" x14ac:dyDescent="0.2">
      <c r="A396" s="1570">
        <v>9850</v>
      </c>
      <c r="B396" s="1570">
        <v>25</v>
      </c>
      <c r="C396" s="1572">
        <v>9.1</v>
      </c>
      <c r="D396" s="1570">
        <v>0</v>
      </c>
      <c r="E396" s="1572">
        <f t="shared" si="12"/>
        <v>0</v>
      </c>
      <c r="F396" s="1572">
        <f t="shared" si="13"/>
        <v>0</v>
      </c>
    </row>
    <row r="397" spans="1:6" x14ac:dyDescent="0.2">
      <c r="A397" s="1570">
        <v>9875</v>
      </c>
      <c r="B397" s="1570">
        <v>25</v>
      </c>
      <c r="C397" s="1572">
        <v>9.1</v>
      </c>
      <c r="D397" s="1570">
        <v>0</v>
      </c>
      <c r="E397" s="1572">
        <f t="shared" si="12"/>
        <v>0</v>
      </c>
      <c r="F397" s="1572">
        <f t="shared" si="13"/>
        <v>0</v>
      </c>
    </row>
    <row r="398" spans="1:6" x14ac:dyDescent="0.2">
      <c r="A398" s="1570">
        <v>9900</v>
      </c>
      <c r="B398" s="1570">
        <v>25</v>
      </c>
      <c r="C398" s="1572">
        <v>9.1</v>
      </c>
      <c r="D398" s="1570">
        <v>0</v>
      </c>
      <c r="E398" s="1572">
        <f t="shared" si="12"/>
        <v>0</v>
      </c>
      <c r="F398" s="1572">
        <f t="shared" si="13"/>
        <v>0</v>
      </c>
    </row>
    <row r="399" spans="1:6" x14ac:dyDescent="0.2">
      <c r="A399" s="1570">
        <v>9925</v>
      </c>
      <c r="B399" s="1570">
        <v>25</v>
      </c>
      <c r="C399" s="1572">
        <v>9.1</v>
      </c>
      <c r="D399" s="1570">
        <v>0</v>
      </c>
      <c r="E399" s="1572">
        <f t="shared" si="12"/>
        <v>0</v>
      </c>
      <c r="F399" s="1572">
        <f t="shared" si="13"/>
        <v>0</v>
      </c>
    </row>
    <row r="400" spans="1:6" x14ac:dyDescent="0.2">
      <c r="A400" s="1570">
        <v>9950</v>
      </c>
      <c r="B400" s="1570">
        <v>25</v>
      </c>
      <c r="C400" s="1572">
        <v>9.1</v>
      </c>
      <c r="D400" s="1570">
        <v>0</v>
      </c>
      <c r="E400" s="1572">
        <f t="shared" si="12"/>
        <v>0</v>
      </c>
      <c r="F400" s="1572">
        <f t="shared" si="13"/>
        <v>0</v>
      </c>
    </row>
    <row r="401" spans="1:6" x14ac:dyDescent="0.2">
      <c r="A401" s="1570">
        <v>9975</v>
      </c>
      <c r="B401" s="1570">
        <v>25</v>
      </c>
      <c r="C401" s="1572">
        <v>9.1</v>
      </c>
      <c r="D401" s="1570">
        <v>0</v>
      </c>
      <c r="E401" s="1572">
        <f t="shared" si="12"/>
        <v>0</v>
      </c>
      <c r="F401" s="1572">
        <f t="shared" si="13"/>
        <v>0</v>
      </c>
    </row>
    <row r="402" spans="1:6" x14ac:dyDescent="0.2">
      <c r="A402" s="1570">
        <v>10000</v>
      </c>
      <c r="B402" s="1570">
        <v>25</v>
      </c>
      <c r="C402" s="1572">
        <v>9.1</v>
      </c>
      <c r="D402" s="1570">
        <v>0</v>
      </c>
      <c r="E402" s="1572">
        <f t="shared" si="12"/>
        <v>0</v>
      </c>
      <c r="F402" s="1572">
        <f t="shared" si="13"/>
        <v>0</v>
      </c>
    </row>
    <row r="403" spans="1:6" x14ac:dyDescent="0.2">
      <c r="A403" s="1570">
        <v>10025</v>
      </c>
      <c r="B403" s="1570">
        <v>25</v>
      </c>
      <c r="C403" s="1572">
        <v>9.1</v>
      </c>
      <c r="D403" s="1570">
        <v>0</v>
      </c>
      <c r="E403" s="1572">
        <f t="shared" si="12"/>
        <v>0</v>
      </c>
      <c r="F403" s="1572">
        <f t="shared" si="13"/>
        <v>0</v>
      </c>
    </row>
    <row r="404" spans="1:6" x14ac:dyDescent="0.2">
      <c r="A404" s="1570">
        <v>10050</v>
      </c>
      <c r="B404" s="1570">
        <v>25</v>
      </c>
      <c r="C404" s="1572">
        <v>9.1</v>
      </c>
      <c r="D404" s="1570">
        <v>0</v>
      </c>
      <c r="E404" s="1572">
        <f t="shared" si="12"/>
        <v>0</v>
      </c>
      <c r="F404" s="1572">
        <f t="shared" si="13"/>
        <v>0</v>
      </c>
    </row>
    <row r="405" spans="1:6" x14ac:dyDescent="0.2">
      <c r="A405" s="1570">
        <v>10075</v>
      </c>
      <c r="B405" s="1570">
        <v>25</v>
      </c>
      <c r="C405" s="1572">
        <v>9.1</v>
      </c>
      <c r="D405" s="1570">
        <v>0</v>
      </c>
      <c r="E405" s="1572">
        <f t="shared" si="12"/>
        <v>0</v>
      </c>
      <c r="F405" s="1572">
        <f t="shared" si="13"/>
        <v>0</v>
      </c>
    </row>
    <row r="406" spans="1:6" x14ac:dyDescent="0.2">
      <c r="A406" s="1570">
        <v>10100</v>
      </c>
      <c r="B406" s="1570">
        <v>25</v>
      </c>
      <c r="C406" s="1572">
        <v>9.1</v>
      </c>
      <c r="D406" s="1570">
        <v>0</v>
      </c>
      <c r="E406" s="1572">
        <f t="shared" si="12"/>
        <v>0</v>
      </c>
      <c r="F406" s="1572">
        <f t="shared" si="13"/>
        <v>0</v>
      </c>
    </row>
    <row r="407" spans="1:6" x14ac:dyDescent="0.2">
      <c r="A407" s="1570">
        <v>10125</v>
      </c>
      <c r="B407" s="1570">
        <v>25</v>
      </c>
      <c r="C407" s="1572">
        <v>9.1</v>
      </c>
      <c r="D407" s="1570">
        <v>0</v>
      </c>
      <c r="E407" s="1572">
        <f t="shared" si="12"/>
        <v>0</v>
      </c>
      <c r="F407" s="1572">
        <f t="shared" si="13"/>
        <v>0</v>
      </c>
    </row>
    <row r="408" spans="1:6" x14ac:dyDescent="0.2">
      <c r="A408" s="1570">
        <v>10150</v>
      </c>
      <c r="B408" s="1570">
        <v>25</v>
      </c>
      <c r="C408" s="1572">
        <v>9.1</v>
      </c>
      <c r="D408" s="1570">
        <v>0</v>
      </c>
      <c r="E408" s="1572">
        <f t="shared" si="12"/>
        <v>0</v>
      </c>
      <c r="F408" s="1572">
        <f t="shared" si="13"/>
        <v>0</v>
      </c>
    </row>
    <row r="409" spans="1:6" x14ac:dyDescent="0.2">
      <c r="A409" s="1570">
        <v>10175</v>
      </c>
      <c r="B409" s="1570">
        <v>25</v>
      </c>
      <c r="C409" s="1572">
        <v>9.1</v>
      </c>
      <c r="D409" s="1570">
        <v>0</v>
      </c>
      <c r="E409" s="1572">
        <f t="shared" si="12"/>
        <v>0</v>
      </c>
      <c r="F409" s="1572">
        <f t="shared" si="13"/>
        <v>0</v>
      </c>
    </row>
    <row r="410" spans="1:6" x14ac:dyDescent="0.2">
      <c r="A410" s="1570">
        <v>10200</v>
      </c>
      <c r="B410" s="1570">
        <v>25</v>
      </c>
      <c r="C410" s="1572">
        <v>9.1</v>
      </c>
      <c r="D410" s="1570">
        <v>0</v>
      </c>
      <c r="E410" s="1572">
        <f t="shared" si="12"/>
        <v>0</v>
      </c>
      <c r="F410" s="1572">
        <f t="shared" si="13"/>
        <v>0</v>
      </c>
    </row>
    <row r="411" spans="1:6" x14ac:dyDescent="0.2">
      <c r="A411" s="1570">
        <v>10225</v>
      </c>
      <c r="B411" s="1570">
        <v>25</v>
      </c>
      <c r="C411" s="1572">
        <v>9.1</v>
      </c>
      <c r="D411" s="1570">
        <v>0</v>
      </c>
      <c r="E411" s="1572">
        <f t="shared" si="12"/>
        <v>0</v>
      </c>
      <c r="F411" s="1572">
        <f t="shared" si="13"/>
        <v>0</v>
      </c>
    </row>
    <row r="412" spans="1:6" x14ac:dyDescent="0.2">
      <c r="A412" s="1570">
        <v>10250</v>
      </c>
      <c r="B412" s="1570">
        <v>25</v>
      </c>
      <c r="C412" s="1572">
        <v>9.1</v>
      </c>
      <c r="D412" s="1570">
        <v>0</v>
      </c>
      <c r="E412" s="1572">
        <f t="shared" si="12"/>
        <v>0</v>
      </c>
      <c r="F412" s="1572">
        <f t="shared" si="13"/>
        <v>0</v>
      </c>
    </row>
    <row r="413" spans="1:6" x14ac:dyDescent="0.2">
      <c r="A413" s="1570">
        <v>10275</v>
      </c>
      <c r="B413" s="1570">
        <v>25</v>
      </c>
      <c r="C413" s="1572">
        <v>9.1</v>
      </c>
      <c r="D413" s="1570">
        <v>0</v>
      </c>
      <c r="E413" s="1572">
        <f t="shared" si="12"/>
        <v>0</v>
      </c>
      <c r="F413" s="1572">
        <f t="shared" si="13"/>
        <v>0</v>
      </c>
    </row>
    <row r="414" spans="1:6" x14ac:dyDescent="0.2">
      <c r="A414" s="1570">
        <v>10300</v>
      </c>
      <c r="B414" s="1570">
        <v>25</v>
      </c>
      <c r="C414" s="1572">
        <v>9.1</v>
      </c>
      <c r="D414" s="1570">
        <v>0</v>
      </c>
      <c r="E414" s="1572">
        <f t="shared" si="12"/>
        <v>0</v>
      </c>
      <c r="F414" s="1572">
        <f t="shared" si="13"/>
        <v>0</v>
      </c>
    </row>
    <row r="415" spans="1:6" x14ac:dyDescent="0.2">
      <c r="A415" s="1570">
        <v>10325</v>
      </c>
      <c r="B415" s="1570">
        <v>25</v>
      </c>
      <c r="C415" s="1572">
        <v>9.1</v>
      </c>
      <c r="D415" s="1570">
        <v>0</v>
      </c>
      <c r="E415" s="1572">
        <f t="shared" si="12"/>
        <v>0</v>
      </c>
      <c r="F415" s="1572">
        <f t="shared" si="13"/>
        <v>0</v>
      </c>
    </row>
    <row r="416" spans="1:6" x14ac:dyDescent="0.2">
      <c r="A416" s="1570">
        <v>10350</v>
      </c>
      <c r="B416" s="1570">
        <v>25</v>
      </c>
      <c r="C416" s="1572">
        <v>9.1</v>
      </c>
      <c r="D416" s="1570">
        <v>0</v>
      </c>
      <c r="E416" s="1572">
        <f t="shared" si="12"/>
        <v>0</v>
      </c>
      <c r="F416" s="1572">
        <f t="shared" si="13"/>
        <v>0</v>
      </c>
    </row>
    <row r="417" spans="1:6" x14ac:dyDescent="0.2">
      <c r="A417" s="1570">
        <v>10375</v>
      </c>
      <c r="B417" s="1570">
        <v>25</v>
      </c>
      <c r="C417" s="1572">
        <v>9.1</v>
      </c>
      <c r="D417" s="1570">
        <v>0</v>
      </c>
      <c r="E417" s="1572">
        <f t="shared" si="12"/>
        <v>0</v>
      </c>
      <c r="F417" s="1572">
        <f t="shared" si="13"/>
        <v>0</v>
      </c>
    </row>
    <row r="418" spans="1:6" x14ac:dyDescent="0.2">
      <c r="A418" s="1570">
        <v>10400</v>
      </c>
      <c r="B418" s="1570">
        <v>25</v>
      </c>
      <c r="C418" s="1572">
        <v>9.1</v>
      </c>
      <c r="D418" s="1570">
        <v>8.7000000000011846E-2</v>
      </c>
      <c r="E418" s="1572">
        <f t="shared" si="12"/>
        <v>4.3500000000005923E-2</v>
      </c>
      <c r="F418" s="1572">
        <f t="shared" si="13"/>
        <v>9.8962500000013467</v>
      </c>
    </row>
    <row r="419" spans="1:6" x14ac:dyDescent="0.2">
      <c r="A419" s="1570">
        <v>10425</v>
      </c>
      <c r="B419" s="1570">
        <v>25</v>
      </c>
      <c r="C419" s="1572">
        <v>9.1</v>
      </c>
      <c r="D419" s="1570">
        <v>3.599999999996728E-2</v>
      </c>
      <c r="E419" s="1572">
        <f t="shared" si="12"/>
        <v>6.1499999999989563E-2</v>
      </c>
      <c r="F419" s="1572">
        <f t="shared" si="13"/>
        <v>13.991249999997626</v>
      </c>
    </row>
    <row r="420" spans="1:6" x14ac:dyDescent="0.2">
      <c r="A420" s="1570">
        <v>10450</v>
      </c>
      <c r="B420" s="1570">
        <v>25</v>
      </c>
      <c r="C420" s="1572">
        <v>9.1</v>
      </c>
      <c r="D420" s="1570">
        <v>9.0000000000373115E-3</v>
      </c>
      <c r="E420" s="1572">
        <f t="shared" si="12"/>
        <v>2.2500000000002296E-2</v>
      </c>
      <c r="F420" s="1572">
        <f t="shared" si="13"/>
        <v>5.1187500000005226</v>
      </c>
    </row>
    <row r="421" spans="1:6" x14ac:dyDescent="0.2">
      <c r="A421" s="1570">
        <v>10475</v>
      </c>
      <c r="B421" s="1570">
        <v>25</v>
      </c>
      <c r="C421" s="1572">
        <v>9.1</v>
      </c>
      <c r="D421" s="1570">
        <v>4.4000000000005479E-2</v>
      </c>
      <c r="E421" s="1572">
        <f t="shared" si="12"/>
        <v>2.6500000000021395E-2</v>
      </c>
      <c r="F421" s="1572">
        <f t="shared" si="13"/>
        <v>6.0287500000048668</v>
      </c>
    </row>
    <row r="422" spans="1:6" x14ac:dyDescent="0.2">
      <c r="A422" s="1570">
        <v>10500</v>
      </c>
      <c r="B422" s="1570">
        <v>25</v>
      </c>
      <c r="C422" s="1572">
        <v>9.1</v>
      </c>
      <c r="D422" s="1570">
        <v>8.2999999999992746E-2</v>
      </c>
      <c r="E422" s="1572">
        <f t="shared" si="12"/>
        <v>6.3499999999999113E-2</v>
      </c>
      <c r="F422" s="1572">
        <f t="shared" si="13"/>
        <v>14.446249999999797</v>
      </c>
    </row>
    <row r="423" spans="1:6" x14ac:dyDescent="0.2">
      <c r="A423" s="1570">
        <v>10525</v>
      </c>
      <c r="B423" s="1570">
        <v>25</v>
      </c>
      <c r="C423" s="1572">
        <v>9.1</v>
      </c>
      <c r="D423" s="1570">
        <v>0</v>
      </c>
      <c r="E423" s="1572">
        <f t="shared" si="12"/>
        <v>4.1499999999996373E-2</v>
      </c>
      <c r="F423" s="1572">
        <f t="shared" si="13"/>
        <v>9.4412499999991741</v>
      </c>
    </row>
    <row r="424" spans="1:6" x14ac:dyDescent="0.2">
      <c r="A424" s="1570">
        <v>10550</v>
      </c>
      <c r="B424" s="1570">
        <v>25</v>
      </c>
      <c r="C424" s="1572">
        <v>9.1</v>
      </c>
      <c r="D424" s="1570">
        <v>0</v>
      </c>
      <c r="E424" s="1572">
        <f t="shared" si="12"/>
        <v>0</v>
      </c>
      <c r="F424" s="1572">
        <f t="shared" si="13"/>
        <v>0</v>
      </c>
    </row>
    <row r="425" spans="1:6" x14ac:dyDescent="0.2">
      <c r="A425" s="1570">
        <v>10575</v>
      </c>
      <c r="B425" s="1570">
        <v>25</v>
      </c>
      <c r="C425" s="1572">
        <v>9.1</v>
      </c>
      <c r="D425" s="1570">
        <v>0</v>
      </c>
      <c r="E425" s="1572">
        <f t="shared" si="12"/>
        <v>0</v>
      </c>
      <c r="F425" s="1572">
        <f t="shared" si="13"/>
        <v>0</v>
      </c>
    </row>
    <row r="426" spans="1:6" x14ac:dyDescent="0.2">
      <c r="A426" s="1570">
        <v>10600</v>
      </c>
      <c r="B426" s="1570">
        <v>25</v>
      </c>
      <c r="C426" s="1572">
        <v>9.1</v>
      </c>
      <c r="D426" s="1570">
        <v>0</v>
      </c>
      <c r="E426" s="1572">
        <f t="shared" si="12"/>
        <v>0</v>
      </c>
      <c r="F426" s="1572">
        <f t="shared" si="13"/>
        <v>0</v>
      </c>
    </row>
    <row r="427" spans="1:6" x14ac:dyDescent="0.2">
      <c r="A427" s="1570">
        <v>10625</v>
      </c>
      <c r="B427" s="1570">
        <v>25</v>
      </c>
      <c r="C427" s="1572">
        <v>9.1</v>
      </c>
      <c r="D427" s="1570">
        <v>0</v>
      </c>
      <c r="E427" s="1572">
        <f t="shared" si="12"/>
        <v>0</v>
      </c>
      <c r="F427" s="1572">
        <f t="shared" si="13"/>
        <v>0</v>
      </c>
    </row>
    <row r="428" spans="1:6" x14ac:dyDescent="0.2">
      <c r="A428" s="1570">
        <v>10650</v>
      </c>
      <c r="B428" s="1570">
        <v>25</v>
      </c>
      <c r="C428" s="1572">
        <v>9.1</v>
      </c>
      <c r="D428" s="1570">
        <v>0</v>
      </c>
      <c r="E428" s="1572">
        <f t="shared" si="12"/>
        <v>0</v>
      </c>
      <c r="F428" s="1572">
        <f t="shared" si="13"/>
        <v>0</v>
      </c>
    </row>
    <row r="429" spans="1:6" x14ac:dyDescent="0.2">
      <c r="A429" s="1570">
        <v>10675</v>
      </c>
      <c r="B429" s="1570">
        <v>25</v>
      </c>
      <c r="C429" s="1572">
        <v>9.1</v>
      </c>
      <c r="D429" s="1570">
        <v>0.10300000000008824</v>
      </c>
      <c r="E429" s="1572">
        <f t="shared" si="12"/>
        <v>5.1500000000044122E-2</v>
      </c>
      <c r="F429" s="1572">
        <f t="shared" si="13"/>
        <v>11.716250000010037</v>
      </c>
    </row>
    <row r="430" spans="1:6" x14ac:dyDescent="0.2">
      <c r="A430" s="1570">
        <v>10700</v>
      </c>
      <c r="B430" s="1570">
        <v>25</v>
      </c>
      <c r="C430" s="1572">
        <v>9.1</v>
      </c>
      <c r="D430" s="1570">
        <v>0</v>
      </c>
      <c r="E430" s="1572">
        <f t="shared" si="12"/>
        <v>5.1500000000044122E-2</v>
      </c>
      <c r="F430" s="1572">
        <f t="shared" si="13"/>
        <v>11.716250000010037</v>
      </c>
    </row>
    <row r="431" spans="1:6" x14ac:dyDescent="0.2">
      <c r="A431" s="1570">
        <v>10725</v>
      </c>
      <c r="B431" s="1570">
        <v>25</v>
      </c>
      <c r="C431" s="1572">
        <v>9.1</v>
      </c>
      <c r="D431" s="1570">
        <v>0</v>
      </c>
      <c r="E431" s="1572">
        <f t="shared" si="12"/>
        <v>0</v>
      </c>
      <c r="F431" s="1572">
        <f t="shared" si="13"/>
        <v>0</v>
      </c>
    </row>
    <row r="432" spans="1:6" x14ac:dyDescent="0.2">
      <c r="A432" s="1570">
        <v>10750</v>
      </c>
      <c r="B432" s="1570">
        <v>25</v>
      </c>
      <c r="C432" s="1572">
        <v>9.1</v>
      </c>
      <c r="D432" s="1570">
        <v>6.100000000005823E-2</v>
      </c>
      <c r="E432" s="1572">
        <f t="shared" si="12"/>
        <v>3.0500000000029115E-2</v>
      </c>
      <c r="F432" s="1572">
        <f t="shared" si="13"/>
        <v>6.9387500000066229</v>
      </c>
    </row>
    <row r="433" spans="1:6" x14ac:dyDescent="0.2">
      <c r="A433" s="1570">
        <v>10775</v>
      </c>
      <c r="B433" s="1570">
        <v>25</v>
      </c>
      <c r="C433" s="1572">
        <v>9.1</v>
      </c>
      <c r="D433" s="1570">
        <v>0</v>
      </c>
      <c r="E433" s="1572">
        <f t="shared" si="12"/>
        <v>3.0500000000029115E-2</v>
      </c>
      <c r="F433" s="1572">
        <f t="shared" si="13"/>
        <v>6.9387500000066229</v>
      </c>
    </row>
    <row r="434" spans="1:6" x14ac:dyDescent="0.2">
      <c r="A434" s="1570">
        <v>10800</v>
      </c>
      <c r="B434" s="1570">
        <v>25</v>
      </c>
      <c r="C434" s="1572">
        <v>9.1</v>
      </c>
      <c r="D434" s="1570">
        <v>0</v>
      </c>
      <c r="E434" s="1572">
        <f t="shared" si="12"/>
        <v>0</v>
      </c>
      <c r="F434" s="1572">
        <f t="shared" si="13"/>
        <v>0</v>
      </c>
    </row>
    <row r="435" spans="1:6" x14ac:dyDescent="0.2">
      <c r="A435" s="1570">
        <v>10825</v>
      </c>
      <c r="B435" s="1570">
        <v>25</v>
      </c>
      <c r="C435" s="1572">
        <v>9.1</v>
      </c>
      <c r="D435" s="1570">
        <v>5.6000000000062777E-2</v>
      </c>
      <c r="E435" s="1572">
        <f t="shared" si="12"/>
        <v>2.8000000000031389E-2</v>
      </c>
      <c r="F435" s="1572">
        <f t="shared" si="13"/>
        <v>6.3700000000071411</v>
      </c>
    </row>
    <row r="436" spans="1:6" x14ac:dyDescent="0.2">
      <c r="A436" s="1570">
        <v>10850</v>
      </c>
      <c r="B436" s="1570">
        <v>25</v>
      </c>
      <c r="C436" s="1572">
        <v>9.1</v>
      </c>
      <c r="D436" s="1570">
        <v>8.4999999999945453E-2</v>
      </c>
      <c r="E436" s="1572">
        <f t="shared" si="12"/>
        <v>7.0500000000004115E-2</v>
      </c>
      <c r="F436" s="1572">
        <f t="shared" si="13"/>
        <v>16.038750000000935</v>
      </c>
    </row>
    <row r="437" spans="1:6" x14ac:dyDescent="0.2">
      <c r="A437" s="1570">
        <v>10875</v>
      </c>
      <c r="B437" s="1570">
        <v>25</v>
      </c>
      <c r="C437" s="1572">
        <v>9.1</v>
      </c>
      <c r="D437" s="1570">
        <v>9.4000000000073691E-2</v>
      </c>
      <c r="E437" s="1572">
        <f t="shared" si="12"/>
        <v>8.9500000000009572E-2</v>
      </c>
      <c r="F437" s="1572">
        <f t="shared" si="13"/>
        <v>20.361250000002176</v>
      </c>
    </row>
    <row r="438" spans="1:6" x14ac:dyDescent="0.2">
      <c r="A438" s="1570">
        <v>10900</v>
      </c>
      <c r="B438" s="1570">
        <v>25</v>
      </c>
      <c r="C438" s="1572">
        <v>9.1</v>
      </c>
      <c r="D438" s="1570">
        <v>7.3999999999978194E-2</v>
      </c>
      <c r="E438" s="1572">
        <f t="shared" si="12"/>
        <v>8.4000000000025943E-2</v>
      </c>
      <c r="F438" s="1572">
        <f t="shared" si="13"/>
        <v>19.1100000000059</v>
      </c>
    </row>
    <row r="439" spans="1:6" x14ac:dyDescent="0.2">
      <c r="A439" s="1570">
        <v>10925</v>
      </c>
      <c r="B439" s="1570">
        <v>25</v>
      </c>
      <c r="C439" s="1572">
        <v>9.1</v>
      </c>
      <c r="D439" s="1570">
        <v>3.599999999996728E-2</v>
      </c>
      <c r="E439" s="1572">
        <f t="shared" si="12"/>
        <v>5.4999999999972737E-2</v>
      </c>
      <c r="F439" s="1572">
        <f t="shared" si="13"/>
        <v>12.512499999993798</v>
      </c>
    </row>
    <row r="440" spans="1:6" x14ac:dyDescent="0.2">
      <c r="A440" s="1570">
        <v>10950</v>
      </c>
      <c r="B440" s="1570">
        <v>25</v>
      </c>
      <c r="C440" s="1572">
        <v>9.1</v>
      </c>
      <c r="D440" s="1570">
        <v>9.9999999999911271E-4</v>
      </c>
      <c r="E440" s="1572">
        <f t="shared" si="12"/>
        <v>1.8499999999983197E-2</v>
      </c>
      <c r="F440" s="1572">
        <f t="shared" si="13"/>
        <v>4.2087499999961775</v>
      </c>
    </row>
    <row r="441" spans="1:6" x14ac:dyDescent="0.2">
      <c r="A441" s="1570">
        <v>10975</v>
      </c>
      <c r="B441" s="1570">
        <v>25</v>
      </c>
      <c r="C441" s="1572">
        <v>9.1</v>
      </c>
      <c r="D441" s="1570">
        <v>1.599999999998547E-2</v>
      </c>
      <c r="E441" s="1572">
        <f t="shared" si="12"/>
        <v>8.4999999999922915E-3</v>
      </c>
      <c r="F441" s="1572">
        <f t="shared" si="13"/>
        <v>1.9337499999982461</v>
      </c>
    </row>
    <row r="442" spans="1:6" x14ac:dyDescent="0.2">
      <c r="A442" s="1570">
        <v>11000</v>
      </c>
      <c r="B442" s="1570">
        <v>25</v>
      </c>
      <c r="C442" s="1572">
        <v>9.1</v>
      </c>
      <c r="D442" s="1570">
        <v>0</v>
      </c>
      <c r="E442" s="1572">
        <f t="shared" si="12"/>
        <v>7.9999999999927351E-3</v>
      </c>
      <c r="F442" s="1572">
        <f t="shared" si="13"/>
        <v>1.8199999999983472</v>
      </c>
    </row>
    <row r="443" spans="1:6" x14ac:dyDescent="0.2">
      <c r="A443" s="1570">
        <v>11025</v>
      </c>
      <c r="B443" s="1570">
        <v>25</v>
      </c>
      <c r="C443" s="1572">
        <v>9.1</v>
      </c>
      <c r="D443" s="1570">
        <v>0</v>
      </c>
      <c r="E443" s="1572">
        <f t="shared" si="12"/>
        <v>0</v>
      </c>
      <c r="F443" s="1572">
        <f t="shared" si="13"/>
        <v>0</v>
      </c>
    </row>
    <row r="444" spans="1:6" x14ac:dyDescent="0.2">
      <c r="A444" s="1570">
        <v>11050</v>
      </c>
      <c r="B444" s="1570">
        <v>25</v>
      </c>
      <c r="C444" s="1572">
        <v>9.1</v>
      </c>
      <c r="D444" s="1570">
        <v>0</v>
      </c>
      <c r="E444" s="1572">
        <f t="shared" si="12"/>
        <v>0</v>
      </c>
      <c r="F444" s="1572">
        <f t="shared" si="13"/>
        <v>0</v>
      </c>
    </row>
    <row r="445" spans="1:6" x14ac:dyDescent="0.2">
      <c r="A445" s="1570">
        <v>11075</v>
      </c>
      <c r="B445" s="1570">
        <v>25</v>
      </c>
      <c r="C445" s="1572">
        <v>9.1</v>
      </c>
      <c r="D445" s="1570">
        <v>0</v>
      </c>
      <c r="E445" s="1572">
        <f t="shared" si="12"/>
        <v>0</v>
      </c>
      <c r="F445" s="1572">
        <f t="shared" si="13"/>
        <v>0</v>
      </c>
    </row>
    <row r="446" spans="1:6" x14ac:dyDescent="0.2">
      <c r="A446" s="1570">
        <v>11100</v>
      </c>
      <c r="B446" s="1570">
        <v>25</v>
      </c>
      <c r="C446" s="1572">
        <v>9.1</v>
      </c>
      <c r="D446" s="1570">
        <v>0</v>
      </c>
      <c r="E446" s="1572">
        <f t="shared" si="12"/>
        <v>0</v>
      </c>
      <c r="F446" s="1572">
        <f t="shared" si="13"/>
        <v>0</v>
      </c>
    </row>
    <row r="447" spans="1:6" x14ac:dyDescent="0.2">
      <c r="A447" s="1570">
        <v>11125</v>
      </c>
      <c r="B447" s="1570">
        <v>25</v>
      </c>
      <c r="C447" s="1572">
        <v>9.1</v>
      </c>
      <c r="D447" s="1570">
        <v>0</v>
      </c>
      <c r="E447" s="1572">
        <f t="shared" si="12"/>
        <v>0</v>
      </c>
      <c r="F447" s="1572">
        <f t="shared" si="13"/>
        <v>0</v>
      </c>
    </row>
    <row r="448" spans="1:6" x14ac:dyDescent="0.2">
      <c r="A448" s="1570">
        <v>11150</v>
      </c>
      <c r="B448" s="1570">
        <v>25</v>
      </c>
      <c r="C448" s="1572">
        <v>9.1</v>
      </c>
      <c r="D448" s="1570">
        <v>0</v>
      </c>
      <c r="E448" s="1572">
        <f t="shared" si="12"/>
        <v>0</v>
      </c>
      <c r="F448" s="1572">
        <f t="shared" si="13"/>
        <v>0</v>
      </c>
    </row>
    <row r="449" spans="1:6" x14ac:dyDescent="0.2">
      <c r="A449" s="1570">
        <v>11175</v>
      </c>
      <c r="B449" s="1570">
        <v>25</v>
      </c>
      <c r="C449" s="1572">
        <v>9.1</v>
      </c>
      <c r="D449" s="1570">
        <v>2.0999999999980923E-2</v>
      </c>
      <c r="E449" s="1572">
        <f t="shared" si="12"/>
        <v>1.0499999999990461E-2</v>
      </c>
      <c r="F449" s="1572">
        <f t="shared" si="13"/>
        <v>2.3887499999978297</v>
      </c>
    </row>
    <row r="450" spans="1:6" x14ac:dyDescent="0.2">
      <c r="A450" s="1570">
        <v>11200</v>
      </c>
      <c r="B450" s="1570">
        <v>25</v>
      </c>
      <c r="C450" s="1572">
        <v>9.1</v>
      </c>
      <c r="D450" s="1570">
        <v>5.0000000000182121E-3</v>
      </c>
      <c r="E450" s="1572">
        <f t="shared" si="12"/>
        <v>1.2999999999999567E-2</v>
      </c>
      <c r="F450" s="1572">
        <f t="shared" si="13"/>
        <v>2.9574999999999014</v>
      </c>
    </row>
    <row r="451" spans="1:6" x14ac:dyDescent="0.2">
      <c r="A451" s="1570">
        <v>11225</v>
      </c>
      <c r="B451" s="1570">
        <v>25</v>
      </c>
      <c r="C451" s="1572">
        <v>9.1</v>
      </c>
      <c r="D451" s="1570">
        <v>0</v>
      </c>
      <c r="E451" s="1572">
        <f t="shared" si="12"/>
        <v>2.500000000009106E-3</v>
      </c>
      <c r="F451" s="1572">
        <f t="shared" si="13"/>
        <v>0.56875000000207154</v>
      </c>
    </row>
    <row r="452" spans="1:6" x14ac:dyDescent="0.2">
      <c r="A452" s="1570">
        <v>11250</v>
      </c>
      <c r="B452" s="1570">
        <v>25</v>
      </c>
      <c r="C452" s="1572">
        <v>9.1</v>
      </c>
      <c r="D452" s="1570">
        <v>0</v>
      </c>
      <c r="E452" s="1572">
        <f t="shared" ref="E452:E515" si="14">(D451+D452)/2</f>
        <v>0</v>
      </c>
      <c r="F452" s="1572">
        <f t="shared" ref="F452:F515" si="15">E452*C452*B452</f>
        <v>0</v>
      </c>
    </row>
    <row r="453" spans="1:6" x14ac:dyDescent="0.2">
      <c r="A453" s="1570">
        <v>11275</v>
      </c>
      <c r="B453" s="1570">
        <v>25</v>
      </c>
      <c r="C453" s="1572">
        <v>9.1</v>
      </c>
      <c r="D453" s="1570">
        <v>0</v>
      </c>
      <c r="E453" s="1572">
        <f t="shared" si="14"/>
        <v>0</v>
      </c>
      <c r="F453" s="1572">
        <f t="shared" si="15"/>
        <v>0</v>
      </c>
    </row>
    <row r="454" spans="1:6" x14ac:dyDescent="0.2">
      <c r="A454" s="1570">
        <v>11300</v>
      </c>
      <c r="B454" s="1570">
        <v>25</v>
      </c>
      <c r="C454" s="1572">
        <v>9.1</v>
      </c>
      <c r="D454" s="1570">
        <v>0</v>
      </c>
      <c r="E454" s="1572">
        <f t="shared" si="14"/>
        <v>0</v>
      </c>
      <c r="F454" s="1572">
        <f t="shared" si="15"/>
        <v>0</v>
      </c>
    </row>
    <row r="455" spans="1:6" x14ac:dyDescent="0.2">
      <c r="A455" s="1570">
        <v>11325</v>
      </c>
      <c r="B455" s="1570">
        <v>25</v>
      </c>
      <c r="C455" s="1572">
        <v>9.1</v>
      </c>
      <c r="D455" s="1570">
        <v>0</v>
      </c>
      <c r="E455" s="1572">
        <f t="shared" si="14"/>
        <v>0</v>
      </c>
      <c r="F455" s="1572">
        <f t="shared" si="15"/>
        <v>0</v>
      </c>
    </row>
    <row r="456" spans="1:6" x14ac:dyDescent="0.2">
      <c r="A456" s="1570">
        <v>11350</v>
      </c>
      <c r="B456" s="1570">
        <v>25</v>
      </c>
      <c r="C456" s="1572">
        <v>9.1</v>
      </c>
      <c r="D456" s="1570">
        <v>0</v>
      </c>
      <c r="E456" s="1572">
        <f t="shared" si="14"/>
        <v>0</v>
      </c>
      <c r="F456" s="1572">
        <f t="shared" si="15"/>
        <v>0</v>
      </c>
    </row>
    <row r="457" spans="1:6" x14ac:dyDescent="0.2">
      <c r="A457" s="1570">
        <v>11375</v>
      </c>
      <c r="B457" s="1570">
        <v>25</v>
      </c>
      <c r="C457" s="1572">
        <v>9.1</v>
      </c>
      <c r="D457" s="1570">
        <v>0</v>
      </c>
      <c r="E457" s="1572">
        <f t="shared" si="14"/>
        <v>0</v>
      </c>
      <c r="F457" s="1572">
        <f t="shared" si="15"/>
        <v>0</v>
      </c>
    </row>
    <row r="458" spans="1:6" x14ac:dyDescent="0.2">
      <c r="A458" s="1570">
        <v>11400</v>
      </c>
      <c r="B458" s="1570">
        <v>25</v>
      </c>
      <c r="C458" s="1572">
        <v>9.1</v>
      </c>
      <c r="D458" s="1570">
        <v>0</v>
      </c>
      <c r="E458" s="1572">
        <f t="shared" si="14"/>
        <v>0</v>
      </c>
      <c r="F458" s="1572">
        <f t="shared" si="15"/>
        <v>0</v>
      </c>
    </row>
    <row r="459" spans="1:6" x14ac:dyDescent="0.2">
      <c r="A459" s="1570">
        <v>11425</v>
      </c>
      <c r="B459" s="1570">
        <v>25</v>
      </c>
      <c r="C459" s="1572">
        <v>9.1</v>
      </c>
      <c r="D459" s="1570">
        <v>0</v>
      </c>
      <c r="E459" s="1572">
        <f t="shared" si="14"/>
        <v>0</v>
      </c>
      <c r="F459" s="1572">
        <f t="shared" si="15"/>
        <v>0</v>
      </c>
    </row>
    <row r="460" spans="1:6" x14ac:dyDescent="0.2">
      <c r="A460" s="1570">
        <v>11450</v>
      </c>
      <c r="B460" s="1570">
        <v>25</v>
      </c>
      <c r="C460" s="1572">
        <v>9.1</v>
      </c>
      <c r="D460" s="1570">
        <v>0</v>
      </c>
      <c r="E460" s="1572">
        <f t="shared" si="14"/>
        <v>0</v>
      </c>
      <c r="F460" s="1572">
        <f t="shared" si="15"/>
        <v>0</v>
      </c>
    </row>
    <row r="461" spans="1:6" x14ac:dyDescent="0.2">
      <c r="A461" s="1570">
        <v>11475</v>
      </c>
      <c r="B461" s="1570">
        <v>25</v>
      </c>
      <c r="C461" s="1572">
        <v>9.1</v>
      </c>
      <c r="D461" s="1570">
        <v>0</v>
      </c>
      <c r="E461" s="1572">
        <f t="shared" si="14"/>
        <v>0</v>
      </c>
      <c r="F461" s="1572">
        <f t="shared" si="15"/>
        <v>0</v>
      </c>
    </row>
    <row r="462" spans="1:6" x14ac:dyDescent="0.2">
      <c r="A462" s="1570">
        <v>11500</v>
      </c>
      <c r="B462" s="1570">
        <v>25</v>
      </c>
      <c r="C462" s="1572">
        <v>9.1</v>
      </c>
      <c r="D462" s="1570">
        <v>0</v>
      </c>
      <c r="E462" s="1572">
        <f t="shared" si="14"/>
        <v>0</v>
      </c>
      <c r="F462" s="1572">
        <f t="shared" si="15"/>
        <v>0</v>
      </c>
    </row>
    <row r="463" spans="1:6" x14ac:dyDescent="0.2">
      <c r="A463" s="1570">
        <v>11525</v>
      </c>
      <c r="B463" s="1570">
        <v>25</v>
      </c>
      <c r="C463" s="1572">
        <v>9.1</v>
      </c>
      <c r="D463" s="1570">
        <v>7.7999999999997294E-2</v>
      </c>
      <c r="E463" s="1572">
        <f t="shared" si="14"/>
        <v>3.8999999999998647E-2</v>
      </c>
      <c r="F463" s="1572">
        <f t="shared" si="15"/>
        <v>8.8724999999996914</v>
      </c>
    </row>
    <row r="464" spans="1:6" x14ac:dyDescent="0.2">
      <c r="A464" s="1570">
        <v>11550</v>
      </c>
      <c r="B464" s="1570">
        <v>25</v>
      </c>
      <c r="C464" s="1572">
        <v>9.1</v>
      </c>
      <c r="D464" s="1570">
        <v>7.7000000000020941E-2</v>
      </c>
      <c r="E464" s="1572">
        <f t="shared" si="14"/>
        <v>7.7500000000009117E-2</v>
      </c>
      <c r="F464" s="1572">
        <f t="shared" si="15"/>
        <v>17.631250000002076</v>
      </c>
    </row>
    <row r="465" spans="1:6" x14ac:dyDescent="0.2">
      <c r="A465" s="1570">
        <v>11575</v>
      </c>
      <c r="B465" s="1570">
        <v>25</v>
      </c>
      <c r="C465" s="1572">
        <v>9.1</v>
      </c>
      <c r="D465" s="1570">
        <v>0</v>
      </c>
      <c r="E465" s="1572">
        <f t="shared" si="14"/>
        <v>3.850000000001047E-2</v>
      </c>
      <c r="F465" s="1572">
        <f t="shared" si="15"/>
        <v>8.7587500000023812</v>
      </c>
    </row>
    <row r="466" spans="1:6" x14ac:dyDescent="0.2">
      <c r="A466" s="1570">
        <v>11600</v>
      </c>
      <c r="B466" s="1570">
        <v>25</v>
      </c>
      <c r="C466" s="1572">
        <v>9.1</v>
      </c>
      <c r="D466" s="1570">
        <v>0</v>
      </c>
      <c r="E466" s="1572">
        <f t="shared" si="14"/>
        <v>0</v>
      </c>
      <c r="F466" s="1572">
        <f t="shared" si="15"/>
        <v>0</v>
      </c>
    </row>
    <row r="467" spans="1:6" x14ac:dyDescent="0.2">
      <c r="A467" s="1570">
        <v>11625</v>
      </c>
      <c r="B467" s="1570">
        <v>25</v>
      </c>
      <c r="C467" s="1572">
        <v>9.1</v>
      </c>
      <c r="D467" s="1570">
        <v>0</v>
      </c>
      <c r="E467" s="1572">
        <f t="shared" si="14"/>
        <v>0</v>
      </c>
      <c r="F467" s="1572">
        <f t="shared" si="15"/>
        <v>0</v>
      </c>
    </row>
    <row r="468" spans="1:6" x14ac:dyDescent="0.2">
      <c r="A468" s="1570">
        <v>11650</v>
      </c>
      <c r="B468" s="1570">
        <v>25</v>
      </c>
      <c r="C468" s="1572">
        <v>9.1</v>
      </c>
      <c r="D468" s="1570">
        <v>0</v>
      </c>
      <c r="E468" s="1572">
        <f t="shared" si="14"/>
        <v>0</v>
      </c>
      <c r="F468" s="1572">
        <f t="shared" si="15"/>
        <v>0</v>
      </c>
    </row>
    <row r="469" spans="1:6" x14ac:dyDescent="0.2">
      <c r="A469" s="1570">
        <v>11675</v>
      </c>
      <c r="B469" s="1570">
        <v>25</v>
      </c>
      <c r="C469" s="1572">
        <v>9.1</v>
      </c>
      <c r="D469" s="1570">
        <v>0.10099999999990816</v>
      </c>
      <c r="E469" s="1572">
        <f t="shared" si="14"/>
        <v>5.0499999999954082E-2</v>
      </c>
      <c r="F469" s="1572">
        <f t="shared" si="15"/>
        <v>11.488749999989553</v>
      </c>
    </row>
    <row r="470" spans="1:6" x14ac:dyDescent="0.2">
      <c r="A470" s="1570">
        <v>11700</v>
      </c>
      <c r="B470" s="1570">
        <v>25</v>
      </c>
      <c r="C470" s="1572">
        <v>9.1</v>
      </c>
      <c r="D470" s="1570">
        <v>2.0999999999980923E-2</v>
      </c>
      <c r="E470" s="1572">
        <f t="shared" si="14"/>
        <v>6.0999999999944543E-2</v>
      </c>
      <c r="F470" s="1572">
        <f t="shared" si="15"/>
        <v>13.877499999987384</v>
      </c>
    </row>
    <row r="471" spans="1:6" x14ac:dyDescent="0.2">
      <c r="A471" s="1570">
        <v>11725</v>
      </c>
      <c r="B471" s="1570">
        <v>25</v>
      </c>
      <c r="C471" s="1572">
        <v>9.1</v>
      </c>
      <c r="D471" s="1570">
        <v>0</v>
      </c>
      <c r="E471" s="1572">
        <f t="shared" si="14"/>
        <v>1.0499999999990461E-2</v>
      </c>
      <c r="F471" s="1572">
        <f t="shared" si="15"/>
        <v>2.3887499999978297</v>
      </c>
    </row>
    <row r="472" spans="1:6" x14ac:dyDescent="0.2">
      <c r="A472" s="1570">
        <v>11750</v>
      </c>
      <c r="B472" s="1570">
        <v>25</v>
      </c>
      <c r="C472" s="1572">
        <v>9.1</v>
      </c>
      <c r="D472" s="1570">
        <v>0</v>
      </c>
      <c r="E472" s="1572">
        <f t="shared" si="14"/>
        <v>0</v>
      </c>
      <c r="F472" s="1572">
        <f t="shared" si="15"/>
        <v>0</v>
      </c>
    </row>
    <row r="473" spans="1:6" x14ac:dyDescent="0.2">
      <c r="A473" s="1570">
        <v>11775</v>
      </c>
      <c r="B473" s="1570">
        <v>25</v>
      </c>
      <c r="C473" s="1572">
        <v>9.1</v>
      </c>
      <c r="D473" s="1570">
        <v>0</v>
      </c>
      <c r="E473" s="1572">
        <f t="shared" si="14"/>
        <v>0</v>
      </c>
      <c r="F473" s="1572">
        <f t="shared" si="15"/>
        <v>0</v>
      </c>
    </row>
    <row r="474" spans="1:6" x14ac:dyDescent="0.2">
      <c r="A474" s="1570">
        <v>11800</v>
      </c>
      <c r="B474" s="1570">
        <v>25</v>
      </c>
      <c r="C474" s="1572">
        <v>9.1</v>
      </c>
      <c r="D474" s="1570">
        <v>3.2000000000061868E-2</v>
      </c>
      <c r="E474" s="1572">
        <f t="shared" si="14"/>
        <v>1.6000000000030934E-2</v>
      </c>
      <c r="F474" s="1572">
        <f t="shared" si="15"/>
        <v>3.6400000000070376</v>
      </c>
    </row>
    <row r="475" spans="1:6" x14ac:dyDescent="0.2">
      <c r="A475" s="1570">
        <v>11825</v>
      </c>
      <c r="B475" s="1570">
        <v>25</v>
      </c>
      <c r="C475" s="1572">
        <v>9.1</v>
      </c>
      <c r="D475" s="1570">
        <v>0</v>
      </c>
      <c r="E475" s="1572">
        <f t="shared" si="14"/>
        <v>1.6000000000030934E-2</v>
      </c>
      <c r="F475" s="1572">
        <f t="shared" si="15"/>
        <v>3.6400000000070376</v>
      </c>
    </row>
    <row r="476" spans="1:6" x14ac:dyDescent="0.2">
      <c r="A476" s="1570">
        <v>11850</v>
      </c>
      <c r="B476" s="1570">
        <v>25</v>
      </c>
      <c r="C476" s="1572">
        <v>9.1</v>
      </c>
      <c r="D476" s="1570">
        <v>0</v>
      </c>
      <c r="E476" s="1572">
        <f t="shared" si="14"/>
        <v>0</v>
      </c>
      <c r="F476" s="1572">
        <f t="shared" si="15"/>
        <v>0</v>
      </c>
    </row>
    <row r="477" spans="1:6" x14ac:dyDescent="0.2">
      <c r="A477" s="1570">
        <v>11875</v>
      </c>
      <c r="B477" s="1570">
        <v>25</v>
      </c>
      <c r="C477" s="1572">
        <v>9.1</v>
      </c>
      <c r="D477" s="1570">
        <v>0</v>
      </c>
      <c r="E477" s="1572">
        <f t="shared" si="14"/>
        <v>0</v>
      </c>
      <c r="F477" s="1572">
        <f t="shared" si="15"/>
        <v>0</v>
      </c>
    </row>
    <row r="478" spans="1:6" x14ac:dyDescent="0.2">
      <c r="A478" s="1570">
        <v>11900</v>
      </c>
      <c r="B478" s="1570">
        <v>25</v>
      </c>
      <c r="C478" s="1572">
        <v>9.1</v>
      </c>
      <c r="D478" s="1570">
        <v>0</v>
      </c>
      <c r="E478" s="1572">
        <f t="shared" si="14"/>
        <v>0</v>
      </c>
      <c r="F478" s="1572">
        <f t="shared" si="15"/>
        <v>0</v>
      </c>
    </row>
    <row r="479" spans="1:6" x14ac:dyDescent="0.2">
      <c r="A479" s="1570">
        <v>11925</v>
      </c>
      <c r="B479" s="1570">
        <v>25</v>
      </c>
      <c r="C479" s="1572">
        <v>9.1</v>
      </c>
      <c r="D479" s="1570">
        <v>0</v>
      </c>
      <c r="E479" s="1572">
        <f t="shared" si="14"/>
        <v>0</v>
      </c>
      <c r="F479" s="1572">
        <f t="shared" si="15"/>
        <v>0</v>
      </c>
    </row>
    <row r="480" spans="1:6" x14ac:dyDescent="0.2">
      <c r="A480" s="1570">
        <v>11950</v>
      </c>
      <c r="B480" s="1570">
        <v>25</v>
      </c>
      <c r="C480" s="1572">
        <v>9.1</v>
      </c>
      <c r="D480" s="1570">
        <v>0</v>
      </c>
      <c r="E480" s="1572">
        <f t="shared" si="14"/>
        <v>0</v>
      </c>
      <c r="F480" s="1572">
        <f t="shared" si="15"/>
        <v>0</v>
      </c>
    </row>
    <row r="481" spans="1:6" x14ac:dyDescent="0.2">
      <c r="A481" s="1570">
        <v>11975</v>
      </c>
      <c r="B481" s="1570">
        <v>25</v>
      </c>
      <c r="C481" s="1572">
        <v>9.1</v>
      </c>
      <c r="D481" s="1570">
        <v>0.10399999999995091</v>
      </c>
      <c r="E481" s="1572">
        <f t="shared" si="14"/>
        <v>5.1999999999975455E-2</v>
      </c>
      <c r="F481" s="1572">
        <f t="shared" si="15"/>
        <v>11.829999999994415</v>
      </c>
    </row>
    <row r="482" spans="1:6" x14ac:dyDescent="0.2">
      <c r="A482" s="1570">
        <v>12000</v>
      </c>
      <c r="B482" s="1570">
        <v>25</v>
      </c>
      <c r="C482" s="1572">
        <v>9.1</v>
      </c>
      <c r="D482" s="1570">
        <v>6.8999999999982742E-2</v>
      </c>
      <c r="E482" s="1572">
        <f t="shared" si="14"/>
        <v>8.6499999999966826E-2</v>
      </c>
      <c r="F482" s="1572">
        <f t="shared" si="15"/>
        <v>19.678749999992451</v>
      </c>
    </row>
    <row r="483" spans="1:6" x14ac:dyDescent="0.2">
      <c r="A483" s="1570">
        <v>12025</v>
      </c>
      <c r="B483" s="1570">
        <v>25</v>
      </c>
      <c r="C483" s="1572">
        <v>9.1</v>
      </c>
      <c r="D483" s="1570">
        <v>3.1999999999948181E-2</v>
      </c>
      <c r="E483" s="1572">
        <f t="shared" si="14"/>
        <v>5.0499999999965461E-2</v>
      </c>
      <c r="F483" s="1572">
        <f t="shared" si="15"/>
        <v>11.488749999992141</v>
      </c>
    </row>
    <row r="484" spans="1:6" x14ac:dyDescent="0.2">
      <c r="A484" s="1570">
        <v>12050</v>
      </c>
      <c r="B484" s="1570">
        <v>25</v>
      </c>
      <c r="C484" s="1572">
        <v>9.1</v>
      </c>
      <c r="D484" s="1570">
        <v>1.9999999999754658E-3</v>
      </c>
      <c r="E484" s="1572">
        <f t="shared" si="14"/>
        <v>1.6999999999961823E-2</v>
      </c>
      <c r="F484" s="1572">
        <f t="shared" si="15"/>
        <v>3.8674999999913147</v>
      </c>
    </row>
    <row r="485" spans="1:6" x14ac:dyDescent="0.2">
      <c r="A485" s="1570">
        <v>12075</v>
      </c>
      <c r="B485" s="1570">
        <v>25</v>
      </c>
      <c r="C485" s="1572">
        <v>9.1</v>
      </c>
      <c r="D485" s="1570">
        <v>0</v>
      </c>
      <c r="E485" s="1572">
        <f t="shared" si="14"/>
        <v>9.9999999998773292E-4</v>
      </c>
      <c r="F485" s="1572">
        <f t="shared" si="15"/>
        <v>0.22749999999720924</v>
      </c>
    </row>
    <row r="486" spans="1:6" x14ac:dyDescent="0.2">
      <c r="A486" s="1570">
        <v>12100</v>
      </c>
      <c r="B486" s="1570">
        <v>25</v>
      </c>
      <c r="C486" s="1572">
        <v>9.1</v>
      </c>
      <c r="D486" s="1570">
        <v>2.999999999951819E-3</v>
      </c>
      <c r="E486" s="1572">
        <f t="shared" si="14"/>
        <v>1.4999999999759095E-3</v>
      </c>
      <c r="F486" s="1572">
        <f t="shared" si="15"/>
        <v>0.34124999999451938</v>
      </c>
    </row>
    <row r="487" spans="1:6" x14ac:dyDescent="0.2">
      <c r="A487" s="1570">
        <v>12125</v>
      </c>
      <c r="B487" s="1570">
        <v>25</v>
      </c>
      <c r="C487" s="1572">
        <v>9.1</v>
      </c>
      <c r="D487" s="1570">
        <v>9.2000000000007298E-2</v>
      </c>
      <c r="E487" s="1572">
        <f t="shared" si="14"/>
        <v>4.7499999999979559E-2</v>
      </c>
      <c r="F487" s="1572">
        <f t="shared" si="15"/>
        <v>10.806249999995348</v>
      </c>
    </row>
    <row r="488" spans="1:6" x14ac:dyDescent="0.2">
      <c r="A488" s="1570">
        <v>12150</v>
      </c>
      <c r="B488" s="1570">
        <v>25</v>
      </c>
      <c r="C488" s="1572">
        <v>9.1</v>
      </c>
      <c r="D488" s="1570">
        <v>0</v>
      </c>
      <c r="E488" s="1572">
        <f t="shared" si="14"/>
        <v>4.6000000000003649E-2</v>
      </c>
      <c r="F488" s="1572">
        <f t="shared" si="15"/>
        <v>10.465000000000829</v>
      </c>
    </row>
    <row r="489" spans="1:6" x14ac:dyDescent="0.2">
      <c r="A489" s="1570">
        <v>12175</v>
      </c>
      <c r="B489" s="1570">
        <v>25</v>
      </c>
      <c r="C489" s="1572">
        <v>9.1</v>
      </c>
      <c r="D489" s="1570">
        <v>0</v>
      </c>
      <c r="E489" s="1572">
        <f t="shared" si="14"/>
        <v>0</v>
      </c>
      <c r="F489" s="1572">
        <f t="shared" si="15"/>
        <v>0</v>
      </c>
    </row>
    <row r="490" spans="1:6" x14ac:dyDescent="0.2">
      <c r="A490" s="1570">
        <v>12200</v>
      </c>
      <c r="B490" s="1570">
        <v>25</v>
      </c>
      <c r="C490" s="1572">
        <v>9.1</v>
      </c>
      <c r="D490" s="1570">
        <v>9.9999999999911271E-4</v>
      </c>
      <c r="E490" s="1572">
        <f t="shared" si="14"/>
        <v>4.9999999999955635E-4</v>
      </c>
      <c r="F490" s="1572">
        <f t="shared" si="15"/>
        <v>0.11374999999989907</v>
      </c>
    </row>
    <row r="491" spans="1:6" x14ac:dyDescent="0.2">
      <c r="A491" s="1570">
        <v>12225</v>
      </c>
      <c r="B491" s="1570">
        <v>25</v>
      </c>
      <c r="C491" s="1572">
        <v>9.1</v>
      </c>
      <c r="D491" s="1570">
        <v>0</v>
      </c>
      <c r="E491" s="1572">
        <f t="shared" si="14"/>
        <v>4.9999999999955635E-4</v>
      </c>
      <c r="F491" s="1572">
        <f t="shared" si="15"/>
        <v>0.11374999999989907</v>
      </c>
    </row>
    <row r="492" spans="1:6" x14ac:dyDescent="0.2">
      <c r="A492" s="1570">
        <v>12250</v>
      </c>
      <c r="B492" s="1570">
        <v>25</v>
      </c>
      <c r="C492" s="1572">
        <v>9.1</v>
      </c>
      <c r="D492" s="1570">
        <v>0</v>
      </c>
      <c r="E492" s="1572">
        <f t="shared" si="14"/>
        <v>0</v>
      </c>
      <c r="F492" s="1572">
        <f t="shared" si="15"/>
        <v>0</v>
      </c>
    </row>
    <row r="493" spans="1:6" x14ac:dyDescent="0.2">
      <c r="A493" s="1570">
        <v>12275</v>
      </c>
      <c r="B493" s="1570">
        <v>25</v>
      </c>
      <c r="C493" s="1572">
        <v>9.1</v>
      </c>
      <c r="D493" s="1570">
        <v>0</v>
      </c>
      <c r="E493" s="1572">
        <f t="shared" si="14"/>
        <v>0</v>
      </c>
      <c r="F493" s="1572">
        <f t="shared" si="15"/>
        <v>0</v>
      </c>
    </row>
    <row r="494" spans="1:6" x14ac:dyDescent="0.2">
      <c r="A494" s="1570">
        <v>12300</v>
      </c>
      <c r="B494" s="1570">
        <v>25</v>
      </c>
      <c r="C494" s="1572">
        <v>9.1</v>
      </c>
      <c r="D494" s="1570">
        <v>0</v>
      </c>
      <c r="E494" s="1572">
        <f t="shared" si="14"/>
        <v>0</v>
      </c>
      <c r="F494" s="1572">
        <f t="shared" si="15"/>
        <v>0</v>
      </c>
    </row>
    <row r="495" spans="1:6" x14ac:dyDescent="0.2">
      <c r="A495" s="1570">
        <v>12325</v>
      </c>
      <c r="B495" s="1570">
        <v>25</v>
      </c>
      <c r="C495" s="1572">
        <v>9.1</v>
      </c>
      <c r="D495" s="1570">
        <v>0</v>
      </c>
      <c r="E495" s="1572">
        <f t="shared" si="14"/>
        <v>0</v>
      </c>
      <c r="F495" s="1572">
        <f t="shared" si="15"/>
        <v>0</v>
      </c>
    </row>
    <row r="496" spans="1:6" x14ac:dyDescent="0.2">
      <c r="A496" s="1570">
        <v>12350</v>
      </c>
      <c r="B496" s="1570">
        <v>25</v>
      </c>
      <c r="C496" s="1572">
        <v>9.1</v>
      </c>
      <c r="D496" s="1570">
        <v>0</v>
      </c>
      <c r="E496" s="1572">
        <f t="shared" si="14"/>
        <v>0</v>
      </c>
      <c r="F496" s="1572">
        <f t="shared" si="15"/>
        <v>0</v>
      </c>
    </row>
    <row r="497" spans="1:6" x14ac:dyDescent="0.2">
      <c r="A497" s="1570">
        <v>12375</v>
      </c>
      <c r="B497" s="1570">
        <v>25</v>
      </c>
      <c r="C497" s="1572">
        <v>9.1</v>
      </c>
      <c r="D497" s="1570">
        <v>0</v>
      </c>
      <c r="E497" s="1572">
        <f t="shared" si="14"/>
        <v>0</v>
      </c>
      <c r="F497" s="1572">
        <f t="shared" si="15"/>
        <v>0</v>
      </c>
    </row>
    <row r="498" spans="1:6" x14ac:dyDescent="0.2">
      <c r="A498" s="1570">
        <v>12400</v>
      </c>
      <c r="B498" s="1570">
        <v>25</v>
      </c>
      <c r="C498" s="1572">
        <v>9.1</v>
      </c>
      <c r="D498" s="1570">
        <v>0</v>
      </c>
      <c r="E498" s="1572">
        <f t="shared" si="14"/>
        <v>0</v>
      </c>
      <c r="F498" s="1572">
        <f t="shared" si="15"/>
        <v>0</v>
      </c>
    </row>
    <row r="499" spans="1:6" x14ac:dyDescent="0.2">
      <c r="A499" s="1570">
        <v>12425</v>
      </c>
      <c r="B499" s="1570">
        <v>25</v>
      </c>
      <c r="C499" s="1572">
        <v>9.1</v>
      </c>
      <c r="D499" s="1570">
        <v>0</v>
      </c>
      <c r="E499" s="1572">
        <f t="shared" si="14"/>
        <v>0</v>
      </c>
      <c r="F499" s="1572">
        <f t="shared" si="15"/>
        <v>0</v>
      </c>
    </row>
    <row r="500" spans="1:6" x14ac:dyDescent="0.2">
      <c r="A500" s="1570">
        <v>12450</v>
      </c>
      <c r="B500" s="1570">
        <v>25</v>
      </c>
      <c r="C500" s="1572">
        <v>9.1</v>
      </c>
      <c r="D500" s="1570">
        <v>1.4000000000032764E-2</v>
      </c>
      <c r="E500" s="1572">
        <f t="shared" si="14"/>
        <v>7.000000000016382E-3</v>
      </c>
      <c r="F500" s="1572">
        <f t="shared" si="15"/>
        <v>1.5925000000037266</v>
      </c>
    </row>
    <row r="501" spans="1:6" x14ac:dyDescent="0.2">
      <c r="A501" s="1570">
        <v>12475</v>
      </c>
      <c r="B501" s="1570">
        <v>25</v>
      </c>
      <c r="C501" s="1572">
        <v>9.1</v>
      </c>
      <c r="D501" s="1570">
        <v>0</v>
      </c>
      <c r="E501" s="1572">
        <f t="shared" si="14"/>
        <v>7.000000000016382E-3</v>
      </c>
      <c r="F501" s="1572">
        <f t="shared" si="15"/>
        <v>1.5925000000037266</v>
      </c>
    </row>
    <row r="502" spans="1:6" x14ac:dyDescent="0.2">
      <c r="A502" s="1570">
        <v>12500</v>
      </c>
      <c r="B502" s="1570">
        <v>25</v>
      </c>
      <c r="C502" s="1572">
        <v>9.1</v>
      </c>
      <c r="D502" s="1570">
        <v>0</v>
      </c>
      <c r="E502" s="1572">
        <f t="shared" si="14"/>
        <v>0</v>
      </c>
      <c r="F502" s="1572">
        <f t="shared" si="15"/>
        <v>0</v>
      </c>
    </row>
    <row r="503" spans="1:6" x14ac:dyDescent="0.2">
      <c r="A503" s="1570">
        <v>12525</v>
      </c>
      <c r="B503" s="1570">
        <v>25</v>
      </c>
      <c r="C503" s="1572">
        <v>9.1</v>
      </c>
      <c r="D503" s="1570">
        <v>0</v>
      </c>
      <c r="E503" s="1572">
        <f t="shared" si="14"/>
        <v>0</v>
      </c>
      <c r="F503" s="1572">
        <f t="shared" si="15"/>
        <v>0</v>
      </c>
    </row>
    <row r="504" spans="1:6" x14ac:dyDescent="0.2">
      <c r="A504" s="1570">
        <v>12550</v>
      </c>
      <c r="B504" s="1570">
        <v>25</v>
      </c>
      <c r="C504" s="1572">
        <v>9.1</v>
      </c>
      <c r="D504" s="1570">
        <v>0</v>
      </c>
      <c r="E504" s="1572">
        <f t="shared" si="14"/>
        <v>0</v>
      </c>
      <c r="F504" s="1572">
        <f t="shared" si="15"/>
        <v>0</v>
      </c>
    </row>
    <row r="505" spans="1:6" x14ac:dyDescent="0.2">
      <c r="A505" s="1570">
        <v>12575</v>
      </c>
      <c r="B505" s="1570">
        <v>25</v>
      </c>
      <c r="C505" s="1572">
        <v>9.1</v>
      </c>
      <c r="D505" s="1570">
        <v>0</v>
      </c>
      <c r="E505" s="1572">
        <f t="shared" si="14"/>
        <v>0</v>
      </c>
      <c r="F505" s="1572">
        <f t="shared" si="15"/>
        <v>0</v>
      </c>
    </row>
    <row r="506" spans="1:6" x14ac:dyDescent="0.2">
      <c r="A506" s="1570">
        <v>12600</v>
      </c>
      <c r="B506" s="1570">
        <v>25</v>
      </c>
      <c r="C506" s="1572">
        <v>9.1</v>
      </c>
      <c r="D506" s="1570">
        <v>0</v>
      </c>
      <c r="E506" s="1572">
        <f t="shared" si="14"/>
        <v>0</v>
      </c>
      <c r="F506" s="1572">
        <f t="shared" si="15"/>
        <v>0</v>
      </c>
    </row>
    <row r="507" spans="1:6" x14ac:dyDescent="0.2">
      <c r="A507" s="1570">
        <v>12625</v>
      </c>
      <c r="B507" s="1570">
        <v>25</v>
      </c>
      <c r="C507" s="1572">
        <v>9.1</v>
      </c>
      <c r="D507" s="1570">
        <v>0</v>
      </c>
      <c r="E507" s="1572">
        <f t="shared" si="14"/>
        <v>0</v>
      </c>
      <c r="F507" s="1572">
        <f t="shared" si="15"/>
        <v>0</v>
      </c>
    </row>
    <row r="508" spans="1:6" x14ac:dyDescent="0.2">
      <c r="A508" s="1570">
        <v>12650</v>
      </c>
      <c r="B508" s="1570">
        <v>25</v>
      </c>
      <c r="C508" s="1572">
        <v>9.1</v>
      </c>
      <c r="D508" s="1570">
        <v>0</v>
      </c>
      <c r="E508" s="1572">
        <f t="shared" si="14"/>
        <v>0</v>
      </c>
      <c r="F508" s="1572">
        <f t="shared" si="15"/>
        <v>0</v>
      </c>
    </row>
    <row r="509" spans="1:6" x14ac:dyDescent="0.2">
      <c r="A509" s="1570">
        <v>12675</v>
      </c>
      <c r="B509" s="1570">
        <v>25</v>
      </c>
      <c r="C509" s="1572">
        <v>9.1</v>
      </c>
      <c r="D509" s="1570">
        <v>1.5000000000009117E-2</v>
      </c>
      <c r="E509" s="1572">
        <f t="shared" si="14"/>
        <v>7.5000000000045586E-3</v>
      </c>
      <c r="F509" s="1572">
        <f t="shared" si="15"/>
        <v>1.7062500000010372</v>
      </c>
    </row>
    <row r="510" spans="1:6" x14ac:dyDescent="0.2">
      <c r="A510" s="1570">
        <v>12700</v>
      </c>
      <c r="B510" s="1570">
        <v>25</v>
      </c>
      <c r="C510" s="1572">
        <v>9.1</v>
      </c>
      <c r="D510" s="1570">
        <v>7.7999999999997294E-2</v>
      </c>
      <c r="E510" s="1572">
        <f t="shared" si="14"/>
        <v>4.6500000000003205E-2</v>
      </c>
      <c r="F510" s="1572">
        <f t="shared" si="15"/>
        <v>10.57875000000073</v>
      </c>
    </row>
    <row r="511" spans="1:6" x14ac:dyDescent="0.2">
      <c r="A511" s="1570">
        <v>12725</v>
      </c>
      <c r="B511" s="1570">
        <v>25</v>
      </c>
      <c r="C511" s="1572">
        <v>9.1</v>
      </c>
      <c r="D511" s="1570">
        <v>3.0999999999971828E-2</v>
      </c>
      <c r="E511" s="1572">
        <f t="shared" si="14"/>
        <v>5.4499999999984561E-2</v>
      </c>
      <c r="F511" s="1572">
        <f t="shared" si="15"/>
        <v>12.398749999996488</v>
      </c>
    </row>
    <row r="512" spans="1:6" x14ac:dyDescent="0.2">
      <c r="A512" s="1570">
        <v>12750</v>
      </c>
      <c r="B512" s="1570">
        <v>25</v>
      </c>
      <c r="C512" s="1572">
        <v>9.1</v>
      </c>
      <c r="D512" s="1570">
        <v>9.0000000000373115E-3</v>
      </c>
      <c r="E512" s="1572">
        <f t="shared" si="14"/>
        <v>2.000000000000457E-2</v>
      </c>
      <c r="F512" s="1572">
        <f t="shared" si="15"/>
        <v>4.550000000001039</v>
      </c>
    </row>
    <row r="513" spans="1:6" x14ac:dyDescent="0.2">
      <c r="A513" s="1570">
        <v>12775</v>
      </c>
      <c r="B513" s="1570">
        <v>25</v>
      </c>
      <c r="C513" s="1572">
        <v>9.1</v>
      </c>
      <c r="D513" s="1570">
        <v>9.2999999999983651E-2</v>
      </c>
      <c r="E513" s="1572">
        <f t="shared" si="14"/>
        <v>5.1000000000010481E-2</v>
      </c>
      <c r="F513" s="1572">
        <f t="shared" si="15"/>
        <v>11.602500000002385</v>
      </c>
    </row>
    <row r="514" spans="1:6" x14ac:dyDescent="0.2">
      <c r="A514" s="1570">
        <v>12800</v>
      </c>
      <c r="B514" s="1570">
        <v>25</v>
      </c>
      <c r="C514" s="1572">
        <v>9.1</v>
      </c>
      <c r="D514" s="1570">
        <v>5.8999999999991837E-2</v>
      </c>
      <c r="E514" s="1572">
        <f t="shared" si="14"/>
        <v>7.5999999999987744E-2</v>
      </c>
      <c r="F514" s="1572">
        <f t="shared" si="15"/>
        <v>17.28999999999721</v>
      </c>
    </row>
    <row r="515" spans="1:6" x14ac:dyDescent="0.2">
      <c r="A515" s="1570">
        <v>12825</v>
      </c>
      <c r="B515" s="1570">
        <v>25</v>
      </c>
      <c r="C515" s="1572">
        <v>9.1</v>
      </c>
      <c r="D515" s="1570">
        <v>0</v>
      </c>
      <c r="E515" s="1572">
        <f t="shared" si="14"/>
        <v>2.9499999999995918E-2</v>
      </c>
      <c r="F515" s="1572">
        <f t="shared" si="15"/>
        <v>6.7112499999990707</v>
      </c>
    </row>
    <row r="516" spans="1:6" x14ac:dyDescent="0.2">
      <c r="A516" s="1570">
        <v>12850</v>
      </c>
      <c r="B516" s="1570">
        <v>25</v>
      </c>
      <c r="C516" s="1572">
        <v>9.1</v>
      </c>
      <c r="D516" s="1570">
        <v>0</v>
      </c>
      <c r="E516" s="1572">
        <f t="shared" ref="E516:E579" si="16">(D515+D516)/2</f>
        <v>0</v>
      </c>
      <c r="F516" s="1572">
        <f t="shared" ref="F516:F579" si="17">E516*C516*B516</f>
        <v>0</v>
      </c>
    </row>
    <row r="517" spans="1:6" x14ac:dyDescent="0.2">
      <c r="A517" s="1570">
        <v>12875</v>
      </c>
      <c r="B517" s="1570">
        <v>25</v>
      </c>
      <c r="C517" s="1572">
        <v>9.1</v>
      </c>
      <c r="D517" s="1570">
        <v>9.2999999999983651E-2</v>
      </c>
      <c r="E517" s="1572">
        <f t="shared" si="16"/>
        <v>4.6499999999991826E-2</v>
      </c>
      <c r="F517" s="1572">
        <f t="shared" si="17"/>
        <v>10.57874999999814</v>
      </c>
    </row>
    <row r="518" spans="1:6" x14ac:dyDescent="0.2">
      <c r="A518" s="1570">
        <v>12900</v>
      </c>
      <c r="B518" s="1570">
        <v>25</v>
      </c>
      <c r="C518" s="1572">
        <v>9.1</v>
      </c>
      <c r="D518" s="1570">
        <v>0</v>
      </c>
      <c r="E518" s="1572">
        <f t="shared" si="16"/>
        <v>4.6499999999991826E-2</v>
      </c>
      <c r="F518" s="1572">
        <f t="shared" si="17"/>
        <v>10.57874999999814</v>
      </c>
    </row>
    <row r="519" spans="1:6" x14ac:dyDescent="0.2">
      <c r="A519" s="1570">
        <v>12925</v>
      </c>
      <c r="B519" s="1570">
        <v>25</v>
      </c>
      <c r="C519" s="1572">
        <v>9.1</v>
      </c>
      <c r="D519" s="1570">
        <v>0</v>
      </c>
      <c r="E519" s="1572">
        <f t="shared" si="16"/>
        <v>0</v>
      </c>
      <c r="F519" s="1572">
        <f t="shared" si="17"/>
        <v>0</v>
      </c>
    </row>
    <row r="520" spans="1:6" x14ac:dyDescent="0.2">
      <c r="A520" s="1570">
        <v>12950</v>
      </c>
      <c r="B520" s="1570">
        <v>25</v>
      </c>
      <c r="C520" s="1572">
        <v>9.1</v>
      </c>
      <c r="D520" s="1570">
        <v>0.11600000000000821</v>
      </c>
      <c r="E520" s="1572">
        <f t="shared" si="16"/>
        <v>5.8000000000004104E-2</v>
      </c>
      <c r="F520" s="1572">
        <f t="shared" si="17"/>
        <v>13.195000000000935</v>
      </c>
    </row>
    <row r="521" spans="1:6" x14ac:dyDescent="0.2">
      <c r="A521" s="1570">
        <v>12975</v>
      </c>
      <c r="B521" s="1570">
        <v>25</v>
      </c>
      <c r="C521" s="1572">
        <v>9.1</v>
      </c>
      <c r="D521" s="1570">
        <v>0</v>
      </c>
      <c r="E521" s="1572">
        <f t="shared" si="16"/>
        <v>5.8000000000004104E-2</v>
      </c>
      <c r="F521" s="1572">
        <f t="shared" si="17"/>
        <v>13.195000000000935</v>
      </c>
    </row>
    <row r="522" spans="1:6" x14ac:dyDescent="0.2">
      <c r="A522" s="1570">
        <v>13000</v>
      </c>
      <c r="B522" s="1570">
        <v>25</v>
      </c>
      <c r="C522" s="1572">
        <v>9.1</v>
      </c>
      <c r="D522" s="1570">
        <v>6.4999999999963642E-2</v>
      </c>
      <c r="E522" s="1572">
        <f t="shared" si="16"/>
        <v>3.2499999999981821E-2</v>
      </c>
      <c r="F522" s="1572">
        <f t="shared" si="17"/>
        <v>7.3937499999958636</v>
      </c>
    </row>
    <row r="523" spans="1:6" x14ac:dyDescent="0.2">
      <c r="A523" s="1570">
        <v>13025</v>
      </c>
      <c r="B523" s="1570">
        <v>25</v>
      </c>
      <c r="C523" s="1572">
        <v>9.1</v>
      </c>
      <c r="D523" s="1570">
        <v>5.8000000000015484E-2</v>
      </c>
      <c r="E523" s="1572">
        <f t="shared" si="16"/>
        <v>6.1499999999989563E-2</v>
      </c>
      <c r="F523" s="1572">
        <f t="shared" si="17"/>
        <v>13.991249999997626</v>
      </c>
    </row>
    <row r="524" spans="1:6" x14ac:dyDescent="0.2">
      <c r="A524" s="1570">
        <v>13050</v>
      </c>
      <c r="B524" s="1570">
        <v>25</v>
      </c>
      <c r="C524" s="1572">
        <v>9.1</v>
      </c>
      <c r="D524" s="1570">
        <v>0</v>
      </c>
      <c r="E524" s="1572">
        <f t="shared" si="16"/>
        <v>2.9000000000007742E-2</v>
      </c>
      <c r="F524" s="1572">
        <f t="shared" si="17"/>
        <v>6.5975000000017614</v>
      </c>
    </row>
    <row r="525" spans="1:6" x14ac:dyDescent="0.2">
      <c r="A525" s="1570">
        <v>13075</v>
      </c>
      <c r="B525" s="1570">
        <v>25</v>
      </c>
      <c r="C525" s="1572">
        <v>9.1</v>
      </c>
      <c r="D525" s="1570">
        <v>0</v>
      </c>
      <c r="E525" s="1572">
        <f t="shared" si="16"/>
        <v>0</v>
      </c>
      <c r="F525" s="1572">
        <f t="shared" si="17"/>
        <v>0</v>
      </c>
    </row>
    <row r="526" spans="1:6" x14ac:dyDescent="0.2">
      <c r="A526" s="1570">
        <v>13100</v>
      </c>
      <c r="B526" s="1570">
        <v>25</v>
      </c>
      <c r="C526" s="1572">
        <v>9.1</v>
      </c>
      <c r="D526" s="1570">
        <v>0</v>
      </c>
      <c r="E526" s="1572">
        <f t="shared" si="16"/>
        <v>0</v>
      </c>
      <c r="F526" s="1572">
        <f t="shared" si="17"/>
        <v>0</v>
      </c>
    </row>
    <row r="527" spans="1:6" x14ac:dyDescent="0.2">
      <c r="A527" s="1570">
        <v>13125</v>
      </c>
      <c r="B527" s="1570">
        <v>25</v>
      </c>
      <c r="C527" s="1572">
        <v>9.1</v>
      </c>
      <c r="D527" s="1570">
        <v>3.999999999998638E-2</v>
      </c>
      <c r="E527" s="1572">
        <f t="shared" si="16"/>
        <v>1.999999999999319E-2</v>
      </c>
      <c r="F527" s="1572">
        <f t="shared" si="17"/>
        <v>4.5499999999984508</v>
      </c>
    </row>
    <row r="528" spans="1:6" x14ac:dyDescent="0.2">
      <c r="A528" s="1570">
        <v>13150</v>
      </c>
      <c r="B528" s="1570">
        <v>25</v>
      </c>
      <c r="C528" s="1572">
        <v>9.1</v>
      </c>
      <c r="D528" s="1570">
        <v>2.2999999999933629E-2</v>
      </c>
      <c r="E528" s="1572">
        <f t="shared" si="16"/>
        <v>3.1499999999960004E-2</v>
      </c>
      <c r="F528" s="1572">
        <f t="shared" si="17"/>
        <v>7.1662499999909004</v>
      </c>
    </row>
    <row r="529" spans="1:6" x14ac:dyDescent="0.2">
      <c r="A529" s="1570">
        <v>13175</v>
      </c>
      <c r="B529" s="1570">
        <v>25</v>
      </c>
      <c r="C529" s="1572">
        <v>9.1</v>
      </c>
      <c r="D529" s="1570">
        <v>0</v>
      </c>
      <c r="E529" s="1572">
        <f t="shared" si="16"/>
        <v>1.1499999999966815E-2</v>
      </c>
      <c r="F529" s="1572">
        <f t="shared" si="17"/>
        <v>2.6162499999924504</v>
      </c>
    </row>
    <row r="530" spans="1:6" x14ac:dyDescent="0.2">
      <c r="A530" s="1570">
        <v>13200</v>
      </c>
      <c r="B530" s="1570">
        <v>25</v>
      </c>
      <c r="C530" s="1572">
        <v>9.1</v>
      </c>
      <c r="D530" s="1570">
        <v>0</v>
      </c>
      <c r="E530" s="1572">
        <f t="shared" si="16"/>
        <v>0</v>
      </c>
      <c r="F530" s="1572">
        <f t="shared" si="17"/>
        <v>0</v>
      </c>
    </row>
    <row r="531" spans="1:6" x14ac:dyDescent="0.2">
      <c r="A531" s="1570">
        <v>13225</v>
      </c>
      <c r="B531" s="1570">
        <v>25</v>
      </c>
      <c r="C531" s="1572">
        <v>9.1</v>
      </c>
      <c r="D531" s="1570">
        <v>0</v>
      </c>
      <c r="E531" s="1572">
        <f t="shared" si="16"/>
        <v>0</v>
      </c>
      <c r="F531" s="1572">
        <f t="shared" si="17"/>
        <v>0</v>
      </c>
    </row>
    <row r="532" spans="1:6" x14ac:dyDescent="0.2">
      <c r="A532" s="1570">
        <v>13250</v>
      </c>
      <c r="B532" s="1570">
        <v>25</v>
      </c>
      <c r="C532" s="1572">
        <v>9.1</v>
      </c>
      <c r="D532" s="1570">
        <v>0</v>
      </c>
      <c r="E532" s="1572">
        <f t="shared" si="16"/>
        <v>0</v>
      </c>
      <c r="F532" s="1572">
        <f t="shared" si="17"/>
        <v>0</v>
      </c>
    </row>
    <row r="533" spans="1:6" x14ac:dyDescent="0.2">
      <c r="A533" s="1570">
        <v>13275</v>
      </c>
      <c r="B533" s="1570">
        <v>25</v>
      </c>
      <c r="C533" s="1572">
        <v>9.1</v>
      </c>
      <c r="D533" s="1570">
        <v>3.4000000000014574E-2</v>
      </c>
      <c r="E533" s="1572">
        <f t="shared" si="16"/>
        <v>1.7000000000007287E-2</v>
      </c>
      <c r="F533" s="1572">
        <f t="shared" si="17"/>
        <v>3.8675000000016579</v>
      </c>
    </row>
    <row r="534" spans="1:6" x14ac:dyDescent="0.2">
      <c r="A534" s="1570">
        <v>13300</v>
      </c>
      <c r="B534" s="1570">
        <v>25</v>
      </c>
      <c r="C534" s="1572">
        <v>9.1</v>
      </c>
      <c r="D534" s="1570">
        <v>0</v>
      </c>
      <c r="E534" s="1572">
        <f t="shared" si="16"/>
        <v>1.7000000000007287E-2</v>
      </c>
      <c r="F534" s="1572">
        <f t="shared" si="17"/>
        <v>3.8675000000016579</v>
      </c>
    </row>
    <row r="535" spans="1:6" x14ac:dyDescent="0.2">
      <c r="A535" s="1570">
        <v>13325</v>
      </c>
      <c r="B535" s="1570">
        <v>25</v>
      </c>
      <c r="C535" s="1572">
        <v>9.1</v>
      </c>
      <c r="D535" s="1570">
        <v>0</v>
      </c>
      <c r="E535" s="1572">
        <f t="shared" si="16"/>
        <v>0</v>
      </c>
      <c r="F535" s="1572">
        <f t="shared" si="17"/>
        <v>0</v>
      </c>
    </row>
    <row r="536" spans="1:6" x14ac:dyDescent="0.2">
      <c r="A536" s="1570">
        <v>13350</v>
      </c>
      <c r="B536" s="1570">
        <v>25</v>
      </c>
      <c r="C536" s="1572">
        <v>9.1</v>
      </c>
      <c r="D536" s="1570">
        <v>0.1019999999999982</v>
      </c>
      <c r="E536" s="1572">
        <f t="shared" si="16"/>
        <v>5.0999999999999102E-2</v>
      </c>
      <c r="F536" s="1572">
        <f t="shared" si="17"/>
        <v>11.602499999999795</v>
      </c>
    </row>
    <row r="537" spans="1:6" x14ac:dyDescent="0.2">
      <c r="A537" s="1570">
        <v>13375</v>
      </c>
      <c r="B537" s="1570">
        <v>25</v>
      </c>
      <c r="C537" s="1572">
        <v>9.1</v>
      </c>
      <c r="D537" s="1570">
        <v>9.2000000000007298E-2</v>
      </c>
      <c r="E537" s="1572">
        <f t="shared" si="16"/>
        <v>9.7000000000002751E-2</v>
      </c>
      <c r="F537" s="1572">
        <f t="shared" si="17"/>
        <v>22.067500000000624</v>
      </c>
    </row>
    <row r="538" spans="1:6" x14ac:dyDescent="0.2">
      <c r="A538" s="1570">
        <v>13400</v>
      </c>
      <c r="B538" s="1570">
        <v>25</v>
      </c>
      <c r="C538" s="1572">
        <v>9.1</v>
      </c>
      <c r="D538" s="1570">
        <v>9.4000000000073691E-2</v>
      </c>
      <c r="E538" s="1572">
        <f t="shared" si="16"/>
        <v>9.3000000000040495E-2</v>
      </c>
      <c r="F538" s="1572">
        <f t="shared" si="17"/>
        <v>21.157500000009211</v>
      </c>
    </row>
    <row r="539" spans="1:6" x14ac:dyDescent="0.2">
      <c r="A539" s="1570">
        <v>13425</v>
      </c>
      <c r="B539" s="1570">
        <v>25</v>
      </c>
      <c r="C539" s="1572">
        <v>9.1</v>
      </c>
      <c r="D539" s="1570">
        <v>0</v>
      </c>
      <c r="E539" s="1572">
        <f t="shared" si="16"/>
        <v>4.7000000000036846E-2</v>
      </c>
      <c r="F539" s="1572">
        <f t="shared" si="17"/>
        <v>10.692500000008382</v>
      </c>
    </row>
    <row r="540" spans="1:6" x14ac:dyDescent="0.2">
      <c r="A540" s="1570">
        <v>13450</v>
      </c>
      <c r="B540" s="1570">
        <v>25</v>
      </c>
      <c r="C540" s="1572">
        <v>9.1</v>
      </c>
      <c r="D540" s="1570">
        <v>8.9999999999236246E-3</v>
      </c>
      <c r="E540" s="1572">
        <f t="shared" si="16"/>
        <v>4.4999999999618123E-3</v>
      </c>
      <c r="F540" s="1572">
        <f t="shared" si="17"/>
        <v>1.0237499999913124</v>
      </c>
    </row>
    <row r="541" spans="1:6" x14ac:dyDescent="0.2">
      <c r="A541" s="1570">
        <v>13475</v>
      </c>
      <c r="B541" s="1570">
        <v>25</v>
      </c>
      <c r="C541" s="1572">
        <v>9.1</v>
      </c>
      <c r="D541" s="1570">
        <v>0</v>
      </c>
      <c r="E541" s="1572">
        <f t="shared" si="16"/>
        <v>4.4999999999618123E-3</v>
      </c>
      <c r="F541" s="1572">
        <f t="shared" si="17"/>
        <v>1.0237499999913124</v>
      </c>
    </row>
    <row r="542" spans="1:6" x14ac:dyDescent="0.2">
      <c r="A542" s="1570">
        <v>13500</v>
      </c>
      <c r="B542" s="1570">
        <v>25</v>
      </c>
      <c r="C542" s="1572">
        <v>9.1</v>
      </c>
      <c r="D542" s="1570">
        <v>5.0000000000090972E-2</v>
      </c>
      <c r="E542" s="1572">
        <f t="shared" si="16"/>
        <v>2.5000000000045486E-2</v>
      </c>
      <c r="F542" s="1572">
        <f t="shared" si="17"/>
        <v>5.6875000000103473</v>
      </c>
    </row>
    <row r="543" spans="1:6" x14ac:dyDescent="0.2">
      <c r="A543" s="1570">
        <v>13525</v>
      </c>
      <c r="B543" s="1570">
        <v>25</v>
      </c>
      <c r="C543" s="1572">
        <v>9.1</v>
      </c>
      <c r="D543" s="1570">
        <v>6.3999999999987289E-2</v>
      </c>
      <c r="E543" s="1572">
        <f t="shared" si="16"/>
        <v>5.700000000003913E-2</v>
      </c>
      <c r="F543" s="1572">
        <f t="shared" si="17"/>
        <v>12.967500000008902</v>
      </c>
    </row>
    <row r="544" spans="1:6" x14ac:dyDescent="0.2">
      <c r="A544" s="1570">
        <v>13550</v>
      </c>
      <c r="B544" s="1570">
        <v>25</v>
      </c>
      <c r="C544" s="1572">
        <v>9.1</v>
      </c>
      <c r="D544" s="1570">
        <v>1.899999999991453E-2</v>
      </c>
      <c r="E544" s="1572">
        <f t="shared" si="16"/>
        <v>4.1499999999950909E-2</v>
      </c>
      <c r="F544" s="1572">
        <f t="shared" si="17"/>
        <v>9.4412499999888322</v>
      </c>
    </row>
    <row r="545" spans="1:6" x14ac:dyDescent="0.2">
      <c r="A545" s="1570">
        <v>13575</v>
      </c>
      <c r="B545" s="1570">
        <v>25</v>
      </c>
      <c r="C545" s="1572">
        <v>9.1</v>
      </c>
      <c r="D545" s="1570">
        <v>1.9999999999754658E-3</v>
      </c>
      <c r="E545" s="1572">
        <f t="shared" si="16"/>
        <v>1.0499999999944998E-2</v>
      </c>
      <c r="F545" s="1572">
        <f t="shared" si="17"/>
        <v>2.3887499999874868</v>
      </c>
    </row>
    <row r="546" spans="1:6" x14ac:dyDescent="0.2">
      <c r="A546" s="1570">
        <v>13600</v>
      </c>
      <c r="B546" s="1570">
        <v>25</v>
      </c>
      <c r="C546" s="1572">
        <v>9.1</v>
      </c>
      <c r="D546" s="1570">
        <v>4.9000000000000932E-2</v>
      </c>
      <c r="E546" s="1572">
        <f t="shared" si="16"/>
        <v>2.5499999999988199E-2</v>
      </c>
      <c r="F546" s="1572">
        <f t="shared" si="17"/>
        <v>5.8012499999973146</v>
      </c>
    </row>
    <row r="547" spans="1:6" x14ac:dyDescent="0.2">
      <c r="A547" s="1570">
        <v>13625</v>
      </c>
      <c r="B547" s="1570">
        <v>25</v>
      </c>
      <c r="C547" s="1572">
        <v>9.1</v>
      </c>
      <c r="D547" s="1570">
        <v>9.3999999999960004E-2</v>
      </c>
      <c r="E547" s="1572">
        <f t="shared" si="16"/>
        <v>7.1499999999980468E-2</v>
      </c>
      <c r="F547" s="1572">
        <f t="shared" si="17"/>
        <v>16.266249999995555</v>
      </c>
    </row>
    <row r="548" spans="1:6" x14ac:dyDescent="0.2">
      <c r="A548" s="1570">
        <v>13650</v>
      </c>
      <c r="B548" s="1570">
        <v>25</v>
      </c>
      <c r="C548" s="1572">
        <v>9.1</v>
      </c>
      <c r="D548" s="1570">
        <v>4.2999999999915439E-2</v>
      </c>
      <c r="E548" s="1572">
        <f t="shared" si="16"/>
        <v>6.8499999999937722E-2</v>
      </c>
      <c r="F548" s="1572">
        <f t="shared" si="17"/>
        <v>15.58374999998583</v>
      </c>
    </row>
    <row r="549" spans="1:6" x14ac:dyDescent="0.2">
      <c r="A549" s="1570">
        <v>13675</v>
      </c>
      <c r="B549" s="1570">
        <v>25</v>
      </c>
      <c r="C549" s="1572">
        <v>9.1</v>
      </c>
      <c r="D549" s="1570">
        <v>0</v>
      </c>
      <c r="E549" s="1572">
        <f t="shared" si="16"/>
        <v>2.149999999995772E-2</v>
      </c>
      <c r="F549" s="1572">
        <f t="shared" si="17"/>
        <v>4.8912499999903813</v>
      </c>
    </row>
    <row r="550" spans="1:6" x14ac:dyDescent="0.2">
      <c r="A550" s="1570">
        <v>13700</v>
      </c>
      <c r="B550" s="1570">
        <v>25</v>
      </c>
      <c r="C550" s="1572">
        <v>9.1</v>
      </c>
      <c r="D550" s="1570">
        <v>0</v>
      </c>
      <c r="E550" s="1572">
        <f t="shared" si="16"/>
        <v>0</v>
      </c>
      <c r="F550" s="1572">
        <f t="shared" si="17"/>
        <v>0</v>
      </c>
    </row>
    <row r="551" spans="1:6" x14ac:dyDescent="0.2">
      <c r="A551" s="1570">
        <v>13725</v>
      </c>
      <c r="B551" s="1570">
        <v>25</v>
      </c>
      <c r="C551" s="1572">
        <v>9.1</v>
      </c>
      <c r="D551" s="1570">
        <v>3.4999999999990927E-2</v>
      </c>
      <c r="E551" s="1572">
        <f t="shared" si="16"/>
        <v>1.7499999999995464E-2</v>
      </c>
      <c r="F551" s="1572">
        <f t="shared" si="17"/>
        <v>3.9812499999989677</v>
      </c>
    </row>
    <row r="552" spans="1:6" x14ac:dyDescent="0.2">
      <c r="A552" s="1570">
        <v>13750</v>
      </c>
      <c r="B552" s="1570">
        <v>25</v>
      </c>
      <c r="C552" s="1572">
        <v>9.1</v>
      </c>
      <c r="D552" s="1570">
        <v>5.4999999999972737E-2</v>
      </c>
      <c r="E552" s="1572">
        <f t="shared" si="16"/>
        <v>4.4999999999981832E-2</v>
      </c>
      <c r="F552" s="1572">
        <f t="shared" si="17"/>
        <v>10.237499999995867</v>
      </c>
    </row>
    <row r="553" spans="1:6" x14ac:dyDescent="0.2">
      <c r="A553" s="1570">
        <v>13775</v>
      </c>
      <c r="B553" s="1570">
        <v>25</v>
      </c>
      <c r="C553" s="1572">
        <v>9.1</v>
      </c>
      <c r="D553" s="1570">
        <v>9.9999999999911271E-4</v>
      </c>
      <c r="E553" s="1572">
        <f t="shared" si="16"/>
        <v>2.7999999999985925E-2</v>
      </c>
      <c r="F553" s="1572">
        <f t="shared" si="17"/>
        <v>6.3699999999967973</v>
      </c>
    </row>
    <row r="554" spans="1:6" x14ac:dyDescent="0.2">
      <c r="A554" s="1570">
        <v>13800</v>
      </c>
      <c r="B554" s="1570">
        <v>25</v>
      </c>
      <c r="C554" s="1572">
        <v>9.1</v>
      </c>
      <c r="D554" s="1570">
        <v>8.3999999999969099E-2</v>
      </c>
      <c r="E554" s="1572">
        <f t="shared" si="16"/>
        <v>4.2499999999984106E-2</v>
      </c>
      <c r="F554" s="1572">
        <f t="shared" si="17"/>
        <v>9.6687499999963844</v>
      </c>
    </row>
    <row r="555" spans="1:6" x14ac:dyDescent="0.2">
      <c r="A555" s="1570">
        <v>13825</v>
      </c>
      <c r="B555" s="1570">
        <v>25</v>
      </c>
      <c r="C555" s="1572">
        <v>9.1</v>
      </c>
      <c r="D555" s="1570">
        <v>0</v>
      </c>
      <c r="E555" s="1572">
        <f t="shared" si="16"/>
        <v>4.199999999998455E-2</v>
      </c>
      <c r="F555" s="1572">
        <f t="shared" si="17"/>
        <v>9.5549999999964843</v>
      </c>
    </row>
    <row r="556" spans="1:6" x14ac:dyDescent="0.2">
      <c r="A556" s="1570">
        <v>13850</v>
      </c>
      <c r="B556" s="1570">
        <v>25</v>
      </c>
      <c r="C556" s="1572">
        <v>9.1</v>
      </c>
      <c r="D556" s="1570">
        <v>0</v>
      </c>
      <c r="E556" s="1572">
        <f t="shared" si="16"/>
        <v>0</v>
      </c>
      <c r="F556" s="1572">
        <f t="shared" si="17"/>
        <v>0</v>
      </c>
    </row>
    <row r="557" spans="1:6" x14ac:dyDescent="0.2">
      <c r="A557" s="1570">
        <v>13875</v>
      </c>
      <c r="B557" s="1570">
        <v>25</v>
      </c>
      <c r="C557" s="1572">
        <v>9.1</v>
      </c>
      <c r="D557" s="1570">
        <v>0</v>
      </c>
      <c r="E557" s="1572">
        <f t="shared" si="16"/>
        <v>0</v>
      </c>
      <c r="F557" s="1572">
        <f t="shared" si="17"/>
        <v>0</v>
      </c>
    </row>
    <row r="558" spans="1:6" x14ac:dyDescent="0.2">
      <c r="A558" s="1570">
        <v>13900</v>
      </c>
      <c r="B558" s="1570">
        <v>25</v>
      </c>
      <c r="C558" s="1572">
        <v>9.1</v>
      </c>
      <c r="D558" s="1570">
        <v>0</v>
      </c>
      <c r="E558" s="1572">
        <f t="shared" si="16"/>
        <v>0</v>
      </c>
      <c r="F558" s="1572">
        <f t="shared" si="17"/>
        <v>0</v>
      </c>
    </row>
    <row r="559" spans="1:6" x14ac:dyDescent="0.2">
      <c r="A559" s="1570">
        <v>13925</v>
      </c>
      <c r="B559" s="1570">
        <v>25</v>
      </c>
      <c r="C559" s="1572">
        <v>9.1</v>
      </c>
      <c r="D559" s="1570">
        <v>4.4000000000005479E-2</v>
      </c>
      <c r="E559" s="1572">
        <f t="shared" si="16"/>
        <v>2.200000000000274E-2</v>
      </c>
      <c r="F559" s="1572">
        <f t="shared" si="17"/>
        <v>5.0050000000006225</v>
      </c>
    </row>
    <row r="560" spans="1:6" x14ac:dyDescent="0.2">
      <c r="A560" s="1570">
        <v>13950</v>
      </c>
      <c r="B560" s="1570">
        <v>25</v>
      </c>
      <c r="C560" s="1572">
        <v>9.1</v>
      </c>
      <c r="D560" s="1570">
        <v>0</v>
      </c>
      <c r="E560" s="1572">
        <f t="shared" si="16"/>
        <v>2.200000000000274E-2</v>
      </c>
      <c r="F560" s="1572">
        <f t="shared" si="17"/>
        <v>5.0050000000006225</v>
      </c>
    </row>
    <row r="561" spans="1:6" x14ac:dyDescent="0.2">
      <c r="A561" s="1570">
        <v>13975</v>
      </c>
      <c r="B561" s="1570">
        <v>25</v>
      </c>
      <c r="C561" s="1572">
        <v>9.1</v>
      </c>
      <c r="D561" s="1570">
        <v>0</v>
      </c>
      <c r="E561" s="1572">
        <f t="shared" si="16"/>
        <v>0</v>
      </c>
      <c r="F561" s="1572">
        <f t="shared" si="17"/>
        <v>0</v>
      </c>
    </row>
    <row r="562" spans="1:6" x14ac:dyDescent="0.2">
      <c r="A562" s="1570">
        <v>14000</v>
      </c>
      <c r="B562" s="1570">
        <v>25</v>
      </c>
      <c r="C562" s="1572">
        <v>9.1</v>
      </c>
      <c r="D562" s="1570">
        <v>5.8000000000015484E-2</v>
      </c>
      <c r="E562" s="1572">
        <f t="shared" si="16"/>
        <v>2.9000000000007742E-2</v>
      </c>
      <c r="F562" s="1572">
        <f t="shared" si="17"/>
        <v>6.5975000000017614</v>
      </c>
    </row>
    <row r="563" spans="1:6" x14ac:dyDescent="0.2">
      <c r="A563" s="1570">
        <v>14025</v>
      </c>
      <c r="B563" s="1570">
        <v>25</v>
      </c>
      <c r="C563" s="1572">
        <v>9.1</v>
      </c>
      <c r="D563" s="1570">
        <v>3.999999999998638E-2</v>
      </c>
      <c r="E563" s="1572">
        <f t="shared" si="16"/>
        <v>4.9000000000000932E-2</v>
      </c>
      <c r="F563" s="1572">
        <f t="shared" si="17"/>
        <v>11.147500000000212</v>
      </c>
    </row>
    <row r="564" spans="1:6" x14ac:dyDescent="0.2">
      <c r="A564" s="1570">
        <v>14050</v>
      </c>
      <c r="B564" s="1570">
        <v>25</v>
      </c>
      <c r="C564" s="1572">
        <v>9.1</v>
      </c>
      <c r="D564" s="1570">
        <v>0</v>
      </c>
      <c r="E564" s="1572">
        <f t="shared" si="16"/>
        <v>1.999999999999319E-2</v>
      </c>
      <c r="F564" s="1572">
        <f t="shared" si="17"/>
        <v>4.5499999999984508</v>
      </c>
    </row>
    <row r="565" spans="1:6" x14ac:dyDescent="0.2">
      <c r="A565" s="1570">
        <v>14075</v>
      </c>
      <c r="B565" s="1570">
        <v>25</v>
      </c>
      <c r="C565" s="1572">
        <v>9.1</v>
      </c>
      <c r="D565" s="1570">
        <v>1.9000000000028217E-2</v>
      </c>
      <c r="E565" s="1572">
        <f t="shared" si="16"/>
        <v>9.5000000000141083E-3</v>
      </c>
      <c r="F565" s="1572">
        <f t="shared" si="17"/>
        <v>2.1612500000032098</v>
      </c>
    </row>
    <row r="566" spans="1:6" x14ac:dyDescent="0.2">
      <c r="A566" s="1570">
        <v>14100</v>
      </c>
      <c r="B566" s="1570">
        <v>25</v>
      </c>
      <c r="C566" s="1572">
        <v>9.1</v>
      </c>
      <c r="D566" s="1570">
        <v>9.5000000000050044E-2</v>
      </c>
      <c r="E566" s="1572">
        <f t="shared" si="16"/>
        <v>5.700000000003913E-2</v>
      </c>
      <c r="F566" s="1572">
        <f t="shared" si="17"/>
        <v>12.967500000008902</v>
      </c>
    </row>
    <row r="567" spans="1:6" x14ac:dyDescent="0.2">
      <c r="A567" s="1570">
        <v>14125</v>
      </c>
      <c r="B567" s="1570">
        <v>25</v>
      </c>
      <c r="C567" s="1572">
        <v>9.1</v>
      </c>
      <c r="D567" s="1570">
        <v>9.999999999993181E-2</v>
      </c>
      <c r="E567" s="1572">
        <f t="shared" si="16"/>
        <v>9.7499999999990927E-2</v>
      </c>
      <c r="F567" s="1572">
        <f t="shared" si="17"/>
        <v>22.181249999997934</v>
      </c>
    </row>
    <row r="568" spans="1:6" x14ac:dyDescent="0.2">
      <c r="A568" s="1570">
        <v>14150</v>
      </c>
      <c r="B568" s="1570">
        <v>25</v>
      </c>
      <c r="C568" s="1572">
        <v>9.1</v>
      </c>
      <c r="D568" s="1570">
        <v>3.999999999998638E-2</v>
      </c>
      <c r="E568" s="1572">
        <f t="shared" si="16"/>
        <v>6.9999999999959095E-2</v>
      </c>
      <c r="F568" s="1572">
        <f t="shared" si="17"/>
        <v>15.924999999990694</v>
      </c>
    </row>
    <row r="569" spans="1:6" x14ac:dyDescent="0.2">
      <c r="A569" s="1570">
        <v>14175</v>
      </c>
      <c r="B569" s="1570">
        <v>25</v>
      </c>
      <c r="C569" s="1572">
        <v>9.1</v>
      </c>
      <c r="D569" s="1570">
        <v>0</v>
      </c>
      <c r="E569" s="1572">
        <f t="shared" si="16"/>
        <v>1.999999999999319E-2</v>
      </c>
      <c r="F569" s="1572">
        <f t="shared" si="17"/>
        <v>4.5499999999984508</v>
      </c>
    </row>
    <row r="570" spans="1:6" x14ac:dyDescent="0.2">
      <c r="A570" s="1570">
        <v>14200</v>
      </c>
      <c r="B570" s="1570">
        <v>25</v>
      </c>
      <c r="C570" s="1572">
        <v>9.1</v>
      </c>
      <c r="D570" s="1570">
        <v>0</v>
      </c>
      <c r="E570" s="1572">
        <f t="shared" si="16"/>
        <v>0</v>
      </c>
      <c r="F570" s="1572">
        <f t="shared" si="17"/>
        <v>0</v>
      </c>
    </row>
    <row r="571" spans="1:6" x14ac:dyDescent="0.2">
      <c r="A571" s="1570">
        <v>14225</v>
      </c>
      <c r="B571" s="1570">
        <v>25</v>
      </c>
      <c r="C571" s="1572">
        <v>9.1</v>
      </c>
      <c r="D571" s="1570">
        <v>0</v>
      </c>
      <c r="E571" s="1572">
        <f t="shared" si="16"/>
        <v>0</v>
      </c>
      <c r="F571" s="1572">
        <f t="shared" si="17"/>
        <v>0</v>
      </c>
    </row>
    <row r="572" spans="1:6" x14ac:dyDescent="0.2">
      <c r="A572" s="1570">
        <v>14250</v>
      </c>
      <c r="B572" s="1570">
        <v>25</v>
      </c>
      <c r="C572" s="1572">
        <v>9.1</v>
      </c>
      <c r="D572" s="1570">
        <v>0</v>
      </c>
      <c r="E572" s="1572">
        <f t="shared" si="16"/>
        <v>0</v>
      </c>
      <c r="F572" s="1572">
        <f t="shared" si="17"/>
        <v>0</v>
      </c>
    </row>
    <row r="573" spans="1:6" x14ac:dyDescent="0.2">
      <c r="A573" s="1570">
        <v>14275</v>
      </c>
      <c r="B573" s="1570">
        <v>25</v>
      </c>
      <c r="C573" s="1572">
        <v>9.1</v>
      </c>
      <c r="D573" s="1570">
        <v>8.9999999999236246E-3</v>
      </c>
      <c r="E573" s="1572">
        <f t="shared" si="16"/>
        <v>4.4999999999618123E-3</v>
      </c>
      <c r="F573" s="1572">
        <f t="shared" si="17"/>
        <v>1.0237499999913124</v>
      </c>
    </row>
    <row r="574" spans="1:6" x14ac:dyDescent="0.2">
      <c r="A574" s="1570">
        <v>14300</v>
      </c>
      <c r="B574" s="1570">
        <v>25</v>
      </c>
      <c r="C574" s="1572">
        <v>9.1</v>
      </c>
      <c r="D574" s="1570">
        <v>0.11399999999994181</v>
      </c>
      <c r="E574" s="1572">
        <f t="shared" si="16"/>
        <v>6.149999999993272E-2</v>
      </c>
      <c r="F574" s="1572">
        <f t="shared" si="17"/>
        <v>13.991249999984692</v>
      </c>
    </row>
    <row r="575" spans="1:6" x14ac:dyDescent="0.2">
      <c r="A575" s="1570">
        <v>14325</v>
      </c>
      <c r="B575" s="1570">
        <v>25</v>
      </c>
      <c r="C575" s="1572">
        <v>9.1</v>
      </c>
      <c r="D575" s="1570">
        <v>0.16800000000002913</v>
      </c>
      <c r="E575" s="1572">
        <f t="shared" si="16"/>
        <v>0.14099999999998547</v>
      </c>
      <c r="F575" s="1572">
        <f t="shared" si="17"/>
        <v>32.077499999996697</v>
      </c>
    </row>
    <row r="576" spans="1:6" x14ac:dyDescent="0.2">
      <c r="A576" s="1570">
        <v>14350</v>
      </c>
      <c r="B576" s="1570">
        <v>25</v>
      </c>
      <c r="C576" s="1572">
        <v>9.1</v>
      </c>
      <c r="D576" s="1570">
        <v>0.11799999999996091</v>
      </c>
      <c r="E576" s="1572">
        <f t="shared" si="16"/>
        <v>0.14299999999999502</v>
      </c>
      <c r="F576" s="1572">
        <f t="shared" si="17"/>
        <v>32.532499999998862</v>
      </c>
    </row>
    <row r="577" spans="1:6" x14ac:dyDescent="0.2">
      <c r="A577" s="1570">
        <v>14375</v>
      </c>
      <c r="B577" s="1570">
        <v>25</v>
      </c>
      <c r="C577" s="1572">
        <v>9.1</v>
      </c>
      <c r="D577" s="1570">
        <v>9.9999999999911271E-4</v>
      </c>
      <c r="E577" s="1572">
        <f t="shared" si="16"/>
        <v>5.9499999999980013E-2</v>
      </c>
      <c r="F577" s="1572">
        <f t="shared" si="17"/>
        <v>13.536249999995453</v>
      </c>
    </row>
    <row r="578" spans="1:6" x14ac:dyDescent="0.2">
      <c r="A578" s="1570">
        <v>14400</v>
      </c>
      <c r="B578" s="1570">
        <v>25</v>
      </c>
      <c r="C578" s="1572">
        <v>9.1</v>
      </c>
      <c r="D578" s="1570">
        <v>0</v>
      </c>
      <c r="E578" s="1572">
        <f t="shared" si="16"/>
        <v>4.9999999999955635E-4</v>
      </c>
      <c r="F578" s="1572">
        <f t="shared" si="17"/>
        <v>0.11374999999989907</v>
      </c>
    </row>
    <row r="579" spans="1:6" x14ac:dyDescent="0.2">
      <c r="A579" s="1570">
        <v>14425</v>
      </c>
      <c r="B579" s="1570">
        <v>25</v>
      </c>
      <c r="C579" s="1572">
        <v>9.1</v>
      </c>
      <c r="D579" s="1570">
        <v>0</v>
      </c>
      <c r="E579" s="1572">
        <f t="shared" si="16"/>
        <v>0</v>
      </c>
      <c r="F579" s="1572">
        <f t="shared" si="17"/>
        <v>0</v>
      </c>
    </row>
    <row r="580" spans="1:6" x14ac:dyDescent="0.2">
      <c r="A580" s="1570">
        <v>14450</v>
      </c>
      <c r="B580" s="1570">
        <v>25</v>
      </c>
      <c r="C580" s="1572">
        <v>9.1</v>
      </c>
      <c r="D580" s="1570">
        <v>1.599999999998547E-2</v>
      </c>
      <c r="E580" s="1572">
        <f t="shared" ref="E580:E643" si="18">(D579+D580)/2</f>
        <v>7.9999999999927351E-3</v>
      </c>
      <c r="F580" s="1572">
        <f t="shared" ref="F580:F643" si="19">E580*C580*B580</f>
        <v>1.8199999999983472</v>
      </c>
    </row>
    <row r="581" spans="1:6" x14ac:dyDescent="0.2">
      <c r="A581" s="1570">
        <v>14475</v>
      </c>
      <c r="B581" s="1570">
        <v>25</v>
      </c>
      <c r="C581" s="1572">
        <v>9.1</v>
      </c>
      <c r="D581" s="1570">
        <v>3.1999999999948181E-2</v>
      </c>
      <c r="E581" s="1572">
        <f t="shared" si="18"/>
        <v>2.3999999999966826E-2</v>
      </c>
      <c r="F581" s="1572">
        <f t="shared" si="19"/>
        <v>5.4599999999924531</v>
      </c>
    </row>
    <row r="582" spans="1:6" x14ac:dyDescent="0.2">
      <c r="A582" s="1570">
        <v>14500</v>
      </c>
      <c r="B582" s="1570">
        <v>25</v>
      </c>
      <c r="C582" s="1572">
        <v>9.1</v>
      </c>
      <c r="D582" s="1570">
        <v>5.4999999999972737E-2</v>
      </c>
      <c r="E582" s="1572">
        <f t="shared" si="18"/>
        <v>4.3499999999960459E-2</v>
      </c>
      <c r="F582" s="1572">
        <f t="shared" si="19"/>
        <v>9.8962499999910047</v>
      </c>
    </row>
    <row r="583" spans="1:6" x14ac:dyDescent="0.2">
      <c r="A583" s="1570">
        <v>14525</v>
      </c>
      <c r="B583" s="1570">
        <v>25</v>
      </c>
      <c r="C583" s="1572">
        <v>9.1</v>
      </c>
      <c r="D583" s="1570">
        <v>8.8999999999964552E-2</v>
      </c>
      <c r="E583" s="1572">
        <f t="shared" si="18"/>
        <v>7.1999999999968645E-2</v>
      </c>
      <c r="F583" s="1572">
        <f t="shared" si="19"/>
        <v>16.379999999992869</v>
      </c>
    </row>
    <row r="584" spans="1:6" x14ac:dyDescent="0.2">
      <c r="A584" s="1570">
        <v>14550</v>
      </c>
      <c r="B584" s="1570">
        <v>25</v>
      </c>
      <c r="C584" s="1572">
        <v>9.1</v>
      </c>
      <c r="D584" s="1570">
        <v>9.9000000000069144E-2</v>
      </c>
      <c r="E584" s="1572">
        <f t="shared" si="18"/>
        <v>9.4000000000016848E-2</v>
      </c>
      <c r="F584" s="1572">
        <f t="shared" si="19"/>
        <v>21.385000000003831</v>
      </c>
    </row>
    <row r="585" spans="1:6" x14ac:dyDescent="0.2">
      <c r="A585" s="1570">
        <v>14575</v>
      </c>
      <c r="B585" s="1570">
        <v>25</v>
      </c>
      <c r="C585" s="1572">
        <v>9.1</v>
      </c>
      <c r="D585" s="1570">
        <v>4.0999999999962733E-2</v>
      </c>
      <c r="E585" s="1572">
        <f t="shared" si="18"/>
        <v>7.0000000000015938E-2</v>
      </c>
      <c r="F585" s="1572">
        <f t="shared" si="19"/>
        <v>15.925000000003624</v>
      </c>
    </row>
    <row r="586" spans="1:6" x14ac:dyDescent="0.2">
      <c r="A586" s="1570">
        <v>14600</v>
      </c>
      <c r="B586" s="1570">
        <v>25</v>
      </c>
      <c r="C586" s="1572">
        <v>9.1</v>
      </c>
      <c r="D586" s="1570">
        <v>0</v>
      </c>
      <c r="E586" s="1572">
        <f t="shared" si="18"/>
        <v>2.0499999999981366E-2</v>
      </c>
      <c r="F586" s="1572">
        <f t="shared" si="19"/>
        <v>4.663749999995761</v>
      </c>
    </row>
    <row r="587" spans="1:6" x14ac:dyDescent="0.2">
      <c r="A587" s="1570">
        <v>14625</v>
      </c>
      <c r="B587" s="1570">
        <v>25</v>
      </c>
      <c r="C587" s="1572">
        <v>9.1</v>
      </c>
      <c r="D587" s="1570">
        <v>0</v>
      </c>
      <c r="E587" s="1572">
        <f t="shared" si="18"/>
        <v>0</v>
      </c>
      <c r="F587" s="1572">
        <f t="shared" si="19"/>
        <v>0</v>
      </c>
    </row>
    <row r="588" spans="1:6" x14ac:dyDescent="0.2">
      <c r="A588" s="1570">
        <v>14650</v>
      </c>
      <c r="B588" s="1570">
        <v>25</v>
      </c>
      <c r="C588" s="1572">
        <v>9.1</v>
      </c>
      <c r="D588" s="1570">
        <v>0</v>
      </c>
      <c r="E588" s="1572">
        <f t="shared" si="18"/>
        <v>0</v>
      </c>
      <c r="F588" s="1572">
        <f t="shared" si="19"/>
        <v>0</v>
      </c>
    </row>
    <row r="589" spans="1:6" x14ac:dyDescent="0.2">
      <c r="A589" s="1570">
        <v>14675</v>
      </c>
      <c r="B589" s="1570">
        <v>25</v>
      </c>
      <c r="C589" s="1572">
        <v>9.1</v>
      </c>
      <c r="D589" s="1570">
        <v>0</v>
      </c>
      <c r="E589" s="1572">
        <f t="shared" si="18"/>
        <v>0</v>
      </c>
      <c r="F589" s="1572">
        <f t="shared" si="19"/>
        <v>0</v>
      </c>
    </row>
    <row r="590" spans="1:6" x14ac:dyDescent="0.2">
      <c r="A590" s="1570">
        <v>14700</v>
      </c>
      <c r="B590" s="1570">
        <v>25</v>
      </c>
      <c r="C590" s="1572">
        <v>9.1</v>
      </c>
      <c r="D590" s="1570">
        <v>4.1999999999939086E-2</v>
      </c>
      <c r="E590" s="1572">
        <f t="shared" si="18"/>
        <v>2.0999999999969543E-2</v>
      </c>
      <c r="F590" s="1572">
        <f t="shared" si="19"/>
        <v>4.7774999999930703</v>
      </c>
    </row>
    <row r="591" spans="1:6" x14ac:dyDescent="0.2">
      <c r="A591" s="1570">
        <v>14725</v>
      </c>
      <c r="B591" s="1570">
        <v>25</v>
      </c>
      <c r="C591" s="1572">
        <v>9.1</v>
      </c>
      <c r="D591" s="1570">
        <v>9.4999999999936358E-2</v>
      </c>
      <c r="E591" s="1572">
        <f t="shared" si="18"/>
        <v>6.8499999999937722E-2</v>
      </c>
      <c r="F591" s="1572">
        <f t="shared" si="19"/>
        <v>15.58374999998583</v>
      </c>
    </row>
    <row r="592" spans="1:6" x14ac:dyDescent="0.2">
      <c r="A592" s="1570">
        <v>14750</v>
      </c>
      <c r="B592" s="1570">
        <v>25</v>
      </c>
      <c r="C592" s="1572">
        <v>9.1</v>
      </c>
      <c r="D592" s="1570">
        <v>4.1999999999939086E-2</v>
      </c>
      <c r="E592" s="1572">
        <f t="shared" si="18"/>
        <v>6.8499999999937722E-2</v>
      </c>
      <c r="F592" s="1572">
        <f t="shared" si="19"/>
        <v>15.58374999998583</v>
      </c>
    </row>
    <row r="593" spans="1:6" x14ac:dyDescent="0.2">
      <c r="A593" s="1570">
        <v>14775</v>
      </c>
      <c r="B593" s="1570">
        <v>25</v>
      </c>
      <c r="C593" s="1572">
        <v>9.1</v>
      </c>
      <c r="D593" s="1570">
        <v>0</v>
      </c>
      <c r="E593" s="1572">
        <f t="shared" si="18"/>
        <v>2.0999999999969543E-2</v>
      </c>
      <c r="F593" s="1572">
        <f t="shared" si="19"/>
        <v>4.7774999999930703</v>
      </c>
    </row>
    <row r="594" spans="1:6" x14ac:dyDescent="0.2">
      <c r="A594" s="1570">
        <v>14800</v>
      </c>
      <c r="B594" s="1570">
        <v>25</v>
      </c>
      <c r="C594" s="1572">
        <v>9.1</v>
      </c>
      <c r="D594" s="1570">
        <v>0</v>
      </c>
      <c r="E594" s="1572">
        <f t="shared" si="18"/>
        <v>0</v>
      </c>
      <c r="F594" s="1572">
        <f t="shared" si="19"/>
        <v>0</v>
      </c>
    </row>
    <row r="595" spans="1:6" x14ac:dyDescent="0.2">
      <c r="A595" s="1570">
        <v>14825</v>
      </c>
      <c r="B595" s="1570">
        <v>25</v>
      </c>
      <c r="C595" s="1572">
        <v>9.1</v>
      </c>
      <c r="D595" s="1570">
        <v>3.999999999998638E-2</v>
      </c>
      <c r="E595" s="1572">
        <f t="shared" si="18"/>
        <v>1.999999999999319E-2</v>
      </c>
      <c r="F595" s="1572">
        <f t="shared" si="19"/>
        <v>4.5499999999984508</v>
      </c>
    </row>
    <row r="596" spans="1:6" x14ac:dyDescent="0.2">
      <c r="A596" s="1570">
        <v>14850</v>
      </c>
      <c r="B596" s="1570">
        <v>25</v>
      </c>
      <c r="C596" s="1572">
        <v>9.1</v>
      </c>
      <c r="D596" s="1570">
        <v>0.10399999999995091</v>
      </c>
      <c r="E596" s="1572">
        <f t="shared" si="18"/>
        <v>7.1999999999968645E-2</v>
      </c>
      <c r="F596" s="1572">
        <f t="shared" si="19"/>
        <v>16.379999999992869</v>
      </c>
    </row>
    <row r="597" spans="1:6" x14ac:dyDescent="0.2">
      <c r="A597" s="1570">
        <v>14875</v>
      </c>
      <c r="B597" s="1570">
        <v>25</v>
      </c>
      <c r="C597" s="1572">
        <v>9.1</v>
      </c>
      <c r="D597" s="1570">
        <v>4.9999999999977285E-2</v>
      </c>
      <c r="E597" s="1572">
        <f t="shared" si="18"/>
        <v>7.6999999999964097E-2</v>
      </c>
      <c r="F597" s="1572">
        <f t="shared" si="19"/>
        <v>17.517499999991831</v>
      </c>
    </row>
    <row r="598" spans="1:6" x14ac:dyDescent="0.2">
      <c r="A598" s="1570">
        <v>14900</v>
      </c>
      <c r="B598" s="1570">
        <v>25</v>
      </c>
      <c r="C598" s="1572">
        <v>9.1</v>
      </c>
      <c r="D598" s="1570">
        <v>0</v>
      </c>
      <c r="E598" s="1572">
        <f t="shared" si="18"/>
        <v>2.4999999999988642E-2</v>
      </c>
      <c r="F598" s="1572">
        <f t="shared" si="19"/>
        <v>5.6874999999974163</v>
      </c>
    </row>
    <row r="599" spans="1:6" x14ac:dyDescent="0.2">
      <c r="A599" s="1570">
        <v>14925</v>
      </c>
      <c r="B599" s="1570">
        <v>25</v>
      </c>
      <c r="C599" s="1572">
        <v>9.1</v>
      </c>
      <c r="D599" s="1570">
        <v>0</v>
      </c>
      <c r="E599" s="1572">
        <f t="shared" si="18"/>
        <v>0</v>
      </c>
      <c r="F599" s="1572">
        <f t="shared" si="19"/>
        <v>0</v>
      </c>
    </row>
    <row r="600" spans="1:6" x14ac:dyDescent="0.2">
      <c r="A600" s="1570">
        <v>14950</v>
      </c>
      <c r="B600" s="1570">
        <v>25</v>
      </c>
      <c r="C600" s="1572">
        <v>9.1</v>
      </c>
      <c r="D600" s="1570">
        <v>0</v>
      </c>
      <c r="E600" s="1572">
        <f t="shared" si="18"/>
        <v>0</v>
      </c>
      <c r="F600" s="1572">
        <f t="shared" si="19"/>
        <v>0</v>
      </c>
    </row>
    <row r="601" spans="1:6" x14ac:dyDescent="0.2">
      <c r="A601" s="1570">
        <v>14975</v>
      </c>
      <c r="B601" s="1570">
        <v>25</v>
      </c>
      <c r="C601" s="1572">
        <v>9.1</v>
      </c>
      <c r="D601" s="1570">
        <v>0</v>
      </c>
      <c r="E601" s="1572">
        <f t="shared" si="18"/>
        <v>0</v>
      </c>
      <c r="F601" s="1572">
        <f t="shared" si="19"/>
        <v>0</v>
      </c>
    </row>
    <row r="602" spans="1:6" x14ac:dyDescent="0.2">
      <c r="A602" s="1570">
        <v>15000</v>
      </c>
      <c r="B602" s="1570">
        <v>25</v>
      </c>
      <c r="C602" s="1572">
        <v>9.1</v>
      </c>
      <c r="D602" s="1570">
        <v>0</v>
      </c>
      <c r="E602" s="1572">
        <f t="shared" si="18"/>
        <v>0</v>
      </c>
      <c r="F602" s="1572">
        <f t="shared" si="19"/>
        <v>0</v>
      </c>
    </row>
    <row r="603" spans="1:6" x14ac:dyDescent="0.2">
      <c r="A603" s="1570">
        <v>15025</v>
      </c>
      <c r="B603" s="1570">
        <v>25</v>
      </c>
      <c r="C603" s="1572">
        <v>9.1</v>
      </c>
      <c r="D603" s="1570">
        <v>3.599999999996728E-2</v>
      </c>
      <c r="E603" s="1572">
        <f t="shared" si="18"/>
        <v>1.799999999998364E-2</v>
      </c>
      <c r="F603" s="1572">
        <f t="shared" si="19"/>
        <v>4.0949999999962783</v>
      </c>
    </row>
    <row r="604" spans="1:6" x14ac:dyDescent="0.2">
      <c r="A604" s="1570">
        <v>15050</v>
      </c>
      <c r="B604" s="1570">
        <v>25</v>
      </c>
      <c r="C604" s="1572">
        <v>9.1</v>
      </c>
      <c r="D604" s="1570">
        <v>2.8000000000042768E-2</v>
      </c>
      <c r="E604" s="1572">
        <f t="shared" si="18"/>
        <v>3.2000000000005024E-2</v>
      </c>
      <c r="F604" s="1572">
        <f t="shared" si="19"/>
        <v>7.2800000000011424</v>
      </c>
    </row>
    <row r="605" spans="1:6" x14ac:dyDescent="0.2">
      <c r="A605" s="1570">
        <v>15075</v>
      </c>
      <c r="B605" s="1570">
        <v>25</v>
      </c>
      <c r="C605" s="1572">
        <v>9.1</v>
      </c>
      <c r="D605" s="1570">
        <v>0</v>
      </c>
      <c r="E605" s="1572">
        <f t="shared" si="18"/>
        <v>1.4000000000021384E-2</v>
      </c>
      <c r="F605" s="1572">
        <f t="shared" si="19"/>
        <v>3.1850000000048646</v>
      </c>
    </row>
    <row r="606" spans="1:6" x14ac:dyDescent="0.2">
      <c r="A606" s="1570">
        <v>15100</v>
      </c>
      <c r="B606" s="1570">
        <v>25</v>
      </c>
      <c r="C606" s="1572">
        <v>9.1</v>
      </c>
      <c r="D606" s="1570">
        <v>0</v>
      </c>
      <c r="E606" s="1572">
        <f t="shared" si="18"/>
        <v>0</v>
      </c>
      <c r="F606" s="1572">
        <f t="shared" si="19"/>
        <v>0</v>
      </c>
    </row>
    <row r="607" spans="1:6" x14ac:dyDescent="0.2">
      <c r="A607" s="1570">
        <v>15125</v>
      </c>
      <c r="B607" s="1570">
        <v>25</v>
      </c>
      <c r="C607" s="1572">
        <v>9.1</v>
      </c>
      <c r="D607" s="1570">
        <v>0</v>
      </c>
      <c r="E607" s="1572">
        <f t="shared" si="18"/>
        <v>0</v>
      </c>
      <c r="F607" s="1572">
        <f t="shared" si="19"/>
        <v>0</v>
      </c>
    </row>
    <row r="608" spans="1:6" x14ac:dyDescent="0.2">
      <c r="A608" s="1570">
        <v>15150</v>
      </c>
      <c r="B608" s="1570">
        <v>25</v>
      </c>
      <c r="C608" s="1572">
        <v>9.1</v>
      </c>
      <c r="D608" s="1570">
        <v>2.999999999951819E-3</v>
      </c>
      <c r="E608" s="1572">
        <f t="shared" si="18"/>
        <v>1.4999999999759095E-3</v>
      </c>
      <c r="F608" s="1572">
        <f t="shared" si="19"/>
        <v>0.34124999999451938</v>
      </c>
    </row>
    <row r="609" spans="1:6" x14ac:dyDescent="0.2">
      <c r="A609" s="1570">
        <v>15175</v>
      </c>
      <c r="B609" s="1570">
        <v>25</v>
      </c>
      <c r="C609" s="1572">
        <v>9.1</v>
      </c>
      <c r="D609" s="1570">
        <v>0</v>
      </c>
      <c r="E609" s="1572">
        <f t="shared" si="18"/>
        <v>1.4999999999759095E-3</v>
      </c>
      <c r="F609" s="1572">
        <f t="shared" si="19"/>
        <v>0.34124999999451938</v>
      </c>
    </row>
    <row r="610" spans="1:6" x14ac:dyDescent="0.2">
      <c r="A610" s="1570">
        <v>15200</v>
      </c>
      <c r="B610" s="1570">
        <v>25</v>
      </c>
      <c r="C610" s="1572">
        <v>9.1</v>
      </c>
      <c r="D610" s="1570">
        <v>5.5000000000086424E-2</v>
      </c>
      <c r="E610" s="1572">
        <f t="shared" si="18"/>
        <v>2.7500000000043212E-2</v>
      </c>
      <c r="F610" s="1572">
        <f t="shared" si="19"/>
        <v>6.25625000000983</v>
      </c>
    </row>
    <row r="611" spans="1:6" x14ac:dyDescent="0.2">
      <c r="A611" s="1570">
        <v>15225</v>
      </c>
      <c r="B611" s="1570">
        <v>25</v>
      </c>
      <c r="C611" s="1572">
        <v>9.1</v>
      </c>
      <c r="D611" s="1570">
        <v>1.3000000000056411E-2</v>
      </c>
      <c r="E611" s="1572">
        <f t="shared" si="18"/>
        <v>3.4000000000071418E-2</v>
      </c>
      <c r="F611" s="1572">
        <f t="shared" si="19"/>
        <v>7.7350000000162469</v>
      </c>
    </row>
    <row r="612" spans="1:6" x14ac:dyDescent="0.2">
      <c r="A612" s="1570">
        <v>15250</v>
      </c>
      <c r="B612" s="1570">
        <v>25</v>
      </c>
      <c r="C612" s="1572">
        <v>9.1</v>
      </c>
      <c r="D612" s="1570">
        <v>0</v>
      </c>
      <c r="E612" s="1572">
        <f t="shared" si="18"/>
        <v>6.5000000000282054E-3</v>
      </c>
      <c r="F612" s="1572">
        <f t="shared" si="19"/>
        <v>1.4787500000064167</v>
      </c>
    </row>
    <row r="613" spans="1:6" x14ac:dyDescent="0.2">
      <c r="A613" s="1570">
        <v>15275</v>
      </c>
      <c r="B613" s="1570">
        <v>25</v>
      </c>
      <c r="C613" s="1572">
        <v>9.1</v>
      </c>
      <c r="D613" s="1570">
        <v>0</v>
      </c>
      <c r="E613" s="1572">
        <f t="shared" si="18"/>
        <v>0</v>
      </c>
      <c r="F613" s="1572">
        <f t="shared" si="19"/>
        <v>0</v>
      </c>
    </row>
    <row r="614" spans="1:6" x14ac:dyDescent="0.2">
      <c r="A614" s="1570">
        <v>15300</v>
      </c>
      <c r="B614" s="1570">
        <v>25</v>
      </c>
      <c r="C614" s="1572">
        <v>9.1</v>
      </c>
      <c r="D614" s="1570">
        <v>3.4999999999990927E-2</v>
      </c>
      <c r="E614" s="1572">
        <f t="shared" si="18"/>
        <v>1.7499999999995464E-2</v>
      </c>
      <c r="F614" s="1572">
        <f t="shared" si="19"/>
        <v>3.9812499999989677</v>
      </c>
    </row>
    <row r="615" spans="1:6" x14ac:dyDescent="0.2">
      <c r="A615" s="1570">
        <v>15325</v>
      </c>
      <c r="B615" s="1570">
        <v>25</v>
      </c>
      <c r="C615" s="1572">
        <v>9.1</v>
      </c>
      <c r="D615" s="1570">
        <v>0.10499999999992726</v>
      </c>
      <c r="E615" s="1572">
        <f t="shared" si="18"/>
        <v>6.9999999999959095E-2</v>
      </c>
      <c r="F615" s="1572">
        <f t="shared" si="19"/>
        <v>15.924999999990694</v>
      </c>
    </row>
    <row r="616" spans="1:6" x14ac:dyDescent="0.2">
      <c r="A616" s="1570">
        <v>15350</v>
      </c>
      <c r="B616" s="1570">
        <v>25</v>
      </c>
      <c r="C616" s="1572">
        <v>9.1</v>
      </c>
      <c r="D616" s="1570">
        <v>7.6000000000044587E-2</v>
      </c>
      <c r="E616" s="1572">
        <f t="shared" si="18"/>
        <v>9.0499999999985925E-2</v>
      </c>
      <c r="F616" s="1572">
        <f t="shared" si="19"/>
        <v>20.588749999996796</v>
      </c>
    </row>
    <row r="617" spans="1:6" x14ac:dyDescent="0.2">
      <c r="A617" s="1570">
        <v>15375</v>
      </c>
      <c r="B617" s="1570">
        <v>25</v>
      </c>
      <c r="C617" s="1572">
        <v>9.1</v>
      </c>
      <c r="D617" s="1570">
        <v>1.0999999999990018E-2</v>
      </c>
      <c r="E617" s="1572">
        <f t="shared" si="18"/>
        <v>4.3500000000017303E-2</v>
      </c>
      <c r="F617" s="1572">
        <f t="shared" si="19"/>
        <v>9.8962500000039366</v>
      </c>
    </row>
    <row r="618" spans="1:6" x14ac:dyDescent="0.2">
      <c r="A618" s="1570">
        <v>15400</v>
      </c>
      <c r="B618" s="1570">
        <v>25</v>
      </c>
      <c r="C618" s="1572">
        <v>9.1</v>
      </c>
      <c r="D618" s="1570">
        <v>4.000000000041859E-3</v>
      </c>
      <c r="E618" s="1572">
        <f t="shared" si="18"/>
        <v>7.5000000000159384E-3</v>
      </c>
      <c r="F618" s="1572">
        <f t="shared" si="19"/>
        <v>1.706250000003626</v>
      </c>
    </row>
    <row r="619" spans="1:6" x14ac:dyDescent="0.2">
      <c r="A619" s="1570">
        <v>15425</v>
      </c>
      <c r="B619" s="1570">
        <v>25</v>
      </c>
      <c r="C619" s="1572">
        <v>9.1</v>
      </c>
      <c r="D619" s="1570">
        <v>6.3000000000010936E-2</v>
      </c>
      <c r="E619" s="1572">
        <f t="shared" si="18"/>
        <v>3.3500000000026398E-2</v>
      </c>
      <c r="F619" s="1572">
        <f t="shared" si="19"/>
        <v>7.6212500000060048</v>
      </c>
    </row>
    <row r="620" spans="1:6" x14ac:dyDescent="0.2">
      <c r="A620" s="1570">
        <v>15450</v>
      </c>
      <c r="B620" s="1570">
        <v>25</v>
      </c>
      <c r="C620" s="1572">
        <v>9.1</v>
      </c>
      <c r="D620" s="1570">
        <v>7.7999999999997294E-2</v>
      </c>
      <c r="E620" s="1572">
        <f t="shared" si="18"/>
        <v>7.0500000000004115E-2</v>
      </c>
      <c r="F620" s="1572">
        <f t="shared" si="19"/>
        <v>16.038750000000935</v>
      </c>
    </row>
    <row r="621" spans="1:6" x14ac:dyDescent="0.2">
      <c r="A621" s="1570">
        <v>15475</v>
      </c>
      <c r="B621" s="1570">
        <v>25</v>
      </c>
      <c r="C621" s="1572">
        <v>9.1</v>
      </c>
      <c r="D621" s="1570">
        <v>0.11600000000000821</v>
      </c>
      <c r="E621" s="1572">
        <f t="shared" si="18"/>
        <v>9.7000000000002751E-2</v>
      </c>
      <c r="F621" s="1572">
        <f t="shared" si="19"/>
        <v>22.067500000000624</v>
      </c>
    </row>
    <row r="622" spans="1:6" x14ac:dyDescent="0.2">
      <c r="A622" s="1570">
        <v>15500</v>
      </c>
      <c r="B622" s="1570">
        <v>25</v>
      </c>
      <c r="C622" s="1572">
        <v>9.1</v>
      </c>
      <c r="D622" s="1570">
        <v>0</v>
      </c>
      <c r="E622" s="1572">
        <f t="shared" si="18"/>
        <v>5.8000000000004104E-2</v>
      </c>
      <c r="F622" s="1572">
        <f t="shared" si="19"/>
        <v>13.195000000000935</v>
      </c>
    </row>
    <row r="623" spans="1:6" x14ac:dyDescent="0.2">
      <c r="A623" s="1570">
        <v>15525</v>
      </c>
      <c r="B623" s="1570">
        <v>25</v>
      </c>
      <c r="C623" s="1572">
        <v>9.1</v>
      </c>
      <c r="D623" s="1570">
        <v>0</v>
      </c>
      <c r="E623" s="1572">
        <f t="shared" si="18"/>
        <v>0</v>
      </c>
      <c r="F623" s="1572">
        <f t="shared" si="19"/>
        <v>0</v>
      </c>
    </row>
    <row r="624" spans="1:6" x14ac:dyDescent="0.2">
      <c r="A624" s="1570">
        <v>15550</v>
      </c>
      <c r="B624" s="1570">
        <v>25</v>
      </c>
      <c r="C624" s="1572">
        <v>9.1</v>
      </c>
      <c r="D624" s="1570">
        <v>5.8000000000015484E-2</v>
      </c>
      <c r="E624" s="1572">
        <f t="shared" si="18"/>
        <v>2.9000000000007742E-2</v>
      </c>
      <c r="F624" s="1572">
        <f t="shared" si="19"/>
        <v>6.5975000000017614</v>
      </c>
    </row>
    <row r="625" spans="1:6" x14ac:dyDescent="0.2">
      <c r="A625" s="1570">
        <v>15575</v>
      </c>
      <c r="B625" s="1570">
        <v>25</v>
      </c>
      <c r="C625" s="1572">
        <v>9.1</v>
      </c>
      <c r="D625" s="1570">
        <v>0</v>
      </c>
      <c r="E625" s="1572">
        <f t="shared" si="18"/>
        <v>2.9000000000007742E-2</v>
      </c>
      <c r="F625" s="1572">
        <f t="shared" si="19"/>
        <v>6.5975000000017614</v>
      </c>
    </row>
    <row r="626" spans="1:6" x14ac:dyDescent="0.2">
      <c r="A626" s="1570">
        <v>15600</v>
      </c>
      <c r="B626" s="1570">
        <v>25</v>
      </c>
      <c r="C626" s="1572">
        <v>9.1</v>
      </c>
      <c r="D626" s="1570">
        <v>0</v>
      </c>
      <c r="E626" s="1572">
        <f t="shared" si="18"/>
        <v>0</v>
      </c>
      <c r="F626" s="1572">
        <f t="shared" si="19"/>
        <v>0</v>
      </c>
    </row>
    <row r="627" spans="1:6" x14ac:dyDescent="0.2">
      <c r="A627" s="1570">
        <v>15625</v>
      </c>
      <c r="B627" s="1570">
        <v>25</v>
      </c>
      <c r="C627" s="1572">
        <v>9.1</v>
      </c>
      <c r="D627" s="1570">
        <v>0.1080000000000837</v>
      </c>
      <c r="E627" s="1572">
        <f t="shared" si="18"/>
        <v>5.4000000000041848E-2</v>
      </c>
      <c r="F627" s="1572">
        <f t="shared" si="19"/>
        <v>12.28500000000952</v>
      </c>
    </row>
    <row r="628" spans="1:6" x14ac:dyDescent="0.2">
      <c r="A628" s="1570">
        <v>15650</v>
      </c>
      <c r="B628" s="1570">
        <v>25</v>
      </c>
      <c r="C628" s="1572">
        <v>9.1</v>
      </c>
      <c r="D628" s="1570">
        <v>0</v>
      </c>
      <c r="E628" s="1572">
        <f t="shared" si="18"/>
        <v>5.4000000000041848E-2</v>
      </c>
      <c r="F628" s="1572">
        <f t="shared" si="19"/>
        <v>12.28500000000952</v>
      </c>
    </row>
    <row r="629" spans="1:6" x14ac:dyDescent="0.2">
      <c r="A629" s="1570">
        <v>15675</v>
      </c>
      <c r="B629" s="1570">
        <v>25</v>
      </c>
      <c r="C629" s="1572">
        <v>9.1</v>
      </c>
      <c r="D629" s="1570">
        <v>0</v>
      </c>
      <c r="E629" s="1572">
        <f t="shared" si="18"/>
        <v>0</v>
      </c>
      <c r="F629" s="1572">
        <f t="shared" si="19"/>
        <v>0</v>
      </c>
    </row>
    <row r="630" spans="1:6" x14ac:dyDescent="0.2">
      <c r="A630" s="1570">
        <v>15700</v>
      </c>
      <c r="B630" s="1570">
        <v>25</v>
      </c>
      <c r="C630" s="1572">
        <v>9.1</v>
      </c>
      <c r="D630" s="1570">
        <v>7.2000000000025488E-2</v>
      </c>
      <c r="E630" s="1572">
        <f t="shared" si="18"/>
        <v>3.6000000000012744E-2</v>
      </c>
      <c r="F630" s="1572">
        <f t="shared" si="19"/>
        <v>8.1900000000028985</v>
      </c>
    </row>
    <row r="631" spans="1:6" x14ac:dyDescent="0.2">
      <c r="A631" s="1570">
        <v>15725</v>
      </c>
      <c r="B631" s="1570">
        <v>25</v>
      </c>
      <c r="C631" s="1572">
        <v>9.1</v>
      </c>
      <c r="D631" s="1570">
        <v>1.9999999999754658E-3</v>
      </c>
      <c r="E631" s="1572">
        <f t="shared" si="18"/>
        <v>3.7000000000000477E-2</v>
      </c>
      <c r="F631" s="1572">
        <f t="shared" si="19"/>
        <v>8.4175000000001088</v>
      </c>
    </row>
    <row r="632" spans="1:6" x14ac:dyDescent="0.2">
      <c r="A632" s="1570">
        <v>15750</v>
      </c>
      <c r="B632" s="1570">
        <v>25</v>
      </c>
      <c r="C632" s="1572">
        <v>9.1</v>
      </c>
      <c r="D632" s="1570">
        <v>6.9999999999709184E-3</v>
      </c>
      <c r="E632" s="1572">
        <f t="shared" si="18"/>
        <v>4.4999999999731921E-3</v>
      </c>
      <c r="F632" s="1572">
        <f t="shared" si="19"/>
        <v>1.0237499999939013</v>
      </c>
    </row>
    <row r="633" spans="1:6" x14ac:dyDescent="0.2">
      <c r="A633" s="1570">
        <v>15775</v>
      </c>
      <c r="B633" s="1570">
        <v>25</v>
      </c>
      <c r="C633" s="1572">
        <v>9.1</v>
      </c>
      <c r="D633" s="1570">
        <v>2.9999999999995475E-2</v>
      </c>
      <c r="E633" s="1572">
        <f t="shared" si="18"/>
        <v>1.8499999999983197E-2</v>
      </c>
      <c r="F633" s="1572">
        <f t="shared" si="19"/>
        <v>4.2087499999961775</v>
      </c>
    </row>
    <row r="634" spans="1:6" x14ac:dyDescent="0.2">
      <c r="A634" s="1570">
        <v>15800</v>
      </c>
      <c r="B634" s="1570">
        <v>25</v>
      </c>
      <c r="C634" s="1572">
        <v>9.1</v>
      </c>
      <c r="D634" s="1570">
        <v>0</v>
      </c>
      <c r="E634" s="1572">
        <f t="shared" si="18"/>
        <v>1.4999999999997737E-2</v>
      </c>
      <c r="F634" s="1572">
        <f t="shared" si="19"/>
        <v>3.4124999999994854</v>
      </c>
    </row>
    <row r="635" spans="1:6" x14ac:dyDescent="0.2">
      <c r="A635" s="1570">
        <v>15825</v>
      </c>
      <c r="B635" s="1570">
        <v>25</v>
      </c>
      <c r="C635" s="1572">
        <v>9.1</v>
      </c>
      <c r="D635" s="1570">
        <v>1.9999999999754658E-3</v>
      </c>
      <c r="E635" s="1572">
        <f t="shared" si="18"/>
        <v>9.9999999998773292E-4</v>
      </c>
      <c r="F635" s="1572">
        <f t="shared" si="19"/>
        <v>0.22749999999720924</v>
      </c>
    </row>
    <row r="636" spans="1:6" x14ac:dyDescent="0.2">
      <c r="A636" s="1570">
        <v>15850</v>
      </c>
      <c r="B636" s="1570">
        <v>25</v>
      </c>
      <c r="C636" s="1572">
        <v>9.1</v>
      </c>
      <c r="D636" s="1570">
        <v>4.4999999999981832E-2</v>
      </c>
      <c r="E636" s="1572">
        <f t="shared" si="18"/>
        <v>2.3499999999978649E-2</v>
      </c>
      <c r="F636" s="1572">
        <f t="shared" si="19"/>
        <v>5.3462499999951421</v>
      </c>
    </row>
    <row r="637" spans="1:6" x14ac:dyDescent="0.2">
      <c r="A637" s="1570">
        <v>15875</v>
      </c>
      <c r="B637" s="1570">
        <v>25</v>
      </c>
      <c r="C637" s="1572">
        <v>9.1</v>
      </c>
      <c r="D637" s="1570">
        <v>0</v>
      </c>
      <c r="E637" s="1572">
        <f t="shared" si="18"/>
        <v>2.2499999999990916E-2</v>
      </c>
      <c r="F637" s="1572">
        <f t="shared" si="19"/>
        <v>5.1187499999979336</v>
      </c>
    </row>
    <row r="638" spans="1:6" x14ac:dyDescent="0.2">
      <c r="A638" s="1570">
        <v>15900</v>
      </c>
      <c r="B638" s="1570">
        <v>25</v>
      </c>
      <c r="C638" s="1572">
        <v>9.1</v>
      </c>
      <c r="D638" s="1570">
        <v>0</v>
      </c>
      <c r="E638" s="1572">
        <f t="shared" si="18"/>
        <v>0</v>
      </c>
      <c r="F638" s="1572">
        <f t="shared" si="19"/>
        <v>0</v>
      </c>
    </row>
    <row r="639" spans="1:6" x14ac:dyDescent="0.2">
      <c r="A639" s="1570">
        <v>15925</v>
      </c>
      <c r="B639" s="1570">
        <v>25</v>
      </c>
      <c r="C639" s="1572">
        <v>9.1</v>
      </c>
      <c r="D639" s="1570">
        <v>0.10399999999995091</v>
      </c>
      <c r="E639" s="1572">
        <f t="shared" si="18"/>
        <v>5.1999999999975455E-2</v>
      </c>
      <c r="F639" s="1572">
        <f t="shared" si="19"/>
        <v>11.829999999994415</v>
      </c>
    </row>
    <row r="640" spans="1:6" x14ac:dyDescent="0.2">
      <c r="A640" s="1570">
        <v>15950</v>
      </c>
      <c r="B640" s="1570">
        <v>25</v>
      </c>
      <c r="C640" s="1572">
        <v>9.1</v>
      </c>
      <c r="D640" s="1570">
        <v>0</v>
      </c>
      <c r="E640" s="1572">
        <f t="shared" si="18"/>
        <v>5.1999999999975455E-2</v>
      </c>
      <c r="F640" s="1572">
        <f t="shared" si="19"/>
        <v>11.829999999994415</v>
      </c>
    </row>
    <row r="641" spans="1:6" x14ac:dyDescent="0.2">
      <c r="A641" s="1570">
        <v>15975</v>
      </c>
      <c r="B641" s="1570">
        <v>25</v>
      </c>
      <c r="C641" s="1572">
        <v>9.1</v>
      </c>
      <c r="D641" s="1570">
        <v>0</v>
      </c>
      <c r="E641" s="1572">
        <f t="shared" si="18"/>
        <v>0</v>
      </c>
      <c r="F641" s="1572">
        <f t="shared" si="19"/>
        <v>0</v>
      </c>
    </row>
    <row r="642" spans="1:6" x14ac:dyDescent="0.2">
      <c r="A642" s="1570">
        <v>16000</v>
      </c>
      <c r="B642" s="1570">
        <v>25</v>
      </c>
      <c r="C642" s="1572">
        <v>9.1</v>
      </c>
      <c r="D642" s="1570">
        <v>8.2999999999992746E-2</v>
      </c>
      <c r="E642" s="1572">
        <f t="shared" si="18"/>
        <v>4.1499999999996373E-2</v>
      </c>
      <c r="F642" s="1572">
        <f t="shared" si="19"/>
        <v>9.4412499999991741</v>
      </c>
    </row>
    <row r="643" spans="1:6" x14ac:dyDescent="0.2">
      <c r="A643" s="1570">
        <v>16025</v>
      </c>
      <c r="B643" s="1570">
        <v>25</v>
      </c>
      <c r="C643" s="1572">
        <v>9.1</v>
      </c>
      <c r="D643" s="1570">
        <v>0</v>
      </c>
      <c r="E643" s="1572">
        <f t="shared" si="18"/>
        <v>4.1499999999996373E-2</v>
      </c>
      <c r="F643" s="1572">
        <f t="shared" si="19"/>
        <v>9.4412499999991741</v>
      </c>
    </row>
    <row r="644" spans="1:6" x14ac:dyDescent="0.2">
      <c r="A644" s="1570">
        <v>16050</v>
      </c>
      <c r="B644" s="1570">
        <v>25</v>
      </c>
      <c r="C644" s="1572">
        <v>9.1</v>
      </c>
      <c r="D644" s="1570">
        <v>0</v>
      </c>
      <c r="E644" s="1572">
        <f t="shared" ref="E644:E707" si="20">(D643+D644)/2</f>
        <v>0</v>
      </c>
      <c r="F644" s="1572">
        <f t="shared" ref="F644:F707" si="21">E644*C644*B644</f>
        <v>0</v>
      </c>
    </row>
    <row r="645" spans="1:6" x14ac:dyDescent="0.2">
      <c r="A645" s="1570">
        <v>16075</v>
      </c>
      <c r="B645" s="1570">
        <v>25</v>
      </c>
      <c r="C645" s="1572">
        <v>9.1</v>
      </c>
      <c r="D645" s="1570">
        <v>4.3000000000029126E-2</v>
      </c>
      <c r="E645" s="1572">
        <f t="shared" si="20"/>
        <v>2.1500000000014563E-2</v>
      </c>
      <c r="F645" s="1572">
        <f t="shared" si="21"/>
        <v>4.8912500000033132</v>
      </c>
    </row>
    <row r="646" spans="1:6" x14ac:dyDescent="0.2">
      <c r="A646" s="1570">
        <v>16100</v>
      </c>
      <c r="B646" s="1570">
        <v>25</v>
      </c>
      <c r="C646" s="1572">
        <v>9.1</v>
      </c>
      <c r="D646" s="1570">
        <v>2.7999999999929082E-2</v>
      </c>
      <c r="E646" s="1572">
        <f t="shared" si="20"/>
        <v>3.5499999999979104E-2</v>
      </c>
      <c r="F646" s="1572">
        <f t="shared" si="21"/>
        <v>8.0762499999952464</v>
      </c>
    </row>
    <row r="647" spans="1:6" x14ac:dyDescent="0.2">
      <c r="A647" s="1570">
        <v>16125</v>
      </c>
      <c r="B647" s="1570">
        <v>25</v>
      </c>
      <c r="C647" s="1572">
        <v>9.1</v>
      </c>
      <c r="D647" s="1570">
        <v>2.4000000000023669E-2</v>
      </c>
      <c r="E647" s="1572">
        <f t="shared" si="20"/>
        <v>2.5999999999976375E-2</v>
      </c>
      <c r="F647" s="1572">
        <f t="shared" si="21"/>
        <v>5.9149999999946257</v>
      </c>
    </row>
    <row r="648" spans="1:6" x14ac:dyDescent="0.2">
      <c r="A648" s="1570">
        <v>16150</v>
      </c>
      <c r="B648" s="1570">
        <v>25</v>
      </c>
      <c r="C648" s="1572">
        <v>9.1</v>
      </c>
      <c r="D648" s="1570">
        <v>0</v>
      </c>
      <c r="E648" s="1572">
        <f t="shared" si="20"/>
        <v>1.2000000000011835E-2</v>
      </c>
      <c r="F648" s="1572">
        <f t="shared" si="21"/>
        <v>2.7300000000026921</v>
      </c>
    </row>
    <row r="649" spans="1:6" x14ac:dyDescent="0.2">
      <c r="A649" s="1570">
        <v>16175</v>
      </c>
      <c r="B649" s="1570">
        <v>25</v>
      </c>
      <c r="C649" s="1572">
        <v>9.1</v>
      </c>
      <c r="D649" s="1570">
        <v>0.11600000000000821</v>
      </c>
      <c r="E649" s="1572">
        <f t="shared" si="20"/>
        <v>5.8000000000004104E-2</v>
      </c>
      <c r="F649" s="1572">
        <f t="shared" si="21"/>
        <v>13.195000000000935</v>
      </c>
    </row>
    <row r="650" spans="1:6" x14ac:dyDescent="0.2">
      <c r="A650" s="1570">
        <v>16200</v>
      </c>
      <c r="B650" s="1570">
        <v>25</v>
      </c>
      <c r="C650" s="1572">
        <v>9.1</v>
      </c>
      <c r="D650" s="1570">
        <v>0</v>
      </c>
      <c r="E650" s="1572">
        <f t="shared" si="20"/>
        <v>5.8000000000004104E-2</v>
      </c>
      <c r="F650" s="1572">
        <f t="shared" si="21"/>
        <v>13.195000000000935</v>
      </c>
    </row>
    <row r="651" spans="1:6" x14ac:dyDescent="0.2">
      <c r="A651" s="1570">
        <v>16225</v>
      </c>
      <c r="B651" s="1570">
        <v>25</v>
      </c>
      <c r="C651" s="1572">
        <v>9.1</v>
      </c>
      <c r="D651" s="1570">
        <v>9.2000000000007298E-2</v>
      </c>
      <c r="E651" s="1572">
        <f t="shared" si="20"/>
        <v>4.6000000000003649E-2</v>
      </c>
      <c r="F651" s="1572">
        <f t="shared" si="21"/>
        <v>10.465000000000829</v>
      </c>
    </row>
    <row r="652" spans="1:6" x14ac:dyDescent="0.2">
      <c r="A652" s="1570">
        <v>16250</v>
      </c>
      <c r="B652" s="1570">
        <v>25</v>
      </c>
      <c r="C652" s="1572">
        <v>9.1</v>
      </c>
      <c r="D652" s="1570">
        <v>6.100000000005823E-2</v>
      </c>
      <c r="E652" s="1572">
        <f t="shared" si="20"/>
        <v>7.6500000000032764E-2</v>
      </c>
      <c r="F652" s="1572">
        <f t="shared" si="21"/>
        <v>17.403750000007452</v>
      </c>
    </row>
    <row r="653" spans="1:6" x14ac:dyDescent="0.2">
      <c r="A653" s="1570">
        <v>16275</v>
      </c>
      <c r="B653" s="1570">
        <v>25</v>
      </c>
      <c r="C653" s="1572">
        <v>9.1</v>
      </c>
      <c r="D653" s="1570">
        <v>4.9999999999977285E-2</v>
      </c>
      <c r="E653" s="1572">
        <f t="shared" si="20"/>
        <v>5.5500000000017757E-2</v>
      </c>
      <c r="F653" s="1572">
        <f t="shared" si="21"/>
        <v>12.626250000004038</v>
      </c>
    </row>
    <row r="654" spans="1:6" x14ac:dyDescent="0.2">
      <c r="A654" s="1570">
        <v>16300</v>
      </c>
      <c r="B654" s="1570">
        <v>25</v>
      </c>
      <c r="C654" s="1572">
        <v>9.1</v>
      </c>
      <c r="D654" s="1570">
        <v>0</v>
      </c>
      <c r="E654" s="1572">
        <f t="shared" si="20"/>
        <v>2.4999999999988642E-2</v>
      </c>
      <c r="F654" s="1572">
        <f t="shared" si="21"/>
        <v>5.6874999999974163</v>
      </c>
    </row>
    <row r="655" spans="1:6" x14ac:dyDescent="0.2">
      <c r="A655" s="1570">
        <v>16325</v>
      </c>
      <c r="B655" s="1570">
        <v>25</v>
      </c>
      <c r="C655" s="1572">
        <v>9.1</v>
      </c>
      <c r="D655" s="1570">
        <v>2.5999999999976375E-2</v>
      </c>
      <c r="E655" s="1572">
        <f t="shared" si="20"/>
        <v>1.2999999999988188E-2</v>
      </c>
      <c r="F655" s="1572">
        <f t="shared" si="21"/>
        <v>2.9574999999973128</v>
      </c>
    </row>
    <row r="656" spans="1:6" x14ac:dyDescent="0.2">
      <c r="A656" s="1570">
        <v>16350</v>
      </c>
      <c r="B656" s="1570">
        <v>25</v>
      </c>
      <c r="C656" s="1572">
        <v>9.1</v>
      </c>
      <c r="D656" s="1570">
        <v>5.4000000000110071E-2</v>
      </c>
      <c r="E656" s="1572">
        <f t="shared" si="20"/>
        <v>4.0000000000043223E-2</v>
      </c>
      <c r="F656" s="1572">
        <f t="shared" si="21"/>
        <v>9.1000000000098336</v>
      </c>
    </row>
    <row r="657" spans="1:6" x14ac:dyDescent="0.2">
      <c r="A657" s="1570">
        <v>16375</v>
      </c>
      <c r="B657" s="1570">
        <v>25</v>
      </c>
      <c r="C657" s="1572">
        <v>9.1</v>
      </c>
      <c r="D657" s="1570">
        <v>4.2999999999915439E-2</v>
      </c>
      <c r="E657" s="1572">
        <f t="shared" si="20"/>
        <v>4.8500000000012755E-2</v>
      </c>
      <c r="F657" s="1572">
        <f t="shared" si="21"/>
        <v>11.0337500000029</v>
      </c>
    </row>
    <row r="658" spans="1:6" x14ac:dyDescent="0.2">
      <c r="A658" s="1570">
        <v>16400</v>
      </c>
      <c r="B658" s="1570">
        <v>25</v>
      </c>
      <c r="C658" s="1572">
        <v>9.1</v>
      </c>
      <c r="D658" s="1570">
        <v>0</v>
      </c>
      <c r="E658" s="1572">
        <f t="shared" si="20"/>
        <v>2.149999999995772E-2</v>
      </c>
      <c r="F658" s="1572">
        <f t="shared" si="21"/>
        <v>4.8912499999903813</v>
      </c>
    </row>
    <row r="659" spans="1:6" x14ac:dyDescent="0.2">
      <c r="A659" s="1570">
        <v>16425</v>
      </c>
      <c r="B659" s="1570">
        <v>25</v>
      </c>
      <c r="C659" s="1572">
        <v>9.1</v>
      </c>
      <c r="D659" s="1570">
        <v>0</v>
      </c>
      <c r="E659" s="1572">
        <f t="shared" si="20"/>
        <v>0</v>
      </c>
      <c r="F659" s="1572">
        <f t="shared" si="21"/>
        <v>0</v>
      </c>
    </row>
    <row r="660" spans="1:6" x14ac:dyDescent="0.2">
      <c r="A660" s="1570">
        <v>16450</v>
      </c>
      <c r="B660" s="1570">
        <v>25</v>
      </c>
      <c r="C660" s="1572">
        <v>9.1</v>
      </c>
      <c r="D660" s="1570">
        <v>0</v>
      </c>
      <c r="E660" s="1572">
        <f t="shared" si="20"/>
        <v>0</v>
      </c>
      <c r="F660" s="1572">
        <f t="shared" si="21"/>
        <v>0</v>
      </c>
    </row>
    <row r="661" spans="1:6" x14ac:dyDescent="0.2">
      <c r="A661" s="1570">
        <v>16475</v>
      </c>
      <c r="B661" s="1570">
        <v>25</v>
      </c>
      <c r="C661" s="1572">
        <v>9.1</v>
      </c>
      <c r="D661" s="1570">
        <v>0</v>
      </c>
      <c r="E661" s="1572">
        <f t="shared" si="20"/>
        <v>0</v>
      </c>
      <c r="F661" s="1572">
        <f t="shared" si="21"/>
        <v>0</v>
      </c>
    </row>
    <row r="662" spans="1:6" x14ac:dyDescent="0.2">
      <c r="A662" s="1570">
        <v>16500</v>
      </c>
      <c r="B662" s="1570">
        <v>25</v>
      </c>
      <c r="C662" s="1572">
        <v>9.1</v>
      </c>
      <c r="D662" s="1570">
        <v>0</v>
      </c>
      <c r="E662" s="1572">
        <f t="shared" si="20"/>
        <v>0</v>
      </c>
      <c r="F662" s="1572">
        <f t="shared" si="21"/>
        <v>0</v>
      </c>
    </row>
    <row r="663" spans="1:6" x14ac:dyDescent="0.2">
      <c r="A663" s="1570">
        <v>16525</v>
      </c>
      <c r="B663" s="1570">
        <v>25</v>
      </c>
      <c r="C663" s="1572">
        <v>9.1</v>
      </c>
      <c r="D663" s="1570">
        <v>0</v>
      </c>
      <c r="E663" s="1572">
        <f t="shared" si="20"/>
        <v>0</v>
      </c>
      <c r="F663" s="1572">
        <f t="shared" si="21"/>
        <v>0</v>
      </c>
    </row>
    <row r="664" spans="1:6" x14ac:dyDescent="0.2">
      <c r="A664" s="1570">
        <v>16550</v>
      </c>
      <c r="B664" s="1570">
        <v>25</v>
      </c>
      <c r="C664" s="1572">
        <v>9.1</v>
      </c>
      <c r="D664" s="1570">
        <v>0</v>
      </c>
      <c r="E664" s="1572">
        <f t="shared" si="20"/>
        <v>0</v>
      </c>
      <c r="F664" s="1572">
        <f t="shared" si="21"/>
        <v>0</v>
      </c>
    </row>
    <row r="665" spans="1:6" x14ac:dyDescent="0.2">
      <c r="A665" s="1570">
        <v>16575</v>
      </c>
      <c r="B665" s="1570">
        <v>25</v>
      </c>
      <c r="C665" s="1572">
        <v>9.1</v>
      </c>
      <c r="D665" s="1570">
        <v>6.3000000000010936E-2</v>
      </c>
      <c r="E665" s="1572">
        <f t="shared" si="20"/>
        <v>3.1500000000005468E-2</v>
      </c>
      <c r="F665" s="1572">
        <f t="shared" si="21"/>
        <v>7.1662500000012441</v>
      </c>
    </row>
    <row r="666" spans="1:6" x14ac:dyDescent="0.2">
      <c r="A666" s="1570">
        <v>16600</v>
      </c>
      <c r="B666" s="1570">
        <v>25</v>
      </c>
      <c r="C666" s="1572">
        <v>9.1</v>
      </c>
      <c r="D666" s="1570">
        <v>4.3000000000029126E-2</v>
      </c>
      <c r="E666" s="1572">
        <f t="shared" si="20"/>
        <v>5.3000000000020031E-2</v>
      </c>
      <c r="F666" s="1572">
        <f t="shared" si="21"/>
        <v>12.057500000004556</v>
      </c>
    </row>
    <row r="667" spans="1:6" x14ac:dyDescent="0.2">
      <c r="A667" s="1570">
        <v>16625</v>
      </c>
      <c r="B667" s="1570">
        <v>25</v>
      </c>
      <c r="C667" s="1572">
        <v>9.1</v>
      </c>
      <c r="D667" s="1570">
        <v>1.1999999999966371E-2</v>
      </c>
      <c r="E667" s="1572">
        <f t="shared" si="20"/>
        <v>2.7499999999997748E-2</v>
      </c>
      <c r="F667" s="1572">
        <f t="shared" si="21"/>
        <v>6.2562499999994872</v>
      </c>
    </row>
    <row r="668" spans="1:6" x14ac:dyDescent="0.2">
      <c r="A668" s="1570">
        <v>16650</v>
      </c>
      <c r="B668" s="1570">
        <v>25</v>
      </c>
      <c r="C668" s="1572">
        <v>9.1</v>
      </c>
      <c r="D668" s="1570">
        <v>1.0999999999990018E-2</v>
      </c>
      <c r="E668" s="1572">
        <f t="shared" si="20"/>
        <v>1.1499999999978194E-2</v>
      </c>
      <c r="F668" s="1572">
        <f t="shared" si="21"/>
        <v>2.616249999995039</v>
      </c>
    </row>
    <row r="669" spans="1:6" x14ac:dyDescent="0.2">
      <c r="A669" s="1570">
        <v>16675</v>
      </c>
      <c r="B669" s="1570">
        <v>25</v>
      </c>
      <c r="C669" s="1572">
        <v>9.1</v>
      </c>
      <c r="D669" s="1570">
        <v>4.4999999999981832E-2</v>
      </c>
      <c r="E669" s="1572">
        <f t="shared" si="20"/>
        <v>2.7999999999985925E-2</v>
      </c>
      <c r="F669" s="1572">
        <f t="shared" si="21"/>
        <v>6.3699999999967973</v>
      </c>
    </row>
    <row r="670" spans="1:6" x14ac:dyDescent="0.2">
      <c r="A670" s="1570">
        <v>16700</v>
      </c>
      <c r="B670" s="1570">
        <v>25</v>
      </c>
      <c r="C670" s="1572">
        <v>9.1</v>
      </c>
      <c r="D670" s="1570">
        <v>7.7999999999997294E-2</v>
      </c>
      <c r="E670" s="1572">
        <f t="shared" si="20"/>
        <v>6.1499999999989563E-2</v>
      </c>
      <c r="F670" s="1572">
        <f t="shared" si="21"/>
        <v>13.991249999997626</v>
      </c>
    </row>
    <row r="671" spans="1:6" x14ac:dyDescent="0.2">
      <c r="A671" s="1570">
        <v>16725</v>
      </c>
      <c r="B671" s="1570">
        <v>25</v>
      </c>
      <c r="C671" s="1572">
        <v>9.1</v>
      </c>
      <c r="D671" s="1570">
        <v>0</v>
      </c>
      <c r="E671" s="1572">
        <f t="shared" si="20"/>
        <v>3.8999999999998647E-2</v>
      </c>
      <c r="F671" s="1572">
        <f t="shared" si="21"/>
        <v>8.8724999999996914</v>
      </c>
    </row>
    <row r="672" spans="1:6" x14ac:dyDescent="0.2">
      <c r="A672" s="1570">
        <v>16750</v>
      </c>
      <c r="B672" s="1570">
        <v>25</v>
      </c>
      <c r="C672" s="1572">
        <v>9.1</v>
      </c>
      <c r="D672" s="1570">
        <v>0</v>
      </c>
      <c r="E672" s="1572">
        <f t="shared" si="20"/>
        <v>0</v>
      </c>
      <c r="F672" s="1572">
        <f t="shared" si="21"/>
        <v>0</v>
      </c>
    </row>
    <row r="673" spans="1:6" x14ac:dyDescent="0.2">
      <c r="A673" s="1570">
        <v>16775</v>
      </c>
      <c r="B673" s="1570">
        <v>25</v>
      </c>
      <c r="C673" s="1572">
        <v>9.1</v>
      </c>
      <c r="D673" s="1570">
        <v>3.4000000000014574E-2</v>
      </c>
      <c r="E673" s="1572">
        <f t="shared" si="20"/>
        <v>1.7000000000007287E-2</v>
      </c>
      <c r="F673" s="1572">
        <f t="shared" si="21"/>
        <v>3.8675000000016579</v>
      </c>
    </row>
    <row r="674" spans="1:6" x14ac:dyDescent="0.2">
      <c r="A674" s="1570">
        <v>16800</v>
      </c>
      <c r="B674" s="1570">
        <v>25</v>
      </c>
      <c r="C674" s="1572">
        <v>9.1</v>
      </c>
      <c r="D674" s="1570">
        <v>4.6999999999934539E-2</v>
      </c>
      <c r="E674" s="1572">
        <f t="shared" si="20"/>
        <v>4.0499999999974556E-2</v>
      </c>
      <c r="F674" s="1572">
        <f t="shared" si="21"/>
        <v>9.2137499999942118</v>
      </c>
    </row>
    <row r="675" spans="1:6" x14ac:dyDescent="0.2">
      <c r="A675" s="1570">
        <v>16825</v>
      </c>
      <c r="B675" s="1570">
        <v>25</v>
      </c>
      <c r="C675" s="1572">
        <v>9.1</v>
      </c>
      <c r="D675" s="1570">
        <v>0.1019999999999982</v>
      </c>
      <c r="E675" s="1572">
        <f t="shared" si="20"/>
        <v>7.4499999999966371E-2</v>
      </c>
      <c r="F675" s="1572">
        <f t="shared" si="21"/>
        <v>16.948749999992348</v>
      </c>
    </row>
    <row r="676" spans="1:6" x14ac:dyDescent="0.2">
      <c r="A676" s="1570">
        <v>16850</v>
      </c>
      <c r="B676" s="1570">
        <v>25</v>
      </c>
      <c r="C676" s="1572">
        <v>9.1</v>
      </c>
      <c r="D676" s="1570">
        <v>0</v>
      </c>
      <c r="E676" s="1572">
        <f t="shared" si="20"/>
        <v>5.0999999999999102E-2</v>
      </c>
      <c r="F676" s="1572">
        <f t="shared" si="21"/>
        <v>11.602499999999795</v>
      </c>
    </row>
    <row r="677" spans="1:6" x14ac:dyDescent="0.2">
      <c r="A677" s="1570">
        <v>16875</v>
      </c>
      <c r="B677" s="1570">
        <v>25</v>
      </c>
      <c r="C677" s="1572">
        <v>9.1</v>
      </c>
      <c r="D677" s="1570">
        <v>0</v>
      </c>
      <c r="E677" s="1572">
        <f t="shared" si="20"/>
        <v>0</v>
      </c>
      <c r="F677" s="1572">
        <f t="shared" si="21"/>
        <v>0</v>
      </c>
    </row>
    <row r="678" spans="1:6" x14ac:dyDescent="0.2">
      <c r="A678" s="1570">
        <v>16900</v>
      </c>
      <c r="B678" s="1570">
        <v>25</v>
      </c>
      <c r="C678" s="1572">
        <v>9.1</v>
      </c>
      <c r="D678" s="1570">
        <v>0</v>
      </c>
      <c r="E678" s="1572">
        <f t="shared" si="20"/>
        <v>0</v>
      </c>
      <c r="F678" s="1572">
        <f t="shared" si="21"/>
        <v>0</v>
      </c>
    </row>
    <row r="679" spans="1:6" x14ac:dyDescent="0.2">
      <c r="A679" s="1570">
        <v>16925</v>
      </c>
      <c r="B679" s="1570">
        <v>25</v>
      </c>
      <c r="C679" s="1572">
        <v>9.1</v>
      </c>
      <c r="D679" s="1570">
        <v>0.10500000000004095</v>
      </c>
      <c r="E679" s="1572">
        <f t="shared" si="20"/>
        <v>5.2500000000020475E-2</v>
      </c>
      <c r="F679" s="1572">
        <f t="shared" si="21"/>
        <v>11.943750000004657</v>
      </c>
    </row>
    <row r="680" spans="1:6" x14ac:dyDescent="0.2">
      <c r="A680" s="1570">
        <v>16950</v>
      </c>
      <c r="B680" s="1570">
        <v>25</v>
      </c>
      <c r="C680" s="1572">
        <v>9.1</v>
      </c>
      <c r="D680" s="1570">
        <v>0</v>
      </c>
      <c r="E680" s="1572">
        <f t="shared" si="20"/>
        <v>5.2500000000020475E-2</v>
      </c>
      <c r="F680" s="1572">
        <f t="shared" si="21"/>
        <v>11.943750000004657</v>
      </c>
    </row>
    <row r="681" spans="1:6" x14ac:dyDescent="0.2">
      <c r="A681" s="1570">
        <v>16975</v>
      </c>
      <c r="B681" s="1570">
        <v>25</v>
      </c>
      <c r="C681" s="1572">
        <v>9.1</v>
      </c>
      <c r="D681" s="1570">
        <v>0</v>
      </c>
      <c r="E681" s="1572">
        <f t="shared" si="20"/>
        <v>0</v>
      </c>
      <c r="F681" s="1572">
        <f t="shared" si="21"/>
        <v>0</v>
      </c>
    </row>
    <row r="682" spans="1:6" x14ac:dyDescent="0.2">
      <c r="A682" s="1570">
        <v>17000</v>
      </c>
      <c r="B682" s="1570">
        <v>25</v>
      </c>
      <c r="C682" s="1572">
        <v>9.1</v>
      </c>
      <c r="D682" s="1570">
        <v>0</v>
      </c>
      <c r="E682" s="1572">
        <f t="shared" si="20"/>
        <v>0</v>
      </c>
      <c r="F682" s="1572">
        <f t="shared" si="21"/>
        <v>0</v>
      </c>
    </row>
    <row r="683" spans="1:6" x14ac:dyDescent="0.2">
      <c r="A683" s="1570">
        <v>17025</v>
      </c>
      <c r="B683" s="1570">
        <v>25</v>
      </c>
      <c r="C683" s="1572">
        <v>9.1</v>
      </c>
      <c r="D683" s="1570">
        <v>0</v>
      </c>
      <c r="E683" s="1572">
        <f t="shared" si="20"/>
        <v>0</v>
      </c>
      <c r="F683" s="1572">
        <f t="shared" si="21"/>
        <v>0</v>
      </c>
    </row>
    <row r="684" spans="1:6" x14ac:dyDescent="0.2">
      <c r="A684" s="1570">
        <v>17050</v>
      </c>
      <c r="B684" s="1570">
        <v>25</v>
      </c>
      <c r="C684" s="1572">
        <v>9.1</v>
      </c>
      <c r="D684" s="1570">
        <v>4.5999999999958185E-2</v>
      </c>
      <c r="E684" s="1572">
        <f t="shared" si="20"/>
        <v>2.2999999999979093E-2</v>
      </c>
      <c r="F684" s="1572">
        <f t="shared" si="21"/>
        <v>5.2324999999952437</v>
      </c>
    </row>
    <row r="685" spans="1:6" x14ac:dyDescent="0.2">
      <c r="A685" s="1570">
        <v>17075</v>
      </c>
      <c r="B685" s="1570">
        <v>25</v>
      </c>
      <c r="C685" s="1572">
        <v>9.1</v>
      </c>
      <c r="D685" s="1570">
        <v>0</v>
      </c>
      <c r="E685" s="1572">
        <f t="shared" si="20"/>
        <v>2.2999999999979093E-2</v>
      </c>
      <c r="F685" s="1572">
        <f t="shared" si="21"/>
        <v>5.2324999999952437</v>
      </c>
    </row>
    <row r="686" spans="1:6" x14ac:dyDescent="0.2">
      <c r="A686" s="1570">
        <v>17100</v>
      </c>
      <c r="B686" s="1570">
        <v>25</v>
      </c>
      <c r="C686" s="1572">
        <v>9.1</v>
      </c>
      <c r="D686" s="1570">
        <v>2.5000000000000022E-2</v>
      </c>
      <c r="E686" s="1572">
        <f t="shared" si="20"/>
        <v>1.2500000000000011E-2</v>
      </c>
      <c r="F686" s="1572">
        <f t="shared" si="21"/>
        <v>2.8437500000000027</v>
      </c>
    </row>
    <row r="687" spans="1:6" x14ac:dyDescent="0.2">
      <c r="A687" s="1570">
        <v>17125</v>
      </c>
      <c r="B687" s="1570">
        <v>25</v>
      </c>
      <c r="C687" s="1572">
        <v>9.1</v>
      </c>
      <c r="D687" s="1570">
        <v>2.7999999999929082E-2</v>
      </c>
      <c r="E687" s="1572">
        <f t="shared" si="20"/>
        <v>2.6499999999964552E-2</v>
      </c>
      <c r="F687" s="1572">
        <f t="shared" si="21"/>
        <v>6.0287499999919349</v>
      </c>
    </row>
    <row r="688" spans="1:6" x14ac:dyDescent="0.2">
      <c r="A688" s="1570">
        <v>17150</v>
      </c>
      <c r="B688" s="1570">
        <v>25</v>
      </c>
      <c r="C688" s="1572">
        <v>9.1</v>
      </c>
      <c r="D688" s="1570">
        <v>0</v>
      </c>
      <c r="E688" s="1572">
        <f t="shared" si="20"/>
        <v>1.3999999999964541E-2</v>
      </c>
      <c r="F688" s="1572">
        <f t="shared" si="21"/>
        <v>3.1849999999919332</v>
      </c>
    </row>
    <row r="689" spans="1:6" x14ac:dyDescent="0.2">
      <c r="A689" s="1570">
        <v>17175</v>
      </c>
      <c r="B689" s="1570">
        <v>25</v>
      </c>
      <c r="C689" s="1572">
        <v>9.1</v>
      </c>
      <c r="D689" s="1570">
        <v>0</v>
      </c>
      <c r="E689" s="1572">
        <f t="shared" si="20"/>
        <v>0</v>
      </c>
      <c r="F689" s="1572">
        <f t="shared" si="21"/>
        <v>0</v>
      </c>
    </row>
    <row r="690" spans="1:6" x14ac:dyDescent="0.2">
      <c r="A690" s="1570">
        <v>17200</v>
      </c>
      <c r="B690" s="1570">
        <v>25</v>
      </c>
      <c r="C690" s="1572">
        <v>9.1</v>
      </c>
      <c r="D690" s="1570">
        <v>0</v>
      </c>
      <c r="E690" s="1572">
        <f t="shared" si="20"/>
        <v>0</v>
      </c>
      <c r="F690" s="1572">
        <f t="shared" si="21"/>
        <v>0</v>
      </c>
    </row>
    <row r="691" spans="1:6" x14ac:dyDescent="0.2">
      <c r="A691" s="1570">
        <v>17225</v>
      </c>
      <c r="B691" s="1570">
        <v>25</v>
      </c>
      <c r="C691" s="1572">
        <v>9.1</v>
      </c>
      <c r="D691" s="1570">
        <v>2.2000000000070963E-2</v>
      </c>
      <c r="E691" s="1572">
        <f t="shared" si="20"/>
        <v>1.1000000000035481E-2</v>
      </c>
      <c r="F691" s="1572">
        <f t="shared" si="21"/>
        <v>2.5025000000080717</v>
      </c>
    </row>
    <row r="692" spans="1:6" x14ac:dyDescent="0.2">
      <c r="A692" s="1570">
        <v>17250</v>
      </c>
      <c r="B692" s="1570">
        <v>25</v>
      </c>
      <c r="C692" s="1572">
        <v>9.1</v>
      </c>
      <c r="D692" s="1570">
        <v>0</v>
      </c>
      <c r="E692" s="1572">
        <f t="shared" si="20"/>
        <v>1.1000000000035481E-2</v>
      </c>
      <c r="F692" s="1572">
        <f t="shared" si="21"/>
        <v>2.5025000000080717</v>
      </c>
    </row>
    <row r="693" spans="1:6" x14ac:dyDescent="0.2">
      <c r="A693" s="1570">
        <v>17275</v>
      </c>
      <c r="B693" s="1570">
        <v>25</v>
      </c>
      <c r="C693" s="1572">
        <v>9.1</v>
      </c>
      <c r="D693" s="1570">
        <v>0</v>
      </c>
      <c r="E693" s="1572">
        <f t="shared" si="20"/>
        <v>0</v>
      </c>
      <c r="F693" s="1572">
        <f t="shared" si="21"/>
        <v>0</v>
      </c>
    </row>
    <row r="694" spans="1:6" x14ac:dyDescent="0.2">
      <c r="A694" s="1570">
        <v>17300</v>
      </c>
      <c r="B694" s="1570">
        <v>25</v>
      </c>
      <c r="C694" s="1572">
        <v>9.1</v>
      </c>
      <c r="D694" s="1570">
        <v>0</v>
      </c>
      <c r="E694" s="1572">
        <f t="shared" si="20"/>
        <v>0</v>
      </c>
      <c r="F694" s="1572">
        <f t="shared" si="21"/>
        <v>0</v>
      </c>
    </row>
    <row r="695" spans="1:6" x14ac:dyDescent="0.2">
      <c r="A695" s="1570">
        <v>17325</v>
      </c>
      <c r="B695" s="1570">
        <v>25</v>
      </c>
      <c r="C695" s="1572">
        <v>9.1</v>
      </c>
      <c r="D695" s="1570">
        <v>0</v>
      </c>
      <c r="E695" s="1572">
        <f t="shared" si="20"/>
        <v>0</v>
      </c>
      <c r="F695" s="1572">
        <f t="shared" si="21"/>
        <v>0</v>
      </c>
    </row>
    <row r="696" spans="1:6" x14ac:dyDescent="0.2">
      <c r="A696" s="1570">
        <v>17350</v>
      </c>
      <c r="B696" s="1570">
        <v>25</v>
      </c>
      <c r="C696" s="1572">
        <v>9.1</v>
      </c>
      <c r="D696" s="1570">
        <v>0</v>
      </c>
      <c r="E696" s="1572">
        <f t="shared" si="20"/>
        <v>0</v>
      </c>
      <c r="F696" s="1572">
        <f t="shared" si="21"/>
        <v>0</v>
      </c>
    </row>
    <row r="697" spans="1:6" x14ac:dyDescent="0.2">
      <c r="A697" s="1570">
        <v>17375</v>
      </c>
      <c r="B697" s="1570">
        <v>25</v>
      </c>
      <c r="C697" s="1572">
        <v>9.1</v>
      </c>
      <c r="D697" s="1570">
        <v>0</v>
      </c>
      <c r="E697" s="1572">
        <f t="shared" si="20"/>
        <v>0</v>
      </c>
      <c r="F697" s="1572">
        <f t="shared" si="21"/>
        <v>0</v>
      </c>
    </row>
    <row r="698" spans="1:6" x14ac:dyDescent="0.2">
      <c r="A698" s="1570">
        <v>17400</v>
      </c>
      <c r="B698" s="1570">
        <v>25</v>
      </c>
      <c r="C698" s="1572">
        <v>9.1</v>
      </c>
      <c r="D698" s="1570">
        <v>0</v>
      </c>
      <c r="E698" s="1572">
        <f t="shared" si="20"/>
        <v>0</v>
      </c>
      <c r="F698" s="1572">
        <f t="shared" si="21"/>
        <v>0</v>
      </c>
    </row>
    <row r="699" spans="1:6" x14ac:dyDescent="0.2">
      <c r="A699" s="1570">
        <v>17425</v>
      </c>
      <c r="B699" s="1570">
        <v>25</v>
      </c>
      <c r="C699" s="1572">
        <v>9.1</v>
      </c>
      <c r="D699" s="1570">
        <v>4.4000000000005479E-2</v>
      </c>
      <c r="E699" s="1572">
        <f t="shared" si="20"/>
        <v>2.200000000000274E-2</v>
      </c>
      <c r="F699" s="1572">
        <f t="shared" si="21"/>
        <v>5.0050000000006225</v>
      </c>
    </row>
    <row r="700" spans="1:6" x14ac:dyDescent="0.2">
      <c r="A700" s="1570">
        <v>17450</v>
      </c>
      <c r="B700" s="1570">
        <v>25</v>
      </c>
      <c r="C700" s="1572">
        <v>9.1</v>
      </c>
      <c r="D700" s="1570">
        <v>4.100000000007642E-2</v>
      </c>
      <c r="E700" s="1572">
        <f t="shared" si="20"/>
        <v>4.2500000000040949E-2</v>
      </c>
      <c r="F700" s="1572">
        <f t="shared" si="21"/>
        <v>9.6687500000093163</v>
      </c>
    </row>
    <row r="701" spans="1:6" x14ac:dyDescent="0.2">
      <c r="A701" s="1570">
        <v>17475</v>
      </c>
      <c r="B701" s="1570">
        <v>25</v>
      </c>
      <c r="C701" s="1572">
        <v>9.1</v>
      </c>
      <c r="D701" s="1570">
        <v>1.5000000000009117E-2</v>
      </c>
      <c r="E701" s="1572">
        <f t="shared" si="20"/>
        <v>2.8000000000042768E-2</v>
      </c>
      <c r="F701" s="1572">
        <f t="shared" si="21"/>
        <v>6.3700000000097292</v>
      </c>
    </row>
    <row r="702" spans="1:6" x14ac:dyDescent="0.2">
      <c r="A702" s="1570">
        <v>17500</v>
      </c>
      <c r="B702" s="1570">
        <v>25</v>
      </c>
      <c r="C702" s="1572">
        <v>9.1</v>
      </c>
      <c r="D702" s="1570">
        <v>0</v>
      </c>
      <c r="E702" s="1572">
        <f t="shared" si="20"/>
        <v>7.5000000000045586E-3</v>
      </c>
      <c r="F702" s="1572">
        <f t="shared" si="21"/>
        <v>1.7062500000010372</v>
      </c>
    </row>
    <row r="703" spans="1:6" x14ac:dyDescent="0.2">
      <c r="A703" s="1570">
        <v>17525</v>
      </c>
      <c r="B703" s="1570">
        <v>25</v>
      </c>
      <c r="C703" s="1572">
        <v>9.1</v>
      </c>
      <c r="D703" s="1570">
        <v>2.6000000000090062E-2</v>
      </c>
      <c r="E703" s="1572">
        <f t="shared" si="20"/>
        <v>1.3000000000045031E-2</v>
      </c>
      <c r="F703" s="1572">
        <f t="shared" si="21"/>
        <v>2.9575000000102443</v>
      </c>
    </row>
    <row r="704" spans="1:6" x14ac:dyDescent="0.2">
      <c r="A704" s="1570">
        <v>17550</v>
      </c>
      <c r="B704" s="1570">
        <v>25</v>
      </c>
      <c r="C704" s="1572">
        <v>9.1</v>
      </c>
      <c r="D704" s="1570">
        <v>4.3000000000029126E-2</v>
      </c>
      <c r="E704" s="1572">
        <f t="shared" si="20"/>
        <v>3.4500000000059594E-2</v>
      </c>
      <c r="F704" s="1572">
        <f t="shared" si="21"/>
        <v>7.848750000013557</v>
      </c>
    </row>
    <row r="705" spans="1:6" x14ac:dyDescent="0.2">
      <c r="A705" s="1570">
        <v>17575</v>
      </c>
      <c r="B705" s="1570">
        <v>25</v>
      </c>
      <c r="C705" s="1572">
        <v>9.1</v>
      </c>
      <c r="D705" s="1570">
        <v>3.1999999999948181E-2</v>
      </c>
      <c r="E705" s="1572">
        <f t="shared" si="20"/>
        <v>3.7499999999988654E-2</v>
      </c>
      <c r="F705" s="1572">
        <f t="shared" si="21"/>
        <v>8.531249999997419</v>
      </c>
    </row>
    <row r="706" spans="1:6" x14ac:dyDescent="0.2">
      <c r="A706" s="1570">
        <v>17600</v>
      </c>
      <c r="B706" s="1570">
        <v>25</v>
      </c>
      <c r="C706" s="1572">
        <v>9.1</v>
      </c>
      <c r="D706" s="1570">
        <v>1.700000000007551E-2</v>
      </c>
      <c r="E706" s="1572">
        <f t="shared" si="20"/>
        <v>2.4500000000011846E-2</v>
      </c>
      <c r="F706" s="1572">
        <f t="shared" si="21"/>
        <v>5.5737500000026943</v>
      </c>
    </row>
    <row r="707" spans="1:6" x14ac:dyDescent="0.2">
      <c r="A707" s="1570">
        <v>17625</v>
      </c>
      <c r="B707" s="1570">
        <v>25</v>
      </c>
      <c r="C707" s="1572">
        <v>9.1</v>
      </c>
      <c r="D707" s="1570">
        <v>7.2000000000025488E-2</v>
      </c>
      <c r="E707" s="1572">
        <f t="shared" si="20"/>
        <v>4.4500000000050499E-2</v>
      </c>
      <c r="F707" s="1572">
        <f t="shared" si="21"/>
        <v>10.123750000011489</v>
      </c>
    </row>
    <row r="708" spans="1:6" x14ac:dyDescent="0.2">
      <c r="A708" s="1570">
        <v>17650</v>
      </c>
      <c r="B708" s="1570">
        <v>25</v>
      </c>
      <c r="C708" s="1572">
        <v>9.1</v>
      </c>
      <c r="D708" s="1570">
        <v>0</v>
      </c>
      <c r="E708" s="1572">
        <f t="shared" ref="E708:E771" si="22">(D707+D708)/2</f>
        <v>3.6000000000012744E-2</v>
      </c>
      <c r="F708" s="1572">
        <f t="shared" ref="F708:F771" si="23">E708*C708*B708</f>
        <v>8.1900000000028985</v>
      </c>
    </row>
    <row r="709" spans="1:6" x14ac:dyDescent="0.2">
      <c r="A709" s="1570">
        <v>17675</v>
      </c>
      <c r="B709" s="1570">
        <v>25</v>
      </c>
      <c r="C709" s="1572">
        <v>9.1</v>
      </c>
      <c r="D709" s="1570">
        <v>0</v>
      </c>
      <c r="E709" s="1572">
        <f t="shared" si="22"/>
        <v>0</v>
      </c>
      <c r="F709" s="1572">
        <f t="shared" si="23"/>
        <v>0</v>
      </c>
    </row>
    <row r="710" spans="1:6" x14ac:dyDescent="0.2">
      <c r="A710" s="1570">
        <v>17700</v>
      </c>
      <c r="B710" s="1570">
        <v>25</v>
      </c>
      <c r="C710" s="1572">
        <v>9.1</v>
      </c>
      <c r="D710" s="1570">
        <v>3.0999999999971828E-2</v>
      </c>
      <c r="E710" s="1572">
        <f t="shared" si="22"/>
        <v>1.5499999999985914E-2</v>
      </c>
      <c r="F710" s="1572">
        <f t="shared" si="23"/>
        <v>3.5262499999967951</v>
      </c>
    </row>
    <row r="711" spans="1:6" x14ac:dyDescent="0.2">
      <c r="A711" s="1570">
        <v>17725</v>
      </c>
      <c r="B711" s="1570">
        <v>25</v>
      </c>
      <c r="C711" s="1572">
        <v>9.1</v>
      </c>
      <c r="D711" s="1570">
        <v>0</v>
      </c>
      <c r="E711" s="1572">
        <f t="shared" si="22"/>
        <v>1.5499999999985914E-2</v>
      </c>
      <c r="F711" s="1572">
        <f t="shared" si="23"/>
        <v>3.5262499999967951</v>
      </c>
    </row>
    <row r="712" spans="1:6" x14ac:dyDescent="0.2">
      <c r="A712" s="1570">
        <v>17750</v>
      </c>
      <c r="B712" s="1570">
        <v>25</v>
      </c>
      <c r="C712" s="1572">
        <v>9.1</v>
      </c>
      <c r="D712" s="1570">
        <v>7.7999999999997294E-2</v>
      </c>
      <c r="E712" s="1572">
        <f t="shared" si="22"/>
        <v>3.8999999999998647E-2</v>
      </c>
      <c r="F712" s="1572">
        <f t="shared" si="23"/>
        <v>8.8724999999996914</v>
      </c>
    </row>
    <row r="713" spans="1:6" x14ac:dyDescent="0.2">
      <c r="A713" s="1570">
        <v>17775</v>
      </c>
      <c r="B713" s="1570">
        <v>25</v>
      </c>
      <c r="C713" s="1572">
        <v>9.1</v>
      </c>
      <c r="D713" s="1570">
        <v>0</v>
      </c>
      <c r="E713" s="1572">
        <f t="shared" si="22"/>
        <v>3.8999999999998647E-2</v>
      </c>
      <c r="F713" s="1572">
        <f t="shared" si="23"/>
        <v>8.8724999999996914</v>
      </c>
    </row>
    <row r="714" spans="1:6" x14ac:dyDescent="0.2">
      <c r="A714" s="1570">
        <v>17800</v>
      </c>
      <c r="B714" s="1570">
        <v>25</v>
      </c>
      <c r="C714" s="1572">
        <v>9.1</v>
      </c>
      <c r="D714" s="1570">
        <v>0</v>
      </c>
      <c r="E714" s="1572">
        <f t="shared" si="22"/>
        <v>0</v>
      </c>
      <c r="F714" s="1572">
        <f t="shared" si="23"/>
        <v>0</v>
      </c>
    </row>
    <row r="715" spans="1:6" x14ac:dyDescent="0.2">
      <c r="A715" s="1570">
        <v>17825</v>
      </c>
      <c r="B715" s="1570">
        <v>25</v>
      </c>
      <c r="C715" s="1572">
        <v>9.1</v>
      </c>
      <c r="D715" s="1570">
        <v>0</v>
      </c>
      <c r="E715" s="1572">
        <f t="shared" si="22"/>
        <v>0</v>
      </c>
      <c r="F715" s="1572">
        <f t="shared" si="23"/>
        <v>0</v>
      </c>
    </row>
    <row r="716" spans="1:6" x14ac:dyDescent="0.2">
      <c r="A716" s="1570">
        <v>17850</v>
      </c>
      <c r="B716" s="1570">
        <v>25</v>
      </c>
      <c r="C716" s="1572">
        <v>9.1</v>
      </c>
      <c r="D716" s="1570">
        <v>0</v>
      </c>
      <c r="E716" s="1572">
        <f t="shared" si="22"/>
        <v>0</v>
      </c>
      <c r="F716" s="1572">
        <f t="shared" si="23"/>
        <v>0</v>
      </c>
    </row>
    <row r="717" spans="1:6" x14ac:dyDescent="0.2">
      <c r="A717" s="1570">
        <v>17875</v>
      </c>
      <c r="B717" s="1570">
        <v>25</v>
      </c>
      <c r="C717" s="1572">
        <v>9.1</v>
      </c>
      <c r="D717" s="1570">
        <v>0</v>
      </c>
      <c r="E717" s="1572">
        <f t="shared" si="22"/>
        <v>0</v>
      </c>
      <c r="F717" s="1572">
        <f t="shared" si="23"/>
        <v>0</v>
      </c>
    </row>
    <row r="718" spans="1:6" x14ac:dyDescent="0.2">
      <c r="A718" s="1570">
        <v>17900</v>
      </c>
      <c r="B718" s="1570">
        <v>25</v>
      </c>
      <c r="C718" s="1572">
        <v>9.1</v>
      </c>
      <c r="D718" s="1570">
        <v>0</v>
      </c>
      <c r="E718" s="1572">
        <f t="shared" si="22"/>
        <v>0</v>
      </c>
      <c r="F718" s="1572">
        <f t="shared" si="23"/>
        <v>0</v>
      </c>
    </row>
    <row r="719" spans="1:6" x14ac:dyDescent="0.2">
      <c r="A719" s="1570">
        <v>17925</v>
      </c>
      <c r="B719" s="1570">
        <v>25</v>
      </c>
      <c r="C719" s="1572">
        <v>9.1</v>
      </c>
      <c r="D719" s="1570">
        <v>0</v>
      </c>
      <c r="E719" s="1572">
        <f t="shared" si="22"/>
        <v>0</v>
      </c>
      <c r="F719" s="1572">
        <f t="shared" si="23"/>
        <v>0</v>
      </c>
    </row>
    <row r="720" spans="1:6" x14ac:dyDescent="0.2">
      <c r="A720" s="1570">
        <v>17950</v>
      </c>
      <c r="B720" s="1570">
        <v>25</v>
      </c>
      <c r="C720" s="1572">
        <v>9.1</v>
      </c>
      <c r="D720" s="1570">
        <v>0.11500000000003185</v>
      </c>
      <c r="E720" s="1572">
        <f t="shared" si="22"/>
        <v>5.7500000000015927E-2</v>
      </c>
      <c r="F720" s="1572">
        <f t="shared" si="23"/>
        <v>13.081250000003623</v>
      </c>
    </row>
    <row r="721" spans="1:6" x14ac:dyDescent="0.2">
      <c r="A721" s="1570">
        <v>17975</v>
      </c>
      <c r="B721" s="1570">
        <v>25</v>
      </c>
      <c r="C721" s="1572">
        <v>9.1</v>
      </c>
      <c r="D721" s="1570">
        <v>5.4999999999972737E-2</v>
      </c>
      <c r="E721" s="1572">
        <f t="shared" si="22"/>
        <v>8.5000000000002296E-2</v>
      </c>
      <c r="F721" s="1572">
        <f t="shared" si="23"/>
        <v>19.337500000000521</v>
      </c>
    </row>
    <row r="722" spans="1:6" x14ac:dyDescent="0.2">
      <c r="A722" s="1570">
        <v>18000</v>
      </c>
      <c r="B722" s="1570">
        <v>25</v>
      </c>
      <c r="C722" s="1572">
        <v>9.1</v>
      </c>
      <c r="D722" s="1570">
        <v>0</v>
      </c>
      <c r="E722" s="1572">
        <f t="shared" si="22"/>
        <v>2.7499999999986369E-2</v>
      </c>
      <c r="F722" s="1572">
        <f t="shared" si="23"/>
        <v>6.256249999996899</v>
      </c>
    </row>
    <row r="723" spans="1:6" x14ac:dyDescent="0.2">
      <c r="A723" s="1570">
        <v>18025</v>
      </c>
      <c r="B723" s="1570">
        <v>25</v>
      </c>
      <c r="C723" s="1572">
        <v>9.1</v>
      </c>
      <c r="D723" s="1570">
        <v>0</v>
      </c>
      <c r="E723" s="1572">
        <f t="shared" si="22"/>
        <v>0</v>
      </c>
      <c r="F723" s="1572">
        <f t="shared" si="23"/>
        <v>0</v>
      </c>
    </row>
    <row r="724" spans="1:6" x14ac:dyDescent="0.2">
      <c r="A724" s="1570">
        <v>18050</v>
      </c>
      <c r="B724" s="1570">
        <v>25</v>
      </c>
      <c r="C724" s="1572">
        <v>9.1</v>
      </c>
      <c r="D724" s="1570">
        <v>2.3000000000047316E-2</v>
      </c>
      <c r="E724" s="1572">
        <f t="shared" si="22"/>
        <v>1.1500000000023658E-2</v>
      </c>
      <c r="F724" s="1572">
        <f t="shared" si="23"/>
        <v>2.6162500000053819</v>
      </c>
    </row>
    <row r="725" spans="1:6" x14ac:dyDescent="0.2">
      <c r="A725" s="1570">
        <v>18075</v>
      </c>
      <c r="B725" s="1570">
        <v>25</v>
      </c>
      <c r="C725" s="1572">
        <v>9.1</v>
      </c>
      <c r="D725" s="1570">
        <v>0.33900000000007824</v>
      </c>
      <c r="E725" s="1572">
        <f t="shared" si="22"/>
        <v>0.18100000000006278</v>
      </c>
      <c r="F725" s="1572">
        <f t="shared" si="23"/>
        <v>41.177500000014277</v>
      </c>
    </row>
    <row r="726" spans="1:6" x14ac:dyDescent="0.2">
      <c r="A726" s="1570">
        <v>18100</v>
      </c>
      <c r="B726" s="1570">
        <v>25</v>
      </c>
      <c r="C726" s="1572">
        <v>9.1</v>
      </c>
      <c r="D726" s="1570">
        <v>0.30200000000004368</v>
      </c>
      <c r="E726" s="1572">
        <f t="shared" si="22"/>
        <v>0.32050000000006096</v>
      </c>
      <c r="F726" s="1572">
        <f t="shared" si="23"/>
        <v>72.913750000013863</v>
      </c>
    </row>
    <row r="727" spans="1:6" x14ac:dyDescent="0.2">
      <c r="A727" s="1570">
        <v>18125</v>
      </c>
      <c r="B727" s="1570">
        <v>25</v>
      </c>
      <c r="C727" s="1572">
        <v>9.1</v>
      </c>
      <c r="D727" s="1570">
        <v>0.12299999999995637</v>
      </c>
      <c r="E727" s="1572">
        <f t="shared" si="22"/>
        <v>0.21250000000000002</v>
      </c>
      <c r="F727" s="1572">
        <f t="shared" si="23"/>
        <v>48.34375</v>
      </c>
    </row>
    <row r="728" spans="1:6" x14ac:dyDescent="0.2">
      <c r="A728" s="1570">
        <v>18150</v>
      </c>
      <c r="B728" s="1570">
        <v>25</v>
      </c>
      <c r="C728" s="1572">
        <v>9.1</v>
      </c>
      <c r="D728" s="1570">
        <v>0</v>
      </c>
      <c r="E728" s="1572">
        <f t="shared" si="22"/>
        <v>6.1499999999978183E-2</v>
      </c>
      <c r="F728" s="1572">
        <f t="shared" si="23"/>
        <v>13.991249999995038</v>
      </c>
    </row>
    <row r="729" spans="1:6" x14ac:dyDescent="0.2">
      <c r="A729" s="1570">
        <v>18175</v>
      </c>
      <c r="B729" s="1570">
        <v>25</v>
      </c>
      <c r="C729" s="1572">
        <v>9.1</v>
      </c>
      <c r="D729" s="1570">
        <v>0</v>
      </c>
      <c r="E729" s="1572">
        <f t="shared" si="22"/>
        <v>0</v>
      </c>
      <c r="F729" s="1572">
        <f t="shared" si="23"/>
        <v>0</v>
      </c>
    </row>
    <row r="730" spans="1:6" x14ac:dyDescent="0.2">
      <c r="A730" s="1570">
        <v>18200</v>
      </c>
      <c r="B730" s="1570">
        <v>25</v>
      </c>
      <c r="C730" s="1572">
        <v>9.1</v>
      </c>
      <c r="D730" s="1570">
        <v>2.9999999999995475E-2</v>
      </c>
      <c r="E730" s="1572">
        <f t="shared" si="22"/>
        <v>1.4999999999997737E-2</v>
      </c>
      <c r="F730" s="1572">
        <f t="shared" si="23"/>
        <v>3.4124999999994854</v>
      </c>
    </row>
    <row r="731" spans="1:6" x14ac:dyDescent="0.2">
      <c r="A731" s="1570">
        <v>18225</v>
      </c>
      <c r="B731" s="1570">
        <v>25</v>
      </c>
      <c r="C731" s="1572">
        <v>9.1</v>
      </c>
      <c r="D731" s="1570">
        <v>5.700000000003913E-2</v>
      </c>
      <c r="E731" s="1572">
        <f t="shared" si="22"/>
        <v>4.3500000000017303E-2</v>
      </c>
      <c r="F731" s="1572">
        <f t="shared" si="23"/>
        <v>9.8962500000039366</v>
      </c>
    </row>
    <row r="732" spans="1:6" x14ac:dyDescent="0.2">
      <c r="A732" s="1570">
        <v>18250</v>
      </c>
      <c r="B732" s="1570">
        <v>25</v>
      </c>
      <c r="C732" s="1572">
        <v>9.1</v>
      </c>
      <c r="D732" s="1570">
        <v>3.2000000000061868E-2</v>
      </c>
      <c r="E732" s="1572">
        <f t="shared" si="22"/>
        <v>4.4500000000050499E-2</v>
      </c>
      <c r="F732" s="1572">
        <f t="shared" si="23"/>
        <v>10.123750000011489</v>
      </c>
    </row>
    <row r="733" spans="1:6" x14ac:dyDescent="0.2">
      <c r="A733" s="1570">
        <v>18275</v>
      </c>
      <c r="B733" s="1570">
        <v>25</v>
      </c>
      <c r="C733" s="1572">
        <v>9.1</v>
      </c>
      <c r="D733" s="1570">
        <v>0</v>
      </c>
      <c r="E733" s="1572">
        <f t="shared" si="22"/>
        <v>1.6000000000030934E-2</v>
      </c>
      <c r="F733" s="1572">
        <f t="shared" si="23"/>
        <v>3.6400000000070376</v>
      </c>
    </row>
    <row r="734" spans="1:6" x14ac:dyDescent="0.2">
      <c r="A734" s="1570">
        <v>18300</v>
      </c>
      <c r="B734" s="1570">
        <v>25</v>
      </c>
      <c r="C734" s="1572">
        <v>9.1</v>
      </c>
      <c r="D734" s="1570">
        <v>8.0000000000609583E-3</v>
      </c>
      <c r="E734" s="1572">
        <f t="shared" si="22"/>
        <v>4.0000000000304792E-3</v>
      </c>
      <c r="F734" s="1572">
        <f t="shared" si="23"/>
        <v>0.91000000000693393</v>
      </c>
    </row>
    <row r="735" spans="1:6" x14ac:dyDescent="0.2">
      <c r="A735" s="1570">
        <v>18325</v>
      </c>
      <c r="B735" s="1570">
        <v>25</v>
      </c>
      <c r="C735" s="1572">
        <v>9.1</v>
      </c>
      <c r="D735" s="1570">
        <v>0</v>
      </c>
      <c r="E735" s="1572">
        <f t="shared" si="22"/>
        <v>4.0000000000304792E-3</v>
      </c>
      <c r="F735" s="1572">
        <f t="shared" si="23"/>
        <v>0.91000000000693393</v>
      </c>
    </row>
    <row r="736" spans="1:6" x14ac:dyDescent="0.2">
      <c r="A736" s="1570">
        <v>18350</v>
      </c>
      <c r="B736" s="1570">
        <v>25</v>
      </c>
      <c r="C736" s="1572">
        <v>9.1</v>
      </c>
      <c r="D736" s="1570">
        <v>0</v>
      </c>
      <c r="E736" s="1572">
        <f t="shared" si="22"/>
        <v>0</v>
      </c>
      <c r="F736" s="1572">
        <f t="shared" si="23"/>
        <v>0</v>
      </c>
    </row>
    <row r="737" spans="1:6" x14ac:dyDescent="0.2">
      <c r="A737" s="1570">
        <v>18375</v>
      </c>
      <c r="B737" s="1570">
        <v>25</v>
      </c>
      <c r="C737" s="1572">
        <v>9.1</v>
      </c>
      <c r="D737" s="1570">
        <v>0</v>
      </c>
      <c r="E737" s="1572">
        <f t="shared" si="22"/>
        <v>0</v>
      </c>
      <c r="F737" s="1572">
        <f t="shared" si="23"/>
        <v>0</v>
      </c>
    </row>
    <row r="738" spans="1:6" x14ac:dyDescent="0.2">
      <c r="A738" s="1570">
        <v>18400</v>
      </c>
      <c r="B738" s="1570">
        <v>25</v>
      </c>
      <c r="C738" s="1572">
        <v>9.1</v>
      </c>
      <c r="D738" s="1570">
        <v>4.1999999999939086E-2</v>
      </c>
      <c r="E738" s="1572">
        <f t="shared" si="22"/>
        <v>2.0999999999969543E-2</v>
      </c>
      <c r="F738" s="1572">
        <f t="shared" si="23"/>
        <v>4.7774999999930703</v>
      </c>
    </row>
    <row r="739" spans="1:6" x14ac:dyDescent="0.2">
      <c r="A739" s="1570">
        <v>18425</v>
      </c>
      <c r="B739" s="1570">
        <v>25</v>
      </c>
      <c r="C739" s="1572">
        <v>9.1</v>
      </c>
      <c r="D739" s="1570">
        <v>0</v>
      </c>
      <c r="E739" s="1572">
        <f t="shared" si="22"/>
        <v>2.0999999999969543E-2</v>
      </c>
      <c r="F739" s="1572">
        <f t="shared" si="23"/>
        <v>4.7774999999930703</v>
      </c>
    </row>
    <row r="740" spans="1:6" x14ac:dyDescent="0.2">
      <c r="A740" s="1570">
        <v>18450</v>
      </c>
      <c r="B740" s="1570">
        <v>25</v>
      </c>
      <c r="C740" s="1572">
        <v>9.1</v>
      </c>
      <c r="D740" s="1570">
        <v>2.7000000000066415E-2</v>
      </c>
      <c r="E740" s="1572">
        <f t="shared" si="22"/>
        <v>1.3500000000033208E-2</v>
      </c>
      <c r="F740" s="1572">
        <f t="shared" si="23"/>
        <v>3.0712500000075549</v>
      </c>
    </row>
    <row r="741" spans="1:6" x14ac:dyDescent="0.2">
      <c r="A741" s="1570">
        <v>18475</v>
      </c>
      <c r="B741" s="1570">
        <v>25</v>
      </c>
      <c r="C741" s="1572">
        <v>9.1</v>
      </c>
      <c r="D741" s="1570">
        <v>4.7000000000048225E-2</v>
      </c>
      <c r="E741" s="1572">
        <f t="shared" si="22"/>
        <v>3.700000000005732E-2</v>
      </c>
      <c r="F741" s="1572">
        <f t="shared" si="23"/>
        <v>8.4175000000130389</v>
      </c>
    </row>
    <row r="742" spans="1:6" x14ac:dyDescent="0.2">
      <c r="A742" s="1570">
        <v>18500</v>
      </c>
      <c r="B742" s="1570">
        <v>25</v>
      </c>
      <c r="C742" s="1572">
        <v>9.1</v>
      </c>
      <c r="D742" s="1570">
        <v>0</v>
      </c>
      <c r="E742" s="1572">
        <f t="shared" si="22"/>
        <v>2.3500000000024113E-2</v>
      </c>
      <c r="F742" s="1572">
        <f t="shared" si="23"/>
        <v>5.3462500000054858</v>
      </c>
    </row>
    <row r="743" spans="1:6" x14ac:dyDescent="0.2">
      <c r="A743" s="1570">
        <v>18525</v>
      </c>
      <c r="B743" s="1570">
        <v>25</v>
      </c>
      <c r="C743" s="1572">
        <v>9.1</v>
      </c>
      <c r="D743" s="1570">
        <v>0</v>
      </c>
      <c r="E743" s="1572">
        <f t="shared" si="22"/>
        <v>0</v>
      </c>
      <c r="F743" s="1572">
        <f t="shared" si="23"/>
        <v>0</v>
      </c>
    </row>
    <row r="744" spans="1:6" x14ac:dyDescent="0.2">
      <c r="A744" s="1570">
        <v>18550</v>
      </c>
      <c r="B744" s="1570">
        <v>25</v>
      </c>
      <c r="C744" s="1572">
        <v>9.1</v>
      </c>
      <c r="D744" s="1570">
        <v>0</v>
      </c>
      <c r="E744" s="1572">
        <f t="shared" si="22"/>
        <v>0</v>
      </c>
      <c r="F744" s="1572">
        <f t="shared" si="23"/>
        <v>0</v>
      </c>
    </row>
    <row r="745" spans="1:6" x14ac:dyDescent="0.2">
      <c r="A745" s="1570">
        <v>18575</v>
      </c>
      <c r="B745" s="1570">
        <v>25</v>
      </c>
      <c r="C745" s="1572">
        <v>9.1</v>
      </c>
      <c r="D745" s="1570">
        <v>0</v>
      </c>
      <c r="E745" s="1572">
        <f t="shared" si="22"/>
        <v>0</v>
      </c>
      <c r="F745" s="1572">
        <f t="shared" si="23"/>
        <v>0</v>
      </c>
    </row>
    <row r="746" spans="1:6" x14ac:dyDescent="0.2">
      <c r="A746" s="1570">
        <v>18600</v>
      </c>
      <c r="B746" s="1570">
        <v>25</v>
      </c>
      <c r="C746" s="1572">
        <v>9.1</v>
      </c>
      <c r="D746" s="1570">
        <v>0</v>
      </c>
      <c r="E746" s="1572">
        <f t="shared" si="22"/>
        <v>0</v>
      </c>
      <c r="F746" s="1572">
        <f t="shared" si="23"/>
        <v>0</v>
      </c>
    </row>
    <row r="747" spans="1:6" x14ac:dyDescent="0.2">
      <c r="A747" s="1570">
        <v>18625</v>
      </c>
      <c r="B747" s="1570">
        <v>25</v>
      </c>
      <c r="C747" s="1572">
        <v>9.1</v>
      </c>
      <c r="D747" s="1570">
        <v>3.9999999999281721E-3</v>
      </c>
      <c r="E747" s="1572">
        <f t="shared" si="22"/>
        <v>1.9999999999640861E-3</v>
      </c>
      <c r="F747" s="1572">
        <f t="shared" si="23"/>
        <v>0.45499999999182955</v>
      </c>
    </row>
    <row r="748" spans="1:6" x14ac:dyDescent="0.2">
      <c r="A748" s="1570">
        <v>18650</v>
      </c>
      <c r="B748" s="1570">
        <v>25</v>
      </c>
      <c r="C748" s="1572">
        <v>9.1</v>
      </c>
      <c r="D748" s="1570">
        <v>0</v>
      </c>
      <c r="E748" s="1572">
        <f t="shared" si="22"/>
        <v>1.9999999999640861E-3</v>
      </c>
      <c r="F748" s="1572">
        <f t="shared" si="23"/>
        <v>0.45499999999182955</v>
      </c>
    </row>
    <row r="749" spans="1:6" x14ac:dyDescent="0.2">
      <c r="A749" s="1570">
        <v>18675</v>
      </c>
      <c r="B749" s="1570">
        <v>25</v>
      </c>
      <c r="C749" s="1572">
        <v>9.1</v>
      </c>
      <c r="D749" s="1570">
        <v>0</v>
      </c>
      <c r="E749" s="1572">
        <f t="shared" si="22"/>
        <v>0</v>
      </c>
      <c r="F749" s="1572">
        <f t="shared" si="23"/>
        <v>0</v>
      </c>
    </row>
    <row r="750" spans="1:6" x14ac:dyDescent="0.2">
      <c r="A750" s="1570">
        <v>18700</v>
      </c>
      <c r="B750" s="1570">
        <v>25</v>
      </c>
      <c r="C750" s="1572">
        <v>9.1</v>
      </c>
      <c r="D750" s="1570">
        <v>6.7999999999892702E-2</v>
      </c>
      <c r="E750" s="1572">
        <f t="shared" si="22"/>
        <v>3.3999999999946351E-2</v>
      </c>
      <c r="F750" s="1572">
        <f t="shared" si="23"/>
        <v>7.734999999987795</v>
      </c>
    </row>
    <row r="751" spans="1:6" x14ac:dyDescent="0.2">
      <c r="A751" s="1570">
        <v>18725</v>
      </c>
      <c r="B751" s="1570">
        <v>25</v>
      </c>
      <c r="C751" s="1572">
        <v>9.1</v>
      </c>
      <c r="D751" s="1570">
        <v>0</v>
      </c>
      <c r="E751" s="1572">
        <f t="shared" si="22"/>
        <v>3.3999999999946351E-2</v>
      </c>
      <c r="F751" s="1572">
        <f t="shared" si="23"/>
        <v>7.734999999987795</v>
      </c>
    </row>
    <row r="752" spans="1:6" x14ac:dyDescent="0.2">
      <c r="A752" s="1570">
        <v>18750</v>
      </c>
      <c r="B752" s="1570">
        <v>25</v>
      </c>
      <c r="C752" s="1572">
        <v>9.1</v>
      </c>
      <c r="D752" s="1570">
        <v>0</v>
      </c>
      <c r="E752" s="1572">
        <f t="shared" si="22"/>
        <v>0</v>
      </c>
      <c r="F752" s="1572">
        <f t="shared" si="23"/>
        <v>0</v>
      </c>
    </row>
    <row r="753" spans="1:6" x14ac:dyDescent="0.2">
      <c r="A753" s="1570">
        <v>18775</v>
      </c>
      <c r="B753" s="1570">
        <v>25</v>
      </c>
      <c r="C753" s="1572">
        <v>9.1</v>
      </c>
      <c r="D753" s="1570">
        <v>0</v>
      </c>
      <c r="E753" s="1572">
        <f t="shared" si="22"/>
        <v>0</v>
      </c>
      <c r="F753" s="1572">
        <f t="shared" si="23"/>
        <v>0</v>
      </c>
    </row>
    <row r="754" spans="1:6" x14ac:dyDescent="0.2">
      <c r="A754" s="1570">
        <v>18800</v>
      </c>
      <c r="B754" s="1570">
        <v>25</v>
      </c>
      <c r="C754" s="1572">
        <v>9.1</v>
      </c>
      <c r="D754" s="1570">
        <v>0</v>
      </c>
      <c r="E754" s="1572">
        <f t="shared" si="22"/>
        <v>0</v>
      </c>
      <c r="F754" s="1572">
        <f t="shared" si="23"/>
        <v>0</v>
      </c>
    </row>
    <row r="755" spans="1:6" x14ac:dyDescent="0.2">
      <c r="A755" s="1570">
        <v>18825</v>
      </c>
      <c r="B755" s="1570">
        <v>25</v>
      </c>
      <c r="C755" s="1572">
        <v>9.1</v>
      </c>
      <c r="D755" s="1570">
        <v>0</v>
      </c>
      <c r="E755" s="1572">
        <f t="shared" si="22"/>
        <v>0</v>
      </c>
      <c r="F755" s="1572">
        <f t="shared" si="23"/>
        <v>0</v>
      </c>
    </row>
    <row r="756" spans="1:6" x14ac:dyDescent="0.2">
      <c r="A756" s="1570">
        <v>18850</v>
      </c>
      <c r="B756" s="1570">
        <v>25</v>
      </c>
      <c r="C756" s="1572">
        <v>9.1</v>
      </c>
      <c r="D756" s="1570">
        <v>0</v>
      </c>
      <c r="E756" s="1572">
        <f t="shared" si="22"/>
        <v>0</v>
      </c>
      <c r="F756" s="1572">
        <f t="shared" si="23"/>
        <v>0</v>
      </c>
    </row>
    <row r="757" spans="1:6" x14ac:dyDescent="0.2">
      <c r="A757" s="1570">
        <v>18875</v>
      </c>
      <c r="B757" s="1570">
        <v>25</v>
      </c>
      <c r="C757" s="1572">
        <v>9.1</v>
      </c>
      <c r="D757" s="1570">
        <v>0</v>
      </c>
      <c r="E757" s="1572">
        <f t="shared" si="22"/>
        <v>0</v>
      </c>
      <c r="F757" s="1572">
        <f t="shared" si="23"/>
        <v>0</v>
      </c>
    </row>
    <row r="758" spans="1:6" x14ac:dyDescent="0.2">
      <c r="A758" s="1570">
        <v>18900</v>
      </c>
      <c r="B758" s="1570">
        <v>25</v>
      </c>
      <c r="C758" s="1572">
        <v>9.1</v>
      </c>
      <c r="D758" s="1570">
        <v>0</v>
      </c>
      <c r="E758" s="1572">
        <f t="shared" si="22"/>
        <v>0</v>
      </c>
      <c r="F758" s="1572">
        <f t="shared" si="23"/>
        <v>0</v>
      </c>
    </row>
    <row r="759" spans="1:6" x14ac:dyDescent="0.2">
      <c r="A759" s="1570">
        <v>18925</v>
      </c>
      <c r="B759" s="1570">
        <v>25</v>
      </c>
      <c r="C759" s="1572">
        <v>9.1</v>
      </c>
      <c r="D759" s="1570">
        <v>0</v>
      </c>
      <c r="E759" s="1572">
        <f t="shared" si="22"/>
        <v>0</v>
      </c>
      <c r="F759" s="1572">
        <f t="shared" si="23"/>
        <v>0</v>
      </c>
    </row>
    <row r="760" spans="1:6" x14ac:dyDescent="0.2">
      <c r="A760" s="1570">
        <v>18950</v>
      </c>
      <c r="B760" s="1570">
        <v>25</v>
      </c>
      <c r="C760" s="1572">
        <v>9.1</v>
      </c>
      <c r="D760" s="1570">
        <v>0</v>
      </c>
      <c r="E760" s="1572">
        <f t="shared" si="22"/>
        <v>0</v>
      </c>
      <c r="F760" s="1572">
        <f t="shared" si="23"/>
        <v>0</v>
      </c>
    </row>
    <row r="761" spans="1:6" x14ac:dyDescent="0.2">
      <c r="A761" s="1570">
        <v>18975</v>
      </c>
      <c r="B761" s="1570">
        <v>25</v>
      </c>
      <c r="C761" s="1572">
        <v>9.1</v>
      </c>
      <c r="D761" s="1570">
        <v>0</v>
      </c>
      <c r="E761" s="1572">
        <f t="shared" si="22"/>
        <v>0</v>
      </c>
      <c r="F761" s="1572">
        <f t="shared" si="23"/>
        <v>0</v>
      </c>
    </row>
    <row r="762" spans="1:6" x14ac:dyDescent="0.2">
      <c r="A762" s="1570">
        <v>19000</v>
      </c>
      <c r="B762" s="1570">
        <v>25</v>
      </c>
      <c r="C762" s="1572">
        <v>9.1</v>
      </c>
      <c r="D762" s="1570">
        <v>0</v>
      </c>
      <c r="E762" s="1572">
        <f t="shared" si="22"/>
        <v>0</v>
      </c>
      <c r="F762" s="1572">
        <f t="shared" si="23"/>
        <v>0</v>
      </c>
    </row>
    <row r="763" spans="1:6" x14ac:dyDescent="0.2">
      <c r="A763" s="1570">
        <v>19025</v>
      </c>
      <c r="B763" s="1570">
        <v>25</v>
      </c>
      <c r="C763" s="1572">
        <v>9.1</v>
      </c>
      <c r="D763" s="1570">
        <v>0</v>
      </c>
      <c r="E763" s="1572">
        <f t="shared" si="22"/>
        <v>0</v>
      </c>
      <c r="F763" s="1572">
        <f t="shared" si="23"/>
        <v>0</v>
      </c>
    </row>
    <row r="764" spans="1:6" x14ac:dyDescent="0.2">
      <c r="A764" s="1570">
        <v>19050</v>
      </c>
      <c r="B764" s="1570">
        <v>25</v>
      </c>
      <c r="C764" s="1572">
        <v>9.1</v>
      </c>
      <c r="D764" s="1570">
        <v>0</v>
      </c>
      <c r="E764" s="1572">
        <f t="shared" si="22"/>
        <v>0</v>
      </c>
      <c r="F764" s="1572">
        <f t="shared" si="23"/>
        <v>0</v>
      </c>
    </row>
    <row r="765" spans="1:6" x14ac:dyDescent="0.2">
      <c r="A765" s="1570">
        <v>19075</v>
      </c>
      <c r="B765" s="1570">
        <v>25</v>
      </c>
      <c r="C765" s="1572">
        <v>9.1</v>
      </c>
      <c r="D765" s="1570">
        <v>0</v>
      </c>
      <c r="E765" s="1572">
        <f t="shared" si="22"/>
        <v>0</v>
      </c>
      <c r="F765" s="1572">
        <f t="shared" si="23"/>
        <v>0</v>
      </c>
    </row>
    <row r="766" spans="1:6" x14ac:dyDescent="0.2">
      <c r="A766" s="1570">
        <v>19100</v>
      </c>
      <c r="B766" s="1570">
        <v>25</v>
      </c>
      <c r="C766" s="1572">
        <v>9.1</v>
      </c>
      <c r="D766" s="1570">
        <v>0</v>
      </c>
      <c r="E766" s="1572">
        <f t="shared" si="22"/>
        <v>0</v>
      </c>
      <c r="F766" s="1572">
        <f t="shared" si="23"/>
        <v>0</v>
      </c>
    </row>
    <row r="767" spans="1:6" x14ac:dyDescent="0.2">
      <c r="A767" s="1570">
        <v>19125</v>
      </c>
      <c r="B767" s="1570">
        <v>25</v>
      </c>
      <c r="C767" s="1572">
        <v>9.1</v>
      </c>
      <c r="D767" s="1570">
        <v>0</v>
      </c>
      <c r="E767" s="1572">
        <f t="shared" si="22"/>
        <v>0</v>
      </c>
      <c r="F767" s="1572">
        <f t="shared" si="23"/>
        <v>0</v>
      </c>
    </row>
    <row r="768" spans="1:6" x14ac:dyDescent="0.2">
      <c r="A768" s="1570">
        <v>19150</v>
      </c>
      <c r="B768" s="1570">
        <v>25</v>
      </c>
      <c r="C768" s="1572">
        <v>9.1</v>
      </c>
      <c r="D768" s="1570">
        <v>0</v>
      </c>
      <c r="E768" s="1572">
        <f t="shared" si="22"/>
        <v>0</v>
      </c>
      <c r="F768" s="1572">
        <f t="shared" si="23"/>
        <v>0</v>
      </c>
    </row>
    <row r="769" spans="1:6" x14ac:dyDescent="0.2">
      <c r="A769" s="1570">
        <v>19175</v>
      </c>
      <c r="B769" s="1570">
        <v>25</v>
      </c>
      <c r="C769" s="1572">
        <v>9.1</v>
      </c>
      <c r="D769" s="1570">
        <v>0</v>
      </c>
      <c r="E769" s="1572">
        <f t="shared" si="22"/>
        <v>0</v>
      </c>
      <c r="F769" s="1572">
        <f t="shared" si="23"/>
        <v>0</v>
      </c>
    </row>
    <row r="770" spans="1:6" x14ac:dyDescent="0.2">
      <c r="A770" s="1570">
        <v>19200</v>
      </c>
      <c r="B770" s="1570">
        <v>25</v>
      </c>
      <c r="C770" s="1572">
        <v>9.1</v>
      </c>
      <c r="D770" s="1570">
        <v>1.6999999999961823E-2</v>
      </c>
      <c r="E770" s="1572">
        <f t="shared" si="22"/>
        <v>8.4999999999809117E-3</v>
      </c>
      <c r="F770" s="1572">
        <f t="shared" si="23"/>
        <v>1.9337499999956573</v>
      </c>
    </row>
    <row r="771" spans="1:6" x14ac:dyDescent="0.2">
      <c r="A771" s="1570">
        <v>19225</v>
      </c>
      <c r="B771" s="1570">
        <v>25</v>
      </c>
      <c r="C771" s="1572">
        <v>9.1</v>
      </c>
      <c r="D771" s="1570">
        <v>0</v>
      </c>
      <c r="E771" s="1572">
        <f t="shared" si="22"/>
        <v>8.4999999999809117E-3</v>
      </c>
      <c r="F771" s="1572">
        <f t="shared" si="23"/>
        <v>1.9337499999956573</v>
      </c>
    </row>
    <row r="772" spans="1:6" x14ac:dyDescent="0.2">
      <c r="A772" s="1570">
        <v>19250</v>
      </c>
      <c r="B772" s="1570">
        <v>25</v>
      </c>
      <c r="C772" s="1572">
        <v>9.1</v>
      </c>
      <c r="D772" s="1570">
        <v>0</v>
      </c>
      <c r="E772" s="1572">
        <f t="shared" ref="E772:E835" si="24">(D771+D772)/2</f>
        <v>0</v>
      </c>
      <c r="F772" s="1572">
        <f t="shared" ref="F772:F835" si="25">E772*C772*B772</f>
        <v>0</v>
      </c>
    </row>
    <row r="773" spans="1:6" x14ac:dyDescent="0.2">
      <c r="A773" s="1570">
        <v>19275</v>
      </c>
      <c r="B773" s="1570">
        <v>25</v>
      </c>
      <c r="C773" s="1572">
        <v>9.1</v>
      </c>
      <c r="D773" s="1570">
        <v>0</v>
      </c>
      <c r="E773" s="1572">
        <f t="shared" si="24"/>
        <v>0</v>
      </c>
      <c r="F773" s="1572">
        <f t="shared" si="25"/>
        <v>0</v>
      </c>
    </row>
    <row r="774" spans="1:6" x14ac:dyDescent="0.2">
      <c r="A774" s="1570">
        <v>19300</v>
      </c>
      <c r="B774" s="1570">
        <v>25</v>
      </c>
      <c r="C774" s="1572">
        <v>9.1</v>
      </c>
      <c r="D774" s="1570">
        <v>0</v>
      </c>
      <c r="E774" s="1572">
        <f t="shared" si="24"/>
        <v>0</v>
      </c>
      <c r="F774" s="1572">
        <f t="shared" si="25"/>
        <v>0</v>
      </c>
    </row>
    <row r="775" spans="1:6" x14ac:dyDescent="0.2">
      <c r="A775" s="1570">
        <v>19325</v>
      </c>
      <c r="B775" s="1570">
        <v>25</v>
      </c>
      <c r="C775" s="1572">
        <v>9.1</v>
      </c>
      <c r="D775" s="1570">
        <v>0</v>
      </c>
      <c r="E775" s="1572">
        <f t="shared" si="24"/>
        <v>0</v>
      </c>
      <c r="F775" s="1572">
        <f t="shared" si="25"/>
        <v>0</v>
      </c>
    </row>
    <row r="776" spans="1:6" x14ac:dyDescent="0.2">
      <c r="A776" s="1570">
        <v>19350</v>
      </c>
      <c r="B776" s="1570">
        <v>25</v>
      </c>
      <c r="C776" s="1572">
        <v>9.1</v>
      </c>
      <c r="D776" s="1570">
        <v>5.1000000000067325E-2</v>
      </c>
      <c r="E776" s="1572">
        <f t="shared" si="24"/>
        <v>2.5500000000033662E-2</v>
      </c>
      <c r="F776" s="1572">
        <f t="shared" si="25"/>
        <v>5.8012500000076583</v>
      </c>
    </row>
    <row r="777" spans="1:6" x14ac:dyDescent="0.2">
      <c r="A777" s="1570">
        <v>19375</v>
      </c>
      <c r="B777" s="1570">
        <v>25</v>
      </c>
      <c r="C777" s="1572">
        <v>9.1</v>
      </c>
      <c r="D777" s="1570">
        <v>0.1019999999999982</v>
      </c>
      <c r="E777" s="1572">
        <f t="shared" si="24"/>
        <v>7.6500000000032764E-2</v>
      </c>
      <c r="F777" s="1572">
        <f t="shared" si="25"/>
        <v>17.403750000007452</v>
      </c>
    </row>
    <row r="778" spans="1:6" x14ac:dyDescent="0.2">
      <c r="A778" s="1570">
        <v>19400</v>
      </c>
      <c r="B778" s="1570">
        <v>25</v>
      </c>
      <c r="C778" s="1572">
        <v>9.1</v>
      </c>
      <c r="D778" s="1570">
        <v>5.5000000000086424E-2</v>
      </c>
      <c r="E778" s="1572">
        <f t="shared" si="24"/>
        <v>7.8500000000042314E-2</v>
      </c>
      <c r="F778" s="1572">
        <f t="shared" si="25"/>
        <v>17.858750000009628</v>
      </c>
    </row>
    <row r="779" spans="1:6" x14ac:dyDescent="0.2">
      <c r="A779" s="1570">
        <v>19425</v>
      </c>
      <c r="B779" s="1570">
        <v>25</v>
      </c>
      <c r="C779" s="1572">
        <v>9.1</v>
      </c>
      <c r="D779" s="1570">
        <v>4.7000000000048225E-2</v>
      </c>
      <c r="E779" s="1572">
        <f t="shared" si="24"/>
        <v>5.1000000000067325E-2</v>
      </c>
      <c r="F779" s="1572">
        <f t="shared" si="25"/>
        <v>11.602500000015317</v>
      </c>
    </row>
    <row r="780" spans="1:6" x14ac:dyDescent="0.2">
      <c r="A780" s="1570">
        <v>19450</v>
      </c>
      <c r="B780" s="1570">
        <v>25</v>
      </c>
      <c r="C780" s="1572">
        <v>9.1</v>
      </c>
      <c r="D780" s="1570">
        <v>0</v>
      </c>
      <c r="E780" s="1572">
        <f t="shared" si="24"/>
        <v>2.3500000000024113E-2</v>
      </c>
      <c r="F780" s="1572">
        <f t="shared" si="25"/>
        <v>5.3462500000054858</v>
      </c>
    </row>
    <row r="781" spans="1:6" x14ac:dyDescent="0.2">
      <c r="A781" s="1570">
        <v>19475</v>
      </c>
      <c r="B781" s="1570">
        <v>25</v>
      </c>
      <c r="C781" s="1572">
        <v>9.1</v>
      </c>
      <c r="D781" s="1570">
        <v>1.3000000000056411E-2</v>
      </c>
      <c r="E781" s="1572">
        <f t="shared" si="24"/>
        <v>6.5000000000282054E-3</v>
      </c>
      <c r="F781" s="1572">
        <f t="shared" si="25"/>
        <v>1.4787500000064167</v>
      </c>
    </row>
    <row r="782" spans="1:6" x14ac:dyDescent="0.2">
      <c r="A782" s="1570">
        <v>19500</v>
      </c>
      <c r="B782" s="1570">
        <v>25</v>
      </c>
      <c r="C782" s="1572">
        <v>9.1</v>
      </c>
      <c r="D782" s="1570">
        <v>0</v>
      </c>
      <c r="E782" s="1572">
        <f t="shared" si="24"/>
        <v>6.5000000000282054E-3</v>
      </c>
      <c r="F782" s="1572">
        <f t="shared" si="25"/>
        <v>1.4787500000064167</v>
      </c>
    </row>
    <row r="783" spans="1:6" x14ac:dyDescent="0.2">
      <c r="A783" s="1570">
        <v>19525</v>
      </c>
      <c r="B783" s="1570">
        <v>25</v>
      </c>
      <c r="C783" s="1572">
        <v>9.1</v>
      </c>
      <c r="D783" s="1570">
        <v>0</v>
      </c>
      <c r="E783" s="1572">
        <f t="shared" si="24"/>
        <v>0</v>
      </c>
      <c r="F783" s="1572">
        <f t="shared" si="25"/>
        <v>0</v>
      </c>
    </row>
    <row r="784" spans="1:6" x14ac:dyDescent="0.2">
      <c r="A784" s="1570">
        <v>19550</v>
      </c>
      <c r="B784" s="1570">
        <v>25</v>
      </c>
      <c r="C784" s="1572">
        <v>9.1</v>
      </c>
      <c r="D784" s="1570">
        <v>0</v>
      </c>
      <c r="E784" s="1572">
        <f t="shared" si="24"/>
        <v>0</v>
      </c>
      <c r="F784" s="1572">
        <f t="shared" si="25"/>
        <v>0</v>
      </c>
    </row>
    <row r="785" spans="1:6" x14ac:dyDescent="0.2">
      <c r="A785" s="1570">
        <v>19575</v>
      </c>
      <c r="B785" s="1570">
        <v>25</v>
      </c>
      <c r="C785" s="1572">
        <v>9.1</v>
      </c>
      <c r="D785" s="1570">
        <v>0</v>
      </c>
      <c r="E785" s="1572">
        <f t="shared" si="24"/>
        <v>0</v>
      </c>
      <c r="F785" s="1572">
        <f t="shared" si="25"/>
        <v>0</v>
      </c>
    </row>
    <row r="786" spans="1:6" x14ac:dyDescent="0.2">
      <c r="A786" s="1570">
        <v>19600</v>
      </c>
      <c r="B786" s="1570">
        <v>25</v>
      </c>
      <c r="C786" s="1572">
        <v>9.1</v>
      </c>
      <c r="D786" s="1570">
        <v>6.3999999999987289E-2</v>
      </c>
      <c r="E786" s="1572">
        <f t="shared" si="24"/>
        <v>3.1999999999993645E-2</v>
      </c>
      <c r="F786" s="1572">
        <f t="shared" si="25"/>
        <v>7.2799999999985543</v>
      </c>
    </row>
    <row r="787" spans="1:6" x14ac:dyDescent="0.2">
      <c r="A787" s="1570">
        <v>19625</v>
      </c>
      <c r="B787" s="1570">
        <v>25</v>
      </c>
      <c r="C787" s="1572">
        <v>9.1</v>
      </c>
      <c r="D787" s="1570">
        <v>0</v>
      </c>
      <c r="E787" s="1572">
        <f t="shared" si="24"/>
        <v>3.1999999999993645E-2</v>
      </c>
      <c r="F787" s="1572">
        <f t="shared" si="25"/>
        <v>7.2799999999985543</v>
      </c>
    </row>
    <row r="788" spans="1:6" x14ac:dyDescent="0.2">
      <c r="A788" s="1570">
        <v>19650</v>
      </c>
      <c r="B788" s="1570">
        <v>25</v>
      </c>
      <c r="C788" s="1572">
        <v>9.1</v>
      </c>
      <c r="D788" s="1570">
        <v>0</v>
      </c>
      <c r="E788" s="1572">
        <f t="shared" si="24"/>
        <v>0</v>
      </c>
      <c r="F788" s="1572">
        <f t="shared" si="25"/>
        <v>0</v>
      </c>
    </row>
    <row r="789" spans="1:6" x14ac:dyDescent="0.2">
      <c r="A789" s="1570">
        <v>19675</v>
      </c>
      <c r="B789" s="1570">
        <v>25</v>
      </c>
      <c r="C789" s="1572">
        <v>9.1</v>
      </c>
      <c r="D789" s="1570">
        <v>0</v>
      </c>
      <c r="E789" s="1572">
        <f t="shared" si="24"/>
        <v>0</v>
      </c>
      <c r="F789" s="1572">
        <f t="shared" si="25"/>
        <v>0</v>
      </c>
    </row>
    <row r="790" spans="1:6" x14ac:dyDescent="0.2">
      <c r="A790" s="1570">
        <v>19700</v>
      </c>
      <c r="B790" s="1570">
        <v>25</v>
      </c>
      <c r="C790" s="1572">
        <v>9.1</v>
      </c>
      <c r="D790" s="1570">
        <v>0</v>
      </c>
      <c r="E790" s="1572">
        <f t="shared" si="24"/>
        <v>0</v>
      </c>
      <c r="F790" s="1572">
        <f t="shared" si="25"/>
        <v>0</v>
      </c>
    </row>
    <row r="791" spans="1:6" x14ac:dyDescent="0.2">
      <c r="A791" s="1570">
        <v>19725</v>
      </c>
      <c r="B791" s="1570">
        <v>25</v>
      </c>
      <c r="C791" s="1572">
        <v>9.1</v>
      </c>
      <c r="D791" s="1570">
        <v>0</v>
      </c>
      <c r="E791" s="1572">
        <f t="shared" si="24"/>
        <v>0</v>
      </c>
      <c r="F791" s="1572">
        <f t="shared" si="25"/>
        <v>0</v>
      </c>
    </row>
    <row r="792" spans="1:6" x14ac:dyDescent="0.2">
      <c r="A792" s="1570">
        <v>19750</v>
      </c>
      <c r="B792" s="1570">
        <v>25</v>
      </c>
      <c r="C792" s="1572">
        <v>9.1</v>
      </c>
      <c r="D792" s="1570">
        <v>0</v>
      </c>
      <c r="E792" s="1572">
        <f t="shared" si="24"/>
        <v>0</v>
      </c>
      <c r="F792" s="1572">
        <f t="shared" si="25"/>
        <v>0</v>
      </c>
    </row>
    <row r="793" spans="1:6" x14ac:dyDescent="0.2">
      <c r="A793" s="1570">
        <v>19775</v>
      </c>
      <c r="B793" s="1570">
        <v>25</v>
      </c>
      <c r="C793" s="1572">
        <v>9.1</v>
      </c>
      <c r="D793" s="1570">
        <v>0</v>
      </c>
      <c r="E793" s="1572">
        <f t="shared" si="24"/>
        <v>0</v>
      </c>
      <c r="F793" s="1572">
        <f t="shared" si="25"/>
        <v>0</v>
      </c>
    </row>
    <row r="794" spans="1:6" x14ac:dyDescent="0.2">
      <c r="A794" s="1570">
        <v>19800</v>
      </c>
      <c r="B794" s="1570">
        <v>25</v>
      </c>
      <c r="C794" s="1572">
        <v>9.1</v>
      </c>
      <c r="D794" s="1570">
        <v>0</v>
      </c>
      <c r="E794" s="1572">
        <f t="shared" si="24"/>
        <v>0</v>
      </c>
      <c r="F794" s="1572">
        <f t="shared" si="25"/>
        <v>0</v>
      </c>
    </row>
    <row r="795" spans="1:6" x14ac:dyDescent="0.2">
      <c r="A795" s="1570">
        <v>19825</v>
      </c>
      <c r="B795" s="1570">
        <v>25</v>
      </c>
      <c r="C795" s="1572">
        <v>9.1</v>
      </c>
      <c r="D795" s="1570">
        <v>0</v>
      </c>
      <c r="E795" s="1572">
        <f t="shared" si="24"/>
        <v>0</v>
      </c>
      <c r="F795" s="1572">
        <f t="shared" si="25"/>
        <v>0</v>
      </c>
    </row>
    <row r="796" spans="1:6" x14ac:dyDescent="0.2">
      <c r="A796" s="1570">
        <v>19850</v>
      </c>
      <c r="B796" s="1570">
        <v>25</v>
      </c>
      <c r="C796" s="1572">
        <v>9.1</v>
      </c>
      <c r="D796" s="1570">
        <v>0</v>
      </c>
      <c r="E796" s="1572">
        <f t="shared" si="24"/>
        <v>0</v>
      </c>
      <c r="F796" s="1572">
        <f t="shared" si="25"/>
        <v>0</v>
      </c>
    </row>
    <row r="797" spans="1:6" x14ac:dyDescent="0.2">
      <c r="A797" s="1570">
        <v>19875</v>
      </c>
      <c r="B797" s="1570">
        <v>25</v>
      </c>
      <c r="C797" s="1572">
        <v>9.1</v>
      </c>
      <c r="D797" s="1570">
        <v>0</v>
      </c>
      <c r="E797" s="1572">
        <f t="shared" si="24"/>
        <v>0</v>
      </c>
      <c r="F797" s="1572">
        <f t="shared" si="25"/>
        <v>0</v>
      </c>
    </row>
    <row r="798" spans="1:6" x14ac:dyDescent="0.2">
      <c r="A798" s="1570">
        <v>19900</v>
      </c>
      <c r="B798" s="1570">
        <v>25</v>
      </c>
      <c r="C798" s="1572">
        <v>9.1</v>
      </c>
      <c r="D798" s="1570">
        <v>0</v>
      </c>
      <c r="E798" s="1572">
        <f t="shared" si="24"/>
        <v>0</v>
      </c>
      <c r="F798" s="1572">
        <f t="shared" si="25"/>
        <v>0</v>
      </c>
    </row>
    <row r="799" spans="1:6" x14ac:dyDescent="0.2">
      <c r="A799" s="1570">
        <v>19925</v>
      </c>
      <c r="B799" s="1570">
        <v>25</v>
      </c>
      <c r="C799" s="1572">
        <v>9.1</v>
      </c>
      <c r="D799" s="1570">
        <v>0</v>
      </c>
      <c r="E799" s="1572">
        <f t="shared" si="24"/>
        <v>0</v>
      </c>
      <c r="F799" s="1572">
        <f t="shared" si="25"/>
        <v>0</v>
      </c>
    </row>
    <row r="800" spans="1:6" x14ac:dyDescent="0.2">
      <c r="A800" s="1570">
        <v>19950</v>
      </c>
      <c r="B800" s="1570">
        <v>25</v>
      </c>
      <c r="C800" s="1572">
        <v>9.1</v>
      </c>
      <c r="D800" s="1570">
        <v>0</v>
      </c>
      <c r="E800" s="1572">
        <f t="shared" si="24"/>
        <v>0</v>
      </c>
      <c r="F800" s="1572">
        <f t="shared" si="25"/>
        <v>0</v>
      </c>
    </row>
    <row r="801" spans="1:6" x14ac:dyDescent="0.2">
      <c r="A801" s="1570">
        <v>19975</v>
      </c>
      <c r="B801" s="1570">
        <v>25</v>
      </c>
      <c r="C801" s="1572">
        <v>9.1</v>
      </c>
      <c r="D801" s="1570">
        <v>0</v>
      </c>
      <c r="E801" s="1572">
        <f t="shared" si="24"/>
        <v>0</v>
      </c>
      <c r="F801" s="1572">
        <f t="shared" si="25"/>
        <v>0</v>
      </c>
    </row>
    <row r="802" spans="1:6" x14ac:dyDescent="0.2">
      <c r="A802" s="1570">
        <v>20000</v>
      </c>
      <c r="B802" s="1570">
        <v>25</v>
      </c>
      <c r="C802" s="1572">
        <v>9.1</v>
      </c>
      <c r="D802" s="1570">
        <v>0</v>
      </c>
      <c r="E802" s="1572">
        <f t="shared" si="24"/>
        <v>0</v>
      </c>
      <c r="F802" s="1572">
        <f t="shared" si="25"/>
        <v>0</v>
      </c>
    </row>
    <row r="803" spans="1:6" x14ac:dyDescent="0.2">
      <c r="A803" s="1570">
        <v>20025</v>
      </c>
      <c r="B803" s="1570">
        <v>25</v>
      </c>
      <c r="C803" s="1572">
        <v>9.1</v>
      </c>
      <c r="D803" s="1570">
        <v>0</v>
      </c>
      <c r="E803" s="1572">
        <f t="shared" si="24"/>
        <v>0</v>
      </c>
      <c r="F803" s="1572">
        <f t="shared" si="25"/>
        <v>0</v>
      </c>
    </row>
    <row r="804" spans="1:6" x14ac:dyDescent="0.2">
      <c r="A804" s="1570">
        <v>20050</v>
      </c>
      <c r="B804" s="1570">
        <v>25</v>
      </c>
      <c r="C804" s="1572">
        <v>9.1</v>
      </c>
      <c r="D804" s="1570">
        <v>0</v>
      </c>
      <c r="E804" s="1572">
        <f t="shared" si="24"/>
        <v>0</v>
      </c>
      <c r="F804" s="1572">
        <f t="shared" si="25"/>
        <v>0</v>
      </c>
    </row>
    <row r="805" spans="1:6" x14ac:dyDescent="0.2">
      <c r="A805" s="1570">
        <v>20075</v>
      </c>
      <c r="B805" s="1570">
        <v>25</v>
      </c>
      <c r="C805" s="1572">
        <v>9.1</v>
      </c>
      <c r="D805" s="1570">
        <v>1.0000000000013665E-2</v>
      </c>
      <c r="E805" s="1572">
        <f t="shared" si="24"/>
        <v>5.0000000000068323E-3</v>
      </c>
      <c r="F805" s="1572">
        <f t="shared" si="25"/>
        <v>1.1375000000015543</v>
      </c>
    </row>
    <row r="806" spans="1:6" x14ac:dyDescent="0.2">
      <c r="A806" s="1570">
        <v>20100</v>
      </c>
      <c r="B806" s="1570">
        <v>25</v>
      </c>
      <c r="C806" s="1572">
        <v>9.1</v>
      </c>
      <c r="D806" s="1570">
        <v>5.0000000000090972E-2</v>
      </c>
      <c r="E806" s="1572">
        <f t="shared" si="24"/>
        <v>3.0000000000052318E-2</v>
      </c>
      <c r="F806" s="1572">
        <f t="shared" si="25"/>
        <v>6.8250000000119018</v>
      </c>
    </row>
    <row r="807" spans="1:6" x14ac:dyDescent="0.2">
      <c r="A807" s="1570">
        <v>20125</v>
      </c>
      <c r="B807" s="1570">
        <v>25</v>
      </c>
      <c r="C807" s="1572">
        <v>9.1</v>
      </c>
      <c r="D807" s="1570">
        <v>0</v>
      </c>
      <c r="E807" s="1572">
        <f t="shared" si="24"/>
        <v>2.5000000000045486E-2</v>
      </c>
      <c r="F807" s="1572">
        <f t="shared" si="25"/>
        <v>5.6875000000103473</v>
      </c>
    </row>
    <row r="808" spans="1:6" x14ac:dyDescent="0.2">
      <c r="A808" s="1570">
        <v>20150</v>
      </c>
      <c r="B808" s="1570">
        <v>25</v>
      </c>
      <c r="C808" s="1572">
        <v>9.1</v>
      </c>
      <c r="D808" s="1570">
        <v>2.999999999951819E-3</v>
      </c>
      <c r="E808" s="1572">
        <f t="shared" si="24"/>
        <v>1.4999999999759095E-3</v>
      </c>
      <c r="F808" s="1572">
        <f t="shared" si="25"/>
        <v>0.34124999999451938</v>
      </c>
    </row>
    <row r="809" spans="1:6" x14ac:dyDescent="0.2">
      <c r="A809" s="1570">
        <v>20175</v>
      </c>
      <c r="B809" s="1570">
        <v>25</v>
      </c>
      <c r="C809" s="1572">
        <v>9.1</v>
      </c>
      <c r="D809" s="1570">
        <v>3.9000000000010027E-2</v>
      </c>
      <c r="E809" s="1572">
        <f t="shared" si="24"/>
        <v>2.0999999999980923E-2</v>
      </c>
      <c r="F809" s="1572">
        <f t="shared" si="25"/>
        <v>4.7774999999956593</v>
      </c>
    </row>
    <row r="810" spans="1:6" x14ac:dyDescent="0.2">
      <c r="A810" s="1570">
        <v>20200</v>
      </c>
      <c r="B810" s="1570">
        <v>25</v>
      </c>
      <c r="C810" s="1572">
        <v>9.1</v>
      </c>
      <c r="D810" s="1570">
        <v>9.3999999999960004E-2</v>
      </c>
      <c r="E810" s="1572">
        <f t="shared" si="24"/>
        <v>6.6499999999985016E-2</v>
      </c>
      <c r="F810" s="1572">
        <f t="shared" si="25"/>
        <v>15.128749999996591</v>
      </c>
    </row>
    <row r="811" spans="1:6" x14ac:dyDescent="0.2">
      <c r="A811" s="1570">
        <v>20225</v>
      </c>
      <c r="B811" s="1570">
        <v>25</v>
      </c>
      <c r="C811" s="1572">
        <v>9.1</v>
      </c>
      <c r="D811" s="1570">
        <v>9.7999999999979104E-2</v>
      </c>
      <c r="E811" s="1572">
        <f t="shared" si="24"/>
        <v>9.5999999999969554E-2</v>
      </c>
      <c r="F811" s="1572">
        <f t="shared" si="25"/>
        <v>21.839999999993072</v>
      </c>
    </row>
    <row r="812" spans="1:6" x14ac:dyDescent="0.2">
      <c r="A812" s="1570">
        <v>20250</v>
      </c>
      <c r="B812" s="1570">
        <v>25</v>
      </c>
      <c r="C812" s="1572">
        <v>9.1</v>
      </c>
      <c r="D812" s="1570">
        <v>0</v>
      </c>
      <c r="E812" s="1572">
        <f t="shared" si="24"/>
        <v>4.8999999999989552E-2</v>
      </c>
      <c r="F812" s="1572">
        <f t="shared" si="25"/>
        <v>11.147499999997624</v>
      </c>
    </row>
    <row r="813" spans="1:6" x14ac:dyDescent="0.2">
      <c r="A813" s="1570">
        <v>20275</v>
      </c>
      <c r="B813" s="1570">
        <v>25</v>
      </c>
      <c r="C813" s="1572">
        <v>9.1</v>
      </c>
      <c r="D813" s="1570">
        <v>0</v>
      </c>
      <c r="E813" s="1572">
        <f t="shared" si="24"/>
        <v>0</v>
      </c>
      <c r="F813" s="1572">
        <f t="shared" si="25"/>
        <v>0</v>
      </c>
    </row>
    <row r="814" spans="1:6" x14ac:dyDescent="0.2">
      <c r="A814" s="1570">
        <v>20300</v>
      </c>
      <c r="B814" s="1570">
        <v>25</v>
      </c>
      <c r="C814" s="1572">
        <v>9.1</v>
      </c>
      <c r="D814" s="1570">
        <v>0</v>
      </c>
      <c r="E814" s="1572">
        <f t="shared" si="24"/>
        <v>0</v>
      </c>
      <c r="F814" s="1572">
        <f t="shared" si="25"/>
        <v>0</v>
      </c>
    </row>
    <row r="815" spans="1:6" x14ac:dyDescent="0.2">
      <c r="A815" s="1570">
        <v>20325</v>
      </c>
      <c r="B815" s="1570">
        <v>25</v>
      </c>
      <c r="C815" s="1572">
        <v>9.1</v>
      </c>
      <c r="D815" s="1570">
        <v>0</v>
      </c>
      <c r="E815" s="1572">
        <f t="shared" si="24"/>
        <v>0</v>
      </c>
      <c r="F815" s="1572">
        <f t="shared" si="25"/>
        <v>0</v>
      </c>
    </row>
    <row r="816" spans="1:6" x14ac:dyDescent="0.2">
      <c r="A816" s="1570">
        <v>20350</v>
      </c>
      <c r="B816" s="1570">
        <v>25</v>
      </c>
      <c r="C816" s="1572">
        <v>9.1</v>
      </c>
      <c r="D816" s="1570">
        <v>0</v>
      </c>
      <c r="E816" s="1572">
        <f t="shared" si="24"/>
        <v>0</v>
      </c>
      <c r="F816" s="1572">
        <f t="shared" si="25"/>
        <v>0</v>
      </c>
    </row>
    <row r="817" spans="1:6" x14ac:dyDescent="0.2">
      <c r="A817" s="1570">
        <v>20375</v>
      </c>
      <c r="B817" s="1570">
        <v>25</v>
      </c>
      <c r="C817" s="1572">
        <v>9.1</v>
      </c>
      <c r="D817" s="1570">
        <v>0</v>
      </c>
      <c r="E817" s="1572">
        <f t="shared" si="24"/>
        <v>0</v>
      </c>
      <c r="F817" s="1572">
        <f t="shared" si="25"/>
        <v>0</v>
      </c>
    </row>
    <row r="818" spans="1:6" x14ac:dyDescent="0.2">
      <c r="A818" s="1570">
        <v>20400</v>
      </c>
      <c r="B818" s="1570">
        <v>25</v>
      </c>
      <c r="C818" s="1572">
        <v>9.1</v>
      </c>
      <c r="D818" s="1570">
        <v>0</v>
      </c>
      <c r="E818" s="1572">
        <f t="shared" si="24"/>
        <v>0</v>
      </c>
      <c r="F818" s="1572">
        <f t="shared" si="25"/>
        <v>0</v>
      </c>
    </row>
    <row r="819" spans="1:6" x14ac:dyDescent="0.2">
      <c r="A819" s="1570">
        <v>20425</v>
      </c>
      <c r="B819" s="1570">
        <v>25</v>
      </c>
      <c r="C819" s="1572">
        <v>9.1</v>
      </c>
      <c r="D819" s="1570">
        <v>0</v>
      </c>
      <c r="E819" s="1572">
        <f t="shared" si="24"/>
        <v>0</v>
      </c>
      <c r="F819" s="1572">
        <f t="shared" si="25"/>
        <v>0</v>
      </c>
    </row>
    <row r="820" spans="1:6" x14ac:dyDescent="0.2">
      <c r="A820" s="1570">
        <v>20450</v>
      </c>
      <c r="B820" s="1570">
        <v>25</v>
      </c>
      <c r="C820" s="1572">
        <v>9.1</v>
      </c>
      <c r="D820" s="1570">
        <v>9.9999999999911271E-4</v>
      </c>
      <c r="E820" s="1572">
        <f t="shared" si="24"/>
        <v>4.9999999999955635E-4</v>
      </c>
      <c r="F820" s="1572">
        <f t="shared" si="25"/>
        <v>0.11374999999989907</v>
      </c>
    </row>
    <row r="821" spans="1:6" x14ac:dyDescent="0.2">
      <c r="A821" s="1570">
        <v>20475</v>
      </c>
      <c r="B821" s="1570">
        <v>25</v>
      </c>
      <c r="C821" s="1572">
        <v>9.1</v>
      </c>
      <c r="D821" s="1570">
        <v>0</v>
      </c>
      <c r="E821" s="1572">
        <f t="shared" si="24"/>
        <v>4.9999999999955635E-4</v>
      </c>
      <c r="F821" s="1572">
        <f t="shared" si="25"/>
        <v>0.11374999999989907</v>
      </c>
    </row>
    <row r="822" spans="1:6" x14ac:dyDescent="0.2">
      <c r="A822" s="1570">
        <v>20500</v>
      </c>
      <c r="B822" s="1570">
        <v>25</v>
      </c>
      <c r="C822" s="1572">
        <v>9.1</v>
      </c>
      <c r="D822" s="1570">
        <v>0</v>
      </c>
      <c r="E822" s="1572">
        <f t="shared" si="24"/>
        <v>0</v>
      </c>
      <c r="F822" s="1572">
        <f t="shared" si="25"/>
        <v>0</v>
      </c>
    </row>
    <row r="823" spans="1:6" x14ac:dyDescent="0.2">
      <c r="A823" s="1570">
        <v>20525</v>
      </c>
      <c r="B823" s="1570">
        <v>25</v>
      </c>
      <c r="C823" s="1572">
        <v>9.1</v>
      </c>
      <c r="D823" s="1570">
        <v>0</v>
      </c>
      <c r="E823" s="1572">
        <f t="shared" si="24"/>
        <v>0</v>
      </c>
      <c r="F823" s="1572">
        <f t="shared" si="25"/>
        <v>0</v>
      </c>
    </row>
    <row r="824" spans="1:6" x14ac:dyDescent="0.2">
      <c r="A824" s="1570">
        <v>20550</v>
      </c>
      <c r="B824" s="1570">
        <v>25</v>
      </c>
      <c r="C824" s="1572">
        <v>9.1</v>
      </c>
      <c r="D824" s="1570">
        <v>0</v>
      </c>
      <c r="E824" s="1572">
        <f t="shared" si="24"/>
        <v>0</v>
      </c>
      <c r="F824" s="1572">
        <f t="shared" si="25"/>
        <v>0</v>
      </c>
    </row>
    <row r="825" spans="1:6" x14ac:dyDescent="0.2">
      <c r="A825" s="1570">
        <v>20575</v>
      </c>
      <c r="B825" s="1570">
        <v>25</v>
      </c>
      <c r="C825" s="1572">
        <v>9.1</v>
      </c>
      <c r="D825" s="1570">
        <v>0.10899999999994636</v>
      </c>
      <c r="E825" s="1572">
        <f t="shared" si="24"/>
        <v>5.4499999999973181E-2</v>
      </c>
      <c r="F825" s="1572">
        <f t="shared" si="25"/>
        <v>12.398749999993898</v>
      </c>
    </row>
    <row r="826" spans="1:6" x14ac:dyDescent="0.2">
      <c r="A826" s="1570">
        <v>20600</v>
      </c>
      <c r="B826" s="1570">
        <v>25</v>
      </c>
      <c r="C826" s="1572">
        <v>9.1</v>
      </c>
      <c r="D826" s="1570">
        <v>2.9999999999995475E-2</v>
      </c>
      <c r="E826" s="1572">
        <f t="shared" si="24"/>
        <v>6.9499999999970918E-2</v>
      </c>
      <c r="F826" s="1572">
        <f t="shared" si="25"/>
        <v>15.811249999993382</v>
      </c>
    </row>
    <row r="827" spans="1:6" x14ac:dyDescent="0.2">
      <c r="A827" s="1570">
        <v>20625</v>
      </c>
      <c r="B827" s="1570">
        <v>25</v>
      </c>
      <c r="C827" s="1572">
        <v>9.1</v>
      </c>
      <c r="D827" s="1570">
        <v>3.3000000000038221E-2</v>
      </c>
      <c r="E827" s="1572">
        <f t="shared" si="24"/>
        <v>3.1500000000016848E-2</v>
      </c>
      <c r="F827" s="1572">
        <f t="shared" si="25"/>
        <v>7.1662500000038323</v>
      </c>
    </row>
    <row r="828" spans="1:6" x14ac:dyDescent="0.2">
      <c r="A828" s="1570">
        <v>20650</v>
      </c>
      <c r="B828" s="1570">
        <v>25</v>
      </c>
      <c r="C828" s="1572">
        <v>9.1</v>
      </c>
      <c r="D828" s="1570">
        <v>2.5999999999976375E-2</v>
      </c>
      <c r="E828" s="1572">
        <f t="shared" si="24"/>
        <v>2.9500000000007298E-2</v>
      </c>
      <c r="F828" s="1572">
        <f t="shared" si="25"/>
        <v>6.7112500000016606</v>
      </c>
    </row>
    <row r="829" spans="1:6" x14ac:dyDescent="0.2">
      <c r="A829" s="1570">
        <v>20675</v>
      </c>
      <c r="B829" s="1570">
        <v>25</v>
      </c>
      <c r="C829" s="1572">
        <v>9.1</v>
      </c>
      <c r="D829" s="1570">
        <v>0</v>
      </c>
      <c r="E829" s="1572">
        <f t="shared" si="24"/>
        <v>1.2999999999988188E-2</v>
      </c>
      <c r="F829" s="1572">
        <f t="shared" si="25"/>
        <v>2.9574999999973128</v>
      </c>
    </row>
    <row r="830" spans="1:6" x14ac:dyDescent="0.2">
      <c r="A830" s="1570">
        <v>20700</v>
      </c>
      <c r="B830" s="1570">
        <v>25</v>
      </c>
      <c r="C830" s="1572">
        <v>9.1</v>
      </c>
      <c r="D830" s="1570">
        <v>4.000000000041859E-3</v>
      </c>
      <c r="E830" s="1572">
        <f t="shared" si="24"/>
        <v>2.0000000000209295E-3</v>
      </c>
      <c r="F830" s="1572">
        <f t="shared" si="25"/>
        <v>0.45500000000476143</v>
      </c>
    </row>
    <row r="831" spans="1:6" x14ac:dyDescent="0.2">
      <c r="A831" s="1570">
        <v>20725</v>
      </c>
      <c r="B831" s="1570">
        <v>25</v>
      </c>
      <c r="C831" s="1572">
        <v>9.1</v>
      </c>
      <c r="D831" s="1570">
        <v>6.9999999999959095E-2</v>
      </c>
      <c r="E831" s="1572">
        <f t="shared" si="24"/>
        <v>3.7000000000000477E-2</v>
      </c>
      <c r="F831" s="1572">
        <f t="shared" si="25"/>
        <v>8.4175000000001088</v>
      </c>
    </row>
    <row r="832" spans="1:6" x14ac:dyDescent="0.2">
      <c r="A832" s="1570">
        <v>20750</v>
      </c>
      <c r="B832" s="1570">
        <v>25</v>
      </c>
      <c r="C832" s="1572">
        <v>9.1</v>
      </c>
      <c r="D832" s="1570">
        <v>2.7999999999929082E-2</v>
      </c>
      <c r="E832" s="1572">
        <f t="shared" si="24"/>
        <v>4.8999999999944088E-2</v>
      </c>
      <c r="F832" s="1572">
        <f t="shared" si="25"/>
        <v>11.14749999998728</v>
      </c>
    </row>
    <row r="833" spans="1:6" x14ac:dyDescent="0.2">
      <c r="A833" s="1570">
        <v>20775</v>
      </c>
      <c r="B833" s="1570">
        <v>25</v>
      </c>
      <c r="C833" s="1572">
        <v>9.1</v>
      </c>
      <c r="D833" s="1570">
        <v>0</v>
      </c>
      <c r="E833" s="1572">
        <f t="shared" si="24"/>
        <v>1.3999999999964541E-2</v>
      </c>
      <c r="F833" s="1572">
        <f t="shared" si="25"/>
        <v>3.1849999999919332</v>
      </c>
    </row>
    <row r="834" spans="1:6" x14ac:dyDescent="0.2">
      <c r="A834" s="1570">
        <v>20800</v>
      </c>
      <c r="B834" s="1570">
        <v>25</v>
      </c>
      <c r="C834" s="1572">
        <v>9.1</v>
      </c>
      <c r="D834" s="1570">
        <v>5.8000000000015484E-2</v>
      </c>
      <c r="E834" s="1572">
        <f t="shared" si="24"/>
        <v>2.9000000000007742E-2</v>
      </c>
      <c r="F834" s="1572">
        <f t="shared" si="25"/>
        <v>6.5975000000017614</v>
      </c>
    </row>
    <row r="835" spans="1:6" x14ac:dyDescent="0.2">
      <c r="A835" s="1570">
        <v>20825</v>
      </c>
      <c r="B835" s="1570">
        <v>25</v>
      </c>
      <c r="C835" s="1572">
        <v>9.1</v>
      </c>
      <c r="D835" s="1570">
        <v>0</v>
      </c>
      <c r="E835" s="1572">
        <f t="shared" si="24"/>
        <v>2.9000000000007742E-2</v>
      </c>
      <c r="F835" s="1572">
        <f t="shared" si="25"/>
        <v>6.5975000000017614</v>
      </c>
    </row>
    <row r="836" spans="1:6" x14ac:dyDescent="0.2">
      <c r="A836" s="1570">
        <v>20850</v>
      </c>
      <c r="B836" s="1570">
        <v>25</v>
      </c>
      <c r="C836" s="1572">
        <v>9.1</v>
      </c>
      <c r="D836" s="1570">
        <v>0</v>
      </c>
      <c r="E836" s="1572">
        <f t="shared" ref="E836:E899" si="26">(D835+D836)/2</f>
        <v>0</v>
      </c>
      <c r="F836" s="1572">
        <f t="shared" ref="F836:F899" si="27">E836*C836*B836</f>
        <v>0</v>
      </c>
    </row>
    <row r="837" spans="1:6" x14ac:dyDescent="0.2">
      <c r="A837" s="1570">
        <v>20875</v>
      </c>
      <c r="B837" s="1570">
        <v>25</v>
      </c>
      <c r="C837" s="1572">
        <v>9.1</v>
      </c>
      <c r="D837" s="1570">
        <v>0</v>
      </c>
      <c r="E837" s="1572">
        <f t="shared" si="26"/>
        <v>0</v>
      </c>
      <c r="F837" s="1572">
        <f t="shared" si="27"/>
        <v>0</v>
      </c>
    </row>
    <row r="838" spans="1:6" x14ac:dyDescent="0.2">
      <c r="A838" s="1570">
        <v>20900</v>
      </c>
      <c r="B838" s="1570">
        <v>25</v>
      </c>
      <c r="C838" s="1572">
        <v>9.1</v>
      </c>
      <c r="D838" s="1570">
        <v>0</v>
      </c>
      <c r="E838" s="1572">
        <f t="shared" si="26"/>
        <v>0</v>
      </c>
      <c r="F838" s="1572">
        <f t="shared" si="27"/>
        <v>0</v>
      </c>
    </row>
    <row r="839" spans="1:6" x14ac:dyDescent="0.2">
      <c r="A839" s="1570">
        <v>20925</v>
      </c>
      <c r="B839" s="1570">
        <v>25</v>
      </c>
      <c r="C839" s="1572">
        <v>9.1</v>
      </c>
      <c r="D839" s="1570">
        <v>0</v>
      </c>
      <c r="E839" s="1572">
        <f t="shared" si="26"/>
        <v>0</v>
      </c>
      <c r="F839" s="1572">
        <f t="shared" si="27"/>
        <v>0</v>
      </c>
    </row>
    <row r="840" spans="1:6" x14ac:dyDescent="0.2">
      <c r="A840" s="1570">
        <v>20950</v>
      </c>
      <c r="B840" s="1570">
        <v>25</v>
      </c>
      <c r="C840" s="1572">
        <v>9.1</v>
      </c>
      <c r="D840" s="1570">
        <v>0</v>
      </c>
      <c r="E840" s="1572">
        <f t="shared" si="26"/>
        <v>0</v>
      </c>
      <c r="F840" s="1572">
        <f t="shared" si="27"/>
        <v>0</v>
      </c>
    </row>
    <row r="841" spans="1:6" x14ac:dyDescent="0.2">
      <c r="A841" s="1570">
        <v>20975</v>
      </c>
      <c r="B841" s="1570">
        <v>25</v>
      </c>
      <c r="C841" s="1572">
        <v>9.1</v>
      </c>
      <c r="D841" s="1570">
        <v>0</v>
      </c>
      <c r="E841" s="1572">
        <f t="shared" si="26"/>
        <v>0</v>
      </c>
      <c r="F841" s="1572">
        <f t="shared" si="27"/>
        <v>0</v>
      </c>
    </row>
    <row r="842" spans="1:6" x14ac:dyDescent="0.2">
      <c r="A842" s="1570">
        <v>21000</v>
      </c>
      <c r="B842" s="1570">
        <v>25</v>
      </c>
      <c r="C842" s="1572">
        <v>9.1</v>
      </c>
      <c r="D842" s="1570">
        <v>2.100000000009461E-2</v>
      </c>
      <c r="E842" s="1572">
        <f t="shared" si="26"/>
        <v>1.0500000000047305E-2</v>
      </c>
      <c r="F842" s="1572">
        <f t="shared" si="27"/>
        <v>2.388750000010762</v>
      </c>
    </row>
    <row r="843" spans="1:6" x14ac:dyDescent="0.2">
      <c r="A843" s="1570">
        <v>21025</v>
      </c>
      <c r="B843" s="1570">
        <v>25</v>
      </c>
      <c r="C843" s="1572">
        <v>9.1</v>
      </c>
      <c r="D843" s="1570">
        <v>0</v>
      </c>
      <c r="E843" s="1572">
        <f t="shared" si="26"/>
        <v>1.0500000000047305E-2</v>
      </c>
      <c r="F843" s="1572">
        <f t="shared" si="27"/>
        <v>2.388750000010762</v>
      </c>
    </row>
    <row r="844" spans="1:6" x14ac:dyDescent="0.2">
      <c r="A844" s="1570">
        <v>21050</v>
      </c>
      <c r="B844" s="1570">
        <v>25</v>
      </c>
      <c r="C844" s="1572">
        <v>9.1</v>
      </c>
      <c r="D844" s="1570">
        <v>0</v>
      </c>
      <c r="E844" s="1572">
        <f t="shared" si="26"/>
        <v>0</v>
      </c>
      <c r="F844" s="1572">
        <f t="shared" si="27"/>
        <v>0</v>
      </c>
    </row>
    <row r="845" spans="1:6" x14ac:dyDescent="0.2">
      <c r="A845" s="1570">
        <v>21075</v>
      </c>
      <c r="B845" s="1570">
        <v>25</v>
      </c>
      <c r="C845" s="1572">
        <v>9.1</v>
      </c>
      <c r="D845" s="1570">
        <v>9.0000000000373115E-3</v>
      </c>
      <c r="E845" s="1572">
        <f t="shared" si="26"/>
        <v>4.5000000000186557E-3</v>
      </c>
      <c r="F845" s="1572">
        <f t="shared" si="27"/>
        <v>1.0237500000042441</v>
      </c>
    </row>
    <row r="846" spans="1:6" x14ac:dyDescent="0.2">
      <c r="A846" s="1570">
        <v>21100</v>
      </c>
      <c r="B846" s="1570">
        <v>25</v>
      </c>
      <c r="C846" s="1572">
        <v>9.1</v>
      </c>
      <c r="D846" s="1570">
        <v>2.000000000000457E-2</v>
      </c>
      <c r="E846" s="1572">
        <f t="shared" si="26"/>
        <v>1.4500000000020941E-2</v>
      </c>
      <c r="F846" s="1572">
        <f t="shared" si="27"/>
        <v>3.2987500000047638</v>
      </c>
    </row>
    <row r="847" spans="1:6" x14ac:dyDescent="0.2">
      <c r="A847" s="1570">
        <v>21125</v>
      </c>
      <c r="B847" s="1570">
        <v>25</v>
      </c>
      <c r="C847" s="1572">
        <v>9.1</v>
      </c>
      <c r="D847" s="1570">
        <v>0</v>
      </c>
      <c r="E847" s="1572">
        <f t="shared" si="26"/>
        <v>1.0000000000002285E-2</v>
      </c>
      <c r="F847" s="1572">
        <f t="shared" si="27"/>
        <v>2.2750000000005195</v>
      </c>
    </row>
    <row r="848" spans="1:6" x14ac:dyDescent="0.2">
      <c r="A848" s="1570">
        <v>21150</v>
      </c>
      <c r="B848" s="1570">
        <v>25</v>
      </c>
      <c r="C848" s="1572">
        <v>9.1</v>
      </c>
      <c r="D848" s="1570">
        <v>0</v>
      </c>
      <c r="E848" s="1572">
        <f t="shared" si="26"/>
        <v>0</v>
      </c>
      <c r="F848" s="1572">
        <f t="shared" si="27"/>
        <v>0</v>
      </c>
    </row>
    <row r="849" spans="1:6" x14ac:dyDescent="0.2">
      <c r="A849" s="1570">
        <v>21175</v>
      </c>
      <c r="B849" s="1570">
        <v>25</v>
      </c>
      <c r="C849" s="1572">
        <v>9.1</v>
      </c>
      <c r="D849" s="1570">
        <v>0</v>
      </c>
      <c r="E849" s="1572">
        <f t="shared" si="26"/>
        <v>0</v>
      </c>
      <c r="F849" s="1572">
        <f t="shared" si="27"/>
        <v>0</v>
      </c>
    </row>
    <row r="850" spans="1:6" x14ac:dyDescent="0.2">
      <c r="A850" s="1570">
        <v>21200</v>
      </c>
      <c r="B850" s="1570">
        <v>25</v>
      </c>
      <c r="C850" s="1572">
        <v>9.1</v>
      </c>
      <c r="D850" s="1570">
        <v>0</v>
      </c>
      <c r="E850" s="1572">
        <f t="shared" si="26"/>
        <v>0</v>
      </c>
      <c r="F850" s="1572">
        <f t="shared" si="27"/>
        <v>0</v>
      </c>
    </row>
    <row r="851" spans="1:6" x14ac:dyDescent="0.2">
      <c r="A851" s="1570">
        <v>21225</v>
      </c>
      <c r="B851" s="1570">
        <v>25</v>
      </c>
      <c r="C851" s="1572">
        <v>9.1</v>
      </c>
      <c r="D851" s="1570">
        <v>0</v>
      </c>
      <c r="E851" s="1572">
        <f t="shared" si="26"/>
        <v>0</v>
      </c>
      <c r="F851" s="1572">
        <f t="shared" si="27"/>
        <v>0</v>
      </c>
    </row>
    <row r="852" spans="1:6" x14ac:dyDescent="0.2">
      <c r="A852" s="1570">
        <v>21250</v>
      </c>
      <c r="B852" s="1570">
        <v>25</v>
      </c>
      <c r="C852" s="1572">
        <v>9.1</v>
      </c>
      <c r="D852" s="1570">
        <v>0</v>
      </c>
      <c r="E852" s="1572">
        <f t="shared" si="26"/>
        <v>0</v>
      </c>
      <c r="F852" s="1572">
        <f t="shared" si="27"/>
        <v>0</v>
      </c>
    </row>
    <row r="853" spans="1:6" x14ac:dyDescent="0.2">
      <c r="A853" s="1570">
        <v>21275</v>
      </c>
      <c r="B853" s="1570">
        <v>25</v>
      </c>
      <c r="C853" s="1572">
        <v>9.1</v>
      </c>
      <c r="D853" s="1570">
        <v>0</v>
      </c>
      <c r="E853" s="1572">
        <f t="shared" si="26"/>
        <v>0</v>
      </c>
      <c r="F853" s="1572">
        <f t="shared" si="27"/>
        <v>0</v>
      </c>
    </row>
    <row r="854" spans="1:6" x14ac:dyDescent="0.2">
      <c r="A854" s="1570">
        <v>21300</v>
      </c>
      <c r="B854" s="1570">
        <v>25</v>
      </c>
      <c r="C854" s="1572">
        <v>9.1</v>
      </c>
      <c r="D854" s="1570">
        <v>3.999999999998638E-2</v>
      </c>
      <c r="E854" s="1572">
        <f t="shared" si="26"/>
        <v>1.999999999999319E-2</v>
      </c>
      <c r="F854" s="1572">
        <f t="shared" si="27"/>
        <v>4.5499999999984508</v>
      </c>
    </row>
    <row r="855" spans="1:6" x14ac:dyDescent="0.2">
      <c r="A855" s="1570">
        <v>21325</v>
      </c>
      <c r="B855" s="1570">
        <v>25</v>
      </c>
      <c r="C855" s="1572">
        <v>9.1</v>
      </c>
      <c r="D855" s="1570">
        <v>6.7000000000030036E-2</v>
      </c>
      <c r="E855" s="1572">
        <f t="shared" si="26"/>
        <v>5.3500000000008208E-2</v>
      </c>
      <c r="F855" s="1572">
        <f t="shared" si="27"/>
        <v>12.171250000001868</v>
      </c>
    </row>
    <row r="856" spans="1:6" x14ac:dyDescent="0.2">
      <c r="A856" s="1570">
        <v>21350</v>
      </c>
      <c r="B856" s="1570">
        <v>25</v>
      </c>
      <c r="C856" s="1572">
        <v>9.1</v>
      </c>
      <c r="D856" s="1570">
        <v>0</v>
      </c>
      <c r="E856" s="1572">
        <f t="shared" si="26"/>
        <v>3.3500000000015018E-2</v>
      </c>
      <c r="F856" s="1572">
        <f t="shared" si="27"/>
        <v>7.6212500000034158</v>
      </c>
    </row>
    <row r="857" spans="1:6" x14ac:dyDescent="0.2">
      <c r="A857" s="1570">
        <v>21375</v>
      </c>
      <c r="B857" s="1570">
        <v>25</v>
      </c>
      <c r="C857" s="1572">
        <v>9.1</v>
      </c>
      <c r="D857" s="1570">
        <v>0</v>
      </c>
      <c r="E857" s="1572">
        <f t="shared" si="26"/>
        <v>0</v>
      </c>
      <c r="F857" s="1572">
        <f t="shared" si="27"/>
        <v>0</v>
      </c>
    </row>
    <row r="858" spans="1:6" x14ac:dyDescent="0.2">
      <c r="A858" s="1570">
        <v>21400</v>
      </c>
      <c r="B858" s="1570">
        <v>25</v>
      </c>
      <c r="C858" s="1572">
        <v>9.1</v>
      </c>
      <c r="D858" s="1570">
        <v>0</v>
      </c>
      <c r="E858" s="1572">
        <f t="shared" si="26"/>
        <v>0</v>
      </c>
      <c r="F858" s="1572">
        <f t="shared" si="27"/>
        <v>0</v>
      </c>
    </row>
    <row r="859" spans="1:6" x14ac:dyDescent="0.2">
      <c r="A859" s="1570">
        <v>21425</v>
      </c>
      <c r="B859" s="1570">
        <v>25</v>
      </c>
      <c r="C859" s="1572">
        <v>9.1</v>
      </c>
      <c r="D859" s="1570">
        <v>0.1080000000000837</v>
      </c>
      <c r="E859" s="1572">
        <f t="shared" si="26"/>
        <v>5.4000000000041848E-2</v>
      </c>
      <c r="F859" s="1572">
        <f t="shared" si="27"/>
        <v>12.28500000000952</v>
      </c>
    </row>
    <row r="860" spans="1:6" x14ac:dyDescent="0.2">
      <c r="A860" s="1570">
        <v>21450</v>
      </c>
      <c r="B860" s="1570">
        <v>25</v>
      </c>
      <c r="C860" s="1572">
        <v>9.1</v>
      </c>
      <c r="D860" s="1570">
        <v>0</v>
      </c>
      <c r="E860" s="1572">
        <f t="shared" si="26"/>
        <v>5.4000000000041848E-2</v>
      </c>
      <c r="F860" s="1572">
        <f t="shared" si="27"/>
        <v>12.28500000000952</v>
      </c>
    </row>
    <row r="861" spans="1:6" x14ac:dyDescent="0.2">
      <c r="A861" s="1570">
        <v>21475</v>
      </c>
      <c r="B861" s="1570">
        <v>25</v>
      </c>
      <c r="C861" s="1572">
        <v>9.1</v>
      </c>
      <c r="D861" s="1570">
        <v>0</v>
      </c>
      <c r="E861" s="1572">
        <f t="shared" si="26"/>
        <v>0</v>
      </c>
      <c r="F861" s="1572">
        <f t="shared" si="27"/>
        <v>0</v>
      </c>
    </row>
    <row r="862" spans="1:6" x14ac:dyDescent="0.2">
      <c r="A862" s="1570">
        <v>21500</v>
      </c>
      <c r="B862" s="1570">
        <v>25</v>
      </c>
      <c r="C862" s="1572">
        <v>9.1</v>
      </c>
      <c r="D862" s="1570">
        <v>0</v>
      </c>
      <c r="E862" s="1572">
        <f t="shared" si="26"/>
        <v>0</v>
      </c>
      <c r="F862" s="1572">
        <f t="shared" si="27"/>
        <v>0</v>
      </c>
    </row>
    <row r="863" spans="1:6" x14ac:dyDescent="0.2">
      <c r="A863" s="1570">
        <v>21525</v>
      </c>
      <c r="B863" s="1570">
        <v>25</v>
      </c>
      <c r="C863" s="1572">
        <v>9.1</v>
      </c>
      <c r="D863" s="1570">
        <v>6.5000000000077329E-2</v>
      </c>
      <c r="E863" s="1572">
        <f t="shared" si="26"/>
        <v>3.2500000000038665E-2</v>
      </c>
      <c r="F863" s="1572">
        <f t="shared" si="27"/>
        <v>7.3937500000087963</v>
      </c>
    </row>
    <row r="864" spans="1:6" x14ac:dyDescent="0.2">
      <c r="A864" s="1570">
        <v>21550</v>
      </c>
      <c r="B864" s="1570">
        <v>25</v>
      </c>
      <c r="C864" s="1572">
        <v>9.1</v>
      </c>
      <c r="D864" s="1570">
        <v>9.7000000000002751E-2</v>
      </c>
      <c r="E864" s="1572">
        <f t="shared" si="26"/>
        <v>8.100000000004004E-2</v>
      </c>
      <c r="F864" s="1572">
        <f t="shared" si="27"/>
        <v>18.427500000009108</v>
      </c>
    </row>
    <row r="865" spans="1:6" x14ac:dyDescent="0.2">
      <c r="A865" s="1570">
        <v>21575</v>
      </c>
      <c r="B865" s="1570">
        <v>25</v>
      </c>
      <c r="C865" s="1572">
        <v>9.1</v>
      </c>
      <c r="D865" s="1570">
        <v>5.0000000000182121E-3</v>
      </c>
      <c r="E865" s="1572">
        <f t="shared" si="26"/>
        <v>5.1000000000010481E-2</v>
      </c>
      <c r="F865" s="1572">
        <f t="shared" si="27"/>
        <v>11.602500000002385</v>
      </c>
    </row>
    <row r="866" spans="1:6" x14ac:dyDescent="0.2">
      <c r="A866" s="1570">
        <v>21600</v>
      </c>
      <c r="B866" s="1570">
        <v>25</v>
      </c>
      <c r="C866" s="1572">
        <v>9.1</v>
      </c>
      <c r="D866" s="1570">
        <v>0</v>
      </c>
      <c r="E866" s="1572">
        <f t="shared" si="26"/>
        <v>2.500000000009106E-3</v>
      </c>
      <c r="F866" s="1572">
        <f t="shared" si="27"/>
        <v>0.56875000000207154</v>
      </c>
    </row>
    <row r="867" spans="1:6" x14ac:dyDescent="0.2">
      <c r="A867" s="1570">
        <v>21625</v>
      </c>
      <c r="B867" s="1570">
        <v>25</v>
      </c>
      <c r="C867" s="1572">
        <v>9.1</v>
      </c>
      <c r="D867" s="1570">
        <v>2.5000000000000022E-2</v>
      </c>
      <c r="E867" s="1572">
        <f t="shared" si="26"/>
        <v>1.2500000000000011E-2</v>
      </c>
      <c r="F867" s="1572">
        <f t="shared" si="27"/>
        <v>2.8437500000000027</v>
      </c>
    </row>
    <row r="868" spans="1:6" x14ac:dyDescent="0.2">
      <c r="A868" s="1570">
        <v>21650</v>
      </c>
      <c r="B868" s="1570">
        <v>25</v>
      </c>
      <c r="C868" s="1572">
        <v>9.1</v>
      </c>
      <c r="D868" s="1570">
        <v>0</v>
      </c>
      <c r="E868" s="1572">
        <f t="shared" si="26"/>
        <v>1.2500000000000011E-2</v>
      </c>
      <c r="F868" s="1572">
        <f t="shared" si="27"/>
        <v>2.8437500000000027</v>
      </c>
    </row>
    <row r="869" spans="1:6" x14ac:dyDescent="0.2">
      <c r="A869" s="1570">
        <v>21675</v>
      </c>
      <c r="B869" s="1570">
        <v>25</v>
      </c>
      <c r="C869" s="1572">
        <v>9.1</v>
      </c>
      <c r="D869" s="1570">
        <v>6.9999999999709184E-3</v>
      </c>
      <c r="E869" s="1572">
        <f t="shared" si="26"/>
        <v>3.4999999999854592E-3</v>
      </c>
      <c r="F869" s="1572">
        <f t="shared" si="27"/>
        <v>0.79624999999669199</v>
      </c>
    </row>
    <row r="870" spans="1:6" x14ac:dyDescent="0.2">
      <c r="A870" s="1570">
        <v>21700</v>
      </c>
      <c r="B870" s="1570">
        <v>25</v>
      </c>
      <c r="C870" s="1572">
        <v>9.1</v>
      </c>
      <c r="D870" s="1570">
        <v>4.6000000000071872E-2</v>
      </c>
      <c r="E870" s="1572">
        <f t="shared" si="26"/>
        <v>2.6500000000021395E-2</v>
      </c>
      <c r="F870" s="1572">
        <f t="shared" si="27"/>
        <v>6.0287500000048668</v>
      </c>
    </row>
    <row r="871" spans="1:6" x14ac:dyDescent="0.2">
      <c r="A871" s="1570">
        <v>21725</v>
      </c>
      <c r="B871" s="1570">
        <v>25</v>
      </c>
      <c r="C871" s="1572">
        <v>9.1</v>
      </c>
      <c r="D871" s="1570">
        <v>2.8000000000042768E-2</v>
      </c>
      <c r="E871" s="1572">
        <f t="shared" si="26"/>
        <v>3.700000000005732E-2</v>
      </c>
      <c r="F871" s="1572">
        <f t="shared" si="27"/>
        <v>8.4175000000130389</v>
      </c>
    </row>
    <row r="872" spans="1:6" x14ac:dyDescent="0.2">
      <c r="A872" s="1570">
        <v>21750</v>
      </c>
      <c r="B872" s="1570">
        <v>25</v>
      </c>
      <c r="C872" s="1572">
        <v>9.1</v>
      </c>
      <c r="D872" s="1570">
        <v>5.3999999999996384E-2</v>
      </c>
      <c r="E872" s="1572">
        <f t="shared" si="26"/>
        <v>4.1000000000019576E-2</v>
      </c>
      <c r="F872" s="1572">
        <f t="shared" si="27"/>
        <v>9.3275000000044539</v>
      </c>
    </row>
    <row r="873" spans="1:6" x14ac:dyDescent="0.2">
      <c r="A873" s="1570">
        <v>21775</v>
      </c>
      <c r="B873" s="1570">
        <v>25</v>
      </c>
      <c r="C873" s="1572">
        <v>9.1</v>
      </c>
      <c r="D873" s="1570">
        <v>9.3999999999960004E-2</v>
      </c>
      <c r="E873" s="1572">
        <f t="shared" si="26"/>
        <v>7.3999999999978194E-2</v>
      </c>
      <c r="F873" s="1572">
        <f t="shared" si="27"/>
        <v>16.834999999995038</v>
      </c>
    </row>
    <row r="874" spans="1:6" x14ac:dyDescent="0.2">
      <c r="A874" s="1570">
        <v>21800</v>
      </c>
      <c r="B874" s="1570">
        <v>25</v>
      </c>
      <c r="C874" s="1572">
        <v>9.1</v>
      </c>
      <c r="D874" s="1570">
        <v>0</v>
      </c>
      <c r="E874" s="1572">
        <f t="shared" si="26"/>
        <v>4.6999999999980002E-2</v>
      </c>
      <c r="F874" s="1572">
        <f t="shared" si="27"/>
        <v>10.69249999999545</v>
      </c>
    </row>
    <row r="875" spans="1:6" x14ac:dyDescent="0.2">
      <c r="A875" s="1570">
        <v>21825</v>
      </c>
      <c r="B875" s="1570">
        <v>25</v>
      </c>
      <c r="C875" s="1572">
        <v>9.1</v>
      </c>
      <c r="D875" s="1570">
        <v>2.2000000000070963E-2</v>
      </c>
      <c r="E875" s="1572">
        <f t="shared" si="26"/>
        <v>1.1000000000035481E-2</v>
      </c>
      <c r="F875" s="1572">
        <f t="shared" si="27"/>
        <v>2.5025000000080717</v>
      </c>
    </row>
    <row r="876" spans="1:6" x14ac:dyDescent="0.2">
      <c r="A876" s="1570">
        <v>21850</v>
      </c>
      <c r="B876" s="1570">
        <v>25</v>
      </c>
      <c r="C876" s="1572">
        <v>9.1</v>
      </c>
      <c r="D876" s="1570">
        <v>0</v>
      </c>
      <c r="E876" s="1572">
        <f t="shared" si="26"/>
        <v>1.1000000000035481E-2</v>
      </c>
      <c r="F876" s="1572">
        <f t="shared" si="27"/>
        <v>2.5025000000080717</v>
      </c>
    </row>
    <row r="877" spans="1:6" x14ac:dyDescent="0.2">
      <c r="A877" s="1570">
        <v>21875</v>
      </c>
      <c r="B877" s="1570">
        <v>25</v>
      </c>
      <c r="C877" s="1572">
        <v>9.1</v>
      </c>
      <c r="D877" s="1570">
        <v>5.0999999999953638E-2</v>
      </c>
      <c r="E877" s="1572">
        <f t="shared" si="26"/>
        <v>2.5499999999976819E-2</v>
      </c>
      <c r="F877" s="1572">
        <f t="shared" si="27"/>
        <v>5.8012499999947256</v>
      </c>
    </row>
    <row r="878" spans="1:6" x14ac:dyDescent="0.2">
      <c r="A878" s="1570">
        <v>21900</v>
      </c>
      <c r="B878" s="1570">
        <v>25</v>
      </c>
      <c r="C878" s="1572">
        <v>9.1</v>
      </c>
      <c r="D878" s="1570">
        <v>2.2999999999933629E-2</v>
      </c>
      <c r="E878" s="1572">
        <f t="shared" si="26"/>
        <v>3.6999999999943634E-2</v>
      </c>
      <c r="F878" s="1572">
        <f t="shared" si="27"/>
        <v>8.4174999999871769</v>
      </c>
    </row>
    <row r="879" spans="1:6" x14ac:dyDescent="0.2">
      <c r="A879" s="1570">
        <v>21925</v>
      </c>
      <c r="B879" s="1570">
        <v>25</v>
      </c>
      <c r="C879" s="1572">
        <v>9.1</v>
      </c>
      <c r="D879" s="1570">
        <v>1.5000000000009117E-2</v>
      </c>
      <c r="E879" s="1572">
        <f t="shared" si="26"/>
        <v>1.8999999999971373E-2</v>
      </c>
      <c r="F879" s="1572">
        <f t="shared" si="27"/>
        <v>4.3224999999934868</v>
      </c>
    </row>
    <row r="880" spans="1:6" x14ac:dyDescent="0.2">
      <c r="A880" s="1570">
        <v>21950</v>
      </c>
      <c r="B880" s="1570">
        <v>25</v>
      </c>
      <c r="C880" s="1572">
        <v>9.1</v>
      </c>
      <c r="D880" s="1570">
        <v>5.3000000000020031E-2</v>
      </c>
      <c r="E880" s="1572">
        <f t="shared" si="26"/>
        <v>3.4000000000014574E-2</v>
      </c>
      <c r="F880" s="1572">
        <f t="shared" si="27"/>
        <v>7.7350000000033159</v>
      </c>
    </row>
    <row r="881" spans="1:6" x14ac:dyDescent="0.2">
      <c r="A881" s="1570">
        <v>21975</v>
      </c>
      <c r="B881" s="1570">
        <v>25</v>
      </c>
      <c r="C881" s="1572">
        <v>9.1</v>
      </c>
      <c r="D881" s="1570">
        <v>2.000000000000457E-2</v>
      </c>
      <c r="E881" s="1572">
        <f t="shared" si="26"/>
        <v>3.65000000000123E-2</v>
      </c>
      <c r="F881" s="1572">
        <f t="shared" si="27"/>
        <v>8.3037500000027986</v>
      </c>
    </row>
    <row r="882" spans="1:6" x14ac:dyDescent="0.2">
      <c r="A882" s="1570">
        <v>22000</v>
      </c>
      <c r="B882" s="1570">
        <v>25</v>
      </c>
      <c r="C882" s="1572">
        <v>9.1</v>
      </c>
      <c r="D882" s="1570">
        <v>0</v>
      </c>
      <c r="E882" s="1572">
        <f t="shared" si="26"/>
        <v>1.0000000000002285E-2</v>
      </c>
      <c r="F882" s="1572">
        <f t="shared" si="27"/>
        <v>2.2750000000005195</v>
      </c>
    </row>
    <row r="883" spans="1:6" x14ac:dyDescent="0.2">
      <c r="A883" s="1570">
        <v>22025</v>
      </c>
      <c r="B883" s="1570">
        <v>25</v>
      </c>
      <c r="C883" s="1572">
        <v>9.1</v>
      </c>
      <c r="D883" s="1570">
        <v>0</v>
      </c>
      <c r="E883" s="1572">
        <f t="shared" si="26"/>
        <v>0</v>
      </c>
      <c r="F883" s="1572">
        <f t="shared" si="27"/>
        <v>0</v>
      </c>
    </row>
    <row r="884" spans="1:6" x14ac:dyDescent="0.2">
      <c r="A884" s="1570">
        <v>22050</v>
      </c>
      <c r="B884" s="1570">
        <v>25</v>
      </c>
      <c r="C884" s="1572">
        <v>9.1</v>
      </c>
      <c r="D884" s="1570">
        <v>0</v>
      </c>
      <c r="E884" s="1572">
        <f t="shared" si="26"/>
        <v>0</v>
      </c>
      <c r="F884" s="1572">
        <f t="shared" si="27"/>
        <v>0</v>
      </c>
    </row>
    <row r="885" spans="1:6" x14ac:dyDescent="0.2">
      <c r="A885" s="1570">
        <v>22075</v>
      </c>
      <c r="B885" s="1570">
        <v>25</v>
      </c>
      <c r="C885" s="1572">
        <v>9.1</v>
      </c>
      <c r="D885" s="1570">
        <v>0</v>
      </c>
      <c r="E885" s="1572">
        <f t="shared" si="26"/>
        <v>0</v>
      </c>
      <c r="F885" s="1572">
        <f t="shared" si="27"/>
        <v>0</v>
      </c>
    </row>
    <row r="886" spans="1:6" x14ac:dyDescent="0.2">
      <c r="A886" s="1570">
        <v>22100</v>
      </c>
      <c r="B886" s="1570">
        <v>25</v>
      </c>
      <c r="C886" s="1572">
        <v>9.1</v>
      </c>
      <c r="D886" s="1570">
        <v>0</v>
      </c>
      <c r="E886" s="1572">
        <f t="shared" si="26"/>
        <v>0</v>
      </c>
      <c r="F886" s="1572">
        <f t="shared" si="27"/>
        <v>0</v>
      </c>
    </row>
    <row r="887" spans="1:6" x14ac:dyDescent="0.2">
      <c r="A887" s="1570">
        <v>22125</v>
      </c>
      <c r="B887" s="1570">
        <v>25</v>
      </c>
      <c r="C887" s="1572">
        <v>9.1</v>
      </c>
      <c r="D887" s="1570">
        <v>4.9999999999045253E-3</v>
      </c>
      <c r="E887" s="1572">
        <f t="shared" si="26"/>
        <v>2.4999999999522626E-3</v>
      </c>
      <c r="F887" s="1572">
        <f t="shared" si="27"/>
        <v>0.56874999998913978</v>
      </c>
    </row>
    <row r="888" spans="1:6" x14ac:dyDescent="0.2">
      <c r="A888" s="1570">
        <v>22150</v>
      </c>
      <c r="B888" s="1570">
        <v>25</v>
      </c>
      <c r="C888" s="1572">
        <v>9.1</v>
      </c>
      <c r="D888" s="1570">
        <v>0</v>
      </c>
      <c r="E888" s="1572">
        <f t="shared" si="26"/>
        <v>2.4999999999522626E-3</v>
      </c>
      <c r="F888" s="1572">
        <f t="shared" si="27"/>
        <v>0.56874999998913978</v>
      </c>
    </row>
    <row r="889" spans="1:6" x14ac:dyDescent="0.2">
      <c r="A889" s="1570">
        <v>22175</v>
      </c>
      <c r="B889" s="1570">
        <v>25</v>
      </c>
      <c r="C889" s="1572">
        <v>9.1</v>
      </c>
      <c r="D889" s="1570">
        <v>0</v>
      </c>
      <c r="E889" s="1572">
        <f t="shared" si="26"/>
        <v>0</v>
      </c>
      <c r="F889" s="1572">
        <f t="shared" si="27"/>
        <v>0</v>
      </c>
    </row>
    <row r="890" spans="1:6" x14ac:dyDescent="0.2">
      <c r="A890" s="1570">
        <v>22200</v>
      </c>
      <c r="B890" s="1570">
        <v>25</v>
      </c>
      <c r="C890" s="1572">
        <v>9.1</v>
      </c>
      <c r="D890" s="1570">
        <v>0</v>
      </c>
      <c r="E890" s="1572">
        <f t="shared" si="26"/>
        <v>0</v>
      </c>
      <c r="F890" s="1572">
        <f t="shared" si="27"/>
        <v>0</v>
      </c>
    </row>
    <row r="891" spans="1:6" x14ac:dyDescent="0.2">
      <c r="A891" s="1570">
        <v>22225</v>
      </c>
      <c r="B891" s="1570">
        <v>25</v>
      </c>
      <c r="C891" s="1572">
        <v>9.1</v>
      </c>
      <c r="D891" s="1570">
        <v>0</v>
      </c>
      <c r="E891" s="1572">
        <f t="shared" si="26"/>
        <v>0</v>
      </c>
      <c r="F891" s="1572">
        <f t="shared" si="27"/>
        <v>0</v>
      </c>
    </row>
    <row r="892" spans="1:6" x14ac:dyDescent="0.2">
      <c r="A892" s="1570">
        <v>22250</v>
      </c>
      <c r="B892" s="1570">
        <v>25</v>
      </c>
      <c r="C892" s="1572">
        <v>9.1</v>
      </c>
      <c r="D892" s="1570">
        <v>3.1999999999948181E-2</v>
      </c>
      <c r="E892" s="1572">
        <f t="shared" si="26"/>
        <v>1.5999999999974091E-2</v>
      </c>
      <c r="F892" s="1572">
        <f t="shared" si="27"/>
        <v>3.6399999999941057</v>
      </c>
    </row>
    <row r="893" spans="1:6" x14ac:dyDescent="0.2">
      <c r="A893" s="1570">
        <v>22275</v>
      </c>
      <c r="B893" s="1570">
        <v>25</v>
      </c>
      <c r="C893" s="1572">
        <v>9.1</v>
      </c>
      <c r="D893" s="1570">
        <v>0</v>
      </c>
      <c r="E893" s="1572">
        <f t="shared" si="26"/>
        <v>1.5999999999974091E-2</v>
      </c>
      <c r="F893" s="1572">
        <f t="shared" si="27"/>
        <v>3.6399999999941057</v>
      </c>
    </row>
    <row r="894" spans="1:6" x14ac:dyDescent="0.2">
      <c r="A894" s="1570">
        <v>22300</v>
      </c>
      <c r="B894" s="1570">
        <v>25</v>
      </c>
      <c r="C894" s="1572">
        <v>9.1</v>
      </c>
      <c r="D894" s="1570">
        <v>0</v>
      </c>
      <c r="E894" s="1572">
        <f t="shared" si="26"/>
        <v>0</v>
      </c>
      <c r="F894" s="1572">
        <f t="shared" si="27"/>
        <v>0</v>
      </c>
    </row>
    <row r="895" spans="1:6" x14ac:dyDescent="0.2">
      <c r="A895" s="1570">
        <v>22325</v>
      </c>
      <c r="B895" s="1570">
        <v>25</v>
      </c>
      <c r="C895" s="1572">
        <v>9.1</v>
      </c>
      <c r="D895" s="1570">
        <v>2.5999999999976375E-2</v>
      </c>
      <c r="E895" s="1572">
        <f t="shared" si="26"/>
        <v>1.2999999999988188E-2</v>
      </c>
      <c r="F895" s="1572">
        <f t="shared" si="27"/>
        <v>2.9574999999973128</v>
      </c>
    </row>
    <row r="896" spans="1:6" x14ac:dyDescent="0.2">
      <c r="A896" s="1570">
        <v>22350</v>
      </c>
      <c r="B896" s="1570">
        <v>25</v>
      </c>
      <c r="C896" s="1572">
        <v>9.1</v>
      </c>
      <c r="D896" s="1570">
        <v>1.599999999998547E-2</v>
      </c>
      <c r="E896" s="1572">
        <f t="shared" si="26"/>
        <v>2.0999999999980923E-2</v>
      </c>
      <c r="F896" s="1572">
        <f t="shared" si="27"/>
        <v>4.7774999999956593</v>
      </c>
    </row>
    <row r="897" spans="1:6" x14ac:dyDescent="0.2">
      <c r="A897" s="1570">
        <v>22375</v>
      </c>
      <c r="B897" s="1570">
        <v>25</v>
      </c>
      <c r="C897" s="1572">
        <v>9.1</v>
      </c>
      <c r="D897" s="1570">
        <v>0.11199999999998911</v>
      </c>
      <c r="E897" s="1572">
        <f t="shared" si="26"/>
        <v>6.3999999999987289E-2</v>
      </c>
      <c r="F897" s="1572">
        <f t="shared" si="27"/>
        <v>14.559999999997109</v>
      </c>
    </row>
    <row r="898" spans="1:6" x14ac:dyDescent="0.2">
      <c r="A898" s="1570">
        <v>22400</v>
      </c>
      <c r="B898" s="1570">
        <v>25</v>
      </c>
      <c r="C898" s="1572">
        <v>9.1</v>
      </c>
      <c r="D898" s="1570">
        <v>0</v>
      </c>
      <c r="E898" s="1572">
        <f t="shared" si="26"/>
        <v>5.5999999999994554E-2</v>
      </c>
      <c r="F898" s="1572">
        <f t="shared" si="27"/>
        <v>12.73999999999876</v>
      </c>
    </row>
    <row r="899" spans="1:6" x14ac:dyDescent="0.2">
      <c r="A899" s="1570">
        <v>22425</v>
      </c>
      <c r="B899" s="1570">
        <v>25</v>
      </c>
      <c r="C899" s="1572">
        <v>9.1</v>
      </c>
      <c r="D899" s="1570">
        <v>9.2000000000007298E-2</v>
      </c>
      <c r="E899" s="1572">
        <f t="shared" si="26"/>
        <v>4.6000000000003649E-2</v>
      </c>
      <c r="F899" s="1572">
        <f t="shared" si="27"/>
        <v>10.465000000000829</v>
      </c>
    </row>
    <row r="900" spans="1:6" x14ac:dyDescent="0.2">
      <c r="A900" s="1570">
        <v>22450</v>
      </c>
      <c r="B900" s="1570">
        <v>25</v>
      </c>
      <c r="C900" s="1572">
        <v>9.1</v>
      </c>
      <c r="D900" s="1570">
        <v>7.3999999999978194E-2</v>
      </c>
      <c r="E900" s="1572">
        <f t="shared" ref="E900:E963" si="28">(D899+D900)/2</f>
        <v>8.2999999999992746E-2</v>
      </c>
      <c r="F900" s="1572">
        <f t="shared" ref="F900:F963" si="29">E900*C900*B900</f>
        <v>18.882499999998348</v>
      </c>
    </row>
    <row r="901" spans="1:6" x14ac:dyDescent="0.2">
      <c r="A901" s="1570">
        <v>22475</v>
      </c>
      <c r="B901" s="1570">
        <v>25</v>
      </c>
      <c r="C901" s="1572">
        <v>9.1</v>
      </c>
      <c r="D901" s="1570">
        <v>7.3000000000001841E-2</v>
      </c>
      <c r="E901" s="1572">
        <f t="shared" si="28"/>
        <v>7.3499999999990018E-2</v>
      </c>
      <c r="F901" s="1572">
        <f t="shared" si="29"/>
        <v>16.721249999997728</v>
      </c>
    </row>
    <row r="902" spans="1:6" x14ac:dyDescent="0.2">
      <c r="A902" s="1570">
        <v>22500</v>
      </c>
      <c r="B902" s="1570">
        <v>25</v>
      </c>
      <c r="C902" s="1572">
        <v>9.1</v>
      </c>
      <c r="D902" s="1570">
        <v>1.5000000000009117E-2</v>
      </c>
      <c r="E902" s="1572">
        <f t="shared" si="28"/>
        <v>4.4000000000005479E-2</v>
      </c>
      <c r="F902" s="1572">
        <f t="shared" si="29"/>
        <v>10.010000000001245</v>
      </c>
    </row>
    <row r="903" spans="1:6" x14ac:dyDescent="0.2">
      <c r="A903" s="1570">
        <v>22525</v>
      </c>
      <c r="B903" s="1570">
        <v>25</v>
      </c>
      <c r="C903" s="1572">
        <v>9.1</v>
      </c>
      <c r="D903" s="1570">
        <v>1.4000000000032764E-2</v>
      </c>
      <c r="E903" s="1572">
        <f t="shared" si="28"/>
        <v>1.4500000000020941E-2</v>
      </c>
      <c r="F903" s="1572">
        <f t="shared" si="29"/>
        <v>3.2987500000047638</v>
      </c>
    </row>
    <row r="904" spans="1:6" x14ac:dyDescent="0.2">
      <c r="A904" s="1570">
        <v>22550</v>
      </c>
      <c r="B904" s="1570">
        <v>25</v>
      </c>
      <c r="C904" s="1572">
        <v>9.1</v>
      </c>
      <c r="D904" s="1570">
        <v>5.0000000000182121E-3</v>
      </c>
      <c r="E904" s="1572">
        <f t="shared" si="28"/>
        <v>9.5000000000254881E-3</v>
      </c>
      <c r="F904" s="1572">
        <f t="shared" si="29"/>
        <v>2.1612500000057984</v>
      </c>
    </row>
    <row r="905" spans="1:6" x14ac:dyDescent="0.2">
      <c r="A905" s="1570">
        <v>22575</v>
      </c>
      <c r="B905" s="1570">
        <v>25</v>
      </c>
      <c r="C905" s="1572">
        <v>9.1</v>
      </c>
      <c r="D905" s="1570">
        <v>0</v>
      </c>
      <c r="E905" s="1572">
        <f t="shared" si="28"/>
        <v>2.500000000009106E-3</v>
      </c>
      <c r="F905" s="1572">
        <f t="shared" si="29"/>
        <v>0.56875000000207154</v>
      </c>
    </row>
    <row r="906" spans="1:6" x14ac:dyDescent="0.2">
      <c r="A906" s="1570">
        <v>22600</v>
      </c>
      <c r="B906" s="1570">
        <v>25</v>
      </c>
      <c r="C906" s="1572">
        <v>9.1</v>
      </c>
      <c r="D906" s="1570">
        <v>3.0000000000655058E-3</v>
      </c>
      <c r="E906" s="1572">
        <f t="shared" si="28"/>
        <v>1.5000000000327529E-3</v>
      </c>
      <c r="F906" s="1572">
        <f t="shared" si="29"/>
        <v>0.34125000000745126</v>
      </c>
    </row>
    <row r="907" spans="1:6" x14ac:dyDescent="0.2">
      <c r="A907" s="1570">
        <v>22625</v>
      </c>
      <c r="B907" s="1570">
        <v>25</v>
      </c>
      <c r="C907" s="1572">
        <v>9.1</v>
      </c>
      <c r="D907" s="1570">
        <v>4.7000000000048225E-2</v>
      </c>
      <c r="E907" s="1572">
        <f t="shared" si="28"/>
        <v>2.5000000000056866E-2</v>
      </c>
      <c r="F907" s="1572">
        <f t="shared" si="29"/>
        <v>5.6875000000129363</v>
      </c>
    </row>
    <row r="908" spans="1:6" x14ac:dyDescent="0.2">
      <c r="A908" s="1570">
        <v>22650</v>
      </c>
      <c r="B908" s="1570">
        <v>25</v>
      </c>
      <c r="C908" s="1572">
        <v>9.1</v>
      </c>
      <c r="D908" s="1570">
        <v>3.8000000000033674E-2</v>
      </c>
      <c r="E908" s="1572">
        <f t="shared" si="28"/>
        <v>4.2500000000040949E-2</v>
      </c>
      <c r="F908" s="1572">
        <f t="shared" si="29"/>
        <v>9.6687500000093163</v>
      </c>
    </row>
    <row r="909" spans="1:6" x14ac:dyDescent="0.2">
      <c r="A909" s="1570">
        <v>22675</v>
      </c>
      <c r="B909" s="1570">
        <v>25</v>
      </c>
      <c r="C909" s="1572">
        <v>9.1</v>
      </c>
      <c r="D909" s="1570">
        <v>2.6999999999952728E-2</v>
      </c>
      <c r="E909" s="1572">
        <f t="shared" si="28"/>
        <v>3.2499999999993201E-2</v>
      </c>
      <c r="F909" s="1572">
        <f t="shared" si="29"/>
        <v>7.3937499999984526</v>
      </c>
    </row>
    <row r="910" spans="1:6" x14ac:dyDescent="0.2">
      <c r="A910" s="1570">
        <v>22700</v>
      </c>
      <c r="B910" s="1570">
        <v>25</v>
      </c>
      <c r="C910" s="1572">
        <v>9.1</v>
      </c>
      <c r="D910" s="1570">
        <v>3.599999999996728E-2</v>
      </c>
      <c r="E910" s="1572">
        <f t="shared" si="28"/>
        <v>3.1499999999960004E-2</v>
      </c>
      <c r="F910" s="1572">
        <f t="shared" si="29"/>
        <v>7.1662499999909004</v>
      </c>
    </row>
    <row r="911" spans="1:6" x14ac:dyDescent="0.2">
      <c r="A911" s="1570">
        <v>22725</v>
      </c>
      <c r="B911" s="1570">
        <v>25</v>
      </c>
      <c r="C911" s="1572">
        <v>9.1</v>
      </c>
      <c r="D911" s="1570">
        <v>2.5000000000000022E-2</v>
      </c>
      <c r="E911" s="1572">
        <f t="shared" si="28"/>
        <v>3.0499999999983651E-2</v>
      </c>
      <c r="F911" s="1572">
        <f t="shared" si="29"/>
        <v>6.9387499999962801</v>
      </c>
    </row>
    <row r="912" spans="1:6" x14ac:dyDescent="0.2">
      <c r="A912" s="1570">
        <v>22750</v>
      </c>
      <c r="B912" s="1570">
        <v>25</v>
      </c>
      <c r="C912" s="1572">
        <v>9.1</v>
      </c>
      <c r="D912" s="1570">
        <v>0</v>
      </c>
      <c r="E912" s="1572">
        <f t="shared" si="28"/>
        <v>1.2500000000000011E-2</v>
      </c>
      <c r="F912" s="1572">
        <f t="shared" si="29"/>
        <v>2.8437500000000027</v>
      </c>
    </row>
    <row r="913" spans="1:6" x14ac:dyDescent="0.2">
      <c r="A913" s="1570">
        <v>22775</v>
      </c>
      <c r="B913" s="1570">
        <v>25</v>
      </c>
      <c r="C913" s="1572">
        <v>9.1</v>
      </c>
      <c r="D913" s="1570">
        <v>0</v>
      </c>
      <c r="E913" s="1572">
        <f t="shared" si="28"/>
        <v>0</v>
      </c>
      <c r="F913" s="1572">
        <f t="shared" si="29"/>
        <v>0</v>
      </c>
    </row>
    <row r="914" spans="1:6" x14ac:dyDescent="0.2">
      <c r="A914" s="1570">
        <v>22800</v>
      </c>
      <c r="B914" s="1570">
        <v>25</v>
      </c>
      <c r="C914" s="1572">
        <v>9.1</v>
      </c>
      <c r="D914" s="1570">
        <v>0</v>
      </c>
      <c r="E914" s="1572">
        <f t="shared" si="28"/>
        <v>0</v>
      </c>
      <c r="F914" s="1572">
        <f t="shared" si="29"/>
        <v>0</v>
      </c>
    </row>
    <row r="915" spans="1:6" x14ac:dyDescent="0.2">
      <c r="A915" s="1570">
        <v>22825</v>
      </c>
      <c r="B915" s="1570">
        <v>25</v>
      </c>
      <c r="C915" s="1572">
        <v>9.1</v>
      </c>
      <c r="D915" s="1570">
        <v>0</v>
      </c>
      <c r="E915" s="1572">
        <f t="shared" si="28"/>
        <v>0</v>
      </c>
      <c r="F915" s="1572">
        <f t="shared" si="29"/>
        <v>0</v>
      </c>
    </row>
    <row r="916" spans="1:6" x14ac:dyDescent="0.2">
      <c r="A916" s="1570">
        <v>22850</v>
      </c>
      <c r="B916" s="1570">
        <v>25</v>
      </c>
      <c r="C916" s="1572">
        <v>9.1</v>
      </c>
      <c r="D916" s="1570">
        <v>9.7000000000002751E-2</v>
      </c>
      <c r="E916" s="1572">
        <f t="shared" si="28"/>
        <v>4.8500000000001375E-2</v>
      </c>
      <c r="F916" s="1572">
        <f t="shared" si="29"/>
        <v>11.033750000000312</v>
      </c>
    </row>
    <row r="917" spans="1:6" x14ac:dyDescent="0.2">
      <c r="A917" s="1570">
        <v>22875</v>
      </c>
      <c r="B917" s="1570">
        <v>25</v>
      </c>
      <c r="C917" s="1572">
        <v>9.1</v>
      </c>
      <c r="D917" s="1570">
        <v>8.9999999999236246E-3</v>
      </c>
      <c r="E917" s="1572">
        <f t="shared" si="28"/>
        <v>5.2999999999963188E-2</v>
      </c>
      <c r="F917" s="1572">
        <f t="shared" si="29"/>
        <v>12.057499999991625</v>
      </c>
    </row>
    <row r="918" spans="1:6" x14ac:dyDescent="0.2">
      <c r="A918" s="1570">
        <v>22900</v>
      </c>
      <c r="B918" s="1570">
        <v>25</v>
      </c>
      <c r="C918" s="1572">
        <v>9.1</v>
      </c>
      <c r="D918" s="1570">
        <v>0</v>
      </c>
      <c r="E918" s="1572">
        <f t="shared" si="28"/>
        <v>4.4999999999618123E-3</v>
      </c>
      <c r="F918" s="1572">
        <f t="shared" si="29"/>
        <v>1.0237499999913124</v>
      </c>
    </row>
    <row r="919" spans="1:6" x14ac:dyDescent="0.2">
      <c r="A919" s="1570">
        <v>22925</v>
      </c>
      <c r="B919" s="1570">
        <v>25</v>
      </c>
      <c r="C919" s="1572">
        <v>9.1</v>
      </c>
      <c r="D919" s="1570">
        <v>3.4999999999990927E-2</v>
      </c>
      <c r="E919" s="1572">
        <f t="shared" si="28"/>
        <v>1.7499999999995464E-2</v>
      </c>
      <c r="F919" s="1572">
        <f t="shared" si="29"/>
        <v>3.9812499999989677</v>
      </c>
    </row>
    <row r="920" spans="1:6" x14ac:dyDescent="0.2">
      <c r="A920" s="1570">
        <v>22950</v>
      </c>
      <c r="B920" s="1570">
        <v>25</v>
      </c>
      <c r="C920" s="1572">
        <v>9.1</v>
      </c>
      <c r="D920" s="1570">
        <v>6.8000000000006389E-2</v>
      </c>
      <c r="E920" s="1572">
        <f t="shared" si="28"/>
        <v>5.1499999999998658E-2</v>
      </c>
      <c r="F920" s="1572">
        <f t="shared" si="29"/>
        <v>11.716249999999693</v>
      </c>
    </row>
    <row r="921" spans="1:6" x14ac:dyDescent="0.2">
      <c r="A921" s="1570">
        <v>22975</v>
      </c>
      <c r="B921" s="1570">
        <v>25</v>
      </c>
      <c r="C921" s="1572">
        <v>9.1</v>
      </c>
      <c r="D921" s="1570">
        <v>1.6999999999961823E-2</v>
      </c>
      <c r="E921" s="1572">
        <f t="shared" si="28"/>
        <v>4.2499999999984106E-2</v>
      </c>
      <c r="F921" s="1572">
        <f t="shared" si="29"/>
        <v>9.6687499999963844</v>
      </c>
    </row>
    <row r="922" spans="1:6" x14ac:dyDescent="0.2">
      <c r="A922" s="1570">
        <v>23000</v>
      </c>
      <c r="B922" s="1570">
        <v>25</v>
      </c>
      <c r="C922" s="1572">
        <v>9.1</v>
      </c>
      <c r="D922" s="1570">
        <v>7.1000000000049135E-2</v>
      </c>
      <c r="E922" s="1572">
        <f t="shared" si="28"/>
        <v>4.4000000000005479E-2</v>
      </c>
      <c r="F922" s="1572">
        <f t="shared" si="29"/>
        <v>10.010000000001245</v>
      </c>
    </row>
    <row r="923" spans="1:6" x14ac:dyDescent="0.2">
      <c r="A923" s="1570">
        <v>23025</v>
      </c>
      <c r="B923" s="1570">
        <v>25</v>
      </c>
      <c r="C923" s="1572">
        <v>9.1</v>
      </c>
      <c r="D923" s="1570">
        <v>0.23799999999996546</v>
      </c>
      <c r="E923" s="1572">
        <f t="shared" si="28"/>
        <v>0.1545000000000073</v>
      </c>
      <c r="F923" s="1572">
        <f t="shared" si="29"/>
        <v>35.148750000001662</v>
      </c>
    </row>
    <row r="924" spans="1:6" x14ac:dyDescent="0.2">
      <c r="A924" s="1570">
        <v>23050</v>
      </c>
      <c r="B924" s="1570">
        <v>25</v>
      </c>
      <c r="C924" s="1572">
        <v>9.1</v>
      </c>
      <c r="D924" s="1570">
        <v>0.2210000000000264</v>
      </c>
      <c r="E924" s="1572">
        <f t="shared" si="28"/>
        <v>0.22949999999999593</v>
      </c>
      <c r="F924" s="1572">
        <f t="shared" si="29"/>
        <v>52.211249999999076</v>
      </c>
    </row>
    <row r="925" spans="1:6" x14ac:dyDescent="0.2">
      <c r="A925" s="1570">
        <v>23075</v>
      </c>
      <c r="B925" s="1570">
        <v>25</v>
      </c>
      <c r="C925" s="1572">
        <v>9.1</v>
      </c>
      <c r="D925" s="1570">
        <v>0.10499999999992726</v>
      </c>
      <c r="E925" s="1572">
        <f t="shared" si="28"/>
        <v>0.16299999999997683</v>
      </c>
      <c r="F925" s="1572">
        <f t="shared" si="29"/>
        <v>37.082499999994731</v>
      </c>
    </row>
    <row r="926" spans="1:6" x14ac:dyDescent="0.2">
      <c r="A926" s="1570">
        <v>23100</v>
      </c>
      <c r="B926" s="1570">
        <v>25</v>
      </c>
      <c r="C926" s="1572">
        <v>9.1</v>
      </c>
      <c r="D926" s="1570">
        <v>0</v>
      </c>
      <c r="E926" s="1572">
        <f t="shared" si="28"/>
        <v>5.2499999999963631E-2</v>
      </c>
      <c r="F926" s="1572">
        <f t="shared" si="29"/>
        <v>11.943749999991727</v>
      </c>
    </row>
    <row r="927" spans="1:6" x14ac:dyDescent="0.2">
      <c r="A927" s="1570">
        <v>23125</v>
      </c>
      <c r="B927" s="1570">
        <v>25</v>
      </c>
      <c r="C927" s="1572">
        <v>9.1</v>
      </c>
      <c r="D927" s="1570">
        <v>0</v>
      </c>
      <c r="E927" s="1572">
        <f t="shared" si="28"/>
        <v>0</v>
      </c>
      <c r="F927" s="1572">
        <f t="shared" si="29"/>
        <v>0</v>
      </c>
    </row>
    <row r="928" spans="1:6" x14ac:dyDescent="0.2">
      <c r="A928" s="1570">
        <v>23150</v>
      </c>
      <c r="B928" s="1570">
        <v>25</v>
      </c>
      <c r="C928" s="1572">
        <v>9.1</v>
      </c>
      <c r="D928" s="1570">
        <v>8.8999999999964552E-2</v>
      </c>
      <c r="E928" s="1572">
        <f t="shared" si="28"/>
        <v>4.4499999999982276E-2</v>
      </c>
      <c r="F928" s="1572">
        <f t="shared" si="29"/>
        <v>10.123749999995969</v>
      </c>
    </row>
    <row r="929" spans="1:6" x14ac:dyDescent="0.2">
      <c r="A929" s="1570">
        <v>23175</v>
      </c>
      <c r="B929" s="1570">
        <v>25</v>
      </c>
      <c r="C929" s="1572">
        <v>9.1</v>
      </c>
      <c r="D929" s="1570">
        <v>0.21800000000009734</v>
      </c>
      <c r="E929" s="1572">
        <f t="shared" si="28"/>
        <v>0.15350000000003095</v>
      </c>
      <c r="F929" s="1572">
        <f t="shared" si="29"/>
        <v>34.921250000007035</v>
      </c>
    </row>
    <row r="930" spans="1:6" x14ac:dyDescent="0.2">
      <c r="A930" s="1570">
        <v>23200</v>
      </c>
      <c r="B930" s="1570">
        <v>25</v>
      </c>
      <c r="C930" s="1572">
        <v>9.1</v>
      </c>
      <c r="D930" s="1570">
        <v>0.26200000000008006</v>
      </c>
      <c r="E930" s="1572">
        <f t="shared" si="28"/>
        <v>0.2400000000000887</v>
      </c>
      <c r="F930" s="1572">
        <f t="shared" si="29"/>
        <v>54.600000000020174</v>
      </c>
    </row>
    <row r="931" spans="1:6" x14ac:dyDescent="0.2">
      <c r="A931" s="1570">
        <v>23225</v>
      </c>
      <c r="B931" s="1570">
        <v>25</v>
      </c>
      <c r="C931" s="1572">
        <v>9.1</v>
      </c>
      <c r="D931" s="1570">
        <v>0.34300000000009734</v>
      </c>
      <c r="E931" s="1572">
        <f t="shared" si="28"/>
        <v>0.3025000000000887</v>
      </c>
      <c r="F931" s="1572">
        <f t="shared" si="29"/>
        <v>68.818750000020174</v>
      </c>
    </row>
    <row r="932" spans="1:6" x14ac:dyDescent="0.2">
      <c r="A932" s="1570">
        <v>23250</v>
      </c>
      <c r="B932" s="1570">
        <v>25</v>
      </c>
      <c r="C932" s="1572">
        <v>9.1</v>
      </c>
      <c r="D932" s="1570">
        <v>0.38700000000008006</v>
      </c>
      <c r="E932" s="1572">
        <f t="shared" si="28"/>
        <v>0.3650000000000887</v>
      </c>
      <c r="F932" s="1572">
        <f t="shared" si="29"/>
        <v>83.037500000020174</v>
      </c>
    </row>
    <row r="933" spans="1:6" x14ac:dyDescent="0.2">
      <c r="A933" s="1570">
        <v>23275</v>
      </c>
      <c r="B933" s="1570">
        <v>25</v>
      </c>
      <c r="C933" s="1572">
        <v>9.1</v>
      </c>
      <c r="D933" s="1570">
        <v>0.29200000000005277</v>
      </c>
      <c r="E933" s="1572">
        <f t="shared" si="28"/>
        <v>0.33950000000006642</v>
      </c>
      <c r="F933" s="1572">
        <f t="shared" si="29"/>
        <v>77.236250000015104</v>
      </c>
    </row>
    <row r="934" spans="1:6" x14ac:dyDescent="0.2">
      <c r="A934" s="1570">
        <v>23300</v>
      </c>
      <c r="B934" s="1570">
        <v>25</v>
      </c>
      <c r="C934" s="1572">
        <v>9.1</v>
      </c>
      <c r="D934" s="1570">
        <v>0</v>
      </c>
      <c r="E934" s="1572">
        <f t="shared" si="28"/>
        <v>0.14600000000002639</v>
      </c>
      <c r="F934" s="1572">
        <f t="shared" si="29"/>
        <v>33.215000000006</v>
      </c>
    </row>
    <row r="935" spans="1:6" x14ac:dyDescent="0.2">
      <c r="A935" s="1570">
        <v>23325</v>
      </c>
      <c r="B935" s="1570">
        <v>25</v>
      </c>
      <c r="C935" s="1572">
        <v>9.1</v>
      </c>
      <c r="D935" s="1570">
        <v>0</v>
      </c>
      <c r="E935" s="1572">
        <f t="shared" si="28"/>
        <v>0</v>
      </c>
      <c r="F935" s="1572">
        <f t="shared" si="29"/>
        <v>0</v>
      </c>
    </row>
    <row r="936" spans="1:6" x14ac:dyDescent="0.2">
      <c r="A936" s="1570">
        <v>23350</v>
      </c>
      <c r="B936" s="1570">
        <v>25</v>
      </c>
      <c r="C936" s="1572">
        <v>9.1</v>
      </c>
      <c r="D936" s="1570">
        <v>0</v>
      </c>
      <c r="E936" s="1572">
        <f t="shared" si="28"/>
        <v>0</v>
      </c>
      <c r="F936" s="1572">
        <f t="shared" si="29"/>
        <v>0</v>
      </c>
    </row>
    <row r="937" spans="1:6" x14ac:dyDescent="0.2">
      <c r="A937" s="1570">
        <v>23375</v>
      </c>
      <c r="B937" s="1570">
        <v>25</v>
      </c>
      <c r="C937" s="1572">
        <v>9.1</v>
      </c>
      <c r="D937" s="1570">
        <v>0</v>
      </c>
      <c r="E937" s="1572">
        <f t="shared" si="28"/>
        <v>0</v>
      </c>
      <c r="F937" s="1572">
        <f t="shared" si="29"/>
        <v>0</v>
      </c>
    </row>
    <row r="938" spans="1:6" x14ac:dyDescent="0.2">
      <c r="A938" s="1570">
        <v>23400</v>
      </c>
      <c r="B938" s="1570">
        <v>25</v>
      </c>
      <c r="C938" s="1572">
        <v>9.1</v>
      </c>
      <c r="D938" s="1570">
        <v>5.999999999996819E-2</v>
      </c>
      <c r="E938" s="1572">
        <f t="shared" si="28"/>
        <v>2.9999999999984095E-2</v>
      </c>
      <c r="F938" s="1572">
        <f t="shared" si="29"/>
        <v>6.8249999999963809</v>
      </c>
    </row>
    <row r="939" spans="1:6" x14ac:dyDescent="0.2">
      <c r="A939" s="1570">
        <v>23425</v>
      </c>
      <c r="B939" s="1570">
        <v>25</v>
      </c>
      <c r="C939" s="1572">
        <v>9.1</v>
      </c>
      <c r="D939" s="1570">
        <v>8.5999999999921806E-2</v>
      </c>
      <c r="E939" s="1572">
        <f t="shared" si="28"/>
        <v>7.2999999999944998E-2</v>
      </c>
      <c r="F939" s="1572">
        <f t="shared" si="29"/>
        <v>16.607499999987485</v>
      </c>
    </row>
    <row r="940" spans="1:6" x14ac:dyDescent="0.2">
      <c r="A940" s="1570">
        <v>23450</v>
      </c>
      <c r="B940" s="1570">
        <v>25</v>
      </c>
      <c r="C940" s="1572">
        <v>9.1</v>
      </c>
      <c r="D940" s="1570">
        <v>1.0999999999990018E-2</v>
      </c>
      <c r="E940" s="1572">
        <f t="shared" si="28"/>
        <v>4.8499999999955912E-2</v>
      </c>
      <c r="F940" s="1572">
        <f t="shared" si="29"/>
        <v>11.03374999998997</v>
      </c>
    </row>
    <row r="941" spans="1:6" x14ac:dyDescent="0.2">
      <c r="A941" s="1570">
        <v>23475</v>
      </c>
      <c r="B941" s="1570">
        <v>25</v>
      </c>
      <c r="C941" s="1572">
        <v>9.1</v>
      </c>
      <c r="D941" s="1570">
        <v>8.2999999999992746E-2</v>
      </c>
      <c r="E941" s="1572">
        <f t="shared" si="28"/>
        <v>4.6999999999991382E-2</v>
      </c>
      <c r="F941" s="1572">
        <f t="shared" si="29"/>
        <v>10.692499999998038</v>
      </c>
    </row>
    <row r="942" spans="1:6" x14ac:dyDescent="0.2">
      <c r="A942" s="1570">
        <v>23500</v>
      </c>
      <c r="B942" s="1570">
        <v>25</v>
      </c>
      <c r="C942" s="1572">
        <v>9.1</v>
      </c>
      <c r="D942" s="1570">
        <v>0</v>
      </c>
      <c r="E942" s="1572">
        <f t="shared" si="28"/>
        <v>4.1499999999996373E-2</v>
      </c>
      <c r="F942" s="1572">
        <f t="shared" si="29"/>
        <v>9.4412499999991741</v>
      </c>
    </row>
    <row r="943" spans="1:6" x14ac:dyDescent="0.2">
      <c r="A943" s="1570">
        <v>23525</v>
      </c>
      <c r="B943" s="1570">
        <v>25</v>
      </c>
      <c r="C943" s="1572">
        <v>9.1</v>
      </c>
      <c r="D943" s="1570">
        <v>0</v>
      </c>
      <c r="E943" s="1572">
        <f t="shared" si="28"/>
        <v>0</v>
      </c>
      <c r="F943" s="1572">
        <f t="shared" si="29"/>
        <v>0</v>
      </c>
    </row>
    <row r="944" spans="1:6" x14ac:dyDescent="0.2">
      <c r="A944" s="1570">
        <v>23550</v>
      </c>
      <c r="B944" s="1570">
        <v>25</v>
      </c>
      <c r="C944" s="1572">
        <v>9.1</v>
      </c>
      <c r="D944" s="1570">
        <v>0</v>
      </c>
      <c r="E944" s="1572">
        <f t="shared" si="28"/>
        <v>0</v>
      </c>
      <c r="F944" s="1572">
        <f t="shared" si="29"/>
        <v>0</v>
      </c>
    </row>
    <row r="945" spans="1:6" x14ac:dyDescent="0.2">
      <c r="A945" s="1570">
        <v>23575</v>
      </c>
      <c r="B945" s="1570">
        <v>25</v>
      </c>
      <c r="C945" s="1572">
        <v>9.1</v>
      </c>
      <c r="D945" s="1570">
        <v>0</v>
      </c>
      <c r="E945" s="1572">
        <f t="shared" si="28"/>
        <v>0</v>
      </c>
      <c r="F945" s="1572">
        <f t="shared" si="29"/>
        <v>0</v>
      </c>
    </row>
    <row r="946" spans="1:6" x14ac:dyDescent="0.2">
      <c r="A946" s="1570">
        <v>23600</v>
      </c>
      <c r="B946" s="1570">
        <v>25</v>
      </c>
      <c r="C946" s="1572">
        <v>9.1</v>
      </c>
      <c r="D946" s="1570">
        <v>0</v>
      </c>
      <c r="E946" s="1572">
        <f t="shared" si="28"/>
        <v>0</v>
      </c>
      <c r="F946" s="1572">
        <f t="shared" si="29"/>
        <v>0</v>
      </c>
    </row>
    <row r="947" spans="1:6" x14ac:dyDescent="0.2">
      <c r="A947" s="1570">
        <v>23625</v>
      </c>
      <c r="B947" s="1570">
        <v>25</v>
      </c>
      <c r="C947" s="1572">
        <v>9.1</v>
      </c>
      <c r="D947" s="1570">
        <v>3.4000000000014574E-2</v>
      </c>
      <c r="E947" s="1572">
        <f t="shared" si="28"/>
        <v>1.7000000000007287E-2</v>
      </c>
      <c r="F947" s="1572">
        <f t="shared" si="29"/>
        <v>3.8675000000016579</v>
      </c>
    </row>
    <row r="948" spans="1:6" x14ac:dyDescent="0.2">
      <c r="A948" s="1570">
        <v>23650</v>
      </c>
      <c r="B948" s="1570">
        <v>25</v>
      </c>
      <c r="C948" s="1572">
        <v>9.1</v>
      </c>
      <c r="D948" s="1570">
        <v>8.9000000000078239E-2</v>
      </c>
      <c r="E948" s="1572">
        <f t="shared" si="28"/>
        <v>6.1500000000046406E-2</v>
      </c>
      <c r="F948" s="1572">
        <f t="shared" si="29"/>
        <v>13.991250000010558</v>
      </c>
    </row>
    <row r="949" spans="1:6" x14ac:dyDescent="0.2">
      <c r="A949" s="1570">
        <v>23675</v>
      </c>
      <c r="B949" s="1570">
        <v>25</v>
      </c>
      <c r="C949" s="1572">
        <v>9.1</v>
      </c>
      <c r="D949" s="1570">
        <v>4.4999999999981832E-2</v>
      </c>
      <c r="E949" s="1572">
        <f t="shared" si="28"/>
        <v>6.7000000000030036E-2</v>
      </c>
      <c r="F949" s="1572">
        <f t="shared" si="29"/>
        <v>15.242500000006832</v>
      </c>
    </row>
    <row r="950" spans="1:6" x14ac:dyDescent="0.2">
      <c r="A950" s="1570">
        <v>23700</v>
      </c>
      <c r="B950" s="1570">
        <v>25</v>
      </c>
      <c r="C950" s="1572">
        <v>9.1</v>
      </c>
      <c r="D950" s="1570">
        <v>1.0999999999990018E-2</v>
      </c>
      <c r="E950" s="1572">
        <f t="shared" si="28"/>
        <v>2.7999999999985925E-2</v>
      </c>
      <c r="F950" s="1572">
        <f t="shared" si="29"/>
        <v>6.3699999999967973</v>
      </c>
    </row>
    <row r="951" spans="1:6" x14ac:dyDescent="0.2">
      <c r="A951" s="1570">
        <v>23725</v>
      </c>
      <c r="B951" s="1570">
        <v>25</v>
      </c>
      <c r="C951" s="1572">
        <v>9.1</v>
      </c>
      <c r="D951" s="1570">
        <v>9.2999999999983651E-2</v>
      </c>
      <c r="E951" s="1572">
        <f t="shared" si="28"/>
        <v>5.1999999999986835E-2</v>
      </c>
      <c r="F951" s="1572">
        <f t="shared" si="29"/>
        <v>11.829999999997003</v>
      </c>
    </row>
    <row r="952" spans="1:6" x14ac:dyDescent="0.2">
      <c r="A952" s="1570">
        <v>23750</v>
      </c>
      <c r="B952" s="1570">
        <v>25</v>
      </c>
      <c r="C952" s="1572">
        <v>9.1</v>
      </c>
      <c r="D952" s="1570">
        <v>0.11799999999996091</v>
      </c>
      <c r="E952" s="1572">
        <f t="shared" si="28"/>
        <v>0.10549999999997228</v>
      </c>
      <c r="F952" s="1572">
        <f t="shared" si="29"/>
        <v>24.001249999993693</v>
      </c>
    </row>
    <row r="953" spans="1:6" x14ac:dyDescent="0.2">
      <c r="A953" s="1570">
        <v>23775</v>
      </c>
      <c r="B953" s="1570">
        <v>25</v>
      </c>
      <c r="C953" s="1572">
        <v>9.1</v>
      </c>
      <c r="D953" s="1570">
        <v>6.4999999999963642E-2</v>
      </c>
      <c r="E953" s="1572">
        <f t="shared" si="28"/>
        <v>9.1499999999962278E-2</v>
      </c>
      <c r="F953" s="1572">
        <f t="shared" si="29"/>
        <v>20.816249999991417</v>
      </c>
    </row>
    <row r="954" spans="1:6" x14ac:dyDescent="0.2">
      <c r="A954" s="1570">
        <v>23800</v>
      </c>
      <c r="B954" s="1570">
        <v>25</v>
      </c>
      <c r="C954" s="1572">
        <v>9.1</v>
      </c>
      <c r="D954" s="1570">
        <v>0</v>
      </c>
      <c r="E954" s="1572">
        <f t="shared" si="28"/>
        <v>3.2499999999981821E-2</v>
      </c>
      <c r="F954" s="1572">
        <f t="shared" si="29"/>
        <v>7.3937499999958636</v>
      </c>
    </row>
    <row r="955" spans="1:6" x14ac:dyDescent="0.2">
      <c r="A955" s="1570">
        <v>23825</v>
      </c>
      <c r="B955" s="1570">
        <v>25</v>
      </c>
      <c r="C955" s="1572">
        <v>9.1</v>
      </c>
      <c r="D955" s="1570">
        <v>0</v>
      </c>
      <c r="E955" s="1572">
        <f t="shared" si="28"/>
        <v>0</v>
      </c>
      <c r="F955" s="1572">
        <f t="shared" si="29"/>
        <v>0</v>
      </c>
    </row>
    <row r="956" spans="1:6" x14ac:dyDescent="0.2">
      <c r="A956" s="1570">
        <v>23850</v>
      </c>
      <c r="B956" s="1570">
        <v>25</v>
      </c>
      <c r="C956" s="1572">
        <v>9.1</v>
      </c>
      <c r="D956" s="1570">
        <v>4.9000000000000932E-2</v>
      </c>
      <c r="E956" s="1572">
        <f t="shared" si="28"/>
        <v>2.4500000000000466E-2</v>
      </c>
      <c r="F956" s="1572">
        <f t="shared" si="29"/>
        <v>5.5737500000001061</v>
      </c>
    </row>
    <row r="957" spans="1:6" x14ac:dyDescent="0.2">
      <c r="A957" s="1570">
        <v>23875</v>
      </c>
      <c r="B957" s="1570">
        <v>25</v>
      </c>
      <c r="C957" s="1572">
        <v>9.1</v>
      </c>
      <c r="D957" s="1570">
        <v>0</v>
      </c>
      <c r="E957" s="1572">
        <f t="shared" si="28"/>
        <v>2.4500000000000466E-2</v>
      </c>
      <c r="F957" s="1572">
        <f t="shared" si="29"/>
        <v>5.5737500000001061</v>
      </c>
    </row>
    <row r="958" spans="1:6" x14ac:dyDescent="0.2">
      <c r="A958" s="1570">
        <v>23900</v>
      </c>
      <c r="B958" s="1570">
        <v>25</v>
      </c>
      <c r="C958" s="1572">
        <v>9.1</v>
      </c>
      <c r="D958" s="1570">
        <v>0</v>
      </c>
      <c r="E958" s="1572">
        <f t="shared" si="28"/>
        <v>0</v>
      </c>
      <c r="F958" s="1572">
        <f t="shared" si="29"/>
        <v>0</v>
      </c>
    </row>
    <row r="959" spans="1:6" x14ac:dyDescent="0.2">
      <c r="A959" s="1570">
        <v>23925</v>
      </c>
      <c r="B959" s="1570">
        <v>25</v>
      </c>
      <c r="C959" s="1572">
        <v>9.1</v>
      </c>
      <c r="D959" s="1570">
        <v>0</v>
      </c>
      <c r="E959" s="1572">
        <f t="shared" si="28"/>
        <v>0</v>
      </c>
      <c r="F959" s="1572">
        <f t="shared" si="29"/>
        <v>0</v>
      </c>
    </row>
    <row r="960" spans="1:6" x14ac:dyDescent="0.2">
      <c r="A960" s="1570">
        <v>23950</v>
      </c>
      <c r="B960" s="1570">
        <v>25</v>
      </c>
      <c r="C960" s="1572">
        <v>9.1</v>
      </c>
      <c r="D960" s="1570">
        <v>2.2999999999933629E-2</v>
      </c>
      <c r="E960" s="1572">
        <f t="shared" si="28"/>
        <v>1.1499999999966815E-2</v>
      </c>
      <c r="F960" s="1572">
        <f t="shared" si="29"/>
        <v>2.6162499999924504</v>
      </c>
    </row>
    <row r="961" spans="1:6" x14ac:dyDescent="0.2">
      <c r="A961" s="1570">
        <v>23975</v>
      </c>
      <c r="B961" s="1570">
        <v>25</v>
      </c>
      <c r="C961" s="1572">
        <v>9.1</v>
      </c>
      <c r="D961" s="1570">
        <v>2.9999999999995475E-2</v>
      </c>
      <c r="E961" s="1572">
        <f t="shared" si="28"/>
        <v>2.6499999999964552E-2</v>
      </c>
      <c r="F961" s="1572">
        <f t="shared" si="29"/>
        <v>6.0287499999919349</v>
      </c>
    </row>
    <row r="962" spans="1:6" x14ac:dyDescent="0.2">
      <c r="A962" s="1570">
        <v>24000</v>
      </c>
      <c r="B962" s="1570">
        <v>25</v>
      </c>
      <c r="C962" s="1572">
        <v>9.1</v>
      </c>
      <c r="D962" s="1570">
        <v>0</v>
      </c>
      <c r="E962" s="1572">
        <f t="shared" si="28"/>
        <v>1.4999999999997737E-2</v>
      </c>
      <c r="F962" s="1572">
        <f t="shared" si="29"/>
        <v>3.4124999999994854</v>
      </c>
    </row>
    <row r="963" spans="1:6" x14ac:dyDescent="0.2">
      <c r="A963" s="1570">
        <v>24025</v>
      </c>
      <c r="B963" s="1570">
        <v>25</v>
      </c>
      <c r="C963" s="1572">
        <v>9.1</v>
      </c>
      <c r="D963" s="1570">
        <v>0</v>
      </c>
      <c r="E963" s="1572">
        <f t="shared" si="28"/>
        <v>0</v>
      </c>
      <c r="F963" s="1572">
        <f t="shared" si="29"/>
        <v>0</v>
      </c>
    </row>
    <row r="964" spans="1:6" x14ac:dyDescent="0.2">
      <c r="A964" s="1570">
        <v>24050</v>
      </c>
      <c r="B964" s="1570">
        <v>25</v>
      </c>
      <c r="C964" s="1572">
        <v>9.1</v>
      </c>
      <c r="D964" s="1570">
        <v>9.0000000000373115E-3</v>
      </c>
      <c r="E964" s="1572">
        <f t="shared" ref="E964:E1027" si="30">(D963+D964)/2</f>
        <v>4.5000000000186557E-3</v>
      </c>
      <c r="F964" s="1572">
        <f t="shared" ref="F964:F1027" si="31">E964*C964*B964</f>
        <v>1.0237500000042441</v>
      </c>
    </row>
    <row r="965" spans="1:6" x14ac:dyDescent="0.2">
      <c r="A965" s="1570">
        <v>24075</v>
      </c>
      <c r="B965" s="1570">
        <v>25</v>
      </c>
      <c r="C965" s="1572">
        <v>9.1</v>
      </c>
      <c r="D965" s="1570">
        <v>0</v>
      </c>
      <c r="E965" s="1572">
        <f t="shared" si="30"/>
        <v>4.5000000000186557E-3</v>
      </c>
      <c r="F965" s="1572">
        <f t="shared" si="31"/>
        <v>1.0237500000042441</v>
      </c>
    </row>
    <row r="966" spans="1:6" x14ac:dyDescent="0.2">
      <c r="A966" s="1570">
        <v>24100</v>
      </c>
      <c r="B966" s="1570">
        <v>25</v>
      </c>
      <c r="C966" s="1572">
        <v>9.1</v>
      </c>
      <c r="D966" s="1570">
        <v>0</v>
      </c>
      <c r="E966" s="1572">
        <f t="shared" si="30"/>
        <v>0</v>
      </c>
      <c r="F966" s="1572">
        <f t="shared" si="31"/>
        <v>0</v>
      </c>
    </row>
    <row r="967" spans="1:6" x14ac:dyDescent="0.2">
      <c r="A967" s="1570">
        <v>24125</v>
      </c>
      <c r="B967" s="1570">
        <v>25</v>
      </c>
      <c r="C967" s="1572">
        <v>9.1</v>
      </c>
      <c r="D967" s="1570">
        <v>0</v>
      </c>
      <c r="E967" s="1572">
        <f t="shared" si="30"/>
        <v>0</v>
      </c>
      <c r="F967" s="1572">
        <f t="shared" si="31"/>
        <v>0</v>
      </c>
    </row>
    <row r="968" spans="1:6" x14ac:dyDescent="0.2">
      <c r="A968" s="1570">
        <v>24150</v>
      </c>
      <c r="B968" s="1570">
        <v>25</v>
      </c>
      <c r="C968" s="1572">
        <v>9.1</v>
      </c>
      <c r="D968" s="1570">
        <v>0</v>
      </c>
      <c r="E968" s="1572">
        <f t="shared" si="30"/>
        <v>0</v>
      </c>
      <c r="F968" s="1572">
        <f t="shared" si="31"/>
        <v>0</v>
      </c>
    </row>
    <row r="969" spans="1:6" x14ac:dyDescent="0.2">
      <c r="A969" s="1570">
        <v>24175</v>
      </c>
      <c r="B969" s="1570">
        <v>25</v>
      </c>
      <c r="C969" s="1572">
        <v>9.1</v>
      </c>
      <c r="D969" s="1570">
        <v>0</v>
      </c>
      <c r="E969" s="1572">
        <f t="shared" si="30"/>
        <v>0</v>
      </c>
      <c r="F969" s="1572">
        <f t="shared" si="31"/>
        <v>0</v>
      </c>
    </row>
    <row r="970" spans="1:6" x14ac:dyDescent="0.2">
      <c r="A970" s="1570">
        <v>24200</v>
      </c>
      <c r="B970" s="1570">
        <v>25</v>
      </c>
      <c r="C970" s="1572">
        <v>9.1</v>
      </c>
      <c r="D970" s="1570">
        <v>0</v>
      </c>
      <c r="E970" s="1572">
        <f t="shared" si="30"/>
        <v>0</v>
      </c>
      <c r="F970" s="1572">
        <f t="shared" si="31"/>
        <v>0</v>
      </c>
    </row>
    <row r="971" spans="1:6" x14ac:dyDescent="0.2">
      <c r="A971" s="1570">
        <v>24225</v>
      </c>
      <c r="B971" s="1570">
        <v>25</v>
      </c>
      <c r="C971" s="1572">
        <v>9.1</v>
      </c>
      <c r="D971" s="1570">
        <v>0</v>
      </c>
      <c r="E971" s="1572">
        <f t="shared" si="30"/>
        <v>0</v>
      </c>
      <c r="F971" s="1572">
        <f t="shared" si="31"/>
        <v>0</v>
      </c>
    </row>
    <row r="972" spans="1:6" x14ac:dyDescent="0.2">
      <c r="A972" s="1570">
        <v>24250</v>
      </c>
      <c r="B972" s="1570">
        <v>25</v>
      </c>
      <c r="C972" s="1572">
        <v>9.1</v>
      </c>
      <c r="D972" s="1570">
        <v>0</v>
      </c>
      <c r="E972" s="1572">
        <f t="shared" si="30"/>
        <v>0</v>
      </c>
      <c r="F972" s="1572">
        <f t="shared" si="31"/>
        <v>0</v>
      </c>
    </row>
    <row r="973" spans="1:6" x14ac:dyDescent="0.2">
      <c r="A973" s="1570">
        <v>24275</v>
      </c>
      <c r="B973" s="1570">
        <v>25</v>
      </c>
      <c r="C973" s="1572">
        <v>9.1</v>
      </c>
      <c r="D973" s="1570">
        <v>0</v>
      </c>
      <c r="E973" s="1572">
        <f t="shared" si="30"/>
        <v>0</v>
      </c>
      <c r="F973" s="1572">
        <f t="shared" si="31"/>
        <v>0</v>
      </c>
    </row>
    <row r="974" spans="1:6" x14ac:dyDescent="0.2">
      <c r="A974" s="1570">
        <v>24300</v>
      </c>
      <c r="B974" s="1570">
        <v>25</v>
      </c>
      <c r="C974" s="1572">
        <v>9.1</v>
      </c>
      <c r="D974" s="1570">
        <v>0</v>
      </c>
      <c r="E974" s="1572">
        <f t="shared" si="30"/>
        <v>0</v>
      </c>
      <c r="F974" s="1572">
        <f t="shared" si="31"/>
        <v>0</v>
      </c>
    </row>
    <row r="975" spans="1:6" x14ac:dyDescent="0.2">
      <c r="A975" s="1570">
        <v>24325</v>
      </c>
      <c r="B975" s="1570">
        <v>25</v>
      </c>
      <c r="C975" s="1572">
        <v>9.1</v>
      </c>
      <c r="D975" s="1570">
        <v>0</v>
      </c>
      <c r="E975" s="1572">
        <f t="shared" si="30"/>
        <v>0</v>
      </c>
      <c r="F975" s="1572">
        <f t="shared" si="31"/>
        <v>0</v>
      </c>
    </row>
    <row r="976" spans="1:6" x14ac:dyDescent="0.2">
      <c r="A976" s="1570">
        <v>24350</v>
      </c>
      <c r="B976" s="1570">
        <v>25</v>
      </c>
      <c r="C976" s="1572">
        <v>9.1</v>
      </c>
      <c r="D976" s="1570">
        <v>0</v>
      </c>
      <c r="E976" s="1572">
        <f t="shared" si="30"/>
        <v>0</v>
      </c>
      <c r="F976" s="1572">
        <f t="shared" si="31"/>
        <v>0</v>
      </c>
    </row>
    <row r="977" spans="1:6" x14ac:dyDescent="0.2">
      <c r="A977" s="1570">
        <v>24375</v>
      </c>
      <c r="B977" s="1570">
        <v>25</v>
      </c>
      <c r="C977" s="1572">
        <v>9.1</v>
      </c>
      <c r="D977" s="1570">
        <v>6.0999999999944543E-2</v>
      </c>
      <c r="E977" s="1572">
        <f t="shared" si="30"/>
        <v>3.0499999999972272E-2</v>
      </c>
      <c r="F977" s="1572">
        <f t="shared" si="31"/>
        <v>6.9387499999936919</v>
      </c>
    </row>
    <row r="978" spans="1:6" x14ac:dyDescent="0.2">
      <c r="A978" s="1570">
        <v>24400</v>
      </c>
      <c r="B978" s="1570">
        <v>25</v>
      </c>
      <c r="C978" s="1572">
        <v>9.1</v>
      </c>
      <c r="D978" s="1570">
        <v>0</v>
      </c>
      <c r="E978" s="1572">
        <f t="shared" si="30"/>
        <v>3.0499999999972272E-2</v>
      </c>
      <c r="F978" s="1572">
        <f t="shared" si="31"/>
        <v>6.9387499999936919</v>
      </c>
    </row>
    <row r="979" spans="1:6" x14ac:dyDescent="0.2">
      <c r="A979" s="1570">
        <v>24425</v>
      </c>
      <c r="B979" s="1570">
        <v>25</v>
      </c>
      <c r="C979" s="1572">
        <v>9.1</v>
      </c>
      <c r="D979" s="1570">
        <v>0</v>
      </c>
      <c r="E979" s="1572">
        <f t="shared" si="30"/>
        <v>0</v>
      </c>
      <c r="F979" s="1572">
        <f t="shared" si="31"/>
        <v>0</v>
      </c>
    </row>
    <row r="980" spans="1:6" x14ac:dyDescent="0.2">
      <c r="A980" s="1570">
        <v>24450</v>
      </c>
      <c r="B980" s="1570">
        <v>25</v>
      </c>
      <c r="C980" s="1572">
        <v>9.1</v>
      </c>
      <c r="D980" s="1570">
        <v>0</v>
      </c>
      <c r="E980" s="1572">
        <f t="shared" si="30"/>
        <v>0</v>
      </c>
      <c r="F980" s="1572">
        <f t="shared" si="31"/>
        <v>0</v>
      </c>
    </row>
    <row r="981" spans="1:6" x14ac:dyDescent="0.2">
      <c r="A981" s="1570">
        <v>24475</v>
      </c>
      <c r="B981" s="1570">
        <v>25</v>
      </c>
      <c r="C981" s="1572">
        <v>9.1</v>
      </c>
      <c r="D981" s="1570">
        <v>0</v>
      </c>
      <c r="E981" s="1572">
        <f t="shared" si="30"/>
        <v>0</v>
      </c>
      <c r="F981" s="1572">
        <f t="shared" si="31"/>
        <v>0</v>
      </c>
    </row>
    <row r="982" spans="1:6" x14ac:dyDescent="0.2">
      <c r="A982" s="1570">
        <v>24500</v>
      </c>
      <c r="B982" s="1570">
        <v>25</v>
      </c>
      <c r="C982" s="1572">
        <v>9.1</v>
      </c>
      <c r="D982" s="1570">
        <v>0</v>
      </c>
      <c r="E982" s="1572">
        <f t="shared" si="30"/>
        <v>0</v>
      </c>
      <c r="F982" s="1572">
        <f t="shared" si="31"/>
        <v>0</v>
      </c>
    </row>
    <row r="983" spans="1:6" x14ac:dyDescent="0.2">
      <c r="A983" s="1570">
        <v>24525</v>
      </c>
      <c r="B983" s="1570">
        <v>25</v>
      </c>
      <c r="C983" s="1572">
        <v>9.1</v>
      </c>
      <c r="D983" s="1570">
        <v>7.7000000000020941E-2</v>
      </c>
      <c r="E983" s="1572">
        <f t="shared" si="30"/>
        <v>3.850000000001047E-2</v>
      </c>
      <c r="F983" s="1572">
        <f t="shared" si="31"/>
        <v>8.7587500000023812</v>
      </c>
    </row>
    <row r="984" spans="1:6" x14ac:dyDescent="0.2">
      <c r="A984" s="1570">
        <v>24550</v>
      </c>
      <c r="B984" s="1570">
        <v>25</v>
      </c>
      <c r="C984" s="1572">
        <v>9.1</v>
      </c>
      <c r="D984" s="1570">
        <v>0</v>
      </c>
      <c r="E984" s="1572">
        <f t="shared" si="30"/>
        <v>3.850000000001047E-2</v>
      </c>
      <c r="F984" s="1572">
        <f t="shared" si="31"/>
        <v>8.7587500000023812</v>
      </c>
    </row>
    <row r="985" spans="1:6" x14ac:dyDescent="0.2">
      <c r="A985" s="1570">
        <v>24575</v>
      </c>
      <c r="B985" s="1570">
        <v>25</v>
      </c>
      <c r="C985" s="1572">
        <v>9.1</v>
      </c>
      <c r="D985" s="1570">
        <v>2.9999999999995475E-2</v>
      </c>
      <c r="E985" s="1572">
        <f t="shared" si="30"/>
        <v>1.4999999999997737E-2</v>
      </c>
      <c r="F985" s="1572">
        <f t="shared" si="31"/>
        <v>3.4124999999994854</v>
      </c>
    </row>
    <row r="986" spans="1:6" x14ac:dyDescent="0.2">
      <c r="A986" s="1570">
        <v>24600</v>
      </c>
      <c r="B986" s="1570">
        <v>25</v>
      </c>
      <c r="C986" s="1572">
        <v>9.1</v>
      </c>
      <c r="D986" s="1570">
        <v>9.2000000000007298E-2</v>
      </c>
      <c r="E986" s="1572">
        <f t="shared" si="30"/>
        <v>6.1000000000001386E-2</v>
      </c>
      <c r="F986" s="1572">
        <f t="shared" si="31"/>
        <v>13.877500000000314</v>
      </c>
    </row>
    <row r="987" spans="1:6" x14ac:dyDescent="0.2">
      <c r="A987" s="1570">
        <v>24625</v>
      </c>
      <c r="B987" s="1570">
        <v>25</v>
      </c>
      <c r="C987" s="1572">
        <v>9.1</v>
      </c>
      <c r="D987" s="1570">
        <v>1.0000000000013665E-2</v>
      </c>
      <c r="E987" s="1572">
        <f t="shared" si="30"/>
        <v>5.1000000000010481E-2</v>
      </c>
      <c r="F987" s="1572">
        <f t="shared" si="31"/>
        <v>11.602500000002385</v>
      </c>
    </row>
    <row r="988" spans="1:6" x14ac:dyDescent="0.2">
      <c r="A988" s="1570">
        <v>24650</v>
      </c>
      <c r="B988" s="1570">
        <v>25</v>
      </c>
      <c r="C988" s="1572">
        <v>9.1</v>
      </c>
      <c r="D988" s="1570">
        <v>0</v>
      </c>
      <c r="E988" s="1572">
        <f t="shared" si="30"/>
        <v>5.0000000000068323E-3</v>
      </c>
      <c r="F988" s="1572">
        <f t="shared" si="31"/>
        <v>1.1375000000015543</v>
      </c>
    </row>
    <row r="989" spans="1:6" x14ac:dyDescent="0.2">
      <c r="A989" s="1570">
        <v>24675</v>
      </c>
      <c r="B989" s="1570">
        <v>25</v>
      </c>
      <c r="C989" s="1572">
        <v>9.1</v>
      </c>
      <c r="D989" s="1570">
        <v>8.0999999999926353E-2</v>
      </c>
      <c r="E989" s="1572">
        <f t="shared" si="30"/>
        <v>4.0499999999963177E-2</v>
      </c>
      <c r="F989" s="1572">
        <f t="shared" si="31"/>
        <v>9.2137499999916219</v>
      </c>
    </row>
    <row r="990" spans="1:6" x14ac:dyDescent="0.2">
      <c r="A990" s="1570">
        <v>24700</v>
      </c>
      <c r="B990" s="1570">
        <v>25</v>
      </c>
      <c r="C990" s="1572">
        <v>9.1</v>
      </c>
      <c r="D990" s="1570">
        <v>0</v>
      </c>
      <c r="E990" s="1572">
        <f t="shared" si="30"/>
        <v>4.0499999999963177E-2</v>
      </c>
      <c r="F990" s="1572">
        <f t="shared" si="31"/>
        <v>9.2137499999916219</v>
      </c>
    </row>
    <row r="991" spans="1:6" x14ac:dyDescent="0.2">
      <c r="A991" s="1570">
        <v>24725</v>
      </c>
      <c r="B991" s="1570">
        <v>25</v>
      </c>
      <c r="C991" s="1572">
        <v>9.1</v>
      </c>
      <c r="D991" s="1570">
        <v>0</v>
      </c>
      <c r="E991" s="1572">
        <f t="shared" si="30"/>
        <v>0</v>
      </c>
      <c r="F991" s="1572">
        <f t="shared" si="31"/>
        <v>0</v>
      </c>
    </row>
    <row r="992" spans="1:6" x14ac:dyDescent="0.2">
      <c r="A992" s="1570">
        <v>24750</v>
      </c>
      <c r="B992" s="1570">
        <v>25</v>
      </c>
      <c r="C992" s="1572">
        <v>9.1</v>
      </c>
      <c r="D992" s="1570">
        <v>4.3000000000029126E-2</v>
      </c>
      <c r="E992" s="1572">
        <f t="shared" si="30"/>
        <v>2.1500000000014563E-2</v>
      </c>
      <c r="F992" s="1572">
        <f t="shared" si="31"/>
        <v>4.8912500000033132</v>
      </c>
    </row>
    <row r="993" spans="1:6" x14ac:dyDescent="0.2">
      <c r="A993" s="1570">
        <v>24775</v>
      </c>
      <c r="B993" s="1570">
        <v>25</v>
      </c>
      <c r="C993" s="1572">
        <v>9.1</v>
      </c>
      <c r="D993" s="1570">
        <v>8.0000000000609583E-3</v>
      </c>
      <c r="E993" s="1572">
        <f t="shared" si="30"/>
        <v>2.5500000000045042E-2</v>
      </c>
      <c r="F993" s="1572">
        <f t="shared" si="31"/>
        <v>5.8012500000102465</v>
      </c>
    </row>
    <row r="994" spans="1:6" x14ac:dyDescent="0.2">
      <c r="A994" s="1570">
        <v>24800</v>
      </c>
      <c r="B994" s="1570">
        <v>25</v>
      </c>
      <c r="C994" s="1572">
        <v>9.1</v>
      </c>
      <c r="D994" s="1570">
        <v>0</v>
      </c>
      <c r="E994" s="1572">
        <f t="shared" si="30"/>
        <v>4.0000000000304792E-3</v>
      </c>
      <c r="F994" s="1572">
        <f t="shared" si="31"/>
        <v>0.91000000000693393</v>
      </c>
    </row>
    <row r="995" spans="1:6" x14ac:dyDescent="0.2">
      <c r="A995" s="1570">
        <v>24825</v>
      </c>
      <c r="B995" s="1570">
        <v>25</v>
      </c>
      <c r="C995" s="1572">
        <v>9.1</v>
      </c>
      <c r="D995" s="1570">
        <v>0</v>
      </c>
      <c r="E995" s="1572">
        <f t="shared" si="30"/>
        <v>0</v>
      </c>
      <c r="F995" s="1572">
        <f t="shared" si="31"/>
        <v>0</v>
      </c>
    </row>
    <row r="996" spans="1:6" x14ac:dyDescent="0.2">
      <c r="A996" s="1570">
        <v>24850</v>
      </c>
      <c r="B996" s="1570">
        <v>25</v>
      </c>
      <c r="C996" s="1572">
        <v>9.1</v>
      </c>
      <c r="D996" s="1570">
        <v>0</v>
      </c>
      <c r="E996" s="1572">
        <f t="shared" si="30"/>
        <v>0</v>
      </c>
      <c r="F996" s="1572">
        <f t="shared" si="31"/>
        <v>0</v>
      </c>
    </row>
    <row r="997" spans="1:6" x14ac:dyDescent="0.2">
      <c r="A997" s="1570">
        <v>24875</v>
      </c>
      <c r="B997" s="1570">
        <v>25</v>
      </c>
      <c r="C997" s="1572">
        <v>9.1</v>
      </c>
      <c r="D997" s="1570">
        <v>0</v>
      </c>
      <c r="E997" s="1572">
        <f t="shared" si="30"/>
        <v>0</v>
      </c>
      <c r="F997" s="1572">
        <f t="shared" si="31"/>
        <v>0</v>
      </c>
    </row>
    <row r="998" spans="1:6" x14ac:dyDescent="0.2">
      <c r="A998" s="1570">
        <v>24900</v>
      </c>
      <c r="B998" s="1570">
        <v>25</v>
      </c>
      <c r="C998" s="1572">
        <v>9.1</v>
      </c>
      <c r="D998" s="1570">
        <v>0</v>
      </c>
      <c r="E998" s="1572">
        <f t="shared" si="30"/>
        <v>0</v>
      </c>
      <c r="F998" s="1572">
        <f t="shared" si="31"/>
        <v>0</v>
      </c>
    </row>
    <row r="999" spans="1:6" x14ac:dyDescent="0.2">
      <c r="A999" s="1570">
        <v>24925</v>
      </c>
      <c r="B999" s="1570">
        <v>25</v>
      </c>
      <c r="C999" s="1572">
        <v>9.1</v>
      </c>
      <c r="D999" s="1570">
        <v>0</v>
      </c>
      <c r="E999" s="1572">
        <f t="shared" si="30"/>
        <v>0</v>
      </c>
      <c r="F999" s="1572">
        <f t="shared" si="31"/>
        <v>0</v>
      </c>
    </row>
    <row r="1000" spans="1:6" x14ac:dyDescent="0.2">
      <c r="A1000" s="1570">
        <v>24950</v>
      </c>
      <c r="B1000" s="1570">
        <v>25</v>
      </c>
      <c r="C1000" s="1572">
        <v>9.1</v>
      </c>
      <c r="D1000" s="1570">
        <v>0</v>
      </c>
      <c r="E1000" s="1572">
        <f t="shared" si="30"/>
        <v>0</v>
      </c>
      <c r="F1000" s="1572">
        <f t="shared" si="31"/>
        <v>0</v>
      </c>
    </row>
    <row r="1001" spans="1:6" x14ac:dyDescent="0.2">
      <c r="A1001" s="1570">
        <v>24975</v>
      </c>
      <c r="B1001" s="1570">
        <v>25</v>
      </c>
      <c r="C1001" s="1572">
        <v>9.1</v>
      </c>
      <c r="D1001" s="1570">
        <v>0</v>
      </c>
      <c r="E1001" s="1572">
        <f t="shared" si="30"/>
        <v>0</v>
      </c>
      <c r="F1001" s="1572">
        <f t="shared" si="31"/>
        <v>0</v>
      </c>
    </row>
    <row r="1002" spans="1:6" x14ac:dyDescent="0.2">
      <c r="A1002" s="1570">
        <v>25000</v>
      </c>
      <c r="B1002" s="1570">
        <v>25</v>
      </c>
      <c r="C1002" s="1572">
        <v>9.1</v>
      </c>
      <c r="D1002" s="1570">
        <v>0</v>
      </c>
      <c r="E1002" s="1572">
        <f t="shared" si="30"/>
        <v>0</v>
      </c>
      <c r="F1002" s="1572">
        <f t="shared" si="31"/>
        <v>0</v>
      </c>
    </row>
    <row r="1003" spans="1:6" x14ac:dyDescent="0.2">
      <c r="A1003" s="1570">
        <v>25025</v>
      </c>
      <c r="B1003" s="1570">
        <v>25</v>
      </c>
      <c r="C1003" s="1572">
        <v>9.1</v>
      </c>
      <c r="D1003" s="1570">
        <v>4.7000000000048225E-2</v>
      </c>
      <c r="E1003" s="1572">
        <f t="shared" si="30"/>
        <v>2.3500000000024113E-2</v>
      </c>
      <c r="F1003" s="1572">
        <f t="shared" si="31"/>
        <v>5.3462500000054858</v>
      </c>
    </row>
    <row r="1004" spans="1:6" x14ac:dyDescent="0.2">
      <c r="A1004" s="1570">
        <v>25050</v>
      </c>
      <c r="B1004" s="1570">
        <v>25</v>
      </c>
      <c r="C1004" s="1572">
        <v>9.1</v>
      </c>
      <c r="D1004" s="1570">
        <v>0</v>
      </c>
      <c r="E1004" s="1572">
        <f t="shared" si="30"/>
        <v>2.3500000000024113E-2</v>
      </c>
      <c r="F1004" s="1572">
        <f t="shared" si="31"/>
        <v>5.3462500000054858</v>
      </c>
    </row>
    <row r="1005" spans="1:6" x14ac:dyDescent="0.2">
      <c r="A1005" s="1570">
        <v>25075</v>
      </c>
      <c r="B1005" s="1570">
        <v>25</v>
      </c>
      <c r="C1005" s="1572">
        <v>9.1</v>
      </c>
      <c r="D1005" s="1570">
        <v>0</v>
      </c>
      <c r="E1005" s="1572">
        <f t="shared" si="30"/>
        <v>0</v>
      </c>
      <c r="F1005" s="1572">
        <f t="shared" si="31"/>
        <v>0</v>
      </c>
    </row>
    <row r="1006" spans="1:6" x14ac:dyDescent="0.2">
      <c r="A1006" s="1570">
        <v>25100</v>
      </c>
      <c r="B1006" s="1570">
        <v>25</v>
      </c>
      <c r="C1006" s="1572">
        <v>9.1</v>
      </c>
      <c r="D1006" s="1570">
        <v>1.1999999999966371E-2</v>
      </c>
      <c r="E1006" s="1572">
        <f t="shared" si="30"/>
        <v>5.9999999999831855E-3</v>
      </c>
      <c r="F1006" s="1572">
        <f t="shared" si="31"/>
        <v>1.3649999999961746</v>
      </c>
    </row>
    <row r="1007" spans="1:6" x14ac:dyDescent="0.2">
      <c r="A1007" s="1570">
        <v>25125</v>
      </c>
      <c r="B1007" s="1570">
        <v>25</v>
      </c>
      <c r="C1007" s="1572">
        <v>9.1</v>
      </c>
      <c r="D1007" s="1570">
        <v>4.6999999999934539E-2</v>
      </c>
      <c r="E1007" s="1572">
        <f t="shared" si="30"/>
        <v>2.9499999999950455E-2</v>
      </c>
      <c r="F1007" s="1572">
        <f t="shared" si="31"/>
        <v>6.7112499999887278</v>
      </c>
    </row>
    <row r="1008" spans="1:6" x14ac:dyDescent="0.2">
      <c r="A1008" s="1570">
        <v>25150</v>
      </c>
      <c r="B1008" s="1570">
        <v>25</v>
      </c>
      <c r="C1008" s="1572">
        <v>9.1</v>
      </c>
      <c r="D1008" s="1570">
        <v>0</v>
      </c>
      <c r="E1008" s="1572">
        <f t="shared" si="30"/>
        <v>2.3499999999967269E-2</v>
      </c>
      <c r="F1008" s="1572">
        <f t="shared" si="31"/>
        <v>5.3462499999925539</v>
      </c>
    </row>
    <row r="1009" spans="1:6" x14ac:dyDescent="0.2">
      <c r="A1009" s="1570">
        <v>25175</v>
      </c>
      <c r="B1009" s="1570">
        <v>25</v>
      </c>
      <c r="C1009" s="1572">
        <v>9.1</v>
      </c>
      <c r="D1009" s="1570">
        <v>0</v>
      </c>
      <c r="E1009" s="1572">
        <f t="shared" si="30"/>
        <v>0</v>
      </c>
      <c r="F1009" s="1572">
        <f t="shared" si="31"/>
        <v>0</v>
      </c>
    </row>
    <row r="1010" spans="1:6" x14ac:dyDescent="0.2">
      <c r="A1010" s="1570">
        <v>25200</v>
      </c>
      <c r="B1010" s="1570">
        <v>25</v>
      </c>
      <c r="C1010" s="1572">
        <v>9.1</v>
      </c>
      <c r="D1010" s="1570">
        <v>0</v>
      </c>
      <c r="E1010" s="1572">
        <f t="shared" si="30"/>
        <v>0</v>
      </c>
      <c r="F1010" s="1572">
        <f t="shared" si="31"/>
        <v>0</v>
      </c>
    </row>
    <row r="1011" spans="1:6" x14ac:dyDescent="0.2">
      <c r="A1011" s="1570">
        <v>25225</v>
      </c>
      <c r="B1011" s="1570">
        <v>25</v>
      </c>
      <c r="C1011" s="1572">
        <v>9.1</v>
      </c>
      <c r="D1011" s="1570">
        <v>0</v>
      </c>
      <c r="E1011" s="1572">
        <f t="shared" si="30"/>
        <v>0</v>
      </c>
      <c r="F1011" s="1572">
        <f t="shared" si="31"/>
        <v>0</v>
      </c>
    </row>
    <row r="1012" spans="1:6" x14ac:dyDescent="0.2">
      <c r="A1012" s="1570">
        <v>25250</v>
      </c>
      <c r="B1012" s="1570">
        <v>25</v>
      </c>
      <c r="C1012" s="1572">
        <v>9.1</v>
      </c>
      <c r="D1012" s="1570">
        <v>0</v>
      </c>
      <c r="E1012" s="1572">
        <f t="shared" si="30"/>
        <v>0</v>
      </c>
      <c r="F1012" s="1572">
        <f t="shared" si="31"/>
        <v>0</v>
      </c>
    </row>
    <row r="1013" spans="1:6" x14ac:dyDescent="0.2">
      <c r="A1013" s="1570">
        <v>25275</v>
      </c>
      <c r="B1013" s="1570">
        <v>25</v>
      </c>
      <c r="C1013" s="1572">
        <v>9.1</v>
      </c>
      <c r="D1013" s="1570">
        <v>0</v>
      </c>
      <c r="E1013" s="1572">
        <f t="shared" si="30"/>
        <v>0</v>
      </c>
      <c r="F1013" s="1572">
        <f t="shared" si="31"/>
        <v>0</v>
      </c>
    </row>
    <row r="1014" spans="1:6" x14ac:dyDescent="0.2">
      <c r="A1014" s="1570">
        <v>25300</v>
      </c>
      <c r="B1014" s="1570">
        <v>25</v>
      </c>
      <c r="C1014" s="1572">
        <v>9.1</v>
      </c>
      <c r="D1014" s="1570">
        <v>0</v>
      </c>
      <c r="E1014" s="1572">
        <f t="shared" si="30"/>
        <v>0</v>
      </c>
      <c r="F1014" s="1572">
        <f t="shared" si="31"/>
        <v>0</v>
      </c>
    </row>
    <row r="1015" spans="1:6" x14ac:dyDescent="0.2">
      <c r="A1015" s="1570">
        <v>25325</v>
      </c>
      <c r="B1015" s="1570">
        <v>25</v>
      </c>
      <c r="C1015" s="1572">
        <v>9.1</v>
      </c>
      <c r="D1015" s="1570">
        <v>4.9000000000000932E-2</v>
      </c>
      <c r="E1015" s="1572">
        <f t="shared" si="30"/>
        <v>2.4500000000000466E-2</v>
      </c>
      <c r="F1015" s="1572">
        <f t="shared" si="31"/>
        <v>5.5737500000001061</v>
      </c>
    </row>
    <row r="1016" spans="1:6" x14ac:dyDescent="0.2">
      <c r="A1016" s="1570">
        <v>25350</v>
      </c>
      <c r="B1016" s="1570">
        <v>25</v>
      </c>
      <c r="C1016" s="1572">
        <v>9.1</v>
      </c>
      <c r="D1016" s="1570">
        <v>0</v>
      </c>
      <c r="E1016" s="1572">
        <f t="shared" si="30"/>
        <v>2.4500000000000466E-2</v>
      </c>
      <c r="F1016" s="1572">
        <f t="shared" si="31"/>
        <v>5.5737500000001061</v>
      </c>
    </row>
    <row r="1017" spans="1:6" x14ac:dyDescent="0.2">
      <c r="A1017" s="1570">
        <v>25375</v>
      </c>
      <c r="B1017" s="1570">
        <v>25</v>
      </c>
      <c r="C1017" s="1572">
        <v>9.1</v>
      </c>
      <c r="D1017" s="1570">
        <v>0</v>
      </c>
      <c r="E1017" s="1572">
        <f t="shared" si="30"/>
        <v>0</v>
      </c>
      <c r="F1017" s="1572">
        <f t="shared" si="31"/>
        <v>0</v>
      </c>
    </row>
    <row r="1018" spans="1:6" x14ac:dyDescent="0.2">
      <c r="A1018" s="1570">
        <v>25400</v>
      </c>
      <c r="B1018" s="1570">
        <v>25</v>
      </c>
      <c r="C1018" s="1572">
        <v>9.1</v>
      </c>
      <c r="D1018" s="1570">
        <v>0</v>
      </c>
      <c r="E1018" s="1572">
        <f t="shared" si="30"/>
        <v>0</v>
      </c>
      <c r="F1018" s="1572">
        <f t="shared" si="31"/>
        <v>0</v>
      </c>
    </row>
    <row r="1019" spans="1:6" x14ac:dyDescent="0.2">
      <c r="A1019" s="1570">
        <v>25425</v>
      </c>
      <c r="B1019" s="1570">
        <v>25</v>
      </c>
      <c r="C1019" s="1572">
        <v>9.1</v>
      </c>
      <c r="D1019" s="1570">
        <v>0</v>
      </c>
      <c r="E1019" s="1572">
        <f t="shared" si="30"/>
        <v>0</v>
      </c>
      <c r="F1019" s="1572">
        <f t="shared" si="31"/>
        <v>0</v>
      </c>
    </row>
    <row r="1020" spans="1:6" x14ac:dyDescent="0.2">
      <c r="A1020" s="1570">
        <v>25450</v>
      </c>
      <c r="B1020" s="1570">
        <v>25</v>
      </c>
      <c r="C1020" s="1572">
        <v>9.1</v>
      </c>
      <c r="D1020" s="1570">
        <v>0</v>
      </c>
      <c r="E1020" s="1572">
        <f t="shared" si="30"/>
        <v>0</v>
      </c>
      <c r="F1020" s="1572">
        <f t="shared" si="31"/>
        <v>0</v>
      </c>
    </row>
    <row r="1021" spans="1:6" x14ac:dyDescent="0.2">
      <c r="A1021" s="1570">
        <v>25475</v>
      </c>
      <c r="B1021" s="1570">
        <v>25</v>
      </c>
      <c r="C1021" s="1572">
        <v>9.1</v>
      </c>
      <c r="D1021" s="1570">
        <v>0</v>
      </c>
      <c r="E1021" s="1572">
        <f t="shared" si="30"/>
        <v>0</v>
      </c>
      <c r="F1021" s="1572">
        <f t="shared" si="31"/>
        <v>0</v>
      </c>
    </row>
    <row r="1022" spans="1:6" x14ac:dyDescent="0.2">
      <c r="A1022" s="1570">
        <v>25500</v>
      </c>
      <c r="B1022" s="1570">
        <v>25</v>
      </c>
      <c r="C1022" s="1572">
        <v>9.1</v>
      </c>
      <c r="D1022" s="1570">
        <v>0</v>
      </c>
      <c r="E1022" s="1572">
        <f t="shared" si="30"/>
        <v>0</v>
      </c>
      <c r="F1022" s="1572">
        <f t="shared" si="31"/>
        <v>0</v>
      </c>
    </row>
    <row r="1023" spans="1:6" x14ac:dyDescent="0.2">
      <c r="A1023" s="1570">
        <v>25525</v>
      </c>
      <c r="B1023" s="1570">
        <v>25</v>
      </c>
      <c r="C1023" s="1572">
        <v>9.1</v>
      </c>
      <c r="D1023" s="1570">
        <v>0</v>
      </c>
      <c r="E1023" s="1572">
        <f t="shared" si="30"/>
        <v>0</v>
      </c>
      <c r="F1023" s="1572">
        <f t="shared" si="31"/>
        <v>0</v>
      </c>
    </row>
    <row r="1024" spans="1:6" x14ac:dyDescent="0.2">
      <c r="A1024" s="1570">
        <v>25550</v>
      </c>
      <c r="B1024" s="1570">
        <v>25</v>
      </c>
      <c r="C1024" s="1572">
        <v>9.1</v>
      </c>
      <c r="D1024" s="1570">
        <v>0</v>
      </c>
      <c r="E1024" s="1572">
        <f t="shared" si="30"/>
        <v>0</v>
      </c>
      <c r="F1024" s="1572">
        <f t="shared" si="31"/>
        <v>0</v>
      </c>
    </row>
    <row r="1025" spans="1:6" x14ac:dyDescent="0.2">
      <c r="A1025" s="1570">
        <v>25575</v>
      </c>
      <c r="B1025" s="1570">
        <v>25</v>
      </c>
      <c r="C1025" s="1572">
        <v>9.1</v>
      </c>
      <c r="D1025" s="1570">
        <v>0</v>
      </c>
      <c r="E1025" s="1572">
        <f t="shared" si="30"/>
        <v>0</v>
      </c>
      <c r="F1025" s="1572">
        <f t="shared" si="31"/>
        <v>0</v>
      </c>
    </row>
    <row r="1026" spans="1:6" x14ac:dyDescent="0.2">
      <c r="A1026" s="1570">
        <v>25600</v>
      </c>
      <c r="B1026" s="1570">
        <v>25</v>
      </c>
      <c r="C1026" s="1572">
        <v>9.1</v>
      </c>
      <c r="D1026" s="1570">
        <v>0</v>
      </c>
      <c r="E1026" s="1572">
        <f t="shared" si="30"/>
        <v>0</v>
      </c>
      <c r="F1026" s="1572">
        <f t="shared" si="31"/>
        <v>0</v>
      </c>
    </row>
    <row r="1027" spans="1:6" x14ac:dyDescent="0.2">
      <c r="A1027" s="1570">
        <v>25625</v>
      </c>
      <c r="B1027" s="1570">
        <v>25</v>
      </c>
      <c r="C1027" s="1572">
        <v>9.1</v>
      </c>
      <c r="D1027" s="1570">
        <v>0.1019999999999982</v>
      </c>
      <c r="E1027" s="1572">
        <f t="shared" si="30"/>
        <v>5.0999999999999102E-2</v>
      </c>
      <c r="F1027" s="1572">
        <f t="shared" si="31"/>
        <v>11.602499999999795</v>
      </c>
    </row>
    <row r="1028" spans="1:6" x14ac:dyDescent="0.2">
      <c r="A1028" s="1570">
        <v>25650</v>
      </c>
      <c r="B1028" s="1570">
        <v>25</v>
      </c>
      <c r="C1028" s="1572">
        <v>9.1</v>
      </c>
      <c r="D1028" s="1570">
        <v>1.9999999999754658E-3</v>
      </c>
      <c r="E1028" s="1572">
        <f t="shared" ref="E1028:E1052" si="32">(D1027+D1028)/2</f>
        <v>5.1999999999986835E-2</v>
      </c>
      <c r="F1028" s="1572">
        <f t="shared" ref="F1028:F1052" si="33">E1028*C1028*B1028</f>
        <v>11.829999999997003</v>
      </c>
    </row>
    <row r="1029" spans="1:6" x14ac:dyDescent="0.2">
      <c r="A1029" s="1570">
        <v>25675</v>
      </c>
      <c r="B1029" s="1570">
        <v>25</v>
      </c>
      <c r="C1029" s="1572">
        <v>9.1</v>
      </c>
      <c r="D1029" s="1570">
        <v>4.6000000000071872E-2</v>
      </c>
      <c r="E1029" s="1572">
        <f t="shared" si="32"/>
        <v>2.4000000000023669E-2</v>
      </c>
      <c r="F1029" s="1572">
        <f t="shared" si="33"/>
        <v>5.4600000000053841</v>
      </c>
    </row>
    <row r="1030" spans="1:6" x14ac:dyDescent="0.2">
      <c r="A1030" s="1570">
        <v>25700</v>
      </c>
      <c r="B1030" s="1570">
        <v>25</v>
      </c>
      <c r="C1030" s="1572">
        <v>9.1</v>
      </c>
      <c r="D1030" s="1570">
        <v>2.2999999999933629E-2</v>
      </c>
      <c r="E1030" s="1572">
        <f t="shared" si="32"/>
        <v>3.4500000000002751E-2</v>
      </c>
      <c r="F1030" s="1572">
        <f t="shared" si="33"/>
        <v>7.8487500000006261</v>
      </c>
    </row>
    <row r="1031" spans="1:6" x14ac:dyDescent="0.2">
      <c r="A1031" s="1570">
        <v>25725</v>
      </c>
      <c r="B1031" s="1570">
        <v>25</v>
      </c>
      <c r="C1031" s="1572">
        <v>9.1</v>
      </c>
      <c r="D1031" s="1570">
        <v>7.0000000000072782E-2</v>
      </c>
      <c r="E1031" s="1572">
        <f t="shared" si="32"/>
        <v>4.6500000000003205E-2</v>
      </c>
      <c r="F1031" s="1572">
        <f t="shared" si="33"/>
        <v>10.57875000000073</v>
      </c>
    </row>
    <row r="1032" spans="1:6" x14ac:dyDescent="0.2">
      <c r="A1032" s="1570">
        <v>25750</v>
      </c>
      <c r="B1032" s="1570">
        <v>25</v>
      </c>
      <c r="C1032" s="1572">
        <v>9.1</v>
      </c>
      <c r="D1032" s="1570">
        <v>5.999999999996819E-2</v>
      </c>
      <c r="E1032" s="1572">
        <f t="shared" si="32"/>
        <v>6.5000000000020486E-2</v>
      </c>
      <c r="F1032" s="1572">
        <f t="shared" si="33"/>
        <v>14.787500000004661</v>
      </c>
    </row>
    <row r="1033" spans="1:6" x14ac:dyDescent="0.2">
      <c r="A1033" s="1570">
        <v>25775</v>
      </c>
      <c r="B1033" s="1570">
        <v>25</v>
      </c>
      <c r="C1033" s="1572">
        <v>9.1</v>
      </c>
      <c r="D1033" s="1570">
        <v>0</v>
      </c>
      <c r="E1033" s="1572">
        <f t="shared" si="32"/>
        <v>2.9999999999984095E-2</v>
      </c>
      <c r="F1033" s="1572">
        <f t="shared" si="33"/>
        <v>6.8249999999963809</v>
      </c>
    </row>
    <row r="1034" spans="1:6" x14ac:dyDescent="0.2">
      <c r="A1034" s="1570">
        <v>25800</v>
      </c>
      <c r="B1034" s="1570">
        <v>25</v>
      </c>
      <c r="C1034" s="1572">
        <v>9.1</v>
      </c>
      <c r="D1034" s="1570">
        <v>0</v>
      </c>
      <c r="E1034" s="1572">
        <f t="shared" si="32"/>
        <v>0</v>
      </c>
      <c r="F1034" s="1572">
        <f t="shared" si="33"/>
        <v>0</v>
      </c>
    </row>
    <row r="1035" spans="1:6" x14ac:dyDescent="0.2">
      <c r="A1035" s="1570">
        <v>25825</v>
      </c>
      <c r="B1035" s="1570">
        <v>25</v>
      </c>
      <c r="C1035" s="1572">
        <v>9.1</v>
      </c>
      <c r="D1035" s="1570">
        <v>7.3000000000001841E-2</v>
      </c>
      <c r="E1035" s="1572">
        <f t="shared" si="32"/>
        <v>3.6500000000000921E-2</v>
      </c>
      <c r="F1035" s="1572">
        <f t="shared" si="33"/>
        <v>8.3037500000002105</v>
      </c>
    </row>
    <row r="1036" spans="1:6" x14ac:dyDescent="0.2">
      <c r="A1036" s="1570">
        <v>25850</v>
      </c>
      <c r="B1036" s="1570">
        <v>25</v>
      </c>
      <c r="C1036" s="1572">
        <v>9.1</v>
      </c>
      <c r="D1036" s="1570">
        <v>0.10699999999999366</v>
      </c>
      <c r="E1036" s="1572">
        <f t="shared" si="32"/>
        <v>8.9999999999997748E-2</v>
      </c>
      <c r="F1036" s="1572">
        <f t="shared" si="33"/>
        <v>20.47499999999949</v>
      </c>
    </row>
    <row r="1037" spans="1:6" x14ac:dyDescent="0.2">
      <c r="A1037" s="1570">
        <v>25875</v>
      </c>
      <c r="B1037" s="1570">
        <v>25</v>
      </c>
      <c r="C1037" s="1572">
        <v>9.1</v>
      </c>
      <c r="D1037" s="1570">
        <v>4.000000000041859E-3</v>
      </c>
      <c r="E1037" s="1572">
        <f t="shared" si="32"/>
        <v>5.5500000000017757E-2</v>
      </c>
      <c r="F1037" s="1572">
        <f t="shared" si="33"/>
        <v>12.626250000004038</v>
      </c>
    </row>
    <row r="1038" spans="1:6" x14ac:dyDescent="0.2">
      <c r="A1038" s="1570">
        <v>25900</v>
      </c>
      <c r="B1038" s="1570">
        <v>25</v>
      </c>
      <c r="C1038" s="1572">
        <v>9.1</v>
      </c>
      <c r="D1038" s="1570">
        <v>0</v>
      </c>
      <c r="E1038" s="1572">
        <f t="shared" si="32"/>
        <v>2.0000000000209295E-3</v>
      </c>
      <c r="F1038" s="1572">
        <f t="shared" si="33"/>
        <v>0.45500000000476143</v>
      </c>
    </row>
    <row r="1039" spans="1:6" x14ac:dyDescent="0.2">
      <c r="A1039" s="1570">
        <v>25925</v>
      </c>
      <c r="B1039" s="1570">
        <v>25</v>
      </c>
      <c r="C1039" s="1572">
        <v>9.1</v>
      </c>
      <c r="D1039" s="1570">
        <v>0</v>
      </c>
      <c r="E1039" s="1572">
        <f t="shared" si="32"/>
        <v>0</v>
      </c>
      <c r="F1039" s="1572">
        <f t="shared" si="33"/>
        <v>0</v>
      </c>
    </row>
    <row r="1040" spans="1:6" x14ac:dyDescent="0.2">
      <c r="A1040" s="1570">
        <v>25950</v>
      </c>
      <c r="B1040" s="1570">
        <v>25</v>
      </c>
      <c r="C1040" s="1572">
        <v>9.1</v>
      </c>
      <c r="D1040" s="1570">
        <v>2.9999999999995475E-2</v>
      </c>
      <c r="E1040" s="1572">
        <f t="shared" si="32"/>
        <v>1.4999999999997737E-2</v>
      </c>
      <c r="F1040" s="1572">
        <f t="shared" si="33"/>
        <v>3.4124999999994854</v>
      </c>
    </row>
    <row r="1041" spans="1:6" x14ac:dyDescent="0.2">
      <c r="A1041" s="1570">
        <v>25975</v>
      </c>
      <c r="B1041" s="1570">
        <v>25</v>
      </c>
      <c r="C1041" s="1572">
        <v>9.1</v>
      </c>
      <c r="D1041" s="1570">
        <v>7.1000000000049135E-2</v>
      </c>
      <c r="E1041" s="1572">
        <f t="shared" si="32"/>
        <v>5.0500000000022305E-2</v>
      </c>
      <c r="F1041" s="1572">
        <f t="shared" si="33"/>
        <v>11.488750000005075</v>
      </c>
    </row>
    <row r="1042" spans="1:6" x14ac:dyDescent="0.2">
      <c r="A1042" s="1570">
        <v>26000</v>
      </c>
      <c r="B1042" s="1570">
        <v>25</v>
      </c>
      <c r="C1042" s="1572">
        <v>9.1</v>
      </c>
      <c r="D1042" s="1570">
        <v>9.2000000000007298E-2</v>
      </c>
      <c r="E1042" s="1572">
        <f t="shared" si="32"/>
        <v>8.1500000000028217E-2</v>
      </c>
      <c r="F1042" s="1572">
        <f t="shared" si="33"/>
        <v>18.541250000006418</v>
      </c>
    </row>
    <row r="1043" spans="1:6" x14ac:dyDescent="0.2">
      <c r="A1043" s="1570">
        <v>26025</v>
      </c>
      <c r="B1043" s="1570">
        <v>25</v>
      </c>
      <c r="C1043" s="1572">
        <v>9.1</v>
      </c>
      <c r="D1043" s="1570">
        <v>0</v>
      </c>
      <c r="E1043" s="1572">
        <f t="shared" si="32"/>
        <v>4.6000000000003649E-2</v>
      </c>
      <c r="F1043" s="1572">
        <f t="shared" si="33"/>
        <v>10.465000000000829</v>
      </c>
    </row>
    <row r="1044" spans="1:6" x14ac:dyDescent="0.2">
      <c r="A1044" s="1570">
        <v>26050</v>
      </c>
      <c r="B1044" s="1570">
        <v>25</v>
      </c>
      <c r="C1044" s="1572">
        <v>9.1</v>
      </c>
      <c r="D1044" s="1570">
        <v>0</v>
      </c>
      <c r="E1044" s="1572">
        <f t="shared" si="32"/>
        <v>0</v>
      </c>
      <c r="F1044" s="1572">
        <f t="shared" si="33"/>
        <v>0</v>
      </c>
    </row>
    <row r="1045" spans="1:6" x14ac:dyDescent="0.2">
      <c r="A1045" s="1570">
        <v>26075</v>
      </c>
      <c r="B1045" s="1570">
        <v>25</v>
      </c>
      <c r="C1045" s="1572">
        <v>9.1</v>
      </c>
      <c r="D1045" s="1570">
        <v>0</v>
      </c>
      <c r="E1045" s="1572">
        <f t="shared" si="32"/>
        <v>0</v>
      </c>
      <c r="F1045" s="1572">
        <f t="shared" si="33"/>
        <v>0</v>
      </c>
    </row>
    <row r="1046" spans="1:6" x14ac:dyDescent="0.2">
      <c r="A1046" s="1570">
        <v>26100</v>
      </c>
      <c r="B1046" s="1570">
        <v>25</v>
      </c>
      <c r="C1046" s="1572">
        <v>9.1</v>
      </c>
      <c r="D1046" s="1570">
        <v>0</v>
      </c>
      <c r="E1046" s="1572">
        <f t="shared" si="32"/>
        <v>0</v>
      </c>
      <c r="F1046" s="1572">
        <f t="shared" si="33"/>
        <v>0</v>
      </c>
    </row>
    <row r="1047" spans="1:6" x14ac:dyDescent="0.2">
      <c r="A1047" s="1570">
        <v>26125</v>
      </c>
      <c r="B1047" s="1570">
        <v>25</v>
      </c>
      <c r="C1047" s="1572">
        <v>9.1</v>
      </c>
      <c r="D1047" s="1570">
        <v>0</v>
      </c>
      <c r="E1047" s="1572">
        <f t="shared" si="32"/>
        <v>0</v>
      </c>
      <c r="F1047" s="1572">
        <f t="shared" si="33"/>
        <v>0</v>
      </c>
    </row>
    <row r="1048" spans="1:6" x14ac:dyDescent="0.2">
      <c r="A1048" s="1570">
        <v>26150</v>
      </c>
      <c r="B1048" s="1570">
        <v>25</v>
      </c>
      <c r="C1048" s="1572">
        <v>9.1</v>
      </c>
      <c r="D1048" s="1570">
        <v>0</v>
      </c>
      <c r="E1048" s="1572">
        <f t="shared" si="32"/>
        <v>0</v>
      </c>
      <c r="F1048" s="1572">
        <f t="shared" si="33"/>
        <v>0</v>
      </c>
    </row>
    <row r="1049" spans="1:6" x14ac:dyDescent="0.2">
      <c r="A1049" s="1570">
        <v>26175</v>
      </c>
      <c r="B1049" s="1570">
        <v>25</v>
      </c>
      <c r="C1049" s="1572">
        <v>9.1</v>
      </c>
      <c r="D1049" s="1570">
        <v>0</v>
      </c>
      <c r="E1049" s="1572">
        <f t="shared" si="32"/>
        <v>0</v>
      </c>
      <c r="F1049" s="1572">
        <f t="shared" si="33"/>
        <v>0</v>
      </c>
    </row>
    <row r="1050" spans="1:6" x14ac:dyDescent="0.2">
      <c r="A1050" s="1570">
        <v>26200</v>
      </c>
      <c r="B1050" s="1570">
        <v>25</v>
      </c>
      <c r="C1050" s="1572">
        <v>9.1</v>
      </c>
      <c r="D1050" s="1570">
        <v>0</v>
      </c>
      <c r="E1050" s="1572">
        <f t="shared" si="32"/>
        <v>0</v>
      </c>
      <c r="F1050" s="1572">
        <f t="shared" si="33"/>
        <v>0</v>
      </c>
    </row>
    <row r="1051" spans="1:6" x14ac:dyDescent="0.2">
      <c r="A1051" s="1570">
        <v>26225</v>
      </c>
      <c r="B1051" s="1570">
        <v>25</v>
      </c>
      <c r="C1051" s="1572">
        <v>9.1</v>
      </c>
      <c r="D1051" s="1570">
        <v>0</v>
      </c>
      <c r="E1051" s="1572">
        <f t="shared" si="32"/>
        <v>0</v>
      </c>
      <c r="F1051" s="1572">
        <f t="shared" si="33"/>
        <v>0</v>
      </c>
    </row>
    <row r="1052" spans="1:6" ht="13.5" thickBot="1" x14ac:dyDescent="0.25">
      <c r="A1052" s="1570">
        <v>26250</v>
      </c>
      <c r="B1052" s="1570">
        <v>25</v>
      </c>
      <c r="C1052" s="1572">
        <v>9.1</v>
      </c>
      <c r="D1052" s="1570">
        <v>5.3999999999996384E-2</v>
      </c>
      <c r="E1052" s="1572">
        <f t="shared" si="32"/>
        <v>2.6999999999998192E-2</v>
      </c>
      <c r="F1052" s="1572">
        <f t="shared" si="33"/>
        <v>6.1424999999995888</v>
      </c>
    </row>
    <row r="1053" spans="1:6" ht="13.5" thickBot="1" x14ac:dyDescent="0.25">
      <c r="A1053" s="2030" t="s">
        <v>376</v>
      </c>
      <c r="B1053" s="2031"/>
      <c r="C1053" s="2031"/>
      <c r="D1053" s="2031"/>
      <c r="E1053" s="2032"/>
      <c r="F1053" s="1574">
        <f>SUM(F3:F1052)</f>
        <v>5176.079999999859</v>
      </c>
    </row>
    <row r="1056" spans="1:6" x14ac:dyDescent="0.2">
      <c r="E1056" s="1545">
        <f>F1053+'Improve d S.G'!F1053+'S.B.Level layer'!F1054</f>
        <v>27844.634999999937</v>
      </c>
    </row>
    <row r="1058" spans="5:5" x14ac:dyDescent="0.2">
      <c r="E1058" s="1545">
        <f>E1056/2</f>
        <v>13922.317499999968</v>
      </c>
    </row>
  </sheetData>
  <mergeCells count="1">
    <mergeCell ref="A1053:E105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D20"/>
  <sheetViews>
    <sheetView view="pageBreakPreview" zoomScale="70" zoomScaleSheetLayoutView="70" workbookViewId="0">
      <selection activeCell="B11" sqref="B11"/>
    </sheetView>
  </sheetViews>
  <sheetFormatPr defaultColWidth="9.140625" defaultRowHeight="12.75" x14ac:dyDescent="0.2"/>
  <cols>
    <col min="1" max="1" width="7.42578125" style="839" customWidth="1"/>
    <col min="2" max="2" width="55.140625" style="839" customWidth="1"/>
    <col min="3" max="3" width="25.85546875" style="839" bestFit="1" customWidth="1"/>
    <col min="4" max="4" width="27.5703125" style="839" customWidth="1"/>
    <col min="5" max="5" width="19.140625" style="839" bestFit="1" customWidth="1"/>
    <col min="6" max="16384" width="9.140625" style="839"/>
  </cols>
  <sheetData>
    <row r="1" spans="1:4" ht="30.95" customHeight="1" x14ac:dyDescent="0.2">
      <c r="A1" s="1858" t="s">
        <v>450</v>
      </c>
      <c r="B1" s="1858"/>
      <c r="C1" s="1858"/>
      <c r="D1" s="1858"/>
    </row>
    <row r="2" spans="1:4" s="837" customFormat="1" ht="30.95" customHeight="1" x14ac:dyDescent="0.2">
      <c r="A2" s="1859" t="s">
        <v>12165</v>
      </c>
      <c r="B2" s="1859"/>
      <c r="C2" s="1859"/>
      <c r="D2" s="1859"/>
    </row>
    <row r="3" spans="1:4" s="837" customFormat="1" ht="30.95" customHeight="1" x14ac:dyDescent="0.2">
      <c r="A3" s="1859" t="s">
        <v>12252</v>
      </c>
      <c r="B3" s="1859"/>
      <c r="C3" s="1859"/>
      <c r="D3" s="1859"/>
    </row>
    <row r="4" spans="1:4" ht="30.95" customHeight="1" x14ac:dyDescent="0.2">
      <c r="A4" s="1860" t="s">
        <v>12164</v>
      </c>
      <c r="B4" s="1860"/>
      <c r="C4" s="1860"/>
      <c r="D4" s="1860"/>
    </row>
    <row r="5" spans="1:4" ht="30.95" customHeight="1" thickBot="1" x14ac:dyDescent="0.25">
      <c r="A5" s="1861" t="s">
        <v>65</v>
      </c>
      <c r="B5" s="1861"/>
      <c r="C5" s="1861"/>
      <c r="D5" s="1861"/>
    </row>
    <row r="6" spans="1:4" ht="49.5" customHeight="1" thickBot="1" x14ac:dyDescent="0.25">
      <c r="A6" s="1671" t="s">
        <v>12248</v>
      </c>
      <c r="B6" s="1672" t="s">
        <v>0</v>
      </c>
      <c r="C6" s="1673" t="s">
        <v>12273</v>
      </c>
      <c r="D6" s="1671" t="s">
        <v>12166</v>
      </c>
    </row>
    <row r="7" spans="1:4" ht="36.6" customHeight="1" x14ac:dyDescent="0.2">
      <c r="A7" s="1731">
        <v>1</v>
      </c>
      <c r="B7" s="1732" t="s">
        <v>12172</v>
      </c>
      <c r="C7" s="1733">
        <f>'R-7 Summary'!C7</f>
        <v>0</v>
      </c>
      <c r="D7" s="1734">
        <f t="shared" ref="D7:D14" si="0">SUM(C7:C7)</f>
        <v>0</v>
      </c>
    </row>
    <row r="8" spans="1:4" ht="36.6" customHeight="1" x14ac:dyDescent="0.2">
      <c r="A8" s="1735">
        <v>2</v>
      </c>
      <c r="B8" s="1736" t="s">
        <v>12173</v>
      </c>
      <c r="C8" s="1737">
        <f>'R-7 Summary'!C8</f>
        <v>0</v>
      </c>
      <c r="D8" s="1738">
        <f t="shared" si="0"/>
        <v>0</v>
      </c>
    </row>
    <row r="9" spans="1:4" ht="36.6" customHeight="1" x14ac:dyDescent="0.2">
      <c r="A9" s="1739">
        <v>3</v>
      </c>
      <c r="B9" s="1740" t="s">
        <v>12174</v>
      </c>
      <c r="C9" s="1740">
        <f>'R-7 Summary'!C9</f>
        <v>0</v>
      </c>
      <c r="D9" s="1738">
        <f t="shared" si="0"/>
        <v>0</v>
      </c>
    </row>
    <row r="10" spans="1:4" ht="36.6" customHeight="1" x14ac:dyDescent="0.2">
      <c r="A10" s="1735">
        <v>4</v>
      </c>
      <c r="B10" s="1736" t="s">
        <v>12175</v>
      </c>
      <c r="C10" s="1740">
        <f>'R-7 Summary'!C10</f>
        <v>0</v>
      </c>
      <c r="D10" s="1738">
        <f t="shared" si="0"/>
        <v>0</v>
      </c>
    </row>
    <row r="11" spans="1:4" ht="36.6" customHeight="1" x14ac:dyDescent="0.2">
      <c r="A11" s="1739">
        <v>5</v>
      </c>
      <c r="B11" s="1736" t="s">
        <v>12310</v>
      </c>
      <c r="C11" s="1740">
        <f>'R-7 Summary'!C12</f>
        <v>0</v>
      </c>
      <c r="D11" s="1738">
        <f t="shared" si="0"/>
        <v>0</v>
      </c>
    </row>
    <row r="12" spans="1:4" ht="36.6" customHeight="1" x14ac:dyDescent="0.2">
      <c r="A12" s="1735">
        <v>6</v>
      </c>
      <c r="B12" s="1740" t="s">
        <v>12176</v>
      </c>
      <c r="C12" s="1740">
        <f>'R-7 Summary'!C12</f>
        <v>0</v>
      </c>
      <c r="D12" s="1738">
        <f t="shared" si="0"/>
        <v>0</v>
      </c>
    </row>
    <row r="13" spans="1:4" ht="36.6" customHeight="1" x14ac:dyDescent="0.2">
      <c r="A13" s="1739">
        <v>7</v>
      </c>
      <c r="B13" s="1736" t="s">
        <v>12177</v>
      </c>
      <c r="C13" s="1740">
        <f>'R-7 Summary'!C13</f>
        <v>0</v>
      </c>
      <c r="D13" s="1738">
        <f t="shared" si="0"/>
        <v>0</v>
      </c>
    </row>
    <row r="14" spans="1:4" ht="36.6" customHeight="1" thickBot="1" x14ac:dyDescent="0.25">
      <c r="A14" s="1735">
        <v>8</v>
      </c>
      <c r="B14" s="1761" t="s">
        <v>12270</v>
      </c>
      <c r="C14" s="1762"/>
      <c r="D14" s="1763">
        <f t="shared" si="0"/>
        <v>0</v>
      </c>
    </row>
    <row r="15" spans="1:4" s="840" customFormat="1" ht="46.5" customHeight="1" thickBot="1" x14ac:dyDescent="0.25">
      <c r="A15" s="1857" t="s">
        <v>12150</v>
      </c>
      <c r="B15" s="1857"/>
      <c r="C15" s="1674">
        <f>SUM(C6:C14)</f>
        <v>0</v>
      </c>
      <c r="D15" s="1674">
        <f>SUM(D6:D14)</f>
        <v>0</v>
      </c>
    </row>
    <row r="16" spans="1:4" ht="46.5" customHeight="1" thickBot="1" x14ac:dyDescent="0.25">
      <c r="A16" s="1857" t="s">
        <v>12151</v>
      </c>
      <c r="B16" s="1857"/>
      <c r="C16" s="1674">
        <f>C15/1000000</f>
        <v>0</v>
      </c>
      <c r="D16" s="1674">
        <f>D15/1000000</f>
        <v>0</v>
      </c>
    </row>
    <row r="18" spans="3:4" s="840" customFormat="1" ht="27.6" customHeight="1" x14ac:dyDescent="0.2">
      <c r="C18" s="840">
        <v>1103779709.5515306</v>
      </c>
      <c r="D18" s="840">
        <v>2419243329.7493334</v>
      </c>
    </row>
    <row r="19" spans="3:4" s="840" customFormat="1" ht="27.6" customHeight="1" x14ac:dyDescent="0.2">
      <c r="C19" s="840">
        <v>1103.7797095515307</v>
      </c>
      <c r="D19" s="840">
        <v>2419.2433297493335</v>
      </c>
    </row>
    <row r="20" spans="3:4" s="840" customFormat="1" ht="27.6" customHeight="1" x14ac:dyDescent="0.2"/>
  </sheetData>
  <mergeCells count="7">
    <mergeCell ref="A16:B16"/>
    <mergeCell ref="A15:B15"/>
    <mergeCell ref="A1:D1"/>
    <mergeCell ref="A2:D2"/>
    <mergeCell ref="A4:D4"/>
    <mergeCell ref="A5:D5"/>
    <mergeCell ref="A3:D3"/>
  </mergeCells>
  <phoneticPr fontId="9" type="noConversion"/>
  <printOptions horizontalCentered="1"/>
  <pageMargins left="0" right="0" top="0.65" bottom="0.37" header="0.17" footer="0.5"/>
  <pageSetup paperSize="9" scale="82"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E7" sqref="E7"/>
    </sheetView>
  </sheetViews>
  <sheetFormatPr defaultRowHeight="30" customHeight="1" x14ac:dyDescent="0.2"/>
  <cols>
    <col min="1" max="1" width="5.140625" customWidth="1"/>
    <col min="2" max="2" width="9.140625" customWidth="1"/>
    <col min="4" max="6" width="9.140625" customWidth="1"/>
    <col min="9" max="9" width="10.28515625" bestFit="1" customWidth="1"/>
    <col min="10" max="10" width="14.140625" customWidth="1"/>
    <col min="12" max="12" width="1.42578125" customWidth="1"/>
  </cols>
  <sheetData>
    <row r="1" spans="1:11" ht="22.5" customHeight="1" x14ac:dyDescent="0.2">
      <c r="A1" s="1952" t="e">
        <f>#REF!</f>
        <v>#REF!</v>
      </c>
      <c r="B1" s="1952"/>
      <c r="C1" s="1952"/>
      <c r="D1" s="1952"/>
      <c r="E1" s="1952"/>
      <c r="F1" s="1952"/>
      <c r="G1" s="1952"/>
      <c r="H1" s="1952"/>
      <c r="I1" s="1952"/>
      <c r="J1" s="1952"/>
    </row>
    <row r="2" spans="1:11" ht="21" customHeight="1" x14ac:dyDescent="0.2">
      <c r="A2" s="1952" t="e">
        <f>#REF!</f>
        <v>#REF!</v>
      </c>
      <c r="B2" s="1952"/>
      <c r="C2" s="1952"/>
      <c r="D2" s="1952"/>
      <c r="E2" s="1952"/>
      <c r="F2" s="1952"/>
      <c r="G2" s="1952"/>
      <c r="H2" s="1952"/>
      <c r="I2" s="1952"/>
      <c r="J2" s="1952"/>
    </row>
    <row r="3" spans="1:11" ht="39.75" customHeight="1" x14ac:dyDescent="0.2">
      <c r="A3" s="1954" t="e">
        <f>#REF!</f>
        <v>#REF!</v>
      </c>
      <c r="B3" s="1954"/>
      <c r="C3" s="1954"/>
      <c r="D3" s="1954"/>
      <c r="E3" s="1954"/>
      <c r="F3" s="1954"/>
      <c r="G3" s="1954"/>
      <c r="H3" s="1954"/>
      <c r="I3" s="1954"/>
      <c r="J3" s="1954"/>
    </row>
    <row r="4" spans="1:11" ht="19.5" customHeight="1" x14ac:dyDescent="0.2">
      <c r="A4" s="1955" t="e">
        <f>#REF!</f>
        <v>#REF!</v>
      </c>
      <c r="B4" s="1955"/>
      <c r="C4" s="1955"/>
      <c r="D4" s="1955"/>
      <c r="E4" s="1955"/>
      <c r="F4" s="1955"/>
      <c r="G4" s="1955"/>
      <c r="H4" s="1955"/>
      <c r="I4" s="1955"/>
      <c r="J4" s="761"/>
    </row>
    <row r="5" spans="1:11" ht="18" customHeight="1" thickBot="1" x14ac:dyDescent="0.25">
      <c r="A5" s="1980" t="s">
        <v>466</v>
      </c>
      <c r="B5" s="1980"/>
      <c r="C5" s="1980"/>
      <c r="D5" s="1980"/>
      <c r="E5" s="762"/>
      <c r="F5" s="762"/>
      <c r="G5" s="762"/>
      <c r="H5" s="762"/>
      <c r="I5" s="763"/>
      <c r="J5" s="764"/>
    </row>
    <row r="6" spans="1:11" ht="30" customHeight="1" thickBot="1" x14ac:dyDescent="0.25">
      <c r="A6" s="1961" t="s">
        <v>390</v>
      </c>
      <c r="B6" s="773" t="s">
        <v>393</v>
      </c>
      <c r="C6" s="790" t="s">
        <v>514</v>
      </c>
      <c r="D6" s="1958" t="e">
        <f>BOQ!#REF!</f>
        <v>#REF!</v>
      </c>
      <c r="E6" s="1959"/>
      <c r="F6" s="1959"/>
      <c r="G6" s="1959"/>
      <c r="H6" s="1959"/>
      <c r="I6" s="1959"/>
      <c r="J6" s="1960"/>
      <c r="K6" s="946"/>
    </row>
    <row r="7" spans="1:11" ht="30" customHeight="1" thickBot="1" x14ac:dyDescent="0.25">
      <c r="A7" s="1962"/>
      <c r="B7" s="774" t="s">
        <v>372</v>
      </c>
      <c r="C7" s="770" t="s">
        <v>391</v>
      </c>
      <c r="D7" s="771" t="s">
        <v>422</v>
      </c>
      <c r="E7" s="772" t="s">
        <v>471</v>
      </c>
      <c r="F7" s="772" t="s">
        <v>409</v>
      </c>
      <c r="G7" s="772" t="s">
        <v>410</v>
      </c>
      <c r="H7" s="777" t="s">
        <v>394</v>
      </c>
      <c r="I7" s="777" t="s">
        <v>395</v>
      </c>
      <c r="J7" s="778" t="s">
        <v>132</v>
      </c>
      <c r="K7" s="873" t="s">
        <v>336</v>
      </c>
    </row>
    <row r="8" spans="1:11" ht="30" customHeight="1" thickBot="1" x14ac:dyDescent="0.25">
      <c r="A8" s="917">
        <v>1</v>
      </c>
      <c r="B8" s="826">
        <v>0</v>
      </c>
      <c r="C8" s="826">
        <v>15000</v>
      </c>
      <c r="D8" s="827">
        <v>1</v>
      </c>
      <c r="E8" s="972">
        <f>C8-B8</f>
        <v>15000</v>
      </c>
      <c r="F8" s="829">
        <v>3.75</v>
      </c>
      <c r="G8" s="830">
        <v>3.75</v>
      </c>
      <c r="H8" s="831">
        <f t="shared" ref="H8" si="0">F8+G8</f>
        <v>7.5</v>
      </c>
      <c r="I8" s="831">
        <v>0.08</v>
      </c>
      <c r="J8" s="920">
        <f>I8*H8*E8*D8</f>
        <v>9000</v>
      </c>
      <c r="K8" s="921"/>
    </row>
    <row r="9" spans="1:11" ht="30" customHeight="1" thickBot="1" x14ac:dyDescent="0.25">
      <c r="A9" s="2036" t="s">
        <v>513</v>
      </c>
      <c r="B9" s="2037"/>
      <c r="C9" s="2037"/>
      <c r="D9" s="2037"/>
      <c r="E9" s="2037"/>
      <c r="F9" s="2037"/>
      <c r="G9" s="2037"/>
      <c r="H9" s="2037"/>
      <c r="I9" s="2037"/>
      <c r="J9" s="2037"/>
      <c r="K9" s="2038"/>
    </row>
    <row r="10" spans="1:11" ht="30" customHeight="1" thickBot="1" x14ac:dyDescent="0.25">
      <c r="A10" s="917">
        <v>3</v>
      </c>
      <c r="B10" s="826">
        <v>0</v>
      </c>
      <c r="C10" s="826">
        <v>2400</v>
      </c>
      <c r="D10" s="827">
        <v>1</v>
      </c>
      <c r="E10" s="828">
        <v>2400</v>
      </c>
      <c r="F10" s="829">
        <v>5.65</v>
      </c>
      <c r="G10" s="830">
        <v>5.65</v>
      </c>
      <c r="H10" s="831">
        <f t="shared" ref="H10" si="1">F10+G10</f>
        <v>11.3</v>
      </c>
      <c r="I10" s="831">
        <v>0.08</v>
      </c>
      <c r="J10" s="920">
        <f>I10*H10*E10*D10</f>
        <v>2169.6</v>
      </c>
      <c r="K10" s="921"/>
    </row>
    <row r="11" spans="1:11" ht="30" customHeight="1" x14ac:dyDescent="0.2">
      <c r="A11" s="869"/>
      <c r="B11" s="1977" t="s">
        <v>468</v>
      </c>
      <c r="C11" s="1978"/>
      <c r="D11" s="1978"/>
      <c r="E11" s="1978"/>
      <c r="F11" s="1978"/>
      <c r="G11" s="1978"/>
      <c r="H11" s="1979"/>
      <c r="I11" s="870"/>
      <c r="J11" s="872">
        <f>SUM(J8:J10)</f>
        <v>11169.6</v>
      </c>
      <c r="K11" s="948"/>
    </row>
    <row r="12" spans="1:11" ht="30" customHeight="1" x14ac:dyDescent="0.2">
      <c r="A12" s="965"/>
      <c r="B12" s="1977" t="s">
        <v>512</v>
      </c>
      <c r="C12" s="1978"/>
      <c r="D12" s="1978"/>
      <c r="E12" s="1978"/>
      <c r="F12" s="1978"/>
      <c r="G12" s="1978"/>
      <c r="H12" s="1979"/>
      <c r="I12" s="870"/>
      <c r="J12" s="966">
        <f>J11*0.05</f>
        <v>558.48</v>
      </c>
      <c r="K12" s="967"/>
    </row>
    <row r="13" spans="1:11" ht="30" customHeight="1" thickBot="1" x14ac:dyDescent="0.25">
      <c r="A13" s="776"/>
      <c r="B13" s="1966" t="s">
        <v>389</v>
      </c>
      <c r="C13" s="1967"/>
      <c r="D13" s="1967"/>
      <c r="E13" s="1967"/>
      <c r="F13" s="1967"/>
      <c r="G13" s="1967"/>
      <c r="H13" s="1968"/>
      <c r="I13" s="781"/>
      <c r="J13" s="780">
        <f>J11+J12</f>
        <v>11728.08</v>
      </c>
      <c r="K13" s="949"/>
    </row>
  </sheetData>
  <mergeCells count="11">
    <mergeCell ref="A3:J3"/>
    <mergeCell ref="A1:J1"/>
    <mergeCell ref="A2:J2"/>
    <mergeCell ref="A4:I4"/>
    <mergeCell ref="A5:D5"/>
    <mergeCell ref="B11:H11"/>
    <mergeCell ref="B12:H12"/>
    <mergeCell ref="B13:H13"/>
    <mergeCell ref="A6:A7"/>
    <mergeCell ref="D6:J6"/>
    <mergeCell ref="A9:K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3" sqref="A3:XFD3"/>
    </sheetView>
  </sheetViews>
  <sheetFormatPr defaultRowHeight="12.75" x14ac:dyDescent="0.2"/>
  <cols>
    <col min="3" max="3" width="9.28515625" customWidth="1"/>
    <col min="4" max="4" width="7.85546875" customWidth="1"/>
    <col min="8" max="8" width="8.85546875" customWidth="1"/>
    <col min="9" max="9" width="9.140625" hidden="1" customWidth="1"/>
    <col min="10" max="10" width="14.140625" customWidth="1"/>
  </cols>
  <sheetData>
    <row r="1" spans="1:10" ht="15.75" x14ac:dyDescent="0.2">
      <c r="A1" s="1952" t="e">
        <f>'AW C'!A1</f>
        <v>#REF!</v>
      </c>
      <c r="B1" s="1952"/>
      <c r="C1" s="1952"/>
      <c r="D1" s="1952"/>
      <c r="E1" s="1952"/>
      <c r="F1" s="1952"/>
      <c r="G1" s="1952"/>
      <c r="H1" s="1952"/>
      <c r="I1" s="1952"/>
      <c r="J1" s="1952"/>
    </row>
    <row r="2" spans="1:10" ht="15.75" x14ac:dyDescent="0.2">
      <c r="A2" s="1952" t="e">
        <f>'AW C'!A2</f>
        <v>#REF!</v>
      </c>
      <c r="B2" s="1952"/>
      <c r="C2" s="1952"/>
      <c r="D2" s="1952"/>
      <c r="E2" s="1952"/>
      <c r="F2" s="1952"/>
      <c r="G2" s="1952"/>
      <c r="H2" s="1952"/>
      <c r="I2" s="1952"/>
      <c r="J2" s="1952"/>
    </row>
    <row r="3" spans="1:10" ht="43.5" hidden="1" customHeight="1" x14ac:dyDescent="0.2">
      <c r="A3" s="1954" t="e">
        <f>'AW C'!A3</f>
        <v>#REF!</v>
      </c>
      <c r="B3" s="1954"/>
      <c r="C3" s="1954"/>
      <c r="D3" s="1954"/>
      <c r="E3" s="1954"/>
      <c r="F3" s="1954"/>
      <c r="G3" s="1954"/>
      <c r="H3" s="1954"/>
      <c r="I3" s="1954"/>
      <c r="J3" s="1954"/>
    </row>
    <row r="4" spans="1:10" ht="21.75" customHeight="1" x14ac:dyDescent="0.2">
      <c r="A4" s="1955" t="e">
        <f>'AW C'!A4</f>
        <v>#REF!</v>
      </c>
      <c r="B4" s="1955"/>
      <c r="C4" s="1955"/>
      <c r="D4" s="1955"/>
      <c r="E4" s="1955"/>
      <c r="F4" s="1955"/>
      <c r="G4" s="1955"/>
      <c r="H4" s="1955"/>
      <c r="I4" s="1955"/>
      <c r="J4" s="1955"/>
    </row>
    <row r="5" spans="1:10" ht="13.5" thickBot="1" x14ac:dyDescent="0.25">
      <c r="A5" s="1980" t="s">
        <v>466</v>
      </c>
      <c r="B5" s="1980"/>
      <c r="C5" s="1980"/>
      <c r="D5" s="1980"/>
      <c r="E5" s="1980"/>
      <c r="F5" s="762"/>
      <c r="G5" s="762"/>
      <c r="H5" s="762"/>
      <c r="I5" s="762"/>
      <c r="J5" s="763"/>
    </row>
    <row r="6" spans="1:10" ht="33" customHeight="1" thickBot="1" x14ac:dyDescent="0.25">
      <c r="A6" s="1956" t="s">
        <v>390</v>
      </c>
      <c r="B6" s="773" t="s">
        <v>393</v>
      </c>
      <c r="C6" s="790" t="s">
        <v>467</v>
      </c>
      <c r="D6" s="1958" t="e">
        <f>BOQ!#REF!</f>
        <v>#REF!</v>
      </c>
      <c r="E6" s="1959"/>
      <c r="F6" s="1959"/>
      <c r="G6" s="1959"/>
      <c r="H6" s="1959"/>
      <c r="I6" s="1959"/>
      <c r="J6" s="1960"/>
    </row>
    <row r="7" spans="1:10" ht="42.75" customHeight="1" thickBot="1" x14ac:dyDescent="0.25">
      <c r="A7" s="1957"/>
      <c r="B7" s="774" t="s">
        <v>372</v>
      </c>
      <c r="C7" s="770" t="s">
        <v>391</v>
      </c>
      <c r="D7" s="770" t="s">
        <v>23</v>
      </c>
      <c r="E7" s="772" t="s">
        <v>392</v>
      </c>
      <c r="F7" s="772" t="s">
        <v>409</v>
      </c>
      <c r="G7" s="772" t="s">
        <v>410</v>
      </c>
      <c r="H7" s="777" t="s">
        <v>394</v>
      </c>
      <c r="I7" s="777" t="s">
        <v>395</v>
      </c>
      <c r="J7" s="778" t="s">
        <v>421</v>
      </c>
    </row>
    <row r="8" spans="1:10" ht="4.5" customHeight="1" thickBot="1" x14ac:dyDescent="0.25">
      <c r="A8" s="2036"/>
      <c r="B8" s="2037"/>
      <c r="C8" s="2037"/>
      <c r="D8" s="2037"/>
      <c r="E8" s="2037"/>
      <c r="F8" s="2037"/>
      <c r="G8" s="2037"/>
      <c r="H8" s="2037"/>
      <c r="I8" s="2037"/>
      <c r="J8" s="2037"/>
    </row>
    <row r="9" spans="1:10" ht="30.75" customHeight="1" x14ac:dyDescent="0.2">
      <c r="A9" s="947">
        <v>1</v>
      </c>
      <c r="B9" s="1238">
        <v>0</v>
      </c>
      <c r="C9" s="1238">
        <v>15000</v>
      </c>
      <c r="D9" s="1227">
        <v>1</v>
      </c>
      <c r="E9" s="1237">
        <f>C9-B9</f>
        <v>15000</v>
      </c>
      <c r="F9" s="909">
        <v>3.75</v>
      </c>
      <c r="G9" s="910">
        <v>3.75</v>
      </c>
      <c r="H9" s="910">
        <f t="shared" ref="H9:H10" si="0">G9+F9</f>
        <v>7.5</v>
      </c>
      <c r="I9" s="910">
        <v>0</v>
      </c>
      <c r="J9" s="911">
        <f>H9*E9</f>
        <v>112500</v>
      </c>
    </row>
    <row r="10" spans="1:10" ht="30.75" customHeight="1" thickBot="1" x14ac:dyDescent="0.25">
      <c r="A10" s="947">
        <v>2</v>
      </c>
      <c r="B10" s="1239">
        <v>0</v>
      </c>
      <c r="C10" s="1239">
        <v>32483</v>
      </c>
      <c r="D10" s="1240">
        <v>1</v>
      </c>
      <c r="E10" s="1241">
        <v>2400</v>
      </c>
      <c r="F10" s="909">
        <v>5.65</v>
      </c>
      <c r="G10" s="910">
        <v>5.65</v>
      </c>
      <c r="H10" s="910">
        <f t="shared" si="0"/>
        <v>11.3</v>
      </c>
      <c r="I10" s="910">
        <v>0</v>
      </c>
      <c r="J10" s="911">
        <f>H10*E10</f>
        <v>27120</v>
      </c>
    </row>
    <row r="11" spans="1:10" ht="29.25" customHeight="1" thickBot="1" x14ac:dyDescent="0.25">
      <c r="A11" s="775"/>
      <c r="B11" s="1963" t="e">
        <f>#REF!</f>
        <v>#REF!</v>
      </c>
      <c r="C11" s="1964"/>
      <c r="D11" s="1964"/>
      <c r="E11" s="1964"/>
      <c r="F11" s="1964"/>
      <c r="G11" s="1964"/>
      <c r="H11" s="1965"/>
      <c r="I11" s="859"/>
      <c r="J11" s="779">
        <f>SUM(J9:J10)</f>
        <v>139620</v>
      </c>
    </row>
    <row r="12" spans="1:10" ht="29.25" customHeight="1" x14ac:dyDescent="0.2">
      <c r="A12" s="965"/>
      <c r="B12" s="1963" t="e">
        <f>#REF!</f>
        <v>#REF!</v>
      </c>
      <c r="C12" s="1964"/>
      <c r="D12" s="1964"/>
      <c r="E12" s="1964"/>
      <c r="F12" s="1964"/>
      <c r="G12" s="1964"/>
      <c r="H12" s="1965"/>
      <c r="I12" s="859"/>
      <c r="J12" s="779">
        <f>J11*0.05</f>
        <v>6981</v>
      </c>
    </row>
    <row r="13" spans="1:10" ht="27.75" customHeight="1" thickBot="1" x14ac:dyDescent="0.25">
      <c r="A13" s="776"/>
      <c r="B13" s="1966" t="s">
        <v>389</v>
      </c>
      <c r="C13" s="1967"/>
      <c r="D13" s="1967"/>
      <c r="E13" s="1967"/>
      <c r="F13" s="1967"/>
      <c r="G13" s="1967"/>
      <c r="H13" s="1968"/>
      <c r="I13" s="781"/>
      <c r="J13" s="780">
        <f>J11+J12</f>
        <v>146601</v>
      </c>
    </row>
  </sheetData>
  <mergeCells count="11">
    <mergeCell ref="B11:H11"/>
    <mergeCell ref="B13:H13"/>
    <mergeCell ref="A1:J1"/>
    <mergeCell ref="A2:J2"/>
    <mergeCell ref="A3:J3"/>
    <mergeCell ref="A4:J4"/>
    <mergeCell ref="A5:E5"/>
    <mergeCell ref="A6:A7"/>
    <mergeCell ref="B12:H12"/>
    <mergeCell ref="D6:J6"/>
    <mergeCell ref="A8:J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view="pageBreakPreview" topLeftCell="A4" zoomScale="115" zoomScaleSheetLayoutView="115" workbookViewId="0">
      <selection activeCell="A9" sqref="A9:XFD9"/>
    </sheetView>
  </sheetViews>
  <sheetFormatPr defaultColWidth="9.140625" defaultRowHeight="15" x14ac:dyDescent="0.2"/>
  <cols>
    <col min="1" max="1" width="7.5703125" style="767" customWidth="1"/>
    <col min="2" max="2" width="11.85546875" style="767" bestFit="1" customWidth="1"/>
    <col min="3" max="3" width="11.85546875" style="767" customWidth="1"/>
    <col min="4" max="4" width="5.42578125" style="767" customWidth="1"/>
    <col min="5" max="5" width="9.140625" style="767" customWidth="1"/>
    <col min="6" max="6" width="8" style="767" customWidth="1"/>
    <col min="7" max="7" width="10.28515625" style="767" bestFit="1" customWidth="1"/>
    <col min="8" max="8" width="9.42578125" style="767" customWidth="1"/>
    <col min="9" max="9" width="4.7109375" style="767" customWidth="1"/>
    <col min="10" max="10" width="12.28515625" style="769" customWidth="1"/>
    <col min="11" max="11" width="13.42578125" style="767" customWidth="1"/>
    <col min="12" max="13" width="11.5703125" style="767" bestFit="1" customWidth="1"/>
    <col min="14" max="14" width="9.140625" style="767"/>
    <col min="15" max="15" width="11.5703125" style="767" bestFit="1" customWidth="1"/>
    <col min="16" max="16384" width="9.140625" style="767"/>
  </cols>
  <sheetData>
    <row r="1" spans="1:17" s="759" customFormat="1" ht="18.75" customHeight="1" x14ac:dyDescent="0.2">
      <c r="A1" s="1952" t="e">
        <f>#REF!</f>
        <v>#REF!</v>
      </c>
      <c r="B1" s="1952"/>
      <c r="C1" s="1952"/>
      <c r="D1" s="1952"/>
      <c r="E1" s="1952"/>
      <c r="F1" s="1952"/>
      <c r="G1" s="1952"/>
      <c r="H1" s="1952"/>
      <c r="I1" s="1952"/>
      <c r="J1" s="1952"/>
      <c r="K1" s="1952"/>
      <c r="L1" s="758"/>
      <c r="M1" s="758"/>
      <c r="N1" s="758"/>
      <c r="O1" s="758"/>
      <c r="P1" s="758"/>
      <c r="Q1" s="758"/>
    </row>
    <row r="2" spans="1:17" s="759" customFormat="1" ht="18.75" customHeight="1" x14ac:dyDescent="0.2">
      <c r="A2" s="1952" t="e">
        <f>#REF!</f>
        <v>#REF!</v>
      </c>
      <c r="B2" s="1952"/>
      <c r="C2" s="1952"/>
      <c r="D2" s="1952"/>
      <c r="E2" s="1952"/>
      <c r="F2" s="1952"/>
      <c r="G2" s="1952"/>
      <c r="H2" s="1952"/>
      <c r="I2" s="1952"/>
      <c r="J2" s="1952"/>
      <c r="K2" s="1952"/>
      <c r="L2" s="758"/>
      <c r="M2" s="758"/>
      <c r="N2" s="758"/>
      <c r="O2" s="758"/>
      <c r="P2" s="758"/>
      <c r="Q2" s="758"/>
    </row>
    <row r="3" spans="1:17" s="761" customFormat="1" ht="24.75" customHeight="1" x14ac:dyDescent="0.2">
      <c r="A3" s="1954" t="e">
        <f>#REF!</f>
        <v>#REF!</v>
      </c>
      <c r="B3" s="1954"/>
      <c r="C3" s="1954"/>
      <c r="D3" s="1954"/>
      <c r="E3" s="1954"/>
      <c r="F3" s="1954"/>
      <c r="G3" s="1954"/>
      <c r="H3" s="1954"/>
      <c r="I3" s="1954"/>
      <c r="J3" s="1954"/>
      <c r="K3" s="1954"/>
      <c r="L3" s="760"/>
      <c r="M3" s="760"/>
      <c r="N3" s="760"/>
      <c r="O3" s="760"/>
      <c r="P3" s="760"/>
      <c r="Q3" s="760"/>
    </row>
    <row r="4" spans="1:17" s="761" customFormat="1" ht="18.75" customHeight="1" x14ac:dyDescent="0.2">
      <c r="A4" s="1955" t="e">
        <f>#REF!</f>
        <v>#REF!</v>
      </c>
      <c r="B4" s="1955"/>
      <c r="C4" s="1955"/>
      <c r="D4" s="1955"/>
      <c r="E4" s="1955"/>
      <c r="F4" s="1955"/>
      <c r="G4" s="1955"/>
      <c r="H4" s="1955"/>
      <c r="I4" s="1955"/>
      <c r="J4" s="1955"/>
    </row>
    <row r="5" spans="1:17" s="764" customFormat="1" ht="17.25" customHeight="1" thickBot="1" x14ac:dyDescent="0.25">
      <c r="A5" s="1980" t="s">
        <v>427</v>
      </c>
      <c r="B5" s="1980"/>
      <c r="C5" s="1980"/>
      <c r="D5" s="1980"/>
      <c r="E5" s="1980"/>
      <c r="F5" s="762"/>
      <c r="G5" s="762"/>
      <c r="H5" s="762"/>
      <c r="I5" s="762"/>
      <c r="J5" s="763"/>
    </row>
    <row r="6" spans="1:17" s="765" customFormat="1" ht="37.5" customHeight="1" thickBot="1" x14ac:dyDescent="0.25">
      <c r="A6" s="953" t="s">
        <v>390</v>
      </c>
      <c r="B6" s="986" t="s">
        <v>393</v>
      </c>
      <c r="C6" s="987" t="str">
        <f>BOQ!A21</f>
        <v>16-04-a</v>
      </c>
      <c r="D6" s="1958" t="s">
        <v>70</v>
      </c>
      <c r="E6" s="1959"/>
      <c r="F6" s="1959"/>
      <c r="G6" s="1959"/>
      <c r="H6" s="1959"/>
      <c r="I6" s="1959"/>
      <c r="J6" s="1960"/>
      <c r="K6" s="864" t="s">
        <v>336</v>
      </c>
    </row>
    <row r="7" spans="1:17" s="765" customFormat="1" ht="37.5" customHeight="1" thickBot="1" x14ac:dyDescent="0.25">
      <c r="A7" s="950"/>
      <c r="B7" s="774" t="s">
        <v>372</v>
      </c>
      <c r="C7" s="770" t="s">
        <v>391</v>
      </c>
      <c r="D7" s="771" t="s">
        <v>6401</v>
      </c>
      <c r="E7" s="772" t="s">
        <v>6361</v>
      </c>
      <c r="F7" s="2039" t="s">
        <v>479</v>
      </c>
      <c r="G7" s="2040"/>
      <c r="H7" s="2040"/>
      <c r="I7" s="2041"/>
      <c r="J7" s="951" t="s">
        <v>132</v>
      </c>
      <c r="K7" s="952"/>
    </row>
    <row r="8" spans="1:17" s="765" customFormat="1" ht="32.25" customHeight="1" thickBot="1" x14ac:dyDescent="0.25">
      <c r="A8" s="917">
        <v>1</v>
      </c>
      <c r="B8" s="826">
        <v>0</v>
      </c>
      <c r="C8" s="1464">
        <v>76000</v>
      </c>
      <c r="D8" s="827"/>
      <c r="E8" s="1236">
        <f>C8-B8</f>
        <v>76000</v>
      </c>
      <c r="F8" s="2042">
        <v>0.91500000000000004</v>
      </c>
      <c r="G8" s="2043"/>
      <c r="H8" s="2043"/>
      <c r="I8" s="2044"/>
      <c r="J8" s="920">
        <f>F8*E8</f>
        <v>69540</v>
      </c>
      <c r="K8" s="981"/>
    </row>
    <row r="9" spans="1:17" ht="34.5" customHeight="1" x14ac:dyDescent="0.2">
      <c r="A9" s="869"/>
      <c r="B9" s="1977" t="s">
        <v>433</v>
      </c>
      <c r="C9" s="1978"/>
      <c r="D9" s="1978"/>
      <c r="E9" s="1978"/>
      <c r="F9" s="1978"/>
      <c r="G9" s="1978"/>
      <c r="H9" s="1979"/>
      <c r="I9" s="870"/>
      <c r="J9" s="871">
        <f>SUM(J8:J8)</f>
        <v>69540</v>
      </c>
      <c r="K9" s="868"/>
      <c r="L9" s="768"/>
    </row>
    <row r="10" spans="1:17" ht="27.75" customHeight="1" thickBot="1" x14ac:dyDescent="0.25">
      <c r="A10" s="965"/>
      <c r="B10" s="1977" t="s">
        <v>735</v>
      </c>
      <c r="C10" s="1978"/>
      <c r="D10" s="1978"/>
      <c r="E10" s="1978"/>
      <c r="F10" s="1978"/>
      <c r="G10" s="1978"/>
      <c r="H10" s="1979"/>
      <c r="I10" s="964"/>
      <c r="J10" s="968">
        <f>J9*0.15</f>
        <v>10431</v>
      </c>
      <c r="K10" s="969"/>
      <c r="L10" s="768"/>
    </row>
    <row r="11" spans="1:17" ht="48.75" customHeight="1" thickBot="1" x14ac:dyDescent="0.25">
      <c r="A11" s="776"/>
      <c r="B11" s="1966" t="s">
        <v>389</v>
      </c>
      <c r="C11" s="1967"/>
      <c r="D11" s="1967"/>
      <c r="E11" s="1967"/>
      <c r="F11" s="1967"/>
      <c r="G11" s="1967"/>
      <c r="H11" s="1968"/>
      <c r="I11" s="781"/>
      <c r="J11" s="1463">
        <f>ROUND((J10+J9+1),0)</f>
        <v>79972</v>
      </c>
      <c r="K11" s="867"/>
      <c r="L11" s="768"/>
    </row>
  </sheetData>
  <mergeCells count="11">
    <mergeCell ref="B11:H11"/>
    <mergeCell ref="A4:J4"/>
    <mergeCell ref="A5:E5"/>
    <mergeCell ref="A1:K1"/>
    <mergeCell ref="A2:K2"/>
    <mergeCell ref="A3:K3"/>
    <mergeCell ref="D6:J6"/>
    <mergeCell ref="B9:H9"/>
    <mergeCell ref="B10:H10"/>
    <mergeCell ref="F7:I7"/>
    <mergeCell ref="F8:I8"/>
  </mergeCells>
  <pageMargins left="1.2" right="0.14000000000000001"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
  <sheetViews>
    <sheetView view="pageBreakPreview" zoomScaleNormal="115" zoomScaleSheetLayoutView="100" workbookViewId="0">
      <selection activeCell="A2" sqref="A2:I2"/>
    </sheetView>
  </sheetViews>
  <sheetFormatPr defaultColWidth="9.140625" defaultRowHeight="12.75" x14ac:dyDescent="0.2"/>
  <cols>
    <col min="1" max="8" width="9.140625" style="611"/>
    <col min="9" max="9" width="19.5703125" style="611" customWidth="1"/>
    <col min="10" max="16384" width="9.140625" style="611"/>
  </cols>
  <sheetData>
    <row r="1" spans="1:10" x14ac:dyDescent="0.2">
      <c r="A1" s="2046"/>
      <c r="B1" s="2046"/>
      <c r="C1" s="2046"/>
      <c r="D1" s="2046"/>
      <c r="E1" s="2046"/>
      <c r="F1" s="2046"/>
      <c r="G1" s="2046"/>
      <c r="H1" s="2046"/>
      <c r="I1" s="2046"/>
    </row>
    <row r="2" spans="1:10" ht="42" customHeight="1" x14ac:dyDescent="0.2">
      <c r="A2" s="2047"/>
      <c r="B2" s="2047"/>
      <c r="C2" s="2047"/>
      <c r="D2" s="2047"/>
      <c r="E2" s="2047"/>
      <c r="F2" s="2047"/>
      <c r="G2" s="2047"/>
      <c r="H2" s="2047"/>
      <c r="I2" s="2047"/>
      <c r="J2" s="757"/>
    </row>
    <row r="3" spans="1:10" ht="18.75" customHeight="1" x14ac:dyDescent="0.2">
      <c r="A3" s="2045"/>
      <c r="B3" s="2045"/>
      <c r="C3" s="2045"/>
      <c r="D3" s="2045"/>
      <c r="E3" s="2045"/>
      <c r="F3" s="2045"/>
      <c r="G3" s="2045"/>
      <c r="H3" s="2045"/>
      <c r="I3" s="2045"/>
      <c r="J3" s="2045"/>
    </row>
  </sheetData>
  <mergeCells count="3">
    <mergeCell ref="A3:J3"/>
    <mergeCell ref="A1:I1"/>
    <mergeCell ref="A2:I2"/>
  </mergeCells>
  <printOptions horizontalCentered="1"/>
  <pageMargins left="0.48" right="0.23" top="0.36" bottom="0.26" header="0.17" footer="0.31"/>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view="pageBreakPreview" zoomScale="115" zoomScaleSheetLayoutView="115" workbookViewId="0">
      <selection activeCell="A4" sqref="A4:J4"/>
    </sheetView>
  </sheetViews>
  <sheetFormatPr defaultColWidth="9.140625" defaultRowHeight="24.75" customHeight="1" x14ac:dyDescent="0.2"/>
  <cols>
    <col min="1" max="1" width="9.140625" style="805" customWidth="1"/>
    <col min="2" max="2" width="19.28515625" style="806" customWidth="1"/>
    <col min="3" max="3" width="6.5703125" style="806" customWidth="1"/>
    <col min="4" max="4" width="10.85546875" style="805" customWidth="1"/>
    <col min="5" max="5" width="9.7109375" style="807" customWidth="1"/>
    <col min="6" max="6" width="11.7109375" style="807" customWidth="1"/>
    <col min="7" max="7" width="12.85546875" style="807" customWidth="1"/>
    <col min="8" max="8" width="11.85546875" customWidth="1"/>
    <col min="9" max="9" width="12.140625" customWidth="1"/>
    <col min="10" max="10" width="11" customWidth="1"/>
    <col min="11" max="11" width="26.85546875" customWidth="1"/>
  </cols>
  <sheetData>
    <row r="1" spans="1:11" s="795" customFormat="1" ht="21" customHeight="1" x14ac:dyDescent="0.25">
      <c r="A1" s="2058" t="str">
        <f>'[10]Sub-Base'!A1:J1</f>
        <v>GOVERNMENT OF KHYBER PAKHTUNKHWA</v>
      </c>
      <c r="B1" s="2058"/>
      <c r="C1" s="2058"/>
      <c r="D1" s="2058"/>
      <c r="E1" s="2058"/>
      <c r="F1" s="2058"/>
      <c r="G1" s="2058"/>
      <c r="H1" s="2058"/>
      <c r="I1" s="2058"/>
      <c r="J1" s="2058"/>
    </row>
    <row r="2" spans="1:11" s="795" customFormat="1" ht="20.25" customHeight="1" x14ac:dyDescent="0.25">
      <c r="A2" s="2059" t="str">
        <f>'[10]Sub-Base'!A2:J2</f>
        <v>PAKHTUNKHWA HIGHWAYS AUTHORITY PESHAWAR</v>
      </c>
      <c r="B2" s="2059"/>
      <c r="C2" s="2059"/>
      <c r="D2" s="2059"/>
      <c r="E2" s="2059"/>
      <c r="F2" s="2059"/>
      <c r="G2" s="2059"/>
      <c r="H2" s="2059"/>
      <c r="I2" s="2059"/>
      <c r="J2" s="2059"/>
    </row>
    <row r="3" spans="1:11" s="797" customFormat="1" ht="29.25" customHeight="1" x14ac:dyDescent="0.2">
      <c r="A3" s="2060" t="e">
        <f>#REF!</f>
        <v>#REF!</v>
      </c>
      <c r="B3" s="2060"/>
      <c r="C3" s="2060"/>
      <c r="D3" s="2060"/>
      <c r="E3" s="2060"/>
      <c r="F3" s="2060"/>
      <c r="G3" s="2060"/>
      <c r="H3" s="2060"/>
      <c r="I3" s="2060"/>
      <c r="J3" s="2060"/>
    </row>
    <row r="4" spans="1:11" ht="18" customHeight="1" x14ac:dyDescent="0.2">
      <c r="A4" s="2061" t="s">
        <v>411</v>
      </c>
      <c r="B4" s="2061"/>
      <c r="C4" s="2061"/>
      <c r="D4" s="2061"/>
      <c r="E4" s="2061"/>
      <c r="F4" s="2061"/>
      <c r="G4" s="2061"/>
      <c r="H4" s="2061"/>
      <c r="I4" s="2061"/>
      <c r="J4" s="2061"/>
    </row>
    <row r="5" spans="1:11" s="798" customFormat="1" ht="21" customHeight="1" x14ac:dyDescent="0.2">
      <c r="A5" s="2062" t="s">
        <v>681</v>
      </c>
      <c r="B5" s="2062"/>
      <c r="C5" s="2062"/>
      <c r="D5" s="2062"/>
      <c r="E5" s="2062"/>
      <c r="F5" s="2062"/>
      <c r="G5" s="2062"/>
    </row>
    <row r="6" spans="1:11" s="803" customFormat="1" ht="19.5" customHeight="1" x14ac:dyDescent="0.2">
      <c r="A6" s="2063" t="s">
        <v>6451</v>
      </c>
      <c r="B6" s="2063"/>
      <c r="C6" s="2063"/>
      <c r="D6" s="2063"/>
      <c r="E6" s="2063"/>
      <c r="F6" s="2063"/>
      <c r="G6" s="2063"/>
      <c r="H6" s="2063"/>
      <c r="I6"/>
      <c r="J6"/>
      <c r="K6" s="918" t="s">
        <v>451</v>
      </c>
    </row>
    <row r="7" spans="1:11" s="803" customFormat="1" ht="20.25" customHeight="1" x14ac:dyDescent="0.3">
      <c r="A7" s="2064" t="s">
        <v>6535</v>
      </c>
      <c r="B7" s="2064"/>
      <c r="C7" s="2064"/>
      <c r="D7" s="2064"/>
      <c r="E7" s="2064"/>
      <c r="F7" s="2064"/>
      <c r="G7" s="2064"/>
      <c r="H7" s="2064"/>
      <c r="I7"/>
      <c r="J7"/>
    </row>
    <row r="8" spans="1:11" s="803" customFormat="1" ht="19.5" customHeight="1" thickBot="1" x14ac:dyDescent="0.25">
      <c r="A8" s="1465" t="s">
        <v>6452</v>
      </c>
      <c r="B8" s="1465"/>
      <c r="C8" s="1466">
        <v>1</v>
      </c>
      <c r="D8"/>
      <c r="E8" s="2065"/>
      <c r="F8" s="2065"/>
      <c r="G8" s="2065"/>
      <c r="H8" s="2065"/>
      <c r="I8"/>
      <c r="J8"/>
    </row>
    <row r="9" spans="1:11" s="803" customFormat="1" ht="24.75" customHeight="1" thickBot="1" x14ac:dyDescent="0.3">
      <c r="A9" s="1467" t="s">
        <v>6453</v>
      </c>
      <c r="B9" s="1468" t="s">
        <v>6454</v>
      </c>
      <c r="C9" s="1468" t="s">
        <v>23</v>
      </c>
      <c r="D9" s="1468" t="s">
        <v>85</v>
      </c>
      <c r="E9" s="1468" t="s">
        <v>95</v>
      </c>
      <c r="F9" s="1468" t="s">
        <v>96</v>
      </c>
      <c r="G9" s="1468" t="s">
        <v>1</v>
      </c>
      <c r="H9" s="1469" t="s">
        <v>2</v>
      </c>
      <c r="I9"/>
      <c r="J9"/>
    </row>
    <row r="10" spans="1:11" s="803" customFormat="1" ht="24.75" customHeight="1" x14ac:dyDescent="0.25">
      <c r="A10" s="1470" t="s">
        <v>6455</v>
      </c>
      <c r="B10" s="2066" t="e">
        <f>#REF!</f>
        <v>#REF!</v>
      </c>
      <c r="C10" s="2066"/>
      <c r="D10" s="2066"/>
      <c r="E10" s="2066"/>
      <c r="F10" s="1471"/>
      <c r="G10" s="1472"/>
      <c r="H10" s="1473"/>
      <c r="I10"/>
      <c r="J10"/>
    </row>
    <row r="11" spans="1:11" s="803" customFormat="1" ht="24.75" customHeight="1" x14ac:dyDescent="0.25">
      <c r="A11" s="2048" t="s">
        <v>6536</v>
      </c>
      <c r="B11" s="1474" t="s">
        <v>6457</v>
      </c>
      <c r="C11" s="1475">
        <v>1</v>
      </c>
      <c r="D11" s="1476">
        <v>9</v>
      </c>
      <c r="E11" s="1476">
        <v>30</v>
      </c>
      <c r="F11" s="1476">
        <v>1.2</v>
      </c>
      <c r="G11" s="1476">
        <f t="shared" ref="G11:G26" si="0">C11*D11*E11*F11</f>
        <v>324</v>
      </c>
      <c r="H11" s="1477"/>
      <c r="I11"/>
      <c r="J11"/>
    </row>
    <row r="12" spans="1:11" s="803" customFormat="1" ht="24.75" customHeight="1" x14ac:dyDescent="0.25">
      <c r="A12" s="2049"/>
      <c r="B12" s="1474" t="s">
        <v>684</v>
      </c>
      <c r="C12" s="1475">
        <v>4</v>
      </c>
      <c r="D12" s="1476">
        <v>8</v>
      </c>
      <c r="E12" s="1476">
        <v>5.9</v>
      </c>
      <c r="F12" s="1476">
        <v>1</v>
      </c>
      <c r="G12" s="1476">
        <f t="shared" si="0"/>
        <v>188.8</v>
      </c>
      <c r="H12" s="1477"/>
      <c r="I12"/>
      <c r="J12"/>
    </row>
    <row r="13" spans="1:11" s="810" customFormat="1" ht="24.75" customHeight="1" x14ac:dyDescent="0.25">
      <c r="A13" s="2049"/>
      <c r="B13" s="1474" t="s">
        <v>6537</v>
      </c>
      <c r="C13" s="1475">
        <v>1</v>
      </c>
      <c r="D13" s="1476">
        <v>30</v>
      </c>
      <c r="E13" s="1476">
        <v>1.5</v>
      </c>
      <c r="F13" s="1476">
        <v>0.6</v>
      </c>
      <c r="G13" s="1476">
        <f t="shared" si="0"/>
        <v>27</v>
      </c>
      <c r="H13" s="1477"/>
      <c r="I13"/>
      <c r="J13"/>
    </row>
    <row r="14" spans="1:11" ht="24.75" customHeight="1" x14ac:dyDescent="0.25">
      <c r="A14" s="2050"/>
      <c r="B14" s="1474" t="s">
        <v>6459</v>
      </c>
      <c r="C14" s="1475">
        <v>1</v>
      </c>
      <c r="D14" s="1476">
        <v>30</v>
      </c>
      <c r="E14" s="1478">
        <v>2.5</v>
      </c>
      <c r="F14" s="1478">
        <v>0.3</v>
      </c>
      <c r="G14" s="1478">
        <f t="shared" si="0"/>
        <v>22.5</v>
      </c>
      <c r="H14" s="1479"/>
    </row>
    <row r="15" spans="1:11" ht="24.75" customHeight="1" x14ac:dyDescent="0.25">
      <c r="A15" s="2048" t="s">
        <v>6538</v>
      </c>
      <c r="B15" s="1474" t="s">
        <v>6457</v>
      </c>
      <c r="C15" s="1475">
        <v>1</v>
      </c>
      <c r="D15" s="1476">
        <v>9</v>
      </c>
      <c r="E15" s="1476">
        <v>35</v>
      </c>
      <c r="F15" s="1476">
        <v>1.2</v>
      </c>
      <c r="G15" s="1476">
        <f t="shared" si="0"/>
        <v>378</v>
      </c>
      <c r="H15" s="1527"/>
    </row>
    <row r="16" spans="1:11" ht="24.75" customHeight="1" x14ac:dyDescent="0.25">
      <c r="A16" s="2049"/>
      <c r="B16" s="1474" t="s">
        <v>684</v>
      </c>
      <c r="C16" s="1475">
        <v>4</v>
      </c>
      <c r="D16" s="1476">
        <v>8</v>
      </c>
      <c r="E16" s="1476">
        <v>5.9</v>
      </c>
      <c r="F16" s="1476">
        <v>1</v>
      </c>
      <c r="G16" s="1476">
        <f t="shared" si="0"/>
        <v>188.8</v>
      </c>
      <c r="H16" s="1527"/>
    </row>
    <row r="17" spans="1:8" ht="24.75" customHeight="1" x14ac:dyDescent="0.25">
      <c r="A17" s="2049"/>
      <c r="B17" s="1474" t="s">
        <v>6537</v>
      </c>
      <c r="C17" s="1475">
        <v>1</v>
      </c>
      <c r="D17" s="1476">
        <v>35</v>
      </c>
      <c r="E17" s="1476">
        <v>1.5</v>
      </c>
      <c r="F17" s="1476">
        <v>0.6</v>
      </c>
      <c r="G17" s="1476">
        <f t="shared" si="0"/>
        <v>31.5</v>
      </c>
      <c r="H17" s="1527"/>
    </row>
    <row r="18" spans="1:8" ht="24.75" customHeight="1" x14ac:dyDescent="0.25">
      <c r="A18" s="2050"/>
      <c r="B18" s="1474" t="s">
        <v>6459</v>
      </c>
      <c r="C18" s="1475">
        <v>1</v>
      </c>
      <c r="D18" s="1476">
        <v>35</v>
      </c>
      <c r="E18" s="1478">
        <v>2.5</v>
      </c>
      <c r="F18" s="1478">
        <v>0.3</v>
      </c>
      <c r="G18" s="1478">
        <f t="shared" si="0"/>
        <v>26.25</v>
      </c>
      <c r="H18" s="1527"/>
    </row>
    <row r="19" spans="1:8" ht="24.75" customHeight="1" x14ac:dyDescent="0.25">
      <c r="A19" s="2048" t="s">
        <v>6539</v>
      </c>
      <c r="B19" s="1474" t="s">
        <v>6457</v>
      </c>
      <c r="C19" s="1475">
        <v>1</v>
      </c>
      <c r="D19" s="1476">
        <v>9</v>
      </c>
      <c r="E19" s="1476">
        <v>17</v>
      </c>
      <c r="F19" s="1476">
        <v>1.2</v>
      </c>
      <c r="G19" s="1476">
        <f t="shared" si="0"/>
        <v>183.6</v>
      </c>
      <c r="H19" s="1527"/>
    </row>
    <row r="20" spans="1:8" ht="24.75" customHeight="1" x14ac:dyDescent="0.25">
      <c r="A20" s="2049"/>
      <c r="B20" s="1474" t="s">
        <v>684</v>
      </c>
      <c r="C20" s="1475">
        <v>4</v>
      </c>
      <c r="D20" s="1476">
        <v>8</v>
      </c>
      <c r="E20" s="1476">
        <v>5.9</v>
      </c>
      <c r="F20" s="1476">
        <v>1.3</v>
      </c>
      <c r="G20" s="1476">
        <f t="shared" si="0"/>
        <v>245.44000000000003</v>
      </c>
      <c r="H20" s="1527"/>
    </row>
    <row r="21" spans="1:8" ht="24.75" customHeight="1" x14ac:dyDescent="0.25">
      <c r="A21" s="2049"/>
      <c r="B21" s="1474" t="s">
        <v>6537</v>
      </c>
      <c r="C21" s="1475">
        <v>1</v>
      </c>
      <c r="D21" s="1476">
        <v>17</v>
      </c>
      <c r="E21" s="1476">
        <v>1.5</v>
      </c>
      <c r="F21" s="1476">
        <v>0.6</v>
      </c>
      <c r="G21" s="1476">
        <f t="shared" si="0"/>
        <v>15.299999999999999</v>
      </c>
      <c r="H21" s="1527"/>
    </row>
    <row r="22" spans="1:8" ht="24.75" customHeight="1" x14ac:dyDescent="0.25">
      <c r="A22" s="2050"/>
      <c r="B22" s="1474" t="s">
        <v>6459</v>
      </c>
      <c r="C22" s="1475">
        <v>1</v>
      </c>
      <c r="D22" s="1476">
        <v>17</v>
      </c>
      <c r="E22" s="1478">
        <v>2.5</v>
      </c>
      <c r="F22" s="1478">
        <v>0.3</v>
      </c>
      <c r="G22" s="1478">
        <f t="shared" si="0"/>
        <v>12.75</v>
      </c>
      <c r="H22" s="1527"/>
    </row>
    <row r="23" spans="1:8" ht="24.75" customHeight="1" x14ac:dyDescent="0.25">
      <c r="A23" s="2048" t="s">
        <v>6540</v>
      </c>
      <c r="B23" s="1474" t="s">
        <v>6457</v>
      </c>
      <c r="C23" s="1475">
        <v>1</v>
      </c>
      <c r="D23" s="1476">
        <v>9</v>
      </c>
      <c r="E23" s="1476">
        <v>20</v>
      </c>
      <c r="F23" s="1476">
        <v>1.2</v>
      </c>
      <c r="G23" s="1476">
        <f t="shared" si="0"/>
        <v>216</v>
      </c>
      <c r="H23" s="1527"/>
    </row>
    <row r="24" spans="1:8" ht="24.75" customHeight="1" x14ac:dyDescent="0.25">
      <c r="A24" s="2049"/>
      <c r="B24" s="1474" t="s">
        <v>684</v>
      </c>
      <c r="C24" s="1475">
        <v>4</v>
      </c>
      <c r="D24" s="1476">
        <v>8</v>
      </c>
      <c r="E24" s="1476">
        <v>4.7</v>
      </c>
      <c r="F24" s="1476">
        <v>1.3</v>
      </c>
      <c r="G24" s="1476">
        <f t="shared" si="0"/>
        <v>195.52</v>
      </c>
      <c r="H24" s="1527"/>
    </row>
    <row r="25" spans="1:8" ht="24.75" customHeight="1" x14ac:dyDescent="0.25">
      <c r="A25" s="2049"/>
      <c r="B25" s="1474" t="s">
        <v>6537</v>
      </c>
      <c r="C25" s="1475">
        <v>1</v>
      </c>
      <c r="D25" s="1476">
        <v>17</v>
      </c>
      <c r="E25" s="1476">
        <v>1.5</v>
      </c>
      <c r="F25" s="1476">
        <v>0.6</v>
      </c>
      <c r="G25" s="1476">
        <f t="shared" si="0"/>
        <v>15.299999999999999</v>
      </c>
      <c r="H25" s="1527"/>
    </row>
    <row r="26" spans="1:8" ht="24.75" customHeight="1" thickBot="1" x14ac:dyDescent="0.3">
      <c r="A26" s="2050"/>
      <c r="B26" s="1474" t="s">
        <v>6459</v>
      </c>
      <c r="C26" s="1475">
        <v>1</v>
      </c>
      <c r="D26" s="1476">
        <v>17</v>
      </c>
      <c r="E26" s="1478">
        <v>2.5</v>
      </c>
      <c r="F26" s="1478">
        <v>0.3</v>
      </c>
      <c r="G26" s="1478">
        <f t="shared" si="0"/>
        <v>12.75</v>
      </c>
      <c r="H26" s="1527"/>
    </row>
    <row r="27" spans="1:8" ht="24.75" customHeight="1" thickBot="1" x14ac:dyDescent="0.3">
      <c r="A27" s="1345"/>
      <c r="B27" s="1480"/>
      <c r="C27" s="1480"/>
      <c r="D27" s="1481"/>
      <c r="E27" s="2051" t="s">
        <v>6460</v>
      </c>
      <c r="F27" s="2051"/>
      <c r="G27" s="1482">
        <f>SUM(G11:G26)</f>
        <v>2083.5100000000002</v>
      </c>
      <c r="H27" s="1483" t="s">
        <v>6461</v>
      </c>
    </row>
    <row r="28" spans="1:8" ht="24.75" customHeight="1" thickBot="1" x14ac:dyDescent="0.3">
      <c r="A28" s="1484"/>
      <c r="B28" s="1485"/>
      <c r="C28" s="1485"/>
      <c r="D28" s="1486"/>
      <c r="E28" s="2051" t="s">
        <v>6462</v>
      </c>
      <c r="F28" s="2051"/>
      <c r="G28" s="1487">
        <f>G27*C8</f>
        <v>2083.5100000000002</v>
      </c>
      <c r="H28" s="1483" t="s">
        <v>6461</v>
      </c>
    </row>
    <row r="29" spans="1:8" ht="24.75" customHeight="1" thickBot="1" x14ac:dyDescent="0.3">
      <c r="A29" s="1488"/>
      <c r="B29" s="1489"/>
      <c r="C29" s="1489"/>
      <c r="D29" s="1490"/>
      <c r="E29" s="1491"/>
      <c r="F29" s="1491"/>
      <c r="G29" s="1492"/>
      <c r="H29" s="1491"/>
    </row>
    <row r="30" spans="1:8" ht="24.75" customHeight="1" x14ac:dyDescent="0.25">
      <c r="A30" s="1470" t="s">
        <v>6463</v>
      </c>
      <c r="B30" s="1493" t="s">
        <v>6464</v>
      </c>
      <c r="C30" s="1493"/>
      <c r="D30" s="1493"/>
      <c r="E30" s="1493"/>
      <c r="F30" s="1494"/>
      <c r="G30" s="1495"/>
      <c r="H30" s="1496"/>
    </row>
    <row r="31" spans="1:8" ht="24.75" customHeight="1" x14ac:dyDescent="0.25">
      <c r="A31" s="2048" t="s">
        <v>6536</v>
      </c>
      <c r="B31" s="1474" t="s">
        <v>6541</v>
      </c>
      <c r="C31" s="1475">
        <v>6</v>
      </c>
      <c r="D31" s="1476">
        <v>8.9</v>
      </c>
      <c r="E31" s="1476">
        <v>5.2</v>
      </c>
      <c r="F31" s="1476">
        <v>0.3</v>
      </c>
      <c r="G31" s="1476">
        <f t="shared" ref="G31:G42" si="1">C31*D31*E31*F31</f>
        <v>83.304000000000016</v>
      </c>
      <c r="H31" s="1477"/>
    </row>
    <row r="32" spans="1:8" ht="24.75" customHeight="1" x14ac:dyDescent="0.25">
      <c r="A32" s="2049"/>
      <c r="B32" s="1497" t="s">
        <v>684</v>
      </c>
      <c r="C32" s="1475">
        <v>4</v>
      </c>
      <c r="D32" s="1476">
        <v>7</v>
      </c>
      <c r="E32" s="1476">
        <v>5.2</v>
      </c>
      <c r="F32" s="1476">
        <v>0.3</v>
      </c>
      <c r="G32" s="1476">
        <f t="shared" si="1"/>
        <v>43.68</v>
      </c>
      <c r="H32" s="1477"/>
    </row>
    <row r="33" spans="1:8" ht="24.75" customHeight="1" x14ac:dyDescent="0.25">
      <c r="A33" s="2050"/>
      <c r="B33" s="1474" t="s">
        <v>6458</v>
      </c>
      <c r="C33" s="1475">
        <v>2</v>
      </c>
      <c r="D33" s="1476">
        <f>D13</f>
        <v>30</v>
      </c>
      <c r="E33" s="1478">
        <v>0.5</v>
      </c>
      <c r="F33" s="1478">
        <v>0.3</v>
      </c>
      <c r="G33" s="1478">
        <f t="shared" si="1"/>
        <v>9</v>
      </c>
      <c r="H33" s="1479"/>
    </row>
    <row r="34" spans="1:8" ht="24.75" customHeight="1" x14ac:dyDescent="0.25">
      <c r="A34" s="2048" t="s">
        <v>6538</v>
      </c>
      <c r="B34" s="1474" t="s">
        <v>6541</v>
      </c>
      <c r="C34" s="1475">
        <v>7</v>
      </c>
      <c r="D34" s="1476">
        <v>8.9</v>
      </c>
      <c r="E34" s="1476">
        <v>4.9000000000000004</v>
      </c>
      <c r="F34" s="1476">
        <v>0.3</v>
      </c>
      <c r="G34" s="1476">
        <f t="shared" si="1"/>
        <v>91.581000000000003</v>
      </c>
      <c r="H34" s="1527"/>
    </row>
    <row r="35" spans="1:8" ht="24.75" customHeight="1" x14ac:dyDescent="0.25">
      <c r="A35" s="2049"/>
      <c r="B35" s="1497" t="s">
        <v>684</v>
      </c>
      <c r="C35" s="1475">
        <v>4</v>
      </c>
      <c r="D35" s="1476">
        <v>7</v>
      </c>
      <c r="E35" s="1476">
        <v>4.9000000000000004</v>
      </c>
      <c r="F35" s="1476">
        <v>0.3</v>
      </c>
      <c r="G35" s="1476">
        <f t="shared" si="1"/>
        <v>41.160000000000004</v>
      </c>
      <c r="H35" s="1527"/>
    </row>
    <row r="36" spans="1:8" ht="24.75" customHeight="1" x14ac:dyDescent="0.25">
      <c r="A36" s="2050"/>
      <c r="B36" s="1474" t="s">
        <v>6458</v>
      </c>
      <c r="C36" s="1475">
        <v>2</v>
      </c>
      <c r="D36" s="1476">
        <v>35</v>
      </c>
      <c r="E36" s="1478">
        <v>0.5</v>
      </c>
      <c r="F36" s="1478">
        <v>0.3</v>
      </c>
      <c r="G36" s="1478">
        <f t="shared" si="1"/>
        <v>10.5</v>
      </c>
      <c r="H36" s="1527"/>
    </row>
    <row r="37" spans="1:8" ht="24.75" customHeight="1" x14ac:dyDescent="0.25">
      <c r="A37" s="2048" t="s">
        <v>6539</v>
      </c>
      <c r="B37" s="1474" t="s">
        <v>6541</v>
      </c>
      <c r="C37" s="1475">
        <v>5</v>
      </c>
      <c r="D37" s="1476">
        <v>8.9</v>
      </c>
      <c r="E37" s="1476">
        <v>4.8</v>
      </c>
      <c r="F37" s="1476">
        <v>0.3</v>
      </c>
      <c r="G37" s="1476">
        <f t="shared" si="1"/>
        <v>64.08</v>
      </c>
      <c r="H37" s="1527"/>
    </row>
    <row r="38" spans="1:8" ht="24.75" customHeight="1" x14ac:dyDescent="0.25">
      <c r="A38" s="2049"/>
      <c r="B38" s="1497" t="s">
        <v>684</v>
      </c>
      <c r="C38" s="1475">
        <v>4</v>
      </c>
      <c r="D38" s="1476">
        <v>7</v>
      </c>
      <c r="E38" s="1476">
        <v>4.8</v>
      </c>
      <c r="F38" s="1476">
        <v>0.3</v>
      </c>
      <c r="G38" s="1476">
        <f t="shared" si="1"/>
        <v>40.32</v>
      </c>
      <c r="H38" s="1527"/>
    </row>
    <row r="39" spans="1:8" ht="24.75" customHeight="1" x14ac:dyDescent="0.25">
      <c r="A39" s="2050"/>
      <c r="B39" s="1474" t="s">
        <v>6458</v>
      </c>
      <c r="C39" s="1475">
        <v>2</v>
      </c>
      <c r="D39" s="1476">
        <v>16</v>
      </c>
      <c r="E39" s="1478">
        <v>0.5</v>
      </c>
      <c r="F39" s="1478">
        <v>0.3</v>
      </c>
      <c r="G39" s="1478">
        <f t="shared" si="1"/>
        <v>4.8</v>
      </c>
      <c r="H39" s="1527"/>
    </row>
    <row r="40" spans="1:8" ht="24.75" customHeight="1" x14ac:dyDescent="0.25">
      <c r="A40" s="2048" t="s">
        <v>6540</v>
      </c>
      <c r="B40" s="1474" t="s">
        <v>6541</v>
      </c>
      <c r="C40" s="1475">
        <v>6</v>
      </c>
      <c r="D40" s="1476">
        <v>8.9</v>
      </c>
      <c r="E40" s="1476">
        <v>4.8</v>
      </c>
      <c r="F40" s="1476">
        <v>0.3</v>
      </c>
      <c r="G40" s="1476">
        <f t="shared" si="1"/>
        <v>76.896000000000001</v>
      </c>
      <c r="H40" s="1527"/>
    </row>
    <row r="41" spans="1:8" ht="24.75" customHeight="1" x14ac:dyDescent="0.25">
      <c r="A41" s="2049"/>
      <c r="B41" s="1497" t="s">
        <v>684</v>
      </c>
      <c r="C41" s="1475">
        <v>4</v>
      </c>
      <c r="D41" s="1476">
        <v>7</v>
      </c>
      <c r="E41" s="1476">
        <v>4.8</v>
      </c>
      <c r="F41" s="1476">
        <v>0.3</v>
      </c>
      <c r="G41" s="1476">
        <f t="shared" si="1"/>
        <v>40.32</v>
      </c>
      <c r="H41" s="1527"/>
    </row>
    <row r="42" spans="1:8" ht="24.75" customHeight="1" thickBot="1" x14ac:dyDescent="0.3">
      <c r="A42" s="2050"/>
      <c r="B42" s="1474" t="s">
        <v>6458</v>
      </c>
      <c r="C42" s="1475">
        <v>2</v>
      </c>
      <c r="D42" s="1476">
        <v>16</v>
      </c>
      <c r="E42" s="1478">
        <v>0.5</v>
      </c>
      <c r="F42" s="1478">
        <v>0.3</v>
      </c>
      <c r="G42" s="1478">
        <f t="shared" si="1"/>
        <v>4.8</v>
      </c>
      <c r="H42" s="1527"/>
    </row>
    <row r="43" spans="1:8" ht="24.75" customHeight="1" thickBot="1" x14ac:dyDescent="0.3">
      <c r="A43" s="1345"/>
      <c r="B43" s="1480"/>
      <c r="C43" s="1480"/>
      <c r="D43" s="1481"/>
      <c r="E43" s="2051" t="s">
        <v>6460</v>
      </c>
      <c r="F43" s="2051"/>
      <c r="G43" s="1482">
        <f>SUM(G31:G42)</f>
        <v>510.44100000000003</v>
      </c>
      <c r="H43" s="1483" t="s">
        <v>6461</v>
      </c>
    </row>
    <row r="44" spans="1:8" ht="24.75" customHeight="1" thickBot="1" x14ac:dyDescent="0.3">
      <c r="A44" s="1484"/>
      <c r="B44" s="1485"/>
      <c r="C44" s="1485"/>
      <c r="D44" s="1486"/>
      <c r="E44" s="2051" t="s">
        <v>6462</v>
      </c>
      <c r="F44" s="2051"/>
      <c r="G44" s="1498">
        <f>G43*C8</f>
        <v>510.44100000000003</v>
      </c>
      <c r="H44" s="1483" t="s">
        <v>6461</v>
      </c>
    </row>
    <row r="45" spans="1:8" ht="24.75" customHeight="1" thickBot="1" x14ac:dyDescent="0.3">
      <c r="A45" s="1488"/>
      <c r="B45" s="1489"/>
      <c r="C45" s="1489"/>
      <c r="D45" s="1490"/>
      <c r="E45" s="1491"/>
      <c r="F45" s="1491"/>
      <c r="G45" s="1492"/>
      <c r="H45" s="1491"/>
    </row>
    <row r="46" spans="1:8" ht="24.75" customHeight="1" x14ac:dyDescent="0.25">
      <c r="A46" s="1470" t="s">
        <v>6463</v>
      </c>
      <c r="B46" s="2067" t="e">
        <f>#REF!</f>
        <v>#REF!</v>
      </c>
      <c r="C46" s="2068"/>
      <c r="D46" s="2069"/>
      <c r="E46" s="1493" t="s">
        <v>6542</v>
      </c>
      <c r="F46" s="1494"/>
      <c r="G46" s="1495"/>
      <c r="H46" s="1496"/>
    </row>
    <row r="47" spans="1:8" ht="24.75" customHeight="1" x14ac:dyDescent="0.25">
      <c r="A47" s="2048" t="s">
        <v>6543</v>
      </c>
      <c r="B47" s="1474" t="s">
        <v>6507</v>
      </c>
      <c r="C47" s="1475">
        <v>2</v>
      </c>
      <c r="D47" s="1476">
        <v>8.5</v>
      </c>
      <c r="E47" s="1476">
        <v>3.5</v>
      </c>
      <c r="F47" s="1476">
        <v>5</v>
      </c>
      <c r="G47" s="1476">
        <f t="shared" ref="G47:G66" si="2">C47*D47*E47*F47</f>
        <v>297.5</v>
      </c>
      <c r="H47" s="1477"/>
    </row>
    <row r="48" spans="1:8" ht="24.75" customHeight="1" x14ac:dyDescent="0.25">
      <c r="A48" s="2049"/>
      <c r="B48" s="1497" t="s">
        <v>6544</v>
      </c>
      <c r="C48" s="1475">
        <v>4</v>
      </c>
      <c r="D48" s="1476">
        <v>8.5</v>
      </c>
      <c r="E48" s="1476">
        <v>2.9</v>
      </c>
      <c r="F48" s="1476">
        <v>1.5</v>
      </c>
      <c r="G48" s="1476">
        <f t="shared" si="2"/>
        <v>147.89999999999998</v>
      </c>
      <c r="H48" s="1477"/>
    </row>
    <row r="49" spans="1:10" ht="24.75" customHeight="1" x14ac:dyDescent="0.25">
      <c r="A49" s="2049"/>
      <c r="B49" s="1497" t="s">
        <v>6545</v>
      </c>
      <c r="C49" s="1475">
        <v>4</v>
      </c>
      <c r="D49" s="1476">
        <v>8.5</v>
      </c>
      <c r="E49" s="1476">
        <v>0.9</v>
      </c>
      <c r="F49" s="1476">
        <v>5</v>
      </c>
      <c r="G49" s="1476">
        <f t="shared" si="2"/>
        <v>153</v>
      </c>
      <c r="H49" s="1479"/>
    </row>
    <row r="50" spans="1:10" s="1540" customFormat="1" ht="22.5" customHeight="1" x14ac:dyDescent="0.25">
      <c r="A50" s="2049"/>
      <c r="B50" s="1497" t="s">
        <v>6471</v>
      </c>
      <c r="C50" s="1475">
        <v>4</v>
      </c>
      <c r="D50" s="1476">
        <v>7</v>
      </c>
      <c r="E50" s="1476">
        <v>3.5</v>
      </c>
      <c r="F50" s="1476">
        <v>5.6</v>
      </c>
      <c r="G50" s="1476">
        <f t="shared" si="2"/>
        <v>548.79999999999995</v>
      </c>
      <c r="H50" s="1479"/>
      <c r="I50"/>
      <c r="J50"/>
    </row>
    <row r="51" spans="1:10" ht="24.75" customHeight="1" x14ac:dyDescent="0.25">
      <c r="A51" s="2050"/>
      <c r="B51" s="1474" t="s">
        <v>6458</v>
      </c>
      <c r="C51" s="1475">
        <v>2</v>
      </c>
      <c r="D51" s="1476">
        <v>30</v>
      </c>
      <c r="E51" s="1478">
        <v>0.6</v>
      </c>
      <c r="F51" s="1478">
        <v>1.5</v>
      </c>
      <c r="G51" s="1478">
        <f t="shared" si="2"/>
        <v>54</v>
      </c>
      <c r="H51" s="1479"/>
    </row>
    <row r="52" spans="1:10" ht="24.75" customHeight="1" x14ac:dyDescent="0.25">
      <c r="A52" s="2048" t="s">
        <v>6546</v>
      </c>
      <c r="B52" s="1474" t="s">
        <v>6507</v>
      </c>
      <c r="C52" s="1475">
        <v>2</v>
      </c>
      <c r="D52" s="1476">
        <v>8.5</v>
      </c>
      <c r="E52" s="1476">
        <v>3.2</v>
      </c>
      <c r="F52" s="1476">
        <v>4</v>
      </c>
      <c r="G52" s="1476">
        <f t="shared" si="2"/>
        <v>217.60000000000002</v>
      </c>
      <c r="H52" s="1527"/>
    </row>
    <row r="53" spans="1:10" ht="24.75" customHeight="1" x14ac:dyDescent="0.25">
      <c r="A53" s="2049"/>
      <c r="B53" s="1497" t="s">
        <v>6544</v>
      </c>
      <c r="C53" s="1475">
        <v>6</v>
      </c>
      <c r="D53" s="1476">
        <v>8.5</v>
      </c>
      <c r="E53" s="1476">
        <v>2.6</v>
      </c>
      <c r="F53" s="1476">
        <v>1.2</v>
      </c>
      <c r="G53" s="1476">
        <f t="shared" si="2"/>
        <v>159.11999999999998</v>
      </c>
      <c r="H53" s="1527"/>
    </row>
    <row r="54" spans="1:10" ht="24.75" customHeight="1" x14ac:dyDescent="0.25">
      <c r="A54" s="2049"/>
      <c r="B54" s="1497" t="s">
        <v>6545</v>
      </c>
      <c r="C54" s="1475">
        <v>4</v>
      </c>
      <c r="D54" s="1476">
        <v>8.5</v>
      </c>
      <c r="E54" s="1476">
        <v>0.75</v>
      </c>
      <c r="F54" s="1476">
        <v>4</v>
      </c>
      <c r="G54" s="1476">
        <f t="shared" si="2"/>
        <v>102</v>
      </c>
      <c r="H54" s="1527"/>
    </row>
    <row r="55" spans="1:10" ht="24.75" customHeight="1" x14ac:dyDescent="0.25">
      <c r="A55" s="2049"/>
      <c r="B55" s="1497" t="s">
        <v>6471</v>
      </c>
      <c r="C55" s="1475">
        <v>4</v>
      </c>
      <c r="D55" s="1476">
        <v>7</v>
      </c>
      <c r="E55" s="1476">
        <v>2.7</v>
      </c>
      <c r="F55" s="1476">
        <v>4.5999999999999996</v>
      </c>
      <c r="G55" s="1476">
        <f t="shared" si="2"/>
        <v>347.76</v>
      </c>
      <c r="H55" s="1527"/>
    </row>
    <row r="56" spans="1:10" ht="24.75" customHeight="1" x14ac:dyDescent="0.25">
      <c r="A56" s="2050"/>
      <c r="B56" s="1474" t="s">
        <v>6458</v>
      </c>
      <c r="C56" s="1475">
        <v>2</v>
      </c>
      <c r="D56" s="1476">
        <v>35</v>
      </c>
      <c r="E56" s="1478">
        <v>0.6</v>
      </c>
      <c r="F56" s="1478">
        <v>1.5</v>
      </c>
      <c r="G56" s="1478">
        <f t="shared" si="2"/>
        <v>63</v>
      </c>
      <c r="H56" s="1527"/>
    </row>
    <row r="57" spans="1:10" ht="24.75" customHeight="1" x14ac:dyDescent="0.25">
      <c r="A57" s="2048" t="s">
        <v>6539</v>
      </c>
      <c r="B57" s="1474" t="s">
        <v>6507</v>
      </c>
      <c r="C57" s="1475">
        <v>2</v>
      </c>
      <c r="D57" s="1476">
        <v>8.5</v>
      </c>
      <c r="E57" s="1476">
        <v>3.2</v>
      </c>
      <c r="F57" s="1476">
        <v>4.5</v>
      </c>
      <c r="G57" s="1476">
        <f t="shared" si="2"/>
        <v>244.8</v>
      </c>
      <c r="H57" s="1527"/>
    </row>
    <row r="58" spans="1:10" ht="24.75" customHeight="1" x14ac:dyDescent="0.25">
      <c r="A58" s="2049"/>
      <c r="B58" s="1497" t="s">
        <v>6544</v>
      </c>
      <c r="C58" s="1475">
        <v>6</v>
      </c>
      <c r="D58" s="1476">
        <v>8.5</v>
      </c>
      <c r="E58" s="1476">
        <v>2.6</v>
      </c>
      <c r="F58" s="1476">
        <v>1.2</v>
      </c>
      <c r="G58" s="1476">
        <f t="shared" si="2"/>
        <v>159.11999999999998</v>
      </c>
      <c r="H58" s="1527"/>
    </row>
    <row r="59" spans="1:10" ht="24.75" customHeight="1" x14ac:dyDescent="0.25">
      <c r="A59" s="2049"/>
      <c r="B59" s="1497" t="s">
        <v>6545</v>
      </c>
      <c r="C59" s="1475">
        <v>4</v>
      </c>
      <c r="D59" s="1476">
        <v>8.5</v>
      </c>
      <c r="E59" s="1476">
        <v>0.75</v>
      </c>
      <c r="F59" s="1476">
        <v>4.5</v>
      </c>
      <c r="G59" s="1476">
        <f t="shared" si="2"/>
        <v>114.75</v>
      </c>
      <c r="H59" s="1527"/>
    </row>
    <row r="60" spans="1:10" ht="24.75" customHeight="1" x14ac:dyDescent="0.25">
      <c r="A60" s="2049"/>
      <c r="B60" s="1497" t="s">
        <v>6471</v>
      </c>
      <c r="C60" s="1475">
        <v>4</v>
      </c>
      <c r="D60" s="1476">
        <v>7</v>
      </c>
      <c r="E60" s="1476">
        <v>2.7</v>
      </c>
      <c r="F60" s="1476">
        <v>5.0999999999999996</v>
      </c>
      <c r="G60" s="1476">
        <f t="shared" si="2"/>
        <v>385.56</v>
      </c>
      <c r="H60" s="1527"/>
    </row>
    <row r="61" spans="1:10" ht="24.75" customHeight="1" x14ac:dyDescent="0.25">
      <c r="A61" s="2050"/>
      <c r="B61" s="1474" t="s">
        <v>6458</v>
      </c>
      <c r="C61" s="1475">
        <v>2</v>
      </c>
      <c r="D61" s="1476">
        <v>15</v>
      </c>
      <c r="E61" s="1478">
        <v>0.6</v>
      </c>
      <c r="F61" s="1478">
        <v>1.5</v>
      </c>
      <c r="G61" s="1478">
        <f t="shared" si="2"/>
        <v>27</v>
      </c>
      <c r="H61" s="1527"/>
    </row>
    <row r="62" spans="1:10" ht="24.75" customHeight="1" x14ac:dyDescent="0.25">
      <c r="A62" s="2048" t="s">
        <v>6540</v>
      </c>
      <c r="B62" s="1474" t="s">
        <v>6507</v>
      </c>
      <c r="C62" s="1475">
        <v>2</v>
      </c>
      <c r="D62" s="1476">
        <v>8.5</v>
      </c>
      <c r="E62" s="1476">
        <v>3.2</v>
      </c>
      <c r="F62" s="1476">
        <v>4</v>
      </c>
      <c r="G62" s="1476">
        <f t="shared" si="2"/>
        <v>217.60000000000002</v>
      </c>
      <c r="H62" s="1527"/>
    </row>
    <row r="63" spans="1:10" ht="24.75" customHeight="1" x14ac:dyDescent="0.25">
      <c r="A63" s="2049"/>
      <c r="B63" s="1497" t="s">
        <v>6544</v>
      </c>
      <c r="C63" s="1475">
        <v>3</v>
      </c>
      <c r="D63" s="1476">
        <v>8.5</v>
      </c>
      <c r="E63" s="1476">
        <v>2.2999999999999998</v>
      </c>
      <c r="F63" s="1476">
        <v>1</v>
      </c>
      <c r="G63" s="1476">
        <f t="shared" si="2"/>
        <v>58.65</v>
      </c>
      <c r="H63" s="1527"/>
    </row>
    <row r="64" spans="1:10" ht="24.75" customHeight="1" x14ac:dyDescent="0.25">
      <c r="A64" s="2049"/>
      <c r="B64" s="1497" t="s">
        <v>6545</v>
      </c>
      <c r="C64" s="1475">
        <v>4</v>
      </c>
      <c r="D64" s="1476">
        <v>8.5</v>
      </c>
      <c r="E64" s="1476">
        <v>0.6</v>
      </c>
      <c r="F64" s="1476">
        <v>3</v>
      </c>
      <c r="G64" s="1476">
        <f t="shared" si="2"/>
        <v>61.199999999999996</v>
      </c>
      <c r="H64" s="1527"/>
    </row>
    <row r="65" spans="1:8" ht="24.75" customHeight="1" x14ac:dyDescent="0.25">
      <c r="A65" s="2049"/>
      <c r="B65" s="1497" t="s">
        <v>6471</v>
      </c>
      <c r="C65" s="1475">
        <v>4</v>
      </c>
      <c r="D65" s="1476">
        <v>7</v>
      </c>
      <c r="E65" s="1476">
        <v>3.2</v>
      </c>
      <c r="F65" s="1476">
        <v>5.0999999999999996</v>
      </c>
      <c r="G65" s="1476">
        <f t="shared" si="2"/>
        <v>456.96000000000004</v>
      </c>
      <c r="H65" s="1527"/>
    </row>
    <row r="66" spans="1:8" ht="24.75" customHeight="1" thickBot="1" x14ac:dyDescent="0.3">
      <c r="A66" s="2050"/>
      <c r="B66" s="1474" t="s">
        <v>6458</v>
      </c>
      <c r="C66" s="1475">
        <v>2</v>
      </c>
      <c r="D66" s="1476">
        <v>20</v>
      </c>
      <c r="E66" s="1478">
        <v>0.6</v>
      </c>
      <c r="F66" s="1478">
        <v>1.5</v>
      </c>
      <c r="G66" s="1478">
        <f t="shared" si="2"/>
        <v>36</v>
      </c>
      <c r="H66" s="1527"/>
    </row>
    <row r="67" spans="1:8" ht="24.75" customHeight="1" thickBot="1" x14ac:dyDescent="0.3">
      <c r="A67" s="1345"/>
      <c r="B67" s="1480"/>
      <c r="C67" s="1480"/>
      <c r="D67" s="1481"/>
      <c r="E67" s="2051" t="s">
        <v>6460</v>
      </c>
      <c r="F67" s="2051"/>
      <c r="G67" s="1482">
        <f>SUM(G47:G66)</f>
        <v>3852.3199999999993</v>
      </c>
      <c r="H67" s="1483" t="s">
        <v>6461</v>
      </c>
    </row>
    <row r="68" spans="1:8" ht="24.75" customHeight="1" thickBot="1" x14ac:dyDescent="0.3">
      <c r="A68" s="1484"/>
      <c r="B68" s="1485"/>
      <c r="C68" s="1485"/>
      <c r="D68" s="1486"/>
      <c r="E68" s="2051" t="s">
        <v>6462</v>
      </c>
      <c r="F68" s="2051"/>
      <c r="G68" s="1498">
        <f>G67</f>
        <v>3852.3199999999993</v>
      </c>
      <c r="H68" s="1483" t="s">
        <v>6461</v>
      </c>
    </row>
    <row r="69" spans="1:8" ht="24.75" customHeight="1" thickBot="1" x14ac:dyDescent="0.3">
      <c r="A69" s="1547"/>
      <c r="B69" s="1548"/>
      <c r="C69" s="1548"/>
      <c r="D69" s="1549"/>
      <c r="E69" s="1550"/>
      <c r="F69" s="1550"/>
      <c r="G69" s="1551"/>
      <c r="H69" s="1550"/>
    </row>
    <row r="70" spans="1:8" ht="24.75" customHeight="1" x14ac:dyDescent="0.25">
      <c r="A70" s="1470" t="s">
        <v>6465</v>
      </c>
      <c r="B70" s="1493" t="s">
        <v>6466</v>
      </c>
      <c r="C70" s="1493"/>
      <c r="D70" s="1493"/>
      <c r="E70" s="1493"/>
      <c r="F70" s="1499"/>
      <c r="G70" s="1495"/>
      <c r="H70" s="1500"/>
    </row>
    <row r="71" spans="1:8" ht="24.75" customHeight="1" x14ac:dyDescent="0.25">
      <c r="A71" s="2048" t="s">
        <v>6543</v>
      </c>
      <c r="B71" s="1480" t="s">
        <v>6547</v>
      </c>
      <c r="C71" s="1475">
        <v>2</v>
      </c>
      <c r="D71" s="1476">
        <v>8.5</v>
      </c>
      <c r="E71" s="1476">
        <v>2</v>
      </c>
      <c r="F71" s="1476">
        <v>0.3</v>
      </c>
      <c r="G71" s="1476">
        <f t="shared" ref="G71:G86" si="3">C71*D71*E71*F71</f>
        <v>10.199999999999999</v>
      </c>
      <c r="H71" s="1477"/>
    </row>
    <row r="72" spans="1:8" ht="24.75" customHeight="1" x14ac:dyDescent="0.25">
      <c r="A72" s="2049"/>
      <c r="B72" s="1480" t="s">
        <v>6548</v>
      </c>
      <c r="C72" s="1475">
        <v>4</v>
      </c>
      <c r="D72" s="1476">
        <f>D71</f>
        <v>8.5</v>
      </c>
      <c r="E72" s="1476">
        <v>0.9</v>
      </c>
      <c r="F72" s="1476">
        <v>0.3</v>
      </c>
      <c r="G72" s="1476">
        <f t="shared" si="3"/>
        <v>9.18</v>
      </c>
      <c r="H72" s="1477"/>
    </row>
    <row r="73" spans="1:8" ht="24.75" customHeight="1" x14ac:dyDescent="0.25">
      <c r="A73" s="2049"/>
      <c r="B73" s="1480" t="s">
        <v>6508</v>
      </c>
      <c r="C73" s="1475">
        <v>1</v>
      </c>
      <c r="D73" s="1476">
        <v>8.5</v>
      </c>
      <c r="E73" s="1476">
        <v>30</v>
      </c>
      <c r="F73" s="1476">
        <v>0.5</v>
      </c>
      <c r="G73" s="1476">
        <f t="shared" si="3"/>
        <v>127.5</v>
      </c>
      <c r="H73" s="1477"/>
    </row>
    <row r="74" spans="1:8" ht="24.75" customHeight="1" x14ac:dyDescent="0.25">
      <c r="A74" s="2050"/>
      <c r="B74" s="1480" t="s">
        <v>6496</v>
      </c>
      <c r="C74" s="1475">
        <v>2</v>
      </c>
      <c r="D74" s="1476">
        <v>30</v>
      </c>
      <c r="E74" s="1476">
        <v>0.3</v>
      </c>
      <c r="F74" s="1476">
        <v>0.9</v>
      </c>
      <c r="G74" s="1476">
        <f t="shared" si="3"/>
        <v>16.2</v>
      </c>
      <c r="H74" s="1477"/>
    </row>
    <row r="75" spans="1:8" ht="24.75" customHeight="1" x14ac:dyDescent="0.25">
      <c r="A75" s="2048" t="s">
        <v>6546</v>
      </c>
      <c r="B75" s="1480" t="s">
        <v>6547</v>
      </c>
      <c r="C75" s="1475">
        <v>2</v>
      </c>
      <c r="D75" s="1476">
        <v>8.5</v>
      </c>
      <c r="E75" s="1476">
        <v>1.8</v>
      </c>
      <c r="F75" s="1476">
        <v>0.3</v>
      </c>
      <c r="G75" s="1476">
        <f t="shared" si="3"/>
        <v>9.18</v>
      </c>
      <c r="H75" s="1527"/>
    </row>
    <row r="76" spans="1:8" ht="24.75" customHeight="1" x14ac:dyDescent="0.25">
      <c r="A76" s="2049"/>
      <c r="B76" s="1480" t="s">
        <v>6548</v>
      </c>
      <c r="C76" s="1475">
        <v>4</v>
      </c>
      <c r="D76" s="1476">
        <f>D75</f>
        <v>8.5</v>
      </c>
      <c r="E76" s="1476">
        <v>0.75</v>
      </c>
      <c r="F76" s="1476">
        <v>0.3</v>
      </c>
      <c r="G76" s="1476">
        <f t="shared" si="3"/>
        <v>7.6499999999999995</v>
      </c>
      <c r="H76" s="1527"/>
    </row>
    <row r="77" spans="1:8" ht="24.75" customHeight="1" x14ac:dyDescent="0.25">
      <c r="A77" s="2049"/>
      <c r="B77" s="1480" t="s">
        <v>6508</v>
      </c>
      <c r="C77" s="1475">
        <v>1</v>
      </c>
      <c r="D77" s="1476">
        <v>8.5</v>
      </c>
      <c r="E77" s="1476">
        <v>35</v>
      </c>
      <c r="F77" s="1476">
        <v>0.6</v>
      </c>
      <c r="G77" s="1476">
        <f t="shared" si="3"/>
        <v>178.5</v>
      </c>
      <c r="H77" s="1527"/>
    </row>
    <row r="78" spans="1:8" ht="24.75" customHeight="1" x14ac:dyDescent="0.25">
      <c r="A78" s="2050"/>
      <c r="B78" s="1480" t="s">
        <v>6496</v>
      </c>
      <c r="C78" s="1475">
        <v>2</v>
      </c>
      <c r="D78" s="1476">
        <v>35</v>
      </c>
      <c r="E78" s="1476">
        <v>0.3</v>
      </c>
      <c r="F78" s="1476">
        <v>0.9</v>
      </c>
      <c r="G78" s="1476">
        <f t="shared" si="3"/>
        <v>18.900000000000002</v>
      </c>
      <c r="H78" s="1527"/>
    </row>
    <row r="79" spans="1:8" ht="24.75" customHeight="1" x14ac:dyDescent="0.25">
      <c r="A79" s="2048" t="s">
        <v>6539</v>
      </c>
      <c r="B79" s="1480" t="s">
        <v>6547</v>
      </c>
      <c r="C79" s="1475">
        <v>2</v>
      </c>
      <c r="D79" s="1476">
        <v>8.5</v>
      </c>
      <c r="E79" s="1476">
        <v>1.7</v>
      </c>
      <c r="F79" s="1476">
        <v>0.3</v>
      </c>
      <c r="G79" s="1476">
        <f t="shared" si="3"/>
        <v>8.67</v>
      </c>
      <c r="H79" s="1527"/>
    </row>
    <row r="80" spans="1:8" ht="24.75" customHeight="1" x14ac:dyDescent="0.25">
      <c r="A80" s="2049"/>
      <c r="B80" s="1480" t="s">
        <v>6548</v>
      </c>
      <c r="C80" s="1475">
        <v>4</v>
      </c>
      <c r="D80" s="1476">
        <f>D79</f>
        <v>8.5</v>
      </c>
      <c r="E80" s="1476">
        <v>0.75</v>
      </c>
      <c r="F80" s="1476">
        <v>0.3</v>
      </c>
      <c r="G80" s="1476">
        <f t="shared" si="3"/>
        <v>7.6499999999999995</v>
      </c>
      <c r="H80" s="1527"/>
    </row>
    <row r="81" spans="1:8" ht="24.75" customHeight="1" x14ac:dyDescent="0.25">
      <c r="A81" s="2049"/>
      <c r="B81" s="1480" t="s">
        <v>6508</v>
      </c>
      <c r="C81" s="1475">
        <v>1</v>
      </c>
      <c r="D81" s="1476">
        <v>8.5</v>
      </c>
      <c r="E81" s="1476">
        <v>35</v>
      </c>
      <c r="F81" s="1476">
        <v>0.6</v>
      </c>
      <c r="G81" s="1476">
        <f t="shared" si="3"/>
        <v>178.5</v>
      </c>
      <c r="H81" s="1527"/>
    </row>
    <row r="82" spans="1:8" ht="24.75" customHeight="1" x14ac:dyDescent="0.25">
      <c r="A82" s="2050"/>
      <c r="B82" s="1480" t="s">
        <v>6496</v>
      </c>
      <c r="C82" s="1475">
        <v>2</v>
      </c>
      <c r="D82" s="1476">
        <v>35</v>
      </c>
      <c r="E82" s="1476">
        <v>0.3</v>
      </c>
      <c r="F82" s="1476">
        <v>0.9</v>
      </c>
      <c r="G82" s="1476">
        <f t="shared" si="3"/>
        <v>18.900000000000002</v>
      </c>
      <c r="H82" s="1527"/>
    </row>
    <row r="83" spans="1:8" ht="24.75" customHeight="1" x14ac:dyDescent="0.25">
      <c r="A83" s="2048" t="s">
        <v>6540</v>
      </c>
      <c r="B83" s="1480" t="s">
        <v>6547</v>
      </c>
      <c r="C83" s="1475">
        <v>2</v>
      </c>
      <c r="D83" s="1476">
        <v>8.5</v>
      </c>
      <c r="E83" s="1476">
        <v>1.6</v>
      </c>
      <c r="F83" s="1476">
        <v>0.25</v>
      </c>
      <c r="G83" s="1476">
        <f t="shared" si="3"/>
        <v>6.8000000000000007</v>
      </c>
      <c r="H83" s="1527"/>
    </row>
    <row r="84" spans="1:8" ht="24.75" customHeight="1" x14ac:dyDescent="0.25">
      <c r="A84" s="2049"/>
      <c r="B84" s="1480" t="s">
        <v>6548</v>
      </c>
      <c r="C84" s="1475">
        <v>4</v>
      </c>
      <c r="D84" s="1476">
        <f>D83</f>
        <v>8.5</v>
      </c>
      <c r="E84" s="1476">
        <v>0.75</v>
      </c>
      <c r="F84" s="1476">
        <v>0.25</v>
      </c>
      <c r="G84" s="1476">
        <f t="shared" si="3"/>
        <v>6.375</v>
      </c>
      <c r="H84" s="1527"/>
    </row>
    <row r="85" spans="1:8" ht="24.75" customHeight="1" x14ac:dyDescent="0.25">
      <c r="A85" s="2049"/>
      <c r="B85" s="1480" t="s">
        <v>6508</v>
      </c>
      <c r="C85" s="1475">
        <v>1</v>
      </c>
      <c r="D85" s="1476">
        <v>8.5</v>
      </c>
      <c r="E85" s="1476">
        <v>20</v>
      </c>
      <c r="F85" s="1476">
        <v>0.5</v>
      </c>
      <c r="G85" s="1476">
        <f t="shared" si="3"/>
        <v>85</v>
      </c>
      <c r="H85" s="1527"/>
    </row>
    <row r="86" spans="1:8" ht="24.75" customHeight="1" thickBot="1" x14ac:dyDescent="0.3">
      <c r="A86" s="2050"/>
      <c r="B86" s="1480" t="s">
        <v>6496</v>
      </c>
      <c r="C86" s="1475">
        <v>2</v>
      </c>
      <c r="D86" s="1476">
        <v>20</v>
      </c>
      <c r="E86" s="1476">
        <v>0.3</v>
      </c>
      <c r="F86" s="1476">
        <v>0.9</v>
      </c>
      <c r="G86" s="1476">
        <f t="shared" si="3"/>
        <v>10.8</v>
      </c>
      <c r="H86" s="1527"/>
    </row>
    <row r="87" spans="1:8" ht="24.75" customHeight="1" thickBot="1" x14ac:dyDescent="0.3">
      <c r="A87" s="1345"/>
      <c r="B87" s="1480"/>
      <c r="C87" s="1480"/>
      <c r="D87" s="1481"/>
      <c r="E87" s="2051" t="s">
        <v>6460</v>
      </c>
      <c r="F87" s="2051"/>
      <c r="G87" s="1482">
        <f>SUM(G71:G86)</f>
        <v>700.00499999999977</v>
      </c>
      <c r="H87" s="1483" t="s">
        <v>6461</v>
      </c>
    </row>
    <row r="88" spans="1:8" ht="24.75" customHeight="1" thickBot="1" x14ac:dyDescent="0.3">
      <c r="A88" s="1484"/>
      <c r="B88" s="1485"/>
      <c r="C88" s="1485"/>
      <c r="D88" s="1486"/>
      <c r="E88" s="2051" t="s">
        <v>6462</v>
      </c>
      <c r="F88" s="2051"/>
      <c r="G88" s="1501">
        <f>G87*C8</f>
        <v>700.00499999999977</v>
      </c>
      <c r="H88" s="1483" t="s">
        <v>6461</v>
      </c>
    </row>
    <row r="89" spans="1:8" ht="24.75" customHeight="1" thickBot="1" x14ac:dyDescent="0.3">
      <c r="A89" s="1488"/>
      <c r="B89" s="1489"/>
      <c r="C89" s="1489"/>
      <c r="D89" s="1490"/>
      <c r="E89" s="1491"/>
      <c r="F89" s="1491"/>
      <c r="G89" s="1492"/>
      <c r="H89" s="1491"/>
    </row>
    <row r="90" spans="1:8" ht="24.75" customHeight="1" x14ac:dyDescent="0.25">
      <c r="A90" s="1470" t="s">
        <v>6468</v>
      </c>
      <c r="B90" s="1502" t="s">
        <v>6459</v>
      </c>
      <c r="C90" s="1502"/>
      <c r="D90" s="1502"/>
      <c r="E90" s="1502"/>
      <c r="F90" s="1499"/>
      <c r="G90" s="1495"/>
      <c r="H90" s="1500"/>
    </row>
    <row r="91" spans="1:8" ht="24.75" customHeight="1" x14ac:dyDescent="0.25">
      <c r="A91" s="1552" t="s">
        <v>6543</v>
      </c>
      <c r="B91" s="1480"/>
      <c r="C91" s="1475">
        <v>1</v>
      </c>
      <c r="D91" s="1476">
        <v>30</v>
      </c>
      <c r="E91" s="1478">
        <f>E14</f>
        <v>2.5</v>
      </c>
      <c r="F91" s="1478">
        <v>0</v>
      </c>
      <c r="G91" s="1478">
        <f>C91*D91*E91</f>
        <v>75</v>
      </c>
      <c r="H91" s="1479"/>
    </row>
    <row r="92" spans="1:8" ht="24.75" customHeight="1" x14ac:dyDescent="0.25">
      <c r="A92" s="1552" t="s">
        <v>6546</v>
      </c>
      <c r="B92" s="1480"/>
      <c r="C92" s="1475">
        <v>1</v>
      </c>
      <c r="D92" s="1476">
        <v>35</v>
      </c>
      <c r="E92" s="1478">
        <v>3</v>
      </c>
      <c r="F92" s="1478">
        <v>0</v>
      </c>
      <c r="G92" s="1478">
        <f>C92*D92*E92</f>
        <v>105</v>
      </c>
      <c r="H92" s="1527"/>
    </row>
    <row r="93" spans="1:8" ht="24.75" customHeight="1" x14ac:dyDescent="0.25">
      <c r="A93" s="1552" t="s">
        <v>6539</v>
      </c>
      <c r="B93" s="1480"/>
      <c r="C93" s="1475">
        <v>1</v>
      </c>
      <c r="D93" s="1476">
        <v>15</v>
      </c>
      <c r="E93" s="1478">
        <v>3</v>
      </c>
      <c r="F93" s="1478">
        <v>0</v>
      </c>
      <c r="G93" s="1478">
        <f>C93*D93*E93</f>
        <v>45</v>
      </c>
      <c r="H93" s="1527"/>
    </row>
    <row r="94" spans="1:8" ht="24.75" customHeight="1" thickBot="1" x14ac:dyDescent="0.3">
      <c r="A94" s="1552" t="s">
        <v>6540</v>
      </c>
      <c r="B94" s="1480"/>
      <c r="C94" s="1475">
        <v>1</v>
      </c>
      <c r="D94" s="1476">
        <v>20</v>
      </c>
      <c r="E94" s="1478">
        <v>3</v>
      </c>
      <c r="F94" s="1478">
        <v>0</v>
      </c>
      <c r="G94" s="1478">
        <f>C94*D94*E94</f>
        <v>60</v>
      </c>
      <c r="H94" s="1527"/>
    </row>
    <row r="95" spans="1:8" ht="24.75" customHeight="1" thickBot="1" x14ac:dyDescent="0.3">
      <c r="A95" s="1345"/>
      <c r="B95" s="1480"/>
      <c r="C95" s="1480"/>
      <c r="D95" s="1481"/>
      <c r="E95" s="2051" t="s">
        <v>6460</v>
      </c>
      <c r="F95" s="2051"/>
      <c r="G95" s="1482">
        <f>SUM(G91:G94)</f>
        <v>285</v>
      </c>
      <c r="H95" s="1483" t="s">
        <v>6461</v>
      </c>
    </row>
    <row r="96" spans="1:8" ht="24.75" customHeight="1" thickBot="1" x14ac:dyDescent="0.3">
      <c r="A96" s="1484"/>
      <c r="B96" s="1485"/>
      <c r="C96" s="1485"/>
      <c r="D96" s="1486"/>
      <c r="E96" s="2051" t="s">
        <v>6462</v>
      </c>
      <c r="F96" s="2051"/>
      <c r="G96" s="1503">
        <f>G95*C8</f>
        <v>285</v>
      </c>
      <c r="H96" s="1483" t="s">
        <v>6461</v>
      </c>
    </row>
    <row r="97" spans="1:10" ht="24.75" customHeight="1" thickBot="1" x14ac:dyDescent="0.3">
      <c r="A97" s="1488"/>
      <c r="B97" s="1489"/>
      <c r="C97" s="1489"/>
      <c r="D97" s="1490"/>
      <c r="E97" s="1491"/>
      <c r="F97" s="1491"/>
      <c r="G97" s="1492"/>
      <c r="H97" s="1491"/>
    </row>
    <row r="98" spans="1:10" ht="24.75" customHeight="1" x14ac:dyDescent="0.25">
      <c r="A98" s="1470" t="s">
        <v>6469</v>
      </c>
      <c r="B98" s="1493" t="s">
        <v>6470</v>
      </c>
      <c r="C98" s="1493"/>
      <c r="D98" s="1493"/>
      <c r="E98" s="1493"/>
      <c r="F98" s="1499"/>
      <c r="G98" s="1495"/>
      <c r="H98" s="1500"/>
    </row>
    <row r="99" spans="1:10" ht="24.75" customHeight="1" x14ac:dyDescent="0.25">
      <c r="A99" s="2048" t="s">
        <v>6543</v>
      </c>
      <c r="B99" s="1474" t="s">
        <v>6507</v>
      </c>
      <c r="C99" s="1475">
        <v>2</v>
      </c>
      <c r="D99" s="1326">
        <f>D11</f>
        <v>9</v>
      </c>
      <c r="E99" s="1476">
        <v>0.5</v>
      </c>
      <c r="F99" s="1476">
        <v>5</v>
      </c>
      <c r="G99" s="1476">
        <f t="shared" ref="G99:G106" si="4">C99*D99*E99*F99</f>
        <v>45</v>
      </c>
      <c r="H99" s="1477"/>
    </row>
    <row r="100" spans="1:10" ht="24.75" customHeight="1" x14ac:dyDescent="0.25">
      <c r="A100" s="2050"/>
      <c r="B100" s="1474" t="s">
        <v>6471</v>
      </c>
      <c r="C100" s="1475">
        <v>4</v>
      </c>
      <c r="D100" s="1326">
        <v>7</v>
      </c>
      <c r="E100" s="1476">
        <v>0.5</v>
      </c>
      <c r="F100" s="1476">
        <v>5.5</v>
      </c>
      <c r="G100" s="1476">
        <f t="shared" si="4"/>
        <v>77</v>
      </c>
      <c r="H100" s="1477"/>
    </row>
    <row r="101" spans="1:10" ht="24.75" customHeight="1" x14ac:dyDescent="0.25">
      <c r="A101" s="2048" t="s">
        <v>6546</v>
      </c>
      <c r="B101" s="1474" t="s">
        <v>6507</v>
      </c>
      <c r="C101" s="1475">
        <v>2</v>
      </c>
      <c r="D101" s="1326">
        <v>35</v>
      </c>
      <c r="E101" s="1476">
        <v>0.5</v>
      </c>
      <c r="F101" s="1476">
        <v>4.5</v>
      </c>
      <c r="G101" s="1476">
        <f t="shared" si="4"/>
        <v>157.5</v>
      </c>
      <c r="H101" s="1527"/>
    </row>
    <row r="102" spans="1:10" ht="24.75" customHeight="1" x14ac:dyDescent="0.25">
      <c r="A102" s="2050"/>
      <c r="B102" s="1474" t="s">
        <v>6471</v>
      </c>
      <c r="C102" s="1475">
        <v>4</v>
      </c>
      <c r="D102" s="1326">
        <v>7</v>
      </c>
      <c r="E102" s="1476">
        <v>0.5</v>
      </c>
      <c r="F102" s="1476">
        <v>4.5999999999999996</v>
      </c>
      <c r="G102" s="1476">
        <f t="shared" si="4"/>
        <v>64.399999999999991</v>
      </c>
      <c r="H102" s="1527"/>
    </row>
    <row r="103" spans="1:10" ht="24.75" customHeight="1" x14ac:dyDescent="0.25">
      <c r="A103" s="2048" t="s">
        <v>6539</v>
      </c>
      <c r="B103" s="1474" t="s">
        <v>6507</v>
      </c>
      <c r="C103" s="1475">
        <v>2</v>
      </c>
      <c r="D103" s="1326">
        <v>15</v>
      </c>
      <c r="E103" s="1476">
        <v>0.5</v>
      </c>
      <c r="F103" s="1476">
        <v>4.5</v>
      </c>
      <c r="G103" s="1476">
        <f t="shared" si="4"/>
        <v>67.5</v>
      </c>
      <c r="H103" s="1527"/>
    </row>
    <row r="104" spans="1:10" ht="24.75" customHeight="1" x14ac:dyDescent="0.25">
      <c r="A104" s="2050"/>
      <c r="B104" s="1474" t="s">
        <v>6471</v>
      </c>
      <c r="C104" s="1475">
        <v>4</v>
      </c>
      <c r="D104" s="1326">
        <v>7</v>
      </c>
      <c r="E104" s="1476">
        <v>0.5</v>
      </c>
      <c r="F104" s="1476">
        <v>4.5999999999999996</v>
      </c>
      <c r="G104" s="1476">
        <f t="shared" si="4"/>
        <v>64.399999999999991</v>
      </c>
      <c r="H104" s="1527"/>
    </row>
    <row r="105" spans="1:10" ht="24.75" customHeight="1" x14ac:dyDescent="0.25">
      <c r="A105" s="2048" t="s">
        <v>6540</v>
      </c>
      <c r="B105" s="1474" t="s">
        <v>6507</v>
      </c>
      <c r="C105" s="1475">
        <v>2</v>
      </c>
      <c r="D105" s="1326">
        <v>20</v>
      </c>
      <c r="E105" s="1476">
        <v>0.5</v>
      </c>
      <c r="F105" s="1476">
        <v>4.5</v>
      </c>
      <c r="G105" s="1476">
        <f t="shared" si="4"/>
        <v>90</v>
      </c>
      <c r="H105" s="1527"/>
    </row>
    <row r="106" spans="1:10" ht="24.75" customHeight="1" thickBot="1" x14ac:dyDescent="0.3">
      <c r="A106" s="2050"/>
      <c r="B106" s="1474" t="s">
        <v>6471</v>
      </c>
      <c r="C106" s="1475">
        <v>4</v>
      </c>
      <c r="D106" s="1326">
        <v>7</v>
      </c>
      <c r="E106" s="1476">
        <v>0.5</v>
      </c>
      <c r="F106" s="1476">
        <v>4.5999999999999996</v>
      </c>
      <c r="G106" s="1476">
        <f t="shared" si="4"/>
        <v>64.399999999999991</v>
      </c>
      <c r="H106" s="1527"/>
    </row>
    <row r="107" spans="1:10" ht="24.75" customHeight="1" thickBot="1" x14ac:dyDescent="0.3">
      <c r="A107" s="1345"/>
      <c r="B107" s="1480"/>
      <c r="C107" s="1480"/>
      <c r="D107" s="1481"/>
      <c r="E107" s="2051" t="s">
        <v>6460</v>
      </c>
      <c r="F107" s="2051"/>
      <c r="G107" s="1482">
        <f>SUM(G99:G106)</f>
        <v>630.19999999999993</v>
      </c>
      <c r="H107" s="1483" t="s">
        <v>6461</v>
      </c>
    </row>
    <row r="108" spans="1:10" ht="24.75" customHeight="1" thickBot="1" x14ac:dyDescent="0.3">
      <c r="A108" s="1484"/>
      <c r="B108" s="1485"/>
      <c r="C108" s="1504"/>
      <c r="D108" s="1486"/>
      <c r="E108" s="2051" t="s">
        <v>6462</v>
      </c>
      <c r="F108" s="2051"/>
      <c r="G108" s="1505">
        <f>G107*C8</f>
        <v>630.19999999999993</v>
      </c>
      <c r="H108" s="1483" t="s">
        <v>6461</v>
      </c>
    </row>
    <row r="109" spans="1:10" ht="24.75" customHeight="1" thickBot="1" x14ac:dyDescent="0.3">
      <c r="A109" s="1488"/>
      <c r="B109" s="1489"/>
      <c r="C109" s="1506"/>
      <c r="D109" s="1490"/>
      <c r="E109" s="1491"/>
      <c r="F109" s="1491"/>
      <c r="G109" s="1492"/>
      <c r="H109" s="1491"/>
    </row>
    <row r="110" spans="1:10" ht="24.75" customHeight="1" thickBot="1" x14ac:dyDescent="0.3">
      <c r="A110" s="1470" t="s">
        <v>6472</v>
      </c>
      <c r="B110" s="1507" t="s">
        <v>6473</v>
      </c>
      <c r="C110" s="1508">
        <v>0.01</v>
      </c>
      <c r="D110" s="1494"/>
      <c r="E110" s="1509"/>
      <c r="F110" s="1509"/>
      <c r="G110" s="1510"/>
      <c r="H110" s="1511"/>
    </row>
    <row r="111" spans="1:10" ht="24.75" customHeight="1" thickBot="1" x14ac:dyDescent="0.3">
      <c r="A111" s="1484"/>
      <c r="B111" s="1512"/>
      <c r="C111" s="1512"/>
      <c r="D111" s="1513"/>
      <c r="E111" s="2051" t="s">
        <v>6462</v>
      </c>
      <c r="F111" s="2051"/>
      <c r="G111" s="1514">
        <f>(G88*0.035*7.85)</f>
        <v>192.32637374999996</v>
      </c>
      <c r="H111" s="1483"/>
    </row>
    <row r="112" spans="1:10" ht="24.75" customHeight="1" x14ac:dyDescent="0.2">
      <c r="A112" s="1540"/>
      <c r="B112" s="1540"/>
      <c r="C112" s="1540"/>
      <c r="D112" s="1540"/>
      <c r="E112" s="1540"/>
      <c r="F112" s="1540"/>
      <c r="G112" s="1540"/>
      <c r="H112" s="1540"/>
      <c r="I112" s="1540"/>
      <c r="J112" s="1540"/>
    </row>
    <row r="113" spans="1:10" ht="24.75" customHeight="1" x14ac:dyDescent="0.25">
      <c r="A113" s="2052" t="s">
        <v>6549</v>
      </c>
      <c r="B113" s="2052"/>
      <c r="C113" s="2052"/>
      <c r="D113" s="2052"/>
      <c r="E113" s="2052"/>
      <c r="F113" s="2052"/>
      <c r="G113" s="2052"/>
      <c r="H113" s="2052"/>
    </row>
    <row r="114" spans="1:10" ht="24.75" customHeight="1" x14ac:dyDescent="0.2">
      <c r="A114"/>
      <c r="B114"/>
      <c r="C114"/>
      <c r="D114"/>
      <c r="E114"/>
      <c r="F114"/>
      <c r="G114"/>
    </row>
    <row r="115" spans="1:10" ht="24.75" customHeight="1" x14ac:dyDescent="0.25">
      <c r="A115" s="2053" t="s">
        <v>6474</v>
      </c>
      <c r="B115" s="2053"/>
      <c r="C115" s="2053"/>
      <c r="D115" s="2053"/>
      <c r="E115" s="2053"/>
      <c r="F115" s="2053"/>
      <c r="G115" s="2053"/>
      <c r="H115" s="2053"/>
    </row>
    <row r="116" spans="1:10" ht="24.75" customHeight="1" x14ac:dyDescent="0.2">
      <c r="A116"/>
      <c r="B116"/>
      <c r="C116"/>
      <c r="D116"/>
      <c r="E116"/>
      <c r="F116"/>
      <c r="G116"/>
    </row>
    <row r="117" spans="1:10" ht="33" customHeight="1" x14ac:dyDescent="0.2">
      <c r="A117" s="1515" t="s">
        <v>6453</v>
      </c>
      <c r="B117" s="2056" t="s">
        <v>6475</v>
      </c>
      <c r="C117" s="2056"/>
      <c r="D117" s="2056"/>
      <c r="E117" s="2056"/>
      <c r="F117" s="2056"/>
      <c r="G117" s="549" t="s">
        <v>2</v>
      </c>
      <c r="H117" s="1516" t="s">
        <v>6476</v>
      </c>
      <c r="I117" s="1516" t="s">
        <v>6477</v>
      </c>
      <c r="J117" s="1516" t="s">
        <v>407</v>
      </c>
    </row>
    <row r="118" spans="1:10" ht="24.75" customHeight="1" x14ac:dyDescent="0.25">
      <c r="A118" s="1517" t="s">
        <v>6368</v>
      </c>
      <c r="B118" s="2054" t="s">
        <v>6478</v>
      </c>
      <c r="C118" s="2054"/>
      <c r="D118" s="2054"/>
      <c r="E118" s="2054"/>
      <c r="F118" s="2054"/>
      <c r="G118" s="1518" t="s">
        <v>6479</v>
      </c>
      <c r="H118" s="1519">
        <f>G28</f>
        <v>2083.5100000000002</v>
      </c>
      <c r="I118" s="1519">
        <f>ROUND(('Pipe Culvert'!H211+1),0)</f>
        <v>428</v>
      </c>
      <c r="J118" s="1520">
        <f>H118+I118</f>
        <v>2511.5100000000002</v>
      </c>
    </row>
    <row r="119" spans="1:10" ht="24.75" customHeight="1" x14ac:dyDescent="0.25">
      <c r="A119" s="1517" t="s">
        <v>6371</v>
      </c>
      <c r="B119" s="2054" t="s">
        <v>6470</v>
      </c>
      <c r="C119" s="2054"/>
      <c r="D119" s="2054"/>
      <c r="E119" s="2054"/>
      <c r="F119" s="2054"/>
      <c r="G119" s="1521" t="s">
        <v>6479</v>
      </c>
      <c r="H119" s="1519">
        <f>G108</f>
        <v>630.19999999999993</v>
      </c>
      <c r="I119" s="1519">
        <f>'Pipe Culvert'!H212</f>
        <v>305.988</v>
      </c>
      <c r="J119" s="1520">
        <f>H119+I119</f>
        <v>936.18799999999987</v>
      </c>
    </row>
    <row r="120" spans="1:10" ht="24.75" customHeight="1" x14ac:dyDescent="0.2">
      <c r="A120" s="1517" t="s">
        <v>6480</v>
      </c>
      <c r="B120" s="2055" t="s">
        <v>6466</v>
      </c>
      <c r="C120" s="2054"/>
      <c r="D120" s="2054"/>
      <c r="E120" s="2054"/>
      <c r="F120" s="2054"/>
      <c r="G120" s="1522" t="s">
        <v>6479</v>
      </c>
      <c r="H120" s="1519">
        <f>G88</f>
        <v>700.00499999999977</v>
      </c>
      <c r="I120" s="1519">
        <v>0</v>
      </c>
      <c r="J120" s="1520">
        <f t="shared" ref="J120:J127" si="5">H120+I120</f>
        <v>700.00499999999977</v>
      </c>
    </row>
    <row r="121" spans="1:10" ht="24.75" customHeight="1" x14ac:dyDescent="0.25">
      <c r="A121" s="1517" t="s">
        <v>6463</v>
      </c>
      <c r="B121" s="2054" t="s">
        <v>6481</v>
      </c>
      <c r="C121" s="2054"/>
      <c r="D121" s="2054"/>
      <c r="E121" s="2054"/>
      <c r="F121" s="2054"/>
      <c r="G121" s="1523" t="s">
        <v>6479</v>
      </c>
      <c r="H121" s="1519">
        <f>G44</f>
        <v>510.44100000000003</v>
      </c>
      <c r="I121" s="1519">
        <f>ROUND(('Pipe Culvert'!H214+1),0)</f>
        <v>110</v>
      </c>
      <c r="J121" s="1520">
        <f t="shared" si="5"/>
        <v>620.44100000000003</v>
      </c>
    </row>
    <row r="122" spans="1:10" ht="24.75" customHeight="1" x14ac:dyDescent="0.25">
      <c r="A122" s="1517" t="s">
        <v>6472</v>
      </c>
      <c r="B122" s="2055" t="s">
        <v>6482</v>
      </c>
      <c r="C122" s="2054"/>
      <c r="D122" s="2054"/>
      <c r="E122" s="2054"/>
      <c r="F122" s="2054"/>
      <c r="G122" s="1524" t="s">
        <v>431</v>
      </c>
      <c r="H122" s="1519">
        <f>G111</f>
        <v>192.32637374999996</v>
      </c>
      <c r="I122" s="1519">
        <v>0</v>
      </c>
      <c r="J122" s="1520">
        <f t="shared" si="5"/>
        <v>192.32637374999996</v>
      </c>
    </row>
    <row r="123" spans="1:10" ht="24.75" customHeight="1" x14ac:dyDescent="0.25">
      <c r="A123" s="1517" t="s">
        <v>6483</v>
      </c>
      <c r="B123" s="2055" t="s">
        <v>6484</v>
      </c>
      <c r="C123" s="2054"/>
      <c r="D123" s="2054"/>
      <c r="E123" s="2054"/>
      <c r="F123" s="2054"/>
      <c r="G123" s="1525" t="s">
        <v>6479</v>
      </c>
      <c r="H123" s="1519">
        <v>200</v>
      </c>
      <c r="I123" s="1519">
        <f>ROUND(('Pipe Culvert'!H213+1),0)</f>
        <v>611</v>
      </c>
      <c r="J123" s="1520">
        <f t="shared" si="5"/>
        <v>811</v>
      </c>
    </row>
    <row r="124" spans="1:10" ht="24.75" customHeight="1" x14ac:dyDescent="0.25">
      <c r="A124" s="1517" t="s">
        <v>6517</v>
      </c>
      <c r="B124" s="2054" t="s">
        <v>490</v>
      </c>
      <c r="C124" s="2054"/>
      <c r="D124" s="2054"/>
      <c r="E124" s="2054"/>
      <c r="F124" s="2054"/>
      <c r="G124" s="1525" t="s">
        <v>403</v>
      </c>
      <c r="H124" s="1519">
        <v>0</v>
      </c>
      <c r="I124" s="1519">
        <f>ROUND(('Pipe Culvert'!H215+1),0)</f>
        <v>114</v>
      </c>
      <c r="J124" s="1520">
        <f t="shared" si="5"/>
        <v>114</v>
      </c>
    </row>
    <row r="125" spans="1:10" ht="24.75" customHeight="1" x14ac:dyDescent="0.25">
      <c r="A125" s="1517" t="s">
        <v>6516</v>
      </c>
      <c r="B125" s="2054" t="s">
        <v>402</v>
      </c>
      <c r="C125" s="2054"/>
      <c r="D125" s="2054"/>
      <c r="E125" s="2054"/>
      <c r="F125" s="2054"/>
      <c r="G125" s="1525" t="s">
        <v>403</v>
      </c>
      <c r="H125" s="1519">
        <v>0</v>
      </c>
      <c r="I125" s="1519">
        <f>ROUND(('Pipe Culvert'!H216+1),0)</f>
        <v>98</v>
      </c>
      <c r="J125" s="1520">
        <f t="shared" si="5"/>
        <v>98</v>
      </c>
    </row>
    <row r="126" spans="1:10" ht="27.75" customHeight="1" x14ac:dyDescent="0.2">
      <c r="A126" s="1541" t="s">
        <v>6514</v>
      </c>
      <c r="B126" s="2057" t="s">
        <v>4347</v>
      </c>
      <c r="C126" s="2057"/>
      <c r="D126" s="2057"/>
      <c r="E126" s="2057"/>
      <c r="F126" s="2057"/>
      <c r="G126" s="1542" t="s">
        <v>403</v>
      </c>
      <c r="H126" s="1297">
        <v>0</v>
      </c>
      <c r="I126" s="1297">
        <f>ROUND(('Pipe Culvert'!H217+1),0)</f>
        <v>123</v>
      </c>
      <c r="J126" s="1543">
        <f t="shared" si="5"/>
        <v>123</v>
      </c>
    </row>
    <row r="127" spans="1:10" ht="24.75" customHeight="1" x14ac:dyDescent="0.25">
      <c r="A127" s="793" t="e">
        <f>BOQ!#REF!</f>
        <v>#REF!</v>
      </c>
      <c r="B127" s="2057" t="s">
        <v>6515</v>
      </c>
      <c r="C127" s="2057"/>
      <c r="D127" s="2057"/>
      <c r="E127" s="2057"/>
      <c r="F127" s="2057"/>
      <c r="G127" s="1525" t="s">
        <v>403</v>
      </c>
      <c r="H127" s="1519">
        <v>0</v>
      </c>
      <c r="I127" s="1519">
        <f>ROUND(('Pipe Culvert'!H218+1),0)</f>
        <v>106</v>
      </c>
      <c r="J127" s="1520">
        <f t="shared" si="5"/>
        <v>106</v>
      </c>
    </row>
  </sheetData>
  <mergeCells count="56">
    <mergeCell ref="A37:A39"/>
    <mergeCell ref="A40:A42"/>
    <mergeCell ref="E43:F43"/>
    <mergeCell ref="E44:F44"/>
    <mergeCell ref="B46:D46"/>
    <mergeCell ref="A47:A51"/>
    <mergeCell ref="A52:A56"/>
    <mergeCell ref="A57:A61"/>
    <mergeCell ref="A62:A66"/>
    <mergeCell ref="A1:J1"/>
    <mergeCell ref="A2:J2"/>
    <mergeCell ref="A3:J3"/>
    <mergeCell ref="A4:J4"/>
    <mergeCell ref="A5:G5"/>
    <mergeCell ref="A6:H6"/>
    <mergeCell ref="A7:H7"/>
    <mergeCell ref="E8:H8"/>
    <mergeCell ref="B10:E10"/>
    <mergeCell ref="A11:A14"/>
    <mergeCell ref="A15:A18"/>
    <mergeCell ref="A19:A22"/>
    <mergeCell ref="B127:F127"/>
    <mergeCell ref="B123:F123"/>
    <mergeCell ref="B124:F124"/>
    <mergeCell ref="B125:F125"/>
    <mergeCell ref="B126:F126"/>
    <mergeCell ref="B121:F121"/>
    <mergeCell ref="B122:F122"/>
    <mergeCell ref="B117:F117"/>
    <mergeCell ref="B118:F118"/>
    <mergeCell ref="B119:F119"/>
    <mergeCell ref="B120:F120"/>
    <mergeCell ref="A113:H113"/>
    <mergeCell ref="A115:H115"/>
    <mergeCell ref="E111:F111"/>
    <mergeCell ref="A83:A86"/>
    <mergeCell ref="E87:F87"/>
    <mergeCell ref="E88:F88"/>
    <mergeCell ref="E95:F95"/>
    <mergeCell ref="E96:F96"/>
    <mergeCell ref="A99:A100"/>
    <mergeCell ref="A101:A102"/>
    <mergeCell ref="A103:A104"/>
    <mergeCell ref="A105:A106"/>
    <mergeCell ref="E107:F107"/>
    <mergeCell ref="E108:F108"/>
    <mergeCell ref="E67:F67"/>
    <mergeCell ref="E68:F68"/>
    <mergeCell ref="A71:A74"/>
    <mergeCell ref="A75:A78"/>
    <mergeCell ref="A79:A82"/>
    <mergeCell ref="A23:A26"/>
    <mergeCell ref="E27:F27"/>
    <mergeCell ref="E28:F28"/>
    <mergeCell ref="A31:A33"/>
    <mergeCell ref="A34:A36"/>
  </mergeCells>
  <printOptions horizontalCentered="1"/>
  <pageMargins left="0.95" right="0.7" top="0.75" bottom="0.75" header="0.3" footer="0.3"/>
  <pageSetup paperSize="9" scale="59" orientation="portrait" r:id="rId1"/>
  <rowBreaks count="3" manualBreakCount="3">
    <brk id="29" max="9" man="1"/>
    <brk id="75" max="9" man="1"/>
    <brk id="112"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view="pageBreakPreview" zoomScale="115" zoomScaleSheetLayoutView="115" workbookViewId="0">
      <selection activeCell="C158" sqref="C158"/>
    </sheetView>
  </sheetViews>
  <sheetFormatPr defaultColWidth="9.140625" defaultRowHeight="25.5" customHeight="1" x14ac:dyDescent="0.2"/>
  <cols>
    <col min="1" max="1" width="5.42578125" style="805" customWidth="1"/>
    <col min="2" max="2" width="19.42578125" style="806" customWidth="1"/>
    <col min="3" max="3" width="7.28515625" style="806" customWidth="1"/>
    <col min="4" max="4" width="10.85546875" style="805" customWidth="1"/>
    <col min="5" max="5" width="9.7109375" style="807" customWidth="1"/>
    <col min="6" max="6" width="9.42578125" style="807" customWidth="1"/>
    <col min="7" max="7" width="15.7109375" style="807" customWidth="1"/>
    <col min="8" max="8" width="15" customWidth="1"/>
  </cols>
  <sheetData>
    <row r="1" spans="1:9" s="795" customFormat="1" ht="25.5" customHeight="1" x14ac:dyDescent="0.25">
      <c r="A1" s="2071" t="str">
        <f>RCCCCulvert!A1:G1</f>
        <v>GOVERNMENT OF KHYBER PAKHTUNKHWA</v>
      </c>
      <c r="B1" s="2071"/>
      <c r="C1" s="2071"/>
      <c r="D1" s="2071"/>
      <c r="E1" s="2071"/>
      <c r="F1" s="2071"/>
      <c r="G1" s="2071"/>
      <c r="H1" s="2071"/>
      <c r="I1" s="794"/>
    </row>
    <row r="2" spans="1:9" s="795" customFormat="1" ht="36.75" customHeight="1" x14ac:dyDescent="0.25">
      <c r="A2" s="2075" t="str">
        <f>RCCCCulvert!A2:G2</f>
        <v>PAKHTUNKHWA HIGHWAYS AUTHORITY PESHAWAR</v>
      </c>
      <c r="B2" s="2075"/>
      <c r="C2" s="2075"/>
      <c r="D2" s="2075"/>
      <c r="E2" s="2075"/>
      <c r="F2" s="2075"/>
      <c r="G2" s="2075"/>
      <c r="H2" s="2075"/>
      <c r="I2" s="794"/>
    </row>
    <row r="3" spans="1:9" s="797" customFormat="1" ht="34.5" customHeight="1" x14ac:dyDescent="0.2">
      <c r="A3" s="2074" t="e">
        <f>RCCCCulvert!A3:G3</f>
        <v>#REF!</v>
      </c>
      <c r="B3" s="2074"/>
      <c r="C3" s="2074"/>
      <c r="D3" s="2074"/>
      <c r="E3" s="2074"/>
      <c r="F3" s="2074"/>
      <c r="G3" s="2074"/>
      <c r="H3" s="2074"/>
      <c r="I3" s="796"/>
    </row>
    <row r="4" spans="1:9" ht="25.5" customHeight="1" x14ac:dyDescent="0.2">
      <c r="A4" s="2070" t="s">
        <v>411</v>
      </c>
      <c r="B4" s="2070"/>
      <c r="C4" s="2070"/>
      <c r="D4" s="2070"/>
      <c r="E4" s="2070"/>
      <c r="F4" s="2070"/>
      <c r="G4" s="2070"/>
      <c r="H4" s="2070"/>
    </row>
    <row r="5" spans="1:9" s="798" customFormat="1" ht="18" customHeight="1" thickBot="1" x14ac:dyDescent="0.25">
      <c r="A5" s="2072" t="s">
        <v>685</v>
      </c>
      <c r="B5" s="2072"/>
      <c r="C5" s="2073"/>
      <c r="D5" s="2073"/>
      <c r="E5" s="2073"/>
      <c r="F5" s="2073"/>
      <c r="G5" s="2073"/>
      <c r="H5" s="1281"/>
    </row>
    <row r="6" spans="1:9" ht="20.25" customHeight="1" x14ac:dyDescent="0.2">
      <c r="A6" s="2063" t="s">
        <v>6451</v>
      </c>
      <c r="B6" s="2063"/>
      <c r="C6" s="2063"/>
      <c r="D6" s="2063"/>
      <c r="E6" s="2063"/>
      <c r="F6" s="2063"/>
      <c r="G6" s="2063"/>
      <c r="H6" s="2063"/>
    </row>
    <row r="7" spans="1:9" s="803" customFormat="1" ht="39" customHeight="1" x14ac:dyDescent="0.3">
      <c r="A7" s="2064" t="s">
        <v>6492</v>
      </c>
      <c r="B7" s="2064"/>
      <c r="C7" s="2064"/>
      <c r="D7" s="2064"/>
      <c r="E7" s="2064"/>
      <c r="F7" s="2064"/>
      <c r="G7" s="2064"/>
      <c r="H7" s="2064"/>
    </row>
    <row r="8" spans="1:9" ht="25.5" customHeight="1" thickBot="1" x14ac:dyDescent="0.25">
      <c r="A8" s="1465" t="s">
        <v>6452</v>
      </c>
      <c r="B8" s="1465"/>
      <c r="C8" s="1526">
        <v>14</v>
      </c>
      <c r="D8"/>
      <c r="E8" s="2065"/>
      <c r="F8" s="2065"/>
      <c r="G8" s="2065"/>
      <c r="H8" s="2065"/>
      <c r="I8" s="1462">
        <f>E8-1</f>
        <v>-1</v>
      </c>
    </row>
    <row r="9" spans="1:9" ht="25.5" customHeight="1" thickBot="1" x14ac:dyDescent="0.3">
      <c r="A9" s="1467" t="s">
        <v>6453</v>
      </c>
      <c r="B9" s="1468" t="s">
        <v>6454</v>
      </c>
      <c r="C9" s="1468" t="s">
        <v>23</v>
      </c>
      <c r="D9" s="1468" t="s">
        <v>85</v>
      </c>
      <c r="E9" s="1468" t="s">
        <v>95</v>
      </c>
      <c r="F9" s="1468" t="s">
        <v>96</v>
      </c>
      <c r="G9" s="1468" t="s">
        <v>1</v>
      </c>
      <c r="H9" s="1469" t="s">
        <v>2</v>
      </c>
      <c r="I9" s="1462" t="e">
        <f t="shared" ref="I9:I55" si="0">E9-1</f>
        <v>#VALUE!</v>
      </c>
    </row>
    <row r="10" spans="1:9" ht="25.5" customHeight="1" x14ac:dyDescent="0.25">
      <c r="A10" s="1470" t="s">
        <v>6455</v>
      </c>
      <c r="B10" s="2066" t="s">
        <v>6456</v>
      </c>
      <c r="C10" s="2066"/>
      <c r="D10" s="2066"/>
      <c r="E10" s="2066"/>
      <c r="F10" s="1471"/>
      <c r="G10" s="1472"/>
      <c r="H10" s="1473"/>
      <c r="I10" s="1462">
        <f t="shared" si="0"/>
        <v>-1</v>
      </c>
    </row>
    <row r="11" spans="1:9" ht="25.5" customHeight="1" x14ac:dyDescent="0.25">
      <c r="A11" s="1345"/>
      <c r="B11" s="1474" t="s">
        <v>6457</v>
      </c>
      <c r="C11" s="1475">
        <v>1</v>
      </c>
      <c r="D11" s="1476">
        <v>8.1</v>
      </c>
      <c r="E11" s="1476">
        <v>2.4500000000000002</v>
      </c>
      <c r="F11" s="1476">
        <v>0.3</v>
      </c>
      <c r="G11" s="1476">
        <f>C11*D11*E11*F11</f>
        <v>5.9534999999999991</v>
      </c>
      <c r="H11" s="1477"/>
      <c r="I11" s="1462">
        <f t="shared" si="0"/>
        <v>1.4500000000000002</v>
      </c>
    </row>
    <row r="12" spans="1:9" ht="25.5" customHeight="1" x14ac:dyDescent="0.25">
      <c r="A12" s="1345"/>
      <c r="B12" s="1474" t="s">
        <v>684</v>
      </c>
      <c r="C12" s="1475">
        <v>4</v>
      </c>
      <c r="D12" s="1476">
        <v>1.2</v>
      </c>
      <c r="E12" s="1476">
        <v>0.6</v>
      </c>
      <c r="F12" s="1476">
        <v>0.3</v>
      </c>
      <c r="G12" s="1476">
        <f>C12*D12*E12*F12</f>
        <v>0.86399999999999999</v>
      </c>
      <c r="H12" s="1477"/>
      <c r="I12" s="1462">
        <f t="shared" si="0"/>
        <v>-0.4</v>
      </c>
    </row>
    <row r="13" spans="1:9" ht="25.5" customHeight="1" x14ac:dyDescent="0.25">
      <c r="A13" s="1345"/>
      <c r="B13" s="1474" t="s">
        <v>6458</v>
      </c>
      <c r="C13" s="1475">
        <v>2</v>
      </c>
      <c r="D13" s="1476">
        <v>1.45</v>
      </c>
      <c r="E13" s="1476">
        <v>0.6</v>
      </c>
      <c r="F13" s="1476">
        <v>0.6</v>
      </c>
      <c r="G13" s="1476">
        <f t="shared" ref="G13:G14" si="1">C13*D13*E13*F13</f>
        <v>1.044</v>
      </c>
      <c r="H13" s="1477"/>
      <c r="I13" s="1462">
        <f t="shared" si="0"/>
        <v>-0.4</v>
      </c>
    </row>
    <row r="14" spans="1:9" ht="25.5" customHeight="1" thickBot="1" x14ac:dyDescent="0.3">
      <c r="A14" s="1345"/>
      <c r="B14" s="1474" t="s">
        <v>6458</v>
      </c>
      <c r="C14" s="1475">
        <v>2</v>
      </c>
      <c r="D14" s="1476">
        <f>D13</f>
        <v>1.45</v>
      </c>
      <c r="E14" s="1478">
        <v>1</v>
      </c>
      <c r="F14" s="1476">
        <v>0.6</v>
      </c>
      <c r="G14" s="1476">
        <f t="shared" si="1"/>
        <v>1.74</v>
      </c>
      <c r="H14" s="1479"/>
      <c r="I14" s="1462">
        <f t="shared" si="0"/>
        <v>0</v>
      </c>
    </row>
    <row r="15" spans="1:9" ht="25.5" customHeight="1" thickBot="1" x14ac:dyDescent="0.3">
      <c r="A15" s="1345"/>
      <c r="B15" s="1480"/>
      <c r="C15" s="1480"/>
      <c r="D15" s="1481"/>
      <c r="E15" s="2051" t="s">
        <v>6460</v>
      </c>
      <c r="F15" s="2051"/>
      <c r="G15" s="1482">
        <f>SUM(G11:G14)</f>
        <v>9.6014999999999997</v>
      </c>
      <c r="H15" s="1483" t="s">
        <v>6461</v>
      </c>
      <c r="I15" s="1462" t="e">
        <f t="shared" si="0"/>
        <v>#VALUE!</v>
      </c>
    </row>
    <row r="16" spans="1:9" ht="25.5" customHeight="1" thickBot="1" x14ac:dyDescent="0.3">
      <c r="A16" s="1484"/>
      <c r="B16" s="1485"/>
      <c r="C16" s="1485"/>
      <c r="D16" s="1486"/>
      <c r="E16" s="2051" t="s">
        <v>6462</v>
      </c>
      <c r="F16" s="2051"/>
      <c r="G16" s="1487">
        <f>G15*C8</f>
        <v>134.42099999999999</v>
      </c>
      <c r="H16" s="1483" t="s">
        <v>6461</v>
      </c>
      <c r="I16" s="1462" t="e">
        <f t="shared" si="0"/>
        <v>#VALUE!</v>
      </c>
    </row>
    <row r="17" spans="1:9" ht="25.5" customHeight="1" thickBot="1" x14ac:dyDescent="0.3">
      <c r="A17" s="1488"/>
      <c r="B17" s="1489"/>
      <c r="C17" s="1489"/>
      <c r="D17" s="1490"/>
      <c r="E17" s="1491"/>
      <c r="F17" s="1491"/>
      <c r="G17" s="1492"/>
      <c r="H17" s="1491"/>
      <c r="I17" s="1462">
        <f t="shared" si="0"/>
        <v>-1</v>
      </c>
    </row>
    <row r="18" spans="1:9" ht="25.5" customHeight="1" x14ac:dyDescent="0.25">
      <c r="A18" s="1470" t="s">
        <v>6463</v>
      </c>
      <c r="B18" s="1493" t="s">
        <v>6464</v>
      </c>
      <c r="C18" s="1493"/>
      <c r="D18" s="1493"/>
      <c r="E18" s="1493"/>
      <c r="F18" s="1494"/>
      <c r="G18" s="1495"/>
      <c r="H18" s="1496"/>
      <c r="I18" s="1462">
        <f t="shared" si="0"/>
        <v>-1</v>
      </c>
    </row>
    <row r="19" spans="1:9" ht="25.5" customHeight="1" x14ac:dyDescent="0.25">
      <c r="A19" s="1345"/>
      <c r="B19" s="1474" t="s">
        <v>6457</v>
      </c>
      <c r="C19" s="1475">
        <v>1</v>
      </c>
      <c r="D19" s="1476">
        <f>D11</f>
        <v>8.1</v>
      </c>
      <c r="E19" s="1476">
        <v>1.45</v>
      </c>
      <c r="F19" s="1476">
        <v>0.15</v>
      </c>
      <c r="G19" s="1476">
        <f>C19*D19*E19*F19</f>
        <v>1.7617499999999999</v>
      </c>
      <c r="H19" s="1477"/>
      <c r="I19" s="1462">
        <f t="shared" si="0"/>
        <v>0.44999999999999996</v>
      </c>
    </row>
    <row r="20" spans="1:9" ht="25.5" customHeight="1" x14ac:dyDescent="0.25">
      <c r="A20" s="1345"/>
      <c r="B20" s="1497" t="s">
        <v>684</v>
      </c>
      <c r="C20" s="1475">
        <v>4</v>
      </c>
      <c r="D20" s="1476">
        <f>D12</f>
        <v>1.2</v>
      </c>
      <c r="E20" s="1476">
        <f>E12-0.15</f>
        <v>0.44999999999999996</v>
      </c>
      <c r="F20" s="1476">
        <v>0.15</v>
      </c>
      <c r="G20" s="1476">
        <f>C20*D20*E20*F20</f>
        <v>0.32399999999999995</v>
      </c>
      <c r="H20" s="1477"/>
      <c r="I20" s="1462">
        <f t="shared" si="0"/>
        <v>-0.55000000000000004</v>
      </c>
    </row>
    <row r="21" spans="1:9" ht="25.5" customHeight="1" thickBot="1" x14ac:dyDescent="0.3">
      <c r="A21" s="1345"/>
      <c r="B21" s="1497" t="s">
        <v>6458</v>
      </c>
      <c r="C21" s="1475">
        <v>2</v>
      </c>
      <c r="D21" s="1476">
        <f>D13</f>
        <v>1.45</v>
      </c>
      <c r="E21" s="1478">
        <v>0.45</v>
      </c>
      <c r="F21" s="1476">
        <v>0.15</v>
      </c>
      <c r="G21" s="1476">
        <f>C21*D21*E21*F21</f>
        <v>0.19574999999999998</v>
      </c>
      <c r="H21" s="1479"/>
      <c r="I21" s="1462">
        <f t="shared" si="0"/>
        <v>-0.55000000000000004</v>
      </c>
    </row>
    <row r="22" spans="1:9" ht="25.5" customHeight="1" thickBot="1" x14ac:dyDescent="0.3">
      <c r="A22" s="1345"/>
      <c r="B22" s="1480"/>
      <c r="C22" s="1480"/>
      <c r="D22" s="1481"/>
      <c r="E22" s="2051" t="s">
        <v>6460</v>
      </c>
      <c r="F22" s="2051"/>
      <c r="G22" s="1482">
        <f>SUM(G19:G21)</f>
        <v>2.2814999999999999</v>
      </c>
      <c r="H22" s="1483" t="s">
        <v>6461</v>
      </c>
      <c r="I22" s="1462" t="e">
        <f t="shared" si="0"/>
        <v>#VALUE!</v>
      </c>
    </row>
    <row r="23" spans="1:9" ht="25.5" customHeight="1" thickBot="1" x14ac:dyDescent="0.3">
      <c r="A23" s="1484"/>
      <c r="B23" s="1485"/>
      <c r="C23" s="1485"/>
      <c r="D23" s="1486"/>
      <c r="E23" s="2051" t="s">
        <v>6462</v>
      </c>
      <c r="F23" s="2051"/>
      <c r="G23" s="1498">
        <f>G22*C8</f>
        <v>31.940999999999999</v>
      </c>
      <c r="H23" s="1483" t="s">
        <v>6461</v>
      </c>
      <c r="I23" s="1462" t="e">
        <f t="shared" si="0"/>
        <v>#VALUE!</v>
      </c>
    </row>
    <row r="24" spans="1:9" ht="25.5" customHeight="1" thickBot="1" x14ac:dyDescent="0.3">
      <c r="A24" s="1488"/>
      <c r="B24" s="1489"/>
      <c r="C24" s="1489"/>
      <c r="D24" s="1490"/>
      <c r="E24" s="1491"/>
      <c r="F24" s="1491"/>
      <c r="G24" s="1492"/>
      <c r="H24" s="1491"/>
      <c r="I24" s="1462">
        <f t="shared" si="0"/>
        <v>-1</v>
      </c>
    </row>
    <row r="25" spans="1:9" ht="25.5" customHeight="1" x14ac:dyDescent="0.25">
      <c r="A25" s="1470" t="s">
        <v>6493</v>
      </c>
      <c r="B25" s="1493" t="s">
        <v>6484</v>
      </c>
      <c r="C25" s="1493"/>
      <c r="D25" s="1493"/>
      <c r="E25" s="1493"/>
      <c r="F25" s="1499"/>
      <c r="G25" s="1495"/>
      <c r="H25" s="1500"/>
      <c r="I25" s="1462">
        <f t="shared" si="0"/>
        <v>-1</v>
      </c>
    </row>
    <row r="26" spans="1:9" ht="25.5" customHeight="1" x14ac:dyDescent="0.25">
      <c r="A26" s="1345"/>
      <c r="B26" s="1480" t="s">
        <v>6494</v>
      </c>
      <c r="C26" s="1475">
        <v>1</v>
      </c>
      <c r="D26" s="1476">
        <f>D11</f>
        <v>8.1</v>
      </c>
      <c r="E26" s="1476">
        <f>E11-1</f>
        <v>1.4500000000000002</v>
      </c>
      <c r="F26" s="1476">
        <v>1.3</v>
      </c>
      <c r="G26" s="1476">
        <f>C26*D26*E26*F26</f>
        <v>15.268500000000001</v>
      </c>
      <c r="H26" s="1477"/>
      <c r="I26" s="1462">
        <f t="shared" si="0"/>
        <v>0.45000000000000018</v>
      </c>
    </row>
    <row r="27" spans="1:9" ht="25.5" customHeight="1" x14ac:dyDescent="0.25">
      <c r="A27" s="1345"/>
      <c r="B27" s="1480" t="s">
        <v>6495</v>
      </c>
      <c r="C27" s="1475">
        <v>-1</v>
      </c>
      <c r="D27" s="1476">
        <f>D26</f>
        <v>8.1</v>
      </c>
      <c r="E27" s="1476" t="s">
        <v>6467</v>
      </c>
      <c r="F27" s="926">
        <f>(PI()*1.1*1.1)/4</f>
        <v>0.9503317777109126</v>
      </c>
      <c r="G27" s="1476">
        <f>C27*D27*F27</f>
        <v>-7.6976873994583919</v>
      </c>
      <c r="H27" s="1477"/>
      <c r="I27" s="1462" t="e">
        <f t="shared" si="0"/>
        <v>#VALUE!</v>
      </c>
    </row>
    <row r="28" spans="1:9" ht="25.5" customHeight="1" x14ac:dyDescent="0.25">
      <c r="A28" s="1345"/>
      <c r="B28" s="1480" t="s">
        <v>6458</v>
      </c>
      <c r="C28" s="1475">
        <v>2</v>
      </c>
      <c r="D28" s="1476">
        <f>D14</f>
        <v>1.45</v>
      </c>
      <c r="E28" s="1476">
        <v>1.45</v>
      </c>
      <c r="F28" s="1476">
        <v>0.15</v>
      </c>
      <c r="G28" s="1476">
        <f>F28*E28*D28*C28</f>
        <v>0.63075000000000003</v>
      </c>
      <c r="H28" s="1477"/>
      <c r="I28" s="1462">
        <f t="shared" si="0"/>
        <v>0.44999999999999996</v>
      </c>
    </row>
    <row r="29" spans="1:9" ht="25.5" customHeight="1" x14ac:dyDescent="0.25">
      <c r="A29" s="1345"/>
      <c r="B29" s="1480" t="s">
        <v>6471</v>
      </c>
      <c r="C29" s="1475">
        <v>4</v>
      </c>
      <c r="D29" s="1476">
        <f>D12</f>
        <v>1.2</v>
      </c>
      <c r="E29" s="1476">
        <v>0.45</v>
      </c>
      <c r="F29" s="1476">
        <v>1.95</v>
      </c>
      <c r="G29" s="1476">
        <f>C29*D29*E29*F29</f>
        <v>4.2119999999999997</v>
      </c>
      <c r="H29" s="1477"/>
      <c r="I29" s="1462">
        <f t="shared" si="0"/>
        <v>-0.55000000000000004</v>
      </c>
    </row>
    <row r="30" spans="1:9" ht="25.5" customHeight="1" thickBot="1" x14ac:dyDescent="0.3">
      <c r="A30" s="1345"/>
      <c r="B30" s="1480" t="s">
        <v>6496</v>
      </c>
      <c r="C30" s="1475">
        <v>2</v>
      </c>
      <c r="D30" s="1476">
        <f>D28</f>
        <v>1.45</v>
      </c>
      <c r="E30" s="1476">
        <v>0.45</v>
      </c>
      <c r="F30" s="1476">
        <v>0.6</v>
      </c>
      <c r="G30" s="1476">
        <f>C30*D30*E30*F30</f>
        <v>0.78299999999999992</v>
      </c>
      <c r="H30" s="1477"/>
      <c r="I30" s="1462">
        <f t="shared" si="0"/>
        <v>-0.55000000000000004</v>
      </c>
    </row>
    <row r="31" spans="1:9" ht="25.5" customHeight="1" thickBot="1" x14ac:dyDescent="0.3">
      <c r="A31" s="1345"/>
      <c r="B31" s="1480"/>
      <c r="C31" s="1480"/>
      <c r="D31" s="1481"/>
      <c r="E31" s="2051" t="s">
        <v>6460</v>
      </c>
      <c r="F31" s="2051"/>
      <c r="G31" s="1482">
        <f>SUM(G26:G30)</f>
        <v>13.196562600541609</v>
      </c>
      <c r="H31" s="1483" t="s">
        <v>6461</v>
      </c>
      <c r="I31" s="1462" t="e">
        <f t="shared" si="0"/>
        <v>#VALUE!</v>
      </c>
    </row>
    <row r="32" spans="1:9" ht="25.5" customHeight="1" thickBot="1" x14ac:dyDescent="0.3">
      <c r="A32" s="1484"/>
      <c r="B32" s="1485"/>
      <c r="C32" s="1485"/>
      <c r="D32" s="1486"/>
      <c r="E32" s="2051" t="s">
        <v>6462</v>
      </c>
      <c r="F32" s="2051"/>
      <c r="G32" s="1501">
        <f>G31*C8</f>
        <v>184.75187640758253</v>
      </c>
      <c r="H32" s="1483" t="s">
        <v>6461</v>
      </c>
      <c r="I32" s="1462" t="e">
        <f t="shared" si="0"/>
        <v>#VALUE!</v>
      </c>
    </row>
    <row r="33" spans="1:9" ht="25.5" customHeight="1" thickBot="1" x14ac:dyDescent="0.3">
      <c r="A33" s="1488"/>
      <c r="B33" s="1489"/>
      <c r="C33" s="1489"/>
      <c r="D33" s="1490"/>
      <c r="E33" s="1491"/>
      <c r="F33" s="1491"/>
      <c r="G33" s="1492"/>
      <c r="H33" s="1491"/>
      <c r="I33" s="1462">
        <f t="shared" si="0"/>
        <v>-1</v>
      </c>
    </row>
    <row r="34" spans="1:9" ht="25.5" customHeight="1" x14ac:dyDescent="0.25">
      <c r="A34" s="1470" t="s">
        <v>6497</v>
      </c>
      <c r="B34" s="1502" t="s">
        <v>6466</v>
      </c>
      <c r="C34" s="1502"/>
      <c r="D34" s="1502"/>
      <c r="E34" s="1502"/>
      <c r="F34" s="1499"/>
      <c r="G34" s="1495"/>
      <c r="H34" s="1500"/>
      <c r="I34" s="1462">
        <f t="shared" si="0"/>
        <v>-1</v>
      </c>
    </row>
    <row r="35" spans="1:9" ht="25.5" customHeight="1" x14ac:dyDescent="0.25">
      <c r="A35" s="1345"/>
      <c r="B35" s="1497" t="s">
        <v>684</v>
      </c>
      <c r="C35" s="1475">
        <v>4</v>
      </c>
      <c r="D35" s="1476">
        <f>D12</f>
        <v>1.2</v>
      </c>
      <c r="E35" s="1478">
        <v>0.45</v>
      </c>
      <c r="F35" s="1478">
        <v>0.05</v>
      </c>
      <c r="G35" s="1478">
        <f>C35*D35*E35*F35</f>
        <v>0.10800000000000001</v>
      </c>
      <c r="H35" s="1479"/>
      <c r="I35" s="1462">
        <f t="shared" si="0"/>
        <v>-0.55000000000000004</v>
      </c>
    </row>
    <row r="36" spans="1:9" ht="25.5" customHeight="1" thickBot="1" x14ac:dyDescent="0.3">
      <c r="A36" s="1345"/>
      <c r="B36" s="1497" t="s">
        <v>6496</v>
      </c>
      <c r="C36" s="1475">
        <v>2</v>
      </c>
      <c r="D36" s="1476">
        <f>D30</f>
        <v>1.45</v>
      </c>
      <c r="E36" s="1478">
        <v>0.45</v>
      </c>
      <c r="F36" s="1478">
        <v>0.05</v>
      </c>
      <c r="G36" s="1478">
        <f>C36*D36*E36*F36</f>
        <v>6.5250000000000002E-2</v>
      </c>
      <c r="H36" s="1527"/>
      <c r="I36" s="1462">
        <f t="shared" si="0"/>
        <v>-0.55000000000000004</v>
      </c>
    </row>
    <row r="37" spans="1:9" ht="25.5" customHeight="1" thickBot="1" x14ac:dyDescent="0.3">
      <c r="A37" s="1345"/>
      <c r="B37" s="1480"/>
      <c r="C37" s="1480"/>
      <c r="D37" s="1481"/>
      <c r="E37" s="2051" t="s">
        <v>6460</v>
      </c>
      <c r="F37" s="2051"/>
      <c r="G37" s="1482">
        <v>0</v>
      </c>
      <c r="H37" s="1483" t="s">
        <v>6461</v>
      </c>
      <c r="I37" s="1462" t="e">
        <f t="shared" si="0"/>
        <v>#VALUE!</v>
      </c>
    </row>
    <row r="38" spans="1:9" ht="25.5" customHeight="1" thickBot="1" x14ac:dyDescent="0.3">
      <c r="A38" s="1484"/>
      <c r="B38" s="1485"/>
      <c r="C38" s="1485"/>
      <c r="D38" s="1486"/>
      <c r="E38" s="2051" t="s">
        <v>6462</v>
      </c>
      <c r="F38" s="2051"/>
      <c r="G38" s="1503">
        <f>G37*C8</f>
        <v>0</v>
      </c>
      <c r="H38" s="1483" t="s">
        <v>6461</v>
      </c>
      <c r="I38" s="1462" t="e">
        <f t="shared" si="0"/>
        <v>#VALUE!</v>
      </c>
    </row>
    <row r="39" spans="1:9" ht="25.5" customHeight="1" thickBot="1" x14ac:dyDescent="0.3">
      <c r="A39" s="1488"/>
      <c r="B39" s="1489"/>
      <c r="C39" s="1489"/>
      <c r="D39" s="1490"/>
      <c r="E39" s="1491"/>
      <c r="F39" s="1491"/>
      <c r="G39" s="1492"/>
      <c r="H39" s="1491"/>
      <c r="I39" s="1462">
        <f t="shared" si="0"/>
        <v>-1</v>
      </c>
    </row>
    <row r="40" spans="1:9" ht="25.5" customHeight="1" x14ac:dyDescent="0.25">
      <c r="A40" s="1470" t="s">
        <v>6469</v>
      </c>
      <c r="B40" s="1493" t="s">
        <v>6470</v>
      </c>
      <c r="C40" s="1493"/>
      <c r="D40" s="1493"/>
      <c r="E40" s="1493"/>
      <c r="F40" s="1499"/>
      <c r="G40" s="1495"/>
      <c r="H40" s="1500"/>
      <c r="I40" s="1462">
        <f t="shared" si="0"/>
        <v>-1</v>
      </c>
    </row>
    <row r="41" spans="1:9" ht="25.5" customHeight="1" x14ac:dyDescent="0.25">
      <c r="A41" s="1345"/>
      <c r="B41" s="1474" t="s">
        <v>6498</v>
      </c>
      <c r="C41" s="1475">
        <v>2</v>
      </c>
      <c r="D41" s="1326">
        <f>D11</f>
        <v>8.1</v>
      </c>
      <c r="E41" s="1476">
        <v>0.3</v>
      </c>
      <c r="F41" s="1476">
        <v>1.3</v>
      </c>
      <c r="G41" s="1476">
        <f>C41*D41*E41*F41</f>
        <v>6.3179999999999996</v>
      </c>
      <c r="H41" s="1477"/>
      <c r="I41" s="1462">
        <f t="shared" si="0"/>
        <v>-0.7</v>
      </c>
    </row>
    <row r="42" spans="1:9" ht="25.5" customHeight="1" thickBot="1" x14ac:dyDescent="0.3">
      <c r="A42" s="1345"/>
      <c r="B42" s="1480" t="s">
        <v>6471</v>
      </c>
      <c r="C42" s="1475">
        <v>0</v>
      </c>
      <c r="D42" s="1476">
        <f>D35</f>
        <v>1.2</v>
      </c>
      <c r="E42" s="1478">
        <v>0.3</v>
      </c>
      <c r="F42" s="1478">
        <v>1.3</v>
      </c>
      <c r="G42" s="1478">
        <f>C42*D42*E42*F42</f>
        <v>0</v>
      </c>
      <c r="H42" s="1479"/>
      <c r="I42" s="1462">
        <f t="shared" si="0"/>
        <v>-0.7</v>
      </c>
    </row>
    <row r="43" spans="1:9" ht="25.5" customHeight="1" thickBot="1" x14ac:dyDescent="0.3">
      <c r="A43" s="1345"/>
      <c r="B43" s="1480"/>
      <c r="C43" s="1480"/>
      <c r="D43" s="1481"/>
      <c r="E43" s="2051" t="s">
        <v>6460</v>
      </c>
      <c r="F43" s="2051"/>
      <c r="G43" s="1482">
        <f>SUM(G41:G42)</f>
        <v>6.3179999999999996</v>
      </c>
      <c r="H43" s="1483" t="s">
        <v>6461</v>
      </c>
      <c r="I43" s="1462" t="e">
        <f t="shared" si="0"/>
        <v>#VALUE!</v>
      </c>
    </row>
    <row r="44" spans="1:9" ht="25.5" customHeight="1" thickBot="1" x14ac:dyDescent="0.3">
      <c r="A44" s="1484"/>
      <c r="B44" s="1485"/>
      <c r="C44" s="1504"/>
      <c r="D44" s="1486"/>
      <c r="E44" s="2051" t="s">
        <v>6462</v>
      </c>
      <c r="F44" s="2051"/>
      <c r="G44" s="1505">
        <f>G43*C8</f>
        <v>88.451999999999998</v>
      </c>
      <c r="H44" s="1483" t="s">
        <v>6461</v>
      </c>
      <c r="I44" s="1462" t="e">
        <f t="shared" si="0"/>
        <v>#VALUE!</v>
      </c>
    </row>
    <row r="45" spans="1:9" ht="25.5" customHeight="1" thickBot="1" x14ac:dyDescent="0.3">
      <c r="A45" s="1488"/>
      <c r="B45" s="1489"/>
      <c r="C45" s="1506"/>
      <c r="D45" s="1490"/>
      <c r="E45" s="1491"/>
      <c r="F45" s="1491"/>
      <c r="G45" s="1492"/>
      <c r="H45" s="1491"/>
      <c r="I45" s="1462">
        <f t="shared" si="0"/>
        <v>-1</v>
      </c>
    </row>
    <row r="46" spans="1:9" ht="25.5" customHeight="1" x14ac:dyDescent="0.25">
      <c r="A46" s="1528" t="s">
        <v>6485</v>
      </c>
      <c r="B46" s="1493" t="s">
        <v>6486</v>
      </c>
      <c r="C46" s="1493"/>
      <c r="D46" s="1493"/>
      <c r="E46" s="1493"/>
      <c r="F46" s="1499"/>
      <c r="G46" s="1495"/>
      <c r="H46" s="1500"/>
      <c r="I46" s="1462">
        <f t="shared" si="0"/>
        <v>-1</v>
      </c>
    </row>
    <row r="47" spans="1:9" ht="25.5" customHeight="1" x14ac:dyDescent="0.25">
      <c r="A47" s="1345"/>
      <c r="B47" s="1480" t="s">
        <v>6458</v>
      </c>
      <c r="C47" s="1475">
        <v>2</v>
      </c>
      <c r="D47" s="1326">
        <f>D28</f>
        <v>1.45</v>
      </c>
      <c r="E47" s="1476">
        <v>1</v>
      </c>
      <c r="F47" s="1476">
        <v>0.25</v>
      </c>
      <c r="G47" s="1476"/>
      <c r="H47" s="1477"/>
      <c r="I47" s="1462">
        <f t="shared" si="0"/>
        <v>0</v>
      </c>
    </row>
    <row r="48" spans="1:9" ht="25.5" customHeight="1" thickBot="1" x14ac:dyDescent="0.3">
      <c r="A48" s="1345"/>
      <c r="B48" s="1480" t="s">
        <v>6458</v>
      </c>
      <c r="C48" s="1475">
        <v>2</v>
      </c>
      <c r="D48" s="1476">
        <f>D47</f>
        <v>1.45</v>
      </c>
      <c r="E48" s="1478">
        <v>0.45</v>
      </c>
      <c r="F48" s="1478">
        <v>0.85</v>
      </c>
      <c r="G48" s="1478"/>
      <c r="H48" s="1479"/>
      <c r="I48" s="1462">
        <f t="shared" si="0"/>
        <v>-0.55000000000000004</v>
      </c>
    </row>
    <row r="49" spans="1:9" ht="25.5" customHeight="1" thickBot="1" x14ac:dyDescent="0.3">
      <c r="A49" s="1345"/>
      <c r="B49" s="1480"/>
      <c r="C49" s="1480"/>
      <c r="D49" s="1481"/>
      <c r="E49" s="2051" t="s">
        <v>6460</v>
      </c>
      <c r="F49" s="2051"/>
      <c r="G49" s="1482">
        <f>SUM(G47:G48)</f>
        <v>0</v>
      </c>
      <c r="H49" s="1483" t="s">
        <v>6461</v>
      </c>
      <c r="I49" s="1462" t="e">
        <f t="shared" si="0"/>
        <v>#VALUE!</v>
      </c>
    </row>
    <row r="50" spans="1:9" ht="25.5" customHeight="1" thickBot="1" x14ac:dyDescent="0.3">
      <c r="A50" s="1484"/>
      <c r="B50" s="1485"/>
      <c r="C50" s="1504"/>
      <c r="D50" s="1486"/>
      <c r="E50" s="2051" t="s">
        <v>6462</v>
      </c>
      <c r="F50" s="2051"/>
      <c r="G50" s="1514">
        <f>G49*C8</f>
        <v>0</v>
      </c>
      <c r="H50" s="1483" t="s">
        <v>6461</v>
      </c>
      <c r="I50" s="1462" t="e">
        <f t="shared" si="0"/>
        <v>#VALUE!</v>
      </c>
    </row>
    <row r="51" spans="1:9" ht="25.5" customHeight="1" thickBot="1" x14ac:dyDescent="0.3">
      <c r="A51" s="806"/>
      <c r="B51" s="1529"/>
      <c r="C51" s="1530"/>
      <c r="D51" s="1531"/>
      <c r="E51" s="1532"/>
      <c r="F51" s="1532"/>
      <c r="G51" s="1532"/>
      <c r="H51" s="1532"/>
      <c r="I51" s="1462">
        <f t="shared" si="0"/>
        <v>-1</v>
      </c>
    </row>
    <row r="52" spans="1:9" ht="32.25" customHeight="1" x14ac:dyDescent="0.25">
      <c r="A52" s="1528" t="s">
        <v>6499</v>
      </c>
      <c r="B52" s="1533" t="s">
        <v>6488</v>
      </c>
      <c r="C52" s="1493"/>
      <c r="D52" s="1493"/>
      <c r="E52" s="1493"/>
      <c r="F52" s="1499"/>
      <c r="G52" s="1495"/>
      <c r="H52" s="1500"/>
      <c r="I52" s="1462">
        <f t="shared" si="0"/>
        <v>-1</v>
      </c>
    </row>
    <row r="53" spans="1:9" ht="25.5" customHeight="1" thickBot="1" x14ac:dyDescent="0.3">
      <c r="A53" s="1345"/>
      <c r="B53" s="1480" t="s">
        <v>6500</v>
      </c>
      <c r="C53" s="1475">
        <v>1</v>
      </c>
      <c r="D53" s="1326">
        <v>8.1</v>
      </c>
      <c r="E53" s="1476"/>
      <c r="F53" s="1476"/>
      <c r="G53" s="1476">
        <f>C53*D53</f>
        <v>8.1</v>
      </c>
      <c r="H53" s="1477"/>
      <c r="I53" s="1462">
        <f t="shared" si="0"/>
        <v>-1</v>
      </c>
    </row>
    <row r="54" spans="1:9" ht="25.5" customHeight="1" thickBot="1" x14ac:dyDescent="0.3">
      <c r="A54" s="1345"/>
      <c r="B54" s="1480"/>
      <c r="C54" s="1480"/>
      <c r="D54" s="1481"/>
      <c r="E54" s="2051" t="s">
        <v>6460</v>
      </c>
      <c r="F54" s="2051"/>
      <c r="G54" s="1482">
        <f>SUM(G53:G53)</f>
        <v>8.1</v>
      </c>
      <c r="H54" s="1483" t="s">
        <v>403</v>
      </c>
      <c r="I54" s="1462" t="e">
        <f t="shared" si="0"/>
        <v>#VALUE!</v>
      </c>
    </row>
    <row r="55" spans="1:9" ht="25.5" customHeight="1" thickBot="1" x14ac:dyDescent="0.3">
      <c r="A55" s="1484"/>
      <c r="B55" s="1485"/>
      <c r="C55" s="1504"/>
      <c r="D55" s="1486"/>
      <c r="E55" s="2051" t="s">
        <v>6462</v>
      </c>
      <c r="F55" s="2051"/>
      <c r="G55" s="1514">
        <f>G54*C8</f>
        <v>113.39999999999999</v>
      </c>
      <c r="H55" s="1483" t="s">
        <v>403</v>
      </c>
      <c r="I55" s="1462" t="e">
        <f t="shared" si="0"/>
        <v>#VALUE!</v>
      </c>
    </row>
    <row r="56" spans="1:9" ht="25.5" customHeight="1" x14ac:dyDescent="0.25">
      <c r="A56" s="806"/>
      <c r="B56" s="1529"/>
      <c r="C56" s="1530"/>
      <c r="D56" s="1531"/>
      <c r="E56" s="1532"/>
      <c r="F56" s="1532"/>
      <c r="G56" s="1534"/>
      <c r="H56" s="1532"/>
      <c r="I56" s="1462"/>
    </row>
    <row r="57" spans="1:9" ht="25.5" customHeight="1" x14ac:dyDescent="0.3">
      <c r="A57" s="2064" t="s">
        <v>6501</v>
      </c>
      <c r="B57" s="2064"/>
      <c r="C57" s="2064"/>
      <c r="D57" s="2064"/>
      <c r="E57" s="2064"/>
      <c r="F57" s="2064"/>
      <c r="G57" s="2064"/>
      <c r="H57" s="2064"/>
      <c r="I57" s="1462"/>
    </row>
    <row r="58" spans="1:9" ht="25.5" customHeight="1" thickBot="1" x14ac:dyDescent="0.25">
      <c r="A58" s="1465" t="s">
        <v>6452</v>
      </c>
      <c r="B58" s="1465"/>
      <c r="C58" s="1526">
        <v>12</v>
      </c>
      <c r="D58"/>
      <c r="E58" s="2065"/>
      <c r="F58" s="2065"/>
      <c r="G58" s="2065"/>
      <c r="H58" s="2065"/>
    </row>
    <row r="59" spans="1:9" ht="25.5" customHeight="1" thickBot="1" x14ac:dyDescent="0.3">
      <c r="A59" s="1467" t="s">
        <v>6453</v>
      </c>
      <c r="B59" s="1468" t="s">
        <v>6454</v>
      </c>
      <c r="C59" s="1468" t="s">
        <v>23</v>
      </c>
      <c r="D59" s="1468" t="s">
        <v>85</v>
      </c>
      <c r="E59" s="1468" t="s">
        <v>95</v>
      </c>
      <c r="F59" s="1468" t="s">
        <v>96</v>
      </c>
      <c r="G59" s="1468" t="s">
        <v>1</v>
      </c>
      <c r="H59" s="1469" t="s">
        <v>2</v>
      </c>
      <c r="I59" s="1333" t="e">
        <f>G59*0.71</f>
        <v>#VALUE!</v>
      </c>
    </row>
    <row r="60" spans="1:9" ht="25.5" customHeight="1" x14ac:dyDescent="0.25">
      <c r="A60" s="1470" t="s">
        <v>6455</v>
      </c>
      <c r="B60" s="2066" t="s">
        <v>6456</v>
      </c>
      <c r="C60" s="2066"/>
      <c r="D60" s="2066"/>
      <c r="E60" s="2066"/>
      <c r="F60" s="1471"/>
      <c r="G60" s="1472"/>
      <c r="H60" s="1473"/>
    </row>
    <row r="61" spans="1:9" ht="25.5" customHeight="1" x14ac:dyDescent="0.25">
      <c r="A61" s="1345"/>
      <c r="B61" s="1474" t="s">
        <v>6457</v>
      </c>
      <c r="C61" s="1475">
        <v>1</v>
      </c>
      <c r="D61" s="1476">
        <v>8.1</v>
      </c>
      <c r="E61" s="1476">
        <v>2.2000000000000002</v>
      </c>
      <c r="F61" s="1476">
        <v>0.3</v>
      </c>
      <c r="G61" s="1476">
        <f>C61*D61*E61*F61</f>
        <v>5.3460000000000001</v>
      </c>
      <c r="H61" s="1477"/>
    </row>
    <row r="62" spans="1:9" ht="25.5" customHeight="1" x14ac:dyDescent="0.25">
      <c r="A62" s="1345"/>
      <c r="B62" s="1474" t="s">
        <v>684</v>
      </c>
      <c r="C62" s="1475">
        <v>4</v>
      </c>
      <c r="D62" s="1476">
        <v>1.2</v>
      </c>
      <c r="E62" s="1476">
        <v>0.6</v>
      </c>
      <c r="F62" s="1476">
        <v>0.3</v>
      </c>
      <c r="G62" s="1476">
        <f>C62*D62*E62*F62</f>
        <v>0.86399999999999999</v>
      </c>
      <c r="H62" s="1477"/>
    </row>
    <row r="63" spans="1:9" ht="25.5" customHeight="1" x14ac:dyDescent="0.25">
      <c r="A63" s="1345"/>
      <c r="B63" s="1474" t="s">
        <v>6458</v>
      </c>
      <c r="C63" s="1475">
        <v>2</v>
      </c>
      <c r="D63" s="1476">
        <v>1.45</v>
      </c>
      <c r="E63" s="1476">
        <v>0.6</v>
      </c>
      <c r="F63" s="1476">
        <v>0.3</v>
      </c>
      <c r="G63" s="1476">
        <f t="shared" ref="G63:G64" si="2">C63*D63*E63*F63</f>
        <v>0.52200000000000002</v>
      </c>
      <c r="H63" s="1477"/>
    </row>
    <row r="64" spans="1:9" ht="25.5" customHeight="1" thickBot="1" x14ac:dyDescent="0.3">
      <c r="A64" s="1345"/>
      <c r="B64" s="1474" t="s">
        <v>6458</v>
      </c>
      <c r="C64" s="1475">
        <v>2</v>
      </c>
      <c r="D64" s="1476">
        <f>D63</f>
        <v>1.45</v>
      </c>
      <c r="E64" s="1478">
        <v>1</v>
      </c>
      <c r="F64" s="1476">
        <v>0.3</v>
      </c>
      <c r="G64" s="1476">
        <f t="shared" si="2"/>
        <v>0.87</v>
      </c>
      <c r="H64" s="1479"/>
    </row>
    <row r="65" spans="1:8" ht="25.5" customHeight="1" thickBot="1" x14ac:dyDescent="0.3">
      <c r="A65" s="1345"/>
      <c r="B65" s="1480"/>
      <c r="C65" s="1480"/>
      <c r="D65" s="1481"/>
      <c r="E65" s="2051" t="s">
        <v>6460</v>
      </c>
      <c r="F65" s="2051"/>
      <c r="G65" s="1482">
        <f>SUM(G61:G64)</f>
        <v>7.6020000000000003</v>
      </c>
      <c r="H65" s="1483" t="s">
        <v>6461</v>
      </c>
    </row>
    <row r="66" spans="1:8" ht="25.5" customHeight="1" thickBot="1" x14ac:dyDescent="0.3">
      <c r="A66" s="1484"/>
      <c r="B66" s="1485"/>
      <c r="C66" s="1485"/>
      <c r="D66" s="1486"/>
      <c r="E66" s="2051" t="s">
        <v>6462</v>
      </c>
      <c r="F66" s="2051"/>
      <c r="G66" s="1487">
        <f>G65*C58</f>
        <v>91.224000000000004</v>
      </c>
      <c r="H66" s="1483" t="s">
        <v>6461</v>
      </c>
    </row>
    <row r="67" spans="1:8" ht="25.5" customHeight="1" thickBot="1" x14ac:dyDescent="0.3">
      <c r="A67" s="1488"/>
      <c r="B67" s="1489"/>
      <c r="C67" s="1489"/>
      <c r="D67" s="1490"/>
      <c r="E67" s="1491"/>
      <c r="F67" s="1491"/>
      <c r="G67" s="1492"/>
      <c r="H67" s="1491"/>
    </row>
    <row r="68" spans="1:8" ht="25.5" customHeight="1" x14ac:dyDescent="0.25">
      <c r="A68" s="1470" t="s">
        <v>6463</v>
      </c>
      <c r="B68" s="1493" t="s">
        <v>6464</v>
      </c>
      <c r="C68" s="1493"/>
      <c r="D68" s="1493"/>
      <c r="E68" s="1493"/>
      <c r="F68" s="1494"/>
      <c r="G68" s="1495"/>
      <c r="H68" s="1496"/>
    </row>
    <row r="69" spans="1:8" ht="25.5" customHeight="1" x14ac:dyDescent="0.25">
      <c r="A69" s="1345"/>
      <c r="B69" s="1474" t="s">
        <v>6457</v>
      </c>
      <c r="C69" s="1475">
        <v>1</v>
      </c>
      <c r="D69" s="1476">
        <f>D61</f>
        <v>8.1</v>
      </c>
      <c r="E69" s="1476">
        <v>1.2</v>
      </c>
      <c r="F69" s="1476">
        <v>0.15</v>
      </c>
      <c r="G69" s="1476">
        <f>C69*D69*E69*F69</f>
        <v>1.4579999999999997</v>
      </c>
      <c r="H69" s="1477"/>
    </row>
    <row r="70" spans="1:8" ht="25.5" customHeight="1" x14ac:dyDescent="0.25">
      <c r="A70" s="1345"/>
      <c r="B70" s="1497" t="s">
        <v>684</v>
      </c>
      <c r="C70" s="1475">
        <v>4</v>
      </c>
      <c r="D70" s="1476">
        <f>D62</f>
        <v>1.2</v>
      </c>
      <c r="E70" s="1476">
        <f>E62-0.15</f>
        <v>0.44999999999999996</v>
      </c>
      <c r="F70" s="1476">
        <v>0.15</v>
      </c>
      <c r="G70" s="1476">
        <f>C70*D70*E70*F70</f>
        <v>0.32399999999999995</v>
      </c>
      <c r="H70" s="1477"/>
    </row>
    <row r="71" spans="1:8" ht="25.5" customHeight="1" thickBot="1" x14ac:dyDescent="0.3">
      <c r="A71" s="1345"/>
      <c r="B71" s="1497" t="s">
        <v>6458</v>
      </c>
      <c r="C71" s="1475">
        <v>2</v>
      </c>
      <c r="D71" s="1476">
        <f>D63</f>
        <v>1.45</v>
      </c>
      <c r="E71" s="1478">
        <v>0.45</v>
      </c>
      <c r="F71" s="1476">
        <v>0.15</v>
      </c>
      <c r="G71" s="1476">
        <f>C71*D71*E71*F71</f>
        <v>0.19574999999999998</v>
      </c>
      <c r="H71" s="1479"/>
    </row>
    <row r="72" spans="1:8" ht="25.5" customHeight="1" thickBot="1" x14ac:dyDescent="0.3">
      <c r="A72" s="1345"/>
      <c r="B72" s="1480"/>
      <c r="C72" s="1480"/>
      <c r="D72" s="1481"/>
      <c r="E72" s="2051" t="s">
        <v>6460</v>
      </c>
      <c r="F72" s="2051"/>
      <c r="G72" s="1482">
        <f>SUM(G69:G71)</f>
        <v>1.9777499999999995</v>
      </c>
      <c r="H72" s="1483" t="s">
        <v>6461</v>
      </c>
    </row>
    <row r="73" spans="1:8" ht="25.5" customHeight="1" thickBot="1" x14ac:dyDescent="0.3">
      <c r="A73" s="1484"/>
      <c r="B73" s="1485"/>
      <c r="C73" s="1485"/>
      <c r="D73" s="1486"/>
      <c r="E73" s="2051" t="s">
        <v>6462</v>
      </c>
      <c r="F73" s="2051"/>
      <c r="G73" s="1498">
        <f>G72*C58</f>
        <v>23.732999999999993</v>
      </c>
      <c r="H73" s="1483" t="s">
        <v>6461</v>
      </c>
    </row>
    <row r="74" spans="1:8" ht="25.5" customHeight="1" thickBot="1" x14ac:dyDescent="0.3">
      <c r="A74" s="1488"/>
      <c r="B74" s="1489"/>
      <c r="C74" s="1489"/>
      <c r="D74" s="1490"/>
      <c r="E74" s="1491"/>
      <c r="F74" s="1491"/>
      <c r="G74" s="1492"/>
      <c r="H74" s="1491"/>
    </row>
    <row r="75" spans="1:8" ht="25.5" customHeight="1" x14ac:dyDescent="0.25">
      <c r="A75" s="1470" t="s">
        <v>6493</v>
      </c>
      <c r="B75" s="1493" t="s">
        <v>6484</v>
      </c>
      <c r="C75" s="1493"/>
      <c r="D75" s="1493"/>
      <c r="E75" s="1493"/>
      <c r="F75" s="1499"/>
      <c r="G75" s="1495"/>
      <c r="H75" s="1500"/>
    </row>
    <row r="76" spans="1:8" ht="25.5" customHeight="1" x14ac:dyDescent="0.25">
      <c r="A76" s="1345"/>
      <c r="B76" s="1480" t="s">
        <v>6494</v>
      </c>
      <c r="C76" s="1475">
        <v>1</v>
      </c>
      <c r="D76" s="1476">
        <f>D61</f>
        <v>8.1</v>
      </c>
      <c r="E76" s="1476">
        <f>E61-1</f>
        <v>1.2000000000000002</v>
      </c>
      <c r="F76" s="1476">
        <v>1.05</v>
      </c>
      <c r="G76" s="1476">
        <f>C76*D76*E76*F76</f>
        <v>10.206000000000001</v>
      </c>
      <c r="H76" s="1477"/>
    </row>
    <row r="77" spans="1:8" ht="25.5" customHeight="1" x14ac:dyDescent="0.25">
      <c r="A77" s="1345"/>
      <c r="B77" s="1480" t="s">
        <v>6495</v>
      </c>
      <c r="C77" s="1475">
        <v>-1</v>
      </c>
      <c r="D77" s="1476">
        <f>D76</f>
        <v>8.1</v>
      </c>
      <c r="E77" s="1476" t="s">
        <v>6467</v>
      </c>
      <c r="F77" s="926">
        <f>(PI()*0.76*0.76)/4</f>
        <v>0.45364597917836608</v>
      </c>
      <c r="G77" s="1476">
        <f>C77*D77*F77</f>
        <v>-3.6745324313447649</v>
      </c>
      <c r="H77" s="1477"/>
    </row>
    <row r="78" spans="1:8" ht="25.5" customHeight="1" x14ac:dyDescent="0.25">
      <c r="A78" s="1345"/>
      <c r="B78" s="1480" t="s">
        <v>6458</v>
      </c>
      <c r="C78" s="1475">
        <v>2</v>
      </c>
      <c r="D78" s="1476">
        <f>D64</f>
        <v>1.45</v>
      </c>
      <c r="E78" s="1476">
        <v>1.2</v>
      </c>
      <c r="F78" s="1476">
        <v>0.15</v>
      </c>
      <c r="G78" s="1476">
        <f>C78*D78*E78*F78</f>
        <v>0.52200000000000002</v>
      </c>
      <c r="H78" s="1477"/>
    </row>
    <row r="79" spans="1:8" ht="25.5" customHeight="1" x14ac:dyDescent="0.25">
      <c r="A79" s="1345"/>
      <c r="B79" s="1480" t="s">
        <v>6471</v>
      </c>
      <c r="C79" s="1475">
        <v>4</v>
      </c>
      <c r="D79" s="1476">
        <f>D62</f>
        <v>1.2</v>
      </c>
      <c r="E79" s="1476">
        <v>0.45</v>
      </c>
      <c r="F79" s="1476">
        <v>1.6</v>
      </c>
      <c r="G79" s="1476">
        <f>C79*D79*E79*F79</f>
        <v>3.4560000000000004</v>
      </c>
      <c r="H79" s="1477"/>
    </row>
    <row r="80" spans="1:8" ht="25.5" customHeight="1" thickBot="1" x14ac:dyDescent="0.3">
      <c r="A80" s="1345"/>
      <c r="B80" s="1480" t="s">
        <v>6496</v>
      </c>
      <c r="C80" s="1475">
        <v>2</v>
      </c>
      <c r="D80" s="1476">
        <f>D78</f>
        <v>1.45</v>
      </c>
      <c r="E80" s="1476">
        <v>0.45</v>
      </c>
      <c r="F80" s="1476">
        <v>0.6</v>
      </c>
      <c r="G80" s="1476">
        <f>C80*D80*E80*F80</f>
        <v>0.78299999999999992</v>
      </c>
      <c r="H80" s="1477"/>
    </row>
    <row r="81" spans="1:8" ht="25.5" customHeight="1" thickBot="1" x14ac:dyDescent="0.3">
      <c r="A81" s="1345"/>
      <c r="B81" s="1480"/>
      <c r="C81" s="1480"/>
      <c r="D81" s="1481"/>
      <c r="E81" s="2051" t="s">
        <v>6460</v>
      </c>
      <c r="F81" s="2051"/>
      <c r="G81" s="1482">
        <f>SUM(G76:G80)</f>
        <v>11.292467568655235</v>
      </c>
      <c r="H81" s="1483" t="s">
        <v>6461</v>
      </c>
    </row>
    <row r="82" spans="1:8" ht="25.5" customHeight="1" thickBot="1" x14ac:dyDescent="0.3">
      <c r="A82" s="1484"/>
      <c r="B82" s="1485"/>
      <c r="C82" s="1485"/>
      <c r="D82" s="1486"/>
      <c r="E82" s="2051" t="s">
        <v>6462</v>
      </c>
      <c r="F82" s="2051"/>
      <c r="G82" s="1501">
        <f>G81*C58</f>
        <v>135.50961082386283</v>
      </c>
      <c r="H82" s="1483" t="s">
        <v>6461</v>
      </c>
    </row>
    <row r="83" spans="1:8" ht="25.5" customHeight="1" thickBot="1" x14ac:dyDescent="0.3">
      <c r="A83" s="1488"/>
      <c r="B83" s="1489"/>
      <c r="C83" s="1489"/>
      <c r="D83" s="1490"/>
      <c r="E83" s="1491"/>
      <c r="F83" s="1491"/>
      <c r="G83" s="1492"/>
      <c r="H83" s="1491"/>
    </row>
    <row r="84" spans="1:8" ht="25.5" customHeight="1" x14ac:dyDescent="0.25">
      <c r="A84" s="1470" t="s">
        <v>6497</v>
      </c>
      <c r="B84" s="1502" t="s">
        <v>6466</v>
      </c>
      <c r="C84" s="1502"/>
      <c r="D84" s="1502"/>
      <c r="E84" s="1502"/>
      <c r="F84" s="1499"/>
      <c r="G84" s="1495"/>
      <c r="H84" s="1500"/>
    </row>
    <row r="85" spans="1:8" ht="25.5" customHeight="1" x14ac:dyDescent="0.25">
      <c r="A85" s="1345"/>
      <c r="B85" s="1497" t="s">
        <v>684</v>
      </c>
      <c r="C85" s="1475">
        <v>4</v>
      </c>
      <c r="D85" s="1476">
        <f>D62</f>
        <v>1.2</v>
      </c>
      <c r="E85" s="1478">
        <v>0.45</v>
      </c>
      <c r="F85" s="1478">
        <v>0.05</v>
      </c>
      <c r="G85" s="1478">
        <f>C85*D85*E85*F85</f>
        <v>0.10800000000000001</v>
      </c>
      <c r="H85" s="1479"/>
    </row>
    <row r="86" spans="1:8" ht="25.5" customHeight="1" thickBot="1" x14ac:dyDescent="0.3">
      <c r="A86" s="1345"/>
      <c r="B86" s="1497" t="s">
        <v>6496</v>
      </c>
      <c r="C86" s="1475">
        <v>2</v>
      </c>
      <c r="D86" s="1476">
        <f>D80</f>
        <v>1.45</v>
      </c>
      <c r="E86" s="1478">
        <v>0.45</v>
      </c>
      <c r="F86" s="1478">
        <v>0.05</v>
      </c>
      <c r="G86" s="1478">
        <f>C86*D86*E86*F86</f>
        <v>6.5250000000000002E-2</v>
      </c>
      <c r="H86" s="1527"/>
    </row>
    <row r="87" spans="1:8" ht="25.5" customHeight="1" thickBot="1" x14ac:dyDescent="0.3">
      <c r="A87" s="1345"/>
      <c r="B87" s="1480"/>
      <c r="C87" s="1480"/>
      <c r="D87" s="1481"/>
      <c r="E87" s="2051" t="s">
        <v>6460</v>
      </c>
      <c r="F87" s="2051"/>
      <c r="G87" s="1482">
        <v>0</v>
      </c>
      <c r="H87" s="1483" t="s">
        <v>6461</v>
      </c>
    </row>
    <row r="88" spans="1:8" ht="25.5" customHeight="1" thickBot="1" x14ac:dyDescent="0.3">
      <c r="A88" s="1484"/>
      <c r="B88" s="1485"/>
      <c r="C88" s="1485"/>
      <c r="D88" s="1486"/>
      <c r="E88" s="2051" t="s">
        <v>6462</v>
      </c>
      <c r="F88" s="2051"/>
      <c r="G88" s="1503">
        <f>G87*C58</f>
        <v>0</v>
      </c>
      <c r="H88" s="1483" t="s">
        <v>6461</v>
      </c>
    </row>
    <row r="89" spans="1:8" ht="25.5" customHeight="1" thickBot="1" x14ac:dyDescent="0.3">
      <c r="A89" s="1488"/>
      <c r="B89" s="1489"/>
      <c r="C89" s="1489"/>
      <c r="D89" s="1490"/>
      <c r="E89" s="1491"/>
      <c r="F89" s="1491"/>
      <c r="G89" s="1492"/>
      <c r="H89" s="1491"/>
    </row>
    <row r="90" spans="1:8" ht="25.5" customHeight="1" x14ac:dyDescent="0.25">
      <c r="A90" s="1470" t="s">
        <v>6469</v>
      </c>
      <c r="B90" s="1493" t="s">
        <v>6470</v>
      </c>
      <c r="C90" s="1493"/>
      <c r="D90" s="1493"/>
      <c r="E90" s="1493"/>
      <c r="F90" s="1499"/>
      <c r="G90" s="1495"/>
      <c r="H90" s="1500"/>
    </row>
    <row r="91" spans="1:8" ht="25.5" customHeight="1" x14ac:dyDescent="0.25">
      <c r="A91" s="1345"/>
      <c r="B91" s="1474" t="s">
        <v>6498</v>
      </c>
      <c r="C91" s="1475">
        <v>2</v>
      </c>
      <c r="D91" s="1326">
        <f>D61</f>
        <v>8.1</v>
      </c>
      <c r="E91" s="1476">
        <v>0.3</v>
      </c>
      <c r="F91" s="1476">
        <v>1.05</v>
      </c>
      <c r="G91" s="1476">
        <f>C91*D91*E91*F91</f>
        <v>5.1029999999999998</v>
      </c>
      <c r="H91" s="1477"/>
    </row>
    <row r="92" spans="1:8" ht="25.5" customHeight="1" thickBot="1" x14ac:dyDescent="0.3">
      <c r="A92" s="1345"/>
      <c r="B92" s="1480" t="s">
        <v>6471</v>
      </c>
      <c r="C92" s="1475">
        <v>0</v>
      </c>
      <c r="D92" s="1476">
        <f>D85</f>
        <v>1.2</v>
      </c>
      <c r="E92" s="1478">
        <v>0.3</v>
      </c>
      <c r="F92" s="1478">
        <v>1.05</v>
      </c>
      <c r="G92" s="1478">
        <f>C92*D92*E92*F92</f>
        <v>0</v>
      </c>
      <c r="H92" s="1479"/>
    </row>
    <row r="93" spans="1:8" ht="25.5" customHeight="1" thickBot="1" x14ac:dyDescent="0.3">
      <c r="A93" s="1345"/>
      <c r="B93" s="1480"/>
      <c r="C93" s="1480"/>
      <c r="D93" s="1481"/>
      <c r="E93" s="2051" t="s">
        <v>6460</v>
      </c>
      <c r="F93" s="2051"/>
      <c r="G93" s="1482">
        <f>SUM(G91:G92)</f>
        <v>5.1029999999999998</v>
      </c>
      <c r="H93" s="1483" t="s">
        <v>6461</v>
      </c>
    </row>
    <row r="94" spans="1:8" ht="25.5" customHeight="1" thickBot="1" x14ac:dyDescent="0.3">
      <c r="A94" s="1484"/>
      <c r="B94" s="1485"/>
      <c r="C94" s="1504"/>
      <c r="D94" s="1486"/>
      <c r="E94" s="2051" t="s">
        <v>6462</v>
      </c>
      <c r="F94" s="2051"/>
      <c r="G94" s="1505">
        <f>G93*C58</f>
        <v>61.235999999999997</v>
      </c>
      <c r="H94" s="1483" t="s">
        <v>6461</v>
      </c>
    </row>
    <row r="95" spans="1:8" ht="25.5" customHeight="1" thickBot="1" x14ac:dyDescent="0.3">
      <c r="A95" s="1488"/>
      <c r="B95" s="1489"/>
      <c r="C95" s="1506"/>
      <c r="D95" s="1490"/>
      <c r="E95" s="1491"/>
      <c r="F95" s="1491"/>
      <c r="G95" s="1492"/>
      <c r="H95" s="1491"/>
    </row>
    <row r="96" spans="1:8" ht="25.5" customHeight="1" x14ac:dyDescent="0.25">
      <c r="A96" s="1528" t="s">
        <v>6485</v>
      </c>
      <c r="B96" s="1493" t="s">
        <v>6486</v>
      </c>
      <c r="C96" s="1493"/>
      <c r="D96" s="1493"/>
      <c r="E96" s="1493"/>
      <c r="F96" s="1499"/>
      <c r="G96" s="1495"/>
      <c r="H96" s="1500"/>
    </row>
    <row r="97" spans="1:8" ht="25.5" customHeight="1" x14ac:dyDescent="0.25">
      <c r="A97" s="1345"/>
      <c r="B97" s="1480" t="s">
        <v>6458</v>
      </c>
      <c r="C97" s="1475">
        <v>2</v>
      </c>
      <c r="D97" s="1326">
        <f>D78</f>
        <v>1.45</v>
      </c>
      <c r="E97" s="1476">
        <v>1</v>
      </c>
      <c r="F97" s="1476">
        <v>0.25</v>
      </c>
      <c r="G97" s="1476"/>
      <c r="H97" s="1477"/>
    </row>
    <row r="98" spans="1:8" ht="25.5" customHeight="1" thickBot="1" x14ac:dyDescent="0.3">
      <c r="A98" s="1345"/>
      <c r="B98" s="1480" t="s">
        <v>6458</v>
      </c>
      <c r="C98" s="1475">
        <v>2</v>
      </c>
      <c r="D98" s="1476">
        <f>D97</f>
        <v>1.45</v>
      </c>
      <c r="E98" s="1478">
        <v>0.45</v>
      </c>
      <c r="F98" s="1478">
        <v>0.85</v>
      </c>
      <c r="G98" s="1478"/>
      <c r="H98" s="1479"/>
    </row>
    <row r="99" spans="1:8" ht="25.5" customHeight="1" thickBot="1" x14ac:dyDescent="0.3">
      <c r="A99" s="1345"/>
      <c r="B99" s="1480"/>
      <c r="C99" s="1480"/>
      <c r="D99" s="1481"/>
      <c r="E99" s="2051" t="s">
        <v>6460</v>
      </c>
      <c r="F99" s="2051"/>
      <c r="G99" s="1482">
        <f>SUM(G97:G98)</f>
        <v>0</v>
      </c>
      <c r="H99" s="1483" t="s">
        <v>6461</v>
      </c>
    </row>
    <row r="100" spans="1:8" ht="25.5" customHeight="1" thickBot="1" x14ac:dyDescent="0.3">
      <c r="A100" s="1484"/>
      <c r="B100" s="1485"/>
      <c r="C100" s="1504"/>
      <c r="D100" s="1486"/>
      <c r="E100" s="2051" t="s">
        <v>6462</v>
      </c>
      <c r="F100" s="2051"/>
      <c r="G100" s="1514">
        <f>G99*C58</f>
        <v>0</v>
      </c>
      <c r="H100" s="1483" t="s">
        <v>6461</v>
      </c>
    </row>
    <row r="101" spans="1:8" ht="25.5" customHeight="1" thickBot="1" x14ac:dyDescent="0.3">
      <c r="A101" s="806"/>
      <c r="B101" s="1529"/>
      <c r="C101" s="1530"/>
      <c r="D101" s="1531"/>
      <c r="E101" s="1532"/>
      <c r="F101" s="1532"/>
      <c r="G101" s="1532"/>
      <c r="H101" s="1532"/>
    </row>
    <row r="102" spans="1:8" ht="48" customHeight="1" x14ac:dyDescent="0.25">
      <c r="A102" s="1528" t="s">
        <v>6499</v>
      </c>
      <c r="B102" s="1535" t="s">
        <v>6490</v>
      </c>
      <c r="C102" s="1493"/>
      <c r="D102" s="1493"/>
      <c r="E102" s="1493"/>
      <c r="F102" s="1499"/>
      <c r="G102" s="1495"/>
      <c r="H102" s="1500"/>
    </row>
    <row r="103" spans="1:8" ht="25.5" customHeight="1" thickBot="1" x14ac:dyDescent="0.3">
      <c r="A103" s="1345"/>
      <c r="B103" s="1480" t="s">
        <v>6500</v>
      </c>
      <c r="C103" s="1475">
        <v>1</v>
      </c>
      <c r="D103" s="1326">
        <f>D76</f>
        <v>8.1</v>
      </c>
      <c r="E103" s="1476">
        <v>0</v>
      </c>
      <c r="F103" s="1476">
        <v>0</v>
      </c>
      <c r="G103" s="1476">
        <f>C103*D103</f>
        <v>8.1</v>
      </c>
      <c r="H103" s="1477"/>
    </row>
    <row r="104" spans="1:8" ht="25.5" customHeight="1" thickBot="1" x14ac:dyDescent="0.3">
      <c r="A104" s="1345"/>
      <c r="B104" s="1480"/>
      <c r="C104" s="1480"/>
      <c r="D104" s="1481"/>
      <c r="E104" s="2051" t="s">
        <v>6460</v>
      </c>
      <c r="F104" s="2051"/>
      <c r="G104" s="1482">
        <f>SUM(G103:G103)</f>
        <v>8.1</v>
      </c>
      <c r="H104" s="1483" t="s">
        <v>403</v>
      </c>
    </row>
    <row r="105" spans="1:8" ht="25.5" customHeight="1" thickBot="1" x14ac:dyDescent="0.3">
      <c r="A105" s="1484"/>
      <c r="B105" s="1485"/>
      <c r="C105" s="1504"/>
      <c r="D105" s="1486"/>
      <c r="E105" s="2051" t="s">
        <v>6462</v>
      </c>
      <c r="F105" s="2051"/>
      <c r="G105" s="1536">
        <f>G104*C58</f>
        <v>97.199999999999989</v>
      </c>
      <c r="H105" s="1483" t="s">
        <v>403</v>
      </c>
    </row>
    <row r="106" spans="1:8" ht="25.5" customHeight="1" x14ac:dyDescent="0.25">
      <c r="A106" s="806"/>
      <c r="B106" s="1529"/>
      <c r="C106" s="1530"/>
      <c r="D106" s="1531"/>
      <c r="E106" s="1532"/>
      <c r="F106" s="1532"/>
      <c r="G106" s="1532"/>
      <c r="H106" s="1532"/>
    </row>
    <row r="107" spans="1:8" ht="25.5" customHeight="1" x14ac:dyDescent="0.3">
      <c r="A107" s="2064" t="s">
        <v>6502</v>
      </c>
      <c r="B107" s="2064"/>
      <c r="C107" s="2064"/>
      <c r="D107" s="2064"/>
      <c r="E107" s="2064"/>
      <c r="F107" s="2064"/>
      <c r="G107" s="2064"/>
      <c r="H107" s="2064"/>
    </row>
    <row r="108" spans="1:8" ht="25.5" customHeight="1" thickBot="1" x14ac:dyDescent="0.25">
      <c r="A108" s="1465" t="s">
        <v>6452</v>
      </c>
      <c r="B108" s="1465"/>
      <c r="C108" s="1526">
        <v>15</v>
      </c>
      <c r="D108"/>
      <c r="E108" s="2065"/>
      <c r="F108" s="2065"/>
      <c r="G108" s="2065"/>
      <c r="H108" s="2065"/>
    </row>
    <row r="109" spans="1:8" ht="25.5" customHeight="1" thickBot="1" x14ac:dyDescent="0.3">
      <c r="A109" s="1467" t="s">
        <v>6453</v>
      </c>
      <c r="B109" s="1468" t="s">
        <v>6454</v>
      </c>
      <c r="C109" s="1468" t="s">
        <v>23</v>
      </c>
      <c r="D109" s="1468" t="s">
        <v>85</v>
      </c>
      <c r="E109" s="1468" t="s">
        <v>95</v>
      </c>
      <c r="F109" s="1468" t="s">
        <v>96</v>
      </c>
      <c r="G109" s="1468" t="s">
        <v>1</v>
      </c>
      <c r="H109" s="1469" t="s">
        <v>2</v>
      </c>
    </row>
    <row r="110" spans="1:8" ht="25.5" customHeight="1" x14ac:dyDescent="0.25">
      <c r="A110" s="1470" t="s">
        <v>6455</v>
      </c>
      <c r="B110" s="2066" t="s">
        <v>6456</v>
      </c>
      <c r="C110" s="2066"/>
      <c r="D110" s="2066"/>
      <c r="E110" s="2066"/>
      <c r="F110" s="1471"/>
      <c r="G110" s="1472"/>
      <c r="H110" s="1473"/>
    </row>
    <row r="111" spans="1:8" ht="25.5" customHeight="1" x14ac:dyDescent="0.25">
      <c r="A111" s="1345"/>
      <c r="B111" s="1474" t="s">
        <v>6457</v>
      </c>
      <c r="C111" s="1475">
        <v>1</v>
      </c>
      <c r="D111" s="1476">
        <v>10</v>
      </c>
      <c r="E111" s="1476">
        <v>2</v>
      </c>
      <c r="F111" s="1476">
        <v>0.3</v>
      </c>
      <c r="G111" s="1476">
        <f>C111*D111*E111*F111</f>
        <v>6</v>
      </c>
      <c r="H111" s="1477"/>
    </row>
    <row r="112" spans="1:8" ht="25.5" customHeight="1" x14ac:dyDescent="0.25">
      <c r="A112" s="1345"/>
      <c r="B112" s="1474" t="s">
        <v>684</v>
      </c>
      <c r="C112" s="1475">
        <v>4</v>
      </c>
      <c r="D112" s="1476">
        <v>1.2</v>
      </c>
      <c r="E112" s="1476">
        <v>0.6</v>
      </c>
      <c r="F112" s="1476">
        <v>0.3</v>
      </c>
      <c r="G112" s="1476">
        <f>C112*D112*E112*F112</f>
        <v>0.86399999999999999</v>
      </c>
      <c r="H112" s="1477"/>
    </row>
    <row r="113" spans="1:8" ht="25.5" customHeight="1" x14ac:dyDescent="0.25">
      <c r="A113" s="1345"/>
      <c r="B113" s="1474" t="s">
        <v>6458</v>
      </c>
      <c r="C113" s="1475">
        <v>2</v>
      </c>
      <c r="D113" s="1476">
        <v>1.45</v>
      </c>
      <c r="E113" s="1476">
        <v>0.6</v>
      </c>
      <c r="F113" s="1476">
        <v>0.3</v>
      </c>
      <c r="G113" s="1476">
        <f>C113*D113*E113*F113</f>
        <v>0.52200000000000002</v>
      </c>
      <c r="H113" s="1477"/>
    </row>
    <row r="114" spans="1:8" ht="25.5" customHeight="1" thickBot="1" x14ac:dyDescent="0.3">
      <c r="A114" s="1345"/>
      <c r="B114" s="1474" t="s">
        <v>6458</v>
      </c>
      <c r="C114" s="1475">
        <v>2</v>
      </c>
      <c r="D114" s="1476">
        <f>D113</f>
        <v>1.45</v>
      </c>
      <c r="E114" s="1478">
        <v>1</v>
      </c>
      <c r="F114" s="1476">
        <v>0.3</v>
      </c>
      <c r="G114" s="1478"/>
      <c r="H114" s="1479"/>
    </row>
    <row r="115" spans="1:8" ht="25.5" customHeight="1" thickBot="1" x14ac:dyDescent="0.3">
      <c r="A115" s="1345"/>
      <c r="B115" s="1480"/>
      <c r="C115" s="1480"/>
      <c r="D115" s="1481"/>
      <c r="E115" s="2051" t="s">
        <v>6460</v>
      </c>
      <c r="F115" s="2051"/>
      <c r="G115" s="1482">
        <f>SUM(G111:G114)</f>
        <v>7.3860000000000001</v>
      </c>
      <c r="H115" s="1483" t="s">
        <v>6461</v>
      </c>
    </row>
    <row r="116" spans="1:8" ht="25.5" customHeight="1" thickBot="1" x14ac:dyDescent="0.3">
      <c r="A116" s="1484"/>
      <c r="B116" s="1485"/>
      <c r="C116" s="1485"/>
      <c r="D116" s="1486"/>
      <c r="E116" s="2051" t="s">
        <v>6462</v>
      </c>
      <c r="F116" s="2051"/>
      <c r="G116" s="1487">
        <f>G115*C108</f>
        <v>110.79</v>
      </c>
      <c r="H116" s="1483" t="s">
        <v>6461</v>
      </c>
    </row>
    <row r="117" spans="1:8" ht="25.5" customHeight="1" thickBot="1" x14ac:dyDescent="0.3">
      <c r="A117" s="1488"/>
      <c r="B117" s="1489"/>
      <c r="C117" s="1489"/>
      <c r="D117" s="1490"/>
      <c r="E117" s="1491"/>
      <c r="F117" s="1491"/>
      <c r="G117" s="1492"/>
      <c r="H117" s="1491"/>
    </row>
    <row r="118" spans="1:8" ht="25.5" customHeight="1" x14ac:dyDescent="0.25">
      <c r="A118" s="1470" t="s">
        <v>6463</v>
      </c>
      <c r="B118" s="1493" t="s">
        <v>6464</v>
      </c>
      <c r="C118" s="1493"/>
      <c r="D118" s="1493"/>
      <c r="E118" s="1493"/>
      <c r="F118" s="1494"/>
      <c r="G118" s="1495"/>
      <c r="H118" s="1496"/>
    </row>
    <row r="119" spans="1:8" ht="25.5" customHeight="1" x14ac:dyDescent="0.25">
      <c r="A119" s="1345"/>
      <c r="B119" s="1474" t="s">
        <v>6457</v>
      </c>
      <c r="C119" s="1475">
        <v>1</v>
      </c>
      <c r="D119" s="1476">
        <f>D111</f>
        <v>10</v>
      </c>
      <c r="E119" s="1476">
        <f>E111-1</f>
        <v>1</v>
      </c>
      <c r="F119" s="1476">
        <v>0.15</v>
      </c>
      <c r="G119" s="1476">
        <f>C119*D119*E119*F119</f>
        <v>1.5</v>
      </c>
      <c r="H119" s="1477"/>
    </row>
    <row r="120" spans="1:8" ht="25.5" customHeight="1" x14ac:dyDescent="0.25">
      <c r="A120" s="1345"/>
      <c r="B120" s="1497" t="s">
        <v>684</v>
      </c>
      <c r="C120" s="1475">
        <v>4</v>
      </c>
      <c r="D120" s="1476">
        <f>D112</f>
        <v>1.2</v>
      </c>
      <c r="E120" s="1476">
        <f>E112-0.15</f>
        <v>0.44999999999999996</v>
      </c>
      <c r="F120" s="1476">
        <v>0.15</v>
      </c>
      <c r="G120" s="1476">
        <f>C120*D120*E120*F120</f>
        <v>0.32399999999999995</v>
      </c>
      <c r="H120" s="1477"/>
    </row>
    <row r="121" spans="1:8" ht="25.5" customHeight="1" thickBot="1" x14ac:dyDescent="0.3">
      <c r="A121" s="1345"/>
      <c r="B121" s="1497" t="s">
        <v>6458</v>
      </c>
      <c r="C121" s="1475">
        <v>2</v>
      </c>
      <c r="D121" s="1476">
        <f>D113</f>
        <v>1.45</v>
      </c>
      <c r="E121" s="1478">
        <v>0.45</v>
      </c>
      <c r="F121" s="1476">
        <v>0.15</v>
      </c>
      <c r="G121" s="1476">
        <f>C121*D121*E121*F121</f>
        <v>0.19574999999999998</v>
      </c>
      <c r="H121" s="1479"/>
    </row>
    <row r="122" spans="1:8" ht="25.5" customHeight="1" thickBot="1" x14ac:dyDescent="0.3">
      <c r="A122" s="1345"/>
      <c r="B122" s="1480"/>
      <c r="C122" s="1480"/>
      <c r="D122" s="1481"/>
      <c r="E122" s="2051" t="s">
        <v>6460</v>
      </c>
      <c r="F122" s="2051"/>
      <c r="G122" s="1482">
        <f>SUM(G119:G121)</f>
        <v>2.0197499999999997</v>
      </c>
      <c r="H122" s="1483" t="s">
        <v>6461</v>
      </c>
    </row>
    <row r="123" spans="1:8" ht="25.5" customHeight="1" thickBot="1" x14ac:dyDescent="0.3">
      <c r="A123" s="1484"/>
      <c r="B123" s="1485"/>
      <c r="C123" s="1485"/>
      <c r="D123" s="1486"/>
      <c r="E123" s="2051" t="s">
        <v>6462</v>
      </c>
      <c r="F123" s="2051"/>
      <c r="G123" s="1498">
        <f>G122*C108</f>
        <v>30.296249999999997</v>
      </c>
      <c r="H123" s="1483" t="s">
        <v>6461</v>
      </c>
    </row>
    <row r="124" spans="1:8" ht="25.5" customHeight="1" thickBot="1" x14ac:dyDescent="0.3">
      <c r="A124" s="1488"/>
      <c r="B124" s="1489"/>
      <c r="C124" s="1489"/>
      <c r="D124" s="1490"/>
      <c r="E124" s="1491"/>
      <c r="F124" s="1491"/>
      <c r="G124" s="1492"/>
      <c r="H124" s="1491"/>
    </row>
    <row r="125" spans="1:8" ht="25.5" customHeight="1" x14ac:dyDescent="0.25">
      <c r="A125" s="1470" t="s">
        <v>6493</v>
      </c>
      <c r="B125" s="1493" t="s">
        <v>6484</v>
      </c>
      <c r="C125" s="1493"/>
      <c r="D125" s="1493"/>
      <c r="E125" s="1493"/>
      <c r="F125" s="1499"/>
      <c r="G125" s="1495"/>
      <c r="H125" s="1500"/>
    </row>
    <row r="126" spans="1:8" ht="25.5" customHeight="1" x14ac:dyDescent="0.25">
      <c r="A126" s="1345"/>
      <c r="B126" s="1480" t="s">
        <v>6494</v>
      </c>
      <c r="C126" s="1475">
        <v>1</v>
      </c>
      <c r="D126" s="1476">
        <f>D111</f>
        <v>10</v>
      </c>
      <c r="E126" s="1476">
        <f>E111-1</f>
        <v>1</v>
      </c>
      <c r="F126" s="1476">
        <v>1</v>
      </c>
      <c r="G126" s="1476">
        <f>C126*D126*E126*F126</f>
        <v>10</v>
      </c>
      <c r="H126" s="1477"/>
    </row>
    <row r="127" spans="1:8" ht="25.5" customHeight="1" x14ac:dyDescent="0.25">
      <c r="A127" s="1345"/>
      <c r="B127" s="1480" t="s">
        <v>6495</v>
      </c>
      <c r="C127" s="1475">
        <v>-1</v>
      </c>
      <c r="D127" s="1476">
        <f>D126</f>
        <v>10</v>
      </c>
      <c r="E127" s="1476" t="s">
        <v>6467</v>
      </c>
      <c r="F127" s="926">
        <f>(PI()*0.6*0.6)/4</f>
        <v>0.28274333882308139</v>
      </c>
      <c r="G127" s="1476">
        <f>C127*D127*F127</f>
        <v>-2.8274333882308138</v>
      </c>
      <c r="H127" s="1477"/>
    </row>
    <row r="128" spans="1:8" ht="25.5" customHeight="1" x14ac:dyDescent="0.25">
      <c r="A128" s="1345"/>
      <c r="B128" s="1480" t="s">
        <v>6458</v>
      </c>
      <c r="C128" s="1475">
        <v>2</v>
      </c>
      <c r="D128" s="1476">
        <f>D114</f>
        <v>1.45</v>
      </c>
      <c r="E128" s="1476">
        <v>1.2</v>
      </c>
      <c r="F128" s="1476">
        <v>0.15</v>
      </c>
      <c r="G128" s="1476">
        <f>C128*D128*E128*F128</f>
        <v>0.52200000000000002</v>
      </c>
      <c r="H128" s="1477"/>
    </row>
    <row r="129" spans="1:8" ht="25.5" customHeight="1" x14ac:dyDescent="0.25">
      <c r="A129" s="1345"/>
      <c r="B129" s="1480" t="s">
        <v>6471</v>
      </c>
      <c r="C129" s="1475">
        <v>4</v>
      </c>
      <c r="D129" s="1476">
        <f>D112</f>
        <v>1.2</v>
      </c>
      <c r="E129" s="1476">
        <v>0.45</v>
      </c>
      <c r="F129" s="1476">
        <v>1.2</v>
      </c>
      <c r="G129" s="1476">
        <f>C129*D129*E129*F129</f>
        <v>2.5920000000000001</v>
      </c>
      <c r="H129" s="1477"/>
    </row>
    <row r="130" spans="1:8" ht="25.5" customHeight="1" thickBot="1" x14ac:dyDescent="0.3">
      <c r="A130" s="1345"/>
      <c r="B130" s="1480" t="s">
        <v>6496</v>
      </c>
      <c r="C130" s="1475">
        <v>2</v>
      </c>
      <c r="D130" s="1476">
        <f>D128</f>
        <v>1.45</v>
      </c>
      <c r="E130" s="1476">
        <v>0.45</v>
      </c>
      <c r="F130" s="1476">
        <v>0.6</v>
      </c>
      <c r="G130" s="1476">
        <f>C130*D130*E130*F130</f>
        <v>0.78299999999999992</v>
      </c>
      <c r="H130" s="1477"/>
    </row>
    <row r="131" spans="1:8" ht="25.5" customHeight="1" thickBot="1" x14ac:dyDescent="0.3">
      <c r="A131" s="1345"/>
      <c r="B131" s="1480"/>
      <c r="C131" s="1480"/>
      <c r="D131" s="1481"/>
      <c r="E131" s="2051" t="s">
        <v>6460</v>
      </c>
      <c r="F131" s="2051"/>
      <c r="G131" s="1482">
        <f>SUM(G126:G130)</f>
        <v>11.069566611769186</v>
      </c>
      <c r="H131" s="1483" t="s">
        <v>6461</v>
      </c>
    </row>
    <row r="132" spans="1:8" ht="25.5" customHeight="1" thickBot="1" x14ac:dyDescent="0.3">
      <c r="A132" s="1484"/>
      <c r="B132" s="1485"/>
      <c r="C132" s="1485"/>
      <c r="D132" s="1486"/>
      <c r="E132" s="2051" t="s">
        <v>6462</v>
      </c>
      <c r="F132" s="2051"/>
      <c r="G132" s="1501">
        <f>G131*C108</f>
        <v>166.04349917653781</v>
      </c>
      <c r="H132" s="1483" t="s">
        <v>6461</v>
      </c>
    </row>
    <row r="133" spans="1:8" ht="25.5" customHeight="1" thickBot="1" x14ac:dyDescent="0.3">
      <c r="A133" s="1488"/>
      <c r="B133" s="1489"/>
      <c r="C133" s="1489"/>
      <c r="D133" s="1490"/>
      <c r="E133" s="1491"/>
      <c r="F133" s="1491"/>
      <c r="G133" s="1492"/>
      <c r="H133" s="1491"/>
    </row>
    <row r="134" spans="1:8" ht="25.5" customHeight="1" x14ac:dyDescent="0.25">
      <c r="A134" s="1470" t="s">
        <v>6497</v>
      </c>
      <c r="B134" s="1502" t="s">
        <v>6466</v>
      </c>
      <c r="C134" s="1502"/>
      <c r="D134" s="1502"/>
      <c r="E134" s="1502"/>
      <c r="F134" s="1499"/>
      <c r="G134" s="1495"/>
      <c r="H134" s="1500"/>
    </row>
    <row r="135" spans="1:8" ht="25.5" customHeight="1" x14ac:dyDescent="0.25">
      <c r="A135" s="1345"/>
      <c r="B135" s="1497" t="s">
        <v>684</v>
      </c>
      <c r="C135" s="1475">
        <v>4</v>
      </c>
      <c r="D135" s="1476">
        <f>D112</f>
        <v>1.2</v>
      </c>
      <c r="E135" s="1478">
        <v>0.45</v>
      </c>
      <c r="F135" s="1478">
        <v>0.05</v>
      </c>
      <c r="G135" s="1478">
        <f>C135*D135*E135*F135</f>
        <v>0.10800000000000001</v>
      </c>
      <c r="H135" s="1479"/>
    </row>
    <row r="136" spans="1:8" ht="25.5" customHeight="1" thickBot="1" x14ac:dyDescent="0.3">
      <c r="A136" s="1345"/>
      <c r="B136" s="1497" t="s">
        <v>6496</v>
      </c>
      <c r="C136" s="1475">
        <v>2</v>
      </c>
      <c r="D136" s="1476">
        <f>D130</f>
        <v>1.45</v>
      </c>
      <c r="E136" s="1478">
        <v>0.45</v>
      </c>
      <c r="F136" s="1478">
        <v>0.05</v>
      </c>
      <c r="G136" s="1478">
        <f>C136*D136*E136*F136</f>
        <v>6.5250000000000002E-2</v>
      </c>
      <c r="H136" s="1527"/>
    </row>
    <row r="137" spans="1:8" ht="25.5" customHeight="1" thickBot="1" x14ac:dyDescent="0.3">
      <c r="A137" s="1345"/>
      <c r="B137" s="1480"/>
      <c r="C137" s="1480"/>
      <c r="D137" s="1481"/>
      <c r="E137" s="2051" t="s">
        <v>6460</v>
      </c>
      <c r="F137" s="2051"/>
      <c r="G137" s="1482">
        <v>0</v>
      </c>
      <c r="H137" s="1483" t="s">
        <v>6461</v>
      </c>
    </row>
    <row r="138" spans="1:8" ht="25.5" customHeight="1" thickBot="1" x14ac:dyDescent="0.3">
      <c r="A138" s="1484"/>
      <c r="B138" s="1485"/>
      <c r="C138" s="1485"/>
      <c r="D138" s="1486"/>
      <c r="E138" s="2051" t="s">
        <v>6462</v>
      </c>
      <c r="F138" s="2051"/>
      <c r="G138" s="1503">
        <f>G137*C108</f>
        <v>0</v>
      </c>
      <c r="H138" s="1483" t="s">
        <v>6461</v>
      </c>
    </row>
    <row r="139" spans="1:8" ht="25.5" customHeight="1" thickBot="1" x14ac:dyDescent="0.3">
      <c r="A139" s="1488"/>
      <c r="B139" s="1489"/>
      <c r="C139" s="1489"/>
      <c r="D139" s="1490"/>
      <c r="E139" s="1491"/>
      <c r="F139" s="1491"/>
      <c r="G139" s="1492"/>
      <c r="H139" s="1491"/>
    </row>
    <row r="140" spans="1:8" ht="25.5" customHeight="1" x14ac:dyDescent="0.25">
      <c r="A140" s="1470" t="s">
        <v>6469</v>
      </c>
      <c r="B140" s="1493" t="s">
        <v>6470</v>
      </c>
      <c r="C140" s="1493"/>
      <c r="D140" s="1493"/>
      <c r="E140" s="1493"/>
      <c r="F140" s="1499"/>
      <c r="G140" s="1495"/>
      <c r="H140" s="1500"/>
    </row>
    <row r="141" spans="1:8" ht="25.5" customHeight="1" x14ac:dyDescent="0.25">
      <c r="A141" s="1345"/>
      <c r="B141" s="1474" t="s">
        <v>6498</v>
      </c>
      <c r="C141" s="1475">
        <v>2</v>
      </c>
      <c r="D141" s="1326">
        <f>D111</f>
        <v>10</v>
      </c>
      <c r="E141" s="1476">
        <v>0.3</v>
      </c>
      <c r="F141" s="1476">
        <v>1</v>
      </c>
      <c r="G141" s="1476">
        <f>C141*D141*E141*F141</f>
        <v>6</v>
      </c>
      <c r="H141" s="1477"/>
    </row>
    <row r="142" spans="1:8" ht="25.5" customHeight="1" thickBot="1" x14ac:dyDescent="0.3">
      <c r="A142" s="1345"/>
      <c r="B142" s="1480" t="s">
        <v>6471</v>
      </c>
      <c r="C142" s="1475">
        <v>4</v>
      </c>
      <c r="D142" s="1476">
        <f>D135</f>
        <v>1.2</v>
      </c>
      <c r="E142" s="1478">
        <v>0.3</v>
      </c>
      <c r="F142" s="1478">
        <v>0</v>
      </c>
      <c r="G142" s="1478">
        <f>C142*D142*E142*F142</f>
        <v>0</v>
      </c>
      <c r="H142" s="1479"/>
    </row>
    <row r="143" spans="1:8" ht="25.5" customHeight="1" thickBot="1" x14ac:dyDescent="0.3">
      <c r="A143" s="1345"/>
      <c r="B143" s="1480"/>
      <c r="C143" s="1480"/>
      <c r="D143" s="1481"/>
      <c r="E143" s="2051" t="s">
        <v>6460</v>
      </c>
      <c r="F143" s="2051"/>
      <c r="G143" s="1482">
        <f>SUM(G141:G142)</f>
        <v>6</v>
      </c>
      <c r="H143" s="1483" t="s">
        <v>6461</v>
      </c>
    </row>
    <row r="144" spans="1:8" ht="25.5" customHeight="1" thickBot="1" x14ac:dyDescent="0.3">
      <c r="A144" s="1484"/>
      <c r="B144" s="1485"/>
      <c r="C144" s="1504"/>
      <c r="D144" s="1486"/>
      <c r="E144" s="2051" t="s">
        <v>6462</v>
      </c>
      <c r="F144" s="2051"/>
      <c r="G144" s="1505">
        <f>G143*C108</f>
        <v>90</v>
      </c>
      <c r="H144" s="1483" t="s">
        <v>6461</v>
      </c>
    </row>
    <row r="145" spans="1:8" ht="25.5" customHeight="1" thickBot="1" x14ac:dyDescent="0.3">
      <c r="A145" s="1488"/>
      <c r="B145" s="1489"/>
      <c r="C145" s="1506"/>
      <c r="D145" s="1490"/>
      <c r="E145" s="1491"/>
      <c r="F145" s="1491"/>
      <c r="G145" s="1492"/>
      <c r="H145" s="1491"/>
    </row>
    <row r="146" spans="1:8" ht="25.5" customHeight="1" x14ac:dyDescent="0.25">
      <c r="A146" s="1528" t="s">
        <v>6485</v>
      </c>
      <c r="B146" s="1493" t="s">
        <v>6486</v>
      </c>
      <c r="C146" s="1493"/>
      <c r="D146" s="1493"/>
      <c r="E146" s="1493"/>
      <c r="F146" s="1499"/>
      <c r="G146" s="1495"/>
      <c r="H146" s="1500"/>
    </row>
    <row r="147" spans="1:8" ht="25.5" customHeight="1" x14ac:dyDescent="0.25">
      <c r="A147" s="1345"/>
      <c r="B147" s="1480" t="s">
        <v>6458</v>
      </c>
      <c r="C147" s="1475">
        <v>2</v>
      </c>
      <c r="D147" s="1326">
        <f>D128</f>
        <v>1.45</v>
      </c>
      <c r="E147" s="1476">
        <v>1</v>
      </c>
      <c r="F147" s="1476">
        <v>0.25</v>
      </c>
      <c r="G147" s="1476"/>
      <c r="H147" s="1477"/>
    </row>
    <row r="148" spans="1:8" ht="25.5" customHeight="1" thickBot="1" x14ac:dyDescent="0.3">
      <c r="A148" s="1345"/>
      <c r="B148" s="1480" t="s">
        <v>6458</v>
      </c>
      <c r="C148" s="1475">
        <v>2</v>
      </c>
      <c r="D148" s="1476">
        <f>D147</f>
        <v>1.45</v>
      </c>
      <c r="E148" s="1478">
        <v>0.45</v>
      </c>
      <c r="F148" s="1478">
        <v>0.85</v>
      </c>
      <c r="G148" s="1478"/>
      <c r="H148" s="1479"/>
    </row>
    <row r="149" spans="1:8" ht="25.5" customHeight="1" thickBot="1" x14ac:dyDescent="0.3">
      <c r="A149" s="1345"/>
      <c r="B149" s="1480"/>
      <c r="C149" s="1480"/>
      <c r="D149" s="1481"/>
      <c r="E149" s="2051" t="s">
        <v>6460</v>
      </c>
      <c r="F149" s="2051"/>
      <c r="G149" s="1482">
        <f>SUM(G147:G148)</f>
        <v>0</v>
      </c>
      <c r="H149" s="1483" t="s">
        <v>6461</v>
      </c>
    </row>
    <row r="150" spans="1:8" ht="25.5" customHeight="1" thickBot="1" x14ac:dyDescent="0.3">
      <c r="A150" s="1484"/>
      <c r="B150" s="1485"/>
      <c r="C150" s="1504"/>
      <c r="D150" s="1486"/>
      <c r="E150" s="2051" t="s">
        <v>6462</v>
      </c>
      <c r="F150" s="2051"/>
      <c r="G150" s="1514">
        <f>G149*C108</f>
        <v>0</v>
      </c>
      <c r="H150" s="1483" t="s">
        <v>6461</v>
      </c>
    </row>
    <row r="151" spans="1:8" ht="25.5" customHeight="1" thickBot="1" x14ac:dyDescent="0.3">
      <c r="A151" s="806"/>
      <c r="B151" s="1529"/>
      <c r="C151" s="1530"/>
      <c r="D151" s="1531"/>
      <c r="E151" s="1532"/>
      <c r="F151" s="1532"/>
      <c r="G151" s="1532"/>
      <c r="H151" s="1532"/>
    </row>
    <row r="152" spans="1:8" ht="50.25" customHeight="1" x14ac:dyDescent="0.25">
      <c r="A152" s="1528" t="s">
        <v>6499</v>
      </c>
      <c r="B152" s="1535" t="s">
        <v>6491</v>
      </c>
      <c r="C152" s="1493"/>
      <c r="D152" s="1493"/>
      <c r="E152" s="1493"/>
      <c r="F152" s="1499"/>
      <c r="G152" s="1495"/>
      <c r="H152" s="1500"/>
    </row>
    <row r="153" spans="1:8" ht="25.5" customHeight="1" thickBot="1" x14ac:dyDescent="0.3">
      <c r="A153" s="1345"/>
      <c r="B153" s="1480" t="s">
        <v>6500</v>
      </c>
      <c r="C153" s="1475">
        <v>1</v>
      </c>
      <c r="D153" s="1326">
        <v>8.1</v>
      </c>
      <c r="E153" s="1476">
        <v>0</v>
      </c>
      <c r="F153" s="1476">
        <v>0</v>
      </c>
      <c r="G153" s="1476">
        <f>C153*D153</f>
        <v>8.1</v>
      </c>
      <c r="H153" s="1477"/>
    </row>
    <row r="154" spans="1:8" ht="25.5" customHeight="1" thickBot="1" x14ac:dyDescent="0.3">
      <c r="A154" s="1345"/>
      <c r="B154" s="1480"/>
      <c r="C154" s="1480"/>
      <c r="D154" s="1481"/>
      <c r="E154" s="2051" t="s">
        <v>6460</v>
      </c>
      <c r="F154" s="2051"/>
      <c r="G154" s="1482">
        <f>SUM(G153:G153)</f>
        <v>8.1</v>
      </c>
      <c r="H154" s="1483" t="s">
        <v>403</v>
      </c>
    </row>
    <row r="155" spans="1:8" ht="25.5" customHeight="1" thickBot="1" x14ac:dyDescent="0.3">
      <c r="A155" s="1484"/>
      <c r="B155" s="1485"/>
      <c r="C155" s="1504"/>
      <c r="D155" s="1486"/>
      <c r="E155" s="2051" t="s">
        <v>6462</v>
      </c>
      <c r="F155" s="2051"/>
      <c r="G155" s="1537">
        <f>G154*C108</f>
        <v>121.5</v>
      </c>
      <c r="H155" s="1483" t="s">
        <v>403</v>
      </c>
    </row>
    <row r="156" spans="1:8" ht="25.5" customHeight="1" x14ac:dyDescent="0.3">
      <c r="A156" s="2064" t="s">
        <v>6503</v>
      </c>
      <c r="B156" s="2064"/>
      <c r="C156" s="2064"/>
      <c r="D156" s="2064"/>
      <c r="E156" s="2064"/>
      <c r="F156" s="2064"/>
      <c r="G156" s="2064"/>
      <c r="H156" s="2064"/>
    </row>
    <row r="157" spans="1:8" ht="25.5" customHeight="1" thickBot="1" x14ac:dyDescent="0.25">
      <c r="A157" s="1465" t="s">
        <v>6452</v>
      </c>
      <c r="B157" s="1465"/>
      <c r="C157" s="1526">
        <v>13</v>
      </c>
      <c r="D157"/>
      <c r="E157" s="2065"/>
      <c r="F157" s="2065"/>
      <c r="G157" s="2065"/>
      <c r="H157" s="2065"/>
    </row>
    <row r="158" spans="1:8" ht="25.5" customHeight="1" thickBot="1" x14ac:dyDescent="0.3">
      <c r="A158" s="1467" t="s">
        <v>6453</v>
      </c>
      <c r="B158" s="1468" t="s">
        <v>6454</v>
      </c>
      <c r="C158" s="1468" t="s">
        <v>23</v>
      </c>
      <c r="D158" s="1468" t="s">
        <v>85</v>
      </c>
      <c r="E158" s="1468" t="s">
        <v>95</v>
      </c>
      <c r="F158" s="1468" t="s">
        <v>96</v>
      </c>
      <c r="G158" s="1468" t="s">
        <v>1</v>
      </c>
      <c r="H158" s="1469" t="s">
        <v>2</v>
      </c>
    </row>
    <row r="159" spans="1:8" ht="25.5" customHeight="1" x14ac:dyDescent="0.25">
      <c r="A159" s="1470" t="s">
        <v>6455</v>
      </c>
      <c r="B159" s="2066" t="s">
        <v>6456</v>
      </c>
      <c r="C159" s="2066"/>
      <c r="D159" s="2066"/>
      <c r="E159" s="2066"/>
      <c r="F159" s="1471"/>
      <c r="G159" s="1472"/>
      <c r="H159" s="1473"/>
    </row>
    <row r="160" spans="1:8" ht="25.5" customHeight="1" x14ac:dyDescent="0.25">
      <c r="A160" s="1345"/>
      <c r="B160" s="1474" t="s">
        <v>6457</v>
      </c>
      <c r="C160" s="1475">
        <v>1</v>
      </c>
      <c r="D160" s="1476">
        <v>10</v>
      </c>
      <c r="E160" s="1476">
        <v>1.85</v>
      </c>
      <c r="F160" s="1476">
        <v>0.3</v>
      </c>
      <c r="G160" s="1476">
        <f>C160*D160*E160*F160</f>
        <v>5.55</v>
      </c>
      <c r="H160" s="1477"/>
    </row>
    <row r="161" spans="1:8" ht="25.5" customHeight="1" x14ac:dyDescent="0.25">
      <c r="A161" s="1345"/>
      <c r="B161" s="1474" t="s">
        <v>684</v>
      </c>
      <c r="C161" s="1475">
        <v>4</v>
      </c>
      <c r="D161" s="1476">
        <v>1.2</v>
      </c>
      <c r="E161" s="1476">
        <v>0.6</v>
      </c>
      <c r="F161" s="1476">
        <v>0.3</v>
      </c>
      <c r="G161" s="1476">
        <f>C161*D161*E161*F161</f>
        <v>0.86399999999999999</v>
      </c>
      <c r="H161" s="1477"/>
    </row>
    <row r="162" spans="1:8" ht="25.5" customHeight="1" x14ac:dyDescent="0.25">
      <c r="A162" s="1345"/>
      <c r="B162" s="1474" t="s">
        <v>6458</v>
      </c>
      <c r="C162" s="1475">
        <v>2</v>
      </c>
      <c r="D162" s="1476">
        <v>1.45</v>
      </c>
      <c r="E162" s="1476">
        <v>0.6</v>
      </c>
      <c r="F162" s="1476">
        <v>0.3</v>
      </c>
      <c r="G162" s="1476">
        <f>C162*D162*E162*F162</f>
        <v>0.52200000000000002</v>
      </c>
      <c r="H162" s="1477"/>
    </row>
    <row r="163" spans="1:8" ht="25.5" customHeight="1" thickBot="1" x14ac:dyDescent="0.3">
      <c r="A163" s="1345"/>
      <c r="B163" s="1474" t="s">
        <v>6458</v>
      </c>
      <c r="C163" s="1475">
        <v>2</v>
      </c>
      <c r="D163" s="1476">
        <f>D162</f>
        <v>1.45</v>
      </c>
      <c r="E163" s="1478">
        <v>1</v>
      </c>
      <c r="F163" s="1476">
        <v>0.3</v>
      </c>
      <c r="G163" s="1478"/>
      <c r="H163" s="1479"/>
    </row>
    <row r="164" spans="1:8" ht="25.5" customHeight="1" thickBot="1" x14ac:dyDescent="0.3">
      <c r="A164" s="1345"/>
      <c r="B164" s="1480"/>
      <c r="C164" s="1480"/>
      <c r="D164" s="1481"/>
      <c r="E164" s="2051" t="s">
        <v>6460</v>
      </c>
      <c r="F164" s="2051"/>
      <c r="G164" s="1482">
        <f>SUM(G160:G163)</f>
        <v>6.9359999999999999</v>
      </c>
      <c r="H164" s="1483" t="s">
        <v>6461</v>
      </c>
    </row>
    <row r="165" spans="1:8" ht="25.5" customHeight="1" thickBot="1" x14ac:dyDescent="0.3">
      <c r="A165" s="1484"/>
      <c r="B165" s="1485"/>
      <c r="C165" s="1485"/>
      <c r="D165" s="1486"/>
      <c r="E165" s="2051" t="s">
        <v>6462</v>
      </c>
      <c r="F165" s="2051"/>
      <c r="G165" s="1487">
        <f>G164*C157</f>
        <v>90.168000000000006</v>
      </c>
      <c r="H165" s="1483" t="s">
        <v>6461</v>
      </c>
    </row>
    <row r="166" spans="1:8" ht="25.5" customHeight="1" thickBot="1" x14ac:dyDescent="0.3">
      <c r="A166" s="1488"/>
      <c r="B166" s="1489"/>
      <c r="C166" s="1489"/>
      <c r="D166" s="1490"/>
      <c r="E166" s="1491"/>
      <c r="F166" s="1491"/>
      <c r="G166" s="1492"/>
      <c r="H166" s="1491"/>
    </row>
    <row r="167" spans="1:8" ht="25.5" customHeight="1" x14ac:dyDescent="0.25">
      <c r="A167" s="1470" t="s">
        <v>6463</v>
      </c>
      <c r="B167" s="1493" t="s">
        <v>6464</v>
      </c>
      <c r="C167" s="1493"/>
      <c r="D167" s="1493"/>
      <c r="E167" s="1493"/>
      <c r="F167" s="1494"/>
      <c r="G167" s="1495"/>
      <c r="H167" s="1496"/>
    </row>
    <row r="168" spans="1:8" ht="25.5" customHeight="1" x14ac:dyDescent="0.25">
      <c r="A168" s="1345"/>
      <c r="B168" s="1474" t="s">
        <v>6457</v>
      </c>
      <c r="C168" s="1475">
        <v>1</v>
      </c>
      <c r="D168" s="1476">
        <f>D160</f>
        <v>10</v>
      </c>
      <c r="E168" s="1476">
        <f>E160-1</f>
        <v>0.85000000000000009</v>
      </c>
      <c r="F168" s="1476">
        <v>0.15</v>
      </c>
      <c r="G168" s="1476">
        <f>C168*D168*E168*F168</f>
        <v>1.2749999999999999</v>
      </c>
      <c r="H168" s="1477"/>
    </row>
    <row r="169" spans="1:8" ht="25.5" customHeight="1" x14ac:dyDescent="0.25">
      <c r="A169" s="1345"/>
      <c r="B169" s="1497" t="s">
        <v>684</v>
      </c>
      <c r="C169" s="1475">
        <v>4</v>
      </c>
      <c r="D169" s="1476">
        <f>D161</f>
        <v>1.2</v>
      </c>
      <c r="E169" s="1476">
        <f>E161-0.15</f>
        <v>0.44999999999999996</v>
      </c>
      <c r="F169" s="1476">
        <v>0.15</v>
      </c>
      <c r="G169" s="1476">
        <f>C169*D169*E169*F169</f>
        <v>0.32399999999999995</v>
      </c>
      <c r="H169" s="1477"/>
    </row>
    <row r="170" spans="1:8" ht="25.5" customHeight="1" thickBot="1" x14ac:dyDescent="0.3">
      <c r="A170" s="1345"/>
      <c r="B170" s="1497" t="s">
        <v>6458</v>
      </c>
      <c r="C170" s="1475">
        <v>2</v>
      </c>
      <c r="D170" s="1476">
        <f>D162</f>
        <v>1.45</v>
      </c>
      <c r="E170" s="1478">
        <v>0.45</v>
      </c>
      <c r="F170" s="1476">
        <v>0.15</v>
      </c>
      <c r="G170" s="1476">
        <f>C170*D170*E170*F170</f>
        <v>0.19574999999999998</v>
      </c>
      <c r="H170" s="1479"/>
    </row>
    <row r="171" spans="1:8" ht="25.5" customHeight="1" thickBot="1" x14ac:dyDescent="0.3">
      <c r="A171" s="1345"/>
      <c r="B171" s="1480"/>
      <c r="C171" s="1480"/>
      <c r="D171" s="1481"/>
      <c r="E171" s="2051" t="s">
        <v>6460</v>
      </c>
      <c r="F171" s="2051"/>
      <c r="G171" s="1482">
        <f>SUM(G168:G170)</f>
        <v>1.7947499999999996</v>
      </c>
      <c r="H171" s="1483" t="s">
        <v>6461</v>
      </c>
    </row>
    <row r="172" spans="1:8" ht="25.5" customHeight="1" thickBot="1" x14ac:dyDescent="0.3">
      <c r="A172" s="1484"/>
      <c r="B172" s="1485"/>
      <c r="C172" s="1485"/>
      <c r="D172" s="1486"/>
      <c r="E172" s="2051" t="s">
        <v>6462</v>
      </c>
      <c r="F172" s="2051"/>
      <c r="G172" s="1498">
        <f>G171*C157</f>
        <v>23.331749999999996</v>
      </c>
      <c r="H172" s="1483" t="s">
        <v>6461</v>
      </c>
    </row>
    <row r="173" spans="1:8" ht="25.5" customHeight="1" thickBot="1" x14ac:dyDescent="0.3">
      <c r="A173" s="1488"/>
      <c r="B173" s="1489"/>
      <c r="C173" s="1489"/>
      <c r="D173" s="1490"/>
      <c r="E173" s="1491"/>
      <c r="F173" s="1491"/>
      <c r="G173" s="1492"/>
      <c r="H173" s="1491"/>
    </row>
    <row r="174" spans="1:8" ht="25.5" customHeight="1" x14ac:dyDescent="0.25">
      <c r="A174" s="1470" t="s">
        <v>6493</v>
      </c>
      <c r="B174" s="1493" t="s">
        <v>6484</v>
      </c>
      <c r="C174" s="1493"/>
      <c r="D174" s="1493"/>
      <c r="E174" s="1493"/>
      <c r="F174" s="1499"/>
      <c r="G174" s="1495"/>
      <c r="H174" s="1500"/>
    </row>
    <row r="175" spans="1:8" ht="25.5" customHeight="1" x14ac:dyDescent="0.25">
      <c r="A175" s="1345"/>
      <c r="B175" s="1480" t="s">
        <v>6494</v>
      </c>
      <c r="C175" s="1475">
        <v>1</v>
      </c>
      <c r="D175" s="1476">
        <f>D160</f>
        <v>10</v>
      </c>
      <c r="E175" s="1476">
        <f>E160-1</f>
        <v>0.85000000000000009</v>
      </c>
      <c r="F175" s="1476">
        <v>0.85</v>
      </c>
      <c r="G175" s="1476">
        <f>C175*D175*E175*F175</f>
        <v>7.2249999999999996</v>
      </c>
      <c r="H175" s="1477"/>
    </row>
    <row r="176" spans="1:8" ht="25.5" customHeight="1" x14ac:dyDescent="0.25">
      <c r="A176" s="1345"/>
      <c r="B176" s="1480" t="s">
        <v>6504</v>
      </c>
      <c r="C176" s="1475">
        <v>-1</v>
      </c>
      <c r="D176" s="1476">
        <f>D175</f>
        <v>10</v>
      </c>
      <c r="E176" s="1476" t="s">
        <v>6467</v>
      </c>
      <c r="F176" s="926">
        <f>(PI()*0.45*0.45)/4</f>
        <v>0.15904312808798329</v>
      </c>
      <c r="G176" s="1476">
        <f>C176*D176*F176</f>
        <v>-1.5904312808798329</v>
      </c>
      <c r="H176" s="1477"/>
    </row>
    <row r="177" spans="1:8" ht="25.5" customHeight="1" x14ac:dyDescent="0.25">
      <c r="A177" s="1345"/>
      <c r="B177" s="1480" t="s">
        <v>6458</v>
      </c>
      <c r="C177" s="1475">
        <v>2</v>
      </c>
      <c r="D177" s="1476">
        <f>D163</f>
        <v>1.45</v>
      </c>
      <c r="E177" s="1476">
        <v>1.2</v>
      </c>
      <c r="F177" s="1476">
        <v>0.15</v>
      </c>
      <c r="G177" s="1476">
        <f>C177*D177*E177*F177</f>
        <v>0.52200000000000002</v>
      </c>
      <c r="H177" s="1477"/>
    </row>
    <row r="178" spans="1:8" ht="25.5" customHeight="1" x14ac:dyDescent="0.25">
      <c r="A178" s="1345"/>
      <c r="B178" s="1480" t="s">
        <v>6471</v>
      </c>
      <c r="C178" s="1475">
        <v>4</v>
      </c>
      <c r="D178" s="1476">
        <f>D161</f>
        <v>1.2</v>
      </c>
      <c r="E178" s="1476">
        <v>0.45</v>
      </c>
      <c r="F178" s="1476">
        <v>1.2</v>
      </c>
      <c r="G178" s="1476">
        <f>C178*D178*E178*F178</f>
        <v>2.5920000000000001</v>
      </c>
      <c r="H178" s="1477"/>
    </row>
    <row r="179" spans="1:8" ht="25.5" customHeight="1" thickBot="1" x14ac:dyDescent="0.3">
      <c r="A179" s="1345"/>
      <c r="B179" s="1480" t="s">
        <v>6496</v>
      </c>
      <c r="C179" s="1475">
        <v>2</v>
      </c>
      <c r="D179" s="1476">
        <f>D177</f>
        <v>1.45</v>
      </c>
      <c r="E179" s="1476">
        <v>0.45</v>
      </c>
      <c r="F179" s="1476">
        <v>0.6</v>
      </c>
      <c r="G179" s="1476">
        <f>C179*D179*E179*F179</f>
        <v>0.78299999999999992</v>
      </c>
      <c r="H179" s="1477"/>
    </row>
    <row r="180" spans="1:8" ht="25.5" customHeight="1" thickBot="1" x14ac:dyDescent="0.3">
      <c r="A180" s="1345"/>
      <c r="B180" s="1480"/>
      <c r="C180" s="1480"/>
      <c r="D180" s="1481"/>
      <c r="E180" s="2051" t="s">
        <v>6460</v>
      </c>
      <c r="F180" s="2051"/>
      <c r="G180" s="1482">
        <f>SUM(G175:G179)</f>
        <v>9.5315687191201661</v>
      </c>
      <c r="H180" s="1483" t="s">
        <v>6461</v>
      </c>
    </row>
    <row r="181" spans="1:8" ht="25.5" customHeight="1" thickBot="1" x14ac:dyDescent="0.3">
      <c r="A181" s="1484"/>
      <c r="B181" s="1485"/>
      <c r="C181" s="1485"/>
      <c r="D181" s="1486"/>
      <c r="E181" s="2051" t="s">
        <v>6462</v>
      </c>
      <c r="F181" s="2051"/>
      <c r="G181" s="1501">
        <f>G180*C157</f>
        <v>123.91039334856217</v>
      </c>
      <c r="H181" s="1483" t="s">
        <v>6461</v>
      </c>
    </row>
    <row r="182" spans="1:8" ht="25.5" customHeight="1" thickBot="1" x14ac:dyDescent="0.3">
      <c r="A182" s="1488"/>
      <c r="B182" s="1489"/>
      <c r="C182" s="1489"/>
      <c r="D182" s="1490"/>
      <c r="E182" s="1491"/>
      <c r="F182" s="1491"/>
      <c r="G182" s="1492"/>
      <c r="H182" s="1491"/>
    </row>
    <row r="183" spans="1:8" ht="25.5" customHeight="1" x14ac:dyDescent="0.25">
      <c r="A183" s="1470" t="s">
        <v>6497</v>
      </c>
      <c r="B183" s="1502" t="s">
        <v>6466</v>
      </c>
      <c r="C183" s="1502"/>
      <c r="D183" s="1502"/>
      <c r="E183" s="1502"/>
      <c r="F183" s="1499"/>
      <c r="G183" s="1495"/>
      <c r="H183" s="1500"/>
    </row>
    <row r="184" spans="1:8" ht="25.5" customHeight="1" x14ac:dyDescent="0.25">
      <c r="A184" s="1345"/>
      <c r="B184" s="1497" t="s">
        <v>684</v>
      </c>
      <c r="C184" s="1475">
        <v>4</v>
      </c>
      <c r="D184" s="1476">
        <f>D161</f>
        <v>1.2</v>
      </c>
      <c r="E184" s="1478">
        <v>0.45</v>
      </c>
      <c r="F184" s="1478">
        <v>0.05</v>
      </c>
      <c r="G184" s="1478">
        <f>C184*D184*E184*F184</f>
        <v>0.10800000000000001</v>
      </c>
      <c r="H184" s="1479"/>
    </row>
    <row r="185" spans="1:8" ht="25.5" customHeight="1" thickBot="1" x14ac:dyDescent="0.3">
      <c r="A185" s="1345"/>
      <c r="B185" s="1497" t="s">
        <v>6496</v>
      </c>
      <c r="C185" s="1475">
        <v>2</v>
      </c>
      <c r="D185" s="1476">
        <f>D179</f>
        <v>1.45</v>
      </c>
      <c r="E185" s="1478">
        <v>0.45</v>
      </c>
      <c r="F185" s="1478">
        <v>0.05</v>
      </c>
      <c r="G185" s="1478">
        <f>C185*D185*E185*F185</f>
        <v>6.5250000000000002E-2</v>
      </c>
      <c r="H185" s="1527"/>
    </row>
    <row r="186" spans="1:8" ht="25.5" customHeight="1" thickBot="1" x14ac:dyDescent="0.3">
      <c r="A186" s="1345"/>
      <c r="B186" s="1480"/>
      <c r="C186" s="1480"/>
      <c r="D186" s="1481"/>
      <c r="E186" s="2051" t="s">
        <v>6460</v>
      </c>
      <c r="F186" s="2051"/>
      <c r="G186" s="1482">
        <v>0</v>
      </c>
      <c r="H186" s="1483" t="s">
        <v>6461</v>
      </c>
    </row>
    <row r="187" spans="1:8" ht="25.5" customHeight="1" thickBot="1" x14ac:dyDescent="0.3">
      <c r="A187" s="1484"/>
      <c r="B187" s="1485"/>
      <c r="C187" s="1485"/>
      <c r="D187" s="1486"/>
      <c r="E187" s="2051" t="s">
        <v>6462</v>
      </c>
      <c r="F187" s="2051"/>
      <c r="G187" s="1503">
        <f>G186*C157</f>
        <v>0</v>
      </c>
      <c r="H187" s="1483" t="s">
        <v>6461</v>
      </c>
    </row>
    <row r="188" spans="1:8" ht="25.5" customHeight="1" thickBot="1" x14ac:dyDescent="0.3">
      <c r="A188" s="1488"/>
      <c r="B188" s="1489"/>
      <c r="C188" s="1489"/>
      <c r="D188" s="1490"/>
      <c r="E188" s="1491"/>
      <c r="F188" s="1491"/>
      <c r="G188" s="1492"/>
      <c r="H188" s="1491"/>
    </row>
    <row r="189" spans="1:8" ht="25.5" customHeight="1" x14ac:dyDescent="0.25">
      <c r="A189" s="1470" t="s">
        <v>6469</v>
      </c>
      <c r="B189" s="1493" t="s">
        <v>6470</v>
      </c>
      <c r="C189" s="1493"/>
      <c r="D189" s="1493"/>
      <c r="E189" s="1493"/>
      <c r="F189" s="1499"/>
      <c r="G189" s="1495"/>
      <c r="H189" s="1500"/>
    </row>
    <row r="190" spans="1:8" ht="25.5" customHeight="1" x14ac:dyDescent="0.25">
      <c r="A190" s="1345"/>
      <c r="B190" s="1474" t="s">
        <v>6498</v>
      </c>
      <c r="C190" s="1475">
        <v>2</v>
      </c>
      <c r="D190" s="1326">
        <f>D160</f>
        <v>10</v>
      </c>
      <c r="E190" s="1476">
        <v>0.3</v>
      </c>
      <c r="F190" s="1476">
        <v>0.85</v>
      </c>
      <c r="G190" s="1476">
        <f>C190*D190*E190*F190</f>
        <v>5.0999999999999996</v>
      </c>
      <c r="H190" s="1477"/>
    </row>
    <row r="191" spans="1:8" ht="25.5" customHeight="1" thickBot="1" x14ac:dyDescent="0.3">
      <c r="A191" s="1345"/>
      <c r="B191" s="1480" t="s">
        <v>6471</v>
      </c>
      <c r="C191" s="1475">
        <v>0</v>
      </c>
      <c r="D191" s="1476">
        <f>D184</f>
        <v>1.2</v>
      </c>
      <c r="E191" s="1478">
        <v>0.3</v>
      </c>
      <c r="F191" s="1478">
        <v>0.85</v>
      </c>
      <c r="G191" s="1478">
        <f>C191*D191*E191*F191</f>
        <v>0</v>
      </c>
      <c r="H191" s="1479"/>
    </row>
    <row r="192" spans="1:8" ht="25.5" customHeight="1" thickBot="1" x14ac:dyDescent="0.3">
      <c r="A192" s="1345"/>
      <c r="B192" s="1480"/>
      <c r="C192" s="1480"/>
      <c r="D192" s="1481"/>
      <c r="E192" s="2051" t="s">
        <v>6460</v>
      </c>
      <c r="F192" s="2051"/>
      <c r="G192" s="1482">
        <f>SUM(G190:G191)</f>
        <v>5.0999999999999996</v>
      </c>
      <c r="H192" s="1483" t="s">
        <v>6461</v>
      </c>
    </row>
    <row r="193" spans="1:8" ht="25.5" customHeight="1" thickBot="1" x14ac:dyDescent="0.3">
      <c r="A193" s="1484"/>
      <c r="B193" s="1485"/>
      <c r="C193" s="1504"/>
      <c r="D193" s="1486"/>
      <c r="E193" s="2051" t="s">
        <v>6462</v>
      </c>
      <c r="F193" s="2051"/>
      <c r="G193" s="1505">
        <f>G192*C157</f>
        <v>66.3</v>
      </c>
      <c r="H193" s="1483" t="s">
        <v>6461</v>
      </c>
    </row>
    <row r="194" spans="1:8" ht="25.5" customHeight="1" thickBot="1" x14ac:dyDescent="0.3">
      <c r="A194" s="1488"/>
      <c r="B194" s="1489"/>
      <c r="C194" s="1506"/>
      <c r="D194" s="1490"/>
      <c r="E194" s="1491"/>
      <c r="F194" s="1491"/>
      <c r="G194" s="1492"/>
      <c r="H194" s="1491"/>
    </row>
    <row r="195" spans="1:8" ht="25.5" customHeight="1" x14ac:dyDescent="0.25">
      <c r="A195" s="1528" t="s">
        <v>6485</v>
      </c>
      <c r="B195" s="1493" t="s">
        <v>6486</v>
      </c>
      <c r="C195" s="1493"/>
      <c r="D195" s="1493"/>
      <c r="E195" s="1493"/>
      <c r="F195" s="1499"/>
      <c r="G195" s="1495"/>
      <c r="H195" s="1500"/>
    </row>
    <row r="196" spans="1:8" ht="25.5" customHeight="1" x14ac:dyDescent="0.25">
      <c r="A196" s="1345"/>
      <c r="B196" s="1480" t="s">
        <v>6458</v>
      </c>
      <c r="C196" s="1475">
        <v>2</v>
      </c>
      <c r="D196" s="1326">
        <f>D177</f>
        <v>1.45</v>
      </c>
      <c r="E196" s="1476">
        <v>1</v>
      </c>
      <c r="F196" s="1476">
        <v>0.25</v>
      </c>
      <c r="G196" s="1476"/>
      <c r="H196" s="1477"/>
    </row>
    <row r="197" spans="1:8" ht="25.5" customHeight="1" thickBot="1" x14ac:dyDescent="0.3">
      <c r="A197" s="1345"/>
      <c r="B197" s="1480" t="s">
        <v>6458</v>
      </c>
      <c r="C197" s="1475">
        <v>2</v>
      </c>
      <c r="D197" s="1476">
        <f>D196</f>
        <v>1.45</v>
      </c>
      <c r="E197" s="1478">
        <v>0.45</v>
      </c>
      <c r="F197" s="1478">
        <v>0.85</v>
      </c>
      <c r="G197" s="1478"/>
      <c r="H197" s="1479"/>
    </row>
    <row r="198" spans="1:8" ht="26.25" customHeight="1" thickBot="1" x14ac:dyDescent="0.3">
      <c r="A198" s="1345"/>
      <c r="B198" s="1480"/>
      <c r="C198" s="1480"/>
      <c r="D198" s="1481"/>
      <c r="E198" s="2051" t="s">
        <v>6460</v>
      </c>
      <c r="F198" s="2051"/>
      <c r="G198" s="1482">
        <f>SUM(G196:G197)</f>
        <v>0</v>
      </c>
      <c r="H198" s="1483" t="s">
        <v>6461</v>
      </c>
    </row>
    <row r="199" spans="1:8" ht="25.5" customHeight="1" thickBot="1" x14ac:dyDescent="0.3">
      <c r="A199" s="1484"/>
      <c r="B199" s="1485"/>
      <c r="C199" s="1504"/>
      <c r="D199" s="1486"/>
      <c r="E199" s="2051" t="s">
        <v>6462</v>
      </c>
      <c r="F199" s="2051"/>
      <c r="G199" s="1514">
        <f>G198*C157</f>
        <v>0</v>
      </c>
      <c r="H199" s="1483" t="s">
        <v>6461</v>
      </c>
    </row>
    <row r="200" spans="1:8" ht="25.5" customHeight="1" thickBot="1" x14ac:dyDescent="0.3">
      <c r="A200" s="806"/>
      <c r="B200" s="1529"/>
      <c r="C200" s="1530"/>
      <c r="D200" s="1531"/>
      <c r="E200" s="1532"/>
      <c r="F200" s="1532"/>
      <c r="G200" s="1532"/>
      <c r="H200" s="1532"/>
    </row>
    <row r="201" spans="1:8" ht="50.25" customHeight="1" x14ac:dyDescent="0.25">
      <c r="A201" s="1528" t="s">
        <v>6499</v>
      </c>
      <c r="B201" s="1538" t="s">
        <v>6505</v>
      </c>
      <c r="C201" s="1493"/>
      <c r="D201" s="1493"/>
      <c r="E201" s="1493"/>
      <c r="F201" s="1499"/>
      <c r="G201" s="1495"/>
      <c r="H201" s="1500"/>
    </row>
    <row r="202" spans="1:8" ht="25.5" customHeight="1" thickBot="1" x14ac:dyDescent="0.3">
      <c r="A202" s="1345"/>
      <c r="B202" s="1480" t="s">
        <v>6500</v>
      </c>
      <c r="C202" s="1475">
        <v>1</v>
      </c>
      <c r="D202" s="1326">
        <v>8.1</v>
      </c>
      <c r="E202" s="1476">
        <v>0</v>
      </c>
      <c r="F202" s="1476">
        <v>0</v>
      </c>
      <c r="G202" s="1476">
        <f>C202*D202</f>
        <v>8.1</v>
      </c>
      <c r="H202" s="1477"/>
    </row>
    <row r="203" spans="1:8" ht="25.5" customHeight="1" thickBot="1" x14ac:dyDescent="0.3">
      <c r="A203" s="1345"/>
      <c r="B203" s="1480"/>
      <c r="C203" s="1480"/>
      <c r="D203" s="1481"/>
      <c r="E203" s="2051" t="s">
        <v>6460</v>
      </c>
      <c r="F203" s="2051"/>
      <c r="G203" s="1482">
        <f>SUM(G202:G202)</f>
        <v>8.1</v>
      </c>
      <c r="H203" s="1483" t="s">
        <v>403</v>
      </c>
    </row>
    <row r="204" spans="1:8" ht="25.5" customHeight="1" thickBot="1" x14ac:dyDescent="0.3">
      <c r="A204" s="1484"/>
      <c r="B204" s="1485"/>
      <c r="C204" s="1504"/>
      <c r="D204" s="1486"/>
      <c r="E204" s="2051" t="s">
        <v>6462</v>
      </c>
      <c r="F204" s="2051"/>
      <c r="G204" s="1537">
        <f>G203*C157</f>
        <v>105.3</v>
      </c>
      <c r="H204" s="1483" t="s">
        <v>403</v>
      </c>
    </row>
    <row r="205" spans="1:8" ht="0.75" customHeight="1" x14ac:dyDescent="0.25">
      <c r="A205" s="806"/>
      <c r="B205" s="1529"/>
      <c r="C205" s="1530"/>
      <c r="D205" s="1531"/>
      <c r="E205" s="1532"/>
      <c r="F205" s="1532"/>
      <c r="G205" s="1534"/>
      <c r="H205" s="1532"/>
    </row>
    <row r="206" spans="1:8" ht="19.5" customHeight="1" x14ac:dyDescent="0.25">
      <c r="A206" s="2052" t="s">
        <v>6506</v>
      </c>
      <c r="B206" s="2052"/>
      <c r="C206" s="2052"/>
      <c r="D206" s="2052"/>
      <c r="E206" s="2052"/>
      <c r="F206" s="2052"/>
      <c r="G206" s="2052"/>
      <c r="H206" s="2052"/>
    </row>
    <row r="207" spans="1:8" ht="0.75" customHeight="1" x14ac:dyDescent="0.2">
      <c r="A207"/>
      <c r="B207"/>
      <c r="C207"/>
      <c r="D207"/>
      <c r="E207"/>
      <c r="F207"/>
      <c r="G207"/>
    </row>
    <row r="208" spans="1:8" ht="22.5" customHeight="1" x14ac:dyDescent="0.25">
      <c r="A208" s="2053" t="s">
        <v>6474</v>
      </c>
      <c r="B208" s="2053"/>
      <c r="C208" s="2053"/>
      <c r="D208" s="2053"/>
      <c r="E208" s="2053"/>
      <c r="F208" s="2053"/>
      <c r="G208" s="2053"/>
      <c r="H208" s="2053"/>
    </row>
    <row r="209" spans="1:8" ht="25.5" customHeight="1" x14ac:dyDescent="0.2">
      <c r="A209"/>
      <c r="B209"/>
      <c r="C209"/>
      <c r="D209"/>
      <c r="E209"/>
      <c r="F209"/>
      <c r="G209"/>
    </row>
    <row r="210" spans="1:8" ht="25.5" customHeight="1" thickBot="1" x14ac:dyDescent="0.25">
      <c r="A210" s="1515" t="s">
        <v>6453</v>
      </c>
      <c r="B210" s="2076" t="s">
        <v>6475</v>
      </c>
      <c r="C210" s="2077"/>
      <c r="D210" s="2077"/>
      <c r="E210" s="2077"/>
      <c r="F210" s="2078"/>
      <c r="G210" s="549" t="s">
        <v>2</v>
      </c>
      <c r="H210" s="549" t="s">
        <v>1</v>
      </c>
    </row>
    <row r="211" spans="1:8" ht="25.5" customHeight="1" thickBot="1" x14ac:dyDescent="0.3">
      <c r="A211" s="1517" t="s">
        <v>6455</v>
      </c>
      <c r="B211" s="2054" t="s">
        <v>6478</v>
      </c>
      <c r="C211" s="2054"/>
      <c r="D211" s="2054"/>
      <c r="E211" s="2054"/>
      <c r="F211" s="2054"/>
      <c r="G211" s="1487" t="s">
        <v>6479</v>
      </c>
      <c r="H211" s="1519">
        <f>G16+G66+G116+G165</f>
        <v>426.60300000000001</v>
      </c>
    </row>
    <row r="212" spans="1:8" ht="25.5" customHeight="1" thickBot="1" x14ac:dyDescent="0.3">
      <c r="A212" s="1517" t="s">
        <v>6469</v>
      </c>
      <c r="B212" s="2054" t="s">
        <v>6470</v>
      </c>
      <c r="C212" s="2054"/>
      <c r="D212" s="2054"/>
      <c r="E212" s="2054"/>
      <c r="F212" s="2054"/>
      <c r="G212" s="1505" t="s">
        <v>6479</v>
      </c>
      <c r="H212" s="1519">
        <f>G44+G94+G144+G193</f>
        <v>305.988</v>
      </c>
    </row>
    <row r="213" spans="1:8" ht="25.5" customHeight="1" thickBot="1" x14ac:dyDescent="0.25">
      <c r="A213" s="1517" t="s">
        <v>6483</v>
      </c>
      <c r="B213" s="2055" t="s">
        <v>6484</v>
      </c>
      <c r="C213" s="2054"/>
      <c r="D213" s="2054"/>
      <c r="E213" s="2054"/>
      <c r="F213" s="2054"/>
      <c r="G213" s="1522" t="s">
        <v>6479</v>
      </c>
      <c r="H213" s="1519">
        <f>G32+G82+G132+G181</f>
        <v>610.2153797565453</v>
      </c>
    </row>
    <row r="214" spans="1:8" ht="25.5" customHeight="1" thickBot="1" x14ac:dyDescent="0.3">
      <c r="A214" s="1517" t="s">
        <v>6463</v>
      </c>
      <c r="B214" s="2054" t="s">
        <v>6481</v>
      </c>
      <c r="C214" s="2054"/>
      <c r="D214" s="2054"/>
      <c r="E214" s="2054"/>
      <c r="F214" s="2054"/>
      <c r="G214" s="1498" t="s">
        <v>6479</v>
      </c>
      <c r="H214" s="1519">
        <f>G23+G73+G123+G172</f>
        <v>109.30199999999999</v>
      </c>
    </row>
    <row r="215" spans="1:8" ht="25.5" customHeight="1" thickBot="1" x14ac:dyDescent="0.3">
      <c r="A215" s="1517" t="s">
        <v>6487</v>
      </c>
      <c r="B215" s="2054" t="s">
        <v>6488</v>
      </c>
      <c r="C215" s="2054"/>
      <c r="D215" s="2054"/>
      <c r="E215" s="2054"/>
      <c r="F215" s="2054"/>
      <c r="G215" s="1539" t="s">
        <v>403</v>
      </c>
      <c r="H215" s="1519">
        <f>G55</f>
        <v>113.39999999999999</v>
      </c>
    </row>
    <row r="216" spans="1:8" ht="25.5" customHeight="1" thickBot="1" x14ac:dyDescent="0.3">
      <c r="A216" s="1517" t="s">
        <v>6489</v>
      </c>
      <c r="B216" s="2054" t="s">
        <v>6490</v>
      </c>
      <c r="C216" s="2054"/>
      <c r="D216" s="2054"/>
      <c r="E216" s="2054"/>
      <c r="F216" s="2054"/>
      <c r="G216" s="1536" t="s">
        <v>403</v>
      </c>
      <c r="H216" s="1519">
        <f>G105</f>
        <v>97.199999999999989</v>
      </c>
    </row>
    <row r="217" spans="1:8" ht="25.5" customHeight="1" thickBot="1" x14ac:dyDescent="0.3">
      <c r="A217" s="1517" t="s">
        <v>6487</v>
      </c>
      <c r="B217" s="2054" t="s">
        <v>6491</v>
      </c>
      <c r="C217" s="2054"/>
      <c r="D217" s="2054"/>
      <c r="E217" s="2054"/>
      <c r="F217" s="2054"/>
      <c r="G217" s="1537" t="s">
        <v>403</v>
      </c>
      <c r="H217" s="1519">
        <f>G155</f>
        <v>121.5</v>
      </c>
    </row>
    <row r="218" spans="1:8" ht="25.5" customHeight="1" thickBot="1" x14ac:dyDescent="0.3">
      <c r="A218" s="1517" t="s">
        <v>6487</v>
      </c>
      <c r="B218" s="2054" t="s">
        <v>6505</v>
      </c>
      <c r="C218" s="2054"/>
      <c r="D218" s="2054"/>
      <c r="E218" s="2054"/>
      <c r="F218" s="2054"/>
      <c r="G218" s="1537" t="s">
        <v>403</v>
      </c>
      <c r="H218" s="1519">
        <f>G204</f>
        <v>105.3</v>
      </c>
    </row>
  </sheetData>
  <mergeCells count="85">
    <mergeCell ref="B215:F215"/>
    <mergeCell ref="B216:F216"/>
    <mergeCell ref="B217:F217"/>
    <mergeCell ref="B218:F218"/>
    <mergeCell ref="B211:F211"/>
    <mergeCell ref="B212:F212"/>
    <mergeCell ref="B213:F213"/>
    <mergeCell ref="B214:F214"/>
    <mergeCell ref="E203:F203"/>
    <mergeCell ref="E204:F204"/>
    <mergeCell ref="A206:H206"/>
    <mergeCell ref="A208:H208"/>
    <mergeCell ref="B210:F210"/>
    <mergeCell ref="E187:F187"/>
    <mergeCell ref="E192:F192"/>
    <mergeCell ref="E193:F193"/>
    <mergeCell ref="E198:F198"/>
    <mergeCell ref="E199:F199"/>
    <mergeCell ref="E171:F171"/>
    <mergeCell ref="E172:F172"/>
    <mergeCell ref="E180:F180"/>
    <mergeCell ref="E181:F181"/>
    <mergeCell ref="E186:F186"/>
    <mergeCell ref="A156:H156"/>
    <mergeCell ref="E157:H157"/>
    <mergeCell ref="B159:E159"/>
    <mergeCell ref="E164:F164"/>
    <mergeCell ref="E165:F165"/>
    <mergeCell ref="E144:F144"/>
    <mergeCell ref="E149:F149"/>
    <mergeCell ref="E150:F150"/>
    <mergeCell ref="E154:F154"/>
    <mergeCell ref="E155:F155"/>
    <mergeCell ref="E131:F131"/>
    <mergeCell ref="E132:F132"/>
    <mergeCell ref="E137:F137"/>
    <mergeCell ref="E138:F138"/>
    <mergeCell ref="E143:F143"/>
    <mergeCell ref="B110:E110"/>
    <mergeCell ref="E115:F115"/>
    <mergeCell ref="E116:F116"/>
    <mergeCell ref="E122:F122"/>
    <mergeCell ref="E123:F123"/>
    <mergeCell ref="E100:F100"/>
    <mergeCell ref="E104:F104"/>
    <mergeCell ref="E105:F105"/>
    <mergeCell ref="A107:H107"/>
    <mergeCell ref="E108:H108"/>
    <mergeCell ref="E87:F87"/>
    <mergeCell ref="E88:F88"/>
    <mergeCell ref="E93:F93"/>
    <mergeCell ref="E94:F94"/>
    <mergeCell ref="E99:F99"/>
    <mergeCell ref="E66:F66"/>
    <mergeCell ref="E72:F72"/>
    <mergeCell ref="E73:F73"/>
    <mergeCell ref="E81:F81"/>
    <mergeCell ref="E82:F82"/>
    <mergeCell ref="E55:F55"/>
    <mergeCell ref="A57:H57"/>
    <mergeCell ref="E58:H58"/>
    <mergeCell ref="B60:E60"/>
    <mergeCell ref="E65:F65"/>
    <mergeCell ref="E43:F43"/>
    <mergeCell ref="E44:F44"/>
    <mergeCell ref="E49:F49"/>
    <mergeCell ref="E50:F50"/>
    <mergeCell ref="E54:F54"/>
    <mergeCell ref="E23:F23"/>
    <mergeCell ref="E31:F31"/>
    <mergeCell ref="E32:F32"/>
    <mergeCell ref="E37:F37"/>
    <mergeCell ref="E38:F38"/>
    <mergeCell ref="A4:H4"/>
    <mergeCell ref="A1:H1"/>
    <mergeCell ref="A5:G5"/>
    <mergeCell ref="A3:H3"/>
    <mergeCell ref="A2:H2"/>
    <mergeCell ref="E16:F16"/>
    <mergeCell ref="E22:F22"/>
    <mergeCell ref="A6:H6"/>
    <mergeCell ref="A7:H7"/>
    <mergeCell ref="E8:H8"/>
    <mergeCell ref="B10:E10"/>
    <mergeCell ref="E15:F15"/>
  </mergeCells>
  <printOptions horizontalCentered="1"/>
  <pageMargins left="0.7" right="0.7" top="0.34" bottom="0.75" header="0.3" footer="0.3"/>
  <pageSetup paperSize="9" scale="77" orientation="portrait" r:id="rId1"/>
  <rowBreaks count="7" manualBreakCount="7">
    <brk id="33" max="7" man="1"/>
    <brk id="56" max="7" man="1"/>
    <brk id="88" max="7" man="1"/>
    <brk id="124" max="7" man="1"/>
    <brk id="150" max="7" man="1"/>
    <brk id="181" max="7" man="1"/>
    <brk id="204"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view="pageBreakPreview" topLeftCell="A4" zoomScale="115" zoomScaleSheetLayoutView="115"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 min="8" max="8" width="12.85546875" customWidth="1"/>
  </cols>
  <sheetData>
    <row r="1" spans="1:9" s="795" customFormat="1" ht="18" x14ac:dyDescent="0.25">
      <c r="A1" s="2079" t="str">
        <f>'Pipe Culvert'!A1</f>
        <v>GOVERNMENT OF KHYBER PAKHTUNKHWA</v>
      </c>
      <c r="B1" s="2079"/>
      <c r="C1" s="2079"/>
      <c r="D1" s="2079"/>
      <c r="E1" s="2079"/>
      <c r="F1" s="2079"/>
      <c r="G1" s="2079"/>
      <c r="H1" s="2079"/>
      <c r="I1" s="794"/>
    </row>
    <row r="2" spans="1:9" s="795" customFormat="1" ht="19.5" customHeight="1" x14ac:dyDescent="0.25">
      <c r="A2" s="2075" t="str">
        <f>'Pipe Culvert'!A2</f>
        <v>PAKHTUNKHWA HIGHWAYS AUTHORITY PESHAWAR</v>
      </c>
      <c r="B2" s="2075"/>
      <c r="C2" s="2075"/>
      <c r="D2" s="2075"/>
      <c r="E2" s="2075"/>
      <c r="F2" s="2075"/>
      <c r="G2" s="2075"/>
      <c r="H2" s="2075"/>
      <c r="I2" s="794"/>
    </row>
    <row r="3" spans="1:9" s="797" customFormat="1" ht="37.5" customHeight="1" x14ac:dyDescent="0.2">
      <c r="A3" s="2074" t="e">
        <f>'Pipe Culvert'!A3</f>
        <v>#REF!</v>
      </c>
      <c r="B3" s="2074"/>
      <c r="C3" s="2074"/>
      <c r="D3" s="2074"/>
      <c r="E3" s="2074"/>
      <c r="F3" s="2074"/>
      <c r="G3" s="2074"/>
      <c r="H3" s="2074"/>
      <c r="I3" s="796"/>
    </row>
    <row r="4" spans="1:9" ht="15.75" x14ac:dyDescent="0.25">
      <c r="A4" s="2053" t="s">
        <v>411</v>
      </c>
      <c r="B4" s="2053"/>
      <c r="C4" s="2053"/>
      <c r="D4" s="2053"/>
      <c r="E4" s="2053"/>
      <c r="F4" s="2053"/>
      <c r="G4" s="2053"/>
    </row>
    <row r="5" spans="1:9" s="798" customFormat="1" ht="13.5" thickBot="1" x14ac:dyDescent="0.25">
      <c r="A5" s="2072" t="s">
        <v>764</v>
      </c>
      <c r="B5" s="2072"/>
      <c r="C5" s="2073"/>
      <c r="D5" s="2073"/>
      <c r="E5" s="2073"/>
      <c r="F5" s="2073"/>
      <c r="G5" s="2073"/>
    </row>
    <row r="6" spans="1:9" ht="33.75" customHeight="1" thickBot="1" x14ac:dyDescent="0.25">
      <c r="A6" s="2083" t="s">
        <v>6362</v>
      </c>
      <c r="B6" s="2084"/>
      <c r="C6" s="2083" t="e">
        <f>BOQ!#REF!</f>
        <v>#REF!</v>
      </c>
      <c r="D6" s="2084"/>
      <c r="E6" s="2084"/>
      <c r="F6" s="2084"/>
      <c r="G6" s="2084"/>
      <c r="H6" s="2085"/>
    </row>
    <row r="7" spans="1:9" s="803" customFormat="1" ht="24" customHeight="1" thickBot="1" x14ac:dyDescent="0.25">
      <c r="A7" s="799" t="s">
        <v>94</v>
      </c>
      <c r="B7" s="800" t="s">
        <v>84</v>
      </c>
      <c r="C7" s="878" t="s">
        <v>89</v>
      </c>
      <c r="D7" s="878" t="s">
        <v>85</v>
      </c>
      <c r="E7" s="878" t="s">
        <v>95</v>
      </c>
      <c r="F7" s="879" t="s">
        <v>472</v>
      </c>
      <c r="G7" s="880" t="s">
        <v>97</v>
      </c>
      <c r="H7" s="1340" t="s">
        <v>336</v>
      </c>
    </row>
    <row r="8" spans="1:9" s="803" customFormat="1" ht="24" customHeight="1" x14ac:dyDescent="0.2">
      <c r="A8" s="1335">
        <v>1</v>
      </c>
      <c r="B8" s="804" t="s">
        <v>6364</v>
      </c>
      <c r="C8" s="875">
        <v>17</v>
      </c>
      <c r="D8" s="876">
        <v>8.5</v>
      </c>
      <c r="E8" s="876">
        <v>1.0620000000000001</v>
      </c>
      <c r="F8" s="877">
        <v>1.0620000000000001</v>
      </c>
      <c r="G8" s="884">
        <f>F8*E8*D8*C8</f>
        <v>162.97345799999999</v>
      </c>
      <c r="H8" s="2086"/>
    </row>
    <row r="9" spans="1:9" s="803" customFormat="1" ht="24" customHeight="1" x14ac:dyDescent="0.2">
      <c r="A9" s="1335">
        <v>2</v>
      </c>
      <c r="B9" s="804" t="s">
        <v>460</v>
      </c>
      <c r="C9" s="861">
        <f>C8*4</f>
        <v>68</v>
      </c>
      <c r="D9" s="862">
        <v>1</v>
      </c>
      <c r="E9" s="862">
        <v>0.45</v>
      </c>
      <c r="F9" s="862">
        <v>1.0609999999999999</v>
      </c>
      <c r="G9" s="896">
        <f>F9*D9*C9*E9</f>
        <v>32.4666</v>
      </c>
      <c r="H9" s="2087"/>
    </row>
    <row r="10" spans="1:9" s="803" customFormat="1" ht="21.75" customHeight="1" thickBot="1" x14ac:dyDescent="0.25">
      <c r="A10" s="808"/>
      <c r="B10" s="2080" t="s">
        <v>88</v>
      </c>
      <c r="C10" s="2081"/>
      <c r="D10" s="2081"/>
      <c r="E10" s="2081"/>
      <c r="F10" s="2081"/>
      <c r="G10" s="860">
        <f>SUM(G8:G9)</f>
        <v>195.44005799999999</v>
      </c>
      <c r="H10" s="1336"/>
    </row>
    <row r="11" spans="1:9" ht="17.25" customHeight="1" thickBot="1" x14ac:dyDescent="0.25">
      <c r="A11" s="808"/>
      <c r="B11" s="2080" t="s">
        <v>434</v>
      </c>
      <c r="C11" s="2081"/>
      <c r="D11" s="2081"/>
      <c r="E11" s="2081"/>
      <c r="F11" s="2082"/>
      <c r="G11" s="809">
        <f>(3.142*0.76*0.76*8.5*17)/4</f>
        <v>65.560343599999996</v>
      </c>
      <c r="H11" s="1337"/>
    </row>
    <row r="12" spans="1:9" ht="20.25" customHeight="1" thickBot="1" x14ac:dyDescent="0.25">
      <c r="A12" s="954"/>
      <c r="B12" s="2080" t="s">
        <v>88</v>
      </c>
      <c r="C12" s="2081"/>
      <c r="D12" s="2081"/>
      <c r="E12" s="2081"/>
      <c r="F12" s="2082"/>
      <c r="G12" s="1338">
        <f>(G10-G11)*5</f>
        <v>649.39857200000006</v>
      </c>
      <c r="H12" s="1339"/>
      <c r="I12" s="1333">
        <f>G12/13*6</f>
        <v>299.72241784615386</v>
      </c>
    </row>
  </sheetData>
  <mergeCells count="11">
    <mergeCell ref="A1:H1"/>
    <mergeCell ref="A2:H2"/>
    <mergeCell ref="A3:H3"/>
    <mergeCell ref="A4:G4"/>
    <mergeCell ref="B12:F12"/>
    <mergeCell ref="B11:F11"/>
    <mergeCell ref="A6:B6"/>
    <mergeCell ref="C6:H6"/>
    <mergeCell ref="A5:G5"/>
    <mergeCell ref="B10:F10"/>
    <mergeCell ref="H8:H9"/>
  </mergeCells>
  <printOptions horizontalCentered="1"/>
  <pageMargins left="0.7" right="0.7" top="0.43" bottom="0.75" header="0.3" footer="0.3"/>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view="pageBreakPreview" zoomScale="115" zoomScaleSheetLayoutView="115" workbookViewId="0">
      <selection activeCell="E7" sqref="E7"/>
    </sheetView>
  </sheetViews>
  <sheetFormatPr defaultRowHeight="12.75" x14ac:dyDescent="0.2"/>
  <cols>
    <col min="2" max="2" width="13.7109375" customWidth="1"/>
    <col min="7" max="7" width="16.5703125" customWidth="1"/>
    <col min="8" max="8" width="12.5703125" customWidth="1"/>
  </cols>
  <sheetData>
    <row r="1" spans="1:8" ht="15" x14ac:dyDescent="0.2">
      <c r="A1" s="2079" t="str">
        <f>'Pipe Culvert'!A1</f>
        <v>GOVERNMENT OF KHYBER PAKHTUNKHWA</v>
      </c>
      <c r="B1" s="2092"/>
      <c r="C1" s="2092"/>
      <c r="D1" s="2092"/>
      <c r="E1" s="2092"/>
      <c r="F1" s="2092"/>
      <c r="G1" s="2092"/>
    </row>
    <row r="2" spans="1:8" ht="15" x14ac:dyDescent="0.2">
      <c r="A2" s="2075" t="str">
        <f>'Pipe Culvert'!A2</f>
        <v>PAKHTUNKHWA HIGHWAYS AUTHORITY PESHAWAR</v>
      </c>
      <c r="B2" s="2093"/>
      <c r="C2" s="2093"/>
      <c r="D2" s="2093"/>
      <c r="E2" s="2093"/>
      <c r="F2" s="2093"/>
      <c r="G2" s="2093"/>
    </row>
    <row r="3" spans="1:8" ht="43.5" customHeight="1" x14ac:dyDescent="0.2">
      <c r="A3" s="2074" t="e">
        <f>'Pipe Culvert'!A3</f>
        <v>#REF!</v>
      </c>
      <c r="B3" s="2074"/>
      <c r="C3" s="2074"/>
      <c r="D3" s="2074"/>
      <c r="E3" s="2074"/>
      <c r="F3" s="2074"/>
      <c r="G3" s="2074"/>
    </row>
    <row r="4" spans="1:8" ht="15.75" x14ac:dyDescent="0.25">
      <c r="A4" s="2053"/>
      <c r="B4" s="2053"/>
      <c r="C4" s="2053"/>
      <c r="D4" s="2053"/>
      <c r="E4" s="2053"/>
      <c r="F4" s="2053"/>
      <c r="G4" s="2053"/>
    </row>
    <row r="5" spans="1:8" ht="20.25" customHeight="1" thickBot="1" x14ac:dyDescent="0.25">
      <c r="A5" s="2072"/>
      <c r="B5" s="2072"/>
      <c r="C5" s="2072"/>
      <c r="D5" s="2072"/>
      <c r="E5" s="2072"/>
      <c r="F5" s="2072"/>
      <c r="G5" s="2072"/>
    </row>
    <row r="6" spans="1:8" ht="31.5" customHeight="1" thickBot="1" x14ac:dyDescent="0.25">
      <c r="A6" s="2083"/>
      <c r="B6" s="2084"/>
      <c r="C6" s="2083"/>
      <c r="D6" s="2084"/>
      <c r="E6" s="2084"/>
      <c r="F6" s="2084"/>
      <c r="G6" s="2085"/>
      <c r="H6" s="2088"/>
    </row>
    <row r="7" spans="1:8" ht="32.25" customHeight="1" thickBot="1" x14ac:dyDescent="0.25">
      <c r="A7" s="799"/>
      <c r="B7" s="800"/>
      <c r="C7" s="800"/>
      <c r="D7" s="800"/>
      <c r="E7" s="800"/>
      <c r="F7" s="801"/>
      <c r="G7" s="802"/>
      <c r="H7" s="2089"/>
    </row>
    <row r="8" spans="1:8" ht="31.5" customHeight="1" x14ac:dyDescent="0.2">
      <c r="A8" s="912"/>
      <c r="B8" s="924"/>
      <c r="C8" s="925"/>
      <c r="D8" s="928"/>
      <c r="E8" s="926"/>
      <c r="F8" s="926"/>
      <c r="G8" s="734"/>
      <c r="H8" s="930"/>
    </row>
    <row r="9" spans="1:8" ht="30.75" customHeight="1" thickBot="1" x14ac:dyDescent="0.25">
      <c r="A9" s="808"/>
      <c r="B9" s="2090"/>
      <c r="C9" s="2091"/>
      <c r="D9" s="2091"/>
      <c r="E9" s="2091"/>
      <c r="F9" s="2091"/>
      <c r="G9" s="929"/>
      <c r="H9" s="883"/>
    </row>
    <row r="10" spans="1:8" x14ac:dyDescent="0.2">
      <c r="H10" s="881"/>
    </row>
    <row r="11" spans="1:8" x14ac:dyDescent="0.2">
      <c r="H11" s="881"/>
    </row>
    <row r="12" spans="1:8" x14ac:dyDescent="0.2">
      <c r="H12" s="882"/>
    </row>
  </sheetData>
  <mergeCells count="9">
    <mergeCell ref="H6:H7"/>
    <mergeCell ref="B9:F9"/>
    <mergeCell ref="A1:G1"/>
    <mergeCell ref="A2:G2"/>
    <mergeCell ref="A3:G3"/>
    <mergeCell ref="A4:G4"/>
    <mergeCell ref="A5:G5"/>
    <mergeCell ref="A6:B6"/>
    <mergeCell ref="C6:G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topLeftCell="A4" zoomScale="130" zoomScaleNormal="98" zoomScaleSheetLayoutView="130" workbookViewId="0">
      <selection activeCell="E171" sqref="E171:F171"/>
    </sheetView>
  </sheetViews>
  <sheetFormatPr defaultColWidth="9.140625" defaultRowHeight="12.75"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1.140625" style="807" customWidth="1"/>
    <col min="8" max="8" width="11.85546875" customWidth="1"/>
  </cols>
  <sheetData>
    <row r="1" spans="1:9" s="795" customFormat="1" ht="18" x14ac:dyDescent="0.25">
      <c r="A1" s="2079" t="str">
        <f>'PCC136'!A1:G1</f>
        <v>GOVERNMENT OF KHYBER PAKHTUNKHWA</v>
      </c>
      <c r="B1" s="2079"/>
      <c r="C1" s="2079"/>
      <c r="D1" s="2079"/>
      <c r="E1" s="2079"/>
      <c r="F1" s="2079"/>
      <c r="G1" s="2079"/>
      <c r="H1" s="2079"/>
      <c r="I1" s="794"/>
    </row>
    <row r="2" spans="1:9" s="795" customFormat="1" ht="20.25" customHeight="1" x14ac:dyDescent="0.25">
      <c r="A2" s="2075" t="str">
        <f>'PCC136'!A2:G2</f>
        <v>PAKHTUNKHWA HIGHWAYS AUTHORITY PESHAWAR</v>
      </c>
      <c r="B2" s="2075"/>
      <c r="C2" s="2075"/>
      <c r="D2" s="2075"/>
      <c r="E2" s="2075"/>
      <c r="F2" s="2075"/>
      <c r="G2" s="2075"/>
      <c r="H2" s="2075"/>
      <c r="I2" s="794"/>
    </row>
    <row r="3" spans="1:9" s="797" customFormat="1" ht="28.5" customHeight="1" x14ac:dyDescent="0.2">
      <c r="A3" s="2074" t="e">
        <f>'PCC136'!A3:G3</f>
        <v>#REF!</v>
      </c>
      <c r="B3" s="2074"/>
      <c r="C3" s="2074"/>
      <c r="D3" s="2074"/>
      <c r="E3" s="2074"/>
      <c r="F3" s="2074"/>
      <c r="G3" s="2074"/>
      <c r="H3" s="2074"/>
      <c r="I3" s="796"/>
    </row>
    <row r="4" spans="1:9" ht="15.75" x14ac:dyDescent="0.25">
      <c r="A4" s="2053" t="s">
        <v>411</v>
      </c>
      <c r="B4" s="2053"/>
      <c r="C4" s="2053"/>
      <c r="D4" s="2053"/>
      <c r="E4" s="2053"/>
      <c r="F4" s="2053"/>
      <c r="G4" s="2053"/>
      <c r="H4" s="2053"/>
    </row>
    <row r="5" spans="1:9" s="798" customFormat="1" ht="13.5" thickBot="1" x14ac:dyDescent="0.25">
      <c r="A5" s="2072" t="s">
        <v>764</v>
      </c>
      <c r="B5" s="2072"/>
      <c r="C5" s="2073"/>
      <c r="D5" s="2073"/>
      <c r="E5" s="2073"/>
      <c r="F5" s="2073"/>
      <c r="G5" s="2073"/>
    </row>
    <row r="6" spans="1:9" ht="32.25" customHeight="1" thickBot="1" x14ac:dyDescent="0.25">
      <c r="A6" s="2083" t="s">
        <v>6363</v>
      </c>
      <c r="B6" s="2084"/>
      <c r="C6" s="2083" t="e">
        <f>BOQ!#REF!</f>
        <v>#REF!</v>
      </c>
      <c r="D6" s="2084"/>
      <c r="E6" s="2084"/>
      <c r="F6" s="2084"/>
      <c r="G6" s="2085"/>
      <c r="H6" s="2088" t="s">
        <v>336</v>
      </c>
    </row>
    <row r="7" spans="1:9" s="803" customFormat="1" ht="27.75" customHeight="1" thickBot="1" x14ac:dyDescent="0.25">
      <c r="A7" s="799" t="s">
        <v>94</v>
      </c>
      <c r="B7" s="800" t="s">
        <v>84</v>
      </c>
      <c r="C7" s="800" t="s">
        <v>89</v>
      </c>
      <c r="D7" s="800" t="s">
        <v>85</v>
      </c>
      <c r="E7" s="800" t="s">
        <v>95</v>
      </c>
      <c r="F7" s="801" t="s">
        <v>222</v>
      </c>
      <c r="G7" s="802" t="s">
        <v>97</v>
      </c>
      <c r="H7" s="2089"/>
    </row>
    <row r="8" spans="1:9" s="270" customFormat="1" ht="27.75" customHeight="1" x14ac:dyDescent="0.2">
      <c r="A8" s="1317">
        <v>1</v>
      </c>
      <c r="B8" s="1318" t="s">
        <v>6365</v>
      </c>
      <c r="C8" s="1319">
        <v>34</v>
      </c>
      <c r="D8" s="1320">
        <v>1.51</v>
      </c>
      <c r="E8" s="1320">
        <v>0.6</v>
      </c>
      <c r="F8" s="1321">
        <v>0.08</v>
      </c>
      <c r="G8" s="1322">
        <f>F8*E8*D8*C8</f>
        <v>2.4643200000000003</v>
      </c>
      <c r="H8" s="1283" t="s">
        <v>435</v>
      </c>
    </row>
    <row r="9" spans="1:9" s="270" customFormat="1" ht="27.75" customHeight="1" x14ac:dyDescent="0.2">
      <c r="A9" s="1428">
        <v>2</v>
      </c>
      <c r="B9" s="1275" t="s">
        <v>740</v>
      </c>
      <c r="C9" s="1315">
        <v>30</v>
      </c>
      <c r="D9" s="1314">
        <v>10</v>
      </c>
      <c r="E9" s="1314">
        <v>6</v>
      </c>
      <c r="F9" s="1316">
        <v>0.15</v>
      </c>
      <c r="G9" s="935">
        <f t="shared" ref="G9" si="0">F9*E9*D9*C9</f>
        <v>270</v>
      </c>
      <c r="H9" s="1340"/>
    </row>
    <row r="10" spans="1:9" s="270" customFormat="1" ht="27.75" customHeight="1" x14ac:dyDescent="0.2">
      <c r="A10" s="1427">
        <v>3</v>
      </c>
      <c r="B10" s="1275" t="s">
        <v>738</v>
      </c>
      <c r="C10" s="1315">
        <v>10</v>
      </c>
      <c r="D10" s="1314">
        <v>3</v>
      </c>
      <c r="E10" s="1314">
        <f t="shared" ref="E10" si="1">1.5+0.275+0.275+1</f>
        <v>3.05</v>
      </c>
      <c r="F10" s="1316">
        <v>0.15</v>
      </c>
      <c r="G10" s="935">
        <f t="shared" ref="G10" si="2">F10*E10*D10*C10</f>
        <v>13.724999999999998</v>
      </c>
      <c r="H10" s="1340" t="s">
        <v>739</v>
      </c>
    </row>
    <row r="11" spans="1:9" s="270" customFormat="1" ht="27.75" customHeight="1" thickBot="1" x14ac:dyDescent="0.25">
      <c r="A11" s="954"/>
      <c r="B11" s="2080" t="s">
        <v>88</v>
      </c>
      <c r="C11" s="2081"/>
      <c r="D11" s="2081"/>
      <c r="E11" s="2081"/>
      <c r="F11" s="2081"/>
      <c r="G11" s="955">
        <f>SUM(G8:G10)*5</f>
        <v>1430.9466</v>
      </c>
      <c r="H11" s="5"/>
      <c r="I11" s="1333">
        <f>G11/13*6</f>
        <v>660.43689230769223</v>
      </c>
    </row>
  </sheetData>
  <mergeCells count="9">
    <mergeCell ref="A1:H1"/>
    <mergeCell ref="A2:H2"/>
    <mergeCell ref="A3:H3"/>
    <mergeCell ref="A4:H4"/>
    <mergeCell ref="B11:F11"/>
    <mergeCell ref="A6:B6"/>
    <mergeCell ref="C6:G6"/>
    <mergeCell ref="A5:G5"/>
    <mergeCell ref="H6:H7"/>
  </mergeCells>
  <pageMargins left="0.7" right="0.7" top="0.4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4"/>
  <sheetViews>
    <sheetView view="pageBreakPreview" topLeftCell="A161" zoomScale="85" zoomScaleSheetLayoutView="85" workbookViewId="0">
      <selection activeCell="E171" sqref="E171:F171"/>
    </sheetView>
  </sheetViews>
  <sheetFormatPr defaultColWidth="10" defaultRowHeight="24.75" customHeight="1" x14ac:dyDescent="0.2"/>
  <cols>
    <col min="1" max="1" width="4.7109375" style="34" customWidth="1"/>
    <col min="2" max="2" width="11.7109375" style="34" customWidth="1"/>
    <col min="3" max="3" width="20.7109375" style="34" customWidth="1"/>
    <col min="4" max="4" width="9.42578125" style="34" customWidth="1"/>
    <col min="5" max="5" width="11" style="34" customWidth="1"/>
    <col min="6" max="6" width="12.5703125" style="34" customWidth="1"/>
    <col min="7" max="7" width="16.85546875" style="34" customWidth="1"/>
    <col min="8" max="8" width="8.42578125" style="34" customWidth="1"/>
    <col min="9" max="9" width="13.7109375" style="34" customWidth="1"/>
    <col min="10" max="10" width="10" style="34"/>
    <col min="11" max="11" width="13" style="34" customWidth="1"/>
    <col min="12" max="12" width="14.28515625" style="34" customWidth="1"/>
    <col min="13" max="13" width="34.85546875" style="34" hidden="1" customWidth="1"/>
    <col min="14" max="14" width="34.85546875" style="34" customWidth="1"/>
    <col min="15" max="16384" width="10" style="34"/>
  </cols>
  <sheetData>
    <row r="1" spans="1:14" s="255" customFormat="1" ht="24.75" customHeight="1" x14ac:dyDescent="0.2">
      <c r="A1" s="2105" t="s">
        <v>450</v>
      </c>
      <c r="B1" s="2105"/>
      <c r="C1" s="2105"/>
      <c r="D1" s="2105"/>
      <c r="E1" s="2105"/>
      <c r="F1" s="2105"/>
      <c r="G1" s="2105"/>
      <c r="H1" s="2105"/>
      <c r="I1" s="2105"/>
      <c r="J1" s="2105"/>
      <c r="K1" s="2105"/>
      <c r="L1" s="2105"/>
      <c r="M1" s="2105"/>
      <c r="N1" s="1264"/>
    </row>
    <row r="2" spans="1:14" s="255" customFormat="1" ht="24.75" customHeight="1" x14ac:dyDescent="0.2">
      <c r="A2" s="2106" t="str">
        <f>[11]BOQ!$A$2:$F$2</f>
        <v>PAKHTUNKHWA HIGHWAYS AUTHORITY PESHAWAR</v>
      </c>
      <c r="B2" s="2106"/>
      <c r="C2" s="2106"/>
      <c r="D2" s="2106"/>
      <c r="E2" s="2106"/>
      <c r="F2" s="2106"/>
      <c r="G2" s="2106"/>
      <c r="H2" s="2106"/>
      <c r="I2" s="2106"/>
      <c r="J2" s="2106"/>
      <c r="K2" s="2106"/>
      <c r="L2" s="2106"/>
      <c r="M2" s="2106"/>
      <c r="N2" s="1265"/>
    </row>
    <row r="3" spans="1:14" s="752" customFormat="1" ht="38.25" customHeight="1" thickBot="1" x14ac:dyDescent="0.25">
      <c r="A3" s="2106" t="e">
        <f>#REF!</f>
        <v>#REF!</v>
      </c>
      <c r="B3" s="2106"/>
      <c r="C3" s="2106"/>
      <c r="D3" s="2106"/>
      <c r="E3" s="2106"/>
      <c r="F3" s="2106"/>
      <c r="G3" s="2106"/>
      <c r="H3" s="2106"/>
      <c r="I3" s="2106"/>
      <c r="J3" s="2106"/>
      <c r="K3" s="2106"/>
      <c r="L3" s="2106"/>
      <c r="M3" s="2106"/>
      <c r="N3" s="1265"/>
    </row>
    <row r="4" spans="1:14" s="753" customFormat="1" ht="38.25" customHeight="1" thickBot="1" x14ac:dyDescent="0.25">
      <c r="A4" s="2107" t="s">
        <v>6408</v>
      </c>
      <c r="B4" s="2108"/>
      <c r="C4" s="2109"/>
      <c r="D4" s="2113" t="str">
        <f>BOQ!B36</f>
        <v>Concrete Class A1</v>
      </c>
      <c r="E4" s="2114"/>
      <c r="F4" s="2114"/>
      <c r="G4" s="2114"/>
      <c r="H4" s="2114"/>
      <c r="I4" s="2114"/>
      <c r="J4" s="2114"/>
      <c r="K4" s="2114"/>
      <c r="L4" s="2115"/>
      <c r="M4" s="1285"/>
      <c r="N4" s="1266"/>
    </row>
    <row r="5" spans="1:14" s="753" customFormat="1" ht="43.5" customHeight="1" thickBot="1" x14ac:dyDescent="0.25">
      <c r="A5" s="1287" t="s">
        <v>94</v>
      </c>
      <c r="B5" s="1288" t="s">
        <v>147</v>
      </c>
      <c r="C5" s="1289" t="s">
        <v>84</v>
      </c>
      <c r="D5" s="1290" t="s">
        <v>440</v>
      </c>
      <c r="E5" s="1290" t="s">
        <v>687</v>
      </c>
      <c r="F5" s="1290" t="s">
        <v>149</v>
      </c>
      <c r="G5" s="1290" t="s">
        <v>688</v>
      </c>
      <c r="H5" s="1290" t="s">
        <v>689</v>
      </c>
      <c r="I5" s="1290" t="s">
        <v>690</v>
      </c>
      <c r="J5" s="1290" t="s">
        <v>691</v>
      </c>
      <c r="K5" s="1290" t="s">
        <v>692</v>
      </c>
      <c r="L5" s="1342" t="s">
        <v>693</v>
      </c>
      <c r="M5" s="1286"/>
      <c r="N5" s="1284"/>
    </row>
    <row r="6" spans="1:14" s="786" customFormat="1" ht="24.75" customHeight="1" thickBot="1" x14ac:dyDescent="0.25">
      <c r="A6" s="2110" t="s">
        <v>754</v>
      </c>
      <c r="B6" s="2111"/>
      <c r="C6" s="2111"/>
      <c r="D6" s="2111"/>
      <c r="E6" s="2111"/>
      <c r="F6" s="2111"/>
      <c r="G6" s="2111"/>
      <c r="H6" s="2111"/>
      <c r="I6" s="2111"/>
      <c r="J6" s="2111"/>
      <c r="K6" s="2111"/>
      <c r="L6" s="2112"/>
      <c r="M6" s="1341" t="s">
        <v>673</v>
      </c>
      <c r="N6" s="1282"/>
    </row>
    <row r="7" spans="1:14" ht="24.75" customHeight="1" x14ac:dyDescent="0.2">
      <c r="A7" s="1343">
        <v>1</v>
      </c>
      <c r="B7" s="1291">
        <v>5</v>
      </c>
      <c r="C7" s="1292" t="s">
        <v>694</v>
      </c>
      <c r="D7" s="1291">
        <v>12</v>
      </c>
      <c r="E7" s="1291">
        <v>150</v>
      </c>
      <c r="F7" s="1293">
        <v>24</v>
      </c>
      <c r="G7" s="1291">
        <f>8.5+0.2+0.2</f>
        <v>8.8999999999999986</v>
      </c>
      <c r="H7" s="1291">
        <v>2</v>
      </c>
      <c r="I7" s="1294">
        <f>H7*G7*F7</f>
        <v>427.19999999999993</v>
      </c>
      <c r="J7" s="1295">
        <v>0.88800000000000001</v>
      </c>
      <c r="K7" s="1294">
        <f>J7*I7</f>
        <v>379.35359999999997</v>
      </c>
      <c r="L7" s="1344">
        <f>K7/1000</f>
        <v>0.37935359999999996</v>
      </c>
      <c r="M7" s="1334"/>
      <c r="N7"/>
    </row>
    <row r="8" spans="1:14" ht="24.75" customHeight="1" x14ac:dyDescent="0.2">
      <c r="A8" s="1343">
        <v>2</v>
      </c>
      <c r="B8" s="1291">
        <v>5</v>
      </c>
      <c r="C8" s="1292" t="s">
        <v>741</v>
      </c>
      <c r="D8" s="1291">
        <v>12</v>
      </c>
      <c r="E8" s="1291">
        <v>150</v>
      </c>
      <c r="F8" s="1293">
        <v>18</v>
      </c>
      <c r="G8" s="1291">
        <v>8.9</v>
      </c>
      <c r="H8" s="1291">
        <v>2</v>
      </c>
      <c r="I8" s="1294">
        <f>H8*G8*F8</f>
        <v>320.40000000000003</v>
      </c>
      <c r="J8" s="1295">
        <v>0.88800000000000001</v>
      </c>
      <c r="K8" s="1294">
        <f>J8*I8</f>
        <v>284.51520000000005</v>
      </c>
      <c r="L8" s="1344">
        <f>K8/1000</f>
        <v>0.28451520000000002</v>
      </c>
      <c r="M8" s="1332"/>
      <c r="N8"/>
    </row>
    <row r="9" spans="1:14" ht="24.75" customHeight="1" x14ac:dyDescent="0.2">
      <c r="A9" s="1346">
        <v>3</v>
      </c>
      <c r="B9" s="1298">
        <v>2</v>
      </c>
      <c r="C9" s="1299" t="s">
        <v>695</v>
      </c>
      <c r="D9" s="1298">
        <v>20</v>
      </c>
      <c r="E9" s="1298">
        <v>150</v>
      </c>
      <c r="F9" s="1303">
        <v>57</v>
      </c>
      <c r="G9" s="1298">
        <v>4.2</v>
      </c>
      <c r="H9" s="1298">
        <v>2</v>
      </c>
      <c r="I9" s="1301">
        <f t="shared" ref="I9:I16" si="0">H9*G9*F9</f>
        <v>478.8</v>
      </c>
      <c r="J9" s="1304">
        <v>2.4660000000000002</v>
      </c>
      <c r="K9" s="1301">
        <f t="shared" ref="K9:K16" si="1">J9*I9</f>
        <v>1180.7208000000001</v>
      </c>
      <c r="L9" s="1347">
        <f t="shared" ref="L9:L16" si="2">K9/1000</f>
        <v>1.1807208</v>
      </c>
      <c r="M9" s="1332"/>
      <c r="N9"/>
    </row>
    <row r="10" spans="1:14" ht="24.75" customHeight="1" x14ac:dyDescent="0.2">
      <c r="A10" s="1434">
        <v>4</v>
      </c>
      <c r="B10" s="1298">
        <v>3</v>
      </c>
      <c r="C10" s="1299" t="s">
        <v>696</v>
      </c>
      <c r="D10" s="1298">
        <v>16</v>
      </c>
      <c r="E10" s="1298">
        <v>150</v>
      </c>
      <c r="F10" s="1303">
        <v>57</v>
      </c>
      <c r="G10" s="1298">
        <v>4.2</v>
      </c>
      <c r="H10" s="1298">
        <v>1</v>
      </c>
      <c r="I10" s="1301">
        <f t="shared" si="0"/>
        <v>239.4</v>
      </c>
      <c r="J10" s="1304">
        <f>16*16/162.162</f>
        <v>1.5786682453349119</v>
      </c>
      <c r="K10" s="1301">
        <f t="shared" si="1"/>
        <v>377.93317793317794</v>
      </c>
      <c r="L10" s="1347">
        <f t="shared" si="2"/>
        <v>0.37793317793317793</v>
      </c>
      <c r="M10" s="1332"/>
      <c r="N10"/>
    </row>
    <row r="11" spans="1:14" ht="24.75" customHeight="1" x14ac:dyDescent="0.2">
      <c r="A11" s="1434">
        <v>5</v>
      </c>
      <c r="B11" s="1298">
        <v>1</v>
      </c>
      <c r="C11" s="1299" t="s">
        <v>697</v>
      </c>
      <c r="D11" s="1298">
        <v>16</v>
      </c>
      <c r="E11" s="1298">
        <v>150</v>
      </c>
      <c r="F11" s="1303">
        <v>57</v>
      </c>
      <c r="G11" s="1298">
        <v>3.2</v>
      </c>
      <c r="H11" s="1298">
        <v>2</v>
      </c>
      <c r="I11" s="1301">
        <f t="shared" si="0"/>
        <v>364.8</v>
      </c>
      <c r="J11" s="1304">
        <f>16*16/162.162</f>
        <v>1.5786682453349119</v>
      </c>
      <c r="K11" s="1301">
        <f t="shared" si="1"/>
        <v>575.89817589817585</v>
      </c>
      <c r="L11" s="1347">
        <f t="shared" si="2"/>
        <v>0.57589817589817582</v>
      </c>
      <c r="M11" s="1332"/>
      <c r="N11"/>
    </row>
    <row r="12" spans="1:14" ht="24.75" customHeight="1" x14ac:dyDescent="0.2">
      <c r="A12" s="1346">
        <v>6</v>
      </c>
      <c r="B12" s="1298">
        <v>4</v>
      </c>
      <c r="C12" s="1299" t="s">
        <v>698</v>
      </c>
      <c r="D12" s="1298">
        <v>20</v>
      </c>
      <c r="E12" s="1298">
        <v>150</v>
      </c>
      <c r="F12" s="1303">
        <v>57</v>
      </c>
      <c r="G12" s="1298">
        <v>4.2</v>
      </c>
      <c r="H12" s="1298">
        <v>1</v>
      </c>
      <c r="I12" s="1301">
        <f t="shared" si="0"/>
        <v>239.4</v>
      </c>
      <c r="J12" s="1304">
        <v>2.4660000000000002</v>
      </c>
      <c r="K12" s="1301">
        <f t="shared" si="1"/>
        <v>590.36040000000003</v>
      </c>
      <c r="L12" s="1347">
        <f t="shared" si="2"/>
        <v>0.59036040000000001</v>
      </c>
      <c r="M12" s="1332"/>
      <c r="N12"/>
    </row>
    <row r="13" spans="1:14" ht="24.75" customHeight="1" x14ac:dyDescent="0.2">
      <c r="A13" s="1434">
        <v>7</v>
      </c>
      <c r="B13" s="1298">
        <v>6</v>
      </c>
      <c r="C13" s="1299" t="s">
        <v>742</v>
      </c>
      <c r="D13" s="958">
        <v>12</v>
      </c>
      <c r="E13" s="958">
        <v>150</v>
      </c>
      <c r="F13" s="1300">
        <v>72</v>
      </c>
      <c r="G13" s="958">
        <v>0.75</v>
      </c>
      <c r="H13" s="958">
        <v>4</v>
      </c>
      <c r="I13" s="1301">
        <f t="shared" si="0"/>
        <v>216</v>
      </c>
      <c r="J13" s="1302">
        <v>0.88800000000000001</v>
      </c>
      <c r="K13" s="1301">
        <f t="shared" si="1"/>
        <v>191.80799999999999</v>
      </c>
      <c r="L13" s="1347">
        <f t="shared" si="2"/>
        <v>0.19180800000000001</v>
      </c>
      <c r="M13" s="1332"/>
      <c r="N13"/>
    </row>
    <row r="14" spans="1:14" ht="24.75" customHeight="1" x14ac:dyDescent="0.2">
      <c r="A14" s="1434">
        <v>8</v>
      </c>
      <c r="B14" s="1298">
        <v>2</v>
      </c>
      <c r="C14" s="1435" t="s">
        <v>743</v>
      </c>
      <c r="D14" s="1298">
        <v>20</v>
      </c>
      <c r="E14" s="1298">
        <v>150</v>
      </c>
      <c r="F14" s="1303">
        <v>72</v>
      </c>
      <c r="G14" s="1298">
        <v>3.2</v>
      </c>
      <c r="H14" s="1298">
        <v>2</v>
      </c>
      <c r="I14" s="1301">
        <f t="shared" si="0"/>
        <v>460.8</v>
      </c>
      <c r="J14" s="1304">
        <v>2.4660000000000002</v>
      </c>
      <c r="K14" s="1301">
        <f t="shared" si="1"/>
        <v>1136.3328000000001</v>
      </c>
      <c r="L14" s="1347">
        <f t="shared" si="2"/>
        <v>1.1363328000000001</v>
      </c>
      <c r="M14" s="1332"/>
      <c r="N14"/>
    </row>
    <row r="15" spans="1:14" ht="24.75" customHeight="1" x14ac:dyDescent="0.2">
      <c r="A15" s="1346">
        <v>9</v>
      </c>
      <c r="B15" s="1298"/>
      <c r="C15" s="1299" t="s">
        <v>700</v>
      </c>
      <c r="D15" s="1298">
        <v>12</v>
      </c>
      <c r="E15" s="1298">
        <v>100</v>
      </c>
      <c r="F15" s="1303">
        <v>2</v>
      </c>
      <c r="G15" s="1298">
        <v>3.6</v>
      </c>
      <c r="H15" s="1298">
        <v>2</v>
      </c>
      <c r="I15" s="1301">
        <f t="shared" si="0"/>
        <v>14.4</v>
      </c>
      <c r="J15" s="1304">
        <v>0.88800000000000001</v>
      </c>
      <c r="K15" s="1301">
        <f t="shared" si="1"/>
        <v>12.7872</v>
      </c>
      <c r="L15" s="1347">
        <f t="shared" si="2"/>
        <v>1.27872E-2</v>
      </c>
      <c r="M15" s="1332"/>
      <c r="N15"/>
    </row>
    <row r="16" spans="1:14" ht="24.75" customHeight="1" x14ac:dyDescent="0.2">
      <c r="A16" s="1434">
        <v>10</v>
      </c>
      <c r="B16" s="1298"/>
      <c r="C16" s="1299" t="s">
        <v>717</v>
      </c>
      <c r="D16" s="1305">
        <v>10</v>
      </c>
      <c r="E16" s="958">
        <v>150</v>
      </c>
      <c r="F16" s="1300">
        <v>17</v>
      </c>
      <c r="G16" s="958">
        <v>1.62</v>
      </c>
      <c r="H16" s="958">
        <v>2</v>
      </c>
      <c r="I16" s="1301">
        <f t="shared" si="0"/>
        <v>55.080000000000005</v>
      </c>
      <c r="J16" s="1302">
        <f>10*10/162.162</f>
        <v>0.61666728333394993</v>
      </c>
      <c r="K16" s="1301">
        <f t="shared" si="1"/>
        <v>33.966033966033969</v>
      </c>
      <c r="L16" s="1347">
        <f t="shared" si="2"/>
        <v>3.3966033966033968E-2</v>
      </c>
      <c r="M16" s="1332"/>
      <c r="N16"/>
    </row>
    <row r="17" spans="1:14" ht="24.75" customHeight="1" x14ac:dyDescent="0.2">
      <c r="A17" s="1434">
        <v>11</v>
      </c>
      <c r="B17" s="2097" t="s">
        <v>701</v>
      </c>
      <c r="C17" s="2097"/>
      <c r="D17" s="2097"/>
      <c r="E17" s="2097"/>
      <c r="F17" s="2097"/>
      <c r="G17" s="2097"/>
      <c r="H17" s="2097"/>
      <c r="I17" s="2097"/>
      <c r="J17" s="2097"/>
      <c r="K17" s="2097"/>
      <c r="L17" s="2098"/>
      <c r="M17" s="1332"/>
      <c r="N17"/>
    </row>
    <row r="18" spans="1:14" ht="24.75" customHeight="1" x14ac:dyDescent="0.2">
      <c r="A18" s="1346">
        <v>12</v>
      </c>
      <c r="B18" s="1436"/>
      <c r="C18" s="1305" t="s">
        <v>702</v>
      </c>
      <c r="D18" s="1305">
        <v>10</v>
      </c>
      <c r="E18" s="1305"/>
      <c r="F18" s="1305">
        <v>40</v>
      </c>
      <c r="G18" s="1305">
        <v>2.5099999999999998</v>
      </c>
      <c r="H18" s="1305">
        <v>4</v>
      </c>
      <c r="I18" s="1305">
        <f>H18*G18*F18</f>
        <v>401.59999999999997</v>
      </c>
      <c r="J18" s="1305">
        <v>0.61699999999999999</v>
      </c>
      <c r="K18" s="1437">
        <f>J18*I18</f>
        <v>247.78719999999998</v>
      </c>
      <c r="L18" s="1438">
        <f>K18/1000</f>
        <v>0.24778719999999999</v>
      </c>
      <c r="M18" s="1332"/>
      <c r="N18"/>
    </row>
    <row r="19" spans="1:14" ht="24.75" customHeight="1" x14ac:dyDescent="0.2">
      <c r="A19" s="1434">
        <v>13</v>
      </c>
      <c r="B19" s="1436"/>
      <c r="C19" s="1305" t="s">
        <v>703</v>
      </c>
      <c r="D19" s="1305">
        <v>10</v>
      </c>
      <c r="E19" s="1305"/>
      <c r="F19" s="1305">
        <v>8</v>
      </c>
      <c r="G19" s="1305">
        <v>2.73</v>
      </c>
      <c r="H19" s="1305">
        <v>4</v>
      </c>
      <c r="I19" s="1305">
        <f t="shared" ref="I19:I21" si="3">H19*G19*F19</f>
        <v>87.36</v>
      </c>
      <c r="J19" s="1305">
        <v>0.61699999999999999</v>
      </c>
      <c r="K19" s="1437">
        <f t="shared" ref="K19:K20" si="4">J19*I19</f>
        <v>53.901119999999999</v>
      </c>
      <c r="L19" s="1438">
        <f t="shared" ref="L19:L21" si="5">K19/1000</f>
        <v>5.3901119999999997E-2</v>
      </c>
      <c r="M19" s="1332"/>
      <c r="N19"/>
    </row>
    <row r="20" spans="1:14" ht="24.75" customHeight="1" x14ac:dyDescent="0.2">
      <c r="A20" s="1434">
        <v>14</v>
      </c>
      <c r="B20" s="1436"/>
      <c r="C20" s="1298" t="s">
        <v>704</v>
      </c>
      <c r="D20" s="1298">
        <v>16</v>
      </c>
      <c r="E20" s="1298"/>
      <c r="F20" s="1298">
        <v>4</v>
      </c>
      <c r="G20" s="1298">
        <v>4.9669999999999996</v>
      </c>
      <c r="H20" s="1298">
        <v>4</v>
      </c>
      <c r="I20" s="1305">
        <f t="shared" si="3"/>
        <v>79.471999999999994</v>
      </c>
      <c r="J20" s="1298">
        <v>1.579</v>
      </c>
      <c r="K20" s="1437">
        <f t="shared" si="4"/>
        <v>125.48628799999999</v>
      </c>
      <c r="L20" s="1438">
        <f t="shared" si="5"/>
        <v>0.125486288</v>
      </c>
      <c r="M20" s="1332"/>
      <c r="N20"/>
    </row>
    <row r="21" spans="1:14" ht="24.75" customHeight="1" x14ac:dyDescent="0.2">
      <c r="A21" s="1346">
        <v>15</v>
      </c>
      <c r="B21" s="1436"/>
      <c r="C21" s="1298" t="s">
        <v>705</v>
      </c>
      <c r="D21" s="1298">
        <v>12</v>
      </c>
      <c r="E21" s="1298"/>
      <c r="F21" s="1298">
        <v>68</v>
      </c>
      <c r="G21" s="1298">
        <v>6.85</v>
      </c>
      <c r="H21" s="1298">
        <v>4</v>
      </c>
      <c r="I21" s="1305">
        <f t="shared" si="3"/>
        <v>1863.1999999999998</v>
      </c>
      <c r="J21" s="1298">
        <v>0.88800000000000001</v>
      </c>
      <c r="K21" s="1437">
        <f>J21*I21</f>
        <v>1654.5215999999998</v>
      </c>
      <c r="L21" s="1438">
        <f t="shared" si="5"/>
        <v>1.6545215999999998</v>
      </c>
    </row>
    <row r="22" spans="1:14" ht="24.75" customHeight="1" x14ac:dyDescent="0.2">
      <c r="A22" s="1434">
        <v>16</v>
      </c>
      <c r="B22" s="2097" t="s">
        <v>706</v>
      </c>
      <c r="C22" s="2097"/>
      <c r="D22" s="2097"/>
      <c r="E22" s="2097"/>
      <c r="F22" s="2097"/>
      <c r="G22" s="2097"/>
      <c r="H22" s="2097"/>
      <c r="I22" s="2097"/>
      <c r="J22" s="2097"/>
      <c r="K22" s="2097"/>
      <c r="L22" s="2098"/>
    </row>
    <row r="23" spans="1:14" ht="24.75" customHeight="1" x14ac:dyDescent="0.2">
      <c r="A23" s="1434">
        <v>17</v>
      </c>
      <c r="B23" s="1436"/>
      <c r="C23" s="1305" t="s">
        <v>707</v>
      </c>
      <c r="D23" s="1305">
        <v>12</v>
      </c>
      <c r="E23" s="1436"/>
      <c r="F23" s="1305">
        <v>30</v>
      </c>
      <c r="G23" s="1305">
        <v>3.6</v>
      </c>
      <c r="H23" s="1305">
        <v>2</v>
      </c>
      <c r="I23" s="1305">
        <f>H23*G23*F23</f>
        <v>216</v>
      </c>
      <c r="J23" s="1305">
        <v>0.88800000000000001</v>
      </c>
      <c r="K23" s="1437">
        <f>J23*I23</f>
        <v>191.80799999999999</v>
      </c>
      <c r="L23" s="1438">
        <f>K23/1000</f>
        <v>0.19180800000000001</v>
      </c>
    </row>
    <row r="24" spans="1:14" ht="24.75" customHeight="1" x14ac:dyDescent="0.2">
      <c r="A24" s="1346">
        <v>18</v>
      </c>
      <c r="B24" s="1436"/>
      <c r="C24" s="1305" t="s">
        <v>708</v>
      </c>
      <c r="D24" s="1305">
        <v>12</v>
      </c>
      <c r="E24" s="1436"/>
      <c r="F24" s="1305">
        <v>17</v>
      </c>
      <c r="G24" s="1305">
        <v>3.22</v>
      </c>
      <c r="H24" s="1305">
        <v>2</v>
      </c>
      <c r="I24" s="1305">
        <f t="shared" ref="I24:I31" si="6">H24*G24*F24</f>
        <v>109.48</v>
      </c>
      <c r="J24" s="1305">
        <v>0.88800000000000001</v>
      </c>
      <c r="K24" s="1437">
        <f t="shared" ref="K24:K31" si="7">J24*I24</f>
        <v>97.218240000000009</v>
      </c>
      <c r="L24" s="1438">
        <f t="shared" ref="L24:L31" si="8">K24/1000</f>
        <v>9.7218240000000011E-2</v>
      </c>
    </row>
    <row r="25" spans="1:14" ht="24.75" customHeight="1" x14ac:dyDescent="0.2">
      <c r="A25" s="1434">
        <v>19</v>
      </c>
      <c r="B25" s="1436"/>
      <c r="C25" s="1305" t="s">
        <v>709</v>
      </c>
      <c r="D25" s="1305">
        <v>12</v>
      </c>
      <c r="E25" s="1436"/>
      <c r="F25" s="1305">
        <v>17</v>
      </c>
      <c r="G25" s="1305">
        <v>2.17</v>
      </c>
      <c r="H25" s="1305">
        <v>2</v>
      </c>
      <c r="I25" s="1305">
        <f t="shared" si="6"/>
        <v>73.78</v>
      </c>
      <c r="J25" s="1305">
        <v>0.88800000000000001</v>
      </c>
      <c r="K25" s="1437">
        <f t="shared" si="7"/>
        <v>65.516639999999995</v>
      </c>
      <c r="L25" s="1438">
        <f t="shared" si="8"/>
        <v>6.5516640000000001E-2</v>
      </c>
    </row>
    <row r="26" spans="1:14" ht="24.75" customHeight="1" x14ac:dyDescent="0.2">
      <c r="A26" s="1434">
        <v>20</v>
      </c>
      <c r="B26" s="1436"/>
      <c r="C26" s="1305" t="s">
        <v>710</v>
      </c>
      <c r="D26" s="1305">
        <v>12</v>
      </c>
      <c r="E26" s="1436"/>
      <c r="F26" s="1305">
        <v>15</v>
      </c>
      <c r="G26" s="1305">
        <v>1.2</v>
      </c>
      <c r="H26" s="1305">
        <v>2</v>
      </c>
      <c r="I26" s="1305">
        <f t="shared" si="6"/>
        <v>36</v>
      </c>
      <c r="J26" s="1305">
        <v>0.88800000000000001</v>
      </c>
      <c r="K26" s="1437">
        <f t="shared" si="7"/>
        <v>31.968</v>
      </c>
      <c r="L26" s="1438">
        <f t="shared" si="8"/>
        <v>3.1968000000000003E-2</v>
      </c>
    </row>
    <row r="27" spans="1:14" ht="24.75" customHeight="1" x14ac:dyDescent="0.2">
      <c r="A27" s="1346">
        <v>21</v>
      </c>
      <c r="B27" s="1436"/>
      <c r="C27" s="1305" t="s">
        <v>711</v>
      </c>
      <c r="D27" s="1305">
        <v>12</v>
      </c>
      <c r="E27" s="1436"/>
      <c r="F27" s="1305">
        <v>18</v>
      </c>
      <c r="G27" s="1305">
        <v>2.17</v>
      </c>
      <c r="H27" s="1305">
        <v>4</v>
      </c>
      <c r="I27" s="1305">
        <f t="shared" si="6"/>
        <v>156.24</v>
      </c>
      <c r="J27" s="1305">
        <v>0.88800000000000001</v>
      </c>
      <c r="K27" s="1437">
        <f t="shared" si="7"/>
        <v>138.74112000000002</v>
      </c>
      <c r="L27" s="1438">
        <f t="shared" si="8"/>
        <v>0.13874112000000002</v>
      </c>
    </row>
    <row r="28" spans="1:14" ht="24.75" customHeight="1" x14ac:dyDescent="0.2">
      <c r="A28" s="1434">
        <v>22</v>
      </c>
      <c r="B28" s="1436"/>
      <c r="C28" s="1305" t="s">
        <v>712</v>
      </c>
      <c r="D28" s="1305">
        <v>12</v>
      </c>
      <c r="E28" s="1436"/>
      <c r="F28" s="1305">
        <v>34</v>
      </c>
      <c r="G28" s="1305">
        <v>3.4249999999999998</v>
      </c>
      <c r="H28" s="1305">
        <v>4</v>
      </c>
      <c r="I28" s="1305">
        <f t="shared" si="6"/>
        <v>465.79999999999995</v>
      </c>
      <c r="J28" s="1305">
        <v>0.88800000000000001</v>
      </c>
      <c r="K28" s="1437">
        <f t="shared" si="7"/>
        <v>413.63039999999995</v>
      </c>
      <c r="L28" s="1438">
        <f t="shared" si="8"/>
        <v>0.41363039999999995</v>
      </c>
    </row>
    <row r="29" spans="1:14" ht="24.75" customHeight="1" x14ac:dyDescent="0.2">
      <c r="A29" s="1434">
        <v>23</v>
      </c>
      <c r="B29" s="1436"/>
      <c r="C29" s="1305" t="s">
        <v>713</v>
      </c>
      <c r="D29" s="1305">
        <v>12</v>
      </c>
      <c r="E29" s="1436"/>
      <c r="F29" s="1305">
        <v>34</v>
      </c>
      <c r="G29" s="1305">
        <v>3.4249999999999998</v>
      </c>
      <c r="H29" s="1305">
        <v>4</v>
      </c>
      <c r="I29" s="1305">
        <f t="shared" si="6"/>
        <v>465.79999999999995</v>
      </c>
      <c r="J29" s="1305">
        <v>0.88800000000000001</v>
      </c>
      <c r="K29" s="1437">
        <f t="shared" si="7"/>
        <v>413.63039999999995</v>
      </c>
      <c r="L29" s="1438">
        <f t="shared" si="8"/>
        <v>0.41363039999999995</v>
      </c>
    </row>
    <row r="30" spans="1:14" ht="24.75" customHeight="1" x14ac:dyDescent="0.2">
      <c r="A30" s="1346">
        <v>24</v>
      </c>
      <c r="B30" s="1436"/>
      <c r="C30" s="1305" t="s">
        <v>714</v>
      </c>
      <c r="D30" s="1305">
        <v>10</v>
      </c>
      <c r="E30" s="1436"/>
      <c r="F30" s="1305">
        <v>48</v>
      </c>
      <c r="G30" s="1305">
        <v>5.24</v>
      </c>
      <c r="H30" s="1305">
        <v>2</v>
      </c>
      <c r="I30" s="1305">
        <f t="shared" si="6"/>
        <v>503.04</v>
      </c>
      <c r="J30" s="1305">
        <v>0.61699999999999999</v>
      </c>
      <c r="K30" s="1437">
        <f t="shared" si="7"/>
        <v>310.37567999999999</v>
      </c>
      <c r="L30" s="1438">
        <f t="shared" si="8"/>
        <v>0.31037567999999999</v>
      </c>
    </row>
    <row r="31" spans="1:14" ht="24.75" customHeight="1" x14ac:dyDescent="0.2">
      <c r="A31" s="1434">
        <v>25</v>
      </c>
      <c r="B31" s="1436"/>
      <c r="C31" s="1305" t="s">
        <v>715</v>
      </c>
      <c r="D31" s="1305">
        <v>12</v>
      </c>
      <c r="E31" s="1436"/>
      <c r="F31" s="1305">
        <v>18</v>
      </c>
      <c r="G31" s="1305">
        <v>3.22</v>
      </c>
      <c r="H31" s="1305">
        <v>2</v>
      </c>
      <c r="I31" s="1305">
        <f t="shared" si="6"/>
        <v>115.92</v>
      </c>
      <c r="J31" s="1305">
        <v>0.88800000000000001</v>
      </c>
      <c r="K31" s="1437">
        <f t="shared" si="7"/>
        <v>102.93696</v>
      </c>
      <c r="L31" s="1438">
        <f t="shared" si="8"/>
        <v>0.10293695999999999</v>
      </c>
    </row>
    <row r="32" spans="1:14" ht="24.75" customHeight="1" x14ac:dyDescent="0.2">
      <c r="A32" s="2099" t="s">
        <v>744</v>
      </c>
      <c r="B32" s="2100"/>
      <c r="C32" s="2100"/>
      <c r="D32" s="2100"/>
      <c r="E32" s="2100"/>
      <c r="F32" s="2100"/>
      <c r="G32" s="2100"/>
      <c r="H32" s="2100"/>
      <c r="I32" s="2100"/>
      <c r="J32" s="2100"/>
      <c r="K32" s="1439">
        <f>SUM(K5:K31)</f>
        <v>8611.1970357973878</v>
      </c>
      <c r="L32" s="1439">
        <f>SUM(L5:L31)</f>
        <v>8.611197035797387</v>
      </c>
    </row>
    <row r="33" spans="1:14" ht="24.75" customHeight="1" x14ac:dyDescent="0.2">
      <c r="A33" s="2099" t="s">
        <v>6402</v>
      </c>
      <c r="B33" s="2100"/>
      <c r="C33" s="2100"/>
      <c r="D33" s="2100"/>
      <c r="E33" s="2100"/>
      <c r="F33" s="2100"/>
      <c r="G33" s="2100"/>
      <c r="H33" s="2100"/>
      <c r="I33" s="2100"/>
      <c r="J33" s="2100"/>
      <c r="K33" s="1441">
        <f>K32*7</f>
        <v>60278.379250581711</v>
      </c>
      <c r="L33" s="1441">
        <f>L32*7</f>
        <v>60.278379250581708</v>
      </c>
    </row>
    <row r="34" spans="1:14" ht="24.75" customHeight="1" x14ac:dyDescent="0.2">
      <c r="A34" s="2101" t="s">
        <v>753</v>
      </c>
      <c r="B34" s="2102"/>
      <c r="C34" s="2102"/>
      <c r="D34" s="2102"/>
      <c r="E34" s="2102"/>
      <c r="F34" s="2102"/>
      <c r="G34" s="2102"/>
      <c r="H34" s="2102"/>
      <c r="I34" s="2102"/>
      <c r="J34" s="2102"/>
      <c r="K34" s="2102"/>
      <c r="L34" s="2103"/>
      <c r="N34" s="34">
        <f>9+7+3+3+1+2</f>
        <v>25</v>
      </c>
    </row>
    <row r="35" spans="1:14" ht="24.75" customHeight="1" x14ac:dyDescent="0.2">
      <c r="A35" s="1434">
        <v>1</v>
      </c>
      <c r="B35" s="958">
        <v>5</v>
      </c>
      <c r="C35" s="1442" t="s">
        <v>694</v>
      </c>
      <c r="D35" s="958">
        <v>10</v>
      </c>
      <c r="E35" s="958">
        <v>150</v>
      </c>
      <c r="F35" s="1300">
        <v>10</v>
      </c>
      <c r="G35" s="958">
        <v>10.9</v>
      </c>
      <c r="H35" s="958">
        <v>4</v>
      </c>
      <c r="I35" s="1301">
        <f>H35*G35*F35</f>
        <v>436</v>
      </c>
      <c r="J35" s="1302">
        <f>10*10/162.162</f>
        <v>0.61666728333394993</v>
      </c>
      <c r="K35" s="1301">
        <f>J35*I35</f>
        <v>268.86693553360215</v>
      </c>
      <c r="L35" s="1347">
        <f>K35/1000</f>
        <v>0.26886693553360214</v>
      </c>
    </row>
    <row r="36" spans="1:14" ht="24.75" customHeight="1" x14ac:dyDescent="0.2">
      <c r="A36" s="1346">
        <v>2</v>
      </c>
      <c r="B36" s="1298">
        <v>2</v>
      </c>
      <c r="C36" s="1299" t="s">
        <v>695</v>
      </c>
      <c r="D36" s="1298">
        <v>16</v>
      </c>
      <c r="E36" s="1298">
        <v>150</v>
      </c>
      <c r="F36" s="1303">
        <v>57</v>
      </c>
      <c r="G36" s="1298">
        <v>1.8</v>
      </c>
      <c r="H36" s="1298">
        <v>4</v>
      </c>
      <c r="I36" s="1301">
        <f t="shared" ref="I36:I39" si="9">H36*G36*F36</f>
        <v>410.40000000000003</v>
      </c>
      <c r="J36" s="1304">
        <f>16*16/162.162</f>
        <v>1.5786682453349119</v>
      </c>
      <c r="K36" s="1301">
        <f t="shared" ref="K36:K39" si="10">J36*I36</f>
        <v>647.88544788544789</v>
      </c>
      <c r="L36" s="1347">
        <f t="shared" ref="L36:L39" si="11">K36/1000</f>
        <v>0.64788544788544788</v>
      </c>
    </row>
    <row r="37" spans="1:14" ht="24.75" customHeight="1" x14ac:dyDescent="0.2">
      <c r="A37" s="1346">
        <v>3</v>
      </c>
      <c r="B37" s="1298">
        <v>3</v>
      </c>
      <c r="C37" s="1299" t="s">
        <v>696</v>
      </c>
      <c r="D37" s="1298">
        <v>16</v>
      </c>
      <c r="E37" s="1298">
        <v>150</v>
      </c>
      <c r="F37" s="1303">
        <v>57</v>
      </c>
      <c r="G37" s="1298">
        <v>1.8</v>
      </c>
      <c r="H37" s="1298">
        <v>1</v>
      </c>
      <c r="I37" s="1301">
        <f t="shared" si="9"/>
        <v>102.60000000000001</v>
      </c>
      <c r="J37" s="1304">
        <f>16*16/162.162</f>
        <v>1.5786682453349119</v>
      </c>
      <c r="K37" s="1301">
        <f t="shared" si="10"/>
        <v>161.97136197136197</v>
      </c>
      <c r="L37" s="1347">
        <f t="shared" si="11"/>
        <v>0.16197136197136197</v>
      </c>
    </row>
    <row r="38" spans="1:14" ht="24.75" customHeight="1" x14ac:dyDescent="0.2">
      <c r="A38" s="1346">
        <v>4</v>
      </c>
      <c r="B38" s="1298">
        <v>1</v>
      </c>
      <c r="C38" s="1299" t="s">
        <v>697</v>
      </c>
      <c r="D38" s="1298">
        <v>16</v>
      </c>
      <c r="E38" s="1298">
        <v>150</v>
      </c>
      <c r="F38" s="1303">
        <v>57</v>
      </c>
      <c r="G38" s="1298">
        <v>1.8</v>
      </c>
      <c r="H38" s="1298">
        <v>2</v>
      </c>
      <c r="I38" s="1301">
        <f t="shared" si="9"/>
        <v>205.20000000000002</v>
      </c>
      <c r="J38" s="1304">
        <f>16*16/162.162</f>
        <v>1.5786682453349119</v>
      </c>
      <c r="K38" s="1301">
        <f t="shared" si="10"/>
        <v>323.94272394272394</v>
      </c>
      <c r="L38" s="1347">
        <f t="shared" si="11"/>
        <v>0.32394272394272394</v>
      </c>
    </row>
    <row r="39" spans="1:14" ht="24.75" customHeight="1" x14ac:dyDescent="0.2">
      <c r="A39" s="1346">
        <v>5</v>
      </c>
      <c r="B39" s="1298">
        <v>4</v>
      </c>
      <c r="C39" s="1299" t="s">
        <v>698</v>
      </c>
      <c r="D39" s="1298">
        <v>16</v>
      </c>
      <c r="E39" s="1298">
        <v>150</v>
      </c>
      <c r="F39" s="1303">
        <v>57</v>
      </c>
      <c r="G39" s="1298">
        <v>1.8</v>
      </c>
      <c r="H39" s="1298">
        <v>1</v>
      </c>
      <c r="I39" s="1301">
        <f t="shared" si="9"/>
        <v>102.60000000000001</v>
      </c>
      <c r="J39" s="1304">
        <f>16*16/162.162</f>
        <v>1.5786682453349119</v>
      </c>
      <c r="K39" s="1301">
        <f t="shared" si="10"/>
        <v>161.97136197136197</v>
      </c>
      <c r="L39" s="1347">
        <f t="shared" si="11"/>
        <v>0.16197136197136197</v>
      </c>
    </row>
    <row r="40" spans="1:14" ht="24.75" customHeight="1" x14ac:dyDescent="0.2">
      <c r="A40" s="1346">
        <v>6</v>
      </c>
      <c r="B40" s="1298">
        <v>6</v>
      </c>
      <c r="C40" s="1299" t="s">
        <v>699</v>
      </c>
      <c r="D40" s="958">
        <v>12</v>
      </c>
      <c r="E40" s="958">
        <v>150</v>
      </c>
      <c r="F40" s="1303">
        <v>57</v>
      </c>
      <c r="G40" s="958">
        <v>0.5</v>
      </c>
      <c r="H40" s="958">
        <v>4</v>
      </c>
      <c r="I40" s="1301">
        <f>H40*G40*F40</f>
        <v>114</v>
      </c>
      <c r="J40" s="1302">
        <v>0.88800000000000001</v>
      </c>
      <c r="K40" s="1301">
        <f>J40*I40</f>
        <v>101.232</v>
      </c>
      <c r="L40" s="1347">
        <f>K40/1000</f>
        <v>0.101232</v>
      </c>
    </row>
    <row r="41" spans="1:14" ht="24.75" customHeight="1" x14ac:dyDescent="0.2">
      <c r="A41" s="1346">
        <v>7</v>
      </c>
      <c r="B41" s="1298"/>
      <c r="C41" s="1299" t="s">
        <v>700</v>
      </c>
      <c r="D41" s="1298">
        <v>12</v>
      </c>
      <c r="E41" s="1298">
        <v>100</v>
      </c>
      <c r="F41" s="1303">
        <v>4</v>
      </c>
      <c r="G41" s="1298">
        <v>1.32</v>
      </c>
      <c r="H41" s="1298">
        <v>2</v>
      </c>
      <c r="I41" s="1301">
        <f t="shared" ref="I41" si="12">H41*G41*F41</f>
        <v>10.56</v>
      </c>
      <c r="J41" s="1304">
        <v>0.88800000000000001</v>
      </c>
      <c r="K41" s="1301">
        <f>J41*I41</f>
        <v>9.3772800000000007</v>
      </c>
      <c r="L41" s="1347">
        <f t="shared" ref="L41" si="13">K41/1000</f>
        <v>9.37728E-3</v>
      </c>
    </row>
    <row r="42" spans="1:14" ht="24.75" customHeight="1" x14ac:dyDescent="0.2">
      <c r="A42" s="1346">
        <v>6</v>
      </c>
      <c r="B42" s="1298"/>
      <c r="C42" s="1299" t="s">
        <v>717</v>
      </c>
      <c r="D42" s="1305">
        <v>10</v>
      </c>
      <c r="E42" s="958">
        <v>150</v>
      </c>
      <c r="F42" s="1300">
        <v>10</v>
      </c>
      <c r="G42" s="958">
        <v>1.62</v>
      </c>
      <c r="H42" s="958">
        <v>2</v>
      </c>
      <c r="I42" s="1301">
        <f>H42*G42*F42</f>
        <v>32.400000000000006</v>
      </c>
      <c r="J42" s="1302">
        <f>10*10/162.162</f>
        <v>0.61666728333394993</v>
      </c>
      <c r="K42" s="1301">
        <f>J42*I42</f>
        <v>19.980019980019982</v>
      </c>
      <c r="L42" s="1347">
        <f>K42/1000</f>
        <v>1.9980019980019983E-2</v>
      </c>
    </row>
    <row r="43" spans="1:14" ht="24.75" customHeight="1" x14ac:dyDescent="0.2">
      <c r="A43" s="2104" t="s">
        <v>701</v>
      </c>
      <c r="B43" s="2097"/>
      <c r="C43" s="2097"/>
      <c r="D43" s="2097"/>
      <c r="E43" s="2097"/>
      <c r="F43" s="2097"/>
      <c r="G43" s="2097"/>
      <c r="H43" s="2097"/>
      <c r="I43" s="2097"/>
      <c r="J43" s="2097"/>
      <c r="K43" s="1443"/>
      <c r="L43" s="1444"/>
    </row>
    <row r="44" spans="1:14" ht="24.75" customHeight="1" x14ac:dyDescent="0.2">
      <c r="A44" s="1445">
        <v>1</v>
      </c>
      <c r="B44" s="1436"/>
      <c r="C44" s="1305" t="s">
        <v>702</v>
      </c>
      <c r="D44" s="1305">
        <v>10</v>
      </c>
      <c r="E44" s="1305"/>
      <c r="F44" s="1305">
        <v>20</v>
      </c>
      <c r="G44" s="1305">
        <v>0.18</v>
      </c>
      <c r="H44" s="1305">
        <v>4</v>
      </c>
      <c r="I44" s="1305">
        <f>H44*G44*F44</f>
        <v>14.399999999999999</v>
      </c>
      <c r="J44" s="1305">
        <v>0.61699999999999999</v>
      </c>
      <c r="K44" s="1437">
        <f>J44*I44</f>
        <v>8.8847999999999985</v>
      </c>
      <c r="L44" s="1438">
        <f>K44/1000</f>
        <v>8.8847999999999983E-3</v>
      </c>
    </row>
    <row r="45" spans="1:14" ht="24.75" customHeight="1" x14ac:dyDescent="0.2">
      <c r="A45" s="1445">
        <v>2</v>
      </c>
      <c r="B45" s="1436"/>
      <c r="C45" s="1305" t="s">
        <v>703</v>
      </c>
      <c r="D45" s="1305">
        <v>10</v>
      </c>
      <c r="E45" s="1305"/>
      <c r="F45" s="1305">
        <v>8</v>
      </c>
      <c r="G45" s="1305">
        <v>1.36</v>
      </c>
      <c r="H45" s="1305">
        <v>4</v>
      </c>
      <c r="I45" s="1305">
        <f t="shared" ref="I45:I46" si="14">H45*G45*F45</f>
        <v>43.52</v>
      </c>
      <c r="J45" s="1305">
        <v>0.61699999999999999</v>
      </c>
      <c r="K45" s="1437">
        <f t="shared" ref="K45:K46" si="15">J45*I45</f>
        <v>26.851840000000003</v>
      </c>
      <c r="L45" s="1438">
        <f t="shared" ref="L45:L46" si="16">K45/1000</f>
        <v>2.6851840000000002E-2</v>
      </c>
    </row>
    <row r="46" spans="1:14" ht="24.75" customHeight="1" x14ac:dyDescent="0.2">
      <c r="A46" s="1445">
        <v>3</v>
      </c>
      <c r="B46" s="1436"/>
      <c r="C46" s="1298" t="s">
        <v>704</v>
      </c>
      <c r="D46" s="1298">
        <v>12</v>
      </c>
      <c r="E46" s="1298"/>
      <c r="F46" s="1298">
        <v>4</v>
      </c>
      <c r="G46" s="1298">
        <v>1.76</v>
      </c>
      <c r="H46" s="1298">
        <v>4</v>
      </c>
      <c r="I46" s="1305">
        <f t="shared" si="14"/>
        <v>28.16</v>
      </c>
      <c r="J46" s="1298">
        <v>0.88800000000000001</v>
      </c>
      <c r="K46" s="1437">
        <f t="shared" si="15"/>
        <v>25.006080000000001</v>
      </c>
      <c r="L46" s="1438">
        <f t="shared" si="16"/>
        <v>2.500608E-2</v>
      </c>
    </row>
    <row r="47" spans="1:14" ht="24.75" customHeight="1" x14ac:dyDescent="0.2">
      <c r="A47" s="1445">
        <v>4</v>
      </c>
      <c r="B47" s="1436"/>
      <c r="C47" s="1298" t="s">
        <v>705</v>
      </c>
      <c r="D47" s="1298">
        <v>10</v>
      </c>
      <c r="E47" s="1298"/>
      <c r="F47" s="1298">
        <v>36</v>
      </c>
      <c r="G47" s="1298">
        <v>1.36</v>
      </c>
      <c r="H47" s="1298">
        <v>4</v>
      </c>
      <c r="I47" s="1305">
        <f>H47*G47*F47</f>
        <v>195.84</v>
      </c>
      <c r="J47" s="1298">
        <v>0.61699999999999999</v>
      </c>
      <c r="K47" s="1437">
        <f>J47*I47</f>
        <v>120.83328</v>
      </c>
      <c r="L47" s="1438">
        <f>K47/1000</f>
        <v>0.12083328</v>
      </c>
    </row>
    <row r="48" spans="1:14" ht="24.75" customHeight="1" x14ac:dyDescent="0.2">
      <c r="A48" s="2104" t="s">
        <v>706</v>
      </c>
      <c r="B48" s="2097"/>
      <c r="C48" s="2097"/>
      <c r="D48" s="2097"/>
      <c r="E48" s="2097"/>
      <c r="F48" s="2097"/>
      <c r="G48" s="2097"/>
      <c r="H48" s="2097"/>
      <c r="I48" s="2097"/>
      <c r="J48" s="2097"/>
      <c r="K48" s="1443"/>
      <c r="L48" s="1444"/>
    </row>
    <row r="49" spans="1:12" ht="24.75" customHeight="1" x14ac:dyDescent="0.2">
      <c r="A49" s="1445">
        <v>1</v>
      </c>
      <c r="B49" s="1436"/>
      <c r="C49" s="1305" t="s">
        <v>707</v>
      </c>
      <c r="D49" s="1305">
        <v>12</v>
      </c>
      <c r="E49" s="1436"/>
      <c r="F49" s="1305">
        <v>10</v>
      </c>
      <c r="G49" s="1305">
        <v>2.1</v>
      </c>
      <c r="H49" s="1305">
        <v>2</v>
      </c>
      <c r="I49" s="1305">
        <f>H49*G49*F49</f>
        <v>42</v>
      </c>
      <c r="J49" s="1305">
        <v>0.88</v>
      </c>
      <c r="K49" s="1437">
        <f>J49*I49</f>
        <v>36.96</v>
      </c>
      <c r="L49" s="1438">
        <f>K49/1000</f>
        <v>3.696E-2</v>
      </c>
    </row>
    <row r="50" spans="1:12" ht="24.75" customHeight="1" x14ac:dyDescent="0.2">
      <c r="A50" s="1445">
        <v>2</v>
      </c>
      <c r="B50" s="1436"/>
      <c r="C50" s="1305" t="s">
        <v>708</v>
      </c>
      <c r="D50" s="1305">
        <v>10</v>
      </c>
      <c r="E50" s="1436"/>
      <c r="F50" s="1305">
        <v>9</v>
      </c>
      <c r="G50" s="1305">
        <v>2.2200000000000002</v>
      </c>
      <c r="H50" s="1305">
        <v>2</v>
      </c>
      <c r="I50" s="1305">
        <f t="shared" ref="I50:I55" si="17">H50*G50*F50</f>
        <v>39.96</v>
      </c>
      <c r="J50" s="1305">
        <v>0.61699999999999999</v>
      </c>
      <c r="K50" s="1437">
        <f t="shared" ref="K50:K56" si="18">J50*I50</f>
        <v>24.65532</v>
      </c>
      <c r="L50" s="1438">
        <f t="shared" ref="L50:L57" si="19">K50/1000</f>
        <v>2.4655320000000001E-2</v>
      </c>
    </row>
    <row r="51" spans="1:12" ht="24.75" customHeight="1" x14ac:dyDescent="0.2">
      <c r="A51" s="1445">
        <v>3</v>
      </c>
      <c r="B51" s="1436"/>
      <c r="C51" s="1305" t="s">
        <v>709</v>
      </c>
      <c r="D51" s="1305">
        <v>10</v>
      </c>
      <c r="E51" s="1436"/>
      <c r="F51" s="1305">
        <v>9</v>
      </c>
      <c r="G51" s="1305">
        <v>1.17</v>
      </c>
      <c r="H51" s="1305">
        <v>2</v>
      </c>
      <c r="I51" s="1305">
        <f t="shared" si="17"/>
        <v>21.06</v>
      </c>
      <c r="J51" s="1305">
        <v>0.61699999999999999</v>
      </c>
      <c r="K51" s="1437">
        <f t="shared" si="18"/>
        <v>12.994019999999999</v>
      </c>
      <c r="L51" s="1438">
        <f t="shared" si="19"/>
        <v>1.2994019999999998E-2</v>
      </c>
    </row>
    <row r="52" spans="1:12" ht="24.75" customHeight="1" x14ac:dyDescent="0.2">
      <c r="A52" s="1445">
        <v>4</v>
      </c>
      <c r="B52" s="1436"/>
      <c r="C52" s="1305" t="s">
        <v>710</v>
      </c>
      <c r="D52" s="1305">
        <v>12</v>
      </c>
      <c r="E52" s="1436"/>
      <c r="F52" s="1305">
        <v>8</v>
      </c>
      <c r="G52" s="1305">
        <v>1.2</v>
      </c>
      <c r="H52" s="1305">
        <v>2</v>
      </c>
      <c r="I52" s="1305">
        <f t="shared" si="17"/>
        <v>19.2</v>
      </c>
      <c r="J52" s="1305">
        <v>0.88800000000000001</v>
      </c>
      <c r="K52" s="1437">
        <f t="shared" si="18"/>
        <v>17.049599999999998</v>
      </c>
      <c r="L52" s="1438">
        <f t="shared" si="19"/>
        <v>1.7049599999999998E-2</v>
      </c>
    </row>
    <row r="53" spans="1:12" ht="24.75" customHeight="1" x14ac:dyDescent="0.2">
      <c r="A53" s="1445">
        <v>5</v>
      </c>
      <c r="B53" s="1436"/>
      <c r="C53" s="1305" t="s">
        <v>718</v>
      </c>
      <c r="D53" s="1305">
        <v>10</v>
      </c>
      <c r="E53" s="1436"/>
      <c r="F53" s="1305">
        <v>10</v>
      </c>
      <c r="G53" s="1305">
        <v>0.56999999999999995</v>
      </c>
      <c r="H53" s="1305">
        <v>4</v>
      </c>
      <c r="I53" s="1305">
        <f t="shared" si="17"/>
        <v>22.799999999999997</v>
      </c>
      <c r="J53" s="1305">
        <v>0.61699999999999999</v>
      </c>
      <c r="K53" s="1437">
        <f t="shared" si="18"/>
        <v>14.067599999999999</v>
      </c>
      <c r="L53" s="1438">
        <f t="shared" si="19"/>
        <v>1.40676E-2</v>
      </c>
    </row>
    <row r="54" spans="1:12" ht="24.75" customHeight="1" x14ac:dyDescent="0.2">
      <c r="A54" s="1445">
        <v>6</v>
      </c>
      <c r="B54" s="1436"/>
      <c r="C54" s="1305" t="s">
        <v>353</v>
      </c>
      <c r="D54" s="1305">
        <v>10</v>
      </c>
      <c r="E54" s="1436"/>
      <c r="F54" s="1305">
        <v>18</v>
      </c>
      <c r="G54" s="1305">
        <v>1.36</v>
      </c>
      <c r="H54" s="1305">
        <v>4</v>
      </c>
      <c r="I54" s="1305">
        <f t="shared" si="17"/>
        <v>97.92</v>
      </c>
      <c r="J54" s="1305">
        <v>0.61699999999999999</v>
      </c>
      <c r="K54" s="1437">
        <f t="shared" si="18"/>
        <v>60.416640000000001</v>
      </c>
      <c r="L54" s="1438">
        <f t="shared" si="19"/>
        <v>6.0416640000000001E-2</v>
      </c>
    </row>
    <row r="55" spans="1:12" ht="24.75" customHeight="1" x14ac:dyDescent="0.2">
      <c r="A55" s="1445">
        <v>7</v>
      </c>
      <c r="B55" s="1436"/>
      <c r="C55" s="1305" t="s">
        <v>719</v>
      </c>
      <c r="D55" s="1305">
        <v>10</v>
      </c>
      <c r="E55" s="1436"/>
      <c r="F55" s="1305">
        <v>18</v>
      </c>
      <c r="G55" s="1305">
        <v>1.36</v>
      </c>
      <c r="H55" s="1305">
        <v>4</v>
      </c>
      <c r="I55" s="1305">
        <f t="shared" si="17"/>
        <v>97.92</v>
      </c>
      <c r="J55" s="1305">
        <v>0.61699999999999999</v>
      </c>
      <c r="K55" s="1437">
        <f t="shared" si="18"/>
        <v>60.416640000000001</v>
      </c>
      <c r="L55" s="1438">
        <f t="shared" si="19"/>
        <v>6.0416640000000001E-2</v>
      </c>
    </row>
    <row r="56" spans="1:12" ht="24.75" customHeight="1" x14ac:dyDescent="0.2">
      <c r="A56" s="1445">
        <v>8</v>
      </c>
      <c r="B56" s="1436"/>
      <c r="C56" s="1305" t="s">
        <v>714</v>
      </c>
      <c r="D56" s="1305">
        <v>10</v>
      </c>
      <c r="E56" s="1436"/>
      <c r="F56" s="1305">
        <v>28</v>
      </c>
      <c r="G56" s="1305">
        <v>2.4849999999999999</v>
      </c>
      <c r="H56" s="1305">
        <v>2</v>
      </c>
      <c r="I56" s="1305">
        <f>H56*G56*F56</f>
        <v>139.16</v>
      </c>
      <c r="J56" s="1305">
        <v>0.61699999999999999</v>
      </c>
      <c r="K56" s="1437">
        <f t="shared" si="18"/>
        <v>85.861719999999991</v>
      </c>
      <c r="L56" s="1438">
        <f t="shared" si="19"/>
        <v>8.5861719999999989E-2</v>
      </c>
    </row>
    <row r="57" spans="1:12" ht="24.75" customHeight="1" x14ac:dyDescent="0.2">
      <c r="A57" s="1445">
        <v>9</v>
      </c>
      <c r="B57" s="1436"/>
      <c r="C57" s="1305" t="s">
        <v>715</v>
      </c>
      <c r="D57" s="1305">
        <v>10</v>
      </c>
      <c r="E57" s="1436"/>
      <c r="F57" s="1305">
        <v>10</v>
      </c>
      <c r="G57" s="1305">
        <v>1.62</v>
      </c>
      <c r="H57" s="1305">
        <v>2</v>
      </c>
      <c r="I57" s="1305">
        <f t="shared" ref="I57" si="20">H57*G57*F57</f>
        <v>32.400000000000006</v>
      </c>
      <c r="J57" s="1305">
        <v>0.61699999999999999</v>
      </c>
      <c r="K57" s="1437">
        <f>J57*I57</f>
        <v>19.990800000000004</v>
      </c>
      <c r="L57" s="1438">
        <f t="shared" si="19"/>
        <v>1.9990800000000003E-2</v>
      </c>
    </row>
    <row r="58" spans="1:12" ht="24.75" customHeight="1" x14ac:dyDescent="0.2">
      <c r="A58" s="2099" t="s">
        <v>745</v>
      </c>
      <c r="B58" s="2100"/>
      <c r="C58" s="2100"/>
      <c r="D58" s="2100"/>
      <c r="E58" s="2100"/>
      <c r="F58" s="2100"/>
      <c r="G58" s="2100"/>
      <c r="H58" s="2100"/>
      <c r="I58" s="2100"/>
      <c r="J58" s="2100"/>
      <c r="K58" s="1439">
        <f>SUM(K35:K57)</f>
        <v>2209.2154712845181</v>
      </c>
      <c r="L58" s="1440">
        <f>SUM(L35:L57)</f>
        <v>2.209215471284518</v>
      </c>
    </row>
    <row r="59" spans="1:12" ht="24.75" customHeight="1" x14ac:dyDescent="0.2">
      <c r="A59" s="2099" t="s">
        <v>6442</v>
      </c>
      <c r="B59" s="2100"/>
      <c r="C59" s="2100"/>
      <c r="D59" s="2100"/>
      <c r="E59" s="2100"/>
      <c r="F59" s="2100"/>
      <c r="G59" s="2100"/>
      <c r="H59" s="2100"/>
      <c r="I59" s="2100"/>
      <c r="J59" s="2100"/>
      <c r="K59" s="1439">
        <f>K58*10</f>
        <v>22092.154712845182</v>
      </c>
      <c r="L59" s="1440">
        <f>L58*10</f>
        <v>22.092154712845179</v>
      </c>
    </row>
    <row r="60" spans="1:12" ht="24.75" customHeight="1" x14ac:dyDescent="0.2">
      <c r="A60" s="2101" t="s">
        <v>752</v>
      </c>
      <c r="B60" s="2102"/>
      <c r="C60" s="2102"/>
      <c r="D60" s="2102"/>
      <c r="E60" s="2102"/>
      <c r="F60" s="2102"/>
      <c r="G60" s="2102"/>
      <c r="H60" s="2102"/>
      <c r="I60" s="2102"/>
      <c r="J60" s="2102"/>
      <c r="K60" s="2102"/>
      <c r="L60" s="2103"/>
    </row>
    <row r="61" spans="1:12" ht="24.75" customHeight="1" x14ac:dyDescent="0.2">
      <c r="A61" s="1434">
        <v>1</v>
      </c>
      <c r="B61" s="958">
        <v>5</v>
      </c>
      <c r="C61" s="1442" t="s">
        <v>694</v>
      </c>
      <c r="D61" s="958">
        <v>10</v>
      </c>
      <c r="E61" s="958">
        <v>150</v>
      </c>
      <c r="F61" s="1300">
        <v>14</v>
      </c>
      <c r="G61" s="958">
        <v>10.9</v>
      </c>
      <c r="H61" s="958">
        <v>4</v>
      </c>
      <c r="I61" s="1301">
        <f>H61*G61*F61</f>
        <v>610.4</v>
      </c>
      <c r="J61" s="1302">
        <f>10*10/162.162</f>
        <v>0.61666728333394993</v>
      </c>
      <c r="K61" s="1301">
        <f>J61*I61</f>
        <v>376.41370974704301</v>
      </c>
      <c r="L61" s="1347">
        <f>K61/1000</f>
        <v>0.37641370974704302</v>
      </c>
    </row>
    <row r="62" spans="1:12" ht="24.75" customHeight="1" x14ac:dyDescent="0.2">
      <c r="A62" s="1346">
        <v>3</v>
      </c>
      <c r="B62" s="1298">
        <v>2</v>
      </c>
      <c r="C62" s="1299" t="s">
        <v>695</v>
      </c>
      <c r="D62" s="1298">
        <v>16</v>
      </c>
      <c r="E62" s="1298">
        <v>150</v>
      </c>
      <c r="F62" s="1303">
        <v>57</v>
      </c>
      <c r="G62" s="1298">
        <f>1.95-0.04-0.04+0.15</f>
        <v>2.02</v>
      </c>
      <c r="H62" s="1298">
        <v>4</v>
      </c>
      <c r="I62" s="1301">
        <f t="shared" ref="I62:I65" si="21">H62*G62*F62</f>
        <v>460.56</v>
      </c>
      <c r="J62" s="1304">
        <f>16*16/162.162</f>
        <v>1.5786682453349119</v>
      </c>
      <c r="K62" s="1301">
        <f t="shared" ref="K62:K65" si="22">J62*I62</f>
        <v>727.07144707144698</v>
      </c>
      <c r="L62" s="1347">
        <f t="shared" ref="L62:L65" si="23">K62/1000</f>
        <v>0.727071447071447</v>
      </c>
    </row>
    <row r="63" spans="1:12" ht="24.75" customHeight="1" x14ac:dyDescent="0.2">
      <c r="A63" s="1434">
        <v>4</v>
      </c>
      <c r="B63" s="1298">
        <v>3</v>
      </c>
      <c r="C63" s="1299" t="s">
        <v>696</v>
      </c>
      <c r="D63" s="1298">
        <v>16</v>
      </c>
      <c r="E63" s="1298">
        <v>150</v>
      </c>
      <c r="F63" s="1303">
        <v>57</v>
      </c>
      <c r="G63" s="1298">
        <f>1.95-0.04-0.04+0.15</f>
        <v>2.02</v>
      </c>
      <c r="H63" s="1298">
        <v>1</v>
      </c>
      <c r="I63" s="1301">
        <f t="shared" si="21"/>
        <v>115.14</v>
      </c>
      <c r="J63" s="1304">
        <f>16*16/162.162</f>
        <v>1.5786682453349119</v>
      </c>
      <c r="K63" s="1301">
        <f t="shared" si="22"/>
        <v>181.76786176786175</v>
      </c>
      <c r="L63" s="1347">
        <f t="shared" si="23"/>
        <v>0.18176786176786175</v>
      </c>
    </row>
    <row r="64" spans="1:12" ht="24.75" customHeight="1" x14ac:dyDescent="0.2">
      <c r="A64" s="1346">
        <v>5</v>
      </c>
      <c r="B64" s="1298">
        <v>1</v>
      </c>
      <c r="C64" s="1299" t="s">
        <v>697</v>
      </c>
      <c r="D64" s="1298">
        <v>16</v>
      </c>
      <c r="E64" s="1298">
        <v>150</v>
      </c>
      <c r="F64" s="1303">
        <v>57</v>
      </c>
      <c r="G64" s="1298">
        <f>1.95-0.04-0.04+0.15</f>
        <v>2.02</v>
      </c>
      <c r="H64" s="1298">
        <v>2</v>
      </c>
      <c r="I64" s="1301">
        <f t="shared" si="21"/>
        <v>230.28</v>
      </c>
      <c r="J64" s="1304">
        <f>16*16/162.162</f>
        <v>1.5786682453349119</v>
      </c>
      <c r="K64" s="1301">
        <f t="shared" si="22"/>
        <v>363.53572353572349</v>
      </c>
      <c r="L64" s="1347">
        <f t="shared" si="23"/>
        <v>0.3635357235357235</v>
      </c>
    </row>
    <row r="65" spans="1:12" ht="24.75" customHeight="1" x14ac:dyDescent="0.2">
      <c r="A65" s="1434">
        <v>6</v>
      </c>
      <c r="B65" s="1298">
        <v>4</v>
      </c>
      <c r="C65" s="1299" t="s">
        <v>698</v>
      </c>
      <c r="D65" s="1298">
        <v>20</v>
      </c>
      <c r="E65" s="1298">
        <v>150</v>
      </c>
      <c r="F65" s="1303">
        <v>57</v>
      </c>
      <c r="G65" s="1298">
        <f>1.95-0.04-0.04+0.15</f>
        <v>2.02</v>
      </c>
      <c r="H65" s="1298">
        <v>1</v>
      </c>
      <c r="I65" s="1301">
        <f t="shared" si="21"/>
        <v>115.14</v>
      </c>
      <c r="J65" s="1304">
        <f>20*20/162.162</f>
        <v>2.4666691333357997</v>
      </c>
      <c r="K65" s="1301">
        <f t="shared" si="22"/>
        <v>284.012284012284</v>
      </c>
      <c r="L65" s="1347">
        <f t="shared" si="23"/>
        <v>0.28401228401228401</v>
      </c>
    </row>
    <row r="66" spans="1:12" ht="24.75" customHeight="1" x14ac:dyDescent="0.2">
      <c r="A66" s="1346">
        <v>7</v>
      </c>
      <c r="B66" s="1298">
        <v>6</v>
      </c>
      <c r="C66" s="1299" t="s">
        <v>699</v>
      </c>
      <c r="D66" s="958">
        <v>12</v>
      </c>
      <c r="E66" s="958">
        <v>150</v>
      </c>
      <c r="F66" s="1300">
        <v>57</v>
      </c>
      <c r="G66" s="958">
        <v>0.75</v>
      </c>
      <c r="H66" s="958">
        <v>4</v>
      </c>
      <c r="I66" s="1301">
        <f>H66*G66*F66</f>
        <v>171</v>
      </c>
      <c r="J66" s="1302">
        <v>0.88800000000000001</v>
      </c>
      <c r="K66" s="1301">
        <f>J66*I66</f>
        <v>151.84800000000001</v>
      </c>
      <c r="L66" s="1347">
        <f>K66/1000</f>
        <v>0.15184800000000001</v>
      </c>
    </row>
    <row r="67" spans="1:12" ht="24.75" customHeight="1" x14ac:dyDescent="0.2">
      <c r="A67" s="1434">
        <v>8</v>
      </c>
      <c r="B67" s="1298"/>
      <c r="C67" s="1299" t="s">
        <v>700</v>
      </c>
      <c r="D67" s="1298">
        <v>12</v>
      </c>
      <c r="E67" s="1298">
        <v>100</v>
      </c>
      <c r="F67" s="1303">
        <v>10</v>
      </c>
      <c r="G67" s="1298">
        <v>2.02</v>
      </c>
      <c r="H67" s="1298">
        <v>2</v>
      </c>
      <c r="I67" s="1301">
        <f t="shared" ref="I67" si="24">H67*G67*F67</f>
        <v>40.4</v>
      </c>
      <c r="J67" s="1304">
        <v>0.88800000000000001</v>
      </c>
      <c r="K67" s="1301">
        <f>J67*I67</f>
        <v>35.8752</v>
      </c>
      <c r="L67" s="1347">
        <f t="shared" ref="L67" si="25">K67/1000</f>
        <v>3.5875200000000003E-2</v>
      </c>
    </row>
    <row r="68" spans="1:12" ht="24.75" customHeight="1" x14ac:dyDescent="0.2">
      <c r="A68" s="1346">
        <v>9</v>
      </c>
      <c r="B68" s="1298"/>
      <c r="C68" s="1299" t="s">
        <v>717</v>
      </c>
      <c r="D68" s="1305">
        <v>10</v>
      </c>
      <c r="E68" s="958">
        <v>150</v>
      </c>
      <c r="F68" s="1300">
        <v>14</v>
      </c>
      <c r="G68" s="958">
        <f>0.75+0.15+0.15</f>
        <v>1.05</v>
      </c>
      <c r="H68" s="958">
        <v>2</v>
      </c>
      <c r="I68" s="1301">
        <f>H68*G68*F68</f>
        <v>29.400000000000002</v>
      </c>
      <c r="J68" s="1302">
        <f>10*10/162.162</f>
        <v>0.61666728333394993</v>
      </c>
      <c r="K68" s="1301">
        <f>J68*I68</f>
        <v>18.130018130018129</v>
      </c>
      <c r="L68" s="1347">
        <f>K68/1000</f>
        <v>1.8130018130018129E-2</v>
      </c>
    </row>
    <row r="69" spans="1:12" ht="24.75" customHeight="1" x14ac:dyDescent="0.2">
      <c r="A69" s="2104" t="s">
        <v>701</v>
      </c>
      <c r="B69" s="2097"/>
      <c r="C69" s="2097"/>
      <c r="D69" s="2097"/>
      <c r="E69" s="2097"/>
      <c r="F69" s="2097"/>
      <c r="G69" s="2097"/>
      <c r="H69" s="2097"/>
      <c r="I69" s="2097"/>
      <c r="J69" s="2097"/>
      <c r="K69" s="1443"/>
      <c r="L69" s="1444"/>
    </row>
    <row r="70" spans="1:12" ht="24.75" customHeight="1" x14ac:dyDescent="0.2">
      <c r="A70" s="1445">
        <v>1</v>
      </c>
      <c r="B70" s="1436"/>
      <c r="C70" s="1305" t="s">
        <v>702</v>
      </c>
      <c r="D70" s="1305">
        <v>10</v>
      </c>
      <c r="E70" s="1305"/>
      <c r="F70" s="1305">
        <v>20</v>
      </c>
      <c r="G70" s="1305">
        <v>0.18</v>
      </c>
      <c r="H70" s="1305">
        <v>4</v>
      </c>
      <c r="I70" s="1305">
        <f>H70*G70*F70</f>
        <v>14.399999999999999</v>
      </c>
      <c r="J70" s="1305">
        <v>0.61699999999999999</v>
      </c>
      <c r="K70" s="1437">
        <f>J70*I70</f>
        <v>8.8847999999999985</v>
      </c>
      <c r="L70" s="1438">
        <f>K70/1000</f>
        <v>8.8847999999999983E-3</v>
      </c>
    </row>
    <row r="71" spans="1:12" ht="24.75" customHeight="1" x14ac:dyDescent="0.2">
      <c r="A71" s="1445">
        <v>2</v>
      </c>
      <c r="B71" s="1436"/>
      <c r="C71" s="1305" t="s">
        <v>703</v>
      </c>
      <c r="D71" s="1305">
        <v>10</v>
      </c>
      <c r="E71" s="1305"/>
      <c r="F71" s="1305">
        <v>8</v>
      </c>
      <c r="G71" s="1305">
        <v>1.36</v>
      </c>
      <c r="H71" s="1305">
        <v>4</v>
      </c>
      <c r="I71" s="1305">
        <f t="shared" ref="I71:I72" si="26">H71*G71*F71</f>
        <v>43.52</v>
      </c>
      <c r="J71" s="1305">
        <v>0.61699999999999999</v>
      </c>
      <c r="K71" s="1437">
        <f t="shared" ref="K71:K72" si="27">J71*I71</f>
        <v>26.851840000000003</v>
      </c>
      <c r="L71" s="1438">
        <f t="shared" ref="L71:L72" si="28">K71/1000</f>
        <v>2.6851840000000002E-2</v>
      </c>
    </row>
    <row r="72" spans="1:12" ht="24.75" customHeight="1" x14ac:dyDescent="0.2">
      <c r="A72" s="1445">
        <v>3</v>
      </c>
      <c r="B72" s="1436"/>
      <c r="C72" s="1298" t="s">
        <v>704</v>
      </c>
      <c r="D72" s="1298">
        <v>12</v>
      </c>
      <c r="E72" s="1298"/>
      <c r="F72" s="1298">
        <v>4</v>
      </c>
      <c r="G72" s="1298">
        <v>1.76</v>
      </c>
      <c r="H72" s="1298">
        <v>4</v>
      </c>
      <c r="I72" s="1305">
        <f t="shared" si="26"/>
        <v>28.16</v>
      </c>
      <c r="J72" s="1298">
        <v>0.88800000000000001</v>
      </c>
      <c r="K72" s="1437">
        <f t="shared" si="27"/>
        <v>25.006080000000001</v>
      </c>
      <c r="L72" s="1438">
        <f t="shared" si="28"/>
        <v>2.500608E-2</v>
      </c>
    </row>
    <row r="73" spans="1:12" ht="24.75" customHeight="1" x14ac:dyDescent="0.2">
      <c r="A73" s="1445">
        <v>4</v>
      </c>
      <c r="B73" s="1436"/>
      <c r="C73" s="1298" t="s">
        <v>705</v>
      </c>
      <c r="D73" s="1298">
        <v>10</v>
      </c>
      <c r="E73" s="1298"/>
      <c r="F73" s="1298">
        <v>36</v>
      </c>
      <c r="G73" s="1298">
        <v>1.36</v>
      </c>
      <c r="H73" s="1298">
        <v>4</v>
      </c>
      <c r="I73" s="1305">
        <f>H73*G73*F73</f>
        <v>195.84</v>
      </c>
      <c r="J73" s="1298">
        <v>0.61699999999999999</v>
      </c>
      <c r="K73" s="1437">
        <f>J73*I73</f>
        <v>120.83328</v>
      </c>
      <c r="L73" s="1438">
        <f>K73/1000</f>
        <v>0.12083328</v>
      </c>
    </row>
    <row r="74" spans="1:12" ht="24.75" customHeight="1" x14ac:dyDescent="0.2">
      <c r="A74" s="2104" t="s">
        <v>706</v>
      </c>
      <c r="B74" s="2097"/>
      <c r="C74" s="2097"/>
      <c r="D74" s="2097"/>
      <c r="E74" s="2097"/>
      <c r="F74" s="2097"/>
      <c r="G74" s="2097"/>
      <c r="H74" s="2097"/>
      <c r="I74" s="2097"/>
      <c r="J74" s="2097"/>
      <c r="K74" s="1443"/>
      <c r="L74" s="1444"/>
    </row>
    <row r="75" spans="1:12" ht="24.75" customHeight="1" x14ac:dyDescent="0.2">
      <c r="A75" s="1445">
        <v>1</v>
      </c>
      <c r="B75" s="1436"/>
      <c r="C75" s="1305" t="s">
        <v>707</v>
      </c>
      <c r="D75" s="1305">
        <v>12</v>
      </c>
      <c r="E75" s="1436"/>
      <c r="F75" s="1305">
        <v>10</v>
      </c>
      <c r="G75" s="1305">
        <v>2.1</v>
      </c>
      <c r="H75" s="1305">
        <v>2</v>
      </c>
      <c r="I75" s="1305">
        <f>H75*G75*F75</f>
        <v>42</v>
      </c>
      <c r="J75" s="1305">
        <v>0.88</v>
      </c>
      <c r="K75" s="1437">
        <f>J75*I75</f>
        <v>36.96</v>
      </c>
      <c r="L75" s="1438">
        <f>K75/1000</f>
        <v>3.696E-2</v>
      </c>
    </row>
    <row r="76" spans="1:12" ht="24.75" customHeight="1" x14ac:dyDescent="0.2">
      <c r="A76" s="1445">
        <v>2</v>
      </c>
      <c r="B76" s="1436"/>
      <c r="C76" s="1305" t="s">
        <v>708</v>
      </c>
      <c r="D76" s="1305">
        <v>10</v>
      </c>
      <c r="E76" s="1436"/>
      <c r="F76" s="1305">
        <v>9</v>
      </c>
      <c r="G76" s="1305">
        <v>2.2200000000000002</v>
      </c>
      <c r="H76" s="1305">
        <v>2</v>
      </c>
      <c r="I76" s="1305">
        <f t="shared" ref="I76:I81" si="29">H76*G76*F76</f>
        <v>39.96</v>
      </c>
      <c r="J76" s="1305">
        <v>0.61699999999999999</v>
      </c>
      <c r="K76" s="1437">
        <f t="shared" ref="K76:K82" si="30">J76*I76</f>
        <v>24.65532</v>
      </c>
      <c r="L76" s="1438">
        <f t="shared" ref="L76:L83" si="31">K76/1000</f>
        <v>2.4655320000000001E-2</v>
      </c>
    </row>
    <row r="77" spans="1:12" ht="24.75" customHeight="1" x14ac:dyDescent="0.2">
      <c r="A77" s="1445">
        <v>3</v>
      </c>
      <c r="B77" s="1436"/>
      <c r="C77" s="1305" t="s">
        <v>709</v>
      </c>
      <c r="D77" s="1305">
        <v>10</v>
      </c>
      <c r="E77" s="1436"/>
      <c r="F77" s="1305">
        <v>9</v>
      </c>
      <c r="G77" s="1305">
        <v>1.17</v>
      </c>
      <c r="H77" s="1305">
        <v>2</v>
      </c>
      <c r="I77" s="1305">
        <f t="shared" si="29"/>
        <v>21.06</v>
      </c>
      <c r="J77" s="1305">
        <v>0.61699999999999999</v>
      </c>
      <c r="K77" s="1437">
        <f t="shared" si="30"/>
        <v>12.994019999999999</v>
      </c>
      <c r="L77" s="1438">
        <f t="shared" si="31"/>
        <v>1.2994019999999998E-2</v>
      </c>
    </row>
    <row r="78" spans="1:12" ht="24.75" customHeight="1" x14ac:dyDescent="0.2">
      <c r="A78" s="1445">
        <v>4</v>
      </c>
      <c r="B78" s="1436"/>
      <c r="C78" s="1305" t="s">
        <v>710</v>
      </c>
      <c r="D78" s="1305">
        <v>12</v>
      </c>
      <c r="E78" s="1436"/>
      <c r="F78" s="1305">
        <v>8</v>
      </c>
      <c r="G78" s="1305">
        <v>1.2</v>
      </c>
      <c r="H78" s="1305">
        <v>2</v>
      </c>
      <c r="I78" s="1305">
        <f t="shared" si="29"/>
        <v>19.2</v>
      </c>
      <c r="J78" s="1305">
        <v>0.88800000000000001</v>
      </c>
      <c r="K78" s="1437">
        <f t="shared" si="30"/>
        <v>17.049599999999998</v>
      </c>
      <c r="L78" s="1438">
        <f t="shared" si="31"/>
        <v>1.7049599999999998E-2</v>
      </c>
    </row>
    <row r="79" spans="1:12" ht="24.75" customHeight="1" x14ac:dyDescent="0.2">
      <c r="A79" s="1445">
        <v>5</v>
      </c>
      <c r="B79" s="1436"/>
      <c r="C79" s="1305" t="s">
        <v>718</v>
      </c>
      <c r="D79" s="1305">
        <v>10</v>
      </c>
      <c r="E79" s="1436"/>
      <c r="F79" s="1305">
        <v>10</v>
      </c>
      <c r="G79" s="1305">
        <v>0.56999999999999995</v>
      </c>
      <c r="H79" s="1305">
        <v>4</v>
      </c>
      <c r="I79" s="1305">
        <f t="shared" si="29"/>
        <v>22.799999999999997</v>
      </c>
      <c r="J79" s="1305">
        <v>0.61699999999999999</v>
      </c>
      <c r="K79" s="1437">
        <f t="shared" si="30"/>
        <v>14.067599999999999</v>
      </c>
      <c r="L79" s="1438">
        <f t="shared" si="31"/>
        <v>1.40676E-2</v>
      </c>
    </row>
    <row r="80" spans="1:12" ht="24.75" customHeight="1" x14ac:dyDescent="0.2">
      <c r="A80" s="1445">
        <v>6</v>
      </c>
      <c r="B80" s="1436"/>
      <c r="C80" s="1305" t="s">
        <v>353</v>
      </c>
      <c r="D80" s="1305">
        <v>10</v>
      </c>
      <c r="E80" s="1436"/>
      <c r="F80" s="1305">
        <v>18</v>
      </c>
      <c r="G80" s="1305">
        <v>1.36</v>
      </c>
      <c r="H80" s="1305">
        <v>4</v>
      </c>
      <c r="I80" s="1305">
        <f t="shared" si="29"/>
        <v>97.92</v>
      </c>
      <c r="J80" s="1305">
        <v>0.61699999999999999</v>
      </c>
      <c r="K80" s="1437">
        <f t="shared" si="30"/>
        <v>60.416640000000001</v>
      </c>
      <c r="L80" s="1438">
        <f t="shared" si="31"/>
        <v>6.0416640000000001E-2</v>
      </c>
    </row>
    <row r="81" spans="1:12" ht="24.75" customHeight="1" x14ac:dyDescent="0.2">
      <c r="A81" s="1445">
        <v>7</v>
      </c>
      <c r="B81" s="1436"/>
      <c r="C81" s="1305" t="s">
        <v>719</v>
      </c>
      <c r="D81" s="1305">
        <v>10</v>
      </c>
      <c r="E81" s="1436"/>
      <c r="F81" s="1305">
        <v>18</v>
      </c>
      <c r="G81" s="1305">
        <v>1.36</v>
      </c>
      <c r="H81" s="1305">
        <v>4</v>
      </c>
      <c r="I81" s="1305">
        <f t="shared" si="29"/>
        <v>97.92</v>
      </c>
      <c r="J81" s="1305">
        <v>0.61699999999999999</v>
      </c>
      <c r="K81" s="1437">
        <f t="shared" si="30"/>
        <v>60.416640000000001</v>
      </c>
      <c r="L81" s="1438">
        <f t="shared" si="31"/>
        <v>6.0416640000000001E-2</v>
      </c>
    </row>
    <row r="82" spans="1:12" ht="24.75" customHeight="1" x14ac:dyDescent="0.2">
      <c r="A82" s="1445">
        <v>8</v>
      </c>
      <c r="B82" s="1436"/>
      <c r="C82" s="1305" t="s">
        <v>714</v>
      </c>
      <c r="D82" s="1305">
        <v>10</v>
      </c>
      <c r="E82" s="1436"/>
      <c r="F82" s="1305">
        <v>28</v>
      </c>
      <c r="G82" s="1305">
        <v>2.4849999999999999</v>
      </c>
      <c r="H82" s="1305">
        <v>2</v>
      </c>
      <c r="I82" s="1305">
        <f>H82*G82*F82</f>
        <v>139.16</v>
      </c>
      <c r="J82" s="1305">
        <v>0.61699999999999999</v>
      </c>
      <c r="K82" s="1437">
        <f t="shared" si="30"/>
        <v>85.861719999999991</v>
      </c>
      <c r="L82" s="1438">
        <f t="shared" si="31"/>
        <v>8.5861719999999989E-2</v>
      </c>
    </row>
    <row r="83" spans="1:12" ht="24.75" customHeight="1" x14ac:dyDescent="0.2">
      <c r="A83" s="1445">
        <v>9</v>
      </c>
      <c r="B83" s="1436"/>
      <c r="C83" s="1305" t="s">
        <v>715</v>
      </c>
      <c r="D83" s="1305">
        <v>10</v>
      </c>
      <c r="E83" s="1436"/>
      <c r="F83" s="1305">
        <v>10</v>
      </c>
      <c r="G83" s="1305">
        <v>1.62</v>
      </c>
      <c r="H83" s="1305">
        <v>2</v>
      </c>
      <c r="I83" s="1305">
        <f t="shared" ref="I83" si="32">H83*G83*F83</f>
        <v>32.400000000000006</v>
      </c>
      <c r="J83" s="1305">
        <v>0.61699999999999999</v>
      </c>
      <c r="K83" s="1437">
        <f>J83*I83</f>
        <v>19.990800000000004</v>
      </c>
      <c r="L83" s="1438">
        <f t="shared" si="31"/>
        <v>1.9990800000000003E-2</v>
      </c>
    </row>
    <row r="84" spans="1:12" ht="24.75" customHeight="1" x14ac:dyDescent="0.2">
      <c r="A84" s="2099" t="s">
        <v>746</v>
      </c>
      <c r="B84" s="2100"/>
      <c r="C84" s="2100"/>
      <c r="D84" s="2100"/>
      <c r="E84" s="2100"/>
      <c r="F84" s="2100"/>
      <c r="G84" s="2100"/>
      <c r="H84" s="2100"/>
      <c r="I84" s="2100"/>
      <c r="J84" s="2100"/>
      <c r="K84" s="1439">
        <f>SUM(K61:K83)</f>
        <v>2652.6425842643762</v>
      </c>
      <c r="L84" s="1440">
        <f>SUM(L61:L83)</f>
        <v>2.6526425842643775</v>
      </c>
    </row>
    <row r="85" spans="1:12" ht="24.75" customHeight="1" x14ac:dyDescent="0.2">
      <c r="A85" s="2099" t="s">
        <v>6406</v>
      </c>
      <c r="B85" s="2100"/>
      <c r="C85" s="2100"/>
      <c r="D85" s="2100"/>
      <c r="E85" s="2100"/>
      <c r="F85" s="2100"/>
      <c r="G85" s="2100"/>
      <c r="H85" s="2100"/>
      <c r="I85" s="2100"/>
      <c r="J85" s="2100"/>
      <c r="K85" s="1439">
        <f>K84*2</f>
        <v>5305.2851685287524</v>
      </c>
      <c r="L85" s="1440">
        <f>L84*2</f>
        <v>5.305285168528755</v>
      </c>
    </row>
    <row r="86" spans="1:12" ht="24.75" customHeight="1" thickBot="1" x14ac:dyDescent="0.25">
      <c r="A86" s="2101" t="s">
        <v>751</v>
      </c>
      <c r="B86" s="2102"/>
      <c r="C86" s="2102"/>
      <c r="D86" s="2102"/>
      <c r="E86" s="2102"/>
      <c r="F86" s="2102"/>
      <c r="G86" s="2102"/>
      <c r="H86" s="2102"/>
      <c r="I86" s="2102"/>
      <c r="J86" s="2102"/>
      <c r="K86" s="2102"/>
      <c r="L86" s="2103"/>
    </row>
    <row r="87" spans="1:12" ht="39" customHeight="1" thickBot="1" x14ac:dyDescent="0.25">
      <c r="A87" s="1446" t="s">
        <v>94</v>
      </c>
      <c r="B87" s="1447" t="s">
        <v>89</v>
      </c>
      <c r="C87" s="1448" t="s">
        <v>84</v>
      </c>
      <c r="D87" s="1449" t="s">
        <v>440</v>
      </c>
      <c r="E87" s="1449" t="s">
        <v>687</v>
      </c>
      <c r="F87" s="1449" t="s">
        <v>149</v>
      </c>
      <c r="G87" s="1449" t="s">
        <v>688</v>
      </c>
      <c r="H87" s="1449" t="s">
        <v>689</v>
      </c>
      <c r="I87" s="1449" t="s">
        <v>690</v>
      </c>
      <c r="J87" s="1449" t="s">
        <v>691</v>
      </c>
      <c r="K87" s="1449" t="s">
        <v>692</v>
      </c>
      <c r="L87" s="1450" t="s">
        <v>693</v>
      </c>
    </row>
    <row r="88" spans="1:12" ht="24.75" customHeight="1" x14ac:dyDescent="0.2">
      <c r="A88" s="1434">
        <v>1</v>
      </c>
      <c r="B88" s="958">
        <v>5</v>
      </c>
      <c r="C88" s="1442" t="s">
        <v>747</v>
      </c>
      <c r="D88" s="958">
        <v>10</v>
      </c>
      <c r="E88" s="958">
        <v>150</v>
      </c>
      <c r="F88" s="1300">
        <v>17</v>
      </c>
      <c r="G88" s="958">
        <v>8.9</v>
      </c>
      <c r="H88" s="958">
        <v>4</v>
      </c>
      <c r="I88" s="1301">
        <f>H88*G88*F88</f>
        <v>605.20000000000005</v>
      </c>
      <c r="J88" s="1302">
        <f>10*10/162.162</f>
        <v>0.61666728333394993</v>
      </c>
      <c r="K88" s="1301">
        <f>J88*I88</f>
        <v>373.20703987370655</v>
      </c>
      <c r="L88" s="1347">
        <f>K88/1000</f>
        <v>0.37320703987370657</v>
      </c>
    </row>
    <row r="89" spans="1:12" ht="24.75" customHeight="1" x14ac:dyDescent="0.2">
      <c r="A89" s="1434">
        <v>2</v>
      </c>
      <c r="B89" s="958">
        <v>5</v>
      </c>
      <c r="C89" s="1442" t="s">
        <v>748</v>
      </c>
      <c r="D89" s="958">
        <v>10</v>
      </c>
      <c r="E89" s="958">
        <v>150</v>
      </c>
      <c r="F89" s="1300">
        <v>14</v>
      </c>
      <c r="G89" s="958">
        <v>8.9</v>
      </c>
      <c r="H89" s="958">
        <v>4</v>
      </c>
      <c r="I89" s="1301">
        <f>H89*G89*F89</f>
        <v>498.40000000000003</v>
      </c>
      <c r="J89" s="1302">
        <f>10*10/162.162</f>
        <v>0.61666728333394993</v>
      </c>
      <c r="K89" s="1301">
        <f>J89*I89</f>
        <v>307.34697401364065</v>
      </c>
      <c r="L89" s="1347">
        <f>K89/1000</f>
        <v>0.30734697401364064</v>
      </c>
    </row>
    <row r="90" spans="1:12" ht="24.75" customHeight="1" x14ac:dyDescent="0.2">
      <c r="A90" s="1346">
        <v>3</v>
      </c>
      <c r="B90" s="1298">
        <v>2</v>
      </c>
      <c r="C90" s="1299" t="s">
        <v>695</v>
      </c>
      <c r="D90" s="1298">
        <v>16</v>
      </c>
      <c r="E90" s="1298">
        <v>150</v>
      </c>
      <c r="F90" s="1303">
        <v>57</v>
      </c>
      <c r="G90" s="1298">
        <v>3</v>
      </c>
      <c r="H90" s="1298">
        <v>2</v>
      </c>
      <c r="I90" s="1301">
        <f t="shared" ref="I90:I98" si="33">H90*G90*F90</f>
        <v>342</v>
      </c>
      <c r="J90" s="1304">
        <f>16*16/162.162</f>
        <v>1.5786682453349119</v>
      </c>
      <c r="K90" s="1301">
        <f t="shared" ref="K90:K98" si="34">J90*I90</f>
        <v>539.90453990453989</v>
      </c>
      <c r="L90" s="1347">
        <f t="shared" ref="L90:L98" si="35">K90/1000</f>
        <v>0.5399045399045399</v>
      </c>
    </row>
    <row r="91" spans="1:12" ht="24.75" customHeight="1" x14ac:dyDescent="0.2">
      <c r="A91" s="1346">
        <v>4</v>
      </c>
      <c r="B91" s="1298">
        <v>2</v>
      </c>
      <c r="C91" s="1299" t="s">
        <v>749</v>
      </c>
      <c r="D91" s="1298">
        <v>16</v>
      </c>
      <c r="E91" s="1298">
        <v>150</v>
      </c>
      <c r="F91" s="1303">
        <v>57</v>
      </c>
      <c r="G91" s="1298">
        <v>2.5</v>
      </c>
      <c r="H91" s="1298">
        <v>2</v>
      </c>
      <c r="I91" s="1301">
        <f t="shared" si="33"/>
        <v>285</v>
      </c>
      <c r="J91" s="1304">
        <f>16*16/162.162</f>
        <v>1.5786682453349119</v>
      </c>
      <c r="K91" s="1301">
        <f t="shared" si="34"/>
        <v>449.92044992044987</v>
      </c>
      <c r="L91" s="1347">
        <f t="shared" si="35"/>
        <v>0.44992044992044988</v>
      </c>
    </row>
    <row r="92" spans="1:12" ht="24.75" customHeight="1" x14ac:dyDescent="0.2">
      <c r="A92" s="1434">
        <v>5</v>
      </c>
      <c r="B92" s="1298">
        <v>3</v>
      </c>
      <c r="C92" s="1299" t="s">
        <v>696</v>
      </c>
      <c r="D92" s="1298">
        <v>16</v>
      </c>
      <c r="E92" s="1298">
        <v>150</v>
      </c>
      <c r="F92" s="1303">
        <v>57</v>
      </c>
      <c r="G92" s="1298">
        <v>3</v>
      </c>
      <c r="H92" s="1298">
        <v>1</v>
      </c>
      <c r="I92" s="1301">
        <f t="shared" si="33"/>
        <v>171</v>
      </c>
      <c r="J92" s="1304">
        <f>16*16/162.162</f>
        <v>1.5786682453349119</v>
      </c>
      <c r="K92" s="1301">
        <f t="shared" si="34"/>
        <v>269.95226995226994</v>
      </c>
      <c r="L92" s="1347">
        <f t="shared" si="35"/>
        <v>0.26995226995226995</v>
      </c>
    </row>
    <row r="93" spans="1:12" ht="24.75" customHeight="1" x14ac:dyDescent="0.2">
      <c r="A93" s="1434">
        <v>6</v>
      </c>
      <c r="B93" s="1298">
        <v>1</v>
      </c>
      <c r="C93" s="1299" t="s">
        <v>750</v>
      </c>
      <c r="D93" s="1298">
        <v>16</v>
      </c>
      <c r="E93" s="1298">
        <v>150</v>
      </c>
      <c r="F93" s="1303">
        <v>57</v>
      </c>
      <c r="G93" s="1298">
        <v>2.5</v>
      </c>
      <c r="H93" s="1298">
        <v>4</v>
      </c>
      <c r="I93" s="1301">
        <f t="shared" si="33"/>
        <v>570</v>
      </c>
      <c r="J93" s="1304">
        <f>16*16/162.162</f>
        <v>1.5786682453349119</v>
      </c>
      <c r="K93" s="1301">
        <f t="shared" si="34"/>
        <v>899.84089984089974</v>
      </c>
      <c r="L93" s="1347">
        <f t="shared" si="35"/>
        <v>0.89984089984089977</v>
      </c>
    </row>
    <row r="94" spans="1:12" ht="24.75" customHeight="1" x14ac:dyDescent="0.2">
      <c r="A94" s="1434">
        <v>6</v>
      </c>
      <c r="B94" s="1298">
        <v>1</v>
      </c>
      <c r="C94" s="1299" t="s">
        <v>758</v>
      </c>
      <c r="D94" s="1298">
        <v>12</v>
      </c>
      <c r="E94" s="1298">
        <v>150</v>
      </c>
      <c r="F94" s="1303">
        <v>27</v>
      </c>
      <c r="G94" s="1298">
        <v>8.9</v>
      </c>
      <c r="H94" s="1298">
        <v>4</v>
      </c>
      <c r="I94" s="1301">
        <f t="shared" ref="I94" si="36">H94*G94*F94</f>
        <v>961.2</v>
      </c>
      <c r="J94" s="1304">
        <v>0.88800000000000001</v>
      </c>
      <c r="K94" s="1301">
        <f t="shared" ref="K94" si="37">J94*I94</f>
        <v>853.54560000000004</v>
      </c>
      <c r="L94" s="1347">
        <f t="shared" ref="L94" si="38">K94/1000</f>
        <v>0.85354560000000002</v>
      </c>
    </row>
    <row r="95" spans="1:12" ht="24.75" customHeight="1" x14ac:dyDescent="0.2">
      <c r="A95" s="1346">
        <v>7</v>
      </c>
      <c r="B95" s="1298">
        <v>4</v>
      </c>
      <c r="C95" s="1299" t="s">
        <v>698</v>
      </c>
      <c r="D95" s="1298">
        <v>12</v>
      </c>
      <c r="E95" s="1298">
        <v>150</v>
      </c>
      <c r="F95" s="1303">
        <v>57</v>
      </c>
      <c r="G95" s="1298">
        <v>3</v>
      </c>
      <c r="H95" s="1298">
        <v>1</v>
      </c>
      <c r="I95" s="1301">
        <f t="shared" si="33"/>
        <v>171</v>
      </c>
      <c r="J95" s="1304">
        <v>0.88800000000000001</v>
      </c>
      <c r="K95" s="1301">
        <f t="shared" si="34"/>
        <v>151.84800000000001</v>
      </c>
      <c r="L95" s="1347">
        <f t="shared" si="35"/>
        <v>0.15184800000000001</v>
      </c>
    </row>
    <row r="96" spans="1:12" ht="24.75" customHeight="1" x14ac:dyDescent="0.2">
      <c r="A96" s="1346">
        <v>8</v>
      </c>
      <c r="B96" s="1298">
        <v>6</v>
      </c>
      <c r="C96" s="1299" t="s">
        <v>742</v>
      </c>
      <c r="D96" s="958">
        <v>12</v>
      </c>
      <c r="E96" s="958">
        <v>150</v>
      </c>
      <c r="F96" s="1300">
        <v>57</v>
      </c>
      <c r="G96" s="958">
        <v>0.75</v>
      </c>
      <c r="H96" s="958">
        <v>4</v>
      </c>
      <c r="I96" s="1301">
        <f t="shared" si="33"/>
        <v>171</v>
      </c>
      <c r="J96" s="1302">
        <v>0.88800000000000001</v>
      </c>
      <c r="K96" s="1301">
        <f t="shared" si="34"/>
        <v>151.84800000000001</v>
      </c>
      <c r="L96" s="1347">
        <f t="shared" si="35"/>
        <v>0.15184800000000001</v>
      </c>
    </row>
    <row r="97" spans="1:12" ht="24.75" customHeight="1" x14ac:dyDescent="0.2">
      <c r="A97" s="1434">
        <v>9</v>
      </c>
      <c r="B97" s="1323"/>
      <c r="C97" s="1324" t="s">
        <v>700</v>
      </c>
      <c r="D97" s="1323">
        <v>12</v>
      </c>
      <c r="E97" s="1323">
        <v>100</v>
      </c>
      <c r="F97" s="1325">
        <v>2</v>
      </c>
      <c r="G97" s="1323">
        <v>2.5</v>
      </c>
      <c r="H97" s="1323">
        <v>2</v>
      </c>
      <c r="I97" s="1301">
        <f t="shared" si="33"/>
        <v>10</v>
      </c>
      <c r="J97" s="1326">
        <v>0.88800000000000001</v>
      </c>
      <c r="K97" s="1301">
        <f t="shared" si="34"/>
        <v>8.8800000000000008</v>
      </c>
      <c r="L97" s="1347">
        <f t="shared" si="35"/>
        <v>8.8800000000000007E-3</v>
      </c>
    </row>
    <row r="98" spans="1:12" ht="24.75" customHeight="1" x14ac:dyDescent="0.25">
      <c r="A98" s="1434">
        <v>10</v>
      </c>
      <c r="B98" s="1323"/>
      <c r="C98" s="1324" t="s">
        <v>742</v>
      </c>
      <c r="D98" s="1327">
        <v>10</v>
      </c>
      <c r="E98" s="1328">
        <v>150</v>
      </c>
      <c r="F98" s="1329">
        <v>17</v>
      </c>
      <c r="G98" s="1328">
        <v>1.62</v>
      </c>
      <c r="H98" s="1328">
        <v>2</v>
      </c>
      <c r="I98" s="1301">
        <f t="shared" si="33"/>
        <v>55.080000000000005</v>
      </c>
      <c r="J98" s="1330">
        <f>10*10/162.162</f>
        <v>0.61666728333394993</v>
      </c>
      <c r="K98" s="1301">
        <f t="shared" si="34"/>
        <v>33.966033966033969</v>
      </c>
      <c r="L98" s="1347">
        <f t="shared" si="35"/>
        <v>3.3966033966033968E-2</v>
      </c>
    </row>
    <row r="99" spans="1:12" ht="24.75" customHeight="1" x14ac:dyDescent="0.2">
      <c r="A99" s="1346">
        <v>11</v>
      </c>
      <c r="B99" s="2122" t="s">
        <v>701</v>
      </c>
      <c r="C99" s="2122"/>
      <c r="D99" s="2122"/>
      <c r="E99" s="2122"/>
      <c r="F99" s="2122"/>
      <c r="G99" s="2122"/>
      <c r="H99" s="2122"/>
      <c r="I99" s="2122"/>
      <c r="J99" s="2122"/>
      <c r="K99" s="1451"/>
      <c r="L99" s="1452"/>
    </row>
    <row r="100" spans="1:12" ht="24.75" customHeight="1" x14ac:dyDescent="0.2">
      <c r="A100" s="1346">
        <v>12</v>
      </c>
      <c r="B100" s="1436"/>
      <c r="C100" s="1305" t="s">
        <v>702</v>
      </c>
      <c r="D100" s="1305">
        <v>10</v>
      </c>
      <c r="E100" s="1305"/>
      <c r="F100" s="1305">
        <v>28</v>
      </c>
      <c r="G100" s="1305">
        <v>1.875</v>
      </c>
      <c r="H100" s="1305">
        <v>4</v>
      </c>
      <c r="I100" s="1305">
        <f>H100*G100*F100</f>
        <v>210</v>
      </c>
      <c r="J100" s="1305">
        <v>0.61699999999999999</v>
      </c>
      <c r="K100" s="1437">
        <f>J100*I100</f>
        <v>129.57</v>
      </c>
      <c r="L100" s="1438">
        <f>K100/1000</f>
        <v>0.12956999999999999</v>
      </c>
    </row>
    <row r="101" spans="1:12" ht="24.75" customHeight="1" x14ac:dyDescent="0.2">
      <c r="A101" s="1434">
        <v>13</v>
      </c>
      <c r="B101" s="1436"/>
      <c r="C101" s="1305" t="s">
        <v>703</v>
      </c>
      <c r="D101" s="1305">
        <v>10</v>
      </c>
      <c r="E101" s="1305"/>
      <c r="F101" s="1305">
        <v>8</v>
      </c>
      <c r="G101" s="1305">
        <v>2.0219999999999998</v>
      </c>
      <c r="H101" s="1305">
        <v>4</v>
      </c>
      <c r="I101" s="1305">
        <f t="shared" ref="I101:I102" si="39">H101*G101*F101</f>
        <v>64.703999999999994</v>
      </c>
      <c r="J101" s="1305">
        <v>0.61699999999999999</v>
      </c>
      <c r="K101" s="1437">
        <f t="shared" ref="K101:K103" si="40">J101*I101</f>
        <v>39.922367999999999</v>
      </c>
      <c r="L101" s="1438">
        <f t="shared" ref="L101:L103" si="41">K101/1000</f>
        <v>3.9922368E-2</v>
      </c>
    </row>
    <row r="102" spans="1:12" ht="24.75" customHeight="1" x14ac:dyDescent="0.2">
      <c r="A102" s="1434">
        <v>14</v>
      </c>
      <c r="B102" s="1436"/>
      <c r="C102" s="1298" t="s">
        <v>704</v>
      </c>
      <c r="D102" s="1298">
        <v>12</v>
      </c>
      <c r="E102" s="1298"/>
      <c r="F102" s="1298">
        <v>4</v>
      </c>
      <c r="G102" s="1298">
        <v>3.9</v>
      </c>
      <c r="H102" s="1298">
        <v>4</v>
      </c>
      <c r="I102" s="1305">
        <f t="shared" si="39"/>
        <v>62.4</v>
      </c>
      <c r="J102" s="1298">
        <v>0.88800000000000001</v>
      </c>
      <c r="K102" s="1437">
        <f t="shared" si="40"/>
        <v>55.411200000000001</v>
      </c>
      <c r="L102" s="1438">
        <f t="shared" si="41"/>
        <v>5.5411200000000001E-2</v>
      </c>
    </row>
    <row r="103" spans="1:12" ht="24.75" customHeight="1" x14ac:dyDescent="0.2">
      <c r="A103" s="1346">
        <v>15</v>
      </c>
      <c r="B103" s="1436"/>
      <c r="C103" s="1298" t="s">
        <v>705</v>
      </c>
      <c r="D103" s="1298">
        <v>12</v>
      </c>
      <c r="E103" s="1298"/>
      <c r="F103" s="1298">
        <v>52</v>
      </c>
      <c r="G103" s="1298">
        <v>5.65</v>
      </c>
      <c r="H103" s="1298">
        <v>4</v>
      </c>
      <c r="I103" s="1305">
        <f>H103*G103*F103</f>
        <v>1175.2</v>
      </c>
      <c r="J103" s="1298">
        <v>0.88800000000000001</v>
      </c>
      <c r="K103" s="1437">
        <f t="shared" si="40"/>
        <v>1043.5776000000001</v>
      </c>
      <c r="L103" s="1438">
        <f t="shared" si="41"/>
        <v>1.0435776000000001</v>
      </c>
    </row>
    <row r="104" spans="1:12" ht="24.75" customHeight="1" x14ac:dyDescent="0.2">
      <c r="A104" s="1346">
        <v>16</v>
      </c>
      <c r="B104" s="2123" t="s">
        <v>706</v>
      </c>
      <c r="C104" s="2097"/>
      <c r="D104" s="2097"/>
      <c r="E104" s="2097"/>
      <c r="F104" s="2097"/>
      <c r="G104" s="2097"/>
      <c r="H104" s="2097"/>
      <c r="I104" s="2097"/>
      <c r="J104" s="2124"/>
      <c r="K104" s="1451"/>
      <c r="L104" s="1452"/>
    </row>
    <row r="105" spans="1:12" ht="24.75" customHeight="1" x14ac:dyDescent="0.2">
      <c r="A105" s="1434">
        <v>17</v>
      </c>
      <c r="B105" s="1436"/>
      <c r="C105" s="1305" t="s">
        <v>707</v>
      </c>
      <c r="D105" s="1305">
        <v>12</v>
      </c>
      <c r="E105" s="1436"/>
      <c r="F105" s="1305">
        <v>20</v>
      </c>
      <c r="G105" s="1305">
        <v>5.6</v>
      </c>
      <c r="H105" s="1305">
        <v>2</v>
      </c>
      <c r="I105" s="1305">
        <f>H105*G105*F105</f>
        <v>224</v>
      </c>
      <c r="J105" s="1305">
        <v>0.88</v>
      </c>
      <c r="K105" s="1437">
        <f>J105*I105</f>
        <v>197.12</v>
      </c>
      <c r="L105" s="1438">
        <f>K105/1000</f>
        <v>0.19712000000000002</v>
      </c>
    </row>
    <row r="106" spans="1:12" ht="24.75" customHeight="1" x14ac:dyDescent="0.2">
      <c r="A106" s="1434">
        <v>18</v>
      </c>
      <c r="B106" s="1436"/>
      <c r="C106" s="1305" t="s">
        <v>708</v>
      </c>
      <c r="D106" s="1305">
        <v>10</v>
      </c>
      <c r="E106" s="1436"/>
      <c r="F106" s="1305">
        <v>12</v>
      </c>
      <c r="G106" s="1305">
        <v>2.72</v>
      </c>
      <c r="H106" s="1305">
        <v>2</v>
      </c>
      <c r="I106" s="1305">
        <f t="shared" ref="I106:I113" si="42">H106*G106*F106</f>
        <v>65.28</v>
      </c>
      <c r="J106" s="1305">
        <v>0.61699999999999999</v>
      </c>
      <c r="K106" s="1437">
        <f t="shared" ref="K106:K113" si="43">J106*I106</f>
        <v>40.277760000000001</v>
      </c>
      <c r="L106" s="1438">
        <f t="shared" ref="L106:L113" si="44">K106/1000</f>
        <v>4.0277760000000003E-2</v>
      </c>
    </row>
    <row r="107" spans="1:12" ht="24.75" customHeight="1" x14ac:dyDescent="0.2">
      <c r="A107" s="1346">
        <v>19</v>
      </c>
      <c r="B107" s="1436"/>
      <c r="C107" s="1305" t="s">
        <v>709</v>
      </c>
      <c r="D107" s="1305">
        <v>10</v>
      </c>
      <c r="E107" s="1436"/>
      <c r="F107" s="1305">
        <v>12</v>
      </c>
      <c r="G107" s="1305">
        <v>1.67</v>
      </c>
      <c r="H107" s="1305">
        <v>2</v>
      </c>
      <c r="I107" s="1305">
        <f t="shared" si="42"/>
        <v>40.08</v>
      </c>
      <c r="J107" s="1305">
        <v>0.61699999999999999</v>
      </c>
      <c r="K107" s="1437">
        <f t="shared" si="43"/>
        <v>24.72936</v>
      </c>
      <c r="L107" s="1438">
        <f t="shared" si="44"/>
        <v>2.4729359999999999E-2</v>
      </c>
    </row>
    <row r="108" spans="1:12" ht="24.75" customHeight="1" x14ac:dyDescent="0.2">
      <c r="A108" s="1346">
        <v>20</v>
      </c>
      <c r="B108" s="1436"/>
      <c r="C108" s="1305" t="s">
        <v>710</v>
      </c>
      <c r="D108" s="1305">
        <v>12</v>
      </c>
      <c r="E108" s="1436"/>
      <c r="F108" s="1305">
        <v>10</v>
      </c>
      <c r="G108" s="1305">
        <v>1.2</v>
      </c>
      <c r="H108" s="1305">
        <v>2</v>
      </c>
      <c r="I108" s="1305">
        <f t="shared" si="42"/>
        <v>24</v>
      </c>
      <c r="J108" s="1305">
        <v>0.88800000000000001</v>
      </c>
      <c r="K108" s="1437">
        <f t="shared" si="43"/>
        <v>21.312000000000001</v>
      </c>
      <c r="L108" s="1438">
        <f t="shared" si="44"/>
        <v>2.1312000000000001E-2</v>
      </c>
    </row>
    <row r="109" spans="1:12" ht="24.75" customHeight="1" x14ac:dyDescent="0.2">
      <c r="A109" s="1434">
        <v>21</v>
      </c>
      <c r="B109" s="1436"/>
      <c r="C109" s="1305" t="s">
        <v>718</v>
      </c>
      <c r="D109" s="1305">
        <v>10</v>
      </c>
      <c r="E109" s="1436"/>
      <c r="F109" s="1305">
        <v>14</v>
      </c>
      <c r="G109" s="1305">
        <v>1.67</v>
      </c>
      <c r="H109" s="1305">
        <v>4</v>
      </c>
      <c r="I109" s="1305">
        <f t="shared" si="42"/>
        <v>93.52</v>
      </c>
      <c r="J109" s="1305">
        <v>0.61699999999999999</v>
      </c>
      <c r="K109" s="1437">
        <f t="shared" si="43"/>
        <v>57.701839999999997</v>
      </c>
      <c r="L109" s="1438">
        <f t="shared" si="44"/>
        <v>5.7701839999999997E-2</v>
      </c>
    </row>
    <row r="110" spans="1:12" ht="24.75" customHeight="1" x14ac:dyDescent="0.2">
      <c r="A110" s="1434">
        <v>22</v>
      </c>
      <c r="B110" s="1436"/>
      <c r="C110" s="1305" t="s">
        <v>353</v>
      </c>
      <c r="D110" s="1305">
        <v>12</v>
      </c>
      <c r="E110" s="1436"/>
      <c r="F110" s="1305">
        <v>26</v>
      </c>
      <c r="G110" s="1305">
        <v>2.8250000000000002</v>
      </c>
      <c r="H110" s="1305">
        <v>4</v>
      </c>
      <c r="I110" s="1305">
        <f t="shared" si="42"/>
        <v>293.8</v>
      </c>
      <c r="J110" s="1305">
        <v>0.88800000000000001</v>
      </c>
      <c r="K110" s="1437">
        <f t="shared" si="43"/>
        <v>260.89440000000002</v>
      </c>
      <c r="L110" s="1438">
        <f t="shared" si="44"/>
        <v>0.26089440000000003</v>
      </c>
    </row>
    <row r="111" spans="1:12" ht="24.75" customHeight="1" x14ac:dyDescent="0.2">
      <c r="A111" s="1346">
        <v>23</v>
      </c>
      <c r="B111" s="1436"/>
      <c r="C111" s="1305" t="s">
        <v>719</v>
      </c>
      <c r="D111" s="1305">
        <v>12</v>
      </c>
      <c r="E111" s="1436"/>
      <c r="F111" s="1305">
        <v>26</v>
      </c>
      <c r="G111" s="1305">
        <v>2.8250000000000002</v>
      </c>
      <c r="H111" s="1305">
        <v>4</v>
      </c>
      <c r="I111" s="1305">
        <f t="shared" si="42"/>
        <v>293.8</v>
      </c>
      <c r="J111" s="1305">
        <v>0.88800000000000001</v>
      </c>
      <c r="K111" s="1437">
        <f t="shared" si="43"/>
        <v>260.89440000000002</v>
      </c>
      <c r="L111" s="1438">
        <f t="shared" si="44"/>
        <v>0.26089440000000003</v>
      </c>
    </row>
    <row r="112" spans="1:12" ht="24.75" customHeight="1" x14ac:dyDescent="0.2">
      <c r="A112" s="1346">
        <v>24</v>
      </c>
      <c r="B112" s="1436"/>
      <c r="C112" s="1305" t="s">
        <v>714</v>
      </c>
      <c r="D112" s="1305">
        <v>10</v>
      </c>
      <c r="E112" s="1436"/>
      <c r="F112" s="1305">
        <v>36</v>
      </c>
      <c r="G112" s="1305">
        <v>3.9</v>
      </c>
      <c r="H112" s="1305">
        <v>2</v>
      </c>
      <c r="I112" s="1305">
        <f t="shared" si="42"/>
        <v>280.8</v>
      </c>
      <c r="J112" s="1305">
        <v>0.61699999999999999</v>
      </c>
      <c r="K112" s="1437">
        <f t="shared" si="43"/>
        <v>173.25360000000001</v>
      </c>
      <c r="L112" s="1438">
        <f t="shared" si="44"/>
        <v>0.17325360000000001</v>
      </c>
    </row>
    <row r="113" spans="1:12" ht="24.75" customHeight="1" x14ac:dyDescent="0.2">
      <c r="A113" s="1434">
        <v>25</v>
      </c>
      <c r="B113" s="1436"/>
      <c r="C113" s="1305" t="s">
        <v>715</v>
      </c>
      <c r="D113" s="1305">
        <v>10</v>
      </c>
      <c r="E113" s="1436"/>
      <c r="F113" s="1305">
        <v>14</v>
      </c>
      <c r="G113" s="1305">
        <v>2.72</v>
      </c>
      <c r="H113" s="1305">
        <v>2</v>
      </c>
      <c r="I113" s="1305">
        <f t="shared" si="42"/>
        <v>76.160000000000011</v>
      </c>
      <c r="J113" s="1305">
        <v>0.61699999999999999</v>
      </c>
      <c r="K113" s="1437">
        <f t="shared" si="43"/>
        <v>46.990720000000003</v>
      </c>
      <c r="L113" s="1438">
        <f t="shared" si="44"/>
        <v>4.699072E-2</v>
      </c>
    </row>
    <row r="114" spans="1:12" ht="24.75" customHeight="1" x14ac:dyDescent="0.2">
      <c r="A114" s="2099" t="s">
        <v>755</v>
      </c>
      <c r="B114" s="2100"/>
      <c r="C114" s="2100"/>
      <c r="D114" s="2100"/>
      <c r="E114" s="2100"/>
      <c r="F114" s="2100"/>
      <c r="G114" s="2100"/>
      <c r="H114" s="2100"/>
      <c r="I114" s="2100"/>
      <c r="J114" s="2100"/>
      <c r="K114" s="1439">
        <f>SUM(K90:K113)</f>
        <v>5711.3610415841931</v>
      </c>
      <c r="L114" s="1440">
        <f>SUM(L90:L113)</f>
        <v>5.711361041584194</v>
      </c>
    </row>
    <row r="115" spans="1:12" ht="24.75" customHeight="1" thickBot="1" x14ac:dyDescent="0.25">
      <c r="A115" s="2099" t="s">
        <v>6407</v>
      </c>
      <c r="B115" s="2100"/>
      <c r="C115" s="2100"/>
      <c r="D115" s="2100"/>
      <c r="E115" s="2100"/>
      <c r="F115" s="2100"/>
      <c r="G115" s="2100"/>
      <c r="H115" s="2100"/>
      <c r="I115" s="2100"/>
      <c r="J115" s="2100"/>
      <c r="K115" s="1439">
        <f>K114*3</f>
        <v>17134.083124752578</v>
      </c>
      <c r="L115" s="1440">
        <f>L114*3</f>
        <v>17.134083124752582</v>
      </c>
    </row>
    <row r="116" spans="1:12" ht="24.75" customHeight="1" thickBot="1" x14ac:dyDescent="0.25">
      <c r="A116" s="2094" t="s">
        <v>756</v>
      </c>
      <c r="B116" s="2095"/>
      <c r="C116" s="2095"/>
      <c r="D116" s="2095"/>
      <c r="E116" s="2095"/>
      <c r="F116" s="2095"/>
      <c r="G116" s="2095"/>
      <c r="H116" s="2095"/>
      <c r="I116" s="2095"/>
      <c r="J116" s="2095"/>
      <c r="K116" s="2095"/>
      <c r="L116" s="2096"/>
    </row>
    <row r="117" spans="1:12" ht="37.5" customHeight="1" thickBot="1" x14ac:dyDescent="0.25">
      <c r="A117" s="1453" t="s">
        <v>94</v>
      </c>
      <c r="B117" s="1454" t="s">
        <v>147</v>
      </c>
      <c r="C117" s="1455" t="s">
        <v>84</v>
      </c>
      <c r="D117" s="1456" t="s">
        <v>440</v>
      </c>
      <c r="E117" s="1456" t="s">
        <v>687</v>
      </c>
      <c r="F117" s="1456" t="s">
        <v>149</v>
      </c>
      <c r="G117" s="1456" t="s">
        <v>688</v>
      </c>
      <c r="H117" s="1456" t="s">
        <v>689</v>
      </c>
      <c r="I117" s="1456" t="s">
        <v>690</v>
      </c>
      <c r="J117" s="1456" t="s">
        <v>691</v>
      </c>
      <c r="K117" s="1456" t="s">
        <v>692</v>
      </c>
      <c r="L117" s="1457" t="s">
        <v>693</v>
      </c>
    </row>
    <row r="118" spans="1:12" ht="24.75" customHeight="1" x14ac:dyDescent="0.2">
      <c r="A118" s="1434">
        <v>1</v>
      </c>
      <c r="B118" s="958">
        <v>5</v>
      </c>
      <c r="C118" s="1442" t="s">
        <v>694</v>
      </c>
      <c r="D118" s="958">
        <v>10</v>
      </c>
      <c r="E118" s="958">
        <v>150</v>
      </c>
      <c r="F118" s="1300">
        <v>17</v>
      </c>
      <c r="G118" s="958">
        <v>8.9</v>
      </c>
      <c r="H118" s="958">
        <v>4</v>
      </c>
      <c r="I118" s="1301">
        <f>H118*G118*F118</f>
        <v>605.20000000000005</v>
      </c>
      <c r="J118" s="1302">
        <v>0.61666728333394993</v>
      </c>
      <c r="K118" s="1301">
        <v>947.69428102761435</v>
      </c>
      <c r="L118" s="1347">
        <v>0.94769428102761433</v>
      </c>
    </row>
    <row r="119" spans="1:12" ht="24.75" customHeight="1" x14ac:dyDescent="0.2">
      <c r="A119" s="1346">
        <v>2</v>
      </c>
      <c r="B119" s="1298">
        <v>2</v>
      </c>
      <c r="C119" s="1299" t="s">
        <v>695</v>
      </c>
      <c r="D119" s="1298">
        <v>16</v>
      </c>
      <c r="E119" s="1298">
        <v>150</v>
      </c>
      <c r="F119" s="1303">
        <v>57</v>
      </c>
      <c r="G119" s="1298">
        <v>3</v>
      </c>
      <c r="H119" s="1298">
        <v>4</v>
      </c>
      <c r="I119" s="1298">
        <f>H119*G119*F119</f>
        <v>684</v>
      </c>
      <c r="J119" s="1304">
        <v>1.5786682453349119</v>
      </c>
      <c r="K119" s="1304">
        <v>1363.9693639693639</v>
      </c>
      <c r="L119" s="1458">
        <v>1.363969363969364</v>
      </c>
    </row>
    <row r="120" spans="1:12" ht="24.75" customHeight="1" x14ac:dyDescent="0.2">
      <c r="A120" s="1434">
        <v>3</v>
      </c>
      <c r="B120" s="1298">
        <v>3</v>
      </c>
      <c r="C120" s="1299" t="s">
        <v>696</v>
      </c>
      <c r="D120" s="1298">
        <v>16</v>
      </c>
      <c r="E120" s="1298">
        <v>150</v>
      </c>
      <c r="F120" s="1303">
        <v>57</v>
      </c>
      <c r="G120" s="1298">
        <v>3</v>
      </c>
      <c r="H120" s="1298">
        <v>1</v>
      </c>
      <c r="I120" s="1298">
        <f t="shared" ref="I120:I141" si="45">H120*G120*F120</f>
        <v>171</v>
      </c>
      <c r="J120" s="1304">
        <v>1.5786682453349119</v>
      </c>
      <c r="K120" s="1304">
        <v>340.99234099234098</v>
      </c>
      <c r="L120" s="1458">
        <v>0.34099234099234099</v>
      </c>
    </row>
    <row r="121" spans="1:12" ht="24.75" customHeight="1" x14ac:dyDescent="0.2">
      <c r="A121" s="1346">
        <v>4</v>
      </c>
      <c r="B121" s="1298">
        <v>1</v>
      </c>
      <c r="C121" s="1299" t="s">
        <v>697</v>
      </c>
      <c r="D121" s="1298">
        <v>16</v>
      </c>
      <c r="E121" s="1298">
        <v>150</v>
      </c>
      <c r="F121" s="1303">
        <v>57</v>
      </c>
      <c r="G121" s="1298">
        <v>3</v>
      </c>
      <c r="H121" s="1298">
        <v>4</v>
      </c>
      <c r="I121" s="1298">
        <f t="shared" si="45"/>
        <v>684</v>
      </c>
      <c r="J121" s="1304">
        <v>1.5786682453349119</v>
      </c>
      <c r="K121" s="1304">
        <v>681.98468198468197</v>
      </c>
      <c r="L121" s="1458">
        <v>0.68198468198468198</v>
      </c>
    </row>
    <row r="122" spans="1:12" ht="24.75" customHeight="1" x14ac:dyDescent="0.2">
      <c r="A122" s="1434">
        <v>6</v>
      </c>
      <c r="B122" s="1298">
        <v>1</v>
      </c>
      <c r="C122" s="1299" t="s">
        <v>758</v>
      </c>
      <c r="D122" s="1298">
        <v>12</v>
      </c>
      <c r="E122" s="1298">
        <v>150</v>
      </c>
      <c r="F122" s="1303">
        <v>27</v>
      </c>
      <c r="G122" s="1298">
        <v>8.9</v>
      </c>
      <c r="H122" s="1298">
        <v>4</v>
      </c>
      <c r="I122" s="1298">
        <f t="shared" si="45"/>
        <v>961.2</v>
      </c>
      <c r="J122" s="1304">
        <v>0.88800000000000001</v>
      </c>
      <c r="K122" s="1301">
        <f t="shared" ref="K122" si="46">J122*I122</f>
        <v>853.54560000000004</v>
      </c>
      <c r="L122" s="1347">
        <f t="shared" ref="L122" si="47">K122/1000</f>
        <v>0.85354560000000002</v>
      </c>
    </row>
    <row r="123" spans="1:12" ht="24.75" customHeight="1" x14ac:dyDescent="0.2">
      <c r="A123" s="1434">
        <v>5</v>
      </c>
      <c r="B123" s="1298">
        <v>4</v>
      </c>
      <c r="C123" s="1299" t="s">
        <v>698</v>
      </c>
      <c r="D123" s="1298">
        <v>16</v>
      </c>
      <c r="E123" s="1298">
        <v>150</v>
      </c>
      <c r="F123" s="1303">
        <v>57</v>
      </c>
      <c r="G123" s="1298">
        <v>3</v>
      </c>
      <c r="H123" s="1298">
        <v>1</v>
      </c>
      <c r="I123" s="1298">
        <f t="shared" si="45"/>
        <v>171</v>
      </c>
      <c r="J123" s="1304">
        <v>1.5786682453349119</v>
      </c>
      <c r="K123" s="1304">
        <v>340.99234099234098</v>
      </c>
      <c r="L123" s="1458">
        <v>0.34099234099234099</v>
      </c>
    </row>
    <row r="124" spans="1:12" ht="24.75" customHeight="1" x14ac:dyDescent="0.2">
      <c r="A124" s="1346">
        <v>6</v>
      </c>
      <c r="B124" s="1298">
        <v>6</v>
      </c>
      <c r="C124" s="1299" t="s">
        <v>699</v>
      </c>
      <c r="D124" s="1298">
        <v>12</v>
      </c>
      <c r="E124" s="1298">
        <v>150</v>
      </c>
      <c r="F124" s="1303">
        <v>57</v>
      </c>
      <c r="G124" s="1298">
        <v>0.75</v>
      </c>
      <c r="H124" s="1298">
        <v>4</v>
      </c>
      <c r="I124" s="1298">
        <f t="shared" si="45"/>
        <v>171</v>
      </c>
      <c r="J124" s="1304">
        <v>0.88800000000000001</v>
      </c>
      <c r="K124" s="1304">
        <v>191.80799999999999</v>
      </c>
      <c r="L124" s="1458">
        <v>0.19180800000000001</v>
      </c>
    </row>
    <row r="125" spans="1:12" ht="24.75" customHeight="1" x14ac:dyDescent="0.2">
      <c r="A125" s="1434">
        <v>7</v>
      </c>
      <c r="B125" s="1323"/>
      <c r="C125" s="1324" t="s">
        <v>700</v>
      </c>
      <c r="D125" s="1323">
        <v>12</v>
      </c>
      <c r="E125" s="1323">
        <v>100</v>
      </c>
      <c r="F125" s="1325">
        <v>2</v>
      </c>
      <c r="G125" s="1323">
        <v>1.4</v>
      </c>
      <c r="H125" s="1323">
        <v>2</v>
      </c>
      <c r="I125" s="1298">
        <f t="shared" si="45"/>
        <v>5.6</v>
      </c>
      <c r="J125" s="1326">
        <v>0.88800000000000001</v>
      </c>
      <c r="K125" s="1331">
        <v>4.9727999999999994</v>
      </c>
      <c r="L125" s="1348">
        <v>4.9727999999999994E-3</v>
      </c>
    </row>
    <row r="126" spans="1:12" ht="24.75" customHeight="1" x14ac:dyDescent="0.25">
      <c r="A126" s="1346">
        <v>6</v>
      </c>
      <c r="B126" s="1323"/>
      <c r="C126" s="1324" t="s">
        <v>717</v>
      </c>
      <c r="D126" s="1327">
        <v>10</v>
      </c>
      <c r="E126" s="1328">
        <v>150</v>
      </c>
      <c r="F126" s="1331">
        <v>17</v>
      </c>
      <c r="G126" s="1328">
        <v>1.62</v>
      </c>
      <c r="H126" s="1328">
        <v>2</v>
      </c>
      <c r="I126" s="1298">
        <f t="shared" si="45"/>
        <v>55.080000000000005</v>
      </c>
      <c r="J126" s="1330">
        <v>0.61666728333394993</v>
      </c>
      <c r="K126" s="1331">
        <v>33.966033966033969</v>
      </c>
      <c r="L126" s="1348">
        <v>3.3966033966033968E-2</v>
      </c>
    </row>
    <row r="127" spans="1:12" ht="24.75" customHeight="1" x14ac:dyDescent="0.2">
      <c r="A127" s="1434" t="s">
        <v>701</v>
      </c>
      <c r="B127" s="1459"/>
      <c r="C127" s="1443"/>
      <c r="D127" s="1443"/>
      <c r="E127" s="1443"/>
      <c r="F127" s="1443"/>
      <c r="G127" s="1443"/>
      <c r="H127" s="1443"/>
      <c r="I127" s="1298">
        <f t="shared" si="45"/>
        <v>0</v>
      </c>
      <c r="J127" s="1460"/>
      <c r="K127" s="1451"/>
      <c r="L127" s="1452"/>
    </row>
    <row r="128" spans="1:12" ht="24.75" customHeight="1" x14ac:dyDescent="0.25">
      <c r="A128" s="1346">
        <v>1</v>
      </c>
      <c r="B128" s="1436"/>
      <c r="C128" s="1461" t="s">
        <v>702</v>
      </c>
      <c r="D128" s="1305">
        <v>10</v>
      </c>
      <c r="E128" s="1305"/>
      <c r="F128" s="1305">
        <v>40</v>
      </c>
      <c r="G128" s="1305">
        <v>1.17</v>
      </c>
      <c r="H128" s="1305">
        <v>4</v>
      </c>
      <c r="I128" s="1298">
        <f t="shared" si="45"/>
        <v>187.2</v>
      </c>
      <c r="J128" s="1305">
        <v>0.61699999999999999</v>
      </c>
      <c r="K128" s="1437">
        <v>115.50239999999999</v>
      </c>
      <c r="L128" s="1438">
        <v>0.11550239999999999</v>
      </c>
    </row>
    <row r="129" spans="1:12" ht="24.75" customHeight="1" x14ac:dyDescent="0.25">
      <c r="A129" s="1434">
        <v>2</v>
      </c>
      <c r="B129" s="1436"/>
      <c r="C129" s="1461" t="s">
        <v>703</v>
      </c>
      <c r="D129" s="1305">
        <v>10</v>
      </c>
      <c r="E129" s="1305"/>
      <c r="F129" s="1305">
        <v>8</v>
      </c>
      <c r="G129" s="1305">
        <v>2.73</v>
      </c>
      <c r="H129" s="1305">
        <v>4</v>
      </c>
      <c r="I129" s="1298">
        <f t="shared" si="45"/>
        <v>87.36</v>
      </c>
      <c r="J129" s="1305">
        <v>0.61699999999999999</v>
      </c>
      <c r="K129" s="1437">
        <v>53.901119999999999</v>
      </c>
      <c r="L129" s="1438">
        <v>5.3901119999999997E-2</v>
      </c>
    </row>
    <row r="130" spans="1:12" ht="24.75" customHeight="1" x14ac:dyDescent="0.2">
      <c r="A130" s="1346">
        <v>3</v>
      </c>
      <c r="B130" s="1436"/>
      <c r="C130" s="1299" t="s">
        <v>704</v>
      </c>
      <c r="D130" s="1298">
        <v>16</v>
      </c>
      <c r="E130" s="1298"/>
      <c r="F130" s="1298">
        <v>4</v>
      </c>
      <c r="G130" s="1298">
        <v>4.7670000000000003</v>
      </c>
      <c r="H130" s="1298">
        <v>4</v>
      </c>
      <c r="I130" s="1298">
        <f t="shared" si="45"/>
        <v>76.272000000000006</v>
      </c>
      <c r="J130" s="1298">
        <v>1.579</v>
      </c>
      <c r="K130" s="1304">
        <v>120.43348800000001</v>
      </c>
      <c r="L130" s="1458">
        <v>0.12043348800000001</v>
      </c>
    </row>
    <row r="131" spans="1:12" ht="24.75" customHeight="1" x14ac:dyDescent="0.2">
      <c r="A131" s="1434">
        <v>4</v>
      </c>
      <c r="B131" s="1436"/>
      <c r="C131" s="1299" t="s">
        <v>705</v>
      </c>
      <c r="D131" s="1298">
        <v>12</v>
      </c>
      <c r="E131" s="1298"/>
      <c r="F131" s="1298">
        <v>68</v>
      </c>
      <c r="G131" s="1298">
        <v>6.65</v>
      </c>
      <c r="H131" s="1298">
        <v>4</v>
      </c>
      <c r="I131" s="1298">
        <f t="shared" si="45"/>
        <v>1808.8000000000002</v>
      </c>
      <c r="J131" s="1298">
        <v>0.88800000000000001</v>
      </c>
      <c r="K131" s="1304">
        <v>1606.2144000000003</v>
      </c>
      <c r="L131" s="1458">
        <v>1.6062144000000003</v>
      </c>
    </row>
    <row r="132" spans="1:12" ht="24.75" customHeight="1" x14ac:dyDescent="0.2">
      <c r="A132" s="1346" t="s">
        <v>706</v>
      </c>
      <c r="B132" s="1459"/>
      <c r="C132" s="1443"/>
      <c r="D132" s="1443"/>
      <c r="E132" s="1443"/>
      <c r="F132" s="1443"/>
      <c r="G132" s="1443"/>
      <c r="H132" s="1443"/>
      <c r="I132" s="1298">
        <f t="shared" si="45"/>
        <v>0</v>
      </c>
      <c r="J132" s="1460"/>
      <c r="K132" s="1451"/>
      <c r="L132" s="1452"/>
    </row>
    <row r="133" spans="1:12" ht="24.75" customHeight="1" x14ac:dyDescent="0.25">
      <c r="A133" s="1434">
        <v>1</v>
      </c>
      <c r="B133" s="1436"/>
      <c r="C133" s="1461" t="s">
        <v>707</v>
      </c>
      <c r="D133" s="1305">
        <v>12</v>
      </c>
      <c r="E133" s="1436"/>
      <c r="F133" s="1305">
        <v>30</v>
      </c>
      <c r="G133" s="1305">
        <v>6.6</v>
      </c>
      <c r="H133" s="1305">
        <v>2</v>
      </c>
      <c r="I133" s="1298">
        <f t="shared" si="45"/>
        <v>396</v>
      </c>
      <c r="J133" s="1305">
        <v>0.88800000000000001</v>
      </c>
      <c r="K133" s="1437">
        <v>351.64800000000002</v>
      </c>
      <c r="L133" s="1438">
        <v>0.35164800000000002</v>
      </c>
    </row>
    <row r="134" spans="1:12" ht="24.75" customHeight="1" x14ac:dyDescent="0.25">
      <c r="A134" s="1346">
        <v>2</v>
      </c>
      <c r="B134" s="1436"/>
      <c r="C134" s="1461" t="s">
        <v>708</v>
      </c>
      <c r="D134" s="1305">
        <v>12</v>
      </c>
      <c r="E134" s="1436"/>
      <c r="F134" s="1305">
        <v>12</v>
      </c>
      <c r="G134" s="1305">
        <v>3.22</v>
      </c>
      <c r="H134" s="1305">
        <v>2</v>
      </c>
      <c r="I134" s="1298">
        <f t="shared" si="45"/>
        <v>77.28</v>
      </c>
      <c r="J134" s="1305">
        <v>0.88800000000000001</v>
      </c>
      <c r="K134" s="1437">
        <v>68.624639999999999</v>
      </c>
      <c r="L134" s="1438">
        <v>6.8624640000000001E-2</v>
      </c>
    </row>
    <row r="135" spans="1:12" ht="24.75" customHeight="1" x14ac:dyDescent="0.25">
      <c r="A135" s="1434">
        <v>3</v>
      </c>
      <c r="B135" s="1436"/>
      <c r="C135" s="1461" t="s">
        <v>709</v>
      </c>
      <c r="D135" s="1305">
        <v>12</v>
      </c>
      <c r="E135" s="1436"/>
      <c r="F135" s="1305">
        <v>12</v>
      </c>
      <c r="G135" s="1305">
        <v>2.17</v>
      </c>
      <c r="H135" s="1305">
        <v>2</v>
      </c>
      <c r="I135" s="1298">
        <f t="shared" si="45"/>
        <v>52.08</v>
      </c>
      <c r="J135" s="1305">
        <v>0.88800000000000001</v>
      </c>
      <c r="K135" s="1437">
        <v>46.247039999999998</v>
      </c>
      <c r="L135" s="1438">
        <v>4.6247039999999996E-2</v>
      </c>
    </row>
    <row r="136" spans="1:12" ht="24.75" customHeight="1" x14ac:dyDescent="0.25">
      <c r="A136" s="1346">
        <v>4</v>
      </c>
      <c r="B136" s="1436"/>
      <c r="C136" s="1461" t="s">
        <v>710</v>
      </c>
      <c r="D136" s="1305">
        <v>12</v>
      </c>
      <c r="E136" s="1436"/>
      <c r="F136" s="1305">
        <v>10</v>
      </c>
      <c r="G136" s="1305">
        <v>1.2</v>
      </c>
      <c r="H136" s="1305">
        <v>2</v>
      </c>
      <c r="I136" s="1298">
        <f t="shared" si="45"/>
        <v>24</v>
      </c>
      <c r="J136" s="1305">
        <v>0.88800000000000001</v>
      </c>
      <c r="K136" s="1437">
        <v>21.312000000000001</v>
      </c>
      <c r="L136" s="1438">
        <v>2.1312000000000001E-2</v>
      </c>
    </row>
    <row r="137" spans="1:12" ht="24.75" customHeight="1" x14ac:dyDescent="0.25">
      <c r="A137" s="1434">
        <v>5</v>
      </c>
      <c r="B137" s="1436"/>
      <c r="C137" s="1461" t="s">
        <v>711</v>
      </c>
      <c r="D137" s="1305">
        <v>12</v>
      </c>
      <c r="E137" s="1436"/>
      <c r="F137" s="1305">
        <v>18</v>
      </c>
      <c r="G137" s="1305">
        <v>2.17</v>
      </c>
      <c r="H137" s="1305">
        <v>4</v>
      </c>
      <c r="I137" s="1298">
        <f t="shared" si="45"/>
        <v>156.24</v>
      </c>
      <c r="J137" s="1305">
        <v>0.88800000000000001</v>
      </c>
      <c r="K137" s="1437">
        <v>138.74112000000002</v>
      </c>
      <c r="L137" s="1438">
        <v>0.13874112000000002</v>
      </c>
    </row>
    <row r="138" spans="1:12" ht="24.75" customHeight="1" x14ac:dyDescent="0.25">
      <c r="A138" s="1346">
        <v>6</v>
      </c>
      <c r="B138" s="1436"/>
      <c r="C138" s="1461" t="s">
        <v>712</v>
      </c>
      <c r="D138" s="1305">
        <v>12</v>
      </c>
      <c r="E138" s="1436"/>
      <c r="F138" s="1305">
        <v>34</v>
      </c>
      <c r="G138" s="1305">
        <v>3.3250000000000002</v>
      </c>
      <c r="H138" s="1305">
        <v>4</v>
      </c>
      <c r="I138" s="1298">
        <f t="shared" si="45"/>
        <v>452.20000000000005</v>
      </c>
      <c r="J138" s="1305">
        <v>0.88800000000000001</v>
      </c>
      <c r="K138" s="1437">
        <v>401.55360000000007</v>
      </c>
      <c r="L138" s="1438">
        <v>0.40155360000000007</v>
      </c>
    </row>
    <row r="139" spans="1:12" ht="24.75" customHeight="1" x14ac:dyDescent="0.25">
      <c r="A139" s="1434">
        <v>7</v>
      </c>
      <c r="B139" s="1436"/>
      <c r="C139" s="1461" t="s">
        <v>713</v>
      </c>
      <c r="D139" s="1305">
        <v>12</v>
      </c>
      <c r="E139" s="1436"/>
      <c r="F139" s="1305">
        <v>34</v>
      </c>
      <c r="G139" s="1305">
        <v>3.3250000000000002</v>
      </c>
      <c r="H139" s="1305">
        <v>4</v>
      </c>
      <c r="I139" s="1298">
        <f t="shared" si="45"/>
        <v>452.20000000000005</v>
      </c>
      <c r="J139" s="1305">
        <v>0.88800000000000001</v>
      </c>
      <c r="K139" s="1437">
        <v>401.55360000000007</v>
      </c>
      <c r="L139" s="1438">
        <v>0.40155360000000007</v>
      </c>
    </row>
    <row r="140" spans="1:12" ht="24.75" customHeight="1" x14ac:dyDescent="0.25">
      <c r="A140" s="1346">
        <v>8</v>
      </c>
      <c r="B140" s="1436"/>
      <c r="C140" s="1461" t="s">
        <v>714</v>
      </c>
      <c r="D140" s="1305">
        <v>10</v>
      </c>
      <c r="E140" s="1436"/>
      <c r="F140" s="1305">
        <v>40</v>
      </c>
      <c r="G140" s="1305">
        <v>5.24</v>
      </c>
      <c r="H140" s="1305">
        <v>2</v>
      </c>
      <c r="I140" s="1298">
        <f t="shared" si="45"/>
        <v>419.20000000000005</v>
      </c>
      <c r="J140" s="1305">
        <v>0.61699999999999999</v>
      </c>
      <c r="K140" s="1437">
        <v>258.64640000000003</v>
      </c>
      <c r="L140" s="1438">
        <v>0.25864640000000005</v>
      </c>
    </row>
    <row r="141" spans="1:12" ht="24.75" customHeight="1" x14ac:dyDescent="0.25">
      <c r="A141" s="1434">
        <v>9</v>
      </c>
      <c r="B141" s="1436"/>
      <c r="C141" s="1461" t="s">
        <v>715</v>
      </c>
      <c r="D141" s="1305">
        <v>12</v>
      </c>
      <c r="E141" s="1436"/>
      <c r="F141" s="1305">
        <v>18</v>
      </c>
      <c r="G141" s="1305">
        <v>3.22</v>
      </c>
      <c r="H141" s="1305">
        <v>2</v>
      </c>
      <c r="I141" s="1298">
        <f t="shared" si="45"/>
        <v>115.92</v>
      </c>
      <c r="J141" s="1305">
        <v>0.88800000000000001</v>
      </c>
      <c r="K141" s="1437">
        <v>102.93696</v>
      </c>
      <c r="L141" s="1438">
        <v>0.10293695999999999</v>
      </c>
    </row>
    <row r="142" spans="1:12" ht="24.75" customHeight="1" x14ac:dyDescent="0.2">
      <c r="A142" s="2099" t="s">
        <v>757</v>
      </c>
      <c r="B142" s="2100"/>
      <c r="C142" s="2100"/>
      <c r="D142" s="2100"/>
      <c r="E142" s="2100"/>
      <c r="F142" s="2100"/>
      <c r="G142" s="2100"/>
      <c r="H142" s="2100"/>
      <c r="I142" s="2100"/>
      <c r="J142" s="2100"/>
      <c r="K142" s="1439">
        <f>SUM(K118:K141)</f>
        <v>8447.2402109323775</v>
      </c>
      <c r="L142" s="1440">
        <f>SUM(L118:L141)</f>
        <v>8.4472402109323745</v>
      </c>
    </row>
    <row r="143" spans="1:12" ht="24.75" customHeight="1" thickBot="1" x14ac:dyDescent="0.25">
      <c r="A143" s="2099" t="s">
        <v>6443</v>
      </c>
      <c r="B143" s="2100"/>
      <c r="C143" s="2100"/>
      <c r="D143" s="2100"/>
      <c r="E143" s="2100"/>
      <c r="F143" s="2100"/>
      <c r="G143" s="2100"/>
      <c r="H143" s="2100"/>
      <c r="I143" s="2100"/>
      <c r="J143" s="2100"/>
      <c r="K143" s="1439">
        <f>K142*3</f>
        <v>25341.720632797133</v>
      </c>
      <c r="L143" s="1440">
        <f>L142*3</f>
        <v>25.341720632797124</v>
      </c>
    </row>
    <row r="144" spans="1:12" ht="24.75" customHeight="1" thickBot="1" x14ac:dyDescent="0.25">
      <c r="A144" s="2094" t="s">
        <v>6403</v>
      </c>
      <c r="B144" s="2095"/>
      <c r="C144" s="2095"/>
      <c r="D144" s="2095"/>
      <c r="E144" s="2095"/>
      <c r="F144" s="2095"/>
      <c r="G144" s="2095"/>
      <c r="H144" s="2095"/>
      <c r="I144" s="2095"/>
      <c r="J144" s="2095"/>
      <c r="K144" s="2095"/>
      <c r="L144" s="2096"/>
    </row>
    <row r="145" spans="1:12" ht="35.25" customHeight="1" thickBot="1" x14ac:dyDescent="0.25">
      <c r="A145" s="1453" t="s">
        <v>94</v>
      </c>
      <c r="B145" s="1454" t="s">
        <v>89</v>
      </c>
      <c r="C145" s="1455" t="s">
        <v>84</v>
      </c>
      <c r="D145" s="1456" t="s">
        <v>440</v>
      </c>
      <c r="E145" s="1456" t="s">
        <v>687</v>
      </c>
      <c r="F145" s="1456" t="s">
        <v>149</v>
      </c>
      <c r="G145" s="1456" t="s">
        <v>688</v>
      </c>
      <c r="H145" s="1456" t="s">
        <v>689</v>
      </c>
      <c r="I145" s="1456" t="s">
        <v>690</v>
      </c>
      <c r="J145" s="1456" t="s">
        <v>691</v>
      </c>
      <c r="K145" s="1456" t="s">
        <v>692</v>
      </c>
      <c r="L145" s="1457" t="s">
        <v>693</v>
      </c>
    </row>
    <row r="146" spans="1:12" ht="24.75" customHeight="1" x14ac:dyDescent="0.2">
      <c r="A146" s="1434">
        <v>1</v>
      </c>
      <c r="B146" s="958">
        <v>5</v>
      </c>
      <c r="C146" s="1442" t="s">
        <v>747</v>
      </c>
      <c r="D146" s="958">
        <v>10</v>
      </c>
      <c r="E146" s="958">
        <v>150</v>
      </c>
      <c r="F146" s="1300">
        <v>17</v>
      </c>
      <c r="G146" s="958">
        <v>8.9</v>
      </c>
      <c r="H146" s="958">
        <v>2</v>
      </c>
      <c r="I146" s="1301">
        <f>H146*G146*F146</f>
        <v>302.60000000000002</v>
      </c>
      <c r="J146" s="1302">
        <v>0.61666728333394993</v>
      </c>
      <c r="K146" s="1301">
        <v>473.84714051380718</v>
      </c>
      <c r="L146" s="1347">
        <v>0.47384714051380716</v>
      </c>
    </row>
    <row r="147" spans="1:12" ht="24.75" customHeight="1" x14ac:dyDescent="0.2">
      <c r="A147" s="1346">
        <v>2</v>
      </c>
      <c r="B147" s="1298">
        <v>2</v>
      </c>
      <c r="C147" s="1299" t="s">
        <v>695</v>
      </c>
      <c r="D147" s="1298">
        <v>16</v>
      </c>
      <c r="E147" s="1298">
        <v>150</v>
      </c>
      <c r="F147" s="1303">
        <v>57</v>
      </c>
      <c r="G147" s="1298">
        <v>2.4</v>
      </c>
      <c r="H147" s="1298">
        <v>2</v>
      </c>
      <c r="I147" s="1301">
        <f t="shared" ref="I147:I169" si="48">H147*G147*F147</f>
        <v>273.59999999999997</v>
      </c>
      <c r="J147" s="1304">
        <v>1.5786682453349119</v>
      </c>
      <c r="K147" s="1304">
        <v>1091.1754911754911</v>
      </c>
      <c r="L147" s="1458">
        <v>1.091175491175491</v>
      </c>
    </row>
    <row r="148" spans="1:12" ht="24.75" customHeight="1" x14ac:dyDescent="0.2">
      <c r="A148" s="1434">
        <v>3</v>
      </c>
      <c r="B148" s="1298">
        <v>3</v>
      </c>
      <c r="C148" s="1299" t="s">
        <v>696</v>
      </c>
      <c r="D148" s="1298">
        <v>16</v>
      </c>
      <c r="E148" s="1298">
        <v>150</v>
      </c>
      <c r="F148" s="1303">
        <v>57</v>
      </c>
      <c r="G148" s="1298">
        <v>2.4</v>
      </c>
      <c r="H148" s="1298">
        <v>1</v>
      </c>
      <c r="I148" s="1301">
        <f t="shared" si="48"/>
        <v>136.79999999999998</v>
      </c>
      <c r="J148" s="1304">
        <v>1.5786682453349119</v>
      </c>
      <c r="K148" s="1304">
        <v>272.79387279387277</v>
      </c>
      <c r="L148" s="1458">
        <v>0.27279387279387274</v>
      </c>
    </row>
    <row r="149" spans="1:12" ht="24.75" customHeight="1" x14ac:dyDescent="0.2">
      <c r="A149" s="1346">
        <v>4</v>
      </c>
      <c r="B149" s="1298">
        <v>1</v>
      </c>
      <c r="C149" s="1299" t="s">
        <v>750</v>
      </c>
      <c r="D149" s="1298">
        <v>16</v>
      </c>
      <c r="E149" s="1298">
        <v>150</v>
      </c>
      <c r="F149" s="1303">
        <v>57</v>
      </c>
      <c r="G149" s="1298">
        <v>2.4</v>
      </c>
      <c r="H149" s="1298">
        <v>2</v>
      </c>
      <c r="I149" s="1301">
        <f t="shared" si="48"/>
        <v>273.59999999999997</v>
      </c>
      <c r="J149" s="1304">
        <v>1.5786682453349119</v>
      </c>
      <c r="K149" s="1304">
        <v>545.58774558774553</v>
      </c>
      <c r="L149" s="1458">
        <v>0.54558774558774548</v>
      </c>
    </row>
    <row r="150" spans="1:12" ht="24.75" customHeight="1" x14ac:dyDescent="0.2">
      <c r="A150" s="1434"/>
      <c r="B150" s="1298"/>
      <c r="C150" s="1299" t="s">
        <v>758</v>
      </c>
      <c r="D150" s="1298">
        <v>12</v>
      </c>
      <c r="E150" s="1298">
        <v>150</v>
      </c>
      <c r="F150" s="1303">
        <v>27</v>
      </c>
      <c r="G150" s="1298">
        <v>4</v>
      </c>
      <c r="H150" s="1298">
        <v>4</v>
      </c>
      <c r="I150" s="1301">
        <f t="shared" ref="I150" si="49">H150*G150*F150</f>
        <v>432</v>
      </c>
      <c r="J150" s="1304">
        <v>0.88800000000000001</v>
      </c>
      <c r="K150" s="1304">
        <v>153.44639999999998</v>
      </c>
      <c r="L150" s="1458">
        <v>0.15344639999999998</v>
      </c>
    </row>
    <row r="151" spans="1:12" ht="24.75" customHeight="1" x14ac:dyDescent="0.2">
      <c r="A151" s="1434">
        <v>5</v>
      </c>
      <c r="B151" s="1298">
        <v>4</v>
      </c>
      <c r="C151" s="1299" t="s">
        <v>698</v>
      </c>
      <c r="D151" s="1298">
        <v>12</v>
      </c>
      <c r="E151" s="1298">
        <v>150</v>
      </c>
      <c r="F151" s="1303">
        <v>57</v>
      </c>
      <c r="G151" s="1298">
        <v>2.4</v>
      </c>
      <c r="H151" s="1298">
        <v>1</v>
      </c>
      <c r="I151" s="1301">
        <f t="shared" si="48"/>
        <v>136.79999999999998</v>
      </c>
      <c r="J151" s="1304">
        <v>0.88800000000000001</v>
      </c>
      <c r="K151" s="1304">
        <v>153.44639999999998</v>
      </c>
      <c r="L151" s="1458">
        <v>0.15344639999999998</v>
      </c>
    </row>
    <row r="152" spans="1:12" ht="24.75" customHeight="1" x14ac:dyDescent="0.2">
      <c r="A152" s="1346">
        <v>6</v>
      </c>
      <c r="B152" s="1298">
        <v>6</v>
      </c>
      <c r="C152" s="1299" t="s">
        <v>699</v>
      </c>
      <c r="D152" s="1298">
        <v>12</v>
      </c>
      <c r="E152" s="1298">
        <v>150</v>
      </c>
      <c r="F152" s="1303">
        <v>57</v>
      </c>
      <c r="G152" s="1298">
        <v>0.75</v>
      </c>
      <c r="H152" s="1298">
        <v>4</v>
      </c>
      <c r="I152" s="1301">
        <f t="shared" si="48"/>
        <v>171</v>
      </c>
      <c r="J152" s="1304">
        <v>0.88800000000000001</v>
      </c>
      <c r="K152" s="1304">
        <v>191.80799999999999</v>
      </c>
      <c r="L152" s="1458">
        <v>0.19180800000000001</v>
      </c>
    </row>
    <row r="153" spans="1:12" ht="24.75" customHeight="1" x14ac:dyDescent="0.2">
      <c r="A153" s="1434">
        <v>7</v>
      </c>
      <c r="B153" s="1323"/>
      <c r="C153" s="1324" t="s">
        <v>700</v>
      </c>
      <c r="D153" s="1323">
        <v>12</v>
      </c>
      <c r="E153" s="1323">
        <v>100</v>
      </c>
      <c r="F153" s="1325">
        <v>2</v>
      </c>
      <c r="G153" s="1323">
        <v>2</v>
      </c>
      <c r="H153" s="1323">
        <v>2</v>
      </c>
      <c r="I153" s="1301">
        <f t="shared" si="48"/>
        <v>8</v>
      </c>
      <c r="J153" s="1326">
        <v>0.88800000000000001</v>
      </c>
      <c r="K153" s="1331">
        <v>7.1040000000000001</v>
      </c>
      <c r="L153" s="1348">
        <v>7.1040000000000001E-3</v>
      </c>
    </row>
    <row r="154" spans="1:12" ht="24.75" customHeight="1" x14ac:dyDescent="0.25">
      <c r="A154" s="1346">
        <v>8</v>
      </c>
      <c r="B154" s="1323"/>
      <c r="C154" s="1324" t="s">
        <v>742</v>
      </c>
      <c r="D154" s="1327">
        <v>10</v>
      </c>
      <c r="E154" s="1328">
        <v>150</v>
      </c>
      <c r="F154" s="1331">
        <v>17</v>
      </c>
      <c r="G154" s="1328">
        <v>1.62</v>
      </c>
      <c r="H154" s="1328">
        <v>2</v>
      </c>
      <c r="I154" s="1301">
        <f t="shared" si="48"/>
        <v>55.080000000000005</v>
      </c>
      <c r="J154" s="1330">
        <v>0.61666728333394993</v>
      </c>
      <c r="K154" s="1331">
        <v>33.966033966033969</v>
      </c>
      <c r="L154" s="1348">
        <v>3.3966033966033968E-2</v>
      </c>
    </row>
    <row r="155" spans="1:12" ht="24.75" customHeight="1" x14ac:dyDescent="0.2">
      <c r="A155" s="1434">
        <v>9</v>
      </c>
      <c r="B155" s="1459" t="s">
        <v>701</v>
      </c>
      <c r="C155" s="1443"/>
      <c r="D155" s="1443"/>
      <c r="E155" s="1443"/>
      <c r="F155" s="1443"/>
      <c r="G155" s="1443"/>
      <c r="H155" s="1443"/>
      <c r="I155" s="1301">
        <f t="shared" si="48"/>
        <v>0</v>
      </c>
      <c r="J155" s="1460"/>
      <c r="K155" s="1451"/>
      <c r="L155" s="1452"/>
    </row>
    <row r="156" spans="1:12" ht="24.75" customHeight="1" x14ac:dyDescent="0.25">
      <c r="A156" s="1346">
        <v>10</v>
      </c>
      <c r="B156" s="1436"/>
      <c r="C156" s="1461" t="s">
        <v>702</v>
      </c>
      <c r="D156" s="1305">
        <v>10</v>
      </c>
      <c r="E156" s="1305"/>
      <c r="F156" s="1305">
        <v>20</v>
      </c>
      <c r="G156" s="1305">
        <v>1.17</v>
      </c>
      <c r="H156" s="1305">
        <v>4</v>
      </c>
      <c r="I156" s="1301">
        <f t="shared" si="48"/>
        <v>93.6</v>
      </c>
      <c r="J156" s="1305">
        <v>0.61699999999999999</v>
      </c>
      <c r="K156" s="1437">
        <v>57.751199999999997</v>
      </c>
      <c r="L156" s="1438">
        <v>5.7751199999999996E-2</v>
      </c>
    </row>
    <row r="157" spans="1:12" ht="24.75" customHeight="1" x14ac:dyDescent="0.25">
      <c r="A157" s="1434">
        <v>11</v>
      </c>
      <c r="B157" s="1436"/>
      <c r="C157" s="1461" t="s">
        <v>703</v>
      </c>
      <c r="D157" s="1305">
        <v>10</v>
      </c>
      <c r="E157" s="1305"/>
      <c r="F157" s="1305">
        <v>8</v>
      </c>
      <c r="G157" s="1305">
        <v>1.3149999999999999</v>
      </c>
      <c r="H157" s="1305">
        <v>4</v>
      </c>
      <c r="I157" s="1301">
        <f t="shared" si="48"/>
        <v>42.08</v>
      </c>
      <c r="J157" s="1305">
        <v>0.61699999999999999</v>
      </c>
      <c r="K157" s="1437">
        <v>25.963359999999998</v>
      </c>
      <c r="L157" s="1438">
        <v>2.5963359999999998E-2</v>
      </c>
    </row>
    <row r="158" spans="1:12" ht="24.75" customHeight="1" x14ac:dyDescent="0.2">
      <c r="A158" s="1346">
        <v>12</v>
      </c>
      <c r="B158" s="1436"/>
      <c r="C158" s="1299" t="s">
        <v>704</v>
      </c>
      <c r="D158" s="1298">
        <v>12</v>
      </c>
      <c r="E158" s="1298"/>
      <c r="F158" s="1298">
        <v>4</v>
      </c>
      <c r="G158" s="1298">
        <v>3.0350000000000001</v>
      </c>
      <c r="H158" s="1298">
        <v>4</v>
      </c>
      <c r="I158" s="1301">
        <f t="shared" si="48"/>
        <v>48.56</v>
      </c>
      <c r="J158" s="1298">
        <v>0.88800000000000001</v>
      </c>
      <c r="K158" s="1304">
        <v>43.121280000000006</v>
      </c>
      <c r="L158" s="1458">
        <v>4.3121280000000005E-2</v>
      </c>
    </row>
    <row r="159" spans="1:12" ht="24.75" customHeight="1" x14ac:dyDescent="0.2">
      <c r="A159" s="1434">
        <v>13</v>
      </c>
      <c r="B159" s="1436"/>
      <c r="C159" s="1299" t="s">
        <v>705</v>
      </c>
      <c r="D159" s="1298">
        <v>12</v>
      </c>
      <c r="E159" s="1298"/>
      <c r="F159" s="1298">
        <v>36</v>
      </c>
      <c r="G159" s="1298">
        <v>4.6500000000000004</v>
      </c>
      <c r="H159" s="1298">
        <v>4</v>
      </c>
      <c r="I159" s="1301">
        <f t="shared" si="48"/>
        <v>669.6</v>
      </c>
      <c r="J159" s="1298">
        <v>0.88800000000000001</v>
      </c>
      <c r="K159" s="1304">
        <v>594.60480000000007</v>
      </c>
      <c r="L159" s="1458">
        <v>0.59460480000000004</v>
      </c>
    </row>
    <row r="160" spans="1:12" ht="24.75" customHeight="1" x14ac:dyDescent="0.2">
      <c r="A160" s="1346">
        <v>14</v>
      </c>
      <c r="B160" s="1459" t="s">
        <v>706</v>
      </c>
      <c r="C160" s="1443"/>
      <c r="D160" s="1443"/>
      <c r="E160" s="1443"/>
      <c r="F160" s="1443"/>
      <c r="G160" s="1443"/>
      <c r="H160" s="1443"/>
      <c r="I160" s="1301">
        <f t="shared" si="48"/>
        <v>0</v>
      </c>
      <c r="J160" s="1460"/>
      <c r="K160" s="1451"/>
      <c r="L160" s="1452"/>
    </row>
    <row r="161" spans="1:14" ht="24.75" customHeight="1" x14ac:dyDescent="0.25">
      <c r="A161" s="1434">
        <v>15</v>
      </c>
      <c r="B161" s="1436"/>
      <c r="C161" s="1461" t="s">
        <v>707</v>
      </c>
      <c r="D161" s="1305">
        <v>12</v>
      </c>
      <c r="E161" s="1436"/>
      <c r="F161" s="1305">
        <v>10</v>
      </c>
      <c r="G161" s="1305">
        <v>2.6</v>
      </c>
      <c r="H161" s="1305">
        <v>2</v>
      </c>
      <c r="I161" s="1301">
        <f t="shared" si="48"/>
        <v>52</v>
      </c>
      <c r="J161" s="1305">
        <v>0.88</v>
      </c>
      <c r="K161" s="1437">
        <v>45.76</v>
      </c>
      <c r="L161" s="1438">
        <v>4.5759999999999995E-2</v>
      </c>
    </row>
    <row r="162" spans="1:14" ht="24.75" customHeight="1" x14ac:dyDescent="0.25">
      <c r="A162" s="1346">
        <v>16</v>
      </c>
      <c r="B162" s="1436"/>
      <c r="C162" s="1461" t="s">
        <v>708</v>
      </c>
      <c r="D162" s="1305">
        <v>12</v>
      </c>
      <c r="E162" s="1436"/>
      <c r="F162" s="1305">
        <v>12</v>
      </c>
      <c r="G162" s="1305">
        <v>2.2200000000000002</v>
      </c>
      <c r="H162" s="1305">
        <v>2</v>
      </c>
      <c r="I162" s="1301">
        <f t="shared" si="48"/>
        <v>53.28</v>
      </c>
      <c r="J162" s="1305">
        <v>0.88800000000000001</v>
      </c>
      <c r="K162" s="1437">
        <v>47.312640000000002</v>
      </c>
      <c r="L162" s="1438">
        <v>4.7312640000000003E-2</v>
      </c>
    </row>
    <row r="163" spans="1:14" ht="24.75" customHeight="1" x14ac:dyDescent="0.25">
      <c r="A163" s="1434">
        <v>17</v>
      </c>
      <c r="B163" s="1436"/>
      <c r="C163" s="1461" t="s">
        <v>709</v>
      </c>
      <c r="D163" s="1305">
        <v>10</v>
      </c>
      <c r="E163" s="1436"/>
      <c r="F163" s="1305">
        <v>12</v>
      </c>
      <c r="G163" s="1305">
        <v>1.17</v>
      </c>
      <c r="H163" s="1305">
        <v>2</v>
      </c>
      <c r="I163" s="1301">
        <f t="shared" si="48"/>
        <v>28.08</v>
      </c>
      <c r="J163" s="1305">
        <v>0.61699999999999999</v>
      </c>
      <c r="K163" s="1437">
        <v>17.32536</v>
      </c>
      <c r="L163" s="1438">
        <v>1.7325360000000001E-2</v>
      </c>
    </row>
    <row r="164" spans="1:14" ht="24.75" customHeight="1" x14ac:dyDescent="0.25">
      <c r="A164" s="1346">
        <v>18</v>
      </c>
      <c r="B164" s="1436"/>
      <c r="C164" s="1461" t="s">
        <v>710</v>
      </c>
      <c r="D164" s="1305">
        <v>12</v>
      </c>
      <c r="E164" s="1436"/>
      <c r="F164" s="1305">
        <v>10</v>
      </c>
      <c r="G164" s="1305">
        <v>1.2</v>
      </c>
      <c r="H164" s="1305">
        <v>2</v>
      </c>
      <c r="I164" s="1301">
        <f t="shared" si="48"/>
        <v>24</v>
      </c>
      <c r="J164" s="1305">
        <v>0.88800000000000001</v>
      </c>
      <c r="K164" s="1437">
        <v>21.312000000000001</v>
      </c>
      <c r="L164" s="1438">
        <v>2.1312000000000001E-2</v>
      </c>
    </row>
    <row r="165" spans="1:14" ht="24.75" customHeight="1" x14ac:dyDescent="0.25">
      <c r="A165" s="1434">
        <v>19</v>
      </c>
      <c r="B165" s="1436"/>
      <c r="C165" s="1461" t="s">
        <v>718</v>
      </c>
      <c r="D165" s="1305">
        <v>10</v>
      </c>
      <c r="E165" s="1436"/>
      <c r="F165" s="1305">
        <v>10</v>
      </c>
      <c r="G165" s="1305">
        <v>1.17</v>
      </c>
      <c r="H165" s="1305">
        <v>4</v>
      </c>
      <c r="I165" s="1301">
        <f t="shared" si="48"/>
        <v>46.8</v>
      </c>
      <c r="J165" s="1305">
        <v>0.61699999999999999</v>
      </c>
      <c r="K165" s="1437">
        <v>28.875599999999999</v>
      </c>
      <c r="L165" s="1438">
        <v>2.8875599999999998E-2</v>
      </c>
    </row>
    <row r="166" spans="1:14" ht="24.75" customHeight="1" x14ac:dyDescent="0.25">
      <c r="A166" s="1346">
        <v>20</v>
      </c>
      <c r="B166" s="1436"/>
      <c r="C166" s="1461" t="s">
        <v>353</v>
      </c>
      <c r="D166" s="1305">
        <v>12</v>
      </c>
      <c r="E166" s="1436"/>
      <c r="F166" s="1305">
        <v>18</v>
      </c>
      <c r="G166" s="1305">
        <v>2.3250000000000002</v>
      </c>
      <c r="H166" s="1305">
        <v>4</v>
      </c>
      <c r="I166" s="1301">
        <f t="shared" si="48"/>
        <v>167.4</v>
      </c>
      <c r="J166" s="1305">
        <v>0.88800000000000001</v>
      </c>
      <c r="K166" s="1437">
        <v>148.65120000000002</v>
      </c>
      <c r="L166" s="1438">
        <v>0.14865120000000001</v>
      </c>
    </row>
    <row r="167" spans="1:14" ht="24.75" customHeight="1" x14ac:dyDescent="0.25">
      <c r="A167" s="1434">
        <v>21</v>
      </c>
      <c r="B167" s="1436"/>
      <c r="C167" s="1461" t="s">
        <v>719</v>
      </c>
      <c r="D167" s="1305">
        <v>12</v>
      </c>
      <c r="E167" s="1436"/>
      <c r="F167" s="1305">
        <v>18</v>
      </c>
      <c r="G167" s="1305">
        <v>2.3250000000000002</v>
      </c>
      <c r="H167" s="1305">
        <v>4</v>
      </c>
      <c r="I167" s="1301">
        <f t="shared" si="48"/>
        <v>167.4</v>
      </c>
      <c r="J167" s="1305">
        <v>0.88800000000000001</v>
      </c>
      <c r="K167" s="1437">
        <v>148.65120000000002</v>
      </c>
      <c r="L167" s="1438">
        <v>0.14865120000000001</v>
      </c>
    </row>
    <row r="168" spans="1:14" ht="24.75" customHeight="1" x14ac:dyDescent="0.25">
      <c r="A168" s="1346">
        <v>22</v>
      </c>
      <c r="B168" s="1436"/>
      <c r="C168" s="1461" t="s">
        <v>714</v>
      </c>
      <c r="D168" s="1305">
        <v>10</v>
      </c>
      <c r="E168" s="1436"/>
      <c r="F168" s="1305">
        <v>28</v>
      </c>
      <c r="G168" s="1305">
        <v>2.4849999999999999</v>
      </c>
      <c r="H168" s="1305">
        <v>2</v>
      </c>
      <c r="I168" s="1301">
        <f t="shared" si="48"/>
        <v>139.16</v>
      </c>
      <c r="J168" s="1305">
        <v>0.61699999999999999</v>
      </c>
      <c r="K168" s="1437">
        <v>85.861719999999991</v>
      </c>
      <c r="L168" s="1438">
        <v>8.5861719999999989E-2</v>
      </c>
    </row>
    <row r="169" spans="1:14" ht="24.75" customHeight="1" x14ac:dyDescent="0.25">
      <c r="A169" s="1434">
        <v>23</v>
      </c>
      <c r="B169" s="1436"/>
      <c r="C169" s="1461" t="s">
        <v>715</v>
      </c>
      <c r="D169" s="1305">
        <v>10</v>
      </c>
      <c r="E169" s="1436"/>
      <c r="F169" s="1305">
        <v>10</v>
      </c>
      <c r="G169" s="1305">
        <v>2.2200000000000002</v>
      </c>
      <c r="H169" s="1305">
        <v>2</v>
      </c>
      <c r="I169" s="1301">
        <f t="shared" si="48"/>
        <v>44.400000000000006</v>
      </c>
      <c r="J169" s="1305">
        <v>0.61699999999999999</v>
      </c>
      <c r="K169" s="1437">
        <v>27.394800000000004</v>
      </c>
      <c r="L169" s="1438">
        <v>2.7394800000000004E-2</v>
      </c>
    </row>
    <row r="170" spans="1:14" ht="24.75" customHeight="1" x14ac:dyDescent="0.2">
      <c r="A170" s="2099" t="s">
        <v>6404</v>
      </c>
      <c r="B170" s="2100"/>
      <c r="C170" s="2100"/>
      <c r="D170" s="2100"/>
      <c r="E170" s="2100"/>
      <c r="F170" s="2100"/>
      <c r="G170" s="2100"/>
      <c r="H170" s="2100"/>
      <c r="I170" s="2100"/>
      <c r="J170" s="2121"/>
      <c r="K170" s="1439">
        <f>SUM(K146:K169)</f>
        <v>4215.7602440369501</v>
      </c>
      <c r="L170" s="1440">
        <f>SUM(L146:L169)</f>
        <v>4.2157602440369493</v>
      </c>
    </row>
    <row r="171" spans="1:14" ht="24.75" customHeight="1" x14ac:dyDescent="0.2">
      <c r="A171" s="2099" t="s">
        <v>6444</v>
      </c>
      <c r="B171" s="2100"/>
      <c r="C171" s="2100"/>
      <c r="D171" s="2100"/>
      <c r="E171" s="2100"/>
      <c r="F171" s="2100"/>
      <c r="G171" s="2100"/>
      <c r="H171" s="2100"/>
      <c r="I171" s="2100"/>
      <c r="J171" s="2121"/>
      <c r="K171" s="1439">
        <f>K170*1</f>
        <v>4215.7602440369501</v>
      </c>
      <c r="L171" s="1439">
        <f>L170*1</f>
        <v>4.2157602440369493</v>
      </c>
    </row>
    <row r="172" spans="1:14" ht="24.75" customHeight="1" x14ac:dyDescent="0.2">
      <c r="A172" s="2116" t="s">
        <v>716</v>
      </c>
      <c r="B172" s="2117"/>
      <c r="C172" s="2117"/>
      <c r="D172" s="2117"/>
      <c r="E172" s="2117"/>
      <c r="F172" s="2117"/>
      <c r="G172" s="2117"/>
      <c r="H172" s="2117"/>
      <c r="I172" s="2117"/>
      <c r="J172" s="2117"/>
      <c r="K172" s="1306">
        <f>K171+K143+K115+K85+K59+K33</f>
        <v>134367.38313354232</v>
      </c>
      <c r="L172" s="1306">
        <f>L171+L143+L115+L85+L59+L33</f>
        <v>134.36738313354229</v>
      </c>
    </row>
    <row r="173" spans="1:14" ht="24.75" customHeight="1" x14ac:dyDescent="0.2">
      <c r="A173" s="1349"/>
      <c r="B173" s="1307"/>
      <c r="C173" s="1307"/>
      <c r="D173" s="1307"/>
      <c r="E173" s="2118" t="s">
        <v>763</v>
      </c>
      <c r="F173" s="2118"/>
      <c r="G173" s="2118"/>
      <c r="H173" s="2118"/>
      <c r="I173" s="2118"/>
      <c r="J173" s="2118"/>
      <c r="K173" s="734">
        <f>K172*0.15</f>
        <v>20155.107470031347</v>
      </c>
      <c r="L173" s="1350">
        <f>L172*0.15</f>
        <v>20.155107470031343</v>
      </c>
    </row>
    <row r="174" spans="1:14" ht="24.75" customHeight="1" thickBot="1" x14ac:dyDescent="0.25">
      <c r="A174" s="2119" t="s">
        <v>720</v>
      </c>
      <c r="B174" s="2120"/>
      <c r="C174" s="2120"/>
      <c r="D174" s="2120"/>
      <c r="E174" s="2120"/>
      <c r="F174" s="2120"/>
      <c r="G174" s="2120"/>
      <c r="H174" s="2120"/>
      <c r="I174" s="2120"/>
      <c r="J174" s="2120"/>
      <c r="K174" s="1351">
        <f>SUM(K172:K173)*5</f>
        <v>772612.45301786833</v>
      </c>
      <c r="L174" s="1352">
        <f>SUM(L172:L173)*5</f>
        <v>772.61245301786812</v>
      </c>
      <c r="N174" s="34">
        <f>L174*71/100</f>
        <v>548.55484164268637</v>
      </c>
    </row>
  </sheetData>
  <mergeCells count="34">
    <mergeCell ref="A172:J172"/>
    <mergeCell ref="E173:J173"/>
    <mergeCell ref="A174:J174"/>
    <mergeCell ref="A60:L60"/>
    <mergeCell ref="A69:J69"/>
    <mergeCell ref="A144:L144"/>
    <mergeCell ref="A170:J170"/>
    <mergeCell ref="A171:J171"/>
    <mergeCell ref="A85:J85"/>
    <mergeCell ref="A86:L86"/>
    <mergeCell ref="A142:J142"/>
    <mergeCell ref="A143:J143"/>
    <mergeCell ref="B99:J99"/>
    <mergeCell ref="B104:J104"/>
    <mergeCell ref="A114:J114"/>
    <mergeCell ref="A115:J115"/>
    <mergeCell ref="A1:M1"/>
    <mergeCell ref="A2:M2"/>
    <mergeCell ref="A3:M3"/>
    <mergeCell ref="A4:C4"/>
    <mergeCell ref="A6:L6"/>
    <mergeCell ref="D4:L4"/>
    <mergeCell ref="A116:L116"/>
    <mergeCell ref="B17:L17"/>
    <mergeCell ref="B22:L22"/>
    <mergeCell ref="A32:J32"/>
    <mergeCell ref="A33:J33"/>
    <mergeCell ref="A84:J84"/>
    <mergeCell ref="A34:L34"/>
    <mergeCell ref="A43:J43"/>
    <mergeCell ref="A48:J48"/>
    <mergeCell ref="A74:J74"/>
    <mergeCell ref="A58:J58"/>
    <mergeCell ref="A59:J59"/>
  </mergeCells>
  <printOptions horizontalCentered="1"/>
  <pageMargins left="0.2" right="0.2" top="0.75" bottom="0.75" header="0.3" footer="0.3"/>
  <pageSetup scale="60" orientation="portrait" r:id="rId1"/>
  <rowBreaks count="4" manualBreakCount="4">
    <brk id="16" max="12" man="1"/>
    <brk id="59" max="12" man="1"/>
    <brk id="98" max="12" man="1"/>
    <brk id="143"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view="pageBreakPreview" zoomScale="80" zoomScaleNormal="80" zoomScaleSheetLayoutView="80" workbookViewId="0">
      <selection activeCell="B11" sqref="B11"/>
    </sheetView>
  </sheetViews>
  <sheetFormatPr defaultColWidth="9.140625" defaultRowHeight="15" x14ac:dyDescent="0.2"/>
  <cols>
    <col min="1" max="1" width="8.28515625" style="1764" customWidth="1"/>
    <col min="2" max="2" width="87.85546875" style="1764" bestFit="1" customWidth="1"/>
    <col min="3" max="3" width="44.85546875" style="1764" bestFit="1" customWidth="1"/>
    <col min="4" max="4" width="0.7109375" style="1764" hidden="1" customWidth="1"/>
    <col min="5" max="5" width="26" style="1764" hidden="1" customWidth="1"/>
    <col min="6" max="7" width="16.7109375" style="1764" hidden="1" customWidth="1"/>
    <col min="8" max="8" width="18.85546875" style="1764" hidden="1" customWidth="1"/>
    <col min="9" max="9" width="19.85546875" style="1764" hidden="1" customWidth="1"/>
    <col min="10" max="11" width="0" style="1764" hidden="1" customWidth="1"/>
    <col min="12" max="12" width="20.5703125" style="1764" bestFit="1" customWidth="1"/>
    <col min="13" max="13" width="27.140625" style="1764" bestFit="1" customWidth="1"/>
    <col min="14" max="16384" width="9.140625" style="1764"/>
  </cols>
  <sheetData>
    <row r="1" spans="1:13" ht="27.75" customHeight="1" thickTop="1" x14ac:dyDescent="0.2">
      <c r="A1" s="1863" t="s">
        <v>450</v>
      </c>
      <c r="B1" s="1864"/>
      <c r="C1" s="1865"/>
    </row>
    <row r="2" spans="1:13" s="1767" customFormat="1" ht="33" customHeight="1" x14ac:dyDescent="0.2">
      <c r="A2" s="1866" t="s">
        <v>12138</v>
      </c>
      <c r="B2" s="1867"/>
      <c r="C2" s="1868"/>
      <c r="D2" s="1765"/>
      <c r="E2" s="1765"/>
      <c r="F2" s="1765"/>
      <c r="G2" s="1766"/>
      <c r="H2" s="1766"/>
    </row>
    <row r="3" spans="1:13" s="1767" customFormat="1" ht="43.9" customHeight="1" x14ac:dyDescent="0.2">
      <c r="A3" s="1866" t="s">
        <v>12311</v>
      </c>
      <c r="B3" s="1867"/>
      <c r="C3" s="1868"/>
      <c r="D3" s="1766"/>
      <c r="E3" s="1766"/>
      <c r="F3" s="1766"/>
      <c r="G3" s="1766"/>
      <c r="H3" s="1766"/>
    </row>
    <row r="4" spans="1:13" ht="22.5" customHeight="1" thickBot="1" x14ac:dyDescent="0.25">
      <c r="A4" s="1869" t="str">
        <f>[5]BOQ!A5</f>
        <v>BILLS OF QUANTITIES</v>
      </c>
      <c r="B4" s="1870"/>
      <c r="C4" s="1871"/>
      <c r="D4" s="1768"/>
      <c r="E4" s="1768"/>
      <c r="F4" s="1768"/>
      <c r="G4" s="1768"/>
      <c r="H4" s="1768"/>
    </row>
    <row r="5" spans="1:13" ht="25.5" customHeight="1" thickTop="1" thickBot="1" x14ac:dyDescent="0.25">
      <c r="A5" s="1872" t="s">
        <v>65</v>
      </c>
      <c r="B5" s="1872"/>
      <c r="C5" s="1872"/>
      <c r="D5" s="1768"/>
      <c r="E5" s="1769">
        <v>1</v>
      </c>
      <c r="F5" s="1770">
        <v>2</v>
      </c>
      <c r="G5" s="1770">
        <v>3</v>
      </c>
      <c r="H5" s="1771" t="s">
        <v>448</v>
      </c>
      <c r="I5" s="1772" t="s">
        <v>12169</v>
      </c>
    </row>
    <row r="6" spans="1:13" ht="39" customHeight="1" thickTop="1" thickBot="1" x14ac:dyDescent="0.25">
      <c r="A6" s="1819" t="s">
        <v>12331</v>
      </c>
      <c r="B6" s="1812" t="s">
        <v>0</v>
      </c>
      <c r="C6" s="1811" t="s">
        <v>12171</v>
      </c>
    </row>
    <row r="7" spans="1:13" ht="41.45" customHeight="1" thickTop="1" x14ac:dyDescent="0.2">
      <c r="A7" s="1803">
        <v>1</v>
      </c>
      <c r="B7" s="1804" t="s">
        <v>12172</v>
      </c>
      <c r="C7" s="1805">
        <f>'R-7 BOQ'!G15</f>
        <v>0</v>
      </c>
      <c r="E7" s="1773">
        <v>470118002</v>
      </c>
      <c r="F7" s="1774">
        <f t="shared" ref="F7:F13" si="0">E7-C7</f>
        <v>470118002</v>
      </c>
      <c r="G7" s="1774">
        <f>H7*0.25</f>
        <v>0</v>
      </c>
      <c r="H7" s="1775">
        <f t="shared" ref="H7:H13" si="1">C7/1000000</f>
        <v>0</v>
      </c>
      <c r="I7" s="1775">
        <f>H7/13.302</f>
        <v>0</v>
      </c>
      <c r="M7" s="1776"/>
    </row>
    <row r="8" spans="1:13" ht="41.45" customHeight="1" x14ac:dyDescent="0.2">
      <c r="A8" s="1806">
        <v>2</v>
      </c>
      <c r="B8" s="1802" t="s">
        <v>12335</v>
      </c>
      <c r="C8" s="1807">
        <f>'R-7 BOQ'!G25</f>
        <v>0</v>
      </c>
      <c r="E8" s="1773">
        <v>56895998</v>
      </c>
      <c r="F8" s="1774">
        <f t="shared" si="0"/>
        <v>56895998</v>
      </c>
      <c r="G8" s="1774">
        <f>H8*0.25</f>
        <v>0</v>
      </c>
      <c r="H8" s="1774">
        <f t="shared" si="1"/>
        <v>0</v>
      </c>
      <c r="I8" s="1774">
        <f t="shared" ref="I8:I15" si="2">H8/13.302</f>
        <v>0</v>
      </c>
      <c r="M8" s="1776"/>
    </row>
    <row r="9" spans="1:13" ht="41.45" customHeight="1" x14ac:dyDescent="0.2">
      <c r="A9" s="1806">
        <v>3</v>
      </c>
      <c r="B9" s="1802" t="s">
        <v>12174</v>
      </c>
      <c r="C9" s="1807">
        <f>'R-7 BOQ'!G36</f>
        <v>0</v>
      </c>
      <c r="E9" s="1773">
        <v>938731044</v>
      </c>
      <c r="F9" s="1774">
        <f t="shared" si="0"/>
        <v>938731044</v>
      </c>
      <c r="G9" s="1774">
        <f>H9*0.3</f>
        <v>0</v>
      </c>
      <c r="H9" s="1774">
        <f t="shared" si="1"/>
        <v>0</v>
      </c>
      <c r="I9" s="1774">
        <f t="shared" si="2"/>
        <v>0</v>
      </c>
      <c r="M9" s="1776"/>
    </row>
    <row r="10" spans="1:13" ht="41.45" customHeight="1" x14ac:dyDescent="0.2">
      <c r="A10" s="1806">
        <v>4</v>
      </c>
      <c r="B10" s="1802" t="s">
        <v>12175</v>
      </c>
      <c r="C10" s="1807">
        <f>'R-7 BOQ'!G45</f>
        <v>0</v>
      </c>
      <c r="E10" s="1773">
        <v>47457983</v>
      </c>
      <c r="F10" s="1774">
        <f t="shared" si="0"/>
        <v>47457983</v>
      </c>
      <c r="G10" s="1774">
        <f>H10*0.25</f>
        <v>0</v>
      </c>
      <c r="H10" s="1774">
        <f t="shared" si="1"/>
        <v>0</v>
      </c>
      <c r="I10" s="1774">
        <f t="shared" si="2"/>
        <v>0</v>
      </c>
      <c r="M10" s="1776"/>
    </row>
    <row r="11" spans="1:13" ht="41.45" customHeight="1" x14ac:dyDescent="0.2">
      <c r="A11" s="1806">
        <v>5</v>
      </c>
      <c r="B11" s="1802" t="s">
        <v>12310</v>
      </c>
      <c r="C11" s="1807">
        <f>'R-7 BOQ'!G72</f>
        <v>0</v>
      </c>
      <c r="E11" s="1773"/>
      <c r="F11" s="1774"/>
      <c r="G11" s="1774"/>
      <c r="H11" s="1774"/>
      <c r="I11" s="1774"/>
      <c r="M11" s="1776"/>
    </row>
    <row r="12" spans="1:13" ht="41.45" customHeight="1" x14ac:dyDescent="0.2">
      <c r="A12" s="1806">
        <v>6</v>
      </c>
      <c r="B12" s="1802" t="s">
        <v>12176</v>
      </c>
      <c r="C12" s="1807">
        <f>'R-7 BOQ'!G82</f>
        <v>0</v>
      </c>
      <c r="E12" s="1773">
        <v>203156541</v>
      </c>
      <c r="F12" s="1774">
        <f t="shared" si="0"/>
        <v>203156541</v>
      </c>
      <c r="G12" s="1774">
        <f>H12*0.25</f>
        <v>0</v>
      </c>
      <c r="H12" s="1774">
        <f t="shared" si="1"/>
        <v>0</v>
      </c>
      <c r="I12" s="1774">
        <f t="shared" si="2"/>
        <v>0</v>
      </c>
      <c r="M12" s="1776"/>
    </row>
    <row r="13" spans="1:13" ht="41.45" customHeight="1" thickBot="1" x14ac:dyDescent="0.25">
      <c r="A13" s="1808">
        <v>7</v>
      </c>
      <c r="B13" s="1809" t="s">
        <v>12177</v>
      </c>
      <c r="C13" s="1810">
        <f>'R-7 BOQ'!G91</f>
        <v>0</v>
      </c>
      <c r="E13" s="1773">
        <v>83401599</v>
      </c>
      <c r="F13" s="1774">
        <f t="shared" si="0"/>
        <v>83401599</v>
      </c>
      <c r="G13" s="1774">
        <f>H13*0.75</f>
        <v>0</v>
      </c>
      <c r="H13" s="1774">
        <f t="shared" si="1"/>
        <v>0</v>
      </c>
      <c r="I13" s="1774">
        <f t="shared" si="2"/>
        <v>0</v>
      </c>
      <c r="M13" s="1776"/>
    </row>
    <row r="14" spans="1:13" s="1781" customFormat="1" ht="36" customHeight="1" thickTop="1" thickBot="1" x14ac:dyDescent="0.25">
      <c r="A14" s="1873" t="s">
        <v>12329</v>
      </c>
      <c r="B14" s="1873"/>
      <c r="C14" s="1800">
        <f>SUM(C7:C13)</f>
        <v>0</v>
      </c>
      <c r="D14" s="1777" t="s">
        <v>12179</v>
      </c>
      <c r="E14" s="1778">
        <f>SUM(E7:E13)</f>
        <v>1799761167</v>
      </c>
      <c r="F14" s="1779">
        <f>SUM(F7:F13)</f>
        <v>1799761167</v>
      </c>
      <c r="G14" s="1779">
        <f>SUM(G7:G13)</f>
        <v>0</v>
      </c>
      <c r="H14" s="1780">
        <f>SUM(H7:H13)</f>
        <v>0</v>
      </c>
      <c r="I14" s="1779">
        <f>SUM(H7:H13)/25.286</f>
        <v>0</v>
      </c>
      <c r="M14" s="1776"/>
    </row>
    <row r="15" spans="1:13" ht="36" customHeight="1" thickTop="1" thickBot="1" x14ac:dyDescent="0.25">
      <c r="A15" s="1862" t="s">
        <v>12330</v>
      </c>
      <c r="B15" s="1862"/>
      <c r="C15" s="1801"/>
      <c r="D15" s="1777" t="s">
        <v>12181</v>
      </c>
      <c r="E15" s="1782">
        <f>H15/2</f>
        <v>10</v>
      </c>
      <c r="F15" s="1782">
        <f>H15/2</f>
        <v>10</v>
      </c>
      <c r="G15" s="1782">
        <v>0</v>
      </c>
      <c r="H15" s="1782">
        <v>20</v>
      </c>
      <c r="I15" s="1782">
        <f t="shared" si="2"/>
        <v>1.5035333032626672</v>
      </c>
      <c r="M15" s="1776"/>
    </row>
    <row r="16" spans="1:13" ht="30.75" hidden="1" customHeight="1" thickBot="1" x14ac:dyDescent="0.25">
      <c r="C16" s="1764">
        <f>55.3/14*16.5</f>
        <v>65.174999999999997</v>
      </c>
    </row>
    <row r="17" spans="8:8" ht="33" customHeight="1" thickTop="1" x14ac:dyDescent="0.2">
      <c r="H17" s="1783" t="e">
        <f>#REF!-#REF!</f>
        <v>#REF!</v>
      </c>
    </row>
    <row r="19" spans="8:8" ht="24.75" customHeight="1" x14ac:dyDescent="0.2"/>
  </sheetData>
  <mergeCells count="7">
    <mergeCell ref="A15:B15"/>
    <mergeCell ref="A1:C1"/>
    <mergeCell ref="A2:C2"/>
    <mergeCell ref="A3:C3"/>
    <mergeCell ref="A4:C4"/>
    <mergeCell ref="A5:C5"/>
    <mergeCell ref="A14:B14"/>
  </mergeCells>
  <printOptions horizontalCentered="1"/>
  <pageMargins left="0.5" right="0.5" top="0.5" bottom="0.5" header="0.3" footer="0.3"/>
  <pageSetup scale="9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SheetLayoutView="100" workbookViewId="0">
      <selection activeCell="E171" sqref="E171:F171"/>
    </sheetView>
  </sheetViews>
  <sheetFormatPr defaultColWidth="9.140625" defaultRowHeight="21.7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9.42578125" style="807" customWidth="1"/>
    <col min="7" max="7" width="15.7109375" style="807" customWidth="1"/>
  </cols>
  <sheetData>
    <row r="1" spans="1:9" s="795" customFormat="1" ht="21.75" customHeight="1" x14ac:dyDescent="0.25">
      <c r="A1" s="2079" t="str">
        <f>Sheet1!A1</f>
        <v>GOVERNMENT OF KHYBER PAKHTUNKHWA</v>
      </c>
      <c r="B1" s="2092"/>
      <c r="C1" s="2092"/>
      <c r="D1" s="2092"/>
      <c r="E1" s="2092"/>
      <c r="F1" s="2092"/>
      <c r="G1" s="2092"/>
      <c r="H1" s="794"/>
      <c r="I1" s="794"/>
    </row>
    <row r="2" spans="1:9" s="795" customFormat="1" ht="35.25" customHeight="1" x14ac:dyDescent="0.25">
      <c r="A2" s="2075" t="str">
        <f>Sheet1!A2</f>
        <v>PAKHTUNKHWA HIGHWAYS AUTHORITY PESHAWAR</v>
      </c>
      <c r="B2" s="2093"/>
      <c r="C2" s="2093"/>
      <c r="D2" s="2093"/>
      <c r="E2" s="2093"/>
      <c r="F2" s="2093"/>
      <c r="G2" s="2093"/>
      <c r="H2" s="794"/>
      <c r="I2" s="794"/>
    </row>
    <row r="3" spans="1:9" s="797" customFormat="1" ht="44.25" customHeight="1" x14ac:dyDescent="0.2">
      <c r="A3" s="2074" t="e">
        <f>Sheet1!A3</f>
        <v>#REF!</v>
      </c>
      <c r="B3" s="2074"/>
      <c r="C3" s="2074"/>
      <c r="D3" s="2074"/>
      <c r="E3" s="2074"/>
      <c r="F3" s="2074"/>
      <c r="G3" s="2074"/>
      <c r="H3" s="796"/>
      <c r="I3" s="796"/>
    </row>
    <row r="4" spans="1:9" ht="21.75" customHeight="1" x14ac:dyDescent="0.25">
      <c r="A4" s="2053" t="s">
        <v>411</v>
      </c>
      <c r="B4" s="2053"/>
      <c r="C4" s="2053"/>
      <c r="D4" s="2053"/>
      <c r="E4" s="2053"/>
      <c r="F4" s="2053"/>
      <c r="G4" s="2053"/>
    </row>
    <row r="5" spans="1:9" s="798" customFormat="1" ht="21.75" customHeight="1" thickBot="1" x14ac:dyDescent="0.25">
      <c r="A5" s="2072" t="s">
        <v>685</v>
      </c>
      <c r="B5" s="2072"/>
      <c r="C5" s="2072"/>
      <c r="D5" s="2072"/>
      <c r="E5" s="2072"/>
      <c r="F5" s="2072"/>
      <c r="G5" s="2072"/>
    </row>
    <row r="6" spans="1:9" ht="30" customHeight="1" thickBot="1" x14ac:dyDescent="0.25">
      <c r="A6" s="2083" t="s">
        <v>415</v>
      </c>
      <c r="B6" s="2084"/>
      <c r="C6" s="2129" t="e">
        <f>BOQ!#REF!</f>
        <v>#REF!</v>
      </c>
      <c r="D6" s="2084"/>
      <c r="E6" s="2084"/>
      <c r="F6" s="2084"/>
      <c r="G6" s="2085"/>
    </row>
    <row r="7" spans="1:9" s="803" customFormat="1" ht="21.75" customHeight="1" thickBot="1" x14ac:dyDescent="0.25">
      <c r="A7" s="799" t="s">
        <v>94</v>
      </c>
      <c r="B7" s="800" t="s">
        <v>84</v>
      </c>
      <c r="C7" s="800" t="s">
        <v>89</v>
      </c>
      <c r="D7" s="800" t="s">
        <v>85</v>
      </c>
      <c r="E7" s="800" t="s">
        <v>95</v>
      </c>
      <c r="F7" s="801" t="s">
        <v>222</v>
      </c>
      <c r="G7" s="802" t="s">
        <v>97</v>
      </c>
    </row>
    <row r="8" spans="1:9" s="270" customFormat="1" ht="30.75" customHeight="1" thickBot="1" x14ac:dyDescent="0.25">
      <c r="A8" s="932"/>
      <c r="B8" s="733" t="s">
        <v>473</v>
      </c>
      <c r="C8" s="734">
        <v>2</v>
      </c>
      <c r="D8" s="734">
        <v>1.5</v>
      </c>
      <c r="E8" s="974">
        <v>0.6</v>
      </c>
      <c r="F8" s="974">
        <v>0.6</v>
      </c>
      <c r="G8" s="975">
        <f>F8*E8*D8*C8</f>
        <v>1.08</v>
      </c>
    </row>
    <row r="9" spans="1:9" s="270" customFormat="1" ht="21.75" customHeight="1" x14ac:dyDescent="0.2">
      <c r="A9" s="933"/>
      <c r="B9" s="2130" t="s">
        <v>205</v>
      </c>
      <c r="C9" s="2131"/>
      <c r="D9" s="2131"/>
      <c r="E9" s="2131"/>
      <c r="F9" s="2132"/>
      <c r="G9" s="976">
        <f>G8</f>
        <v>1.08</v>
      </c>
    </row>
    <row r="10" spans="1:9" s="270" customFormat="1" ht="21.75" customHeight="1" x14ac:dyDescent="0.2">
      <c r="A10" s="934"/>
      <c r="B10" s="2125" t="s">
        <v>412</v>
      </c>
      <c r="C10" s="2126"/>
      <c r="D10" s="2126"/>
      <c r="E10" s="2126"/>
      <c r="F10" s="2127"/>
      <c r="G10" s="977">
        <v>17</v>
      </c>
    </row>
    <row r="11" spans="1:9" s="810" customFormat="1" ht="21.75" customHeight="1" thickBot="1" x14ac:dyDescent="0.25">
      <c r="A11" s="811"/>
      <c r="B11" s="2128" t="s">
        <v>461</v>
      </c>
      <c r="C11" s="2081"/>
      <c r="D11" s="2081"/>
      <c r="E11" s="2081"/>
      <c r="F11" s="2082"/>
      <c r="G11" s="891">
        <f>G9*G10</f>
        <v>18.36</v>
      </c>
      <c r="I11" s="810">
        <f>G11*6/13</f>
        <v>8.4738461538461536</v>
      </c>
    </row>
  </sheetData>
  <mergeCells count="10">
    <mergeCell ref="B11:F11"/>
    <mergeCell ref="A6:B6"/>
    <mergeCell ref="C6:G6"/>
    <mergeCell ref="A3:G3"/>
    <mergeCell ref="B9:F9"/>
    <mergeCell ref="A1:G1"/>
    <mergeCell ref="A2:G2"/>
    <mergeCell ref="A4:G4"/>
    <mergeCell ref="A5:G5"/>
    <mergeCell ref="B10:F10"/>
  </mergeCells>
  <printOptions horizontalCentered="1"/>
  <pageMargins left="0.7" right="0.7" top="0.22" bottom="0.2" header="0.18" footer="0.3"/>
  <pageSetup paperSize="9" scale="9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topLeftCell="A49" zoomScaleSheetLayoutView="100" workbookViewId="0">
      <selection activeCell="E171" sqref="E171:F171"/>
    </sheetView>
  </sheetViews>
  <sheetFormatPr defaultColWidth="9.140625" defaultRowHeight="20.25" customHeight="1" x14ac:dyDescent="0.2"/>
  <cols>
    <col min="1" max="1" width="7.28515625" style="805" customWidth="1"/>
    <col min="2" max="2" width="21.28515625" style="806" customWidth="1"/>
    <col min="3" max="3" width="9.7109375" style="806" customWidth="1"/>
    <col min="4" max="4" width="10.85546875" style="805" customWidth="1"/>
    <col min="5" max="5" width="9.7109375" style="807" customWidth="1"/>
    <col min="6" max="6" width="10.85546875" style="807" customWidth="1"/>
    <col min="7" max="7" width="15.7109375" style="807" customWidth="1"/>
    <col min="8" max="8" width="19.42578125" customWidth="1"/>
  </cols>
  <sheetData>
    <row r="1" spans="1:9" s="795" customFormat="1" ht="20.25" customHeight="1" x14ac:dyDescent="0.25">
      <c r="A1" s="2079" t="str">
        <f>'RRM1'!A1:G1</f>
        <v>GOVERNMENT OF KHYBER PAKHTUNKHWA</v>
      </c>
      <c r="B1" s="2092"/>
      <c r="C1" s="2092"/>
      <c r="D1" s="2092"/>
      <c r="E1" s="2092"/>
      <c r="F1" s="2092"/>
      <c r="G1" s="2092"/>
      <c r="H1" s="794"/>
      <c r="I1" s="794"/>
    </row>
    <row r="2" spans="1:9" s="795" customFormat="1" ht="20.25" customHeight="1" x14ac:dyDescent="0.25">
      <c r="A2" s="2075" t="str">
        <f>'RRM1'!A2:G2</f>
        <v>PAKHTUNKHWA HIGHWAYS AUTHORITY PESHAWAR</v>
      </c>
      <c r="B2" s="2093"/>
      <c r="C2" s="2093"/>
      <c r="D2" s="2093"/>
      <c r="E2" s="2093"/>
      <c r="F2" s="2093"/>
      <c r="G2" s="2093"/>
      <c r="H2" s="794"/>
      <c r="I2" s="794"/>
    </row>
    <row r="3" spans="1:9" s="797" customFormat="1" ht="20.25" customHeight="1" x14ac:dyDescent="0.2">
      <c r="A3" s="2074" t="e">
        <f>'RRM1'!A3:G3</f>
        <v>#REF!</v>
      </c>
      <c r="B3" s="2074"/>
      <c r="C3" s="2074"/>
      <c r="D3" s="2074"/>
      <c r="E3" s="2074"/>
      <c r="F3" s="2074"/>
      <c r="G3" s="2074"/>
      <c r="H3" s="796"/>
      <c r="I3" s="796"/>
    </row>
    <row r="4" spans="1:9" ht="20.25" customHeight="1" x14ac:dyDescent="0.25">
      <c r="A4" s="2053" t="s">
        <v>411</v>
      </c>
      <c r="B4" s="2053"/>
      <c r="C4" s="2053"/>
      <c r="D4" s="2053"/>
      <c r="E4" s="2053"/>
      <c r="F4" s="2053"/>
      <c r="G4" s="2053"/>
    </row>
    <row r="5" spans="1:9" s="798" customFormat="1" ht="20.25" customHeight="1" thickBot="1" x14ac:dyDescent="0.25">
      <c r="A5" s="2072" t="s">
        <v>685</v>
      </c>
      <c r="B5" s="2072"/>
      <c r="C5" s="2072"/>
      <c r="D5" s="2072"/>
      <c r="E5" s="2072"/>
      <c r="F5" s="2072"/>
      <c r="G5" s="2072"/>
    </row>
    <row r="6" spans="1:9" ht="20.25" customHeight="1" thickBot="1" x14ac:dyDescent="0.25">
      <c r="A6" s="2083" t="s">
        <v>6409</v>
      </c>
      <c r="B6" s="2084"/>
      <c r="C6" s="2083" t="e">
        <f>BOQ!#REF!</f>
        <v>#REF!</v>
      </c>
      <c r="D6" s="2084"/>
      <c r="E6" s="2084"/>
      <c r="F6" s="2084"/>
      <c r="G6" s="2085"/>
    </row>
    <row r="7" spans="1:9" s="803" customFormat="1" ht="28.5" customHeight="1" thickBot="1" x14ac:dyDescent="0.25">
      <c r="A7" s="1269" t="s">
        <v>178</v>
      </c>
      <c r="B7" s="800" t="s">
        <v>180</v>
      </c>
      <c r="C7" s="1270" t="s">
        <v>23</v>
      </c>
      <c r="D7" s="1271" t="s">
        <v>397</v>
      </c>
      <c r="E7" s="1271" t="s">
        <v>398</v>
      </c>
      <c r="F7" s="1272" t="s">
        <v>682</v>
      </c>
      <c r="G7" s="1273" t="s">
        <v>683</v>
      </c>
    </row>
    <row r="8" spans="1:9" ht="20.25" customHeight="1" x14ac:dyDescent="0.2">
      <c r="A8" s="1274">
        <v>1</v>
      </c>
      <c r="B8" s="1275" t="s">
        <v>6416</v>
      </c>
      <c r="C8" s="1276">
        <v>2</v>
      </c>
      <c r="D8" s="1277">
        <v>8.5</v>
      </c>
      <c r="E8" s="1277">
        <v>0.5</v>
      </c>
      <c r="F8" s="1278">
        <v>1</v>
      </c>
      <c r="G8" s="1279">
        <f t="shared" ref="G8:G57" si="0">F8*E8*D8*C8</f>
        <v>8.5</v>
      </c>
    </row>
    <row r="9" spans="1:9" ht="20.25" customHeight="1" x14ac:dyDescent="0.2">
      <c r="A9" s="912"/>
      <c r="B9" s="924" t="s">
        <v>684</v>
      </c>
      <c r="C9" s="925">
        <v>4</v>
      </c>
      <c r="D9" s="926">
        <v>1.5</v>
      </c>
      <c r="E9" s="926">
        <v>0.5</v>
      </c>
      <c r="F9" s="927">
        <v>1</v>
      </c>
      <c r="G9" s="931">
        <f t="shared" si="0"/>
        <v>3</v>
      </c>
    </row>
    <row r="10" spans="1:9" ht="20.25" customHeight="1" x14ac:dyDescent="0.2">
      <c r="A10" s="1274">
        <v>2</v>
      </c>
      <c r="B10" s="1275" t="s">
        <v>6417</v>
      </c>
      <c r="C10" s="1276">
        <v>2</v>
      </c>
      <c r="D10" s="1277">
        <v>8.5</v>
      </c>
      <c r="E10" s="926">
        <v>0.5</v>
      </c>
      <c r="F10" s="1278">
        <v>1</v>
      </c>
      <c r="G10" s="1279">
        <f t="shared" si="0"/>
        <v>8.5</v>
      </c>
    </row>
    <row r="11" spans="1:9" ht="20.25" customHeight="1" x14ac:dyDescent="0.2">
      <c r="A11" s="912"/>
      <c r="B11" s="924" t="s">
        <v>684</v>
      </c>
      <c r="C11" s="925">
        <v>4</v>
      </c>
      <c r="D11" s="926">
        <v>1.5</v>
      </c>
      <c r="E11" s="926">
        <v>0.5</v>
      </c>
      <c r="F11" s="927">
        <v>1</v>
      </c>
      <c r="G11" s="931">
        <f t="shared" si="0"/>
        <v>3</v>
      </c>
    </row>
    <row r="12" spans="1:9" ht="20.25" customHeight="1" x14ac:dyDescent="0.2">
      <c r="A12" s="1274">
        <v>3</v>
      </c>
      <c r="B12" s="1275" t="s">
        <v>6418</v>
      </c>
      <c r="C12" s="1276">
        <v>2</v>
      </c>
      <c r="D12" s="1277">
        <v>8.5</v>
      </c>
      <c r="E12" s="926">
        <v>0.5</v>
      </c>
      <c r="F12" s="1278">
        <v>1</v>
      </c>
      <c r="G12" s="1279">
        <f t="shared" si="0"/>
        <v>8.5</v>
      </c>
    </row>
    <row r="13" spans="1:9" ht="20.25" customHeight="1" x14ac:dyDescent="0.2">
      <c r="A13" s="1280"/>
      <c r="B13" s="980" t="s">
        <v>684</v>
      </c>
      <c r="C13" s="925">
        <v>4</v>
      </c>
      <c r="D13" s="926">
        <v>1.5</v>
      </c>
      <c r="E13" s="926">
        <v>0.5</v>
      </c>
      <c r="F13" s="927">
        <v>1</v>
      </c>
      <c r="G13" s="931">
        <f t="shared" si="0"/>
        <v>3</v>
      </c>
    </row>
    <row r="14" spans="1:9" ht="20.25" customHeight="1" x14ac:dyDescent="0.2">
      <c r="A14" s="912">
        <v>4</v>
      </c>
      <c r="B14" s="924" t="s">
        <v>6423</v>
      </c>
      <c r="C14" s="1276">
        <v>2</v>
      </c>
      <c r="D14" s="1277">
        <v>8.5</v>
      </c>
      <c r="E14" s="926">
        <v>0.5</v>
      </c>
      <c r="F14" s="1278">
        <v>1</v>
      </c>
      <c r="G14" s="1279">
        <f t="shared" si="0"/>
        <v>8.5</v>
      </c>
    </row>
    <row r="15" spans="1:9" ht="20.25" customHeight="1" x14ac:dyDescent="0.2">
      <c r="A15" s="912"/>
      <c r="B15" s="924" t="s">
        <v>684</v>
      </c>
      <c r="C15" s="925">
        <v>4</v>
      </c>
      <c r="D15" s="926">
        <v>1.5</v>
      </c>
      <c r="E15" s="926">
        <v>0.5</v>
      </c>
      <c r="F15" s="927">
        <v>1</v>
      </c>
      <c r="G15" s="931">
        <f t="shared" si="0"/>
        <v>3</v>
      </c>
    </row>
    <row r="16" spans="1:9" ht="20.25" customHeight="1" x14ac:dyDescent="0.2">
      <c r="A16" s="912">
        <v>5</v>
      </c>
      <c r="B16" s="924" t="s">
        <v>6424</v>
      </c>
      <c r="C16" s="1276">
        <v>2</v>
      </c>
      <c r="D16" s="1277">
        <v>8.5</v>
      </c>
      <c r="E16" s="926">
        <v>0.5</v>
      </c>
      <c r="F16" s="1278">
        <v>1</v>
      </c>
      <c r="G16" s="1279">
        <f t="shared" si="0"/>
        <v>8.5</v>
      </c>
    </row>
    <row r="17" spans="1:7" ht="20.25" customHeight="1" x14ac:dyDescent="0.2">
      <c r="A17" s="912"/>
      <c r="B17" s="924" t="s">
        <v>684</v>
      </c>
      <c r="C17" s="925">
        <v>4</v>
      </c>
      <c r="D17" s="926">
        <v>1.5</v>
      </c>
      <c r="E17" s="926">
        <v>0.5</v>
      </c>
      <c r="F17" s="927">
        <v>1</v>
      </c>
      <c r="G17" s="931">
        <f t="shared" si="0"/>
        <v>3</v>
      </c>
    </row>
    <row r="18" spans="1:7" ht="20.25" customHeight="1" x14ac:dyDescent="0.2">
      <c r="A18" s="912">
        <v>6</v>
      </c>
      <c r="B18" s="924" t="s">
        <v>6425</v>
      </c>
      <c r="C18" s="1276">
        <v>2</v>
      </c>
      <c r="D18" s="1277">
        <v>8.5</v>
      </c>
      <c r="E18" s="926">
        <v>0.5</v>
      </c>
      <c r="F18" s="1278">
        <v>1</v>
      </c>
      <c r="G18" s="1279">
        <f t="shared" si="0"/>
        <v>8.5</v>
      </c>
    </row>
    <row r="19" spans="1:7" ht="20.25" customHeight="1" x14ac:dyDescent="0.2">
      <c r="A19" s="912"/>
      <c r="B19" s="924" t="s">
        <v>684</v>
      </c>
      <c r="C19" s="925">
        <v>4</v>
      </c>
      <c r="D19" s="926">
        <v>1.5</v>
      </c>
      <c r="E19" s="926">
        <v>0.5</v>
      </c>
      <c r="F19" s="927">
        <v>1</v>
      </c>
      <c r="G19" s="931">
        <f t="shared" si="0"/>
        <v>3</v>
      </c>
    </row>
    <row r="20" spans="1:7" ht="20.25" customHeight="1" x14ac:dyDescent="0.2">
      <c r="A20" s="912">
        <v>7</v>
      </c>
      <c r="B20" s="924" t="s">
        <v>6419</v>
      </c>
      <c r="C20" s="1276">
        <v>2</v>
      </c>
      <c r="D20" s="1277">
        <v>8.5</v>
      </c>
      <c r="E20" s="926">
        <v>0.5</v>
      </c>
      <c r="F20" s="1278">
        <v>1</v>
      </c>
      <c r="G20" s="1279">
        <f t="shared" si="0"/>
        <v>8.5</v>
      </c>
    </row>
    <row r="21" spans="1:7" ht="20.25" customHeight="1" x14ac:dyDescent="0.2">
      <c r="A21" s="912"/>
      <c r="B21" s="924" t="s">
        <v>684</v>
      </c>
      <c r="C21" s="925">
        <v>4</v>
      </c>
      <c r="D21" s="926">
        <v>1.5</v>
      </c>
      <c r="E21" s="926">
        <v>0.5</v>
      </c>
      <c r="F21" s="927">
        <v>1</v>
      </c>
      <c r="G21" s="931">
        <f t="shared" si="0"/>
        <v>3</v>
      </c>
    </row>
    <row r="22" spans="1:7" ht="20.25" customHeight="1" x14ac:dyDescent="0.2">
      <c r="A22" s="912">
        <v>8</v>
      </c>
      <c r="B22" s="924" t="s">
        <v>6426</v>
      </c>
      <c r="C22" s="1276">
        <v>2</v>
      </c>
      <c r="D22" s="1277">
        <v>8.5</v>
      </c>
      <c r="E22" s="926">
        <v>0.5</v>
      </c>
      <c r="F22" s="1278">
        <v>1</v>
      </c>
      <c r="G22" s="1279">
        <f t="shared" si="0"/>
        <v>8.5</v>
      </c>
    </row>
    <row r="23" spans="1:7" ht="20.25" customHeight="1" x14ac:dyDescent="0.2">
      <c r="A23" s="912"/>
      <c r="B23" s="924" t="s">
        <v>684</v>
      </c>
      <c r="C23" s="925">
        <v>4</v>
      </c>
      <c r="D23" s="926">
        <v>1.5</v>
      </c>
      <c r="E23" s="926">
        <v>0.5</v>
      </c>
      <c r="F23" s="927">
        <v>1</v>
      </c>
      <c r="G23" s="931">
        <f t="shared" si="0"/>
        <v>3</v>
      </c>
    </row>
    <row r="24" spans="1:7" ht="20.25" customHeight="1" x14ac:dyDescent="0.2">
      <c r="A24" s="912">
        <v>9</v>
      </c>
      <c r="B24" s="924" t="s">
        <v>6420</v>
      </c>
      <c r="C24" s="1276">
        <v>2</v>
      </c>
      <c r="D24" s="1277">
        <v>8.5</v>
      </c>
      <c r="E24" s="926">
        <v>0.5</v>
      </c>
      <c r="F24" s="1278">
        <v>1</v>
      </c>
      <c r="G24" s="1279">
        <f t="shared" si="0"/>
        <v>8.5</v>
      </c>
    </row>
    <row r="25" spans="1:7" ht="20.25" customHeight="1" x14ac:dyDescent="0.2">
      <c r="A25" s="912"/>
      <c r="B25" s="924" t="s">
        <v>684</v>
      </c>
      <c r="C25" s="925">
        <v>4</v>
      </c>
      <c r="D25" s="926">
        <v>1.5</v>
      </c>
      <c r="E25" s="926">
        <v>0.5</v>
      </c>
      <c r="F25" s="927">
        <v>1</v>
      </c>
      <c r="G25" s="931">
        <f t="shared" si="0"/>
        <v>3</v>
      </c>
    </row>
    <row r="26" spans="1:7" ht="20.25" customHeight="1" x14ac:dyDescent="0.2">
      <c r="A26" s="912">
        <v>10</v>
      </c>
      <c r="B26" s="924" t="s">
        <v>6421</v>
      </c>
      <c r="C26" s="1276">
        <v>2</v>
      </c>
      <c r="D26" s="1277">
        <v>8.5</v>
      </c>
      <c r="E26" s="926">
        <v>0.5</v>
      </c>
      <c r="F26" s="1278">
        <v>1</v>
      </c>
      <c r="G26" s="1279">
        <f t="shared" si="0"/>
        <v>8.5</v>
      </c>
    </row>
    <row r="27" spans="1:7" ht="20.25" customHeight="1" x14ac:dyDescent="0.2">
      <c r="A27" s="912"/>
      <c r="B27" s="924" t="s">
        <v>684</v>
      </c>
      <c r="C27" s="925">
        <v>4</v>
      </c>
      <c r="D27" s="926">
        <v>1.5</v>
      </c>
      <c r="E27" s="926">
        <v>0.5</v>
      </c>
      <c r="F27" s="927">
        <v>1</v>
      </c>
      <c r="G27" s="931">
        <f t="shared" si="0"/>
        <v>3</v>
      </c>
    </row>
    <row r="28" spans="1:7" ht="20.25" customHeight="1" x14ac:dyDescent="0.2">
      <c r="A28" s="912">
        <v>11</v>
      </c>
      <c r="B28" s="924" t="s">
        <v>6427</v>
      </c>
      <c r="C28" s="1276">
        <v>2</v>
      </c>
      <c r="D28" s="1277">
        <v>8.5</v>
      </c>
      <c r="E28" s="926">
        <v>0.5</v>
      </c>
      <c r="F28" s="1278">
        <v>1</v>
      </c>
      <c r="G28" s="1279">
        <f t="shared" si="0"/>
        <v>8.5</v>
      </c>
    </row>
    <row r="29" spans="1:7" ht="20.25" customHeight="1" x14ac:dyDescent="0.2">
      <c r="A29" s="912"/>
      <c r="B29" s="924" t="s">
        <v>684</v>
      </c>
      <c r="C29" s="925">
        <v>4</v>
      </c>
      <c r="D29" s="926">
        <v>1.5</v>
      </c>
      <c r="E29" s="926">
        <v>0.5</v>
      </c>
      <c r="F29" s="927">
        <v>1</v>
      </c>
      <c r="G29" s="931">
        <f t="shared" si="0"/>
        <v>3</v>
      </c>
    </row>
    <row r="30" spans="1:7" ht="20.25" customHeight="1" x14ac:dyDescent="0.2">
      <c r="A30" s="912">
        <v>12</v>
      </c>
      <c r="B30" s="924" t="s">
        <v>6422</v>
      </c>
      <c r="C30" s="1276">
        <v>2</v>
      </c>
      <c r="D30" s="1277">
        <v>8.5</v>
      </c>
      <c r="E30" s="926">
        <v>0.5</v>
      </c>
      <c r="F30" s="1278">
        <v>1</v>
      </c>
      <c r="G30" s="1279">
        <f t="shared" si="0"/>
        <v>8.5</v>
      </c>
    </row>
    <row r="31" spans="1:7" ht="20.25" customHeight="1" x14ac:dyDescent="0.2">
      <c r="A31" s="912"/>
      <c r="B31" s="924" t="s">
        <v>684</v>
      </c>
      <c r="C31" s="925">
        <v>4</v>
      </c>
      <c r="D31" s="926">
        <v>1.5</v>
      </c>
      <c r="E31" s="926">
        <v>0.5</v>
      </c>
      <c r="F31" s="927">
        <v>1</v>
      </c>
      <c r="G31" s="931">
        <f t="shared" si="0"/>
        <v>3</v>
      </c>
    </row>
    <row r="32" spans="1:7" ht="20.25" customHeight="1" x14ac:dyDescent="0.2">
      <c r="A32" s="912">
        <v>13</v>
      </c>
      <c r="B32" s="924" t="s">
        <v>6428</v>
      </c>
      <c r="C32" s="1276">
        <v>2</v>
      </c>
      <c r="D32" s="1277">
        <v>8.5</v>
      </c>
      <c r="E32" s="926">
        <v>0.5</v>
      </c>
      <c r="F32" s="1278">
        <v>3</v>
      </c>
      <c r="G32" s="1279">
        <f t="shared" si="0"/>
        <v>25.5</v>
      </c>
    </row>
    <row r="33" spans="1:7" ht="20.25" customHeight="1" x14ac:dyDescent="0.2">
      <c r="A33" s="912"/>
      <c r="B33" s="924" t="s">
        <v>684</v>
      </c>
      <c r="C33" s="925">
        <v>4</v>
      </c>
      <c r="D33" s="926">
        <v>1.5</v>
      </c>
      <c r="E33" s="926">
        <v>0.5</v>
      </c>
      <c r="F33" s="927">
        <v>3</v>
      </c>
      <c r="G33" s="931">
        <f t="shared" si="0"/>
        <v>9</v>
      </c>
    </row>
    <row r="34" spans="1:7" ht="20.25" customHeight="1" x14ac:dyDescent="0.2">
      <c r="A34" s="912">
        <v>14</v>
      </c>
      <c r="B34" s="924" t="s">
        <v>6429</v>
      </c>
      <c r="C34" s="1276">
        <v>2</v>
      </c>
      <c r="D34" s="1277">
        <v>8.5</v>
      </c>
      <c r="E34" s="926">
        <v>0.5</v>
      </c>
      <c r="F34" s="1278">
        <v>3</v>
      </c>
      <c r="G34" s="1279">
        <f t="shared" si="0"/>
        <v>25.5</v>
      </c>
    </row>
    <row r="35" spans="1:7" ht="20.25" customHeight="1" x14ac:dyDescent="0.2">
      <c r="A35" s="912"/>
      <c r="B35" s="924" t="s">
        <v>684</v>
      </c>
      <c r="C35" s="925">
        <v>4</v>
      </c>
      <c r="D35" s="926">
        <v>1.5</v>
      </c>
      <c r="E35" s="926">
        <v>0.5</v>
      </c>
      <c r="F35" s="927">
        <v>3</v>
      </c>
      <c r="G35" s="931">
        <f t="shared" si="0"/>
        <v>9</v>
      </c>
    </row>
    <row r="36" spans="1:7" ht="20.25" customHeight="1" x14ac:dyDescent="0.2">
      <c r="A36" s="912">
        <v>15</v>
      </c>
      <c r="B36" s="924" t="s">
        <v>6430</v>
      </c>
      <c r="C36" s="1276">
        <v>2</v>
      </c>
      <c r="D36" s="1277">
        <v>8.5</v>
      </c>
      <c r="E36" s="926">
        <v>0.5</v>
      </c>
      <c r="F36" s="1278">
        <v>3</v>
      </c>
      <c r="G36" s="1279">
        <f t="shared" si="0"/>
        <v>25.5</v>
      </c>
    </row>
    <row r="37" spans="1:7" ht="20.25" customHeight="1" x14ac:dyDescent="0.2">
      <c r="A37" s="912"/>
      <c r="B37" s="924" t="s">
        <v>684</v>
      </c>
      <c r="C37" s="925">
        <v>4</v>
      </c>
      <c r="D37" s="926">
        <v>1.5</v>
      </c>
      <c r="E37" s="926">
        <v>0.5</v>
      </c>
      <c r="F37" s="927">
        <v>3</v>
      </c>
      <c r="G37" s="931">
        <f t="shared" si="0"/>
        <v>9</v>
      </c>
    </row>
    <row r="38" spans="1:7" ht="20.25" customHeight="1" x14ac:dyDescent="0.2">
      <c r="A38" s="912">
        <v>16</v>
      </c>
      <c r="B38" s="924" t="s">
        <v>6431</v>
      </c>
      <c r="C38" s="1276">
        <v>2</v>
      </c>
      <c r="D38" s="1277">
        <v>8.5</v>
      </c>
      <c r="E38" s="926">
        <v>0.5</v>
      </c>
      <c r="F38" s="1278">
        <v>3</v>
      </c>
      <c r="G38" s="1279">
        <f t="shared" si="0"/>
        <v>25.5</v>
      </c>
    </row>
    <row r="39" spans="1:7" ht="20.25" customHeight="1" x14ac:dyDescent="0.2">
      <c r="A39" s="912"/>
      <c r="B39" s="924" t="s">
        <v>684</v>
      </c>
      <c r="C39" s="925">
        <v>4</v>
      </c>
      <c r="D39" s="926">
        <v>1.5</v>
      </c>
      <c r="E39" s="926">
        <v>0.5</v>
      </c>
      <c r="F39" s="927">
        <v>3</v>
      </c>
      <c r="G39" s="931">
        <f t="shared" si="0"/>
        <v>9</v>
      </c>
    </row>
    <row r="40" spans="1:7" ht="20.25" customHeight="1" x14ac:dyDescent="0.2">
      <c r="A40" s="912">
        <v>17</v>
      </c>
      <c r="B40" s="924" t="s">
        <v>6432</v>
      </c>
      <c r="C40" s="1276">
        <v>2</v>
      </c>
      <c r="D40" s="1277">
        <v>8.5</v>
      </c>
      <c r="E40" s="926">
        <v>0.5</v>
      </c>
      <c r="F40" s="1278">
        <v>3</v>
      </c>
      <c r="G40" s="1279">
        <f t="shared" si="0"/>
        <v>25.5</v>
      </c>
    </row>
    <row r="41" spans="1:7" ht="20.25" customHeight="1" x14ac:dyDescent="0.2">
      <c r="A41" s="912"/>
      <c r="B41" s="924" t="s">
        <v>684</v>
      </c>
      <c r="C41" s="925">
        <v>4</v>
      </c>
      <c r="D41" s="926">
        <v>1.5</v>
      </c>
      <c r="E41" s="926">
        <v>0.5</v>
      </c>
      <c r="F41" s="927">
        <v>3</v>
      </c>
      <c r="G41" s="931">
        <f t="shared" si="0"/>
        <v>9</v>
      </c>
    </row>
    <row r="42" spans="1:7" ht="20.25" customHeight="1" x14ac:dyDescent="0.2">
      <c r="A42" s="912">
        <v>18</v>
      </c>
      <c r="B42" s="924" t="s">
        <v>6433</v>
      </c>
      <c r="C42" s="1276">
        <v>2</v>
      </c>
      <c r="D42" s="1277">
        <v>8.5</v>
      </c>
      <c r="E42" s="926">
        <v>0.5</v>
      </c>
      <c r="F42" s="1278">
        <v>3</v>
      </c>
      <c r="G42" s="1279">
        <f t="shared" si="0"/>
        <v>25.5</v>
      </c>
    </row>
    <row r="43" spans="1:7" ht="20.25" customHeight="1" x14ac:dyDescent="0.2">
      <c r="A43" s="912"/>
      <c r="B43" s="924" t="s">
        <v>684</v>
      </c>
      <c r="C43" s="925">
        <v>4</v>
      </c>
      <c r="D43" s="926">
        <v>1.5</v>
      </c>
      <c r="E43" s="926">
        <v>0.5</v>
      </c>
      <c r="F43" s="927">
        <v>3</v>
      </c>
      <c r="G43" s="931">
        <f t="shared" si="0"/>
        <v>9</v>
      </c>
    </row>
    <row r="44" spans="1:7" ht="20.25" customHeight="1" x14ac:dyDescent="0.2">
      <c r="A44" s="912">
        <v>19</v>
      </c>
      <c r="B44" s="924" t="s">
        <v>6434</v>
      </c>
      <c r="C44" s="1276">
        <v>2</v>
      </c>
      <c r="D44" s="1277">
        <v>8.5</v>
      </c>
      <c r="E44" s="926">
        <v>0.5</v>
      </c>
      <c r="F44" s="1278">
        <v>3</v>
      </c>
      <c r="G44" s="1279">
        <f t="shared" si="0"/>
        <v>25.5</v>
      </c>
    </row>
    <row r="45" spans="1:7" ht="20.25" customHeight="1" x14ac:dyDescent="0.2">
      <c r="A45" s="912"/>
      <c r="B45" s="924" t="s">
        <v>684</v>
      </c>
      <c r="C45" s="925">
        <v>4</v>
      </c>
      <c r="D45" s="926">
        <v>1.5</v>
      </c>
      <c r="E45" s="926">
        <v>0.5</v>
      </c>
      <c r="F45" s="927">
        <v>3</v>
      </c>
      <c r="G45" s="931">
        <f t="shared" si="0"/>
        <v>9</v>
      </c>
    </row>
    <row r="46" spans="1:7" ht="20.25" customHeight="1" x14ac:dyDescent="0.2">
      <c r="A46" s="912">
        <v>20</v>
      </c>
      <c r="B46" s="924" t="s">
        <v>6435</v>
      </c>
      <c r="C46" s="1276">
        <v>2</v>
      </c>
      <c r="D46" s="1277">
        <v>8.5</v>
      </c>
      <c r="E46" s="926">
        <v>0.5</v>
      </c>
      <c r="F46" s="1278">
        <v>1.5</v>
      </c>
      <c r="G46" s="1279">
        <f t="shared" si="0"/>
        <v>12.75</v>
      </c>
    </row>
    <row r="47" spans="1:7" ht="20.25" customHeight="1" x14ac:dyDescent="0.2">
      <c r="A47" s="912"/>
      <c r="B47" s="924" t="s">
        <v>684</v>
      </c>
      <c r="C47" s="925">
        <v>4</v>
      </c>
      <c r="D47" s="926">
        <v>1.5</v>
      </c>
      <c r="E47" s="926">
        <v>0.5</v>
      </c>
      <c r="F47" s="927">
        <v>1.5</v>
      </c>
      <c r="G47" s="931">
        <f t="shared" si="0"/>
        <v>4.5</v>
      </c>
    </row>
    <row r="48" spans="1:7" ht="20.25" customHeight="1" x14ac:dyDescent="0.2">
      <c r="A48" s="912">
        <v>21</v>
      </c>
      <c r="B48" s="924" t="s">
        <v>6436</v>
      </c>
      <c r="C48" s="1276">
        <v>2</v>
      </c>
      <c r="D48" s="1277">
        <f t="shared" ref="D48" si="1">7.5+1</f>
        <v>8.5</v>
      </c>
      <c r="E48" s="926">
        <v>0.5</v>
      </c>
      <c r="F48" s="1278">
        <v>1</v>
      </c>
      <c r="G48" s="1279">
        <f t="shared" si="0"/>
        <v>8.5</v>
      </c>
    </row>
    <row r="49" spans="1:8" ht="20.25" customHeight="1" x14ac:dyDescent="0.2">
      <c r="A49" s="912"/>
      <c r="B49" s="924" t="s">
        <v>684</v>
      </c>
      <c r="C49" s="925">
        <v>4</v>
      </c>
      <c r="D49" s="926">
        <v>1</v>
      </c>
      <c r="E49" s="926">
        <v>0.5</v>
      </c>
      <c r="F49" s="927">
        <v>1</v>
      </c>
      <c r="G49" s="931">
        <f t="shared" si="0"/>
        <v>2</v>
      </c>
    </row>
    <row r="50" spans="1:8" ht="20.25" customHeight="1" x14ac:dyDescent="0.2">
      <c r="A50" s="912">
        <v>22</v>
      </c>
      <c r="B50" s="924" t="s">
        <v>6437</v>
      </c>
      <c r="C50" s="1276">
        <v>2</v>
      </c>
      <c r="D50" s="1277">
        <f t="shared" ref="D50" si="2">7.5+1</f>
        <v>8.5</v>
      </c>
      <c r="E50" s="926">
        <v>0.5</v>
      </c>
      <c r="F50" s="1278">
        <v>1</v>
      </c>
      <c r="G50" s="1279">
        <f t="shared" si="0"/>
        <v>8.5</v>
      </c>
    </row>
    <row r="51" spans="1:8" ht="20.25" customHeight="1" x14ac:dyDescent="0.2">
      <c r="A51" s="912"/>
      <c r="B51" s="924" t="s">
        <v>684</v>
      </c>
      <c r="C51" s="925">
        <v>4</v>
      </c>
      <c r="D51" s="926">
        <v>1</v>
      </c>
      <c r="E51" s="926">
        <v>0.5</v>
      </c>
      <c r="F51" s="927">
        <v>1</v>
      </c>
      <c r="G51" s="931">
        <f t="shared" si="0"/>
        <v>2</v>
      </c>
    </row>
    <row r="52" spans="1:8" ht="20.25" customHeight="1" x14ac:dyDescent="0.2">
      <c r="A52" s="912">
        <v>22</v>
      </c>
      <c r="B52" s="924" t="s">
        <v>6438</v>
      </c>
      <c r="C52" s="1276">
        <v>2</v>
      </c>
      <c r="D52" s="1277">
        <f t="shared" ref="D52" si="3">7.5+1</f>
        <v>8.5</v>
      </c>
      <c r="E52" s="926">
        <v>0.5</v>
      </c>
      <c r="F52" s="1278">
        <v>1</v>
      </c>
      <c r="G52" s="1279">
        <f t="shared" si="0"/>
        <v>8.5</v>
      </c>
    </row>
    <row r="53" spans="1:8" ht="20.25" customHeight="1" x14ac:dyDescent="0.2">
      <c r="A53" s="912"/>
      <c r="B53" s="924" t="s">
        <v>684</v>
      </c>
      <c r="C53" s="925">
        <v>4</v>
      </c>
      <c r="D53" s="926">
        <v>1</v>
      </c>
      <c r="E53" s="926">
        <v>0.5</v>
      </c>
      <c r="F53" s="927">
        <v>1</v>
      </c>
      <c r="G53" s="931">
        <f t="shared" si="0"/>
        <v>2</v>
      </c>
    </row>
    <row r="54" spans="1:8" ht="20.25" customHeight="1" x14ac:dyDescent="0.2">
      <c r="A54" s="912">
        <v>22</v>
      </c>
      <c r="B54" s="924" t="s">
        <v>6439</v>
      </c>
      <c r="C54" s="1276">
        <v>2</v>
      </c>
      <c r="D54" s="1277">
        <f t="shared" ref="D54:D56" si="4">7.5+1</f>
        <v>8.5</v>
      </c>
      <c r="E54" s="926">
        <v>0.5</v>
      </c>
      <c r="F54" s="1278">
        <v>1</v>
      </c>
      <c r="G54" s="1279">
        <f t="shared" si="0"/>
        <v>8.5</v>
      </c>
    </row>
    <row r="55" spans="1:8" ht="20.25" customHeight="1" x14ac:dyDescent="0.2">
      <c r="A55" s="912"/>
      <c r="B55" s="924" t="s">
        <v>684</v>
      </c>
      <c r="C55" s="925">
        <v>4</v>
      </c>
      <c r="D55" s="926">
        <v>1</v>
      </c>
      <c r="E55" s="926">
        <v>0.5</v>
      </c>
      <c r="F55" s="927">
        <v>1</v>
      </c>
      <c r="G55" s="931">
        <f t="shared" si="0"/>
        <v>2</v>
      </c>
    </row>
    <row r="56" spans="1:8" ht="20.25" customHeight="1" x14ac:dyDescent="0.2">
      <c r="A56" s="912">
        <v>23</v>
      </c>
      <c r="B56" s="924" t="s">
        <v>6440</v>
      </c>
      <c r="C56" s="1276">
        <v>34</v>
      </c>
      <c r="D56" s="1277">
        <f t="shared" si="4"/>
        <v>8.5</v>
      </c>
      <c r="E56" s="926">
        <v>0.5</v>
      </c>
      <c r="F56" s="1278">
        <v>1</v>
      </c>
      <c r="G56" s="1279">
        <f t="shared" si="0"/>
        <v>144.5</v>
      </c>
    </row>
    <row r="57" spans="1:8" ht="20.25" customHeight="1" thickBot="1" x14ac:dyDescent="0.25">
      <c r="A57" s="912"/>
      <c r="B57" s="924" t="s">
        <v>684</v>
      </c>
      <c r="C57" s="925">
        <v>68</v>
      </c>
      <c r="D57" s="926">
        <v>1</v>
      </c>
      <c r="E57" s="926">
        <v>0.5</v>
      </c>
      <c r="F57" s="927">
        <v>1</v>
      </c>
      <c r="G57" s="931">
        <f t="shared" si="0"/>
        <v>34</v>
      </c>
    </row>
    <row r="58" spans="1:8" ht="20.25" customHeight="1" thickBot="1" x14ac:dyDescent="0.25">
      <c r="A58" s="2135" t="s">
        <v>763</v>
      </c>
      <c r="B58" s="2136"/>
      <c r="C58" s="2136"/>
      <c r="D58" s="2136"/>
      <c r="E58" s="2136"/>
      <c r="F58" s="2137"/>
      <c r="G58" s="1308">
        <f>SUM(G8:G57)*0.15</f>
        <v>92.587499999999991</v>
      </c>
    </row>
    <row r="59" spans="1:8" ht="20.25" customHeight="1" thickBot="1" x14ac:dyDescent="0.25">
      <c r="A59" s="2133" t="s">
        <v>462</v>
      </c>
      <c r="B59" s="2134"/>
      <c r="C59" s="2134"/>
      <c r="D59" s="2134"/>
      <c r="E59" s="2134"/>
      <c r="F59" s="2134"/>
      <c r="G59" s="885">
        <f>SUM(G8:G58)*5</f>
        <v>3549.1875</v>
      </c>
      <c r="H59">
        <f>G59*71/100</f>
        <v>2519.9231249999998</v>
      </c>
    </row>
  </sheetData>
  <mergeCells count="9">
    <mergeCell ref="A59:F59"/>
    <mergeCell ref="A1:G1"/>
    <mergeCell ref="A2:G2"/>
    <mergeCell ref="A4:G4"/>
    <mergeCell ref="A5:G5"/>
    <mergeCell ref="A6:B6"/>
    <mergeCell ref="C6:G6"/>
    <mergeCell ref="A3:G3"/>
    <mergeCell ref="A58:F58"/>
  </mergeCells>
  <printOptions horizontalCentered="1"/>
  <pageMargins left="0.7" right="0.7" top="0.22" bottom="0.57999999999999996"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workbookViewId="0">
      <selection activeCell="B12" sqref="B12:F12"/>
    </sheetView>
  </sheetViews>
  <sheetFormatPr defaultRowHeight="26.25" customHeight="1" x14ac:dyDescent="0.2"/>
  <cols>
    <col min="1" max="1" width="6.140625" customWidth="1"/>
    <col min="2" max="2" width="12" customWidth="1"/>
    <col min="3" max="3" width="12.7109375" customWidth="1"/>
    <col min="4" max="4" width="11.7109375" customWidth="1"/>
    <col min="5" max="5" width="14.42578125" customWidth="1"/>
    <col min="6" max="6" width="15.140625" customWidth="1"/>
    <col min="7" max="7" width="18.7109375" customWidth="1"/>
  </cols>
  <sheetData>
    <row r="1" spans="1:7" ht="18.75" customHeight="1" x14ac:dyDescent="0.2">
      <c r="A1" s="2079" t="str">
        <f>'RRM1'!A1:G1</f>
        <v>GOVERNMENT OF KHYBER PAKHTUNKHWA</v>
      </c>
      <c r="B1" s="2092"/>
      <c r="C1" s="2092"/>
      <c r="D1" s="2092"/>
      <c r="E1" s="2092"/>
      <c r="F1" s="2092"/>
      <c r="G1" s="2092"/>
    </row>
    <row r="2" spans="1:7" ht="16.5" customHeight="1" x14ac:dyDescent="0.2">
      <c r="A2" s="2075" t="str">
        <f>'RRM1'!A2:G2</f>
        <v>PAKHTUNKHWA HIGHWAYS AUTHORITY PESHAWAR</v>
      </c>
      <c r="B2" s="2093"/>
      <c r="C2" s="2093"/>
      <c r="D2" s="2093"/>
      <c r="E2" s="2093"/>
      <c r="F2" s="2093"/>
      <c r="G2" s="2093"/>
    </row>
    <row r="3" spans="1:7" ht="26.25" customHeight="1" x14ac:dyDescent="0.2">
      <c r="A3" s="2074" t="e">
        <f>'RRM1'!A3:G3</f>
        <v>#REF!</v>
      </c>
      <c r="B3" s="2074"/>
      <c r="C3" s="2074"/>
      <c r="D3" s="2074"/>
      <c r="E3" s="2074"/>
      <c r="F3" s="2074"/>
      <c r="G3" s="2074"/>
    </row>
    <row r="4" spans="1:7" ht="18" customHeight="1" x14ac:dyDescent="0.25">
      <c r="A4" s="2053" t="s">
        <v>411</v>
      </c>
      <c r="B4" s="2053"/>
      <c r="C4" s="2053"/>
      <c r="D4" s="2053"/>
      <c r="E4" s="2053"/>
      <c r="F4" s="2053"/>
      <c r="G4" s="2053"/>
    </row>
    <row r="5" spans="1:7" ht="20.25" customHeight="1" thickBot="1" x14ac:dyDescent="0.25">
      <c r="A5" s="2072" t="s">
        <v>686</v>
      </c>
      <c r="B5" s="2072"/>
      <c r="C5" s="2073"/>
      <c r="D5" s="2073"/>
      <c r="E5" s="2073"/>
      <c r="F5" s="2073"/>
      <c r="G5" s="2073"/>
    </row>
    <row r="6" spans="1:7" ht="26.25" customHeight="1" thickBot="1" x14ac:dyDescent="0.25">
      <c r="A6" s="2083" t="s">
        <v>721</v>
      </c>
      <c r="B6" s="2084"/>
      <c r="C6" s="2083" t="str">
        <f>[12]BOQ!B62</f>
        <v>Granular Meterial in Bed to Concrete Pipe Culvert</v>
      </c>
      <c r="D6" s="2084"/>
      <c r="E6" s="2084"/>
      <c r="F6" s="2084"/>
      <c r="G6" s="2085"/>
    </row>
    <row r="7" spans="1:7" ht="26.25" customHeight="1" thickBot="1" x14ac:dyDescent="0.25">
      <c r="A7" s="799" t="s">
        <v>94</v>
      </c>
      <c r="B7" s="800" t="s">
        <v>84</v>
      </c>
      <c r="C7" s="800" t="s">
        <v>89</v>
      </c>
      <c r="D7" s="800" t="s">
        <v>85</v>
      </c>
      <c r="E7" s="800" t="s">
        <v>221</v>
      </c>
      <c r="F7" s="801" t="s">
        <v>222</v>
      </c>
      <c r="G7" s="802" t="s">
        <v>97</v>
      </c>
    </row>
    <row r="8" spans="1:7" ht="26.25" customHeight="1" x14ac:dyDescent="0.2">
      <c r="A8" s="936">
        <v>1</v>
      </c>
      <c r="B8" s="924" t="s">
        <v>722</v>
      </c>
      <c r="C8" s="925"/>
      <c r="D8" s="926"/>
      <c r="E8" s="926"/>
      <c r="F8" s="927"/>
      <c r="G8" s="931"/>
    </row>
    <row r="9" spans="1:7" ht="26.25" customHeight="1" thickBot="1" x14ac:dyDescent="0.25">
      <c r="A9" s="937"/>
      <c r="B9" s="938"/>
      <c r="C9" s="939">
        <v>2</v>
      </c>
      <c r="D9" s="940">
        <v>7.3</v>
      </c>
      <c r="E9" s="940">
        <v>1.21</v>
      </c>
      <c r="F9" s="941">
        <v>0.5</v>
      </c>
      <c r="G9" s="931">
        <f>E9*D9*C9*F9</f>
        <v>8.8330000000000002</v>
      </c>
    </row>
    <row r="10" spans="1:7" ht="26.25" customHeight="1" x14ac:dyDescent="0.2">
      <c r="A10" s="932"/>
      <c r="B10" s="2138" t="s">
        <v>205</v>
      </c>
      <c r="C10" s="2131"/>
      <c r="D10" s="2131"/>
      <c r="E10" s="2131"/>
      <c r="F10" s="2132"/>
      <c r="G10" s="935">
        <f>SUM(G8:G9)</f>
        <v>8.8330000000000002</v>
      </c>
    </row>
    <row r="11" spans="1:7" ht="26.25" customHeight="1" x14ac:dyDescent="0.2">
      <c r="A11" s="932"/>
      <c r="B11" s="2139" t="s">
        <v>723</v>
      </c>
      <c r="C11" s="2126"/>
      <c r="D11" s="2126"/>
      <c r="E11" s="2126"/>
      <c r="F11" s="2127"/>
      <c r="G11" s="935">
        <v>48</v>
      </c>
    </row>
    <row r="12" spans="1:7" ht="26.25" customHeight="1" thickBot="1" x14ac:dyDescent="0.25">
      <c r="A12" s="942"/>
      <c r="B12" s="2140" t="s">
        <v>278</v>
      </c>
      <c r="C12" s="2141"/>
      <c r="D12" s="2141"/>
      <c r="E12" s="2141"/>
      <c r="F12" s="2142"/>
      <c r="G12" s="943">
        <f>G10*G11</f>
        <v>423.98400000000004</v>
      </c>
    </row>
    <row r="13" spans="1:7" ht="26.25" customHeight="1" thickBot="1" x14ac:dyDescent="0.25">
      <c r="A13" s="2133" t="s">
        <v>462</v>
      </c>
      <c r="B13" s="2134"/>
      <c r="C13" s="2134"/>
      <c r="D13" s="2134"/>
      <c r="E13" s="2134"/>
      <c r="F13" s="2134"/>
      <c r="G13" s="885">
        <f>G12</f>
        <v>423.98400000000004</v>
      </c>
    </row>
  </sheetData>
  <mergeCells count="11">
    <mergeCell ref="B10:F10"/>
    <mergeCell ref="B11:F11"/>
    <mergeCell ref="B12:F12"/>
    <mergeCell ref="A13:F13"/>
    <mergeCell ref="A6:B6"/>
    <mergeCell ref="C6:G6"/>
    <mergeCell ref="A1:G1"/>
    <mergeCell ref="A2:G2"/>
    <mergeCell ref="A3:G3"/>
    <mergeCell ref="A4:G4"/>
    <mergeCell ref="A5:G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topLeftCell="A4" zoomScale="115" zoomScaleSheetLayoutView="115" workbookViewId="0">
      <selection activeCell="E171" sqref="E171:F171"/>
    </sheetView>
  </sheetViews>
  <sheetFormatPr defaultRowHeight="12.75" x14ac:dyDescent="0.2"/>
  <cols>
    <col min="1" max="1" width="9.140625" customWidth="1"/>
    <col min="2" max="2" width="8.42578125" customWidth="1"/>
    <col min="3" max="3" width="14" customWidth="1"/>
    <col min="4" max="4" width="14.85546875" customWidth="1"/>
    <col min="5" max="5" width="10" customWidth="1"/>
    <col min="6" max="6" width="14.42578125" customWidth="1"/>
    <col min="7" max="7" width="18.42578125" customWidth="1"/>
  </cols>
  <sheetData>
    <row r="1" spans="1:8" s="795" customFormat="1" ht="18" x14ac:dyDescent="0.25">
      <c r="A1" s="2079" t="str">
        <f>'Back Fill'!A1:G1</f>
        <v>GOVERNMENT OF KHYBER PAKHTUNKHWA</v>
      </c>
      <c r="B1" s="2079"/>
      <c r="C1" s="2079"/>
      <c r="D1" s="2079"/>
      <c r="E1" s="2079"/>
      <c r="F1" s="2079"/>
      <c r="G1" s="2079"/>
    </row>
    <row r="2" spans="1:8" s="795" customFormat="1" ht="34.5" customHeight="1" x14ac:dyDescent="0.25">
      <c r="A2" s="2143" t="str">
        <f>'Back Fill'!A2:G2</f>
        <v>PAKHTUNKHWA HIGHWAYS AUTHORITY PESHAWAR</v>
      </c>
      <c r="B2" s="2143"/>
      <c r="C2" s="2143"/>
      <c r="D2" s="2143"/>
      <c r="E2" s="2143"/>
      <c r="F2" s="2143"/>
      <c r="G2" s="2143"/>
    </row>
    <row r="3" spans="1:8" s="797" customFormat="1" ht="32.25" customHeight="1" x14ac:dyDescent="0.2">
      <c r="A3" s="2074" t="e">
        <f>'Back Fill'!A3:G3</f>
        <v>#REF!</v>
      </c>
      <c r="B3" s="2074"/>
      <c r="C3" s="2074"/>
      <c r="D3" s="2074"/>
      <c r="E3" s="2074"/>
      <c r="F3" s="2074"/>
      <c r="G3" s="2074"/>
    </row>
    <row r="4" spans="1:8" ht="15.75" x14ac:dyDescent="0.25">
      <c r="A4" s="2053" t="s">
        <v>411</v>
      </c>
      <c r="B4" s="2053"/>
      <c r="C4" s="2053"/>
      <c r="D4" s="2053"/>
      <c r="E4" s="2053"/>
      <c r="F4" s="2053"/>
      <c r="G4" s="575"/>
    </row>
    <row r="5" spans="1:8" s="798" customFormat="1" ht="13.5" thickBot="1" x14ac:dyDescent="0.25">
      <c r="A5" s="2146" t="s">
        <v>685</v>
      </c>
      <c r="B5" s="2146"/>
      <c r="C5" s="2146"/>
      <c r="D5" s="2146"/>
      <c r="E5" s="2146"/>
      <c r="F5" s="2146"/>
      <c r="G5" s="526"/>
    </row>
    <row r="6" spans="1:8" ht="121.5" customHeight="1" thickBot="1" x14ac:dyDescent="0.25">
      <c r="A6" s="2083" t="s">
        <v>6441</v>
      </c>
      <c r="B6" s="2084"/>
      <c r="C6" s="2144" t="s">
        <v>6385</v>
      </c>
      <c r="D6" s="2144"/>
      <c r="E6" s="2144"/>
      <c r="F6" s="2144"/>
      <c r="G6" s="2145"/>
    </row>
    <row r="7" spans="1:8" s="807" customFormat="1" ht="39.75" customHeight="1" thickBot="1" x14ac:dyDescent="0.25">
      <c r="A7" s="956" t="s">
        <v>390</v>
      </c>
      <c r="B7" s="957" t="s">
        <v>83</v>
      </c>
      <c r="C7" s="957" t="s">
        <v>84</v>
      </c>
      <c r="D7" s="957" t="s">
        <v>414</v>
      </c>
      <c r="E7" s="957" t="s">
        <v>85</v>
      </c>
      <c r="F7" s="963" t="s">
        <v>413</v>
      </c>
      <c r="G7" s="962" t="s">
        <v>336</v>
      </c>
    </row>
    <row r="8" spans="1:8" s="812" customFormat="1" ht="30.75" customHeight="1" x14ac:dyDescent="0.25">
      <c r="A8" s="958"/>
      <c r="B8" s="958"/>
      <c r="C8" s="973" t="s">
        <v>510</v>
      </c>
      <c r="D8" s="959">
        <v>17</v>
      </c>
      <c r="E8" s="960">
        <v>8.5</v>
      </c>
      <c r="F8" s="983">
        <f>(E8*D8)*5</f>
        <v>722.5</v>
      </c>
      <c r="G8" s="961"/>
      <c r="H8" s="887">
        <f>F8*6/13</f>
        <v>333.46153846153845</v>
      </c>
    </row>
    <row r="9" spans="1:8" s="812" customFormat="1" ht="22.5" customHeight="1" x14ac:dyDescent="0.25">
      <c r="A9" s="886"/>
      <c r="B9" s="886"/>
      <c r="C9" s="886"/>
      <c r="D9" s="886"/>
      <c r="E9" s="886"/>
      <c r="F9" s="887"/>
      <c r="G9" s="888"/>
    </row>
    <row r="10" spans="1:8" s="812" customFormat="1" ht="22.5" customHeight="1" x14ac:dyDescent="0.25">
      <c r="A10" s="886"/>
      <c r="B10" s="886"/>
      <c r="C10" s="886"/>
      <c r="D10" s="886"/>
      <c r="E10" s="886"/>
      <c r="F10" s="887"/>
      <c r="G10" s="888"/>
    </row>
    <row r="11" spans="1:8" s="812" customFormat="1" ht="22.5" customHeight="1" x14ac:dyDescent="0.25">
      <c r="A11" s="886"/>
      <c r="B11" s="886"/>
      <c r="C11" s="886"/>
      <c r="D11" s="886"/>
      <c r="E11" s="886"/>
      <c r="F11" s="887"/>
      <c r="G11" s="888"/>
    </row>
    <row r="12" spans="1:8" s="812" customFormat="1" ht="22.5" customHeight="1" x14ac:dyDescent="0.25">
      <c r="A12" s="886"/>
      <c r="B12" s="886"/>
      <c r="C12" s="886"/>
      <c r="D12" s="886"/>
      <c r="E12" s="886"/>
      <c r="F12" s="887"/>
      <c r="G12" s="888"/>
    </row>
    <row r="13" spans="1:8" s="812" customFormat="1" ht="22.5" customHeight="1" x14ac:dyDescent="0.25">
      <c r="A13" s="886"/>
      <c r="B13" s="886"/>
      <c r="C13" s="886"/>
      <c r="D13" s="886"/>
      <c r="E13" s="886"/>
      <c r="F13" s="887"/>
      <c r="G13" s="888"/>
    </row>
    <row r="14" spans="1:8" s="812" customFormat="1" ht="22.5" customHeight="1" x14ac:dyDescent="0.25">
      <c r="A14" s="886"/>
      <c r="B14" s="886"/>
      <c r="C14" s="886"/>
      <c r="D14" s="886"/>
      <c r="E14" s="886"/>
      <c r="F14" s="887"/>
      <c r="G14" s="888"/>
    </row>
    <row r="15" spans="1:8" s="812" customFormat="1" ht="22.5" customHeight="1" x14ac:dyDescent="0.25">
      <c r="A15" s="886"/>
      <c r="B15" s="886"/>
      <c r="C15" s="886"/>
      <c r="D15" s="886"/>
      <c r="E15" s="886"/>
      <c r="F15" s="887"/>
      <c r="G15" s="888"/>
    </row>
    <row r="16" spans="1:8" s="812" customFormat="1" ht="22.5" customHeight="1" x14ac:dyDescent="0.25">
      <c r="A16" s="886"/>
      <c r="B16" s="886"/>
      <c r="C16" s="886"/>
      <c r="D16" s="886"/>
      <c r="E16" s="886"/>
      <c r="F16" s="887"/>
      <c r="G16" s="888"/>
    </row>
    <row r="17" spans="1:7" s="812" customFormat="1" ht="22.5" customHeight="1" x14ac:dyDescent="0.25">
      <c r="A17" s="886"/>
      <c r="B17" s="886"/>
      <c r="C17" s="886"/>
      <c r="D17" s="886"/>
      <c r="E17" s="886"/>
      <c r="F17" s="887"/>
      <c r="G17" s="888"/>
    </row>
    <row r="18" spans="1:7" s="812" customFormat="1" ht="22.5" customHeight="1" x14ac:dyDescent="0.25">
      <c r="A18" s="886"/>
      <c r="B18" s="886"/>
      <c r="C18" s="886"/>
      <c r="D18" s="886"/>
      <c r="E18" s="886"/>
      <c r="F18" s="887"/>
      <c r="G18" s="888"/>
    </row>
    <row r="19" spans="1:7" s="812" customFormat="1" ht="22.5" customHeight="1" x14ac:dyDescent="0.25">
      <c r="A19" s="886"/>
      <c r="B19" s="886"/>
      <c r="C19" s="886"/>
      <c r="D19" s="886"/>
      <c r="E19" s="886"/>
      <c r="F19" s="887"/>
      <c r="G19" s="888"/>
    </row>
    <row r="20" spans="1:7" s="812" customFormat="1" ht="22.5" customHeight="1" x14ac:dyDescent="0.25">
      <c r="A20" s="886"/>
      <c r="B20" s="886"/>
      <c r="C20" s="886"/>
      <c r="D20" s="886"/>
      <c r="E20" s="886"/>
      <c r="F20" s="887"/>
      <c r="G20" s="888"/>
    </row>
    <row r="21" spans="1:7" s="812" customFormat="1" ht="22.5" customHeight="1" x14ac:dyDescent="0.25">
      <c r="A21" s="886"/>
      <c r="B21" s="886"/>
      <c r="C21" s="886"/>
      <c r="D21" s="886"/>
      <c r="E21" s="886"/>
      <c r="F21" s="887"/>
      <c r="G21" s="888"/>
    </row>
    <row r="22" spans="1:7" s="812" customFormat="1" ht="22.5" customHeight="1" x14ac:dyDescent="0.25">
      <c r="A22" s="886"/>
      <c r="B22" s="886"/>
      <c r="C22" s="886"/>
      <c r="D22" s="886"/>
      <c r="E22" s="886"/>
      <c r="F22" s="887"/>
      <c r="G22" s="888"/>
    </row>
    <row r="23" spans="1:7" s="812" customFormat="1" ht="22.5" customHeight="1" x14ac:dyDescent="0.25">
      <c r="A23" s="886"/>
      <c r="B23" s="886"/>
      <c r="C23" s="886"/>
      <c r="D23" s="886"/>
      <c r="E23" s="886"/>
      <c r="F23" s="887"/>
      <c r="G23" s="888"/>
    </row>
    <row r="24" spans="1:7" s="812" customFormat="1" ht="22.5" customHeight="1" x14ac:dyDescent="0.25">
      <c r="A24" s="886"/>
      <c r="B24" s="886"/>
      <c r="C24" s="886"/>
      <c r="D24" s="886"/>
      <c r="E24" s="886"/>
      <c r="F24" s="887"/>
      <c r="G24" s="888"/>
    </row>
    <row r="25" spans="1:7" s="812" customFormat="1" ht="22.5" customHeight="1" x14ac:dyDescent="0.25">
      <c r="A25" s="886"/>
      <c r="B25" s="886"/>
      <c r="C25" s="886"/>
      <c r="D25" s="886"/>
      <c r="E25" s="886"/>
      <c r="F25" s="887"/>
      <c r="G25" s="888"/>
    </row>
    <row r="26" spans="1:7" s="812" customFormat="1" ht="22.5" customHeight="1" x14ac:dyDescent="0.25">
      <c r="A26" s="886"/>
      <c r="B26" s="886"/>
      <c r="C26" s="886"/>
      <c r="D26" s="886"/>
      <c r="E26" s="886"/>
      <c r="F26" s="887"/>
      <c r="G26" s="888"/>
    </row>
    <row r="27" spans="1:7" s="812" customFormat="1" ht="22.5" customHeight="1" x14ac:dyDescent="0.25">
      <c r="A27" s="886"/>
      <c r="B27" s="886"/>
      <c r="C27" s="886"/>
      <c r="D27" s="886"/>
      <c r="E27" s="886"/>
      <c r="F27" s="887"/>
      <c r="G27" s="888"/>
    </row>
    <row r="28" spans="1:7" s="812" customFormat="1" ht="22.5" customHeight="1" x14ac:dyDescent="0.25">
      <c r="A28" s="886"/>
      <c r="B28" s="886"/>
      <c r="C28" s="886"/>
      <c r="D28" s="886"/>
      <c r="E28" s="886"/>
      <c r="F28" s="887"/>
      <c r="G28" s="888"/>
    </row>
    <row r="29" spans="1:7" s="812" customFormat="1" ht="22.5" customHeight="1" x14ac:dyDescent="0.25">
      <c r="A29" s="886"/>
      <c r="B29" s="886"/>
      <c r="C29" s="886"/>
      <c r="D29" s="886"/>
      <c r="E29" s="886"/>
      <c r="F29" s="887"/>
      <c r="G29" s="888"/>
    </row>
    <row r="30" spans="1:7" s="812" customFormat="1" ht="22.5" customHeight="1" x14ac:dyDescent="0.25">
      <c r="A30" s="886"/>
      <c r="B30" s="886"/>
      <c r="C30" s="886"/>
      <c r="D30" s="886"/>
      <c r="E30" s="886"/>
      <c r="F30" s="887"/>
      <c r="G30" s="888"/>
    </row>
    <row r="31" spans="1:7" s="812" customFormat="1" ht="22.5" customHeight="1" x14ac:dyDescent="0.25">
      <c r="A31" s="886"/>
      <c r="B31" s="886"/>
      <c r="C31" s="886"/>
      <c r="D31" s="886"/>
      <c r="E31" s="886"/>
      <c r="F31" s="887"/>
      <c r="G31" s="888"/>
    </row>
    <row r="32" spans="1:7" s="812" customFormat="1" ht="22.5" customHeight="1" x14ac:dyDescent="0.25">
      <c r="A32" s="886"/>
      <c r="B32" s="886"/>
      <c r="C32" s="886"/>
      <c r="D32" s="886"/>
      <c r="E32" s="886"/>
      <c r="F32" s="887"/>
      <c r="G32" s="888"/>
    </row>
    <row r="33" spans="1:7" s="812" customFormat="1" ht="22.5" customHeight="1" x14ac:dyDescent="0.25">
      <c r="A33" s="886"/>
      <c r="B33" s="886"/>
      <c r="C33" s="886"/>
      <c r="D33" s="886"/>
      <c r="E33" s="886"/>
      <c r="F33" s="887"/>
      <c r="G33" s="888"/>
    </row>
    <row r="34" spans="1:7" s="812" customFormat="1" ht="22.5" customHeight="1" x14ac:dyDescent="0.25">
      <c r="A34" s="886"/>
      <c r="B34" s="886"/>
      <c r="C34" s="886"/>
      <c r="D34" s="886"/>
      <c r="E34" s="886"/>
      <c r="F34" s="887"/>
      <c r="G34" s="888"/>
    </row>
    <row r="35" spans="1:7" s="812" customFormat="1" ht="22.5" customHeight="1" x14ac:dyDescent="0.25">
      <c r="A35" s="886"/>
      <c r="B35" s="886"/>
      <c r="C35" s="886"/>
      <c r="D35" s="886"/>
      <c r="E35" s="886"/>
      <c r="F35" s="887"/>
      <c r="G35" s="888"/>
    </row>
    <row r="36" spans="1:7" s="812" customFormat="1" ht="22.5" customHeight="1" x14ac:dyDescent="0.25">
      <c r="A36" s="886"/>
      <c r="B36" s="886"/>
      <c r="C36" s="886"/>
      <c r="D36" s="886"/>
      <c r="E36" s="886"/>
      <c r="F36" s="887"/>
      <c r="G36" s="888"/>
    </row>
    <row r="37" spans="1:7" s="812" customFormat="1" ht="22.5" customHeight="1" x14ac:dyDescent="0.25">
      <c r="A37" s="886"/>
      <c r="B37" s="886"/>
      <c r="C37" s="886"/>
      <c r="D37" s="886"/>
      <c r="E37" s="886"/>
      <c r="F37" s="887"/>
      <c r="G37" s="888"/>
    </row>
    <row r="38" spans="1:7" s="812" customFormat="1" ht="22.5" customHeight="1" x14ac:dyDescent="0.25">
      <c r="A38" s="886"/>
      <c r="B38" s="886"/>
      <c r="C38" s="886"/>
      <c r="D38" s="886"/>
      <c r="E38" s="886"/>
      <c r="F38" s="887"/>
      <c r="G38" s="888"/>
    </row>
    <row r="39" spans="1:7" s="812" customFormat="1" ht="22.5" customHeight="1" x14ac:dyDescent="0.25">
      <c r="A39" s="886"/>
      <c r="B39" s="886"/>
      <c r="C39" s="886"/>
      <c r="D39" s="886"/>
      <c r="E39" s="886"/>
      <c r="F39" s="887"/>
      <c r="G39" s="888"/>
    </row>
    <row r="40" spans="1:7" s="812" customFormat="1" ht="22.5" customHeight="1" x14ac:dyDescent="0.25">
      <c r="A40" s="886"/>
      <c r="B40" s="886"/>
      <c r="C40" s="886"/>
      <c r="D40" s="886"/>
      <c r="E40" s="886"/>
      <c r="F40" s="887"/>
      <c r="G40" s="888"/>
    </row>
    <row r="41" spans="1:7" s="812" customFormat="1" ht="22.5" customHeight="1" x14ac:dyDescent="0.25">
      <c r="A41" s="886"/>
      <c r="B41" s="886"/>
      <c r="C41" s="886"/>
      <c r="D41" s="886"/>
      <c r="E41" s="886"/>
      <c r="F41" s="887"/>
      <c r="G41" s="888"/>
    </row>
    <row r="42" spans="1:7" s="812" customFormat="1" ht="22.5" customHeight="1" x14ac:dyDescent="0.25">
      <c r="A42" s="886"/>
      <c r="B42" s="886"/>
      <c r="C42" s="886"/>
      <c r="D42" s="886"/>
      <c r="E42" s="886"/>
      <c r="F42" s="887"/>
      <c r="G42" s="888"/>
    </row>
    <row r="43" spans="1:7" s="812" customFormat="1" ht="22.5" customHeight="1" x14ac:dyDescent="0.25">
      <c r="A43" s="886"/>
      <c r="B43" s="886"/>
      <c r="C43" s="886"/>
      <c r="D43" s="886"/>
      <c r="E43" s="886"/>
      <c r="F43" s="887"/>
      <c r="G43" s="888"/>
    </row>
    <row r="44" spans="1:7" s="812" customFormat="1" ht="22.5" customHeight="1" x14ac:dyDescent="0.25">
      <c r="A44" s="886"/>
      <c r="B44" s="886"/>
      <c r="C44" s="886"/>
      <c r="D44" s="886"/>
      <c r="E44" s="886"/>
      <c r="F44" s="887"/>
      <c r="G44" s="888"/>
    </row>
    <row r="45" spans="1:7" s="812" customFormat="1" ht="22.5" customHeight="1" x14ac:dyDescent="0.25">
      <c r="A45" s="886"/>
      <c r="B45" s="886"/>
      <c r="C45" s="886"/>
      <c r="D45" s="886"/>
      <c r="E45" s="886"/>
      <c r="F45" s="887"/>
      <c r="G45" s="888"/>
    </row>
    <row r="46" spans="1:7" s="812" customFormat="1" ht="22.5" customHeight="1" x14ac:dyDescent="0.25">
      <c r="A46" s="886"/>
      <c r="B46" s="886"/>
      <c r="C46" s="886"/>
      <c r="D46" s="886"/>
      <c r="E46" s="886"/>
      <c r="F46" s="887"/>
      <c r="G46" s="888"/>
    </row>
    <row r="47" spans="1:7" s="812" customFormat="1" ht="22.5" customHeight="1" x14ac:dyDescent="0.25">
      <c r="A47" s="886"/>
      <c r="B47" s="886"/>
      <c r="C47" s="886"/>
      <c r="D47" s="886"/>
      <c r="E47" s="886"/>
      <c r="F47" s="887"/>
      <c r="G47" s="888"/>
    </row>
    <row r="48" spans="1:7" s="812" customFormat="1" ht="22.5" customHeight="1" x14ac:dyDescent="0.25">
      <c r="A48" s="886"/>
      <c r="B48" s="886"/>
      <c r="C48" s="886"/>
      <c r="D48" s="886"/>
      <c r="E48" s="886"/>
      <c r="F48" s="887"/>
      <c r="G48" s="888"/>
    </row>
    <row r="49" spans="1:7" s="812" customFormat="1" ht="22.5" customHeight="1" x14ac:dyDescent="0.25">
      <c r="A49" s="886"/>
      <c r="B49" s="886"/>
      <c r="C49" s="886"/>
      <c r="D49" s="886"/>
      <c r="E49" s="886"/>
      <c r="F49" s="887"/>
      <c r="G49" s="888"/>
    </row>
    <row r="50" spans="1:7" s="812" customFormat="1" ht="22.5" customHeight="1" x14ac:dyDescent="0.25">
      <c r="A50" s="886"/>
      <c r="B50" s="886"/>
      <c r="C50" s="886"/>
      <c r="D50" s="886"/>
      <c r="E50" s="886"/>
      <c r="F50" s="887"/>
      <c r="G50" s="888"/>
    </row>
    <row r="51" spans="1:7" s="812" customFormat="1" ht="22.5" customHeight="1" x14ac:dyDescent="0.25">
      <c r="A51" s="886"/>
      <c r="B51" s="886"/>
      <c r="C51" s="886"/>
      <c r="D51" s="886"/>
      <c r="E51" s="886"/>
      <c r="F51" s="887"/>
      <c r="G51" s="888"/>
    </row>
    <row r="52" spans="1:7" s="812" customFormat="1" ht="22.5" customHeight="1" x14ac:dyDescent="0.25">
      <c r="A52" s="886"/>
      <c r="B52" s="886"/>
      <c r="C52" s="886"/>
      <c r="D52" s="886"/>
      <c r="E52" s="886"/>
      <c r="F52" s="887"/>
      <c r="G52" s="888"/>
    </row>
    <row r="53" spans="1:7" s="812" customFormat="1" ht="22.5" customHeight="1" x14ac:dyDescent="0.25">
      <c r="A53" s="886"/>
      <c r="B53" s="886"/>
      <c r="C53" s="886"/>
      <c r="D53" s="886"/>
      <c r="E53" s="886"/>
      <c r="F53" s="887"/>
      <c r="G53" s="888"/>
    </row>
    <row r="54" spans="1:7" s="812" customFormat="1" ht="22.5" customHeight="1" x14ac:dyDescent="0.25">
      <c r="A54" s="886"/>
      <c r="B54" s="886"/>
      <c r="C54" s="886"/>
      <c r="D54" s="886"/>
      <c r="E54" s="886"/>
      <c r="F54" s="887"/>
      <c r="G54" s="888"/>
    </row>
    <row r="55" spans="1:7" s="812" customFormat="1" ht="22.5" customHeight="1" x14ac:dyDescent="0.25">
      <c r="A55" s="886"/>
      <c r="B55" s="886"/>
      <c r="C55" s="886"/>
      <c r="D55" s="886"/>
      <c r="E55" s="886"/>
      <c r="F55" s="887"/>
      <c r="G55" s="888"/>
    </row>
    <row r="56" spans="1:7" s="812" customFormat="1" ht="22.5" customHeight="1" x14ac:dyDescent="0.25">
      <c r="A56" s="886"/>
      <c r="B56" s="886"/>
      <c r="C56" s="886"/>
      <c r="D56" s="886"/>
      <c r="E56" s="886"/>
      <c r="F56" s="887"/>
      <c r="G56" s="888"/>
    </row>
    <row r="57" spans="1:7" s="812" customFormat="1" ht="22.5" customHeight="1" x14ac:dyDescent="0.25">
      <c r="A57" s="886"/>
      <c r="B57" s="886"/>
      <c r="C57" s="886"/>
      <c r="D57" s="886"/>
      <c r="E57" s="886"/>
      <c r="F57" s="887"/>
      <c r="G57" s="888"/>
    </row>
    <row r="58" spans="1:7" s="812" customFormat="1" ht="22.5" customHeight="1" x14ac:dyDescent="0.25">
      <c r="A58" s="886"/>
      <c r="B58" s="886"/>
      <c r="C58" s="886"/>
      <c r="D58" s="886"/>
      <c r="E58" s="886"/>
      <c r="F58" s="887"/>
      <c r="G58" s="888"/>
    </row>
    <row r="59" spans="1:7" s="812" customFormat="1" ht="22.5" customHeight="1" x14ac:dyDescent="0.25">
      <c r="A59" s="886"/>
      <c r="B59" s="886"/>
      <c r="C59" s="886"/>
      <c r="D59" s="886"/>
      <c r="E59" s="886"/>
      <c r="F59" s="887"/>
      <c r="G59" s="888"/>
    </row>
    <row r="60" spans="1:7" s="812" customFormat="1" ht="22.5" customHeight="1" x14ac:dyDescent="0.25">
      <c r="A60" s="886"/>
      <c r="B60" s="886"/>
      <c r="C60" s="886"/>
      <c r="D60" s="886"/>
      <c r="E60" s="886"/>
      <c r="F60" s="887"/>
      <c r="G60" s="888"/>
    </row>
    <row r="61" spans="1:7" s="812" customFormat="1" ht="22.5" customHeight="1" x14ac:dyDescent="0.25">
      <c r="A61" s="886"/>
      <c r="B61" s="886"/>
      <c r="C61" s="886"/>
      <c r="D61" s="886"/>
      <c r="E61" s="886"/>
      <c r="F61" s="887"/>
      <c r="G61" s="888"/>
    </row>
    <row r="62" spans="1:7" s="812" customFormat="1" ht="22.5" customHeight="1" x14ac:dyDescent="0.25">
      <c r="A62" s="886"/>
      <c r="B62" s="886"/>
      <c r="C62" s="886"/>
      <c r="D62" s="886"/>
      <c r="E62" s="886"/>
      <c r="F62" s="887"/>
      <c r="G62" s="888"/>
    </row>
    <row r="63" spans="1:7" s="812" customFormat="1" ht="22.5" customHeight="1" x14ac:dyDescent="0.25">
      <c r="A63" s="886"/>
      <c r="B63" s="886"/>
      <c r="C63" s="886"/>
      <c r="D63" s="886"/>
      <c r="E63" s="886"/>
      <c r="F63" s="887"/>
      <c r="G63" s="888"/>
    </row>
    <row r="64" spans="1:7" s="812" customFormat="1" ht="22.5" customHeight="1" x14ac:dyDescent="0.25">
      <c r="A64" s="886"/>
      <c r="B64" s="886"/>
      <c r="C64" s="886"/>
      <c r="D64" s="886"/>
      <c r="E64" s="886"/>
      <c r="F64" s="887"/>
      <c r="G64" s="888"/>
    </row>
    <row r="65" spans="1:7" s="812" customFormat="1" ht="22.5" customHeight="1" x14ac:dyDescent="0.25">
      <c r="A65" s="886"/>
      <c r="B65" s="886"/>
      <c r="C65" s="886"/>
      <c r="D65" s="886"/>
      <c r="E65" s="886"/>
      <c r="F65" s="887"/>
      <c r="G65" s="888"/>
    </row>
    <row r="66" spans="1:7" s="812" customFormat="1" ht="22.5" customHeight="1" x14ac:dyDescent="0.25">
      <c r="A66" s="886"/>
      <c r="B66" s="886"/>
      <c r="C66" s="886"/>
      <c r="D66" s="886"/>
      <c r="E66" s="886"/>
      <c r="F66" s="887"/>
      <c r="G66" s="888"/>
    </row>
    <row r="67" spans="1:7" s="812" customFormat="1" ht="22.5" customHeight="1" x14ac:dyDescent="0.25">
      <c r="A67" s="886"/>
      <c r="B67" s="886"/>
      <c r="C67" s="886"/>
      <c r="D67" s="886"/>
      <c r="E67" s="886"/>
      <c r="F67" s="887"/>
      <c r="G67" s="888"/>
    </row>
    <row r="71" spans="1:7" ht="36" customHeight="1" x14ac:dyDescent="0.2"/>
    <row r="72" spans="1:7" s="262" customFormat="1" ht="32.25" customHeight="1" x14ac:dyDescent="0.2">
      <c r="A72" s="422"/>
      <c r="C72" s="443"/>
      <c r="E72" s="422"/>
    </row>
    <row r="73" spans="1:7" s="262" customFormat="1" ht="15" hidden="1" x14ac:dyDescent="0.2">
      <c r="A73" s="421" t="s">
        <v>10</v>
      </c>
      <c r="C73" s="443"/>
      <c r="E73" s="421" t="s">
        <v>12</v>
      </c>
    </row>
    <row r="74" spans="1:7" s="262" customFormat="1" ht="15" hidden="1" x14ac:dyDescent="0.2">
      <c r="A74" s="423" t="s">
        <v>79</v>
      </c>
      <c r="C74" s="443"/>
      <c r="E74" s="423" t="s">
        <v>200</v>
      </c>
    </row>
  </sheetData>
  <mergeCells count="8">
    <mergeCell ref="A1:G1"/>
    <mergeCell ref="A2:G2"/>
    <mergeCell ref="A3:G3"/>
    <mergeCell ref="A6:B6"/>
    <mergeCell ref="C6:E6"/>
    <mergeCell ref="F6:G6"/>
    <mergeCell ref="A4:F4"/>
    <mergeCell ref="A5:F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3"/>
  <sheetViews>
    <sheetView view="pageBreakPreview" zoomScale="101" zoomScaleSheetLayoutView="101" workbookViewId="0">
      <selection activeCell="B1" sqref="B1:F3"/>
    </sheetView>
  </sheetViews>
  <sheetFormatPr defaultColWidth="9.140625" defaultRowHeight="15" x14ac:dyDescent="0.2"/>
  <cols>
    <col min="1" max="1" width="9.140625" style="262"/>
    <col min="2" max="2" width="17.85546875" style="262" customWidth="1"/>
    <col min="3" max="3" width="12.85546875" style="262" customWidth="1"/>
    <col min="4" max="4" width="15" style="262" customWidth="1"/>
    <col min="5" max="5" width="15.5703125" style="262" customWidth="1"/>
    <col min="6" max="6" width="19" style="359" customWidth="1"/>
    <col min="7" max="7" width="20.28515625" style="262" customWidth="1"/>
    <col min="8" max="16384" width="9.140625" style="262"/>
  </cols>
  <sheetData>
    <row r="1" spans="1:13" ht="18.75" customHeight="1" x14ac:dyDescent="0.25">
      <c r="B1" s="2152" t="s">
        <v>191</v>
      </c>
      <c r="C1" s="2152"/>
      <c r="D1" s="2152"/>
      <c r="E1" s="2152"/>
      <c r="F1" s="2152"/>
      <c r="G1" s="282"/>
      <c r="H1" s="282"/>
      <c r="I1" s="282"/>
      <c r="J1" s="282"/>
      <c r="K1" s="282"/>
      <c r="L1" s="282"/>
      <c r="M1" s="282"/>
    </row>
    <row r="2" spans="1:13" ht="18.75" customHeight="1" x14ac:dyDescent="0.25">
      <c r="B2" s="2152" t="s">
        <v>190</v>
      </c>
      <c r="C2" s="2152"/>
      <c r="D2" s="2152"/>
      <c r="E2" s="2152"/>
      <c r="F2" s="2152"/>
      <c r="G2" s="282"/>
      <c r="H2" s="282"/>
      <c r="I2" s="282"/>
      <c r="J2" s="282"/>
      <c r="K2" s="282"/>
      <c r="L2" s="282"/>
      <c r="M2" s="282"/>
    </row>
    <row r="3" spans="1:13" s="145" customFormat="1" ht="34.5" customHeight="1" x14ac:dyDescent="0.25">
      <c r="B3" s="2153" t="s">
        <v>384</v>
      </c>
      <c r="C3" s="2153"/>
      <c r="D3" s="2153"/>
      <c r="E3" s="2153"/>
      <c r="F3" s="2153"/>
      <c r="G3" s="144"/>
      <c r="H3" s="144"/>
      <c r="I3" s="144"/>
      <c r="J3" s="144"/>
      <c r="K3" s="144"/>
      <c r="L3" s="144"/>
      <c r="M3" s="144"/>
    </row>
    <row r="4" spans="1:13" s="428" customFormat="1" x14ac:dyDescent="0.2">
      <c r="B4" s="2154" t="s">
        <v>371</v>
      </c>
      <c r="C4" s="2154"/>
      <c r="D4" s="2154"/>
      <c r="E4" s="2154"/>
      <c r="F4" s="2154"/>
    </row>
    <row r="5" spans="1:13" s="431" customFormat="1" ht="18.75" customHeight="1" x14ac:dyDescent="0.25">
      <c r="A5" s="702" t="s">
        <v>208</v>
      </c>
      <c r="B5" s="702"/>
      <c r="C5" s="665"/>
      <c r="D5" s="665"/>
      <c r="E5" s="664"/>
      <c r="F5" s="665"/>
      <c r="G5" s="363"/>
      <c r="H5" s="363"/>
      <c r="I5" s="363"/>
      <c r="J5" s="363"/>
      <c r="K5" s="430"/>
    </row>
    <row r="6" spans="1:13" s="244" customFormat="1" ht="15.75" thickBot="1" x14ac:dyDescent="0.25">
      <c r="A6" s="2155" t="s">
        <v>168</v>
      </c>
      <c r="B6" s="2155"/>
      <c r="C6" s="2155"/>
      <c r="D6" s="2155"/>
      <c r="E6" s="2155"/>
      <c r="F6" s="2155"/>
      <c r="G6" s="446"/>
      <c r="H6" s="446"/>
      <c r="I6" s="447"/>
      <c r="J6" s="447"/>
      <c r="K6" s="448"/>
    </row>
    <row r="7" spans="1:13" s="402" customFormat="1" ht="30" customHeight="1" thickBot="1" x14ac:dyDescent="0.25">
      <c r="A7" s="698"/>
      <c r="B7" s="666" t="s">
        <v>83</v>
      </c>
      <c r="C7" s="667" t="s">
        <v>129</v>
      </c>
      <c r="D7" s="667" t="s">
        <v>130</v>
      </c>
      <c r="E7" s="668" t="s">
        <v>292</v>
      </c>
      <c r="F7" s="669" t="s">
        <v>132</v>
      </c>
    </row>
    <row r="8" spans="1:13" s="436" customFormat="1" ht="17.25" customHeight="1" x14ac:dyDescent="0.2">
      <c r="A8" s="703"/>
      <c r="B8" s="670">
        <v>0</v>
      </c>
      <c r="C8" s="671">
        <v>0</v>
      </c>
      <c r="D8" s="672">
        <v>0.55400000000000005</v>
      </c>
      <c r="E8" s="673">
        <v>0</v>
      </c>
      <c r="F8" s="674">
        <v>0</v>
      </c>
    </row>
    <row r="9" spans="1:13" s="255" customFormat="1" ht="17.100000000000001" customHeight="1" x14ac:dyDescent="0.2">
      <c r="A9" s="696"/>
      <c r="B9" s="675">
        <v>25</v>
      </c>
      <c r="C9" s="676">
        <v>25</v>
      </c>
      <c r="D9" s="677">
        <v>1.825</v>
      </c>
      <c r="E9" s="678">
        <f t="shared" ref="E9:E40" si="0">(D8+D9)/2</f>
        <v>1.1895</v>
      </c>
      <c r="F9" s="679">
        <f t="shared" ref="F9:F40" si="1">E9*C9</f>
        <v>29.737500000000001</v>
      </c>
    </row>
    <row r="10" spans="1:13" s="255" customFormat="1" ht="17.100000000000001" customHeight="1" x14ac:dyDescent="0.2">
      <c r="A10" s="696"/>
      <c r="B10" s="675">
        <v>50</v>
      </c>
      <c r="C10" s="676">
        <f t="shared" ref="C10:C40" si="2">B10-B9</f>
        <v>25</v>
      </c>
      <c r="D10" s="677">
        <v>1.825</v>
      </c>
      <c r="E10" s="678">
        <f t="shared" si="0"/>
        <v>1.825</v>
      </c>
      <c r="F10" s="679">
        <f t="shared" si="1"/>
        <v>45.625</v>
      </c>
    </row>
    <row r="11" spans="1:13" s="255" customFormat="1" ht="17.100000000000001" customHeight="1" x14ac:dyDescent="0.2">
      <c r="A11" s="696"/>
      <c r="B11" s="675">
        <v>75</v>
      </c>
      <c r="C11" s="676">
        <f t="shared" si="2"/>
        <v>25</v>
      </c>
      <c r="D11" s="677">
        <v>1.825</v>
      </c>
      <c r="E11" s="678">
        <f t="shared" si="0"/>
        <v>1.825</v>
      </c>
      <c r="F11" s="679">
        <f t="shared" si="1"/>
        <v>45.625</v>
      </c>
    </row>
    <row r="12" spans="1:13" s="255" customFormat="1" ht="17.100000000000001" customHeight="1" x14ac:dyDescent="0.2">
      <c r="A12" s="696"/>
      <c r="B12" s="675">
        <v>100</v>
      </c>
      <c r="C12" s="676">
        <f t="shared" si="2"/>
        <v>25</v>
      </c>
      <c r="D12" s="677">
        <v>1.825</v>
      </c>
      <c r="E12" s="678">
        <f t="shared" si="0"/>
        <v>1.825</v>
      </c>
      <c r="F12" s="679">
        <f t="shared" si="1"/>
        <v>45.625</v>
      </c>
    </row>
    <row r="13" spans="1:13" s="255" customFormat="1" ht="17.100000000000001" customHeight="1" x14ac:dyDescent="0.2">
      <c r="A13" s="696"/>
      <c r="B13" s="675">
        <v>125</v>
      </c>
      <c r="C13" s="676">
        <f t="shared" si="2"/>
        <v>25</v>
      </c>
      <c r="D13" s="677">
        <v>1.825</v>
      </c>
      <c r="E13" s="678">
        <f t="shared" si="0"/>
        <v>1.825</v>
      </c>
      <c r="F13" s="679">
        <f t="shared" si="1"/>
        <v>45.625</v>
      </c>
    </row>
    <row r="14" spans="1:13" s="255" customFormat="1" ht="17.100000000000001" customHeight="1" x14ac:dyDescent="0.2">
      <c r="A14" s="696"/>
      <c r="B14" s="675">
        <v>150</v>
      </c>
      <c r="C14" s="676">
        <f t="shared" si="2"/>
        <v>25</v>
      </c>
      <c r="D14" s="677">
        <v>1.825</v>
      </c>
      <c r="E14" s="678">
        <f t="shared" si="0"/>
        <v>1.825</v>
      </c>
      <c r="F14" s="679">
        <f t="shared" si="1"/>
        <v>45.625</v>
      </c>
    </row>
    <row r="15" spans="1:13" s="255" customFormat="1" ht="17.100000000000001" customHeight="1" x14ac:dyDescent="0.2">
      <c r="A15" s="696"/>
      <c r="B15" s="675">
        <v>175</v>
      </c>
      <c r="C15" s="676">
        <f t="shared" si="2"/>
        <v>25</v>
      </c>
      <c r="D15" s="677">
        <v>1.825</v>
      </c>
      <c r="E15" s="678">
        <f t="shared" si="0"/>
        <v>1.825</v>
      </c>
      <c r="F15" s="679">
        <f t="shared" si="1"/>
        <v>45.625</v>
      </c>
    </row>
    <row r="16" spans="1:13" s="255" customFormat="1" ht="17.100000000000001" customHeight="1" x14ac:dyDescent="0.2">
      <c r="A16" s="696"/>
      <c r="B16" s="675">
        <v>200</v>
      </c>
      <c r="C16" s="676">
        <f t="shared" si="2"/>
        <v>25</v>
      </c>
      <c r="D16" s="677">
        <v>1.825</v>
      </c>
      <c r="E16" s="678">
        <f t="shared" si="0"/>
        <v>1.825</v>
      </c>
      <c r="F16" s="679">
        <f t="shared" si="1"/>
        <v>45.625</v>
      </c>
    </row>
    <row r="17" spans="1:6" s="255" customFormat="1" ht="17.100000000000001" customHeight="1" x14ac:dyDescent="0.2">
      <c r="A17" s="696"/>
      <c r="B17" s="675">
        <v>225</v>
      </c>
      <c r="C17" s="676">
        <f t="shared" si="2"/>
        <v>25</v>
      </c>
      <c r="D17" s="677">
        <v>1.2669999999999999</v>
      </c>
      <c r="E17" s="678">
        <f t="shared" si="0"/>
        <v>1.5459999999999998</v>
      </c>
      <c r="F17" s="679">
        <f t="shared" si="1"/>
        <v>38.65</v>
      </c>
    </row>
    <row r="18" spans="1:6" s="255" customFormat="1" ht="17.100000000000001" customHeight="1" x14ac:dyDescent="0.2">
      <c r="A18" s="696"/>
      <c r="B18" s="675">
        <v>250</v>
      </c>
      <c r="C18" s="676">
        <f t="shared" si="2"/>
        <v>25</v>
      </c>
      <c r="D18" s="677">
        <v>0.54700000000000004</v>
      </c>
      <c r="E18" s="678">
        <f t="shared" si="0"/>
        <v>0.90700000000000003</v>
      </c>
      <c r="F18" s="679">
        <f t="shared" si="1"/>
        <v>22.675000000000001</v>
      </c>
    </row>
    <row r="19" spans="1:6" s="255" customFormat="1" ht="17.100000000000001" customHeight="1" x14ac:dyDescent="0.2">
      <c r="A19" s="696"/>
      <c r="B19" s="675">
        <v>275</v>
      </c>
      <c r="C19" s="676">
        <f t="shared" si="2"/>
        <v>25</v>
      </c>
      <c r="D19" s="677">
        <v>0.5</v>
      </c>
      <c r="E19" s="678">
        <f t="shared" si="0"/>
        <v>0.52350000000000008</v>
      </c>
      <c r="F19" s="679">
        <f t="shared" si="1"/>
        <v>13.087500000000002</v>
      </c>
    </row>
    <row r="20" spans="1:6" s="255" customFormat="1" ht="17.100000000000001" customHeight="1" x14ac:dyDescent="0.2">
      <c r="A20" s="696"/>
      <c r="B20" s="675">
        <v>300</v>
      </c>
      <c r="C20" s="676">
        <f t="shared" si="2"/>
        <v>25</v>
      </c>
      <c r="D20" s="677">
        <v>0.55000000000000004</v>
      </c>
      <c r="E20" s="678">
        <f t="shared" si="0"/>
        <v>0.52500000000000002</v>
      </c>
      <c r="F20" s="679">
        <f t="shared" si="1"/>
        <v>13.125</v>
      </c>
    </row>
    <row r="21" spans="1:6" s="255" customFormat="1" ht="17.100000000000001" customHeight="1" x14ac:dyDescent="0.2">
      <c r="A21" s="696"/>
      <c r="B21" s="675">
        <v>325</v>
      </c>
      <c r="C21" s="676">
        <f t="shared" si="2"/>
        <v>25</v>
      </c>
      <c r="D21" s="677">
        <v>0.54800000000000004</v>
      </c>
      <c r="E21" s="678">
        <f t="shared" si="0"/>
        <v>0.54900000000000004</v>
      </c>
      <c r="F21" s="679">
        <f t="shared" si="1"/>
        <v>13.725000000000001</v>
      </c>
    </row>
    <row r="22" spans="1:6" s="255" customFormat="1" ht="17.100000000000001" customHeight="1" x14ac:dyDescent="0.2">
      <c r="A22" s="696"/>
      <c r="B22" s="675">
        <v>350</v>
      </c>
      <c r="C22" s="676">
        <f t="shared" si="2"/>
        <v>25</v>
      </c>
      <c r="D22" s="677">
        <v>0.6</v>
      </c>
      <c r="E22" s="678">
        <f t="shared" si="0"/>
        <v>0.57400000000000007</v>
      </c>
      <c r="F22" s="679">
        <f t="shared" si="1"/>
        <v>14.350000000000001</v>
      </c>
    </row>
    <row r="23" spans="1:6" s="255" customFormat="1" ht="17.100000000000001" customHeight="1" x14ac:dyDescent="0.2">
      <c r="A23" s="696"/>
      <c r="B23" s="675">
        <v>375</v>
      </c>
      <c r="C23" s="676">
        <f t="shared" si="2"/>
        <v>25</v>
      </c>
      <c r="D23" s="677">
        <v>0.61199999999999999</v>
      </c>
      <c r="E23" s="678">
        <f t="shared" si="0"/>
        <v>0.60599999999999998</v>
      </c>
      <c r="F23" s="679">
        <f t="shared" si="1"/>
        <v>15.15</v>
      </c>
    </row>
    <row r="24" spans="1:6" s="255" customFormat="1" ht="17.100000000000001" customHeight="1" x14ac:dyDescent="0.2">
      <c r="A24" s="696"/>
      <c r="B24" s="675">
        <v>400</v>
      </c>
      <c r="C24" s="676">
        <f t="shared" si="2"/>
        <v>25</v>
      </c>
      <c r="D24" s="677">
        <v>0.65700000000000003</v>
      </c>
      <c r="E24" s="678">
        <f t="shared" si="0"/>
        <v>0.63450000000000006</v>
      </c>
      <c r="F24" s="679">
        <f t="shared" si="1"/>
        <v>15.862500000000001</v>
      </c>
    </row>
    <row r="25" spans="1:6" s="255" customFormat="1" ht="17.100000000000001" customHeight="1" x14ac:dyDescent="0.2">
      <c r="A25" s="696"/>
      <c r="B25" s="675">
        <v>425</v>
      </c>
      <c r="C25" s="676">
        <f t="shared" si="2"/>
        <v>25</v>
      </c>
      <c r="D25" s="677">
        <v>0.57299999999999995</v>
      </c>
      <c r="E25" s="678">
        <f t="shared" si="0"/>
        <v>0.61499999999999999</v>
      </c>
      <c r="F25" s="679">
        <f t="shared" si="1"/>
        <v>15.375</v>
      </c>
    </row>
    <row r="26" spans="1:6" s="255" customFormat="1" ht="17.100000000000001" customHeight="1" x14ac:dyDescent="0.2">
      <c r="A26" s="696"/>
      <c r="B26" s="675">
        <v>450</v>
      </c>
      <c r="C26" s="676">
        <f t="shared" si="2"/>
        <v>25</v>
      </c>
      <c r="D26" s="677">
        <v>0.59299999999999997</v>
      </c>
      <c r="E26" s="678">
        <f t="shared" si="0"/>
        <v>0.58299999999999996</v>
      </c>
      <c r="F26" s="679">
        <f t="shared" si="1"/>
        <v>14.574999999999999</v>
      </c>
    </row>
    <row r="27" spans="1:6" s="255" customFormat="1" ht="17.100000000000001" customHeight="1" x14ac:dyDescent="0.2">
      <c r="A27" s="696"/>
      <c r="B27" s="675">
        <v>475</v>
      </c>
      <c r="C27" s="676">
        <f t="shared" si="2"/>
        <v>25</v>
      </c>
      <c r="D27" s="677">
        <v>0.54600000000000004</v>
      </c>
      <c r="E27" s="678">
        <f t="shared" si="0"/>
        <v>0.56950000000000001</v>
      </c>
      <c r="F27" s="679">
        <f t="shared" si="1"/>
        <v>14.237500000000001</v>
      </c>
    </row>
    <row r="28" spans="1:6" s="255" customFormat="1" ht="17.100000000000001" customHeight="1" x14ac:dyDescent="0.2">
      <c r="A28" s="696"/>
      <c r="B28" s="675">
        <v>500</v>
      </c>
      <c r="C28" s="676">
        <f t="shared" si="2"/>
        <v>25</v>
      </c>
      <c r="D28" s="677">
        <v>0.64</v>
      </c>
      <c r="E28" s="678">
        <f t="shared" si="0"/>
        <v>0.59299999999999997</v>
      </c>
      <c r="F28" s="679">
        <f t="shared" si="1"/>
        <v>14.824999999999999</v>
      </c>
    </row>
    <row r="29" spans="1:6" s="255" customFormat="1" ht="17.100000000000001" customHeight="1" x14ac:dyDescent="0.2">
      <c r="A29" s="696"/>
      <c r="B29" s="675">
        <v>525</v>
      </c>
      <c r="C29" s="676">
        <f t="shared" si="2"/>
        <v>25</v>
      </c>
      <c r="D29" s="677">
        <v>0.52500000000000002</v>
      </c>
      <c r="E29" s="678">
        <f t="shared" si="0"/>
        <v>0.58250000000000002</v>
      </c>
      <c r="F29" s="679">
        <f t="shared" si="1"/>
        <v>14.5625</v>
      </c>
    </row>
    <row r="30" spans="1:6" s="255" customFormat="1" ht="17.100000000000001" customHeight="1" x14ac:dyDescent="0.2">
      <c r="A30" s="696"/>
      <c r="B30" s="675">
        <v>550</v>
      </c>
      <c r="C30" s="676">
        <f t="shared" si="2"/>
        <v>25</v>
      </c>
      <c r="D30" s="677">
        <v>0.6</v>
      </c>
      <c r="E30" s="678">
        <f t="shared" si="0"/>
        <v>0.5625</v>
      </c>
      <c r="F30" s="679">
        <f t="shared" si="1"/>
        <v>14.0625</v>
      </c>
    </row>
    <row r="31" spans="1:6" s="255" customFormat="1" ht="17.100000000000001" customHeight="1" x14ac:dyDescent="0.2">
      <c r="A31" s="696"/>
      <c r="B31" s="675">
        <v>575</v>
      </c>
      <c r="C31" s="676">
        <f t="shared" si="2"/>
        <v>25</v>
      </c>
      <c r="D31" s="677">
        <v>0.53</v>
      </c>
      <c r="E31" s="678">
        <f t="shared" si="0"/>
        <v>0.56499999999999995</v>
      </c>
      <c r="F31" s="679">
        <f t="shared" si="1"/>
        <v>14.124999999999998</v>
      </c>
    </row>
    <row r="32" spans="1:6" s="255" customFormat="1" ht="17.100000000000001" customHeight="1" x14ac:dyDescent="0.2">
      <c r="A32" s="696"/>
      <c r="B32" s="675">
        <v>600</v>
      </c>
      <c r="C32" s="676">
        <f t="shared" si="2"/>
        <v>25</v>
      </c>
      <c r="D32" s="677">
        <v>0.66</v>
      </c>
      <c r="E32" s="678">
        <f t="shared" si="0"/>
        <v>0.59499999999999997</v>
      </c>
      <c r="F32" s="679">
        <f t="shared" si="1"/>
        <v>14.875</v>
      </c>
    </row>
    <row r="33" spans="1:6" s="255" customFormat="1" ht="17.100000000000001" customHeight="1" x14ac:dyDescent="0.2">
      <c r="A33" s="696"/>
      <c r="B33" s="675">
        <v>618</v>
      </c>
      <c r="C33" s="676">
        <f t="shared" si="2"/>
        <v>18</v>
      </c>
      <c r="D33" s="677">
        <v>0.33</v>
      </c>
      <c r="E33" s="678">
        <f t="shared" si="0"/>
        <v>0.495</v>
      </c>
      <c r="F33" s="679">
        <f t="shared" si="1"/>
        <v>8.91</v>
      </c>
    </row>
    <row r="34" spans="1:6" s="255" customFormat="1" ht="17.100000000000001" customHeight="1" x14ac:dyDescent="0.2">
      <c r="A34" s="696"/>
      <c r="B34" s="675">
        <v>632</v>
      </c>
      <c r="C34" s="676">
        <v>0</v>
      </c>
      <c r="D34" s="677">
        <v>0</v>
      </c>
      <c r="E34" s="678">
        <v>0</v>
      </c>
      <c r="F34" s="679">
        <v>0</v>
      </c>
    </row>
    <row r="35" spans="1:6" s="255" customFormat="1" ht="17.100000000000001" customHeight="1" x14ac:dyDescent="0.2">
      <c r="A35" s="696"/>
      <c r="B35" s="675">
        <v>650</v>
      </c>
      <c r="C35" s="676">
        <v>18</v>
      </c>
      <c r="D35" s="677">
        <v>0.13</v>
      </c>
      <c r="E35" s="678">
        <f t="shared" si="0"/>
        <v>6.5000000000000002E-2</v>
      </c>
      <c r="F35" s="679">
        <f t="shared" si="1"/>
        <v>1.17</v>
      </c>
    </row>
    <row r="36" spans="1:6" s="255" customFormat="1" ht="17.100000000000001" customHeight="1" x14ac:dyDescent="0.2">
      <c r="A36" s="696"/>
      <c r="B36" s="675">
        <v>675</v>
      </c>
      <c r="C36" s="676">
        <f t="shared" si="2"/>
        <v>25</v>
      </c>
      <c r="D36" s="680">
        <v>0.88</v>
      </c>
      <c r="E36" s="678">
        <f t="shared" si="0"/>
        <v>0.505</v>
      </c>
      <c r="F36" s="679">
        <f t="shared" si="1"/>
        <v>12.625</v>
      </c>
    </row>
    <row r="37" spans="1:6" s="255" customFormat="1" ht="17.100000000000001" customHeight="1" x14ac:dyDescent="0.2">
      <c r="A37" s="696"/>
      <c r="B37" s="675">
        <v>700</v>
      </c>
      <c r="C37" s="676">
        <f t="shared" si="2"/>
        <v>25</v>
      </c>
      <c r="D37" s="680">
        <v>0.35</v>
      </c>
      <c r="E37" s="678">
        <f t="shared" si="0"/>
        <v>0.61499999999999999</v>
      </c>
      <c r="F37" s="679">
        <f t="shared" si="1"/>
        <v>15.375</v>
      </c>
    </row>
    <row r="38" spans="1:6" s="255" customFormat="1" ht="17.100000000000001" customHeight="1" x14ac:dyDescent="0.2">
      <c r="A38" s="696"/>
      <c r="B38" s="675">
        <v>725</v>
      </c>
      <c r="C38" s="676">
        <f t="shared" si="2"/>
        <v>25</v>
      </c>
      <c r="D38" s="680">
        <v>1.08</v>
      </c>
      <c r="E38" s="678">
        <f t="shared" si="0"/>
        <v>0.71500000000000008</v>
      </c>
      <c r="F38" s="679">
        <f t="shared" si="1"/>
        <v>17.875000000000004</v>
      </c>
    </row>
    <row r="39" spans="1:6" s="255" customFormat="1" ht="17.100000000000001" customHeight="1" x14ac:dyDescent="0.2">
      <c r="A39" s="696"/>
      <c r="B39" s="675">
        <v>750</v>
      </c>
      <c r="C39" s="676">
        <f t="shared" si="2"/>
        <v>25</v>
      </c>
      <c r="D39" s="680">
        <v>1.03</v>
      </c>
      <c r="E39" s="678">
        <f t="shared" si="0"/>
        <v>1.0550000000000002</v>
      </c>
      <c r="F39" s="679">
        <f t="shared" si="1"/>
        <v>26.375000000000004</v>
      </c>
    </row>
    <row r="40" spans="1:6" s="255" customFormat="1" ht="17.100000000000001" customHeight="1" thickBot="1" x14ac:dyDescent="0.25">
      <c r="A40" s="697"/>
      <c r="B40" s="675">
        <v>775</v>
      </c>
      <c r="C40" s="676">
        <f t="shared" si="2"/>
        <v>25</v>
      </c>
      <c r="D40" s="681">
        <v>0.5</v>
      </c>
      <c r="E40" s="678">
        <f t="shared" si="0"/>
        <v>0.76500000000000001</v>
      </c>
      <c r="F40" s="679">
        <f t="shared" si="1"/>
        <v>19.125</v>
      </c>
    </row>
    <row r="41" spans="1:6" s="255" customFormat="1" ht="20.25" customHeight="1" thickBot="1" x14ac:dyDescent="0.25">
      <c r="A41" s="705"/>
      <c r="B41" s="2147" t="s">
        <v>205</v>
      </c>
      <c r="C41" s="2148"/>
      <c r="D41" s="2148"/>
      <c r="E41" s="2148"/>
      <c r="F41" s="682">
        <f>SUM(F8:F40)</f>
        <v>713.82999999999993</v>
      </c>
    </row>
    <row r="42" spans="1:6" s="436" customFormat="1" ht="17.25" customHeight="1" x14ac:dyDescent="0.2">
      <c r="A42" s="703"/>
      <c r="B42" s="675">
        <v>875</v>
      </c>
      <c r="C42" s="671">
        <v>0</v>
      </c>
      <c r="D42" s="683">
        <v>0</v>
      </c>
      <c r="E42" s="673">
        <v>0</v>
      </c>
      <c r="F42" s="674">
        <v>0</v>
      </c>
    </row>
    <row r="43" spans="1:6" s="255" customFormat="1" ht="17.100000000000001" customHeight="1" x14ac:dyDescent="0.2">
      <c r="A43" s="696"/>
      <c r="B43" s="675">
        <v>900</v>
      </c>
      <c r="C43" s="676">
        <v>25</v>
      </c>
      <c r="D43" s="678">
        <v>0.51500000000000001</v>
      </c>
      <c r="E43" s="678">
        <f t="shared" ref="E43:E117" si="3">(D42+D43)/2</f>
        <v>0.25750000000000001</v>
      </c>
      <c r="F43" s="679">
        <f t="shared" ref="F43:F125" si="4">E43*C43</f>
        <v>6.4375</v>
      </c>
    </row>
    <row r="44" spans="1:6" s="255" customFormat="1" ht="17.100000000000001" customHeight="1" x14ac:dyDescent="0.2">
      <c r="A44" s="696"/>
      <c r="B44" s="675">
        <v>925</v>
      </c>
      <c r="C44" s="676">
        <f t="shared" ref="C44:C125" si="5">B44-B43</f>
        <v>25</v>
      </c>
      <c r="D44" s="678">
        <v>0.53800000000000003</v>
      </c>
      <c r="E44" s="678">
        <f t="shared" si="3"/>
        <v>0.52649999999999997</v>
      </c>
      <c r="F44" s="679">
        <f t="shared" si="4"/>
        <v>13.1625</v>
      </c>
    </row>
    <row r="45" spans="1:6" s="255" customFormat="1" ht="17.100000000000001" customHeight="1" x14ac:dyDescent="0.2">
      <c r="A45" s="696"/>
      <c r="B45" s="675">
        <v>950</v>
      </c>
      <c r="C45" s="676">
        <f t="shared" si="5"/>
        <v>25</v>
      </c>
      <c r="D45" s="678">
        <v>1.095</v>
      </c>
      <c r="E45" s="678">
        <f t="shared" si="3"/>
        <v>0.8165</v>
      </c>
      <c r="F45" s="679">
        <f t="shared" si="4"/>
        <v>20.412500000000001</v>
      </c>
    </row>
    <row r="46" spans="1:6" s="255" customFormat="1" ht="17.100000000000001" customHeight="1" x14ac:dyDescent="0.2">
      <c r="A46" s="696"/>
      <c r="B46" s="675">
        <v>975</v>
      </c>
      <c r="C46" s="676">
        <f t="shared" si="5"/>
        <v>25</v>
      </c>
      <c r="D46" s="678">
        <v>1.649</v>
      </c>
      <c r="E46" s="678">
        <f t="shared" si="3"/>
        <v>1.3719999999999999</v>
      </c>
      <c r="F46" s="679">
        <f t="shared" si="4"/>
        <v>34.299999999999997</v>
      </c>
    </row>
    <row r="47" spans="1:6" s="255" customFormat="1" ht="17.100000000000001" customHeight="1" x14ac:dyDescent="0.2">
      <c r="A47" s="696"/>
      <c r="B47" s="675">
        <v>1000</v>
      </c>
      <c r="C47" s="676">
        <f t="shared" si="5"/>
        <v>25</v>
      </c>
      <c r="D47" s="678">
        <v>0.57199999999999995</v>
      </c>
      <c r="E47" s="678">
        <f t="shared" si="3"/>
        <v>1.1105</v>
      </c>
      <c r="F47" s="679">
        <f t="shared" si="4"/>
        <v>27.762500000000003</v>
      </c>
    </row>
    <row r="48" spans="1:6" s="255" customFormat="1" ht="17.100000000000001" customHeight="1" x14ac:dyDescent="0.2">
      <c r="A48" s="696"/>
      <c r="B48" s="675">
        <v>1025</v>
      </c>
      <c r="C48" s="676">
        <f t="shared" si="5"/>
        <v>25</v>
      </c>
      <c r="D48" s="678">
        <v>0.58299999999999996</v>
      </c>
      <c r="E48" s="678">
        <f t="shared" si="3"/>
        <v>0.5774999999999999</v>
      </c>
      <c r="F48" s="679">
        <f t="shared" si="4"/>
        <v>14.437499999999998</v>
      </c>
    </row>
    <row r="49" spans="1:6" s="255" customFormat="1" ht="17.100000000000001" customHeight="1" x14ac:dyDescent="0.2">
      <c r="A49" s="696"/>
      <c r="B49" s="675">
        <v>1050</v>
      </c>
      <c r="C49" s="676">
        <f t="shared" si="5"/>
        <v>25</v>
      </c>
      <c r="D49" s="678">
        <v>0.621</v>
      </c>
      <c r="E49" s="678">
        <f t="shared" si="3"/>
        <v>0.60199999999999998</v>
      </c>
      <c r="F49" s="679">
        <f t="shared" si="4"/>
        <v>15.049999999999999</v>
      </c>
    </row>
    <row r="50" spans="1:6" s="255" customFormat="1" ht="17.100000000000001" customHeight="1" x14ac:dyDescent="0.2">
      <c r="A50" s="696"/>
      <c r="B50" s="675">
        <v>1075</v>
      </c>
      <c r="C50" s="676">
        <f t="shared" si="5"/>
        <v>25</v>
      </c>
      <c r="D50" s="678">
        <v>0.52100000000000002</v>
      </c>
      <c r="E50" s="678">
        <f t="shared" si="3"/>
        <v>0.57099999999999995</v>
      </c>
      <c r="F50" s="679">
        <f t="shared" si="4"/>
        <v>14.274999999999999</v>
      </c>
    </row>
    <row r="51" spans="1:6" s="255" customFormat="1" ht="17.100000000000001" customHeight="1" x14ac:dyDescent="0.2">
      <c r="A51" s="696"/>
      <c r="B51" s="675">
        <v>1100</v>
      </c>
      <c r="C51" s="676">
        <f t="shared" si="5"/>
        <v>25</v>
      </c>
      <c r="D51" s="678">
        <v>0.48380000000000001</v>
      </c>
      <c r="E51" s="678">
        <f t="shared" si="3"/>
        <v>0.50239999999999996</v>
      </c>
      <c r="F51" s="679">
        <f t="shared" si="4"/>
        <v>12.559999999999999</v>
      </c>
    </row>
    <row r="52" spans="1:6" s="255" customFormat="1" ht="17.100000000000001" customHeight="1" x14ac:dyDescent="0.2">
      <c r="A52" s="696"/>
      <c r="B52" s="675">
        <v>1125</v>
      </c>
      <c r="C52" s="676">
        <f t="shared" si="5"/>
        <v>25</v>
      </c>
      <c r="D52" s="678">
        <v>0.51300000000000001</v>
      </c>
      <c r="E52" s="678">
        <f t="shared" si="3"/>
        <v>0.49840000000000001</v>
      </c>
      <c r="F52" s="679">
        <f t="shared" si="4"/>
        <v>12.46</v>
      </c>
    </row>
    <row r="53" spans="1:6" s="255" customFormat="1" ht="17.100000000000001" customHeight="1" x14ac:dyDescent="0.2">
      <c r="A53" s="696"/>
      <c r="B53" s="675">
        <v>1150</v>
      </c>
      <c r="C53" s="676">
        <f t="shared" si="5"/>
        <v>25</v>
      </c>
      <c r="D53" s="678">
        <v>0.57099999999999995</v>
      </c>
      <c r="E53" s="678">
        <f t="shared" si="3"/>
        <v>0.54200000000000004</v>
      </c>
      <c r="F53" s="679">
        <f t="shared" si="4"/>
        <v>13.55</v>
      </c>
    </row>
    <row r="54" spans="1:6" s="255" customFormat="1" ht="17.100000000000001" customHeight="1" x14ac:dyDescent="0.2">
      <c r="A54" s="696"/>
      <c r="B54" s="675">
        <v>1175</v>
      </c>
      <c r="C54" s="676">
        <f t="shared" si="5"/>
        <v>25</v>
      </c>
      <c r="D54" s="678">
        <v>0.495</v>
      </c>
      <c r="E54" s="678">
        <f t="shared" si="3"/>
        <v>0.53299999999999992</v>
      </c>
      <c r="F54" s="679">
        <f t="shared" si="4"/>
        <v>13.324999999999998</v>
      </c>
    </row>
    <row r="55" spans="1:6" s="255" customFormat="1" ht="17.100000000000001" customHeight="1" x14ac:dyDescent="0.2">
      <c r="A55" s="696"/>
      <c r="B55" s="675">
        <v>1200</v>
      </c>
      <c r="C55" s="676">
        <f t="shared" si="5"/>
        <v>25</v>
      </c>
      <c r="D55" s="678">
        <v>0.54600000000000004</v>
      </c>
      <c r="E55" s="678">
        <f t="shared" si="3"/>
        <v>0.52049999999999996</v>
      </c>
      <c r="F55" s="679">
        <f t="shared" si="4"/>
        <v>13.012499999999999</v>
      </c>
    </row>
    <row r="56" spans="1:6" s="255" customFormat="1" ht="17.100000000000001" customHeight="1" x14ac:dyDescent="0.2">
      <c r="A56" s="696"/>
      <c r="B56" s="675">
        <v>1225</v>
      </c>
      <c r="C56" s="676">
        <f t="shared" si="5"/>
        <v>25</v>
      </c>
      <c r="D56" s="678">
        <v>0.57099999999999995</v>
      </c>
      <c r="E56" s="678">
        <f t="shared" si="3"/>
        <v>0.5585</v>
      </c>
      <c r="F56" s="679">
        <f t="shared" si="4"/>
        <v>13.9625</v>
      </c>
    </row>
    <row r="57" spans="1:6" s="255" customFormat="1" ht="17.100000000000001" customHeight="1" x14ac:dyDescent="0.2">
      <c r="A57" s="696"/>
      <c r="B57" s="675">
        <v>1250</v>
      </c>
      <c r="C57" s="676">
        <f t="shared" si="5"/>
        <v>25</v>
      </c>
      <c r="D57" s="678">
        <v>0.59399999999999997</v>
      </c>
      <c r="E57" s="678">
        <f t="shared" si="3"/>
        <v>0.58250000000000002</v>
      </c>
      <c r="F57" s="679">
        <f t="shared" si="4"/>
        <v>14.5625</v>
      </c>
    </row>
    <row r="58" spans="1:6" s="255" customFormat="1" ht="17.100000000000001" customHeight="1" x14ac:dyDescent="0.2">
      <c r="A58" s="696"/>
      <c r="B58" s="675">
        <v>1275</v>
      </c>
      <c r="C58" s="676">
        <f t="shared" si="5"/>
        <v>25</v>
      </c>
      <c r="D58" s="678">
        <v>0.748</v>
      </c>
      <c r="E58" s="678">
        <f t="shared" si="3"/>
        <v>0.67100000000000004</v>
      </c>
      <c r="F58" s="679">
        <f t="shared" si="4"/>
        <v>16.775000000000002</v>
      </c>
    </row>
    <row r="59" spans="1:6" s="255" customFormat="1" ht="17.100000000000001" customHeight="1" x14ac:dyDescent="0.2">
      <c r="A59" s="696"/>
      <c r="B59" s="675">
        <v>1300</v>
      </c>
      <c r="C59" s="676">
        <f t="shared" si="5"/>
        <v>25</v>
      </c>
      <c r="D59" s="678">
        <v>0.504</v>
      </c>
      <c r="E59" s="678">
        <f t="shared" si="3"/>
        <v>0.626</v>
      </c>
      <c r="F59" s="679">
        <f t="shared" si="4"/>
        <v>15.65</v>
      </c>
    </row>
    <row r="60" spans="1:6" s="255" customFormat="1" ht="17.100000000000001" customHeight="1" x14ac:dyDescent="0.2">
      <c r="A60" s="696"/>
      <c r="B60" s="675">
        <v>1325</v>
      </c>
      <c r="C60" s="676">
        <f t="shared" si="5"/>
        <v>25</v>
      </c>
      <c r="D60" s="678">
        <v>0.64200000000000002</v>
      </c>
      <c r="E60" s="678">
        <f t="shared" si="3"/>
        <v>0.57299999999999995</v>
      </c>
      <c r="F60" s="679">
        <f t="shared" si="4"/>
        <v>14.324999999999999</v>
      </c>
    </row>
    <row r="61" spans="1:6" s="255" customFormat="1" ht="17.100000000000001" customHeight="1" x14ac:dyDescent="0.2">
      <c r="A61" s="696"/>
      <c r="B61" s="675">
        <v>1350</v>
      </c>
      <c r="C61" s="676">
        <f t="shared" si="5"/>
        <v>25</v>
      </c>
      <c r="D61" s="678">
        <v>0.57199999999999995</v>
      </c>
      <c r="E61" s="678">
        <f t="shared" si="3"/>
        <v>0.60699999999999998</v>
      </c>
      <c r="F61" s="679">
        <f t="shared" si="4"/>
        <v>15.174999999999999</v>
      </c>
    </row>
    <row r="62" spans="1:6" s="255" customFormat="1" ht="17.100000000000001" customHeight="1" x14ac:dyDescent="0.2">
      <c r="A62" s="696"/>
      <c r="B62" s="675">
        <v>1375</v>
      </c>
      <c r="C62" s="676">
        <f t="shared" si="5"/>
        <v>25</v>
      </c>
      <c r="D62" s="678">
        <v>0.95500000000000007</v>
      </c>
      <c r="E62" s="678">
        <f t="shared" si="3"/>
        <v>0.76350000000000007</v>
      </c>
      <c r="F62" s="679">
        <f t="shared" si="4"/>
        <v>19.087500000000002</v>
      </c>
    </row>
    <row r="63" spans="1:6" s="255" customFormat="1" ht="17.100000000000001" customHeight="1" x14ac:dyDescent="0.2">
      <c r="A63" s="696"/>
      <c r="B63" s="675">
        <v>1400</v>
      </c>
      <c r="C63" s="676">
        <f t="shared" si="5"/>
        <v>25</v>
      </c>
      <c r="D63" s="678">
        <v>0.749</v>
      </c>
      <c r="E63" s="678">
        <f t="shared" si="3"/>
        <v>0.85200000000000009</v>
      </c>
      <c r="F63" s="679">
        <f t="shared" si="4"/>
        <v>21.3</v>
      </c>
    </row>
    <row r="64" spans="1:6" s="255" customFormat="1" ht="17.100000000000001" customHeight="1" x14ac:dyDescent="0.2">
      <c r="A64" s="696"/>
      <c r="B64" s="675">
        <v>1425</v>
      </c>
      <c r="C64" s="676">
        <f t="shared" si="5"/>
        <v>25</v>
      </c>
      <c r="D64" s="678">
        <v>0.53200000000000003</v>
      </c>
      <c r="E64" s="678">
        <f t="shared" si="3"/>
        <v>0.64050000000000007</v>
      </c>
      <c r="F64" s="679">
        <f t="shared" si="4"/>
        <v>16.012500000000003</v>
      </c>
    </row>
    <row r="65" spans="1:10" s="255" customFormat="1" ht="17.100000000000001" customHeight="1" x14ac:dyDescent="0.2">
      <c r="A65" s="696"/>
      <c r="B65" s="675">
        <v>1450</v>
      </c>
      <c r="C65" s="676">
        <f t="shared" si="5"/>
        <v>25</v>
      </c>
      <c r="D65" s="678">
        <v>0.54600000000000004</v>
      </c>
      <c r="E65" s="678">
        <f t="shared" si="3"/>
        <v>0.53900000000000003</v>
      </c>
      <c r="F65" s="679">
        <f t="shared" si="4"/>
        <v>13.475000000000001</v>
      </c>
    </row>
    <row r="66" spans="1:10" s="255" customFormat="1" ht="17.100000000000001" customHeight="1" x14ac:dyDescent="0.2">
      <c r="A66" s="696"/>
      <c r="B66" s="675">
        <v>1475</v>
      </c>
      <c r="C66" s="676">
        <f t="shared" si="5"/>
        <v>25</v>
      </c>
      <c r="D66" s="678">
        <v>0.50800000000000001</v>
      </c>
      <c r="E66" s="678">
        <f t="shared" si="3"/>
        <v>0.52700000000000002</v>
      </c>
      <c r="F66" s="679">
        <f t="shared" si="4"/>
        <v>13.175000000000001</v>
      </c>
    </row>
    <row r="67" spans="1:10" s="255" customFormat="1" ht="17.100000000000001" customHeight="1" x14ac:dyDescent="0.2">
      <c r="A67" s="696"/>
      <c r="B67" s="675">
        <v>1500</v>
      </c>
      <c r="C67" s="676">
        <f t="shared" si="5"/>
        <v>25</v>
      </c>
      <c r="D67" s="678">
        <v>0.56000000000000005</v>
      </c>
      <c r="E67" s="678">
        <f t="shared" si="3"/>
        <v>0.53400000000000003</v>
      </c>
      <c r="F67" s="679">
        <f t="shared" si="4"/>
        <v>13.350000000000001</v>
      </c>
    </row>
    <row r="68" spans="1:10" s="255" customFormat="1" ht="17.100000000000001" customHeight="1" x14ac:dyDescent="0.2">
      <c r="A68" s="696"/>
      <c r="B68" s="675">
        <v>1525</v>
      </c>
      <c r="C68" s="676">
        <f t="shared" si="5"/>
        <v>25</v>
      </c>
      <c r="D68" s="678">
        <v>1.843</v>
      </c>
      <c r="E68" s="678">
        <f t="shared" si="3"/>
        <v>1.2015</v>
      </c>
      <c r="F68" s="679">
        <f t="shared" si="4"/>
        <v>30.037500000000001</v>
      </c>
    </row>
    <row r="69" spans="1:10" s="255" customFormat="1" ht="17.100000000000001" customHeight="1" x14ac:dyDescent="0.2">
      <c r="A69" s="696"/>
      <c r="B69" s="675">
        <v>1550</v>
      </c>
      <c r="C69" s="676">
        <f t="shared" si="5"/>
        <v>25</v>
      </c>
      <c r="D69" s="678">
        <v>0.97099999999999997</v>
      </c>
      <c r="E69" s="681">
        <f t="shared" si="3"/>
        <v>1.407</v>
      </c>
      <c r="F69" s="684">
        <f t="shared" si="4"/>
        <v>35.174999999999997</v>
      </c>
      <c r="J69" s="255">
        <f>1.834/2</f>
        <v>0.91700000000000004</v>
      </c>
    </row>
    <row r="70" spans="1:10" s="436" customFormat="1" ht="17.25" customHeight="1" x14ac:dyDescent="0.2">
      <c r="A70" s="704"/>
      <c r="B70" s="675">
        <v>1575</v>
      </c>
      <c r="C70" s="676">
        <v>25</v>
      </c>
      <c r="D70" s="685">
        <v>1.825</v>
      </c>
      <c r="E70" s="681">
        <f t="shared" si="3"/>
        <v>1.3979999999999999</v>
      </c>
      <c r="F70" s="684">
        <f t="shared" si="4"/>
        <v>34.949999999999996</v>
      </c>
    </row>
    <row r="71" spans="1:10" s="255" customFormat="1" ht="17.100000000000001" customHeight="1" x14ac:dyDescent="0.2">
      <c r="A71" s="696"/>
      <c r="B71" s="675">
        <v>1600</v>
      </c>
      <c r="C71" s="676">
        <v>25</v>
      </c>
      <c r="D71" s="678">
        <v>0.51500000000000001</v>
      </c>
      <c r="E71" s="678">
        <f t="shared" ref="E71:E87" si="6">(D70+D71)/2</f>
        <v>1.17</v>
      </c>
      <c r="F71" s="679">
        <f t="shared" ref="F71:F87" si="7">E71*C71</f>
        <v>29.25</v>
      </c>
    </row>
    <row r="72" spans="1:10" s="255" customFormat="1" ht="17.100000000000001" customHeight="1" x14ac:dyDescent="0.2">
      <c r="A72" s="696"/>
      <c r="B72" s="675">
        <v>1625</v>
      </c>
      <c r="C72" s="676">
        <f t="shared" ref="C72:C87" si="8">B72-B71</f>
        <v>25</v>
      </c>
      <c r="D72" s="678">
        <v>0.53800000000000003</v>
      </c>
      <c r="E72" s="678">
        <f t="shared" si="6"/>
        <v>0.52649999999999997</v>
      </c>
      <c r="F72" s="679">
        <f t="shared" si="7"/>
        <v>13.1625</v>
      </c>
    </row>
    <row r="73" spans="1:10" s="255" customFormat="1" ht="17.100000000000001" customHeight="1" x14ac:dyDescent="0.2">
      <c r="A73" s="696"/>
      <c r="B73" s="675">
        <v>1650</v>
      </c>
      <c r="C73" s="676">
        <f t="shared" si="8"/>
        <v>25</v>
      </c>
      <c r="D73" s="678">
        <v>0.57899999999999996</v>
      </c>
      <c r="E73" s="678">
        <f t="shared" si="6"/>
        <v>0.5585</v>
      </c>
      <c r="F73" s="679">
        <f t="shared" si="7"/>
        <v>13.9625</v>
      </c>
    </row>
    <row r="74" spans="1:10" s="255" customFormat="1" ht="17.100000000000001" customHeight="1" x14ac:dyDescent="0.2">
      <c r="A74" s="696"/>
      <c r="B74" s="675">
        <v>1675</v>
      </c>
      <c r="C74" s="676">
        <f t="shared" si="8"/>
        <v>25</v>
      </c>
      <c r="D74" s="678">
        <v>0.55400000000000005</v>
      </c>
      <c r="E74" s="678">
        <f t="shared" si="6"/>
        <v>0.5665</v>
      </c>
      <c r="F74" s="679">
        <f t="shared" si="7"/>
        <v>14.1625</v>
      </c>
    </row>
    <row r="75" spans="1:10" s="255" customFormat="1" ht="17.100000000000001" customHeight="1" x14ac:dyDescent="0.2">
      <c r="A75" s="696"/>
      <c r="B75" s="675">
        <v>1700</v>
      </c>
      <c r="C75" s="676">
        <f t="shared" si="8"/>
        <v>25</v>
      </c>
      <c r="D75" s="678">
        <v>0.56100000000000005</v>
      </c>
      <c r="E75" s="678">
        <f t="shared" si="6"/>
        <v>0.55750000000000011</v>
      </c>
      <c r="F75" s="679">
        <f t="shared" si="7"/>
        <v>13.937500000000004</v>
      </c>
    </row>
    <row r="76" spans="1:10" s="255" customFormat="1" ht="17.100000000000001" customHeight="1" x14ac:dyDescent="0.2">
      <c r="A76" s="696"/>
      <c r="B76" s="675">
        <v>1725</v>
      </c>
      <c r="C76" s="676">
        <f t="shared" si="8"/>
        <v>25</v>
      </c>
      <c r="D76" s="678">
        <v>0.56999999999999995</v>
      </c>
      <c r="E76" s="678">
        <f t="shared" si="6"/>
        <v>0.5655</v>
      </c>
      <c r="F76" s="679">
        <f t="shared" si="7"/>
        <v>14.137499999999999</v>
      </c>
    </row>
    <row r="77" spans="1:10" s="255" customFormat="1" ht="17.100000000000001" customHeight="1" x14ac:dyDescent="0.2">
      <c r="A77" s="696"/>
      <c r="B77" s="675">
        <v>1750</v>
      </c>
      <c r="C77" s="676">
        <f t="shared" si="8"/>
        <v>25</v>
      </c>
      <c r="D77" s="678">
        <v>0.59</v>
      </c>
      <c r="E77" s="678">
        <f t="shared" si="6"/>
        <v>0.57999999999999996</v>
      </c>
      <c r="F77" s="679">
        <f t="shared" si="7"/>
        <v>14.499999999999998</v>
      </c>
    </row>
    <row r="78" spans="1:10" s="255" customFormat="1" ht="17.100000000000001" customHeight="1" x14ac:dyDescent="0.2">
      <c r="A78" s="696"/>
      <c r="B78" s="675">
        <v>1775</v>
      </c>
      <c r="C78" s="676">
        <f t="shared" si="8"/>
        <v>25</v>
      </c>
      <c r="D78" s="678">
        <v>0.60699999999999998</v>
      </c>
      <c r="E78" s="678">
        <f t="shared" si="6"/>
        <v>0.59850000000000003</v>
      </c>
      <c r="F78" s="679">
        <f t="shared" si="7"/>
        <v>14.9625</v>
      </c>
    </row>
    <row r="79" spans="1:10" s="255" customFormat="1" ht="17.100000000000001" customHeight="1" x14ac:dyDescent="0.2">
      <c r="A79" s="696"/>
      <c r="B79" s="675">
        <v>1800</v>
      </c>
      <c r="C79" s="676">
        <f t="shared" si="8"/>
        <v>25</v>
      </c>
      <c r="D79" s="678">
        <v>0.89500000000000002</v>
      </c>
      <c r="E79" s="678">
        <f t="shared" si="6"/>
        <v>0.751</v>
      </c>
      <c r="F79" s="679">
        <f t="shared" si="7"/>
        <v>18.774999999999999</v>
      </c>
    </row>
    <row r="80" spans="1:10" s="255" customFormat="1" ht="17.100000000000001" customHeight="1" x14ac:dyDescent="0.2">
      <c r="A80" s="696"/>
      <c r="B80" s="675">
        <v>1825</v>
      </c>
      <c r="C80" s="676">
        <f t="shared" si="8"/>
        <v>25</v>
      </c>
      <c r="D80" s="678">
        <v>0.68300000000000005</v>
      </c>
      <c r="E80" s="678">
        <f t="shared" si="6"/>
        <v>0.78900000000000003</v>
      </c>
      <c r="F80" s="679">
        <f t="shared" si="7"/>
        <v>19.725000000000001</v>
      </c>
    </row>
    <row r="81" spans="1:6" s="255" customFormat="1" ht="17.100000000000001" customHeight="1" x14ac:dyDescent="0.2">
      <c r="A81" s="696"/>
      <c r="B81" s="675">
        <v>1850</v>
      </c>
      <c r="C81" s="676">
        <f t="shared" si="8"/>
        <v>25</v>
      </c>
      <c r="D81" s="678">
        <v>0.53300000000000003</v>
      </c>
      <c r="E81" s="678">
        <f t="shared" si="6"/>
        <v>0.6080000000000001</v>
      </c>
      <c r="F81" s="679">
        <f t="shared" si="7"/>
        <v>15.200000000000003</v>
      </c>
    </row>
    <row r="82" spans="1:6" s="255" customFormat="1" ht="17.100000000000001" customHeight="1" x14ac:dyDescent="0.2">
      <c r="A82" s="696"/>
      <c r="B82" s="675">
        <v>1875</v>
      </c>
      <c r="C82" s="676">
        <f t="shared" si="8"/>
        <v>25</v>
      </c>
      <c r="D82" s="678">
        <v>0.91</v>
      </c>
      <c r="E82" s="678">
        <f t="shared" si="6"/>
        <v>0.72150000000000003</v>
      </c>
      <c r="F82" s="679">
        <f t="shared" si="7"/>
        <v>18.037500000000001</v>
      </c>
    </row>
    <row r="83" spans="1:6" s="255" customFormat="1" ht="17.100000000000001" customHeight="1" x14ac:dyDescent="0.2">
      <c r="A83" s="696"/>
      <c r="B83" s="675">
        <v>1900</v>
      </c>
      <c r="C83" s="676">
        <f t="shared" si="8"/>
        <v>25</v>
      </c>
      <c r="D83" s="678">
        <v>0.55500000000000005</v>
      </c>
      <c r="E83" s="678">
        <f t="shared" si="6"/>
        <v>0.73250000000000004</v>
      </c>
      <c r="F83" s="679">
        <f t="shared" si="7"/>
        <v>18.3125</v>
      </c>
    </row>
    <row r="84" spans="1:6" s="255" customFormat="1" ht="17.100000000000001" customHeight="1" x14ac:dyDescent="0.2">
      <c r="A84" s="696"/>
      <c r="B84" s="675">
        <v>1925</v>
      </c>
      <c r="C84" s="676">
        <f t="shared" si="8"/>
        <v>25</v>
      </c>
      <c r="D84" s="678">
        <v>0.55700000000000005</v>
      </c>
      <c r="E84" s="678">
        <f t="shared" si="6"/>
        <v>0.55600000000000005</v>
      </c>
      <c r="F84" s="679">
        <f t="shared" si="7"/>
        <v>13.900000000000002</v>
      </c>
    </row>
    <row r="85" spans="1:6" s="255" customFormat="1" ht="17.100000000000001" customHeight="1" x14ac:dyDescent="0.2">
      <c r="A85" s="696"/>
      <c r="B85" s="675">
        <v>1950</v>
      </c>
      <c r="C85" s="676">
        <f t="shared" si="8"/>
        <v>25</v>
      </c>
      <c r="D85" s="678">
        <v>0.48099999999999998</v>
      </c>
      <c r="E85" s="678">
        <f t="shared" si="6"/>
        <v>0.51900000000000002</v>
      </c>
      <c r="F85" s="679">
        <f t="shared" si="7"/>
        <v>12.975</v>
      </c>
    </row>
    <row r="86" spans="1:6" s="255" customFormat="1" ht="17.100000000000001" customHeight="1" x14ac:dyDescent="0.2">
      <c r="A86" s="696"/>
      <c r="B86" s="675">
        <v>1975</v>
      </c>
      <c r="C86" s="676">
        <f t="shared" si="8"/>
        <v>25</v>
      </c>
      <c r="D86" s="678">
        <v>0.58099999999999996</v>
      </c>
      <c r="E86" s="678">
        <f t="shared" si="6"/>
        <v>0.53099999999999992</v>
      </c>
      <c r="F86" s="679">
        <f t="shared" si="7"/>
        <v>13.274999999999999</v>
      </c>
    </row>
    <row r="87" spans="1:6" s="255" customFormat="1" ht="17.100000000000001" customHeight="1" thickBot="1" x14ac:dyDescent="0.25">
      <c r="A87" s="697"/>
      <c r="B87" s="675">
        <v>2000</v>
      </c>
      <c r="C87" s="676">
        <f t="shared" si="8"/>
        <v>25</v>
      </c>
      <c r="D87" s="678">
        <v>0.58099999999999996</v>
      </c>
      <c r="E87" s="678">
        <f t="shared" si="6"/>
        <v>0.58099999999999996</v>
      </c>
      <c r="F87" s="679">
        <f t="shared" si="7"/>
        <v>14.524999999999999</v>
      </c>
    </row>
    <row r="88" spans="1:6" s="255" customFormat="1" ht="20.25" customHeight="1" thickBot="1" x14ac:dyDescent="0.25">
      <c r="B88" s="2147" t="s">
        <v>205</v>
      </c>
      <c r="C88" s="2148"/>
      <c r="D88" s="2148"/>
      <c r="E88" s="2148"/>
      <c r="F88" s="682">
        <f>SUM(F42:F87)</f>
        <v>770.55750000000012</v>
      </c>
    </row>
    <row r="89" spans="1:6" s="255" customFormat="1" ht="17.100000000000001" customHeight="1" x14ac:dyDescent="0.2">
      <c r="A89" s="695"/>
      <c r="B89" s="675">
        <v>2025</v>
      </c>
      <c r="C89" s="671">
        <v>0</v>
      </c>
      <c r="D89" s="673">
        <v>0.60699999999999998</v>
      </c>
      <c r="E89" s="673">
        <v>0</v>
      </c>
      <c r="F89" s="686">
        <f t="shared" si="4"/>
        <v>0</v>
      </c>
    </row>
    <row r="90" spans="1:6" s="255" customFormat="1" ht="17.100000000000001" customHeight="1" x14ac:dyDescent="0.2">
      <c r="A90" s="696"/>
      <c r="B90" s="675">
        <v>2050</v>
      </c>
      <c r="C90" s="676">
        <f t="shared" si="5"/>
        <v>25</v>
      </c>
      <c r="D90" s="678">
        <v>0.60699999999999998</v>
      </c>
      <c r="E90" s="678">
        <f t="shared" si="3"/>
        <v>0.60699999999999998</v>
      </c>
      <c r="F90" s="679">
        <f t="shared" si="4"/>
        <v>15.174999999999999</v>
      </c>
    </row>
    <row r="91" spans="1:6" s="255" customFormat="1" ht="17.100000000000001" customHeight="1" x14ac:dyDescent="0.2">
      <c r="A91" s="696"/>
      <c r="B91" s="675">
        <v>2075</v>
      </c>
      <c r="C91" s="676">
        <f t="shared" si="5"/>
        <v>25</v>
      </c>
      <c r="D91" s="678">
        <v>0.70199999999999996</v>
      </c>
      <c r="E91" s="678">
        <f t="shared" si="3"/>
        <v>0.65449999999999997</v>
      </c>
      <c r="F91" s="679">
        <f t="shared" si="4"/>
        <v>16.362500000000001</v>
      </c>
    </row>
    <row r="92" spans="1:6" s="255" customFormat="1" ht="17.100000000000001" customHeight="1" x14ac:dyDescent="0.2">
      <c r="A92" s="696"/>
      <c r="B92" s="675">
        <v>2100</v>
      </c>
      <c r="C92" s="676">
        <f t="shared" si="5"/>
        <v>25</v>
      </c>
      <c r="D92" s="678">
        <v>0.67600000000000005</v>
      </c>
      <c r="E92" s="678">
        <f t="shared" si="3"/>
        <v>0.68900000000000006</v>
      </c>
      <c r="F92" s="679">
        <f t="shared" si="4"/>
        <v>17.225000000000001</v>
      </c>
    </row>
    <row r="93" spans="1:6" s="255" customFormat="1" ht="17.100000000000001" customHeight="1" x14ac:dyDescent="0.2">
      <c r="A93" s="696"/>
      <c r="B93" s="675">
        <v>2125</v>
      </c>
      <c r="C93" s="676">
        <f t="shared" si="5"/>
        <v>25</v>
      </c>
      <c r="D93" s="678">
        <v>0.35399999999999998</v>
      </c>
      <c r="E93" s="678">
        <f t="shared" si="3"/>
        <v>0.51500000000000001</v>
      </c>
      <c r="F93" s="679">
        <f t="shared" si="4"/>
        <v>12.875</v>
      </c>
    </row>
    <row r="94" spans="1:6" s="255" customFormat="1" ht="17.100000000000001" customHeight="1" x14ac:dyDescent="0.2">
      <c r="A94" s="696"/>
      <c r="B94" s="675">
        <v>2150</v>
      </c>
      <c r="C94" s="676">
        <f t="shared" si="5"/>
        <v>25</v>
      </c>
      <c r="D94" s="678">
        <v>0.48599999999999999</v>
      </c>
      <c r="E94" s="678">
        <f t="shared" si="3"/>
        <v>0.42</v>
      </c>
      <c r="F94" s="679">
        <f t="shared" si="4"/>
        <v>10.5</v>
      </c>
    </row>
    <row r="95" spans="1:6" s="255" customFormat="1" ht="17.100000000000001" customHeight="1" x14ac:dyDescent="0.2">
      <c r="A95" s="696"/>
      <c r="B95" s="675">
        <v>2175</v>
      </c>
      <c r="C95" s="676">
        <f t="shared" si="5"/>
        <v>25</v>
      </c>
      <c r="D95" s="678">
        <v>0.53300000000000003</v>
      </c>
      <c r="E95" s="678">
        <f t="shared" si="3"/>
        <v>0.50950000000000006</v>
      </c>
      <c r="F95" s="679">
        <f t="shared" si="4"/>
        <v>12.737500000000001</v>
      </c>
    </row>
    <row r="96" spans="1:6" s="255" customFormat="1" ht="17.100000000000001" customHeight="1" x14ac:dyDescent="0.2">
      <c r="A96" s="696"/>
      <c r="B96" s="675">
        <v>2200</v>
      </c>
      <c r="C96" s="676">
        <f t="shared" si="5"/>
        <v>25</v>
      </c>
      <c r="D96" s="678">
        <v>0.58499999999999996</v>
      </c>
      <c r="E96" s="678">
        <f t="shared" si="3"/>
        <v>0.55899999999999994</v>
      </c>
      <c r="F96" s="679">
        <f t="shared" si="4"/>
        <v>13.974999999999998</v>
      </c>
    </row>
    <row r="97" spans="1:6" s="255" customFormat="1" ht="17.100000000000001" customHeight="1" x14ac:dyDescent="0.2">
      <c r="A97" s="696"/>
      <c r="B97" s="675">
        <v>2225</v>
      </c>
      <c r="C97" s="676">
        <f t="shared" si="5"/>
        <v>25</v>
      </c>
      <c r="D97" s="678">
        <v>0.55100000000000005</v>
      </c>
      <c r="E97" s="678">
        <f t="shared" si="3"/>
        <v>0.56800000000000006</v>
      </c>
      <c r="F97" s="679">
        <f t="shared" si="4"/>
        <v>14.200000000000001</v>
      </c>
    </row>
    <row r="98" spans="1:6" s="255" customFormat="1" ht="17.100000000000001" customHeight="1" x14ac:dyDescent="0.2">
      <c r="A98" s="696"/>
      <c r="B98" s="675">
        <v>2250</v>
      </c>
      <c r="C98" s="676">
        <f t="shared" si="5"/>
        <v>25</v>
      </c>
      <c r="D98" s="678">
        <v>0.54900000000000004</v>
      </c>
      <c r="E98" s="678">
        <f t="shared" si="3"/>
        <v>0.55000000000000004</v>
      </c>
      <c r="F98" s="679">
        <f t="shared" si="4"/>
        <v>13.750000000000002</v>
      </c>
    </row>
    <row r="99" spans="1:6" s="255" customFormat="1" ht="17.100000000000001" customHeight="1" x14ac:dyDescent="0.2">
      <c r="A99" s="696"/>
      <c r="B99" s="675">
        <v>2275</v>
      </c>
      <c r="C99" s="676">
        <f t="shared" si="5"/>
        <v>25</v>
      </c>
      <c r="D99" s="678">
        <v>0.51100000000000001</v>
      </c>
      <c r="E99" s="678">
        <f t="shared" si="3"/>
        <v>0.53</v>
      </c>
      <c r="F99" s="679">
        <f t="shared" si="4"/>
        <v>13.25</v>
      </c>
    </row>
    <row r="100" spans="1:6" s="255" customFormat="1" ht="17.100000000000001" customHeight="1" x14ac:dyDescent="0.2">
      <c r="A100" s="696"/>
      <c r="B100" s="675">
        <v>2300</v>
      </c>
      <c r="C100" s="676">
        <f t="shared" si="5"/>
        <v>25</v>
      </c>
      <c r="D100" s="678">
        <v>0.56100000000000005</v>
      </c>
      <c r="E100" s="678">
        <f t="shared" si="3"/>
        <v>0.53600000000000003</v>
      </c>
      <c r="F100" s="679">
        <f t="shared" si="4"/>
        <v>13.4</v>
      </c>
    </row>
    <row r="101" spans="1:6" s="255" customFormat="1" ht="17.100000000000001" customHeight="1" x14ac:dyDescent="0.2">
      <c r="A101" s="696"/>
      <c r="B101" s="675">
        <v>2325</v>
      </c>
      <c r="C101" s="676">
        <f t="shared" si="5"/>
        <v>25</v>
      </c>
      <c r="D101" s="678">
        <v>0.54800000000000004</v>
      </c>
      <c r="E101" s="678">
        <f t="shared" si="3"/>
        <v>0.55449999999999999</v>
      </c>
      <c r="F101" s="679">
        <f t="shared" si="4"/>
        <v>13.862500000000001</v>
      </c>
    </row>
    <row r="102" spans="1:6" s="255" customFormat="1" ht="17.100000000000001" customHeight="1" x14ac:dyDescent="0.2">
      <c r="A102" s="696"/>
      <c r="B102" s="675">
        <v>2350</v>
      </c>
      <c r="C102" s="676">
        <f t="shared" si="5"/>
        <v>25</v>
      </c>
      <c r="D102" s="678">
        <v>0.53600000000000003</v>
      </c>
      <c r="E102" s="678">
        <f t="shared" si="3"/>
        <v>0.54200000000000004</v>
      </c>
      <c r="F102" s="679">
        <f t="shared" si="4"/>
        <v>13.55</v>
      </c>
    </row>
    <row r="103" spans="1:6" s="255" customFormat="1" ht="17.100000000000001" customHeight="1" x14ac:dyDescent="0.2">
      <c r="A103" s="696"/>
      <c r="B103" s="675">
        <v>2375</v>
      </c>
      <c r="C103" s="676">
        <f t="shared" si="5"/>
        <v>25</v>
      </c>
      <c r="D103" s="678">
        <v>0.65200000000000002</v>
      </c>
      <c r="E103" s="678">
        <f t="shared" si="3"/>
        <v>0.59400000000000008</v>
      </c>
      <c r="F103" s="679">
        <f t="shared" si="4"/>
        <v>14.850000000000001</v>
      </c>
    </row>
    <row r="104" spans="1:6" s="255" customFormat="1" ht="17.100000000000001" customHeight="1" x14ac:dyDescent="0.2">
      <c r="A104" s="696"/>
      <c r="B104" s="675">
        <v>2400</v>
      </c>
      <c r="C104" s="676">
        <f t="shared" si="5"/>
        <v>25</v>
      </c>
      <c r="D104" s="678">
        <v>0.53200000000000003</v>
      </c>
      <c r="E104" s="678">
        <f t="shared" si="3"/>
        <v>0.59200000000000008</v>
      </c>
      <c r="F104" s="679">
        <f t="shared" si="4"/>
        <v>14.800000000000002</v>
      </c>
    </row>
    <row r="105" spans="1:6" s="255" customFormat="1" ht="17.100000000000001" customHeight="1" x14ac:dyDescent="0.2">
      <c r="A105" s="696"/>
      <c r="B105" s="675">
        <v>2425</v>
      </c>
      <c r="C105" s="676">
        <f t="shared" si="5"/>
        <v>25</v>
      </c>
      <c r="D105" s="678">
        <v>1.825</v>
      </c>
      <c r="E105" s="678">
        <f t="shared" si="3"/>
        <v>1.1785000000000001</v>
      </c>
      <c r="F105" s="679">
        <f t="shared" si="4"/>
        <v>29.462500000000002</v>
      </c>
    </row>
    <row r="106" spans="1:6" s="255" customFormat="1" ht="17.100000000000001" customHeight="1" x14ac:dyDescent="0.2">
      <c r="A106" s="696"/>
      <c r="B106" s="675">
        <v>2450</v>
      </c>
      <c r="C106" s="676">
        <f t="shared" si="5"/>
        <v>25</v>
      </c>
      <c r="D106" s="678">
        <v>1.825</v>
      </c>
      <c r="E106" s="678">
        <f t="shared" si="3"/>
        <v>1.825</v>
      </c>
      <c r="F106" s="679">
        <f t="shared" si="4"/>
        <v>45.625</v>
      </c>
    </row>
    <row r="107" spans="1:6" s="255" customFormat="1" ht="17.100000000000001" customHeight="1" x14ac:dyDescent="0.2">
      <c r="A107" s="696"/>
      <c r="B107" s="675">
        <v>2475</v>
      </c>
      <c r="C107" s="676">
        <f t="shared" si="5"/>
        <v>25</v>
      </c>
      <c r="D107" s="678">
        <v>1.825</v>
      </c>
      <c r="E107" s="678">
        <f t="shared" si="3"/>
        <v>1.825</v>
      </c>
      <c r="F107" s="679">
        <f t="shared" si="4"/>
        <v>45.625</v>
      </c>
    </row>
    <row r="108" spans="1:6" s="255" customFormat="1" ht="17.100000000000001" customHeight="1" x14ac:dyDescent="0.2">
      <c r="A108" s="696"/>
      <c r="B108" s="675">
        <v>2500</v>
      </c>
      <c r="C108" s="676">
        <f t="shared" si="5"/>
        <v>25</v>
      </c>
      <c r="D108" s="678">
        <v>0.58599999999999997</v>
      </c>
      <c r="E108" s="678">
        <f t="shared" si="3"/>
        <v>1.2055</v>
      </c>
      <c r="F108" s="679">
        <f t="shared" si="4"/>
        <v>30.137499999999999</v>
      </c>
    </row>
    <row r="109" spans="1:6" s="255" customFormat="1" ht="17.100000000000001" customHeight="1" x14ac:dyDescent="0.2">
      <c r="A109" s="696"/>
      <c r="B109" s="675">
        <v>2525</v>
      </c>
      <c r="C109" s="676">
        <f t="shared" si="5"/>
        <v>25</v>
      </c>
      <c r="D109" s="678">
        <v>0.51100000000000001</v>
      </c>
      <c r="E109" s="678">
        <f t="shared" si="3"/>
        <v>0.54849999999999999</v>
      </c>
      <c r="F109" s="679">
        <f t="shared" si="4"/>
        <v>13.7125</v>
      </c>
    </row>
    <row r="110" spans="1:6" s="255" customFormat="1" ht="17.100000000000001" customHeight="1" x14ac:dyDescent="0.2">
      <c r="A110" s="696"/>
      <c r="B110" s="675">
        <v>2550</v>
      </c>
      <c r="C110" s="676">
        <f t="shared" si="5"/>
        <v>25</v>
      </c>
      <c r="D110" s="678">
        <v>0.57399999999999995</v>
      </c>
      <c r="E110" s="678">
        <f t="shared" si="3"/>
        <v>0.54249999999999998</v>
      </c>
      <c r="F110" s="679">
        <f t="shared" si="4"/>
        <v>13.5625</v>
      </c>
    </row>
    <row r="111" spans="1:6" s="255" customFormat="1" ht="17.100000000000001" customHeight="1" x14ac:dyDescent="0.2">
      <c r="A111" s="696"/>
      <c r="B111" s="675">
        <v>2575</v>
      </c>
      <c r="C111" s="676">
        <f t="shared" si="5"/>
        <v>25</v>
      </c>
      <c r="D111" s="678">
        <v>0.56100000000000005</v>
      </c>
      <c r="E111" s="678">
        <f t="shared" si="3"/>
        <v>0.5675</v>
      </c>
      <c r="F111" s="679">
        <f t="shared" si="4"/>
        <v>14.1875</v>
      </c>
    </row>
    <row r="112" spans="1:6" s="255" customFormat="1" ht="17.100000000000001" customHeight="1" x14ac:dyDescent="0.2">
      <c r="A112" s="696"/>
      <c r="B112" s="675">
        <v>2600</v>
      </c>
      <c r="C112" s="676">
        <f t="shared" si="5"/>
        <v>25</v>
      </c>
      <c r="D112" s="678">
        <v>0.51500000000000001</v>
      </c>
      <c r="E112" s="678">
        <f t="shared" si="3"/>
        <v>0.53800000000000003</v>
      </c>
      <c r="F112" s="679">
        <f t="shared" si="4"/>
        <v>13.450000000000001</v>
      </c>
    </row>
    <row r="113" spans="1:6" s="255" customFormat="1" ht="17.100000000000001" customHeight="1" x14ac:dyDescent="0.2">
      <c r="A113" s="696"/>
      <c r="B113" s="675">
        <v>2625</v>
      </c>
      <c r="C113" s="676">
        <f t="shared" si="5"/>
        <v>25</v>
      </c>
      <c r="D113" s="678">
        <v>0.43600000000000005</v>
      </c>
      <c r="E113" s="678">
        <f t="shared" si="3"/>
        <v>0.47550000000000003</v>
      </c>
      <c r="F113" s="679">
        <f t="shared" si="4"/>
        <v>11.887500000000001</v>
      </c>
    </row>
    <row r="114" spans="1:6" s="255" customFormat="1" ht="17.100000000000001" customHeight="1" x14ac:dyDescent="0.2">
      <c r="A114" s="696"/>
      <c r="B114" s="675">
        <v>2650</v>
      </c>
      <c r="C114" s="676">
        <f t="shared" si="5"/>
        <v>25</v>
      </c>
      <c r="D114" s="678">
        <v>0.59699999999999998</v>
      </c>
      <c r="E114" s="678">
        <f t="shared" si="3"/>
        <v>0.51649999999999996</v>
      </c>
      <c r="F114" s="679">
        <f t="shared" si="4"/>
        <v>12.9125</v>
      </c>
    </row>
    <row r="115" spans="1:6" s="255" customFormat="1" ht="17.100000000000001" customHeight="1" x14ac:dyDescent="0.2">
      <c r="A115" s="696"/>
      <c r="B115" s="675">
        <v>2675</v>
      </c>
      <c r="C115" s="676">
        <f t="shared" si="5"/>
        <v>25</v>
      </c>
      <c r="D115" s="678">
        <v>0.25800000000000001</v>
      </c>
      <c r="E115" s="678">
        <f t="shared" si="3"/>
        <v>0.42749999999999999</v>
      </c>
      <c r="F115" s="679">
        <f t="shared" si="4"/>
        <v>10.6875</v>
      </c>
    </row>
    <row r="116" spans="1:6" s="255" customFormat="1" ht="17.100000000000001" customHeight="1" x14ac:dyDescent="0.2">
      <c r="A116" s="696"/>
      <c r="B116" s="675">
        <v>2700</v>
      </c>
      <c r="C116" s="676">
        <f t="shared" si="5"/>
        <v>25</v>
      </c>
      <c r="D116" s="678">
        <v>0.51100000000000001</v>
      </c>
      <c r="E116" s="678">
        <f t="shared" si="3"/>
        <v>0.38450000000000001</v>
      </c>
      <c r="F116" s="679">
        <f t="shared" si="4"/>
        <v>9.6125000000000007</v>
      </c>
    </row>
    <row r="117" spans="1:6" s="255" customFormat="1" ht="17.100000000000001" customHeight="1" x14ac:dyDescent="0.2">
      <c r="A117" s="696"/>
      <c r="B117" s="675">
        <v>2725</v>
      </c>
      <c r="C117" s="676">
        <f t="shared" si="5"/>
        <v>25</v>
      </c>
      <c r="D117" s="678">
        <v>0.50700000000000001</v>
      </c>
      <c r="E117" s="678">
        <f t="shared" si="3"/>
        <v>0.50900000000000001</v>
      </c>
      <c r="F117" s="679">
        <f t="shared" si="4"/>
        <v>12.725</v>
      </c>
    </row>
    <row r="118" spans="1:6" s="255" customFormat="1" ht="17.100000000000001" customHeight="1" x14ac:dyDescent="0.2">
      <c r="A118" s="696"/>
      <c r="B118" s="675">
        <v>2750</v>
      </c>
      <c r="C118" s="676">
        <f t="shared" si="5"/>
        <v>25</v>
      </c>
      <c r="D118" s="678">
        <v>0.52300000000000002</v>
      </c>
      <c r="E118" s="678">
        <f>(D116+D117)/2</f>
        <v>0.50900000000000001</v>
      </c>
      <c r="F118" s="679">
        <f t="shared" si="4"/>
        <v>12.725</v>
      </c>
    </row>
    <row r="119" spans="1:6" s="255" customFormat="1" ht="17.100000000000001" customHeight="1" x14ac:dyDescent="0.2">
      <c r="A119" s="696"/>
      <c r="B119" s="675">
        <v>2775</v>
      </c>
      <c r="C119" s="676">
        <f t="shared" si="5"/>
        <v>25</v>
      </c>
      <c r="D119" s="678">
        <v>0.498</v>
      </c>
      <c r="E119" s="678">
        <f>(D117+D118)/2</f>
        <v>0.51500000000000001</v>
      </c>
      <c r="F119" s="679">
        <f t="shared" si="4"/>
        <v>12.875</v>
      </c>
    </row>
    <row r="120" spans="1:6" s="255" customFormat="1" ht="17.100000000000001" customHeight="1" x14ac:dyDescent="0.2">
      <c r="A120" s="696"/>
      <c r="B120" s="675">
        <v>2800</v>
      </c>
      <c r="C120" s="676">
        <f t="shared" si="5"/>
        <v>25</v>
      </c>
      <c r="D120" s="678">
        <v>0.54900000000000004</v>
      </c>
      <c r="E120" s="678">
        <f>(D118+D119)/2</f>
        <v>0.51049999999999995</v>
      </c>
      <c r="F120" s="679">
        <f t="shared" si="4"/>
        <v>12.762499999999999</v>
      </c>
    </row>
    <row r="121" spans="1:6" s="255" customFormat="1" ht="17.100000000000001" customHeight="1" x14ac:dyDescent="0.2">
      <c r="A121" s="696"/>
      <c r="B121" s="675">
        <v>2825</v>
      </c>
      <c r="C121" s="676">
        <f t="shared" si="5"/>
        <v>25</v>
      </c>
      <c r="D121" s="678">
        <v>0.52300000000000002</v>
      </c>
      <c r="E121" s="678">
        <f t="shared" ref="E121:E132" si="9">(D119+D120)/2</f>
        <v>0.52350000000000008</v>
      </c>
      <c r="F121" s="679">
        <f t="shared" si="4"/>
        <v>13.087500000000002</v>
      </c>
    </row>
    <row r="122" spans="1:6" s="255" customFormat="1" ht="17.100000000000001" customHeight="1" x14ac:dyDescent="0.2">
      <c r="A122" s="696"/>
      <c r="B122" s="675">
        <v>2850</v>
      </c>
      <c r="C122" s="676">
        <f t="shared" si="5"/>
        <v>25</v>
      </c>
      <c r="D122" s="678">
        <v>0.53600000000000003</v>
      </c>
      <c r="E122" s="678">
        <f t="shared" si="9"/>
        <v>0.53600000000000003</v>
      </c>
      <c r="F122" s="679">
        <f t="shared" si="4"/>
        <v>13.4</v>
      </c>
    </row>
    <row r="123" spans="1:6" s="255" customFormat="1" ht="17.100000000000001" customHeight="1" x14ac:dyDescent="0.2">
      <c r="A123" s="696"/>
      <c r="B123" s="675">
        <v>2875</v>
      </c>
      <c r="C123" s="676">
        <f t="shared" si="5"/>
        <v>25</v>
      </c>
      <c r="D123" s="678">
        <v>0.53600000000000003</v>
      </c>
      <c r="E123" s="678">
        <f t="shared" si="9"/>
        <v>0.52950000000000008</v>
      </c>
      <c r="F123" s="679">
        <f t="shared" si="4"/>
        <v>13.237500000000002</v>
      </c>
    </row>
    <row r="124" spans="1:6" s="255" customFormat="1" ht="17.100000000000001" customHeight="1" x14ac:dyDescent="0.2">
      <c r="A124" s="696"/>
      <c r="B124" s="675">
        <v>2900</v>
      </c>
      <c r="C124" s="676">
        <f t="shared" si="5"/>
        <v>25</v>
      </c>
      <c r="D124" s="678">
        <v>0.61099999999999999</v>
      </c>
      <c r="E124" s="678">
        <f t="shared" si="9"/>
        <v>0.53600000000000003</v>
      </c>
      <c r="F124" s="679">
        <f t="shared" si="4"/>
        <v>13.4</v>
      </c>
    </row>
    <row r="125" spans="1:6" s="255" customFormat="1" ht="17.100000000000001" customHeight="1" x14ac:dyDescent="0.2">
      <c r="A125" s="696"/>
      <c r="B125" s="675">
        <v>2925</v>
      </c>
      <c r="C125" s="676">
        <f t="shared" si="5"/>
        <v>25</v>
      </c>
      <c r="D125" s="678">
        <v>0.48899999999999999</v>
      </c>
      <c r="E125" s="678">
        <f t="shared" si="9"/>
        <v>0.57350000000000001</v>
      </c>
      <c r="F125" s="679">
        <f t="shared" si="4"/>
        <v>14.3375</v>
      </c>
    </row>
    <row r="126" spans="1:6" s="255" customFormat="1" ht="17.100000000000001" customHeight="1" x14ac:dyDescent="0.2">
      <c r="A126" s="696"/>
      <c r="B126" s="675">
        <v>2950</v>
      </c>
      <c r="C126" s="676">
        <f t="shared" ref="C126:C153" si="10">B126-B125</f>
        <v>25</v>
      </c>
      <c r="D126" s="678">
        <v>0.58599999999999997</v>
      </c>
      <c r="E126" s="678">
        <f t="shared" si="9"/>
        <v>0.55000000000000004</v>
      </c>
      <c r="F126" s="679">
        <f t="shared" ref="F126:F153" si="11">E126*C126</f>
        <v>13.750000000000002</v>
      </c>
    </row>
    <row r="127" spans="1:6" s="255" customFormat="1" ht="17.100000000000001" customHeight="1" thickBot="1" x14ac:dyDescent="0.25">
      <c r="A127" s="696"/>
      <c r="B127" s="675">
        <v>2975</v>
      </c>
      <c r="C127" s="676">
        <f t="shared" si="10"/>
        <v>25</v>
      </c>
      <c r="D127" s="678">
        <v>0.52400000000000002</v>
      </c>
      <c r="E127" s="678">
        <f t="shared" si="9"/>
        <v>0.53749999999999998</v>
      </c>
      <c r="F127" s="679">
        <f t="shared" si="11"/>
        <v>13.4375</v>
      </c>
    </row>
    <row r="128" spans="1:6" s="255" customFormat="1" ht="20.25" customHeight="1" thickBot="1" x14ac:dyDescent="0.25">
      <c r="A128" s="697"/>
      <c r="B128" s="2147" t="s">
        <v>205</v>
      </c>
      <c r="C128" s="2148"/>
      <c r="D128" s="2148"/>
      <c r="E128" s="2148"/>
      <c r="F128" s="682">
        <f>SUM(F89:F127)</f>
        <v>607.11249999999995</v>
      </c>
    </row>
    <row r="129" spans="1:6" s="255" customFormat="1" ht="17.100000000000001" customHeight="1" x14ac:dyDescent="0.2">
      <c r="A129" s="695"/>
      <c r="B129" s="675">
        <v>3000</v>
      </c>
      <c r="C129" s="676">
        <f>B129-B127</f>
        <v>25</v>
      </c>
      <c r="D129" s="678">
        <v>0.64600000000000002</v>
      </c>
      <c r="E129" s="678">
        <f>(D126+D127)/2</f>
        <v>0.55499999999999994</v>
      </c>
      <c r="F129" s="679">
        <f t="shared" si="11"/>
        <v>13.874999999999998</v>
      </c>
    </row>
    <row r="130" spans="1:6" s="255" customFormat="1" ht="17.100000000000001" customHeight="1" x14ac:dyDescent="0.2">
      <c r="A130" s="696"/>
      <c r="B130" s="675">
        <v>3025</v>
      </c>
      <c r="C130" s="676">
        <f t="shared" si="10"/>
        <v>25</v>
      </c>
      <c r="D130" s="678">
        <v>0.36499999999999999</v>
      </c>
      <c r="E130" s="678">
        <f>(D127+D129)/2</f>
        <v>0.58499999999999996</v>
      </c>
      <c r="F130" s="679">
        <f t="shared" si="11"/>
        <v>14.625</v>
      </c>
    </row>
    <row r="131" spans="1:6" s="255" customFormat="1" ht="17.100000000000001" customHeight="1" x14ac:dyDescent="0.2">
      <c r="A131" s="696"/>
      <c r="B131" s="675">
        <v>3050</v>
      </c>
      <c r="C131" s="676">
        <f t="shared" si="10"/>
        <v>25</v>
      </c>
      <c r="D131" s="678">
        <v>0.53600000000000003</v>
      </c>
      <c r="E131" s="678">
        <f t="shared" si="9"/>
        <v>0.50550000000000006</v>
      </c>
      <c r="F131" s="679">
        <f t="shared" si="11"/>
        <v>12.637500000000001</v>
      </c>
    </row>
    <row r="132" spans="1:6" s="255" customFormat="1" ht="17.100000000000001" customHeight="1" x14ac:dyDescent="0.2">
      <c r="A132" s="696"/>
      <c r="B132" s="675">
        <v>3075</v>
      </c>
      <c r="C132" s="676">
        <f t="shared" si="10"/>
        <v>25</v>
      </c>
      <c r="D132" s="678">
        <v>0.51</v>
      </c>
      <c r="E132" s="678">
        <f t="shared" si="9"/>
        <v>0.45050000000000001</v>
      </c>
      <c r="F132" s="679">
        <f t="shared" si="11"/>
        <v>11.262500000000001</v>
      </c>
    </row>
    <row r="133" spans="1:6" s="255" customFormat="1" ht="17.100000000000001" customHeight="1" x14ac:dyDescent="0.2">
      <c r="A133" s="696"/>
      <c r="B133" s="675">
        <v>3100</v>
      </c>
      <c r="C133" s="676">
        <f t="shared" si="10"/>
        <v>25</v>
      </c>
      <c r="D133" s="678">
        <v>0.51800000000000002</v>
      </c>
      <c r="E133" s="678">
        <f>(D131+D133)/2</f>
        <v>0.52700000000000002</v>
      </c>
      <c r="F133" s="679">
        <f t="shared" si="11"/>
        <v>13.175000000000001</v>
      </c>
    </row>
    <row r="134" spans="1:6" s="255" customFormat="1" ht="17.100000000000001" customHeight="1" x14ac:dyDescent="0.2">
      <c r="A134" s="696"/>
      <c r="B134" s="675">
        <v>3125</v>
      </c>
      <c r="C134" s="676">
        <f t="shared" si="10"/>
        <v>25</v>
      </c>
      <c r="D134" s="678">
        <v>0.48399999999999999</v>
      </c>
      <c r="E134" s="678">
        <f t="shared" ref="E134:E153" si="12">(D133+D134)/2</f>
        <v>0.501</v>
      </c>
      <c r="F134" s="679">
        <f t="shared" si="11"/>
        <v>12.525</v>
      </c>
    </row>
    <row r="135" spans="1:6" s="255" customFormat="1" ht="17.100000000000001" customHeight="1" x14ac:dyDescent="0.2">
      <c r="A135" s="696"/>
      <c r="B135" s="675">
        <v>3150</v>
      </c>
      <c r="C135" s="676">
        <f t="shared" si="10"/>
        <v>25</v>
      </c>
      <c r="D135" s="678">
        <v>0.48599999999999999</v>
      </c>
      <c r="E135" s="678">
        <f t="shared" si="12"/>
        <v>0.48499999999999999</v>
      </c>
      <c r="F135" s="679">
        <f t="shared" si="11"/>
        <v>12.125</v>
      </c>
    </row>
    <row r="136" spans="1:6" s="255" customFormat="1" ht="17.100000000000001" customHeight="1" x14ac:dyDescent="0.2">
      <c r="A136" s="696"/>
      <c r="B136" s="675">
        <v>3175</v>
      </c>
      <c r="C136" s="676">
        <f t="shared" si="10"/>
        <v>25</v>
      </c>
      <c r="D136" s="678">
        <v>0.53500000000000003</v>
      </c>
      <c r="E136" s="678">
        <f t="shared" si="12"/>
        <v>0.51049999999999995</v>
      </c>
      <c r="F136" s="679">
        <f t="shared" si="11"/>
        <v>12.762499999999999</v>
      </c>
    </row>
    <row r="137" spans="1:6" s="255" customFormat="1" ht="17.100000000000001" customHeight="1" x14ac:dyDescent="0.2">
      <c r="A137" s="696"/>
      <c r="B137" s="675">
        <v>3200</v>
      </c>
      <c r="C137" s="676">
        <f t="shared" si="10"/>
        <v>25</v>
      </c>
      <c r="D137" s="678">
        <v>0.56699999999999995</v>
      </c>
      <c r="E137" s="678">
        <f t="shared" si="12"/>
        <v>0.55099999999999993</v>
      </c>
      <c r="F137" s="679">
        <f t="shared" si="11"/>
        <v>13.774999999999999</v>
      </c>
    </row>
    <row r="138" spans="1:6" s="255" customFormat="1" ht="17.100000000000001" customHeight="1" x14ac:dyDescent="0.2">
      <c r="A138" s="696"/>
      <c r="B138" s="675">
        <v>3225</v>
      </c>
      <c r="C138" s="676">
        <f t="shared" si="10"/>
        <v>25</v>
      </c>
      <c r="D138" s="678">
        <v>0.60599999999999998</v>
      </c>
      <c r="E138" s="678">
        <f t="shared" si="12"/>
        <v>0.58650000000000002</v>
      </c>
      <c r="F138" s="679">
        <f t="shared" si="11"/>
        <v>14.662500000000001</v>
      </c>
    </row>
    <row r="139" spans="1:6" s="255" customFormat="1" ht="17.100000000000001" customHeight="1" x14ac:dyDescent="0.2">
      <c r="A139" s="696"/>
      <c r="B139" s="675">
        <v>3250</v>
      </c>
      <c r="C139" s="676">
        <f t="shared" si="10"/>
        <v>25</v>
      </c>
      <c r="D139" s="678">
        <v>0.57699999999999996</v>
      </c>
      <c r="E139" s="678">
        <f t="shared" si="12"/>
        <v>0.59149999999999991</v>
      </c>
      <c r="F139" s="679">
        <f t="shared" si="11"/>
        <v>14.787499999999998</v>
      </c>
    </row>
    <row r="140" spans="1:6" s="255" customFormat="1" ht="17.100000000000001" customHeight="1" x14ac:dyDescent="0.2">
      <c r="A140" s="696"/>
      <c r="B140" s="675">
        <v>3275</v>
      </c>
      <c r="C140" s="676">
        <f t="shared" si="10"/>
        <v>25</v>
      </c>
      <c r="D140" s="678">
        <v>0.63800000000000001</v>
      </c>
      <c r="E140" s="678">
        <f t="shared" si="12"/>
        <v>0.60749999999999993</v>
      </c>
      <c r="F140" s="679">
        <f t="shared" si="11"/>
        <v>15.187499999999998</v>
      </c>
    </row>
    <row r="141" spans="1:6" s="255" customFormat="1" ht="17.100000000000001" customHeight="1" x14ac:dyDescent="0.2">
      <c r="A141" s="696"/>
      <c r="B141" s="675">
        <v>3300</v>
      </c>
      <c r="C141" s="676">
        <f t="shared" si="10"/>
        <v>25</v>
      </c>
      <c r="D141" s="678">
        <v>0.54900000000000004</v>
      </c>
      <c r="E141" s="678">
        <f t="shared" si="12"/>
        <v>0.59350000000000003</v>
      </c>
      <c r="F141" s="679">
        <f t="shared" si="11"/>
        <v>14.8375</v>
      </c>
    </row>
    <row r="142" spans="1:6" s="255" customFormat="1" ht="17.100000000000001" customHeight="1" x14ac:dyDescent="0.2">
      <c r="A142" s="696"/>
      <c r="B142" s="675">
        <v>3325</v>
      </c>
      <c r="C142" s="676">
        <f t="shared" si="10"/>
        <v>25</v>
      </c>
      <c r="D142" s="678">
        <v>0.59</v>
      </c>
      <c r="E142" s="678">
        <f t="shared" si="12"/>
        <v>0.56950000000000001</v>
      </c>
      <c r="F142" s="679">
        <f t="shared" si="11"/>
        <v>14.237500000000001</v>
      </c>
    </row>
    <row r="143" spans="1:6" s="255" customFormat="1" ht="17.100000000000001" customHeight="1" x14ac:dyDescent="0.2">
      <c r="A143" s="696"/>
      <c r="B143" s="675">
        <v>3350</v>
      </c>
      <c r="C143" s="676">
        <f t="shared" si="10"/>
        <v>25</v>
      </c>
      <c r="D143" s="678">
        <v>0.4</v>
      </c>
      <c r="E143" s="678">
        <f t="shared" si="12"/>
        <v>0.495</v>
      </c>
      <c r="F143" s="679">
        <f t="shared" si="11"/>
        <v>12.375</v>
      </c>
    </row>
    <row r="144" spans="1:6" s="255" customFormat="1" ht="17.100000000000001" customHeight="1" x14ac:dyDescent="0.2">
      <c r="A144" s="696"/>
      <c r="B144" s="675">
        <v>3375</v>
      </c>
      <c r="C144" s="676">
        <f t="shared" si="10"/>
        <v>25</v>
      </c>
      <c r="D144" s="678">
        <v>0.58899999999999997</v>
      </c>
      <c r="E144" s="678">
        <f t="shared" si="12"/>
        <v>0.4945</v>
      </c>
      <c r="F144" s="679">
        <f t="shared" si="11"/>
        <v>12.362500000000001</v>
      </c>
    </row>
    <row r="145" spans="1:7" s="255" customFormat="1" ht="17.100000000000001" customHeight="1" x14ac:dyDescent="0.2">
      <c r="A145" s="696"/>
      <c r="B145" s="675">
        <v>3400</v>
      </c>
      <c r="C145" s="676">
        <f t="shared" si="10"/>
        <v>25</v>
      </c>
      <c r="D145" s="678">
        <v>0.57699999999999996</v>
      </c>
      <c r="E145" s="678">
        <f t="shared" si="12"/>
        <v>0.58299999999999996</v>
      </c>
      <c r="F145" s="679">
        <f t="shared" si="11"/>
        <v>14.574999999999999</v>
      </c>
    </row>
    <row r="146" spans="1:7" s="255" customFormat="1" ht="17.100000000000001" customHeight="1" x14ac:dyDescent="0.2">
      <c r="A146" s="696"/>
      <c r="B146" s="675">
        <v>3425</v>
      </c>
      <c r="C146" s="676">
        <f t="shared" si="10"/>
        <v>25</v>
      </c>
      <c r="D146" s="678">
        <v>0.58699999999999997</v>
      </c>
      <c r="E146" s="678">
        <f t="shared" si="12"/>
        <v>0.58199999999999996</v>
      </c>
      <c r="F146" s="679">
        <f t="shared" si="11"/>
        <v>14.549999999999999</v>
      </c>
    </row>
    <row r="147" spans="1:7" s="255" customFormat="1" ht="17.100000000000001" customHeight="1" x14ac:dyDescent="0.2">
      <c r="A147" s="696"/>
      <c r="B147" s="675">
        <v>3450</v>
      </c>
      <c r="C147" s="676">
        <f t="shared" si="10"/>
        <v>25</v>
      </c>
      <c r="D147" s="678">
        <v>0.63700000000000001</v>
      </c>
      <c r="E147" s="678">
        <f t="shared" si="12"/>
        <v>0.61199999999999999</v>
      </c>
      <c r="F147" s="679">
        <f t="shared" si="11"/>
        <v>15.299999999999999</v>
      </c>
    </row>
    <row r="148" spans="1:7" s="255" customFormat="1" ht="17.100000000000001" customHeight="1" x14ac:dyDescent="0.2">
      <c r="A148" s="696"/>
      <c r="B148" s="675">
        <v>3475</v>
      </c>
      <c r="C148" s="676">
        <f t="shared" si="10"/>
        <v>25</v>
      </c>
      <c r="D148" s="678">
        <v>0.57699999999999996</v>
      </c>
      <c r="E148" s="678">
        <f t="shared" si="12"/>
        <v>0.60699999999999998</v>
      </c>
      <c r="F148" s="679">
        <f t="shared" si="11"/>
        <v>15.174999999999999</v>
      </c>
    </row>
    <row r="149" spans="1:7" s="255" customFormat="1" ht="17.100000000000001" customHeight="1" x14ac:dyDescent="0.2">
      <c r="A149" s="696"/>
      <c r="B149" s="675">
        <v>3500</v>
      </c>
      <c r="C149" s="676">
        <f t="shared" si="10"/>
        <v>25</v>
      </c>
      <c r="D149" s="678">
        <v>0.52500000000000002</v>
      </c>
      <c r="E149" s="678">
        <f t="shared" si="12"/>
        <v>0.55099999999999993</v>
      </c>
      <c r="F149" s="679">
        <f t="shared" si="11"/>
        <v>13.774999999999999</v>
      </c>
    </row>
    <row r="150" spans="1:7" s="255" customFormat="1" ht="17.100000000000001" customHeight="1" x14ac:dyDescent="0.2">
      <c r="A150" s="696"/>
      <c r="B150" s="675">
        <v>3525</v>
      </c>
      <c r="C150" s="676">
        <f t="shared" si="10"/>
        <v>25</v>
      </c>
      <c r="D150" s="678">
        <v>0.52500000000000002</v>
      </c>
      <c r="E150" s="678">
        <f t="shared" si="12"/>
        <v>0.52500000000000002</v>
      </c>
      <c r="F150" s="679">
        <f t="shared" si="11"/>
        <v>13.125</v>
      </c>
    </row>
    <row r="151" spans="1:7" s="255" customFormat="1" ht="17.100000000000001" customHeight="1" x14ac:dyDescent="0.2">
      <c r="A151" s="696"/>
      <c r="B151" s="675">
        <v>3550</v>
      </c>
      <c r="C151" s="676">
        <f t="shared" si="10"/>
        <v>25</v>
      </c>
      <c r="D151" s="678">
        <v>0.501</v>
      </c>
      <c r="E151" s="678">
        <f t="shared" si="12"/>
        <v>0.51300000000000001</v>
      </c>
      <c r="F151" s="679">
        <f t="shared" si="11"/>
        <v>12.825000000000001</v>
      </c>
    </row>
    <row r="152" spans="1:7" s="255" customFormat="1" ht="17.100000000000001" customHeight="1" x14ac:dyDescent="0.2">
      <c r="A152" s="696"/>
      <c r="B152" s="675">
        <v>3575</v>
      </c>
      <c r="C152" s="676">
        <f t="shared" si="10"/>
        <v>25</v>
      </c>
      <c r="D152" s="678">
        <v>0.502</v>
      </c>
      <c r="E152" s="678">
        <f t="shared" si="12"/>
        <v>0.50150000000000006</v>
      </c>
      <c r="F152" s="679">
        <f t="shared" si="11"/>
        <v>12.537500000000001</v>
      </c>
    </row>
    <row r="153" spans="1:7" s="255" customFormat="1" ht="17.100000000000001" customHeight="1" thickBot="1" x14ac:dyDescent="0.25">
      <c r="A153" s="697"/>
      <c r="B153" s="675">
        <v>3603</v>
      </c>
      <c r="C153" s="676">
        <f t="shared" si="10"/>
        <v>28</v>
      </c>
      <c r="D153" s="687">
        <v>0.52</v>
      </c>
      <c r="E153" s="678">
        <f t="shared" si="12"/>
        <v>0.51100000000000001</v>
      </c>
      <c r="F153" s="679">
        <f t="shared" si="11"/>
        <v>14.308</v>
      </c>
    </row>
    <row r="154" spans="1:7" s="255" customFormat="1" ht="20.25" customHeight="1" thickBot="1" x14ac:dyDescent="0.25">
      <c r="A154" s="705"/>
      <c r="B154" s="2147" t="s">
        <v>205</v>
      </c>
      <c r="C154" s="2148"/>
      <c r="D154" s="2148"/>
      <c r="E154" s="2148"/>
      <c r="F154" s="682">
        <f>SUM(F129:F153)</f>
        <v>341.38300000000004</v>
      </c>
    </row>
    <row r="155" spans="1:7" ht="20.25" customHeight="1" thickBot="1" x14ac:dyDescent="0.3">
      <c r="A155" s="18"/>
      <c r="B155" s="2149" t="s">
        <v>261</v>
      </c>
      <c r="C155" s="2150"/>
      <c r="D155" s="2150"/>
      <c r="E155" s="2151"/>
      <c r="F155" s="688">
        <f>F154+F128+F88+F41</f>
        <v>2432.8829999999998</v>
      </c>
    </row>
    <row r="156" spans="1:7" x14ac:dyDescent="0.2">
      <c r="B156" s="689"/>
      <c r="C156" s="689"/>
      <c r="D156" s="689"/>
      <c r="E156" s="690"/>
      <c r="F156" s="691"/>
    </row>
    <row r="157" spans="1:7" ht="15.75" x14ac:dyDescent="0.25">
      <c r="B157" s="692"/>
      <c r="C157" s="693"/>
      <c r="D157" s="692"/>
      <c r="E157" s="692"/>
      <c r="F157" s="692"/>
      <c r="G157" s="353"/>
    </row>
    <row r="158" spans="1:7" x14ac:dyDescent="0.2">
      <c r="A158" s="694" t="s">
        <v>11</v>
      </c>
      <c r="B158" s="34"/>
      <c r="C158" s="160"/>
      <c r="D158" s="162"/>
      <c r="F158" s="694" t="s">
        <v>11</v>
      </c>
    </row>
    <row r="159" spans="1:7" x14ac:dyDescent="0.2">
      <c r="A159" s="364" t="s">
        <v>374</v>
      </c>
      <c r="B159" s="34"/>
      <c r="C159" s="163"/>
      <c r="D159" s="163"/>
      <c r="F159" s="365" t="s">
        <v>375</v>
      </c>
    </row>
    <row r="160" spans="1:7" x14ac:dyDescent="0.2">
      <c r="A160" s="160"/>
      <c r="B160" s="34"/>
      <c r="C160" s="160"/>
      <c r="D160" s="162"/>
      <c r="F160" s="162"/>
    </row>
    <row r="161" spans="1:6" x14ac:dyDescent="0.2">
      <c r="A161" s="162"/>
      <c r="B161" s="34"/>
      <c r="C161" s="162"/>
      <c r="D161" s="162"/>
      <c r="F161" s="162"/>
    </row>
    <row r="162" spans="1:6" x14ac:dyDescent="0.2">
      <c r="A162" s="694" t="s">
        <v>10</v>
      </c>
      <c r="B162" s="34"/>
      <c r="C162" s="160"/>
      <c r="D162" s="163"/>
      <c r="F162" s="694" t="s">
        <v>12</v>
      </c>
    </row>
    <row r="163" spans="1:6" x14ac:dyDescent="0.2">
      <c r="A163" s="364" t="s">
        <v>374</v>
      </c>
      <c r="B163" s="34"/>
      <c r="C163" s="163"/>
      <c r="D163" s="163"/>
      <c r="F163" s="365" t="s">
        <v>375</v>
      </c>
    </row>
  </sheetData>
  <mergeCells count="10">
    <mergeCell ref="B128:E128"/>
    <mergeCell ref="B154:E154"/>
    <mergeCell ref="B155:E155"/>
    <mergeCell ref="B88:E88"/>
    <mergeCell ref="B1:F1"/>
    <mergeCell ref="B2:F2"/>
    <mergeCell ref="B3:F3"/>
    <mergeCell ref="B4:F4"/>
    <mergeCell ref="B41:E41"/>
    <mergeCell ref="A6:F6"/>
  </mergeCells>
  <pageMargins left="0.93" right="0.7" top="0.28000000000000003" bottom="0.75" header="0.17" footer="0.3"/>
  <pageSetup paperSize="9" scale="95" orientation="portrait" r:id="rId1"/>
  <headerFooter>
    <oddFooter>Page &amp;P of &amp;N</oddFooter>
  </headerFooter>
  <rowBreaks count="3" manualBreakCount="3">
    <brk id="41" max="5" man="1"/>
    <brk id="88" max="5" man="1"/>
    <brk id="128" max="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G51"/>
  <sheetViews>
    <sheetView view="pageBreakPreview" topLeftCell="A40" zoomScaleSheetLayoutView="100" workbookViewId="0">
      <selection activeCell="B4" sqref="B4:F4"/>
    </sheetView>
  </sheetViews>
  <sheetFormatPr defaultColWidth="9.140625" defaultRowHeight="15" x14ac:dyDescent="0.2"/>
  <cols>
    <col min="1" max="1" width="9.140625" style="716"/>
    <col min="2" max="2" width="17.85546875" style="716" customWidth="1"/>
    <col min="3" max="3" width="10.5703125" style="716" customWidth="1"/>
    <col min="4" max="4" width="15" style="716" customWidth="1"/>
    <col min="5" max="5" width="15.5703125" style="716" customWidth="1"/>
    <col min="6" max="6" width="19" style="717" customWidth="1"/>
    <col min="7" max="7" width="12.85546875" style="716" bestFit="1" customWidth="1"/>
    <col min="8" max="16384" width="9.140625" style="716"/>
  </cols>
  <sheetData>
    <row r="1" spans="1:6" s="706" customFormat="1" ht="18" x14ac:dyDescent="0.25">
      <c r="B1" s="2159" t="s">
        <v>191</v>
      </c>
      <c r="C1" s="2159"/>
      <c r="D1" s="2159"/>
      <c r="E1" s="2159"/>
      <c r="F1" s="2159"/>
    </row>
    <row r="2" spans="1:6" s="706" customFormat="1" ht="15.75" customHeight="1" x14ac:dyDescent="0.25">
      <c r="B2" s="2159" t="s">
        <v>190</v>
      </c>
      <c r="C2" s="2159"/>
      <c r="D2" s="2159"/>
      <c r="E2" s="2159"/>
      <c r="F2" s="2159"/>
    </row>
    <row r="3" spans="1:6" s="706" customFormat="1" ht="33" customHeight="1" x14ac:dyDescent="0.2">
      <c r="B3" s="2160" t="s">
        <v>385</v>
      </c>
      <c r="C3" s="2160"/>
      <c r="D3" s="2160"/>
      <c r="E3" s="2160"/>
      <c r="F3" s="2160"/>
    </row>
    <row r="4" spans="1:6" s="706" customFormat="1" ht="12.75" x14ac:dyDescent="0.2">
      <c r="B4" s="2161" t="s">
        <v>371</v>
      </c>
      <c r="C4" s="2161"/>
      <c r="D4" s="2161"/>
      <c r="E4" s="2161"/>
      <c r="F4" s="2161"/>
    </row>
    <row r="5" spans="1:6" s="707" customFormat="1" ht="18.75" customHeight="1" x14ac:dyDescent="0.25">
      <c r="A5" s="726" t="s">
        <v>139</v>
      </c>
      <c r="B5" s="726"/>
      <c r="C5" s="708"/>
      <c r="D5" s="708"/>
      <c r="E5" s="708"/>
      <c r="F5" s="709"/>
    </row>
    <row r="6" spans="1:6" s="710" customFormat="1" ht="15.75" thickBot="1" x14ac:dyDescent="0.25">
      <c r="A6" s="727" t="s">
        <v>137</v>
      </c>
      <c r="B6" s="727"/>
      <c r="C6" s="727"/>
      <c r="D6" s="727"/>
      <c r="E6" s="711"/>
      <c r="F6" s="712"/>
    </row>
    <row r="7" spans="1:6" s="707" customFormat="1" ht="30" customHeight="1" thickBot="1" x14ac:dyDescent="0.25">
      <c r="A7" s="723" t="s">
        <v>380</v>
      </c>
      <c r="B7" s="724" t="s">
        <v>125</v>
      </c>
      <c r="C7" s="713" t="s">
        <v>129</v>
      </c>
      <c r="D7" s="713" t="s">
        <v>378</v>
      </c>
      <c r="E7" s="713" t="s">
        <v>381</v>
      </c>
      <c r="F7" s="725" t="s">
        <v>132</v>
      </c>
    </row>
    <row r="8" spans="1:6" s="714" customFormat="1" ht="24" customHeight="1" x14ac:dyDescent="0.2">
      <c r="A8" s="720"/>
      <c r="B8" s="728">
        <v>0</v>
      </c>
      <c r="C8" s="729">
        <v>0</v>
      </c>
      <c r="D8" s="730">
        <v>7.3</v>
      </c>
      <c r="E8" s="730">
        <v>0.25</v>
      </c>
      <c r="F8" s="731">
        <f>+E8*C8</f>
        <v>0</v>
      </c>
    </row>
    <row r="9" spans="1:6" s="714" customFormat="1" ht="24" customHeight="1" x14ac:dyDescent="0.2">
      <c r="A9" s="721"/>
      <c r="B9" s="732">
        <v>25</v>
      </c>
      <c r="C9" s="733">
        <f t="shared" ref="C9:C40" si="0">+B9-B8</f>
        <v>25</v>
      </c>
      <c r="D9" s="734">
        <v>7.3</v>
      </c>
      <c r="E9" s="734">
        <v>0.25</v>
      </c>
      <c r="F9" s="735">
        <f>E9*D9*C9</f>
        <v>45.625</v>
      </c>
    </row>
    <row r="10" spans="1:6" s="714" customFormat="1" ht="24" customHeight="1" x14ac:dyDescent="0.2">
      <c r="A10" s="721"/>
      <c r="B10" s="732">
        <v>50</v>
      </c>
      <c r="C10" s="733">
        <f t="shared" si="0"/>
        <v>25</v>
      </c>
      <c r="D10" s="734">
        <v>7.3</v>
      </c>
      <c r="E10" s="734">
        <v>0.25</v>
      </c>
      <c r="F10" s="735">
        <f t="shared" ref="F10:F40" si="1">E10*D10*C10</f>
        <v>45.625</v>
      </c>
    </row>
    <row r="11" spans="1:6" s="714" customFormat="1" ht="24" customHeight="1" x14ac:dyDescent="0.2">
      <c r="A11" s="721"/>
      <c r="B11" s="732">
        <v>75</v>
      </c>
      <c r="C11" s="733">
        <f t="shared" si="0"/>
        <v>25</v>
      </c>
      <c r="D11" s="734">
        <v>7.3</v>
      </c>
      <c r="E11" s="734">
        <v>0.25</v>
      </c>
      <c r="F11" s="735">
        <f t="shared" si="1"/>
        <v>45.625</v>
      </c>
    </row>
    <row r="12" spans="1:6" s="714" customFormat="1" ht="24" customHeight="1" x14ac:dyDescent="0.2">
      <c r="A12" s="721"/>
      <c r="B12" s="732">
        <v>100</v>
      </c>
      <c r="C12" s="733">
        <f t="shared" si="0"/>
        <v>25</v>
      </c>
      <c r="D12" s="734">
        <v>7.3</v>
      </c>
      <c r="E12" s="734">
        <v>0.25</v>
      </c>
      <c r="F12" s="735">
        <f t="shared" si="1"/>
        <v>45.625</v>
      </c>
    </row>
    <row r="13" spans="1:6" s="714" customFormat="1" ht="24" customHeight="1" x14ac:dyDescent="0.2">
      <c r="A13" s="721"/>
      <c r="B13" s="732">
        <v>125</v>
      </c>
      <c r="C13" s="733">
        <f t="shared" si="0"/>
        <v>25</v>
      </c>
      <c r="D13" s="734">
        <v>7.3</v>
      </c>
      <c r="E13" s="734">
        <v>0.25</v>
      </c>
      <c r="F13" s="735">
        <f t="shared" si="1"/>
        <v>45.625</v>
      </c>
    </row>
    <row r="14" spans="1:6" s="714" customFormat="1" ht="24" customHeight="1" x14ac:dyDescent="0.2">
      <c r="A14" s="721"/>
      <c r="B14" s="732">
        <v>150</v>
      </c>
      <c r="C14" s="733">
        <f t="shared" si="0"/>
        <v>25</v>
      </c>
      <c r="D14" s="734">
        <v>7.3</v>
      </c>
      <c r="E14" s="734">
        <v>0.25</v>
      </c>
      <c r="F14" s="735">
        <f t="shared" si="1"/>
        <v>45.625</v>
      </c>
    </row>
    <row r="15" spans="1:6" s="714" customFormat="1" ht="24" customHeight="1" x14ac:dyDescent="0.2">
      <c r="A15" s="721"/>
      <c r="B15" s="732">
        <v>175</v>
      </c>
      <c r="C15" s="733">
        <f t="shared" si="0"/>
        <v>25</v>
      </c>
      <c r="D15" s="734">
        <v>7.3</v>
      </c>
      <c r="E15" s="734">
        <v>0.25</v>
      </c>
      <c r="F15" s="735">
        <f t="shared" si="1"/>
        <v>45.625</v>
      </c>
    </row>
    <row r="16" spans="1:6" s="714" customFormat="1" ht="24" customHeight="1" x14ac:dyDescent="0.2">
      <c r="A16" s="721"/>
      <c r="B16" s="732">
        <v>200</v>
      </c>
      <c r="C16" s="733">
        <f t="shared" si="0"/>
        <v>25</v>
      </c>
      <c r="D16" s="734">
        <v>7.3</v>
      </c>
      <c r="E16" s="734">
        <v>0.25</v>
      </c>
      <c r="F16" s="735">
        <f t="shared" si="1"/>
        <v>45.625</v>
      </c>
    </row>
    <row r="17" spans="1:6" s="714" customFormat="1" ht="24" customHeight="1" x14ac:dyDescent="0.2">
      <c r="A17" s="721"/>
      <c r="B17" s="732">
        <v>225</v>
      </c>
      <c r="C17" s="733">
        <f t="shared" si="0"/>
        <v>25</v>
      </c>
      <c r="D17" s="734">
        <v>7.3</v>
      </c>
      <c r="E17" s="734">
        <v>0.25</v>
      </c>
      <c r="F17" s="735">
        <f t="shared" si="1"/>
        <v>45.625</v>
      </c>
    </row>
    <row r="18" spans="1:6" s="714" customFormat="1" ht="24" customHeight="1" x14ac:dyDescent="0.2">
      <c r="A18" s="721"/>
      <c r="B18" s="732">
        <v>250</v>
      </c>
      <c r="C18" s="733">
        <f t="shared" si="0"/>
        <v>25</v>
      </c>
      <c r="D18" s="734">
        <v>7.3</v>
      </c>
      <c r="E18" s="734">
        <v>0.25</v>
      </c>
      <c r="F18" s="735">
        <f t="shared" si="1"/>
        <v>45.625</v>
      </c>
    </row>
    <row r="19" spans="1:6" s="714" customFormat="1" ht="24" customHeight="1" x14ac:dyDescent="0.2">
      <c r="A19" s="721"/>
      <c r="B19" s="732">
        <v>275</v>
      </c>
      <c r="C19" s="733">
        <f t="shared" si="0"/>
        <v>25</v>
      </c>
      <c r="D19" s="734">
        <v>7.3</v>
      </c>
      <c r="E19" s="734">
        <v>0.25</v>
      </c>
      <c r="F19" s="735">
        <f t="shared" si="1"/>
        <v>45.625</v>
      </c>
    </row>
    <row r="20" spans="1:6" s="714" customFormat="1" ht="24" customHeight="1" x14ac:dyDescent="0.2">
      <c r="A20" s="721"/>
      <c r="B20" s="732">
        <v>300</v>
      </c>
      <c r="C20" s="733">
        <f t="shared" si="0"/>
        <v>25</v>
      </c>
      <c r="D20" s="734">
        <v>7.3</v>
      </c>
      <c r="E20" s="734">
        <v>0.25</v>
      </c>
      <c r="F20" s="735">
        <f t="shared" si="1"/>
        <v>45.625</v>
      </c>
    </row>
    <row r="21" spans="1:6" s="714" customFormat="1" ht="24" customHeight="1" x14ac:dyDescent="0.2">
      <c r="A21" s="721"/>
      <c r="B21" s="732">
        <v>325</v>
      </c>
      <c r="C21" s="733">
        <f t="shared" si="0"/>
        <v>25</v>
      </c>
      <c r="D21" s="734">
        <v>7.3</v>
      </c>
      <c r="E21" s="734">
        <v>0.25</v>
      </c>
      <c r="F21" s="735">
        <f t="shared" si="1"/>
        <v>45.625</v>
      </c>
    </row>
    <row r="22" spans="1:6" s="714" customFormat="1" ht="24" customHeight="1" x14ac:dyDescent="0.2">
      <c r="A22" s="721"/>
      <c r="B22" s="732">
        <v>350</v>
      </c>
      <c r="C22" s="733">
        <f t="shared" si="0"/>
        <v>25</v>
      </c>
      <c r="D22" s="734">
        <v>7.3</v>
      </c>
      <c r="E22" s="734">
        <v>0.25</v>
      </c>
      <c r="F22" s="735">
        <f t="shared" si="1"/>
        <v>45.625</v>
      </c>
    </row>
    <row r="23" spans="1:6" s="714" customFormat="1" ht="24" customHeight="1" x14ac:dyDescent="0.2">
      <c r="A23" s="721"/>
      <c r="B23" s="732">
        <v>375</v>
      </c>
      <c r="C23" s="733">
        <f t="shared" si="0"/>
        <v>25</v>
      </c>
      <c r="D23" s="734">
        <v>7.3</v>
      </c>
      <c r="E23" s="734">
        <v>0.25</v>
      </c>
      <c r="F23" s="735">
        <v>906469.73</v>
      </c>
    </row>
    <row r="24" spans="1:6" s="714" customFormat="1" ht="24" customHeight="1" x14ac:dyDescent="0.2">
      <c r="A24" s="721"/>
      <c r="B24" s="732">
        <v>400</v>
      </c>
      <c r="C24" s="733">
        <f t="shared" si="0"/>
        <v>25</v>
      </c>
      <c r="D24" s="734">
        <v>7.3</v>
      </c>
      <c r="E24" s="734">
        <v>0.25</v>
      </c>
      <c r="F24" s="735">
        <f>F23+F22</f>
        <v>906515.35499999998</v>
      </c>
    </row>
    <row r="25" spans="1:6" s="714" customFormat="1" ht="24" customHeight="1" x14ac:dyDescent="0.2">
      <c r="A25" s="721"/>
      <c r="B25" s="732">
        <v>425</v>
      </c>
      <c r="C25" s="733">
        <f t="shared" si="0"/>
        <v>25</v>
      </c>
      <c r="D25" s="734">
        <v>7.3</v>
      </c>
      <c r="E25" s="734">
        <v>0.25</v>
      </c>
      <c r="F25" s="735">
        <f t="shared" si="1"/>
        <v>45.625</v>
      </c>
    </row>
    <row r="26" spans="1:6" s="714" customFormat="1" ht="24" customHeight="1" x14ac:dyDescent="0.2">
      <c r="A26" s="721"/>
      <c r="B26" s="732">
        <v>450</v>
      </c>
      <c r="C26" s="733">
        <f t="shared" si="0"/>
        <v>25</v>
      </c>
      <c r="D26" s="734">
        <v>7.3</v>
      </c>
      <c r="E26" s="734">
        <v>0.25</v>
      </c>
      <c r="F26" s="735">
        <f t="shared" si="1"/>
        <v>45.625</v>
      </c>
    </row>
    <row r="27" spans="1:6" s="714" customFormat="1" ht="24" customHeight="1" x14ac:dyDescent="0.2">
      <c r="A27" s="721"/>
      <c r="B27" s="732">
        <v>475</v>
      </c>
      <c r="C27" s="733">
        <f t="shared" si="0"/>
        <v>25</v>
      </c>
      <c r="D27" s="734">
        <v>7.3</v>
      </c>
      <c r="E27" s="734">
        <v>0.25</v>
      </c>
      <c r="F27" s="735">
        <f t="shared" si="1"/>
        <v>45.625</v>
      </c>
    </row>
    <row r="28" spans="1:6" s="714" customFormat="1" ht="24" customHeight="1" x14ac:dyDescent="0.2">
      <c r="A28" s="721"/>
      <c r="B28" s="732">
        <v>500</v>
      </c>
      <c r="C28" s="733">
        <f t="shared" si="0"/>
        <v>25</v>
      </c>
      <c r="D28" s="734">
        <v>7.3</v>
      </c>
      <c r="E28" s="734">
        <v>0.25</v>
      </c>
      <c r="F28" s="735">
        <f t="shared" si="1"/>
        <v>45.625</v>
      </c>
    </row>
    <row r="29" spans="1:6" s="714" customFormat="1" ht="24" customHeight="1" x14ac:dyDescent="0.2">
      <c r="A29" s="721"/>
      <c r="B29" s="732">
        <v>525</v>
      </c>
      <c r="C29" s="733">
        <f t="shared" si="0"/>
        <v>25</v>
      </c>
      <c r="D29" s="734">
        <v>7.3</v>
      </c>
      <c r="E29" s="734">
        <v>0.25</v>
      </c>
      <c r="F29" s="735">
        <f t="shared" si="1"/>
        <v>45.625</v>
      </c>
    </row>
    <row r="30" spans="1:6" s="714" customFormat="1" ht="24" customHeight="1" x14ac:dyDescent="0.2">
      <c r="A30" s="721"/>
      <c r="B30" s="732">
        <v>550</v>
      </c>
      <c r="C30" s="733">
        <f t="shared" si="0"/>
        <v>25</v>
      </c>
      <c r="D30" s="734">
        <v>7.3</v>
      </c>
      <c r="E30" s="734">
        <v>0.25</v>
      </c>
      <c r="F30" s="735">
        <f t="shared" si="1"/>
        <v>45.625</v>
      </c>
    </row>
    <row r="31" spans="1:6" s="714" customFormat="1" ht="24" customHeight="1" x14ac:dyDescent="0.2">
      <c r="A31" s="721"/>
      <c r="B31" s="732">
        <v>575</v>
      </c>
      <c r="C31" s="733">
        <f t="shared" si="0"/>
        <v>25</v>
      </c>
      <c r="D31" s="734">
        <v>7.3</v>
      </c>
      <c r="E31" s="734">
        <v>0.25</v>
      </c>
      <c r="F31" s="735">
        <f t="shared" si="1"/>
        <v>45.625</v>
      </c>
    </row>
    <row r="32" spans="1:6" s="714" customFormat="1" ht="24" customHeight="1" x14ac:dyDescent="0.2">
      <c r="A32" s="721"/>
      <c r="B32" s="732">
        <v>600</v>
      </c>
      <c r="C32" s="733">
        <f>+B32-B31</f>
        <v>25</v>
      </c>
      <c r="D32" s="734">
        <v>7.3</v>
      </c>
      <c r="E32" s="734">
        <v>0.25</v>
      </c>
      <c r="F32" s="735">
        <f t="shared" si="1"/>
        <v>45.625</v>
      </c>
    </row>
    <row r="33" spans="1:7" s="714" customFormat="1" ht="24" customHeight="1" x14ac:dyDescent="0.2">
      <c r="A33" s="721"/>
      <c r="B33" s="732">
        <v>618</v>
      </c>
      <c r="C33" s="733">
        <f>+B33-B32</f>
        <v>18</v>
      </c>
      <c r="D33" s="734">
        <v>7.3</v>
      </c>
      <c r="E33" s="734">
        <v>0.25</v>
      </c>
      <c r="F33" s="735">
        <f t="shared" si="1"/>
        <v>32.85</v>
      </c>
    </row>
    <row r="34" spans="1:7" s="714" customFormat="1" ht="24" customHeight="1" x14ac:dyDescent="0.2">
      <c r="A34" s="721"/>
      <c r="B34" s="732">
        <v>632</v>
      </c>
      <c r="C34" s="733">
        <v>0</v>
      </c>
      <c r="D34" s="734">
        <v>5.5</v>
      </c>
      <c r="E34" s="734">
        <v>0.25</v>
      </c>
      <c r="F34" s="735">
        <f t="shared" si="1"/>
        <v>0</v>
      </c>
    </row>
    <row r="35" spans="1:7" s="714" customFormat="1" ht="24" customHeight="1" x14ac:dyDescent="0.2">
      <c r="A35" s="721"/>
      <c r="B35" s="732">
        <v>650</v>
      </c>
      <c r="C35" s="733">
        <f t="shared" si="0"/>
        <v>18</v>
      </c>
      <c r="D35" s="734">
        <v>5.5</v>
      </c>
      <c r="E35" s="734">
        <v>0.25</v>
      </c>
      <c r="F35" s="735">
        <f t="shared" si="1"/>
        <v>24.75</v>
      </c>
    </row>
    <row r="36" spans="1:7" s="714" customFormat="1" ht="24" customHeight="1" x14ac:dyDescent="0.2">
      <c r="A36" s="721"/>
      <c r="B36" s="732">
        <v>675</v>
      </c>
      <c r="C36" s="733">
        <f t="shared" si="0"/>
        <v>25</v>
      </c>
      <c r="D36" s="734">
        <v>7.3</v>
      </c>
      <c r="E36" s="734">
        <v>0.25</v>
      </c>
      <c r="F36" s="735">
        <f t="shared" si="1"/>
        <v>45.625</v>
      </c>
    </row>
    <row r="37" spans="1:7" s="714" customFormat="1" ht="24" customHeight="1" x14ac:dyDescent="0.2">
      <c r="A37" s="721"/>
      <c r="B37" s="732">
        <v>700</v>
      </c>
      <c r="C37" s="733">
        <f t="shared" si="0"/>
        <v>25</v>
      </c>
      <c r="D37" s="734">
        <v>7.3</v>
      </c>
      <c r="E37" s="734">
        <v>0.25</v>
      </c>
      <c r="F37" s="735">
        <f t="shared" si="1"/>
        <v>45.625</v>
      </c>
    </row>
    <row r="38" spans="1:7" s="714" customFormat="1" ht="24" customHeight="1" x14ac:dyDescent="0.2">
      <c r="A38" s="721"/>
      <c r="B38" s="732">
        <v>725</v>
      </c>
      <c r="C38" s="733">
        <f t="shared" si="0"/>
        <v>25</v>
      </c>
      <c r="D38" s="734">
        <v>7.3</v>
      </c>
      <c r="E38" s="734">
        <v>0.25</v>
      </c>
      <c r="F38" s="735">
        <f t="shared" si="1"/>
        <v>45.625</v>
      </c>
    </row>
    <row r="39" spans="1:7" s="714" customFormat="1" ht="24" customHeight="1" x14ac:dyDescent="0.2">
      <c r="A39" s="721"/>
      <c r="B39" s="732">
        <v>750</v>
      </c>
      <c r="C39" s="733">
        <f t="shared" si="0"/>
        <v>25</v>
      </c>
      <c r="D39" s="734">
        <v>7.3</v>
      </c>
      <c r="E39" s="734">
        <v>0.25</v>
      </c>
      <c r="F39" s="735">
        <f t="shared" si="1"/>
        <v>45.625</v>
      </c>
    </row>
    <row r="40" spans="1:7" s="714" customFormat="1" ht="24" customHeight="1" x14ac:dyDescent="0.2">
      <c r="A40" s="721"/>
      <c r="B40" s="732">
        <v>775</v>
      </c>
      <c r="C40" s="733">
        <f t="shared" si="0"/>
        <v>25</v>
      </c>
      <c r="D40" s="734">
        <v>7.3</v>
      </c>
      <c r="E40" s="734">
        <v>0.25</v>
      </c>
      <c r="F40" s="735">
        <f t="shared" si="1"/>
        <v>45.625</v>
      </c>
    </row>
    <row r="41" spans="1:7" s="714" customFormat="1" ht="24" customHeight="1" thickBot="1" x14ac:dyDescent="0.25">
      <c r="A41" s="722"/>
      <c r="B41" s="736">
        <v>775</v>
      </c>
      <c r="C41" s="737">
        <f>+B41-B40</f>
        <v>0</v>
      </c>
      <c r="D41" s="738">
        <v>7.3</v>
      </c>
      <c r="E41" s="738">
        <v>0.25</v>
      </c>
      <c r="F41" s="739">
        <f>E41*D41*C41</f>
        <v>0</v>
      </c>
    </row>
    <row r="42" spans="1:7" s="714" customFormat="1" ht="26.25" customHeight="1" thickBot="1" x14ac:dyDescent="0.25">
      <c r="A42" s="723"/>
      <c r="B42" s="2156" t="s">
        <v>88</v>
      </c>
      <c r="C42" s="2157"/>
      <c r="D42" s="2157"/>
      <c r="E42" s="2158"/>
      <c r="F42" s="740">
        <f>SUM(F8:F40)</f>
        <v>1814274.56</v>
      </c>
      <c r="G42" s="715"/>
    </row>
    <row r="43" spans="1:7" s="714" customFormat="1" ht="37.5" customHeight="1" thickBot="1" x14ac:dyDescent="0.25">
      <c r="A43" s="723"/>
      <c r="B43" s="2162" t="s">
        <v>259</v>
      </c>
      <c r="C43" s="2163"/>
      <c r="D43" s="2163"/>
      <c r="E43" s="2164"/>
      <c r="F43" s="741">
        <v>183.99700000000001</v>
      </c>
      <c r="G43" s="715"/>
    </row>
    <row r="44" spans="1:7" s="714" customFormat="1" ht="26.25" customHeight="1" thickBot="1" x14ac:dyDescent="0.25">
      <c r="A44" s="723"/>
      <c r="B44" s="2156" t="s">
        <v>115</v>
      </c>
      <c r="C44" s="2157"/>
      <c r="D44" s="2157"/>
      <c r="E44" s="2158"/>
      <c r="F44" s="740">
        <f>F42-F43</f>
        <v>1814090.5630000001</v>
      </c>
      <c r="G44" s="715"/>
    </row>
    <row r="45" spans="1:7" ht="63" customHeight="1" x14ac:dyDescent="0.2">
      <c r="G45" s="716">
        <v>533.80999999999995</v>
      </c>
    </row>
    <row r="46" spans="1:7" x14ac:dyDescent="0.2">
      <c r="A46" s="694" t="s">
        <v>11</v>
      </c>
      <c r="B46" s="34"/>
      <c r="C46" s="160"/>
      <c r="D46" s="162"/>
      <c r="E46" s="262"/>
      <c r="F46" s="694" t="s">
        <v>11</v>
      </c>
      <c r="G46" s="718"/>
    </row>
    <row r="47" spans="1:7" x14ac:dyDescent="0.2">
      <c r="A47" s="364" t="s">
        <v>374</v>
      </c>
      <c r="B47" s="34"/>
      <c r="C47" s="163"/>
      <c r="D47" s="163"/>
      <c r="E47" s="262"/>
      <c r="F47" s="365" t="s">
        <v>375</v>
      </c>
      <c r="G47" s="719"/>
    </row>
    <row r="48" spans="1:7" x14ac:dyDescent="0.2">
      <c r="A48" s="160"/>
      <c r="B48" s="34"/>
      <c r="C48" s="160"/>
      <c r="D48" s="162"/>
      <c r="E48" s="262"/>
      <c r="F48" s="162"/>
      <c r="G48" s="718"/>
    </row>
    <row r="49" spans="1:7" x14ac:dyDescent="0.2">
      <c r="A49" s="162"/>
      <c r="B49" s="34"/>
      <c r="C49" s="162"/>
      <c r="D49" s="162"/>
      <c r="E49" s="262"/>
      <c r="F49" s="162"/>
      <c r="G49" s="718"/>
    </row>
    <row r="50" spans="1:7" x14ac:dyDescent="0.2">
      <c r="A50" s="694" t="s">
        <v>10</v>
      </c>
      <c r="B50" s="34"/>
      <c r="C50" s="160"/>
      <c r="D50" s="163"/>
      <c r="E50" s="262"/>
      <c r="F50" s="694" t="s">
        <v>12</v>
      </c>
      <c r="G50" s="718"/>
    </row>
    <row r="51" spans="1:7" x14ac:dyDescent="0.2">
      <c r="A51" s="364" t="s">
        <v>374</v>
      </c>
      <c r="B51" s="34"/>
      <c r="C51" s="163"/>
      <c r="D51" s="163"/>
      <c r="E51" s="262"/>
      <c r="F51" s="365" t="s">
        <v>375</v>
      </c>
      <c r="G51" s="718"/>
    </row>
  </sheetData>
  <mergeCells count="7">
    <mergeCell ref="B44:E44"/>
    <mergeCell ref="B1:F1"/>
    <mergeCell ref="B2:F2"/>
    <mergeCell ref="B3:F3"/>
    <mergeCell ref="B4:F4"/>
    <mergeCell ref="B42:E42"/>
    <mergeCell ref="B43:E43"/>
  </mergeCells>
  <phoneticPr fontId="50" type="noConversion"/>
  <printOptions horizontalCentered="1"/>
  <pageMargins left="0.69" right="0.51" top="0.46" bottom="0.36" header="0.3" footer="0.51"/>
  <pageSetup paperSize="9" orientation="portrait" r:id="rId1"/>
  <headerFooter alignWithMargins="0"/>
  <rowBreaks count="1" manualBreakCount="1">
    <brk id="33"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L28"/>
  <sheetViews>
    <sheetView view="pageBreakPreview" topLeftCell="A10" zoomScaleSheetLayoutView="100" workbookViewId="0">
      <selection activeCell="A8" sqref="A8:G8"/>
    </sheetView>
  </sheetViews>
  <sheetFormatPr defaultColWidth="9.140625" defaultRowHeight="12.75" x14ac:dyDescent="0.2"/>
  <cols>
    <col min="1" max="1" width="6.5703125" style="34" customWidth="1"/>
    <col min="2" max="2" width="26.140625" style="34" customWidth="1"/>
    <col min="3" max="3" width="5.855468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173" t="s">
        <v>191</v>
      </c>
      <c r="B1" s="2173"/>
      <c r="C1" s="2173"/>
      <c r="D1" s="2173"/>
      <c r="E1" s="2173"/>
      <c r="F1" s="2173"/>
      <c r="G1" s="2173"/>
      <c r="H1" s="140"/>
      <c r="I1" s="140"/>
      <c r="J1" s="140"/>
      <c r="K1" s="140"/>
      <c r="L1" s="140"/>
    </row>
    <row r="2" spans="1:12" s="141" customFormat="1" ht="18.75" customHeight="1" x14ac:dyDescent="0.25">
      <c r="A2" s="2173" t="s">
        <v>190</v>
      </c>
      <c r="B2" s="2173"/>
      <c r="C2" s="2173"/>
      <c r="D2" s="2173"/>
      <c r="E2" s="2173"/>
      <c r="F2" s="2173"/>
      <c r="G2" s="2173"/>
      <c r="H2" s="140"/>
      <c r="I2" s="140"/>
      <c r="J2" s="140"/>
      <c r="K2" s="140"/>
      <c r="L2" s="140"/>
    </row>
    <row r="3" spans="1:12" s="145" customFormat="1" ht="24" customHeight="1" x14ac:dyDescent="0.25">
      <c r="A3" s="2153" t="s">
        <v>386</v>
      </c>
      <c r="B3" s="2174"/>
      <c r="C3" s="2174"/>
      <c r="D3" s="2174"/>
      <c r="E3" s="2174"/>
      <c r="F3" s="2174"/>
      <c r="G3" s="2174"/>
      <c r="H3" s="144"/>
      <c r="I3" s="144"/>
      <c r="J3" s="144"/>
      <c r="K3" s="144"/>
      <c r="L3" s="144"/>
    </row>
    <row r="4" spans="1:12" ht="19.5" customHeight="1" x14ac:dyDescent="0.2">
      <c r="A4" s="2166" t="s">
        <v>371</v>
      </c>
      <c r="B4" s="2166"/>
      <c r="C4" s="2166"/>
      <c r="D4" s="2166"/>
      <c r="E4" s="2166"/>
      <c r="F4" s="2166"/>
      <c r="G4" s="2166"/>
    </row>
    <row r="5" spans="1:12" ht="9.75" customHeight="1" x14ac:dyDescent="0.25">
      <c r="A5" s="87"/>
      <c r="B5" s="87"/>
      <c r="C5" s="87"/>
      <c r="D5" s="87"/>
      <c r="E5" s="87"/>
      <c r="F5" s="87"/>
      <c r="G5" s="87"/>
    </row>
    <row r="6" spans="1:12" ht="15" x14ac:dyDescent="0.2">
      <c r="A6" s="2175" t="s">
        <v>82</v>
      </c>
      <c r="B6" s="2175"/>
      <c r="C6" s="2175"/>
      <c r="D6" s="2175"/>
      <c r="E6" s="2175"/>
      <c r="F6" s="2175"/>
      <c r="G6" s="2175"/>
    </row>
    <row r="7" spans="1:12" s="243" customFormat="1" ht="23.25" customHeight="1" x14ac:dyDescent="0.2">
      <c r="A7" s="623" t="s">
        <v>377</v>
      </c>
      <c r="B7" s="623"/>
      <c r="C7" s="624"/>
      <c r="D7" s="624"/>
      <c r="E7" s="624"/>
      <c r="F7" s="625"/>
    </row>
    <row r="8" spans="1:12" ht="31.5" customHeight="1" thickBot="1" x14ac:dyDescent="0.25">
      <c r="A8" s="2165" t="s">
        <v>382</v>
      </c>
      <c r="B8" s="2165"/>
      <c r="C8" s="2165"/>
      <c r="D8" s="2165"/>
      <c r="E8" s="2165"/>
      <c r="F8" s="2165"/>
      <c r="G8" s="2165"/>
    </row>
    <row r="9" spans="1:12" ht="30" customHeight="1" thickBot="1" x14ac:dyDescent="0.25">
      <c r="A9" s="366" t="s">
        <v>380</v>
      </c>
      <c r="B9" s="699" t="s">
        <v>125</v>
      </c>
      <c r="C9" s="700" t="s">
        <v>23</v>
      </c>
      <c r="D9" s="701" t="s">
        <v>85</v>
      </c>
      <c r="E9" s="701" t="s">
        <v>378</v>
      </c>
      <c r="F9" s="701" t="s">
        <v>379</v>
      </c>
      <c r="G9" s="169" t="s">
        <v>86</v>
      </c>
    </row>
    <row r="10" spans="1:12" ht="41.25" customHeight="1" x14ac:dyDescent="0.2">
      <c r="A10" s="39"/>
      <c r="B10" s="747"/>
      <c r="C10" s="745"/>
      <c r="D10" s="745"/>
      <c r="E10" s="745"/>
      <c r="F10" s="170"/>
      <c r="G10" s="4"/>
    </row>
    <row r="11" spans="1:12" ht="29.25" customHeight="1" x14ac:dyDescent="0.2">
      <c r="A11" s="340"/>
      <c r="B11" s="748"/>
      <c r="C11" s="242">
        <v>1</v>
      </c>
      <c r="D11" s="242">
        <v>1.8</v>
      </c>
      <c r="E11" s="242">
        <v>0.9</v>
      </c>
      <c r="F11" s="242">
        <v>0.15</v>
      </c>
      <c r="G11" s="3">
        <f>F11*E11*D11*C11</f>
        <v>0.24300000000000002</v>
      </c>
      <c r="I11" s="34">
        <f>1.5+0.3</f>
        <v>1.8</v>
      </c>
    </row>
    <row r="12" spans="1:12" ht="37.5" customHeight="1" x14ac:dyDescent="0.2">
      <c r="A12" s="742"/>
      <c r="B12" s="748"/>
      <c r="C12" s="746"/>
      <c r="D12" s="746"/>
      <c r="E12" s="746"/>
      <c r="F12" s="22"/>
      <c r="G12" s="341">
        <v>0</v>
      </c>
    </row>
    <row r="13" spans="1:12" ht="38.25" customHeight="1" thickBot="1" x14ac:dyDescent="0.25">
      <c r="A13" s="343"/>
      <c r="B13" s="749"/>
      <c r="C13" s="743">
        <v>1</v>
      </c>
      <c r="D13" s="743">
        <v>3</v>
      </c>
      <c r="E13" s="743">
        <v>0.9</v>
      </c>
      <c r="F13" s="743">
        <v>0.15</v>
      </c>
      <c r="G13" s="744">
        <f>F13*E13*D13</f>
        <v>0.40500000000000003</v>
      </c>
    </row>
    <row r="14" spans="1:12" ht="27" customHeight="1" thickBot="1" x14ac:dyDescent="0.3">
      <c r="A14" s="2170" t="s">
        <v>88</v>
      </c>
      <c r="B14" s="2171"/>
      <c r="C14" s="2171"/>
      <c r="D14" s="2171"/>
      <c r="E14" s="2171"/>
      <c r="F14" s="2172"/>
      <c r="G14" s="330">
        <f>SUM(G11:G13)</f>
        <v>0.64800000000000002</v>
      </c>
    </row>
    <row r="15" spans="1:12" s="262" customFormat="1" ht="21" customHeight="1" thickBot="1" x14ac:dyDescent="0.25">
      <c r="A15" s="2167" t="s">
        <v>254</v>
      </c>
      <c r="B15" s="2168"/>
      <c r="C15" s="2168"/>
      <c r="D15" s="2168"/>
      <c r="E15" s="2168"/>
      <c r="F15" s="2169"/>
      <c r="G15" s="18">
        <f>G14</f>
        <v>0.64800000000000002</v>
      </c>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6"/>
      <c r="B19" s="137"/>
      <c r="D19" s="138"/>
      <c r="F19" s="216"/>
      <c r="G19" s="138"/>
    </row>
    <row r="20" spans="1:7" x14ac:dyDescent="0.2">
      <c r="A20" s="136"/>
      <c r="B20" s="137"/>
      <c r="D20" s="138"/>
      <c r="F20" s="216"/>
      <c r="G20" s="138"/>
    </row>
    <row r="21" spans="1:7" x14ac:dyDescent="0.2">
      <c r="A21" s="136"/>
      <c r="B21" s="137"/>
      <c r="D21" s="138"/>
      <c r="F21" s="216"/>
      <c r="G21" s="138"/>
    </row>
    <row r="22" spans="1:7" x14ac:dyDescent="0.2">
      <c r="A22" s="139"/>
      <c r="B22" s="137"/>
      <c r="D22" s="138"/>
      <c r="F22" s="216"/>
      <c r="G22" s="138"/>
    </row>
    <row r="23" spans="1:7" ht="15" x14ac:dyDescent="0.2">
      <c r="A23" s="694" t="s">
        <v>11</v>
      </c>
      <c r="C23" s="160"/>
      <c r="D23" s="162"/>
      <c r="E23" s="262"/>
      <c r="F23" s="694" t="s">
        <v>11</v>
      </c>
    </row>
    <row r="24" spans="1:7" ht="15" x14ac:dyDescent="0.2">
      <c r="A24" s="364" t="s">
        <v>374</v>
      </c>
      <c r="C24" s="163"/>
      <c r="D24" s="163"/>
      <c r="E24" s="262"/>
      <c r="F24" s="365" t="s">
        <v>375</v>
      </c>
    </row>
    <row r="25" spans="1:7" ht="15" x14ac:dyDescent="0.2">
      <c r="A25" s="160"/>
      <c r="C25" s="160"/>
      <c r="D25" s="162"/>
      <c r="E25" s="359"/>
      <c r="F25" s="162"/>
    </row>
    <row r="26" spans="1:7" ht="15" x14ac:dyDescent="0.2">
      <c r="A26" s="162"/>
      <c r="C26" s="162"/>
      <c r="D26" s="162"/>
      <c r="E26" s="359"/>
      <c r="F26" s="162"/>
    </row>
    <row r="27" spans="1:7" ht="15" x14ac:dyDescent="0.2">
      <c r="A27" s="694" t="s">
        <v>10</v>
      </c>
      <c r="C27" s="160"/>
      <c r="D27" s="163"/>
      <c r="E27" s="359"/>
      <c r="F27" s="694" t="s">
        <v>12</v>
      </c>
    </row>
    <row r="28" spans="1:7" ht="15" x14ac:dyDescent="0.2">
      <c r="A28" s="364" t="s">
        <v>374</v>
      </c>
      <c r="C28" s="163"/>
      <c r="D28" s="163"/>
      <c r="E28" s="359"/>
      <c r="F28" s="365" t="s">
        <v>375</v>
      </c>
    </row>
  </sheetData>
  <mergeCells count="8">
    <mergeCell ref="A8:G8"/>
    <mergeCell ref="A4:G4"/>
    <mergeCell ref="A15:F15"/>
    <mergeCell ref="A14:F14"/>
    <mergeCell ref="A1:G1"/>
    <mergeCell ref="A2:G2"/>
    <mergeCell ref="A3:G3"/>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G40"/>
  <sheetViews>
    <sheetView view="pageBreakPreview" zoomScale="106" zoomScaleSheetLayoutView="106" workbookViewId="0">
      <selection activeCell="B4" sqref="B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7" ht="23.25" customHeight="1" x14ac:dyDescent="0.25">
      <c r="A1" s="2176" t="s">
        <v>92</v>
      </c>
      <c r="B1" s="2176"/>
      <c r="C1" s="2176"/>
      <c r="D1" s="2176"/>
      <c r="E1" s="2176"/>
      <c r="F1" s="2176"/>
      <c r="G1" s="2176"/>
    </row>
    <row r="2" spans="1:7" ht="15.75" customHeight="1" x14ac:dyDescent="0.2">
      <c r="A2" s="2177" t="s">
        <v>93</v>
      </c>
      <c r="B2" s="2177"/>
      <c r="C2" s="2177"/>
      <c r="D2" s="2177"/>
      <c r="E2" s="2177"/>
      <c r="F2" s="2177"/>
      <c r="G2" s="2177"/>
    </row>
    <row r="3" spans="1:7" ht="20.25" x14ac:dyDescent="0.3">
      <c r="A3" s="86" t="s">
        <v>140</v>
      </c>
      <c r="B3" s="271"/>
      <c r="C3" s="38"/>
      <c r="D3" s="38"/>
      <c r="E3" s="38"/>
      <c r="F3" s="38"/>
      <c r="G3" s="38"/>
    </row>
    <row r="4" spans="1:7" ht="20.25" x14ac:dyDescent="0.3">
      <c r="A4" s="272" t="s">
        <v>141</v>
      </c>
      <c r="B4" s="271"/>
      <c r="C4" s="33"/>
      <c r="D4" s="33"/>
      <c r="E4" s="33"/>
      <c r="F4" s="33"/>
      <c r="G4" s="33"/>
    </row>
    <row r="5" spans="1:7" ht="24" customHeight="1" x14ac:dyDescent="0.25">
      <c r="A5" s="87" t="s">
        <v>269</v>
      </c>
      <c r="B5" s="87"/>
      <c r="C5" s="87"/>
      <c r="D5" s="87"/>
      <c r="E5" s="87"/>
      <c r="F5" s="87"/>
      <c r="G5" s="87"/>
    </row>
    <row r="6" spans="1:7" ht="15.75" x14ac:dyDescent="0.25">
      <c r="A6" s="2178" t="s">
        <v>82</v>
      </c>
      <c r="B6" s="2178"/>
      <c r="C6" s="2178"/>
      <c r="D6" s="2178"/>
      <c r="E6" s="2178"/>
      <c r="F6" s="2178"/>
      <c r="G6" s="2178"/>
    </row>
    <row r="7" spans="1:7" ht="27.75" customHeight="1" x14ac:dyDescent="0.25">
      <c r="A7" s="273" t="s">
        <v>63</v>
      </c>
      <c r="B7" s="273"/>
      <c r="C7" s="273"/>
      <c r="D7" s="273"/>
      <c r="E7" s="273"/>
      <c r="F7" s="273"/>
      <c r="G7" s="273"/>
    </row>
    <row r="8" spans="1:7" ht="27.75" customHeight="1" thickBot="1" x14ac:dyDescent="0.25">
      <c r="A8" s="2179" t="s">
        <v>160</v>
      </c>
      <c r="B8" s="2179"/>
      <c r="C8" s="2179"/>
      <c r="D8" s="2180"/>
      <c r="E8" s="2179"/>
      <c r="F8" s="2179"/>
      <c r="G8" s="2179"/>
    </row>
    <row r="9" spans="1:7" ht="30" customHeight="1" thickTop="1" thickBot="1" x14ac:dyDescent="0.25">
      <c r="A9" s="274" t="s">
        <v>94</v>
      </c>
      <c r="B9" s="275" t="s">
        <v>84</v>
      </c>
      <c r="C9" s="275" t="s">
        <v>89</v>
      </c>
      <c r="D9" s="275" t="s">
        <v>85</v>
      </c>
      <c r="E9" s="275" t="s">
        <v>105</v>
      </c>
      <c r="F9" s="275" t="s">
        <v>96</v>
      </c>
      <c r="G9" s="276" t="s">
        <v>86</v>
      </c>
    </row>
    <row r="10" spans="1:7" x14ac:dyDescent="0.2">
      <c r="A10" s="277"/>
      <c r="B10" s="278"/>
      <c r="C10" s="213"/>
      <c r="D10" s="213"/>
      <c r="E10" s="104"/>
      <c r="F10" s="104"/>
      <c r="G10" s="279"/>
    </row>
    <row r="11" spans="1:7" x14ac:dyDescent="0.2">
      <c r="A11" s="280">
        <v>1</v>
      </c>
      <c r="B11" s="212" t="s">
        <v>142</v>
      </c>
      <c r="C11" s="213"/>
      <c r="D11" s="213"/>
      <c r="E11" s="104"/>
      <c r="F11" s="104"/>
      <c r="G11" s="279"/>
    </row>
    <row r="12" spans="1:7" x14ac:dyDescent="0.2">
      <c r="A12" s="277"/>
      <c r="B12" s="278"/>
      <c r="C12" s="213"/>
      <c r="D12" s="213"/>
      <c r="E12" s="104"/>
      <c r="F12" s="104"/>
      <c r="G12" s="279"/>
    </row>
    <row r="13" spans="1:7" x14ac:dyDescent="0.2">
      <c r="A13" s="277"/>
      <c r="B13" s="278" t="s">
        <v>162</v>
      </c>
      <c r="C13" s="213">
        <v>2</v>
      </c>
      <c r="D13" s="213">
        <v>4.5</v>
      </c>
      <c r="E13" s="104">
        <f>(0.15+0.225)/2</f>
        <v>0.1875</v>
      </c>
      <c r="F13" s="213">
        <v>0.6</v>
      </c>
      <c r="G13" s="279">
        <f>F13*E13*D13*C13</f>
        <v>1.0125</v>
      </c>
    </row>
    <row r="14" spans="1:7" x14ac:dyDescent="0.2">
      <c r="A14" s="277"/>
      <c r="B14" s="278"/>
      <c r="C14" s="213"/>
      <c r="D14" s="213"/>
      <c r="E14" s="104"/>
      <c r="F14" s="213"/>
      <c r="G14" s="279"/>
    </row>
    <row r="15" spans="1:7" x14ac:dyDescent="0.2">
      <c r="A15" s="277"/>
      <c r="B15" s="212" t="s">
        <v>163</v>
      </c>
      <c r="C15" s="213"/>
      <c r="D15" s="213"/>
      <c r="E15" s="104"/>
      <c r="F15" s="213"/>
      <c r="G15" s="279"/>
    </row>
    <row r="16" spans="1:7" x14ac:dyDescent="0.2">
      <c r="A16" s="277"/>
      <c r="B16" s="278"/>
      <c r="C16" s="213"/>
      <c r="D16" s="213"/>
      <c r="E16" s="104"/>
      <c r="F16" s="213"/>
      <c r="G16" s="279"/>
    </row>
    <row r="17" spans="1:7" x14ac:dyDescent="0.2">
      <c r="A17" s="277"/>
      <c r="B17" s="278" t="s">
        <v>162</v>
      </c>
      <c r="C17" s="213">
        <v>2</v>
      </c>
      <c r="D17" s="213">
        <v>3.4</v>
      </c>
      <c r="E17" s="104">
        <f>(0.15+0.225)/2</f>
        <v>0.1875</v>
      </c>
      <c r="F17" s="213">
        <v>0.6</v>
      </c>
      <c r="G17" s="279">
        <f>F17*E17*D17*C17</f>
        <v>0.7649999999999999</v>
      </c>
    </row>
    <row r="18" spans="1:7" x14ac:dyDescent="0.2">
      <c r="A18" s="277"/>
      <c r="B18" s="278"/>
      <c r="C18" s="213"/>
      <c r="D18" s="213"/>
      <c r="E18" s="104"/>
      <c r="F18" s="213"/>
      <c r="G18" s="279"/>
    </row>
    <row r="19" spans="1:7" x14ac:dyDescent="0.2">
      <c r="A19" s="277"/>
      <c r="B19" s="212" t="s">
        <v>164</v>
      </c>
      <c r="C19" s="213"/>
      <c r="D19" s="213"/>
      <c r="E19" s="104"/>
      <c r="F19" s="213"/>
      <c r="G19" s="279"/>
    </row>
    <row r="20" spans="1:7" x14ac:dyDescent="0.2">
      <c r="A20" s="277"/>
      <c r="B20" s="278"/>
      <c r="C20" s="213"/>
      <c r="D20" s="213"/>
      <c r="E20" s="104"/>
      <c r="F20" s="213"/>
      <c r="G20" s="279"/>
    </row>
    <row r="21" spans="1:7" x14ac:dyDescent="0.2">
      <c r="A21" s="277"/>
      <c r="B21" s="278" t="s">
        <v>162</v>
      </c>
      <c r="C21" s="213">
        <v>2</v>
      </c>
      <c r="D21" s="213">
        <v>3.4</v>
      </c>
      <c r="E21" s="104">
        <f>(0.15+0.225)/2</f>
        <v>0.1875</v>
      </c>
      <c r="F21" s="213">
        <v>0.6</v>
      </c>
      <c r="G21" s="279">
        <f>F21*E21*D21*C21</f>
        <v>0.7649999999999999</v>
      </c>
    </row>
    <row r="22" spans="1:7" ht="13.5" thickBot="1" x14ac:dyDescent="0.25">
      <c r="A22" s="210"/>
      <c r="B22" s="278"/>
      <c r="C22" s="213"/>
      <c r="D22" s="213"/>
      <c r="E22" s="104"/>
      <c r="F22" s="104"/>
      <c r="G22" s="279"/>
    </row>
    <row r="23" spans="1:7" ht="27" customHeight="1" thickBot="1" x14ac:dyDescent="0.3">
      <c r="A23" s="281"/>
      <c r="B23" s="90"/>
      <c r="C23" s="2170" t="s">
        <v>88</v>
      </c>
      <c r="D23" s="2171"/>
      <c r="E23" s="2171"/>
      <c r="F23" s="2172"/>
      <c r="G23" s="215">
        <f>SUM(G10:G22)</f>
        <v>2.5424999999999995</v>
      </c>
    </row>
    <row r="24" spans="1:7" x14ac:dyDescent="0.2">
      <c r="A24" s="136"/>
      <c r="B24" s="137"/>
      <c r="E24" s="34">
        <v>906469.73</v>
      </c>
      <c r="F24" s="216"/>
      <c r="G24" s="138"/>
    </row>
    <row r="25" spans="1:7" x14ac:dyDescent="0.2">
      <c r="A25" s="136"/>
      <c r="B25" s="137"/>
      <c r="D25" s="138"/>
      <c r="E25" s="34">
        <f>E24+E23</f>
        <v>906469.73</v>
      </c>
      <c r="F25" s="216"/>
      <c r="G25" s="138"/>
    </row>
    <row r="26" spans="1:7" x14ac:dyDescent="0.2">
      <c r="A26" s="136"/>
      <c r="B26" s="137"/>
      <c r="D26" s="138"/>
      <c r="F26" s="216"/>
      <c r="G26" s="138"/>
    </row>
    <row r="27" spans="1:7" x14ac:dyDescent="0.2">
      <c r="A27" s="136"/>
      <c r="B27" s="137"/>
      <c r="D27" s="138"/>
      <c r="F27" s="216"/>
      <c r="G27" s="138"/>
    </row>
    <row r="28" spans="1:7" x14ac:dyDescent="0.2">
      <c r="A28" s="136"/>
      <c r="B28" s="137"/>
      <c r="D28" s="138"/>
      <c r="F28" s="216"/>
      <c r="G28" s="138"/>
    </row>
    <row r="29" spans="1:7" x14ac:dyDescent="0.2">
      <c r="A29" s="136"/>
      <c r="B29" s="137"/>
      <c r="D29" s="138"/>
      <c r="F29" s="216"/>
      <c r="G29" s="138"/>
    </row>
    <row r="30" spans="1:7" x14ac:dyDescent="0.2">
      <c r="A30" s="139"/>
      <c r="B30" s="137"/>
      <c r="D30" s="138"/>
      <c r="F30" s="216"/>
      <c r="G30" s="138"/>
    </row>
    <row r="31" spans="1:7" x14ac:dyDescent="0.2">
      <c r="A31" s="139"/>
      <c r="B31" s="127" t="s">
        <v>11</v>
      </c>
      <c r="C31" s="127"/>
      <c r="D31" s="126"/>
      <c r="E31" s="127" t="s">
        <v>11</v>
      </c>
      <c r="F31" s="83"/>
      <c r="G31" s="127"/>
    </row>
    <row r="32" spans="1:7" x14ac:dyDescent="0.2">
      <c r="B32" s="188" t="s">
        <v>71</v>
      </c>
      <c r="C32" s="129"/>
      <c r="D32" s="129"/>
      <c r="E32" s="129" t="s">
        <v>87</v>
      </c>
      <c r="F32" s="83"/>
      <c r="G32" s="129"/>
    </row>
    <row r="33" spans="2:7" x14ac:dyDescent="0.2">
      <c r="B33" s="188"/>
      <c r="C33" s="129"/>
      <c r="D33" s="129"/>
      <c r="E33" s="129"/>
      <c r="F33" s="83"/>
      <c r="G33" s="129"/>
    </row>
    <row r="34" spans="2:7" x14ac:dyDescent="0.2">
      <c r="B34" s="188"/>
      <c r="C34" s="129"/>
      <c r="D34" s="129"/>
      <c r="E34" s="129"/>
      <c r="F34" s="83"/>
      <c r="G34" s="129"/>
    </row>
    <row r="35" spans="2:7" x14ac:dyDescent="0.2">
      <c r="B35" s="188"/>
      <c r="C35" s="129"/>
      <c r="D35" s="129"/>
      <c r="E35" s="129"/>
      <c r="F35" s="83"/>
      <c r="G35" s="129"/>
    </row>
    <row r="36" spans="2:7" x14ac:dyDescent="0.2">
      <c r="B36" s="188"/>
      <c r="C36" s="129"/>
      <c r="D36" s="129"/>
      <c r="E36" s="129"/>
      <c r="F36" s="83"/>
      <c r="G36" s="129"/>
    </row>
    <row r="37" spans="2:7" x14ac:dyDescent="0.2">
      <c r="B37" s="127"/>
      <c r="C37" s="127"/>
      <c r="D37" s="126"/>
      <c r="E37" s="126"/>
      <c r="F37" s="83"/>
      <c r="G37" s="126"/>
    </row>
    <row r="38" spans="2:7" x14ac:dyDescent="0.2">
      <c r="B38" s="126"/>
      <c r="C38" s="126"/>
      <c r="D38" s="126"/>
      <c r="E38" s="126"/>
      <c r="F38" s="83"/>
      <c r="G38" s="126"/>
    </row>
    <row r="39" spans="2:7" x14ac:dyDescent="0.2">
      <c r="B39" s="127" t="s">
        <v>10</v>
      </c>
      <c r="C39" s="127"/>
      <c r="D39" s="129"/>
      <c r="E39" s="127" t="s">
        <v>12</v>
      </c>
      <c r="F39" s="83"/>
      <c r="G39" s="127"/>
    </row>
    <row r="40" spans="2:7" x14ac:dyDescent="0.2">
      <c r="B40" s="188" t="s">
        <v>71</v>
      </c>
      <c r="C40" s="129"/>
      <c r="D40" s="129"/>
      <c r="E40" s="129" t="s">
        <v>87</v>
      </c>
      <c r="F40" s="83"/>
      <c r="G40" s="129"/>
    </row>
  </sheetData>
  <mergeCells count="5">
    <mergeCell ref="A1:G1"/>
    <mergeCell ref="A2:G2"/>
    <mergeCell ref="A6:G6"/>
    <mergeCell ref="C23:F23"/>
    <mergeCell ref="A8:G8"/>
  </mergeCells>
  <phoneticPr fontId="50" type="noConversion"/>
  <printOptions horizontalCentered="1"/>
  <pageMargins left="0.75" right="0.75" top="0.5" bottom="0.5"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O32"/>
  <sheetViews>
    <sheetView view="pageBreakPreview" topLeftCell="A2" zoomScale="98" zoomScaleNormal="106" zoomScaleSheetLayoutView="98" workbookViewId="0">
      <selection activeCell="D14" sqref="D14"/>
    </sheetView>
  </sheetViews>
  <sheetFormatPr defaultColWidth="9.140625" defaultRowHeight="12.75" x14ac:dyDescent="0.2"/>
  <cols>
    <col min="1" max="1" width="12.28515625" style="34" customWidth="1"/>
    <col min="2" max="2" width="6.7109375" style="34" customWidth="1"/>
    <col min="3" max="3" width="7.140625" style="34" customWidth="1"/>
    <col min="4" max="4" width="15.28515625" style="34" customWidth="1"/>
    <col min="5" max="5" width="6.85546875" style="34" customWidth="1"/>
    <col min="6" max="6" width="3.7109375" style="34" customWidth="1"/>
    <col min="7" max="7" width="5.85546875" style="34" customWidth="1"/>
    <col min="8" max="8" width="7.42578125" style="34" customWidth="1"/>
    <col min="9" max="9" width="10.42578125" style="34" customWidth="1"/>
    <col min="10" max="10" width="10.7109375" style="34" customWidth="1"/>
    <col min="11" max="11" width="9.42578125" style="34" bestFit="1" customWidth="1"/>
    <col min="12" max="12" width="14" style="34" customWidth="1"/>
    <col min="13" max="16384" width="9.140625" style="34"/>
  </cols>
  <sheetData>
    <row r="1" spans="1:15" s="141" customFormat="1" ht="18.75" customHeight="1" x14ac:dyDescent="0.25">
      <c r="A1" s="2173" t="s">
        <v>191</v>
      </c>
      <c r="B1" s="2173"/>
      <c r="C1" s="2173"/>
      <c r="D1" s="2173"/>
      <c r="E1" s="2173"/>
      <c r="F1" s="2173"/>
      <c r="G1" s="2173"/>
      <c r="H1" s="2173"/>
      <c r="I1" s="2173"/>
      <c r="J1" s="2173"/>
      <c r="K1" s="2173"/>
      <c r="L1" s="2173"/>
    </row>
    <row r="2" spans="1:15" s="141" customFormat="1" ht="18.75" customHeight="1" x14ac:dyDescent="0.25">
      <c r="A2" s="2173" t="s">
        <v>190</v>
      </c>
      <c r="B2" s="2173"/>
      <c r="C2" s="2173"/>
      <c r="D2" s="2173"/>
      <c r="E2" s="2173"/>
      <c r="F2" s="2173"/>
      <c r="G2" s="2173"/>
      <c r="H2" s="2173"/>
      <c r="I2" s="2173"/>
      <c r="J2" s="2173"/>
      <c r="K2" s="2173"/>
      <c r="L2" s="2173"/>
    </row>
    <row r="3" spans="1:15" s="653" customFormat="1" ht="30.75" customHeight="1" x14ac:dyDescent="0.2">
      <c r="A3" s="2181" t="s">
        <v>383</v>
      </c>
      <c r="B3" s="2181"/>
      <c r="C3" s="2181"/>
      <c r="D3" s="2181"/>
      <c r="E3" s="2181"/>
      <c r="F3" s="2181"/>
      <c r="G3" s="2181"/>
      <c r="H3" s="2181"/>
      <c r="I3" s="2181"/>
      <c r="J3" s="2181"/>
      <c r="K3" s="2181"/>
      <c r="L3" s="2181"/>
    </row>
    <row r="4" spans="1:15" s="286" customFormat="1" ht="18.75" hidden="1" customHeight="1" x14ac:dyDescent="0.2">
      <c r="A4" s="2173" t="s">
        <v>351</v>
      </c>
      <c r="B4" s="2173"/>
      <c r="C4" s="2173"/>
      <c r="D4" s="2173"/>
      <c r="E4" s="2173"/>
      <c r="F4" s="2173"/>
      <c r="G4" s="2173"/>
      <c r="H4" s="2173"/>
      <c r="I4" s="2173"/>
      <c r="J4" s="2173"/>
      <c r="K4" s="2173"/>
      <c r="L4" s="2173"/>
    </row>
    <row r="5" spans="1:15" s="286" customFormat="1" ht="18.75" customHeight="1" x14ac:dyDescent="0.2">
      <c r="A5" s="2166" t="s">
        <v>371</v>
      </c>
      <c r="B5" s="2166"/>
      <c r="C5" s="2166"/>
      <c r="D5" s="2166"/>
      <c r="E5" s="2166"/>
      <c r="F5" s="2166"/>
      <c r="G5" s="2166"/>
      <c r="H5" s="2166"/>
      <c r="I5" s="2166"/>
      <c r="J5" s="2166"/>
      <c r="K5" s="2166"/>
      <c r="L5" s="2166"/>
    </row>
    <row r="6" spans="1:15" ht="21" customHeight="1" x14ac:dyDescent="0.25">
      <c r="A6" s="85" t="s">
        <v>143</v>
      </c>
      <c r="B6" s="85"/>
      <c r="C6" s="85"/>
      <c r="D6" s="85"/>
      <c r="E6" s="85"/>
      <c r="F6" s="85"/>
      <c r="G6" s="85"/>
      <c r="H6" s="85"/>
      <c r="I6" s="85"/>
      <c r="J6" s="85"/>
      <c r="K6" s="273"/>
      <c r="L6" s="273"/>
    </row>
    <row r="7" spans="1:15" ht="21" customHeight="1" thickBot="1" x14ac:dyDescent="0.25">
      <c r="A7" s="2177" t="s">
        <v>144</v>
      </c>
      <c r="B7" s="2177"/>
      <c r="C7" s="2177"/>
      <c r="D7" s="2177"/>
      <c r="E7" s="2177"/>
      <c r="F7" s="2177"/>
      <c r="G7" s="2177"/>
      <c r="H7" s="2177"/>
      <c r="I7" s="2177"/>
      <c r="J7" s="2177"/>
      <c r="K7" s="2177"/>
      <c r="L7" s="2177"/>
    </row>
    <row r="8" spans="1:15" ht="20.25" customHeight="1" thickBot="1" x14ac:dyDescent="0.25">
      <c r="A8" s="2183" t="s">
        <v>145</v>
      </c>
      <c r="B8" s="2184"/>
      <c r="C8" s="296" t="s">
        <v>370</v>
      </c>
      <c r="D8" s="2186" t="s">
        <v>361</v>
      </c>
      <c r="E8" s="2187"/>
      <c r="F8" s="2187"/>
      <c r="G8" s="2187"/>
      <c r="H8" s="2187"/>
      <c r="I8" s="2188"/>
      <c r="J8" s="2186"/>
      <c r="K8" s="2187"/>
      <c r="L8" s="2189"/>
      <c r="M8" s="297">
        <v>6</v>
      </c>
    </row>
    <row r="9" spans="1:15" ht="37.5" customHeight="1" thickBot="1" x14ac:dyDescent="0.25">
      <c r="A9" s="208"/>
      <c r="B9" s="167" t="s">
        <v>146</v>
      </c>
      <c r="C9" s="167" t="s">
        <v>147</v>
      </c>
      <c r="D9" s="167" t="s">
        <v>148</v>
      </c>
      <c r="E9" s="2182" t="s">
        <v>149</v>
      </c>
      <c r="F9" s="2182"/>
      <c r="G9" s="2182"/>
      <c r="H9" s="167" t="s">
        <v>150</v>
      </c>
      <c r="I9" s="167" t="s">
        <v>151</v>
      </c>
      <c r="J9" s="167" t="s">
        <v>152</v>
      </c>
      <c r="K9" s="168" t="s">
        <v>153</v>
      </c>
      <c r="L9" s="90" t="s">
        <v>154</v>
      </c>
    </row>
    <row r="10" spans="1:15" ht="33.75" customHeight="1" x14ac:dyDescent="0.2">
      <c r="A10" s="2185" t="s">
        <v>360</v>
      </c>
      <c r="B10" s="647">
        <v>16</v>
      </c>
      <c r="C10" s="647" t="s">
        <v>155</v>
      </c>
      <c r="D10" s="648"/>
      <c r="E10" s="649">
        <v>8</v>
      </c>
      <c r="F10" s="649" t="s">
        <v>156</v>
      </c>
      <c r="G10" s="650">
        <v>1</v>
      </c>
      <c r="H10" s="647">
        <v>8</v>
      </c>
      <c r="I10" s="647">
        <f>0.6+2.1+0.12+0.12</f>
        <v>2.9400000000000004</v>
      </c>
      <c r="J10" s="647">
        <f t="shared" ref="J10:J15" si="0">I10*H10</f>
        <v>23.520000000000003</v>
      </c>
      <c r="K10" s="651">
        <v>1.58</v>
      </c>
      <c r="L10" s="652">
        <f t="shared" ref="L10:L15" si="1">+K10*J10</f>
        <v>37.161600000000007</v>
      </c>
      <c r="N10" s="34">
        <f>3000/110</f>
        <v>27.272727272727273</v>
      </c>
    </row>
    <row r="11" spans="1:15" ht="40.5" customHeight="1" x14ac:dyDescent="0.2">
      <c r="A11" s="2185"/>
      <c r="B11" s="300">
        <v>16</v>
      </c>
      <c r="C11" s="300" t="s">
        <v>157</v>
      </c>
      <c r="D11" s="303"/>
      <c r="E11" s="301">
        <v>7</v>
      </c>
      <c r="F11" s="301" t="s">
        <v>156</v>
      </c>
      <c r="G11" s="302">
        <v>1</v>
      </c>
      <c r="H11" s="300">
        <v>7</v>
      </c>
      <c r="I11" s="300">
        <v>2.1</v>
      </c>
      <c r="J11" s="300">
        <f t="shared" si="0"/>
        <v>14.700000000000001</v>
      </c>
      <c r="K11" s="639">
        <v>1.58</v>
      </c>
      <c r="L11" s="643">
        <f t="shared" si="1"/>
        <v>23.226000000000003</v>
      </c>
    </row>
    <row r="12" spans="1:15" ht="40.5" customHeight="1" thickBot="1" x14ac:dyDescent="0.25">
      <c r="A12" s="2185"/>
      <c r="B12" s="627">
        <v>10</v>
      </c>
      <c r="C12" s="627" t="s">
        <v>157</v>
      </c>
      <c r="D12" s="628"/>
      <c r="E12" s="629">
        <v>14</v>
      </c>
      <c r="F12" s="629" t="s">
        <v>156</v>
      </c>
      <c r="G12" s="630">
        <v>1</v>
      </c>
      <c r="H12" s="627">
        <v>14</v>
      </c>
      <c r="I12" s="627">
        <v>1.8</v>
      </c>
      <c r="J12" s="627">
        <f t="shared" si="0"/>
        <v>25.2</v>
      </c>
      <c r="K12" s="640">
        <v>0.62</v>
      </c>
      <c r="L12" s="644">
        <f t="shared" si="1"/>
        <v>15.623999999999999</v>
      </c>
      <c r="N12" s="34">
        <f>1.5+0.6+0.6</f>
        <v>2.7</v>
      </c>
      <c r="O12" s="34">
        <f>13800/110</f>
        <v>125.45454545454545</v>
      </c>
    </row>
    <row r="13" spans="1:15" ht="33.75" customHeight="1" x14ac:dyDescent="0.2">
      <c r="A13" s="2190" t="s">
        <v>362</v>
      </c>
      <c r="B13" s="631">
        <v>16</v>
      </c>
      <c r="C13" s="631" t="s">
        <v>155</v>
      </c>
      <c r="D13" s="632"/>
      <c r="E13" s="633">
        <v>13</v>
      </c>
      <c r="F13" s="633" t="s">
        <v>156</v>
      </c>
      <c r="G13" s="634">
        <v>1</v>
      </c>
      <c r="H13" s="631">
        <v>13</v>
      </c>
      <c r="I13" s="631">
        <f>0.6+2.1+0.12+0.12</f>
        <v>2.9400000000000004</v>
      </c>
      <c r="J13" s="631">
        <f t="shared" si="0"/>
        <v>38.220000000000006</v>
      </c>
      <c r="K13" s="641">
        <v>1.58</v>
      </c>
      <c r="L13" s="645">
        <f t="shared" si="1"/>
        <v>60.387600000000013</v>
      </c>
      <c r="N13" s="34">
        <f>2100/200</f>
        <v>10.5</v>
      </c>
    </row>
    <row r="14" spans="1:15" ht="40.5" customHeight="1" x14ac:dyDescent="0.2">
      <c r="A14" s="2185"/>
      <c r="B14" s="300">
        <v>16</v>
      </c>
      <c r="C14" s="300" t="s">
        <v>157</v>
      </c>
      <c r="D14" s="303"/>
      <c r="E14" s="301">
        <v>12</v>
      </c>
      <c r="F14" s="301" t="s">
        <v>156</v>
      </c>
      <c r="G14" s="302">
        <v>1</v>
      </c>
      <c r="H14" s="300">
        <v>12</v>
      </c>
      <c r="I14" s="300">
        <v>2.1</v>
      </c>
      <c r="J14" s="300">
        <f t="shared" si="0"/>
        <v>25.200000000000003</v>
      </c>
      <c r="K14" s="639">
        <v>1.58</v>
      </c>
      <c r="L14" s="643">
        <f t="shared" si="1"/>
        <v>39.81600000000001</v>
      </c>
    </row>
    <row r="15" spans="1:15" ht="40.5" customHeight="1" thickBot="1" x14ac:dyDescent="0.25">
      <c r="A15" s="2191"/>
      <c r="B15" s="635">
        <v>10</v>
      </c>
      <c r="C15" s="635" t="s">
        <v>157</v>
      </c>
      <c r="D15" s="636"/>
      <c r="E15" s="637">
        <v>14</v>
      </c>
      <c r="F15" s="637" t="s">
        <v>156</v>
      </c>
      <c r="G15" s="638">
        <v>1</v>
      </c>
      <c r="H15" s="635">
        <v>14</v>
      </c>
      <c r="I15" s="635">
        <v>3</v>
      </c>
      <c r="J15" s="635">
        <f t="shared" si="0"/>
        <v>42</v>
      </c>
      <c r="K15" s="642">
        <v>0.62</v>
      </c>
      <c r="L15" s="646">
        <f t="shared" si="1"/>
        <v>26.04</v>
      </c>
      <c r="N15" s="34">
        <f>1.5+0.6+0.6</f>
        <v>2.7</v>
      </c>
      <c r="O15" s="34">
        <f>13800/110</f>
        <v>125.45454545454545</v>
      </c>
    </row>
    <row r="16" spans="1:15" ht="35.25" customHeight="1" thickBot="1" x14ac:dyDescent="0.3">
      <c r="A16" s="78"/>
      <c r="B16" s="80"/>
      <c r="C16" s="80"/>
      <c r="D16" s="80"/>
      <c r="E16" s="80"/>
      <c r="F16" s="80"/>
      <c r="G16" s="662"/>
      <c r="H16" s="663"/>
      <c r="I16" s="2170" t="s">
        <v>158</v>
      </c>
      <c r="J16" s="2171"/>
      <c r="K16" s="2171"/>
      <c r="L16" s="215">
        <f>SUM(L10:L15)</f>
        <v>202.2552</v>
      </c>
      <c r="O16" s="34">
        <f>125/2</f>
        <v>62.5</v>
      </c>
    </row>
    <row r="17" spans="1:14" ht="35.25" hidden="1" customHeight="1" thickBot="1" x14ac:dyDescent="0.3">
      <c r="A17" s="306"/>
      <c r="B17" s="307"/>
      <c r="C17" s="307"/>
      <c r="D17" s="307"/>
      <c r="E17" s="307"/>
      <c r="F17" s="307"/>
      <c r="G17" s="308"/>
      <c r="H17" s="309"/>
      <c r="I17" s="2192" t="s">
        <v>159</v>
      </c>
      <c r="J17" s="2193"/>
      <c r="K17" s="2194"/>
      <c r="L17" s="600">
        <f>+L16/1000</f>
        <v>0.2022552</v>
      </c>
      <c r="N17" s="34">
        <f>2600/200</f>
        <v>13</v>
      </c>
    </row>
    <row r="18" spans="1:14" ht="35.25" hidden="1" customHeight="1" thickBot="1" x14ac:dyDescent="0.3">
      <c r="A18" s="304"/>
      <c r="B18" s="305"/>
      <c r="C18" s="305"/>
      <c r="D18" s="305"/>
      <c r="E18" s="305"/>
      <c r="F18" s="305"/>
      <c r="G18" s="305"/>
      <c r="H18" s="310"/>
      <c r="I18" s="2171" t="s">
        <v>90</v>
      </c>
      <c r="J18" s="2171"/>
      <c r="K18" s="2172"/>
      <c r="L18" s="600">
        <v>1.095</v>
      </c>
    </row>
    <row r="19" spans="1:14" ht="35.25" hidden="1" customHeight="1" thickBot="1" x14ac:dyDescent="0.3">
      <c r="A19" s="306"/>
      <c r="B19" s="307"/>
      <c r="C19" s="307"/>
      <c r="D19" s="307"/>
      <c r="E19" s="307"/>
      <c r="F19" s="307"/>
      <c r="G19" s="307"/>
      <c r="H19" s="309"/>
      <c r="I19" s="2171" t="s">
        <v>272</v>
      </c>
      <c r="J19" s="2171"/>
      <c r="K19" s="2172"/>
      <c r="L19" s="600">
        <f>L18+L17</f>
        <v>1.2972551999999999</v>
      </c>
    </row>
    <row r="20" spans="1:14" ht="20.25" customHeight="1" x14ac:dyDescent="0.2">
      <c r="A20" s="36"/>
      <c r="B20" s="36"/>
      <c r="C20" s="36"/>
      <c r="D20" s="36"/>
      <c r="E20" s="36"/>
      <c r="F20" s="36"/>
      <c r="G20" s="36"/>
      <c r="H20" s="36"/>
      <c r="I20" s="36"/>
      <c r="J20" s="36"/>
      <c r="K20" s="36"/>
      <c r="L20" s="36"/>
    </row>
    <row r="21" spans="1:14" ht="20.25" customHeight="1" x14ac:dyDescent="0.2">
      <c r="A21" s="36"/>
      <c r="B21" s="36"/>
      <c r="C21" s="311"/>
      <c r="D21" s="36"/>
      <c r="E21" s="36"/>
      <c r="F21" s="36"/>
      <c r="G21" s="36"/>
      <c r="H21" s="36"/>
      <c r="I21" s="36"/>
      <c r="J21" s="36"/>
      <c r="K21" s="36"/>
      <c r="L21" s="36"/>
    </row>
    <row r="22" spans="1:14" ht="20.25" customHeight="1" x14ac:dyDescent="0.2">
      <c r="A22" s="36"/>
      <c r="B22" s="36"/>
      <c r="C22" s="36"/>
      <c r="D22" s="36"/>
      <c r="E22" s="36"/>
      <c r="F22" s="36"/>
      <c r="G22" s="36"/>
      <c r="H22" s="36"/>
      <c r="I22" s="36"/>
      <c r="J22" s="36"/>
      <c r="K22" s="36"/>
      <c r="L22" s="36"/>
    </row>
    <row r="23" spans="1:14" x14ac:dyDescent="0.2">
      <c r="A23" s="36"/>
      <c r="B23" s="36"/>
      <c r="C23" s="36"/>
      <c r="D23" s="36"/>
      <c r="E23" s="36"/>
      <c r="F23" s="36"/>
      <c r="G23" s="36"/>
      <c r="H23" s="36"/>
      <c r="I23" s="36"/>
      <c r="J23" s="36"/>
      <c r="K23" s="36"/>
      <c r="L23" s="36"/>
    </row>
    <row r="24" spans="1:14" x14ac:dyDescent="0.2">
      <c r="A24" s="36"/>
      <c r="B24" s="127" t="s">
        <v>11</v>
      </c>
      <c r="C24" s="127"/>
      <c r="D24" s="126"/>
      <c r="E24" s="126"/>
      <c r="F24" s="127"/>
      <c r="G24" s="36"/>
      <c r="J24" s="127" t="s">
        <v>11</v>
      </c>
      <c r="K24" s="36"/>
      <c r="L24" s="36"/>
    </row>
    <row r="25" spans="1:14" x14ac:dyDescent="0.2">
      <c r="A25" s="36"/>
      <c r="B25" s="188" t="s">
        <v>71</v>
      </c>
      <c r="C25" s="129"/>
      <c r="D25" s="129"/>
      <c r="E25" s="126"/>
      <c r="F25" s="129"/>
      <c r="G25" s="36"/>
      <c r="J25" s="129" t="s">
        <v>200</v>
      </c>
      <c r="K25" s="36"/>
      <c r="L25" s="36"/>
    </row>
    <row r="26" spans="1:14" x14ac:dyDescent="0.2">
      <c r="A26" s="36"/>
      <c r="B26" s="188"/>
      <c r="C26" s="129"/>
      <c r="D26" s="129"/>
      <c r="E26" s="126"/>
      <c r="F26" s="129"/>
      <c r="G26" s="36"/>
      <c r="J26" s="129"/>
      <c r="K26" s="36"/>
      <c r="L26" s="36"/>
    </row>
    <row r="27" spans="1:14" x14ac:dyDescent="0.2">
      <c r="A27" s="36"/>
      <c r="B27" s="188"/>
      <c r="C27" s="129"/>
      <c r="D27" s="129"/>
      <c r="E27" s="126"/>
      <c r="F27" s="129"/>
      <c r="G27" s="36"/>
      <c r="J27" s="129"/>
      <c r="K27" s="36"/>
      <c r="L27" s="36"/>
    </row>
    <row r="28" spans="1:14" x14ac:dyDescent="0.2">
      <c r="A28" s="36"/>
      <c r="B28" s="127"/>
      <c r="C28" s="127"/>
      <c r="D28" s="126"/>
      <c r="E28" s="126"/>
      <c r="F28" s="126"/>
      <c r="G28" s="36"/>
      <c r="J28" s="126"/>
      <c r="K28" s="36"/>
      <c r="L28" s="36"/>
    </row>
    <row r="29" spans="1:14" x14ac:dyDescent="0.2">
      <c r="A29" s="36"/>
      <c r="B29" s="126"/>
      <c r="C29" s="126"/>
      <c r="D29" s="126"/>
      <c r="E29" s="126"/>
      <c r="F29" s="126"/>
      <c r="G29" s="36"/>
      <c r="J29" s="126"/>
      <c r="K29" s="36"/>
      <c r="L29" s="36"/>
    </row>
    <row r="30" spans="1:14" x14ac:dyDescent="0.2">
      <c r="A30" s="36"/>
      <c r="B30" s="127" t="s">
        <v>10</v>
      </c>
      <c r="C30" s="127"/>
      <c r="D30" s="129"/>
      <c r="E30" s="126"/>
      <c r="F30" s="127"/>
      <c r="G30" s="36"/>
      <c r="J30" s="127" t="s">
        <v>12</v>
      </c>
      <c r="K30" s="36"/>
      <c r="L30" s="36"/>
    </row>
    <row r="31" spans="1:14" x14ac:dyDescent="0.2">
      <c r="A31" s="36"/>
      <c r="B31" s="188" t="s">
        <v>71</v>
      </c>
      <c r="C31" s="129"/>
      <c r="D31" s="129"/>
      <c r="E31" s="126"/>
      <c r="F31" s="129"/>
      <c r="G31" s="36"/>
      <c r="J31" s="129" t="s">
        <v>200</v>
      </c>
      <c r="K31" s="36"/>
      <c r="L31" s="36"/>
    </row>
    <row r="32" spans="1:14" x14ac:dyDescent="0.2">
      <c r="A32" s="36"/>
      <c r="B32" s="36"/>
      <c r="C32" s="36"/>
      <c r="D32" s="36"/>
      <c r="E32" s="36"/>
      <c r="F32" s="36"/>
      <c r="G32" s="36"/>
      <c r="H32" s="36"/>
      <c r="I32" s="36"/>
      <c r="J32" s="36"/>
      <c r="K32" s="36"/>
      <c r="L32" s="36"/>
    </row>
  </sheetData>
  <mergeCells count="16">
    <mergeCell ref="I18:K18"/>
    <mergeCell ref="I19:K19"/>
    <mergeCell ref="E9:G9"/>
    <mergeCell ref="A7:L7"/>
    <mergeCell ref="A8:B8"/>
    <mergeCell ref="A10:A12"/>
    <mergeCell ref="I16:K16"/>
    <mergeCell ref="D8:I8"/>
    <mergeCell ref="J8:L8"/>
    <mergeCell ref="A13:A15"/>
    <mergeCell ref="I17:K17"/>
    <mergeCell ref="A1:L1"/>
    <mergeCell ref="A2:L2"/>
    <mergeCell ref="A3:L3"/>
    <mergeCell ref="A4:L4"/>
    <mergeCell ref="A5:L5"/>
  </mergeCells>
  <phoneticPr fontId="50" type="noConversion"/>
  <pageMargins left="0.84" right="0.7" top="0.75" bottom="0.75" header="0.3" footer="0.3"/>
  <pageSetup scale="82" fitToHeight="4"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2"/>
  <sheetViews>
    <sheetView view="pageBreakPreview" topLeftCell="A22" zoomScale="115" zoomScaleSheetLayoutView="115" workbookViewId="0">
      <selection activeCell="A16" sqref="A16:D16"/>
    </sheetView>
  </sheetViews>
  <sheetFormatPr defaultColWidth="9.140625" defaultRowHeight="15" x14ac:dyDescent="0.2"/>
  <cols>
    <col min="1" max="1" width="17.85546875" style="262" customWidth="1"/>
    <col min="2" max="2" width="16.7109375" style="262" customWidth="1"/>
    <col min="3" max="3" width="17.85546875" style="262" customWidth="1"/>
    <col min="4" max="4" width="19.28515625" style="262" customWidth="1"/>
    <col min="5" max="16384" width="9.140625" style="262"/>
  </cols>
  <sheetData>
    <row r="1" spans="1:12" s="141" customFormat="1" ht="18.75" customHeight="1" x14ac:dyDescent="0.25">
      <c r="A1" s="2173" t="s">
        <v>191</v>
      </c>
      <c r="B1" s="2173"/>
      <c r="C1" s="2173"/>
      <c r="D1" s="2173"/>
      <c r="E1" s="282"/>
      <c r="F1" s="140"/>
      <c r="G1" s="140"/>
      <c r="H1" s="140"/>
      <c r="I1" s="140"/>
      <c r="J1" s="140"/>
      <c r="K1" s="140"/>
      <c r="L1" s="140"/>
    </row>
    <row r="2" spans="1:12" s="141" customFormat="1" ht="18.75" customHeight="1" x14ac:dyDescent="0.25">
      <c r="A2" s="2173" t="s">
        <v>190</v>
      </c>
      <c r="B2" s="2173"/>
      <c r="C2" s="2173"/>
      <c r="D2" s="2173"/>
      <c r="E2" s="282"/>
      <c r="F2" s="140"/>
      <c r="G2" s="140"/>
      <c r="H2" s="140"/>
      <c r="I2" s="140"/>
      <c r="J2" s="140"/>
      <c r="K2" s="140"/>
      <c r="L2" s="140"/>
    </row>
    <row r="3" spans="1:12" s="143" customFormat="1" ht="24" customHeight="1" x14ac:dyDescent="0.2">
      <c r="A3" s="2207" t="s">
        <v>58</v>
      </c>
      <c r="B3" s="2207"/>
      <c r="C3" s="2207"/>
      <c r="D3" s="2207"/>
      <c r="E3" s="367"/>
      <c r="F3" s="142"/>
      <c r="G3" s="142"/>
      <c r="H3" s="142"/>
      <c r="I3" s="142"/>
      <c r="J3" s="142"/>
      <c r="K3" s="142"/>
      <c r="L3" s="142"/>
    </row>
    <row r="4" spans="1:12" s="285" customFormat="1" ht="24" customHeight="1" x14ac:dyDescent="0.25">
      <c r="A4" s="2208" t="s">
        <v>192</v>
      </c>
      <c r="B4" s="2208"/>
      <c r="C4" s="2208"/>
      <c r="D4" s="2208"/>
      <c r="E4" s="368"/>
      <c r="F4" s="144"/>
      <c r="G4" s="144"/>
      <c r="H4" s="144"/>
      <c r="I4" s="144"/>
      <c r="J4" s="144"/>
      <c r="K4" s="144"/>
      <c r="L4" s="144"/>
    </row>
    <row r="5" spans="1:12" s="286" customFormat="1" ht="18.75" customHeight="1" x14ac:dyDescent="0.25">
      <c r="A5" s="2204" t="s">
        <v>351</v>
      </c>
      <c r="B5" s="2204"/>
      <c r="C5" s="2204"/>
      <c r="D5" s="2204"/>
    </row>
    <row r="6" spans="1:12" s="255" customFormat="1" ht="18.75" customHeight="1" x14ac:dyDescent="0.25">
      <c r="A6" s="369" t="s">
        <v>174</v>
      </c>
      <c r="B6" s="345"/>
      <c r="C6" s="345"/>
      <c r="D6" s="345"/>
    </row>
    <row r="7" spans="1:12" s="244" customFormat="1" ht="15.75" thickBot="1" x14ac:dyDescent="0.25">
      <c r="A7" s="2200" t="s">
        <v>175</v>
      </c>
      <c r="B7" s="2200"/>
      <c r="C7" s="2200"/>
      <c r="D7" s="2200"/>
    </row>
    <row r="8" spans="1:12" s="249" customFormat="1" ht="24" customHeight="1" thickBot="1" x14ac:dyDescent="0.25">
      <c r="A8" s="2201" t="s">
        <v>243</v>
      </c>
      <c r="B8" s="2202"/>
      <c r="C8" s="2202"/>
      <c r="D8" s="2203"/>
    </row>
    <row r="9" spans="1:12" s="255" customFormat="1" ht="30" customHeight="1" thickBot="1" x14ac:dyDescent="0.25">
      <c r="A9" s="370" t="s">
        <v>83</v>
      </c>
      <c r="B9" s="371" t="s">
        <v>129</v>
      </c>
      <c r="C9" s="371" t="s">
        <v>95</v>
      </c>
      <c r="D9" s="372" t="s">
        <v>176</v>
      </c>
    </row>
    <row r="10" spans="1:12" s="249" customFormat="1" ht="24" customHeight="1" x14ac:dyDescent="0.2">
      <c r="A10" s="659">
        <v>654</v>
      </c>
      <c r="B10" s="373">
        <v>0</v>
      </c>
      <c r="C10" s="374">
        <v>7.3</v>
      </c>
      <c r="D10" s="375">
        <f>B10*C10</f>
        <v>0</v>
      </c>
    </row>
    <row r="11" spans="1:12" s="249" customFormat="1" ht="24" customHeight="1" x14ac:dyDescent="0.2">
      <c r="A11" s="660">
        <v>782</v>
      </c>
      <c r="B11" s="178">
        <f>A11-A10</f>
        <v>128</v>
      </c>
      <c r="C11" s="376">
        <v>7.3</v>
      </c>
      <c r="D11" s="377">
        <f>B11*C11</f>
        <v>934.4</v>
      </c>
    </row>
    <row r="12" spans="1:12" s="249" customFormat="1" ht="24" customHeight="1" x14ac:dyDescent="0.2">
      <c r="A12" s="660">
        <v>825</v>
      </c>
      <c r="B12" s="178">
        <v>0</v>
      </c>
      <c r="C12" s="376">
        <v>7.3</v>
      </c>
      <c r="D12" s="377">
        <f>B12*C12</f>
        <v>0</v>
      </c>
    </row>
    <row r="13" spans="1:12" s="249" customFormat="1" ht="24" customHeight="1" thickBot="1" x14ac:dyDescent="0.25">
      <c r="A13" s="661">
        <v>3610</v>
      </c>
      <c r="B13" s="182">
        <f>A13-A12</f>
        <v>2785</v>
      </c>
      <c r="C13" s="378">
        <v>7.3</v>
      </c>
      <c r="D13" s="379">
        <f>B13*C13</f>
        <v>20330.5</v>
      </c>
    </row>
    <row r="14" spans="1:12" s="249" customFormat="1" ht="26.25" customHeight="1" thickBot="1" x14ac:dyDescent="0.25">
      <c r="A14" s="380"/>
      <c r="B14" s="2205" t="s">
        <v>366</v>
      </c>
      <c r="C14" s="2206"/>
      <c r="D14" s="381">
        <f>SUM(D10:D13)</f>
        <v>21264.9</v>
      </c>
      <c r="E14" s="382"/>
    </row>
    <row r="15" spans="1:12" ht="15.75" thickBot="1" x14ac:dyDescent="0.25">
      <c r="A15" s="383"/>
      <c r="B15" s="384"/>
      <c r="C15" s="384"/>
      <c r="D15" s="385"/>
    </row>
    <row r="16" spans="1:12" s="249" customFormat="1" ht="24" customHeight="1" thickBot="1" x14ac:dyDescent="0.25">
      <c r="A16" s="2201" t="s">
        <v>365</v>
      </c>
      <c r="B16" s="2202"/>
      <c r="C16" s="2202"/>
      <c r="D16" s="2203"/>
    </row>
    <row r="17" spans="1:6" s="255" customFormat="1" ht="30" customHeight="1" thickBot="1" x14ac:dyDescent="0.25">
      <c r="A17" s="370" t="s">
        <v>83</v>
      </c>
      <c r="B17" s="371" t="s">
        <v>129</v>
      </c>
      <c r="C17" s="371" t="s">
        <v>95</v>
      </c>
      <c r="D17" s="372" t="s">
        <v>176</v>
      </c>
    </row>
    <row r="18" spans="1:6" s="249" customFormat="1" ht="24" customHeight="1" x14ac:dyDescent="0.2">
      <c r="A18" s="660">
        <v>50</v>
      </c>
      <c r="B18" s="253">
        <v>0</v>
      </c>
      <c r="C18" s="609">
        <v>5.5</v>
      </c>
      <c r="D18" s="375">
        <f>B18*C18</f>
        <v>0</v>
      </c>
    </row>
    <row r="19" spans="1:6" s="249" customFormat="1" ht="24" customHeight="1" thickBot="1" x14ac:dyDescent="0.25">
      <c r="A19" s="661">
        <v>850</v>
      </c>
      <c r="B19" s="182">
        <f>A19-A18</f>
        <v>800</v>
      </c>
      <c r="C19" s="378">
        <v>5.5</v>
      </c>
      <c r="D19" s="379">
        <f>B19*C19</f>
        <v>4400</v>
      </c>
    </row>
    <row r="20" spans="1:6" s="249" customFormat="1" ht="26.25" customHeight="1" thickBot="1" x14ac:dyDescent="0.25">
      <c r="A20" s="2197" t="s">
        <v>367</v>
      </c>
      <c r="B20" s="2198"/>
      <c r="C20" s="2199"/>
      <c r="D20" s="381">
        <f>SUM(D18:D19)</f>
        <v>4400</v>
      </c>
      <c r="E20" s="382"/>
    </row>
    <row r="21" spans="1:6" ht="21" customHeight="1" thickBot="1" x14ac:dyDescent="0.25">
      <c r="A21" s="2195" t="s">
        <v>368</v>
      </c>
      <c r="B21" s="2196"/>
      <c r="C21" s="2196"/>
      <c r="D21" s="18">
        <f>D20+D14</f>
        <v>25664.9</v>
      </c>
    </row>
    <row r="22" spans="1:6" ht="21" customHeight="1" thickBot="1" x14ac:dyDescent="0.25">
      <c r="A22" s="2167" t="s">
        <v>211</v>
      </c>
      <c r="B22" s="2168"/>
      <c r="C22" s="2168"/>
      <c r="D22" s="18">
        <v>13213</v>
      </c>
    </row>
    <row r="23" spans="1:6" ht="21" customHeight="1" thickBot="1" x14ac:dyDescent="0.25">
      <c r="A23" s="2167" t="s">
        <v>244</v>
      </c>
      <c r="B23" s="2168"/>
      <c r="C23" s="2168"/>
      <c r="D23" s="388">
        <f>D21-D22</f>
        <v>12451.900000000001</v>
      </c>
    </row>
    <row r="24" spans="1:6" ht="37.5" customHeight="1" x14ac:dyDescent="0.2"/>
    <row r="25" spans="1:6" s="443" customFormat="1" ht="11.25" x14ac:dyDescent="0.2">
      <c r="A25" s="160" t="s">
        <v>11</v>
      </c>
      <c r="B25" s="162"/>
      <c r="C25" s="162" t="s">
        <v>11</v>
      </c>
      <c r="D25" s="164"/>
      <c r="E25" s="162"/>
      <c r="F25" s="162"/>
    </row>
    <row r="26" spans="1:6" s="443" customFormat="1" ht="11.25" x14ac:dyDescent="0.2">
      <c r="A26" s="163" t="s">
        <v>79</v>
      </c>
      <c r="B26" s="163"/>
      <c r="C26" s="163" t="s">
        <v>260</v>
      </c>
      <c r="D26" s="164"/>
      <c r="E26" s="163"/>
      <c r="F26" s="163"/>
    </row>
    <row r="27" spans="1:6" s="443" customFormat="1" ht="11.25" x14ac:dyDescent="0.2">
      <c r="A27" s="160"/>
      <c r="B27" s="162"/>
      <c r="C27" s="162"/>
      <c r="D27" s="164"/>
      <c r="E27" s="162"/>
      <c r="F27" s="162"/>
    </row>
    <row r="28" spans="1:6" s="443" customFormat="1" ht="11.25" x14ac:dyDescent="0.2">
      <c r="A28" s="160"/>
      <c r="B28" s="162"/>
      <c r="C28" s="162"/>
      <c r="D28" s="164"/>
      <c r="E28" s="162"/>
      <c r="F28" s="162"/>
    </row>
    <row r="29" spans="1:6" s="443" customFormat="1" ht="11.25" x14ac:dyDescent="0.2">
      <c r="A29" s="160"/>
      <c r="B29" s="162"/>
      <c r="C29" s="162"/>
      <c r="D29" s="164"/>
      <c r="E29" s="162">
        <v>906469.73</v>
      </c>
      <c r="F29" s="162"/>
    </row>
    <row r="30" spans="1:6" s="443" customFormat="1" ht="11.25" x14ac:dyDescent="0.2">
      <c r="A30" s="162"/>
      <c r="B30" s="162"/>
      <c r="C30" s="162"/>
      <c r="D30" s="164"/>
      <c r="E30" s="162">
        <f>E29+E28</f>
        <v>906469.73</v>
      </c>
      <c r="F30" s="162"/>
    </row>
    <row r="31" spans="1:6" s="443" customFormat="1" ht="11.25" x14ac:dyDescent="0.2">
      <c r="A31" s="160" t="s">
        <v>10</v>
      </c>
      <c r="B31" s="163"/>
      <c r="C31" s="162" t="s">
        <v>12</v>
      </c>
      <c r="D31" s="164"/>
      <c r="E31" s="162"/>
      <c r="F31" s="162"/>
    </row>
    <row r="32" spans="1:6" s="443" customFormat="1" ht="11.25" x14ac:dyDescent="0.2">
      <c r="A32" s="163" t="s">
        <v>79</v>
      </c>
      <c r="B32" s="163"/>
      <c r="C32" s="163" t="s">
        <v>260</v>
      </c>
      <c r="D32" s="164"/>
      <c r="E32" s="163"/>
      <c r="F32" s="163"/>
    </row>
  </sheetData>
  <mergeCells count="13">
    <mergeCell ref="A1:D1"/>
    <mergeCell ref="A2:D2"/>
    <mergeCell ref="A5:D5"/>
    <mergeCell ref="B14:C14"/>
    <mergeCell ref="A3:D3"/>
    <mergeCell ref="A4:D4"/>
    <mergeCell ref="A8:D8"/>
    <mergeCell ref="A21:C21"/>
    <mergeCell ref="A22:C22"/>
    <mergeCell ref="A20:C20"/>
    <mergeCell ref="A23:C23"/>
    <mergeCell ref="A7:D7"/>
    <mergeCell ref="A16:D16"/>
  </mergeCells>
  <phoneticPr fontId="50" type="noConversion"/>
  <printOptions horizontalCentered="1"/>
  <pageMargins left="0.69" right="0.51" top="0.46" bottom="0.36" header="0.3" footer="0.5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2"/>
  <sheetViews>
    <sheetView tabSelected="1" view="pageBreakPreview" zoomScale="80" zoomScaleSheetLayoutView="80" workbookViewId="0">
      <selection activeCell="F56" sqref="F56"/>
    </sheetView>
  </sheetViews>
  <sheetFormatPr defaultColWidth="9.140625" defaultRowHeight="15" x14ac:dyDescent="0.2"/>
  <cols>
    <col min="1" max="1" width="13.7109375" style="1785" customWidth="1"/>
    <col min="2" max="2" width="59.7109375" style="1849" customWidth="1"/>
    <col min="3" max="3" width="8.7109375" style="1785" customWidth="1"/>
    <col min="4" max="4" width="14.140625" style="1799" bestFit="1" customWidth="1"/>
    <col min="5" max="5" width="14.85546875" style="1785" bestFit="1" customWidth="1"/>
    <col min="6" max="6" width="30.7109375" style="1785" customWidth="1"/>
    <col min="7" max="7" width="21.42578125" style="1785" bestFit="1" customWidth="1"/>
    <col min="8" max="9" width="17.28515625" style="1785" bestFit="1" customWidth="1"/>
    <col min="10" max="16384" width="9.140625" style="1785"/>
  </cols>
  <sheetData>
    <row r="1" spans="1:7" s="1784" customFormat="1" ht="26.25" customHeight="1" thickTop="1" thickBot="1" x14ac:dyDescent="0.25">
      <c r="A1" s="1878" t="s">
        <v>450</v>
      </c>
      <c r="B1" s="1878"/>
      <c r="C1" s="1878"/>
      <c r="D1" s="1878"/>
      <c r="E1" s="1878"/>
      <c r="F1" s="1878"/>
      <c r="G1" s="1878"/>
    </row>
    <row r="2" spans="1:7" s="1784" customFormat="1" ht="29.25" customHeight="1" thickTop="1" thickBot="1" x14ac:dyDescent="0.25">
      <c r="A2" s="1878" t="s">
        <v>12138</v>
      </c>
      <c r="B2" s="1878"/>
      <c r="C2" s="1878"/>
      <c r="D2" s="1878"/>
      <c r="E2" s="1878"/>
      <c r="F2" s="1878"/>
      <c r="G2" s="1878"/>
    </row>
    <row r="3" spans="1:7" ht="43.9" customHeight="1" thickTop="1" thickBot="1" x14ac:dyDescent="0.25">
      <c r="A3" s="1878" t="str">
        <f>'R-7 Summary'!A3:C3</f>
        <v>RESTORATION &amp; REHABILITATION OF MAIN DARABAN ROAD TO KOT WALI DAD VIA GARAH KHAN DISTRICT DI KHAN  (TOTAL LENGTH 8.00KM) (RRD-DIK-R7)</v>
      </c>
      <c r="B3" s="1878"/>
      <c r="C3" s="1878"/>
      <c r="D3" s="1878"/>
      <c r="E3" s="1878"/>
      <c r="F3" s="1878"/>
      <c r="G3" s="1878"/>
    </row>
    <row r="4" spans="1:7" ht="25.5" customHeight="1" thickTop="1" thickBot="1" x14ac:dyDescent="0.25">
      <c r="A4" s="1879" t="s">
        <v>12168</v>
      </c>
      <c r="B4" s="1879"/>
      <c r="C4" s="1879"/>
      <c r="D4" s="1879"/>
      <c r="E4" s="1879"/>
      <c r="F4" s="1879"/>
      <c r="G4" s="1879"/>
    </row>
    <row r="5" spans="1:7" ht="24.75" customHeight="1" thickTop="1" thickBot="1" x14ac:dyDescent="0.25">
      <c r="A5" s="1880" t="s">
        <v>12243</v>
      </c>
      <c r="B5" s="1881" t="s">
        <v>0</v>
      </c>
      <c r="C5" s="1882" t="s">
        <v>2</v>
      </c>
      <c r="D5" s="1883" t="s">
        <v>9</v>
      </c>
      <c r="E5" s="1883"/>
      <c r="F5" s="1883"/>
      <c r="G5" s="1883"/>
    </row>
    <row r="6" spans="1:7" ht="45.6" customHeight="1" thickTop="1" thickBot="1" x14ac:dyDescent="0.25">
      <c r="A6" s="1880"/>
      <c r="B6" s="1881"/>
      <c r="C6" s="1882"/>
      <c r="D6" s="1813" t="s">
        <v>77</v>
      </c>
      <c r="E6" s="1813" t="s">
        <v>12182</v>
      </c>
      <c r="F6" s="1813" t="s">
        <v>12314</v>
      </c>
      <c r="G6" s="1813" t="s">
        <v>12272</v>
      </c>
    </row>
    <row r="7" spans="1:7" ht="28.5" customHeight="1" thickTop="1" thickBot="1" x14ac:dyDescent="0.25">
      <c r="A7" s="1877" t="s">
        <v>12172</v>
      </c>
      <c r="B7" s="1877"/>
      <c r="C7" s="1877"/>
      <c r="D7" s="1877"/>
      <c r="E7" s="1877"/>
      <c r="F7" s="1877"/>
      <c r="G7" s="1877"/>
    </row>
    <row r="8" spans="1:7" ht="28.5" customHeight="1" thickTop="1" x14ac:dyDescent="0.2">
      <c r="A8" s="1823">
        <v>101</v>
      </c>
      <c r="B8" s="1834" t="s">
        <v>12183</v>
      </c>
      <c r="C8" s="1847" t="s">
        <v>12184</v>
      </c>
      <c r="D8" s="1836">
        <v>35200</v>
      </c>
      <c r="E8" s="1837"/>
      <c r="F8" s="1837"/>
      <c r="G8" s="1816">
        <f>D8*E8</f>
        <v>0</v>
      </c>
    </row>
    <row r="9" spans="1:7" ht="27" customHeight="1" x14ac:dyDescent="0.2">
      <c r="A9" s="1790">
        <v>104</v>
      </c>
      <c r="B9" s="1786" t="s">
        <v>12185</v>
      </c>
      <c r="C9" s="1787" t="s">
        <v>12184</v>
      </c>
      <c r="D9" s="1814">
        <v>35200</v>
      </c>
      <c r="E9" s="1789"/>
      <c r="F9" s="1789"/>
      <c r="G9" s="1816">
        <f>D9*E9</f>
        <v>0</v>
      </c>
    </row>
    <row r="10" spans="1:7" ht="30" customHeight="1" x14ac:dyDescent="0.2">
      <c r="A10" s="1790" t="s">
        <v>12186</v>
      </c>
      <c r="B10" s="1786" t="s">
        <v>12332</v>
      </c>
      <c r="C10" s="1787" t="s">
        <v>6461</v>
      </c>
      <c r="D10" s="1814">
        <v>91350</v>
      </c>
      <c r="E10" s="1788"/>
      <c r="F10" s="1788"/>
      <c r="G10" s="1816">
        <f t="shared" ref="G10:G14" si="0">D10*E10</f>
        <v>0</v>
      </c>
    </row>
    <row r="11" spans="1:7" ht="45" customHeight="1" x14ac:dyDescent="0.2">
      <c r="A11" s="1790" t="s">
        <v>12188</v>
      </c>
      <c r="B11" s="1791" t="s">
        <v>12333</v>
      </c>
      <c r="C11" s="1787" t="s">
        <v>6461</v>
      </c>
      <c r="D11" s="1815">
        <v>778.0725000000001</v>
      </c>
      <c r="E11" s="1789"/>
      <c r="F11" s="1789"/>
      <c r="G11" s="1816">
        <f t="shared" si="0"/>
        <v>0</v>
      </c>
    </row>
    <row r="12" spans="1:7" ht="36" customHeight="1" x14ac:dyDescent="0.2">
      <c r="A12" s="1790" t="s">
        <v>12190</v>
      </c>
      <c r="B12" s="1791" t="s">
        <v>6645</v>
      </c>
      <c r="C12" s="1787" t="s">
        <v>6461</v>
      </c>
      <c r="D12" s="1815">
        <v>518.71500000000003</v>
      </c>
      <c r="E12" s="1789"/>
      <c r="F12" s="1789"/>
      <c r="G12" s="1816">
        <f t="shared" si="0"/>
        <v>0</v>
      </c>
    </row>
    <row r="13" spans="1:7" ht="35.25" customHeight="1" x14ac:dyDescent="0.2">
      <c r="A13" s="1790">
        <v>110</v>
      </c>
      <c r="B13" s="1791" t="s">
        <v>12251</v>
      </c>
      <c r="C13" s="1787" t="s">
        <v>6461</v>
      </c>
      <c r="D13" s="1814">
        <v>17724</v>
      </c>
      <c r="E13" s="1789"/>
      <c r="F13" s="1789"/>
      <c r="G13" s="1816">
        <f t="shared" si="0"/>
        <v>0</v>
      </c>
    </row>
    <row r="14" spans="1:7" ht="32.25" customHeight="1" thickBot="1" x14ac:dyDescent="0.25">
      <c r="A14" s="1838" t="s">
        <v>12197</v>
      </c>
      <c r="B14" s="1842" t="s">
        <v>12198</v>
      </c>
      <c r="C14" s="1848" t="s">
        <v>12184</v>
      </c>
      <c r="D14" s="1831">
        <v>5280</v>
      </c>
      <c r="E14" s="1845"/>
      <c r="F14" s="1845"/>
      <c r="G14" s="1816">
        <f t="shared" si="0"/>
        <v>0</v>
      </c>
    </row>
    <row r="15" spans="1:7" ht="33.75" customHeight="1" thickTop="1" thickBot="1" x14ac:dyDescent="0.25">
      <c r="A15" s="1874" t="s">
        <v>376</v>
      </c>
      <c r="B15" s="1874"/>
      <c r="C15" s="1874"/>
      <c r="D15" s="1874"/>
      <c r="E15" s="1874"/>
      <c r="F15" s="1874"/>
      <c r="G15" s="1821">
        <f>SUM(G8:G14)</f>
        <v>0</v>
      </c>
    </row>
    <row r="16" spans="1:7" ht="29.25" customHeight="1" thickTop="1" thickBot="1" x14ac:dyDescent="0.25">
      <c r="A16" s="1877" t="s">
        <v>12131</v>
      </c>
      <c r="B16" s="1877"/>
      <c r="C16" s="1877"/>
      <c r="D16" s="1877"/>
      <c r="E16" s="1877"/>
      <c r="F16" s="1877"/>
      <c r="G16" s="1877"/>
    </row>
    <row r="17" spans="1:7" ht="48" customHeight="1" thickTop="1" x14ac:dyDescent="0.2">
      <c r="A17" s="1823">
        <v>201</v>
      </c>
      <c r="B17" s="1834" t="s">
        <v>12199</v>
      </c>
      <c r="C17" s="1847" t="s">
        <v>6461</v>
      </c>
      <c r="D17" s="1836">
        <v>9607</v>
      </c>
      <c r="E17" s="1837"/>
      <c r="F17" s="1837"/>
      <c r="G17" s="1816">
        <f t="shared" ref="G17:G24" si="1">D17*E17</f>
        <v>0</v>
      </c>
    </row>
    <row r="18" spans="1:7" ht="48" customHeight="1" x14ac:dyDescent="0.2">
      <c r="A18" s="1790" t="s">
        <v>12316</v>
      </c>
      <c r="B18" s="1786" t="s">
        <v>12201</v>
      </c>
      <c r="C18" s="1787" t="s">
        <v>6461</v>
      </c>
      <c r="D18" s="1814">
        <v>3762</v>
      </c>
      <c r="E18" s="1789"/>
      <c r="F18" s="1789"/>
      <c r="G18" s="1816">
        <f t="shared" si="1"/>
        <v>0</v>
      </c>
    </row>
    <row r="19" spans="1:7" ht="42" customHeight="1" x14ac:dyDescent="0.2">
      <c r="A19" s="1790" t="s">
        <v>12315</v>
      </c>
      <c r="B19" s="1786" t="s">
        <v>12334</v>
      </c>
      <c r="C19" s="1787" t="s">
        <v>12184</v>
      </c>
      <c r="D19" s="1814">
        <v>26400</v>
      </c>
      <c r="E19" s="1789"/>
      <c r="F19" s="1789"/>
      <c r="G19" s="1816">
        <f t="shared" si="1"/>
        <v>0</v>
      </c>
    </row>
    <row r="20" spans="1:7" ht="42" customHeight="1" x14ac:dyDescent="0.2">
      <c r="A20" s="1790" t="s">
        <v>12202</v>
      </c>
      <c r="B20" s="1786" t="s">
        <v>12203</v>
      </c>
      <c r="C20" s="1787" t="s">
        <v>12184</v>
      </c>
      <c r="D20" s="1814">
        <v>25081</v>
      </c>
      <c r="E20" s="1788"/>
      <c r="F20" s="1788"/>
      <c r="G20" s="1816">
        <f t="shared" si="1"/>
        <v>0</v>
      </c>
    </row>
    <row r="21" spans="1:7" ht="42" customHeight="1" x14ac:dyDescent="0.2">
      <c r="A21" s="1790" t="s">
        <v>12206</v>
      </c>
      <c r="B21" s="1791" t="s">
        <v>12207</v>
      </c>
      <c r="C21" s="1787" t="s">
        <v>6461</v>
      </c>
      <c r="D21" s="1815">
        <v>1254</v>
      </c>
      <c r="E21" s="1789"/>
      <c r="F21" s="1789"/>
      <c r="G21" s="1816">
        <f t="shared" si="1"/>
        <v>0</v>
      </c>
    </row>
    <row r="22" spans="1:7" ht="42" customHeight="1" x14ac:dyDescent="0.2">
      <c r="A22" s="1790" t="s">
        <v>12274</v>
      </c>
      <c r="B22" s="1786" t="s">
        <v>12275</v>
      </c>
      <c r="C22" s="1792" t="s">
        <v>6461</v>
      </c>
      <c r="D22" s="1814">
        <v>4249</v>
      </c>
      <c r="E22" s="1789"/>
      <c r="F22" s="1789"/>
      <c r="G22" s="1816">
        <f t="shared" si="1"/>
        <v>0</v>
      </c>
    </row>
    <row r="23" spans="1:7" ht="48" customHeight="1" x14ac:dyDescent="0.2">
      <c r="A23" s="1790" t="s">
        <v>12246</v>
      </c>
      <c r="B23" s="1791" t="s">
        <v>12211</v>
      </c>
      <c r="C23" s="1787" t="s">
        <v>6461</v>
      </c>
      <c r="D23" s="1815">
        <v>3296</v>
      </c>
      <c r="E23" s="1789"/>
      <c r="F23" s="1789"/>
      <c r="G23" s="1816">
        <f t="shared" si="1"/>
        <v>0</v>
      </c>
    </row>
    <row r="24" spans="1:7" ht="48" customHeight="1" thickBot="1" x14ac:dyDescent="0.25">
      <c r="A24" s="1838" t="s">
        <v>12317</v>
      </c>
      <c r="B24" s="1842" t="s">
        <v>12245</v>
      </c>
      <c r="C24" s="1848" t="s">
        <v>403</v>
      </c>
      <c r="D24" s="1844">
        <v>8100</v>
      </c>
      <c r="E24" s="1845"/>
      <c r="F24" s="1845"/>
      <c r="G24" s="1816">
        <f t="shared" si="1"/>
        <v>0</v>
      </c>
    </row>
    <row r="25" spans="1:7" ht="36.75" customHeight="1" thickTop="1" thickBot="1" x14ac:dyDescent="0.25">
      <c r="A25" s="1874" t="s">
        <v>376</v>
      </c>
      <c r="B25" s="1874"/>
      <c r="C25" s="1874"/>
      <c r="D25" s="1874"/>
      <c r="E25" s="1874"/>
      <c r="F25" s="1874"/>
      <c r="G25" s="1821">
        <f>SUM(G17:G24)</f>
        <v>0</v>
      </c>
    </row>
    <row r="26" spans="1:7" ht="30" customHeight="1" thickTop="1" thickBot="1" x14ac:dyDescent="0.25">
      <c r="A26" s="1877" t="s">
        <v>12163</v>
      </c>
      <c r="B26" s="1877"/>
      <c r="C26" s="1877"/>
      <c r="D26" s="1877"/>
      <c r="E26" s="1877"/>
      <c r="F26" s="1877"/>
      <c r="G26" s="1877"/>
    </row>
    <row r="27" spans="1:7" ht="32.25" customHeight="1" thickTop="1" x14ac:dyDescent="0.2">
      <c r="A27" s="1823" t="s">
        <v>12318</v>
      </c>
      <c r="B27" s="1824" t="s">
        <v>12209</v>
      </c>
      <c r="C27" s="1825" t="s">
        <v>6461</v>
      </c>
      <c r="D27" s="1826">
        <v>2743</v>
      </c>
      <c r="E27" s="1837"/>
      <c r="F27" s="1837"/>
      <c r="G27" s="1816">
        <f t="shared" ref="G27:G35" si="2">D27*E27</f>
        <v>0</v>
      </c>
    </row>
    <row r="28" spans="1:7" ht="32.25" customHeight="1" x14ac:dyDescent="0.2">
      <c r="A28" s="1790" t="s">
        <v>6463</v>
      </c>
      <c r="B28" s="1786" t="s">
        <v>6464</v>
      </c>
      <c r="C28" s="1792" t="s">
        <v>6461</v>
      </c>
      <c r="D28" s="1814">
        <v>691</v>
      </c>
      <c r="E28" s="1788"/>
      <c r="F28" s="1788"/>
      <c r="G28" s="1816">
        <f t="shared" si="2"/>
        <v>0</v>
      </c>
    </row>
    <row r="29" spans="1:7" ht="33" customHeight="1" x14ac:dyDescent="0.2">
      <c r="A29" s="1790" t="s">
        <v>12274</v>
      </c>
      <c r="B29" s="1786" t="s">
        <v>12275</v>
      </c>
      <c r="C29" s="1792" t="s">
        <v>6461</v>
      </c>
      <c r="D29" s="1814">
        <v>3256</v>
      </c>
      <c r="E29" s="1789"/>
      <c r="F29" s="1789"/>
      <c r="G29" s="1816">
        <f t="shared" si="2"/>
        <v>0</v>
      </c>
    </row>
    <row r="30" spans="1:7" ht="41.25" customHeight="1" x14ac:dyDescent="0.2">
      <c r="A30" s="1790" t="s">
        <v>6472</v>
      </c>
      <c r="B30" s="1786" t="s">
        <v>6482</v>
      </c>
      <c r="C30" s="1792" t="s">
        <v>940</v>
      </c>
      <c r="D30" s="1814">
        <v>408.95359999999999</v>
      </c>
      <c r="E30" s="1789"/>
      <c r="F30" s="1789"/>
      <c r="G30" s="1816">
        <f t="shared" si="2"/>
        <v>0</v>
      </c>
    </row>
    <row r="31" spans="1:7" ht="39.75" customHeight="1" x14ac:dyDescent="0.2">
      <c r="A31" s="1790" t="s">
        <v>6489</v>
      </c>
      <c r="B31" s="1786" t="s">
        <v>12212</v>
      </c>
      <c r="C31" s="1792" t="s">
        <v>403</v>
      </c>
      <c r="D31" s="1814">
        <v>150</v>
      </c>
      <c r="E31" s="1789"/>
      <c r="F31" s="1789"/>
      <c r="G31" s="1816">
        <f t="shared" si="2"/>
        <v>0</v>
      </c>
    </row>
    <row r="32" spans="1:7" ht="32.25" customHeight="1" x14ac:dyDescent="0.2">
      <c r="A32" s="1790" t="s">
        <v>6487</v>
      </c>
      <c r="B32" s="1786" t="s">
        <v>12213</v>
      </c>
      <c r="C32" s="1792" t="s">
        <v>403</v>
      </c>
      <c r="D32" s="1814">
        <v>60</v>
      </c>
      <c r="E32" s="1789"/>
      <c r="F32" s="1789"/>
      <c r="G32" s="1816">
        <f t="shared" si="2"/>
        <v>0</v>
      </c>
    </row>
    <row r="33" spans="1:7" ht="44.25" customHeight="1" x14ac:dyDescent="0.2">
      <c r="A33" s="1790" t="s">
        <v>6483</v>
      </c>
      <c r="B33" s="1786" t="s">
        <v>12214</v>
      </c>
      <c r="C33" s="1792" t="s">
        <v>6461</v>
      </c>
      <c r="D33" s="1814">
        <v>136</v>
      </c>
      <c r="E33" s="1789"/>
      <c r="F33" s="1789"/>
      <c r="G33" s="1816">
        <f t="shared" si="2"/>
        <v>0</v>
      </c>
    </row>
    <row r="34" spans="1:7" ht="40.5" customHeight="1" x14ac:dyDescent="0.2">
      <c r="A34" s="1790">
        <v>510</v>
      </c>
      <c r="B34" s="1791" t="s">
        <v>6889</v>
      </c>
      <c r="C34" s="1793" t="s">
        <v>12215</v>
      </c>
      <c r="D34" s="1815">
        <v>3150</v>
      </c>
      <c r="E34" s="1789"/>
      <c r="F34" s="1789"/>
      <c r="G34" s="1816">
        <f t="shared" si="2"/>
        <v>0</v>
      </c>
    </row>
    <row r="35" spans="1:7" ht="44.25" customHeight="1" thickBot="1" x14ac:dyDescent="0.25">
      <c r="A35" s="1838" t="s">
        <v>12319</v>
      </c>
      <c r="B35" s="1842" t="s">
        <v>12217</v>
      </c>
      <c r="C35" s="1843" t="s">
        <v>6461</v>
      </c>
      <c r="D35" s="1844">
        <v>7256</v>
      </c>
      <c r="E35" s="1845"/>
      <c r="F35" s="1845"/>
      <c r="G35" s="1816">
        <f t="shared" si="2"/>
        <v>0</v>
      </c>
    </row>
    <row r="36" spans="1:7" ht="38.25" customHeight="1" thickTop="1" thickBot="1" x14ac:dyDescent="0.25">
      <c r="A36" s="1874" t="s">
        <v>376</v>
      </c>
      <c r="B36" s="1874"/>
      <c r="C36" s="1874"/>
      <c r="D36" s="1874"/>
      <c r="E36" s="1874"/>
      <c r="F36" s="1874"/>
      <c r="G36" s="1821">
        <f>SUM(G27:G35)</f>
        <v>0</v>
      </c>
    </row>
    <row r="37" spans="1:7" ht="29.25" customHeight="1" thickTop="1" thickBot="1" x14ac:dyDescent="0.25">
      <c r="A37" s="1877" t="s">
        <v>12135</v>
      </c>
      <c r="B37" s="1877"/>
      <c r="C37" s="1877"/>
      <c r="D37" s="1877"/>
      <c r="E37" s="1877"/>
      <c r="F37" s="1877"/>
      <c r="G37" s="1877"/>
    </row>
    <row r="38" spans="1:7" ht="33.75" customHeight="1" thickTop="1" x14ac:dyDescent="0.2">
      <c r="A38" s="1823" t="s">
        <v>6455</v>
      </c>
      <c r="B38" s="1824" t="s">
        <v>12209</v>
      </c>
      <c r="C38" s="1825" t="s">
        <v>6461</v>
      </c>
      <c r="D38" s="1826">
        <v>20128</v>
      </c>
      <c r="E38" s="1837"/>
      <c r="F38" s="1837"/>
      <c r="G38" s="1816">
        <f t="shared" ref="G38:G44" si="3">D38*E38</f>
        <v>0</v>
      </c>
    </row>
    <row r="39" spans="1:7" ht="42.75" customHeight="1" x14ac:dyDescent="0.2">
      <c r="A39" s="1790" t="s">
        <v>12218</v>
      </c>
      <c r="B39" s="1786" t="s">
        <v>6829</v>
      </c>
      <c r="C39" s="1792" t="s">
        <v>6461</v>
      </c>
      <c r="D39" s="1814">
        <v>4230</v>
      </c>
      <c r="E39" s="1789"/>
      <c r="F39" s="1789"/>
      <c r="G39" s="1816">
        <f t="shared" si="3"/>
        <v>0</v>
      </c>
    </row>
    <row r="40" spans="1:7" ht="37.5" customHeight="1" x14ac:dyDescent="0.2">
      <c r="A40" s="1790" t="s">
        <v>12219</v>
      </c>
      <c r="B40" s="1791" t="s">
        <v>7106</v>
      </c>
      <c r="C40" s="1793" t="s">
        <v>6461</v>
      </c>
      <c r="D40" s="1815">
        <v>1197</v>
      </c>
      <c r="E40" s="1789"/>
      <c r="F40" s="1789"/>
      <c r="G40" s="1816">
        <f t="shared" si="3"/>
        <v>0</v>
      </c>
    </row>
    <row r="41" spans="1:7" ht="39" customHeight="1" x14ac:dyDescent="0.2">
      <c r="A41" s="1790" t="s">
        <v>12210</v>
      </c>
      <c r="B41" s="1791" t="s">
        <v>12211</v>
      </c>
      <c r="C41" s="1794" t="s">
        <v>6461</v>
      </c>
      <c r="D41" s="1815">
        <v>375</v>
      </c>
      <c r="E41" s="1789"/>
      <c r="F41" s="1789"/>
      <c r="G41" s="1816">
        <f t="shared" si="3"/>
        <v>0</v>
      </c>
    </row>
    <row r="42" spans="1:7" ht="36.75" customHeight="1" x14ac:dyDescent="0.2">
      <c r="A42" s="1790" t="s">
        <v>6463</v>
      </c>
      <c r="B42" s="1791" t="s">
        <v>6464</v>
      </c>
      <c r="C42" s="1794" t="s">
        <v>6461</v>
      </c>
      <c r="D42" s="1815">
        <v>3848</v>
      </c>
      <c r="E42" s="1789"/>
      <c r="F42" s="1789"/>
      <c r="G42" s="1816">
        <f t="shared" si="3"/>
        <v>0</v>
      </c>
    </row>
    <row r="43" spans="1:7" ht="36.75" customHeight="1" x14ac:dyDescent="0.2">
      <c r="A43" s="1790" t="s">
        <v>12320</v>
      </c>
      <c r="B43" s="1791" t="s">
        <v>12312</v>
      </c>
      <c r="C43" s="1794" t="s">
        <v>6461</v>
      </c>
      <c r="D43" s="1815">
        <v>2700</v>
      </c>
      <c r="E43" s="1789"/>
      <c r="F43" s="1789"/>
      <c r="G43" s="1816">
        <f t="shared" si="3"/>
        <v>0</v>
      </c>
    </row>
    <row r="44" spans="1:7" ht="40.5" customHeight="1" thickBot="1" x14ac:dyDescent="0.25">
      <c r="A44" s="1838" t="s">
        <v>12321</v>
      </c>
      <c r="B44" s="1842" t="s">
        <v>12279</v>
      </c>
      <c r="C44" s="1846" t="s">
        <v>6461</v>
      </c>
      <c r="D44" s="1844">
        <v>48917</v>
      </c>
      <c r="E44" s="1845"/>
      <c r="F44" s="1845"/>
      <c r="G44" s="1816">
        <f t="shared" si="3"/>
        <v>0</v>
      </c>
    </row>
    <row r="45" spans="1:7" ht="31.5" customHeight="1" thickTop="1" thickBot="1" x14ac:dyDescent="0.25">
      <c r="A45" s="1874" t="s">
        <v>376</v>
      </c>
      <c r="B45" s="1874"/>
      <c r="C45" s="1874"/>
      <c r="D45" s="1874"/>
      <c r="E45" s="1874"/>
      <c r="F45" s="1874"/>
      <c r="G45" s="1821">
        <f>SUM(G38:G44)</f>
        <v>0</v>
      </c>
    </row>
    <row r="46" spans="1:7" ht="32.25" customHeight="1" thickTop="1" thickBot="1" x14ac:dyDescent="0.25">
      <c r="A46" s="1877" t="s">
        <v>12280</v>
      </c>
      <c r="B46" s="1877"/>
      <c r="C46" s="1877"/>
      <c r="D46" s="1877"/>
      <c r="E46" s="1877"/>
      <c r="F46" s="1877"/>
      <c r="G46" s="1877"/>
    </row>
    <row r="47" spans="1:7" ht="32.25" customHeight="1" thickTop="1" thickBot="1" x14ac:dyDescent="0.25">
      <c r="A47" s="1877" t="s">
        <v>12281</v>
      </c>
      <c r="B47" s="1877"/>
      <c r="C47" s="1877"/>
      <c r="D47" s="1877"/>
      <c r="E47" s="1877"/>
      <c r="F47" s="1877"/>
      <c r="G47" s="1877"/>
    </row>
    <row r="48" spans="1:7" ht="32.25" customHeight="1" thickTop="1" x14ac:dyDescent="0.2">
      <c r="A48" s="1823" t="s">
        <v>12282</v>
      </c>
      <c r="B48" s="1824" t="s">
        <v>12283</v>
      </c>
      <c r="C48" s="1825" t="s">
        <v>6</v>
      </c>
      <c r="D48" s="1826">
        <v>2</v>
      </c>
      <c r="E48" s="1827"/>
      <c r="F48" s="1827"/>
      <c r="G48" s="1816">
        <f>D48*E48</f>
        <v>0</v>
      </c>
    </row>
    <row r="49" spans="1:7" ht="32.25" customHeight="1" x14ac:dyDescent="0.2">
      <c r="A49" s="1790" t="s">
        <v>12322</v>
      </c>
      <c r="B49" s="1786" t="s">
        <v>12284</v>
      </c>
      <c r="C49" s="1792"/>
      <c r="D49" s="1814"/>
      <c r="E49" s="1788"/>
      <c r="F49" s="1788"/>
      <c r="G49" s="2478"/>
    </row>
    <row r="50" spans="1:7" ht="32.25" customHeight="1" x14ac:dyDescent="0.2">
      <c r="A50" s="1817" t="s">
        <v>12204</v>
      </c>
      <c r="B50" s="1795" t="s">
        <v>12285</v>
      </c>
      <c r="C50" s="1792" t="s">
        <v>403</v>
      </c>
      <c r="D50" s="1814">
        <v>60</v>
      </c>
      <c r="E50" s="1788"/>
      <c r="F50" s="1788"/>
      <c r="G50" s="1816">
        <f t="shared" ref="G50:G59" si="4">D50*E50</f>
        <v>0</v>
      </c>
    </row>
    <row r="51" spans="1:7" ht="32.25" customHeight="1" x14ac:dyDescent="0.2">
      <c r="A51" s="1817" t="s">
        <v>12323</v>
      </c>
      <c r="B51" s="1795" t="s">
        <v>12286</v>
      </c>
      <c r="C51" s="1792" t="s">
        <v>12287</v>
      </c>
      <c r="D51" s="1814">
        <v>2</v>
      </c>
      <c r="E51" s="1788"/>
      <c r="F51" s="1788"/>
      <c r="G51" s="1816">
        <f t="shared" si="4"/>
        <v>0</v>
      </c>
    </row>
    <row r="52" spans="1:7" ht="32.25" customHeight="1" x14ac:dyDescent="0.2">
      <c r="A52" s="1790" t="s">
        <v>12288</v>
      </c>
      <c r="B52" s="1786" t="s">
        <v>12313</v>
      </c>
      <c r="C52" s="1792" t="s">
        <v>403</v>
      </c>
      <c r="D52" s="1814">
        <v>1020</v>
      </c>
      <c r="E52" s="1788"/>
      <c r="F52" s="1788"/>
      <c r="G52" s="1816">
        <f t="shared" si="4"/>
        <v>0</v>
      </c>
    </row>
    <row r="53" spans="1:7" ht="32.25" customHeight="1" x14ac:dyDescent="0.2">
      <c r="A53" s="1790" t="s">
        <v>6455</v>
      </c>
      <c r="B53" s="1795" t="s">
        <v>12209</v>
      </c>
      <c r="C53" s="1792" t="s">
        <v>6461</v>
      </c>
      <c r="D53" s="1814">
        <v>1058.4000000000001</v>
      </c>
      <c r="E53" s="1788"/>
      <c r="F53" s="1788"/>
      <c r="G53" s="1816">
        <f t="shared" si="4"/>
        <v>0</v>
      </c>
    </row>
    <row r="54" spans="1:7" ht="32.25" customHeight="1" x14ac:dyDescent="0.2">
      <c r="A54" s="1790" t="s">
        <v>6463</v>
      </c>
      <c r="B54" s="1795" t="s">
        <v>6464</v>
      </c>
      <c r="C54" s="1796" t="s">
        <v>6461</v>
      </c>
      <c r="D54" s="1814">
        <v>124.31475</v>
      </c>
      <c r="E54" s="1788"/>
      <c r="F54" s="1788"/>
      <c r="G54" s="1816">
        <f t="shared" si="4"/>
        <v>0</v>
      </c>
    </row>
    <row r="55" spans="1:7" ht="32.25" customHeight="1" x14ac:dyDescent="0.2">
      <c r="A55" s="1817" t="s">
        <v>12289</v>
      </c>
      <c r="B55" s="1795" t="s">
        <v>6466</v>
      </c>
      <c r="C55" s="1792" t="s">
        <v>6461</v>
      </c>
      <c r="D55" s="1814">
        <v>621.23749999999995</v>
      </c>
      <c r="E55" s="1788"/>
      <c r="F55" s="1788"/>
      <c r="G55" s="1816">
        <f t="shared" si="4"/>
        <v>0</v>
      </c>
    </row>
    <row r="56" spans="1:7" ht="32.25" customHeight="1" x14ac:dyDescent="0.2">
      <c r="A56" s="1790" t="s">
        <v>6472</v>
      </c>
      <c r="B56" s="1795" t="s">
        <v>6482</v>
      </c>
      <c r="C56" s="1792" t="s">
        <v>940</v>
      </c>
      <c r="D56" s="1814">
        <v>112.16443062499998</v>
      </c>
      <c r="E56" s="1788"/>
      <c r="F56" s="1788"/>
      <c r="G56" s="1816">
        <f t="shared" si="4"/>
        <v>0</v>
      </c>
    </row>
    <row r="57" spans="1:7" ht="32.25" customHeight="1" x14ac:dyDescent="0.2">
      <c r="A57" s="1790" t="s">
        <v>12321</v>
      </c>
      <c r="B57" s="1786" t="s">
        <v>12290</v>
      </c>
      <c r="C57" s="1792" t="s">
        <v>6461</v>
      </c>
      <c r="D57" s="1814">
        <v>2956.7999999999997</v>
      </c>
      <c r="E57" s="1788"/>
      <c r="F57" s="1788"/>
      <c r="G57" s="1816">
        <f t="shared" si="4"/>
        <v>0</v>
      </c>
    </row>
    <row r="58" spans="1:7" ht="32.25" customHeight="1" x14ac:dyDescent="0.2">
      <c r="A58" s="1818">
        <v>510</v>
      </c>
      <c r="B58" s="1786" t="s">
        <v>6889</v>
      </c>
      <c r="C58" s="1797" t="s">
        <v>12215</v>
      </c>
      <c r="D58" s="1814">
        <v>2560</v>
      </c>
      <c r="E58" s="1788"/>
      <c r="F58" s="1788"/>
      <c r="G58" s="1816">
        <f t="shared" si="4"/>
        <v>0</v>
      </c>
    </row>
    <row r="59" spans="1:7" ht="32.25" customHeight="1" thickBot="1" x14ac:dyDescent="0.25">
      <c r="A59" s="1828" t="s">
        <v>12291</v>
      </c>
      <c r="B59" s="1829" t="s">
        <v>12308</v>
      </c>
      <c r="C59" s="1830" t="s">
        <v>12292</v>
      </c>
      <c r="D59" s="1831">
        <v>211200</v>
      </c>
      <c r="E59" s="1832"/>
      <c r="F59" s="1832"/>
      <c r="G59" s="1816">
        <f t="shared" si="4"/>
        <v>0</v>
      </c>
    </row>
    <row r="60" spans="1:7" ht="32.25" customHeight="1" thickTop="1" thickBot="1" x14ac:dyDescent="0.25">
      <c r="A60" s="1875" t="s">
        <v>12293</v>
      </c>
      <c r="B60" s="1875"/>
      <c r="C60" s="1875"/>
      <c r="D60" s="1875"/>
      <c r="E60" s="1875"/>
      <c r="F60" s="1875"/>
      <c r="G60" s="1820">
        <f>SUM(G48:G59)</f>
        <v>0</v>
      </c>
    </row>
    <row r="61" spans="1:7" ht="32.25" customHeight="1" thickTop="1" thickBot="1" x14ac:dyDescent="0.25">
      <c r="A61" s="1877" t="s">
        <v>12280</v>
      </c>
      <c r="B61" s="1877"/>
      <c r="C61" s="1877"/>
      <c r="D61" s="1877"/>
      <c r="E61" s="1877"/>
      <c r="F61" s="1877"/>
      <c r="G61" s="1877"/>
    </row>
    <row r="62" spans="1:7" ht="32.25" customHeight="1" thickTop="1" thickBot="1" x14ac:dyDescent="0.25">
      <c r="A62" s="1877" t="s">
        <v>12294</v>
      </c>
      <c r="B62" s="1877"/>
      <c r="C62" s="1877"/>
      <c r="D62" s="1877"/>
      <c r="E62" s="1877"/>
      <c r="F62" s="1877"/>
      <c r="G62" s="1877"/>
    </row>
    <row r="63" spans="1:7" ht="32.25" customHeight="1" thickTop="1" x14ac:dyDescent="0.2">
      <c r="A63" s="1833" t="s">
        <v>12295</v>
      </c>
      <c r="B63" s="1834" t="s">
        <v>12296</v>
      </c>
      <c r="C63" s="1835" t="s">
        <v>6461</v>
      </c>
      <c r="D63" s="1836">
        <v>193.05439999999999</v>
      </c>
      <c r="E63" s="1837"/>
      <c r="F63" s="1837"/>
      <c r="G63" s="1816">
        <f t="shared" ref="G63:G70" si="5">D63*E63</f>
        <v>0</v>
      </c>
    </row>
    <row r="64" spans="1:7" ht="32.25" customHeight="1" x14ac:dyDescent="0.2">
      <c r="A64" s="1790" t="s">
        <v>12324</v>
      </c>
      <c r="B64" s="1786" t="s">
        <v>12297</v>
      </c>
      <c r="C64" s="1792" t="s">
        <v>403</v>
      </c>
      <c r="D64" s="1814">
        <v>240</v>
      </c>
      <c r="E64" s="1788"/>
      <c r="F64" s="1788"/>
      <c r="G64" s="1816">
        <f t="shared" si="5"/>
        <v>0</v>
      </c>
    </row>
    <row r="65" spans="1:7" ht="32.25" customHeight="1" x14ac:dyDescent="0.2">
      <c r="A65" s="1817" t="s">
        <v>12298</v>
      </c>
      <c r="B65" s="1795" t="s">
        <v>12299</v>
      </c>
      <c r="C65" s="1792" t="s">
        <v>6</v>
      </c>
      <c r="D65" s="1814">
        <v>40</v>
      </c>
      <c r="E65" s="1788"/>
      <c r="F65" s="1788"/>
      <c r="G65" s="1816">
        <f t="shared" si="5"/>
        <v>0</v>
      </c>
    </row>
    <row r="66" spans="1:7" ht="32.25" customHeight="1" x14ac:dyDescent="0.2">
      <c r="A66" s="1817" t="s">
        <v>12300</v>
      </c>
      <c r="B66" s="1795" t="s">
        <v>12301</v>
      </c>
      <c r="C66" s="1792" t="s">
        <v>6461</v>
      </c>
      <c r="D66" s="1815">
        <v>243.93983999999998</v>
      </c>
      <c r="E66" s="1789"/>
      <c r="F66" s="1789"/>
      <c r="G66" s="1816">
        <f t="shared" si="5"/>
        <v>0</v>
      </c>
    </row>
    <row r="67" spans="1:7" ht="32.25" customHeight="1" x14ac:dyDescent="0.2">
      <c r="A67" s="1790" t="s">
        <v>12225</v>
      </c>
      <c r="B67" s="1798" t="s">
        <v>6482</v>
      </c>
      <c r="C67" s="1792" t="s">
        <v>940</v>
      </c>
      <c r="D67" s="1815">
        <v>75.468905247999999</v>
      </c>
      <c r="E67" s="1789"/>
      <c r="F67" s="1789"/>
      <c r="G67" s="1816">
        <f t="shared" si="5"/>
        <v>0</v>
      </c>
    </row>
    <row r="68" spans="1:7" ht="32.25" customHeight="1" x14ac:dyDescent="0.2">
      <c r="A68" s="1790" t="s">
        <v>12325</v>
      </c>
      <c r="B68" s="1786" t="s">
        <v>12302</v>
      </c>
      <c r="C68" s="1792" t="s">
        <v>403</v>
      </c>
      <c r="D68" s="1815">
        <v>37.200000000000003</v>
      </c>
      <c r="E68" s="1789"/>
      <c r="F68" s="1789"/>
      <c r="G68" s="1816">
        <f t="shared" si="5"/>
        <v>0</v>
      </c>
    </row>
    <row r="69" spans="1:7" ht="32.25" customHeight="1" x14ac:dyDescent="0.2">
      <c r="A69" s="1790" t="s">
        <v>12326</v>
      </c>
      <c r="B69" s="1786" t="s">
        <v>12303</v>
      </c>
      <c r="C69" s="1792" t="s">
        <v>12304</v>
      </c>
      <c r="D69" s="1815">
        <v>9689.8559999999998</v>
      </c>
      <c r="E69" s="1789"/>
      <c r="F69" s="1789"/>
      <c r="G69" s="1816">
        <f t="shared" si="5"/>
        <v>0</v>
      </c>
    </row>
    <row r="70" spans="1:7" ht="32.25" customHeight="1" thickBot="1" x14ac:dyDescent="0.25">
      <c r="A70" s="1838" t="s">
        <v>12327</v>
      </c>
      <c r="B70" s="1839" t="s">
        <v>12305</v>
      </c>
      <c r="C70" s="1830" t="s">
        <v>403</v>
      </c>
      <c r="D70" s="1831">
        <v>280</v>
      </c>
      <c r="E70" s="1832"/>
      <c r="F70" s="1832"/>
      <c r="G70" s="1816">
        <f t="shared" si="5"/>
        <v>0</v>
      </c>
    </row>
    <row r="71" spans="1:7" ht="32.25" customHeight="1" thickTop="1" thickBot="1" x14ac:dyDescent="0.25">
      <c r="A71" s="1875" t="s">
        <v>12306</v>
      </c>
      <c r="B71" s="1875"/>
      <c r="C71" s="1875"/>
      <c r="D71" s="1875"/>
      <c r="E71" s="1875"/>
      <c r="F71" s="1875"/>
      <c r="G71" s="1821">
        <f>SUM(G63:G70)</f>
        <v>0</v>
      </c>
    </row>
    <row r="72" spans="1:7" ht="32.25" customHeight="1" thickTop="1" thickBot="1" x14ac:dyDescent="0.25">
      <c r="A72" s="1876" t="s">
        <v>12307</v>
      </c>
      <c r="B72" s="1876"/>
      <c r="C72" s="1876"/>
      <c r="D72" s="1876"/>
      <c r="E72" s="1876"/>
      <c r="F72" s="1876"/>
      <c r="G72" s="1822">
        <f>G60+G71</f>
        <v>0</v>
      </c>
    </row>
    <row r="73" spans="1:7" ht="32.25" customHeight="1" thickTop="1" thickBot="1" x14ac:dyDescent="0.25">
      <c r="A73" s="1884" t="s">
        <v>12222</v>
      </c>
      <c r="B73" s="1884"/>
      <c r="C73" s="1884"/>
      <c r="D73" s="1884"/>
      <c r="E73" s="1884"/>
      <c r="F73" s="1884"/>
      <c r="G73" s="1884"/>
    </row>
    <row r="74" spans="1:7" ht="32.25" customHeight="1" thickTop="1" x14ac:dyDescent="0.2">
      <c r="A74" s="1823" t="s">
        <v>6455</v>
      </c>
      <c r="B74" s="1824" t="s">
        <v>12209</v>
      </c>
      <c r="C74" s="1825" t="s">
        <v>6461</v>
      </c>
      <c r="D74" s="1826">
        <v>1302</v>
      </c>
      <c r="E74" s="1837"/>
      <c r="F74" s="1837"/>
      <c r="G74" s="1816">
        <f t="shared" ref="G74:G81" si="6">D74*E74</f>
        <v>0</v>
      </c>
    </row>
    <row r="75" spans="1:7" ht="32.25" customHeight="1" x14ac:dyDescent="0.2">
      <c r="A75" s="1790" t="s">
        <v>12309</v>
      </c>
      <c r="B75" s="1786" t="s">
        <v>6829</v>
      </c>
      <c r="C75" s="1792" t="s">
        <v>6461</v>
      </c>
      <c r="D75" s="1814">
        <v>594</v>
      </c>
      <c r="E75" s="1788"/>
      <c r="F75" s="1788"/>
      <c r="G75" s="1816">
        <f t="shared" si="6"/>
        <v>0</v>
      </c>
    </row>
    <row r="76" spans="1:7" ht="32.25" customHeight="1" x14ac:dyDescent="0.2">
      <c r="A76" s="1790" t="s">
        <v>12219</v>
      </c>
      <c r="B76" s="1786" t="s">
        <v>7106</v>
      </c>
      <c r="C76" s="1792" t="s">
        <v>6461</v>
      </c>
      <c r="D76" s="1814">
        <v>609</v>
      </c>
      <c r="E76" s="1788"/>
      <c r="F76" s="1788"/>
      <c r="G76" s="1816">
        <f t="shared" si="6"/>
        <v>0</v>
      </c>
    </row>
    <row r="77" spans="1:7" ht="32.25" customHeight="1" x14ac:dyDescent="0.2">
      <c r="A77" s="1790" t="s">
        <v>12224</v>
      </c>
      <c r="B77" s="1786" t="s">
        <v>12211</v>
      </c>
      <c r="C77" s="1792" t="s">
        <v>6461</v>
      </c>
      <c r="D77" s="1814">
        <v>56</v>
      </c>
      <c r="E77" s="1788"/>
      <c r="F77" s="1788"/>
      <c r="G77" s="1816">
        <f t="shared" si="6"/>
        <v>0</v>
      </c>
    </row>
    <row r="78" spans="1:7" ht="32.25" customHeight="1" x14ac:dyDescent="0.2">
      <c r="A78" s="1790" t="s">
        <v>12225</v>
      </c>
      <c r="B78" s="1786" t="s">
        <v>6482</v>
      </c>
      <c r="C78" s="1792" t="s">
        <v>940</v>
      </c>
      <c r="D78" s="1814">
        <v>8.7919999999999998</v>
      </c>
      <c r="E78" s="1788"/>
      <c r="F78" s="1788"/>
      <c r="G78" s="1816">
        <f t="shared" si="6"/>
        <v>0</v>
      </c>
    </row>
    <row r="79" spans="1:7" ht="32.25" customHeight="1" x14ac:dyDescent="0.2">
      <c r="A79" s="1790" t="s">
        <v>6463</v>
      </c>
      <c r="B79" s="1786" t="s">
        <v>6464</v>
      </c>
      <c r="C79" s="1792" t="s">
        <v>6461</v>
      </c>
      <c r="D79" s="1814">
        <v>270</v>
      </c>
      <c r="E79" s="1788"/>
      <c r="F79" s="1788"/>
      <c r="G79" s="1816">
        <f t="shared" si="6"/>
        <v>0</v>
      </c>
    </row>
    <row r="80" spans="1:7" ht="32.25" customHeight="1" x14ac:dyDescent="0.2">
      <c r="A80" s="1790" t="s">
        <v>12276</v>
      </c>
      <c r="B80" s="1786" t="s">
        <v>12277</v>
      </c>
      <c r="C80" s="1792" t="s">
        <v>6461</v>
      </c>
      <c r="D80" s="1814">
        <v>17500</v>
      </c>
      <c r="E80" s="1788"/>
      <c r="F80" s="1788"/>
      <c r="G80" s="1816">
        <f t="shared" si="6"/>
        <v>0</v>
      </c>
    </row>
    <row r="81" spans="1:7" ht="32.25" customHeight="1" thickBot="1" x14ac:dyDescent="0.25">
      <c r="A81" s="1838" t="s">
        <v>12328</v>
      </c>
      <c r="B81" s="1839" t="s">
        <v>12278</v>
      </c>
      <c r="C81" s="1830" t="s">
        <v>12184</v>
      </c>
      <c r="D81" s="1831">
        <v>52500</v>
      </c>
      <c r="E81" s="1832"/>
      <c r="F81" s="1832"/>
      <c r="G81" s="1816">
        <f t="shared" si="6"/>
        <v>0</v>
      </c>
    </row>
    <row r="82" spans="1:7" ht="32.25" customHeight="1" thickTop="1" thickBot="1" x14ac:dyDescent="0.25">
      <c r="A82" s="1874" t="s">
        <v>376</v>
      </c>
      <c r="B82" s="1874"/>
      <c r="C82" s="1874"/>
      <c r="D82" s="1874"/>
      <c r="E82" s="1874"/>
      <c r="F82" s="1874"/>
      <c r="G82" s="1821">
        <f>SUM(G74:G81)</f>
        <v>0</v>
      </c>
    </row>
    <row r="83" spans="1:7" ht="27.75" customHeight="1" thickTop="1" thickBot="1" x14ac:dyDescent="0.25">
      <c r="A83" s="1877" t="s">
        <v>12149</v>
      </c>
      <c r="B83" s="1877"/>
      <c r="C83" s="1877"/>
      <c r="D83" s="1877"/>
      <c r="E83" s="1877"/>
      <c r="F83" s="1877"/>
      <c r="G83" s="1877"/>
    </row>
    <row r="84" spans="1:7" ht="29.25" customHeight="1" thickTop="1" x14ac:dyDescent="0.2">
      <c r="A84" s="1840" t="s">
        <v>12226</v>
      </c>
      <c r="B84" s="1841" t="s">
        <v>12227</v>
      </c>
      <c r="C84" s="1825" t="s">
        <v>12193</v>
      </c>
      <c r="D84" s="1836">
        <v>9</v>
      </c>
      <c r="E84" s="1837"/>
      <c r="F84" s="1837"/>
      <c r="G84" s="1816">
        <f t="shared" ref="G84:G90" si="7">D84*E84</f>
        <v>0</v>
      </c>
    </row>
    <row r="85" spans="1:7" ht="35.25" customHeight="1" x14ac:dyDescent="0.2">
      <c r="A85" s="1790" t="s">
        <v>12228</v>
      </c>
      <c r="B85" s="1786" t="s">
        <v>12229</v>
      </c>
      <c r="C85" s="1792" t="s">
        <v>12193</v>
      </c>
      <c r="D85" s="1814">
        <v>6</v>
      </c>
      <c r="E85" s="1789"/>
      <c r="F85" s="1789"/>
      <c r="G85" s="1816">
        <f t="shared" si="7"/>
        <v>0</v>
      </c>
    </row>
    <row r="86" spans="1:7" ht="30.75" customHeight="1" x14ac:dyDescent="0.2">
      <c r="A86" s="1790" t="s">
        <v>12230</v>
      </c>
      <c r="B86" s="1786" t="s">
        <v>12231</v>
      </c>
      <c r="C86" s="1792" t="s">
        <v>12193</v>
      </c>
      <c r="D86" s="1814">
        <v>3</v>
      </c>
      <c r="E86" s="1789"/>
      <c r="F86" s="1789"/>
      <c r="G86" s="1816">
        <f t="shared" si="7"/>
        <v>0</v>
      </c>
    </row>
    <row r="87" spans="1:7" ht="33.75" customHeight="1" x14ac:dyDescent="0.2">
      <c r="A87" s="1817" t="s">
        <v>12232</v>
      </c>
      <c r="B87" s="1795" t="s">
        <v>12233</v>
      </c>
      <c r="C87" s="1792" t="s">
        <v>12193</v>
      </c>
      <c r="D87" s="1814">
        <v>3</v>
      </c>
      <c r="E87" s="1789"/>
      <c r="F87" s="1789"/>
      <c r="G87" s="1816">
        <f t="shared" si="7"/>
        <v>0</v>
      </c>
    </row>
    <row r="88" spans="1:7" ht="36" customHeight="1" x14ac:dyDescent="0.2">
      <c r="A88" s="1817" t="s">
        <v>12234</v>
      </c>
      <c r="B88" s="1795" t="s">
        <v>12235</v>
      </c>
      <c r="C88" s="1792" t="s">
        <v>12193</v>
      </c>
      <c r="D88" s="1814">
        <v>3</v>
      </c>
      <c r="E88" s="1789"/>
      <c r="F88" s="1789"/>
      <c r="G88" s="1816">
        <f t="shared" si="7"/>
        <v>0</v>
      </c>
    </row>
    <row r="89" spans="1:7" ht="33" customHeight="1" x14ac:dyDescent="0.2">
      <c r="A89" s="1817" t="s">
        <v>12236</v>
      </c>
      <c r="B89" s="1795" t="s">
        <v>12237</v>
      </c>
      <c r="C89" s="1792" t="s">
        <v>403</v>
      </c>
      <c r="D89" s="1814">
        <v>22680</v>
      </c>
      <c r="E89" s="1789"/>
      <c r="F89" s="1789"/>
      <c r="G89" s="1816">
        <f t="shared" si="7"/>
        <v>0</v>
      </c>
    </row>
    <row r="90" spans="1:7" ht="33" customHeight="1" thickBot="1" x14ac:dyDescent="0.25">
      <c r="A90" s="1838" t="s">
        <v>12238</v>
      </c>
      <c r="B90" s="1842" t="s">
        <v>12239</v>
      </c>
      <c r="C90" s="1843" t="s">
        <v>12193</v>
      </c>
      <c r="D90" s="1844">
        <v>1620</v>
      </c>
      <c r="E90" s="1845"/>
      <c r="F90" s="1845"/>
      <c r="G90" s="1816">
        <f t="shared" si="7"/>
        <v>0</v>
      </c>
    </row>
    <row r="91" spans="1:7" ht="27.75" customHeight="1" thickTop="1" thickBot="1" x14ac:dyDescent="0.25">
      <c r="A91" s="1875" t="s">
        <v>376</v>
      </c>
      <c r="B91" s="1875"/>
      <c r="C91" s="1875"/>
      <c r="D91" s="1875"/>
      <c r="E91" s="1875"/>
      <c r="F91" s="1875"/>
      <c r="G91" s="1820">
        <f>SUM(G84:G90)</f>
        <v>0</v>
      </c>
    </row>
    <row r="92" spans="1:7" ht="15.75" thickTop="1" x14ac:dyDescent="0.2"/>
  </sheetData>
  <mergeCells count="27">
    <mergeCell ref="A83:G83"/>
    <mergeCell ref="A47:G47"/>
    <mergeCell ref="A73:G73"/>
    <mergeCell ref="A82:F82"/>
    <mergeCell ref="A91:F91"/>
    <mergeCell ref="A61:G61"/>
    <mergeCell ref="A62:G62"/>
    <mergeCell ref="A7:G7"/>
    <mergeCell ref="A16:G16"/>
    <mergeCell ref="A26:G26"/>
    <mergeCell ref="A15:F15"/>
    <mergeCell ref="A25:F25"/>
    <mergeCell ref="A1:G1"/>
    <mergeCell ref="A2:G2"/>
    <mergeCell ref="A3:G3"/>
    <mergeCell ref="A4:G4"/>
    <mergeCell ref="A5:A6"/>
    <mergeCell ref="B5:B6"/>
    <mergeCell ref="C5:C6"/>
    <mergeCell ref="D5:G5"/>
    <mergeCell ref="A36:F36"/>
    <mergeCell ref="A45:F45"/>
    <mergeCell ref="A60:F60"/>
    <mergeCell ref="A71:F71"/>
    <mergeCell ref="A72:F72"/>
    <mergeCell ref="A37:G37"/>
    <mergeCell ref="A46:G46"/>
  </mergeCells>
  <printOptions horizontalCentered="1"/>
  <pageMargins left="0.5" right="0.5" top="0.5" bottom="0.5" header="0.3" footer="0.3"/>
  <pageSetup scale="78" fitToHeight="0" orientation="landscape" r:id="rId1"/>
  <rowBreaks count="9" manualBreakCount="9">
    <brk id="15" max="6" man="1"/>
    <brk id="25" max="6" man="1"/>
    <brk id="36" max="6" man="1"/>
    <brk id="45" max="6" man="1"/>
    <brk id="60" max="6" man="1"/>
    <brk id="72" max="6" man="1"/>
    <brk id="82" max="6" man="1"/>
    <brk id="99" max="5" man="1"/>
    <brk id="107"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4"/>
  <sheetViews>
    <sheetView view="pageBreakPreview" topLeftCell="A13" zoomScale="106" zoomScaleSheetLayoutView="106" workbookViewId="0">
      <selection activeCell="D13" sqref="D13"/>
    </sheetView>
  </sheetViews>
  <sheetFormatPr defaultColWidth="9.140625" defaultRowHeight="12.75" x14ac:dyDescent="0.2"/>
  <cols>
    <col min="1" max="1" width="7.28515625" style="83" customWidth="1"/>
    <col min="2" max="2" width="13.85546875" style="83" customWidth="1"/>
    <col min="3" max="3" width="14" style="83" customWidth="1"/>
    <col min="4" max="5" width="7.140625" style="83" customWidth="1"/>
    <col min="6" max="6" width="12.28515625" style="83" customWidth="1"/>
    <col min="7" max="7" width="12" style="83" customWidth="1"/>
    <col min="8" max="8" width="12.5703125" style="83" customWidth="1"/>
    <col min="9" max="16384" width="9.140625" style="83"/>
  </cols>
  <sheetData>
    <row r="1" spans="1:11" s="29" customFormat="1" ht="18.75" customHeight="1" x14ac:dyDescent="0.25">
      <c r="A1" s="1850" t="s">
        <v>191</v>
      </c>
      <c r="B1" s="1850"/>
      <c r="C1" s="1850"/>
      <c r="D1" s="1850"/>
      <c r="E1" s="1850"/>
      <c r="F1" s="1850"/>
      <c r="G1" s="1850"/>
      <c r="H1" s="1850"/>
      <c r="I1" s="28"/>
      <c r="J1" s="28"/>
      <c r="K1" s="28"/>
    </row>
    <row r="2" spans="1:11" s="29" customFormat="1" ht="18.75" customHeight="1" x14ac:dyDescent="0.25">
      <c r="A2" s="1850" t="s">
        <v>190</v>
      </c>
      <c r="B2" s="1850"/>
      <c r="C2" s="1850"/>
      <c r="D2" s="1850"/>
      <c r="E2" s="1850"/>
      <c r="F2" s="1850"/>
      <c r="G2" s="1850"/>
      <c r="H2" s="1850"/>
      <c r="I2" s="28"/>
      <c r="J2" s="28"/>
      <c r="K2" s="28"/>
    </row>
    <row r="3" spans="1:11" s="474" customFormat="1" ht="24" customHeight="1" x14ac:dyDescent="0.2">
      <c r="A3" s="2217" t="s">
        <v>58</v>
      </c>
      <c r="B3" s="2217"/>
      <c r="C3" s="2217"/>
      <c r="D3" s="2217"/>
      <c r="E3" s="2217"/>
      <c r="F3" s="2217"/>
      <c r="G3" s="2217"/>
      <c r="H3" s="2217"/>
      <c r="I3" s="473"/>
      <c r="J3" s="473"/>
      <c r="K3" s="473"/>
    </row>
    <row r="4" spans="1:11" s="34" customFormat="1" ht="24" customHeight="1" x14ac:dyDescent="0.25">
      <c r="A4" s="2219" t="s">
        <v>192</v>
      </c>
      <c r="B4" s="2219"/>
      <c r="C4" s="2219"/>
      <c r="D4" s="2219"/>
      <c r="E4" s="2219"/>
      <c r="F4" s="2219"/>
      <c r="G4" s="2219"/>
      <c r="H4" s="2219"/>
      <c r="I4" s="475"/>
      <c r="J4" s="475"/>
      <c r="K4" s="475"/>
    </row>
    <row r="5" spans="1:11" ht="15" x14ac:dyDescent="0.2">
      <c r="A5" s="2216" t="s">
        <v>269</v>
      </c>
      <c r="B5" s="2216"/>
      <c r="C5" s="2216"/>
      <c r="D5" s="2216"/>
      <c r="E5" s="2216"/>
      <c r="F5" s="2216"/>
      <c r="G5" s="2216"/>
      <c r="H5" s="2216"/>
    </row>
    <row r="6" spans="1:11" s="31" customFormat="1" ht="19.5" customHeight="1" x14ac:dyDescent="0.2">
      <c r="A6" s="2218" t="s">
        <v>136</v>
      </c>
      <c r="B6" s="2218"/>
      <c r="C6" s="2218"/>
      <c r="D6" s="2218"/>
      <c r="E6" s="2218"/>
      <c r="F6" s="2218"/>
      <c r="G6" s="38"/>
      <c r="H6" s="38"/>
      <c r="I6" s="38"/>
      <c r="J6" s="38"/>
    </row>
    <row r="7" spans="1:11" s="31" customFormat="1" ht="19.5" customHeight="1" thickBot="1" x14ac:dyDescent="0.25">
      <c r="A7" s="2218" t="s">
        <v>201</v>
      </c>
      <c r="B7" s="2218"/>
      <c r="C7" s="2218"/>
      <c r="D7" s="2218"/>
      <c r="E7" s="2218"/>
      <c r="F7" s="2218"/>
      <c r="G7" s="38"/>
      <c r="H7" s="38"/>
      <c r="I7" s="38"/>
      <c r="J7" s="38"/>
    </row>
    <row r="8" spans="1:11" ht="16.5" customHeight="1" thickBot="1" x14ac:dyDescent="0.25">
      <c r="A8" s="2209" t="s">
        <v>178</v>
      </c>
      <c r="B8" s="2209" t="s">
        <v>180</v>
      </c>
      <c r="C8" s="2209"/>
      <c r="D8" s="2214" t="s">
        <v>292</v>
      </c>
      <c r="E8" s="2215"/>
      <c r="F8" s="2211" t="s">
        <v>199</v>
      </c>
      <c r="G8" s="2212"/>
      <c r="H8" s="2213"/>
      <c r="I8" s="477"/>
      <c r="J8" s="126"/>
    </row>
    <row r="9" spans="1:11" ht="27" customHeight="1" thickBot="1" x14ac:dyDescent="0.25">
      <c r="A9" s="2210"/>
      <c r="B9" s="147" t="s">
        <v>119</v>
      </c>
      <c r="C9" s="147" t="s">
        <v>120</v>
      </c>
      <c r="D9" s="147" t="s">
        <v>134</v>
      </c>
      <c r="E9" s="147" t="s">
        <v>135</v>
      </c>
      <c r="F9" s="506" t="s">
        <v>183</v>
      </c>
      <c r="G9" s="507" t="s">
        <v>184</v>
      </c>
      <c r="H9" s="507" t="s">
        <v>185</v>
      </c>
    </row>
    <row r="10" spans="1:11" ht="23.25" customHeight="1" x14ac:dyDescent="0.2">
      <c r="A10" s="508"/>
      <c r="B10" s="231"/>
      <c r="C10" s="231"/>
      <c r="D10" s="231"/>
      <c r="E10" s="231"/>
      <c r="F10" s="509"/>
      <c r="G10" s="510"/>
      <c r="H10" s="511"/>
    </row>
    <row r="11" spans="1:11" ht="23.25" customHeight="1" x14ac:dyDescent="0.2">
      <c r="A11" s="298"/>
      <c r="B11" s="299"/>
      <c r="C11" s="299"/>
      <c r="D11" s="299"/>
      <c r="E11" s="299"/>
      <c r="F11" s="512"/>
      <c r="G11" s="513"/>
      <c r="H11" s="514"/>
    </row>
    <row r="12" spans="1:11" ht="23.25" customHeight="1" x14ac:dyDescent="0.2">
      <c r="A12" s="298"/>
      <c r="B12" s="299"/>
      <c r="C12" s="299"/>
      <c r="D12" s="299"/>
      <c r="E12" s="299"/>
      <c r="F12" s="512"/>
      <c r="G12" s="513"/>
      <c r="H12" s="514"/>
    </row>
    <row r="13" spans="1:11" ht="23.25" customHeight="1" x14ac:dyDescent="0.2">
      <c r="A13" s="298"/>
      <c r="B13" s="299"/>
      <c r="C13" s="299"/>
      <c r="D13" s="299"/>
      <c r="E13" s="299"/>
      <c r="F13" s="512"/>
      <c r="G13" s="513"/>
      <c r="H13" s="514"/>
    </row>
    <row r="14" spans="1:11" ht="23.25" customHeight="1" x14ac:dyDescent="0.2">
      <c r="A14" s="298"/>
      <c r="B14" s="299"/>
      <c r="C14" s="299"/>
      <c r="D14" s="299"/>
      <c r="E14" s="299"/>
      <c r="F14" s="512"/>
      <c r="G14" s="513"/>
      <c r="H14" s="514"/>
    </row>
    <row r="15" spans="1:11" ht="23.25" customHeight="1" x14ac:dyDescent="0.2">
      <c r="A15" s="298"/>
      <c r="B15" s="299"/>
      <c r="C15" s="299"/>
      <c r="D15" s="299"/>
      <c r="E15" s="299"/>
      <c r="F15" s="512"/>
      <c r="G15" s="513"/>
      <c r="H15" s="514"/>
    </row>
    <row r="16" spans="1:11" ht="23.25" customHeight="1" x14ac:dyDescent="0.2">
      <c r="A16" s="298"/>
      <c r="B16" s="299"/>
      <c r="C16" s="299"/>
      <c r="D16" s="299"/>
      <c r="E16" s="299"/>
      <c r="F16" s="512"/>
      <c r="G16" s="513"/>
      <c r="H16" s="514"/>
    </row>
    <row r="17" spans="1:8" ht="23.25" customHeight="1" x14ac:dyDescent="0.2">
      <c r="A17" s="298"/>
      <c r="B17" s="299"/>
      <c r="C17" s="299"/>
      <c r="D17" s="299"/>
      <c r="E17" s="299"/>
      <c r="F17" s="512"/>
      <c r="G17" s="513"/>
      <c r="H17" s="514"/>
    </row>
    <row r="18" spans="1:8" ht="23.25" customHeight="1" x14ac:dyDescent="0.2">
      <c r="A18" s="298"/>
      <c r="B18" s="299"/>
      <c r="C18" s="299"/>
      <c r="D18" s="299"/>
      <c r="E18" s="299"/>
      <c r="F18" s="512"/>
      <c r="G18" s="513"/>
      <c r="H18" s="514"/>
    </row>
    <row r="19" spans="1:8" ht="23.25" customHeight="1" x14ac:dyDescent="0.2">
      <c r="A19" s="298"/>
      <c r="B19" s="299"/>
      <c r="C19" s="299"/>
      <c r="D19" s="299"/>
      <c r="E19" s="299"/>
      <c r="F19" s="512"/>
      <c r="G19" s="513"/>
      <c r="H19" s="514"/>
    </row>
    <row r="20" spans="1:8" ht="23.25" customHeight="1" x14ac:dyDescent="0.2">
      <c r="A20" s="298"/>
      <c r="B20" s="299"/>
      <c r="C20" s="299"/>
      <c r="D20" s="299"/>
      <c r="E20" s="299"/>
      <c r="F20" s="512"/>
      <c r="G20" s="513"/>
      <c r="H20" s="514"/>
    </row>
    <row r="21" spans="1:8" ht="23.25" customHeight="1" x14ac:dyDescent="0.2">
      <c r="A21" s="298"/>
      <c r="B21" s="299"/>
      <c r="C21" s="299"/>
      <c r="D21" s="299"/>
      <c r="E21" s="299"/>
      <c r="F21" s="512"/>
      <c r="G21" s="513"/>
      <c r="H21" s="514"/>
    </row>
    <row r="22" spans="1:8" ht="23.25" customHeight="1" x14ac:dyDescent="0.2">
      <c r="A22" s="298"/>
      <c r="B22" s="299"/>
      <c r="C22" s="299"/>
      <c r="D22" s="299"/>
      <c r="E22" s="299"/>
      <c r="F22" s="512"/>
      <c r="G22" s="513"/>
      <c r="H22" s="514"/>
    </row>
    <row r="23" spans="1:8" ht="23.25" customHeight="1" x14ac:dyDescent="0.2">
      <c r="A23" s="298"/>
      <c r="B23" s="299"/>
      <c r="C23" s="299"/>
      <c r="D23" s="299"/>
      <c r="E23" s="299"/>
      <c r="F23" s="512"/>
      <c r="G23" s="513"/>
      <c r="H23" s="514"/>
    </row>
    <row r="24" spans="1:8" ht="23.25" customHeight="1" x14ac:dyDescent="0.2">
      <c r="A24" s="298"/>
      <c r="B24" s="299"/>
      <c r="C24" s="299"/>
      <c r="D24" s="299"/>
      <c r="E24" s="299">
        <v>906469.73</v>
      </c>
      <c r="F24" s="512"/>
      <c r="G24" s="513"/>
      <c r="H24" s="514"/>
    </row>
    <row r="25" spans="1:8" ht="23.25" customHeight="1" x14ac:dyDescent="0.2">
      <c r="A25" s="298"/>
      <c r="B25" s="299"/>
      <c r="C25" s="299"/>
      <c r="D25" s="299"/>
      <c r="E25" s="299">
        <f>E24+E23</f>
        <v>906469.73</v>
      </c>
      <c r="F25" s="512"/>
      <c r="G25" s="513"/>
      <c r="H25" s="514"/>
    </row>
    <row r="26" spans="1:8" ht="23.25" customHeight="1" x14ac:dyDescent="0.2">
      <c r="A26" s="298"/>
      <c r="B26" s="299"/>
      <c r="C26" s="299"/>
      <c r="D26" s="299"/>
      <c r="E26" s="299"/>
      <c r="F26" s="512"/>
      <c r="G26" s="513"/>
      <c r="H26" s="514"/>
    </row>
    <row r="27" spans="1:8" ht="23.25" customHeight="1" x14ac:dyDescent="0.2">
      <c r="A27" s="298"/>
      <c r="B27" s="299"/>
      <c r="C27" s="299"/>
      <c r="D27" s="299"/>
      <c r="E27" s="299"/>
      <c r="F27" s="512"/>
      <c r="G27" s="513"/>
      <c r="H27" s="514"/>
    </row>
    <row r="28" spans="1:8" ht="23.25" customHeight="1" x14ac:dyDescent="0.2">
      <c r="A28" s="298"/>
      <c r="B28" s="299"/>
      <c r="C28" s="299"/>
      <c r="D28" s="299"/>
      <c r="E28" s="299"/>
      <c r="F28" s="512"/>
      <c r="G28" s="513"/>
      <c r="H28" s="514"/>
    </row>
    <row r="29" spans="1:8" ht="23.25" customHeight="1" x14ac:dyDescent="0.2">
      <c r="A29" s="298"/>
      <c r="B29" s="299"/>
      <c r="C29" s="299"/>
      <c r="D29" s="299"/>
      <c r="E29" s="299"/>
      <c r="F29" s="512"/>
      <c r="G29" s="513"/>
      <c r="H29" s="514"/>
    </row>
    <row r="30" spans="1:8" ht="23.25" customHeight="1" x14ac:dyDescent="0.2">
      <c r="A30" s="298"/>
      <c r="B30" s="299"/>
      <c r="C30" s="299"/>
      <c r="D30" s="299"/>
      <c r="E30" s="299"/>
      <c r="F30" s="512"/>
      <c r="G30" s="513"/>
      <c r="H30" s="514"/>
    </row>
    <row r="31" spans="1:8" ht="23.25" customHeight="1" x14ac:dyDescent="0.2">
      <c r="A31" s="298"/>
      <c r="B31" s="299"/>
      <c r="C31" s="299"/>
      <c r="D31" s="299"/>
      <c r="E31" s="299"/>
      <c r="F31" s="512"/>
      <c r="G31" s="513"/>
      <c r="H31" s="514"/>
    </row>
    <row r="32" spans="1:8" ht="23.25" customHeight="1" x14ac:dyDescent="0.2">
      <c r="A32" s="298"/>
      <c r="B32" s="299"/>
      <c r="C32" s="299"/>
      <c r="D32" s="299"/>
      <c r="E32" s="299"/>
      <c r="F32" s="512"/>
      <c r="G32" s="513"/>
      <c r="H32" s="514"/>
    </row>
    <row r="33" spans="1:8" ht="23.25" customHeight="1" x14ac:dyDescent="0.2">
      <c r="A33" s="298"/>
      <c r="B33" s="299"/>
      <c r="C33" s="299"/>
      <c r="D33" s="299"/>
      <c r="E33" s="299"/>
      <c r="F33" s="512"/>
      <c r="G33" s="513"/>
      <c r="H33" s="514"/>
    </row>
    <row r="34" spans="1:8" ht="23.25" customHeight="1" thickBot="1" x14ac:dyDescent="0.25">
      <c r="A34" s="515"/>
      <c r="B34" s="516"/>
      <c r="C34" s="516"/>
      <c r="D34" s="516"/>
      <c r="E34" s="517"/>
      <c r="F34" s="518"/>
      <c r="G34" s="518"/>
      <c r="H34" s="519"/>
    </row>
    <row r="35" spans="1:8" ht="15.75" x14ac:dyDescent="0.2">
      <c r="A35" s="502"/>
      <c r="B35" s="502"/>
      <c r="C35" s="502"/>
      <c r="D35" s="502"/>
      <c r="E35" s="504"/>
      <c r="F35" s="503"/>
      <c r="G35" s="503"/>
      <c r="H35" s="503"/>
    </row>
    <row r="36" spans="1:8" ht="15.75" x14ac:dyDescent="0.2">
      <c r="A36" s="502"/>
      <c r="B36" s="502"/>
      <c r="C36" s="502"/>
      <c r="D36" s="502"/>
      <c r="E36" s="504"/>
      <c r="F36" s="503"/>
      <c r="G36" s="503"/>
      <c r="H36" s="503"/>
    </row>
    <row r="37" spans="1:8" ht="15.75" x14ac:dyDescent="0.2">
      <c r="A37" s="502"/>
      <c r="B37" s="502"/>
      <c r="C37" s="502"/>
      <c r="D37" s="502"/>
      <c r="E37" s="504"/>
      <c r="F37" s="503"/>
      <c r="G37" s="503"/>
      <c r="H37" s="503"/>
    </row>
    <row r="38" spans="1:8" x14ac:dyDescent="0.2">
      <c r="B38" s="492"/>
      <c r="C38" s="493"/>
      <c r="D38" s="493"/>
      <c r="E38" s="492"/>
      <c r="F38" s="492"/>
    </row>
    <row r="39" spans="1:8" x14ac:dyDescent="0.2">
      <c r="B39" s="494" t="s">
        <v>186</v>
      </c>
      <c r="C39" s="493"/>
      <c r="D39" s="493"/>
      <c r="F39" s="505" t="s">
        <v>186</v>
      </c>
      <c r="G39" s="505"/>
    </row>
    <row r="40" spans="1:8" x14ac:dyDescent="0.2">
      <c r="B40" s="492" t="s">
        <v>73</v>
      </c>
      <c r="C40" s="493"/>
      <c r="D40" s="493"/>
      <c r="F40" s="365" t="s">
        <v>200</v>
      </c>
      <c r="G40" s="492"/>
    </row>
    <row r="41" spans="1:8" x14ac:dyDescent="0.2">
      <c r="B41" s="492"/>
      <c r="C41" s="493"/>
      <c r="D41" s="493"/>
    </row>
    <row r="42" spans="1:8" x14ac:dyDescent="0.2">
      <c r="C42" s="493"/>
      <c r="D42" s="493"/>
    </row>
    <row r="43" spans="1:8" x14ac:dyDescent="0.2">
      <c r="B43" s="492"/>
      <c r="C43" s="493"/>
      <c r="D43" s="493"/>
      <c r="E43" s="495"/>
    </row>
    <row r="44" spans="1:8" x14ac:dyDescent="0.2">
      <c r="B44" s="492"/>
      <c r="C44" s="493"/>
      <c r="D44" s="493"/>
      <c r="E44" s="492"/>
      <c r="F44" s="492"/>
    </row>
  </sheetData>
  <mergeCells count="11">
    <mergeCell ref="A1:H1"/>
    <mergeCell ref="A2:H2"/>
    <mergeCell ref="A3:H3"/>
    <mergeCell ref="A6:F6"/>
    <mergeCell ref="A7:F7"/>
    <mergeCell ref="A4:H4"/>
    <mergeCell ref="A8:A9"/>
    <mergeCell ref="B8:C8"/>
    <mergeCell ref="F8:H8"/>
    <mergeCell ref="D8:E8"/>
    <mergeCell ref="A5:H5"/>
  </mergeCells>
  <phoneticPr fontId="50" type="noConversion"/>
  <printOptions horizontalCentered="1" verticalCentered="1"/>
  <pageMargins left="0.23" right="0.27" top="0.28999999999999998" bottom="0.49" header="0.2" footer="0.5"/>
  <pageSetup paperSize="9" scale="94" orientation="portrait"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25"/>
  <sheetViews>
    <sheetView view="pageBreakPreview" zoomScaleSheetLayoutView="100" workbookViewId="0">
      <pane ySplit="7" topLeftCell="A8" activePane="bottomLeft" state="frozen"/>
      <selection activeCell="D13" sqref="D13"/>
      <selection pane="bottomLeft" activeCell="F14" sqref="F14"/>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5" width="10" style="83" customWidth="1"/>
    <col min="6" max="6" width="12.28515625" style="83" customWidth="1"/>
    <col min="7" max="7" width="12" style="83" customWidth="1"/>
    <col min="8" max="8" width="12.5703125" style="83" customWidth="1"/>
    <col min="9" max="16384" width="9.140625" style="83"/>
  </cols>
  <sheetData>
    <row r="1" spans="1:12" s="141" customFormat="1" ht="18.75" customHeight="1" x14ac:dyDescent="0.25">
      <c r="A1" s="2224" t="s">
        <v>191</v>
      </c>
      <c r="B1" s="2224"/>
      <c r="C1" s="2224"/>
      <c r="D1" s="2224"/>
      <c r="E1" s="2224"/>
      <c r="F1" s="2224"/>
      <c r="G1" s="2224"/>
      <c r="H1" s="2224"/>
      <c r="I1" s="140"/>
      <c r="J1" s="140"/>
      <c r="K1" s="140"/>
      <c r="L1" s="140"/>
    </row>
    <row r="2" spans="1:12" s="141" customFormat="1" ht="18.75" customHeight="1" x14ac:dyDescent="0.25">
      <c r="A2" s="2224" t="s">
        <v>190</v>
      </c>
      <c r="B2" s="2224"/>
      <c r="C2" s="2224"/>
      <c r="D2" s="2224"/>
      <c r="E2" s="2224"/>
      <c r="F2" s="2224"/>
      <c r="G2" s="2224"/>
      <c r="H2" s="2224"/>
      <c r="I2" s="140"/>
      <c r="J2" s="140"/>
      <c r="K2" s="140"/>
      <c r="L2" s="140"/>
    </row>
    <row r="3" spans="1:12" s="143" customFormat="1" ht="24" customHeight="1" x14ac:dyDescent="0.2">
      <c r="A3" s="2207" t="s">
        <v>58</v>
      </c>
      <c r="B3" s="2207"/>
      <c r="C3" s="2207"/>
      <c r="D3" s="2207"/>
      <c r="E3" s="2207"/>
      <c r="F3" s="2207"/>
      <c r="G3" s="2207"/>
      <c r="H3" s="2207"/>
      <c r="I3" s="142"/>
      <c r="J3" s="142"/>
      <c r="K3" s="142"/>
      <c r="L3" s="142"/>
    </row>
    <row r="4" spans="1:12" s="145" customFormat="1" ht="24" customHeight="1" x14ac:dyDescent="0.25">
      <c r="A4" s="2225" t="s">
        <v>192</v>
      </c>
      <c r="B4" s="2225"/>
      <c r="C4" s="2225"/>
      <c r="D4" s="2225"/>
      <c r="E4" s="2225"/>
      <c r="F4" s="2225"/>
      <c r="G4" s="2225"/>
      <c r="H4" s="2225"/>
      <c r="I4" s="144"/>
      <c r="J4" s="144"/>
      <c r="K4" s="144"/>
      <c r="L4" s="144"/>
    </row>
    <row r="5" spans="1:12" s="428" customFormat="1" ht="15" x14ac:dyDescent="0.2">
      <c r="A5" s="2229" t="s">
        <v>269</v>
      </c>
      <c r="B5" s="2229"/>
      <c r="C5" s="2229"/>
      <c r="D5" s="2229"/>
      <c r="E5" s="2229"/>
      <c r="F5" s="2229"/>
      <c r="G5" s="2229"/>
      <c r="H5" s="2229"/>
    </row>
    <row r="6" spans="1:12" ht="19.5" customHeight="1" x14ac:dyDescent="0.25">
      <c r="A6" s="2204" t="s">
        <v>166</v>
      </c>
      <c r="B6" s="2204"/>
      <c r="C6" s="2204"/>
      <c r="D6" s="2204"/>
      <c r="E6" s="2204"/>
      <c r="F6" s="2204"/>
      <c r="G6" s="2204"/>
      <c r="H6" s="2204"/>
      <c r="I6" s="84"/>
      <c r="J6" s="84"/>
    </row>
    <row r="7" spans="1:12" ht="18.75" customHeight="1" thickBot="1" x14ac:dyDescent="0.3">
      <c r="A7" s="2204" t="s">
        <v>82</v>
      </c>
      <c r="B7" s="2204"/>
      <c r="C7" s="2204"/>
      <c r="D7" s="2204"/>
      <c r="E7" s="2204"/>
      <c r="F7" s="2204"/>
      <c r="G7" s="2204"/>
      <c r="H7" s="2204"/>
      <c r="I7" s="84"/>
      <c r="J7" s="84"/>
    </row>
    <row r="8" spans="1:12" ht="24.75" customHeight="1" thickBot="1" x14ac:dyDescent="0.25">
      <c r="A8" s="2209" t="s">
        <v>178</v>
      </c>
      <c r="B8" s="2209" t="s">
        <v>179</v>
      </c>
      <c r="C8" s="2209" t="s">
        <v>180</v>
      </c>
      <c r="D8" s="2228"/>
      <c r="E8" s="2223" t="s">
        <v>181</v>
      </c>
      <c r="F8" s="2223" t="s">
        <v>182</v>
      </c>
      <c r="G8" s="2226"/>
      <c r="H8" s="2227"/>
      <c r="I8" s="477"/>
      <c r="J8" s="126"/>
    </row>
    <row r="9" spans="1:12" ht="27.75" customHeight="1" thickBot="1" x14ac:dyDescent="0.25">
      <c r="A9" s="2209"/>
      <c r="B9" s="2209"/>
      <c r="C9" s="90" t="s">
        <v>119</v>
      </c>
      <c r="D9" s="90" t="s">
        <v>120</v>
      </c>
      <c r="E9" s="2223"/>
      <c r="F9" s="222" t="s">
        <v>183</v>
      </c>
      <c r="G9" s="417" t="s">
        <v>184</v>
      </c>
      <c r="H9" s="451" t="s">
        <v>185</v>
      </c>
    </row>
    <row r="10" spans="1:12" ht="19.5" customHeight="1" x14ac:dyDescent="0.2">
      <c r="A10" s="340">
        <v>1</v>
      </c>
      <c r="B10" s="236" t="s">
        <v>182</v>
      </c>
      <c r="C10" s="22">
        <v>900</v>
      </c>
      <c r="D10" s="22">
        <v>1550</v>
      </c>
      <c r="E10" s="290">
        <f>D10-C10</f>
        <v>650</v>
      </c>
      <c r="F10" s="496">
        <v>57</v>
      </c>
      <c r="G10" s="497">
        <v>48</v>
      </c>
      <c r="H10" s="498">
        <v>26</v>
      </c>
    </row>
    <row r="11" spans="1:12" ht="19.5" customHeight="1" x14ac:dyDescent="0.2">
      <c r="A11" s="499">
        <v>2</v>
      </c>
      <c r="B11" s="236" t="s">
        <v>182</v>
      </c>
      <c r="C11" s="22">
        <v>2050</v>
      </c>
      <c r="D11" s="22">
        <v>2400</v>
      </c>
      <c r="E11" s="290">
        <f>D11-C11</f>
        <v>350</v>
      </c>
      <c r="F11" s="496">
        <v>30</v>
      </c>
      <c r="G11" s="497">
        <v>22</v>
      </c>
      <c r="H11" s="500">
        <v>7</v>
      </c>
    </row>
    <row r="12" spans="1:12" ht="19.5" customHeight="1" x14ac:dyDescent="0.2">
      <c r="A12" s="499">
        <v>3</v>
      </c>
      <c r="B12" s="236" t="s">
        <v>182</v>
      </c>
      <c r="C12" s="22">
        <v>2500</v>
      </c>
      <c r="D12" s="22">
        <v>3275</v>
      </c>
      <c r="E12" s="290">
        <f>D12-C12</f>
        <v>775</v>
      </c>
      <c r="F12" s="496">
        <v>43</v>
      </c>
      <c r="G12" s="497">
        <v>34</v>
      </c>
      <c r="H12" s="500">
        <v>8</v>
      </c>
    </row>
    <row r="13" spans="1:12" ht="19.5" customHeight="1" thickBot="1" x14ac:dyDescent="0.25">
      <c r="A13" s="499">
        <v>4</v>
      </c>
      <c r="B13" s="483" t="s">
        <v>182</v>
      </c>
      <c r="C13" s="336">
        <v>3310</v>
      </c>
      <c r="D13" s="336">
        <v>3600</v>
      </c>
      <c r="E13" s="228">
        <f>D13-C13</f>
        <v>290</v>
      </c>
      <c r="F13" s="496">
        <v>15</v>
      </c>
      <c r="G13" s="497">
        <v>12</v>
      </c>
      <c r="H13" s="501">
        <v>2</v>
      </c>
    </row>
    <row r="14" spans="1:12" ht="16.5" thickBot="1" x14ac:dyDescent="0.25">
      <c r="A14" s="2220" t="s">
        <v>88</v>
      </c>
      <c r="B14" s="2221"/>
      <c r="C14" s="2221"/>
      <c r="D14" s="2221"/>
      <c r="E14" s="2222"/>
      <c r="F14" s="491">
        <f>SUM(F10:F13)</f>
        <v>145</v>
      </c>
      <c r="G14" s="491">
        <f>SUM(G10:G13)</f>
        <v>116</v>
      </c>
      <c r="H14" s="486">
        <f>SUM(H10:H13)</f>
        <v>43</v>
      </c>
    </row>
    <row r="15" spans="1:12" ht="15.75" x14ac:dyDescent="0.2">
      <c r="A15" s="502"/>
      <c r="B15" s="503"/>
      <c r="C15" s="502"/>
      <c r="D15" s="502"/>
      <c r="E15" s="504"/>
      <c r="F15" s="503"/>
      <c r="G15" s="503"/>
      <c r="H15" s="503"/>
    </row>
    <row r="16" spans="1:12" ht="15.75" x14ac:dyDescent="0.2">
      <c r="A16" s="502"/>
      <c r="B16" s="503"/>
      <c r="C16" s="502"/>
      <c r="D16" s="502"/>
      <c r="E16" s="504"/>
      <c r="F16" s="503"/>
      <c r="G16" s="503"/>
      <c r="H16" s="503"/>
    </row>
    <row r="17" spans="1:8" ht="15.75" x14ac:dyDescent="0.2">
      <c r="A17" s="502"/>
      <c r="B17" s="503"/>
      <c r="C17" s="502"/>
      <c r="D17" s="502"/>
      <c r="E17" s="504"/>
      <c r="F17" s="503"/>
      <c r="G17" s="503"/>
      <c r="H17" s="503"/>
    </row>
    <row r="18" spans="1:8" ht="15.75" x14ac:dyDescent="0.2">
      <c r="A18" s="502"/>
      <c r="B18" s="503"/>
      <c r="C18" s="502"/>
      <c r="D18" s="502"/>
      <c r="E18" s="504"/>
      <c r="F18" s="503"/>
      <c r="G18" s="503"/>
      <c r="H18" s="503"/>
    </row>
    <row r="19" spans="1:8" x14ac:dyDescent="0.2">
      <c r="B19" s="492"/>
      <c r="C19" s="492"/>
      <c r="D19" s="493"/>
      <c r="E19" s="492"/>
      <c r="F19" s="492"/>
    </row>
    <row r="20" spans="1:8" x14ac:dyDescent="0.2">
      <c r="B20" s="494" t="s">
        <v>186</v>
      </c>
      <c r="C20" s="492"/>
      <c r="D20" s="493"/>
      <c r="F20" s="505" t="s">
        <v>186</v>
      </c>
    </row>
    <row r="21" spans="1:8" x14ac:dyDescent="0.2">
      <c r="B21" s="492" t="s">
        <v>73</v>
      </c>
      <c r="C21" s="492"/>
      <c r="D21" s="493"/>
      <c r="F21" s="365" t="s">
        <v>200</v>
      </c>
    </row>
    <row r="22" spans="1:8" x14ac:dyDescent="0.2">
      <c r="B22" s="492"/>
      <c r="C22" s="492"/>
      <c r="D22" s="493"/>
    </row>
    <row r="23" spans="1:8" x14ac:dyDescent="0.2">
      <c r="D23" s="493"/>
    </row>
    <row r="24" spans="1:8" x14ac:dyDescent="0.2">
      <c r="B24" s="495"/>
      <c r="C24" s="492"/>
      <c r="D24" s="493"/>
      <c r="E24" s="495">
        <v>906469.73</v>
      </c>
    </row>
    <row r="25" spans="1:8" x14ac:dyDescent="0.2">
      <c r="B25" s="492"/>
      <c r="C25" s="492"/>
      <c r="D25" s="493"/>
      <c r="E25" s="492">
        <f>E24+E23</f>
        <v>906469.73</v>
      </c>
      <c r="F25" s="492"/>
    </row>
  </sheetData>
  <mergeCells count="13">
    <mergeCell ref="A14:E14"/>
    <mergeCell ref="E8:E9"/>
    <mergeCell ref="A1:H1"/>
    <mergeCell ref="A2:H2"/>
    <mergeCell ref="A3:H3"/>
    <mergeCell ref="A4:H4"/>
    <mergeCell ref="F8:H8"/>
    <mergeCell ref="A8:A9"/>
    <mergeCell ref="B8:B9"/>
    <mergeCell ref="C8:D8"/>
    <mergeCell ref="A5:H5"/>
    <mergeCell ref="A6:H6"/>
    <mergeCell ref="A7:H7"/>
  </mergeCells>
  <phoneticPr fontId="50" type="noConversion"/>
  <printOptions horizontalCentered="1"/>
  <pageMargins left="0.56000000000000005" right="0.25" top="0.75" bottom="0.26" header="0.5" footer="1.38"/>
  <pageSetup scale="9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2"/>
  <sheetViews>
    <sheetView view="pageBreakPreview" topLeftCell="A7" workbookViewId="0">
      <selection activeCell="D13" sqref="D13"/>
    </sheetView>
  </sheetViews>
  <sheetFormatPr defaultColWidth="9.140625" defaultRowHeight="12.75" x14ac:dyDescent="0.2"/>
  <cols>
    <col min="1" max="1" width="6.28515625" style="83" customWidth="1"/>
    <col min="2" max="2" width="18.5703125" style="83" customWidth="1"/>
    <col min="3" max="3" width="10.7109375" style="83" customWidth="1"/>
    <col min="4" max="4" width="9.85546875" style="83" customWidth="1"/>
    <col min="5" max="6" width="10" style="83" customWidth="1"/>
    <col min="7" max="7" width="12.28515625" style="83" customWidth="1"/>
    <col min="8" max="8" width="12" style="83" customWidth="1"/>
    <col min="9" max="9" width="12.5703125" style="83" customWidth="1"/>
    <col min="10" max="10" width="9.140625" style="83"/>
    <col min="11" max="11" width="9.28515625" style="83" bestFit="1" customWidth="1"/>
    <col min="12" max="12" width="10.28515625" style="83" bestFit="1" customWidth="1"/>
    <col min="13" max="13" width="11.28515625" style="83" bestFit="1" customWidth="1"/>
    <col min="14" max="16384" width="9.140625" style="83"/>
  </cols>
  <sheetData>
    <row r="1" spans="1:12" s="29" customFormat="1" ht="18.75" customHeight="1" x14ac:dyDescent="0.25">
      <c r="A1" s="1850" t="s">
        <v>191</v>
      </c>
      <c r="B1" s="1850"/>
      <c r="C1" s="1850"/>
      <c r="D1" s="1850"/>
      <c r="E1" s="1850"/>
      <c r="F1" s="1850"/>
      <c r="G1" s="1850"/>
      <c r="H1" s="1850"/>
      <c r="I1" s="1850"/>
      <c r="J1" s="28"/>
      <c r="K1" s="28"/>
      <c r="L1" s="28"/>
    </row>
    <row r="2" spans="1:12" s="29" customFormat="1" ht="18.75" customHeight="1" x14ac:dyDescent="0.25">
      <c r="A2" s="1850" t="s">
        <v>190</v>
      </c>
      <c r="B2" s="1850"/>
      <c r="C2" s="1850"/>
      <c r="D2" s="1850"/>
      <c r="E2" s="1850"/>
      <c r="F2" s="1850"/>
      <c r="G2" s="1850"/>
      <c r="H2" s="1850"/>
      <c r="I2" s="1850"/>
      <c r="J2" s="28"/>
      <c r="K2" s="28"/>
      <c r="L2" s="28"/>
    </row>
    <row r="3" spans="1:12" s="474" customFormat="1" ht="24" customHeight="1" x14ac:dyDescent="0.25">
      <c r="A3" s="1850" t="s">
        <v>58</v>
      </c>
      <c r="B3" s="1850"/>
      <c r="C3" s="1850"/>
      <c r="D3" s="1850"/>
      <c r="E3" s="1850"/>
      <c r="F3" s="1850"/>
      <c r="G3" s="1850"/>
      <c r="H3" s="1850"/>
      <c r="I3" s="1850"/>
      <c r="J3" s="473"/>
      <c r="K3" s="473"/>
      <c r="L3" s="473"/>
    </row>
    <row r="4" spans="1:12" s="34" customFormat="1" ht="37.5" customHeight="1" x14ac:dyDescent="0.25">
      <c r="A4" s="2230" t="s">
        <v>192</v>
      </c>
      <c r="B4" s="2230"/>
      <c r="C4" s="2230"/>
      <c r="D4" s="2230"/>
      <c r="E4" s="2230"/>
      <c r="F4" s="2230"/>
      <c r="G4" s="2230"/>
      <c r="H4" s="2230"/>
      <c r="I4" s="2230"/>
      <c r="J4" s="475"/>
      <c r="K4" s="475"/>
      <c r="L4" s="475"/>
    </row>
    <row r="5" spans="1:12" ht="19.5" customHeight="1" x14ac:dyDescent="0.25">
      <c r="A5" s="2233" t="s">
        <v>269</v>
      </c>
      <c r="B5" s="2233"/>
      <c r="C5" s="2233"/>
      <c r="D5" s="2233"/>
      <c r="E5" s="2233"/>
      <c r="F5" s="2233"/>
      <c r="G5" s="2233"/>
      <c r="H5" s="84"/>
      <c r="I5" s="84"/>
      <c r="J5" s="84"/>
      <c r="K5" s="84"/>
    </row>
    <row r="6" spans="1:12" ht="19.5" customHeight="1" x14ac:dyDescent="0.25">
      <c r="A6" s="2233" t="s">
        <v>166</v>
      </c>
      <c r="B6" s="2233"/>
      <c r="C6" s="2233"/>
      <c r="D6" s="2233"/>
      <c r="E6" s="2233"/>
      <c r="F6" s="2233"/>
      <c r="G6" s="2233"/>
      <c r="H6" s="84"/>
      <c r="I6" s="84"/>
      <c r="J6" s="84"/>
      <c r="K6" s="84"/>
    </row>
    <row r="7" spans="1:12" ht="18.75" customHeight="1" x14ac:dyDescent="0.25">
      <c r="A7" s="476"/>
      <c r="B7" s="2204" t="s">
        <v>82</v>
      </c>
      <c r="C7" s="2204"/>
      <c r="D7" s="2204"/>
      <c r="E7" s="2204"/>
      <c r="F7" s="2204"/>
      <c r="G7" s="2204"/>
      <c r="H7" s="84"/>
      <c r="I7" s="84"/>
      <c r="J7" s="84"/>
      <c r="K7" s="84"/>
    </row>
    <row r="8" spans="1:12" ht="19.5" customHeight="1" thickBot="1" x14ac:dyDescent="0.25">
      <c r="A8" s="89"/>
      <c r="B8" s="89"/>
      <c r="C8" s="89"/>
      <c r="D8" s="521" t="s">
        <v>292</v>
      </c>
      <c r="E8" s="89"/>
      <c r="F8" s="85"/>
      <c r="G8" s="85"/>
      <c r="J8" s="126"/>
    </row>
    <row r="9" spans="1:12" ht="49.5" customHeight="1" thickBot="1" x14ac:dyDescent="0.25">
      <c r="A9" s="2209" t="s">
        <v>187</v>
      </c>
      <c r="B9" s="2209" t="s">
        <v>179</v>
      </c>
      <c r="C9" s="2209" t="s">
        <v>180</v>
      </c>
      <c r="D9" s="2209"/>
      <c r="E9" s="2209" t="s">
        <v>181</v>
      </c>
      <c r="F9" s="2210" t="s">
        <v>104</v>
      </c>
      <c r="G9" s="2223" t="s">
        <v>188</v>
      </c>
      <c r="H9" s="2226"/>
      <c r="I9" s="2227"/>
      <c r="J9" s="477"/>
      <c r="K9" s="126"/>
    </row>
    <row r="10" spans="1:12" ht="27.75" customHeight="1" thickBot="1" x14ac:dyDescent="0.25">
      <c r="A10" s="2210"/>
      <c r="B10" s="2210"/>
      <c r="C10" s="147" t="s">
        <v>119</v>
      </c>
      <c r="D10" s="147" t="s">
        <v>120</v>
      </c>
      <c r="E10" s="2210"/>
      <c r="F10" s="2231"/>
      <c r="G10" s="478" t="s">
        <v>183</v>
      </c>
      <c r="H10" s="479" t="s">
        <v>184</v>
      </c>
      <c r="I10" s="479" t="s">
        <v>185</v>
      </c>
    </row>
    <row r="11" spans="1:12" ht="19.5" customHeight="1" thickBot="1" x14ac:dyDescent="0.25">
      <c r="A11" s="339">
        <v>1</v>
      </c>
      <c r="B11" s="287" t="s">
        <v>189</v>
      </c>
      <c r="C11" s="22" t="s">
        <v>202</v>
      </c>
      <c r="D11" s="22" t="s">
        <v>203</v>
      </c>
      <c r="E11" s="22" t="e">
        <f>D11-C11</f>
        <v>#VALUE!</v>
      </c>
      <c r="F11" s="290" t="s">
        <v>134</v>
      </c>
      <c r="G11" s="290">
        <v>116</v>
      </c>
      <c r="H11" s="335">
        <v>131</v>
      </c>
      <c r="I11" s="334"/>
    </row>
    <row r="12" spans="1:12" ht="19.5" customHeight="1" thickBot="1" x14ac:dyDescent="0.25">
      <c r="A12" s="480"/>
      <c r="B12" s="481"/>
      <c r="C12" s="482"/>
      <c r="D12" s="483"/>
      <c r="E12" s="483"/>
      <c r="F12" s="131"/>
      <c r="G12" s="131"/>
      <c r="H12" s="484"/>
      <c r="I12" s="128"/>
    </row>
    <row r="13" spans="1:12" ht="19.5" customHeight="1" thickBot="1" x14ac:dyDescent="0.25">
      <c r="A13" s="480"/>
      <c r="B13" s="481"/>
      <c r="C13" s="482"/>
      <c r="D13" s="483"/>
      <c r="E13" s="483"/>
      <c r="F13" s="131"/>
      <c r="G13" s="131"/>
      <c r="H13" s="484"/>
      <c r="I13" s="128"/>
    </row>
    <row r="14" spans="1:12" ht="19.5" customHeight="1" thickBot="1" x14ac:dyDescent="0.25">
      <c r="A14" s="480"/>
      <c r="B14" s="481"/>
      <c r="C14" s="482"/>
      <c r="D14" s="483"/>
      <c r="E14" s="483"/>
      <c r="F14" s="131"/>
      <c r="G14" s="131"/>
      <c r="H14" s="484"/>
      <c r="I14" s="128"/>
    </row>
    <row r="15" spans="1:12" ht="19.5" customHeight="1" thickBot="1" x14ac:dyDescent="0.25">
      <c r="A15" s="480"/>
      <c r="B15" s="481"/>
      <c r="C15" s="482"/>
      <c r="D15" s="483"/>
      <c r="E15" s="483"/>
      <c r="F15" s="131"/>
      <c r="G15" s="131"/>
      <c r="H15" s="484"/>
      <c r="I15" s="128"/>
    </row>
    <row r="16" spans="1:12" ht="19.5" customHeight="1" thickBot="1" x14ac:dyDescent="0.25">
      <c r="A16" s="480"/>
      <c r="B16" s="481"/>
      <c r="C16" s="482"/>
      <c r="D16" s="483"/>
      <c r="E16" s="483"/>
      <c r="F16" s="131"/>
      <c r="G16" s="131"/>
      <c r="H16" s="484"/>
      <c r="I16" s="128"/>
    </row>
    <row r="17" spans="1:13" ht="16.5" thickBot="1" x14ac:dyDescent="0.25">
      <c r="A17" s="485"/>
      <c r="B17" s="486" t="s">
        <v>88</v>
      </c>
      <c r="C17" s="487"/>
      <c r="D17" s="488"/>
      <c r="E17" s="489" t="e">
        <f>SUM(E11:E11)</f>
        <v>#VALUE!</v>
      </c>
      <c r="F17" s="490"/>
      <c r="G17" s="491">
        <f>SUM(G11:G11)</f>
        <v>116</v>
      </c>
      <c r="H17" s="491">
        <f>SUM(H11:H11)</f>
        <v>131</v>
      </c>
      <c r="I17" s="491"/>
    </row>
    <row r="18" spans="1:13" x14ac:dyDescent="0.2">
      <c r="B18" s="492"/>
      <c r="C18" s="492"/>
      <c r="D18" s="493"/>
      <c r="E18" s="492"/>
      <c r="F18" s="492"/>
      <c r="G18" s="492"/>
    </row>
    <row r="19" spans="1:13" x14ac:dyDescent="0.2">
      <c r="B19" s="492"/>
      <c r="C19" s="492"/>
      <c r="D19" s="493"/>
      <c r="E19" s="492"/>
      <c r="F19" s="492"/>
      <c r="G19" s="492"/>
    </row>
    <row r="20" spans="1:13" x14ac:dyDescent="0.2">
      <c r="B20" s="492"/>
      <c r="C20" s="492"/>
      <c r="D20" s="493"/>
      <c r="E20" s="492"/>
      <c r="F20" s="492"/>
      <c r="G20" s="492"/>
    </row>
    <row r="21" spans="1:13" x14ac:dyDescent="0.2">
      <c r="B21" s="492"/>
      <c r="C21" s="492"/>
      <c r="D21" s="493"/>
      <c r="E21" s="492"/>
      <c r="F21" s="492"/>
      <c r="G21" s="492"/>
    </row>
    <row r="22" spans="1:13" x14ac:dyDescent="0.2">
      <c r="B22" s="492"/>
      <c r="C22" s="492"/>
      <c r="D22" s="493"/>
      <c r="E22" s="492"/>
      <c r="F22" s="492"/>
      <c r="G22" s="492"/>
    </row>
    <row r="23" spans="1:13" x14ac:dyDescent="0.2">
      <c r="B23" s="492"/>
      <c r="C23" s="492"/>
      <c r="D23" s="493"/>
      <c r="E23" s="492"/>
      <c r="F23" s="492"/>
      <c r="G23" s="492"/>
    </row>
    <row r="24" spans="1:13" x14ac:dyDescent="0.2">
      <c r="B24" s="492"/>
      <c r="C24" s="492"/>
      <c r="D24" s="493"/>
      <c r="E24" s="492">
        <v>906469.73</v>
      </c>
      <c r="F24" s="492"/>
      <c r="G24" s="492"/>
    </row>
    <row r="25" spans="1:13" x14ac:dyDescent="0.2">
      <c r="B25" s="494" t="s">
        <v>186</v>
      </c>
      <c r="C25" s="492"/>
      <c r="D25" s="493"/>
      <c r="E25" s="2232">
        <f>E24+E23</f>
        <v>906469.73</v>
      </c>
      <c r="F25" s="2232"/>
      <c r="G25" s="2232"/>
    </row>
    <row r="26" spans="1:13" x14ac:dyDescent="0.2">
      <c r="B26" s="492" t="s">
        <v>79</v>
      </c>
      <c r="C26" s="492"/>
      <c r="D26" s="493"/>
      <c r="E26" s="365" t="s">
        <v>87</v>
      </c>
      <c r="F26" s="492"/>
      <c r="G26" s="492"/>
    </row>
    <row r="27" spans="1:13" x14ac:dyDescent="0.2">
      <c r="B27" s="492"/>
      <c r="C27" s="492"/>
      <c r="D27" s="493"/>
    </row>
    <row r="28" spans="1:13" x14ac:dyDescent="0.2">
      <c r="D28" s="493"/>
    </row>
    <row r="29" spans="1:13" x14ac:dyDescent="0.2">
      <c r="B29" s="495"/>
      <c r="C29" s="492"/>
      <c r="D29" s="493"/>
      <c r="E29" s="495"/>
      <c r="F29" s="495"/>
    </row>
    <row r="30" spans="1:13" x14ac:dyDescent="0.2">
      <c r="B30" s="492"/>
      <c r="C30" s="492"/>
      <c r="D30" s="493"/>
      <c r="E30" s="492"/>
      <c r="F30" s="492"/>
      <c r="G30" s="492"/>
    </row>
    <row r="32" spans="1:13" x14ac:dyDescent="0.2">
      <c r="K32" s="83">
        <f>218.55+437.09</f>
        <v>655.64</v>
      </c>
      <c r="L32" s="83">
        <f>K32*150</f>
        <v>98346</v>
      </c>
      <c r="M32" s="83">
        <f>L32*1.2</f>
        <v>118015.2</v>
      </c>
    </row>
  </sheetData>
  <mergeCells count="14">
    <mergeCell ref="E25:G25"/>
    <mergeCell ref="A5:G5"/>
    <mergeCell ref="A6:G6"/>
    <mergeCell ref="B7:G7"/>
    <mergeCell ref="A9:A10"/>
    <mergeCell ref="B9:B10"/>
    <mergeCell ref="C9:D9"/>
    <mergeCell ref="E9:E10"/>
    <mergeCell ref="A4:I4"/>
    <mergeCell ref="F9:F10"/>
    <mergeCell ref="G9:I9"/>
    <mergeCell ref="A1:I1"/>
    <mergeCell ref="A2:I2"/>
    <mergeCell ref="A3:I3"/>
  </mergeCells>
  <phoneticPr fontId="50" type="noConversion"/>
  <pageMargins left="0.34" right="0.25" top="0.75" bottom="0.26" header="0.5" footer="0.2"/>
  <pageSetup scale="98"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C10" sqref="C10"/>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224" t="s">
        <v>191</v>
      </c>
      <c r="B1" s="2224"/>
      <c r="C1" s="2224"/>
      <c r="D1" s="2224"/>
      <c r="E1" s="2224"/>
      <c r="F1" s="140"/>
      <c r="G1" s="140"/>
      <c r="H1" s="140"/>
      <c r="I1" s="140"/>
      <c r="J1" s="140"/>
      <c r="K1" s="140"/>
      <c r="L1" s="140"/>
    </row>
    <row r="2" spans="1:12" s="141" customFormat="1" ht="18.75" customHeight="1" x14ac:dyDescent="0.25">
      <c r="A2" s="2224" t="s">
        <v>190</v>
      </c>
      <c r="B2" s="2224"/>
      <c r="C2" s="2224"/>
      <c r="D2" s="2224"/>
      <c r="E2" s="2224"/>
      <c r="F2" s="140"/>
      <c r="G2" s="140"/>
      <c r="H2" s="140"/>
      <c r="I2" s="140"/>
      <c r="J2" s="140"/>
      <c r="K2" s="140"/>
      <c r="L2" s="140"/>
    </row>
    <row r="3" spans="1:12" s="143" customFormat="1" ht="24" customHeight="1" x14ac:dyDescent="0.2">
      <c r="A3" s="2207" t="s">
        <v>58</v>
      </c>
      <c r="B3" s="2207"/>
      <c r="C3" s="2207"/>
      <c r="D3" s="2207"/>
      <c r="E3" s="2207"/>
      <c r="F3" s="142"/>
      <c r="G3" s="142"/>
      <c r="H3" s="142"/>
      <c r="I3" s="142"/>
      <c r="J3" s="142"/>
      <c r="K3" s="142"/>
      <c r="L3" s="142"/>
    </row>
    <row r="4" spans="1:12" s="145" customFormat="1" ht="24" customHeight="1" x14ac:dyDescent="0.25">
      <c r="A4" s="2225" t="s">
        <v>192</v>
      </c>
      <c r="B4" s="2225"/>
      <c r="C4" s="2225"/>
      <c r="D4" s="2225"/>
      <c r="E4" s="2225"/>
      <c r="F4" s="144"/>
      <c r="G4" s="144"/>
      <c r="H4" s="144"/>
      <c r="I4" s="144"/>
      <c r="J4" s="144"/>
      <c r="K4" s="144"/>
      <c r="L4" s="144"/>
    </row>
    <row r="5" spans="1:12" s="428" customFormat="1" x14ac:dyDescent="0.2">
      <c r="A5" s="2229" t="s">
        <v>269</v>
      </c>
      <c r="B5" s="2229"/>
      <c r="C5" s="2229"/>
      <c r="D5" s="2229"/>
      <c r="E5" s="2229"/>
    </row>
    <row r="6" spans="1:12" s="402" customFormat="1" ht="18.75" customHeight="1" thickBot="1" x14ac:dyDescent="0.25">
      <c r="A6" s="401" t="s">
        <v>127</v>
      </c>
      <c r="B6" s="240"/>
      <c r="C6" s="240"/>
      <c r="D6" s="240"/>
      <c r="E6" s="241"/>
    </row>
    <row r="7" spans="1:12" s="244" customFormat="1" ht="32.25" customHeight="1" thickBot="1" x14ac:dyDescent="0.25">
      <c r="A7" s="432" t="s">
        <v>209</v>
      </c>
      <c r="B7" s="2237" t="s">
        <v>66</v>
      </c>
      <c r="C7" s="2238"/>
      <c r="D7" s="2238"/>
      <c r="E7" s="2239"/>
    </row>
    <row r="8" spans="1:12" s="436" customFormat="1" ht="30" customHeight="1" thickBot="1" x14ac:dyDescent="0.25">
      <c r="A8" s="433" t="s">
        <v>83</v>
      </c>
      <c r="B8" s="434" t="s">
        <v>129</v>
      </c>
      <c r="C8" s="434" t="s">
        <v>130</v>
      </c>
      <c r="D8" s="186" t="s">
        <v>292</v>
      </c>
      <c r="E8" s="435" t="s">
        <v>132</v>
      </c>
    </row>
    <row r="9" spans="1:12" s="255" customFormat="1" ht="17.100000000000001" customHeight="1" x14ac:dyDescent="0.2">
      <c r="A9" s="260">
        <v>2225</v>
      </c>
      <c r="B9" s="178">
        <v>0</v>
      </c>
      <c r="C9" s="20">
        <v>0</v>
      </c>
      <c r="D9" s="20">
        <v>0</v>
      </c>
      <c r="E9" s="259">
        <f t="shared" ref="E9:E17" si="0">D9*B9</f>
        <v>0</v>
      </c>
    </row>
    <row r="10" spans="1:12" s="255" customFormat="1" ht="17.100000000000001" customHeight="1" x14ac:dyDescent="0.2">
      <c r="A10" s="260">
        <v>2250</v>
      </c>
      <c r="B10" s="178">
        <f t="shared" ref="B10:B17" si="1">A10-A9</f>
        <v>25</v>
      </c>
      <c r="C10" s="20">
        <v>1.1080000000000001</v>
      </c>
      <c r="D10" s="20">
        <f t="shared" ref="D10:D17" si="2">(C9+C10)/2</f>
        <v>0.55400000000000005</v>
      </c>
      <c r="E10" s="259">
        <f t="shared" si="0"/>
        <v>13.850000000000001</v>
      </c>
    </row>
    <row r="11" spans="1:12" s="255" customFormat="1" ht="17.100000000000001" customHeight="1" x14ac:dyDescent="0.2">
      <c r="A11" s="260">
        <v>2275</v>
      </c>
      <c r="B11" s="178">
        <f t="shared" si="1"/>
        <v>25</v>
      </c>
      <c r="C11" s="20">
        <v>0.90700000000000003</v>
      </c>
      <c r="D11" s="20">
        <f t="shared" si="2"/>
        <v>1.0075000000000001</v>
      </c>
      <c r="E11" s="259">
        <f t="shared" si="0"/>
        <v>25.1875</v>
      </c>
    </row>
    <row r="12" spans="1:12" s="255" customFormat="1" ht="17.100000000000001" customHeight="1" x14ac:dyDescent="0.2">
      <c r="A12" s="260">
        <v>2300</v>
      </c>
      <c r="B12" s="178">
        <f t="shared" si="1"/>
        <v>25</v>
      </c>
      <c r="C12" s="20">
        <v>1.0580000000000001</v>
      </c>
      <c r="D12" s="20">
        <f t="shared" si="2"/>
        <v>0.98250000000000004</v>
      </c>
      <c r="E12" s="259">
        <f t="shared" si="0"/>
        <v>24.5625</v>
      </c>
    </row>
    <row r="13" spans="1:12" s="255" customFormat="1" ht="17.100000000000001" customHeight="1" x14ac:dyDescent="0.2">
      <c r="A13" s="260">
        <v>2325</v>
      </c>
      <c r="B13" s="178">
        <f t="shared" si="1"/>
        <v>25</v>
      </c>
      <c r="C13" s="20">
        <v>0.26900000000000002</v>
      </c>
      <c r="D13" s="20">
        <f t="shared" si="2"/>
        <v>0.66349999999999998</v>
      </c>
      <c r="E13" s="259">
        <f t="shared" si="0"/>
        <v>16.587499999999999</v>
      </c>
    </row>
    <row r="14" spans="1:12" s="255" customFormat="1" ht="17.100000000000001" customHeight="1" x14ac:dyDescent="0.2">
      <c r="A14" s="260">
        <v>2350</v>
      </c>
      <c r="B14" s="178">
        <f t="shared" si="1"/>
        <v>25</v>
      </c>
      <c r="C14" s="20">
        <v>0.996</v>
      </c>
      <c r="D14" s="20">
        <f t="shared" si="2"/>
        <v>0.63250000000000006</v>
      </c>
      <c r="E14" s="259">
        <f t="shared" si="0"/>
        <v>15.812500000000002</v>
      </c>
    </row>
    <row r="15" spans="1:12" s="255" customFormat="1" ht="17.100000000000001" customHeight="1" x14ac:dyDescent="0.2">
      <c r="A15" s="260">
        <v>2375</v>
      </c>
      <c r="B15" s="178">
        <f t="shared" si="1"/>
        <v>25</v>
      </c>
      <c r="C15" s="20">
        <v>1.141</v>
      </c>
      <c r="D15" s="20">
        <f t="shared" si="2"/>
        <v>1.0685</v>
      </c>
      <c r="E15" s="259">
        <f t="shared" si="0"/>
        <v>26.712499999999999</v>
      </c>
    </row>
    <row r="16" spans="1:12" s="255" customFormat="1" ht="17.100000000000001" customHeight="1" x14ac:dyDescent="0.2">
      <c r="A16" s="260">
        <v>2400</v>
      </c>
      <c r="B16" s="178">
        <f t="shared" si="1"/>
        <v>25</v>
      </c>
      <c r="C16" s="20">
        <v>0.7</v>
      </c>
      <c r="D16" s="20">
        <f t="shared" si="2"/>
        <v>0.92049999999999998</v>
      </c>
      <c r="E16" s="259">
        <f t="shared" si="0"/>
        <v>23.012499999999999</v>
      </c>
    </row>
    <row r="17" spans="1:6" s="255" customFormat="1" ht="17.100000000000001" customHeight="1" thickBot="1" x14ac:dyDescent="0.25">
      <c r="A17" s="260">
        <v>2425</v>
      </c>
      <c r="B17" s="178">
        <f t="shared" si="1"/>
        <v>25</v>
      </c>
      <c r="C17" s="20">
        <v>0</v>
      </c>
      <c r="D17" s="20">
        <f t="shared" si="2"/>
        <v>0.35</v>
      </c>
      <c r="E17" s="259">
        <f t="shared" si="0"/>
        <v>8.75</v>
      </c>
    </row>
    <row r="18" spans="1:6" ht="26.25" customHeight="1" thickBot="1" x14ac:dyDescent="0.3">
      <c r="A18" s="2234" t="s">
        <v>88</v>
      </c>
      <c r="B18" s="2235"/>
      <c r="C18" s="2235"/>
      <c r="D18" s="2236"/>
      <c r="E18" s="26">
        <f>SUM(E9:E17)</f>
        <v>154.47499999999999</v>
      </c>
    </row>
    <row r="19" spans="1:6" ht="26.25" customHeight="1" thickBot="1" x14ac:dyDescent="0.3">
      <c r="A19" s="2234" t="s">
        <v>204</v>
      </c>
      <c r="B19" s="2235"/>
      <c r="C19" s="2235"/>
      <c r="D19" s="2236"/>
      <c r="E19" s="26">
        <v>0</v>
      </c>
    </row>
    <row r="20" spans="1:6" ht="26.25" customHeight="1" thickBot="1" x14ac:dyDescent="0.3">
      <c r="A20" s="2234" t="s">
        <v>138</v>
      </c>
      <c r="B20" s="2235"/>
      <c r="C20" s="2235"/>
      <c r="D20" s="2236"/>
      <c r="E20" s="26">
        <f>E18-E19</f>
        <v>154.47499999999999</v>
      </c>
    </row>
    <row r="21" spans="1:6" x14ac:dyDescent="0.2">
      <c r="A21" s="444"/>
      <c r="B21" s="444"/>
      <c r="C21" s="444"/>
      <c r="D21" s="445"/>
      <c r="E21" s="262"/>
    </row>
    <row r="22" spans="1:6" ht="49.5" customHeight="1" x14ac:dyDescent="0.25">
      <c r="A22" s="354"/>
      <c r="B22" s="355"/>
      <c r="C22" s="354"/>
      <c r="D22" s="354"/>
      <c r="E22" s="354"/>
      <c r="F22" s="353"/>
    </row>
    <row r="23" spans="1:6" x14ac:dyDescent="0.2">
      <c r="A23" s="421" t="s">
        <v>11</v>
      </c>
      <c r="B23" s="422"/>
      <c r="C23" s="443"/>
      <c r="D23" s="421" t="s">
        <v>11</v>
      </c>
      <c r="E23" s="361"/>
      <c r="F23" s="353"/>
    </row>
    <row r="24" spans="1:6" x14ac:dyDescent="0.2">
      <c r="A24" s="423" t="s">
        <v>73</v>
      </c>
      <c r="B24" s="423"/>
      <c r="C24" s="443"/>
      <c r="D24" s="423" t="s">
        <v>200</v>
      </c>
      <c r="E24" s="361">
        <v>906469.73</v>
      </c>
      <c r="F24" s="353"/>
    </row>
    <row r="25" spans="1:6" x14ac:dyDescent="0.2">
      <c r="A25" s="421"/>
      <c r="B25" s="422"/>
      <c r="C25" s="443"/>
      <c r="D25" s="422"/>
      <c r="E25" s="362">
        <f>E24+E23</f>
        <v>906469.73</v>
      </c>
    </row>
    <row r="26" spans="1:6" ht="33" customHeight="1" x14ac:dyDescent="0.2">
      <c r="A26" s="422"/>
      <c r="B26" s="422"/>
      <c r="C26" s="443"/>
      <c r="D26" s="422"/>
      <c r="E26" s="362"/>
    </row>
    <row r="27" spans="1:6" x14ac:dyDescent="0.2">
      <c r="A27" s="421" t="s">
        <v>10</v>
      </c>
      <c r="B27" s="423"/>
      <c r="C27" s="443"/>
      <c r="D27" s="421" t="s">
        <v>12</v>
      </c>
      <c r="E27" s="362"/>
    </row>
    <row r="28" spans="1:6" x14ac:dyDescent="0.2">
      <c r="A28" s="423" t="s">
        <v>79</v>
      </c>
      <c r="B28" s="423"/>
      <c r="C28" s="443"/>
      <c r="D28" s="423" t="s">
        <v>200</v>
      </c>
      <c r="E28" s="362"/>
    </row>
  </sheetData>
  <mergeCells count="9">
    <mergeCell ref="A1:E1"/>
    <mergeCell ref="A2:E2"/>
    <mergeCell ref="A3:E3"/>
    <mergeCell ref="A4:E4"/>
    <mergeCell ref="A20:D20"/>
    <mergeCell ref="A5:E5"/>
    <mergeCell ref="B7:E7"/>
    <mergeCell ref="A19:D19"/>
    <mergeCell ref="A18:D18"/>
  </mergeCells>
  <phoneticPr fontId="50" type="noConversion"/>
  <pageMargins left="1.1100000000000001" right="0.57999999999999996" top="0.48" bottom="1" header="0.5" footer="0.5"/>
  <pageSetup paperSize="9"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51"/>
  <sheetViews>
    <sheetView view="pageBreakPreview" zoomScale="112" zoomScaleSheetLayoutView="112" workbookViewId="0">
      <selection activeCell="A34" sqref="A34: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11.5703125" style="262" bestFit="1" customWidth="1"/>
    <col min="8" max="16384" width="9.140625" style="262"/>
  </cols>
  <sheetData>
    <row r="1" spans="1:12" ht="14.25" customHeight="1" x14ac:dyDescent="0.2">
      <c r="A1" s="2173" t="s">
        <v>191</v>
      </c>
      <c r="B1" s="2173"/>
      <c r="C1" s="2173"/>
      <c r="D1" s="2173"/>
      <c r="E1" s="2173"/>
      <c r="F1" s="282"/>
      <c r="G1" s="282"/>
      <c r="H1" s="282"/>
      <c r="I1" s="282"/>
      <c r="J1" s="282"/>
      <c r="K1" s="282"/>
      <c r="L1" s="282"/>
    </row>
    <row r="2" spans="1:12" ht="14.25" customHeight="1" x14ac:dyDescent="0.2">
      <c r="A2" s="2173" t="s">
        <v>190</v>
      </c>
      <c r="B2" s="2173"/>
      <c r="C2" s="2173"/>
      <c r="D2" s="2173"/>
      <c r="E2" s="2173"/>
      <c r="F2" s="282"/>
      <c r="G2" s="282"/>
      <c r="H2" s="282"/>
      <c r="I2" s="282"/>
      <c r="J2" s="282"/>
      <c r="K2" s="282"/>
      <c r="L2" s="282"/>
    </row>
    <row r="3" spans="1:12" s="143" customFormat="1" ht="24" customHeight="1" x14ac:dyDescent="0.2">
      <c r="A3" s="2207" t="s">
        <v>58</v>
      </c>
      <c r="B3" s="2207"/>
      <c r="C3" s="2207"/>
      <c r="D3" s="2207"/>
      <c r="E3" s="2207"/>
      <c r="F3" s="142"/>
      <c r="G3" s="142"/>
      <c r="H3" s="142"/>
      <c r="I3" s="142"/>
      <c r="J3" s="142"/>
      <c r="K3" s="142"/>
      <c r="L3" s="142"/>
    </row>
    <row r="4" spans="1:12" s="145" customFormat="1" ht="24" customHeight="1" x14ac:dyDescent="0.25">
      <c r="A4" s="2225" t="s">
        <v>192</v>
      </c>
      <c r="B4" s="2225"/>
      <c r="C4" s="2225"/>
      <c r="D4" s="2225"/>
      <c r="E4" s="2225"/>
      <c r="F4" s="144"/>
      <c r="G4" s="144"/>
      <c r="H4" s="144"/>
      <c r="I4" s="144"/>
      <c r="J4" s="144"/>
      <c r="K4" s="144"/>
      <c r="L4" s="144"/>
    </row>
    <row r="5" spans="1:12" s="428" customFormat="1" x14ac:dyDescent="0.2">
      <c r="A5" s="2229" t="s">
        <v>269</v>
      </c>
      <c r="B5" s="2229"/>
      <c r="C5" s="2229"/>
      <c r="D5" s="2229"/>
      <c r="E5" s="2229"/>
    </row>
    <row r="6" spans="1:12" s="402" customFormat="1" ht="18.75" customHeight="1" thickBot="1" x14ac:dyDescent="0.25">
      <c r="A6" s="401" t="s">
        <v>127</v>
      </c>
      <c r="B6" s="240"/>
      <c r="C6" s="240"/>
      <c r="D6" s="240"/>
      <c r="E6" s="241"/>
    </row>
    <row r="7" spans="1:12" s="244" customFormat="1" ht="24.75" customHeight="1" thickBot="1" x14ac:dyDescent="0.25">
      <c r="A7" s="432" t="s">
        <v>210</v>
      </c>
      <c r="B7" s="2240" t="s">
        <v>4</v>
      </c>
      <c r="C7" s="2241"/>
      <c r="D7" s="2241"/>
      <c r="E7" s="2242"/>
    </row>
    <row r="8" spans="1:12" s="467" customFormat="1" ht="25.5" customHeight="1" thickBot="1" x14ac:dyDescent="0.25">
      <c r="A8" s="464" t="s">
        <v>83</v>
      </c>
      <c r="B8" s="465" t="s">
        <v>129</v>
      </c>
      <c r="C8" s="465" t="s">
        <v>195</v>
      </c>
      <c r="D8" s="186" t="s">
        <v>292</v>
      </c>
      <c r="E8" s="466" t="s">
        <v>197</v>
      </c>
    </row>
    <row r="9" spans="1:12" s="467" customFormat="1" ht="18" customHeight="1" x14ac:dyDescent="0.2">
      <c r="A9" s="350">
        <v>0</v>
      </c>
      <c r="B9" s="468">
        <v>0</v>
      </c>
      <c r="C9" s="468">
        <v>4</v>
      </c>
      <c r="D9" s="6">
        <v>0</v>
      </c>
      <c r="E9" s="469">
        <f>D9*B9</f>
        <v>0</v>
      </c>
      <c r="F9" s="467">
        <f>11.3-6</f>
        <v>5.3000000000000007</v>
      </c>
    </row>
    <row r="10" spans="1:12" s="467" customFormat="1" ht="18" customHeight="1" x14ac:dyDescent="0.2">
      <c r="A10" s="260">
        <v>25</v>
      </c>
      <c r="B10" s="462">
        <v>25</v>
      </c>
      <c r="C10" s="462">
        <v>10.99</v>
      </c>
      <c r="D10" s="462">
        <f>(C10+C9)/2</f>
        <v>7.4950000000000001</v>
      </c>
      <c r="E10" s="470">
        <f t="shared" ref="E10:E30" si="0">D10*B10</f>
        <v>187.375</v>
      </c>
      <c r="F10" s="467">
        <f t="shared" ref="F10:F19" si="1">11.3-6</f>
        <v>5.3000000000000007</v>
      </c>
    </row>
    <row r="11" spans="1:12" s="467" customFormat="1" ht="18" customHeight="1" x14ac:dyDescent="0.2">
      <c r="A11" s="260">
        <v>50</v>
      </c>
      <c r="B11" s="462">
        <v>25</v>
      </c>
      <c r="C11" s="462">
        <v>11.105</v>
      </c>
      <c r="D11" s="462">
        <f t="shared" ref="D11:D21" si="2">(C11+C10)/2</f>
        <v>11.047499999999999</v>
      </c>
      <c r="E11" s="470">
        <f t="shared" si="0"/>
        <v>276.1875</v>
      </c>
      <c r="F11" s="467">
        <f t="shared" si="1"/>
        <v>5.3000000000000007</v>
      </c>
    </row>
    <row r="12" spans="1:12" s="467" customFormat="1" ht="18" customHeight="1" x14ac:dyDescent="0.2">
      <c r="A12" s="260">
        <v>75</v>
      </c>
      <c r="B12" s="462">
        <v>25</v>
      </c>
      <c r="C12" s="462">
        <v>10.199999999999999</v>
      </c>
      <c r="D12" s="462">
        <f t="shared" si="2"/>
        <v>10.6525</v>
      </c>
      <c r="E12" s="470">
        <f t="shared" si="0"/>
        <v>266.3125</v>
      </c>
      <c r="F12" s="467">
        <f t="shared" si="1"/>
        <v>5.3000000000000007</v>
      </c>
    </row>
    <row r="13" spans="1:12" s="467" customFormat="1" ht="18" customHeight="1" x14ac:dyDescent="0.2">
      <c r="A13" s="260">
        <v>100</v>
      </c>
      <c r="B13" s="462">
        <v>25</v>
      </c>
      <c r="C13" s="462">
        <v>11.05</v>
      </c>
      <c r="D13" s="462">
        <f t="shared" si="2"/>
        <v>10.625</v>
      </c>
      <c r="E13" s="470">
        <f t="shared" si="0"/>
        <v>265.625</v>
      </c>
      <c r="F13" s="467">
        <f t="shared" si="1"/>
        <v>5.3000000000000007</v>
      </c>
    </row>
    <row r="14" spans="1:12" s="467" customFormat="1" ht="18" customHeight="1" x14ac:dyDescent="0.2">
      <c r="A14" s="260">
        <v>125</v>
      </c>
      <c r="B14" s="462">
        <v>25</v>
      </c>
      <c r="C14" s="462">
        <v>10.35</v>
      </c>
      <c r="D14" s="462">
        <f t="shared" si="2"/>
        <v>10.7</v>
      </c>
      <c r="E14" s="470">
        <f t="shared" si="0"/>
        <v>267.5</v>
      </c>
      <c r="F14" s="467">
        <f t="shared" si="1"/>
        <v>5.3000000000000007</v>
      </c>
    </row>
    <row r="15" spans="1:12" s="467" customFormat="1" ht="18" customHeight="1" x14ac:dyDescent="0.2">
      <c r="A15" s="260">
        <v>150</v>
      </c>
      <c r="B15" s="462">
        <v>25</v>
      </c>
      <c r="C15" s="462">
        <v>9.7200000000000006</v>
      </c>
      <c r="D15" s="462">
        <f t="shared" si="2"/>
        <v>10.035</v>
      </c>
      <c r="E15" s="470">
        <f t="shared" si="0"/>
        <v>250.875</v>
      </c>
      <c r="F15" s="467">
        <f t="shared" si="1"/>
        <v>5.3000000000000007</v>
      </c>
    </row>
    <row r="16" spans="1:12" s="467" customFormat="1" ht="18" customHeight="1" x14ac:dyDescent="0.2">
      <c r="A16" s="260">
        <v>175</v>
      </c>
      <c r="B16" s="462">
        <v>25</v>
      </c>
      <c r="C16" s="462">
        <v>7.54</v>
      </c>
      <c r="D16" s="462">
        <f t="shared" si="2"/>
        <v>8.6300000000000008</v>
      </c>
      <c r="E16" s="470">
        <f t="shared" si="0"/>
        <v>215.75000000000003</v>
      </c>
      <c r="F16" s="467">
        <f t="shared" si="1"/>
        <v>5.3000000000000007</v>
      </c>
    </row>
    <row r="17" spans="1:7" s="467" customFormat="1" ht="18" customHeight="1" x14ac:dyDescent="0.2">
      <c r="A17" s="260">
        <v>200</v>
      </c>
      <c r="B17" s="462">
        <v>25</v>
      </c>
      <c r="C17" s="462">
        <v>5.2729999999999997</v>
      </c>
      <c r="D17" s="462">
        <f t="shared" si="2"/>
        <v>6.4064999999999994</v>
      </c>
      <c r="E17" s="470">
        <f t="shared" si="0"/>
        <v>160.16249999999999</v>
      </c>
      <c r="F17" s="467">
        <f t="shared" si="1"/>
        <v>5.3000000000000007</v>
      </c>
    </row>
    <row r="18" spans="1:7" s="467" customFormat="1" ht="18" customHeight="1" x14ac:dyDescent="0.2">
      <c r="A18" s="260">
        <v>225</v>
      </c>
      <c r="B18" s="462">
        <v>25</v>
      </c>
      <c r="C18" s="462">
        <v>6.3540000000000001</v>
      </c>
      <c r="D18" s="462">
        <f t="shared" si="2"/>
        <v>5.8134999999999994</v>
      </c>
      <c r="E18" s="470">
        <f t="shared" si="0"/>
        <v>145.33749999999998</v>
      </c>
    </row>
    <row r="19" spans="1:7" s="436" customFormat="1" ht="18" customHeight="1" x14ac:dyDescent="0.2">
      <c r="A19" s="260">
        <v>250</v>
      </c>
      <c r="B19" s="462">
        <v>25</v>
      </c>
      <c r="C19" s="462">
        <v>4.3739999999999997</v>
      </c>
      <c r="D19" s="462">
        <f t="shared" si="2"/>
        <v>5.3639999999999999</v>
      </c>
      <c r="E19" s="470">
        <f t="shared" si="0"/>
        <v>134.1</v>
      </c>
      <c r="F19" s="467">
        <f t="shared" si="1"/>
        <v>5.3000000000000007</v>
      </c>
    </row>
    <row r="20" spans="1:7" s="255" customFormat="1" ht="18" customHeight="1" x14ac:dyDescent="0.2">
      <c r="A20" s="260">
        <v>275</v>
      </c>
      <c r="B20" s="462">
        <v>25</v>
      </c>
      <c r="C20" s="20">
        <v>4.1269999999999998</v>
      </c>
      <c r="D20" s="462">
        <f t="shared" si="2"/>
        <v>4.2504999999999997</v>
      </c>
      <c r="E20" s="470">
        <f t="shared" si="0"/>
        <v>106.26249999999999</v>
      </c>
    </row>
    <row r="21" spans="1:7" s="255" customFormat="1" ht="18" customHeight="1" x14ac:dyDescent="0.2">
      <c r="A21" s="260">
        <v>300</v>
      </c>
      <c r="B21" s="178">
        <f t="shared" ref="B21:B30" si="3">A21-A20</f>
        <v>25</v>
      </c>
      <c r="C21" s="20">
        <v>4.125</v>
      </c>
      <c r="D21" s="462">
        <f t="shared" si="2"/>
        <v>4.1259999999999994</v>
      </c>
      <c r="E21" s="470">
        <f t="shared" si="0"/>
        <v>103.14999999999999</v>
      </c>
    </row>
    <row r="22" spans="1:7" s="255" customFormat="1" ht="18" customHeight="1" x14ac:dyDescent="0.2">
      <c r="A22" s="260">
        <v>325</v>
      </c>
      <c r="B22" s="178">
        <f t="shared" si="3"/>
        <v>25</v>
      </c>
      <c r="C22" s="20">
        <v>4.181</v>
      </c>
      <c r="D22" s="20">
        <f t="shared" ref="D22:D30" si="4">(C21+C22)/2</f>
        <v>4.1530000000000005</v>
      </c>
      <c r="E22" s="470">
        <f t="shared" si="0"/>
        <v>103.82500000000002</v>
      </c>
    </row>
    <row r="23" spans="1:7" s="255" customFormat="1" ht="18" customHeight="1" x14ac:dyDescent="0.2">
      <c r="A23" s="260">
        <v>350</v>
      </c>
      <c r="B23" s="178">
        <f t="shared" si="3"/>
        <v>25</v>
      </c>
      <c r="C23" s="20">
        <v>4.4359999999999999</v>
      </c>
      <c r="D23" s="20">
        <f t="shared" si="4"/>
        <v>4.3085000000000004</v>
      </c>
      <c r="E23" s="470">
        <f t="shared" si="0"/>
        <v>107.71250000000001</v>
      </c>
    </row>
    <row r="24" spans="1:7" s="255" customFormat="1" ht="18" customHeight="1" x14ac:dyDescent="0.2">
      <c r="A24" s="260">
        <v>375</v>
      </c>
      <c r="B24" s="178">
        <f t="shared" si="3"/>
        <v>25</v>
      </c>
      <c r="C24" s="20">
        <v>4.7469999999999999</v>
      </c>
      <c r="D24" s="20">
        <f t="shared" si="4"/>
        <v>4.5914999999999999</v>
      </c>
      <c r="E24" s="470">
        <f t="shared" si="0"/>
        <v>114.78749999999999</v>
      </c>
    </row>
    <row r="25" spans="1:7" s="255" customFormat="1" ht="18" customHeight="1" x14ac:dyDescent="0.2">
      <c r="A25" s="260">
        <v>400</v>
      </c>
      <c r="B25" s="178">
        <f t="shared" si="3"/>
        <v>25</v>
      </c>
      <c r="C25" s="20">
        <v>4.6920000000000002</v>
      </c>
      <c r="D25" s="20">
        <f t="shared" si="4"/>
        <v>4.7195</v>
      </c>
      <c r="E25" s="470">
        <f t="shared" si="0"/>
        <v>117.9875</v>
      </c>
      <c r="G25" s="255">
        <v>132.5</v>
      </c>
    </row>
    <row r="26" spans="1:7" s="255" customFormat="1" ht="18" customHeight="1" x14ac:dyDescent="0.2">
      <c r="A26" s="260">
        <v>425</v>
      </c>
      <c r="B26" s="178">
        <f t="shared" si="3"/>
        <v>25</v>
      </c>
      <c r="C26" s="20">
        <v>4.3970000000000002</v>
      </c>
      <c r="D26" s="20">
        <f t="shared" si="4"/>
        <v>4.5445000000000002</v>
      </c>
      <c r="E26" s="470">
        <f t="shared" si="0"/>
        <v>113.61250000000001</v>
      </c>
      <c r="G26" s="255">
        <v>132.5</v>
      </c>
    </row>
    <row r="27" spans="1:7" s="255" customFormat="1" ht="18" customHeight="1" x14ac:dyDescent="0.2">
      <c r="A27" s="260">
        <v>450</v>
      </c>
      <c r="B27" s="178">
        <f t="shared" si="3"/>
        <v>25</v>
      </c>
      <c r="C27" s="20">
        <v>4.2450000000000001</v>
      </c>
      <c r="D27" s="20">
        <f t="shared" si="4"/>
        <v>4.3209999999999997</v>
      </c>
      <c r="E27" s="470">
        <f t="shared" si="0"/>
        <v>108.02499999999999</v>
      </c>
      <c r="G27" s="255">
        <v>132.5</v>
      </c>
    </row>
    <row r="28" spans="1:7" s="255" customFormat="1" ht="18" customHeight="1" x14ac:dyDescent="0.2">
      <c r="A28" s="260">
        <v>475</v>
      </c>
      <c r="B28" s="178">
        <f t="shared" si="3"/>
        <v>25</v>
      </c>
      <c r="C28" s="20">
        <v>4.1909999999999998</v>
      </c>
      <c r="D28" s="20">
        <f t="shared" si="4"/>
        <v>4.218</v>
      </c>
      <c r="E28" s="470">
        <f t="shared" si="0"/>
        <v>105.45</v>
      </c>
      <c r="G28" s="255">
        <v>132.5</v>
      </c>
    </row>
    <row r="29" spans="1:7" s="255" customFormat="1" ht="18" customHeight="1" x14ac:dyDescent="0.2">
      <c r="A29" s="260">
        <v>500</v>
      </c>
      <c r="B29" s="178">
        <f t="shared" si="3"/>
        <v>25</v>
      </c>
      <c r="C29" s="20">
        <v>4.4269999999999996</v>
      </c>
      <c r="D29" s="20">
        <f t="shared" si="4"/>
        <v>4.3089999999999993</v>
      </c>
      <c r="E29" s="470">
        <f t="shared" si="0"/>
        <v>107.72499999999998</v>
      </c>
      <c r="G29" s="255">
        <v>132.5</v>
      </c>
    </row>
    <row r="30" spans="1:7" s="255" customFormat="1" ht="18" customHeight="1" thickBot="1" x14ac:dyDescent="0.25">
      <c r="A30" s="260">
        <v>525</v>
      </c>
      <c r="B30" s="178">
        <f t="shared" si="3"/>
        <v>25</v>
      </c>
      <c r="C30" s="20">
        <v>4.5960000000000001</v>
      </c>
      <c r="D30" s="20">
        <f t="shared" si="4"/>
        <v>4.5114999999999998</v>
      </c>
      <c r="E30" s="470">
        <f t="shared" si="0"/>
        <v>112.78749999999999</v>
      </c>
      <c r="G30" s="255">
        <v>132.5</v>
      </c>
    </row>
    <row r="31" spans="1:7" ht="18" customHeight="1" thickBot="1" x14ac:dyDescent="0.25">
      <c r="A31" s="2167" t="s">
        <v>262</v>
      </c>
      <c r="B31" s="2168"/>
      <c r="C31" s="2168"/>
      <c r="D31" s="2169"/>
      <c r="E31" s="471">
        <f>SUM(E9:E30)</f>
        <v>3370.5499999999997</v>
      </c>
      <c r="G31" s="255">
        <v>132.5</v>
      </c>
    </row>
    <row r="32" spans="1:7" ht="18" customHeight="1" thickBot="1" x14ac:dyDescent="0.25">
      <c r="A32" s="2167" t="s">
        <v>273</v>
      </c>
      <c r="B32" s="2168"/>
      <c r="C32" s="2168"/>
      <c r="D32" s="2169"/>
      <c r="E32" s="471">
        <v>1060</v>
      </c>
      <c r="G32" s="255">
        <v>132.5</v>
      </c>
    </row>
    <row r="33" spans="1:7" ht="18" customHeight="1" thickBot="1" x14ac:dyDescent="0.25">
      <c r="A33" s="2167" t="s">
        <v>291</v>
      </c>
      <c r="B33" s="2168"/>
      <c r="C33" s="2168"/>
      <c r="D33" s="2169"/>
      <c r="E33" s="471">
        <f>E31-E32</f>
        <v>2310.5499999999997</v>
      </c>
      <c r="G33" s="262">
        <f>SUM(G25:G32)</f>
        <v>1060</v>
      </c>
    </row>
    <row r="34" spans="1:7" ht="18" customHeight="1" thickBot="1" x14ac:dyDescent="0.25">
      <c r="A34" s="2167" t="s">
        <v>342</v>
      </c>
      <c r="B34" s="2168"/>
      <c r="C34" s="2168"/>
      <c r="D34" s="2168"/>
      <c r="E34" s="2169"/>
    </row>
    <row r="35" spans="1:7" s="467" customFormat="1" ht="29.25" customHeight="1" thickBot="1" x14ac:dyDescent="0.25">
      <c r="A35" s="464" t="s">
        <v>83</v>
      </c>
      <c r="B35" s="465" t="s">
        <v>129</v>
      </c>
      <c r="C35" s="465" t="s">
        <v>195</v>
      </c>
      <c r="D35" s="465" t="s">
        <v>196</v>
      </c>
      <c r="E35" s="466" t="s">
        <v>197</v>
      </c>
    </row>
    <row r="36" spans="1:7" s="255" customFormat="1" ht="18" customHeight="1" x14ac:dyDescent="0.2">
      <c r="A36" s="260">
        <v>2400</v>
      </c>
      <c r="B36" s="178">
        <v>0</v>
      </c>
      <c r="C36" s="20">
        <v>5.3849999999999998</v>
      </c>
      <c r="D36" s="20">
        <f>(C30+C36)/2</f>
        <v>4.9904999999999999</v>
      </c>
      <c r="E36" s="184">
        <f>D36*B36</f>
        <v>0</v>
      </c>
    </row>
    <row r="37" spans="1:7" s="255" customFormat="1" ht="18" customHeight="1" x14ac:dyDescent="0.2">
      <c r="A37" s="260">
        <v>2425</v>
      </c>
      <c r="B37" s="178">
        <f>A37-A36</f>
        <v>25</v>
      </c>
      <c r="C37" s="20">
        <v>8.6180000000000003</v>
      </c>
      <c r="D37" s="20">
        <f>(C36+C37)/2</f>
        <v>7.0015000000000001</v>
      </c>
      <c r="E37" s="184">
        <f>D37*B37</f>
        <v>175.03749999999999</v>
      </c>
    </row>
    <row r="38" spans="1:7" s="255" customFormat="1" ht="18" customHeight="1" x14ac:dyDescent="0.2">
      <c r="A38" s="260">
        <v>2450</v>
      </c>
      <c r="B38" s="178">
        <f>A38-A37</f>
        <v>25</v>
      </c>
      <c r="C38" s="20">
        <v>10.723000000000001</v>
      </c>
      <c r="D38" s="20">
        <f>(C37+C38)/2</f>
        <v>9.6705000000000005</v>
      </c>
      <c r="E38" s="184">
        <f>D38*B38</f>
        <v>241.76250000000002</v>
      </c>
    </row>
    <row r="39" spans="1:7" s="255" customFormat="1" ht="18" customHeight="1" x14ac:dyDescent="0.2">
      <c r="A39" s="260">
        <v>2475</v>
      </c>
      <c r="B39" s="178">
        <f>A39-A38</f>
        <v>25</v>
      </c>
      <c r="C39" s="20">
        <v>10.129</v>
      </c>
      <c r="D39" s="20">
        <f>(C38+C39)/2</f>
        <v>10.426</v>
      </c>
      <c r="E39" s="184">
        <f>D39*B39</f>
        <v>260.64999999999998</v>
      </c>
    </row>
    <row r="40" spans="1:7" s="255" customFormat="1" ht="18" customHeight="1" thickBot="1" x14ac:dyDescent="0.25">
      <c r="A40" s="260">
        <v>2500</v>
      </c>
      <c r="B40" s="178">
        <f>A40-A39</f>
        <v>25</v>
      </c>
      <c r="C40" s="20">
        <v>4.8049999999999997</v>
      </c>
      <c r="D40" s="20">
        <f>(C39+C40)/2</f>
        <v>7.4669999999999996</v>
      </c>
      <c r="E40" s="184">
        <f>D40*B40</f>
        <v>186.67499999999998</v>
      </c>
    </row>
    <row r="41" spans="1:7" s="255" customFormat="1" ht="18" customHeight="1" thickBot="1" x14ac:dyDescent="0.25">
      <c r="A41" s="2240" t="s">
        <v>274</v>
      </c>
      <c r="B41" s="2241"/>
      <c r="C41" s="2241"/>
      <c r="D41" s="2242"/>
      <c r="E41" s="23">
        <f>SUM(E36:E40)</f>
        <v>864.125</v>
      </c>
    </row>
    <row r="42" spans="1:7" ht="18" customHeight="1" thickBot="1" x14ac:dyDescent="0.25">
      <c r="A42" s="2167" t="s">
        <v>275</v>
      </c>
      <c r="B42" s="2168"/>
      <c r="C42" s="2168"/>
      <c r="D42" s="2169"/>
      <c r="E42" s="471">
        <f>E33+E41</f>
        <v>3174.6749999999997</v>
      </c>
    </row>
    <row r="43" spans="1:7" ht="18" customHeight="1" thickBot="1" x14ac:dyDescent="0.25">
      <c r="A43" s="2167" t="s">
        <v>90</v>
      </c>
      <c r="B43" s="2168"/>
      <c r="C43" s="2168"/>
      <c r="D43" s="2169"/>
      <c r="E43" s="471">
        <v>11817.53</v>
      </c>
    </row>
    <row r="44" spans="1:7" ht="18" customHeight="1" thickBot="1" x14ac:dyDescent="0.25">
      <c r="A44" s="2167" t="s">
        <v>276</v>
      </c>
      <c r="B44" s="2168"/>
      <c r="C44" s="2168"/>
      <c r="D44" s="2169"/>
      <c r="E44" s="471">
        <f>E43+E42</f>
        <v>14992.205</v>
      </c>
    </row>
    <row r="45" spans="1:7" ht="27" customHeight="1" x14ac:dyDescent="0.25">
      <c r="A45" s="354"/>
      <c r="B45" s="355"/>
      <c r="C45" s="354"/>
      <c r="D45" s="354"/>
      <c r="E45" s="354"/>
      <c r="F45" s="353"/>
    </row>
    <row r="46" spans="1:7" s="443" customFormat="1" ht="11.25" x14ac:dyDescent="0.2">
      <c r="A46" s="421" t="s">
        <v>11</v>
      </c>
      <c r="B46" s="422"/>
      <c r="D46" s="421" t="s">
        <v>11</v>
      </c>
      <c r="F46" s="472"/>
    </row>
    <row r="47" spans="1:7" s="443" customFormat="1" ht="11.25" x14ac:dyDescent="0.2">
      <c r="A47" s="423" t="s">
        <v>73</v>
      </c>
      <c r="B47" s="423"/>
      <c r="D47" s="423" t="s">
        <v>200</v>
      </c>
      <c r="F47" s="472"/>
    </row>
    <row r="48" spans="1:7" s="443" customFormat="1" ht="11.25" x14ac:dyDescent="0.2">
      <c r="A48" s="421"/>
      <c r="B48" s="422"/>
      <c r="D48" s="422"/>
    </row>
    <row r="49" spans="1:4" s="443" customFormat="1" ht="27.75" customHeight="1" x14ac:dyDescent="0.2">
      <c r="A49" s="422"/>
      <c r="B49" s="422"/>
      <c r="D49" s="422"/>
    </row>
    <row r="50" spans="1:4" s="443" customFormat="1" ht="11.25" x14ac:dyDescent="0.2">
      <c r="A50" s="421" t="s">
        <v>10</v>
      </c>
      <c r="B50" s="423"/>
      <c r="D50" s="421" t="s">
        <v>12</v>
      </c>
    </row>
    <row r="51" spans="1:4" s="443" customFormat="1" ht="11.25" x14ac:dyDescent="0.2">
      <c r="A51" s="423" t="s">
        <v>79</v>
      </c>
      <c r="B51" s="423"/>
      <c r="D51" s="423" t="s">
        <v>200</v>
      </c>
    </row>
  </sheetData>
  <mergeCells count="14">
    <mergeCell ref="A34:E34"/>
    <mergeCell ref="A44:D44"/>
    <mergeCell ref="A42:D42"/>
    <mergeCell ref="A43:D43"/>
    <mergeCell ref="A1:E1"/>
    <mergeCell ref="A2:E2"/>
    <mergeCell ref="A3:E3"/>
    <mergeCell ref="A4:E4"/>
    <mergeCell ref="A41:D41"/>
    <mergeCell ref="A5:E5"/>
    <mergeCell ref="B7:E7"/>
    <mergeCell ref="A31:D31"/>
    <mergeCell ref="A32:D32"/>
    <mergeCell ref="A33:D33"/>
  </mergeCells>
  <phoneticPr fontId="50" type="noConversion"/>
  <printOptions horizontalCentered="1"/>
  <pageMargins left="0.75" right="0.75" top="0.34" bottom="0.44" header="0.13" footer="0.5"/>
  <pageSetup paperSize="9" scale="87" orientation="portrait" horizontalDpi="1200" verticalDpi="1200" r:id="rId1"/>
  <headerFooter alignWithMargins="0">
    <oddFoote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L34"/>
  <sheetViews>
    <sheetView view="pageBreakPreview" zoomScale="115" zoomScaleNormal="115" zoomScaleSheetLayoutView="115" workbookViewId="0">
      <selection activeCell="A29" sqref="A29:IV34"/>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ht="16.5" customHeight="1" x14ac:dyDescent="0.2">
      <c r="A1" s="2173" t="s">
        <v>191</v>
      </c>
      <c r="B1" s="2173"/>
      <c r="C1" s="2173"/>
      <c r="D1" s="2173"/>
      <c r="E1" s="2173"/>
      <c r="F1" s="282"/>
      <c r="G1" s="282"/>
      <c r="H1" s="282"/>
      <c r="I1" s="282"/>
      <c r="J1" s="282"/>
      <c r="K1" s="282"/>
      <c r="L1" s="282"/>
    </row>
    <row r="2" spans="1:12" ht="16.5" customHeight="1" x14ac:dyDescent="0.2">
      <c r="A2" s="2173" t="s">
        <v>190</v>
      </c>
      <c r="B2" s="2173"/>
      <c r="C2" s="2173"/>
      <c r="D2" s="2173"/>
      <c r="E2" s="2173"/>
      <c r="F2" s="282"/>
      <c r="G2" s="282"/>
      <c r="H2" s="282"/>
      <c r="I2" s="282"/>
      <c r="J2" s="282"/>
      <c r="K2" s="282"/>
      <c r="L2" s="282"/>
    </row>
    <row r="3" spans="1:12" s="143" customFormat="1" ht="24" customHeight="1" x14ac:dyDescent="0.2">
      <c r="A3" s="2207" t="s">
        <v>58</v>
      </c>
      <c r="B3" s="2207"/>
      <c r="C3" s="2207"/>
      <c r="D3" s="2207"/>
      <c r="E3" s="2207"/>
      <c r="F3" s="142"/>
      <c r="G3" s="142"/>
      <c r="H3" s="142"/>
      <c r="I3" s="142"/>
      <c r="J3" s="142"/>
      <c r="K3" s="142"/>
      <c r="L3" s="142"/>
    </row>
    <row r="4" spans="1:12" s="145" customFormat="1" ht="24" customHeight="1" x14ac:dyDescent="0.25">
      <c r="A4" s="2225" t="s">
        <v>192</v>
      </c>
      <c r="B4" s="2225"/>
      <c r="C4" s="2225"/>
      <c r="D4" s="2225"/>
      <c r="E4" s="2225"/>
      <c r="F4" s="144"/>
      <c r="G4" s="144"/>
      <c r="H4" s="144"/>
      <c r="I4" s="144"/>
      <c r="J4" s="144"/>
      <c r="K4" s="144"/>
      <c r="L4" s="144"/>
    </row>
    <row r="5" spans="1:12" s="428" customFormat="1" x14ac:dyDescent="0.2">
      <c r="A5" s="2229" t="s">
        <v>269</v>
      </c>
      <c r="B5" s="2229"/>
      <c r="C5" s="2229"/>
      <c r="D5" s="2229"/>
      <c r="E5" s="2229"/>
    </row>
    <row r="6" spans="1:12" s="402" customFormat="1" ht="18.75" customHeight="1" thickBot="1" x14ac:dyDescent="0.25">
      <c r="A6" s="401" t="s">
        <v>127</v>
      </c>
      <c r="B6" s="240"/>
      <c r="C6" s="240"/>
      <c r="D6" s="240"/>
      <c r="E6" s="241"/>
    </row>
    <row r="7" spans="1:12" s="244" customFormat="1" ht="24.75" customHeight="1" thickBot="1" x14ac:dyDescent="0.25">
      <c r="A7" s="432" t="s">
        <v>194</v>
      </c>
      <c r="B7" s="2240" t="s">
        <v>193</v>
      </c>
      <c r="C7" s="2241"/>
      <c r="D7" s="2241"/>
      <c r="E7" s="2242"/>
    </row>
    <row r="8" spans="1:12" s="244" customFormat="1" ht="21" customHeight="1" thickBot="1" x14ac:dyDescent="0.25">
      <c r="A8" s="2245" t="s">
        <v>248</v>
      </c>
      <c r="B8" s="2246"/>
      <c r="C8" s="2246"/>
      <c r="D8" s="2238"/>
      <c r="E8" s="2247"/>
    </row>
    <row r="9" spans="1:12" s="436" customFormat="1" ht="20.25" customHeight="1" thickBot="1" x14ac:dyDescent="0.25">
      <c r="A9" s="433" t="s">
        <v>83</v>
      </c>
      <c r="B9" s="434" t="s">
        <v>129</v>
      </c>
      <c r="C9" s="434" t="s">
        <v>195</v>
      </c>
      <c r="D9" s="434" t="s">
        <v>196</v>
      </c>
      <c r="E9" s="435" t="s">
        <v>197</v>
      </c>
    </row>
    <row r="10" spans="1:12" s="255" customFormat="1" ht="17.100000000000001" customHeight="1" x14ac:dyDescent="0.2">
      <c r="A10" s="601">
        <v>500</v>
      </c>
      <c r="B10" s="178">
        <v>0</v>
      </c>
      <c r="C10" s="20">
        <v>2.5990000000000002</v>
      </c>
      <c r="D10" s="20">
        <v>0</v>
      </c>
      <c r="E10" s="259">
        <f t="shared" ref="E10:E22" si="0">D10*B10</f>
        <v>0</v>
      </c>
    </row>
    <row r="11" spans="1:12" s="255" customFormat="1" ht="17.100000000000001" customHeight="1" x14ac:dyDescent="0.2">
      <c r="A11" s="601">
        <v>525</v>
      </c>
      <c r="B11" s="178">
        <f t="shared" ref="B11:B22" si="1">A11-A10</f>
        <v>25</v>
      </c>
      <c r="C11" s="20">
        <v>2.0840000000000001</v>
      </c>
      <c r="D11" s="20">
        <f t="shared" ref="D11:D22" si="2">(C10+C11)/2</f>
        <v>2.3414999999999999</v>
      </c>
      <c r="E11" s="259">
        <f t="shared" si="0"/>
        <v>58.537499999999994</v>
      </c>
    </row>
    <row r="12" spans="1:12" s="255" customFormat="1" ht="17.100000000000001" customHeight="1" x14ac:dyDescent="0.2">
      <c r="A12" s="601">
        <v>550</v>
      </c>
      <c r="B12" s="178">
        <f t="shared" si="1"/>
        <v>25</v>
      </c>
      <c r="C12" s="20">
        <v>2.3999999999999995</v>
      </c>
      <c r="D12" s="20">
        <f t="shared" si="2"/>
        <v>2.242</v>
      </c>
      <c r="E12" s="259">
        <f t="shared" si="0"/>
        <v>56.05</v>
      </c>
    </row>
    <row r="13" spans="1:12" s="255" customFormat="1" ht="17.100000000000001" customHeight="1" x14ac:dyDescent="0.2">
      <c r="A13" s="601">
        <v>575</v>
      </c>
      <c r="B13" s="178">
        <f t="shared" si="1"/>
        <v>25</v>
      </c>
      <c r="C13" s="20">
        <v>2.0999999999999996</v>
      </c>
      <c r="D13" s="20">
        <f t="shared" si="2"/>
        <v>2.2499999999999996</v>
      </c>
      <c r="E13" s="259">
        <f t="shared" si="0"/>
        <v>56.249999999999986</v>
      </c>
    </row>
    <row r="14" spans="1:12" s="255" customFormat="1" ht="17.100000000000001" customHeight="1" x14ac:dyDescent="0.2">
      <c r="A14" s="601">
        <v>600</v>
      </c>
      <c r="B14" s="178">
        <f t="shared" si="1"/>
        <v>25</v>
      </c>
      <c r="C14" s="20">
        <v>2.6499999999999995</v>
      </c>
      <c r="D14" s="20">
        <f t="shared" si="2"/>
        <v>2.3749999999999996</v>
      </c>
      <c r="E14" s="259">
        <f t="shared" si="0"/>
        <v>59.374999999999986</v>
      </c>
    </row>
    <row r="15" spans="1:12" s="255" customFormat="1" ht="17.100000000000001" customHeight="1" x14ac:dyDescent="0.2">
      <c r="A15" s="601">
        <v>618</v>
      </c>
      <c r="B15" s="178">
        <f>A15-A14</f>
        <v>18</v>
      </c>
      <c r="C15" s="20">
        <v>1.2999999999999998</v>
      </c>
      <c r="D15" s="20">
        <f>(C14+C15)/2</f>
        <v>1.9749999999999996</v>
      </c>
      <c r="E15" s="259">
        <f t="shared" si="0"/>
        <v>35.549999999999997</v>
      </c>
    </row>
    <row r="16" spans="1:12" s="255" customFormat="1" ht="17.100000000000001" customHeight="1" x14ac:dyDescent="0.2">
      <c r="A16" s="601">
        <v>632</v>
      </c>
      <c r="B16" s="178">
        <v>0</v>
      </c>
      <c r="C16" s="20">
        <v>0</v>
      </c>
      <c r="D16" s="20">
        <v>0</v>
      </c>
      <c r="E16" s="259">
        <f>D16*B16</f>
        <v>0</v>
      </c>
    </row>
    <row r="17" spans="1:6" s="255" customFormat="1" ht="17.100000000000001" customHeight="1" x14ac:dyDescent="0.2">
      <c r="A17" s="601">
        <v>650</v>
      </c>
      <c r="B17" s="178">
        <v>18</v>
      </c>
      <c r="C17" s="20">
        <v>0.5</v>
      </c>
      <c r="D17" s="20">
        <f>(C15+C17)/2</f>
        <v>0.89999999999999991</v>
      </c>
      <c r="E17" s="259">
        <f t="shared" si="0"/>
        <v>16.2</v>
      </c>
    </row>
    <row r="18" spans="1:6" s="255" customFormat="1" ht="17.100000000000001" customHeight="1" x14ac:dyDescent="0.2">
      <c r="A18" s="601">
        <v>675</v>
      </c>
      <c r="B18" s="178">
        <f t="shared" si="1"/>
        <v>25</v>
      </c>
      <c r="C18" s="20">
        <v>3.5</v>
      </c>
      <c r="D18" s="20">
        <f t="shared" si="2"/>
        <v>2</v>
      </c>
      <c r="E18" s="259">
        <f t="shared" si="0"/>
        <v>50</v>
      </c>
    </row>
    <row r="19" spans="1:6" s="255" customFormat="1" ht="17.100000000000001" customHeight="1" x14ac:dyDescent="0.2">
      <c r="A19" s="601">
        <v>700</v>
      </c>
      <c r="B19" s="178">
        <f t="shared" si="1"/>
        <v>25</v>
      </c>
      <c r="C19" s="20">
        <v>1.3999999999999995</v>
      </c>
      <c r="D19" s="20">
        <f t="shared" si="2"/>
        <v>2.4499999999999997</v>
      </c>
      <c r="E19" s="259">
        <f t="shared" si="0"/>
        <v>61.249999999999993</v>
      </c>
    </row>
    <row r="20" spans="1:6" s="255" customFormat="1" ht="17.100000000000001" customHeight="1" x14ac:dyDescent="0.2">
      <c r="A20" s="601">
        <v>725</v>
      </c>
      <c r="B20" s="178">
        <f t="shared" si="1"/>
        <v>25</v>
      </c>
      <c r="C20" s="20">
        <v>4.3</v>
      </c>
      <c r="D20" s="20">
        <f t="shared" si="2"/>
        <v>2.8499999999999996</v>
      </c>
      <c r="E20" s="259">
        <f t="shared" si="0"/>
        <v>71.249999999999986</v>
      </c>
    </row>
    <row r="21" spans="1:6" s="255" customFormat="1" ht="17.100000000000001" customHeight="1" x14ac:dyDescent="0.2">
      <c r="A21" s="601">
        <v>750</v>
      </c>
      <c r="B21" s="178">
        <f t="shared" si="1"/>
        <v>25</v>
      </c>
      <c r="C21" s="20">
        <v>4.0999999999999996</v>
      </c>
      <c r="D21" s="20">
        <f t="shared" si="2"/>
        <v>4.1999999999999993</v>
      </c>
      <c r="E21" s="259">
        <f t="shared" si="0"/>
        <v>104.99999999999999</v>
      </c>
    </row>
    <row r="22" spans="1:6" s="255" customFormat="1" ht="17.100000000000001" customHeight="1" thickBot="1" x14ac:dyDescent="0.25">
      <c r="A22" s="601">
        <v>775</v>
      </c>
      <c r="B22" s="178">
        <f t="shared" si="1"/>
        <v>25</v>
      </c>
      <c r="C22" s="20">
        <v>1.9999999999999991</v>
      </c>
      <c r="D22" s="20">
        <f t="shared" si="2"/>
        <v>3.0499999999999994</v>
      </c>
      <c r="E22" s="259">
        <f t="shared" si="0"/>
        <v>76.249999999999986</v>
      </c>
    </row>
    <row r="23" spans="1:6" s="418" customFormat="1" ht="17.100000000000001" customHeight="1" thickBot="1" x14ac:dyDescent="0.25">
      <c r="A23" s="2240" t="s">
        <v>278</v>
      </c>
      <c r="B23" s="2241"/>
      <c r="C23" s="2241"/>
      <c r="D23" s="2242"/>
      <c r="E23" s="23">
        <f>SUM(E10:E22)</f>
        <v>645.71249999999998</v>
      </c>
      <c r="F23" s="418">
        <f>E23-F24</f>
        <v>0</v>
      </c>
    </row>
    <row r="24" spans="1:6" ht="15.75" thickBot="1" x14ac:dyDescent="0.25">
      <c r="A24" s="2243" t="s">
        <v>288</v>
      </c>
      <c r="B24" s="2243"/>
      <c r="C24" s="2243"/>
      <c r="D24" s="2243"/>
      <c r="E24" s="24">
        <v>8764.09</v>
      </c>
      <c r="F24" s="262">
        <f>E25-E24</f>
        <v>645.71249999999964</v>
      </c>
    </row>
    <row r="25" spans="1:6" ht="16.5" thickBot="1" x14ac:dyDescent="0.3">
      <c r="A25" s="2244" t="s">
        <v>287</v>
      </c>
      <c r="B25" s="2244"/>
      <c r="C25" s="2244"/>
      <c r="D25" s="2244"/>
      <c r="E25" s="25">
        <f>E24+E23</f>
        <v>9409.8024999999998</v>
      </c>
      <c r="F25" s="353"/>
    </row>
    <row r="26" spans="1:6" ht="15.75" thickBot="1" x14ac:dyDescent="0.25">
      <c r="A26" s="2243" t="s">
        <v>290</v>
      </c>
      <c r="B26" s="2243"/>
      <c r="C26" s="2243"/>
      <c r="D26" s="2243"/>
      <c r="E26" s="24">
        <v>209.8</v>
      </c>
    </row>
    <row r="27" spans="1:6" ht="16.5" thickBot="1" x14ac:dyDescent="0.3">
      <c r="A27" s="2244" t="s">
        <v>289</v>
      </c>
      <c r="B27" s="2244"/>
      <c r="C27" s="2244"/>
      <c r="D27" s="2244"/>
      <c r="E27" s="25">
        <v>435.91</v>
      </c>
      <c r="F27" s="353"/>
    </row>
    <row r="28" spans="1:6" ht="44.25" customHeight="1" x14ac:dyDescent="0.25">
      <c r="A28" s="463"/>
      <c r="B28" s="463"/>
      <c r="C28" s="463"/>
      <c r="D28" s="463"/>
      <c r="E28" s="354"/>
      <c r="F28" s="353"/>
    </row>
    <row r="29" spans="1:6" x14ac:dyDescent="0.2">
      <c r="A29" s="421" t="s">
        <v>11</v>
      </c>
      <c r="B29" s="422"/>
      <c r="C29" s="443"/>
      <c r="D29" s="421" t="s">
        <v>11</v>
      </c>
      <c r="E29" s="361"/>
      <c r="F29" s="353"/>
    </row>
    <row r="30" spans="1:6" x14ac:dyDescent="0.2">
      <c r="A30" s="423" t="s">
        <v>73</v>
      </c>
      <c r="B30" s="423"/>
      <c r="C30" s="443"/>
      <c r="D30" s="423" t="s">
        <v>200</v>
      </c>
      <c r="E30" s="361"/>
      <c r="F30" s="353"/>
    </row>
    <row r="31" spans="1:6" x14ac:dyDescent="0.2">
      <c r="A31" s="421"/>
      <c r="B31" s="422"/>
      <c r="C31" s="443"/>
      <c r="D31" s="422"/>
      <c r="E31" s="362"/>
    </row>
    <row r="32" spans="1:6" x14ac:dyDescent="0.2">
      <c r="A32" s="422"/>
      <c r="B32" s="422"/>
      <c r="C32" s="443"/>
      <c r="D32" s="422"/>
      <c r="E32" s="362"/>
    </row>
    <row r="33" spans="1:5" x14ac:dyDescent="0.2">
      <c r="A33" s="421" t="s">
        <v>10</v>
      </c>
      <c r="B33" s="423"/>
      <c r="C33" s="443"/>
      <c r="D33" s="421" t="s">
        <v>12</v>
      </c>
      <c r="E33" s="362"/>
    </row>
    <row r="34" spans="1:5" x14ac:dyDescent="0.2">
      <c r="A34" s="423" t="s">
        <v>79</v>
      </c>
      <c r="B34" s="423"/>
      <c r="C34" s="443"/>
      <c r="D34" s="423" t="s">
        <v>200</v>
      </c>
      <c r="E34" s="362"/>
    </row>
  </sheetData>
  <mergeCells count="12">
    <mergeCell ref="A23:D23"/>
    <mergeCell ref="A26:D26"/>
    <mergeCell ref="A27:D27"/>
    <mergeCell ref="A1:E1"/>
    <mergeCell ref="A2:E2"/>
    <mergeCell ref="A3:E3"/>
    <mergeCell ref="A4:E4"/>
    <mergeCell ref="A5:E5"/>
    <mergeCell ref="B7:E7"/>
    <mergeCell ref="A24:D24"/>
    <mergeCell ref="A25:D25"/>
    <mergeCell ref="A8:E8"/>
  </mergeCells>
  <phoneticPr fontId="50" type="noConversion"/>
  <printOptions horizontalCentered="1"/>
  <pageMargins left="0.47244094488188981" right="0.27559055118110237" top="0.35433070866141736" bottom="0.15748031496062992" header="0.31496062992125984" footer="0.23622047244094491"/>
  <pageSetup paperSize="9" scale="90" orientation="portrait" cellComments="atEnd"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8"/>
  <sheetViews>
    <sheetView view="pageBreakPreview" zoomScale="112" zoomScaleSheetLayoutView="112" workbookViewId="0">
      <selection activeCell="F27" sqref="F27"/>
    </sheetView>
  </sheetViews>
  <sheetFormatPr defaultColWidth="9.140625" defaultRowHeight="15" x14ac:dyDescent="0.2"/>
  <cols>
    <col min="1" max="1" width="17.85546875" style="262" customWidth="1"/>
    <col min="2" max="3" width="12.85546875" style="262" customWidth="1"/>
    <col min="4" max="4" width="15" style="262" customWidth="1"/>
    <col min="5" max="5" width="15.5703125" style="262" customWidth="1"/>
    <col min="6" max="6" width="19" style="359" customWidth="1"/>
    <col min="7" max="7" width="20.28515625" style="262" customWidth="1"/>
    <col min="8" max="8" width="11.5703125" style="262" bestFit="1" customWidth="1"/>
    <col min="9" max="16384" width="9.140625" style="262"/>
  </cols>
  <sheetData>
    <row r="1" spans="1:13" ht="18.75" customHeight="1" x14ac:dyDescent="0.2">
      <c r="A1" s="2173" t="s">
        <v>191</v>
      </c>
      <c r="B1" s="2173"/>
      <c r="C1" s="2173"/>
      <c r="D1" s="2173"/>
      <c r="E1" s="2173"/>
      <c r="F1" s="2173"/>
      <c r="G1" s="282"/>
      <c r="H1" s="282"/>
      <c r="I1" s="282"/>
      <c r="J1" s="282"/>
      <c r="K1" s="282"/>
      <c r="L1" s="282"/>
      <c r="M1" s="282"/>
    </row>
    <row r="2" spans="1:13" ht="18.75" customHeight="1" x14ac:dyDescent="0.2">
      <c r="A2" s="2173" t="s">
        <v>190</v>
      </c>
      <c r="B2" s="2173"/>
      <c r="C2" s="2173"/>
      <c r="D2" s="2173"/>
      <c r="E2" s="2173"/>
      <c r="F2" s="2173"/>
      <c r="G2" s="282"/>
      <c r="H2" s="282"/>
      <c r="I2" s="282"/>
      <c r="J2" s="282"/>
      <c r="K2" s="282"/>
      <c r="L2" s="282"/>
      <c r="M2" s="282"/>
    </row>
    <row r="3" spans="1:13" s="143" customFormat="1" ht="24" customHeight="1" x14ac:dyDescent="0.2">
      <c r="A3" s="2207" t="s">
        <v>58</v>
      </c>
      <c r="B3" s="2207"/>
      <c r="C3" s="2207"/>
      <c r="D3" s="2207"/>
      <c r="E3" s="2207"/>
      <c r="F3" s="2207"/>
      <c r="G3" s="142"/>
      <c r="H3" s="142"/>
      <c r="I3" s="142"/>
      <c r="J3" s="142"/>
      <c r="K3" s="142"/>
      <c r="L3" s="142"/>
      <c r="M3" s="142"/>
    </row>
    <row r="4" spans="1:13" s="145" customFormat="1" ht="24" customHeight="1" x14ac:dyDescent="0.25">
      <c r="A4" s="2225" t="s">
        <v>192</v>
      </c>
      <c r="B4" s="2225"/>
      <c r="C4" s="2225"/>
      <c r="D4" s="2225"/>
      <c r="E4" s="2225"/>
      <c r="F4" s="2225"/>
      <c r="G4" s="144"/>
      <c r="H4" s="144"/>
      <c r="I4" s="144"/>
      <c r="J4" s="144"/>
      <c r="K4" s="144"/>
      <c r="L4" s="144"/>
      <c r="M4" s="144"/>
    </row>
    <row r="5" spans="1:13" s="428" customFormat="1" x14ac:dyDescent="0.2">
      <c r="A5" s="2229" t="s">
        <v>269</v>
      </c>
      <c r="B5" s="2229"/>
      <c r="C5" s="2229"/>
      <c r="D5" s="2229"/>
      <c r="E5" s="2229"/>
      <c r="F5" s="2229"/>
    </row>
    <row r="6" spans="1:13" s="431" customFormat="1" ht="18.75" customHeight="1" x14ac:dyDescent="0.25">
      <c r="A6" s="429" t="s">
        <v>208</v>
      </c>
      <c r="B6" s="363"/>
      <c r="C6" s="363"/>
      <c r="D6" s="363"/>
      <c r="E6" s="429"/>
      <c r="F6" s="363"/>
      <c r="G6" s="363"/>
      <c r="H6" s="363"/>
      <c r="I6" s="363"/>
      <c r="J6" s="363"/>
      <c r="K6" s="430"/>
    </row>
    <row r="7" spans="1:13" s="431" customFormat="1" ht="18.75" customHeight="1" x14ac:dyDescent="0.25">
      <c r="A7" s="2248" t="s">
        <v>214</v>
      </c>
      <c r="B7" s="2248"/>
      <c r="C7" s="2248"/>
      <c r="D7" s="2248"/>
      <c r="E7" s="2248"/>
      <c r="F7" s="2248"/>
      <c r="G7" s="363"/>
      <c r="H7" s="363"/>
      <c r="I7" s="363"/>
      <c r="J7" s="363"/>
      <c r="K7" s="430"/>
    </row>
    <row r="8" spans="1:13" s="244" customFormat="1" ht="15.75" thickBot="1" x14ac:dyDescent="0.25">
      <c r="A8" s="2251" t="s">
        <v>168</v>
      </c>
      <c r="B8" s="2251"/>
      <c r="C8" s="2251"/>
      <c r="D8" s="2252"/>
      <c r="E8" s="2251"/>
      <c r="F8" s="2251"/>
      <c r="G8" s="446"/>
      <c r="H8" s="446"/>
      <c r="I8" s="447"/>
      <c r="J8" s="447"/>
      <c r="K8" s="448"/>
    </row>
    <row r="9" spans="1:13" s="402" customFormat="1" ht="30" customHeight="1" thickBot="1" x14ac:dyDescent="0.25">
      <c r="A9" s="449" t="s">
        <v>83</v>
      </c>
      <c r="B9" s="450" t="s">
        <v>129</v>
      </c>
      <c r="C9" s="451" t="s">
        <v>213</v>
      </c>
      <c r="D9" s="452" t="s">
        <v>130</v>
      </c>
      <c r="E9" s="453" t="s">
        <v>131</v>
      </c>
      <c r="F9" s="454" t="s">
        <v>132</v>
      </c>
    </row>
    <row r="10" spans="1:13" s="436" customFormat="1" ht="17.25" customHeight="1" x14ac:dyDescent="0.2">
      <c r="A10" s="601">
        <v>50</v>
      </c>
      <c r="B10" s="373">
        <v>0</v>
      </c>
      <c r="C10" s="373">
        <v>0.2</v>
      </c>
      <c r="D10" s="406">
        <v>0.30000000000000004</v>
      </c>
      <c r="E10" s="455"/>
      <c r="F10" s="456"/>
      <c r="G10" s="436">
        <f t="shared" ref="G10:G43" si="0">C10*D10</f>
        <v>6.0000000000000012E-2</v>
      </c>
    </row>
    <row r="11" spans="1:13" s="255" customFormat="1" ht="17.100000000000001" customHeight="1" x14ac:dyDescent="0.2">
      <c r="A11" s="601">
        <v>75</v>
      </c>
      <c r="B11" s="178">
        <v>25</v>
      </c>
      <c r="C11" s="178">
        <v>0.2</v>
      </c>
      <c r="D11" s="410">
        <v>0.28000000000000008</v>
      </c>
      <c r="E11" s="457">
        <f t="shared" ref="E11:E27" si="1">(D10+D11)/2</f>
        <v>0.29000000000000004</v>
      </c>
      <c r="F11" s="458">
        <f t="shared" ref="F11:F25" si="2">E11*B11</f>
        <v>7.2500000000000009</v>
      </c>
      <c r="G11" s="436">
        <f t="shared" si="0"/>
        <v>5.6000000000000022E-2</v>
      </c>
      <c r="H11" s="457">
        <f t="shared" ref="H11:H43" si="3">(G10+G11)/2</f>
        <v>5.8000000000000017E-2</v>
      </c>
      <c r="I11" s="255">
        <f>H11*B11</f>
        <v>1.4500000000000004</v>
      </c>
    </row>
    <row r="12" spans="1:13" s="255" customFormat="1" ht="17.100000000000001" customHeight="1" x14ac:dyDescent="0.2">
      <c r="A12" s="601">
        <v>100</v>
      </c>
      <c r="B12" s="178">
        <f t="shared" ref="B12:B24" si="4">A12-A11</f>
        <v>25</v>
      </c>
      <c r="C12" s="178">
        <v>0.2</v>
      </c>
      <c r="D12" s="410">
        <v>0.25999999999999995</v>
      </c>
      <c r="E12" s="457">
        <f t="shared" si="1"/>
        <v>0.27</v>
      </c>
      <c r="F12" s="458">
        <f t="shared" si="2"/>
        <v>6.75</v>
      </c>
      <c r="G12" s="436">
        <f t="shared" si="0"/>
        <v>5.1999999999999991E-2</v>
      </c>
      <c r="H12" s="457">
        <f t="shared" si="3"/>
        <v>5.4000000000000006E-2</v>
      </c>
    </row>
    <row r="13" spans="1:13" s="255" customFormat="1" ht="17.100000000000001" customHeight="1" x14ac:dyDescent="0.2">
      <c r="A13" s="601">
        <v>125</v>
      </c>
      <c r="B13" s="178">
        <f t="shared" si="4"/>
        <v>25</v>
      </c>
      <c r="C13" s="178">
        <v>0.2</v>
      </c>
      <c r="D13" s="410">
        <v>0.25999999999999995</v>
      </c>
      <c r="E13" s="457">
        <f t="shared" si="1"/>
        <v>0.25999999999999995</v>
      </c>
      <c r="F13" s="458">
        <f t="shared" si="2"/>
        <v>6.4999999999999991</v>
      </c>
      <c r="G13" s="436">
        <f t="shared" si="0"/>
        <v>5.1999999999999991E-2</v>
      </c>
      <c r="H13" s="457">
        <f t="shared" si="3"/>
        <v>5.1999999999999991E-2</v>
      </c>
    </row>
    <row r="14" spans="1:13" s="255" customFormat="1" ht="17.100000000000001" customHeight="1" x14ac:dyDescent="0.2">
      <c r="A14" s="601">
        <v>150</v>
      </c>
      <c r="B14" s="178">
        <f t="shared" si="4"/>
        <v>25</v>
      </c>
      <c r="C14" s="178">
        <v>0.2</v>
      </c>
      <c r="D14" s="410">
        <v>0.25999999999999995</v>
      </c>
      <c r="E14" s="457">
        <f t="shared" si="1"/>
        <v>0.25999999999999995</v>
      </c>
      <c r="F14" s="458">
        <f t="shared" si="2"/>
        <v>6.4999999999999991</v>
      </c>
      <c r="G14" s="436">
        <f t="shared" si="0"/>
        <v>5.1999999999999991E-2</v>
      </c>
      <c r="H14" s="457">
        <f t="shared" si="3"/>
        <v>5.1999999999999991E-2</v>
      </c>
    </row>
    <row r="15" spans="1:13" s="255" customFormat="1" ht="17.100000000000001" customHeight="1" x14ac:dyDescent="0.2">
      <c r="A15" s="601">
        <v>175</v>
      </c>
      <c r="B15" s="178">
        <f t="shared" si="4"/>
        <v>25</v>
      </c>
      <c r="C15" s="178">
        <v>0.2</v>
      </c>
      <c r="D15" s="410">
        <v>0.30000000000000004</v>
      </c>
      <c r="E15" s="457">
        <f t="shared" si="1"/>
        <v>0.28000000000000003</v>
      </c>
      <c r="F15" s="458">
        <f t="shared" si="2"/>
        <v>7.0000000000000009</v>
      </c>
      <c r="G15" s="436">
        <f t="shared" si="0"/>
        <v>6.0000000000000012E-2</v>
      </c>
      <c r="H15" s="457">
        <f t="shared" si="3"/>
        <v>5.6000000000000001E-2</v>
      </c>
    </row>
    <row r="16" spans="1:13" s="255" customFormat="1" ht="17.100000000000001" customHeight="1" x14ac:dyDescent="0.2">
      <c r="A16" s="601">
        <v>200</v>
      </c>
      <c r="B16" s="178">
        <f t="shared" si="4"/>
        <v>25</v>
      </c>
      <c r="C16" s="178">
        <v>0.2</v>
      </c>
      <c r="D16" s="410">
        <v>0.24000000000000005</v>
      </c>
      <c r="E16" s="457">
        <f t="shared" si="1"/>
        <v>0.27</v>
      </c>
      <c r="F16" s="458">
        <f t="shared" si="2"/>
        <v>6.75</v>
      </c>
      <c r="G16" s="436">
        <f t="shared" si="0"/>
        <v>4.8000000000000015E-2</v>
      </c>
      <c r="H16" s="457">
        <f t="shared" si="3"/>
        <v>5.4000000000000013E-2</v>
      </c>
    </row>
    <row r="17" spans="1:8" s="255" customFormat="1" ht="17.100000000000001" customHeight="1" x14ac:dyDescent="0.2">
      <c r="A17" s="601">
        <v>225</v>
      </c>
      <c r="B17" s="178">
        <f t="shared" si="4"/>
        <v>25</v>
      </c>
      <c r="C17" s="178">
        <v>0.2</v>
      </c>
      <c r="D17" s="410">
        <v>0.30000000000000004</v>
      </c>
      <c r="E17" s="457">
        <f t="shared" si="1"/>
        <v>0.27</v>
      </c>
      <c r="F17" s="458">
        <f t="shared" si="2"/>
        <v>6.75</v>
      </c>
      <c r="G17" s="436">
        <f t="shared" si="0"/>
        <v>6.0000000000000012E-2</v>
      </c>
      <c r="H17" s="457">
        <f t="shared" si="3"/>
        <v>5.4000000000000013E-2</v>
      </c>
    </row>
    <row r="18" spans="1:8" s="255" customFormat="1" ht="17.100000000000001" customHeight="1" x14ac:dyDescent="0.2">
      <c r="A18" s="601">
        <v>250</v>
      </c>
      <c r="B18" s="178">
        <f t="shared" si="4"/>
        <v>25</v>
      </c>
      <c r="C18" s="178">
        <v>0.2</v>
      </c>
      <c r="D18" s="410">
        <v>0.25999999999999995</v>
      </c>
      <c r="E18" s="457">
        <f t="shared" si="1"/>
        <v>0.28000000000000003</v>
      </c>
      <c r="F18" s="458">
        <f t="shared" si="2"/>
        <v>7.0000000000000009</v>
      </c>
      <c r="G18" s="436">
        <f t="shared" si="0"/>
        <v>5.1999999999999991E-2</v>
      </c>
      <c r="H18" s="457">
        <f t="shared" si="3"/>
        <v>5.6000000000000001E-2</v>
      </c>
    </row>
    <row r="19" spans="1:8" s="255" customFormat="1" ht="17.100000000000001" customHeight="1" x14ac:dyDescent="0.2">
      <c r="A19" s="601">
        <v>275</v>
      </c>
      <c r="B19" s="178">
        <f t="shared" si="4"/>
        <v>25</v>
      </c>
      <c r="C19" s="178">
        <v>0.2</v>
      </c>
      <c r="D19" s="410">
        <v>0.24000000000000005</v>
      </c>
      <c r="E19" s="457">
        <f t="shared" si="1"/>
        <v>0.25</v>
      </c>
      <c r="F19" s="458">
        <f t="shared" si="2"/>
        <v>6.25</v>
      </c>
      <c r="G19" s="436">
        <f t="shared" si="0"/>
        <v>4.8000000000000015E-2</v>
      </c>
      <c r="H19" s="457">
        <f t="shared" si="3"/>
        <v>0.05</v>
      </c>
    </row>
    <row r="20" spans="1:8" s="255" customFormat="1" ht="17.100000000000001" customHeight="1" x14ac:dyDescent="0.2">
      <c r="A20" s="601">
        <v>300</v>
      </c>
      <c r="B20" s="178">
        <f t="shared" si="4"/>
        <v>25</v>
      </c>
      <c r="C20" s="178">
        <v>0.2</v>
      </c>
      <c r="D20" s="410">
        <v>0.28000000000000008</v>
      </c>
      <c r="E20" s="457">
        <f t="shared" si="1"/>
        <v>0.26000000000000006</v>
      </c>
      <c r="F20" s="458">
        <f t="shared" si="2"/>
        <v>6.5000000000000018</v>
      </c>
      <c r="G20" s="436">
        <f t="shared" si="0"/>
        <v>5.6000000000000022E-2</v>
      </c>
      <c r="H20" s="457">
        <f t="shared" si="3"/>
        <v>5.2000000000000018E-2</v>
      </c>
    </row>
    <row r="21" spans="1:8" s="255" customFormat="1" ht="17.100000000000001" customHeight="1" x14ac:dyDescent="0.2">
      <c r="A21" s="601">
        <v>325</v>
      </c>
      <c r="B21" s="178">
        <f t="shared" si="4"/>
        <v>25</v>
      </c>
      <c r="C21" s="178">
        <v>0.2</v>
      </c>
      <c r="D21" s="410">
        <v>0.1</v>
      </c>
      <c r="E21" s="457">
        <f t="shared" si="1"/>
        <v>0.19000000000000006</v>
      </c>
      <c r="F21" s="458">
        <f t="shared" si="2"/>
        <v>4.7500000000000018</v>
      </c>
      <c r="G21" s="436">
        <f t="shared" si="0"/>
        <v>2.0000000000000004E-2</v>
      </c>
      <c r="H21" s="457">
        <f t="shared" si="3"/>
        <v>3.8000000000000013E-2</v>
      </c>
    </row>
    <row r="22" spans="1:8" s="255" customFormat="1" ht="17.100000000000001" customHeight="1" x14ac:dyDescent="0.2">
      <c r="A22" s="601">
        <v>350</v>
      </c>
      <c r="B22" s="178">
        <f t="shared" si="4"/>
        <v>25</v>
      </c>
      <c r="C22" s="178">
        <v>0.2</v>
      </c>
      <c r="D22" s="410">
        <v>0.30000000000000004</v>
      </c>
      <c r="E22" s="457">
        <f t="shared" si="1"/>
        <v>0.2</v>
      </c>
      <c r="F22" s="458">
        <f t="shared" si="2"/>
        <v>5</v>
      </c>
      <c r="G22" s="436">
        <f t="shared" si="0"/>
        <v>6.0000000000000012E-2</v>
      </c>
      <c r="H22" s="457">
        <f t="shared" si="3"/>
        <v>4.0000000000000008E-2</v>
      </c>
    </row>
    <row r="23" spans="1:8" s="255" customFormat="1" ht="17.100000000000001" customHeight="1" x14ac:dyDescent="0.2">
      <c r="A23" s="601">
        <v>375</v>
      </c>
      <c r="B23" s="178">
        <f t="shared" si="4"/>
        <v>25</v>
      </c>
      <c r="C23" s="178">
        <v>0.2</v>
      </c>
      <c r="D23" s="410">
        <v>0.30000000000000004</v>
      </c>
      <c r="E23" s="457">
        <f t="shared" si="1"/>
        <v>0.30000000000000004</v>
      </c>
      <c r="F23" s="458">
        <f t="shared" si="2"/>
        <v>7.5000000000000009</v>
      </c>
      <c r="G23" s="436">
        <f t="shared" si="0"/>
        <v>6.0000000000000012E-2</v>
      </c>
      <c r="H23" s="457">
        <f t="shared" si="3"/>
        <v>6.0000000000000012E-2</v>
      </c>
    </row>
    <row r="24" spans="1:8" s="255" customFormat="1" ht="17.100000000000001" customHeight="1" x14ac:dyDescent="0.2">
      <c r="A24" s="601">
        <v>400</v>
      </c>
      <c r="B24" s="178">
        <f t="shared" si="4"/>
        <v>25</v>
      </c>
      <c r="C24" s="178">
        <v>0.2</v>
      </c>
      <c r="D24" s="414">
        <v>0.28000000000000008</v>
      </c>
      <c r="E24" s="457">
        <f t="shared" si="1"/>
        <v>0.29000000000000004</v>
      </c>
      <c r="F24" s="458">
        <f t="shared" si="2"/>
        <v>7.2500000000000009</v>
      </c>
      <c r="G24" s="436">
        <f t="shared" si="0"/>
        <v>5.6000000000000022E-2</v>
      </c>
      <c r="H24" s="457">
        <f t="shared" si="3"/>
        <v>5.8000000000000017E-2</v>
      </c>
    </row>
    <row r="25" spans="1:8" s="255" customFormat="1" ht="17.100000000000001" customHeight="1" x14ac:dyDescent="0.2">
      <c r="A25" s="601">
        <v>425</v>
      </c>
      <c r="B25" s="178">
        <v>25</v>
      </c>
      <c r="C25" s="178">
        <v>0.25</v>
      </c>
      <c r="D25" s="414">
        <v>0.27</v>
      </c>
      <c r="E25" s="457">
        <f t="shared" si="1"/>
        <v>0.27500000000000002</v>
      </c>
      <c r="F25" s="458">
        <f t="shared" si="2"/>
        <v>6.8750000000000009</v>
      </c>
      <c r="G25" s="436">
        <f t="shared" si="0"/>
        <v>6.7500000000000004E-2</v>
      </c>
      <c r="H25" s="457">
        <f t="shared" si="3"/>
        <v>6.1750000000000013E-2</v>
      </c>
    </row>
    <row r="26" spans="1:8" s="255" customFormat="1" ht="17.100000000000001" customHeight="1" x14ac:dyDescent="0.2">
      <c r="A26" s="601">
        <v>450</v>
      </c>
      <c r="B26" s="178">
        <v>25</v>
      </c>
      <c r="C26" s="178">
        <v>0.25</v>
      </c>
      <c r="D26" s="20">
        <v>1.5</v>
      </c>
      <c r="E26" s="457">
        <f t="shared" si="1"/>
        <v>0.88500000000000001</v>
      </c>
      <c r="F26" s="259">
        <f t="shared" ref="F26:F43" si="5">E26*C26*B26</f>
        <v>5.53125</v>
      </c>
      <c r="G26" s="436">
        <f t="shared" si="0"/>
        <v>0.375</v>
      </c>
      <c r="H26" s="457">
        <f t="shared" si="3"/>
        <v>0.22125</v>
      </c>
    </row>
    <row r="27" spans="1:8" s="255" customFormat="1" ht="17.100000000000001" customHeight="1" x14ac:dyDescent="0.2">
      <c r="A27" s="601">
        <v>475</v>
      </c>
      <c r="B27" s="178">
        <f t="shared" ref="B27:B43" si="6">A27-A26</f>
        <v>25</v>
      </c>
      <c r="C27" s="178">
        <v>0.25</v>
      </c>
      <c r="D27" s="20">
        <v>2.6</v>
      </c>
      <c r="E27" s="457">
        <f t="shared" si="1"/>
        <v>2.0499999999999998</v>
      </c>
      <c r="F27" s="259">
        <f t="shared" si="5"/>
        <v>12.812499999999998</v>
      </c>
      <c r="G27" s="436">
        <f t="shared" si="0"/>
        <v>0.65</v>
      </c>
      <c r="H27" s="457">
        <f t="shared" si="3"/>
        <v>0.51249999999999996</v>
      </c>
    </row>
    <row r="28" spans="1:8" s="255" customFormat="1" ht="17.100000000000001" customHeight="1" x14ac:dyDescent="0.2">
      <c r="A28" s="601">
        <v>500</v>
      </c>
      <c r="B28" s="178">
        <f t="shared" si="6"/>
        <v>25</v>
      </c>
      <c r="C28" s="178">
        <v>0.25</v>
      </c>
      <c r="D28" s="20">
        <v>3.4</v>
      </c>
      <c r="E28" s="459">
        <f>(D27+D28)/2</f>
        <v>3</v>
      </c>
      <c r="F28" s="259">
        <f t="shared" si="5"/>
        <v>18.75</v>
      </c>
      <c r="G28" s="436">
        <f t="shared" si="0"/>
        <v>0.85</v>
      </c>
      <c r="H28" s="457">
        <f t="shared" si="3"/>
        <v>0.75</v>
      </c>
    </row>
    <row r="29" spans="1:8" s="255" customFormat="1" ht="17.100000000000001" customHeight="1" x14ac:dyDescent="0.2">
      <c r="A29" s="601">
        <v>525</v>
      </c>
      <c r="B29" s="178">
        <f t="shared" si="6"/>
        <v>25</v>
      </c>
      <c r="C29" s="178">
        <v>0.25</v>
      </c>
      <c r="D29" s="20">
        <v>2.8</v>
      </c>
      <c r="E29" s="20">
        <f t="shared" ref="E29:E43" si="7">(D28+D29)/2</f>
        <v>3.0999999999999996</v>
      </c>
      <c r="F29" s="259">
        <f t="shared" si="5"/>
        <v>19.374999999999996</v>
      </c>
      <c r="G29" s="436">
        <f t="shared" si="0"/>
        <v>0.7</v>
      </c>
      <c r="H29" s="457">
        <f t="shared" si="3"/>
        <v>0.77499999999999991</v>
      </c>
    </row>
    <row r="30" spans="1:8" s="255" customFormat="1" ht="17.100000000000001" customHeight="1" x14ac:dyDescent="0.2">
      <c r="A30" s="601">
        <v>550</v>
      </c>
      <c r="B30" s="178">
        <f t="shared" si="6"/>
        <v>25</v>
      </c>
      <c r="C30" s="178">
        <v>0.25</v>
      </c>
      <c r="D30" s="20">
        <v>2.4</v>
      </c>
      <c r="E30" s="20">
        <f t="shared" si="7"/>
        <v>2.5999999999999996</v>
      </c>
      <c r="F30" s="259">
        <f t="shared" si="5"/>
        <v>16.249999999999996</v>
      </c>
      <c r="G30" s="436">
        <f t="shared" si="0"/>
        <v>0.6</v>
      </c>
      <c r="H30" s="457">
        <f t="shared" si="3"/>
        <v>0.64999999999999991</v>
      </c>
    </row>
    <row r="31" spans="1:8" s="255" customFormat="1" ht="17.100000000000001" customHeight="1" x14ac:dyDescent="0.2">
      <c r="A31" s="601">
        <v>575</v>
      </c>
      <c r="B31" s="178">
        <f t="shared" si="6"/>
        <v>25</v>
      </c>
      <c r="C31" s="178">
        <v>0.25</v>
      </c>
      <c r="D31" s="20">
        <v>2.7</v>
      </c>
      <c r="E31" s="20">
        <f t="shared" si="7"/>
        <v>2.5499999999999998</v>
      </c>
      <c r="F31" s="259">
        <f t="shared" si="5"/>
        <v>15.937499999999998</v>
      </c>
      <c r="G31" s="436">
        <f t="shared" si="0"/>
        <v>0.67500000000000004</v>
      </c>
      <c r="H31" s="457">
        <f t="shared" si="3"/>
        <v>0.63749999999999996</v>
      </c>
    </row>
    <row r="32" spans="1:8" s="255" customFormat="1" ht="17.100000000000001" customHeight="1" x14ac:dyDescent="0.2">
      <c r="A32" s="601">
        <v>600</v>
      </c>
      <c r="B32" s="178">
        <f t="shared" si="6"/>
        <v>25</v>
      </c>
      <c r="C32" s="178">
        <v>0.25</v>
      </c>
      <c r="D32" s="20">
        <v>2.9000000000000004</v>
      </c>
      <c r="E32" s="20">
        <f t="shared" si="7"/>
        <v>2.8000000000000003</v>
      </c>
      <c r="F32" s="259">
        <f t="shared" si="5"/>
        <v>17.5</v>
      </c>
      <c r="G32" s="436">
        <f t="shared" si="0"/>
        <v>0.72500000000000009</v>
      </c>
      <c r="H32" s="457">
        <f t="shared" si="3"/>
        <v>0.70000000000000007</v>
      </c>
    </row>
    <row r="33" spans="1:8" s="255" customFormat="1" ht="17.100000000000001" customHeight="1" x14ac:dyDescent="0.2">
      <c r="A33" s="601">
        <v>625</v>
      </c>
      <c r="B33" s="178">
        <f t="shared" si="6"/>
        <v>25</v>
      </c>
      <c r="C33" s="178">
        <v>0.25</v>
      </c>
      <c r="D33" s="20">
        <v>3.3</v>
      </c>
      <c r="E33" s="20">
        <f t="shared" si="7"/>
        <v>3.1</v>
      </c>
      <c r="F33" s="259">
        <f t="shared" si="5"/>
        <v>19.375</v>
      </c>
      <c r="G33" s="436">
        <f t="shared" si="0"/>
        <v>0.82499999999999996</v>
      </c>
      <c r="H33" s="457">
        <f t="shared" si="3"/>
        <v>0.77500000000000002</v>
      </c>
    </row>
    <row r="34" spans="1:8" s="255" customFormat="1" ht="17.100000000000001" customHeight="1" x14ac:dyDescent="0.2">
      <c r="A34" s="601">
        <v>650</v>
      </c>
      <c r="B34" s="178">
        <f t="shared" si="6"/>
        <v>25</v>
      </c>
      <c r="C34" s="178">
        <v>0.25</v>
      </c>
      <c r="D34" s="20">
        <v>3</v>
      </c>
      <c r="E34" s="20">
        <f t="shared" si="7"/>
        <v>3.15</v>
      </c>
      <c r="F34" s="259">
        <f t="shared" si="5"/>
        <v>19.6875</v>
      </c>
      <c r="G34" s="436">
        <f t="shared" si="0"/>
        <v>0.75</v>
      </c>
      <c r="H34" s="457">
        <f t="shared" si="3"/>
        <v>0.78749999999999998</v>
      </c>
    </row>
    <row r="35" spans="1:8" s="255" customFormat="1" ht="17.100000000000001" customHeight="1" x14ac:dyDescent="0.2">
      <c r="A35" s="601">
        <v>675</v>
      </c>
      <c r="B35" s="178">
        <f t="shared" si="6"/>
        <v>25</v>
      </c>
      <c r="C35" s="178">
        <v>0.25</v>
      </c>
      <c r="D35" s="20">
        <v>3.0999999999999996</v>
      </c>
      <c r="E35" s="20">
        <f t="shared" si="7"/>
        <v>3.05</v>
      </c>
      <c r="F35" s="259">
        <f t="shared" si="5"/>
        <v>19.0625</v>
      </c>
      <c r="G35" s="436">
        <f t="shared" si="0"/>
        <v>0.77499999999999991</v>
      </c>
      <c r="H35" s="457">
        <f t="shared" si="3"/>
        <v>0.76249999999999996</v>
      </c>
    </row>
    <row r="36" spans="1:8" s="255" customFormat="1" ht="17.100000000000001" customHeight="1" x14ac:dyDescent="0.2">
      <c r="A36" s="601">
        <v>700</v>
      </c>
      <c r="B36" s="178">
        <f t="shared" si="6"/>
        <v>25</v>
      </c>
      <c r="C36" s="178">
        <v>0.25</v>
      </c>
      <c r="D36" s="20">
        <v>2.5</v>
      </c>
      <c r="E36" s="20">
        <f t="shared" si="7"/>
        <v>2.8</v>
      </c>
      <c r="F36" s="259">
        <f t="shared" si="5"/>
        <v>17.5</v>
      </c>
      <c r="G36" s="436">
        <f t="shared" si="0"/>
        <v>0.625</v>
      </c>
      <c r="H36" s="457">
        <f t="shared" si="3"/>
        <v>0.7</v>
      </c>
    </row>
    <row r="37" spans="1:8" s="255" customFormat="1" ht="17.100000000000001" customHeight="1" x14ac:dyDescent="0.2">
      <c r="A37" s="601">
        <v>725</v>
      </c>
      <c r="B37" s="178">
        <f t="shared" si="6"/>
        <v>25</v>
      </c>
      <c r="C37" s="178">
        <v>0.25</v>
      </c>
      <c r="D37" s="20">
        <v>2.2999999999999998</v>
      </c>
      <c r="E37" s="20">
        <f t="shared" si="7"/>
        <v>2.4</v>
      </c>
      <c r="F37" s="259">
        <f t="shared" si="5"/>
        <v>15</v>
      </c>
      <c r="G37" s="436">
        <f t="shared" si="0"/>
        <v>0.57499999999999996</v>
      </c>
      <c r="H37" s="457">
        <f t="shared" si="3"/>
        <v>0.6</v>
      </c>
    </row>
    <row r="38" spans="1:8" s="255" customFormat="1" ht="17.100000000000001" customHeight="1" x14ac:dyDescent="0.2">
      <c r="A38" s="601">
        <v>750</v>
      </c>
      <c r="B38" s="178">
        <f t="shared" si="6"/>
        <v>25</v>
      </c>
      <c r="C38" s="178">
        <v>0.25</v>
      </c>
      <c r="D38" s="20">
        <v>2.2000000000000002</v>
      </c>
      <c r="E38" s="20">
        <f t="shared" si="7"/>
        <v>2.25</v>
      </c>
      <c r="F38" s="259">
        <f t="shared" si="5"/>
        <v>14.0625</v>
      </c>
      <c r="G38" s="436">
        <f t="shared" si="0"/>
        <v>0.55000000000000004</v>
      </c>
      <c r="H38" s="457">
        <f t="shared" si="3"/>
        <v>0.5625</v>
      </c>
    </row>
    <row r="39" spans="1:8" s="255" customFormat="1" ht="17.100000000000001" customHeight="1" x14ac:dyDescent="0.2">
      <c r="A39" s="601">
        <v>775</v>
      </c>
      <c r="B39" s="178">
        <f t="shared" si="6"/>
        <v>25</v>
      </c>
      <c r="C39" s="178">
        <v>0.25</v>
      </c>
      <c r="D39" s="20">
        <v>3</v>
      </c>
      <c r="E39" s="20">
        <f t="shared" si="7"/>
        <v>2.6</v>
      </c>
      <c r="F39" s="259">
        <f t="shared" si="5"/>
        <v>16.25</v>
      </c>
      <c r="G39" s="436">
        <f t="shared" si="0"/>
        <v>0.75</v>
      </c>
      <c r="H39" s="457">
        <f t="shared" si="3"/>
        <v>0.65</v>
      </c>
    </row>
    <row r="40" spans="1:8" s="255" customFormat="1" ht="17.100000000000001" customHeight="1" x14ac:dyDescent="0.2">
      <c r="A40" s="601">
        <v>800</v>
      </c>
      <c r="B40" s="178">
        <f t="shared" si="6"/>
        <v>25</v>
      </c>
      <c r="C40" s="178">
        <v>0.25</v>
      </c>
      <c r="D40" s="20">
        <v>2.9000000000000004</v>
      </c>
      <c r="E40" s="20">
        <f t="shared" si="7"/>
        <v>2.95</v>
      </c>
      <c r="F40" s="259">
        <f t="shared" si="5"/>
        <v>18.4375</v>
      </c>
      <c r="G40" s="436">
        <f t="shared" si="0"/>
        <v>0.72500000000000009</v>
      </c>
      <c r="H40" s="457">
        <f t="shared" si="3"/>
        <v>0.73750000000000004</v>
      </c>
    </row>
    <row r="41" spans="1:8" s="255" customFormat="1" ht="17.100000000000001" customHeight="1" x14ac:dyDescent="0.2">
      <c r="A41" s="601">
        <v>825</v>
      </c>
      <c r="B41" s="178">
        <f t="shared" si="6"/>
        <v>25</v>
      </c>
      <c r="C41" s="178">
        <v>0.25</v>
      </c>
      <c r="D41" s="20">
        <v>2.6</v>
      </c>
      <c r="E41" s="20">
        <f t="shared" si="7"/>
        <v>2.75</v>
      </c>
      <c r="F41" s="259">
        <f t="shared" si="5"/>
        <v>17.1875</v>
      </c>
      <c r="G41" s="436">
        <f t="shared" si="0"/>
        <v>0.65</v>
      </c>
      <c r="H41" s="457">
        <f t="shared" si="3"/>
        <v>0.6875</v>
      </c>
    </row>
    <row r="42" spans="1:8" s="255" customFormat="1" ht="17.100000000000001" customHeight="1" x14ac:dyDescent="0.2">
      <c r="A42" s="601">
        <v>850</v>
      </c>
      <c r="B42" s="178">
        <f t="shared" si="6"/>
        <v>25</v>
      </c>
      <c r="C42" s="178">
        <v>0.25</v>
      </c>
      <c r="D42" s="20">
        <v>2.4</v>
      </c>
      <c r="E42" s="20">
        <f t="shared" si="7"/>
        <v>2.5</v>
      </c>
      <c r="F42" s="259">
        <f t="shared" si="5"/>
        <v>15.625</v>
      </c>
      <c r="G42" s="436">
        <f t="shared" si="0"/>
        <v>0.6</v>
      </c>
      <c r="H42" s="457">
        <f t="shared" si="3"/>
        <v>0.625</v>
      </c>
    </row>
    <row r="43" spans="1:8" s="255" customFormat="1" ht="17.100000000000001" customHeight="1" thickBot="1" x14ac:dyDescent="0.25">
      <c r="A43" s="601">
        <v>875</v>
      </c>
      <c r="B43" s="178">
        <f t="shared" si="6"/>
        <v>25</v>
      </c>
      <c r="C43" s="178">
        <v>0.25</v>
      </c>
      <c r="D43" s="20">
        <v>2.0999999999999996</v>
      </c>
      <c r="E43" s="20">
        <f t="shared" si="7"/>
        <v>2.25</v>
      </c>
      <c r="F43" s="259">
        <f t="shared" si="5"/>
        <v>14.0625</v>
      </c>
      <c r="G43" s="436">
        <f t="shared" si="0"/>
        <v>0.52499999999999991</v>
      </c>
      <c r="H43" s="457">
        <f t="shared" si="3"/>
        <v>0.5625</v>
      </c>
    </row>
    <row r="44" spans="1:8" s="255" customFormat="1" ht="20.25" customHeight="1" thickBot="1" x14ac:dyDescent="0.3">
      <c r="A44" s="2234" t="s">
        <v>339</v>
      </c>
      <c r="B44" s="2235"/>
      <c r="C44" s="2235"/>
      <c r="D44" s="2235"/>
      <c r="E44" s="2236"/>
      <c r="F44" s="27">
        <f>SUM(F11:F43)</f>
        <v>391.03125</v>
      </c>
    </row>
    <row r="45" spans="1:8" ht="20.25" customHeight="1" thickBot="1" x14ac:dyDescent="0.3">
      <c r="A45" s="2234" t="s">
        <v>340</v>
      </c>
      <c r="B45" s="2235"/>
      <c r="C45" s="2235"/>
      <c r="D45" s="2235"/>
      <c r="E45" s="2236"/>
      <c r="F45" s="460">
        <f>'Sub Base'!F155</f>
        <v>2432.8829999999998</v>
      </c>
    </row>
    <row r="46" spans="1:8" ht="20.25" customHeight="1" thickBot="1" x14ac:dyDescent="0.3">
      <c r="A46" s="2234" t="s">
        <v>286</v>
      </c>
      <c r="B46" s="2235"/>
      <c r="C46" s="2235"/>
      <c r="D46" s="2235"/>
      <c r="E46" s="2236"/>
      <c r="F46" s="460">
        <f>F45+F44</f>
        <v>2823.9142499999998</v>
      </c>
    </row>
    <row r="47" spans="1:8" ht="20.25" customHeight="1" thickBot="1" x14ac:dyDescent="0.3">
      <c r="A47" s="2234" t="s">
        <v>90</v>
      </c>
      <c r="B47" s="2235"/>
      <c r="C47" s="2235"/>
      <c r="D47" s="2235"/>
      <c r="E47" s="2236"/>
      <c r="F47" s="460">
        <f>1954.97</f>
        <v>1954.97</v>
      </c>
    </row>
    <row r="48" spans="1:8" ht="20.25" customHeight="1" thickBot="1" x14ac:dyDescent="0.3">
      <c r="A48" s="2234" t="s">
        <v>138</v>
      </c>
      <c r="B48" s="2235"/>
      <c r="C48" s="2235"/>
      <c r="D48" s="2235"/>
      <c r="E48" s="2236"/>
      <c r="F48" s="460">
        <f>F45-F47</f>
        <v>477.91299999999978</v>
      </c>
      <c r="G48" s="262">
        <f>F45-2100</f>
        <v>332.88299999999981</v>
      </c>
    </row>
    <row r="49" spans="1:8" ht="20.25" customHeight="1" thickBot="1" x14ac:dyDescent="0.3">
      <c r="A49" s="2234" t="s">
        <v>341</v>
      </c>
      <c r="B49" s="2235"/>
      <c r="C49" s="2235"/>
      <c r="D49" s="2235"/>
      <c r="E49" s="2235"/>
      <c r="F49" s="460">
        <v>332.88</v>
      </c>
    </row>
    <row r="50" spans="1:8" ht="20.25" customHeight="1" thickBot="1" x14ac:dyDescent="0.3">
      <c r="A50" s="2249" t="s">
        <v>215</v>
      </c>
      <c r="B50" s="2250"/>
      <c r="C50" s="2250"/>
      <c r="D50" s="2250"/>
      <c r="E50" s="2250"/>
      <c r="F50" s="461">
        <f>F48-F49</f>
        <v>145.03299999999979</v>
      </c>
      <c r="G50" s="262">
        <v>1954.97</v>
      </c>
      <c r="H50" s="262">
        <f>G50+F50</f>
        <v>2100.0029999999997</v>
      </c>
    </row>
    <row r="51" spans="1:8" x14ac:dyDescent="0.2">
      <c r="A51" s="444"/>
      <c r="B51" s="444"/>
      <c r="C51" s="444"/>
      <c r="D51" s="444"/>
      <c r="E51" s="445"/>
      <c r="F51" s="262"/>
    </row>
    <row r="52" spans="1:8" ht="15.75" x14ac:dyDescent="0.25">
      <c r="A52" s="354"/>
      <c r="B52" s="355"/>
      <c r="C52" s="355"/>
      <c r="D52" s="354"/>
      <c r="E52" s="354"/>
      <c r="F52" s="354"/>
      <c r="G52" s="353">
        <f>F50+F47</f>
        <v>2100.0029999999997</v>
      </c>
    </row>
    <row r="53" spans="1:8" x14ac:dyDescent="0.2">
      <c r="A53" s="421" t="s">
        <v>11</v>
      </c>
      <c r="B53" s="422"/>
      <c r="C53" s="422"/>
      <c r="D53" s="443"/>
      <c r="E53" s="421" t="s">
        <v>11</v>
      </c>
      <c r="F53" s="361"/>
      <c r="G53" s="353"/>
    </row>
    <row r="54" spans="1:8" x14ac:dyDescent="0.2">
      <c r="A54" s="423" t="s">
        <v>73</v>
      </c>
      <c r="B54" s="423"/>
      <c r="C54" s="423"/>
      <c r="D54" s="443"/>
      <c r="E54" s="423" t="s">
        <v>200</v>
      </c>
      <c r="F54" s="361"/>
      <c r="G54" s="353"/>
    </row>
    <row r="55" spans="1:8" x14ac:dyDescent="0.2">
      <c r="A55" s="421"/>
      <c r="B55" s="422"/>
      <c r="C55" s="422"/>
      <c r="D55" s="443"/>
      <c r="E55" s="422"/>
      <c r="F55" s="362"/>
      <c r="G55" s="262">
        <f>F49+0.09</f>
        <v>332.96999999999997</v>
      </c>
    </row>
    <row r="56" spans="1:8" x14ac:dyDescent="0.2">
      <c r="A56" s="422"/>
      <c r="B56" s="422"/>
      <c r="C56" s="422"/>
      <c r="D56" s="443"/>
      <c r="E56" s="422"/>
      <c r="F56" s="362"/>
    </row>
    <row r="57" spans="1:8" x14ac:dyDescent="0.2">
      <c r="A57" s="421" t="s">
        <v>10</v>
      </c>
      <c r="B57" s="423"/>
      <c r="C57" s="423"/>
      <c r="D57" s="443"/>
      <c r="E57" s="421" t="s">
        <v>12</v>
      </c>
      <c r="F57" s="362"/>
    </row>
    <row r="58" spans="1:8" x14ac:dyDescent="0.2">
      <c r="A58" s="423" t="s">
        <v>79</v>
      </c>
      <c r="B58" s="423"/>
      <c r="C58" s="423"/>
      <c r="D58" s="443"/>
      <c r="E58" s="423" t="s">
        <v>200</v>
      </c>
      <c r="F58" s="362"/>
    </row>
  </sheetData>
  <mergeCells count="14">
    <mergeCell ref="A7:F7"/>
    <mergeCell ref="A49:E49"/>
    <mergeCell ref="A50:E50"/>
    <mergeCell ref="A8:F8"/>
    <mergeCell ref="A44:E44"/>
    <mergeCell ref="A45:E45"/>
    <mergeCell ref="A47:E47"/>
    <mergeCell ref="A48:E48"/>
    <mergeCell ref="A46:E46"/>
    <mergeCell ref="A1:F1"/>
    <mergeCell ref="A2:F2"/>
    <mergeCell ref="A3:F3"/>
    <mergeCell ref="A4:F4"/>
    <mergeCell ref="A5:F5"/>
  </mergeCells>
  <printOptions horizontalCentered="1"/>
  <pageMargins left="0.7" right="0.7" top="0.19" bottom="0.17" header="0.17" footer="0.19"/>
  <pageSetup paperSize="9" scale="80" orientation="portrait" r:id="rId1"/>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69"/>
  <sheetViews>
    <sheetView view="pageBreakPreview" zoomScale="115" zoomScaleNormal="115" zoomScaleSheetLayoutView="115" workbookViewId="0">
      <selection activeCell="E61" sqref="E6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173" t="s">
        <v>191</v>
      </c>
      <c r="B1" s="2173"/>
      <c r="C1" s="2173"/>
      <c r="D1" s="2173"/>
      <c r="E1" s="2173"/>
      <c r="F1" s="140"/>
      <c r="G1" s="140"/>
      <c r="H1" s="140"/>
      <c r="I1" s="140"/>
      <c r="J1" s="140"/>
      <c r="K1" s="140"/>
      <c r="L1" s="140"/>
    </row>
    <row r="2" spans="1:12" s="141" customFormat="1" ht="18.75" customHeight="1" x14ac:dyDescent="0.25">
      <c r="A2" s="2173" t="s">
        <v>190</v>
      </c>
      <c r="B2" s="2173"/>
      <c r="C2" s="2173"/>
      <c r="D2" s="2173"/>
      <c r="E2" s="2173"/>
      <c r="F2" s="140"/>
      <c r="G2" s="140"/>
      <c r="H2" s="140"/>
      <c r="I2" s="140"/>
      <c r="J2" s="140"/>
      <c r="K2" s="140"/>
      <c r="L2" s="140"/>
    </row>
    <row r="3" spans="1:12" s="143" customFormat="1" ht="24" customHeight="1" x14ac:dyDescent="0.2">
      <c r="A3" s="2207" t="s">
        <v>58</v>
      </c>
      <c r="B3" s="2207"/>
      <c r="C3" s="2207"/>
      <c r="D3" s="2207"/>
      <c r="E3" s="2207"/>
      <c r="F3" s="142"/>
      <c r="G3" s="142"/>
      <c r="H3" s="142"/>
      <c r="I3" s="142"/>
      <c r="J3" s="142"/>
      <c r="K3" s="142"/>
      <c r="L3" s="142"/>
    </row>
    <row r="4" spans="1:12" s="145" customFormat="1" ht="24" customHeight="1" x14ac:dyDescent="0.25">
      <c r="A4" s="2225" t="s">
        <v>192</v>
      </c>
      <c r="B4" s="2225"/>
      <c r="C4" s="2225"/>
      <c r="D4" s="2225"/>
      <c r="E4" s="2225"/>
      <c r="F4" s="144"/>
      <c r="G4" s="144"/>
      <c r="H4" s="144"/>
      <c r="I4" s="144"/>
      <c r="J4" s="144"/>
      <c r="K4" s="144"/>
      <c r="L4" s="144"/>
    </row>
    <row r="5" spans="1:12" s="428" customFormat="1" x14ac:dyDescent="0.2">
      <c r="A5" s="2229" t="s">
        <v>269</v>
      </c>
      <c r="B5" s="2229"/>
      <c r="C5" s="2229"/>
      <c r="D5" s="2229"/>
      <c r="E5" s="2229"/>
    </row>
    <row r="6" spans="1:12" s="431" customFormat="1" ht="18.75" customHeight="1" x14ac:dyDescent="0.25">
      <c r="A6" s="429" t="s">
        <v>208</v>
      </c>
      <c r="B6" s="363"/>
      <c r="C6" s="363"/>
      <c r="D6" s="429"/>
      <c r="E6" s="363"/>
      <c r="F6" s="363"/>
      <c r="G6" s="363"/>
      <c r="H6" s="363"/>
      <c r="I6" s="363"/>
      <c r="J6" s="430"/>
    </row>
    <row r="7" spans="1:12" s="431" customFormat="1" ht="18.75" customHeight="1" thickBot="1" x14ac:dyDescent="0.3">
      <c r="A7" s="2259" t="s">
        <v>243</v>
      </c>
      <c r="B7" s="2259"/>
      <c r="C7" s="2259"/>
      <c r="D7" s="2259"/>
      <c r="E7" s="2259"/>
      <c r="F7" s="363"/>
      <c r="G7" s="363"/>
      <c r="H7" s="363"/>
      <c r="I7" s="363"/>
      <c r="J7" s="430"/>
    </row>
    <row r="8" spans="1:12" s="244" customFormat="1" ht="31.5" customHeight="1" thickBot="1" x14ac:dyDescent="0.25">
      <c r="A8" s="432" t="s">
        <v>198</v>
      </c>
      <c r="B8" s="2240" t="s">
        <v>26</v>
      </c>
      <c r="C8" s="2241"/>
      <c r="D8" s="2238"/>
      <c r="E8" s="2242"/>
    </row>
    <row r="9" spans="1:12" s="436" customFormat="1" ht="18.75" customHeight="1" thickBot="1" x14ac:dyDescent="0.25">
      <c r="A9" s="433" t="s">
        <v>83</v>
      </c>
      <c r="B9" s="434" t="s">
        <v>129</v>
      </c>
      <c r="C9" s="434" t="s">
        <v>195</v>
      </c>
      <c r="D9" s="434" t="s">
        <v>196</v>
      </c>
      <c r="E9" s="435" t="s">
        <v>197</v>
      </c>
    </row>
    <row r="10" spans="1:12" s="436" customFormat="1" ht="17.25" customHeight="1" x14ac:dyDescent="0.2">
      <c r="A10" s="437">
        <v>200</v>
      </c>
      <c r="B10" s="373">
        <v>0</v>
      </c>
      <c r="C10" s="20">
        <v>4.75</v>
      </c>
      <c r="D10" s="438">
        <v>0</v>
      </c>
      <c r="E10" s="439">
        <v>0</v>
      </c>
    </row>
    <row r="11" spans="1:12" s="255" customFormat="1" ht="17.100000000000001" customHeight="1" x14ac:dyDescent="0.2">
      <c r="A11" s="260">
        <v>225</v>
      </c>
      <c r="B11" s="178">
        <v>25</v>
      </c>
      <c r="C11" s="20">
        <v>5.3000000000000007</v>
      </c>
      <c r="D11" s="20">
        <f t="shared" ref="D11:D29" si="0">(C10+C11)/2</f>
        <v>5.0250000000000004</v>
      </c>
      <c r="E11" s="259">
        <f t="shared" ref="E11:E31" si="1">D11*B11</f>
        <v>125.62500000000001</v>
      </c>
    </row>
    <row r="12" spans="1:12" s="255" customFormat="1" ht="17.100000000000001" customHeight="1" x14ac:dyDescent="0.2">
      <c r="A12" s="260">
        <v>250</v>
      </c>
      <c r="B12" s="178">
        <f t="shared" ref="B12:B27" si="2">A12-A11</f>
        <v>25</v>
      </c>
      <c r="C12" s="20">
        <v>5.0999999999999996</v>
      </c>
      <c r="D12" s="20">
        <f t="shared" si="0"/>
        <v>5.2</v>
      </c>
      <c r="E12" s="259">
        <f t="shared" si="1"/>
        <v>130</v>
      </c>
    </row>
    <row r="13" spans="1:12" s="255" customFormat="1" ht="17.100000000000001" customHeight="1" x14ac:dyDescent="0.2">
      <c r="A13" s="260">
        <v>275</v>
      </c>
      <c r="B13" s="178">
        <f t="shared" si="2"/>
        <v>25</v>
      </c>
      <c r="C13" s="20">
        <v>5.3</v>
      </c>
      <c r="D13" s="20">
        <f t="shared" si="0"/>
        <v>5.1999999999999993</v>
      </c>
      <c r="E13" s="259">
        <f t="shared" si="1"/>
        <v>129.99999999999997</v>
      </c>
    </row>
    <row r="14" spans="1:12" s="255" customFormat="1" ht="17.100000000000001" customHeight="1" x14ac:dyDescent="0.2">
      <c r="A14" s="260">
        <v>300</v>
      </c>
      <c r="B14" s="178">
        <f t="shared" si="2"/>
        <v>25</v>
      </c>
      <c r="C14" s="20">
        <v>5.0999999999999996</v>
      </c>
      <c r="D14" s="20">
        <f t="shared" si="0"/>
        <v>5.1999999999999993</v>
      </c>
      <c r="E14" s="259">
        <f t="shared" si="1"/>
        <v>129.99999999999997</v>
      </c>
    </row>
    <row r="15" spans="1:12" s="255" customFormat="1" ht="17.100000000000001" customHeight="1" x14ac:dyDescent="0.2">
      <c r="A15" s="260">
        <v>325</v>
      </c>
      <c r="B15" s="178">
        <f t="shared" si="2"/>
        <v>25</v>
      </c>
      <c r="C15" s="20">
        <v>5.0999999999999996</v>
      </c>
      <c r="D15" s="20">
        <f t="shared" si="0"/>
        <v>5.0999999999999996</v>
      </c>
      <c r="E15" s="259">
        <f t="shared" si="1"/>
        <v>127.49999999999999</v>
      </c>
    </row>
    <row r="16" spans="1:12" s="255" customFormat="1" ht="17.100000000000001" customHeight="1" x14ac:dyDescent="0.2">
      <c r="A16" s="260">
        <v>350</v>
      </c>
      <c r="B16" s="178">
        <f t="shared" si="2"/>
        <v>25</v>
      </c>
      <c r="C16" s="20">
        <v>4.9000000000000004</v>
      </c>
      <c r="D16" s="20">
        <f t="shared" si="0"/>
        <v>5</v>
      </c>
      <c r="E16" s="259">
        <f t="shared" si="1"/>
        <v>125</v>
      </c>
    </row>
    <row r="17" spans="1:5" s="255" customFormat="1" ht="17.100000000000001" customHeight="1" x14ac:dyDescent="0.2">
      <c r="A17" s="260">
        <v>375</v>
      </c>
      <c r="B17" s="178">
        <f t="shared" si="2"/>
        <v>25</v>
      </c>
      <c r="C17" s="20">
        <v>4.8499999999999996</v>
      </c>
      <c r="D17" s="20">
        <f t="shared" si="0"/>
        <v>4.875</v>
      </c>
      <c r="E17" s="259">
        <f t="shared" si="1"/>
        <v>121.875</v>
      </c>
    </row>
    <row r="18" spans="1:5" s="255" customFormat="1" ht="17.100000000000001" customHeight="1" x14ac:dyDescent="0.2">
      <c r="A18" s="260">
        <v>400</v>
      </c>
      <c r="B18" s="178">
        <f t="shared" si="2"/>
        <v>25</v>
      </c>
      <c r="C18" s="20">
        <v>4.5999999999999996</v>
      </c>
      <c r="D18" s="20">
        <f t="shared" si="0"/>
        <v>4.7249999999999996</v>
      </c>
      <c r="E18" s="259">
        <f t="shared" si="1"/>
        <v>118.12499999999999</v>
      </c>
    </row>
    <row r="19" spans="1:5" s="255" customFormat="1" ht="17.100000000000001" customHeight="1" x14ac:dyDescent="0.2">
      <c r="A19" s="260">
        <v>425</v>
      </c>
      <c r="B19" s="178">
        <f t="shared" si="2"/>
        <v>25</v>
      </c>
      <c r="C19" s="20">
        <v>5</v>
      </c>
      <c r="D19" s="20">
        <f t="shared" si="0"/>
        <v>4.8</v>
      </c>
      <c r="E19" s="259">
        <f t="shared" si="1"/>
        <v>120</v>
      </c>
    </row>
    <row r="20" spans="1:5" s="255" customFormat="1" ht="17.100000000000001" customHeight="1" x14ac:dyDescent="0.2">
      <c r="A20" s="260">
        <v>450</v>
      </c>
      <c r="B20" s="178">
        <f t="shared" si="2"/>
        <v>25</v>
      </c>
      <c r="C20" s="20">
        <v>4.9000000000000004</v>
      </c>
      <c r="D20" s="20">
        <f t="shared" si="0"/>
        <v>4.95</v>
      </c>
      <c r="E20" s="259">
        <f t="shared" si="1"/>
        <v>123.75</v>
      </c>
    </row>
    <row r="21" spans="1:5" s="255" customFormat="1" ht="17.100000000000001" customHeight="1" x14ac:dyDescent="0.2">
      <c r="A21" s="260">
        <v>475</v>
      </c>
      <c r="B21" s="178">
        <f t="shared" si="2"/>
        <v>25</v>
      </c>
      <c r="C21" s="20">
        <v>5.0999999999999996</v>
      </c>
      <c r="D21" s="20">
        <f t="shared" si="0"/>
        <v>5</v>
      </c>
      <c r="E21" s="259">
        <f t="shared" si="1"/>
        <v>125</v>
      </c>
    </row>
    <row r="22" spans="1:5" s="255" customFormat="1" ht="17.100000000000001" customHeight="1" x14ac:dyDescent="0.2">
      <c r="A22" s="260">
        <v>500</v>
      </c>
      <c r="B22" s="178">
        <f t="shared" si="2"/>
        <v>25</v>
      </c>
      <c r="C22" s="20">
        <v>4.6999999999999993</v>
      </c>
      <c r="D22" s="20">
        <f t="shared" si="0"/>
        <v>4.8999999999999995</v>
      </c>
      <c r="E22" s="259">
        <f t="shared" si="1"/>
        <v>122.49999999999999</v>
      </c>
    </row>
    <row r="23" spans="1:5" s="255" customFormat="1" ht="17.100000000000001" customHeight="1" x14ac:dyDescent="0.2">
      <c r="A23" s="260">
        <v>525</v>
      </c>
      <c r="B23" s="178">
        <f t="shared" si="2"/>
        <v>25</v>
      </c>
      <c r="C23" s="20">
        <v>5.1999999999999993</v>
      </c>
      <c r="D23" s="20">
        <f t="shared" si="0"/>
        <v>4.9499999999999993</v>
      </c>
      <c r="E23" s="259">
        <f t="shared" si="1"/>
        <v>123.74999999999999</v>
      </c>
    </row>
    <row r="24" spans="1:5" s="255" customFormat="1" ht="17.100000000000001" customHeight="1" x14ac:dyDescent="0.2">
      <c r="A24" s="260">
        <v>550</v>
      </c>
      <c r="B24" s="178">
        <f t="shared" si="2"/>
        <v>25</v>
      </c>
      <c r="C24" s="20">
        <v>4.9000000000000004</v>
      </c>
      <c r="D24" s="20">
        <f t="shared" si="0"/>
        <v>5.05</v>
      </c>
      <c r="E24" s="259">
        <f t="shared" si="1"/>
        <v>126.25</v>
      </c>
    </row>
    <row r="25" spans="1:5" s="255" customFormat="1" ht="17.100000000000001" customHeight="1" x14ac:dyDescent="0.2">
      <c r="A25" s="260">
        <v>575</v>
      </c>
      <c r="B25" s="178">
        <f t="shared" si="2"/>
        <v>25</v>
      </c>
      <c r="C25" s="20">
        <v>5.2</v>
      </c>
      <c r="D25" s="20">
        <f t="shared" si="0"/>
        <v>5.0500000000000007</v>
      </c>
      <c r="E25" s="259">
        <f t="shared" si="1"/>
        <v>126.25000000000001</v>
      </c>
    </row>
    <row r="26" spans="1:5" s="255" customFormat="1" ht="17.100000000000001" customHeight="1" x14ac:dyDescent="0.2">
      <c r="A26" s="260">
        <v>600</v>
      </c>
      <c r="B26" s="178">
        <f t="shared" si="2"/>
        <v>25</v>
      </c>
      <c r="C26" s="20">
        <v>4.6500000000000004</v>
      </c>
      <c r="D26" s="20">
        <f t="shared" si="0"/>
        <v>4.9250000000000007</v>
      </c>
      <c r="E26" s="259">
        <f t="shared" si="1"/>
        <v>123.12500000000001</v>
      </c>
    </row>
    <row r="27" spans="1:5" s="255" customFormat="1" ht="17.100000000000001" customHeight="1" x14ac:dyDescent="0.2">
      <c r="A27" s="260">
        <v>618</v>
      </c>
      <c r="B27" s="178">
        <f t="shared" si="2"/>
        <v>18</v>
      </c>
      <c r="C27" s="20">
        <v>6</v>
      </c>
      <c r="D27" s="20">
        <f t="shared" si="0"/>
        <v>5.3250000000000002</v>
      </c>
      <c r="E27" s="259">
        <f t="shared" si="1"/>
        <v>95.850000000000009</v>
      </c>
    </row>
    <row r="28" spans="1:5" s="255" customFormat="1" ht="17.100000000000001" customHeight="1" x14ac:dyDescent="0.2">
      <c r="A28" s="260">
        <v>632</v>
      </c>
      <c r="B28" s="178">
        <v>0</v>
      </c>
      <c r="C28" s="20">
        <v>2.1</v>
      </c>
      <c r="D28" s="20">
        <f t="shared" si="0"/>
        <v>4.05</v>
      </c>
      <c r="E28" s="259">
        <f t="shared" si="1"/>
        <v>0</v>
      </c>
    </row>
    <row r="29" spans="1:5" s="436" customFormat="1" ht="17.25" customHeight="1" x14ac:dyDescent="0.2">
      <c r="A29" s="260">
        <v>650</v>
      </c>
      <c r="B29" s="178">
        <f>A29-A28</f>
        <v>18</v>
      </c>
      <c r="C29" s="20">
        <v>2.7</v>
      </c>
      <c r="D29" s="20">
        <f t="shared" si="0"/>
        <v>2.4000000000000004</v>
      </c>
      <c r="E29" s="259">
        <f t="shared" si="1"/>
        <v>43.2</v>
      </c>
    </row>
    <row r="30" spans="1:5" s="255" customFormat="1" ht="17.100000000000001" customHeight="1" x14ac:dyDescent="0.2">
      <c r="A30" s="260">
        <v>675</v>
      </c>
      <c r="B30" s="178">
        <v>25</v>
      </c>
      <c r="C30" s="20">
        <v>3.1</v>
      </c>
      <c r="D30" s="20">
        <f>(C29+C30)/2</f>
        <v>2.9000000000000004</v>
      </c>
      <c r="E30" s="259">
        <f t="shared" si="1"/>
        <v>72.500000000000014</v>
      </c>
    </row>
    <row r="31" spans="1:5" s="255" customFormat="1" ht="17.100000000000001" customHeight="1" x14ac:dyDescent="0.2">
      <c r="A31" s="260">
        <v>700</v>
      </c>
      <c r="B31" s="178">
        <f>A31-A30</f>
        <v>25</v>
      </c>
      <c r="C31" s="20">
        <v>2.8</v>
      </c>
      <c r="D31" s="20">
        <f>(C30+C31)/2</f>
        <v>2.95</v>
      </c>
      <c r="E31" s="259">
        <f t="shared" si="1"/>
        <v>73.75</v>
      </c>
    </row>
    <row r="32" spans="1:5" s="255" customFormat="1" ht="17.100000000000001" customHeight="1" x14ac:dyDescent="0.2">
      <c r="A32" s="260">
        <v>725</v>
      </c>
      <c r="B32" s="178">
        <f>A32-A31</f>
        <v>25</v>
      </c>
      <c r="C32" s="20">
        <v>2.5999999999999996</v>
      </c>
      <c r="D32" s="20">
        <f>(C31+C32)/2</f>
        <v>2.6999999999999997</v>
      </c>
      <c r="E32" s="259">
        <f>D32*B32</f>
        <v>67.5</v>
      </c>
    </row>
    <row r="33" spans="1:10" s="255" customFormat="1" ht="17.100000000000001" customHeight="1" x14ac:dyDescent="0.2">
      <c r="A33" s="260">
        <v>750</v>
      </c>
      <c r="B33" s="178">
        <f>A33-A32</f>
        <v>25</v>
      </c>
      <c r="C33" s="20">
        <v>2.2000000000000002</v>
      </c>
      <c r="D33" s="20">
        <f>(C32+C33)/2</f>
        <v>2.4</v>
      </c>
      <c r="E33" s="259">
        <f>D33*B33</f>
        <v>60</v>
      </c>
    </row>
    <row r="34" spans="1:10" s="255" customFormat="1" ht="17.100000000000001" customHeight="1" thickBot="1" x14ac:dyDescent="0.25">
      <c r="A34" s="260">
        <v>775</v>
      </c>
      <c r="B34" s="178">
        <f>A34-A33</f>
        <v>25</v>
      </c>
      <c r="C34" s="20">
        <v>2.5</v>
      </c>
      <c r="D34" s="20">
        <f>(C33+C34)/2</f>
        <v>2.35</v>
      </c>
      <c r="E34" s="259">
        <f>D34*B34</f>
        <v>58.75</v>
      </c>
    </row>
    <row r="35" spans="1:10" s="418" customFormat="1" ht="17.100000000000001" customHeight="1" thickBot="1" x14ac:dyDescent="0.25">
      <c r="A35" s="2240" t="s">
        <v>263</v>
      </c>
      <c r="B35" s="2241"/>
      <c r="C35" s="2241"/>
      <c r="D35" s="2242"/>
      <c r="E35" s="23">
        <f>SUM(E10:E34)</f>
        <v>2470.2999999999997</v>
      </c>
    </row>
    <row r="36" spans="1:10" s="431" customFormat="1" ht="18.75" customHeight="1" thickBot="1" x14ac:dyDescent="0.3">
      <c r="A36" s="2256" t="s">
        <v>241</v>
      </c>
      <c r="B36" s="2257"/>
      <c r="C36" s="2257"/>
      <c r="D36" s="2257"/>
      <c r="E36" s="2258"/>
      <c r="F36" s="363"/>
      <c r="G36" s="363"/>
      <c r="H36" s="363"/>
      <c r="I36" s="363"/>
      <c r="J36" s="430"/>
    </row>
    <row r="37" spans="1:10" s="244" customFormat="1" ht="31.5" customHeight="1" thickBot="1" x14ac:dyDescent="0.25">
      <c r="A37" s="440" t="s">
        <v>198</v>
      </c>
      <c r="B37" s="2253" t="s">
        <v>26</v>
      </c>
      <c r="C37" s="2254"/>
      <c r="D37" s="2254"/>
      <c r="E37" s="2255"/>
    </row>
    <row r="38" spans="1:10" s="436" customFormat="1" ht="18.75" customHeight="1" thickBot="1" x14ac:dyDescent="0.25">
      <c r="A38" s="433" t="s">
        <v>83</v>
      </c>
      <c r="B38" s="434" t="s">
        <v>129</v>
      </c>
      <c r="C38" s="434" t="s">
        <v>195</v>
      </c>
      <c r="D38" s="434" t="s">
        <v>196</v>
      </c>
      <c r="E38" s="435" t="s">
        <v>197</v>
      </c>
    </row>
    <row r="39" spans="1:10" s="436" customFormat="1" ht="17.25" customHeight="1" x14ac:dyDescent="0.2">
      <c r="A39" s="437">
        <v>50</v>
      </c>
      <c r="B39" s="373">
        <v>0</v>
      </c>
      <c r="C39" s="20">
        <v>4</v>
      </c>
      <c r="D39" s="438">
        <v>0</v>
      </c>
      <c r="E39" s="439">
        <v>0</v>
      </c>
    </row>
    <row r="40" spans="1:10" s="255" customFormat="1" ht="17.100000000000001" customHeight="1" x14ac:dyDescent="0.2">
      <c r="A40" s="260">
        <v>75</v>
      </c>
      <c r="B40" s="178">
        <v>25</v>
      </c>
      <c r="C40" s="20">
        <v>4.0999999999999996</v>
      </c>
      <c r="D40" s="20">
        <f t="shared" ref="D40:D54" si="3">(C39+C40)/2</f>
        <v>4.05</v>
      </c>
      <c r="E40" s="259">
        <f t="shared" ref="E40:E54" si="4">D40*B40</f>
        <v>101.25</v>
      </c>
    </row>
    <row r="41" spans="1:10" s="255" customFormat="1" ht="17.100000000000001" customHeight="1" x14ac:dyDescent="0.2">
      <c r="A41" s="260">
        <v>100</v>
      </c>
      <c r="B41" s="178">
        <f t="shared" ref="B41:B54" si="5">A41-A40</f>
        <v>25</v>
      </c>
      <c r="C41" s="20">
        <v>4.2</v>
      </c>
      <c r="D41" s="20">
        <f t="shared" si="3"/>
        <v>4.1500000000000004</v>
      </c>
      <c r="E41" s="259">
        <f t="shared" si="4"/>
        <v>103.75000000000001</v>
      </c>
    </row>
    <row r="42" spans="1:10" s="255" customFormat="1" ht="17.100000000000001" customHeight="1" x14ac:dyDescent="0.2">
      <c r="A42" s="260">
        <v>125</v>
      </c>
      <c r="B42" s="178">
        <f t="shared" si="5"/>
        <v>25</v>
      </c>
      <c r="C42" s="20">
        <v>4.2</v>
      </c>
      <c r="D42" s="20">
        <f t="shared" si="3"/>
        <v>4.2</v>
      </c>
      <c r="E42" s="259">
        <f t="shared" si="4"/>
        <v>105</v>
      </c>
    </row>
    <row r="43" spans="1:10" s="255" customFormat="1" ht="17.100000000000001" customHeight="1" x14ac:dyDescent="0.2">
      <c r="A43" s="260">
        <v>150</v>
      </c>
      <c r="B43" s="178">
        <f t="shared" si="5"/>
        <v>25</v>
      </c>
      <c r="C43" s="20">
        <v>4.2</v>
      </c>
      <c r="D43" s="20">
        <f t="shared" si="3"/>
        <v>4.2</v>
      </c>
      <c r="E43" s="259">
        <f t="shared" si="4"/>
        <v>105</v>
      </c>
    </row>
    <row r="44" spans="1:10" s="255" customFormat="1" ht="17.100000000000001" customHeight="1" x14ac:dyDescent="0.2">
      <c r="A44" s="260">
        <v>175</v>
      </c>
      <c r="B44" s="178">
        <f t="shared" si="5"/>
        <v>25</v>
      </c>
      <c r="C44" s="20">
        <v>4</v>
      </c>
      <c r="D44" s="20">
        <f t="shared" si="3"/>
        <v>4.0999999999999996</v>
      </c>
      <c r="E44" s="259">
        <f t="shared" si="4"/>
        <v>102.49999999999999</v>
      </c>
    </row>
    <row r="45" spans="1:10" s="255" customFormat="1" ht="17.100000000000001" customHeight="1" x14ac:dyDescent="0.2">
      <c r="A45" s="260">
        <v>200</v>
      </c>
      <c r="B45" s="178">
        <f t="shared" si="5"/>
        <v>25</v>
      </c>
      <c r="C45" s="20">
        <v>4.3</v>
      </c>
      <c r="D45" s="20">
        <f t="shared" si="3"/>
        <v>4.1500000000000004</v>
      </c>
      <c r="E45" s="259">
        <f t="shared" si="4"/>
        <v>103.75000000000001</v>
      </c>
    </row>
    <row r="46" spans="1:10" s="255" customFormat="1" ht="17.100000000000001" customHeight="1" x14ac:dyDescent="0.2">
      <c r="A46" s="260">
        <v>225</v>
      </c>
      <c r="B46" s="178">
        <f t="shared" si="5"/>
        <v>25</v>
      </c>
      <c r="C46" s="20">
        <v>4</v>
      </c>
      <c r="D46" s="20">
        <f t="shared" si="3"/>
        <v>4.1500000000000004</v>
      </c>
      <c r="E46" s="259">
        <f t="shared" si="4"/>
        <v>103.75000000000001</v>
      </c>
    </row>
    <row r="47" spans="1:10" s="255" customFormat="1" ht="17.100000000000001" customHeight="1" x14ac:dyDescent="0.2">
      <c r="A47" s="260">
        <v>250</v>
      </c>
      <c r="B47" s="178">
        <f t="shared" si="5"/>
        <v>25</v>
      </c>
      <c r="C47" s="20">
        <v>4.2</v>
      </c>
      <c r="D47" s="20">
        <f t="shared" si="3"/>
        <v>4.0999999999999996</v>
      </c>
      <c r="E47" s="259">
        <f t="shared" si="4"/>
        <v>102.49999999999999</v>
      </c>
    </row>
    <row r="48" spans="1:10" s="255" customFormat="1" ht="17.100000000000001" customHeight="1" x14ac:dyDescent="0.2">
      <c r="A48" s="260">
        <v>275</v>
      </c>
      <c r="B48" s="178">
        <f t="shared" si="5"/>
        <v>25</v>
      </c>
      <c r="C48" s="20">
        <v>4.3</v>
      </c>
      <c r="D48" s="20">
        <f t="shared" si="3"/>
        <v>4.25</v>
      </c>
      <c r="E48" s="259">
        <f t="shared" si="4"/>
        <v>106.25</v>
      </c>
    </row>
    <row r="49" spans="1:6" s="255" customFormat="1" ht="17.100000000000001" customHeight="1" x14ac:dyDescent="0.2">
      <c r="A49" s="260">
        <v>300</v>
      </c>
      <c r="B49" s="178">
        <f t="shared" si="5"/>
        <v>25</v>
      </c>
      <c r="C49" s="20">
        <v>4.0999999999999996</v>
      </c>
      <c r="D49" s="20">
        <f t="shared" si="3"/>
        <v>4.1999999999999993</v>
      </c>
      <c r="E49" s="259">
        <f t="shared" si="4"/>
        <v>104.99999999999999</v>
      </c>
    </row>
    <row r="50" spans="1:6" s="255" customFormat="1" ht="17.100000000000001" customHeight="1" x14ac:dyDescent="0.2">
      <c r="A50" s="260">
        <v>325</v>
      </c>
      <c r="B50" s="178">
        <f t="shared" si="5"/>
        <v>25</v>
      </c>
      <c r="C50" s="20">
        <v>5</v>
      </c>
      <c r="D50" s="20">
        <f t="shared" si="3"/>
        <v>4.55</v>
      </c>
      <c r="E50" s="259">
        <f t="shared" si="4"/>
        <v>113.75</v>
      </c>
    </row>
    <row r="51" spans="1:6" s="255" customFormat="1" ht="17.100000000000001" customHeight="1" x14ac:dyDescent="0.2">
      <c r="A51" s="260">
        <v>350</v>
      </c>
      <c r="B51" s="178">
        <f t="shared" si="5"/>
        <v>25</v>
      </c>
      <c r="C51" s="20">
        <v>4</v>
      </c>
      <c r="D51" s="20">
        <f t="shared" si="3"/>
        <v>4.5</v>
      </c>
      <c r="E51" s="259">
        <f t="shared" si="4"/>
        <v>112.5</v>
      </c>
    </row>
    <row r="52" spans="1:6" s="255" customFormat="1" ht="17.100000000000001" customHeight="1" x14ac:dyDescent="0.2">
      <c r="A52" s="260">
        <v>375</v>
      </c>
      <c r="B52" s="178">
        <f t="shared" si="5"/>
        <v>25</v>
      </c>
      <c r="C52" s="20">
        <v>4</v>
      </c>
      <c r="D52" s="20">
        <f t="shared" si="3"/>
        <v>4</v>
      </c>
      <c r="E52" s="259">
        <f t="shared" si="4"/>
        <v>100</v>
      </c>
    </row>
    <row r="53" spans="1:6" s="255" customFormat="1" ht="17.100000000000001" customHeight="1" x14ac:dyDescent="0.2">
      <c r="A53" s="260">
        <v>400</v>
      </c>
      <c r="B53" s="178">
        <f t="shared" si="5"/>
        <v>25</v>
      </c>
      <c r="C53" s="20">
        <v>4.0999999999999996</v>
      </c>
      <c r="D53" s="20">
        <f t="shared" si="3"/>
        <v>4.05</v>
      </c>
      <c r="E53" s="259">
        <f t="shared" si="4"/>
        <v>101.25</v>
      </c>
    </row>
    <row r="54" spans="1:6" s="255" customFormat="1" ht="17.100000000000001" customHeight="1" thickBot="1" x14ac:dyDescent="0.25">
      <c r="A54" s="260">
        <v>425</v>
      </c>
      <c r="B54" s="178">
        <f t="shared" si="5"/>
        <v>25</v>
      </c>
      <c r="C54" s="20">
        <v>4</v>
      </c>
      <c r="D54" s="20">
        <f t="shared" si="3"/>
        <v>4.05</v>
      </c>
      <c r="E54" s="259">
        <f t="shared" si="4"/>
        <v>101.25</v>
      </c>
    </row>
    <row r="55" spans="1:6" s="418" customFormat="1" ht="17.100000000000001" customHeight="1" thickBot="1" x14ac:dyDescent="0.25">
      <c r="A55" s="2240" t="s">
        <v>270</v>
      </c>
      <c r="B55" s="2241"/>
      <c r="C55" s="2241"/>
      <c r="D55" s="2242"/>
      <c r="E55" s="23">
        <f>SUM(E39:E54)</f>
        <v>1567.5</v>
      </c>
    </row>
    <row r="56" spans="1:6" ht="16.5" thickBot="1" x14ac:dyDescent="0.3">
      <c r="A56" s="2167" t="s">
        <v>265</v>
      </c>
      <c r="B56" s="2168"/>
      <c r="C56" s="2168"/>
      <c r="D56" s="2169"/>
      <c r="E56" s="25">
        <f>E55+E35</f>
        <v>4037.7999999999997</v>
      </c>
      <c r="F56" s="353"/>
    </row>
    <row r="57" spans="1:6" ht="15.75" thickBot="1" x14ac:dyDescent="0.25">
      <c r="A57" s="2167" t="s">
        <v>264</v>
      </c>
      <c r="B57" s="2168"/>
      <c r="C57" s="2168"/>
      <c r="D57" s="2168"/>
      <c r="E57" s="18">
        <v>14174.69</v>
      </c>
    </row>
    <row r="58" spans="1:6" ht="16.5" thickBot="1" x14ac:dyDescent="0.3">
      <c r="A58" s="2167" t="s">
        <v>271</v>
      </c>
      <c r="B58" s="2168"/>
      <c r="C58" s="2168"/>
      <c r="D58" s="2168"/>
      <c r="E58" s="25">
        <f>E57+E56</f>
        <v>18212.490000000002</v>
      </c>
      <c r="F58" s="353"/>
    </row>
    <row r="59" spans="1:6" ht="15.75" x14ac:dyDescent="0.25">
      <c r="A59" s="441"/>
      <c r="B59" s="441"/>
      <c r="C59" s="441"/>
      <c r="D59" s="441"/>
      <c r="E59" s="442"/>
      <c r="F59" s="353"/>
    </row>
    <row r="60" spans="1:6" ht="15.75" x14ac:dyDescent="0.25">
      <c r="A60" s="441"/>
      <c r="B60" s="441"/>
      <c r="C60" s="441"/>
      <c r="D60" s="441"/>
      <c r="E60" s="442"/>
      <c r="F60" s="353"/>
    </row>
    <row r="61" spans="1:6" ht="40.5" customHeight="1" x14ac:dyDescent="0.25">
      <c r="A61" s="441"/>
      <c r="B61" s="441"/>
      <c r="C61" s="441"/>
      <c r="D61" s="441"/>
      <c r="E61" s="442"/>
      <c r="F61" s="353"/>
    </row>
    <row r="62" spans="1:6" x14ac:dyDescent="0.2">
      <c r="A62" s="421" t="s">
        <v>11</v>
      </c>
      <c r="B62" s="422"/>
      <c r="C62" s="443"/>
      <c r="D62" s="421" t="s">
        <v>11</v>
      </c>
      <c r="E62" s="361"/>
      <c r="F62" s="353"/>
    </row>
    <row r="63" spans="1:6" x14ac:dyDescent="0.2">
      <c r="A63" s="423" t="s">
        <v>73</v>
      </c>
      <c r="B63" s="423"/>
      <c r="C63" s="443"/>
      <c r="D63" s="423" t="s">
        <v>200</v>
      </c>
      <c r="E63" s="361"/>
      <c r="F63" s="353"/>
    </row>
    <row r="64" spans="1:6" x14ac:dyDescent="0.2">
      <c r="A64" s="421"/>
      <c r="B64" s="422"/>
      <c r="C64" s="443"/>
      <c r="D64" s="422"/>
      <c r="E64" s="362"/>
    </row>
    <row r="65" spans="1:6" ht="32.25" customHeight="1" x14ac:dyDescent="0.2">
      <c r="A65" s="422"/>
      <c r="B65" s="422"/>
      <c r="C65" s="443"/>
      <c r="D65" s="422"/>
      <c r="E65" s="362"/>
    </row>
    <row r="66" spans="1:6" x14ac:dyDescent="0.2">
      <c r="A66" s="421" t="s">
        <v>10</v>
      </c>
      <c r="B66" s="423"/>
      <c r="C66" s="443"/>
      <c r="D66" s="421" t="s">
        <v>12</v>
      </c>
      <c r="E66" s="362"/>
    </row>
    <row r="67" spans="1:6" x14ac:dyDescent="0.2">
      <c r="A67" s="423" t="s">
        <v>79</v>
      </c>
      <c r="B67" s="423"/>
      <c r="C67" s="443"/>
      <c r="D67" s="423" t="s">
        <v>200</v>
      </c>
      <c r="E67" s="362"/>
    </row>
    <row r="68" spans="1:6" x14ac:dyDescent="0.2">
      <c r="A68" s="444"/>
      <c r="B68" s="444"/>
      <c r="C68" s="444"/>
      <c r="D68" s="445"/>
      <c r="E68" s="262"/>
    </row>
    <row r="69" spans="1:6" ht="15.75" x14ac:dyDescent="0.25">
      <c r="A69" s="354"/>
      <c r="B69" s="355"/>
      <c r="C69" s="354"/>
      <c r="D69" s="354"/>
      <c r="E69" s="354"/>
      <c r="F69" s="353"/>
    </row>
  </sheetData>
  <mergeCells count="14">
    <mergeCell ref="A57:D57"/>
    <mergeCell ref="A58:D58"/>
    <mergeCell ref="B8:E8"/>
    <mergeCell ref="A35:D35"/>
    <mergeCell ref="A7:E7"/>
    <mergeCell ref="A56:D56"/>
    <mergeCell ref="A55:D55"/>
    <mergeCell ref="A1:E1"/>
    <mergeCell ref="A3:E3"/>
    <mergeCell ref="A4:E4"/>
    <mergeCell ref="B37:E37"/>
    <mergeCell ref="A2:E2"/>
    <mergeCell ref="A5:E5"/>
    <mergeCell ref="A36:E36"/>
  </mergeCells>
  <phoneticPr fontId="50" type="noConversion"/>
  <printOptions horizontalCentered="1"/>
  <pageMargins left="0.69" right="0.26" top="0.7" bottom="0.27" header="0.19" footer="0.27"/>
  <pageSetup paperSize="9" scale="95" orientation="portrait" cellComments="atEnd" r:id="rId1"/>
  <headerFooter alignWithMargins="0">
    <oddFooter>Page &amp;P of &amp;N</oddFooter>
  </headerFooter>
  <rowBreaks count="1" manualBreakCount="1">
    <brk id="35" max="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
  <sheetViews>
    <sheetView view="pageBreakPreview" zoomScaleSheetLayoutView="100" workbookViewId="0">
      <selection activeCell="A171" sqref="A171:D171"/>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7" width="9.7109375" style="262" bestFit="1" customWidth="1"/>
    <col min="8" max="16384" width="9.140625" style="262"/>
  </cols>
  <sheetData>
    <row r="1" spans="1:12" s="141" customFormat="1" ht="18.75" customHeight="1" x14ac:dyDescent="0.25">
      <c r="A1" s="2173" t="s">
        <v>191</v>
      </c>
      <c r="B1" s="2173"/>
      <c r="C1" s="2173"/>
      <c r="D1" s="2173"/>
      <c r="E1" s="2173"/>
      <c r="F1" s="140"/>
      <c r="G1" s="140"/>
      <c r="H1" s="140"/>
      <c r="I1" s="140"/>
      <c r="J1" s="140"/>
      <c r="K1" s="140"/>
      <c r="L1" s="140"/>
    </row>
    <row r="2" spans="1:12" s="141" customFormat="1" ht="18.75" customHeight="1" x14ac:dyDescent="0.25">
      <c r="A2" s="2173" t="s">
        <v>190</v>
      </c>
      <c r="B2" s="2173"/>
      <c r="C2" s="2173"/>
      <c r="D2" s="2173"/>
      <c r="E2" s="2173"/>
      <c r="F2" s="140"/>
      <c r="G2" s="140"/>
      <c r="H2" s="140"/>
      <c r="I2" s="140"/>
      <c r="J2" s="140"/>
      <c r="K2" s="140"/>
      <c r="L2" s="140"/>
    </row>
    <row r="3" spans="1:12" s="143" customFormat="1" ht="24" customHeight="1" x14ac:dyDescent="0.2">
      <c r="A3" s="2207" t="s">
        <v>58</v>
      </c>
      <c r="B3" s="2207"/>
      <c r="C3" s="2207"/>
      <c r="D3" s="2207"/>
      <c r="E3" s="2207"/>
      <c r="F3" s="142"/>
      <c r="G3" s="142"/>
      <c r="H3" s="142"/>
      <c r="I3" s="142"/>
      <c r="J3" s="142"/>
      <c r="K3" s="142"/>
      <c r="L3" s="142"/>
    </row>
    <row r="4" spans="1:12" s="285" customFormat="1" ht="24" customHeight="1" x14ac:dyDescent="0.25">
      <c r="A4" s="2208" t="s">
        <v>192</v>
      </c>
      <c r="B4" s="2208"/>
      <c r="C4" s="2208"/>
      <c r="D4" s="2208"/>
      <c r="E4" s="2208"/>
      <c r="F4" s="144"/>
      <c r="G4" s="144"/>
      <c r="H4" s="144"/>
      <c r="I4" s="144"/>
      <c r="J4" s="144"/>
      <c r="K4" s="144"/>
      <c r="L4" s="144"/>
    </row>
    <row r="5" spans="1:12" s="400" customFormat="1" x14ac:dyDescent="0.2">
      <c r="A5" s="2229" t="s">
        <v>351</v>
      </c>
      <c r="B5" s="2229"/>
      <c r="C5" s="2229"/>
      <c r="D5" s="2229"/>
      <c r="E5" s="2229"/>
    </row>
    <row r="6" spans="1:12" s="402" customFormat="1" ht="18.75" customHeight="1" thickBot="1" x14ac:dyDescent="0.25">
      <c r="A6" s="401" t="s">
        <v>207</v>
      </c>
      <c r="B6" s="240"/>
      <c r="C6" s="240"/>
      <c r="D6" s="240"/>
      <c r="E6" s="241"/>
    </row>
    <row r="7" spans="1:12" s="313" customFormat="1" ht="15" customHeight="1" thickBot="1" x14ac:dyDescent="0.25">
      <c r="A7" s="2263" t="s">
        <v>243</v>
      </c>
      <c r="B7" s="2264"/>
      <c r="C7" s="2264"/>
      <c r="D7" s="2264"/>
      <c r="E7" s="2265"/>
    </row>
    <row r="8" spans="1:12" s="244" customFormat="1" ht="18" customHeight="1" thickBot="1" x14ac:dyDescent="0.25">
      <c r="A8" s="2260" t="s">
        <v>137</v>
      </c>
      <c r="B8" s="2261"/>
      <c r="C8" s="2261"/>
      <c r="D8" s="2261"/>
      <c r="E8" s="2262"/>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0</v>
      </c>
      <c r="B10" s="405">
        <v>0</v>
      </c>
      <c r="C10" s="405">
        <v>7.3</v>
      </c>
      <c r="D10" s="607">
        <v>0.125</v>
      </c>
      <c r="E10" s="408"/>
      <c r="F10" s="255">
        <f>C10/2</f>
        <v>3.65</v>
      </c>
    </row>
    <row r="11" spans="1:12" s="255" customFormat="1" ht="17.100000000000001" customHeight="1" x14ac:dyDescent="0.2">
      <c r="A11" s="605">
        <v>25</v>
      </c>
      <c r="B11" s="409">
        <v>25</v>
      </c>
      <c r="C11" s="409">
        <v>7.3</v>
      </c>
      <c r="D11" s="608">
        <v>0.125</v>
      </c>
      <c r="E11" s="412">
        <f>D11*C11*B11</f>
        <v>22.8125</v>
      </c>
      <c r="F11" s="255">
        <f>C11/4</f>
        <v>1.825</v>
      </c>
      <c r="G11" s="255">
        <v>1.5</v>
      </c>
      <c r="H11" s="255">
        <v>0.2</v>
      </c>
      <c r="I11" s="255">
        <f>H11*G11</f>
        <v>0.30000000000000004</v>
      </c>
    </row>
    <row r="12" spans="1:12" s="255" customFormat="1" ht="17.100000000000001" customHeight="1" x14ac:dyDescent="0.2">
      <c r="A12" s="605">
        <v>50</v>
      </c>
      <c r="B12" s="409">
        <f t="shared" ref="B12:B32" si="0">A12-A11</f>
        <v>25</v>
      </c>
      <c r="C12" s="409">
        <v>7.3</v>
      </c>
      <c r="D12" s="608">
        <v>0.125</v>
      </c>
      <c r="E12" s="412">
        <f t="shared" ref="E12:E78" si="1">D12*C12*B12</f>
        <v>22.8125</v>
      </c>
      <c r="F12" s="255">
        <f t="shared" ref="F12:F24" si="2">C12*2</f>
        <v>14.6</v>
      </c>
      <c r="G12" s="255">
        <v>1.4000000000000004</v>
      </c>
      <c r="H12" s="255">
        <v>0.2</v>
      </c>
      <c r="I12" s="255">
        <f t="shared" ref="I12:I24" si="3">H12*G12</f>
        <v>0.28000000000000008</v>
      </c>
    </row>
    <row r="13" spans="1:12" s="255" customFormat="1" ht="17.100000000000001" customHeight="1" x14ac:dyDescent="0.2">
      <c r="A13" s="605">
        <v>75</v>
      </c>
      <c r="B13" s="409">
        <f t="shared" si="0"/>
        <v>25</v>
      </c>
      <c r="C13" s="409">
        <v>7.3</v>
      </c>
      <c r="D13" s="608">
        <v>0.125</v>
      </c>
      <c r="E13" s="412">
        <f t="shared" si="1"/>
        <v>22.8125</v>
      </c>
      <c r="F13" s="255">
        <f t="shared" si="2"/>
        <v>14.6</v>
      </c>
      <c r="G13" s="255">
        <v>1.2999999999999998</v>
      </c>
      <c r="H13" s="255">
        <v>0.2</v>
      </c>
      <c r="I13" s="255">
        <f t="shared" si="3"/>
        <v>0.25999999999999995</v>
      </c>
    </row>
    <row r="14" spans="1:12" s="255" customFormat="1" ht="17.100000000000001" customHeight="1" x14ac:dyDescent="0.2">
      <c r="A14" s="605">
        <v>100</v>
      </c>
      <c r="B14" s="409">
        <f t="shared" si="0"/>
        <v>25</v>
      </c>
      <c r="C14" s="409">
        <v>7.3</v>
      </c>
      <c r="D14" s="608">
        <v>0.125</v>
      </c>
      <c r="E14" s="412">
        <f t="shared" si="1"/>
        <v>22.8125</v>
      </c>
      <c r="F14" s="255">
        <f t="shared" si="2"/>
        <v>14.6</v>
      </c>
      <c r="G14" s="255">
        <v>1.2999999999999998</v>
      </c>
      <c r="H14" s="255">
        <v>0.2</v>
      </c>
      <c r="I14" s="255">
        <f t="shared" si="3"/>
        <v>0.25999999999999995</v>
      </c>
    </row>
    <row r="15" spans="1:12" s="255" customFormat="1" ht="17.100000000000001" customHeight="1" x14ac:dyDescent="0.2">
      <c r="A15" s="605">
        <v>125</v>
      </c>
      <c r="B15" s="409">
        <f t="shared" si="0"/>
        <v>25</v>
      </c>
      <c r="C15" s="409">
        <v>7.3</v>
      </c>
      <c r="D15" s="608">
        <v>0.125</v>
      </c>
      <c r="E15" s="412">
        <f t="shared" si="1"/>
        <v>22.8125</v>
      </c>
      <c r="F15" s="255">
        <f t="shared" si="2"/>
        <v>14.6</v>
      </c>
      <c r="G15" s="255">
        <v>1.2999999999999998</v>
      </c>
      <c r="H15" s="255">
        <v>0.2</v>
      </c>
      <c r="I15" s="255">
        <f t="shared" si="3"/>
        <v>0.25999999999999995</v>
      </c>
    </row>
    <row r="16" spans="1:12" s="255" customFormat="1" ht="17.100000000000001" customHeight="1" x14ac:dyDescent="0.2">
      <c r="A16" s="605">
        <v>150</v>
      </c>
      <c r="B16" s="409">
        <f t="shared" si="0"/>
        <v>25</v>
      </c>
      <c r="C16" s="409">
        <v>7.3</v>
      </c>
      <c r="D16" s="608">
        <v>0.125</v>
      </c>
      <c r="E16" s="412">
        <f t="shared" si="1"/>
        <v>22.8125</v>
      </c>
      <c r="F16" s="255">
        <f t="shared" si="2"/>
        <v>14.6</v>
      </c>
      <c r="G16" s="255">
        <v>1.5</v>
      </c>
      <c r="H16" s="255">
        <v>0.2</v>
      </c>
      <c r="I16" s="255">
        <f t="shared" si="3"/>
        <v>0.30000000000000004</v>
      </c>
    </row>
    <row r="17" spans="1:9" s="255" customFormat="1" ht="17.100000000000001" customHeight="1" x14ac:dyDescent="0.2">
      <c r="A17" s="605">
        <v>175</v>
      </c>
      <c r="B17" s="409">
        <f t="shared" si="0"/>
        <v>25</v>
      </c>
      <c r="C17" s="409">
        <v>7.3</v>
      </c>
      <c r="D17" s="608">
        <v>0.125</v>
      </c>
      <c r="E17" s="412">
        <f t="shared" si="1"/>
        <v>22.8125</v>
      </c>
      <c r="F17" s="255">
        <f t="shared" si="2"/>
        <v>14.6</v>
      </c>
      <c r="G17" s="255">
        <v>1.2000000000000002</v>
      </c>
      <c r="H17" s="255">
        <v>0.2</v>
      </c>
      <c r="I17" s="255">
        <f t="shared" si="3"/>
        <v>0.24000000000000005</v>
      </c>
    </row>
    <row r="18" spans="1:9" s="255" customFormat="1" ht="17.100000000000001" customHeight="1" x14ac:dyDescent="0.2">
      <c r="A18" s="605">
        <v>200</v>
      </c>
      <c r="B18" s="409">
        <f t="shared" si="0"/>
        <v>25</v>
      </c>
      <c r="C18" s="409">
        <v>7.3</v>
      </c>
      <c r="D18" s="608">
        <v>0.125</v>
      </c>
      <c r="E18" s="412">
        <f t="shared" si="1"/>
        <v>22.8125</v>
      </c>
      <c r="F18" s="255">
        <f t="shared" si="2"/>
        <v>14.6</v>
      </c>
      <c r="G18" s="255">
        <v>1.5</v>
      </c>
      <c r="H18" s="255">
        <v>0.2</v>
      </c>
      <c r="I18" s="255">
        <f t="shared" si="3"/>
        <v>0.30000000000000004</v>
      </c>
    </row>
    <row r="19" spans="1:9" s="255" customFormat="1" ht="17.100000000000001" customHeight="1" x14ac:dyDescent="0.2">
      <c r="A19" s="605">
        <v>225</v>
      </c>
      <c r="B19" s="409">
        <f t="shared" si="0"/>
        <v>25</v>
      </c>
      <c r="C19" s="409">
        <v>7.3</v>
      </c>
      <c r="D19" s="608">
        <v>0.125</v>
      </c>
      <c r="E19" s="412">
        <f t="shared" si="1"/>
        <v>22.8125</v>
      </c>
      <c r="F19" s="255">
        <f t="shared" si="2"/>
        <v>14.6</v>
      </c>
      <c r="G19" s="255">
        <v>1.2999999999999998</v>
      </c>
      <c r="H19" s="255">
        <v>0.2</v>
      </c>
      <c r="I19" s="255">
        <f t="shared" si="3"/>
        <v>0.25999999999999995</v>
      </c>
    </row>
    <row r="20" spans="1:9" s="255" customFormat="1" ht="17.100000000000001" customHeight="1" x14ac:dyDescent="0.2">
      <c r="A20" s="605">
        <v>250</v>
      </c>
      <c r="B20" s="409">
        <f t="shared" si="0"/>
        <v>25</v>
      </c>
      <c r="C20" s="409">
        <v>7.3</v>
      </c>
      <c r="D20" s="608">
        <v>0.125</v>
      </c>
      <c r="E20" s="412">
        <f t="shared" si="1"/>
        <v>22.8125</v>
      </c>
      <c r="F20" s="255">
        <f t="shared" si="2"/>
        <v>14.6</v>
      </c>
      <c r="G20" s="255">
        <v>1.2000000000000002</v>
      </c>
      <c r="H20" s="255">
        <v>0.2</v>
      </c>
      <c r="I20" s="255">
        <f t="shared" si="3"/>
        <v>0.24000000000000005</v>
      </c>
    </row>
    <row r="21" spans="1:9" s="255" customFormat="1" ht="17.100000000000001" customHeight="1" x14ac:dyDescent="0.2">
      <c r="A21" s="605">
        <v>275</v>
      </c>
      <c r="B21" s="409">
        <f t="shared" si="0"/>
        <v>25</v>
      </c>
      <c r="C21" s="409">
        <v>7.3</v>
      </c>
      <c r="D21" s="608">
        <v>0.125</v>
      </c>
      <c r="E21" s="412">
        <f t="shared" si="1"/>
        <v>22.8125</v>
      </c>
      <c r="F21" s="255">
        <f t="shared" si="2"/>
        <v>14.6</v>
      </c>
      <c r="G21" s="255">
        <v>1.4000000000000004</v>
      </c>
      <c r="H21" s="255">
        <v>0.2</v>
      </c>
      <c r="I21" s="255">
        <f t="shared" si="3"/>
        <v>0.28000000000000008</v>
      </c>
    </row>
    <row r="22" spans="1:9" s="255" customFormat="1" ht="17.100000000000001" customHeight="1" x14ac:dyDescent="0.2">
      <c r="A22" s="605">
        <v>300</v>
      </c>
      <c r="B22" s="409">
        <f t="shared" si="0"/>
        <v>25</v>
      </c>
      <c r="C22" s="409">
        <v>7.3</v>
      </c>
      <c r="D22" s="608">
        <v>0.125</v>
      </c>
      <c r="E22" s="412">
        <f t="shared" si="1"/>
        <v>22.8125</v>
      </c>
      <c r="F22" s="255">
        <f t="shared" si="2"/>
        <v>14.6</v>
      </c>
      <c r="G22" s="255">
        <v>0.5</v>
      </c>
      <c r="H22" s="255">
        <v>0.2</v>
      </c>
      <c r="I22" s="255">
        <f t="shared" si="3"/>
        <v>0.1</v>
      </c>
    </row>
    <row r="23" spans="1:9" s="255" customFormat="1" ht="17.100000000000001" customHeight="1" x14ac:dyDescent="0.2">
      <c r="A23" s="605">
        <v>325</v>
      </c>
      <c r="B23" s="409">
        <f t="shared" si="0"/>
        <v>25</v>
      </c>
      <c r="C23" s="409">
        <v>7.3</v>
      </c>
      <c r="D23" s="608">
        <v>0.125</v>
      </c>
      <c r="E23" s="412">
        <f t="shared" si="1"/>
        <v>22.8125</v>
      </c>
      <c r="F23" s="255">
        <f t="shared" si="2"/>
        <v>14.6</v>
      </c>
      <c r="G23" s="255">
        <v>1.5</v>
      </c>
      <c r="H23" s="255">
        <v>0.2</v>
      </c>
      <c r="I23" s="255">
        <f t="shared" si="3"/>
        <v>0.30000000000000004</v>
      </c>
    </row>
    <row r="24" spans="1:9" s="255" customFormat="1" ht="17.100000000000001" customHeight="1" x14ac:dyDescent="0.2">
      <c r="A24" s="605">
        <v>350</v>
      </c>
      <c r="B24" s="409">
        <f t="shared" si="0"/>
        <v>25</v>
      </c>
      <c r="C24" s="409">
        <v>7.3</v>
      </c>
      <c r="D24" s="608">
        <v>0.125</v>
      </c>
      <c r="E24" s="412">
        <f t="shared" si="1"/>
        <v>22.8125</v>
      </c>
      <c r="F24" s="255">
        <f t="shared" si="2"/>
        <v>14.6</v>
      </c>
      <c r="G24" s="255">
        <v>1.5</v>
      </c>
      <c r="H24" s="255">
        <v>0.2</v>
      </c>
      <c r="I24" s="255">
        <f t="shared" si="3"/>
        <v>0.30000000000000004</v>
      </c>
    </row>
    <row r="25" spans="1:9" s="255" customFormat="1" ht="17.100000000000001" customHeight="1" x14ac:dyDescent="0.2">
      <c r="A25" s="605">
        <v>375</v>
      </c>
      <c r="B25" s="409">
        <f t="shared" si="0"/>
        <v>25</v>
      </c>
      <c r="C25" s="409">
        <v>7.3</v>
      </c>
      <c r="D25" s="608">
        <v>0.125</v>
      </c>
      <c r="E25" s="412">
        <f t="shared" si="1"/>
        <v>22.8125</v>
      </c>
      <c r="F25" s="255">
        <f>C25/2</f>
        <v>3.65</v>
      </c>
    </row>
    <row r="26" spans="1:9" s="255" customFormat="1" ht="17.100000000000001" customHeight="1" x14ac:dyDescent="0.2">
      <c r="A26" s="605">
        <v>400</v>
      </c>
      <c r="B26" s="409">
        <f t="shared" si="0"/>
        <v>25</v>
      </c>
      <c r="C26" s="409">
        <v>7.3</v>
      </c>
      <c r="D26" s="608">
        <v>0.125</v>
      </c>
      <c r="E26" s="412">
        <f t="shared" si="1"/>
        <v>22.8125</v>
      </c>
      <c r="F26" s="255">
        <f>C26/4</f>
        <v>1.825</v>
      </c>
      <c r="G26" s="255">
        <v>1.5</v>
      </c>
      <c r="H26" s="255">
        <v>0.2</v>
      </c>
      <c r="I26" s="255">
        <f>H26*G26</f>
        <v>0.30000000000000004</v>
      </c>
    </row>
    <row r="27" spans="1:9" s="255" customFormat="1" ht="17.100000000000001" customHeight="1" x14ac:dyDescent="0.2">
      <c r="A27" s="605">
        <v>425</v>
      </c>
      <c r="B27" s="409">
        <f t="shared" si="0"/>
        <v>25</v>
      </c>
      <c r="C27" s="409">
        <v>7.3</v>
      </c>
      <c r="D27" s="608">
        <v>0.125</v>
      </c>
      <c r="E27" s="412">
        <f t="shared" si="1"/>
        <v>22.8125</v>
      </c>
      <c r="F27" s="255">
        <f t="shared" ref="F27:F40" si="4">C27*2</f>
        <v>14.6</v>
      </c>
      <c r="G27" s="255">
        <v>1.4000000000000004</v>
      </c>
      <c r="H27" s="255">
        <v>0.2</v>
      </c>
      <c r="I27" s="255">
        <f t="shared" ref="I27:I40" si="5">H27*G27</f>
        <v>0.28000000000000008</v>
      </c>
    </row>
    <row r="28" spans="1:9" s="255" customFormat="1" ht="17.100000000000001" customHeight="1" x14ac:dyDescent="0.2">
      <c r="A28" s="605">
        <v>450</v>
      </c>
      <c r="B28" s="409">
        <f t="shared" si="0"/>
        <v>25</v>
      </c>
      <c r="C28" s="409">
        <v>7.3</v>
      </c>
      <c r="D28" s="608">
        <v>0.125</v>
      </c>
      <c r="E28" s="412">
        <f t="shared" si="1"/>
        <v>22.8125</v>
      </c>
      <c r="F28" s="255">
        <f t="shared" si="4"/>
        <v>14.6</v>
      </c>
      <c r="G28" s="255">
        <v>1.2999999999999998</v>
      </c>
      <c r="H28" s="255">
        <v>0.2</v>
      </c>
      <c r="I28" s="255">
        <f t="shared" si="5"/>
        <v>0.25999999999999995</v>
      </c>
    </row>
    <row r="29" spans="1:9" s="255" customFormat="1" ht="17.100000000000001" customHeight="1" x14ac:dyDescent="0.2">
      <c r="A29" s="605">
        <v>475</v>
      </c>
      <c r="B29" s="409">
        <f t="shared" si="0"/>
        <v>25</v>
      </c>
      <c r="C29" s="409">
        <v>7.3</v>
      </c>
      <c r="D29" s="608">
        <v>0.125</v>
      </c>
      <c r="E29" s="412">
        <f t="shared" si="1"/>
        <v>22.8125</v>
      </c>
      <c r="F29" s="255">
        <f t="shared" si="4"/>
        <v>14.6</v>
      </c>
      <c r="G29" s="255">
        <v>1.2999999999999998</v>
      </c>
      <c r="H29" s="255">
        <v>0.2</v>
      </c>
      <c r="I29" s="255">
        <f t="shared" si="5"/>
        <v>0.25999999999999995</v>
      </c>
    </row>
    <row r="30" spans="1:9" s="255" customFormat="1" ht="17.100000000000001" customHeight="1" x14ac:dyDescent="0.2">
      <c r="A30" s="605">
        <v>500</v>
      </c>
      <c r="B30" s="409">
        <f t="shared" si="0"/>
        <v>25</v>
      </c>
      <c r="C30" s="409">
        <v>7.3</v>
      </c>
      <c r="D30" s="608">
        <v>0.125</v>
      </c>
      <c r="E30" s="412">
        <f t="shared" si="1"/>
        <v>22.8125</v>
      </c>
      <c r="F30" s="255">
        <f t="shared" si="4"/>
        <v>14.6</v>
      </c>
      <c r="G30" s="255">
        <v>1.2999999999999998</v>
      </c>
      <c r="H30" s="255">
        <v>0.2</v>
      </c>
      <c r="I30" s="255">
        <f t="shared" si="5"/>
        <v>0.25999999999999995</v>
      </c>
    </row>
    <row r="31" spans="1:9" s="255" customFormat="1" ht="17.100000000000001" customHeight="1" x14ac:dyDescent="0.2">
      <c r="A31" s="605">
        <v>525</v>
      </c>
      <c r="B31" s="409">
        <f t="shared" si="0"/>
        <v>25</v>
      </c>
      <c r="C31" s="409">
        <v>7.3</v>
      </c>
      <c r="D31" s="608">
        <v>0.125</v>
      </c>
      <c r="E31" s="412">
        <f t="shared" si="1"/>
        <v>22.8125</v>
      </c>
      <c r="F31" s="255">
        <f t="shared" si="4"/>
        <v>14.6</v>
      </c>
      <c r="G31" s="255">
        <v>1.5</v>
      </c>
      <c r="H31" s="255">
        <v>0.2</v>
      </c>
      <c r="I31" s="255">
        <f t="shared" si="5"/>
        <v>0.30000000000000004</v>
      </c>
    </row>
    <row r="32" spans="1:9" s="255" customFormat="1" ht="17.100000000000001" customHeight="1" x14ac:dyDescent="0.2">
      <c r="A32" s="605">
        <v>550</v>
      </c>
      <c r="B32" s="409">
        <f t="shared" si="0"/>
        <v>25</v>
      </c>
      <c r="C32" s="409">
        <v>7.3</v>
      </c>
      <c r="D32" s="608">
        <v>0.125</v>
      </c>
      <c r="E32" s="412">
        <f t="shared" si="1"/>
        <v>22.8125</v>
      </c>
      <c r="F32" s="255">
        <f t="shared" si="4"/>
        <v>14.6</v>
      </c>
      <c r="G32" s="255">
        <v>1.2000000000000002</v>
      </c>
      <c r="H32" s="255">
        <v>0.2</v>
      </c>
      <c r="I32" s="255">
        <f t="shared" si="5"/>
        <v>0.24000000000000005</v>
      </c>
    </row>
    <row r="33" spans="1:9" s="255" customFormat="1" ht="17.100000000000001" customHeight="1" x14ac:dyDescent="0.2">
      <c r="A33" s="605">
        <v>575</v>
      </c>
      <c r="B33" s="409">
        <f t="shared" ref="B33:B93" si="6">A33-A32</f>
        <v>25</v>
      </c>
      <c r="C33" s="409">
        <v>7.3</v>
      </c>
      <c r="D33" s="608">
        <v>0.125</v>
      </c>
      <c r="E33" s="412">
        <f t="shared" si="1"/>
        <v>22.8125</v>
      </c>
      <c r="F33" s="255">
        <f t="shared" si="4"/>
        <v>14.6</v>
      </c>
      <c r="G33" s="255">
        <v>1.5</v>
      </c>
      <c r="H33" s="255">
        <v>0.2</v>
      </c>
      <c r="I33" s="255">
        <f t="shared" si="5"/>
        <v>0.30000000000000004</v>
      </c>
    </row>
    <row r="34" spans="1:9" s="255" customFormat="1" ht="17.100000000000001" customHeight="1" x14ac:dyDescent="0.2">
      <c r="A34" s="605">
        <v>600</v>
      </c>
      <c r="B34" s="409">
        <f t="shared" si="6"/>
        <v>25</v>
      </c>
      <c r="C34" s="409">
        <v>7.3</v>
      </c>
      <c r="D34" s="608">
        <v>0.125</v>
      </c>
      <c r="E34" s="412">
        <f t="shared" si="1"/>
        <v>22.8125</v>
      </c>
      <c r="F34" s="255">
        <f t="shared" si="4"/>
        <v>14.6</v>
      </c>
      <c r="G34" s="255">
        <v>1.2999999999999998</v>
      </c>
      <c r="H34" s="255">
        <v>0.2</v>
      </c>
      <c r="I34" s="255">
        <f t="shared" si="5"/>
        <v>0.25999999999999995</v>
      </c>
    </row>
    <row r="35" spans="1:9" s="255" customFormat="1" ht="17.100000000000001" customHeight="1" thickBot="1" x14ac:dyDescent="0.25">
      <c r="A35" s="605">
        <v>618</v>
      </c>
      <c r="B35" s="413">
        <f>A35-A34</f>
        <v>18</v>
      </c>
      <c r="C35" s="409">
        <v>7.3</v>
      </c>
      <c r="D35" s="608">
        <v>0.125</v>
      </c>
      <c r="E35" s="416">
        <f>D35*C35*B35</f>
        <v>16.425000000000001</v>
      </c>
    </row>
    <row r="36" spans="1:9" s="418" customFormat="1" ht="21.75" customHeight="1" thickBot="1" x14ac:dyDescent="0.25">
      <c r="A36" s="2240" t="s">
        <v>346</v>
      </c>
      <c r="B36" s="2241"/>
      <c r="C36" s="2241"/>
      <c r="D36" s="2242"/>
      <c r="E36" s="23">
        <f>SUM(E11:E35)</f>
        <v>563.92499999999995</v>
      </c>
    </row>
    <row r="37" spans="1:9" s="255" customFormat="1" ht="15.75" customHeight="1" x14ac:dyDescent="0.2">
      <c r="A37" s="605">
        <v>655</v>
      </c>
      <c r="B37" s="409">
        <v>0</v>
      </c>
      <c r="C37" s="409">
        <v>7.3</v>
      </c>
      <c r="D37" s="608">
        <v>0.25</v>
      </c>
      <c r="E37" s="412">
        <f t="shared" si="1"/>
        <v>0</v>
      </c>
      <c r="F37" s="255">
        <f t="shared" si="4"/>
        <v>14.6</v>
      </c>
      <c r="G37" s="255">
        <v>1.4000000000000004</v>
      </c>
      <c r="H37" s="255">
        <v>0.2</v>
      </c>
      <c r="I37" s="255">
        <f t="shared" si="5"/>
        <v>0.28000000000000008</v>
      </c>
    </row>
    <row r="38" spans="1:9" s="255" customFormat="1" ht="15.75" customHeight="1" x14ac:dyDescent="0.2">
      <c r="A38" s="605">
        <v>675</v>
      </c>
      <c r="B38" s="409">
        <f t="shared" si="6"/>
        <v>20</v>
      </c>
      <c r="C38" s="409">
        <v>7.3</v>
      </c>
      <c r="D38" s="608">
        <v>0.25</v>
      </c>
      <c r="E38" s="412">
        <f t="shared" si="1"/>
        <v>36.5</v>
      </c>
      <c r="F38" s="255">
        <f t="shared" si="4"/>
        <v>14.6</v>
      </c>
      <c r="G38" s="255">
        <v>0.5</v>
      </c>
      <c r="H38" s="255">
        <v>0.2</v>
      </c>
      <c r="I38" s="255">
        <f t="shared" si="5"/>
        <v>0.1</v>
      </c>
    </row>
    <row r="39" spans="1:9" s="255" customFormat="1" ht="15.75" customHeight="1" x14ac:dyDescent="0.2">
      <c r="A39" s="605">
        <v>700</v>
      </c>
      <c r="B39" s="409">
        <f t="shared" si="6"/>
        <v>25</v>
      </c>
      <c r="C39" s="409">
        <v>7.3</v>
      </c>
      <c r="D39" s="608">
        <v>0.25</v>
      </c>
      <c r="E39" s="412">
        <f t="shared" si="1"/>
        <v>45.625</v>
      </c>
      <c r="F39" s="255">
        <f t="shared" si="4"/>
        <v>14.6</v>
      </c>
      <c r="G39" s="255">
        <v>1.5</v>
      </c>
      <c r="H39" s="255">
        <v>0.2</v>
      </c>
      <c r="I39" s="255">
        <f t="shared" si="5"/>
        <v>0.30000000000000004</v>
      </c>
    </row>
    <row r="40" spans="1:9" s="255" customFormat="1" ht="15.75" customHeight="1" x14ac:dyDescent="0.2">
      <c r="A40" s="605">
        <v>725</v>
      </c>
      <c r="B40" s="409">
        <f t="shared" si="6"/>
        <v>25</v>
      </c>
      <c r="C40" s="409">
        <v>7.3</v>
      </c>
      <c r="D40" s="608">
        <v>0.25</v>
      </c>
      <c r="E40" s="412">
        <f t="shared" si="1"/>
        <v>45.625</v>
      </c>
      <c r="F40" s="255">
        <f t="shared" si="4"/>
        <v>14.6</v>
      </c>
      <c r="G40" s="255">
        <v>1.5</v>
      </c>
      <c r="H40" s="255">
        <v>0.2</v>
      </c>
      <c r="I40" s="255">
        <f t="shared" si="5"/>
        <v>0.30000000000000004</v>
      </c>
    </row>
    <row r="41" spans="1:9" s="255" customFormat="1" ht="15.75" customHeight="1" x14ac:dyDescent="0.2">
      <c r="A41" s="605">
        <v>750</v>
      </c>
      <c r="B41" s="409">
        <f t="shared" si="6"/>
        <v>25</v>
      </c>
      <c r="C41" s="409">
        <v>7.3</v>
      </c>
      <c r="D41" s="608">
        <v>0.25</v>
      </c>
      <c r="E41" s="412">
        <f t="shared" si="1"/>
        <v>45.625</v>
      </c>
    </row>
    <row r="42" spans="1:9" s="255" customFormat="1" ht="15.75" customHeight="1" x14ac:dyDescent="0.2">
      <c r="A42" s="605">
        <v>775</v>
      </c>
      <c r="B42" s="409">
        <f t="shared" si="6"/>
        <v>25</v>
      </c>
      <c r="C42" s="409">
        <v>7.3</v>
      </c>
      <c r="D42" s="608">
        <v>0.25</v>
      </c>
      <c r="E42" s="412">
        <f t="shared" si="1"/>
        <v>45.625</v>
      </c>
    </row>
    <row r="43" spans="1:9" s="255" customFormat="1" ht="15.75" customHeight="1" thickBot="1" x14ac:dyDescent="0.25">
      <c r="A43" s="605">
        <v>782</v>
      </c>
      <c r="B43" s="409">
        <f t="shared" si="6"/>
        <v>7</v>
      </c>
      <c r="C43" s="409">
        <v>7.3</v>
      </c>
      <c r="D43" s="608">
        <v>0.25</v>
      </c>
      <c r="E43" s="412">
        <f>D43*C43*B43</f>
        <v>12.775</v>
      </c>
    </row>
    <row r="44" spans="1:9" s="418" customFormat="1" ht="21.75" customHeight="1" thickBot="1" x14ac:dyDescent="0.25">
      <c r="A44" s="2240" t="s">
        <v>345</v>
      </c>
      <c r="B44" s="2241"/>
      <c r="C44" s="2241"/>
      <c r="D44" s="2242"/>
      <c r="E44" s="23">
        <f>SUM(E37:E43)</f>
        <v>231.77500000000001</v>
      </c>
    </row>
    <row r="45" spans="1:9" s="255" customFormat="1" ht="17.100000000000001" customHeight="1" x14ac:dyDescent="0.2">
      <c r="A45" s="605">
        <v>825</v>
      </c>
      <c r="B45" s="409">
        <v>0</v>
      </c>
      <c r="C45" s="409">
        <v>7.3</v>
      </c>
      <c r="D45" s="411">
        <v>0.25</v>
      </c>
      <c r="E45" s="412">
        <f t="shared" si="1"/>
        <v>0</v>
      </c>
    </row>
    <row r="46" spans="1:9" s="255" customFormat="1" ht="17.100000000000001" customHeight="1" x14ac:dyDescent="0.2">
      <c r="A46" s="605">
        <v>850</v>
      </c>
      <c r="B46" s="409">
        <f t="shared" si="6"/>
        <v>25</v>
      </c>
      <c r="C46" s="409">
        <v>7.3</v>
      </c>
      <c r="D46" s="411">
        <v>0.25</v>
      </c>
      <c r="E46" s="412">
        <f t="shared" si="1"/>
        <v>45.625</v>
      </c>
    </row>
    <row r="47" spans="1:9" s="255" customFormat="1" ht="17.100000000000001" customHeight="1" x14ac:dyDescent="0.2">
      <c r="A47" s="605">
        <v>875</v>
      </c>
      <c r="B47" s="409">
        <f t="shared" si="6"/>
        <v>25</v>
      </c>
      <c r="C47" s="409">
        <v>7.3</v>
      </c>
      <c r="D47" s="411">
        <v>0.25</v>
      </c>
      <c r="E47" s="412">
        <f t="shared" si="1"/>
        <v>45.625</v>
      </c>
    </row>
    <row r="48" spans="1:9" s="255" customFormat="1" ht="17.100000000000001" customHeight="1" x14ac:dyDescent="0.2">
      <c r="A48" s="605">
        <v>900</v>
      </c>
      <c r="B48" s="409">
        <f t="shared" si="6"/>
        <v>25</v>
      </c>
      <c r="C48" s="409">
        <v>7.3</v>
      </c>
      <c r="D48" s="411">
        <v>0.25</v>
      </c>
      <c r="E48" s="412">
        <f t="shared" si="1"/>
        <v>45.625</v>
      </c>
    </row>
    <row r="49" spans="1:5" s="255" customFormat="1" ht="17.100000000000001" customHeight="1" x14ac:dyDescent="0.2">
      <c r="A49" s="605">
        <v>925</v>
      </c>
      <c r="B49" s="409">
        <f t="shared" si="6"/>
        <v>25</v>
      </c>
      <c r="C49" s="409">
        <v>7.3</v>
      </c>
      <c r="D49" s="411">
        <v>0.25</v>
      </c>
      <c r="E49" s="412">
        <f t="shared" si="1"/>
        <v>45.625</v>
      </c>
    </row>
    <row r="50" spans="1:5" s="255" customFormat="1" ht="17.100000000000001" customHeight="1" x14ac:dyDescent="0.2">
      <c r="A50" s="605">
        <v>950</v>
      </c>
      <c r="B50" s="409">
        <f t="shared" si="6"/>
        <v>25</v>
      </c>
      <c r="C50" s="409">
        <v>7.3</v>
      </c>
      <c r="D50" s="411">
        <v>0.25</v>
      </c>
      <c r="E50" s="412">
        <f t="shared" si="1"/>
        <v>45.625</v>
      </c>
    </row>
    <row r="51" spans="1:5" s="255" customFormat="1" ht="17.100000000000001" customHeight="1" x14ac:dyDescent="0.2">
      <c r="A51" s="605">
        <v>975</v>
      </c>
      <c r="B51" s="409">
        <f t="shared" si="6"/>
        <v>25</v>
      </c>
      <c r="C51" s="409">
        <v>7.3</v>
      </c>
      <c r="D51" s="411">
        <v>0.25</v>
      </c>
      <c r="E51" s="412">
        <f t="shared" si="1"/>
        <v>45.625</v>
      </c>
    </row>
    <row r="52" spans="1:5" s="255" customFormat="1" ht="17.100000000000001" customHeight="1" x14ac:dyDescent="0.2">
      <c r="A52" s="605">
        <v>1000</v>
      </c>
      <c r="B52" s="409">
        <f t="shared" si="6"/>
        <v>25</v>
      </c>
      <c r="C52" s="409">
        <v>7.3</v>
      </c>
      <c r="D52" s="411">
        <v>0.25</v>
      </c>
      <c r="E52" s="412">
        <f t="shared" si="1"/>
        <v>45.625</v>
      </c>
    </row>
    <row r="53" spans="1:5" s="255" customFormat="1" ht="17.100000000000001" customHeight="1" x14ac:dyDescent="0.2">
      <c r="A53" s="605">
        <v>1025</v>
      </c>
      <c r="B53" s="409">
        <f t="shared" si="6"/>
        <v>25</v>
      </c>
      <c r="C53" s="409">
        <v>7.3</v>
      </c>
      <c r="D53" s="411">
        <v>0.25</v>
      </c>
      <c r="E53" s="412">
        <f t="shared" si="1"/>
        <v>45.625</v>
      </c>
    </row>
    <row r="54" spans="1:5" s="255" customFormat="1" ht="17.100000000000001" customHeight="1" x14ac:dyDescent="0.2">
      <c r="A54" s="605">
        <v>1050</v>
      </c>
      <c r="B54" s="409">
        <f t="shared" si="6"/>
        <v>25</v>
      </c>
      <c r="C54" s="409">
        <v>7.3</v>
      </c>
      <c r="D54" s="411">
        <v>0.25</v>
      </c>
      <c r="E54" s="412">
        <f t="shared" si="1"/>
        <v>45.625</v>
      </c>
    </row>
    <row r="55" spans="1:5" s="255" customFormat="1" ht="17.100000000000001" customHeight="1" x14ac:dyDescent="0.2">
      <c r="A55" s="605">
        <v>1075</v>
      </c>
      <c r="B55" s="409">
        <f t="shared" si="6"/>
        <v>25</v>
      </c>
      <c r="C55" s="409">
        <v>7.3</v>
      </c>
      <c r="D55" s="411">
        <v>0.25</v>
      </c>
      <c r="E55" s="412">
        <f t="shared" si="1"/>
        <v>45.625</v>
      </c>
    </row>
    <row r="56" spans="1:5" s="255" customFormat="1" ht="17.100000000000001" customHeight="1" x14ac:dyDescent="0.2">
      <c r="A56" s="605">
        <v>1100</v>
      </c>
      <c r="B56" s="409">
        <f t="shared" si="6"/>
        <v>25</v>
      </c>
      <c r="C56" s="409">
        <v>7.3</v>
      </c>
      <c r="D56" s="411">
        <v>0.25</v>
      </c>
      <c r="E56" s="412">
        <f t="shared" si="1"/>
        <v>45.625</v>
      </c>
    </row>
    <row r="57" spans="1:5" s="255" customFormat="1" ht="17.100000000000001" customHeight="1" x14ac:dyDescent="0.2">
      <c r="A57" s="605">
        <v>1125</v>
      </c>
      <c r="B57" s="409">
        <f t="shared" si="6"/>
        <v>25</v>
      </c>
      <c r="C57" s="409">
        <v>7.3</v>
      </c>
      <c r="D57" s="411">
        <v>0.25</v>
      </c>
      <c r="E57" s="412">
        <f t="shared" si="1"/>
        <v>45.625</v>
      </c>
    </row>
    <row r="58" spans="1:5" s="255" customFormat="1" ht="17.100000000000001" customHeight="1" x14ac:dyDescent="0.2">
      <c r="A58" s="605">
        <v>1150</v>
      </c>
      <c r="B58" s="409">
        <f t="shared" si="6"/>
        <v>25</v>
      </c>
      <c r="C58" s="409">
        <v>7.3</v>
      </c>
      <c r="D58" s="411">
        <v>0.25</v>
      </c>
      <c r="E58" s="412">
        <f t="shared" si="1"/>
        <v>45.625</v>
      </c>
    </row>
    <row r="59" spans="1:5" s="255" customFormat="1" ht="17.100000000000001" customHeight="1" x14ac:dyDescent="0.2">
      <c r="A59" s="605">
        <v>1175</v>
      </c>
      <c r="B59" s="409">
        <f t="shared" si="6"/>
        <v>25</v>
      </c>
      <c r="C59" s="409">
        <v>7.3</v>
      </c>
      <c r="D59" s="411">
        <v>0.25</v>
      </c>
      <c r="E59" s="412">
        <f t="shared" si="1"/>
        <v>45.625</v>
      </c>
    </row>
    <row r="60" spans="1:5" s="255" customFormat="1" ht="17.100000000000001" customHeight="1" x14ac:dyDescent="0.2">
      <c r="A60" s="605">
        <v>1200</v>
      </c>
      <c r="B60" s="409">
        <f t="shared" si="6"/>
        <v>25</v>
      </c>
      <c r="C60" s="409">
        <v>7.3</v>
      </c>
      <c r="D60" s="411">
        <v>0.25</v>
      </c>
      <c r="E60" s="412">
        <f t="shared" si="1"/>
        <v>45.625</v>
      </c>
    </row>
    <row r="61" spans="1:5" s="255" customFormat="1" ht="17.100000000000001" customHeight="1" x14ac:dyDescent="0.2">
      <c r="A61" s="605">
        <v>1225</v>
      </c>
      <c r="B61" s="409">
        <f t="shared" si="6"/>
        <v>25</v>
      </c>
      <c r="C61" s="409">
        <v>7.3</v>
      </c>
      <c r="D61" s="411">
        <v>0.25</v>
      </c>
      <c r="E61" s="412">
        <f t="shared" si="1"/>
        <v>45.625</v>
      </c>
    </row>
    <row r="62" spans="1:5" s="255" customFormat="1" ht="17.100000000000001" customHeight="1" x14ac:dyDescent="0.2">
      <c r="A62" s="605">
        <v>1250</v>
      </c>
      <c r="B62" s="409">
        <f t="shared" si="6"/>
        <v>25</v>
      </c>
      <c r="C62" s="409">
        <v>7.3</v>
      </c>
      <c r="D62" s="411">
        <v>0.25</v>
      </c>
      <c r="E62" s="412">
        <f t="shared" si="1"/>
        <v>45.625</v>
      </c>
    </row>
    <row r="63" spans="1:5" s="255" customFormat="1" ht="17.100000000000001" customHeight="1" x14ac:dyDescent="0.2">
      <c r="A63" s="605">
        <v>1275</v>
      </c>
      <c r="B63" s="409">
        <f t="shared" si="6"/>
        <v>25</v>
      </c>
      <c r="C63" s="409">
        <v>7.3</v>
      </c>
      <c r="D63" s="411">
        <v>0.25</v>
      </c>
      <c r="E63" s="412">
        <f t="shared" si="1"/>
        <v>45.625</v>
      </c>
    </row>
    <row r="64" spans="1:5" s="255" customFormat="1" ht="17.100000000000001" customHeight="1" x14ac:dyDescent="0.2">
      <c r="A64" s="605">
        <v>1300</v>
      </c>
      <c r="B64" s="409">
        <f t="shared" si="6"/>
        <v>25</v>
      </c>
      <c r="C64" s="409">
        <v>7.3</v>
      </c>
      <c r="D64" s="411">
        <v>0.25</v>
      </c>
      <c r="E64" s="412">
        <f t="shared" si="1"/>
        <v>45.625</v>
      </c>
    </row>
    <row r="65" spans="1:5" s="255" customFormat="1" ht="17.100000000000001" customHeight="1" x14ac:dyDescent="0.2">
      <c r="A65" s="605">
        <v>1325</v>
      </c>
      <c r="B65" s="409">
        <f t="shared" si="6"/>
        <v>25</v>
      </c>
      <c r="C65" s="409">
        <v>7.3</v>
      </c>
      <c r="D65" s="411">
        <v>0.25</v>
      </c>
      <c r="E65" s="412">
        <f t="shared" si="1"/>
        <v>45.625</v>
      </c>
    </row>
    <row r="66" spans="1:5" s="255" customFormat="1" ht="17.100000000000001" customHeight="1" x14ac:dyDescent="0.2">
      <c r="A66" s="605">
        <v>1350</v>
      </c>
      <c r="B66" s="409">
        <f t="shared" si="6"/>
        <v>25</v>
      </c>
      <c r="C66" s="409">
        <v>7.3</v>
      </c>
      <c r="D66" s="411">
        <v>0.25</v>
      </c>
      <c r="E66" s="412">
        <f t="shared" si="1"/>
        <v>45.625</v>
      </c>
    </row>
    <row r="67" spans="1:5" s="255" customFormat="1" ht="17.100000000000001" customHeight="1" x14ac:dyDescent="0.2">
      <c r="A67" s="605">
        <v>1375</v>
      </c>
      <c r="B67" s="409">
        <f t="shared" si="6"/>
        <v>25</v>
      </c>
      <c r="C67" s="409">
        <v>7.3</v>
      </c>
      <c r="D67" s="411">
        <v>0.25</v>
      </c>
      <c r="E67" s="412">
        <f t="shared" si="1"/>
        <v>45.625</v>
      </c>
    </row>
    <row r="68" spans="1:5" s="255" customFormat="1" ht="17.100000000000001" customHeight="1" x14ac:dyDescent="0.2">
      <c r="A68" s="605">
        <v>1400</v>
      </c>
      <c r="B68" s="409">
        <f t="shared" si="6"/>
        <v>25</v>
      </c>
      <c r="C68" s="409">
        <v>7.3</v>
      </c>
      <c r="D68" s="411">
        <v>0.25</v>
      </c>
      <c r="E68" s="412">
        <f t="shared" si="1"/>
        <v>45.625</v>
      </c>
    </row>
    <row r="69" spans="1:5" s="255" customFormat="1" ht="17.100000000000001" customHeight="1" x14ac:dyDescent="0.2">
      <c r="A69" s="605">
        <v>1425</v>
      </c>
      <c r="B69" s="409">
        <f t="shared" si="6"/>
        <v>25</v>
      </c>
      <c r="C69" s="409">
        <v>7.3</v>
      </c>
      <c r="D69" s="411">
        <v>0.25</v>
      </c>
      <c r="E69" s="412">
        <f t="shared" si="1"/>
        <v>45.625</v>
      </c>
    </row>
    <row r="70" spans="1:5" s="255" customFormat="1" ht="17.100000000000001" customHeight="1" x14ac:dyDescent="0.2">
      <c r="A70" s="605">
        <v>1450</v>
      </c>
      <c r="B70" s="409">
        <f t="shared" si="6"/>
        <v>25</v>
      </c>
      <c r="C70" s="409">
        <v>7.3</v>
      </c>
      <c r="D70" s="411">
        <v>0.25</v>
      </c>
      <c r="E70" s="412">
        <f t="shared" si="1"/>
        <v>45.625</v>
      </c>
    </row>
    <row r="71" spans="1:5" s="255" customFormat="1" ht="17.100000000000001" customHeight="1" x14ac:dyDescent="0.2">
      <c r="A71" s="605">
        <v>1475</v>
      </c>
      <c r="B71" s="409">
        <f t="shared" si="6"/>
        <v>25</v>
      </c>
      <c r="C71" s="409">
        <v>7.3</v>
      </c>
      <c r="D71" s="411">
        <v>0.25</v>
      </c>
      <c r="E71" s="412">
        <f t="shared" si="1"/>
        <v>45.625</v>
      </c>
    </row>
    <row r="72" spans="1:5" s="255" customFormat="1" ht="17.100000000000001" customHeight="1" x14ac:dyDescent="0.2">
      <c r="A72" s="605">
        <v>1500</v>
      </c>
      <c r="B72" s="409">
        <f t="shared" si="6"/>
        <v>25</v>
      </c>
      <c r="C72" s="409">
        <v>7.3</v>
      </c>
      <c r="D72" s="411">
        <v>0.25</v>
      </c>
      <c r="E72" s="412">
        <f t="shared" si="1"/>
        <v>45.625</v>
      </c>
    </row>
    <row r="73" spans="1:5" s="255" customFormat="1" ht="17.100000000000001" customHeight="1" x14ac:dyDescent="0.2">
      <c r="A73" s="605">
        <v>1525</v>
      </c>
      <c r="B73" s="409">
        <f t="shared" si="6"/>
        <v>25</v>
      </c>
      <c r="C73" s="409">
        <v>7.3</v>
      </c>
      <c r="D73" s="411">
        <v>0.25</v>
      </c>
      <c r="E73" s="412">
        <f t="shared" si="1"/>
        <v>45.625</v>
      </c>
    </row>
    <row r="74" spans="1:5" s="255" customFormat="1" ht="17.100000000000001" customHeight="1" x14ac:dyDescent="0.2">
      <c r="A74" s="605">
        <v>1550</v>
      </c>
      <c r="B74" s="409">
        <f t="shared" si="6"/>
        <v>25</v>
      </c>
      <c r="C74" s="409">
        <v>7.3</v>
      </c>
      <c r="D74" s="411">
        <v>0.25</v>
      </c>
      <c r="E74" s="412">
        <f t="shared" si="1"/>
        <v>45.625</v>
      </c>
    </row>
    <row r="75" spans="1:5" s="255" customFormat="1" ht="17.100000000000001" customHeight="1" x14ac:dyDescent="0.2">
      <c r="A75" s="605">
        <v>1575</v>
      </c>
      <c r="B75" s="409">
        <f t="shared" si="6"/>
        <v>25</v>
      </c>
      <c r="C75" s="409">
        <v>7.3</v>
      </c>
      <c r="D75" s="411">
        <v>0.25</v>
      </c>
      <c r="E75" s="412">
        <f t="shared" si="1"/>
        <v>45.625</v>
      </c>
    </row>
    <row r="76" spans="1:5" s="255" customFormat="1" ht="17.100000000000001" customHeight="1" thickBot="1" x14ac:dyDescent="0.25">
      <c r="A76" s="605">
        <v>1600</v>
      </c>
      <c r="B76" s="424">
        <v>25</v>
      </c>
      <c r="C76" s="424">
        <v>7.3</v>
      </c>
      <c r="D76" s="425">
        <v>0.25</v>
      </c>
      <c r="E76" s="426">
        <f>D76*C76*B76</f>
        <v>45.625</v>
      </c>
    </row>
    <row r="77" spans="1:5" s="255" customFormat="1" ht="27.75" customHeight="1" thickBot="1" x14ac:dyDescent="0.25">
      <c r="A77" s="2197" t="s">
        <v>267</v>
      </c>
      <c r="B77" s="2198"/>
      <c r="C77" s="2198"/>
      <c r="D77" s="2199"/>
      <c r="E77" s="27">
        <f>SUM(E45:E76)</f>
        <v>1414.375</v>
      </c>
    </row>
    <row r="78" spans="1:5" s="255" customFormat="1" ht="17.100000000000001" customHeight="1" x14ac:dyDescent="0.2">
      <c r="A78" s="605">
        <v>1625</v>
      </c>
      <c r="B78" s="409">
        <v>25</v>
      </c>
      <c r="C78" s="409">
        <v>7.3</v>
      </c>
      <c r="D78" s="608">
        <v>0.25</v>
      </c>
      <c r="E78" s="412">
        <f t="shared" si="1"/>
        <v>45.625</v>
      </c>
    </row>
    <row r="79" spans="1:5" s="255" customFormat="1" ht="17.100000000000001" customHeight="1" x14ac:dyDescent="0.2">
      <c r="A79" s="605">
        <v>1650</v>
      </c>
      <c r="B79" s="409">
        <f t="shared" si="6"/>
        <v>25</v>
      </c>
      <c r="C79" s="409">
        <v>7.3</v>
      </c>
      <c r="D79" s="608">
        <v>0.25</v>
      </c>
      <c r="E79" s="412">
        <f t="shared" ref="E79:E143" si="7">D79*C79*B79</f>
        <v>45.625</v>
      </c>
    </row>
    <row r="80" spans="1:5" s="255" customFormat="1" ht="17.100000000000001" customHeight="1" x14ac:dyDescent="0.2">
      <c r="A80" s="605">
        <v>1675</v>
      </c>
      <c r="B80" s="409">
        <f t="shared" si="6"/>
        <v>25</v>
      </c>
      <c r="C80" s="409">
        <v>7.3</v>
      </c>
      <c r="D80" s="608">
        <v>0.25</v>
      </c>
      <c r="E80" s="412">
        <f t="shared" si="7"/>
        <v>45.625</v>
      </c>
    </row>
    <row r="81" spans="1:5" s="255" customFormat="1" ht="17.100000000000001" customHeight="1" x14ac:dyDescent="0.2">
      <c r="A81" s="605">
        <v>1700</v>
      </c>
      <c r="B81" s="409">
        <f t="shared" si="6"/>
        <v>25</v>
      </c>
      <c r="C81" s="409">
        <v>7.3</v>
      </c>
      <c r="D81" s="608">
        <v>0.25</v>
      </c>
      <c r="E81" s="412">
        <f t="shared" si="7"/>
        <v>45.625</v>
      </c>
    </row>
    <row r="82" spans="1:5" s="255" customFormat="1" ht="17.100000000000001" customHeight="1" x14ac:dyDescent="0.2">
      <c r="A82" s="605">
        <v>1725</v>
      </c>
      <c r="B82" s="409">
        <f t="shared" si="6"/>
        <v>25</v>
      </c>
      <c r="C82" s="409">
        <v>7.3</v>
      </c>
      <c r="D82" s="608">
        <v>0.25</v>
      </c>
      <c r="E82" s="412">
        <f t="shared" si="7"/>
        <v>45.625</v>
      </c>
    </row>
    <row r="83" spans="1:5" s="255" customFormat="1" ht="17.100000000000001" customHeight="1" x14ac:dyDescent="0.2">
      <c r="A83" s="605">
        <v>1750</v>
      </c>
      <c r="B83" s="409">
        <f t="shared" si="6"/>
        <v>25</v>
      </c>
      <c r="C83" s="409">
        <v>7.3</v>
      </c>
      <c r="D83" s="608">
        <v>0.25</v>
      </c>
      <c r="E83" s="412">
        <f t="shared" si="7"/>
        <v>45.625</v>
      </c>
    </row>
    <row r="84" spans="1:5" s="255" customFormat="1" ht="17.100000000000001" customHeight="1" x14ac:dyDescent="0.2">
      <c r="A84" s="605">
        <v>1775</v>
      </c>
      <c r="B84" s="409">
        <f t="shared" si="6"/>
        <v>25</v>
      </c>
      <c r="C84" s="409">
        <v>7.3</v>
      </c>
      <c r="D84" s="608">
        <v>0.25</v>
      </c>
      <c r="E84" s="412">
        <f t="shared" si="7"/>
        <v>45.625</v>
      </c>
    </row>
    <row r="85" spans="1:5" s="255" customFormat="1" ht="17.100000000000001" customHeight="1" x14ac:dyDescent="0.2">
      <c r="A85" s="605">
        <v>1800</v>
      </c>
      <c r="B85" s="409">
        <f t="shared" si="6"/>
        <v>25</v>
      </c>
      <c r="C85" s="409">
        <v>7.3</v>
      </c>
      <c r="D85" s="608">
        <v>0.25</v>
      </c>
      <c r="E85" s="412">
        <f t="shared" si="7"/>
        <v>45.625</v>
      </c>
    </row>
    <row r="86" spans="1:5" s="255" customFormat="1" ht="17.100000000000001" customHeight="1" x14ac:dyDescent="0.2">
      <c r="A86" s="605">
        <v>1825</v>
      </c>
      <c r="B86" s="409">
        <f t="shared" si="6"/>
        <v>25</v>
      </c>
      <c r="C86" s="409">
        <v>7.3</v>
      </c>
      <c r="D86" s="608">
        <v>0.25</v>
      </c>
      <c r="E86" s="412">
        <f t="shared" si="7"/>
        <v>45.625</v>
      </c>
    </row>
    <row r="87" spans="1:5" s="255" customFormat="1" ht="17.100000000000001" customHeight="1" x14ac:dyDescent="0.2">
      <c r="A87" s="605">
        <v>1850</v>
      </c>
      <c r="B87" s="409">
        <f t="shared" si="6"/>
        <v>25</v>
      </c>
      <c r="C87" s="409">
        <v>7.3</v>
      </c>
      <c r="D87" s="608">
        <v>0.25</v>
      </c>
      <c r="E87" s="412">
        <f t="shared" si="7"/>
        <v>45.625</v>
      </c>
    </row>
    <row r="88" spans="1:5" s="255" customFormat="1" ht="17.100000000000001" customHeight="1" x14ac:dyDescent="0.2">
      <c r="A88" s="605">
        <v>1875</v>
      </c>
      <c r="B88" s="409">
        <f t="shared" si="6"/>
        <v>25</v>
      </c>
      <c r="C88" s="409">
        <v>7.3</v>
      </c>
      <c r="D88" s="608">
        <v>0.25</v>
      </c>
      <c r="E88" s="412">
        <f t="shared" si="7"/>
        <v>45.625</v>
      </c>
    </row>
    <row r="89" spans="1:5" s="255" customFormat="1" ht="17.100000000000001" customHeight="1" x14ac:dyDescent="0.2">
      <c r="A89" s="605">
        <v>1900</v>
      </c>
      <c r="B89" s="409">
        <f t="shared" si="6"/>
        <v>25</v>
      </c>
      <c r="C89" s="409">
        <v>7.3</v>
      </c>
      <c r="D89" s="608">
        <v>0.25</v>
      </c>
      <c r="E89" s="412">
        <f t="shared" si="7"/>
        <v>45.625</v>
      </c>
    </row>
    <row r="90" spans="1:5" s="255" customFormat="1" ht="17.100000000000001" customHeight="1" x14ac:dyDescent="0.2">
      <c r="A90" s="605">
        <v>1925</v>
      </c>
      <c r="B90" s="409">
        <f t="shared" si="6"/>
        <v>25</v>
      </c>
      <c r="C90" s="409">
        <v>7.3</v>
      </c>
      <c r="D90" s="608">
        <v>0.25</v>
      </c>
      <c r="E90" s="412">
        <f t="shared" si="7"/>
        <v>45.625</v>
      </c>
    </row>
    <row r="91" spans="1:5" s="255" customFormat="1" ht="17.100000000000001" customHeight="1" x14ac:dyDescent="0.2">
      <c r="A91" s="605">
        <v>1950</v>
      </c>
      <c r="B91" s="409">
        <f t="shared" si="6"/>
        <v>25</v>
      </c>
      <c r="C91" s="409">
        <v>7.3</v>
      </c>
      <c r="D91" s="608">
        <v>0.25</v>
      </c>
      <c r="E91" s="412">
        <f t="shared" si="7"/>
        <v>45.625</v>
      </c>
    </row>
    <row r="92" spans="1:5" s="255" customFormat="1" ht="17.100000000000001" customHeight="1" x14ac:dyDescent="0.2">
      <c r="A92" s="605">
        <v>1975</v>
      </c>
      <c r="B92" s="409">
        <f t="shared" si="6"/>
        <v>25</v>
      </c>
      <c r="C92" s="409">
        <v>7.3</v>
      </c>
      <c r="D92" s="608">
        <v>0.25</v>
      </c>
      <c r="E92" s="412">
        <f t="shared" si="7"/>
        <v>45.625</v>
      </c>
    </row>
    <row r="93" spans="1:5" s="255" customFormat="1" ht="17.100000000000001" customHeight="1" x14ac:dyDescent="0.2">
      <c r="A93" s="605">
        <v>2000</v>
      </c>
      <c r="B93" s="409">
        <f t="shared" si="6"/>
        <v>25</v>
      </c>
      <c r="C93" s="409">
        <v>7.3</v>
      </c>
      <c r="D93" s="608">
        <v>0.25</v>
      </c>
      <c r="E93" s="412">
        <f t="shared" si="7"/>
        <v>45.625</v>
      </c>
    </row>
    <row r="94" spans="1:5" s="255" customFormat="1" ht="17.100000000000001" customHeight="1" x14ac:dyDescent="0.2">
      <c r="A94" s="605">
        <v>2025</v>
      </c>
      <c r="B94" s="409">
        <f t="shared" ref="B94:B158" si="8">A94-A93</f>
        <v>25</v>
      </c>
      <c r="C94" s="409">
        <v>7.3</v>
      </c>
      <c r="D94" s="608">
        <v>0.25</v>
      </c>
      <c r="E94" s="412">
        <f t="shared" si="7"/>
        <v>45.625</v>
      </c>
    </row>
    <row r="95" spans="1:5" s="255" customFormat="1" ht="17.100000000000001" customHeight="1" x14ac:dyDescent="0.2">
      <c r="A95" s="605">
        <v>2050</v>
      </c>
      <c r="B95" s="409">
        <f t="shared" si="8"/>
        <v>25</v>
      </c>
      <c r="C95" s="409">
        <v>7.3</v>
      </c>
      <c r="D95" s="608">
        <v>0.25</v>
      </c>
      <c r="E95" s="412">
        <f t="shared" si="7"/>
        <v>45.625</v>
      </c>
    </row>
    <row r="96" spans="1:5" s="255" customFormat="1" ht="17.100000000000001" customHeight="1" x14ac:dyDescent="0.2">
      <c r="A96" s="605">
        <v>2075</v>
      </c>
      <c r="B96" s="409">
        <f t="shared" si="8"/>
        <v>25</v>
      </c>
      <c r="C96" s="409">
        <v>7.3</v>
      </c>
      <c r="D96" s="608">
        <v>0.25</v>
      </c>
      <c r="E96" s="412">
        <f t="shared" si="7"/>
        <v>45.625</v>
      </c>
    </row>
    <row r="97" spans="1:5" s="255" customFormat="1" ht="17.100000000000001" customHeight="1" x14ac:dyDescent="0.2">
      <c r="A97" s="605">
        <v>2100</v>
      </c>
      <c r="B97" s="409">
        <f t="shared" si="8"/>
        <v>25</v>
      </c>
      <c r="C97" s="409">
        <v>7.3</v>
      </c>
      <c r="D97" s="608">
        <v>0.25</v>
      </c>
      <c r="E97" s="412">
        <f t="shared" si="7"/>
        <v>45.625</v>
      </c>
    </row>
    <row r="98" spans="1:5" s="255" customFormat="1" ht="17.100000000000001" customHeight="1" x14ac:dyDescent="0.2">
      <c r="A98" s="605">
        <v>2125</v>
      </c>
      <c r="B98" s="409">
        <f t="shared" si="8"/>
        <v>25</v>
      </c>
      <c r="C98" s="409">
        <v>7.3</v>
      </c>
      <c r="D98" s="608">
        <v>0.25</v>
      </c>
      <c r="E98" s="412">
        <f t="shared" si="7"/>
        <v>45.625</v>
      </c>
    </row>
    <row r="99" spans="1:5" s="255" customFormat="1" ht="17.100000000000001" customHeight="1" x14ac:dyDescent="0.2">
      <c r="A99" s="605">
        <v>2150</v>
      </c>
      <c r="B99" s="409">
        <f t="shared" si="8"/>
        <v>25</v>
      </c>
      <c r="C99" s="409">
        <v>7.3</v>
      </c>
      <c r="D99" s="608">
        <v>0.25</v>
      </c>
      <c r="E99" s="412">
        <f t="shared" si="7"/>
        <v>45.625</v>
      </c>
    </row>
    <row r="100" spans="1:5" s="255" customFormat="1" ht="17.100000000000001" customHeight="1" x14ac:dyDescent="0.2">
      <c r="A100" s="605">
        <v>2175</v>
      </c>
      <c r="B100" s="409">
        <f t="shared" si="8"/>
        <v>25</v>
      </c>
      <c r="C100" s="409">
        <v>7.3</v>
      </c>
      <c r="D100" s="608">
        <v>0.25</v>
      </c>
      <c r="E100" s="412">
        <f t="shared" si="7"/>
        <v>45.625</v>
      </c>
    </row>
    <row r="101" spans="1:5" s="255" customFormat="1" ht="17.100000000000001" customHeight="1" x14ac:dyDescent="0.2">
      <c r="A101" s="605">
        <v>2200</v>
      </c>
      <c r="B101" s="409">
        <f t="shared" si="8"/>
        <v>25</v>
      </c>
      <c r="C101" s="409">
        <v>7.3</v>
      </c>
      <c r="D101" s="608">
        <v>0.25</v>
      </c>
      <c r="E101" s="412">
        <f t="shared" si="7"/>
        <v>45.625</v>
      </c>
    </row>
    <row r="102" spans="1:5" s="255" customFormat="1" ht="17.100000000000001" customHeight="1" x14ac:dyDescent="0.2">
      <c r="A102" s="605">
        <v>2225</v>
      </c>
      <c r="B102" s="409">
        <f t="shared" si="8"/>
        <v>25</v>
      </c>
      <c r="C102" s="409">
        <v>7.3</v>
      </c>
      <c r="D102" s="608">
        <v>0.25</v>
      </c>
      <c r="E102" s="412">
        <f t="shared" si="7"/>
        <v>45.625</v>
      </c>
    </row>
    <row r="103" spans="1:5" s="255" customFormat="1" ht="17.100000000000001" customHeight="1" x14ac:dyDescent="0.2">
      <c r="A103" s="605">
        <v>2250</v>
      </c>
      <c r="B103" s="409">
        <f t="shared" si="8"/>
        <v>25</v>
      </c>
      <c r="C103" s="409">
        <v>7.3</v>
      </c>
      <c r="D103" s="608">
        <v>0.25</v>
      </c>
      <c r="E103" s="412">
        <f t="shared" si="7"/>
        <v>45.625</v>
      </c>
    </row>
    <row r="104" spans="1:5" s="255" customFormat="1" ht="17.100000000000001" customHeight="1" x14ac:dyDescent="0.2">
      <c r="A104" s="605">
        <v>2275</v>
      </c>
      <c r="B104" s="409">
        <f t="shared" si="8"/>
        <v>25</v>
      </c>
      <c r="C104" s="409">
        <v>7.3</v>
      </c>
      <c r="D104" s="608">
        <v>0.25</v>
      </c>
      <c r="E104" s="412">
        <f t="shared" si="7"/>
        <v>45.625</v>
      </c>
    </row>
    <row r="105" spans="1:5" s="255" customFormat="1" ht="17.100000000000001" customHeight="1" x14ac:dyDescent="0.2">
      <c r="A105" s="605">
        <v>2300</v>
      </c>
      <c r="B105" s="409">
        <f t="shared" si="8"/>
        <v>25</v>
      </c>
      <c r="C105" s="409">
        <v>7.3</v>
      </c>
      <c r="D105" s="608">
        <v>0.25</v>
      </c>
      <c r="E105" s="412">
        <f t="shared" si="7"/>
        <v>45.625</v>
      </c>
    </row>
    <row r="106" spans="1:5" s="255" customFormat="1" ht="17.100000000000001" customHeight="1" x14ac:dyDescent="0.2">
      <c r="A106" s="605">
        <v>2325</v>
      </c>
      <c r="B106" s="409">
        <f t="shared" si="8"/>
        <v>25</v>
      </c>
      <c r="C106" s="409">
        <v>7.3</v>
      </c>
      <c r="D106" s="608">
        <v>0.25</v>
      </c>
      <c r="E106" s="412">
        <f t="shared" si="7"/>
        <v>45.625</v>
      </c>
    </row>
    <row r="107" spans="1:5" s="255" customFormat="1" ht="17.100000000000001" customHeight="1" x14ac:dyDescent="0.2">
      <c r="A107" s="605">
        <v>2350</v>
      </c>
      <c r="B107" s="409">
        <f t="shared" si="8"/>
        <v>25</v>
      </c>
      <c r="C107" s="409">
        <v>7.3</v>
      </c>
      <c r="D107" s="608">
        <v>0.25</v>
      </c>
      <c r="E107" s="412">
        <f t="shared" si="7"/>
        <v>45.625</v>
      </c>
    </row>
    <row r="108" spans="1:5" s="255" customFormat="1" ht="17.100000000000001" customHeight="1" x14ac:dyDescent="0.2">
      <c r="A108" s="605">
        <v>2375</v>
      </c>
      <c r="B108" s="409">
        <f t="shared" si="8"/>
        <v>25</v>
      </c>
      <c r="C108" s="409">
        <v>7.3</v>
      </c>
      <c r="D108" s="608">
        <v>0.25</v>
      </c>
      <c r="E108" s="412">
        <f t="shared" si="7"/>
        <v>45.625</v>
      </c>
    </row>
    <row r="109" spans="1:5" s="255" customFormat="1" ht="17.100000000000001" customHeight="1" x14ac:dyDescent="0.2">
      <c r="A109" s="605">
        <v>2400</v>
      </c>
      <c r="B109" s="409">
        <f t="shared" si="8"/>
        <v>25</v>
      </c>
      <c r="C109" s="409">
        <v>7.3</v>
      </c>
      <c r="D109" s="608">
        <v>0.25</v>
      </c>
      <c r="E109" s="412">
        <f t="shared" si="7"/>
        <v>45.625</v>
      </c>
    </row>
    <row r="110" spans="1:5" s="255" customFormat="1" ht="17.100000000000001" customHeight="1" x14ac:dyDescent="0.2">
      <c r="A110" s="605">
        <v>2425</v>
      </c>
      <c r="B110" s="409">
        <f t="shared" si="8"/>
        <v>25</v>
      </c>
      <c r="C110" s="409">
        <v>7.3</v>
      </c>
      <c r="D110" s="608">
        <v>0.25</v>
      </c>
      <c r="E110" s="412">
        <f t="shared" si="7"/>
        <v>45.625</v>
      </c>
    </row>
    <row r="111" spans="1:5" s="255" customFormat="1" ht="17.100000000000001" customHeight="1" x14ac:dyDescent="0.2">
      <c r="A111" s="605">
        <v>2450</v>
      </c>
      <c r="B111" s="409">
        <f t="shared" si="8"/>
        <v>25</v>
      </c>
      <c r="C111" s="409">
        <v>7.3</v>
      </c>
      <c r="D111" s="608">
        <v>0.25</v>
      </c>
      <c r="E111" s="412">
        <f t="shared" si="7"/>
        <v>45.625</v>
      </c>
    </row>
    <row r="112" spans="1:5" s="255" customFormat="1" ht="17.100000000000001" customHeight="1" thickBot="1" x14ac:dyDescent="0.25">
      <c r="A112" s="605">
        <v>2475</v>
      </c>
      <c r="B112" s="413">
        <f t="shared" si="8"/>
        <v>25</v>
      </c>
      <c r="C112" s="409">
        <v>7.3</v>
      </c>
      <c r="D112" s="608">
        <v>0.25</v>
      </c>
      <c r="E112" s="416">
        <f t="shared" si="7"/>
        <v>45.625</v>
      </c>
    </row>
    <row r="113" spans="1:5" s="418" customFormat="1" ht="21.75" customHeight="1" thickBot="1" x14ac:dyDescent="0.25">
      <c r="A113" s="2197" t="s">
        <v>352</v>
      </c>
      <c r="B113" s="2198"/>
      <c r="C113" s="2198"/>
      <c r="D113" s="2199"/>
      <c r="E113" s="27">
        <f>SUM(E78:E112)</f>
        <v>1596.875</v>
      </c>
    </row>
    <row r="114" spans="1:5" s="255" customFormat="1" ht="17.100000000000001" customHeight="1" x14ac:dyDescent="0.2">
      <c r="A114" s="605">
        <v>2500</v>
      </c>
      <c r="B114" s="405">
        <f>A114-A112</f>
        <v>25</v>
      </c>
      <c r="C114" s="405">
        <v>7.3</v>
      </c>
      <c r="D114" s="407">
        <v>0.25</v>
      </c>
      <c r="E114" s="408">
        <f t="shared" si="7"/>
        <v>45.625</v>
      </c>
    </row>
    <row r="115" spans="1:5" s="255" customFormat="1" ht="17.100000000000001" customHeight="1" x14ac:dyDescent="0.2">
      <c r="A115" s="605">
        <v>2525</v>
      </c>
      <c r="B115" s="409">
        <f t="shared" si="8"/>
        <v>25</v>
      </c>
      <c r="C115" s="409">
        <v>7.3</v>
      </c>
      <c r="D115" s="411">
        <v>0.25</v>
      </c>
      <c r="E115" s="412">
        <f t="shared" si="7"/>
        <v>45.625</v>
      </c>
    </row>
    <row r="116" spans="1:5" s="255" customFormat="1" ht="17.100000000000001" customHeight="1" x14ac:dyDescent="0.2">
      <c r="A116" s="605">
        <v>2550</v>
      </c>
      <c r="B116" s="409">
        <f t="shared" si="8"/>
        <v>25</v>
      </c>
      <c r="C116" s="409">
        <v>7.3</v>
      </c>
      <c r="D116" s="411">
        <v>0.25</v>
      </c>
      <c r="E116" s="412">
        <f t="shared" si="7"/>
        <v>45.625</v>
      </c>
    </row>
    <row r="117" spans="1:5" s="255" customFormat="1" ht="17.100000000000001" customHeight="1" x14ac:dyDescent="0.2">
      <c r="A117" s="605">
        <v>2575</v>
      </c>
      <c r="B117" s="409">
        <f t="shared" si="8"/>
        <v>25</v>
      </c>
      <c r="C117" s="409">
        <v>7.3</v>
      </c>
      <c r="D117" s="411">
        <v>0.25</v>
      </c>
      <c r="E117" s="412">
        <f t="shared" si="7"/>
        <v>45.625</v>
      </c>
    </row>
    <row r="118" spans="1:5" s="255" customFormat="1" ht="17.100000000000001" customHeight="1" x14ac:dyDescent="0.2">
      <c r="A118" s="605">
        <v>2600</v>
      </c>
      <c r="B118" s="409">
        <f t="shared" si="8"/>
        <v>25</v>
      </c>
      <c r="C118" s="409">
        <v>7.3</v>
      </c>
      <c r="D118" s="411">
        <v>0.25</v>
      </c>
      <c r="E118" s="412">
        <f t="shared" si="7"/>
        <v>45.625</v>
      </c>
    </row>
    <row r="119" spans="1:5" s="255" customFormat="1" ht="17.100000000000001" customHeight="1" x14ac:dyDescent="0.2">
      <c r="A119" s="605">
        <v>2625</v>
      </c>
      <c r="B119" s="409">
        <f t="shared" si="8"/>
        <v>25</v>
      </c>
      <c r="C119" s="409">
        <v>7.3</v>
      </c>
      <c r="D119" s="411">
        <v>0.25</v>
      </c>
      <c r="E119" s="412">
        <f t="shared" si="7"/>
        <v>45.625</v>
      </c>
    </row>
    <row r="120" spans="1:5" s="255" customFormat="1" ht="17.100000000000001" customHeight="1" x14ac:dyDescent="0.2">
      <c r="A120" s="605">
        <v>2650</v>
      </c>
      <c r="B120" s="409">
        <f t="shared" si="8"/>
        <v>25</v>
      </c>
      <c r="C120" s="409">
        <v>7.3</v>
      </c>
      <c r="D120" s="411">
        <v>0.25</v>
      </c>
      <c r="E120" s="412">
        <f t="shared" si="7"/>
        <v>45.625</v>
      </c>
    </row>
    <row r="121" spans="1:5" s="255" customFormat="1" ht="17.100000000000001" customHeight="1" x14ac:dyDescent="0.2">
      <c r="A121" s="605">
        <v>2675</v>
      </c>
      <c r="B121" s="409">
        <f t="shared" si="8"/>
        <v>25</v>
      </c>
      <c r="C121" s="409">
        <v>7.3</v>
      </c>
      <c r="D121" s="411">
        <v>0.25</v>
      </c>
      <c r="E121" s="412">
        <f t="shared" si="7"/>
        <v>45.625</v>
      </c>
    </row>
    <row r="122" spans="1:5" s="255" customFormat="1" ht="17.100000000000001" customHeight="1" x14ac:dyDescent="0.2">
      <c r="A122" s="605">
        <v>2700</v>
      </c>
      <c r="B122" s="409">
        <f t="shared" si="8"/>
        <v>25</v>
      </c>
      <c r="C122" s="409">
        <v>7.3</v>
      </c>
      <c r="D122" s="411">
        <v>0.25</v>
      </c>
      <c r="E122" s="412">
        <f t="shared" si="7"/>
        <v>45.625</v>
      </c>
    </row>
    <row r="123" spans="1:5" s="255" customFormat="1" ht="17.100000000000001" customHeight="1" x14ac:dyDescent="0.2">
      <c r="A123" s="605">
        <v>2725</v>
      </c>
      <c r="B123" s="409">
        <f t="shared" si="8"/>
        <v>25</v>
      </c>
      <c r="C123" s="409">
        <v>7.3</v>
      </c>
      <c r="D123" s="411">
        <v>0.25</v>
      </c>
      <c r="E123" s="412">
        <f t="shared" si="7"/>
        <v>45.625</v>
      </c>
    </row>
    <row r="124" spans="1:5" s="255" customFormat="1" ht="17.100000000000001" customHeight="1" x14ac:dyDescent="0.2">
      <c r="A124" s="605">
        <v>2750</v>
      </c>
      <c r="B124" s="409">
        <f t="shared" si="8"/>
        <v>25</v>
      </c>
      <c r="C124" s="409">
        <v>7.3</v>
      </c>
      <c r="D124" s="411">
        <v>0.25</v>
      </c>
      <c r="E124" s="412">
        <f t="shared" si="7"/>
        <v>45.625</v>
      </c>
    </row>
    <row r="125" spans="1:5" s="255" customFormat="1" ht="17.100000000000001" customHeight="1" x14ac:dyDescent="0.2">
      <c r="A125" s="605">
        <v>2775</v>
      </c>
      <c r="B125" s="409">
        <f t="shared" si="8"/>
        <v>25</v>
      </c>
      <c r="C125" s="409">
        <v>7.3</v>
      </c>
      <c r="D125" s="411">
        <v>0.25</v>
      </c>
      <c r="E125" s="412">
        <f t="shared" si="7"/>
        <v>45.625</v>
      </c>
    </row>
    <row r="126" spans="1:5" s="255" customFormat="1" ht="17.100000000000001" customHeight="1" x14ac:dyDescent="0.2">
      <c r="A126" s="605">
        <v>2800</v>
      </c>
      <c r="B126" s="409">
        <f t="shared" si="8"/>
        <v>25</v>
      </c>
      <c r="C126" s="409">
        <v>7.3</v>
      </c>
      <c r="D126" s="411">
        <v>0.25</v>
      </c>
      <c r="E126" s="412">
        <f t="shared" si="7"/>
        <v>45.625</v>
      </c>
    </row>
    <row r="127" spans="1:5" s="255" customFormat="1" ht="17.100000000000001" customHeight="1" x14ac:dyDescent="0.2">
      <c r="A127" s="605">
        <v>2825</v>
      </c>
      <c r="B127" s="409">
        <f t="shared" si="8"/>
        <v>25</v>
      </c>
      <c r="C127" s="409">
        <v>7.3</v>
      </c>
      <c r="D127" s="411">
        <v>0.25</v>
      </c>
      <c r="E127" s="412">
        <f t="shared" si="7"/>
        <v>45.625</v>
      </c>
    </row>
    <row r="128" spans="1:5" s="255" customFormat="1" ht="17.100000000000001" customHeight="1" x14ac:dyDescent="0.2">
      <c r="A128" s="605">
        <v>2850</v>
      </c>
      <c r="B128" s="409">
        <f t="shared" si="8"/>
        <v>25</v>
      </c>
      <c r="C128" s="409">
        <v>7.3</v>
      </c>
      <c r="D128" s="411">
        <v>0.25</v>
      </c>
      <c r="E128" s="412">
        <f t="shared" si="7"/>
        <v>45.625</v>
      </c>
    </row>
    <row r="129" spans="1:5" s="255" customFormat="1" ht="17.100000000000001" customHeight="1" x14ac:dyDescent="0.2">
      <c r="A129" s="605">
        <v>2875</v>
      </c>
      <c r="B129" s="409">
        <f t="shared" si="8"/>
        <v>25</v>
      </c>
      <c r="C129" s="409">
        <v>7.3</v>
      </c>
      <c r="D129" s="411">
        <v>0.25</v>
      </c>
      <c r="E129" s="412">
        <f t="shared" si="7"/>
        <v>45.625</v>
      </c>
    </row>
    <row r="130" spans="1:5" s="255" customFormat="1" ht="17.100000000000001" customHeight="1" x14ac:dyDescent="0.2">
      <c r="A130" s="605">
        <v>2900</v>
      </c>
      <c r="B130" s="409">
        <f t="shared" si="8"/>
        <v>25</v>
      </c>
      <c r="C130" s="409">
        <v>7.3</v>
      </c>
      <c r="D130" s="411">
        <v>0.25</v>
      </c>
      <c r="E130" s="412">
        <f t="shared" si="7"/>
        <v>45.625</v>
      </c>
    </row>
    <row r="131" spans="1:5" s="255" customFormat="1" ht="17.100000000000001" customHeight="1" x14ac:dyDescent="0.2">
      <c r="A131" s="605">
        <v>2925</v>
      </c>
      <c r="B131" s="409">
        <f t="shared" si="8"/>
        <v>25</v>
      </c>
      <c r="C131" s="409">
        <v>7.3</v>
      </c>
      <c r="D131" s="411">
        <v>0.25</v>
      </c>
      <c r="E131" s="412">
        <f t="shared" si="7"/>
        <v>45.625</v>
      </c>
    </row>
    <row r="132" spans="1:5" s="255" customFormat="1" ht="17.100000000000001" customHeight="1" x14ac:dyDescent="0.2">
      <c r="A132" s="605">
        <v>2950</v>
      </c>
      <c r="B132" s="409">
        <f t="shared" si="8"/>
        <v>25</v>
      </c>
      <c r="C132" s="409">
        <v>7.3</v>
      </c>
      <c r="D132" s="411">
        <v>0.25</v>
      </c>
      <c r="E132" s="412">
        <f t="shared" si="7"/>
        <v>45.625</v>
      </c>
    </row>
    <row r="133" spans="1:5" s="255" customFormat="1" ht="17.100000000000001" customHeight="1" x14ac:dyDescent="0.2">
      <c r="A133" s="605">
        <v>2975</v>
      </c>
      <c r="B133" s="409">
        <f t="shared" si="8"/>
        <v>25</v>
      </c>
      <c r="C133" s="409">
        <v>7.3</v>
      </c>
      <c r="D133" s="411">
        <v>0.25</v>
      </c>
      <c r="E133" s="412">
        <f t="shared" si="7"/>
        <v>45.625</v>
      </c>
    </row>
    <row r="134" spans="1:5" s="255" customFormat="1" ht="17.100000000000001" customHeight="1" x14ac:dyDescent="0.2">
      <c r="A134" s="605">
        <v>3000</v>
      </c>
      <c r="B134" s="409">
        <f t="shared" si="8"/>
        <v>25</v>
      </c>
      <c r="C134" s="409">
        <v>7.3</v>
      </c>
      <c r="D134" s="411">
        <v>0.25</v>
      </c>
      <c r="E134" s="412">
        <f t="shared" si="7"/>
        <v>45.625</v>
      </c>
    </row>
    <row r="135" spans="1:5" s="255" customFormat="1" ht="17.100000000000001" customHeight="1" x14ac:dyDescent="0.2">
      <c r="A135" s="605">
        <v>3025</v>
      </c>
      <c r="B135" s="409">
        <f t="shared" si="8"/>
        <v>25</v>
      </c>
      <c r="C135" s="409">
        <v>7.3</v>
      </c>
      <c r="D135" s="411">
        <v>0.25</v>
      </c>
      <c r="E135" s="412">
        <f t="shared" si="7"/>
        <v>45.625</v>
      </c>
    </row>
    <row r="136" spans="1:5" s="255" customFormat="1" ht="17.100000000000001" customHeight="1" x14ac:dyDescent="0.2">
      <c r="A136" s="605">
        <v>3050</v>
      </c>
      <c r="B136" s="409">
        <f t="shared" si="8"/>
        <v>25</v>
      </c>
      <c r="C136" s="409">
        <v>7.3</v>
      </c>
      <c r="D136" s="411">
        <v>0.25</v>
      </c>
      <c r="E136" s="412">
        <f t="shared" si="7"/>
        <v>45.625</v>
      </c>
    </row>
    <row r="137" spans="1:5" s="255" customFormat="1" ht="17.100000000000001" customHeight="1" x14ac:dyDescent="0.2">
      <c r="A137" s="605">
        <v>3075</v>
      </c>
      <c r="B137" s="409">
        <f t="shared" si="8"/>
        <v>25</v>
      </c>
      <c r="C137" s="409">
        <v>7.3</v>
      </c>
      <c r="D137" s="411">
        <v>0.25</v>
      </c>
      <c r="E137" s="412">
        <f t="shared" si="7"/>
        <v>45.625</v>
      </c>
    </row>
    <row r="138" spans="1:5" s="255" customFormat="1" ht="17.100000000000001" customHeight="1" x14ac:dyDescent="0.2">
      <c r="A138" s="605">
        <v>3100</v>
      </c>
      <c r="B138" s="409">
        <f t="shared" si="8"/>
        <v>25</v>
      </c>
      <c r="C138" s="409">
        <v>7.3</v>
      </c>
      <c r="D138" s="411">
        <v>0.25</v>
      </c>
      <c r="E138" s="412">
        <f t="shared" si="7"/>
        <v>45.625</v>
      </c>
    </row>
    <row r="139" spans="1:5" s="255" customFormat="1" ht="17.100000000000001" customHeight="1" x14ac:dyDescent="0.2">
      <c r="A139" s="605">
        <v>3125</v>
      </c>
      <c r="B139" s="409">
        <f t="shared" si="8"/>
        <v>25</v>
      </c>
      <c r="C139" s="409">
        <v>7.3</v>
      </c>
      <c r="D139" s="411">
        <v>0.25</v>
      </c>
      <c r="E139" s="412">
        <f t="shared" si="7"/>
        <v>45.625</v>
      </c>
    </row>
    <row r="140" spans="1:5" s="255" customFormat="1" ht="17.100000000000001" customHeight="1" x14ac:dyDescent="0.2">
      <c r="A140" s="605">
        <v>3150</v>
      </c>
      <c r="B140" s="409">
        <f>A140-A139</f>
        <v>25</v>
      </c>
      <c r="C140" s="409">
        <v>7.3</v>
      </c>
      <c r="D140" s="411">
        <v>0.25</v>
      </c>
      <c r="E140" s="412">
        <f t="shared" si="7"/>
        <v>45.625</v>
      </c>
    </row>
    <row r="141" spans="1:5" s="255" customFormat="1" ht="17.100000000000001" customHeight="1" x14ac:dyDescent="0.2">
      <c r="A141" s="605">
        <v>3175</v>
      </c>
      <c r="B141" s="409">
        <f t="shared" si="8"/>
        <v>25</v>
      </c>
      <c r="C141" s="409">
        <v>7.3</v>
      </c>
      <c r="D141" s="411">
        <v>0.25</v>
      </c>
      <c r="E141" s="412">
        <f t="shared" si="7"/>
        <v>45.625</v>
      </c>
    </row>
    <row r="142" spans="1:5" s="255" customFormat="1" ht="17.100000000000001" customHeight="1" x14ac:dyDescent="0.2">
      <c r="A142" s="605">
        <v>3200</v>
      </c>
      <c r="B142" s="409">
        <f t="shared" si="8"/>
        <v>25</v>
      </c>
      <c r="C142" s="409">
        <v>7.3</v>
      </c>
      <c r="D142" s="411">
        <v>0.25</v>
      </c>
      <c r="E142" s="412">
        <f t="shared" si="7"/>
        <v>45.625</v>
      </c>
    </row>
    <row r="143" spans="1:5" s="255" customFormat="1" ht="17.100000000000001" customHeight="1" x14ac:dyDescent="0.2">
      <c r="A143" s="605">
        <v>3225</v>
      </c>
      <c r="B143" s="409">
        <f t="shared" si="8"/>
        <v>25</v>
      </c>
      <c r="C143" s="409">
        <v>7.3</v>
      </c>
      <c r="D143" s="411">
        <v>0.25</v>
      </c>
      <c r="E143" s="412">
        <f t="shared" si="7"/>
        <v>45.625</v>
      </c>
    </row>
    <row r="144" spans="1:5" s="255" customFormat="1" ht="17.100000000000001" customHeight="1" x14ac:dyDescent="0.2">
      <c r="A144" s="605">
        <v>3250</v>
      </c>
      <c r="B144" s="409">
        <f t="shared" si="8"/>
        <v>25</v>
      </c>
      <c r="C144" s="409">
        <v>7.3</v>
      </c>
      <c r="D144" s="411">
        <v>0.25</v>
      </c>
      <c r="E144" s="412">
        <f t="shared" ref="E144:E158" si="9">D144*C144*B144</f>
        <v>45.625</v>
      </c>
    </row>
    <row r="145" spans="1:8" s="255" customFormat="1" ht="17.100000000000001" customHeight="1" x14ac:dyDescent="0.2">
      <c r="A145" s="605">
        <v>3275</v>
      </c>
      <c r="B145" s="409">
        <f t="shared" si="8"/>
        <v>25</v>
      </c>
      <c r="C145" s="409">
        <v>7.3</v>
      </c>
      <c r="D145" s="411">
        <v>0.25</v>
      </c>
      <c r="E145" s="412">
        <f t="shared" si="9"/>
        <v>45.625</v>
      </c>
    </row>
    <row r="146" spans="1:8" s="255" customFormat="1" ht="17.100000000000001" customHeight="1" x14ac:dyDescent="0.2">
      <c r="A146" s="605">
        <v>3300</v>
      </c>
      <c r="B146" s="409">
        <f>A146-A145</f>
        <v>25</v>
      </c>
      <c r="C146" s="409">
        <v>7.3</v>
      </c>
      <c r="D146" s="411">
        <v>0.15</v>
      </c>
      <c r="E146" s="412">
        <f t="shared" si="9"/>
        <v>27.375</v>
      </c>
    </row>
    <row r="147" spans="1:8" s="255" customFormat="1" ht="17.100000000000001" customHeight="1" x14ac:dyDescent="0.2">
      <c r="A147" s="605">
        <v>3325</v>
      </c>
      <c r="B147" s="409">
        <f t="shared" si="8"/>
        <v>25</v>
      </c>
      <c r="C147" s="409">
        <v>7.3</v>
      </c>
      <c r="D147" s="411">
        <v>0.25</v>
      </c>
      <c r="E147" s="412">
        <f t="shared" si="9"/>
        <v>45.625</v>
      </c>
    </row>
    <row r="148" spans="1:8" s="255" customFormat="1" ht="17.100000000000001" customHeight="1" thickBot="1" x14ac:dyDescent="0.25">
      <c r="A148" s="605">
        <v>3350</v>
      </c>
      <c r="B148" s="409">
        <f t="shared" si="8"/>
        <v>25</v>
      </c>
      <c r="C148" s="409">
        <v>7.3</v>
      </c>
      <c r="D148" s="411">
        <v>0.25</v>
      </c>
      <c r="E148" s="412">
        <f t="shared" si="9"/>
        <v>45.625</v>
      </c>
      <c r="H148" s="255">
        <f>0.25+0.15</f>
        <v>0.4</v>
      </c>
    </row>
    <row r="149" spans="1:8" s="420" customFormat="1" ht="22.5" customHeight="1" thickBot="1" x14ac:dyDescent="0.25">
      <c r="A149" s="2197" t="s">
        <v>347</v>
      </c>
      <c r="B149" s="2198"/>
      <c r="C149" s="2198"/>
      <c r="D149" s="2199"/>
      <c r="E149" s="27">
        <f>SUM(E114:E148)</f>
        <v>1578.625</v>
      </c>
      <c r="F149" s="420">
        <f>E149*995.75</f>
        <v>1571915.84375</v>
      </c>
    </row>
    <row r="150" spans="1:8" s="255" customFormat="1" ht="17.100000000000001" customHeight="1" x14ac:dyDescent="0.2">
      <c r="A150" s="605">
        <v>3400</v>
      </c>
      <c r="B150" s="409">
        <v>25</v>
      </c>
      <c r="C150" s="409">
        <v>7.3</v>
      </c>
      <c r="D150" s="411">
        <v>0.25</v>
      </c>
      <c r="E150" s="412">
        <f t="shared" si="9"/>
        <v>45.625</v>
      </c>
    </row>
    <row r="151" spans="1:8" s="255" customFormat="1" ht="17.100000000000001" customHeight="1" x14ac:dyDescent="0.2">
      <c r="A151" s="605">
        <v>3425</v>
      </c>
      <c r="B151" s="409">
        <f t="shared" si="8"/>
        <v>25</v>
      </c>
      <c r="C151" s="409">
        <v>7.3</v>
      </c>
      <c r="D151" s="411">
        <v>0.25</v>
      </c>
      <c r="E151" s="412">
        <f t="shared" si="9"/>
        <v>45.625</v>
      </c>
    </row>
    <row r="152" spans="1:8" s="255" customFormat="1" ht="17.100000000000001" customHeight="1" x14ac:dyDescent="0.2">
      <c r="A152" s="605">
        <v>3450</v>
      </c>
      <c r="B152" s="409">
        <f t="shared" si="8"/>
        <v>25</v>
      </c>
      <c r="C152" s="409">
        <v>7.3</v>
      </c>
      <c r="D152" s="411">
        <v>0.25</v>
      </c>
      <c r="E152" s="412">
        <f t="shared" si="9"/>
        <v>45.625</v>
      </c>
    </row>
    <row r="153" spans="1:8" s="255" customFormat="1" ht="17.100000000000001" customHeight="1" x14ac:dyDescent="0.2">
      <c r="A153" s="605">
        <v>3475</v>
      </c>
      <c r="B153" s="409">
        <f t="shared" si="8"/>
        <v>25</v>
      </c>
      <c r="C153" s="409">
        <v>7.3</v>
      </c>
      <c r="D153" s="411">
        <v>0.25</v>
      </c>
      <c r="E153" s="412">
        <f t="shared" si="9"/>
        <v>45.625</v>
      </c>
    </row>
    <row r="154" spans="1:8" s="255" customFormat="1" ht="17.100000000000001" customHeight="1" x14ac:dyDescent="0.2">
      <c r="A154" s="605">
        <v>3500</v>
      </c>
      <c r="B154" s="409">
        <f t="shared" si="8"/>
        <v>25</v>
      </c>
      <c r="C154" s="409">
        <v>7.3</v>
      </c>
      <c r="D154" s="411">
        <v>0.25</v>
      </c>
      <c r="E154" s="412">
        <f t="shared" si="9"/>
        <v>45.625</v>
      </c>
    </row>
    <row r="155" spans="1:8" s="255" customFormat="1" ht="17.100000000000001" customHeight="1" x14ac:dyDescent="0.2">
      <c r="A155" s="605">
        <v>3525</v>
      </c>
      <c r="B155" s="409">
        <f t="shared" si="8"/>
        <v>25</v>
      </c>
      <c r="C155" s="409">
        <v>7.3</v>
      </c>
      <c r="D155" s="411">
        <v>0.25</v>
      </c>
      <c r="E155" s="412">
        <f t="shared" si="9"/>
        <v>45.625</v>
      </c>
    </row>
    <row r="156" spans="1:8" s="255" customFormat="1" ht="17.100000000000001" customHeight="1" x14ac:dyDescent="0.2">
      <c r="A156" s="605">
        <v>3550</v>
      </c>
      <c r="B156" s="409">
        <f t="shared" si="8"/>
        <v>25</v>
      </c>
      <c r="C156" s="409">
        <v>7.3</v>
      </c>
      <c r="D156" s="411">
        <v>0.25</v>
      </c>
      <c r="E156" s="412">
        <f t="shared" si="9"/>
        <v>45.625</v>
      </c>
    </row>
    <row r="157" spans="1:8" s="255" customFormat="1" ht="17.100000000000001" customHeight="1" x14ac:dyDescent="0.2">
      <c r="A157" s="605">
        <v>3575</v>
      </c>
      <c r="B157" s="409">
        <f t="shared" si="8"/>
        <v>25</v>
      </c>
      <c r="C157" s="409">
        <v>7.3</v>
      </c>
      <c r="D157" s="411">
        <v>0.25</v>
      </c>
      <c r="E157" s="412">
        <f t="shared" si="9"/>
        <v>45.625</v>
      </c>
    </row>
    <row r="158" spans="1:8" s="255" customFormat="1" ht="17.100000000000001" customHeight="1" thickBot="1" x14ac:dyDescent="0.25">
      <c r="A158" s="605">
        <v>3603</v>
      </c>
      <c r="B158" s="409">
        <f t="shared" si="8"/>
        <v>28</v>
      </c>
      <c r="C158" s="409">
        <v>7.3</v>
      </c>
      <c r="D158" s="411">
        <v>0.25</v>
      </c>
      <c r="E158" s="416">
        <f t="shared" si="9"/>
        <v>51.1</v>
      </c>
    </row>
    <row r="159" spans="1:8" s="420" customFormat="1" ht="16.5" customHeight="1" thickBot="1" x14ac:dyDescent="0.25">
      <c r="A159" s="2197" t="s">
        <v>348</v>
      </c>
      <c r="B159" s="2198"/>
      <c r="C159" s="2198"/>
      <c r="D159" s="2199"/>
      <c r="E159" s="27">
        <f>SUM(E150:E158)</f>
        <v>416.1</v>
      </c>
      <c r="F159" s="420">
        <f>E159*995.75</f>
        <v>414331.57500000001</v>
      </c>
    </row>
    <row r="160" spans="1:8" s="420" customFormat="1" ht="16.5" customHeight="1" thickBot="1" x14ac:dyDescent="0.25">
      <c r="A160" s="522"/>
      <c r="B160" s="523"/>
      <c r="C160" s="523"/>
      <c r="D160" s="524"/>
      <c r="E160" s="23"/>
    </row>
    <row r="161" spans="1:6" s="420" customFormat="1" ht="16.5" customHeight="1" thickBot="1" x14ac:dyDescent="0.25">
      <c r="A161" s="2197" t="s">
        <v>350</v>
      </c>
      <c r="B161" s="2198"/>
      <c r="C161" s="2198"/>
      <c r="D161" s="2199"/>
      <c r="E161" s="27">
        <f>E159+E149</f>
        <v>1994.7249999999999</v>
      </c>
      <c r="F161" s="420">
        <f>E161*995.75</f>
        <v>1986247.41875</v>
      </c>
    </row>
    <row r="162" spans="1:6" s="420" customFormat="1" ht="16.5" customHeight="1" thickBot="1" x14ac:dyDescent="0.25">
      <c r="A162" s="2270"/>
      <c r="B162" s="2271"/>
      <c r="C162" s="2271"/>
      <c r="D162" s="2271"/>
      <c r="E162" s="2272"/>
    </row>
    <row r="163" spans="1:6" s="255" customFormat="1" ht="21" customHeight="1" thickBot="1" x14ac:dyDescent="0.25">
      <c r="A163" s="2267" t="s">
        <v>279</v>
      </c>
      <c r="B163" s="2268"/>
      <c r="C163" s="2268"/>
      <c r="D163" s="2269"/>
      <c r="E163" s="427">
        <f>E36</f>
        <v>563.92499999999995</v>
      </c>
    </row>
    <row r="164" spans="1:6" s="255" customFormat="1" ht="21" customHeight="1" thickBot="1" x14ac:dyDescent="0.25">
      <c r="A164" s="2267" t="s">
        <v>280</v>
      </c>
      <c r="B164" s="2268"/>
      <c r="C164" s="2268"/>
      <c r="D164" s="2269"/>
      <c r="E164" s="427">
        <f>E44</f>
        <v>231.77500000000001</v>
      </c>
    </row>
    <row r="165" spans="1:6" s="255" customFormat="1" ht="21" customHeight="1" thickBot="1" x14ac:dyDescent="0.25">
      <c r="A165" s="2267" t="s">
        <v>281</v>
      </c>
      <c r="B165" s="2268"/>
      <c r="C165" s="2268"/>
      <c r="D165" s="2269"/>
      <c r="E165" s="427">
        <f>E77</f>
        <v>1414.375</v>
      </c>
    </row>
    <row r="166" spans="1:6" s="255" customFormat="1" ht="21" customHeight="1" thickBot="1" x14ac:dyDescent="0.25">
      <c r="A166" s="2267" t="s">
        <v>282</v>
      </c>
      <c r="B166" s="2268"/>
      <c r="C166" s="2268"/>
      <c r="D166" s="2269"/>
      <c r="E166" s="427">
        <f>E113</f>
        <v>1596.875</v>
      </c>
    </row>
    <row r="167" spans="1:6" s="255" customFormat="1" ht="21" customHeight="1" thickBot="1" x14ac:dyDescent="0.25">
      <c r="A167" s="2267" t="s">
        <v>283</v>
      </c>
      <c r="B167" s="2268"/>
      <c r="C167" s="2268"/>
      <c r="D167" s="2269"/>
      <c r="E167" s="427">
        <f>E161</f>
        <v>1994.7249999999999</v>
      </c>
    </row>
    <row r="168" spans="1:6" s="255" customFormat="1" ht="21" customHeight="1" thickBot="1" x14ac:dyDescent="0.25">
      <c r="A168" s="2267" t="s">
        <v>349</v>
      </c>
      <c r="B168" s="2268"/>
      <c r="C168" s="2268"/>
      <c r="D168" s="2269"/>
      <c r="E168" s="427">
        <f>'wbm1'!E64</f>
        <v>903</v>
      </c>
    </row>
    <row r="169" spans="1:6" s="255" customFormat="1" ht="21" customHeight="1" thickBot="1" x14ac:dyDescent="0.25">
      <c r="A169" s="2201" t="s">
        <v>284</v>
      </c>
      <c r="B169" s="2202"/>
      <c r="C169" s="2202"/>
      <c r="D169" s="2274"/>
      <c r="E169" s="427">
        <f>E168+E167+E166+E165+E164+E163</f>
        <v>6704.6750000000002</v>
      </c>
      <c r="F169" s="255">
        <f>E169*995.75</f>
        <v>6676180.1312500006</v>
      </c>
    </row>
    <row r="170" spans="1:6" s="255" customFormat="1" ht="21" customHeight="1" thickBot="1" x14ac:dyDescent="0.25">
      <c r="A170" s="2266" t="s">
        <v>369</v>
      </c>
      <c r="B170" s="2266"/>
      <c r="C170" s="2266"/>
      <c r="D170" s="2266"/>
      <c r="E170" s="427">
        <v>5696.59</v>
      </c>
    </row>
    <row r="171" spans="1:6" s="418" customFormat="1" ht="25.5" customHeight="1" thickBot="1" x14ac:dyDescent="0.25">
      <c r="A171" s="2273" t="s">
        <v>285</v>
      </c>
      <c r="B171" s="2273"/>
      <c r="C171" s="2273"/>
      <c r="D171" s="2273"/>
      <c r="E171" s="27">
        <f>E169-E170</f>
        <v>1008.085</v>
      </c>
    </row>
    <row r="172" spans="1:6" ht="62.25" customHeight="1" x14ac:dyDescent="0.25">
      <c r="A172" s="354"/>
      <c r="B172" s="355"/>
      <c r="C172" s="354"/>
      <c r="D172" s="354"/>
      <c r="E172" s="354"/>
      <c r="F172" s="353"/>
    </row>
    <row r="173" spans="1:6" x14ac:dyDescent="0.2">
      <c r="A173" s="421" t="s">
        <v>11</v>
      </c>
      <c r="B173" s="422"/>
      <c r="D173" s="421" t="s">
        <v>11</v>
      </c>
      <c r="E173" s="361"/>
      <c r="F173" s="353"/>
    </row>
    <row r="174" spans="1:6" x14ac:dyDescent="0.2">
      <c r="A174" s="423" t="s">
        <v>73</v>
      </c>
      <c r="B174" s="423"/>
      <c r="D174" s="423" t="s">
        <v>87</v>
      </c>
      <c r="E174" s="361"/>
      <c r="F174" s="353"/>
    </row>
    <row r="175" spans="1:6" x14ac:dyDescent="0.2">
      <c r="A175" s="421"/>
      <c r="B175" s="422"/>
      <c r="D175" s="422"/>
      <c r="E175" s="362"/>
    </row>
    <row r="176" spans="1:6" ht="31.5" customHeight="1" x14ac:dyDescent="0.2">
      <c r="A176" s="422"/>
      <c r="B176" s="422"/>
      <c r="D176" s="422"/>
      <c r="E176" s="362"/>
    </row>
    <row r="177" spans="1:5" x14ac:dyDescent="0.2">
      <c r="A177" s="421" t="s">
        <v>10</v>
      </c>
      <c r="B177" s="423"/>
      <c r="D177" s="421" t="s">
        <v>12</v>
      </c>
      <c r="E177" s="362"/>
    </row>
    <row r="178" spans="1:5" x14ac:dyDescent="0.2">
      <c r="A178" s="423" t="s">
        <v>79</v>
      </c>
      <c r="B178" s="423"/>
      <c r="D178" s="423" t="s">
        <v>87</v>
      </c>
      <c r="E178" s="362"/>
    </row>
  </sheetData>
  <mergeCells count="24">
    <mergeCell ref="A171:D171"/>
    <mergeCell ref="A77:D77"/>
    <mergeCell ref="A113:D113"/>
    <mergeCell ref="A163:D163"/>
    <mergeCell ref="A164:D164"/>
    <mergeCell ref="A165:D165"/>
    <mergeCell ref="A166:D166"/>
    <mergeCell ref="A167:D167"/>
    <mergeCell ref="A159:D159"/>
    <mergeCell ref="A169:D169"/>
    <mergeCell ref="A8:E8"/>
    <mergeCell ref="A7:E7"/>
    <mergeCell ref="A170:D170"/>
    <mergeCell ref="A36:D36"/>
    <mergeCell ref="A44:D44"/>
    <mergeCell ref="A168:D168"/>
    <mergeCell ref="A162:E162"/>
    <mergeCell ref="A149:D149"/>
    <mergeCell ref="A161:D161"/>
    <mergeCell ref="A1:E1"/>
    <mergeCell ref="A2:E2"/>
    <mergeCell ref="A3:E3"/>
    <mergeCell ref="A4:E4"/>
    <mergeCell ref="A5:E5"/>
  </mergeCells>
  <printOptions horizontalCentered="1"/>
  <pageMargins left="0.75" right="0.7" top="0.28000000000000003" bottom="0.52" header="0.25" footer="0.3"/>
  <pageSetup paperSize="9" scale="95" orientation="portrait" r:id="rId1"/>
  <headerFooter>
    <oddFooter>Page &amp;P of &amp;N</oddFooter>
  </headerFooter>
  <rowBreaks count="4" manualBreakCount="4">
    <brk id="44" max="4" man="1"/>
    <brk id="77" max="4" man="1"/>
    <brk id="113" max="4" man="1"/>
    <brk id="149" max="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4"/>
  </sheetPr>
  <dimension ref="A1:L71"/>
  <sheetViews>
    <sheetView view="pageBreakPreview" topLeftCell="A61" zoomScale="115" zoomScaleNormal="115" zoomScaleSheetLayoutView="115" workbookViewId="0">
      <selection activeCell="A8" sqref="A8:E8"/>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20.28515625" style="262" customWidth="1"/>
    <col min="7" max="16384" width="9.140625" style="262"/>
  </cols>
  <sheetData>
    <row r="1" spans="1:12" s="141" customFormat="1" ht="18.75" customHeight="1" x14ac:dyDescent="0.25">
      <c r="A1" s="2173" t="s">
        <v>191</v>
      </c>
      <c r="B1" s="2173"/>
      <c r="C1" s="2173"/>
      <c r="D1" s="2173"/>
      <c r="E1" s="2173"/>
      <c r="F1" s="140"/>
      <c r="G1" s="140"/>
      <c r="H1" s="140"/>
      <c r="I1" s="140"/>
      <c r="J1" s="140"/>
      <c r="K1" s="140"/>
      <c r="L1" s="140"/>
    </row>
    <row r="2" spans="1:12" s="141" customFormat="1" ht="18.75" customHeight="1" x14ac:dyDescent="0.25">
      <c r="A2" s="2173" t="s">
        <v>190</v>
      </c>
      <c r="B2" s="2173"/>
      <c r="C2" s="2173"/>
      <c r="D2" s="2173"/>
      <c r="E2" s="2173"/>
      <c r="F2" s="140"/>
      <c r="G2" s="140"/>
      <c r="H2" s="140"/>
      <c r="I2" s="140"/>
      <c r="J2" s="140"/>
      <c r="K2" s="140"/>
      <c r="L2" s="140"/>
    </row>
    <row r="3" spans="1:12" s="143" customFormat="1" ht="24" customHeight="1" x14ac:dyDescent="0.2">
      <c r="A3" s="2207" t="s">
        <v>58</v>
      </c>
      <c r="B3" s="2207"/>
      <c r="C3" s="2207"/>
      <c r="D3" s="2207"/>
      <c r="E3" s="2207"/>
      <c r="F3" s="142"/>
      <c r="G3" s="142"/>
      <c r="H3" s="142"/>
      <c r="I3" s="142"/>
      <c r="J3" s="142"/>
      <c r="K3" s="142"/>
      <c r="L3" s="142"/>
    </row>
    <row r="4" spans="1:12" s="285" customFormat="1" ht="24" customHeight="1" x14ac:dyDescent="0.25">
      <c r="A4" s="2208" t="s">
        <v>192</v>
      </c>
      <c r="B4" s="2208"/>
      <c r="C4" s="2208"/>
      <c r="D4" s="2208"/>
      <c r="E4" s="2208"/>
      <c r="F4" s="144"/>
      <c r="G4" s="144"/>
      <c r="H4" s="144"/>
      <c r="I4" s="144"/>
      <c r="J4" s="144"/>
      <c r="K4" s="144"/>
      <c r="L4" s="144"/>
    </row>
    <row r="5" spans="1:12" s="400" customFormat="1" x14ac:dyDescent="0.2">
      <c r="A5" s="2229" t="s">
        <v>351</v>
      </c>
      <c r="B5" s="2229"/>
      <c r="C5" s="2229"/>
      <c r="D5" s="2229"/>
      <c r="E5" s="2229"/>
    </row>
    <row r="6" spans="1:12" s="402" customFormat="1" ht="18.75" customHeight="1" thickBot="1" x14ac:dyDescent="0.25">
      <c r="A6" s="401" t="s">
        <v>207</v>
      </c>
      <c r="B6" s="240"/>
      <c r="C6" s="240"/>
      <c r="D6" s="240"/>
      <c r="E6" s="241"/>
    </row>
    <row r="7" spans="1:12" ht="20.25" customHeight="1" thickBot="1" x14ac:dyDescent="0.25">
      <c r="A7" s="2167" t="s">
        <v>256</v>
      </c>
      <c r="B7" s="2168"/>
      <c r="C7" s="2168"/>
      <c r="D7" s="2264"/>
      <c r="E7" s="2169"/>
    </row>
    <row r="8" spans="1:12" s="244" customFormat="1" ht="15.75" thickBot="1" x14ac:dyDescent="0.25">
      <c r="A8" s="2260" t="s">
        <v>137</v>
      </c>
      <c r="B8" s="2261"/>
      <c r="C8" s="2261"/>
      <c r="D8" s="2261"/>
      <c r="E8" s="2262"/>
    </row>
    <row r="9" spans="1:12" s="249" customFormat="1" ht="30" customHeight="1" thickBot="1" x14ac:dyDescent="0.25">
      <c r="A9" s="403" t="s">
        <v>125</v>
      </c>
      <c r="B9" s="186" t="s">
        <v>129</v>
      </c>
      <c r="C9" s="186" t="s">
        <v>95</v>
      </c>
      <c r="D9" s="404" t="s">
        <v>343</v>
      </c>
      <c r="E9" s="16" t="s">
        <v>132</v>
      </c>
    </row>
    <row r="10" spans="1:12" s="255" customFormat="1" ht="17.100000000000001" customHeight="1" x14ac:dyDescent="0.2">
      <c r="A10" s="604">
        <v>50</v>
      </c>
      <c r="B10" s="405">
        <v>0</v>
      </c>
      <c r="C10" s="406">
        <v>1.5</v>
      </c>
      <c r="D10" s="407"/>
      <c r="E10" s="408"/>
      <c r="F10" s="255">
        <f>C10/2</f>
        <v>0.75</v>
      </c>
    </row>
    <row r="11" spans="1:12" s="255" customFormat="1" ht="17.100000000000001" customHeight="1" x14ac:dyDescent="0.2">
      <c r="A11" s="605">
        <v>75</v>
      </c>
      <c r="B11" s="409">
        <v>25</v>
      </c>
      <c r="C11" s="410">
        <v>1.45</v>
      </c>
      <c r="D11" s="411">
        <v>0.2</v>
      </c>
      <c r="E11" s="412">
        <f>D11*C11*B11</f>
        <v>7.2499999999999991</v>
      </c>
      <c r="F11" s="255">
        <f>C11/4</f>
        <v>0.36249999999999999</v>
      </c>
      <c r="G11" s="255">
        <v>1.5</v>
      </c>
      <c r="H11" s="255">
        <v>0.2</v>
      </c>
      <c r="I11" s="255">
        <f>H11*G11</f>
        <v>0.30000000000000004</v>
      </c>
    </row>
    <row r="12" spans="1:12" s="255" customFormat="1" ht="17.100000000000001" customHeight="1" x14ac:dyDescent="0.2">
      <c r="A12" s="605">
        <v>100</v>
      </c>
      <c r="B12" s="409">
        <f t="shared" ref="B12:B24" si="0">A12-A11</f>
        <v>25</v>
      </c>
      <c r="C12" s="410">
        <v>1.4</v>
      </c>
      <c r="D12" s="411">
        <v>0.2</v>
      </c>
      <c r="E12" s="412">
        <f t="shared" ref="E12:E24" si="1">D12*C12*B12</f>
        <v>6.9999999999999991</v>
      </c>
      <c r="F12" s="255">
        <f t="shared" ref="F12:F24" si="2">C12*2</f>
        <v>2.8</v>
      </c>
      <c r="G12" s="255">
        <v>1.4000000000000004</v>
      </c>
      <c r="H12" s="255">
        <v>0.2</v>
      </c>
      <c r="I12" s="255">
        <f t="shared" ref="I12:I24" si="3">H12*G12</f>
        <v>0.28000000000000008</v>
      </c>
    </row>
    <row r="13" spans="1:12" s="255" customFormat="1" ht="17.100000000000001" customHeight="1" x14ac:dyDescent="0.2">
      <c r="A13" s="605">
        <v>125</v>
      </c>
      <c r="B13" s="409">
        <f t="shared" si="0"/>
        <v>25</v>
      </c>
      <c r="C13" s="410">
        <v>1.3</v>
      </c>
      <c r="D13" s="411">
        <v>0.2</v>
      </c>
      <c r="E13" s="412">
        <f t="shared" si="1"/>
        <v>6.5</v>
      </c>
      <c r="F13" s="255">
        <f t="shared" si="2"/>
        <v>2.6</v>
      </c>
      <c r="G13" s="255">
        <v>1.2999999999999998</v>
      </c>
      <c r="H13" s="255">
        <v>0.2</v>
      </c>
      <c r="I13" s="255">
        <f t="shared" si="3"/>
        <v>0.25999999999999995</v>
      </c>
    </row>
    <row r="14" spans="1:12" s="255" customFormat="1" ht="17.100000000000001" customHeight="1" x14ac:dyDescent="0.2">
      <c r="A14" s="605">
        <v>150</v>
      </c>
      <c r="B14" s="409">
        <f t="shared" si="0"/>
        <v>25</v>
      </c>
      <c r="C14" s="410">
        <v>1.3</v>
      </c>
      <c r="D14" s="411">
        <v>0.2</v>
      </c>
      <c r="E14" s="412">
        <f t="shared" si="1"/>
        <v>6.5</v>
      </c>
      <c r="F14" s="255">
        <f t="shared" si="2"/>
        <v>2.6</v>
      </c>
      <c r="G14" s="255">
        <v>1.2999999999999998</v>
      </c>
      <c r="H14" s="255">
        <v>0.2</v>
      </c>
      <c r="I14" s="255">
        <f t="shared" si="3"/>
        <v>0.25999999999999995</v>
      </c>
    </row>
    <row r="15" spans="1:12" s="255" customFormat="1" ht="17.100000000000001" customHeight="1" x14ac:dyDescent="0.2">
      <c r="A15" s="605">
        <v>175</v>
      </c>
      <c r="B15" s="409">
        <f t="shared" si="0"/>
        <v>25</v>
      </c>
      <c r="C15" s="410">
        <v>1.3</v>
      </c>
      <c r="D15" s="411">
        <v>0.2</v>
      </c>
      <c r="E15" s="412">
        <f t="shared" si="1"/>
        <v>6.5</v>
      </c>
      <c r="F15" s="255">
        <f t="shared" si="2"/>
        <v>2.6</v>
      </c>
      <c r="G15" s="255">
        <v>1.2999999999999998</v>
      </c>
      <c r="H15" s="255">
        <v>0.2</v>
      </c>
      <c r="I15" s="255">
        <f t="shared" si="3"/>
        <v>0.25999999999999995</v>
      </c>
    </row>
    <row r="16" spans="1:12" s="255" customFormat="1" ht="17.100000000000001" customHeight="1" x14ac:dyDescent="0.2">
      <c r="A16" s="605">
        <v>200</v>
      </c>
      <c r="B16" s="409">
        <f t="shared" si="0"/>
        <v>25</v>
      </c>
      <c r="C16" s="410">
        <v>1.5</v>
      </c>
      <c r="D16" s="411">
        <v>0.2</v>
      </c>
      <c r="E16" s="412">
        <f t="shared" si="1"/>
        <v>7.5000000000000009</v>
      </c>
      <c r="F16" s="255">
        <f t="shared" si="2"/>
        <v>3</v>
      </c>
      <c r="G16" s="255">
        <v>1.5</v>
      </c>
      <c r="H16" s="255">
        <v>0.2</v>
      </c>
      <c r="I16" s="255">
        <f t="shared" si="3"/>
        <v>0.30000000000000004</v>
      </c>
    </row>
    <row r="17" spans="1:9" s="255" customFormat="1" ht="17.100000000000001" customHeight="1" x14ac:dyDescent="0.2">
      <c r="A17" s="605">
        <v>225</v>
      </c>
      <c r="B17" s="409">
        <f t="shared" si="0"/>
        <v>25</v>
      </c>
      <c r="C17" s="410">
        <v>1.2</v>
      </c>
      <c r="D17" s="411">
        <v>0.2</v>
      </c>
      <c r="E17" s="412">
        <f t="shared" si="1"/>
        <v>6</v>
      </c>
      <c r="F17" s="255">
        <f t="shared" si="2"/>
        <v>2.4</v>
      </c>
      <c r="G17" s="255">
        <v>1.2000000000000002</v>
      </c>
      <c r="H17" s="255">
        <v>0.2</v>
      </c>
      <c r="I17" s="255">
        <f t="shared" si="3"/>
        <v>0.24000000000000005</v>
      </c>
    </row>
    <row r="18" spans="1:9" s="255" customFormat="1" ht="17.100000000000001" customHeight="1" x14ac:dyDescent="0.2">
      <c r="A18" s="605">
        <v>250</v>
      </c>
      <c r="B18" s="409">
        <f t="shared" si="0"/>
        <v>25</v>
      </c>
      <c r="C18" s="410">
        <v>1.5</v>
      </c>
      <c r="D18" s="411">
        <v>0.2</v>
      </c>
      <c r="E18" s="412">
        <f t="shared" si="1"/>
        <v>7.5000000000000009</v>
      </c>
      <c r="F18" s="255">
        <f t="shared" si="2"/>
        <v>3</v>
      </c>
      <c r="G18" s="255">
        <v>1.5</v>
      </c>
      <c r="H18" s="255">
        <v>0.2</v>
      </c>
      <c r="I18" s="255">
        <f t="shared" si="3"/>
        <v>0.30000000000000004</v>
      </c>
    </row>
    <row r="19" spans="1:9" s="255" customFormat="1" ht="17.100000000000001" customHeight="1" x14ac:dyDescent="0.2">
      <c r="A19" s="605">
        <v>275</v>
      </c>
      <c r="B19" s="409">
        <f t="shared" si="0"/>
        <v>25</v>
      </c>
      <c r="C19" s="410">
        <v>1.3</v>
      </c>
      <c r="D19" s="411">
        <v>0.2</v>
      </c>
      <c r="E19" s="412">
        <f t="shared" si="1"/>
        <v>6.5</v>
      </c>
      <c r="F19" s="255">
        <f t="shared" si="2"/>
        <v>2.6</v>
      </c>
      <c r="G19" s="255">
        <v>1.2999999999999998</v>
      </c>
      <c r="H19" s="255">
        <v>0.2</v>
      </c>
      <c r="I19" s="255">
        <f t="shared" si="3"/>
        <v>0.25999999999999995</v>
      </c>
    </row>
    <row r="20" spans="1:9" s="255" customFormat="1" ht="17.100000000000001" customHeight="1" x14ac:dyDescent="0.2">
      <c r="A20" s="605">
        <v>300</v>
      </c>
      <c r="B20" s="409">
        <f t="shared" si="0"/>
        <v>25</v>
      </c>
      <c r="C20" s="410">
        <v>1.2</v>
      </c>
      <c r="D20" s="411">
        <v>0.2</v>
      </c>
      <c r="E20" s="412">
        <f t="shared" si="1"/>
        <v>6</v>
      </c>
      <c r="F20" s="255">
        <f t="shared" si="2"/>
        <v>2.4</v>
      </c>
      <c r="G20" s="255">
        <v>1.2000000000000002</v>
      </c>
      <c r="H20" s="255">
        <v>0.2</v>
      </c>
      <c r="I20" s="255">
        <f t="shared" si="3"/>
        <v>0.24000000000000005</v>
      </c>
    </row>
    <row r="21" spans="1:9" s="255" customFormat="1" ht="17.100000000000001" customHeight="1" x14ac:dyDescent="0.2">
      <c r="A21" s="605">
        <v>325</v>
      </c>
      <c r="B21" s="409">
        <f t="shared" si="0"/>
        <v>25</v>
      </c>
      <c r="C21" s="410">
        <v>1.4</v>
      </c>
      <c r="D21" s="411">
        <v>0.2</v>
      </c>
      <c r="E21" s="412">
        <f t="shared" si="1"/>
        <v>6.9999999999999991</v>
      </c>
      <c r="F21" s="255">
        <f t="shared" si="2"/>
        <v>2.8</v>
      </c>
      <c r="G21" s="255">
        <v>1.4000000000000004</v>
      </c>
      <c r="H21" s="255">
        <v>0.2</v>
      </c>
      <c r="I21" s="255">
        <f t="shared" si="3"/>
        <v>0.28000000000000008</v>
      </c>
    </row>
    <row r="22" spans="1:9" s="255" customFormat="1" ht="17.100000000000001" customHeight="1" x14ac:dyDescent="0.2">
      <c r="A22" s="605">
        <v>350</v>
      </c>
      <c r="B22" s="409">
        <f t="shared" si="0"/>
        <v>25</v>
      </c>
      <c r="C22" s="410">
        <v>0.5</v>
      </c>
      <c r="D22" s="411">
        <v>0.2</v>
      </c>
      <c r="E22" s="412">
        <f t="shared" si="1"/>
        <v>2.5</v>
      </c>
      <c r="F22" s="255">
        <f t="shared" si="2"/>
        <v>1</v>
      </c>
      <c r="G22" s="255">
        <v>0.5</v>
      </c>
      <c r="H22" s="255">
        <v>0.2</v>
      </c>
      <c r="I22" s="255">
        <f t="shared" si="3"/>
        <v>0.1</v>
      </c>
    </row>
    <row r="23" spans="1:9" s="255" customFormat="1" ht="17.100000000000001" customHeight="1" x14ac:dyDescent="0.2">
      <c r="A23" s="605">
        <v>375</v>
      </c>
      <c r="B23" s="409">
        <f t="shared" si="0"/>
        <v>25</v>
      </c>
      <c r="C23" s="410">
        <v>1.5</v>
      </c>
      <c r="D23" s="411">
        <v>0.2</v>
      </c>
      <c r="E23" s="412">
        <f t="shared" si="1"/>
        <v>7.5000000000000009</v>
      </c>
      <c r="F23" s="255">
        <f t="shared" si="2"/>
        <v>3</v>
      </c>
      <c r="G23" s="255">
        <v>1.5</v>
      </c>
      <c r="H23" s="255">
        <v>0.2</v>
      </c>
      <c r="I23" s="255">
        <f t="shared" si="3"/>
        <v>0.30000000000000004</v>
      </c>
    </row>
    <row r="24" spans="1:9" s="255" customFormat="1" ht="17.100000000000001" customHeight="1" thickBot="1" x14ac:dyDescent="0.25">
      <c r="A24" s="606">
        <v>400</v>
      </c>
      <c r="B24" s="413">
        <f t="shared" si="0"/>
        <v>25</v>
      </c>
      <c r="C24" s="414">
        <v>1.5</v>
      </c>
      <c r="D24" s="415">
        <v>0.2</v>
      </c>
      <c r="E24" s="412">
        <f t="shared" si="1"/>
        <v>7.5000000000000009</v>
      </c>
      <c r="F24" s="255">
        <f t="shared" si="2"/>
        <v>3</v>
      </c>
      <c r="G24" s="255">
        <v>1.5</v>
      </c>
      <c r="H24" s="255">
        <v>0.2</v>
      </c>
      <c r="I24" s="255">
        <f t="shared" si="3"/>
        <v>0.30000000000000004</v>
      </c>
    </row>
    <row r="25" spans="1:9" s="418" customFormat="1" ht="17.100000000000001" customHeight="1" thickBot="1" x14ac:dyDescent="0.25">
      <c r="A25" s="2240" t="s">
        <v>257</v>
      </c>
      <c r="B25" s="2241"/>
      <c r="C25" s="2241"/>
      <c r="D25" s="2242"/>
      <c r="E25" s="23">
        <f>SUM(E11:E24)</f>
        <v>91.75</v>
      </c>
    </row>
    <row r="26" spans="1:9" ht="20.25" customHeight="1" thickBot="1" x14ac:dyDescent="0.25">
      <c r="A26" s="2167" t="s">
        <v>258</v>
      </c>
      <c r="B26" s="2168"/>
      <c r="C26" s="2168"/>
      <c r="D26" s="2168"/>
      <c r="E26" s="2169"/>
    </row>
    <row r="27" spans="1:9" s="244" customFormat="1" ht="15.75" thickBot="1" x14ac:dyDescent="0.25">
      <c r="A27" s="2260" t="s">
        <v>137</v>
      </c>
      <c r="B27" s="2261"/>
      <c r="C27" s="2261"/>
      <c r="D27" s="2261"/>
      <c r="E27" s="2262"/>
    </row>
    <row r="28" spans="1:9" s="249" customFormat="1" ht="30" customHeight="1" thickBot="1" x14ac:dyDescent="0.25">
      <c r="A28" s="403" t="s">
        <v>125</v>
      </c>
      <c r="B28" s="186" t="s">
        <v>129</v>
      </c>
      <c r="C28" s="186" t="s">
        <v>95</v>
      </c>
      <c r="D28" s="404" t="s">
        <v>343</v>
      </c>
      <c r="E28" s="16" t="s">
        <v>132</v>
      </c>
    </row>
    <row r="29" spans="1:9" s="255" customFormat="1" ht="17.100000000000001" customHeight="1" x14ac:dyDescent="0.2">
      <c r="A29" s="605">
        <v>50</v>
      </c>
      <c r="B29" s="405">
        <v>0</v>
      </c>
      <c r="C29" s="406">
        <v>5.5</v>
      </c>
      <c r="D29" s="407">
        <v>0.15</v>
      </c>
      <c r="E29" s="408">
        <f>D29*C29*B29</f>
        <v>0</v>
      </c>
      <c r="F29" s="255">
        <f>C29/2</f>
        <v>2.75</v>
      </c>
    </row>
    <row r="30" spans="1:9" s="255" customFormat="1" ht="17.100000000000001" customHeight="1" x14ac:dyDescent="0.2">
      <c r="A30" s="605">
        <v>75</v>
      </c>
      <c r="B30" s="409">
        <v>25</v>
      </c>
      <c r="C30" s="410">
        <v>5.5</v>
      </c>
      <c r="D30" s="411">
        <v>0.15</v>
      </c>
      <c r="E30" s="408">
        <f t="shared" ref="E30:E62" si="4">D30*C30*B30</f>
        <v>20.625</v>
      </c>
      <c r="F30" s="255">
        <f>C30/4</f>
        <v>1.375</v>
      </c>
      <c r="G30" s="255">
        <v>1.5</v>
      </c>
      <c r="H30" s="255">
        <v>0.2</v>
      </c>
      <c r="I30" s="255">
        <f>H30*G30</f>
        <v>0.30000000000000004</v>
      </c>
    </row>
    <row r="31" spans="1:9" s="255" customFormat="1" ht="17.100000000000001" customHeight="1" x14ac:dyDescent="0.2">
      <c r="A31" s="605">
        <v>100</v>
      </c>
      <c r="B31" s="409">
        <f t="shared" ref="B31:B62" si="5">A31-A30</f>
        <v>25</v>
      </c>
      <c r="C31" s="410">
        <v>5.5</v>
      </c>
      <c r="D31" s="411">
        <v>0.15</v>
      </c>
      <c r="E31" s="408">
        <f t="shared" si="4"/>
        <v>20.625</v>
      </c>
      <c r="F31" s="255">
        <f t="shared" ref="F31:F43" si="6">C31*2</f>
        <v>11</v>
      </c>
      <c r="G31" s="255">
        <v>1.4000000000000004</v>
      </c>
      <c r="H31" s="255">
        <v>0.2</v>
      </c>
      <c r="I31" s="255">
        <f t="shared" ref="I31:I43" si="7">H31*G31</f>
        <v>0.28000000000000008</v>
      </c>
    </row>
    <row r="32" spans="1:9" s="255" customFormat="1" ht="17.100000000000001" customHeight="1" x14ac:dyDescent="0.2">
      <c r="A32" s="605">
        <v>125</v>
      </c>
      <c r="B32" s="409">
        <f t="shared" si="5"/>
        <v>25</v>
      </c>
      <c r="C32" s="410">
        <v>5.5</v>
      </c>
      <c r="D32" s="411">
        <v>0.15</v>
      </c>
      <c r="E32" s="408">
        <f t="shared" si="4"/>
        <v>20.625</v>
      </c>
      <c r="F32" s="255">
        <f t="shared" si="6"/>
        <v>11</v>
      </c>
      <c r="G32" s="255">
        <v>1.2999999999999998</v>
      </c>
      <c r="H32" s="255">
        <v>0.2</v>
      </c>
      <c r="I32" s="255">
        <f t="shared" si="7"/>
        <v>0.25999999999999995</v>
      </c>
    </row>
    <row r="33" spans="1:9" s="255" customFormat="1" ht="17.100000000000001" customHeight="1" x14ac:dyDescent="0.2">
      <c r="A33" s="605">
        <v>150</v>
      </c>
      <c r="B33" s="409">
        <f t="shared" si="5"/>
        <v>25</v>
      </c>
      <c r="C33" s="410">
        <v>5.5</v>
      </c>
      <c r="D33" s="411">
        <v>0.15</v>
      </c>
      <c r="E33" s="408">
        <f t="shared" si="4"/>
        <v>20.625</v>
      </c>
      <c r="F33" s="255">
        <f t="shared" si="6"/>
        <v>11</v>
      </c>
      <c r="G33" s="255">
        <v>1.2999999999999998</v>
      </c>
      <c r="H33" s="255">
        <v>0.2</v>
      </c>
      <c r="I33" s="255">
        <f t="shared" si="7"/>
        <v>0.25999999999999995</v>
      </c>
    </row>
    <row r="34" spans="1:9" s="255" customFormat="1" ht="17.100000000000001" customHeight="1" x14ac:dyDescent="0.2">
      <c r="A34" s="605">
        <v>175</v>
      </c>
      <c r="B34" s="409">
        <f t="shared" si="5"/>
        <v>25</v>
      </c>
      <c r="C34" s="410">
        <v>5.5</v>
      </c>
      <c r="D34" s="411">
        <v>0.15</v>
      </c>
      <c r="E34" s="408">
        <f t="shared" si="4"/>
        <v>20.625</v>
      </c>
      <c r="F34" s="255">
        <f t="shared" si="6"/>
        <v>11</v>
      </c>
      <c r="G34" s="255">
        <v>1.2999999999999998</v>
      </c>
      <c r="H34" s="255">
        <v>0.2</v>
      </c>
      <c r="I34" s="255">
        <f t="shared" si="7"/>
        <v>0.25999999999999995</v>
      </c>
    </row>
    <row r="35" spans="1:9" s="255" customFormat="1" ht="17.100000000000001" customHeight="1" x14ac:dyDescent="0.2">
      <c r="A35" s="605">
        <v>200</v>
      </c>
      <c r="B35" s="409">
        <f t="shared" si="5"/>
        <v>25</v>
      </c>
      <c r="C35" s="410">
        <v>5.5</v>
      </c>
      <c r="D35" s="411">
        <v>0.15</v>
      </c>
      <c r="E35" s="408">
        <f t="shared" si="4"/>
        <v>20.625</v>
      </c>
      <c r="F35" s="255">
        <f t="shared" si="6"/>
        <v>11</v>
      </c>
      <c r="G35" s="255">
        <v>1.5</v>
      </c>
      <c r="H35" s="255">
        <v>0.2</v>
      </c>
      <c r="I35" s="255">
        <f t="shared" si="7"/>
        <v>0.30000000000000004</v>
      </c>
    </row>
    <row r="36" spans="1:9" s="255" customFormat="1" ht="17.100000000000001" customHeight="1" x14ac:dyDescent="0.2">
      <c r="A36" s="605">
        <v>225</v>
      </c>
      <c r="B36" s="409">
        <f t="shared" si="5"/>
        <v>25</v>
      </c>
      <c r="C36" s="410">
        <v>5.5</v>
      </c>
      <c r="D36" s="411">
        <v>0.15</v>
      </c>
      <c r="E36" s="408">
        <f t="shared" si="4"/>
        <v>20.625</v>
      </c>
      <c r="F36" s="255">
        <f t="shared" si="6"/>
        <v>11</v>
      </c>
      <c r="G36" s="255">
        <v>1.2000000000000002</v>
      </c>
      <c r="H36" s="255">
        <v>0.2</v>
      </c>
      <c r="I36" s="255">
        <f t="shared" si="7"/>
        <v>0.24000000000000005</v>
      </c>
    </row>
    <row r="37" spans="1:9" s="255" customFormat="1" ht="17.100000000000001" customHeight="1" x14ac:dyDescent="0.2">
      <c r="A37" s="605">
        <v>250</v>
      </c>
      <c r="B37" s="409">
        <f t="shared" si="5"/>
        <v>25</v>
      </c>
      <c r="C37" s="410">
        <v>5.5</v>
      </c>
      <c r="D37" s="411">
        <v>0.15</v>
      </c>
      <c r="E37" s="408">
        <f t="shared" si="4"/>
        <v>20.625</v>
      </c>
      <c r="F37" s="255">
        <f t="shared" si="6"/>
        <v>11</v>
      </c>
      <c r="G37" s="255">
        <v>1.5</v>
      </c>
      <c r="H37" s="255">
        <v>0.2</v>
      </c>
      <c r="I37" s="255">
        <f t="shared" si="7"/>
        <v>0.30000000000000004</v>
      </c>
    </row>
    <row r="38" spans="1:9" s="255" customFormat="1" ht="17.100000000000001" customHeight="1" x14ac:dyDescent="0.2">
      <c r="A38" s="605">
        <v>275</v>
      </c>
      <c r="B38" s="409">
        <f t="shared" si="5"/>
        <v>25</v>
      </c>
      <c r="C38" s="410">
        <v>5.5</v>
      </c>
      <c r="D38" s="411">
        <v>0.15</v>
      </c>
      <c r="E38" s="408">
        <f t="shared" si="4"/>
        <v>20.625</v>
      </c>
      <c r="F38" s="255">
        <f t="shared" si="6"/>
        <v>11</v>
      </c>
      <c r="G38" s="255">
        <v>1.2999999999999998</v>
      </c>
      <c r="H38" s="255">
        <v>0.2</v>
      </c>
      <c r="I38" s="255">
        <f t="shared" si="7"/>
        <v>0.25999999999999995</v>
      </c>
    </row>
    <row r="39" spans="1:9" s="255" customFormat="1" ht="17.100000000000001" customHeight="1" x14ac:dyDescent="0.2">
      <c r="A39" s="605">
        <v>300</v>
      </c>
      <c r="B39" s="409">
        <f t="shared" si="5"/>
        <v>25</v>
      </c>
      <c r="C39" s="410">
        <v>5.5</v>
      </c>
      <c r="D39" s="411">
        <v>0.15</v>
      </c>
      <c r="E39" s="408">
        <f t="shared" si="4"/>
        <v>20.625</v>
      </c>
      <c r="F39" s="255">
        <f t="shared" si="6"/>
        <v>11</v>
      </c>
      <c r="G39" s="255">
        <v>1.2000000000000002</v>
      </c>
      <c r="H39" s="255">
        <v>0.2</v>
      </c>
      <c r="I39" s="255">
        <f t="shared" si="7"/>
        <v>0.24000000000000005</v>
      </c>
    </row>
    <row r="40" spans="1:9" s="255" customFormat="1" ht="17.100000000000001" customHeight="1" x14ac:dyDescent="0.2">
      <c r="A40" s="605">
        <v>325</v>
      </c>
      <c r="B40" s="409">
        <f t="shared" si="5"/>
        <v>25</v>
      </c>
      <c r="C40" s="410">
        <v>5.5</v>
      </c>
      <c r="D40" s="411">
        <v>0.15</v>
      </c>
      <c r="E40" s="408">
        <f t="shared" si="4"/>
        <v>20.625</v>
      </c>
      <c r="F40" s="255">
        <f t="shared" si="6"/>
        <v>11</v>
      </c>
      <c r="G40" s="255">
        <v>1.4000000000000004</v>
      </c>
      <c r="H40" s="255">
        <v>0.2</v>
      </c>
      <c r="I40" s="255">
        <f t="shared" si="7"/>
        <v>0.28000000000000008</v>
      </c>
    </row>
    <row r="41" spans="1:9" s="255" customFormat="1" ht="17.100000000000001" customHeight="1" x14ac:dyDescent="0.2">
      <c r="A41" s="605">
        <v>350</v>
      </c>
      <c r="B41" s="409">
        <f t="shared" si="5"/>
        <v>25</v>
      </c>
      <c r="C41" s="410">
        <v>5.5</v>
      </c>
      <c r="D41" s="411">
        <v>0.15</v>
      </c>
      <c r="E41" s="408">
        <f t="shared" si="4"/>
        <v>20.625</v>
      </c>
      <c r="F41" s="255">
        <f t="shared" si="6"/>
        <v>11</v>
      </c>
      <c r="G41" s="255">
        <v>0.5</v>
      </c>
      <c r="H41" s="255">
        <v>0.2</v>
      </c>
      <c r="I41" s="255">
        <f t="shared" si="7"/>
        <v>0.1</v>
      </c>
    </row>
    <row r="42" spans="1:9" s="255" customFormat="1" ht="17.100000000000001" customHeight="1" x14ac:dyDescent="0.2">
      <c r="A42" s="605">
        <v>375</v>
      </c>
      <c r="B42" s="409">
        <f t="shared" si="5"/>
        <v>25</v>
      </c>
      <c r="C42" s="410">
        <v>5.5</v>
      </c>
      <c r="D42" s="411">
        <v>0.15</v>
      </c>
      <c r="E42" s="408">
        <f t="shared" si="4"/>
        <v>20.625</v>
      </c>
      <c r="F42" s="255">
        <f t="shared" si="6"/>
        <v>11</v>
      </c>
      <c r="G42" s="255">
        <v>1.5</v>
      </c>
      <c r="H42" s="255">
        <v>0.2</v>
      </c>
      <c r="I42" s="255">
        <f t="shared" si="7"/>
        <v>0.30000000000000004</v>
      </c>
    </row>
    <row r="43" spans="1:9" s="255" customFormat="1" ht="17.100000000000001" customHeight="1" x14ac:dyDescent="0.2">
      <c r="A43" s="605">
        <v>400</v>
      </c>
      <c r="B43" s="409">
        <f t="shared" si="5"/>
        <v>25</v>
      </c>
      <c r="C43" s="410">
        <v>5.5</v>
      </c>
      <c r="D43" s="411">
        <v>0.15</v>
      </c>
      <c r="E43" s="408">
        <f t="shared" si="4"/>
        <v>20.625</v>
      </c>
      <c r="F43" s="255">
        <f t="shared" si="6"/>
        <v>11</v>
      </c>
      <c r="G43" s="255">
        <v>1.5</v>
      </c>
      <c r="H43" s="255">
        <v>0.2</v>
      </c>
      <c r="I43" s="255">
        <f t="shared" si="7"/>
        <v>0.30000000000000004</v>
      </c>
    </row>
    <row r="44" spans="1:9" s="255" customFormat="1" ht="17.100000000000001" customHeight="1" x14ac:dyDescent="0.2">
      <c r="A44" s="605">
        <v>425</v>
      </c>
      <c r="B44" s="409">
        <f t="shared" si="5"/>
        <v>25</v>
      </c>
      <c r="C44" s="410">
        <v>5.5</v>
      </c>
      <c r="D44" s="411">
        <v>0.2</v>
      </c>
      <c r="E44" s="408">
        <f t="shared" si="4"/>
        <v>27.500000000000004</v>
      </c>
    </row>
    <row r="45" spans="1:9" s="255" customFormat="1" ht="17.100000000000001" customHeight="1" x14ac:dyDescent="0.2">
      <c r="A45" s="605">
        <v>450</v>
      </c>
      <c r="B45" s="409">
        <f t="shared" si="5"/>
        <v>25</v>
      </c>
      <c r="C45" s="410">
        <v>5.5</v>
      </c>
      <c r="D45" s="411">
        <v>0.2</v>
      </c>
      <c r="E45" s="408">
        <f t="shared" si="4"/>
        <v>27.500000000000004</v>
      </c>
    </row>
    <row r="46" spans="1:9" s="255" customFormat="1" ht="17.100000000000001" customHeight="1" x14ac:dyDescent="0.2">
      <c r="A46" s="605">
        <v>475</v>
      </c>
      <c r="B46" s="409">
        <f t="shared" si="5"/>
        <v>25</v>
      </c>
      <c r="C46" s="410">
        <v>5.5</v>
      </c>
      <c r="D46" s="411">
        <v>0.2</v>
      </c>
      <c r="E46" s="408">
        <f t="shared" si="4"/>
        <v>27.500000000000004</v>
      </c>
    </row>
    <row r="47" spans="1:9" s="255" customFormat="1" ht="17.100000000000001" customHeight="1" x14ac:dyDescent="0.2">
      <c r="A47" s="605">
        <v>500</v>
      </c>
      <c r="B47" s="409">
        <f t="shared" si="5"/>
        <v>25</v>
      </c>
      <c r="C47" s="410">
        <v>5.5</v>
      </c>
      <c r="D47" s="411">
        <v>0.2</v>
      </c>
      <c r="E47" s="408">
        <f t="shared" si="4"/>
        <v>27.500000000000004</v>
      </c>
    </row>
    <row r="48" spans="1:9" s="255" customFormat="1" ht="17.100000000000001" customHeight="1" x14ac:dyDescent="0.2">
      <c r="A48" s="605">
        <v>525</v>
      </c>
      <c r="B48" s="409">
        <f t="shared" si="5"/>
        <v>25</v>
      </c>
      <c r="C48" s="410">
        <v>5.5</v>
      </c>
      <c r="D48" s="411">
        <v>0.2</v>
      </c>
      <c r="E48" s="408">
        <f t="shared" si="4"/>
        <v>27.500000000000004</v>
      </c>
    </row>
    <row r="49" spans="1:6" s="255" customFormat="1" ht="17.100000000000001" customHeight="1" x14ac:dyDescent="0.2">
      <c r="A49" s="605">
        <v>550</v>
      </c>
      <c r="B49" s="409">
        <f t="shared" si="5"/>
        <v>25</v>
      </c>
      <c r="C49" s="410">
        <v>5.5</v>
      </c>
      <c r="D49" s="411">
        <v>0.2</v>
      </c>
      <c r="E49" s="408">
        <f t="shared" si="4"/>
        <v>27.500000000000004</v>
      </c>
    </row>
    <row r="50" spans="1:6" s="255" customFormat="1" ht="17.100000000000001" customHeight="1" x14ac:dyDescent="0.2">
      <c r="A50" s="605">
        <v>575</v>
      </c>
      <c r="B50" s="409">
        <f t="shared" si="5"/>
        <v>25</v>
      </c>
      <c r="C50" s="410">
        <v>5.5</v>
      </c>
      <c r="D50" s="411">
        <v>0.2</v>
      </c>
      <c r="E50" s="408">
        <f t="shared" si="4"/>
        <v>27.500000000000004</v>
      </c>
    </row>
    <row r="51" spans="1:6" s="255" customFormat="1" ht="17.100000000000001" customHeight="1" x14ac:dyDescent="0.2">
      <c r="A51" s="605">
        <v>600</v>
      </c>
      <c r="B51" s="409">
        <f t="shared" si="5"/>
        <v>25</v>
      </c>
      <c r="C51" s="410">
        <v>5.5</v>
      </c>
      <c r="D51" s="411">
        <v>0.2</v>
      </c>
      <c r="E51" s="408">
        <f t="shared" si="4"/>
        <v>27.500000000000004</v>
      </c>
    </row>
    <row r="52" spans="1:6" s="255" customFormat="1" ht="17.100000000000001" customHeight="1" x14ac:dyDescent="0.2">
      <c r="A52" s="605">
        <v>625</v>
      </c>
      <c r="B52" s="409">
        <f t="shared" si="5"/>
        <v>25</v>
      </c>
      <c r="C52" s="410">
        <v>5.5</v>
      </c>
      <c r="D52" s="411">
        <v>0.2</v>
      </c>
      <c r="E52" s="408">
        <f t="shared" si="4"/>
        <v>27.500000000000004</v>
      </c>
    </row>
    <row r="53" spans="1:6" s="255" customFormat="1" ht="17.100000000000001" customHeight="1" x14ac:dyDescent="0.2">
      <c r="A53" s="605">
        <v>650</v>
      </c>
      <c r="B53" s="409">
        <f t="shared" si="5"/>
        <v>25</v>
      </c>
      <c r="C53" s="410">
        <v>5.5</v>
      </c>
      <c r="D53" s="411">
        <v>0.2</v>
      </c>
      <c r="E53" s="408">
        <f t="shared" si="4"/>
        <v>27.500000000000004</v>
      </c>
    </row>
    <row r="54" spans="1:6" s="255" customFormat="1" ht="17.100000000000001" customHeight="1" x14ac:dyDescent="0.2">
      <c r="A54" s="605">
        <v>675</v>
      </c>
      <c r="B54" s="409">
        <f t="shared" si="5"/>
        <v>25</v>
      </c>
      <c r="C54" s="410">
        <v>5.5</v>
      </c>
      <c r="D54" s="411">
        <v>0.2</v>
      </c>
      <c r="E54" s="408">
        <f t="shared" si="4"/>
        <v>27.500000000000004</v>
      </c>
    </row>
    <row r="55" spans="1:6" s="255" customFormat="1" ht="17.100000000000001" customHeight="1" x14ac:dyDescent="0.2">
      <c r="A55" s="605">
        <v>700</v>
      </c>
      <c r="B55" s="409">
        <f t="shared" si="5"/>
        <v>25</v>
      </c>
      <c r="C55" s="410">
        <v>5.5</v>
      </c>
      <c r="D55" s="411">
        <v>0.2</v>
      </c>
      <c r="E55" s="408">
        <f t="shared" si="4"/>
        <v>27.500000000000004</v>
      </c>
    </row>
    <row r="56" spans="1:6" s="255" customFormat="1" ht="17.100000000000001" customHeight="1" x14ac:dyDescent="0.2">
      <c r="A56" s="605">
        <v>725</v>
      </c>
      <c r="B56" s="409">
        <f t="shared" si="5"/>
        <v>25</v>
      </c>
      <c r="C56" s="410">
        <v>5.5</v>
      </c>
      <c r="D56" s="411">
        <v>0.2</v>
      </c>
      <c r="E56" s="408">
        <f t="shared" si="4"/>
        <v>27.500000000000004</v>
      </c>
    </row>
    <row r="57" spans="1:6" s="255" customFormat="1" ht="17.100000000000001" customHeight="1" x14ac:dyDescent="0.2">
      <c r="A57" s="605">
        <v>750</v>
      </c>
      <c r="B57" s="409">
        <f t="shared" si="5"/>
        <v>25</v>
      </c>
      <c r="C57" s="410">
        <v>5.5</v>
      </c>
      <c r="D57" s="411">
        <v>0.2</v>
      </c>
      <c r="E57" s="408">
        <f t="shared" si="4"/>
        <v>27.500000000000004</v>
      </c>
    </row>
    <row r="58" spans="1:6" s="255" customFormat="1" ht="17.100000000000001" customHeight="1" x14ac:dyDescent="0.2">
      <c r="A58" s="605">
        <v>775</v>
      </c>
      <c r="B58" s="409">
        <f t="shared" si="5"/>
        <v>25</v>
      </c>
      <c r="C58" s="410">
        <v>5.5</v>
      </c>
      <c r="D58" s="411">
        <v>0.2</v>
      </c>
      <c r="E58" s="408">
        <f t="shared" si="4"/>
        <v>27.500000000000004</v>
      </c>
    </row>
    <row r="59" spans="1:6" s="255" customFormat="1" ht="17.100000000000001" customHeight="1" x14ac:dyDescent="0.2">
      <c r="A59" s="605">
        <v>800</v>
      </c>
      <c r="B59" s="409">
        <f t="shared" si="5"/>
        <v>25</v>
      </c>
      <c r="C59" s="410">
        <v>5.5</v>
      </c>
      <c r="D59" s="411">
        <v>0.2</v>
      </c>
      <c r="E59" s="408">
        <f t="shared" si="4"/>
        <v>27.500000000000004</v>
      </c>
    </row>
    <row r="60" spans="1:6" s="255" customFormat="1" ht="17.100000000000001" customHeight="1" x14ac:dyDescent="0.2">
      <c r="A60" s="605">
        <v>825</v>
      </c>
      <c r="B60" s="409">
        <f t="shared" si="5"/>
        <v>25</v>
      </c>
      <c r="C60" s="410">
        <v>5.5</v>
      </c>
      <c r="D60" s="411">
        <v>0.2</v>
      </c>
      <c r="E60" s="408">
        <f t="shared" si="4"/>
        <v>27.500000000000004</v>
      </c>
    </row>
    <row r="61" spans="1:6" s="255" customFormat="1" ht="17.100000000000001" customHeight="1" x14ac:dyDescent="0.2">
      <c r="A61" s="605">
        <v>850</v>
      </c>
      <c r="B61" s="409">
        <f t="shared" si="5"/>
        <v>25</v>
      </c>
      <c r="C61" s="410">
        <v>5.5</v>
      </c>
      <c r="D61" s="411">
        <v>0.2</v>
      </c>
      <c r="E61" s="408">
        <f t="shared" si="4"/>
        <v>27.500000000000004</v>
      </c>
    </row>
    <row r="62" spans="1:6" s="255" customFormat="1" ht="17.100000000000001" customHeight="1" thickBot="1" x14ac:dyDescent="0.25">
      <c r="A62" s="605">
        <v>875</v>
      </c>
      <c r="B62" s="409">
        <f t="shared" si="5"/>
        <v>25</v>
      </c>
      <c r="C62" s="410">
        <v>5.5</v>
      </c>
      <c r="D62" s="411">
        <v>0.2</v>
      </c>
      <c r="E62" s="408">
        <f t="shared" si="4"/>
        <v>27.500000000000004</v>
      </c>
    </row>
    <row r="63" spans="1:6" s="420" customFormat="1" ht="16.5" customHeight="1" thickBot="1" x14ac:dyDescent="0.25">
      <c r="A63" s="2270" t="s">
        <v>268</v>
      </c>
      <c r="B63" s="2271"/>
      <c r="C63" s="2271"/>
      <c r="D63" s="2272"/>
      <c r="E63" s="419">
        <f>SUM(E29:E62)</f>
        <v>811.25</v>
      </c>
      <c r="F63" s="420">
        <f>E63*995.75</f>
        <v>807802.1875</v>
      </c>
    </row>
    <row r="64" spans="1:6" s="420" customFormat="1" ht="16.5" customHeight="1" thickBot="1" x14ac:dyDescent="0.25">
      <c r="A64" s="2270" t="s">
        <v>344</v>
      </c>
      <c r="B64" s="2271"/>
      <c r="C64" s="2271"/>
      <c r="D64" s="2272"/>
      <c r="E64" s="419">
        <f>E63+E25</f>
        <v>903</v>
      </c>
      <c r="F64" s="420">
        <f>E64*995.75</f>
        <v>899162.25</v>
      </c>
    </row>
    <row r="65" spans="1:6" ht="36" customHeight="1" x14ac:dyDescent="0.25">
      <c r="A65" s="354"/>
      <c r="B65" s="355"/>
      <c r="C65" s="354"/>
      <c r="D65" s="354"/>
      <c r="E65" s="354"/>
      <c r="F65" s="353"/>
    </row>
    <row r="66" spans="1:6" x14ac:dyDescent="0.2">
      <c r="A66" s="421" t="s">
        <v>11</v>
      </c>
      <c r="B66" s="422"/>
      <c r="D66" s="421" t="s">
        <v>11</v>
      </c>
      <c r="E66" s="361"/>
      <c r="F66" s="353"/>
    </row>
    <row r="67" spans="1:6" x14ac:dyDescent="0.2">
      <c r="A67" s="423" t="s">
        <v>73</v>
      </c>
      <c r="B67" s="423"/>
      <c r="D67" s="423" t="s">
        <v>87</v>
      </c>
      <c r="E67" s="361"/>
      <c r="F67" s="353"/>
    </row>
    <row r="68" spans="1:6" x14ac:dyDescent="0.2">
      <c r="A68" s="421"/>
      <c r="B68" s="422"/>
      <c r="D68" s="422"/>
      <c r="E68" s="362"/>
    </row>
    <row r="69" spans="1:6" x14ac:dyDescent="0.2">
      <c r="A69" s="422"/>
      <c r="B69" s="422"/>
      <c r="D69" s="422"/>
      <c r="E69" s="362"/>
    </row>
    <row r="70" spans="1:6" x14ac:dyDescent="0.2">
      <c r="A70" s="421" t="s">
        <v>10</v>
      </c>
      <c r="B70" s="423"/>
      <c r="D70" s="421" t="s">
        <v>12</v>
      </c>
      <c r="E70" s="362"/>
    </row>
    <row r="71" spans="1:6" x14ac:dyDescent="0.2">
      <c r="A71" s="423" t="s">
        <v>79</v>
      </c>
      <c r="B71" s="423"/>
      <c r="D71" s="423" t="s">
        <v>87</v>
      </c>
      <c r="E71" s="362"/>
    </row>
  </sheetData>
  <mergeCells count="12">
    <mergeCell ref="A63:D63"/>
    <mergeCell ref="A26:E26"/>
    <mergeCell ref="A64:D64"/>
    <mergeCell ref="A1:E1"/>
    <mergeCell ref="A2:E2"/>
    <mergeCell ref="A5:E5"/>
    <mergeCell ref="A3:E3"/>
    <mergeCell ref="A4:E4"/>
    <mergeCell ref="A7:E7"/>
    <mergeCell ref="A27:E27"/>
    <mergeCell ref="A8:E8"/>
    <mergeCell ref="A25:D25"/>
  </mergeCells>
  <phoneticPr fontId="50" type="noConversion"/>
  <printOptions horizontalCentered="1"/>
  <pageMargins left="0.70866141732283505" right="0.511811023622047" top="0.31" bottom="0.25" header="0.25" footer="0.19"/>
  <pageSetup paperSize="9" orientation="portrait" r:id="rId1"/>
  <headerFooter alignWithMargins="0">
    <oddFooter>Page &amp;P of &amp;N</oddFooter>
  </headerFooter>
  <rowBreaks count="1" manualBreakCount="1">
    <brk id="25"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BreakPreview" zoomScale="60" zoomScaleNormal="90" workbookViewId="0">
      <selection activeCell="C6" sqref="C6:C7"/>
    </sheetView>
  </sheetViews>
  <sheetFormatPr defaultColWidth="9.140625" defaultRowHeight="30.95" customHeight="1" x14ac:dyDescent="0.2"/>
  <cols>
    <col min="1" max="1" width="8.28515625" style="839" customWidth="1"/>
    <col min="2" max="2" width="88.28515625" style="839" bestFit="1" customWidth="1"/>
    <col min="3" max="3" width="44.140625" style="839" bestFit="1"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30.95" customHeight="1" x14ac:dyDescent="0.2">
      <c r="A1" s="1887" t="s">
        <v>450</v>
      </c>
      <c r="B1" s="1888"/>
      <c r="C1" s="1889"/>
    </row>
    <row r="2" spans="1:9" s="837" customFormat="1" ht="30.95" customHeight="1" x14ac:dyDescent="0.2">
      <c r="A2" s="1890" t="s">
        <v>12167</v>
      </c>
      <c r="B2" s="1891"/>
      <c r="C2" s="1892"/>
      <c r="D2" s="1675"/>
      <c r="E2" s="1675"/>
      <c r="F2" s="1675"/>
      <c r="G2" s="836"/>
      <c r="H2" s="836"/>
    </row>
    <row r="3" spans="1:9" s="837" customFormat="1" ht="30.95" customHeight="1" x14ac:dyDescent="0.2">
      <c r="A3" s="1890" t="s">
        <v>12250</v>
      </c>
      <c r="B3" s="1891"/>
      <c r="C3" s="1892"/>
      <c r="D3" s="1675"/>
      <c r="E3" s="1675"/>
      <c r="F3" s="1675"/>
      <c r="G3" s="836"/>
      <c r="H3" s="836"/>
    </row>
    <row r="4" spans="1:9" s="837" customFormat="1" ht="39.6" customHeight="1" x14ac:dyDescent="0.2">
      <c r="A4" s="1890" t="s">
        <v>12271</v>
      </c>
      <c r="B4" s="1891"/>
      <c r="C4" s="1892"/>
      <c r="D4" s="836"/>
      <c r="E4" s="836"/>
      <c r="F4" s="836"/>
      <c r="G4" s="836"/>
      <c r="H4" s="836"/>
    </row>
    <row r="5" spans="1:9" ht="30.95" customHeight="1" x14ac:dyDescent="0.2">
      <c r="A5" s="1893" t="str">
        <f>[6]BOQ!A5</f>
        <v>BILLS OF QUANTITIES</v>
      </c>
      <c r="B5" s="1894"/>
      <c r="C5" s="1895"/>
      <c r="D5" s="838"/>
      <c r="E5" s="838"/>
      <c r="F5" s="838"/>
      <c r="G5" s="838"/>
      <c r="H5" s="838"/>
    </row>
    <row r="6" spans="1:9" ht="30.95" customHeight="1" thickBot="1" x14ac:dyDescent="0.25">
      <c r="A6" s="1896" t="s">
        <v>65</v>
      </c>
      <c r="B6" s="1897"/>
      <c r="C6" s="1898"/>
      <c r="D6" s="838"/>
      <c r="E6" s="1676">
        <v>1</v>
      </c>
      <c r="F6" s="1677">
        <v>2</v>
      </c>
      <c r="G6" s="1677">
        <v>3</v>
      </c>
      <c r="H6" s="1678" t="s">
        <v>448</v>
      </c>
      <c r="I6" s="1242" t="s">
        <v>12169</v>
      </c>
    </row>
    <row r="7" spans="1:9" ht="42" customHeight="1" thickBot="1" x14ac:dyDescent="0.25">
      <c r="A7" s="1688" t="s">
        <v>12170</v>
      </c>
      <c r="B7" s="1689" t="s">
        <v>0</v>
      </c>
      <c r="C7" s="1690" t="s">
        <v>12171</v>
      </c>
    </row>
    <row r="8" spans="1:9" ht="36" customHeight="1" x14ac:dyDescent="0.2">
      <c r="A8" s="1691">
        <v>1</v>
      </c>
      <c r="B8" s="1692" t="s">
        <v>12172</v>
      </c>
      <c r="C8" s="1693">
        <f>'R-3 BOQ'!F19</f>
        <v>23380132.943177801</v>
      </c>
      <c r="E8" s="1679">
        <v>470118002</v>
      </c>
      <c r="F8" s="1429">
        <f t="shared" ref="F8:F13" si="0">E8-C8</f>
        <v>446737869.05682218</v>
      </c>
      <c r="G8" s="1429">
        <f>H8*0.25</f>
        <v>5.8450332357944506</v>
      </c>
      <c r="H8" s="1680">
        <f t="shared" ref="H8:H13" si="1">C8/1000000</f>
        <v>23.380132943177802</v>
      </c>
      <c r="I8" s="1680">
        <f>H8/13.302</f>
        <v>1.7576404257388214</v>
      </c>
    </row>
    <row r="9" spans="1:9" ht="36" customHeight="1" x14ac:dyDescent="0.2">
      <c r="A9" s="1694">
        <v>2</v>
      </c>
      <c r="B9" s="1695" t="s">
        <v>12173</v>
      </c>
      <c r="C9" s="1696">
        <f>'R-3 BOQ'!F28</f>
        <v>99897622.500300005</v>
      </c>
      <c r="E9" s="1679">
        <v>56895998</v>
      </c>
      <c r="F9" s="1429">
        <f t="shared" si="0"/>
        <v>-43001624.500300005</v>
      </c>
      <c r="G9" s="1429">
        <f>H9*0.25</f>
        <v>24.974405625075001</v>
      </c>
      <c r="H9" s="1429">
        <f t="shared" si="1"/>
        <v>99.897622500300002</v>
      </c>
      <c r="I9" s="1429">
        <f t="shared" ref="I9:I16" si="2">H9/13.302</f>
        <v>7.5099701172981508</v>
      </c>
    </row>
    <row r="10" spans="1:9" ht="36" customHeight="1" x14ac:dyDescent="0.2">
      <c r="A10" s="1691">
        <v>3</v>
      </c>
      <c r="B10" s="1692" t="s">
        <v>12174</v>
      </c>
      <c r="C10" s="1693">
        <f>'R-3 BOQ'!F39</f>
        <v>27626724.79936</v>
      </c>
      <c r="E10" s="1679">
        <v>938731044</v>
      </c>
      <c r="F10" s="1429">
        <f t="shared" si="0"/>
        <v>911104319.20063996</v>
      </c>
      <c r="G10" s="1429">
        <f>H10*0.3</f>
        <v>8.2880174398079998</v>
      </c>
      <c r="H10" s="1429">
        <f t="shared" si="1"/>
        <v>27.626724799359998</v>
      </c>
      <c r="I10" s="1429">
        <f t="shared" si="2"/>
        <v>2.0768850397955192</v>
      </c>
    </row>
    <row r="11" spans="1:9" ht="36" customHeight="1" x14ac:dyDescent="0.2">
      <c r="A11" s="1694">
        <v>4</v>
      </c>
      <c r="B11" s="1695" t="s">
        <v>12175</v>
      </c>
      <c r="C11" s="1696">
        <f>'R-3 BOQ'!F47</f>
        <v>87565846.230700016</v>
      </c>
      <c r="E11" s="1679">
        <v>47457983</v>
      </c>
      <c r="F11" s="1429">
        <f t="shared" si="0"/>
        <v>-40107863.230700016</v>
      </c>
      <c r="G11" s="1429">
        <f>H11*0.25</f>
        <v>21.891461557675004</v>
      </c>
      <c r="H11" s="1429">
        <f t="shared" si="1"/>
        <v>87.565846230700018</v>
      </c>
      <c r="I11" s="1429">
        <f t="shared" si="2"/>
        <v>6.5829083018117593</v>
      </c>
    </row>
    <row r="12" spans="1:9" ht="36" customHeight="1" x14ac:dyDescent="0.2">
      <c r="A12" s="1691">
        <v>5</v>
      </c>
      <c r="B12" s="1692" t="s">
        <v>12176</v>
      </c>
      <c r="C12" s="1693">
        <f>'R-3 BOQ'!F55</f>
        <v>10238218.570900001</v>
      </c>
      <c r="E12" s="1679">
        <v>203156541</v>
      </c>
      <c r="F12" s="1429">
        <f t="shared" si="0"/>
        <v>192918322.42910001</v>
      </c>
      <c r="G12" s="1429">
        <f>H12*0.25</f>
        <v>2.5595546427250002</v>
      </c>
      <c r="H12" s="1429">
        <f t="shared" si="1"/>
        <v>10.238218570900001</v>
      </c>
      <c r="I12" s="1429">
        <f t="shared" si="2"/>
        <v>0.76967512937152316</v>
      </c>
    </row>
    <row r="13" spans="1:9" ht="36" customHeight="1" x14ac:dyDescent="0.2">
      <c r="A13" s="1694">
        <v>6</v>
      </c>
      <c r="B13" s="1695" t="s">
        <v>12177</v>
      </c>
      <c r="C13" s="1696">
        <f>'R-3 BOQ'!F64</f>
        <v>2085191.6782</v>
      </c>
      <c r="E13" s="1679">
        <v>83401599</v>
      </c>
      <c r="F13" s="1429">
        <f t="shared" si="0"/>
        <v>81316407.321799994</v>
      </c>
      <c r="G13" s="1429">
        <f>H13*0.75</f>
        <v>1.5638937586500001</v>
      </c>
      <c r="H13" s="1429">
        <f t="shared" si="1"/>
        <v>2.0851916782000002</v>
      </c>
      <c r="I13" s="1429">
        <f t="shared" si="2"/>
        <v>0.15675775659299354</v>
      </c>
    </row>
    <row r="14" spans="1:9" ht="36" customHeight="1" thickBot="1" x14ac:dyDescent="0.25">
      <c r="A14" s="1694">
        <v>7</v>
      </c>
      <c r="B14" s="1695" t="s">
        <v>12249</v>
      </c>
      <c r="C14" s="1696">
        <f>'R-3 BOQ'!F67</f>
        <v>1071000</v>
      </c>
      <c r="E14" s="1679"/>
      <c r="F14" s="1429"/>
      <c r="G14" s="1429"/>
      <c r="H14" s="1429"/>
      <c r="I14" s="1429"/>
    </row>
    <row r="15" spans="1:9" s="840" customFormat="1" ht="44.45" customHeight="1" thickBot="1" x14ac:dyDescent="0.25">
      <c r="A15" s="1899" t="s">
        <v>12178</v>
      </c>
      <c r="B15" s="1900"/>
      <c r="C15" s="1674">
        <f>SUM(C8:C14)</f>
        <v>251864736.72263783</v>
      </c>
      <c r="D15" s="1681" t="s">
        <v>12179</v>
      </c>
      <c r="E15" s="1682">
        <f>SUM(E8:E13)</f>
        <v>1799761167</v>
      </c>
      <c r="F15" s="1431">
        <f>SUM(F8:F13)</f>
        <v>1548967430.2773621</v>
      </c>
      <c r="G15" s="1431">
        <f>SUM(G8:G13)</f>
        <v>65.122366259727457</v>
      </c>
      <c r="H15" s="1683">
        <f>SUM(H8:H13)</f>
        <v>250.79373672263779</v>
      </c>
      <c r="I15" s="1431">
        <f>SUM(H8:H13)/25.286</f>
        <v>9.9182842965529456</v>
      </c>
    </row>
    <row r="16" spans="1:9" ht="44.45" customHeight="1" thickBot="1" x14ac:dyDescent="0.25">
      <c r="A16" s="1885" t="s">
        <v>12180</v>
      </c>
      <c r="B16" s="1886"/>
      <c r="C16" s="1684">
        <f>C15/1000000</f>
        <v>251.86473672263784</v>
      </c>
      <c r="D16" s="1681" t="s">
        <v>12181</v>
      </c>
      <c r="E16" s="1430">
        <f>H16/2</f>
        <v>10</v>
      </c>
      <c r="F16" s="1430">
        <f>H16/2</f>
        <v>10</v>
      </c>
      <c r="G16" s="1430">
        <v>0</v>
      </c>
      <c r="H16" s="1430">
        <v>20</v>
      </c>
      <c r="I16" s="1430">
        <f t="shared" si="2"/>
        <v>1.5035333032626672</v>
      </c>
    </row>
    <row r="17" spans="3:8" ht="30.75" hidden="1" customHeight="1" thickBot="1" x14ac:dyDescent="0.25">
      <c r="C17" s="839">
        <f>55.3/14*16.5</f>
        <v>65.174999999999997</v>
      </c>
    </row>
    <row r="18" spans="3:8" ht="33" hidden="1" customHeight="1" x14ac:dyDescent="0.2">
      <c r="H18" s="1361" t="e">
        <f>#REF!-#REF!</f>
        <v>#REF!</v>
      </c>
    </row>
  </sheetData>
  <mergeCells count="8">
    <mergeCell ref="A16:B16"/>
    <mergeCell ref="A1:C1"/>
    <mergeCell ref="A2:C2"/>
    <mergeCell ref="A3:C3"/>
    <mergeCell ref="A4:C4"/>
    <mergeCell ref="A5:C5"/>
    <mergeCell ref="A6:C6"/>
    <mergeCell ref="A15:B15"/>
  </mergeCells>
  <printOptions horizontalCentered="1"/>
  <pageMargins left="0.2" right="0.2" top="0.75" bottom="0.75" header="0.3" footer="0.3"/>
  <pageSetup scale="8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selection activeCell="A14" sqref="A14:F14"/>
    </sheetView>
  </sheetViews>
  <sheetFormatPr defaultColWidth="9.140625" defaultRowHeight="15" x14ac:dyDescent="0.2"/>
  <cols>
    <col min="1" max="1" width="17.85546875" style="262" customWidth="1"/>
    <col min="2" max="2" width="10.7109375" style="262" customWidth="1"/>
    <col min="3" max="3" width="12.28515625" style="262" customWidth="1"/>
    <col min="4" max="4" width="10.85546875" style="262" customWidth="1"/>
    <col min="5" max="5" width="11.140625" style="262" customWidth="1"/>
    <col min="6" max="6" width="19.28515625" style="262" customWidth="1"/>
    <col min="7" max="7" width="9.140625" style="262"/>
    <col min="8" max="8" width="11.5703125" style="262" bestFit="1" customWidth="1"/>
    <col min="9" max="9" width="16.140625" style="262" bestFit="1" customWidth="1"/>
    <col min="10" max="16384" width="9.140625" style="262"/>
  </cols>
  <sheetData>
    <row r="1" spans="1:14" s="141" customFormat="1" ht="18.75" customHeight="1" x14ac:dyDescent="0.25">
      <c r="A1" s="2173" t="s">
        <v>191</v>
      </c>
      <c r="B1" s="2173"/>
      <c r="C1" s="2173"/>
      <c r="D1" s="2173"/>
      <c r="E1" s="2173"/>
      <c r="F1" s="2173"/>
      <c r="G1" s="282"/>
      <c r="H1" s="140"/>
      <c r="I1" s="140"/>
      <c r="J1" s="140"/>
      <c r="K1" s="140"/>
      <c r="L1" s="140"/>
      <c r="M1" s="140"/>
      <c r="N1" s="140"/>
    </row>
    <row r="2" spans="1:14" s="141" customFormat="1" ht="18.75" customHeight="1" x14ac:dyDescent="0.25">
      <c r="A2" s="2173" t="s">
        <v>190</v>
      </c>
      <c r="B2" s="2173"/>
      <c r="C2" s="2173"/>
      <c r="D2" s="2173"/>
      <c r="E2" s="2173"/>
      <c r="F2" s="2173"/>
      <c r="G2" s="282"/>
      <c r="H2" s="140"/>
      <c r="I2" s="140"/>
      <c r="J2" s="140"/>
      <c r="K2" s="140"/>
      <c r="L2" s="140"/>
      <c r="M2" s="140"/>
      <c r="N2" s="140"/>
    </row>
    <row r="3" spans="1:14" s="143" customFormat="1" ht="24" customHeight="1" x14ac:dyDescent="0.2">
      <c r="A3" s="2207" t="s">
        <v>58</v>
      </c>
      <c r="B3" s="2207"/>
      <c r="C3" s="2207"/>
      <c r="D3" s="2207"/>
      <c r="E3" s="2207"/>
      <c r="F3" s="2207"/>
      <c r="G3" s="367"/>
      <c r="H3" s="142"/>
      <c r="I3" s="142"/>
      <c r="J3" s="142"/>
      <c r="K3" s="142"/>
      <c r="L3" s="142"/>
      <c r="M3" s="142"/>
      <c r="N3" s="142"/>
    </row>
    <row r="4" spans="1:14" s="285" customFormat="1" ht="24" customHeight="1" x14ac:dyDescent="0.25">
      <c r="A4" s="2208" t="s">
        <v>192</v>
      </c>
      <c r="B4" s="2208"/>
      <c r="C4" s="2208"/>
      <c r="D4" s="2208"/>
      <c r="E4" s="2208"/>
      <c r="F4" s="2208"/>
      <c r="G4" s="368"/>
      <c r="H4" s="144"/>
      <c r="I4" s="144"/>
      <c r="J4" s="144"/>
      <c r="K4" s="144"/>
      <c r="L4" s="144"/>
      <c r="M4" s="144"/>
      <c r="N4" s="144"/>
    </row>
    <row r="5" spans="1:14" s="286" customFormat="1" ht="18.75" customHeight="1" x14ac:dyDescent="0.25">
      <c r="A5" s="2204" t="s">
        <v>351</v>
      </c>
      <c r="B5" s="2204"/>
      <c r="C5" s="2204"/>
      <c r="D5" s="2204"/>
      <c r="E5" s="2204"/>
      <c r="F5" s="2204"/>
    </row>
    <row r="6" spans="1:14" s="255" customFormat="1" ht="18.75" customHeight="1" x14ac:dyDescent="0.25">
      <c r="A6" s="369" t="s">
        <v>174</v>
      </c>
      <c r="B6" s="345"/>
      <c r="C6" s="345"/>
      <c r="D6" s="345"/>
      <c r="E6" s="345"/>
      <c r="F6" s="345"/>
    </row>
    <row r="7" spans="1:14" s="244" customFormat="1" ht="15.75" thickBot="1" x14ac:dyDescent="0.25">
      <c r="A7" s="2200" t="s">
        <v>245</v>
      </c>
      <c r="B7" s="2200"/>
      <c r="C7" s="2200"/>
      <c r="D7" s="2200"/>
      <c r="E7" s="2200"/>
      <c r="F7" s="2200"/>
    </row>
    <row r="8" spans="1:14" s="255" customFormat="1" ht="30" customHeight="1" thickBot="1" x14ac:dyDescent="0.25">
      <c r="A8" s="2275" t="s">
        <v>242</v>
      </c>
      <c r="B8" s="2276"/>
      <c r="C8" s="2276"/>
      <c r="D8" s="2277"/>
      <c r="E8" s="2276"/>
      <c r="F8" s="2278"/>
    </row>
    <row r="9" spans="1:14" s="255" customFormat="1" ht="30" customHeight="1" thickBot="1" x14ac:dyDescent="0.25">
      <c r="A9" s="370" t="s">
        <v>83</v>
      </c>
      <c r="B9" s="371" t="s">
        <v>129</v>
      </c>
      <c r="C9" s="390" t="s">
        <v>95</v>
      </c>
      <c r="D9" s="390" t="s">
        <v>266</v>
      </c>
      <c r="E9" s="372" t="s">
        <v>343</v>
      </c>
      <c r="F9" s="391" t="s">
        <v>252</v>
      </c>
    </row>
    <row r="10" spans="1:14" s="249" customFormat="1" ht="24" customHeight="1" x14ac:dyDescent="0.2">
      <c r="A10" s="350">
        <v>0</v>
      </c>
      <c r="B10" s="253">
        <v>0</v>
      </c>
      <c r="C10" s="19">
        <v>4.5</v>
      </c>
      <c r="D10" s="19"/>
      <c r="E10" s="392">
        <v>0.05</v>
      </c>
      <c r="F10" s="393">
        <f>B10*C10</f>
        <v>0</v>
      </c>
    </row>
    <row r="11" spans="1:14" s="249" customFormat="1" ht="24" customHeight="1" x14ac:dyDescent="0.2">
      <c r="A11" s="602">
        <v>25</v>
      </c>
      <c r="B11" s="178">
        <v>25</v>
      </c>
      <c r="C11" s="20">
        <v>5.5</v>
      </c>
      <c r="D11" s="20">
        <f>(C11+C10)/2</f>
        <v>5</v>
      </c>
      <c r="E11" s="394">
        <v>0.05</v>
      </c>
      <c r="F11" s="393">
        <f>E11*D11*B11</f>
        <v>6.25</v>
      </c>
    </row>
    <row r="12" spans="1:14" s="249" customFormat="1" ht="24" customHeight="1" thickBot="1" x14ac:dyDescent="0.25">
      <c r="A12" s="603">
        <v>250</v>
      </c>
      <c r="B12" s="178">
        <v>225</v>
      </c>
      <c r="C12" s="21">
        <v>5.5</v>
      </c>
      <c r="D12" s="21">
        <f>(C12+C11)/2</f>
        <v>5.5</v>
      </c>
      <c r="E12" s="395">
        <v>0.05</v>
      </c>
      <c r="F12" s="396">
        <f>E12*D12*B12</f>
        <v>61.875000000000007</v>
      </c>
    </row>
    <row r="13" spans="1:14" s="249" customFormat="1" ht="26.25" customHeight="1" thickBot="1" x14ac:dyDescent="0.25">
      <c r="A13" s="380"/>
      <c r="B13" s="2197" t="s">
        <v>205</v>
      </c>
      <c r="C13" s="2198"/>
      <c r="D13" s="2198"/>
      <c r="E13" s="2199"/>
      <c r="F13" s="397">
        <f>SUM(F10:F12)</f>
        <v>68.125</v>
      </c>
      <c r="G13" s="382"/>
    </row>
    <row r="14" spans="1:14" s="249" customFormat="1" ht="24" customHeight="1" thickBot="1" x14ac:dyDescent="0.25">
      <c r="A14" s="2275" t="s">
        <v>243</v>
      </c>
      <c r="B14" s="2276"/>
      <c r="C14" s="2276"/>
      <c r="D14" s="2276"/>
      <c r="E14" s="2276"/>
      <c r="F14" s="2278"/>
    </row>
    <row r="15" spans="1:14" s="255" customFormat="1" ht="30" customHeight="1" thickBot="1" x14ac:dyDescent="0.25">
      <c r="A15" s="370" t="s">
        <v>83</v>
      </c>
      <c r="B15" s="371" t="s">
        <v>129</v>
      </c>
      <c r="C15" s="390" t="s">
        <v>95</v>
      </c>
      <c r="D15" s="390"/>
      <c r="E15" s="372" t="s">
        <v>343</v>
      </c>
      <c r="F15" s="398" t="s">
        <v>176</v>
      </c>
    </row>
    <row r="16" spans="1:14" s="249" customFormat="1" ht="24" customHeight="1" x14ac:dyDescent="0.2">
      <c r="A16" s="602">
        <v>654</v>
      </c>
      <c r="B16" s="373">
        <v>0</v>
      </c>
      <c r="C16" s="374">
        <v>7.3</v>
      </c>
      <c r="D16" s="374"/>
      <c r="E16" s="392">
        <v>0.05</v>
      </c>
      <c r="F16" s="375">
        <f>B16*C16</f>
        <v>0</v>
      </c>
    </row>
    <row r="17" spans="1:8" s="249" customFormat="1" ht="24" customHeight="1" x14ac:dyDescent="0.2">
      <c r="A17" s="602">
        <v>782</v>
      </c>
      <c r="B17" s="178">
        <f>A17-A16</f>
        <v>128</v>
      </c>
      <c r="C17" s="376">
        <v>7.3</v>
      </c>
      <c r="D17" s="376"/>
      <c r="E17" s="394">
        <v>0.05</v>
      </c>
      <c r="F17" s="377">
        <f>E17*C17*B17</f>
        <v>46.72</v>
      </c>
    </row>
    <row r="18" spans="1:8" s="249" customFormat="1" ht="24" customHeight="1" x14ac:dyDescent="0.2">
      <c r="A18" s="602">
        <v>825</v>
      </c>
      <c r="B18" s="373">
        <v>0</v>
      </c>
      <c r="C18" s="374">
        <v>7.3</v>
      </c>
      <c r="D18" s="374"/>
      <c r="E18" s="610">
        <v>0.05</v>
      </c>
      <c r="F18" s="393">
        <f>B18*C18</f>
        <v>0</v>
      </c>
    </row>
    <row r="19" spans="1:8" s="249" customFormat="1" ht="24" customHeight="1" thickBot="1" x14ac:dyDescent="0.25">
      <c r="A19" s="602">
        <v>3610</v>
      </c>
      <c r="B19" s="178">
        <f>A19-A18</f>
        <v>2785</v>
      </c>
      <c r="C19" s="378">
        <v>7.3</v>
      </c>
      <c r="D19" s="378"/>
      <c r="E19" s="395">
        <v>0.05</v>
      </c>
      <c r="F19" s="399">
        <f>E19*C19*B19</f>
        <v>1016.525</v>
      </c>
    </row>
    <row r="20" spans="1:8" s="249" customFormat="1" ht="26.25" customHeight="1" thickBot="1" x14ac:dyDescent="0.25">
      <c r="A20" s="380"/>
      <c r="B20" s="2197" t="s">
        <v>205</v>
      </c>
      <c r="C20" s="2198"/>
      <c r="D20" s="2198"/>
      <c r="E20" s="2199"/>
      <c r="F20" s="397">
        <f>SUM(F16:F19)</f>
        <v>1063.2449999999999</v>
      </c>
      <c r="G20" s="382"/>
    </row>
    <row r="21" spans="1:8" s="249" customFormat="1" ht="24" customHeight="1" thickBot="1" x14ac:dyDescent="0.25">
      <c r="A21" s="2275" t="s">
        <v>241</v>
      </c>
      <c r="B21" s="2276"/>
      <c r="C21" s="2276"/>
      <c r="D21" s="2276"/>
      <c r="E21" s="2276"/>
      <c r="F21" s="2278"/>
    </row>
    <row r="22" spans="1:8" s="255" customFormat="1" ht="30" customHeight="1" thickBot="1" x14ac:dyDescent="0.25">
      <c r="A22" s="370" t="s">
        <v>83</v>
      </c>
      <c r="B22" s="371" t="s">
        <v>129</v>
      </c>
      <c r="C22" s="390" t="s">
        <v>95</v>
      </c>
      <c r="D22" s="390"/>
      <c r="E22" s="372" t="s">
        <v>343</v>
      </c>
      <c r="F22" s="398" t="s">
        <v>176</v>
      </c>
    </row>
    <row r="23" spans="1:8" s="249" customFormat="1" ht="24" customHeight="1" x14ac:dyDescent="0.2">
      <c r="A23" s="602">
        <v>50</v>
      </c>
      <c r="B23" s="373">
        <v>0</v>
      </c>
      <c r="C23" s="374">
        <v>5.5</v>
      </c>
      <c r="D23" s="374"/>
      <c r="E23" s="392">
        <v>0.05</v>
      </c>
      <c r="F23" s="375">
        <f>B23*C23</f>
        <v>0</v>
      </c>
    </row>
    <row r="24" spans="1:8" s="249" customFormat="1" ht="24" customHeight="1" thickBot="1" x14ac:dyDescent="0.25">
      <c r="A24" s="602">
        <v>850</v>
      </c>
      <c r="B24" s="178">
        <f>A24-A23</f>
        <v>800</v>
      </c>
      <c r="C24" s="376">
        <v>5.5</v>
      </c>
      <c r="D24" s="376"/>
      <c r="E24" s="394">
        <v>0.05</v>
      </c>
      <c r="F24" s="377">
        <f>E24*C24*B24</f>
        <v>220.00000000000003</v>
      </c>
    </row>
    <row r="25" spans="1:8" s="249" customFormat="1" ht="26.25" customHeight="1" thickBot="1" x14ac:dyDescent="0.25">
      <c r="A25" s="380"/>
      <c r="B25" s="2197" t="s">
        <v>205</v>
      </c>
      <c r="C25" s="2198"/>
      <c r="D25" s="2198"/>
      <c r="E25" s="2199"/>
      <c r="F25" s="397">
        <f>SUM(F23:F24)</f>
        <v>220.00000000000003</v>
      </c>
      <c r="G25" s="382"/>
    </row>
    <row r="26" spans="1:8" ht="15.75" thickBot="1" x14ac:dyDescent="0.25">
      <c r="A26" s="383"/>
      <c r="B26" s="384"/>
      <c r="C26" s="384"/>
      <c r="D26" s="384"/>
      <c r="E26" s="384"/>
      <c r="F26" s="385"/>
    </row>
    <row r="27" spans="1:8" ht="21" customHeight="1" thickBot="1" x14ac:dyDescent="0.25">
      <c r="A27" s="2195" t="s">
        <v>254</v>
      </c>
      <c r="B27" s="2196"/>
      <c r="C27" s="2196"/>
      <c r="D27" s="387"/>
      <c r="E27" s="387"/>
      <c r="F27" s="18">
        <f>F25+F20+F13</f>
        <v>1351.37</v>
      </c>
    </row>
    <row r="28" spans="1:8" ht="21" customHeight="1" thickBot="1" x14ac:dyDescent="0.25">
      <c r="A28" s="2167" t="s">
        <v>211</v>
      </c>
      <c r="B28" s="2168"/>
      <c r="C28" s="2168"/>
      <c r="D28" s="387"/>
      <c r="E28" s="387"/>
      <c r="F28" s="18">
        <v>728.77</v>
      </c>
    </row>
    <row r="29" spans="1:8" ht="21" customHeight="1" thickBot="1" x14ac:dyDescent="0.25">
      <c r="A29" s="2167" t="s">
        <v>253</v>
      </c>
      <c r="B29" s="2168"/>
      <c r="C29" s="2168"/>
      <c r="D29" s="386"/>
      <c r="E29" s="386"/>
      <c r="F29" s="388">
        <f>F27-F28</f>
        <v>622.59999999999991</v>
      </c>
    </row>
    <row r="30" spans="1:8" ht="51.75" customHeight="1" x14ac:dyDescent="0.2"/>
    <row r="31" spans="1:8" x14ac:dyDescent="0.2">
      <c r="A31" s="356" t="s">
        <v>11</v>
      </c>
      <c r="B31" s="357"/>
      <c r="E31" s="357" t="s">
        <v>11</v>
      </c>
      <c r="F31" s="389"/>
      <c r="G31" s="357"/>
      <c r="H31" s="357"/>
    </row>
    <row r="32" spans="1:8" x14ac:dyDescent="0.2">
      <c r="A32" s="358" t="s">
        <v>79</v>
      </c>
      <c r="B32" s="358"/>
      <c r="E32" s="188" t="s">
        <v>123</v>
      </c>
      <c r="F32" s="389"/>
      <c r="G32" s="188"/>
      <c r="H32" s="188"/>
    </row>
    <row r="33" spans="1:8" x14ac:dyDescent="0.2">
      <c r="A33" s="356"/>
      <c r="B33" s="357"/>
      <c r="E33" s="357"/>
      <c r="F33" s="389"/>
      <c r="G33" s="357"/>
      <c r="H33" s="357"/>
    </row>
    <row r="34" spans="1:8" x14ac:dyDescent="0.2">
      <c r="A34" s="356"/>
      <c r="B34" s="357"/>
      <c r="E34" s="357"/>
      <c r="F34" s="389"/>
      <c r="G34" s="357"/>
      <c r="H34" s="357"/>
    </row>
    <row r="35" spans="1:8" x14ac:dyDescent="0.2">
      <c r="A35" s="357"/>
      <c r="B35" s="357"/>
      <c r="E35" s="357"/>
      <c r="F35" s="389"/>
      <c r="G35" s="357"/>
      <c r="H35" s="357"/>
    </row>
    <row r="36" spans="1:8" x14ac:dyDescent="0.2">
      <c r="A36" s="356" t="s">
        <v>10</v>
      </c>
      <c r="B36" s="358"/>
      <c r="E36" s="357" t="s">
        <v>12</v>
      </c>
      <c r="F36" s="389"/>
      <c r="G36" s="357"/>
      <c r="H36" s="357"/>
    </row>
    <row r="37" spans="1:8" x14ac:dyDescent="0.2">
      <c r="A37" s="358" t="s">
        <v>79</v>
      </c>
      <c r="B37" s="358"/>
      <c r="E37" s="188" t="s">
        <v>123</v>
      </c>
      <c r="F37" s="389"/>
      <c r="G37" s="188"/>
      <c r="H37" s="188"/>
    </row>
  </sheetData>
  <mergeCells count="15">
    <mergeCell ref="A7:F7"/>
    <mergeCell ref="A1:F1"/>
    <mergeCell ref="A2:F2"/>
    <mergeCell ref="A3:F3"/>
    <mergeCell ref="A4:F4"/>
    <mergeCell ref="A5:F5"/>
    <mergeCell ref="A29:C29"/>
    <mergeCell ref="B13:E13"/>
    <mergeCell ref="B20:E20"/>
    <mergeCell ref="A8:F8"/>
    <mergeCell ref="A14:F14"/>
    <mergeCell ref="A27:C27"/>
    <mergeCell ref="A28:C28"/>
    <mergeCell ref="A21:F21"/>
    <mergeCell ref="B25:E25"/>
  </mergeCells>
  <printOptions horizontalCentered="1"/>
  <pageMargins left="0.7" right="0.7" top="0.34" bottom="0.75" header="0.17" footer="0.3"/>
  <pageSetup paperSize="9" scale="9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25"/>
  <sheetViews>
    <sheetView view="pageBreakPreview"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2" s="141" customFormat="1" ht="18.75" customHeight="1" x14ac:dyDescent="0.25">
      <c r="A1" s="2173" t="s">
        <v>191</v>
      </c>
      <c r="B1" s="2173"/>
      <c r="C1" s="2173"/>
      <c r="D1" s="2173"/>
      <c r="E1" s="2173"/>
      <c r="F1" s="2173"/>
      <c r="G1" s="140"/>
      <c r="H1" s="140"/>
      <c r="I1" s="140"/>
      <c r="J1" s="140"/>
      <c r="K1" s="140"/>
      <c r="L1" s="140"/>
    </row>
    <row r="2" spans="1:12" s="141" customFormat="1" ht="18.75" customHeight="1" x14ac:dyDescent="0.25">
      <c r="A2" s="2173" t="s">
        <v>190</v>
      </c>
      <c r="B2" s="2173"/>
      <c r="C2" s="2173"/>
      <c r="D2" s="2173"/>
      <c r="E2" s="2173"/>
      <c r="F2" s="2173"/>
      <c r="G2" s="140"/>
      <c r="H2" s="140"/>
      <c r="I2" s="140"/>
      <c r="J2" s="140"/>
      <c r="K2" s="140"/>
      <c r="L2" s="140"/>
    </row>
    <row r="3" spans="1:12" s="143" customFormat="1" ht="24" customHeight="1" x14ac:dyDescent="0.2">
      <c r="A3" s="2284" t="s">
        <v>58</v>
      </c>
      <c r="B3" s="2284"/>
      <c r="C3" s="2284"/>
      <c r="D3" s="2284"/>
      <c r="E3" s="2284"/>
      <c r="F3" s="2284"/>
      <c r="G3" s="142"/>
      <c r="H3" s="142"/>
      <c r="I3" s="142"/>
      <c r="J3" s="142"/>
      <c r="K3" s="142"/>
      <c r="L3" s="142"/>
    </row>
    <row r="4" spans="1:12" s="145" customFormat="1" ht="24" customHeight="1" x14ac:dyDescent="0.25">
      <c r="A4" s="2285" t="s">
        <v>192</v>
      </c>
      <c r="B4" s="2285"/>
      <c r="C4" s="2285"/>
      <c r="D4" s="2285"/>
      <c r="E4" s="2285"/>
      <c r="F4" s="2285"/>
      <c r="G4" s="144"/>
      <c r="H4" s="144"/>
      <c r="I4" s="144"/>
      <c r="J4" s="144"/>
      <c r="K4" s="144"/>
      <c r="L4" s="144"/>
    </row>
    <row r="5" spans="1:12" s="83" customFormat="1" ht="12.75" x14ac:dyDescent="0.2">
      <c r="A5" s="2282" t="s">
        <v>269</v>
      </c>
      <c r="B5" s="2282"/>
      <c r="C5" s="2282"/>
      <c r="D5" s="2282"/>
      <c r="E5" s="2282"/>
      <c r="F5" s="2282"/>
    </row>
    <row r="6" spans="1:12" s="243" customFormat="1" ht="18.75" customHeight="1" x14ac:dyDescent="0.2">
      <c r="A6" s="239" t="s">
        <v>224</v>
      </c>
      <c r="B6" s="239"/>
      <c r="C6" s="240"/>
      <c r="D6" s="240"/>
      <c r="E6" s="240"/>
      <c r="F6" s="241"/>
    </row>
    <row r="7" spans="1:12" s="244" customFormat="1" ht="32.25" customHeight="1" thickBot="1" x14ac:dyDescent="0.25">
      <c r="A7" s="2283" t="s">
        <v>172</v>
      </c>
      <c r="B7" s="2283"/>
      <c r="C7" s="2283"/>
      <c r="D7" s="2283"/>
      <c r="E7" s="2283"/>
      <c r="F7" s="2283"/>
    </row>
    <row r="8" spans="1:12" s="249" customFormat="1" ht="30" customHeight="1" thickBot="1" x14ac:dyDescent="0.25">
      <c r="A8" s="245" t="s">
        <v>125</v>
      </c>
      <c r="B8" s="246" t="s">
        <v>23</v>
      </c>
      <c r="C8" s="247" t="s">
        <v>85</v>
      </c>
      <c r="D8" s="247" t="s">
        <v>292</v>
      </c>
      <c r="E8" s="247" t="s">
        <v>131</v>
      </c>
      <c r="F8" s="248" t="s">
        <v>132</v>
      </c>
    </row>
    <row r="9" spans="1:12" s="255" customFormat="1" ht="29.25" customHeight="1" x14ac:dyDescent="0.2">
      <c r="A9" s="250" t="s">
        <v>173</v>
      </c>
      <c r="B9" s="252"/>
      <c r="C9" s="253"/>
      <c r="D9" s="253"/>
      <c r="E9" s="19"/>
      <c r="F9" s="254"/>
    </row>
    <row r="10" spans="1:12" s="255" customFormat="1" ht="29.25" customHeight="1" thickBot="1" x14ac:dyDescent="0.25">
      <c r="A10" s="256" t="s">
        <v>202</v>
      </c>
      <c r="B10" s="258">
        <v>2</v>
      </c>
      <c r="C10" s="178">
        <v>13.9</v>
      </c>
      <c r="D10" s="178">
        <v>0.28499999999999998</v>
      </c>
      <c r="E10" s="20">
        <f>D10</f>
        <v>0.28499999999999998</v>
      </c>
      <c r="F10" s="259">
        <f>E10*C10*B10</f>
        <v>7.9229999999999992</v>
      </c>
    </row>
    <row r="11" spans="1:12" ht="22.5" customHeight="1" thickBot="1" x14ac:dyDescent="0.3">
      <c r="A11" s="2279" t="s">
        <v>212</v>
      </c>
      <c r="B11" s="2280"/>
      <c r="C11" s="2280"/>
      <c r="D11" s="2280"/>
      <c r="E11" s="2281"/>
      <c r="F11" s="261">
        <f>SUM(F10:F10)</f>
        <v>7.9229999999999992</v>
      </c>
    </row>
    <row r="12" spans="1:12" ht="15.75" x14ac:dyDescent="0.25">
      <c r="A12" s="354"/>
      <c r="B12" s="354"/>
      <c r="C12" s="355"/>
      <c r="D12" s="354"/>
      <c r="E12" s="354"/>
      <c r="F12" s="354"/>
      <c r="G12" s="353"/>
    </row>
    <row r="13" spans="1:12" ht="34.5" customHeight="1" x14ac:dyDescent="0.25">
      <c r="A13" s="354"/>
      <c r="B13" s="354"/>
      <c r="C13" s="355"/>
      <c r="D13" s="354"/>
      <c r="E13" s="354"/>
      <c r="F13" s="354"/>
      <c r="G13" s="353"/>
    </row>
    <row r="14" spans="1:12" x14ac:dyDescent="0.2">
      <c r="A14" s="160" t="s">
        <v>11</v>
      </c>
      <c r="B14" s="160"/>
      <c r="C14" s="162"/>
      <c r="E14" s="160" t="s">
        <v>11</v>
      </c>
      <c r="F14" s="361"/>
      <c r="G14" s="353"/>
    </row>
    <row r="15" spans="1:12" x14ac:dyDescent="0.2">
      <c r="A15" s="163" t="s">
        <v>73</v>
      </c>
      <c r="B15" s="163"/>
      <c r="C15" s="163"/>
      <c r="E15" s="163" t="s">
        <v>87</v>
      </c>
      <c r="F15" s="361"/>
      <c r="G15" s="353"/>
    </row>
    <row r="16" spans="1:12" s="359" customFormat="1" x14ac:dyDescent="0.2">
      <c r="A16" s="160"/>
      <c r="B16" s="160"/>
      <c r="C16" s="162"/>
      <c r="E16" s="162"/>
      <c r="F16" s="362"/>
      <c r="G16" s="262"/>
    </row>
    <row r="17" spans="1:7" s="359" customFormat="1" ht="27.75" customHeight="1" x14ac:dyDescent="0.2">
      <c r="A17" s="162"/>
      <c r="B17" s="162"/>
      <c r="C17" s="162"/>
      <c r="E17" s="162"/>
      <c r="F17" s="362"/>
      <c r="G17" s="262"/>
    </row>
    <row r="18" spans="1:7" s="359" customFormat="1" x14ac:dyDescent="0.2">
      <c r="A18" s="160" t="s">
        <v>10</v>
      </c>
      <c r="B18" s="160"/>
      <c r="C18" s="163"/>
      <c r="E18" s="160" t="s">
        <v>12</v>
      </c>
      <c r="F18" s="362"/>
      <c r="G18" s="262"/>
    </row>
    <row r="19" spans="1:7" s="359" customFormat="1" x14ac:dyDescent="0.2">
      <c r="A19" s="163" t="s">
        <v>79</v>
      </c>
      <c r="B19" s="163"/>
      <c r="C19" s="163"/>
      <c r="E19" s="163" t="s">
        <v>87</v>
      </c>
      <c r="F19" s="362"/>
      <c r="G19" s="262"/>
    </row>
    <row r="24" spans="1:7" x14ac:dyDescent="0.2">
      <c r="E24" s="262">
        <v>906469.73</v>
      </c>
    </row>
    <row r="25" spans="1:7" x14ac:dyDescent="0.2">
      <c r="E25" s="262">
        <f>E24+E23</f>
        <v>906469.73</v>
      </c>
    </row>
  </sheetData>
  <mergeCells count="7">
    <mergeCell ref="A11:E11"/>
    <mergeCell ref="A5:F5"/>
    <mergeCell ref="A7:F7"/>
    <mergeCell ref="A1:F1"/>
    <mergeCell ref="A2:F2"/>
    <mergeCell ref="A3:F3"/>
    <mergeCell ref="A4:F4"/>
  </mergeCells>
  <phoneticPr fontId="50" type="noConversion"/>
  <printOptions horizontalCentered="1"/>
  <pageMargins left="0.44" right="0.26" top="1.1000000000000001" bottom="1.1100000000000001" header="0.53" footer="0.51"/>
  <pageSetup paperSize="9" orientation="portrait" r:id="rId1"/>
  <headerFooter alignWithMargins="0"/>
  <rowBreaks count="1" manualBreakCount="1">
    <brk id="21"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5"/>
  <sheetViews>
    <sheetView view="pageBreakPreview" zoomScale="115" zoomScaleNormal="115" zoomScaleSheetLayoutView="115" workbookViewId="0">
      <selection activeCell="A6" sqref="A6:IV6"/>
    </sheetView>
  </sheetViews>
  <sheetFormatPr defaultColWidth="9.140625" defaultRowHeight="15" x14ac:dyDescent="0.2"/>
  <cols>
    <col min="1" max="1" width="17.85546875" style="262" customWidth="1"/>
    <col min="2" max="2" width="8.140625" style="262" customWidth="1"/>
    <col min="3" max="3" width="12.85546875" style="262" customWidth="1"/>
    <col min="4" max="4" width="15" style="262" customWidth="1"/>
    <col min="5" max="5" width="15.5703125" style="262" customWidth="1"/>
    <col min="6" max="6" width="19" style="359" customWidth="1"/>
    <col min="7" max="7" width="5.7109375" style="262" customWidth="1"/>
    <col min="8" max="16384" width="9.140625" style="262"/>
  </cols>
  <sheetData>
    <row r="1" spans="1:14" s="141" customFormat="1" ht="18.75" customHeight="1" x14ac:dyDescent="0.25">
      <c r="A1" s="2286" t="s">
        <v>191</v>
      </c>
      <c r="B1" s="2286"/>
      <c r="C1" s="2286"/>
      <c r="D1" s="2286"/>
      <c r="E1" s="2286"/>
      <c r="F1" s="2286"/>
      <c r="G1" s="140"/>
      <c r="H1" s="140"/>
      <c r="I1" s="140"/>
      <c r="J1" s="140"/>
      <c r="K1" s="140"/>
      <c r="L1" s="140"/>
    </row>
    <row r="2" spans="1:14" s="141" customFormat="1" ht="18.75" customHeight="1" x14ac:dyDescent="0.25">
      <c r="A2" s="2286" t="s">
        <v>190</v>
      </c>
      <c r="B2" s="2286"/>
      <c r="C2" s="2286"/>
      <c r="D2" s="2286"/>
      <c r="E2" s="2286"/>
      <c r="F2" s="2286"/>
      <c r="G2" s="140"/>
      <c r="H2" s="140"/>
      <c r="I2" s="140"/>
      <c r="J2" s="140"/>
      <c r="K2" s="140"/>
      <c r="L2" s="140"/>
    </row>
    <row r="3" spans="1:14" s="143" customFormat="1" ht="24" customHeight="1" x14ac:dyDescent="0.2">
      <c r="A3" s="2207" t="s">
        <v>58</v>
      </c>
      <c r="B3" s="2207"/>
      <c r="C3" s="2207"/>
      <c r="D3" s="2207"/>
      <c r="E3" s="2207"/>
      <c r="F3" s="2207"/>
      <c r="G3" s="142"/>
      <c r="H3" s="142"/>
      <c r="I3" s="142"/>
      <c r="J3" s="142"/>
      <c r="K3" s="142"/>
      <c r="L3" s="142"/>
    </row>
    <row r="4" spans="1:14" s="145" customFormat="1" ht="24" customHeight="1" x14ac:dyDescent="0.25">
      <c r="A4" s="2225" t="s">
        <v>192</v>
      </c>
      <c r="B4" s="2225"/>
      <c r="C4" s="2225"/>
      <c r="D4" s="2225"/>
      <c r="E4" s="2225"/>
      <c r="F4" s="2225"/>
      <c r="G4" s="144"/>
      <c r="H4" s="144"/>
      <c r="I4" s="144"/>
      <c r="J4" s="144"/>
      <c r="K4" s="144"/>
      <c r="L4" s="144"/>
    </row>
    <row r="5" spans="1:14" s="83" customFormat="1" ht="15.75" x14ac:dyDescent="0.25">
      <c r="A5" s="2204" t="s">
        <v>269</v>
      </c>
      <c r="B5" s="2204"/>
      <c r="C5" s="2204"/>
      <c r="D5" s="2204"/>
      <c r="E5" s="2204"/>
      <c r="F5" s="2204"/>
    </row>
    <row r="6" spans="1:14" s="243" customFormat="1" ht="18.75" customHeight="1" x14ac:dyDescent="0.25">
      <c r="A6" s="344" t="s">
        <v>224</v>
      </c>
      <c r="B6" s="344"/>
      <c r="C6" s="345"/>
      <c r="D6" s="345"/>
      <c r="E6" s="345"/>
      <c r="F6" s="346"/>
    </row>
    <row r="7" spans="1:14" s="244" customFormat="1" ht="32.25" customHeight="1" thickBot="1" x14ac:dyDescent="0.25">
      <c r="A7" s="2287" t="s">
        <v>171</v>
      </c>
      <c r="B7" s="2287"/>
      <c r="C7" s="2287"/>
      <c r="D7" s="2287"/>
      <c r="E7" s="2287"/>
      <c r="F7" s="2287"/>
      <c r="G7" s="163"/>
      <c r="H7" s="163"/>
      <c r="I7" s="163"/>
    </row>
    <row r="8" spans="1:14" s="255" customFormat="1" ht="30" customHeight="1" thickBot="1" x14ac:dyDescent="0.25">
      <c r="A8" s="347" t="s">
        <v>125</v>
      </c>
      <c r="B8" s="360" t="s">
        <v>23</v>
      </c>
      <c r="C8" s="348" t="s">
        <v>85</v>
      </c>
      <c r="D8" s="247" t="s">
        <v>292</v>
      </c>
      <c r="E8" s="348" t="s">
        <v>131</v>
      </c>
      <c r="F8" s="349" t="s">
        <v>132</v>
      </c>
    </row>
    <row r="9" spans="1:14" s="255" customFormat="1" ht="17.100000000000001" customHeight="1" x14ac:dyDescent="0.2">
      <c r="A9" s="250" t="s">
        <v>173</v>
      </c>
      <c r="B9" s="252"/>
      <c r="C9" s="253"/>
      <c r="D9" s="253"/>
      <c r="E9" s="19"/>
      <c r="F9" s="254"/>
      <c r="I9" s="332">
        <v>1.05</v>
      </c>
      <c r="J9" s="332">
        <v>0.6</v>
      </c>
      <c r="K9" s="255">
        <v>0.15</v>
      </c>
      <c r="L9" s="255">
        <v>0.5</v>
      </c>
      <c r="M9" s="255">
        <f>L9*K9</f>
        <v>7.4999999999999997E-2</v>
      </c>
    </row>
    <row r="10" spans="1:14" s="255" customFormat="1" ht="17.100000000000001" customHeight="1" x14ac:dyDescent="0.2">
      <c r="A10" s="256" t="s">
        <v>202</v>
      </c>
      <c r="B10" s="258">
        <v>2</v>
      </c>
      <c r="C10" s="178">
        <v>13.9</v>
      </c>
      <c r="D10" s="178">
        <v>0.996</v>
      </c>
      <c r="E10" s="20">
        <f>D10</f>
        <v>0.996</v>
      </c>
      <c r="F10" s="259">
        <f>E10*C10*B10</f>
        <v>27.688800000000001</v>
      </c>
      <c r="I10" s="332">
        <v>0.75</v>
      </c>
      <c r="J10" s="332">
        <v>0.42499999999999999</v>
      </c>
      <c r="K10" s="255">
        <v>0.6</v>
      </c>
      <c r="L10" s="255">
        <v>0.65</v>
      </c>
      <c r="M10" s="255">
        <f>L10*K10</f>
        <v>0.39</v>
      </c>
    </row>
    <row r="11" spans="1:14" s="255" customFormat="1" ht="17.100000000000001" customHeight="1" thickBot="1" x14ac:dyDescent="0.25">
      <c r="A11" s="260" t="s">
        <v>223</v>
      </c>
      <c r="B11" s="258">
        <v>1</v>
      </c>
      <c r="C11" s="178">
        <v>13</v>
      </c>
      <c r="D11" s="178">
        <v>0.72</v>
      </c>
      <c r="E11" s="20">
        <f>D11</f>
        <v>0.72</v>
      </c>
      <c r="F11" s="259">
        <f>E11*C11*B11</f>
        <v>9.36</v>
      </c>
      <c r="I11" s="337">
        <v>0.6</v>
      </c>
      <c r="J11" s="337">
        <v>0.65</v>
      </c>
      <c r="K11" s="255">
        <v>0.42499999999999999</v>
      </c>
      <c r="L11" s="255">
        <v>0.8</v>
      </c>
      <c r="M11" s="255">
        <f>L11*K11</f>
        <v>0.34</v>
      </c>
    </row>
    <row r="12" spans="1:14" ht="22.5" customHeight="1" thickBot="1" x14ac:dyDescent="0.3">
      <c r="A12" s="2279" t="s">
        <v>212</v>
      </c>
      <c r="B12" s="2280"/>
      <c r="C12" s="2280"/>
      <c r="D12" s="2280"/>
      <c r="E12" s="2281"/>
      <c r="F12" s="261">
        <f>SUM(F10:F11)</f>
        <v>37.0488</v>
      </c>
      <c r="I12" s="332"/>
      <c r="J12" s="332"/>
      <c r="K12" s="262">
        <v>0.65</v>
      </c>
      <c r="L12" s="262">
        <v>0.95</v>
      </c>
      <c r="M12" s="255">
        <f>L12*K12</f>
        <v>0.61749999999999994</v>
      </c>
    </row>
    <row r="13" spans="1:14" ht="15.75" x14ac:dyDescent="0.25">
      <c r="A13" s="354"/>
      <c r="B13" s="354"/>
      <c r="C13" s="355"/>
      <c r="D13" s="354"/>
      <c r="E13" s="354"/>
      <c r="F13" s="354"/>
      <c r="G13" s="353"/>
      <c r="I13" s="332"/>
      <c r="J13" s="332"/>
      <c r="M13" s="262">
        <f>SUM(M9:M12)</f>
        <v>1.4224999999999999</v>
      </c>
    </row>
    <row r="14" spans="1:14" ht="28.5" customHeight="1" x14ac:dyDescent="0.25">
      <c r="A14" s="354"/>
      <c r="B14" s="354"/>
      <c r="C14" s="355"/>
      <c r="D14" s="354"/>
      <c r="E14" s="354"/>
      <c r="F14" s="354"/>
      <c r="G14" s="353"/>
      <c r="I14" s="337"/>
      <c r="J14" s="337"/>
      <c r="M14" s="262">
        <f>M13*0.7</f>
        <v>0.9957499999999998</v>
      </c>
    </row>
    <row r="15" spans="1:14" ht="15.75" x14ac:dyDescent="0.25">
      <c r="A15" s="160" t="s">
        <v>11</v>
      </c>
      <c r="B15" s="160"/>
      <c r="C15" s="162"/>
      <c r="E15" s="160" t="s">
        <v>11</v>
      </c>
      <c r="F15" s="354"/>
      <c r="G15" s="353"/>
      <c r="M15" s="262">
        <f>M13*0.2</f>
        <v>0.28449999999999998</v>
      </c>
      <c r="N15" s="262">
        <v>0.78800000000000003</v>
      </c>
    </row>
    <row r="16" spans="1:14" ht="15.75" x14ac:dyDescent="0.25">
      <c r="A16" s="163" t="s">
        <v>73</v>
      </c>
      <c r="B16" s="163"/>
      <c r="C16" s="163"/>
      <c r="E16" s="163" t="s">
        <v>87</v>
      </c>
      <c r="F16" s="354"/>
      <c r="G16" s="353"/>
      <c r="H16" s="262">
        <f>0.45+0.45</f>
        <v>0.9</v>
      </c>
      <c r="N16" s="262">
        <f>N15*0.7</f>
        <v>0.55159999999999998</v>
      </c>
    </row>
    <row r="17" spans="1:14" s="359" customFormat="1" x14ac:dyDescent="0.2">
      <c r="A17" s="160"/>
      <c r="B17" s="160"/>
      <c r="C17" s="162"/>
      <c r="E17" s="162"/>
      <c r="G17" s="262"/>
      <c r="N17" s="359">
        <f>N15*0.3</f>
        <v>0.2364</v>
      </c>
    </row>
    <row r="18" spans="1:14" s="359" customFormat="1" ht="27" customHeight="1" x14ac:dyDescent="0.2">
      <c r="A18" s="162"/>
      <c r="B18" s="162"/>
      <c r="C18" s="162"/>
      <c r="E18" s="162"/>
      <c r="G18" s="262"/>
      <c r="N18" s="359">
        <f>N17+N16</f>
        <v>0.78800000000000003</v>
      </c>
    </row>
    <row r="19" spans="1:14" s="359" customFormat="1" x14ac:dyDescent="0.2">
      <c r="A19" s="160" t="s">
        <v>10</v>
      </c>
      <c r="B19" s="160"/>
      <c r="C19" s="163"/>
      <c r="E19" s="160" t="s">
        <v>12</v>
      </c>
      <c r="G19" s="262"/>
      <c r="I19" s="359">
        <f>1.5-0.3</f>
        <v>1.2</v>
      </c>
    </row>
    <row r="20" spans="1:14" s="359" customFormat="1" x14ac:dyDescent="0.2">
      <c r="A20" s="163" t="s">
        <v>79</v>
      </c>
      <c r="B20" s="163"/>
      <c r="C20" s="163"/>
      <c r="E20" s="163" t="s">
        <v>87</v>
      </c>
      <c r="G20" s="262"/>
      <c r="I20" s="359">
        <f>1.2*0.6</f>
        <v>0.72</v>
      </c>
    </row>
    <row r="24" spans="1:14" x14ac:dyDescent="0.2">
      <c r="E24" s="262">
        <v>906469.73</v>
      </c>
    </row>
    <row r="25" spans="1:14" x14ac:dyDescent="0.2">
      <c r="E25" s="262">
        <f>E24+E23</f>
        <v>906469.73</v>
      </c>
    </row>
  </sheetData>
  <mergeCells count="7">
    <mergeCell ref="A12:E12"/>
    <mergeCell ref="A3:F3"/>
    <mergeCell ref="A1:F1"/>
    <mergeCell ref="A2:F2"/>
    <mergeCell ref="A4:F4"/>
    <mergeCell ref="A5:F5"/>
    <mergeCell ref="A7:F7"/>
  </mergeCells>
  <phoneticPr fontId="50" type="noConversion"/>
  <printOptions horizontalCentered="1"/>
  <pageMargins left="0.44" right="0.26" top="0.76" bottom="1.1100000000000001" header="0.38" footer="0.51"/>
  <pageSetup paperSize="9" orientation="portrait" r:id="rId1"/>
  <headerFooter alignWithMargins="0"/>
  <rowBreaks count="1" manualBreakCount="1">
    <brk id="22" max="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41"/>
  <sheetViews>
    <sheetView view="pageBreakPreview" topLeftCell="A7" zoomScale="115" zoomScaleNormal="115" zoomScaleSheetLayoutView="115" workbookViewId="0">
      <selection activeCell="D13" sqref="D13"/>
    </sheetView>
  </sheetViews>
  <sheetFormatPr defaultColWidth="9.140625" defaultRowHeight="15" x14ac:dyDescent="0.2"/>
  <cols>
    <col min="1" max="1" width="17.85546875" style="262" customWidth="1"/>
    <col min="2" max="2" width="12.85546875" style="262" customWidth="1"/>
    <col min="3" max="3" width="15" style="262" customWidth="1"/>
    <col min="4" max="4" width="15.5703125" style="262" customWidth="1"/>
    <col min="5" max="5" width="19" style="359" customWidth="1"/>
    <col min="6" max="6" width="5.7109375" style="262" customWidth="1"/>
    <col min="7" max="16384" width="9.140625" style="262"/>
  </cols>
  <sheetData>
    <row r="1" spans="1:5" s="83" customFormat="1" ht="23.25" customHeight="1" x14ac:dyDescent="0.25">
      <c r="A1" s="2176" t="s">
        <v>124</v>
      </c>
      <c r="B1" s="2176"/>
      <c r="C1" s="2176"/>
      <c r="D1" s="2176"/>
      <c r="E1" s="2176"/>
    </row>
    <row r="2" spans="1:5" s="83" customFormat="1" ht="15.75" customHeight="1" x14ac:dyDescent="0.25">
      <c r="A2" s="2204" t="s">
        <v>100</v>
      </c>
      <c r="B2" s="2204"/>
      <c r="C2" s="2204"/>
      <c r="D2" s="2204"/>
      <c r="E2" s="2204"/>
    </row>
    <row r="3" spans="1:5" s="83" customFormat="1" ht="15.75" customHeight="1" x14ac:dyDescent="0.25">
      <c r="A3" s="146"/>
      <c r="B3" s="146"/>
      <c r="C3" s="146"/>
      <c r="D3" s="146"/>
      <c r="E3" s="146"/>
    </row>
    <row r="4" spans="1:5" s="83" customFormat="1" ht="20.25" customHeight="1" x14ac:dyDescent="0.25">
      <c r="A4" s="2233" t="s">
        <v>91</v>
      </c>
      <c r="B4" s="2233"/>
      <c r="C4" s="2233"/>
      <c r="D4" s="2233"/>
      <c r="E4" s="2233"/>
    </row>
    <row r="5" spans="1:5" s="83" customFormat="1" ht="20.25" customHeight="1" x14ac:dyDescent="0.25">
      <c r="A5" s="2233" t="s">
        <v>269</v>
      </c>
      <c r="B5" s="2233"/>
      <c r="C5" s="2233"/>
      <c r="D5" s="2233"/>
      <c r="E5" s="2233"/>
    </row>
    <row r="6" spans="1:5" s="83" customFormat="1" ht="20.25" customHeight="1" x14ac:dyDescent="0.25">
      <c r="A6" s="35"/>
      <c r="B6" s="35"/>
      <c r="C6" s="35"/>
      <c r="D6" s="35"/>
      <c r="E6" s="35"/>
    </row>
    <row r="7" spans="1:5" s="83" customFormat="1" ht="15.75" x14ac:dyDescent="0.25">
      <c r="A7" s="2204" t="s">
        <v>82</v>
      </c>
      <c r="B7" s="2204"/>
      <c r="C7" s="2204"/>
      <c r="D7" s="2204"/>
      <c r="E7" s="2204"/>
    </row>
    <row r="8" spans="1:5" s="243" customFormat="1" ht="18.75" customHeight="1" x14ac:dyDescent="0.25">
      <c r="A8" s="344" t="s">
        <v>127</v>
      </c>
      <c r="B8" s="345"/>
      <c r="C8" s="345"/>
      <c r="D8" s="342" t="s">
        <v>292</v>
      </c>
      <c r="E8" s="346"/>
    </row>
    <row r="9" spans="1:5" s="244" customFormat="1" ht="32.25" customHeight="1" thickBot="1" x14ac:dyDescent="0.25">
      <c r="A9" s="2288" t="s">
        <v>128</v>
      </c>
      <c r="B9" s="2288"/>
      <c r="C9" s="2288"/>
      <c r="D9" s="2288"/>
      <c r="E9" s="2288"/>
    </row>
    <row r="10" spans="1:5" s="255" customFormat="1" ht="30" customHeight="1" thickBot="1" x14ac:dyDescent="0.25">
      <c r="A10" s="347" t="s">
        <v>125</v>
      </c>
      <c r="B10" s="348" t="s">
        <v>129</v>
      </c>
      <c r="C10" s="348" t="s">
        <v>130</v>
      </c>
      <c r="D10" s="348" t="s">
        <v>131</v>
      </c>
      <c r="E10" s="349" t="s">
        <v>132</v>
      </c>
    </row>
    <row r="11" spans="1:5" s="255" customFormat="1" ht="17.100000000000001" customHeight="1" x14ac:dyDescent="0.2">
      <c r="A11" s="350"/>
      <c r="B11" s="253"/>
      <c r="C11" s="253"/>
      <c r="D11" s="19"/>
      <c r="E11" s="254"/>
    </row>
    <row r="12" spans="1:5" s="255" customFormat="1" ht="17.100000000000001" customHeight="1" x14ac:dyDescent="0.2">
      <c r="A12" s="260">
        <v>2350</v>
      </c>
      <c r="B12" s="178"/>
      <c r="C12" s="178">
        <v>8.11</v>
      </c>
      <c r="D12" s="20"/>
      <c r="E12" s="259">
        <f t="shared" ref="E12:E27" si="0">D12*B12</f>
        <v>0</v>
      </c>
    </row>
    <row r="13" spans="1:5" s="255" customFormat="1" ht="17.100000000000001" customHeight="1" x14ac:dyDescent="0.2">
      <c r="A13" s="260">
        <v>2357.42</v>
      </c>
      <c r="B13" s="178">
        <f t="shared" ref="B13:B27" si="1">A13-A12</f>
        <v>7.4200000000000728</v>
      </c>
      <c r="C13" s="178">
        <v>59.845999999999997</v>
      </c>
      <c r="D13" s="20">
        <f t="shared" ref="D13:D27" si="2">(C12+C13)/2</f>
        <v>33.977999999999994</v>
      </c>
      <c r="E13" s="259">
        <f t="shared" si="0"/>
        <v>252.11676000000244</v>
      </c>
    </row>
    <row r="14" spans="1:5" s="255" customFormat="1" ht="17.100000000000001" customHeight="1" x14ac:dyDescent="0.2">
      <c r="A14" s="260">
        <v>2371</v>
      </c>
      <c r="B14" s="178">
        <f t="shared" si="1"/>
        <v>13.579999999999927</v>
      </c>
      <c r="C14" s="178">
        <v>0.18</v>
      </c>
      <c r="D14" s="20">
        <f t="shared" si="2"/>
        <v>30.012999999999998</v>
      </c>
      <c r="E14" s="259">
        <f t="shared" si="0"/>
        <v>407.57653999999781</v>
      </c>
    </row>
    <row r="15" spans="1:5" s="255" customFormat="1" ht="17.100000000000001" customHeight="1" x14ac:dyDescent="0.2">
      <c r="A15" s="260">
        <v>2375</v>
      </c>
      <c r="B15" s="178">
        <f t="shared" si="1"/>
        <v>4</v>
      </c>
      <c r="C15" s="178">
        <v>1.5149999999999999</v>
      </c>
      <c r="D15" s="20">
        <f t="shared" si="2"/>
        <v>0.84749999999999992</v>
      </c>
      <c r="E15" s="259">
        <f t="shared" si="0"/>
        <v>3.3899999999999997</v>
      </c>
    </row>
    <row r="16" spans="1:5" s="255" customFormat="1" ht="17.100000000000001" customHeight="1" x14ac:dyDescent="0.2">
      <c r="A16" s="260"/>
      <c r="B16" s="178"/>
      <c r="C16" s="178"/>
      <c r="D16" s="20"/>
      <c r="E16" s="259"/>
    </row>
    <row r="17" spans="1:6" s="255" customFormat="1" ht="17.100000000000001" customHeight="1" x14ac:dyDescent="0.2">
      <c r="A17" s="260"/>
      <c r="B17" s="178"/>
      <c r="C17" s="178"/>
      <c r="D17" s="20"/>
      <c r="E17" s="259"/>
    </row>
    <row r="18" spans="1:6" s="255" customFormat="1" ht="17.100000000000001" customHeight="1" x14ac:dyDescent="0.2">
      <c r="A18" s="260">
        <v>2475</v>
      </c>
      <c r="B18" s="178"/>
      <c r="C18" s="178">
        <v>1.839</v>
      </c>
      <c r="D18" s="20"/>
      <c r="E18" s="259"/>
    </row>
    <row r="19" spans="1:6" s="255" customFormat="1" ht="17.100000000000001" customHeight="1" x14ac:dyDescent="0.2">
      <c r="A19" s="260">
        <v>2500</v>
      </c>
      <c r="B19" s="178">
        <f t="shared" si="1"/>
        <v>25</v>
      </c>
      <c r="C19" s="178">
        <v>19.006</v>
      </c>
      <c r="D19" s="20">
        <f t="shared" si="2"/>
        <v>10.422499999999999</v>
      </c>
      <c r="E19" s="259">
        <f t="shared" si="0"/>
        <v>260.5625</v>
      </c>
    </row>
    <row r="20" spans="1:6" s="255" customFormat="1" ht="17.100000000000001" customHeight="1" x14ac:dyDescent="0.2">
      <c r="A20" s="260">
        <v>2510</v>
      </c>
      <c r="B20" s="178">
        <f t="shared" si="1"/>
        <v>10</v>
      </c>
      <c r="C20" s="178">
        <v>64.349999999999994</v>
      </c>
      <c r="D20" s="20">
        <f t="shared" si="2"/>
        <v>41.677999999999997</v>
      </c>
      <c r="E20" s="259">
        <f t="shared" si="0"/>
        <v>416.78</v>
      </c>
    </row>
    <row r="21" spans="1:6" s="255" customFormat="1" ht="17.100000000000001" customHeight="1" x14ac:dyDescent="0.2">
      <c r="A21" s="260">
        <v>2525</v>
      </c>
      <c r="B21" s="178">
        <f t="shared" si="1"/>
        <v>15</v>
      </c>
      <c r="C21" s="178">
        <v>29.692</v>
      </c>
      <c r="D21" s="20">
        <f t="shared" si="2"/>
        <v>47.021000000000001</v>
      </c>
      <c r="E21" s="259">
        <f t="shared" si="0"/>
        <v>705.31500000000005</v>
      </c>
    </row>
    <row r="22" spans="1:6" s="255" customFormat="1" ht="17.100000000000001" customHeight="1" x14ac:dyDescent="0.2">
      <c r="A22" s="260">
        <v>2532</v>
      </c>
      <c r="B22" s="178">
        <f t="shared" si="1"/>
        <v>7</v>
      </c>
      <c r="C22" s="178">
        <v>0.86799999999999999</v>
      </c>
      <c r="D22" s="20">
        <f t="shared" si="2"/>
        <v>15.28</v>
      </c>
      <c r="E22" s="259">
        <f t="shared" si="0"/>
        <v>106.96</v>
      </c>
    </row>
    <row r="23" spans="1:6" s="255" customFormat="1" ht="17.100000000000001" customHeight="1" x14ac:dyDescent="0.2">
      <c r="A23" s="260">
        <v>2550</v>
      </c>
      <c r="B23" s="178">
        <f t="shared" si="1"/>
        <v>18</v>
      </c>
      <c r="C23" s="178">
        <v>8.157</v>
      </c>
      <c r="D23" s="20">
        <f t="shared" si="2"/>
        <v>4.5125000000000002</v>
      </c>
      <c r="E23" s="259">
        <f t="shared" si="0"/>
        <v>81.225000000000009</v>
      </c>
    </row>
    <row r="24" spans="1:6" s="255" customFormat="1" ht="17.100000000000001" customHeight="1" x14ac:dyDescent="0.2">
      <c r="A24" s="260">
        <v>2575</v>
      </c>
      <c r="B24" s="178">
        <f t="shared" si="1"/>
        <v>25</v>
      </c>
      <c r="C24" s="178">
        <v>0.96499999999999997</v>
      </c>
      <c r="D24" s="20">
        <f t="shared" si="2"/>
        <v>4.5609999999999999</v>
      </c>
      <c r="E24" s="259">
        <v>906469.73</v>
      </c>
    </row>
    <row r="25" spans="1:6" s="255" customFormat="1" ht="17.100000000000001" customHeight="1" x14ac:dyDescent="0.2">
      <c r="A25" s="260">
        <v>2600</v>
      </c>
      <c r="B25" s="178">
        <f t="shared" si="1"/>
        <v>25</v>
      </c>
      <c r="C25" s="178">
        <v>2.3479999999999999</v>
      </c>
      <c r="D25" s="20">
        <f t="shared" si="2"/>
        <v>1.6564999999999999</v>
      </c>
      <c r="E25" s="259">
        <f>E24+E23</f>
        <v>906550.95499999996</v>
      </c>
    </row>
    <row r="26" spans="1:6" s="255" customFormat="1" ht="17.100000000000001" customHeight="1" x14ac:dyDescent="0.2">
      <c r="A26" s="260">
        <v>2625</v>
      </c>
      <c r="B26" s="178">
        <f t="shared" si="1"/>
        <v>25</v>
      </c>
      <c r="C26" s="178">
        <v>13.364000000000001</v>
      </c>
      <c r="D26" s="20">
        <f t="shared" si="2"/>
        <v>7.8559999999999999</v>
      </c>
      <c r="E26" s="259">
        <f t="shared" si="0"/>
        <v>196.4</v>
      </c>
    </row>
    <row r="27" spans="1:6" ht="15.75" thickBot="1" x14ac:dyDescent="0.25">
      <c r="A27" s="260">
        <v>2650</v>
      </c>
      <c r="B27" s="178">
        <f t="shared" si="1"/>
        <v>25</v>
      </c>
      <c r="C27" s="178">
        <v>8.6159999999999997</v>
      </c>
      <c r="D27" s="20">
        <f t="shared" si="2"/>
        <v>10.99</v>
      </c>
      <c r="E27" s="259">
        <f t="shared" si="0"/>
        <v>274.75</v>
      </c>
    </row>
    <row r="28" spans="1:6" ht="22.5" customHeight="1" thickBot="1" x14ac:dyDescent="0.3">
      <c r="A28" s="351"/>
      <c r="B28" s="2279" t="s">
        <v>88</v>
      </c>
      <c r="C28" s="2280"/>
      <c r="D28" s="2281"/>
      <c r="E28" s="261">
        <f>SUM(E12:E27)</f>
        <v>1815725.7607999998</v>
      </c>
    </row>
    <row r="29" spans="1:6" ht="23.25" customHeight="1" thickBot="1" x14ac:dyDescent="0.3">
      <c r="A29" s="352"/>
      <c r="B29" s="2279" t="s">
        <v>170</v>
      </c>
      <c r="C29" s="2280"/>
      <c r="D29" s="2281"/>
      <c r="E29" s="261">
        <v>1695.38</v>
      </c>
      <c r="F29" s="353"/>
    </row>
    <row r="30" spans="1:6" ht="23.25" customHeight="1" thickBot="1" x14ac:dyDescent="0.3">
      <c r="A30" s="352"/>
      <c r="B30" s="2279" t="s">
        <v>169</v>
      </c>
      <c r="C30" s="2280"/>
      <c r="D30" s="2281"/>
      <c r="E30" s="261">
        <f>343.03+16.02+219.99+16.517+139.2+149.44</f>
        <v>884.19700000000012</v>
      </c>
      <c r="F30" s="353"/>
    </row>
    <row r="31" spans="1:6" ht="23.25" customHeight="1" thickBot="1" x14ac:dyDescent="0.3">
      <c r="A31" s="352"/>
      <c r="B31" s="2279"/>
      <c r="C31" s="2280"/>
      <c r="D31" s="2281"/>
      <c r="E31" s="261">
        <v>200</v>
      </c>
      <c r="F31" s="353"/>
    </row>
    <row r="32" spans="1:6" ht="15.75" x14ac:dyDescent="0.25">
      <c r="A32" s="354"/>
      <c r="B32" s="355"/>
      <c r="C32" s="354"/>
      <c r="D32" s="354"/>
      <c r="E32" s="354"/>
      <c r="F32" s="353"/>
    </row>
    <row r="33" spans="1:6" ht="15.75" x14ac:dyDescent="0.25">
      <c r="A33" s="354"/>
      <c r="B33" s="355"/>
      <c r="C33" s="354"/>
      <c r="D33" s="354"/>
      <c r="E33" s="354"/>
      <c r="F33" s="353"/>
    </row>
    <row r="34" spans="1:6" ht="15.75" x14ac:dyDescent="0.25">
      <c r="A34" s="354"/>
      <c r="B34" s="355"/>
      <c r="C34" s="354"/>
      <c r="D34" s="354"/>
      <c r="E34" s="354"/>
      <c r="F34" s="353"/>
    </row>
    <row r="35" spans="1:6" ht="15.75" x14ac:dyDescent="0.25">
      <c r="A35" s="354"/>
      <c r="B35" s="355"/>
      <c r="C35" s="354"/>
      <c r="D35" s="354"/>
      <c r="E35" s="354"/>
      <c r="F35" s="353"/>
    </row>
    <row r="36" spans="1:6" ht="15.75" x14ac:dyDescent="0.25">
      <c r="A36" s="356" t="s">
        <v>11</v>
      </c>
      <c r="B36" s="357"/>
      <c r="C36" s="356" t="s">
        <v>11</v>
      </c>
      <c r="D36" s="357"/>
      <c r="E36" s="354"/>
      <c r="F36" s="353"/>
    </row>
    <row r="37" spans="1:6" ht="15.75" x14ac:dyDescent="0.25">
      <c r="A37" s="358" t="s">
        <v>73</v>
      </c>
      <c r="B37" s="358"/>
      <c r="C37" s="188" t="s">
        <v>87</v>
      </c>
      <c r="D37" s="357"/>
      <c r="E37" s="354"/>
      <c r="F37" s="353"/>
    </row>
    <row r="38" spans="1:6" s="359" customFormat="1" x14ac:dyDescent="0.2">
      <c r="A38" s="356"/>
      <c r="B38" s="357"/>
      <c r="C38" s="357"/>
      <c r="D38" s="357"/>
      <c r="F38" s="262"/>
    </row>
    <row r="39" spans="1:6" s="359" customFormat="1" x14ac:dyDescent="0.2">
      <c r="A39" s="357"/>
      <c r="B39" s="357"/>
      <c r="C39" s="357"/>
      <c r="D39" s="357"/>
      <c r="F39" s="262"/>
    </row>
    <row r="40" spans="1:6" s="359" customFormat="1" x14ac:dyDescent="0.2">
      <c r="A40" s="356" t="s">
        <v>10</v>
      </c>
      <c r="B40" s="358"/>
      <c r="C40" s="356" t="s">
        <v>12</v>
      </c>
      <c r="D40" s="357"/>
      <c r="F40" s="262"/>
    </row>
    <row r="41" spans="1:6" s="359" customFormat="1" x14ac:dyDescent="0.2">
      <c r="A41" s="188" t="s">
        <v>79</v>
      </c>
      <c r="B41" s="358"/>
      <c r="C41" s="188" t="s">
        <v>87</v>
      </c>
      <c r="D41" s="357"/>
      <c r="F41" s="262"/>
    </row>
  </sheetData>
  <mergeCells count="10">
    <mergeCell ref="B30:D30"/>
    <mergeCell ref="B31:D31"/>
    <mergeCell ref="A7:E7"/>
    <mergeCell ref="A9:E9"/>
    <mergeCell ref="A1:E1"/>
    <mergeCell ref="A2:E2"/>
    <mergeCell ref="A4:E4"/>
    <mergeCell ref="A5:E5"/>
    <mergeCell ref="B28:D28"/>
    <mergeCell ref="B29:D29"/>
  </mergeCells>
  <phoneticPr fontId="50" type="noConversion"/>
  <printOptions horizontalCentered="1"/>
  <pageMargins left="0.44" right="0.26" top="0.21" bottom="1.1100000000000001" header="0.3" footer="0.51"/>
  <pageSetup paperSize="9" scale="92" orientation="portrait" r:id="rId1"/>
  <headerFooter alignWithMargins="0"/>
  <rowBreaks count="1" manualBreakCount="1">
    <brk id="43" max="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L36"/>
  <sheetViews>
    <sheetView view="pageBreakPreview" topLeftCell="A4" zoomScaleSheetLayoutView="100" workbookViewId="0">
      <selection activeCell="I22" sqref="I22"/>
    </sheetView>
  </sheetViews>
  <sheetFormatPr defaultColWidth="9.140625" defaultRowHeight="12.75" x14ac:dyDescent="0.2"/>
  <cols>
    <col min="1" max="1" width="6.5703125" style="83" customWidth="1"/>
    <col min="2" max="2" width="26.140625" style="83" customWidth="1"/>
    <col min="3" max="3" width="6.28515625" style="83" customWidth="1"/>
    <col min="4" max="4" width="9.140625" style="83"/>
    <col min="5" max="5" width="8.85546875" style="83" customWidth="1"/>
    <col min="6" max="6" width="9" style="83" customWidth="1"/>
    <col min="7" max="7" width="14.28515625" style="83" customWidth="1"/>
    <col min="8" max="16384" width="9.140625" style="83"/>
  </cols>
  <sheetData>
    <row r="1" spans="1:12" s="141" customFormat="1" ht="18.75" customHeight="1" x14ac:dyDescent="0.25">
      <c r="A1" s="2173" t="s">
        <v>191</v>
      </c>
      <c r="B1" s="2173"/>
      <c r="C1" s="2173"/>
      <c r="D1" s="2173"/>
      <c r="E1" s="2173"/>
      <c r="F1" s="2173"/>
      <c r="G1" s="2173"/>
      <c r="H1" s="140"/>
      <c r="I1" s="140"/>
      <c r="J1" s="140"/>
      <c r="K1" s="140"/>
      <c r="L1" s="140"/>
    </row>
    <row r="2" spans="1:12" s="141" customFormat="1" ht="18.75" customHeight="1" x14ac:dyDescent="0.25">
      <c r="A2" s="2173" t="s">
        <v>190</v>
      </c>
      <c r="B2" s="2173"/>
      <c r="C2" s="2173"/>
      <c r="D2" s="2173"/>
      <c r="E2" s="2173"/>
      <c r="F2" s="2173"/>
      <c r="G2" s="2173"/>
      <c r="H2" s="140"/>
      <c r="I2" s="140"/>
      <c r="J2" s="140"/>
      <c r="K2" s="140"/>
      <c r="L2" s="140"/>
    </row>
    <row r="3" spans="1:12" s="143" customFormat="1" ht="24" customHeight="1" x14ac:dyDescent="0.2">
      <c r="A3" s="2207" t="s">
        <v>58</v>
      </c>
      <c r="B3" s="2207"/>
      <c r="C3" s="2207"/>
      <c r="D3" s="2207"/>
      <c r="E3" s="2207"/>
      <c r="F3" s="2207"/>
      <c r="G3" s="2207"/>
      <c r="H3" s="142"/>
      <c r="I3" s="142"/>
      <c r="J3" s="142"/>
      <c r="K3" s="142"/>
      <c r="L3" s="142"/>
    </row>
    <row r="4" spans="1:12" s="145" customFormat="1" ht="24" customHeight="1" x14ac:dyDescent="0.25">
      <c r="A4" s="2225" t="s">
        <v>192</v>
      </c>
      <c r="B4" s="2225"/>
      <c r="C4" s="2225"/>
      <c r="D4" s="2225"/>
      <c r="E4" s="2225"/>
      <c r="F4" s="2225"/>
      <c r="G4" s="2225"/>
      <c r="H4" s="144"/>
      <c r="I4" s="144"/>
      <c r="J4" s="144"/>
      <c r="K4" s="144"/>
      <c r="L4" s="144"/>
    </row>
    <row r="5" spans="1:12" ht="18.75" customHeight="1" x14ac:dyDescent="0.3">
      <c r="A5" s="272" t="s">
        <v>351</v>
      </c>
      <c r="B5" s="271"/>
      <c r="C5" s="33"/>
      <c r="D5" s="33"/>
      <c r="E5" s="33"/>
      <c r="F5" s="33"/>
      <c r="G5" s="33"/>
    </row>
    <row r="6" spans="1:12" s="243" customFormat="1" ht="18.75" customHeight="1" x14ac:dyDescent="0.25">
      <c r="A6" s="344" t="s">
        <v>224</v>
      </c>
      <c r="B6" s="344"/>
      <c r="C6" s="345"/>
      <c r="D6" s="345"/>
      <c r="E6" s="345"/>
      <c r="F6" s="346"/>
    </row>
    <row r="7" spans="1:12" ht="15" customHeight="1" x14ac:dyDescent="0.2">
      <c r="A7" s="2177" t="s">
        <v>82</v>
      </c>
      <c r="B7" s="2177"/>
      <c r="C7" s="2177"/>
      <c r="D7" s="2177"/>
      <c r="E7" s="2177"/>
      <c r="F7" s="2177"/>
      <c r="G7" s="2177"/>
    </row>
    <row r="8" spans="1:12" ht="23.25" customHeight="1" x14ac:dyDescent="0.2">
      <c r="A8" s="2292" t="s">
        <v>240</v>
      </c>
      <c r="B8" s="2292"/>
      <c r="C8" s="2292"/>
      <c r="D8" s="2293"/>
      <c r="E8" s="2292"/>
      <c r="F8" s="2292"/>
      <c r="G8" s="2292"/>
    </row>
    <row r="9" spans="1:12" ht="7.5" customHeight="1" thickBot="1" x14ac:dyDescent="0.25">
      <c r="A9" s="85"/>
      <c r="B9" s="85"/>
      <c r="C9" s="85"/>
      <c r="D9" s="85"/>
      <c r="E9" s="85"/>
      <c r="F9" s="126"/>
      <c r="G9" s="85"/>
    </row>
    <row r="10" spans="1:12" ht="25.5" customHeight="1" thickBot="1" x14ac:dyDescent="0.25">
      <c r="A10" s="208" t="s">
        <v>94</v>
      </c>
      <c r="B10" s="167" t="s">
        <v>84</v>
      </c>
      <c r="C10" s="167" t="s">
        <v>89</v>
      </c>
      <c r="D10" s="167" t="s">
        <v>85</v>
      </c>
      <c r="E10" s="167" t="s">
        <v>95</v>
      </c>
      <c r="F10" s="167" t="s">
        <v>96</v>
      </c>
      <c r="G10" s="169" t="s">
        <v>97</v>
      </c>
    </row>
    <row r="11" spans="1:12" ht="20.100000000000001" customHeight="1" x14ac:dyDescent="0.2">
      <c r="A11" s="39">
        <v>1</v>
      </c>
      <c r="B11" s="2294" t="s">
        <v>357</v>
      </c>
      <c r="C11" s="2295"/>
      <c r="D11" s="2296"/>
      <c r="E11" s="331"/>
      <c r="F11" s="331"/>
      <c r="G11" s="338"/>
    </row>
    <row r="12" spans="1:12" ht="20.100000000000001" customHeight="1" x14ac:dyDescent="0.2">
      <c r="A12" s="335"/>
      <c r="B12" s="299" t="s">
        <v>355</v>
      </c>
      <c r="C12" s="22"/>
      <c r="D12" s="332"/>
      <c r="E12" s="332"/>
      <c r="F12" s="332"/>
      <c r="G12" s="334"/>
    </row>
    <row r="13" spans="1:12" ht="20.100000000000001" customHeight="1" x14ac:dyDescent="0.2">
      <c r="A13" s="335"/>
      <c r="B13" s="333" t="s">
        <v>98</v>
      </c>
      <c r="C13" s="22">
        <v>2</v>
      </c>
      <c r="D13" s="332">
        <v>1.8</v>
      </c>
      <c r="E13" s="332">
        <v>0.75</v>
      </c>
      <c r="F13" s="332">
        <v>0.6</v>
      </c>
      <c r="G13" s="334">
        <f>F13*E13*D13*C13</f>
        <v>1.6199999999999999</v>
      </c>
      <c r="I13" s="83">
        <f>22/3.281</f>
        <v>6.7052727826882048</v>
      </c>
    </row>
    <row r="14" spans="1:12" ht="20.100000000000001" customHeight="1" x14ac:dyDescent="0.2">
      <c r="A14" s="335"/>
      <c r="B14" s="333" t="s">
        <v>99</v>
      </c>
      <c r="C14" s="22">
        <v>2</v>
      </c>
      <c r="D14" s="332">
        <v>1.8</v>
      </c>
      <c r="E14" s="332">
        <v>0.6</v>
      </c>
      <c r="F14" s="332">
        <v>0.6</v>
      </c>
      <c r="G14" s="334">
        <f>F14*E14*D14*C14</f>
        <v>1.296</v>
      </c>
    </row>
    <row r="15" spans="1:12" ht="20.100000000000001" customHeight="1" x14ac:dyDescent="0.2">
      <c r="A15" s="335"/>
      <c r="B15" s="299" t="s">
        <v>356</v>
      </c>
      <c r="C15" s="22"/>
      <c r="D15" s="332"/>
      <c r="E15" s="332"/>
      <c r="F15" s="332"/>
      <c r="G15" s="334"/>
    </row>
    <row r="16" spans="1:12" ht="20.100000000000001" customHeight="1" x14ac:dyDescent="0.2">
      <c r="A16" s="335"/>
      <c r="B16" s="333" t="s">
        <v>98</v>
      </c>
      <c r="C16" s="22">
        <v>2</v>
      </c>
      <c r="D16" s="332">
        <v>3</v>
      </c>
      <c r="E16" s="332">
        <v>0.75</v>
      </c>
      <c r="F16" s="332">
        <v>0.6</v>
      </c>
      <c r="G16" s="334">
        <f>F16*E16*D16*C16</f>
        <v>2.6999999999999997</v>
      </c>
      <c r="I16" s="83">
        <f>22/3.281</f>
        <v>6.7052727826882048</v>
      </c>
    </row>
    <row r="17" spans="1:9" ht="20.100000000000001" customHeight="1" thickBot="1" x14ac:dyDescent="0.25">
      <c r="A17" s="335"/>
      <c r="B17" s="333" t="s">
        <v>99</v>
      </c>
      <c r="C17" s="22">
        <v>2</v>
      </c>
      <c r="D17" s="332">
        <v>3</v>
      </c>
      <c r="E17" s="332">
        <v>0.6</v>
      </c>
      <c r="F17" s="332">
        <v>0.6</v>
      </c>
      <c r="G17" s="334">
        <f>F17*E17*D17*C17</f>
        <v>2.16</v>
      </c>
    </row>
    <row r="18" spans="1:9" ht="27.75" customHeight="1" thickBot="1" x14ac:dyDescent="0.3">
      <c r="A18" s="2289" t="s">
        <v>239</v>
      </c>
      <c r="B18" s="2290"/>
      <c r="C18" s="2290"/>
      <c r="D18" s="2290"/>
      <c r="E18" s="2290"/>
      <c r="F18" s="2291"/>
      <c r="G18" s="215">
        <f>SUM(G13:G17)</f>
        <v>7.7759999999999998</v>
      </c>
    </row>
    <row r="19" spans="1:9" s="262" customFormat="1" ht="21" customHeight="1" thickBot="1" x14ac:dyDescent="0.25">
      <c r="A19" s="2167" t="s">
        <v>211</v>
      </c>
      <c r="B19" s="2168"/>
      <c r="C19" s="2168"/>
      <c r="D19" s="2168"/>
      <c r="E19" s="2168"/>
      <c r="F19" s="2169"/>
      <c r="G19" s="18">
        <v>53.45</v>
      </c>
    </row>
    <row r="20" spans="1:9" s="262" customFormat="1" ht="21" customHeight="1" thickBot="1" x14ac:dyDescent="0.25">
      <c r="A20" s="2167" t="s">
        <v>254</v>
      </c>
      <c r="B20" s="2168"/>
      <c r="C20" s="2168"/>
      <c r="D20" s="2168"/>
      <c r="E20" s="2168"/>
      <c r="F20" s="2169"/>
      <c r="G20" s="18">
        <f>G19+G18</f>
        <v>61.225999999999999</v>
      </c>
    </row>
    <row r="26" spans="1:9" x14ac:dyDescent="0.2">
      <c r="B26" s="160" t="s">
        <v>11</v>
      </c>
      <c r="C26" s="160"/>
      <c r="D26" s="162"/>
      <c r="E26" s="160" t="s">
        <v>11</v>
      </c>
      <c r="F26" s="161"/>
      <c r="G26" s="160"/>
    </row>
    <row r="27" spans="1:9" x14ac:dyDescent="0.2">
      <c r="B27" s="163" t="s">
        <v>71</v>
      </c>
      <c r="C27" s="163"/>
      <c r="D27" s="163"/>
      <c r="E27" s="163" t="s">
        <v>87</v>
      </c>
      <c r="F27" s="161"/>
      <c r="G27" s="163"/>
    </row>
    <row r="28" spans="1:9" x14ac:dyDescent="0.2">
      <c r="B28" s="160"/>
      <c r="C28" s="160"/>
      <c r="D28" s="162"/>
      <c r="E28" s="162"/>
      <c r="F28" s="161"/>
      <c r="G28" s="162"/>
    </row>
    <row r="29" spans="1:9" x14ac:dyDescent="0.2">
      <c r="B29" s="162"/>
      <c r="C29" s="162"/>
      <c r="D29" s="162"/>
      <c r="E29" s="162"/>
      <c r="F29" s="161"/>
      <c r="G29" s="162"/>
      <c r="H29" s="126"/>
      <c r="I29" s="126"/>
    </row>
    <row r="30" spans="1:9" x14ac:dyDescent="0.2">
      <c r="B30" s="160" t="s">
        <v>10</v>
      </c>
      <c r="C30" s="160"/>
      <c r="D30" s="163"/>
      <c r="E30" s="160" t="s">
        <v>12</v>
      </c>
      <c r="F30" s="161"/>
      <c r="G30" s="160"/>
      <c r="H30" s="129"/>
      <c r="I30" s="126"/>
    </row>
    <row r="31" spans="1:9" x14ac:dyDescent="0.2">
      <c r="B31" s="163" t="s">
        <v>71</v>
      </c>
      <c r="C31" s="163"/>
      <c r="D31" s="163"/>
      <c r="E31" s="163" t="s">
        <v>87</v>
      </c>
      <c r="F31" s="161"/>
      <c r="G31" s="163"/>
      <c r="H31" s="126"/>
      <c r="I31" s="126"/>
    </row>
    <row r="32" spans="1:9" x14ac:dyDescent="0.2">
      <c r="H32" s="126"/>
      <c r="I32" s="126"/>
    </row>
    <row r="33" spans="8:9" x14ac:dyDescent="0.2">
      <c r="H33" s="126"/>
      <c r="I33" s="126"/>
    </row>
    <row r="34" spans="8:9" x14ac:dyDescent="0.2">
      <c r="H34" s="126"/>
    </row>
    <row r="36" spans="8:9" x14ac:dyDescent="0.2">
      <c r="H36" s="126"/>
    </row>
  </sheetData>
  <mergeCells count="10">
    <mergeCell ref="A19:F19"/>
    <mergeCell ref="A20:F20"/>
    <mergeCell ref="A1:G1"/>
    <mergeCell ref="A2:G2"/>
    <mergeCell ref="A3:G3"/>
    <mergeCell ref="A7:G7"/>
    <mergeCell ref="A18:F18"/>
    <mergeCell ref="A8:G8"/>
    <mergeCell ref="A4:G4"/>
    <mergeCell ref="B11:D11"/>
  </mergeCells>
  <phoneticPr fontId="50" type="noConversion"/>
  <printOptions horizontalCentered="1"/>
  <pageMargins left="0.75" right="0.75" top="0.5" bottom="0.5" header="0.5" footer="0.5"/>
  <pageSetup paperSize="9" scale="9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L33"/>
  <sheetViews>
    <sheetView view="pageBreakPreview" topLeftCell="A7" zoomScaleSheetLayoutView="100" workbookViewId="0">
      <selection activeCell="K14" sqref="K14"/>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313" customFormat="1" ht="18.75" customHeight="1" x14ac:dyDescent="0.2">
      <c r="A1" s="2297" t="s">
        <v>191</v>
      </c>
      <c r="B1" s="2297"/>
      <c r="C1" s="2297"/>
      <c r="D1" s="2297"/>
      <c r="E1" s="2297"/>
      <c r="F1" s="2297"/>
      <c r="G1" s="2297"/>
      <c r="H1" s="312"/>
      <c r="I1" s="312"/>
      <c r="J1" s="312"/>
      <c r="K1" s="312"/>
      <c r="L1" s="312"/>
    </row>
    <row r="2" spans="1:12" s="313" customFormat="1" ht="18.75" customHeight="1" x14ac:dyDescent="0.2">
      <c r="A2" s="2297" t="s">
        <v>190</v>
      </c>
      <c r="B2" s="2297"/>
      <c r="C2" s="2297"/>
      <c r="D2" s="2297"/>
      <c r="E2" s="2297"/>
      <c r="F2" s="2297"/>
      <c r="G2" s="2297"/>
      <c r="H2" s="312"/>
      <c r="I2" s="312"/>
      <c r="J2" s="312"/>
      <c r="K2" s="312"/>
      <c r="L2" s="312"/>
    </row>
    <row r="3" spans="1:12" s="249" customFormat="1" ht="24" customHeight="1" x14ac:dyDescent="0.2">
      <c r="A3" s="2297" t="s">
        <v>58</v>
      </c>
      <c r="B3" s="2297"/>
      <c r="C3" s="2297"/>
      <c r="D3" s="2297"/>
      <c r="E3" s="2297"/>
      <c r="F3" s="2297"/>
      <c r="G3" s="2297"/>
      <c r="H3" s="314"/>
      <c r="I3" s="314"/>
      <c r="J3" s="314"/>
      <c r="K3" s="314"/>
      <c r="L3" s="314"/>
    </row>
    <row r="4" spans="1:12" s="313" customFormat="1" ht="24" customHeight="1" x14ac:dyDescent="0.2">
      <c r="A4" s="2208" t="s">
        <v>192</v>
      </c>
      <c r="B4" s="2208"/>
      <c r="C4" s="2208"/>
      <c r="D4" s="2208"/>
      <c r="E4" s="2208"/>
      <c r="F4" s="2208"/>
      <c r="G4" s="2208"/>
      <c r="H4" s="315"/>
      <c r="I4" s="315"/>
      <c r="J4" s="315"/>
      <c r="K4" s="315"/>
      <c r="L4" s="315"/>
    </row>
    <row r="5" spans="1:12" s="626" customFormat="1" ht="24" customHeight="1" x14ac:dyDescent="0.2">
      <c r="A5" s="2299" t="s">
        <v>351</v>
      </c>
      <c r="B5" s="2299"/>
      <c r="C5" s="2299"/>
      <c r="D5" s="2299"/>
      <c r="E5" s="2299"/>
      <c r="F5" s="2299"/>
      <c r="G5" s="2299"/>
    </row>
    <row r="6" spans="1:12" s="270" customFormat="1" x14ac:dyDescent="0.2">
      <c r="A6" s="2177" t="s">
        <v>82</v>
      </c>
      <c r="B6" s="2177"/>
      <c r="C6" s="2177"/>
      <c r="D6" s="2177"/>
      <c r="E6" s="2177"/>
      <c r="F6" s="2177"/>
      <c r="G6" s="2177"/>
    </row>
    <row r="7" spans="1:12" s="270" customFormat="1" ht="17.25" customHeight="1" x14ac:dyDescent="0.2">
      <c r="A7" s="2300" t="s">
        <v>63</v>
      </c>
      <c r="B7" s="2300"/>
      <c r="C7" s="2300"/>
      <c r="D7" s="2300"/>
      <c r="E7" s="2300"/>
      <c r="F7" s="2300"/>
      <c r="G7" s="2300"/>
    </row>
    <row r="8" spans="1:12" ht="17.25" customHeight="1" x14ac:dyDescent="0.25">
      <c r="A8" s="84"/>
      <c r="B8" s="84"/>
      <c r="C8" s="84"/>
      <c r="D8" s="188" t="s">
        <v>292</v>
      </c>
      <c r="E8" s="273"/>
      <c r="F8" s="273"/>
      <c r="G8" s="273"/>
    </row>
    <row r="9" spans="1:12" ht="31.5" customHeight="1" x14ac:dyDescent="0.2">
      <c r="A9" s="2301" t="s">
        <v>161</v>
      </c>
      <c r="B9" s="2301"/>
      <c r="C9" s="2301"/>
      <c r="D9" s="2301"/>
      <c r="E9" s="2301"/>
      <c r="F9" s="2301"/>
      <c r="G9" s="2301"/>
    </row>
    <row r="10" spans="1:12" ht="9" customHeight="1" thickBot="1" x14ac:dyDescent="0.25">
      <c r="A10" s="85"/>
      <c r="B10" s="85"/>
      <c r="C10" s="85"/>
      <c r="D10" s="85"/>
      <c r="E10" s="85"/>
      <c r="F10" s="36"/>
      <c r="G10" s="85"/>
    </row>
    <row r="11" spans="1:12" ht="30" customHeight="1" thickBot="1" x14ac:dyDescent="0.25">
      <c r="A11" s="208" t="s">
        <v>94</v>
      </c>
      <c r="B11" s="167" t="s">
        <v>84</v>
      </c>
      <c r="C11" s="167" t="s">
        <v>89</v>
      </c>
      <c r="D11" s="167" t="s">
        <v>85</v>
      </c>
      <c r="E11" s="167" t="s">
        <v>95</v>
      </c>
      <c r="F11" s="168" t="s">
        <v>96</v>
      </c>
      <c r="G11" s="90" t="s">
        <v>86</v>
      </c>
    </row>
    <row r="12" spans="1:12" ht="31.5" customHeight="1" x14ac:dyDescent="0.2">
      <c r="A12" s="316">
        <v>1</v>
      </c>
      <c r="B12" s="656" t="s">
        <v>357</v>
      </c>
      <c r="C12" s="654"/>
      <c r="D12" s="654"/>
      <c r="E12" s="655"/>
      <c r="F12" s="99"/>
      <c r="G12" s="209"/>
    </row>
    <row r="13" spans="1:12" ht="20.25" customHeight="1" thickBot="1" x14ac:dyDescent="0.25">
      <c r="A13" s="317"/>
      <c r="B13" s="113" t="s">
        <v>358</v>
      </c>
      <c r="C13" s="318">
        <v>2</v>
      </c>
      <c r="D13" s="318">
        <v>1.8</v>
      </c>
      <c r="E13" s="318">
        <v>0.6</v>
      </c>
      <c r="F13" s="319">
        <v>7.0000000000000007E-2</v>
      </c>
      <c r="G13" s="320">
        <f>F13*E13*D13*C13</f>
        <v>0.1512</v>
      </c>
      <c r="I13" s="34">
        <f>1.5+0.3</f>
        <v>1.8</v>
      </c>
    </row>
    <row r="14" spans="1:12" ht="33" customHeight="1" x14ac:dyDescent="0.2">
      <c r="A14" s="321">
        <v>2</v>
      </c>
      <c r="B14" s="656" t="s">
        <v>357</v>
      </c>
      <c r="C14" s="656"/>
      <c r="D14" s="656"/>
      <c r="E14" s="656"/>
      <c r="F14" s="322"/>
      <c r="G14" s="323">
        <v>0</v>
      </c>
    </row>
    <row r="15" spans="1:12" ht="20.25" customHeight="1" thickBot="1" x14ac:dyDescent="0.25">
      <c r="A15" s="324"/>
      <c r="B15" s="325" t="s">
        <v>359</v>
      </c>
      <c r="C15" s="326">
        <v>2</v>
      </c>
      <c r="D15" s="326">
        <v>3</v>
      </c>
      <c r="E15" s="327">
        <v>0.6</v>
      </c>
      <c r="F15" s="328">
        <v>7.0000000000000007E-2</v>
      </c>
      <c r="G15" s="329">
        <f>F15*E15*D15</f>
        <v>0.126</v>
      </c>
    </row>
    <row r="16" spans="1:12" ht="27" customHeight="1" thickBot="1" x14ac:dyDescent="0.3">
      <c r="A16" s="2170" t="s">
        <v>88</v>
      </c>
      <c r="B16" s="2171"/>
      <c r="C16" s="2171"/>
      <c r="D16" s="2171"/>
      <c r="E16" s="2171"/>
      <c r="F16" s="2172"/>
      <c r="G16" s="330">
        <f>SUM(G13:G15)</f>
        <v>0.2772</v>
      </c>
    </row>
    <row r="17" spans="1:7" s="262" customFormat="1" ht="21" customHeight="1" thickBot="1" x14ac:dyDescent="0.25">
      <c r="A17" s="2167" t="s">
        <v>211</v>
      </c>
      <c r="B17" s="2168"/>
      <c r="C17" s="2168"/>
      <c r="D17" s="2168"/>
      <c r="E17" s="2168"/>
      <c r="F17" s="2169"/>
      <c r="G17" s="18">
        <v>1.25</v>
      </c>
    </row>
    <row r="18" spans="1:7" s="262" customFormat="1" ht="21" customHeight="1" thickBot="1" x14ac:dyDescent="0.25">
      <c r="A18" s="2167" t="s">
        <v>254</v>
      </c>
      <c r="B18" s="2168"/>
      <c r="C18" s="2168"/>
      <c r="D18" s="2168"/>
      <c r="E18" s="2168"/>
      <c r="F18" s="2169"/>
      <c r="G18" s="18">
        <f>G17+G16</f>
        <v>1.5272000000000001</v>
      </c>
    </row>
    <row r="19" spans="1:7" x14ac:dyDescent="0.2">
      <c r="A19" s="136"/>
      <c r="B19" s="137"/>
      <c r="F19" s="216"/>
      <c r="G19" s="138"/>
    </row>
    <row r="20" spans="1:7" x14ac:dyDescent="0.2">
      <c r="A20" s="136"/>
      <c r="B20" s="137"/>
      <c r="D20" s="138"/>
      <c r="F20" s="216"/>
      <c r="G20" s="138"/>
    </row>
    <row r="21" spans="1:7" x14ac:dyDescent="0.2">
      <c r="A21" s="136"/>
      <c r="B21" s="137"/>
      <c r="D21" s="138"/>
      <c r="F21" s="216"/>
      <c r="G21" s="138"/>
    </row>
    <row r="22" spans="1:7" x14ac:dyDescent="0.2">
      <c r="A22" s="136"/>
      <c r="B22" s="137"/>
      <c r="D22" s="138"/>
      <c r="F22" s="216"/>
      <c r="G22" s="138"/>
    </row>
    <row r="23" spans="1:7" x14ac:dyDescent="0.2">
      <c r="A23" s="136"/>
      <c r="B23" s="137"/>
      <c r="D23" s="138"/>
      <c r="F23" s="216"/>
      <c r="G23" s="138"/>
    </row>
    <row r="24" spans="1:7" x14ac:dyDescent="0.2">
      <c r="A24" s="136"/>
      <c r="B24" s="137"/>
      <c r="D24" s="138"/>
      <c r="F24" s="216"/>
      <c r="G24" s="138"/>
    </row>
    <row r="25" spans="1:7" x14ac:dyDescent="0.2">
      <c r="A25" s="139"/>
      <c r="B25" s="137"/>
      <c r="D25" s="138"/>
      <c r="F25" s="216"/>
      <c r="G25" s="138"/>
    </row>
    <row r="26" spans="1:7" x14ac:dyDescent="0.2">
      <c r="A26" s="139"/>
      <c r="B26" s="160" t="s">
        <v>11</v>
      </c>
      <c r="C26" s="160"/>
      <c r="D26" s="162"/>
      <c r="E26" s="160" t="s">
        <v>11</v>
      </c>
      <c r="F26" s="161"/>
      <c r="G26" s="160"/>
    </row>
    <row r="27" spans="1:7" x14ac:dyDescent="0.2">
      <c r="B27" s="163" t="s">
        <v>71</v>
      </c>
      <c r="C27" s="163"/>
      <c r="D27" s="163"/>
      <c r="E27" s="2298" t="s">
        <v>71</v>
      </c>
      <c r="F27" s="2298"/>
      <c r="G27" s="163"/>
    </row>
    <row r="28" spans="1:7" x14ac:dyDescent="0.2">
      <c r="B28" s="163"/>
      <c r="C28" s="163"/>
      <c r="D28" s="163"/>
      <c r="E28" s="163"/>
      <c r="F28" s="161"/>
      <c r="G28" s="163"/>
    </row>
    <row r="29" spans="1:7" x14ac:dyDescent="0.2">
      <c r="B29" s="163"/>
      <c r="C29" s="163"/>
      <c r="D29" s="163"/>
      <c r="E29" s="163"/>
      <c r="F29" s="161"/>
      <c r="G29" s="163"/>
    </row>
    <row r="30" spans="1:7" x14ac:dyDescent="0.2">
      <c r="B30" s="163"/>
      <c r="C30" s="163"/>
      <c r="D30" s="163"/>
      <c r="E30" s="163"/>
      <c r="F30" s="161"/>
      <c r="G30" s="163"/>
    </row>
    <row r="31" spans="1:7" x14ac:dyDescent="0.2">
      <c r="B31" s="163"/>
      <c r="C31" s="163"/>
      <c r="D31" s="163"/>
      <c r="E31" s="163"/>
      <c r="F31" s="161"/>
      <c r="G31" s="163"/>
    </row>
    <row r="32" spans="1:7" x14ac:dyDescent="0.2">
      <c r="B32" s="160" t="s">
        <v>10</v>
      </c>
      <c r="C32" s="160"/>
      <c r="D32" s="163"/>
      <c r="E32" s="160" t="s">
        <v>12</v>
      </c>
      <c r="F32" s="161"/>
      <c r="G32" s="160"/>
    </row>
    <row r="33" spans="2:7" x14ac:dyDescent="0.2">
      <c r="B33" s="163" t="s">
        <v>71</v>
      </c>
      <c r="C33" s="163"/>
      <c r="D33" s="163"/>
      <c r="E33" s="163" t="s">
        <v>200</v>
      </c>
      <c r="F33" s="161"/>
      <c r="G33" s="163"/>
    </row>
  </sheetData>
  <mergeCells count="12">
    <mergeCell ref="E27:F27"/>
    <mergeCell ref="A5:G5"/>
    <mergeCell ref="A4:G4"/>
    <mergeCell ref="A7:G7"/>
    <mergeCell ref="A6:G6"/>
    <mergeCell ref="A9:G9"/>
    <mergeCell ref="A18:F18"/>
    <mergeCell ref="A1:G1"/>
    <mergeCell ref="A2:G2"/>
    <mergeCell ref="A3:G3"/>
    <mergeCell ref="A16:F16"/>
    <mergeCell ref="A17:F17"/>
  </mergeCells>
  <phoneticPr fontId="50" type="noConversion"/>
  <printOptions horizontalCentered="1"/>
  <pageMargins left="0.75" right="0.75" top="0.5" bottom="0.5" header="0.5" footer="0.5"/>
  <pageSetup paperSize="9" scale="9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29"/>
  <sheetViews>
    <sheetView view="pageBreakPreview" topLeftCell="A7" zoomScale="98" zoomScaleSheetLayoutView="98" workbookViewId="0">
      <selection activeCell="I19" sqref="I19"/>
    </sheetView>
  </sheetViews>
  <sheetFormatPr defaultColWidth="9.140625" defaultRowHeight="12.75" x14ac:dyDescent="0.2"/>
  <cols>
    <col min="1" max="1" width="6.5703125" style="34" customWidth="1"/>
    <col min="2" max="2" width="26.140625" style="34" customWidth="1"/>
    <col min="3" max="3" width="5.7109375" style="34" customWidth="1"/>
    <col min="4" max="4" width="9.140625" style="34"/>
    <col min="5" max="5" width="8.85546875" style="34" customWidth="1"/>
    <col min="6" max="6" width="9" style="34" customWidth="1"/>
    <col min="7" max="7" width="14.28515625" style="34" customWidth="1"/>
    <col min="8" max="16384" width="9.140625" style="34"/>
  </cols>
  <sheetData>
    <row r="1" spans="1:12" s="141" customFormat="1" ht="18.75" customHeight="1" x14ac:dyDescent="0.25">
      <c r="A1" s="2173" t="s">
        <v>191</v>
      </c>
      <c r="B1" s="2173"/>
      <c r="C1" s="2173"/>
      <c r="D1" s="2173"/>
      <c r="E1" s="2173"/>
      <c r="F1" s="2173"/>
      <c r="G1" s="2173"/>
      <c r="H1" s="282"/>
      <c r="I1" s="282"/>
      <c r="J1" s="282"/>
      <c r="K1" s="282"/>
      <c r="L1" s="282"/>
    </row>
    <row r="2" spans="1:12" s="141" customFormat="1" ht="18.75" customHeight="1" x14ac:dyDescent="0.25">
      <c r="A2" s="2173" t="s">
        <v>190</v>
      </c>
      <c r="B2" s="2173"/>
      <c r="C2" s="2173"/>
      <c r="D2" s="2173"/>
      <c r="E2" s="2173"/>
      <c r="F2" s="2173"/>
      <c r="G2" s="2173"/>
      <c r="H2" s="282"/>
      <c r="I2" s="282"/>
      <c r="J2" s="282"/>
      <c r="K2" s="282"/>
      <c r="L2" s="282"/>
    </row>
    <row r="3" spans="1:12" s="143" customFormat="1" ht="24" customHeight="1" x14ac:dyDescent="0.2">
      <c r="A3" s="2302" t="s">
        <v>58</v>
      </c>
      <c r="B3" s="2302"/>
      <c r="C3" s="2302"/>
      <c r="D3" s="2302"/>
      <c r="E3" s="2302"/>
      <c r="F3" s="2302"/>
      <c r="G3" s="2302"/>
      <c r="H3" s="283"/>
      <c r="I3" s="283"/>
      <c r="J3" s="283"/>
      <c r="K3" s="283"/>
      <c r="L3" s="283"/>
    </row>
    <row r="4" spans="1:12" s="285" customFormat="1" ht="24" customHeight="1" x14ac:dyDescent="0.2">
      <c r="A4" s="2303" t="s">
        <v>192</v>
      </c>
      <c r="B4" s="2303"/>
      <c r="C4" s="2303"/>
      <c r="D4" s="2303"/>
      <c r="E4" s="2303"/>
      <c r="F4" s="2303"/>
      <c r="G4" s="2303"/>
      <c r="H4" s="284"/>
      <c r="I4" s="284"/>
      <c r="J4" s="284"/>
      <c r="K4" s="284"/>
      <c r="L4" s="284"/>
    </row>
    <row r="5" spans="1:12" s="286" customFormat="1" ht="18.75" customHeight="1" x14ac:dyDescent="0.2">
      <c r="A5" s="2173" t="s">
        <v>351</v>
      </c>
      <c r="B5" s="2173"/>
      <c r="C5" s="2173"/>
      <c r="D5" s="2173"/>
      <c r="E5" s="2173"/>
      <c r="F5" s="2173"/>
      <c r="G5" s="2173"/>
      <c r="H5" s="282"/>
      <c r="I5" s="282"/>
      <c r="J5" s="282"/>
      <c r="K5" s="282"/>
      <c r="L5" s="282"/>
    </row>
    <row r="6" spans="1:12" ht="27.75" customHeight="1" x14ac:dyDescent="0.25">
      <c r="A6" s="273" t="s">
        <v>63</v>
      </c>
      <c r="B6" s="273"/>
      <c r="C6" s="273"/>
      <c r="D6" s="273"/>
      <c r="E6" s="273"/>
      <c r="F6" s="273"/>
      <c r="G6" s="273"/>
    </row>
    <row r="7" spans="1:12" ht="30.75" customHeight="1" thickBot="1" x14ac:dyDescent="0.25">
      <c r="A7" s="2177" t="s">
        <v>160</v>
      </c>
      <c r="B7" s="2177"/>
      <c r="C7" s="2177"/>
      <c r="D7" s="2177"/>
      <c r="E7" s="2177"/>
      <c r="F7" s="2177"/>
      <c r="G7" s="2177"/>
    </row>
    <row r="8" spans="1:12" ht="30" customHeight="1" thickBot="1" x14ac:dyDescent="0.25">
      <c r="A8" s="90" t="s">
        <v>94</v>
      </c>
      <c r="B8" s="91" t="s">
        <v>84</v>
      </c>
      <c r="C8" s="167" t="s">
        <v>89</v>
      </c>
      <c r="D8" s="520" t="s">
        <v>292</v>
      </c>
      <c r="E8" s="167" t="s">
        <v>95</v>
      </c>
      <c r="F8" s="168" t="s">
        <v>96</v>
      </c>
      <c r="G8" s="90" t="s">
        <v>86</v>
      </c>
    </row>
    <row r="9" spans="1:12" ht="27.75" customHeight="1" x14ac:dyDescent="0.2">
      <c r="A9" s="288">
        <v>1</v>
      </c>
      <c r="B9" s="289" t="s">
        <v>357</v>
      </c>
      <c r="C9" s="22"/>
      <c r="D9" s="22"/>
      <c r="E9" s="22"/>
      <c r="F9" s="290"/>
      <c r="G9" s="291"/>
    </row>
    <row r="10" spans="1:12" ht="21.75" customHeight="1" x14ac:dyDescent="0.2">
      <c r="A10" s="292"/>
      <c r="B10" s="293" t="s">
        <v>360</v>
      </c>
      <c r="C10" s="22">
        <v>1</v>
      </c>
      <c r="D10" s="22">
        <v>1.8</v>
      </c>
      <c r="E10" s="22">
        <v>2.2000000000000002</v>
      </c>
      <c r="F10" s="290">
        <v>0.2</v>
      </c>
      <c r="G10" s="291">
        <f>F10*E10*D10</f>
        <v>0.79200000000000015</v>
      </c>
    </row>
    <row r="11" spans="1:12" ht="21.75" customHeight="1" thickBot="1" x14ac:dyDescent="0.25">
      <c r="A11" s="292"/>
      <c r="B11" s="293" t="s">
        <v>362</v>
      </c>
      <c r="C11" s="22">
        <v>1</v>
      </c>
      <c r="D11" s="22">
        <v>3</v>
      </c>
      <c r="E11" s="22">
        <v>2.2000000000000002</v>
      </c>
      <c r="F11" s="290">
        <v>0.2</v>
      </c>
      <c r="G11" s="291">
        <f>F11*E11*D11</f>
        <v>1.3200000000000003</v>
      </c>
    </row>
    <row r="12" spans="1:12" ht="27" customHeight="1" thickBot="1" x14ac:dyDescent="0.3">
      <c r="A12" s="294"/>
      <c r="B12" s="295"/>
      <c r="C12" s="2170" t="s">
        <v>250</v>
      </c>
      <c r="D12" s="2171"/>
      <c r="E12" s="2171"/>
      <c r="F12" s="2171"/>
      <c r="G12" s="215">
        <f>SUM(G10:G11)</f>
        <v>2.1120000000000005</v>
      </c>
    </row>
    <row r="13" spans="1:12" ht="27" customHeight="1" thickBot="1" x14ac:dyDescent="0.3">
      <c r="A13" s="294"/>
      <c r="B13" s="295"/>
      <c r="C13" s="2170" t="s">
        <v>363</v>
      </c>
      <c r="D13" s="2171"/>
      <c r="E13" s="2171"/>
      <c r="F13" s="2171"/>
      <c r="G13" s="215">
        <v>10.46</v>
      </c>
    </row>
    <row r="14" spans="1:12" ht="27" customHeight="1" thickBot="1" x14ac:dyDescent="0.3">
      <c r="A14" s="294"/>
      <c r="B14" s="295"/>
      <c r="C14" s="2170" t="s">
        <v>249</v>
      </c>
      <c r="D14" s="2171"/>
      <c r="E14" s="2171"/>
      <c r="F14" s="2171"/>
      <c r="G14" s="215">
        <f>G12+G13</f>
        <v>12.572000000000001</v>
      </c>
    </row>
    <row r="15" spans="1:12" x14ac:dyDescent="0.2">
      <c r="A15" s="136"/>
      <c r="B15" s="137"/>
      <c r="D15" s="138"/>
      <c r="F15" s="216"/>
      <c r="G15" s="138"/>
    </row>
    <row r="16" spans="1:12" x14ac:dyDescent="0.2">
      <c r="A16" s="136"/>
      <c r="B16" s="137"/>
      <c r="D16" s="138"/>
      <c r="F16" s="216"/>
      <c r="G16" s="138"/>
    </row>
    <row r="17" spans="1:7" x14ac:dyDescent="0.2">
      <c r="A17" s="136"/>
      <c r="B17" s="137"/>
      <c r="D17" s="138"/>
      <c r="F17" s="216"/>
      <c r="G17" s="138"/>
    </row>
    <row r="18" spans="1:7" x14ac:dyDescent="0.2">
      <c r="A18" s="136"/>
      <c r="B18" s="137"/>
      <c r="D18" s="138"/>
      <c r="F18" s="216"/>
      <c r="G18" s="138"/>
    </row>
    <row r="19" spans="1:7" x14ac:dyDescent="0.2">
      <c r="A19" s="139"/>
      <c r="B19" s="137"/>
      <c r="D19" s="138"/>
      <c r="F19" s="216"/>
      <c r="G19" s="138"/>
    </row>
    <row r="20" spans="1:7" x14ac:dyDescent="0.2">
      <c r="A20" s="139"/>
      <c r="B20" s="127" t="s">
        <v>11</v>
      </c>
      <c r="C20" s="127"/>
      <c r="D20" s="126"/>
      <c r="E20" s="127" t="s">
        <v>11</v>
      </c>
      <c r="F20" s="83"/>
      <c r="G20" s="127"/>
    </row>
    <row r="21" spans="1:7" x14ac:dyDescent="0.2">
      <c r="B21" s="188" t="s">
        <v>71</v>
      </c>
      <c r="C21" s="129"/>
      <c r="D21" s="129"/>
      <c r="E21" s="129" t="s">
        <v>200</v>
      </c>
      <c r="F21" s="83"/>
      <c r="G21" s="129"/>
    </row>
    <row r="22" spans="1:7" x14ac:dyDescent="0.2">
      <c r="B22" s="188"/>
      <c r="C22" s="129"/>
      <c r="D22" s="129"/>
      <c r="E22" s="129"/>
      <c r="F22" s="83"/>
      <c r="G22" s="129"/>
    </row>
    <row r="23" spans="1:7" x14ac:dyDescent="0.2">
      <c r="B23" s="188"/>
      <c r="C23" s="129"/>
      <c r="D23" s="129"/>
      <c r="E23" s="129"/>
      <c r="F23" s="83"/>
      <c r="G23" s="129"/>
    </row>
    <row r="24" spans="1:7" x14ac:dyDescent="0.2">
      <c r="B24" s="188"/>
      <c r="C24" s="129"/>
      <c r="D24" s="129"/>
      <c r="E24" s="129"/>
      <c r="F24" s="83"/>
      <c r="G24" s="129"/>
    </row>
    <row r="25" spans="1:7" x14ac:dyDescent="0.2">
      <c r="B25" s="188"/>
      <c r="C25" s="129"/>
      <c r="D25" s="129"/>
      <c r="E25" s="129"/>
      <c r="F25" s="83"/>
      <c r="G25" s="129"/>
    </row>
    <row r="26" spans="1:7" x14ac:dyDescent="0.2">
      <c r="B26" s="127"/>
      <c r="C26" s="127"/>
      <c r="D26" s="126"/>
      <c r="E26" s="126"/>
      <c r="F26" s="83"/>
      <c r="G26" s="126"/>
    </row>
    <row r="27" spans="1:7" x14ac:dyDescent="0.2">
      <c r="B27" s="126"/>
      <c r="C27" s="126"/>
      <c r="D27" s="126"/>
      <c r="E27" s="126"/>
      <c r="F27" s="83"/>
      <c r="G27" s="126"/>
    </row>
    <row r="28" spans="1:7" x14ac:dyDescent="0.2">
      <c r="B28" s="127" t="s">
        <v>10</v>
      </c>
      <c r="C28" s="127"/>
      <c r="D28" s="129"/>
      <c r="E28" s="127" t="s">
        <v>12</v>
      </c>
      <c r="F28" s="83"/>
      <c r="G28" s="127"/>
    </row>
    <row r="29" spans="1:7" x14ac:dyDescent="0.2">
      <c r="B29" s="188" t="s">
        <v>71</v>
      </c>
      <c r="C29" s="129"/>
      <c r="D29" s="129"/>
      <c r="E29" s="129" t="s">
        <v>200</v>
      </c>
      <c r="F29" s="83"/>
      <c r="G29" s="129"/>
    </row>
  </sheetData>
  <mergeCells count="9">
    <mergeCell ref="C13:F13"/>
    <mergeCell ref="C14:F14"/>
    <mergeCell ref="A1:G1"/>
    <mergeCell ref="A2:G2"/>
    <mergeCell ref="C12:F12"/>
    <mergeCell ref="A7:G7"/>
    <mergeCell ref="A3:G3"/>
    <mergeCell ref="A4:G4"/>
    <mergeCell ref="A5:G5"/>
  </mergeCells>
  <phoneticPr fontId="50" type="noConversion"/>
  <printOptions horizontalCentered="1"/>
  <pageMargins left="0.75" right="0.75" top="0.5" bottom="0.5"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L29"/>
  <sheetViews>
    <sheetView topLeftCell="B7" zoomScale="93" zoomScaleNormal="93" zoomScaleSheetLayoutView="115" workbookViewId="0">
      <selection activeCell="K18" sqref="K18"/>
    </sheetView>
  </sheetViews>
  <sheetFormatPr defaultColWidth="9.140625" defaultRowHeight="12.75" x14ac:dyDescent="0.2"/>
  <cols>
    <col min="1" max="1" width="9.85546875" style="34" customWidth="1"/>
    <col min="2" max="2" width="41.85546875" style="34" customWidth="1"/>
    <col min="3" max="3" width="6.42578125" style="34" customWidth="1"/>
    <col min="4" max="4" width="8.85546875" style="34" customWidth="1"/>
    <col min="5" max="5" width="9" style="34" customWidth="1"/>
    <col min="6" max="6" width="13.85546875" style="34" customWidth="1"/>
    <col min="7" max="7" width="9.140625" style="34"/>
    <col min="8" max="8" width="14" style="34" customWidth="1"/>
    <col min="9" max="9" width="10.42578125" style="34" customWidth="1"/>
    <col min="10" max="10" width="15.42578125" style="34" customWidth="1"/>
    <col min="11" max="11" width="11" style="34" customWidth="1"/>
    <col min="12" max="12" width="13.7109375" style="34" customWidth="1"/>
    <col min="13" max="16384" width="9.140625" style="34"/>
  </cols>
  <sheetData>
    <row r="1" spans="1:12" s="29" customFormat="1" ht="18.75" customHeight="1" x14ac:dyDescent="0.25">
      <c r="A1" s="1850" t="s">
        <v>191</v>
      </c>
      <c r="B1" s="1850"/>
      <c r="C1" s="1850"/>
      <c r="D1" s="1850"/>
      <c r="E1" s="1850"/>
      <c r="F1" s="1850"/>
      <c r="G1" s="1850"/>
      <c r="H1" s="1850"/>
      <c r="I1" s="1850"/>
      <c r="J1" s="1850"/>
      <c r="K1" s="1850"/>
      <c r="L1" s="1850"/>
    </row>
    <row r="2" spans="1:12" s="29" customFormat="1" ht="18.75" customHeight="1" x14ac:dyDescent="0.25">
      <c r="A2" s="1850" t="s">
        <v>190</v>
      </c>
      <c r="B2" s="1850"/>
      <c r="C2" s="1850"/>
      <c r="D2" s="1850"/>
      <c r="E2" s="1850"/>
      <c r="F2" s="1850"/>
      <c r="G2" s="1850"/>
      <c r="H2" s="1850"/>
      <c r="I2" s="1850"/>
      <c r="J2" s="1850"/>
      <c r="K2" s="1850"/>
      <c r="L2" s="1850"/>
    </row>
    <row r="3" spans="1:12" s="29" customFormat="1" ht="18.75" customHeight="1" x14ac:dyDescent="0.25">
      <c r="A3" s="2308" t="s">
        <v>58</v>
      </c>
      <c r="B3" s="2308"/>
      <c r="C3" s="2308"/>
      <c r="D3" s="2308"/>
      <c r="E3" s="2308"/>
      <c r="F3" s="2308"/>
      <c r="G3" s="2308"/>
      <c r="H3" s="2308"/>
      <c r="I3" s="2308"/>
      <c r="J3" s="2308"/>
      <c r="K3" s="2308"/>
      <c r="L3" s="2308"/>
    </row>
    <row r="4" spans="1:12" ht="18.75" customHeight="1" x14ac:dyDescent="0.2">
      <c r="A4" s="2309" t="s">
        <v>192</v>
      </c>
      <c r="B4" s="2309"/>
      <c r="C4" s="2309"/>
      <c r="D4" s="2309"/>
      <c r="E4" s="2309"/>
      <c r="F4" s="2309"/>
      <c r="G4" s="2309"/>
      <c r="H4" s="2309"/>
      <c r="I4" s="2309"/>
      <c r="J4" s="2309"/>
      <c r="K4" s="2309"/>
      <c r="L4" s="2309"/>
    </row>
    <row r="5" spans="1:12" ht="18.75" customHeight="1" x14ac:dyDescent="0.2">
      <c r="A5" s="190" t="s">
        <v>269</v>
      </c>
      <c r="B5" s="191"/>
      <c r="C5" s="191"/>
      <c r="D5" s="2309" t="s">
        <v>351</v>
      </c>
      <c r="E5" s="2309"/>
      <c r="F5" s="2309"/>
      <c r="G5" s="2309"/>
      <c r="H5" s="2309"/>
      <c r="I5" s="191"/>
      <c r="J5" s="191"/>
      <c r="K5" s="191"/>
      <c r="L5" s="191"/>
    </row>
    <row r="6" spans="1:12" ht="14.25" x14ac:dyDescent="0.2">
      <c r="A6" s="189"/>
      <c r="B6" s="189"/>
      <c r="C6" s="189"/>
      <c r="D6" s="189"/>
      <c r="E6" s="2309" t="s">
        <v>15</v>
      </c>
      <c r="F6" s="2309"/>
      <c r="G6" s="2309"/>
      <c r="H6" s="192"/>
      <c r="I6" s="192"/>
      <c r="J6" s="192"/>
      <c r="K6" s="192"/>
      <c r="L6" s="192"/>
    </row>
    <row r="7" spans="1:12" x14ac:dyDescent="0.2">
      <c r="A7" s="2312" t="s">
        <v>81</v>
      </c>
      <c r="B7" s="2312"/>
      <c r="C7" s="2312"/>
      <c r="D7" s="2312"/>
      <c r="H7" s="32" t="s">
        <v>72</v>
      </c>
      <c r="I7" s="32"/>
      <c r="J7" s="32"/>
      <c r="K7" s="32"/>
      <c r="L7" s="32"/>
    </row>
    <row r="8" spans="1:12" ht="24.75" customHeight="1" thickBot="1" x14ac:dyDescent="0.3">
      <c r="A8" s="2233" t="s">
        <v>64</v>
      </c>
      <c r="B8" s="2233"/>
      <c r="C8" s="2233"/>
      <c r="D8" s="2293"/>
    </row>
    <row r="9" spans="1:12" ht="21.75" customHeight="1" thickBot="1" x14ac:dyDescent="0.25">
      <c r="A9" s="2306" t="s">
        <v>3</v>
      </c>
      <c r="B9" s="2306" t="s">
        <v>0</v>
      </c>
      <c r="C9" s="2310" t="s">
        <v>2</v>
      </c>
      <c r="D9" s="193" t="s">
        <v>206</v>
      </c>
      <c r="E9" s="2305" t="s">
        <v>9</v>
      </c>
      <c r="F9" s="2189"/>
      <c r="G9" s="2189" t="s">
        <v>14</v>
      </c>
      <c r="H9" s="2305"/>
      <c r="I9" s="2304" t="s">
        <v>8</v>
      </c>
      <c r="J9" s="2304"/>
      <c r="K9" s="2189" t="s">
        <v>7</v>
      </c>
      <c r="L9" s="2304"/>
    </row>
    <row r="10" spans="1:12" ht="17.25" customHeight="1" thickBot="1" x14ac:dyDescent="0.25">
      <c r="A10" s="2307"/>
      <c r="B10" s="2307"/>
      <c r="C10" s="2311"/>
      <c r="D10" s="194" t="s">
        <v>5</v>
      </c>
      <c r="E10" s="42" t="s">
        <v>1</v>
      </c>
      <c r="F10" s="42" t="s">
        <v>16</v>
      </c>
      <c r="G10" s="51" t="s">
        <v>1</v>
      </c>
      <c r="H10" s="50" t="s">
        <v>69</v>
      </c>
      <c r="I10" s="42" t="s">
        <v>1</v>
      </c>
      <c r="J10" s="42" t="s">
        <v>16</v>
      </c>
      <c r="K10" s="51" t="s">
        <v>1</v>
      </c>
      <c r="L10" s="42" t="s">
        <v>16</v>
      </c>
    </row>
    <row r="11" spans="1:12" ht="33.75" customHeight="1" x14ac:dyDescent="0.2">
      <c r="A11" s="263" t="s">
        <v>27</v>
      </c>
      <c r="B11" s="264" t="s">
        <v>39</v>
      </c>
      <c r="C11" s="58" t="s">
        <v>22</v>
      </c>
      <c r="D11" s="196">
        <v>172.36</v>
      </c>
      <c r="E11" s="11">
        <v>357</v>
      </c>
      <c r="F11" s="7">
        <f t="shared" ref="F11:F16" si="0">E11*D11</f>
        <v>61532.520000000004</v>
      </c>
      <c r="G11" s="9">
        <v>0</v>
      </c>
      <c r="H11" s="60">
        <f t="shared" ref="H11:H16" si="1">G11*D11</f>
        <v>0</v>
      </c>
      <c r="I11" s="11">
        <v>0</v>
      </c>
      <c r="J11" s="265">
        <f t="shared" ref="J11:J16" si="2">I11*D11</f>
        <v>0</v>
      </c>
      <c r="K11" s="9">
        <f t="shared" ref="K11:K16" si="3">I11+G11</f>
        <v>0</v>
      </c>
      <c r="L11" s="265">
        <f t="shared" ref="L11:L16" si="4">K11*D11</f>
        <v>0</v>
      </c>
    </row>
    <row r="12" spans="1:12" ht="33.75" customHeight="1" x14ac:dyDescent="0.2">
      <c r="A12" s="266" t="s">
        <v>36</v>
      </c>
      <c r="B12" s="267" t="s">
        <v>37</v>
      </c>
      <c r="C12" s="66" t="s">
        <v>22</v>
      </c>
      <c r="D12" s="199">
        <v>1080.94</v>
      </c>
      <c r="E12" s="10">
        <v>189</v>
      </c>
      <c r="F12" s="8">
        <f t="shared" si="0"/>
        <v>204297.66</v>
      </c>
      <c r="G12" s="9">
        <v>10.199999999999999</v>
      </c>
      <c r="H12" s="68">
        <f t="shared" si="1"/>
        <v>11025.588</v>
      </c>
      <c r="I12" s="10">
        <v>0</v>
      </c>
      <c r="J12" s="198">
        <f t="shared" si="2"/>
        <v>0</v>
      </c>
      <c r="K12" s="9">
        <f t="shared" si="3"/>
        <v>10.199999999999999</v>
      </c>
      <c r="L12" s="198">
        <f t="shared" si="4"/>
        <v>11025.588</v>
      </c>
    </row>
    <row r="13" spans="1:12" ht="33.75" customHeight="1" x14ac:dyDescent="0.2">
      <c r="A13" s="268" t="s">
        <v>220</v>
      </c>
      <c r="B13" s="264" t="s">
        <v>177</v>
      </c>
      <c r="C13" s="66" t="s">
        <v>22</v>
      </c>
      <c r="D13" s="199">
        <v>768.93</v>
      </c>
      <c r="E13" s="10"/>
      <c r="F13" s="8">
        <f t="shared" si="0"/>
        <v>0</v>
      </c>
      <c r="G13" s="17" t="s">
        <v>251</v>
      </c>
      <c r="H13" s="68">
        <v>0</v>
      </c>
      <c r="I13" s="10">
        <v>0</v>
      </c>
      <c r="J13" s="198">
        <f t="shared" si="2"/>
        <v>0</v>
      </c>
      <c r="K13" s="9"/>
      <c r="L13" s="198">
        <f t="shared" si="4"/>
        <v>0</v>
      </c>
    </row>
    <row r="14" spans="1:12" ht="33.75" customHeight="1" x14ac:dyDescent="0.2">
      <c r="A14" s="266" t="s">
        <v>30</v>
      </c>
      <c r="B14" s="267" t="s">
        <v>32</v>
      </c>
      <c r="C14" s="66" t="s">
        <v>22</v>
      </c>
      <c r="D14" s="199">
        <v>3477.21</v>
      </c>
      <c r="E14" s="10">
        <v>15</v>
      </c>
      <c r="F14" s="8">
        <f t="shared" si="0"/>
        <v>52158.15</v>
      </c>
      <c r="G14" s="9">
        <v>0</v>
      </c>
      <c r="H14" s="68">
        <f t="shared" si="1"/>
        <v>0</v>
      </c>
      <c r="I14" s="10">
        <v>0</v>
      </c>
      <c r="J14" s="198">
        <f t="shared" si="2"/>
        <v>0</v>
      </c>
      <c r="K14" s="9">
        <f t="shared" si="3"/>
        <v>0</v>
      </c>
      <c r="L14" s="198">
        <f t="shared" si="4"/>
        <v>0</v>
      </c>
    </row>
    <row r="15" spans="1:12" ht="33.75" customHeight="1" x14ac:dyDescent="0.2">
      <c r="A15" s="266" t="s">
        <v>28</v>
      </c>
      <c r="B15" s="267" t="s">
        <v>29</v>
      </c>
      <c r="C15" s="66" t="s">
        <v>22</v>
      </c>
      <c r="D15" s="199">
        <v>2890.3</v>
      </c>
      <c r="E15" s="10">
        <v>120</v>
      </c>
      <c r="F15" s="8">
        <f t="shared" si="0"/>
        <v>346836</v>
      </c>
      <c r="G15" s="9">
        <v>34.82</v>
      </c>
      <c r="H15" s="68">
        <f t="shared" si="1"/>
        <v>100640.24600000001</v>
      </c>
      <c r="I15" s="10">
        <v>1.7</v>
      </c>
      <c r="J15" s="198">
        <f t="shared" si="2"/>
        <v>4913.51</v>
      </c>
      <c r="K15" s="9">
        <f t="shared" si="3"/>
        <v>36.520000000000003</v>
      </c>
      <c r="L15" s="198">
        <f t="shared" si="4"/>
        <v>105553.75600000001</v>
      </c>
    </row>
    <row r="16" spans="1:12" ht="33.75" customHeight="1" thickBot="1" x14ac:dyDescent="0.25">
      <c r="A16" s="266" t="s">
        <v>80</v>
      </c>
      <c r="B16" s="264" t="s">
        <v>40</v>
      </c>
      <c r="C16" s="66" t="s">
        <v>22</v>
      </c>
      <c r="D16" s="199">
        <v>3185.11</v>
      </c>
      <c r="E16" s="10">
        <v>800</v>
      </c>
      <c r="F16" s="8">
        <f t="shared" si="0"/>
        <v>2548088</v>
      </c>
      <c r="G16" s="9">
        <v>324.10000000000002</v>
      </c>
      <c r="H16" s="68">
        <f t="shared" si="1"/>
        <v>1032294.1510000001</v>
      </c>
      <c r="I16" s="10">
        <v>6.66</v>
      </c>
      <c r="J16" s="198">
        <f t="shared" si="2"/>
        <v>21212.832600000002</v>
      </c>
      <c r="K16" s="9">
        <f t="shared" si="3"/>
        <v>330.76000000000005</v>
      </c>
      <c r="L16" s="198">
        <f t="shared" si="4"/>
        <v>1053506.9836000002</v>
      </c>
    </row>
    <row r="17" spans="1:12" ht="30.75" customHeight="1" thickBot="1" x14ac:dyDescent="0.25">
      <c r="A17" s="205"/>
      <c r="B17" s="12" t="s">
        <v>237</v>
      </c>
      <c r="C17" s="80"/>
      <c r="D17" s="81"/>
      <c r="E17" s="14" t="s">
        <v>67</v>
      </c>
      <c r="F17" s="12">
        <f>SUM(F11:F16)</f>
        <v>3212912.33</v>
      </c>
      <c r="G17" s="13"/>
      <c r="H17" s="207">
        <f>SUM(H11:H16)</f>
        <v>1143959.9850000001</v>
      </c>
      <c r="I17" s="14" t="s">
        <v>67</v>
      </c>
      <c r="J17" s="12">
        <f>SUM(J11:J16)</f>
        <v>26126.342600000004</v>
      </c>
      <c r="K17" s="15" t="s">
        <v>67</v>
      </c>
      <c r="L17" s="12">
        <f>SUM(L11:L16)</f>
        <v>1170086.3276000002</v>
      </c>
    </row>
    <row r="18" spans="1:12" x14ac:dyDescent="0.2">
      <c r="A18" s="36"/>
      <c r="B18" s="36"/>
      <c r="C18" s="36"/>
      <c r="D18" s="36"/>
      <c r="E18" s="36"/>
      <c r="F18" s="36"/>
    </row>
    <row r="19" spans="1:12" x14ac:dyDescent="0.2">
      <c r="A19" s="36"/>
      <c r="B19" s="36"/>
      <c r="C19" s="36"/>
      <c r="D19" s="36"/>
      <c r="E19" s="36"/>
      <c r="F19" s="36"/>
    </row>
    <row r="20" spans="1:12" x14ac:dyDescent="0.2">
      <c r="A20" s="36"/>
      <c r="B20" s="36"/>
      <c r="C20" s="36"/>
      <c r="D20" s="36"/>
      <c r="E20" s="36"/>
      <c r="F20" s="36"/>
    </row>
    <row r="21" spans="1:12" x14ac:dyDescent="0.2">
      <c r="A21" s="36"/>
      <c r="B21" s="36"/>
      <c r="C21" s="36"/>
      <c r="D21" s="36"/>
      <c r="E21" s="36"/>
      <c r="F21" s="36"/>
    </row>
    <row r="22" spans="1:12" x14ac:dyDescent="0.2">
      <c r="A22" s="36"/>
      <c r="B22" s="36"/>
      <c r="C22" s="36"/>
      <c r="F22" s="36"/>
    </row>
    <row r="23" spans="1:12" x14ac:dyDescent="0.2">
      <c r="A23" s="36"/>
      <c r="B23" s="43" t="s">
        <v>11</v>
      </c>
      <c r="C23" s="36"/>
      <c r="D23" s="82"/>
      <c r="I23" s="43" t="s">
        <v>11</v>
      </c>
      <c r="J23" s="43"/>
    </row>
    <row r="24" spans="1:12" x14ac:dyDescent="0.2">
      <c r="B24" s="269" t="s">
        <v>71</v>
      </c>
      <c r="D24" s="82"/>
      <c r="I24" s="44" t="s">
        <v>59</v>
      </c>
      <c r="J24" s="44"/>
      <c r="L24" s="270"/>
    </row>
    <row r="25" spans="1:12" x14ac:dyDescent="0.2">
      <c r="B25" s="43"/>
      <c r="D25" s="82"/>
    </row>
    <row r="26" spans="1:12" x14ac:dyDescent="0.2">
      <c r="B26" s="43"/>
      <c r="D26" s="82"/>
    </row>
    <row r="27" spans="1:12" x14ac:dyDescent="0.2">
      <c r="D27" s="82"/>
    </row>
    <row r="28" spans="1:12" x14ac:dyDescent="0.2">
      <c r="B28" s="43" t="s">
        <v>10</v>
      </c>
      <c r="C28" s="44"/>
      <c r="D28" s="82"/>
      <c r="I28" s="43" t="s">
        <v>12</v>
      </c>
      <c r="J28" s="43"/>
    </row>
    <row r="29" spans="1:12" x14ac:dyDescent="0.2">
      <c r="B29" s="269" t="s">
        <v>71</v>
      </c>
      <c r="D29" s="82"/>
      <c r="I29" s="44" t="s">
        <v>59</v>
      </c>
      <c r="J29" s="44"/>
    </row>
  </sheetData>
  <mergeCells count="15">
    <mergeCell ref="K9:L9"/>
    <mergeCell ref="E9:F9"/>
    <mergeCell ref="A9:A10"/>
    <mergeCell ref="B9:B10"/>
    <mergeCell ref="A1:L1"/>
    <mergeCell ref="A2:L2"/>
    <mergeCell ref="A3:L3"/>
    <mergeCell ref="A4:L4"/>
    <mergeCell ref="D5:H5"/>
    <mergeCell ref="A8:D8"/>
    <mergeCell ref="G9:H9"/>
    <mergeCell ref="I9:J9"/>
    <mergeCell ref="C9:C10"/>
    <mergeCell ref="E6:G6"/>
    <mergeCell ref="A7:D7"/>
  </mergeCells>
  <phoneticPr fontId="0" type="noConversion"/>
  <printOptions horizontalCentered="1"/>
  <pageMargins left="0.1" right="0.05" top="0.67" bottom="0.06" header="0.5" footer="0.89"/>
  <pageSetup paperSize="9" scale="8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topLeftCell="A7" workbookViewId="0">
      <selection activeCell="I14" sqref="I14"/>
    </sheetView>
  </sheetViews>
  <sheetFormatPr defaultColWidth="9.140625" defaultRowHeight="12.75" x14ac:dyDescent="0.2"/>
  <cols>
    <col min="1" max="1" width="11.5703125" style="34" customWidth="1"/>
    <col min="2" max="2" width="11" style="34" customWidth="1"/>
    <col min="3" max="4" width="9.140625" style="34"/>
    <col min="5" max="6" width="10.7109375" style="34" customWidth="1"/>
    <col min="7" max="7" width="10.85546875" style="34" customWidth="1"/>
    <col min="8" max="16384" width="9.140625" style="34"/>
  </cols>
  <sheetData>
    <row r="1" spans="1:12" s="141" customFormat="1" ht="18.75" customHeight="1" x14ac:dyDescent="0.25">
      <c r="A1" s="2286" t="s">
        <v>191</v>
      </c>
      <c r="B1" s="2286"/>
      <c r="C1" s="2286"/>
      <c r="D1" s="2286"/>
      <c r="E1" s="2286"/>
      <c r="F1" s="2286"/>
      <c r="G1" s="2286"/>
      <c r="H1" s="140"/>
      <c r="I1" s="140"/>
      <c r="J1" s="140"/>
      <c r="K1" s="140"/>
      <c r="L1" s="140"/>
    </row>
    <row r="2" spans="1:12" s="141" customFormat="1" ht="18.75" customHeight="1" x14ac:dyDescent="0.25">
      <c r="A2" s="2286" t="s">
        <v>190</v>
      </c>
      <c r="B2" s="2286"/>
      <c r="C2" s="2286"/>
      <c r="D2" s="2286"/>
      <c r="E2" s="2286"/>
      <c r="F2" s="2286"/>
      <c r="G2" s="2286"/>
      <c r="H2" s="140"/>
      <c r="I2" s="140"/>
      <c r="J2" s="140"/>
      <c r="K2" s="140"/>
      <c r="L2" s="140"/>
    </row>
    <row r="3" spans="1:12" s="143" customFormat="1" ht="24" customHeight="1" x14ac:dyDescent="0.2">
      <c r="A3" s="2207" t="s">
        <v>58</v>
      </c>
      <c r="B3" s="2207"/>
      <c r="C3" s="2207"/>
      <c r="D3" s="2207"/>
      <c r="E3" s="2207"/>
      <c r="F3" s="2207"/>
      <c r="G3" s="2207"/>
      <c r="H3" s="142"/>
      <c r="I3" s="142"/>
      <c r="J3" s="142"/>
      <c r="K3" s="142"/>
      <c r="L3" s="142"/>
    </row>
    <row r="4" spans="1:12" s="145" customFormat="1" ht="24" customHeight="1" x14ac:dyDescent="0.25">
      <c r="A4" s="2225" t="s">
        <v>192</v>
      </c>
      <c r="B4" s="2225"/>
      <c r="C4" s="2225"/>
      <c r="D4" s="2225"/>
      <c r="E4" s="2225"/>
      <c r="F4" s="2225"/>
      <c r="G4" s="2225"/>
      <c r="H4" s="144"/>
      <c r="I4" s="144"/>
      <c r="J4" s="144"/>
      <c r="K4" s="144"/>
      <c r="L4" s="144"/>
    </row>
    <row r="5" spans="1:12" s="83" customFormat="1" ht="20.25" customHeight="1" x14ac:dyDescent="0.2">
      <c r="A5" s="2313" t="s">
        <v>269</v>
      </c>
      <c r="B5" s="2313"/>
      <c r="C5" s="2313"/>
      <c r="D5" s="2313"/>
      <c r="E5" s="2313"/>
      <c r="F5" s="2313"/>
      <c r="G5" s="2313"/>
    </row>
    <row r="6" spans="1:12" s="83" customFormat="1" x14ac:dyDescent="0.2">
      <c r="A6" s="2282" t="s">
        <v>82</v>
      </c>
      <c r="B6" s="2282"/>
      <c r="C6" s="2282"/>
      <c r="D6" s="2282"/>
      <c r="E6" s="2282"/>
      <c r="F6" s="2282"/>
      <c r="G6" s="2282"/>
    </row>
    <row r="7" spans="1:12" s="243" customFormat="1" ht="18.75" customHeight="1" x14ac:dyDescent="0.2">
      <c r="A7" s="239" t="s">
        <v>225</v>
      </c>
      <c r="B7" s="239"/>
      <c r="C7" s="239"/>
      <c r="D7" s="240"/>
      <c r="E7" s="240"/>
      <c r="F7" s="240"/>
      <c r="G7" s="241"/>
    </row>
    <row r="8" spans="1:12" s="244" customFormat="1" ht="53.25" customHeight="1" thickBot="1" x14ac:dyDescent="0.25">
      <c r="A8" s="2283" t="s">
        <v>232</v>
      </c>
      <c r="B8" s="2283"/>
      <c r="C8" s="2283"/>
      <c r="D8" s="2314"/>
      <c r="E8" s="2283"/>
      <c r="F8" s="2283"/>
      <c r="G8" s="2283"/>
    </row>
    <row r="9" spans="1:12" s="249" customFormat="1" ht="30" customHeight="1" thickBot="1" x14ac:dyDescent="0.25">
      <c r="A9" s="245" t="s">
        <v>226</v>
      </c>
      <c r="B9" s="246" t="s">
        <v>227</v>
      </c>
      <c r="C9" s="246" t="s">
        <v>23</v>
      </c>
      <c r="D9" s="247" t="s">
        <v>85</v>
      </c>
      <c r="E9" s="247" t="s">
        <v>221</v>
      </c>
      <c r="F9" s="247" t="s">
        <v>222</v>
      </c>
      <c r="G9" s="248" t="s">
        <v>132</v>
      </c>
    </row>
    <row r="10" spans="1:12" s="255" customFormat="1" ht="17.100000000000001" customHeight="1" x14ac:dyDescent="0.2">
      <c r="A10" s="250"/>
      <c r="B10" s="251"/>
      <c r="C10" s="252"/>
      <c r="D10" s="253"/>
      <c r="E10" s="253"/>
      <c r="F10" s="19"/>
      <c r="G10" s="254"/>
    </row>
    <row r="11" spans="1:12" s="255" customFormat="1" ht="17.100000000000001" customHeight="1" x14ac:dyDescent="0.2">
      <c r="A11" s="256" t="s">
        <v>228</v>
      </c>
      <c r="B11" s="257" t="s">
        <v>229</v>
      </c>
      <c r="C11" s="258">
        <v>1</v>
      </c>
      <c r="D11" s="178">
        <v>50.7</v>
      </c>
      <c r="E11" s="178">
        <v>1.85</v>
      </c>
      <c r="F11" s="20">
        <v>0.6</v>
      </c>
      <c r="G11" s="259">
        <f>F11*E11*D11</f>
        <v>56.277000000000008</v>
      </c>
    </row>
    <row r="12" spans="1:12" s="255" customFormat="1" ht="17.100000000000001" customHeight="1" x14ac:dyDescent="0.2">
      <c r="A12" s="260"/>
      <c r="B12" s="258"/>
      <c r="C12" s="258"/>
      <c r="D12" s="178"/>
      <c r="E12" s="178"/>
      <c r="F12" s="20"/>
      <c r="G12" s="259"/>
    </row>
    <row r="13" spans="1:12" s="255" customFormat="1" ht="17.100000000000001" customHeight="1" thickBot="1" x14ac:dyDescent="0.25">
      <c r="A13" s="260"/>
      <c r="B13" s="258"/>
      <c r="C13" s="258"/>
      <c r="D13" s="178"/>
      <c r="E13" s="178"/>
      <c r="F13" s="20"/>
      <c r="G13" s="259"/>
    </row>
    <row r="14" spans="1:12" s="262" customFormat="1" ht="22.5" customHeight="1" thickBot="1" x14ac:dyDescent="0.3">
      <c r="A14" s="2279" t="s">
        <v>88</v>
      </c>
      <c r="B14" s="2280"/>
      <c r="C14" s="2280"/>
      <c r="D14" s="2280"/>
      <c r="E14" s="2280"/>
      <c r="F14" s="2281"/>
      <c r="G14" s="261">
        <f>SUM(G11:G13)</f>
        <v>56.277000000000008</v>
      </c>
    </row>
    <row r="15" spans="1:12" s="262" customFormat="1" ht="22.5" customHeight="1" thickBot="1" x14ac:dyDescent="0.3">
      <c r="A15" s="2279" t="s">
        <v>233</v>
      </c>
      <c r="B15" s="2280"/>
      <c r="C15" s="2280"/>
      <c r="D15" s="2280" t="s">
        <v>88</v>
      </c>
      <c r="E15" s="2280"/>
      <c r="F15" s="2281"/>
      <c r="G15" s="261">
        <v>23.83</v>
      </c>
    </row>
    <row r="16" spans="1:12" s="262" customFormat="1" ht="22.5" customHeight="1" thickBot="1" x14ac:dyDescent="0.3">
      <c r="A16" s="2279" t="s">
        <v>231</v>
      </c>
      <c r="B16" s="2280"/>
      <c r="C16" s="2280"/>
      <c r="D16" s="2280" t="s">
        <v>88</v>
      </c>
      <c r="E16" s="2280"/>
      <c r="F16" s="2281"/>
      <c r="G16" s="261">
        <f>G14-G15</f>
        <v>32.44700000000001</v>
      </c>
    </row>
    <row r="20" spans="1:7" ht="28.5" customHeight="1" x14ac:dyDescent="0.2"/>
    <row r="21" spans="1:7" x14ac:dyDescent="0.2">
      <c r="A21" s="160" t="s">
        <v>11</v>
      </c>
      <c r="B21" s="160"/>
      <c r="C21" s="160"/>
      <c r="D21" s="164"/>
      <c r="F21" s="160" t="s">
        <v>11</v>
      </c>
      <c r="G21" s="162"/>
    </row>
    <row r="22" spans="1:7" x14ac:dyDescent="0.2">
      <c r="A22" s="163" t="s">
        <v>73</v>
      </c>
      <c r="B22" s="163"/>
      <c r="C22" s="163"/>
      <c r="D22" s="164"/>
      <c r="F22" s="163" t="s">
        <v>200</v>
      </c>
      <c r="G22" s="162"/>
    </row>
    <row r="23" spans="1:7" x14ac:dyDescent="0.2">
      <c r="A23" s="160"/>
      <c r="B23" s="160"/>
      <c r="C23" s="160"/>
      <c r="D23" s="164"/>
      <c r="F23" s="162"/>
      <c r="G23" s="162"/>
    </row>
    <row r="24" spans="1:7" x14ac:dyDescent="0.2">
      <c r="A24" s="160"/>
      <c r="B24" s="160"/>
      <c r="C24" s="160"/>
      <c r="D24" s="164"/>
      <c r="E24" s="34">
        <v>906469.73</v>
      </c>
      <c r="F24" s="162"/>
      <c r="G24" s="162"/>
    </row>
    <row r="25" spans="1:7" ht="33.75" customHeight="1" x14ac:dyDescent="0.2">
      <c r="A25" s="162"/>
      <c r="B25" s="162"/>
      <c r="C25" s="162"/>
      <c r="D25" s="164"/>
      <c r="E25" s="34">
        <f>E24+E23</f>
        <v>906469.73</v>
      </c>
      <c r="F25" s="162"/>
      <c r="G25" s="162"/>
    </row>
    <row r="26" spans="1:7" x14ac:dyDescent="0.2">
      <c r="A26" s="160" t="s">
        <v>10</v>
      </c>
      <c r="B26" s="160"/>
      <c r="C26" s="160"/>
      <c r="D26" s="164"/>
      <c r="F26" s="160" t="s">
        <v>12</v>
      </c>
      <c r="G26" s="162"/>
    </row>
    <row r="27" spans="1:7" x14ac:dyDescent="0.2">
      <c r="A27" s="163" t="s">
        <v>79</v>
      </c>
      <c r="B27" s="163"/>
      <c r="C27" s="163"/>
      <c r="D27" s="164"/>
      <c r="F27" s="163" t="s">
        <v>234</v>
      </c>
      <c r="G27" s="161"/>
    </row>
    <row r="28" spans="1:7" x14ac:dyDescent="0.2">
      <c r="A28" s="83"/>
      <c r="B28" s="124"/>
      <c r="C28" s="124"/>
      <c r="D28" s="131"/>
      <c r="E28" s="131"/>
      <c r="F28" s="131"/>
      <c r="G28" s="131"/>
    </row>
  </sheetData>
  <mergeCells count="10">
    <mergeCell ref="A16:F16"/>
    <mergeCell ref="A5:G5"/>
    <mergeCell ref="A6:G6"/>
    <mergeCell ref="A8:G8"/>
    <mergeCell ref="A1:G1"/>
    <mergeCell ref="A2:G2"/>
    <mergeCell ref="A3:G3"/>
    <mergeCell ref="A4:G4"/>
    <mergeCell ref="A14:F14"/>
    <mergeCell ref="A15:F15"/>
  </mergeCells>
  <printOptions horizontalCentered="1"/>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8"/>
  <sheetViews>
    <sheetView view="pageBreakPreview" zoomScaleNormal="130" zoomScaleSheetLayoutView="100" workbookViewId="0">
      <selection activeCell="F11" sqref="F11"/>
    </sheetView>
  </sheetViews>
  <sheetFormatPr defaultColWidth="9.140625" defaultRowHeight="12.75" x14ac:dyDescent="0.2"/>
  <cols>
    <col min="1" max="1" width="5.140625" style="83" customWidth="1"/>
    <col min="2" max="3" width="10.5703125" style="83" customWidth="1"/>
    <col min="4" max="4" width="6.85546875" style="83" customWidth="1"/>
    <col min="5" max="5" width="9.42578125" style="83" customWidth="1"/>
    <col min="6" max="7" width="12.7109375" style="83" customWidth="1"/>
    <col min="8" max="16384" width="9.140625" style="83"/>
  </cols>
  <sheetData>
    <row r="1" spans="1:14" s="141" customFormat="1" ht="18.75" customHeight="1" x14ac:dyDescent="0.25">
      <c r="A1" s="2286" t="s">
        <v>191</v>
      </c>
      <c r="B1" s="2286"/>
      <c r="C1" s="2286"/>
      <c r="D1" s="2286"/>
      <c r="E1" s="2286"/>
      <c r="F1" s="2286"/>
      <c r="G1" s="2286"/>
      <c r="H1" s="140"/>
      <c r="I1" s="140"/>
      <c r="J1" s="140"/>
      <c r="K1" s="140"/>
      <c r="L1" s="140"/>
    </row>
    <row r="2" spans="1:14" s="141" customFormat="1" ht="18.75" customHeight="1" x14ac:dyDescent="0.25">
      <c r="A2" s="2286" t="s">
        <v>190</v>
      </c>
      <c r="B2" s="2286"/>
      <c r="C2" s="2286"/>
      <c r="D2" s="2286"/>
      <c r="E2" s="2286"/>
      <c r="F2" s="2286"/>
      <c r="G2" s="2286"/>
      <c r="H2" s="140"/>
      <c r="I2" s="140"/>
      <c r="J2" s="140"/>
      <c r="K2" s="140"/>
      <c r="L2" s="140"/>
    </row>
    <row r="3" spans="1:14" s="143" customFormat="1" ht="24" customHeight="1" x14ac:dyDescent="0.2">
      <c r="A3" s="2207" t="s">
        <v>58</v>
      </c>
      <c r="B3" s="2207"/>
      <c r="C3" s="2207"/>
      <c r="D3" s="2207"/>
      <c r="E3" s="2207"/>
      <c r="F3" s="2207"/>
      <c r="G3" s="2207"/>
      <c r="H3" s="142"/>
      <c r="I3" s="142"/>
      <c r="J3" s="142"/>
      <c r="K3" s="142"/>
      <c r="L3" s="142"/>
    </row>
    <row r="4" spans="1:14" s="145" customFormat="1" ht="24" customHeight="1" x14ac:dyDescent="0.25">
      <c r="A4" s="2225" t="s">
        <v>192</v>
      </c>
      <c r="B4" s="2225"/>
      <c r="C4" s="2225"/>
      <c r="D4" s="2225"/>
      <c r="E4" s="2225"/>
      <c r="F4" s="2225"/>
      <c r="G4" s="2225"/>
      <c r="H4" s="144"/>
      <c r="I4" s="144"/>
      <c r="J4" s="144"/>
      <c r="K4" s="144"/>
      <c r="L4" s="144"/>
    </row>
    <row r="5" spans="1:14" x14ac:dyDescent="0.2">
      <c r="A5" s="2313" t="s">
        <v>269</v>
      </c>
      <c r="B5" s="2313"/>
      <c r="C5" s="2313"/>
      <c r="D5" s="2313"/>
      <c r="E5" s="2313"/>
      <c r="F5" s="2313"/>
      <c r="G5" s="2313"/>
      <c r="H5" s="126"/>
    </row>
    <row r="6" spans="1:14" x14ac:dyDescent="0.2">
      <c r="A6" s="2282" t="s">
        <v>82</v>
      </c>
      <c r="B6" s="2282"/>
      <c r="C6" s="2282"/>
      <c r="D6" s="2282"/>
      <c r="E6" s="2282"/>
      <c r="F6" s="2282"/>
      <c r="G6" s="2282"/>
      <c r="H6" s="126"/>
    </row>
    <row r="7" spans="1:14" ht="12.75" customHeight="1" x14ac:dyDescent="0.2">
      <c r="A7" s="239" t="s">
        <v>225</v>
      </c>
      <c r="B7" s="239"/>
      <c r="C7" s="239"/>
      <c r="D7" s="240"/>
      <c r="E7" s="240"/>
      <c r="F7" s="240"/>
      <c r="G7" s="241"/>
      <c r="H7" s="126"/>
    </row>
    <row r="8" spans="1:14" ht="35.25" customHeight="1" thickBot="1" x14ac:dyDescent="0.25">
      <c r="A8" s="2283" t="s">
        <v>172</v>
      </c>
      <c r="B8" s="2283"/>
      <c r="C8" s="2283"/>
      <c r="D8" s="2314"/>
      <c r="E8" s="2283"/>
      <c r="F8" s="2283"/>
      <c r="G8" s="2283"/>
      <c r="H8" s="126"/>
    </row>
    <row r="9" spans="1:14" ht="30" customHeight="1" x14ac:dyDescent="0.2">
      <c r="A9" s="230" t="s">
        <v>104</v>
      </c>
      <c r="B9" s="2315" t="s">
        <v>83</v>
      </c>
      <c r="C9" s="2315"/>
      <c r="D9" s="231" t="s">
        <v>89</v>
      </c>
      <c r="E9" s="231" t="s">
        <v>85</v>
      </c>
      <c r="F9" s="231" t="s">
        <v>230</v>
      </c>
      <c r="G9" s="232" t="s">
        <v>86</v>
      </c>
    </row>
    <row r="10" spans="1:14" ht="20.25" customHeight="1" thickBot="1" x14ac:dyDescent="0.25">
      <c r="A10" s="233"/>
      <c r="B10" s="41" t="s">
        <v>106</v>
      </c>
      <c r="C10" s="41" t="s">
        <v>107</v>
      </c>
      <c r="D10" s="234"/>
      <c r="E10" s="234"/>
      <c r="F10" s="234"/>
      <c r="G10" s="5"/>
    </row>
    <row r="11" spans="1:14" ht="33.75" customHeight="1" x14ac:dyDescent="0.2">
      <c r="A11" s="174" t="s">
        <v>135</v>
      </c>
      <c r="B11" s="235">
        <v>3313</v>
      </c>
      <c r="C11" s="235">
        <f>B11+E11</f>
        <v>3333</v>
      </c>
      <c r="D11" s="236">
        <v>1</v>
      </c>
      <c r="E11" s="236">
        <v>20</v>
      </c>
      <c r="F11" s="236">
        <v>0.17599999999999999</v>
      </c>
      <c r="G11" s="236">
        <f>F11*E11</f>
        <v>3.5199999999999996</v>
      </c>
    </row>
    <row r="12" spans="1:14" ht="33.75" customHeight="1" x14ac:dyDescent="0.2">
      <c r="A12" s="242" t="s">
        <v>135</v>
      </c>
      <c r="B12" s="238">
        <f>C11</f>
        <v>3333</v>
      </c>
      <c r="C12" s="238">
        <f>E12+B12</f>
        <v>3353</v>
      </c>
      <c r="D12" s="22">
        <v>1</v>
      </c>
      <c r="E12" s="22">
        <v>20</v>
      </c>
      <c r="F12" s="22">
        <v>0.22</v>
      </c>
      <c r="G12" s="236">
        <f>F12*E12</f>
        <v>4.4000000000000004</v>
      </c>
      <c r="J12" s="83">
        <v>1.95</v>
      </c>
      <c r="K12" s="83">
        <v>0.3</v>
      </c>
      <c r="L12" s="83">
        <f>K12*J12</f>
        <v>0.58499999999999996</v>
      </c>
      <c r="M12" s="83">
        <f>L12*0.7</f>
        <v>0.40949999999999998</v>
      </c>
      <c r="N12" s="83">
        <f>L12*0.3</f>
        <v>0.17549999999999999</v>
      </c>
    </row>
    <row r="13" spans="1:14" ht="33.75" customHeight="1" thickBot="1" x14ac:dyDescent="0.25">
      <c r="A13" s="242" t="s">
        <v>135</v>
      </c>
      <c r="B13" s="238">
        <f>C12</f>
        <v>3353</v>
      </c>
      <c r="C13" s="238">
        <f>E13+B13</f>
        <v>3363.7</v>
      </c>
      <c r="D13" s="22">
        <v>1</v>
      </c>
      <c r="E13" s="22">
        <v>10.7</v>
      </c>
      <c r="F13" s="22">
        <v>0.21299999999999999</v>
      </c>
      <c r="G13" s="236">
        <f>F13*E13</f>
        <v>2.2790999999999997</v>
      </c>
      <c r="J13" s="83">
        <v>2.4500000000000002</v>
      </c>
      <c r="K13" s="83">
        <v>0.3</v>
      </c>
      <c r="L13" s="83">
        <f>K13*J13</f>
        <v>0.73499999999999999</v>
      </c>
      <c r="M13" s="83">
        <f>L13*0.7</f>
        <v>0.51449999999999996</v>
      </c>
      <c r="N13" s="83">
        <f>L13*0.3</f>
        <v>0.2205</v>
      </c>
    </row>
    <row r="14" spans="1:14" ht="33.75" customHeight="1" thickBot="1" x14ac:dyDescent="0.25">
      <c r="A14" s="2305" t="s">
        <v>235</v>
      </c>
      <c r="B14" s="2187"/>
      <c r="C14" s="2187"/>
      <c r="D14" s="2187"/>
      <c r="E14" s="2187"/>
      <c r="F14" s="2189"/>
      <c r="G14" s="42">
        <f>SUM(G11:G13)</f>
        <v>10.1991</v>
      </c>
      <c r="J14" s="83">
        <v>2.37</v>
      </c>
      <c r="K14" s="83">
        <v>0.3</v>
      </c>
      <c r="L14" s="83">
        <f>K14*J14</f>
        <v>0.71099999999999997</v>
      </c>
      <c r="M14" s="83">
        <f>L14*0.7</f>
        <v>0.49769999999999992</v>
      </c>
      <c r="N14" s="83">
        <f>L14*0.3</f>
        <v>0.21329999999999999</v>
      </c>
    </row>
    <row r="15" spans="1:14" x14ac:dyDescent="0.2">
      <c r="A15" s="126"/>
      <c r="B15" s="124"/>
      <c r="C15" s="124"/>
      <c r="D15" s="124"/>
      <c r="E15" s="124"/>
      <c r="F15" s="134"/>
      <c r="G15" s="133"/>
    </row>
    <row r="16" spans="1:14" x14ac:dyDescent="0.2">
      <c r="A16" s="126"/>
      <c r="B16" s="124"/>
      <c r="C16" s="124"/>
      <c r="D16" s="124"/>
      <c r="E16" s="124"/>
      <c r="F16" s="134"/>
      <c r="G16" s="133"/>
    </row>
    <row r="17" spans="1:8" x14ac:dyDescent="0.2">
      <c r="A17" s="126"/>
      <c r="B17" s="124"/>
      <c r="C17" s="124"/>
      <c r="D17" s="124"/>
      <c r="E17" s="124"/>
      <c r="F17" s="134"/>
      <c r="G17" s="133"/>
    </row>
    <row r="18" spans="1:8" x14ac:dyDescent="0.2">
      <c r="A18" s="126"/>
      <c r="B18" s="124"/>
      <c r="C18" s="124"/>
      <c r="D18" s="124"/>
      <c r="E18" s="124"/>
      <c r="F18" s="134"/>
      <c r="G18" s="133"/>
    </row>
    <row r="19" spans="1:8" x14ac:dyDescent="0.2">
      <c r="A19" s="126"/>
      <c r="B19" s="124"/>
      <c r="C19" s="124"/>
      <c r="D19" s="124"/>
      <c r="E19" s="124"/>
      <c r="F19" s="134"/>
      <c r="G19" s="133"/>
    </row>
    <row r="20" spans="1:8" x14ac:dyDescent="0.2">
      <c r="A20" s="127" t="s">
        <v>11</v>
      </c>
      <c r="B20" s="127"/>
      <c r="C20" s="127"/>
      <c r="D20" s="128"/>
      <c r="E20" s="127"/>
      <c r="F20" s="127" t="s">
        <v>11</v>
      </c>
      <c r="G20" s="126"/>
      <c r="H20" s="124"/>
    </row>
    <row r="21" spans="1:8" x14ac:dyDescent="0.2">
      <c r="A21" s="188" t="s">
        <v>73</v>
      </c>
      <c r="B21" s="129"/>
      <c r="C21" s="129"/>
      <c r="D21" s="128"/>
      <c r="E21" s="188"/>
      <c r="F21" s="188" t="s">
        <v>87</v>
      </c>
      <c r="G21" s="126"/>
      <c r="H21" s="131"/>
    </row>
    <row r="22" spans="1:8" x14ac:dyDescent="0.2">
      <c r="A22" s="127"/>
      <c r="B22" s="127"/>
      <c r="C22" s="127"/>
      <c r="D22" s="128"/>
      <c r="E22" s="126"/>
      <c r="F22" s="126"/>
      <c r="G22" s="126"/>
      <c r="H22" s="131"/>
    </row>
    <row r="23" spans="1:8" x14ac:dyDescent="0.2">
      <c r="A23" s="127"/>
      <c r="B23" s="127"/>
      <c r="C23" s="127"/>
      <c r="D23" s="128"/>
      <c r="E23" s="126"/>
      <c r="F23" s="126"/>
      <c r="G23" s="126"/>
      <c r="H23" s="131"/>
    </row>
    <row r="24" spans="1:8" x14ac:dyDescent="0.2">
      <c r="A24" s="126"/>
      <c r="B24" s="126"/>
      <c r="C24" s="126"/>
      <c r="D24" s="128"/>
      <c r="E24" s="126">
        <v>906469.73</v>
      </c>
      <c r="F24" s="126"/>
      <c r="G24" s="126"/>
      <c r="H24" s="133"/>
    </row>
    <row r="25" spans="1:8" x14ac:dyDescent="0.2">
      <c r="A25" s="127" t="s">
        <v>10</v>
      </c>
      <c r="B25" s="127"/>
      <c r="C25" s="127"/>
      <c r="D25" s="128"/>
      <c r="E25" s="127">
        <f>E24+E23</f>
        <v>906469.73</v>
      </c>
      <c r="F25" s="127" t="s">
        <v>12</v>
      </c>
      <c r="G25" s="126"/>
      <c r="H25" s="124"/>
    </row>
    <row r="26" spans="1:8" x14ac:dyDescent="0.2">
      <c r="A26" s="188" t="s">
        <v>79</v>
      </c>
      <c r="B26" s="129"/>
      <c r="C26" s="129"/>
      <c r="D26" s="128"/>
      <c r="E26" s="188"/>
      <c r="F26" s="188" t="s">
        <v>167</v>
      </c>
      <c r="H26" s="124"/>
    </row>
    <row r="27" spans="1:8" x14ac:dyDescent="0.2">
      <c r="B27" s="124"/>
      <c r="C27" s="124"/>
      <c r="D27" s="131"/>
      <c r="E27" s="131"/>
      <c r="F27" s="131"/>
      <c r="G27" s="131"/>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ht="15.75" x14ac:dyDescent="0.25">
      <c r="B52" s="128"/>
      <c r="C52" s="128"/>
      <c r="D52" s="131"/>
      <c r="E52" s="126"/>
      <c r="F52" s="128"/>
      <c r="G52" s="87"/>
    </row>
    <row r="53" spans="2:7" ht="15.75" x14ac:dyDescent="0.25">
      <c r="B53" s="127"/>
      <c r="C53" s="127"/>
      <c r="D53" s="128"/>
      <c r="E53" s="128"/>
      <c r="F53" s="128"/>
      <c r="G53" s="87"/>
    </row>
    <row r="54" spans="2:7" x14ac:dyDescent="0.2">
      <c r="B54" s="126"/>
      <c r="C54" s="126"/>
      <c r="D54" s="126"/>
      <c r="E54" s="126"/>
      <c r="F54" s="126"/>
      <c r="G54" s="126"/>
    </row>
    <row r="56" spans="2:7" x14ac:dyDescent="0.2">
      <c r="B56" s="136"/>
      <c r="C56" s="136"/>
      <c r="E56" s="138"/>
      <c r="G56" s="138"/>
    </row>
    <row r="57" spans="2:7" x14ac:dyDescent="0.2">
      <c r="B57" s="139"/>
      <c r="C57" s="139"/>
      <c r="E57" s="138"/>
      <c r="G57" s="138"/>
    </row>
    <row r="58" spans="2:7" x14ac:dyDescent="0.2">
      <c r="B58" s="139"/>
      <c r="C58" s="139"/>
      <c r="E58" s="138"/>
      <c r="G58" s="138"/>
    </row>
  </sheetData>
  <mergeCells count="9">
    <mergeCell ref="A14:F14"/>
    <mergeCell ref="A8:G8"/>
    <mergeCell ref="B9:C9"/>
    <mergeCell ref="A1:G1"/>
    <mergeCell ref="A2:G2"/>
    <mergeCell ref="A3:G3"/>
    <mergeCell ref="A4:G4"/>
    <mergeCell ref="A5:G5"/>
    <mergeCell ref="A6:G6"/>
  </mergeCells>
  <phoneticPr fontId="50" type="noConversion"/>
  <printOptions horizontalCentered="1"/>
  <pageMargins left="0.75" right="0.75" top="0.5" bottom="0.5"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60" workbookViewId="0">
      <selection activeCell="C6" sqref="C6:C7"/>
    </sheetView>
  </sheetViews>
  <sheetFormatPr defaultColWidth="9.140625" defaultRowHeight="12.75" x14ac:dyDescent="0.2"/>
  <cols>
    <col min="1" max="1" width="8.5703125" style="842" customWidth="1"/>
    <col min="2" max="2" width="61.7109375" style="842" customWidth="1"/>
    <col min="3" max="3" width="8.140625" style="842" customWidth="1"/>
    <col min="4" max="4" width="12" style="849" customWidth="1"/>
    <col min="5" max="5" width="17.140625" style="842" customWidth="1"/>
    <col min="6" max="6" width="25.7109375" style="842" customWidth="1"/>
    <col min="7" max="16384" width="9.140625" style="842"/>
  </cols>
  <sheetData>
    <row r="1" spans="1:6" s="841" customFormat="1" ht="26.25" customHeight="1" thickBot="1" x14ac:dyDescent="0.25">
      <c r="A1" s="1909" t="s">
        <v>450</v>
      </c>
      <c r="B1" s="1910"/>
      <c r="C1" s="1910"/>
      <c r="D1" s="1910"/>
      <c r="E1" s="1910"/>
      <c r="F1" s="1911"/>
    </row>
    <row r="2" spans="1:6" s="841" customFormat="1" ht="29.25" customHeight="1" thickTop="1" thickBot="1" x14ac:dyDescent="0.25">
      <c r="A2" s="1912" t="s">
        <v>12167</v>
      </c>
      <c r="B2" s="1913"/>
      <c r="C2" s="1913"/>
      <c r="D2" s="1913"/>
      <c r="E2" s="1913"/>
      <c r="F2" s="1914"/>
    </row>
    <row r="3" spans="1:6" s="841" customFormat="1" ht="29.25" customHeight="1" thickTop="1" thickBot="1" x14ac:dyDescent="0.25">
      <c r="A3" s="1912" t="s">
        <v>12250</v>
      </c>
      <c r="B3" s="1913"/>
      <c r="C3" s="1913"/>
      <c r="D3" s="1913"/>
      <c r="E3" s="1913"/>
      <c r="F3" s="1914"/>
    </row>
    <row r="4" spans="1:6" ht="37.5" customHeight="1" thickTop="1" thickBot="1" x14ac:dyDescent="0.25">
      <c r="A4" s="1912" t="s">
        <v>12271</v>
      </c>
      <c r="B4" s="1913"/>
      <c r="C4" s="1913"/>
      <c r="D4" s="1913"/>
      <c r="E4" s="1913"/>
      <c r="F4" s="1914"/>
    </row>
    <row r="5" spans="1:6" ht="25.5" customHeight="1" thickTop="1" thickBot="1" x14ac:dyDescent="0.25">
      <c r="A5" s="1915" t="s">
        <v>12168</v>
      </c>
      <c r="B5" s="1916"/>
      <c r="C5" s="1916"/>
      <c r="D5" s="1916"/>
      <c r="E5" s="1916"/>
      <c r="F5" s="1917"/>
    </row>
    <row r="6" spans="1:6" ht="24.75" customHeight="1" thickTop="1" thickBot="1" x14ac:dyDescent="0.25">
      <c r="A6" s="1918" t="s">
        <v>12253</v>
      </c>
      <c r="B6" s="1920" t="s">
        <v>0</v>
      </c>
      <c r="C6" s="1920" t="s">
        <v>2</v>
      </c>
      <c r="D6" s="1922" t="s">
        <v>9</v>
      </c>
      <c r="E6" s="1923"/>
      <c r="F6" s="1924"/>
    </row>
    <row r="7" spans="1:6" ht="38.25" customHeight="1" thickTop="1" thickBot="1" x14ac:dyDescent="0.25">
      <c r="A7" s="1919"/>
      <c r="B7" s="1921"/>
      <c r="C7" s="1921"/>
      <c r="D7" s="1697" t="s">
        <v>77</v>
      </c>
      <c r="E7" s="1697" t="s">
        <v>12182</v>
      </c>
      <c r="F7" s="1747" t="s">
        <v>12272</v>
      </c>
    </row>
    <row r="8" spans="1:6" ht="28.5" customHeight="1" thickBot="1" x14ac:dyDescent="0.25">
      <c r="A8" s="1904" t="s">
        <v>12172</v>
      </c>
      <c r="B8" s="1905"/>
      <c r="C8" s="1905"/>
      <c r="D8" s="1905"/>
      <c r="E8" s="1905"/>
      <c r="F8" s="1906"/>
    </row>
    <row r="9" spans="1:6" ht="28.5" customHeight="1" x14ac:dyDescent="0.2">
      <c r="A9" s="1698">
        <v>101</v>
      </c>
      <c r="B9" s="1699" t="s">
        <v>12183</v>
      </c>
      <c r="C9" s="1700" t="s">
        <v>12184</v>
      </c>
      <c r="D9" s="1701">
        <v>10659</v>
      </c>
      <c r="E9" s="1701">
        <v>19.621500000000001</v>
      </c>
      <c r="F9" s="1702">
        <f t="shared" ref="F9:F18" si="0">(E9*D9)</f>
        <v>209145.56850000002</v>
      </c>
    </row>
    <row r="10" spans="1:6" ht="27" customHeight="1" x14ac:dyDescent="0.2">
      <c r="A10" s="1703">
        <v>104</v>
      </c>
      <c r="B10" s="1704" t="s">
        <v>12185</v>
      </c>
      <c r="C10" s="1705" t="s">
        <v>12184</v>
      </c>
      <c r="D10" s="1706">
        <v>10659</v>
      </c>
      <c r="E10" s="1707">
        <v>28.726700000000001</v>
      </c>
      <c r="F10" s="1708">
        <f t="shared" si="0"/>
        <v>306197.89530000003</v>
      </c>
    </row>
    <row r="11" spans="1:6" ht="47.25" customHeight="1" x14ac:dyDescent="0.2">
      <c r="A11" s="1685" t="s">
        <v>12186</v>
      </c>
      <c r="B11" s="1704" t="s">
        <v>12187</v>
      </c>
      <c r="C11" s="1705" t="s">
        <v>6461</v>
      </c>
      <c r="D11" s="1706">
        <v>13427.893</v>
      </c>
      <c r="E11" s="1706">
        <v>857.80460000000005</v>
      </c>
      <c r="F11" s="1708">
        <f t="shared" si="0"/>
        <v>11518508.383707801</v>
      </c>
    </row>
    <row r="12" spans="1:6" ht="45" customHeight="1" x14ac:dyDescent="0.2">
      <c r="A12" s="1709" t="s">
        <v>12188</v>
      </c>
      <c r="B12" s="1686" t="s">
        <v>12189</v>
      </c>
      <c r="C12" s="1705" t="s">
        <v>6461</v>
      </c>
      <c r="D12" s="1707">
        <v>294.07499999999999</v>
      </c>
      <c r="E12" s="1707">
        <v>515.94760000000008</v>
      </c>
      <c r="F12" s="1708">
        <f t="shared" si="0"/>
        <v>151727.29047000001</v>
      </c>
    </row>
    <row r="13" spans="1:6" ht="36" customHeight="1" x14ac:dyDescent="0.2">
      <c r="A13" s="1709" t="s">
        <v>12190</v>
      </c>
      <c r="B13" s="1686" t="s">
        <v>6645</v>
      </c>
      <c r="C13" s="1705" t="s">
        <v>6461</v>
      </c>
      <c r="D13" s="1707">
        <v>251</v>
      </c>
      <c r="E13" s="1707">
        <v>458.09250000000003</v>
      </c>
      <c r="F13" s="1708">
        <f t="shared" si="0"/>
        <v>114981.21750000001</v>
      </c>
    </row>
    <row r="14" spans="1:6" ht="35.25" customHeight="1" x14ac:dyDescent="0.2">
      <c r="A14" s="1710">
        <v>110</v>
      </c>
      <c r="B14" s="1686" t="s">
        <v>12251</v>
      </c>
      <c r="C14" s="1705" t="s">
        <v>6461</v>
      </c>
      <c r="D14" s="1706">
        <v>10300</v>
      </c>
      <c r="E14" s="1707">
        <v>1023</v>
      </c>
      <c r="F14" s="1708">
        <f t="shared" si="0"/>
        <v>10536900</v>
      </c>
    </row>
    <row r="15" spans="1:6" ht="33" customHeight="1" x14ac:dyDescent="0.2">
      <c r="A15" s="1711" t="s">
        <v>12191</v>
      </c>
      <c r="B15" s="1712" t="s">
        <v>12192</v>
      </c>
      <c r="C15" s="1705" t="s">
        <v>12193</v>
      </c>
      <c r="D15" s="1706">
        <v>60</v>
      </c>
      <c r="E15" s="1707">
        <v>726.30449999999996</v>
      </c>
      <c r="F15" s="1708">
        <f t="shared" si="0"/>
        <v>43578.27</v>
      </c>
    </row>
    <row r="16" spans="1:6" ht="33.75" customHeight="1" x14ac:dyDescent="0.2">
      <c r="A16" s="1711" t="s">
        <v>12194</v>
      </c>
      <c r="B16" s="1712" t="s">
        <v>12192</v>
      </c>
      <c r="C16" s="1705" t="s">
        <v>12193</v>
      </c>
      <c r="D16" s="1706">
        <v>80</v>
      </c>
      <c r="E16" s="1707">
        <v>1452.6193000000001</v>
      </c>
      <c r="F16" s="1708">
        <f t="shared" si="0"/>
        <v>116209.54400000001</v>
      </c>
    </row>
    <row r="17" spans="1:6" ht="35.25" customHeight="1" x14ac:dyDescent="0.2">
      <c r="A17" s="1711" t="s">
        <v>12195</v>
      </c>
      <c r="B17" s="1704" t="s">
        <v>12196</v>
      </c>
      <c r="C17" s="1705" t="s">
        <v>12193</v>
      </c>
      <c r="D17" s="1706">
        <v>75</v>
      </c>
      <c r="E17" s="1707">
        <v>3536.1651000000002</v>
      </c>
      <c r="F17" s="1708">
        <f t="shared" si="0"/>
        <v>265212.38250000001</v>
      </c>
    </row>
    <row r="18" spans="1:6" ht="32.25" customHeight="1" thickBot="1" x14ac:dyDescent="0.25">
      <c r="A18" s="1709" t="s">
        <v>12197</v>
      </c>
      <c r="B18" s="1686" t="s">
        <v>12198</v>
      </c>
      <c r="C18" s="1705" t="s">
        <v>12184</v>
      </c>
      <c r="D18" s="1706">
        <v>2184</v>
      </c>
      <c r="E18" s="1713">
        <v>53.879300000000001</v>
      </c>
      <c r="F18" s="1708">
        <f t="shared" si="0"/>
        <v>117672.3912</v>
      </c>
    </row>
    <row r="19" spans="1:6" ht="33.75" customHeight="1" thickBot="1" x14ac:dyDescent="0.25">
      <c r="A19" s="1907" t="s">
        <v>376</v>
      </c>
      <c r="B19" s="1908"/>
      <c r="C19" s="1908"/>
      <c r="D19" s="1908"/>
      <c r="E19" s="1908"/>
      <c r="F19" s="1714">
        <f>SUM(F9:F18)</f>
        <v>23380132.943177801</v>
      </c>
    </row>
    <row r="20" spans="1:6" ht="29.25" customHeight="1" thickBot="1" x14ac:dyDescent="0.25">
      <c r="A20" s="1904" t="s">
        <v>12131</v>
      </c>
      <c r="B20" s="1905"/>
      <c r="C20" s="1905"/>
      <c r="D20" s="1905"/>
      <c r="E20" s="1905"/>
      <c r="F20" s="1906"/>
    </row>
    <row r="21" spans="1:6" ht="48" customHeight="1" x14ac:dyDescent="0.2">
      <c r="A21" s="1698">
        <v>201</v>
      </c>
      <c r="B21" s="1699" t="s">
        <v>12199</v>
      </c>
      <c r="C21" s="1700" t="s">
        <v>6461</v>
      </c>
      <c r="D21" s="1701">
        <v>5889</v>
      </c>
      <c r="E21" s="1701">
        <v>1755.9028000000001</v>
      </c>
      <c r="F21" s="1702">
        <f t="shared" ref="F21:F27" si="1">(E21*D21)</f>
        <v>10340511.589200001</v>
      </c>
    </row>
    <row r="22" spans="1:6" ht="48" customHeight="1" x14ac:dyDescent="0.2">
      <c r="A22" s="1685" t="s">
        <v>12200</v>
      </c>
      <c r="B22" s="1704" t="s">
        <v>12201</v>
      </c>
      <c r="C22" s="1705" t="s">
        <v>6461</v>
      </c>
      <c r="D22" s="1706">
        <v>5077</v>
      </c>
      <c r="E22" s="1707">
        <v>3355.6782000000003</v>
      </c>
      <c r="F22" s="1708">
        <f t="shared" si="1"/>
        <v>17036778.2214</v>
      </c>
    </row>
    <row r="23" spans="1:6" ht="42" customHeight="1" x14ac:dyDescent="0.2">
      <c r="A23" s="1710" t="s">
        <v>12204</v>
      </c>
      <c r="B23" s="1704" t="s">
        <v>12205</v>
      </c>
      <c r="C23" s="1705" t="s">
        <v>12184</v>
      </c>
      <c r="D23" s="1706">
        <v>20477</v>
      </c>
      <c r="E23" s="1707">
        <v>68.299300000000002</v>
      </c>
      <c r="F23" s="1708">
        <f t="shared" si="1"/>
        <v>1398564.7661000001</v>
      </c>
    </row>
    <row r="24" spans="1:6" ht="48" customHeight="1" x14ac:dyDescent="0.2">
      <c r="A24" s="1709" t="s">
        <v>12246</v>
      </c>
      <c r="B24" s="1686" t="s">
        <v>12211</v>
      </c>
      <c r="C24" s="1705" t="s">
        <v>6461</v>
      </c>
      <c r="D24" s="1707">
        <v>2081</v>
      </c>
      <c r="E24" s="1707">
        <v>15905.548400000001</v>
      </c>
      <c r="F24" s="1708">
        <f t="shared" si="1"/>
        <v>33099446.220400002</v>
      </c>
    </row>
    <row r="25" spans="1:6" ht="48" customHeight="1" x14ac:dyDescent="0.2">
      <c r="A25" s="1685" t="s">
        <v>12202</v>
      </c>
      <c r="B25" s="1704" t="s">
        <v>12203</v>
      </c>
      <c r="C25" s="1705" t="s">
        <v>12184</v>
      </c>
      <c r="D25" s="1706">
        <v>25386</v>
      </c>
      <c r="E25" s="1706">
        <v>249.09520000000001</v>
      </c>
      <c r="F25" s="1708">
        <f t="shared" si="1"/>
        <v>6323530.7472000001</v>
      </c>
    </row>
    <row r="26" spans="1:6" ht="48" customHeight="1" x14ac:dyDescent="0.2">
      <c r="A26" s="1685" t="s">
        <v>12206</v>
      </c>
      <c r="B26" s="1686" t="s">
        <v>12207</v>
      </c>
      <c r="C26" s="1705" t="s">
        <v>6461</v>
      </c>
      <c r="D26" s="1707">
        <v>1269</v>
      </c>
      <c r="E26" s="1707">
        <v>24597.43</v>
      </c>
      <c r="F26" s="1708">
        <f t="shared" si="1"/>
        <v>31214138.670000002</v>
      </c>
    </row>
    <row r="27" spans="1:6" ht="48" customHeight="1" thickBot="1" x14ac:dyDescent="0.25">
      <c r="A27" s="1721" t="s">
        <v>12244</v>
      </c>
      <c r="B27" s="1686" t="s">
        <v>12245</v>
      </c>
      <c r="C27" s="1705" t="s">
        <v>403</v>
      </c>
      <c r="D27" s="1707">
        <v>1020</v>
      </c>
      <c r="E27" s="1707">
        <v>475.14930000000004</v>
      </c>
      <c r="F27" s="1708">
        <f t="shared" si="1"/>
        <v>484652.28600000002</v>
      </c>
    </row>
    <row r="28" spans="1:6" ht="36.75" customHeight="1" thickBot="1" x14ac:dyDescent="0.25">
      <c r="A28" s="1907" t="s">
        <v>376</v>
      </c>
      <c r="B28" s="1908"/>
      <c r="C28" s="1908"/>
      <c r="D28" s="1908"/>
      <c r="E28" s="1908"/>
      <c r="F28" s="1714">
        <f>SUM(F21:F27)</f>
        <v>99897622.500300005</v>
      </c>
    </row>
    <row r="29" spans="1:6" ht="30" customHeight="1" thickBot="1" x14ac:dyDescent="0.25">
      <c r="A29" s="1904" t="s">
        <v>12163</v>
      </c>
      <c r="B29" s="1905"/>
      <c r="C29" s="1905"/>
      <c r="D29" s="1905"/>
      <c r="E29" s="1905"/>
      <c r="F29" s="1906"/>
    </row>
    <row r="30" spans="1:6" ht="32.25" customHeight="1" x14ac:dyDescent="0.2">
      <c r="A30" s="1715" t="s">
        <v>12208</v>
      </c>
      <c r="B30" s="1716" t="s">
        <v>12209</v>
      </c>
      <c r="C30" s="1717" t="s">
        <v>6461</v>
      </c>
      <c r="D30" s="1718">
        <v>349</v>
      </c>
      <c r="E30" s="1701">
        <v>358.41940000000005</v>
      </c>
      <c r="F30" s="1702">
        <f t="shared" ref="F30:F38" si="2">(E30*D30)</f>
        <v>125088.37060000002</v>
      </c>
    </row>
    <row r="31" spans="1:6" ht="32.25" customHeight="1" x14ac:dyDescent="0.2">
      <c r="A31" s="1685" t="s">
        <v>6463</v>
      </c>
      <c r="B31" s="1704" t="s">
        <v>6464</v>
      </c>
      <c r="C31" s="1165" t="s">
        <v>6461</v>
      </c>
      <c r="D31" s="1706">
        <v>85</v>
      </c>
      <c r="E31" s="1706">
        <v>11236.9395</v>
      </c>
      <c r="F31" s="1708">
        <f t="shared" si="2"/>
        <v>955139.85750000004</v>
      </c>
    </row>
    <row r="32" spans="1:6" ht="33" customHeight="1" x14ac:dyDescent="0.2">
      <c r="A32" s="1685" t="s">
        <v>12210</v>
      </c>
      <c r="B32" s="1704" t="s">
        <v>12211</v>
      </c>
      <c r="C32" s="1165" t="s">
        <v>6461</v>
      </c>
      <c r="D32" s="1706">
        <v>373</v>
      </c>
      <c r="E32" s="1707">
        <v>15905.548400000001</v>
      </c>
      <c r="F32" s="1708">
        <f t="shared" si="2"/>
        <v>5932769.5532000009</v>
      </c>
    </row>
    <row r="33" spans="1:6" ht="41.25" customHeight="1" x14ac:dyDescent="0.2">
      <c r="A33" s="1685" t="s">
        <v>6472</v>
      </c>
      <c r="B33" s="1704" t="s">
        <v>6482</v>
      </c>
      <c r="C33" s="1165" t="s">
        <v>940</v>
      </c>
      <c r="D33" s="1706">
        <v>58.561</v>
      </c>
      <c r="E33" s="1707">
        <v>275010</v>
      </c>
      <c r="F33" s="1708">
        <f t="shared" si="2"/>
        <v>16104860.609999999</v>
      </c>
    </row>
    <row r="34" spans="1:6" ht="39.75" customHeight="1" x14ac:dyDescent="0.2">
      <c r="A34" s="1685" t="s">
        <v>6489</v>
      </c>
      <c r="B34" s="1704" t="s">
        <v>12212</v>
      </c>
      <c r="C34" s="1165" t="s">
        <v>403</v>
      </c>
      <c r="D34" s="1706">
        <v>50</v>
      </c>
      <c r="E34" s="1707">
        <v>4695.5949000000001</v>
      </c>
      <c r="F34" s="1708">
        <f t="shared" si="2"/>
        <v>234779.745</v>
      </c>
    </row>
    <row r="35" spans="1:6" ht="32.25" customHeight="1" x14ac:dyDescent="0.2">
      <c r="A35" s="1685" t="s">
        <v>6487</v>
      </c>
      <c r="B35" s="1704" t="s">
        <v>12213</v>
      </c>
      <c r="C35" s="1165" t="s">
        <v>403</v>
      </c>
      <c r="D35" s="1706">
        <v>40</v>
      </c>
      <c r="E35" s="1707">
        <v>11353.885700000001</v>
      </c>
      <c r="F35" s="1708">
        <f t="shared" si="2"/>
        <v>454155.42800000001</v>
      </c>
    </row>
    <row r="36" spans="1:6" ht="44.25" customHeight="1" x14ac:dyDescent="0.2">
      <c r="A36" s="1685" t="s">
        <v>6483</v>
      </c>
      <c r="B36" s="1704" t="s">
        <v>12214</v>
      </c>
      <c r="C36" s="1165" t="s">
        <v>6461</v>
      </c>
      <c r="D36" s="1706">
        <v>59.400000000000006</v>
      </c>
      <c r="E36" s="1707">
        <v>14912.1134</v>
      </c>
      <c r="F36" s="1708">
        <f t="shared" si="2"/>
        <v>885779.53596000012</v>
      </c>
    </row>
    <row r="37" spans="1:6" ht="40.5" customHeight="1" x14ac:dyDescent="0.2">
      <c r="A37" s="1685">
        <v>510</v>
      </c>
      <c r="B37" s="1686" t="s">
        <v>6889</v>
      </c>
      <c r="C37" s="992" t="s">
        <v>12215</v>
      </c>
      <c r="D37" s="1707">
        <v>113</v>
      </c>
      <c r="E37" s="1707">
        <v>2103.4557</v>
      </c>
      <c r="F37" s="1708">
        <f t="shared" si="2"/>
        <v>237690.49410000001</v>
      </c>
    </row>
    <row r="38" spans="1:6" ht="44.25" customHeight="1" thickBot="1" x14ac:dyDescent="0.25">
      <c r="A38" s="1685" t="s">
        <v>12216</v>
      </c>
      <c r="B38" s="1719" t="s">
        <v>12217</v>
      </c>
      <c r="C38" s="992" t="s">
        <v>6461</v>
      </c>
      <c r="D38" s="1707">
        <v>1175</v>
      </c>
      <c r="E38" s="1707">
        <v>2294.8606</v>
      </c>
      <c r="F38" s="1708">
        <f t="shared" si="2"/>
        <v>2696461.2050000001</v>
      </c>
    </row>
    <row r="39" spans="1:6" ht="38.25" customHeight="1" thickBot="1" x14ac:dyDescent="0.25">
      <c r="A39" s="1907" t="s">
        <v>376</v>
      </c>
      <c r="B39" s="1908"/>
      <c r="C39" s="1908"/>
      <c r="D39" s="1908"/>
      <c r="E39" s="1908"/>
      <c r="F39" s="1714">
        <f>SUM(F30:F38)</f>
        <v>27626724.79936</v>
      </c>
    </row>
    <row r="40" spans="1:6" ht="29.25" customHeight="1" thickBot="1" x14ac:dyDescent="0.25">
      <c r="A40" s="1904" t="s">
        <v>12135</v>
      </c>
      <c r="B40" s="1905"/>
      <c r="C40" s="1905"/>
      <c r="D40" s="1905"/>
      <c r="E40" s="1905"/>
      <c r="F40" s="1906"/>
    </row>
    <row r="41" spans="1:6" ht="33.75" customHeight="1" x14ac:dyDescent="0.2">
      <c r="A41" s="1715" t="s">
        <v>12208</v>
      </c>
      <c r="B41" s="1716" t="s">
        <v>12209</v>
      </c>
      <c r="C41" s="1717" t="s">
        <v>6461</v>
      </c>
      <c r="D41" s="1718">
        <v>2689</v>
      </c>
      <c r="E41" s="1701">
        <v>358.41940000000005</v>
      </c>
      <c r="F41" s="1702">
        <f t="shared" ref="F41:F46" si="3">(E41*D41)</f>
        <v>963789.76660000009</v>
      </c>
    </row>
    <row r="42" spans="1:6" ht="42.75" customHeight="1" x14ac:dyDescent="0.2">
      <c r="A42" s="1685" t="s">
        <v>12218</v>
      </c>
      <c r="B42" s="1704" t="s">
        <v>6829</v>
      </c>
      <c r="C42" s="1165" t="s">
        <v>6461</v>
      </c>
      <c r="D42" s="1706">
        <v>776</v>
      </c>
      <c r="E42" s="1707">
        <v>425.60629999999998</v>
      </c>
      <c r="F42" s="1708">
        <f t="shared" si="3"/>
        <v>330270.48879999999</v>
      </c>
    </row>
    <row r="43" spans="1:6" ht="37.5" customHeight="1" x14ac:dyDescent="0.2">
      <c r="A43" s="1685" t="s">
        <v>12219</v>
      </c>
      <c r="B43" s="1686" t="s">
        <v>7106</v>
      </c>
      <c r="C43" s="992" t="s">
        <v>6461</v>
      </c>
      <c r="D43" s="1707">
        <v>139</v>
      </c>
      <c r="E43" s="1707">
        <v>12252.571000000002</v>
      </c>
      <c r="F43" s="1708">
        <f t="shared" si="3"/>
        <v>1703107.3690000002</v>
      </c>
    </row>
    <row r="44" spans="1:6" ht="39" customHeight="1" x14ac:dyDescent="0.2">
      <c r="A44" s="1685" t="s">
        <v>12210</v>
      </c>
      <c r="B44" s="1686" t="s">
        <v>12211</v>
      </c>
      <c r="C44" s="1720" t="s">
        <v>6461</v>
      </c>
      <c r="D44" s="1707">
        <v>92</v>
      </c>
      <c r="E44" s="1707">
        <v>15905.548400000001</v>
      </c>
      <c r="F44" s="1708">
        <f t="shared" si="3"/>
        <v>1463310.4528000001</v>
      </c>
    </row>
    <row r="45" spans="1:6" ht="36.75" customHeight="1" x14ac:dyDescent="0.2">
      <c r="A45" s="1685" t="s">
        <v>6463</v>
      </c>
      <c r="B45" s="1686" t="s">
        <v>6464</v>
      </c>
      <c r="C45" s="1720" t="s">
        <v>6461</v>
      </c>
      <c r="D45" s="1707">
        <v>648</v>
      </c>
      <c r="E45" s="1707">
        <v>11236.9395</v>
      </c>
      <c r="F45" s="1708">
        <f t="shared" si="3"/>
        <v>7281536.7960000001</v>
      </c>
    </row>
    <row r="46" spans="1:6" ht="40.5" customHeight="1" thickBot="1" x14ac:dyDescent="0.25">
      <c r="A46" s="1721" t="s">
        <v>12220</v>
      </c>
      <c r="B46" s="1722" t="s">
        <v>12221</v>
      </c>
      <c r="C46" s="1723" t="s">
        <v>6461</v>
      </c>
      <c r="D46" s="1713">
        <v>8045</v>
      </c>
      <c r="E46" s="1713">
        <v>9424.9635000000017</v>
      </c>
      <c r="F46" s="1708">
        <f t="shared" si="3"/>
        <v>75823831.357500017</v>
      </c>
    </row>
    <row r="47" spans="1:6" ht="31.5" customHeight="1" thickBot="1" x14ac:dyDescent="0.25">
      <c r="A47" s="1907" t="s">
        <v>376</v>
      </c>
      <c r="B47" s="1908"/>
      <c r="C47" s="1908"/>
      <c r="D47" s="1908"/>
      <c r="E47" s="1908"/>
      <c r="F47" s="1714">
        <f>SUM(F41:F46)</f>
        <v>87565846.230700016</v>
      </c>
    </row>
    <row r="48" spans="1:6" ht="24" customHeight="1" thickBot="1" x14ac:dyDescent="0.25">
      <c r="A48" s="1904" t="s">
        <v>12222</v>
      </c>
      <c r="B48" s="1905"/>
      <c r="C48" s="1905"/>
      <c r="D48" s="1905"/>
      <c r="E48" s="1905"/>
      <c r="F48" s="1906"/>
    </row>
    <row r="49" spans="1:6" ht="32.25" customHeight="1" x14ac:dyDescent="0.2">
      <c r="A49" s="1715" t="s">
        <v>12208</v>
      </c>
      <c r="B49" s="1716" t="s">
        <v>12209</v>
      </c>
      <c r="C49" s="1717" t="s">
        <v>6461</v>
      </c>
      <c r="D49" s="1718">
        <v>623</v>
      </c>
      <c r="E49" s="1701">
        <v>358.41940000000005</v>
      </c>
      <c r="F49" s="1702">
        <f t="shared" ref="F49:F54" si="4">(E49*D49)</f>
        <v>223295.28620000003</v>
      </c>
    </row>
    <row r="50" spans="1:6" ht="30" customHeight="1" x14ac:dyDescent="0.2">
      <c r="A50" s="1685" t="s">
        <v>12223</v>
      </c>
      <c r="B50" s="1704" t="s">
        <v>6829</v>
      </c>
      <c r="C50" s="1165" t="s">
        <v>6461</v>
      </c>
      <c r="D50" s="1706">
        <v>346</v>
      </c>
      <c r="E50" s="1706">
        <v>425.60629999999998</v>
      </c>
      <c r="F50" s="1708">
        <f t="shared" si="4"/>
        <v>147259.77979999999</v>
      </c>
    </row>
    <row r="51" spans="1:6" ht="30" customHeight="1" x14ac:dyDescent="0.2">
      <c r="A51" s="1685" t="s">
        <v>12219</v>
      </c>
      <c r="B51" s="1704" t="s">
        <v>7106</v>
      </c>
      <c r="C51" s="1165" t="s">
        <v>6461</v>
      </c>
      <c r="D51" s="1706">
        <v>623</v>
      </c>
      <c r="E51" s="1706">
        <v>12252.571000000002</v>
      </c>
      <c r="F51" s="1708">
        <f t="shared" si="4"/>
        <v>7633351.7330000009</v>
      </c>
    </row>
    <row r="52" spans="1:6" ht="30" customHeight="1" x14ac:dyDescent="0.2">
      <c r="A52" s="1685" t="s">
        <v>12224</v>
      </c>
      <c r="B52" s="1704" t="s">
        <v>12211</v>
      </c>
      <c r="C52" s="1165" t="s">
        <v>6461</v>
      </c>
      <c r="D52" s="1706">
        <v>11</v>
      </c>
      <c r="E52" s="1706">
        <v>15905.548400000001</v>
      </c>
      <c r="F52" s="1708">
        <f t="shared" si="4"/>
        <v>174961.03240000003</v>
      </c>
    </row>
    <row r="53" spans="1:6" ht="39.75" customHeight="1" x14ac:dyDescent="0.2">
      <c r="A53" s="1685" t="s">
        <v>12225</v>
      </c>
      <c r="B53" s="1704" t="s">
        <v>6482</v>
      </c>
      <c r="C53" s="1165" t="s">
        <v>940</v>
      </c>
      <c r="D53" s="1706">
        <v>1.7269999999999999</v>
      </c>
      <c r="E53" s="1706">
        <v>275010</v>
      </c>
      <c r="F53" s="1708">
        <f t="shared" si="4"/>
        <v>474942.26999999996</v>
      </c>
    </row>
    <row r="54" spans="1:6" ht="32.25" customHeight="1" thickBot="1" x14ac:dyDescent="0.25">
      <c r="A54" s="1685" t="s">
        <v>6463</v>
      </c>
      <c r="B54" s="1704" t="s">
        <v>6464</v>
      </c>
      <c r="C54" s="1165" t="s">
        <v>6461</v>
      </c>
      <c r="D54" s="1706">
        <v>141</v>
      </c>
      <c r="E54" s="1706">
        <v>11236.9395</v>
      </c>
      <c r="F54" s="1708">
        <f t="shared" si="4"/>
        <v>1584408.4695000001</v>
      </c>
    </row>
    <row r="55" spans="1:6" ht="30" customHeight="1" thickBot="1" x14ac:dyDescent="0.25">
      <c r="A55" s="1907" t="s">
        <v>376</v>
      </c>
      <c r="B55" s="1908"/>
      <c r="C55" s="1908"/>
      <c r="D55" s="1908"/>
      <c r="E55" s="1908"/>
      <c r="F55" s="1714">
        <f>SUM(F49:F54)</f>
        <v>10238218.570900001</v>
      </c>
    </row>
    <row r="56" spans="1:6" ht="27.75" customHeight="1" thickBot="1" x14ac:dyDescent="0.25">
      <c r="A56" s="1904" t="s">
        <v>12149</v>
      </c>
      <c r="B56" s="1905"/>
      <c r="C56" s="1905"/>
      <c r="D56" s="1905"/>
      <c r="E56" s="1905"/>
      <c r="F56" s="1906"/>
    </row>
    <row r="57" spans="1:6" ht="29.25" customHeight="1" x14ac:dyDescent="0.2">
      <c r="A57" s="1724" t="s">
        <v>12226</v>
      </c>
      <c r="B57" s="1725" t="s">
        <v>12227</v>
      </c>
      <c r="C57" s="1717" t="s">
        <v>12193</v>
      </c>
      <c r="D57" s="1701">
        <v>5</v>
      </c>
      <c r="E57" s="1701">
        <v>5774.3139000000001</v>
      </c>
      <c r="F57" s="1702">
        <f t="shared" ref="F57:F63" si="5">(E57*D57)</f>
        <v>28871.569500000001</v>
      </c>
    </row>
    <row r="58" spans="1:6" ht="35.25" customHeight="1" x14ac:dyDescent="0.2">
      <c r="A58" s="1685" t="s">
        <v>12228</v>
      </c>
      <c r="B58" s="1704" t="s">
        <v>12229</v>
      </c>
      <c r="C58" s="1165" t="s">
        <v>12193</v>
      </c>
      <c r="D58" s="1706">
        <v>2</v>
      </c>
      <c r="E58" s="1707">
        <v>13372.335500000001</v>
      </c>
      <c r="F58" s="1708">
        <f t="shared" si="5"/>
        <v>26744.671000000002</v>
      </c>
    </row>
    <row r="59" spans="1:6" ht="30.75" customHeight="1" x14ac:dyDescent="0.2">
      <c r="A59" s="1685" t="s">
        <v>12230</v>
      </c>
      <c r="B59" s="1704" t="s">
        <v>12231</v>
      </c>
      <c r="C59" s="1165" t="s">
        <v>12193</v>
      </c>
      <c r="D59" s="1706">
        <v>4</v>
      </c>
      <c r="E59" s="1707">
        <v>13737.0173</v>
      </c>
      <c r="F59" s="1708">
        <f t="shared" si="5"/>
        <v>54948.069199999998</v>
      </c>
    </row>
    <row r="60" spans="1:6" ht="33.75" customHeight="1" x14ac:dyDescent="0.2">
      <c r="A60" s="1726" t="s">
        <v>12232</v>
      </c>
      <c r="B60" s="1727" t="s">
        <v>12233</v>
      </c>
      <c r="C60" s="1165" t="s">
        <v>12193</v>
      </c>
      <c r="D60" s="1706">
        <v>4</v>
      </c>
      <c r="E60" s="1707">
        <v>35840.600999999995</v>
      </c>
      <c r="F60" s="1708">
        <f t="shared" si="5"/>
        <v>143362.40399999998</v>
      </c>
    </row>
    <row r="61" spans="1:6" ht="36" customHeight="1" x14ac:dyDescent="0.2">
      <c r="A61" s="1726" t="s">
        <v>12234</v>
      </c>
      <c r="B61" s="1727" t="s">
        <v>12235</v>
      </c>
      <c r="C61" s="1165" t="s">
        <v>12193</v>
      </c>
      <c r="D61" s="1706">
        <v>2</v>
      </c>
      <c r="E61" s="1707">
        <v>56564.201000000001</v>
      </c>
      <c r="F61" s="1708">
        <f t="shared" si="5"/>
        <v>113128.402</v>
      </c>
    </row>
    <row r="62" spans="1:6" ht="33" customHeight="1" x14ac:dyDescent="0.2">
      <c r="A62" s="1726" t="s">
        <v>12236</v>
      </c>
      <c r="B62" s="1727" t="s">
        <v>12237</v>
      </c>
      <c r="C62" s="1165" t="s">
        <v>403</v>
      </c>
      <c r="D62" s="1706">
        <v>11730</v>
      </c>
      <c r="E62" s="1707">
        <v>120.1289</v>
      </c>
      <c r="F62" s="1708">
        <f t="shared" si="5"/>
        <v>1409111.997</v>
      </c>
    </row>
    <row r="63" spans="1:6" ht="33" customHeight="1" thickBot="1" x14ac:dyDescent="0.25">
      <c r="A63" s="1685" t="s">
        <v>12238</v>
      </c>
      <c r="B63" s="1686" t="s">
        <v>12239</v>
      </c>
      <c r="C63" s="992" t="s">
        <v>12193</v>
      </c>
      <c r="D63" s="1707">
        <v>609</v>
      </c>
      <c r="E63" s="1707">
        <v>507.42949999999996</v>
      </c>
      <c r="F63" s="1708">
        <f t="shared" si="5"/>
        <v>309024.56549999997</v>
      </c>
    </row>
    <row r="64" spans="1:6" ht="27.75" customHeight="1" thickBot="1" x14ac:dyDescent="0.25">
      <c r="A64" s="1901" t="s">
        <v>376</v>
      </c>
      <c r="B64" s="1902"/>
      <c r="C64" s="1902"/>
      <c r="D64" s="1902"/>
      <c r="E64" s="1902"/>
      <c r="F64" s="1687">
        <f>SUM(F57:F63)</f>
        <v>2085191.6782</v>
      </c>
    </row>
    <row r="65" spans="1:6" ht="33" customHeight="1" x14ac:dyDescent="0.2">
      <c r="A65" s="1903" t="s">
        <v>12240</v>
      </c>
      <c r="B65" s="1903"/>
      <c r="C65" s="1730"/>
      <c r="D65" s="1730"/>
      <c r="E65" s="841"/>
      <c r="F65" s="841"/>
    </row>
    <row r="66" spans="1:6" ht="48.75" customHeight="1" thickBot="1" x14ac:dyDescent="0.25">
      <c r="A66" s="1742" t="s">
        <v>12247</v>
      </c>
      <c r="B66" s="1743" t="s">
        <v>12241</v>
      </c>
      <c r="C66" s="1744" t="s">
        <v>12242</v>
      </c>
      <c r="D66" s="1745">
        <v>1</v>
      </c>
      <c r="E66" s="1745">
        <v>1071000</v>
      </c>
      <c r="F66" s="1746">
        <f>E66*D66</f>
        <v>1071000</v>
      </c>
    </row>
    <row r="67" spans="1:6" ht="37.5" customHeight="1" thickBot="1" x14ac:dyDescent="0.25">
      <c r="A67" s="1901" t="s">
        <v>376</v>
      </c>
      <c r="B67" s="1902"/>
      <c r="C67" s="1902"/>
      <c r="D67" s="1902"/>
      <c r="E67" s="1902"/>
      <c r="F67" s="1687">
        <f>SUM(F66)</f>
        <v>1071000</v>
      </c>
    </row>
  </sheetData>
  <mergeCells count="23">
    <mergeCell ref="A19:E19"/>
    <mergeCell ref="A20:F20"/>
    <mergeCell ref="A28:E28"/>
    <mergeCell ref="A29:F29"/>
    <mergeCell ref="A39:E39"/>
    <mergeCell ref="A6:A7"/>
    <mergeCell ref="B6:B7"/>
    <mergeCell ref="C6:C7"/>
    <mergeCell ref="D6:F6"/>
    <mergeCell ref="A8:F8"/>
    <mergeCell ref="A1:F1"/>
    <mergeCell ref="A2:F2"/>
    <mergeCell ref="A3:F3"/>
    <mergeCell ref="A4:F4"/>
    <mergeCell ref="A5:F5"/>
    <mergeCell ref="A64:E64"/>
    <mergeCell ref="A65:B65"/>
    <mergeCell ref="A67:E67"/>
    <mergeCell ref="A40:F40"/>
    <mergeCell ref="A47:E47"/>
    <mergeCell ref="A48:F48"/>
    <mergeCell ref="A55:E55"/>
    <mergeCell ref="A56:F56"/>
  </mergeCells>
  <printOptions horizontalCentered="1"/>
  <pageMargins left="0.45" right="0.45" top="0.75" bottom="0.75" header="0.3" footer="0.3"/>
  <pageSetup scale="70" orientation="portrait" r:id="rId1"/>
  <rowBreaks count="7" manualBreakCount="7">
    <brk id="19" max="5" man="1"/>
    <brk id="28" max="5" man="1"/>
    <brk id="39" max="5" man="1"/>
    <brk id="47" max="5" man="1"/>
    <brk id="55" max="5" man="1"/>
    <brk id="75" max="5" man="1"/>
    <brk id="83"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58"/>
  <sheetViews>
    <sheetView view="pageBreakPreview" zoomScaleNormal="130" zoomScaleSheetLayoutView="100" workbookViewId="0">
      <selection activeCell="F11" sqref="F11"/>
    </sheetView>
  </sheetViews>
  <sheetFormatPr defaultColWidth="9.140625" defaultRowHeight="12.75" x14ac:dyDescent="0.2"/>
  <cols>
    <col min="1" max="1" width="6.85546875" style="83" customWidth="1"/>
    <col min="2" max="7" width="11.5703125" style="83" customWidth="1"/>
    <col min="8" max="16384" width="9.140625" style="83"/>
  </cols>
  <sheetData>
    <row r="1" spans="1:12" s="141" customFormat="1" ht="18.75" customHeight="1" x14ac:dyDescent="0.25">
      <c r="A1" s="2286" t="s">
        <v>191</v>
      </c>
      <c r="B1" s="2286"/>
      <c r="C1" s="2286"/>
      <c r="D1" s="2286"/>
      <c r="E1" s="2286"/>
      <c r="F1" s="2286"/>
      <c r="G1" s="2286"/>
      <c r="H1" s="140"/>
      <c r="I1" s="140"/>
      <c r="J1" s="140"/>
      <c r="K1" s="140"/>
      <c r="L1" s="140"/>
    </row>
    <row r="2" spans="1:12" s="141" customFormat="1" ht="18.75" customHeight="1" x14ac:dyDescent="0.25">
      <c r="A2" s="2286" t="s">
        <v>190</v>
      </c>
      <c r="B2" s="2286"/>
      <c r="C2" s="2286"/>
      <c r="D2" s="2286"/>
      <c r="E2" s="2286"/>
      <c r="F2" s="2286"/>
      <c r="G2" s="2286"/>
      <c r="H2" s="140"/>
      <c r="I2" s="140"/>
      <c r="J2" s="140"/>
      <c r="K2" s="140"/>
      <c r="L2" s="140"/>
    </row>
    <row r="3" spans="1:12" s="143" customFormat="1" ht="24" customHeight="1" x14ac:dyDescent="0.2">
      <c r="A3" s="2207" t="s">
        <v>58</v>
      </c>
      <c r="B3" s="2207"/>
      <c r="C3" s="2207"/>
      <c r="D3" s="2207"/>
      <c r="E3" s="2207"/>
      <c r="F3" s="2207"/>
      <c r="G3" s="2207"/>
      <c r="H3" s="142"/>
      <c r="I3" s="142"/>
      <c r="J3" s="142"/>
      <c r="K3" s="142"/>
      <c r="L3" s="142"/>
    </row>
    <row r="4" spans="1:12" s="145" customFormat="1" ht="24" customHeight="1" x14ac:dyDescent="0.25">
      <c r="A4" s="2225" t="s">
        <v>192</v>
      </c>
      <c r="B4" s="2225"/>
      <c r="C4" s="2225"/>
      <c r="D4" s="2225"/>
      <c r="E4" s="2225"/>
      <c r="F4" s="2225"/>
      <c r="G4" s="2225"/>
      <c r="H4" s="144"/>
      <c r="I4" s="144"/>
      <c r="J4" s="144"/>
      <c r="K4" s="144"/>
      <c r="L4" s="144"/>
    </row>
    <row r="5" spans="1:12" x14ac:dyDescent="0.2">
      <c r="A5" s="2313" t="s">
        <v>269</v>
      </c>
      <c r="B5" s="2313"/>
      <c r="C5" s="2313"/>
      <c r="D5" s="2313"/>
      <c r="E5" s="2313"/>
      <c r="F5" s="2313"/>
      <c r="G5" s="2313"/>
      <c r="H5" s="126"/>
    </row>
    <row r="6" spans="1:12" x14ac:dyDescent="0.2">
      <c r="A6" s="2282" t="s">
        <v>82</v>
      </c>
      <c r="B6" s="2282"/>
      <c r="C6" s="2282"/>
      <c r="D6" s="2282"/>
      <c r="E6" s="2282"/>
      <c r="F6" s="2282"/>
      <c r="G6" s="2282"/>
      <c r="H6" s="126"/>
    </row>
    <row r="7" spans="1:12" ht="22.5" customHeight="1" x14ac:dyDescent="0.2">
      <c r="A7" s="2300" t="s">
        <v>102</v>
      </c>
      <c r="B7" s="2300"/>
      <c r="C7" s="2300"/>
      <c r="D7" s="2300"/>
      <c r="E7" s="2300"/>
      <c r="F7" s="33"/>
      <c r="G7" s="33"/>
      <c r="H7" s="126"/>
    </row>
    <row r="8" spans="1:12" ht="18" customHeight="1" thickBot="1" x14ac:dyDescent="0.25">
      <c r="A8" s="2316" t="s">
        <v>171</v>
      </c>
      <c r="B8" s="2316"/>
      <c r="C8" s="2316"/>
      <c r="D8" s="2317"/>
      <c r="E8" s="2316"/>
      <c r="F8" s="2316"/>
      <c r="G8" s="2316"/>
      <c r="H8" s="126"/>
    </row>
    <row r="9" spans="1:12" ht="30" customHeight="1" x14ac:dyDescent="0.2">
      <c r="A9" s="230" t="s">
        <v>104</v>
      </c>
      <c r="B9" s="2315" t="s">
        <v>83</v>
      </c>
      <c r="C9" s="2315"/>
      <c r="D9" s="231" t="s">
        <v>89</v>
      </c>
      <c r="E9" s="231" t="s">
        <v>85</v>
      </c>
      <c r="F9" s="231" t="s">
        <v>230</v>
      </c>
      <c r="G9" s="232" t="s">
        <v>86</v>
      </c>
    </row>
    <row r="10" spans="1:12" ht="19.5" customHeight="1" thickBot="1" x14ac:dyDescent="0.25">
      <c r="A10" s="233"/>
      <c r="B10" s="41" t="s">
        <v>106</v>
      </c>
      <c r="C10" s="41" t="s">
        <v>107</v>
      </c>
      <c r="D10" s="234"/>
      <c r="E10" s="234"/>
      <c r="F10" s="234"/>
      <c r="G10" s="5"/>
    </row>
    <row r="11" spans="1:12" ht="33.75" customHeight="1" x14ac:dyDescent="0.2">
      <c r="A11" s="1" t="s">
        <v>135</v>
      </c>
      <c r="B11" s="235">
        <v>3313</v>
      </c>
      <c r="C11" s="235">
        <f>B11+E11</f>
        <v>3333</v>
      </c>
      <c r="D11" s="236">
        <v>1</v>
      </c>
      <c r="E11" s="236">
        <v>20</v>
      </c>
      <c r="F11" s="236">
        <v>0.41</v>
      </c>
      <c r="G11" s="237">
        <f>F11*E11</f>
        <v>8.1999999999999993</v>
      </c>
    </row>
    <row r="12" spans="1:12" ht="33.75" customHeight="1" x14ac:dyDescent="0.2">
      <c r="A12" s="2" t="s">
        <v>135</v>
      </c>
      <c r="B12" s="238">
        <f>C11</f>
        <v>3333</v>
      </c>
      <c r="C12" s="238">
        <f>E12+B12</f>
        <v>3353</v>
      </c>
      <c r="D12" s="22">
        <v>1</v>
      </c>
      <c r="E12" s="22">
        <v>20</v>
      </c>
      <c r="F12" s="22">
        <v>0.51500000000000001</v>
      </c>
      <c r="G12" s="237">
        <f>F12*E12</f>
        <v>10.3</v>
      </c>
    </row>
    <row r="13" spans="1:12" ht="33.75" customHeight="1" thickBot="1" x14ac:dyDescent="0.25">
      <c r="A13" s="2" t="s">
        <v>135</v>
      </c>
      <c r="B13" s="238">
        <f>C12</f>
        <v>3353</v>
      </c>
      <c r="C13" s="238">
        <f>E13+B13</f>
        <v>3363.7</v>
      </c>
      <c r="D13" s="22">
        <v>1</v>
      </c>
      <c r="E13" s="22">
        <v>10.7</v>
      </c>
      <c r="F13" s="22">
        <v>0.498</v>
      </c>
      <c r="G13" s="237">
        <f>F13*E13</f>
        <v>5.3285999999999998</v>
      </c>
    </row>
    <row r="14" spans="1:12" ht="33.75" customHeight="1" thickBot="1" x14ac:dyDescent="0.25">
      <c r="A14" s="2305" t="s">
        <v>236</v>
      </c>
      <c r="B14" s="2187"/>
      <c r="C14" s="2187"/>
      <c r="D14" s="2187"/>
      <c r="E14" s="2187"/>
      <c r="F14" s="2189"/>
      <c r="G14" s="42">
        <f>SUM(G11:G13)</f>
        <v>23.828600000000002</v>
      </c>
    </row>
    <row r="15" spans="1:12" x14ac:dyDescent="0.2">
      <c r="A15" s="126"/>
      <c r="B15" s="124"/>
      <c r="C15" s="124"/>
      <c r="D15" s="124"/>
      <c r="E15" s="124"/>
      <c r="F15" s="134"/>
      <c r="G15" s="134"/>
    </row>
    <row r="16" spans="1:12" x14ac:dyDescent="0.2">
      <c r="A16" s="126"/>
      <c r="B16" s="124"/>
      <c r="C16" s="124"/>
      <c r="D16" s="124"/>
      <c r="E16" s="124"/>
      <c r="F16" s="134"/>
      <c r="G16" s="134"/>
    </row>
    <row r="17" spans="1:8" x14ac:dyDescent="0.2">
      <c r="A17" s="126"/>
      <c r="B17" s="124"/>
      <c r="C17" s="124"/>
      <c r="D17" s="124"/>
      <c r="E17" s="124"/>
      <c r="F17" s="134"/>
      <c r="G17" s="134"/>
    </row>
    <row r="18" spans="1:8" x14ac:dyDescent="0.2">
      <c r="A18" s="126"/>
      <c r="B18" s="124"/>
      <c r="C18" s="124"/>
      <c r="D18" s="124"/>
      <c r="E18" s="124"/>
      <c r="F18" s="134"/>
      <c r="G18" s="134"/>
    </row>
    <row r="19" spans="1:8" x14ac:dyDescent="0.2">
      <c r="A19" s="126"/>
      <c r="B19" s="124"/>
      <c r="C19" s="124"/>
      <c r="D19" s="124"/>
      <c r="E19" s="124"/>
      <c r="F19" s="134"/>
      <c r="G19" s="134"/>
    </row>
    <row r="20" spans="1:8" x14ac:dyDescent="0.2">
      <c r="A20" s="160" t="s">
        <v>11</v>
      </c>
      <c r="B20" s="160"/>
      <c r="C20" s="160"/>
      <c r="D20" s="164"/>
      <c r="F20" s="160" t="s">
        <v>11</v>
      </c>
      <c r="G20" s="162"/>
      <c r="H20" s="124"/>
    </row>
    <row r="21" spans="1:8" x14ac:dyDescent="0.2">
      <c r="A21" s="163" t="s">
        <v>73</v>
      </c>
      <c r="B21" s="163"/>
      <c r="C21" s="163"/>
      <c r="D21" s="164"/>
      <c r="F21" s="163" t="s">
        <v>87</v>
      </c>
      <c r="G21" s="163"/>
      <c r="H21" s="131"/>
    </row>
    <row r="22" spans="1:8" x14ac:dyDescent="0.2">
      <c r="A22" s="160"/>
      <c r="B22" s="160"/>
      <c r="C22" s="160"/>
      <c r="D22" s="164"/>
      <c r="F22" s="162"/>
      <c r="G22" s="162"/>
      <c r="H22" s="131"/>
    </row>
    <row r="23" spans="1:8" x14ac:dyDescent="0.2">
      <c r="A23" s="160"/>
      <c r="B23" s="160"/>
      <c r="C23" s="160"/>
      <c r="D23" s="164"/>
      <c r="F23" s="162"/>
      <c r="G23" s="162"/>
      <c r="H23" s="131"/>
    </row>
    <row r="24" spans="1:8" ht="20.25" customHeight="1" x14ac:dyDescent="0.2">
      <c r="A24" s="162"/>
      <c r="B24" s="162"/>
      <c r="C24" s="162"/>
      <c r="D24" s="164"/>
      <c r="E24" s="83">
        <v>906469.73</v>
      </c>
      <c r="F24" s="162"/>
      <c r="G24" s="162"/>
      <c r="H24" s="133"/>
    </row>
    <row r="25" spans="1:8" x14ac:dyDescent="0.2">
      <c r="A25" s="160" t="s">
        <v>10</v>
      </c>
      <c r="B25" s="160"/>
      <c r="C25" s="160"/>
      <c r="D25" s="164"/>
      <c r="E25" s="83">
        <f>E24+E23</f>
        <v>906469.73</v>
      </c>
      <c r="F25" s="160" t="s">
        <v>12</v>
      </c>
      <c r="G25" s="162"/>
      <c r="H25" s="124"/>
    </row>
    <row r="26" spans="1:8" x14ac:dyDescent="0.2">
      <c r="A26" s="163" t="s">
        <v>79</v>
      </c>
      <c r="B26" s="163"/>
      <c r="C26" s="163"/>
      <c r="D26" s="164"/>
      <c r="F26" s="163" t="s">
        <v>167</v>
      </c>
      <c r="G26" s="163"/>
      <c r="H26" s="124"/>
    </row>
    <row r="27" spans="1:8" x14ac:dyDescent="0.2">
      <c r="A27" s="161"/>
      <c r="B27" s="162"/>
      <c r="C27" s="162"/>
      <c r="D27" s="164"/>
      <c r="E27" s="164"/>
      <c r="F27" s="164"/>
      <c r="G27" s="164"/>
    </row>
    <row r="28" spans="1:8" x14ac:dyDescent="0.2">
      <c r="B28" s="131"/>
      <c r="C28" s="131"/>
      <c r="D28" s="131"/>
      <c r="E28" s="131"/>
      <c r="F28" s="131"/>
      <c r="G28" s="131"/>
    </row>
    <row r="29" spans="1:8" x14ac:dyDescent="0.2">
      <c r="B29" s="131"/>
      <c r="C29" s="131"/>
      <c r="D29" s="131"/>
      <c r="E29" s="124"/>
      <c r="F29" s="131"/>
      <c r="G29" s="131"/>
    </row>
    <row r="30" spans="1:8" x14ac:dyDescent="0.2">
      <c r="B30" s="131"/>
      <c r="C30" s="131"/>
      <c r="D30" s="133"/>
      <c r="E30" s="134"/>
      <c r="F30" s="133"/>
      <c r="G30" s="133"/>
    </row>
    <row r="31" spans="1:8" x14ac:dyDescent="0.2">
      <c r="B31" s="124"/>
      <c r="C31" s="124"/>
      <c r="D31" s="124"/>
      <c r="E31" s="124"/>
      <c r="F31" s="124"/>
      <c r="G31" s="124"/>
    </row>
    <row r="32" spans="1:8" x14ac:dyDescent="0.2">
      <c r="B32" s="124"/>
      <c r="C32" s="124"/>
      <c r="D32" s="124"/>
      <c r="E32" s="124"/>
      <c r="F32" s="124"/>
      <c r="G32" s="124"/>
    </row>
    <row r="33" spans="2:7" x14ac:dyDescent="0.2">
      <c r="B33" s="124"/>
      <c r="C33" s="124"/>
      <c r="D33" s="131"/>
      <c r="E33" s="131"/>
      <c r="F33" s="131"/>
      <c r="G33" s="131"/>
    </row>
    <row r="34" spans="2:7" x14ac:dyDescent="0.2">
      <c r="B34" s="124"/>
      <c r="C34" s="124"/>
      <c r="D34" s="131"/>
      <c r="E34" s="131"/>
      <c r="F34" s="131"/>
      <c r="G34" s="131"/>
    </row>
    <row r="35" spans="2:7" x14ac:dyDescent="0.2">
      <c r="B35" s="131"/>
      <c r="C35" s="131"/>
      <c r="D35" s="131"/>
      <c r="E35" s="131"/>
      <c r="F35" s="131"/>
      <c r="G35" s="131"/>
    </row>
    <row r="36" spans="2:7" x14ac:dyDescent="0.2">
      <c r="B36" s="131"/>
      <c r="C36" s="131"/>
      <c r="D36" s="131"/>
      <c r="E36" s="124"/>
      <c r="F36" s="131"/>
      <c r="G36" s="131"/>
    </row>
    <row r="37" spans="2:7" x14ac:dyDescent="0.2">
      <c r="B37" s="131"/>
      <c r="C37" s="131"/>
      <c r="D37" s="133"/>
      <c r="E37" s="134"/>
      <c r="F37" s="133"/>
      <c r="G37" s="133"/>
    </row>
    <row r="38" spans="2:7" x14ac:dyDescent="0.2">
      <c r="B38" s="124">
        <v>5</v>
      </c>
      <c r="C38" s="124"/>
      <c r="D38" s="124"/>
      <c r="E38" s="124"/>
      <c r="F38" s="124"/>
      <c r="G38" s="124"/>
    </row>
    <row r="39" spans="2:7" x14ac:dyDescent="0.2">
      <c r="B39" s="124"/>
      <c r="C39" s="124"/>
      <c r="D39" s="124"/>
      <c r="E39" s="124"/>
      <c r="F39" s="124"/>
      <c r="G39" s="124"/>
    </row>
    <row r="40" spans="2:7" x14ac:dyDescent="0.2">
      <c r="B40" s="124"/>
      <c r="C40" s="124"/>
      <c r="D40" s="131"/>
      <c r="E40" s="131"/>
      <c r="F40" s="131"/>
      <c r="G40" s="131"/>
    </row>
    <row r="41" spans="2:7" x14ac:dyDescent="0.2">
      <c r="B41" s="124"/>
      <c r="C41" s="124"/>
      <c r="D41" s="131"/>
      <c r="E41" s="131"/>
      <c r="F41" s="131"/>
      <c r="G41" s="131"/>
    </row>
    <row r="42" spans="2:7" x14ac:dyDescent="0.2">
      <c r="B42" s="131"/>
      <c r="C42" s="131"/>
      <c r="D42" s="131"/>
      <c r="E42" s="131"/>
      <c r="F42" s="131"/>
      <c r="G42" s="131"/>
    </row>
    <row r="43" spans="2:7" x14ac:dyDescent="0.2">
      <c r="B43" s="131"/>
      <c r="C43" s="131"/>
      <c r="D43" s="131"/>
      <c r="E43" s="124"/>
      <c r="F43" s="131"/>
      <c r="G43" s="131"/>
    </row>
    <row r="44" spans="2:7" x14ac:dyDescent="0.2">
      <c r="B44" s="131"/>
      <c r="C44" s="131"/>
      <c r="D44" s="133"/>
      <c r="E44" s="134"/>
      <c r="F44" s="133"/>
      <c r="G44" s="133"/>
    </row>
    <row r="45" spans="2:7" x14ac:dyDescent="0.2">
      <c r="B45" s="124">
        <v>6</v>
      </c>
      <c r="C45" s="124"/>
      <c r="D45" s="124"/>
      <c r="E45" s="124"/>
      <c r="F45" s="124"/>
      <c r="G45" s="124"/>
    </row>
    <row r="46" spans="2:7" x14ac:dyDescent="0.2">
      <c r="B46" s="124"/>
      <c r="C46" s="124"/>
      <c r="D46" s="124"/>
      <c r="E46" s="124"/>
      <c r="F46" s="124"/>
      <c r="G46" s="124"/>
    </row>
    <row r="47" spans="2:7" x14ac:dyDescent="0.2">
      <c r="B47" s="124"/>
      <c r="C47" s="124"/>
      <c r="D47" s="131"/>
      <c r="E47" s="131"/>
      <c r="F47" s="131"/>
      <c r="G47" s="131"/>
    </row>
    <row r="48" spans="2:7" x14ac:dyDescent="0.2">
      <c r="B48" s="124"/>
      <c r="C48" s="124"/>
      <c r="D48" s="131"/>
      <c r="E48" s="131"/>
      <c r="F48" s="131"/>
      <c r="G48" s="131"/>
    </row>
    <row r="49" spans="2:7" x14ac:dyDescent="0.2">
      <c r="B49" s="131"/>
      <c r="C49" s="131"/>
      <c r="D49" s="131"/>
      <c r="E49" s="131"/>
      <c r="F49" s="131"/>
      <c r="G49" s="131"/>
    </row>
    <row r="50" spans="2:7" x14ac:dyDescent="0.2">
      <c r="B50" s="131"/>
      <c r="C50" s="131"/>
      <c r="D50" s="131"/>
      <c r="E50" s="124"/>
      <c r="F50" s="131"/>
      <c r="G50" s="131"/>
    </row>
    <row r="51" spans="2:7" x14ac:dyDescent="0.2">
      <c r="B51" s="131"/>
      <c r="C51" s="131"/>
      <c r="D51" s="133"/>
      <c r="E51" s="134"/>
      <c r="F51" s="133"/>
      <c r="G51" s="133"/>
    </row>
    <row r="52" spans="2:7" x14ac:dyDescent="0.2">
      <c r="B52" s="128"/>
      <c r="C52" s="128"/>
      <c r="D52" s="131"/>
      <c r="E52" s="126"/>
      <c r="F52" s="128"/>
      <c r="G52" s="128"/>
    </row>
    <row r="53" spans="2:7" x14ac:dyDescent="0.2">
      <c r="B53" s="127"/>
      <c r="C53" s="127"/>
      <c r="D53" s="128"/>
      <c r="E53" s="128"/>
      <c r="F53" s="128"/>
      <c r="G53" s="128"/>
    </row>
    <row r="54" spans="2:7" x14ac:dyDescent="0.2">
      <c r="B54" s="126"/>
      <c r="C54" s="126"/>
      <c r="D54" s="126"/>
      <c r="E54" s="126"/>
      <c r="F54" s="126"/>
      <c r="G54" s="126"/>
    </row>
    <row r="56" spans="2:7" x14ac:dyDescent="0.2">
      <c r="B56" s="136"/>
      <c r="C56" s="136"/>
      <c r="E56" s="138"/>
    </row>
    <row r="57" spans="2:7" x14ac:dyDescent="0.2">
      <c r="B57" s="139"/>
      <c r="C57" s="139"/>
      <c r="E57" s="138"/>
    </row>
    <row r="58" spans="2:7" x14ac:dyDescent="0.2">
      <c r="B58" s="139"/>
      <c r="C58" s="139"/>
      <c r="E58" s="138"/>
    </row>
  </sheetData>
  <mergeCells count="10">
    <mergeCell ref="A14:F14"/>
    <mergeCell ref="A8:G8"/>
    <mergeCell ref="B9:C9"/>
    <mergeCell ref="A1:G1"/>
    <mergeCell ref="A2:G2"/>
    <mergeCell ref="A3:G3"/>
    <mergeCell ref="A4:G4"/>
    <mergeCell ref="A5:G5"/>
    <mergeCell ref="A6:G6"/>
    <mergeCell ref="A7:E7"/>
  </mergeCells>
  <phoneticPr fontId="50" type="noConversion"/>
  <printOptions horizontalCentered="1"/>
  <pageMargins left="0.75" right="0.75" top="0.5" bottom="0.5"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9"/>
  <sheetViews>
    <sheetView view="pageBreakPreview" zoomScale="106" zoomScaleSheetLayoutView="106" workbookViewId="0">
      <selection activeCell="I11" sqref="I11"/>
    </sheetView>
  </sheetViews>
  <sheetFormatPr defaultColWidth="9.140625" defaultRowHeight="12.75" x14ac:dyDescent="0.2"/>
  <cols>
    <col min="1" max="1" width="6.28515625" style="83" customWidth="1"/>
    <col min="2" max="2" width="11.5703125" style="83" customWidth="1"/>
    <col min="3" max="3" width="12.28515625" style="83" customWidth="1"/>
    <col min="4" max="4" width="5.85546875" style="83" customWidth="1"/>
    <col min="5" max="5" width="7.85546875" style="83" customWidth="1"/>
    <col min="6" max="6" width="7.42578125" style="83" customWidth="1"/>
    <col min="7" max="7" width="9.42578125" style="83" bestFit="1" customWidth="1"/>
    <col min="8" max="8" width="10.140625" style="83" bestFit="1" customWidth="1"/>
    <col min="9" max="9" width="9.140625" style="83"/>
    <col min="10" max="12" width="9.28515625" style="83" bestFit="1" customWidth="1"/>
    <col min="13" max="16384" width="9.140625" style="83"/>
  </cols>
  <sheetData>
    <row r="1" spans="1:12" s="141" customFormat="1" ht="18.75" customHeight="1" x14ac:dyDescent="0.25">
      <c r="A1" s="2286" t="s">
        <v>191</v>
      </c>
      <c r="B1" s="2286"/>
      <c r="C1" s="2286"/>
      <c r="D1" s="2286"/>
      <c r="E1" s="2286"/>
      <c r="F1" s="2286"/>
      <c r="G1" s="2286"/>
      <c r="H1" s="2286"/>
      <c r="I1" s="140"/>
      <c r="J1" s="140"/>
      <c r="K1" s="140"/>
    </row>
    <row r="2" spans="1:12" s="141" customFormat="1" ht="18.75" customHeight="1" x14ac:dyDescent="0.25">
      <c r="A2" s="2286" t="s">
        <v>190</v>
      </c>
      <c r="B2" s="2286"/>
      <c r="C2" s="2286"/>
      <c r="D2" s="2286"/>
      <c r="E2" s="2286"/>
      <c r="F2" s="2286"/>
      <c r="G2" s="2286"/>
      <c r="H2" s="2286"/>
      <c r="I2" s="140"/>
      <c r="J2" s="140"/>
      <c r="K2" s="140"/>
    </row>
    <row r="3" spans="1:12" s="143" customFormat="1" ht="24" customHeight="1" x14ac:dyDescent="0.2">
      <c r="A3" s="2207" t="s">
        <v>58</v>
      </c>
      <c r="B3" s="2207"/>
      <c r="C3" s="2207"/>
      <c r="D3" s="2207"/>
      <c r="E3" s="2207"/>
      <c r="F3" s="2207"/>
      <c r="G3" s="2207"/>
      <c r="H3" s="2207"/>
      <c r="I3" s="142"/>
      <c r="J3" s="142"/>
      <c r="K3" s="142"/>
    </row>
    <row r="4" spans="1:12" s="145" customFormat="1" ht="24" customHeight="1" x14ac:dyDescent="0.25">
      <c r="A4" s="2225" t="s">
        <v>192</v>
      </c>
      <c r="B4" s="2225"/>
      <c r="C4" s="2225"/>
      <c r="D4" s="2225"/>
      <c r="E4" s="2225"/>
      <c r="F4" s="2225"/>
      <c r="G4" s="2225"/>
      <c r="H4" s="2225"/>
      <c r="I4" s="144"/>
      <c r="J4" s="144"/>
      <c r="K4" s="144"/>
    </row>
    <row r="5" spans="1:12" x14ac:dyDescent="0.2">
      <c r="A5" s="2177" t="s">
        <v>351</v>
      </c>
      <c r="B5" s="2177"/>
      <c r="C5" s="2177"/>
      <c r="D5" s="2177"/>
      <c r="E5" s="2177"/>
      <c r="F5" s="2177"/>
      <c r="G5" s="2177"/>
      <c r="H5" s="2177"/>
    </row>
    <row r="6" spans="1:12" x14ac:dyDescent="0.2">
      <c r="A6" s="37"/>
      <c r="B6" s="37"/>
      <c r="C6" s="37"/>
      <c r="D6" s="37"/>
      <c r="E6" s="37"/>
      <c r="F6" s="126"/>
      <c r="G6" s="126"/>
      <c r="H6" s="126"/>
    </row>
    <row r="7" spans="1:12" x14ac:dyDescent="0.2">
      <c r="A7" s="2300" t="s">
        <v>102</v>
      </c>
      <c r="B7" s="2300"/>
      <c r="C7" s="2300"/>
      <c r="D7" s="2300"/>
      <c r="E7" s="2300"/>
      <c r="F7" s="2300"/>
      <c r="G7" s="2300"/>
      <c r="H7" s="2300"/>
    </row>
    <row r="8" spans="1:12" x14ac:dyDescent="0.2">
      <c r="A8" s="2320" t="s">
        <v>82</v>
      </c>
      <c r="B8" s="2320"/>
      <c r="C8" s="2321"/>
      <c r="D8" s="2320"/>
      <c r="E8" s="2320"/>
      <c r="F8" s="2320"/>
      <c r="G8" s="2320"/>
      <c r="H8" s="2320"/>
    </row>
    <row r="9" spans="1:12" ht="33" customHeight="1" thickBot="1" x14ac:dyDescent="0.25">
      <c r="A9" s="2318" t="s">
        <v>103</v>
      </c>
      <c r="B9" s="2318"/>
      <c r="C9" s="2318"/>
      <c r="D9" s="2318"/>
      <c r="E9" s="2318"/>
      <c r="F9" s="2318"/>
      <c r="G9" s="2318"/>
      <c r="H9" s="2318"/>
    </row>
    <row r="10" spans="1:12" s="615" customFormat="1" ht="24" customHeight="1" thickBot="1" x14ac:dyDescent="0.25">
      <c r="A10" s="2322" t="s">
        <v>243</v>
      </c>
      <c r="B10" s="2323"/>
      <c r="C10" s="2323"/>
      <c r="D10" s="2323"/>
      <c r="E10" s="2323"/>
      <c r="F10" s="2323"/>
      <c r="G10" s="2323"/>
      <c r="H10" s="2324"/>
      <c r="K10" s="615">
        <v>0.2</v>
      </c>
      <c r="L10" s="615">
        <f>J10+K10</f>
        <v>0.2</v>
      </c>
    </row>
    <row r="11" spans="1:12" ht="26.25" thickBot="1" x14ac:dyDescent="0.25">
      <c r="A11" s="222" t="s">
        <v>104</v>
      </c>
      <c r="B11" s="612" t="s">
        <v>83</v>
      </c>
      <c r="C11" s="223" t="s">
        <v>84</v>
      </c>
      <c r="D11" s="224" t="s">
        <v>89</v>
      </c>
      <c r="E11" s="224" t="s">
        <v>85</v>
      </c>
      <c r="F11" s="225" t="s">
        <v>105</v>
      </c>
      <c r="G11" s="225" t="s">
        <v>96</v>
      </c>
      <c r="H11" s="222" t="s">
        <v>86</v>
      </c>
    </row>
    <row r="12" spans="1:12" ht="24" customHeight="1" x14ac:dyDescent="0.2">
      <c r="A12" s="218" t="s">
        <v>134</v>
      </c>
      <c r="B12" s="219">
        <v>670</v>
      </c>
      <c r="C12" s="226" t="s">
        <v>108</v>
      </c>
      <c r="D12" s="22">
        <v>1</v>
      </c>
      <c r="E12" s="22">
        <v>0</v>
      </c>
      <c r="F12" s="227">
        <v>0.8</v>
      </c>
      <c r="G12" s="614">
        <v>0.125</v>
      </c>
      <c r="H12" s="229">
        <f>G12*F12*E12</f>
        <v>0</v>
      </c>
      <c r="J12" s="83">
        <v>0.97499999999999998</v>
      </c>
      <c r="K12" s="83">
        <v>0.2</v>
      </c>
      <c r="L12" s="83">
        <f>J12+K12</f>
        <v>1.175</v>
      </c>
    </row>
    <row r="13" spans="1:12" ht="24" customHeight="1" x14ac:dyDescent="0.2">
      <c r="A13" s="176" t="s">
        <v>134</v>
      </c>
      <c r="B13" s="173">
        <v>675</v>
      </c>
      <c r="C13" s="226" t="s">
        <v>108</v>
      </c>
      <c r="D13" s="22">
        <v>1</v>
      </c>
      <c r="E13" s="22">
        <v>5</v>
      </c>
      <c r="F13" s="221">
        <v>0.8</v>
      </c>
      <c r="G13" s="614">
        <v>0.125</v>
      </c>
      <c r="H13" s="229">
        <f>G13*F13*E13</f>
        <v>0.5</v>
      </c>
      <c r="J13" s="83">
        <v>0.95</v>
      </c>
      <c r="K13" s="83">
        <v>0.2</v>
      </c>
      <c r="L13" s="83">
        <f>J13+K13</f>
        <v>1.1499999999999999</v>
      </c>
    </row>
    <row r="14" spans="1:12" ht="24" customHeight="1" thickBot="1" x14ac:dyDescent="0.25">
      <c r="A14" s="176" t="s">
        <v>134</v>
      </c>
      <c r="B14" s="173">
        <v>687</v>
      </c>
      <c r="C14" s="226" t="s">
        <v>108</v>
      </c>
      <c r="D14" s="22">
        <v>1</v>
      </c>
      <c r="E14" s="22">
        <v>12</v>
      </c>
      <c r="F14" s="221">
        <v>0.8</v>
      </c>
      <c r="G14" s="614">
        <v>0.125</v>
      </c>
      <c r="H14" s="229">
        <f>G14*F14*E14</f>
        <v>1.2000000000000002</v>
      </c>
      <c r="J14" s="83">
        <v>0.9</v>
      </c>
      <c r="K14" s="83">
        <v>0.2</v>
      </c>
      <c r="L14" s="83">
        <f>J14+K14</f>
        <v>1.1000000000000001</v>
      </c>
    </row>
    <row r="15" spans="1:12" ht="24.75" customHeight="1" thickBot="1" x14ac:dyDescent="0.3">
      <c r="A15" s="2170" t="s">
        <v>212</v>
      </c>
      <c r="B15" s="2171"/>
      <c r="C15" s="2171"/>
      <c r="D15" s="2171"/>
      <c r="E15" s="2171"/>
      <c r="F15" s="2171"/>
      <c r="G15" s="2171"/>
      <c r="H15" s="215">
        <f>SUM(H12:H14)</f>
        <v>1.7000000000000002</v>
      </c>
    </row>
    <row r="16" spans="1:12" ht="30" customHeight="1" thickBot="1" x14ac:dyDescent="0.3">
      <c r="A16" s="2319" t="s">
        <v>211</v>
      </c>
      <c r="B16" s="2319"/>
      <c r="C16" s="2319"/>
      <c r="D16" s="2319"/>
      <c r="E16" s="2319"/>
      <c r="F16" s="2319"/>
      <c r="G16" s="2319"/>
      <c r="H16" s="215">
        <v>34.82</v>
      </c>
    </row>
    <row r="17" spans="1:8" ht="30" customHeight="1" thickBot="1" x14ac:dyDescent="0.3">
      <c r="A17" s="2319" t="s">
        <v>246</v>
      </c>
      <c r="B17" s="2319"/>
      <c r="C17" s="2319"/>
      <c r="D17" s="2319"/>
      <c r="E17" s="2319"/>
      <c r="F17" s="2319"/>
      <c r="G17" s="2319"/>
      <c r="H17" s="215">
        <f>H16+H15</f>
        <v>36.520000000000003</v>
      </c>
    </row>
    <row r="18" spans="1:8" x14ac:dyDescent="0.2">
      <c r="A18" s="126"/>
      <c r="B18" s="124"/>
      <c r="C18" s="132"/>
      <c r="D18" s="124"/>
      <c r="E18" s="124"/>
      <c r="F18" s="124"/>
      <c r="G18" s="134"/>
      <c r="H18" s="133"/>
    </row>
    <row r="19" spans="1:8" x14ac:dyDescent="0.2">
      <c r="A19" s="126"/>
      <c r="B19" s="124"/>
      <c r="C19" s="132"/>
      <c r="D19" s="124"/>
      <c r="E19" s="124"/>
      <c r="F19" s="124"/>
      <c r="G19" s="134"/>
      <c r="H19" s="133"/>
    </row>
    <row r="20" spans="1:8" x14ac:dyDescent="0.2">
      <c r="A20" s="126"/>
      <c r="B20" s="124"/>
      <c r="C20" s="132"/>
      <c r="D20" s="124"/>
      <c r="E20" s="124"/>
      <c r="F20" s="124"/>
      <c r="G20" s="134"/>
      <c r="H20" s="133"/>
    </row>
    <row r="21" spans="1:8" x14ac:dyDescent="0.2">
      <c r="B21" s="160" t="s">
        <v>11</v>
      </c>
      <c r="C21" s="126"/>
      <c r="D21" s="128"/>
      <c r="F21" s="160" t="s">
        <v>11</v>
      </c>
    </row>
    <row r="22" spans="1:8" x14ac:dyDescent="0.2">
      <c r="B22" s="163" t="s">
        <v>71</v>
      </c>
      <c r="C22" s="129"/>
      <c r="D22" s="128"/>
      <c r="F22" s="163" t="s">
        <v>87</v>
      </c>
    </row>
    <row r="23" spans="1:8" x14ac:dyDescent="0.2">
      <c r="B23" s="163"/>
      <c r="C23" s="129"/>
      <c r="D23" s="128"/>
    </row>
    <row r="24" spans="1:8" x14ac:dyDescent="0.2">
      <c r="B24" s="163"/>
      <c r="C24" s="129"/>
      <c r="D24" s="128"/>
      <c r="F24" s="162"/>
    </row>
    <row r="25" spans="1:8" x14ac:dyDescent="0.2">
      <c r="B25" s="163"/>
      <c r="C25" s="129"/>
      <c r="D25" s="128"/>
      <c r="F25" s="162"/>
    </row>
    <row r="26" spans="1:8" x14ac:dyDescent="0.2">
      <c r="B26" s="160"/>
      <c r="C26" s="126"/>
      <c r="D26" s="128"/>
      <c r="F26" s="162"/>
    </row>
    <row r="27" spans="1:8" x14ac:dyDescent="0.2">
      <c r="B27" s="162"/>
      <c r="C27" s="126"/>
      <c r="D27" s="128"/>
    </row>
    <row r="28" spans="1:8" x14ac:dyDescent="0.2">
      <c r="B28" s="160" t="s">
        <v>10</v>
      </c>
      <c r="C28" s="129"/>
      <c r="D28" s="128"/>
      <c r="F28" s="160" t="s">
        <v>12</v>
      </c>
    </row>
    <row r="29" spans="1:8" x14ac:dyDescent="0.2">
      <c r="B29" s="163" t="s">
        <v>71</v>
      </c>
      <c r="C29" s="129"/>
      <c r="D29" s="128"/>
      <c r="F29" s="163" t="s">
        <v>167</v>
      </c>
    </row>
  </sheetData>
  <mergeCells count="12">
    <mergeCell ref="A9:H9"/>
    <mergeCell ref="A7:H7"/>
    <mergeCell ref="A16:G16"/>
    <mergeCell ref="A17:G17"/>
    <mergeCell ref="A8:H8"/>
    <mergeCell ref="A15:G15"/>
    <mergeCell ref="A10:H10"/>
    <mergeCell ref="A1:H1"/>
    <mergeCell ref="A2:H2"/>
    <mergeCell ref="A3:H3"/>
    <mergeCell ref="A4:H4"/>
    <mergeCell ref="A5:H5"/>
  </mergeCells>
  <phoneticPr fontId="50" type="noConversion"/>
  <printOptions horizontalCentered="1"/>
  <pageMargins left="0.7" right="0.7" top="0.75" bottom="0.75" header="0.3" footer="0.3"/>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26"/>
  <sheetViews>
    <sheetView view="pageBreakPreview" zoomScale="60" workbookViewId="0">
      <selection activeCell="L22" sqref="L22"/>
    </sheetView>
  </sheetViews>
  <sheetFormatPr defaultColWidth="9.140625" defaultRowHeight="12.75" x14ac:dyDescent="0.2"/>
  <cols>
    <col min="1" max="1" width="5.5703125" style="83" customWidth="1"/>
    <col min="2" max="2" width="10.7109375" style="83" bestFit="1" customWidth="1"/>
    <col min="3" max="3" width="11.7109375" style="83" bestFit="1" customWidth="1"/>
    <col min="4" max="8" width="9.140625" style="83"/>
    <col min="9" max="9" width="7.28515625" style="83" customWidth="1"/>
    <col min="10" max="10" width="11.7109375" style="83" customWidth="1"/>
    <col min="11" max="11" width="11" style="83" customWidth="1"/>
    <col min="12" max="16384" width="9.140625" style="83"/>
  </cols>
  <sheetData>
    <row r="1" spans="1:13" s="141" customFormat="1" ht="18.75" customHeight="1" x14ac:dyDescent="0.25">
      <c r="A1" s="2173" t="s">
        <v>191</v>
      </c>
      <c r="B1" s="2173"/>
      <c r="C1" s="2173"/>
      <c r="D1" s="2173"/>
      <c r="E1" s="2173"/>
      <c r="F1" s="2173"/>
      <c r="G1" s="2173"/>
      <c r="H1" s="2173"/>
      <c r="I1" s="2173"/>
      <c r="J1" s="2173"/>
      <c r="K1" s="140"/>
      <c r="L1" s="140"/>
      <c r="M1" s="140"/>
    </row>
    <row r="2" spans="1:13" s="141" customFormat="1" ht="18.75" customHeight="1" x14ac:dyDescent="0.25">
      <c r="A2" s="2173" t="s">
        <v>190</v>
      </c>
      <c r="B2" s="2173"/>
      <c r="C2" s="2173"/>
      <c r="D2" s="2173"/>
      <c r="E2" s="2173"/>
      <c r="F2" s="2173"/>
      <c r="G2" s="2173"/>
      <c r="H2" s="2173"/>
      <c r="I2" s="2173"/>
      <c r="J2" s="2173"/>
      <c r="K2" s="140"/>
      <c r="L2" s="140"/>
      <c r="M2" s="140"/>
    </row>
    <row r="3" spans="1:13" s="143" customFormat="1" ht="24" customHeight="1" x14ac:dyDescent="0.2">
      <c r="A3" s="2207" t="s">
        <v>58</v>
      </c>
      <c r="B3" s="2207"/>
      <c r="C3" s="2207"/>
      <c r="D3" s="2207"/>
      <c r="E3" s="2207"/>
      <c r="F3" s="2207"/>
      <c r="G3" s="2207"/>
      <c r="H3" s="2207"/>
      <c r="I3" s="2207"/>
      <c r="J3" s="2207"/>
      <c r="K3" s="142"/>
      <c r="L3" s="142"/>
      <c r="M3" s="142"/>
    </row>
    <row r="4" spans="1:13" s="145" customFormat="1" ht="24" customHeight="1" x14ac:dyDescent="0.25">
      <c r="A4" s="2225" t="s">
        <v>192</v>
      </c>
      <c r="B4" s="2225"/>
      <c r="C4" s="2225"/>
      <c r="D4" s="2225"/>
      <c r="E4" s="2225"/>
      <c r="F4" s="2225"/>
      <c r="G4" s="2225"/>
      <c r="H4" s="2225"/>
      <c r="I4" s="2225"/>
      <c r="J4" s="2225"/>
      <c r="K4" s="144"/>
      <c r="L4" s="144"/>
      <c r="M4" s="144"/>
    </row>
    <row r="5" spans="1:13" x14ac:dyDescent="0.2">
      <c r="A5" s="2282" t="s">
        <v>351</v>
      </c>
      <c r="B5" s="2282"/>
      <c r="C5" s="2282"/>
      <c r="D5" s="2282"/>
      <c r="E5" s="2282"/>
      <c r="F5" s="2282"/>
      <c r="G5" s="2282"/>
      <c r="H5" s="2282"/>
      <c r="I5" s="2282"/>
      <c r="J5" s="2282"/>
    </row>
    <row r="6" spans="1:13" x14ac:dyDescent="0.2">
      <c r="A6" s="2300" t="s">
        <v>102</v>
      </c>
      <c r="B6" s="2300"/>
      <c r="C6" s="2300"/>
      <c r="D6" s="2300"/>
      <c r="E6" s="2300"/>
      <c r="F6" s="2300"/>
      <c r="G6" s="2300"/>
      <c r="H6" s="2300"/>
    </row>
    <row r="7" spans="1:13" x14ac:dyDescent="0.2">
      <c r="A7" s="2218" t="s">
        <v>109</v>
      </c>
      <c r="B7" s="2218"/>
      <c r="C7" s="2218"/>
      <c r="D7" s="2218"/>
      <c r="E7" s="2218"/>
      <c r="F7" s="2218"/>
      <c r="G7" s="2218"/>
      <c r="H7" s="2218"/>
      <c r="I7" s="2218"/>
      <c r="J7" s="2218"/>
    </row>
    <row r="8" spans="1:13" ht="13.5" thickBot="1" x14ac:dyDescent="0.25">
      <c r="A8" s="166"/>
      <c r="B8" s="89"/>
      <c r="C8" s="89"/>
      <c r="D8" s="521" t="s">
        <v>292</v>
      </c>
      <c r="E8" s="89"/>
      <c r="F8" s="89"/>
      <c r="G8" s="89"/>
      <c r="H8" s="89"/>
      <c r="I8" s="89"/>
      <c r="J8" s="89"/>
    </row>
    <row r="9" spans="1:13" ht="26.25" thickBot="1" x14ac:dyDescent="0.25">
      <c r="A9" s="12" t="s">
        <v>104</v>
      </c>
      <c r="B9" s="2223" t="s">
        <v>83</v>
      </c>
      <c r="C9" s="2325"/>
      <c r="D9" s="167" t="s">
        <v>85</v>
      </c>
      <c r="E9" s="167" t="s">
        <v>216</v>
      </c>
      <c r="F9" s="168" t="s">
        <v>217</v>
      </c>
      <c r="G9" s="168" t="s">
        <v>218</v>
      </c>
      <c r="H9" s="168" t="s">
        <v>353</v>
      </c>
      <c r="I9" s="168" t="s">
        <v>219</v>
      </c>
      <c r="J9" s="90" t="s">
        <v>86</v>
      </c>
    </row>
    <row r="10" spans="1:13" s="615" customFormat="1" ht="21.95" customHeight="1" x14ac:dyDescent="0.2">
      <c r="A10" s="616" t="s">
        <v>134</v>
      </c>
      <c r="B10" s="657">
        <v>670</v>
      </c>
      <c r="C10" s="657">
        <f>B10+D10</f>
        <v>670</v>
      </c>
      <c r="D10" s="19">
        <v>0</v>
      </c>
      <c r="E10" s="220">
        <v>0.6</v>
      </c>
      <c r="F10" s="220">
        <v>0.6</v>
      </c>
      <c r="G10" s="220">
        <f>(E10+F10)/2</f>
        <v>0.6</v>
      </c>
      <c r="H10" s="220">
        <v>0.95</v>
      </c>
      <c r="I10" s="619">
        <v>0</v>
      </c>
      <c r="J10" s="621">
        <f>I10*G10*D10</f>
        <v>0</v>
      </c>
    </row>
    <row r="11" spans="1:13" s="615" customFormat="1" ht="21.95" customHeight="1" x14ac:dyDescent="0.2">
      <c r="A11" s="617" t="s">
        <v>134</v>
      </c>
      <c r="B11" s="658">
        <v>675</v>
      </c>
      <c r="C11" s="658">
        <f>B11+D11</f>
        <v>680</v>
      </c>
      <c r="D11" s="20">
        <v>5</v>
      </c>
      <c r="E11" s="179">
        <v>0.6</v>
      </c>
      <c r="F11" s="179">
        <v>0.6</v>
      </c>
      <c r="G11" s="179">
        <f>(E11+F11)/2</f>
        <v>0.6</v>
      </c>
      <c r="H11" s="179">
        <v>1.05</v>
      </c>
      <c r="I11" s="620">
        <f>(H11+H10)/2</f>
        <v>1</v>
      </c>
      <c r="J11" s="622">
        <f>I11*G11*D11</f>
        <v>3</v>
      </c>
    </row>
    <row r="12" spans="1:13" s="615" customFormat="1" ht="21.95" customHeight="1" thickBot="1" x14ac:dyDescent="0.25">
      <c r="A12" s="617" t="s">
        <v>134</v>
      </c>
      <c r="B12" s="658">
        <v>687</v>
      </c>
      <c r="C12" s="658">
        <f>B12+D12</f>
        <v>699</v>
      </c>
      <c r="D12" s="20">
        <v>12</v>
      </c>
      <c r="E12" s="179">
        <v>0.6</v>
      </c>
      <c r="F12" s="179">
        <v>0.6</v>
      </c>
      <c r="G12" s="179">
        <f>(E12+F12)/2</f>
        <v>0.6</v>
      </c>
      <c r="H12" s="179">
        <v>0.55000000000000004</v>
      </c>
      <c r="I12" s="620">
        <f>(H12+H11)/2</f>
        <v>0.8</v>
      </c>
      <c r="J12" s="622">
        <f>I12*G12*D12</f>
        <v>5.76</v>
      </c>
    </row>
    <row r="13" spans="1:13" ht="27.75" customHeight="1" thickBot="1" x14ac:dyDescent="0.3">
      <c r="A13" s="2234" t="s">
        <v>354</v>
      </c>
      <c r="B13" s="2235"/>
      <c r="C13" s="2235"/>
      <c r="D13" s="2235"/>
      <c r="E13" s="2235"/>
      <c r="F13" s="2235"/>
      <c r="G13" s="2235"/>
      <c r="H13" s="2235"/>
      <c r="I13" s="2235"/>
      <c r="J13" s="613">
        <f>SUM(J10:J12)</f>
        <v>8.76</v>
      </c>
    </row>
    <row r="14" spans="1:13" ht="27.75" customHeight="1" thickBot="1" x14ac:dyDescent="0.3">
      <c r="A14" s="2234" t="s">
        <v>364</v>
      </c>
      <c r="B14" s="2235"/>
      <c r="C14" s="2235"/>
      <c r="D14" s="2235"/>
      <c r="E14" s="2235"/>
      <c r="F14" s="2235"/>
      <c r="G14" s="2235"/>
      <c r="H14" s="2235"/>
      <c r="I14" s="2235"/>
      <c r="J14" s="613">
        <v>2.1</v>
      </c>
    </row>
    <row r="15" spans="1:13" ht="27.75" customHeight="1" thickBot="1" x14ac:dyDescent="0.3">
      <c r="A15" s="2234" t="s">
        <v>212</v>
      </c>
      <c r="B15" s="2235"/>
      <c r="C15" s="2235"/>
      <c r="D15" s="2235"/>
      <c r="E15" s="2235"/>
      <c r="F15" s="2235"/>
      <c r="G15" s="2235"/>
      <c r="H15" s="2235"/>
      <c r="I15" s="2235"/>
      <c r="J15" s="613">
        <f>J13-J14</f>
        <v>6.66</v>
      </c>
    </row>
    <row r="16" spans="1:13" ht="30" customHeight="1" thickBot="1" x14ac:dyDescent="0.3">
      <c r="A16" s="2319" t="s">
        <v>211</v>
      </c>
      <c r="B16" s="2319"/>
      <c r="C16" s="2319"/>
      <c r="D16" s="2319"/>
      <c r="E16" s="2319"/>
      <c r="F16" s="2319"/>
      <c r="G16" s="2319"/>
      <c r="H16" s="2319"/>
      <c r="I16" s="2234"/>
      <c r="J16" s="215">
        <v>324.10000000000002</v>
      </c>
    </row>
    <row r="17" spans="1:10" ht="30" customHeight="1" thickBot="1" x14ac:dyDescent="0.3">
      <c r="A17" s="2319" t="s">
        <v>246</v>
      </c>
      <c r="B17" s="2319"/>
      <c r="C17" s="2319"/>
      <c r="D17" s="2319"/>
      <c r="E17" s="2319"/>
      <c r="F17" s="2319"/>
      <c r="G17" s="2319"/>
      <c r="H17" s="2319"/>
      <c r="I17" s="2234"/>
      <c r="J17" s="215">
        <f>J16+J15</f>
        <v>330.76000000000005</v>
      </c>
    </row>
    <row r="18" spans="1:10" x14ac:dyDescent="0.2">
      <c r="A18" s="126"/>
      <c r="B18" s="124"/>
      <c r="C18" s="124"/>
      <c r="D18" s="133"/>
      <c r="E18" s="133"/>
      <c r="F18" s="133"/>
      <c r="G18" s="134"/>
      <c r="H18" s="134"/>
      <c r="I18" s="134"/>
      <c r="J18" s="133"/>
    </row>
    <row r="19" spans="1:10" ht="82.5" customHeight="1" x14ac:dyDescent="0.2">
      <c r="A19" s="126"/>
      <c r="B19" s="124"/>
      <c r="C19" s="124"/>
      <c r="D19" s="133"/>
      <c r="E19" s="133"/>
      <c r="F19" s="133"/>
      <c r="G19" s="134"/>
      <c r="H19" s="134"/>
      <c r="I19" s="134"/>
      <c r="J19" s="133"/>
    </row>
    <row r="20" spans="1:10" x14ac:dyDescent="0.2">
      <c r="B20" s="160" t="s">
        <v>11</v>
      </c>
      <c r="C20" s="160"/>
      <c r="D20" s="161"/>
      <c r="E20" s="162"/>
      <c r="F20" s="162"/>
      <c r="H20" s="160" t="s">
        <v>11</v>
      </c>
      <c r="I20" s="162"/>
      <c r="J20" s="162"/>
    </row>
    <row r="21" spans="1:10" x14ac:dyDescent="0.2">
      <c r="B21" s="163" t="s">
        <v>73</v>
      </c>
      <c r="C21" s="163"/>
      <c r="D21" s="161"/>
      <c r="E21" s="163"/>
      <c r="F21" s="163"/>
      <c r="H21" s="163" t="s">
        <v>200</v>
      </c>
      <c r="I21" s="163"/>
      <c r="J21" s="162"/>
    </row>
    <row r="22" spans="1:10" x14ac:dyDescent="0.2">
      <c r="B22" s="160"/>
      <c r="C22" s="160"/>
      <c r="D22" s="161"/>
      <c r="E22" s="162"/>
      <c r="F22" s="162"/>
      <c r="H22" s="162"/>
      <c r="I22" s="162"/>
      <c r="J22" s="162"/>
    </row>
    <row r="23" spans="1:10" x14ac:dyDescent="0.2">
      <c r="B23" s="160"/>
      <c r="C23" s="160"/>
      <c r="D23" s="161"/>
      <c r="E23" s="162"/>
      <c r="F23" s="162"/>
      <c r="H23" s="162"/>
      <c r="I23" s="162"/>
      <c r="J23" s="162"/>
    </row>
    <row r="24" spans="1:10" x14ac:dyDescent="0.2">
      <c r="B24" s="162"/>
      <c r="C24" s="162"/>
      <c r="D24" s="161"/>
      <c r="E24" s="162"/>
      <c r="F24" s="162"/>
      <c r="H24" s="162"/>
      <c r="I24" s="162"/>
      <c r="J24" s="162"/>
    </row>
    <row r="25" spans="1:10" x14ac:dyDescent="0.2">
      <c r="B25" s="160" t="s">
        <v>10</v>
      </c>
      <c r="C25" s="160"/>
      <c r="D25" s="161"/>
      <c r="E25" s="162"/>
      <c r="F25" s="162"/>
      <c r="H25" s="160" t="s">
        <v>12</v>
      </c>
      <c r="I25" s="162"/>
      <c r="J25" s="162"/>
    </row>
    <row r="26" spans="1:10" x14ac:dyDescent="0.2">
      <c r="B26" s="163" t="s">
        <v>73</v>
      </c>
      <c r="C26" s="163"/>
      <c r="D26" s="161"/>
      <c r="E26" s="163"/>
      <c r="F26" s="163"/>
      <c r="H26" s="163" t="s">
        <v>200</v>
      </c>
      <c r="I26" s="163"/>
      <c r="J26" s="161"/>
    </row>
  </sheetData>
  <mergeCells count="13">
    <mergeCell ref="A5:J5"/>
    <mergeCell ref="A7:J7"/>
    <mergeCell ref="A1:J1"/>
    <mergeCell ref="A2:J2"/>
    <mergeCell ref="A3:J3"/>
    <mergeCell ref="A4:J4"/>
    <mergeCell ref="A16:I16"/>
    <mergeCell ref="A6:H6"/>
    <mergeCell ref="A13:I13"/>
    <mergeCell ref="A14:I14"/>
    <mergeCell ref="A17:I17"/>
    <mergeCell ref="B9:C9"/>
    <mergeCell ref="A15:I15"/>
  </mergeCells>
  <phoneticPr fontId="50" type="noConversion"/>
  <printOptions horizontalCentered="1"/>
  <pageMargins left="0.82" right="0.36" top="0.75" bottom="0.75" header="0.3" footer="0.3"/>
  <pageSetup paperSize="9" scale="9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5"/>
  <sheetViews>
    <sheetView view="pageBreakPreview" zoomScaleSheetLayoutView="100" workbookViewId="0">
      <selection activeCell="L11" sqref="L11"/>
    </sheetView>
  </sheetViews>
  <sheetFormatPr defaultColWidth="9.140625" defaultRowHeight="12.75" x14ac:dyDescent="0.2"/>
  <cols>
    <col min="1" max="1" width="6.5703125" style="34" customWidth="1"/>
    <col min="2" max="2" width="9.28515625" style="34" customWidth="1"/>
    <col min="3" max="3" width="9.85546875" style="34" customWidth="1"/>
    <col min="4" max="4" width="26.140625" style="34" customWidth="1"/>
    <col min="5" max="5" width="5.7109375" style="34" customWidth="1"/>
    <col min="6" max="6" width="9.140625" style="34"/>
    <col min="7" max="7" width="8.85546875" style="34" customWidth="1"/>
    <col min="8" max="8" width="9" style="34" customWidth="1"/>
    <col min="9" max="9" width="14.28515625" style="34" customWidth="1"/>
    <col min="10" max="16384" width="9.140625" style="34"/>
  </cols>
  <sheetData>
    <row r="1" spans="1:12" s="141" customFormat="1" ht="18.75" customHeight="1" x14ac:dyDescent="0.25">
      <c r="A1" s="2173" t="s">
        <v>191</v>
      </c>
      <c r="B1" s="2173"/>
      <c r="C1" s="2173"/>
      <c r="D1" s="2173"/>
      <c r="E1" s="2173"/>
      <c r="F1" s="2173"/>
      <c r="G1" s="2173"/>
      <c r="H1" s="2173"/>
      <c r="I1" s="2173"/>
      <c r="J1" s="140"/>
      <c r="K1" s="140"/>
      <c r="L1" s="140"/>
    </row>
    <row r="2" spans="1:12" s="141" customFormat="1" ht="18.75" customHeight="1" x14ac:dyDescent="0.25">
      <c r="A2" s="2173" t="s">
        <v>190</v>
      </c>
      <c r="B2" s="2173"/>
      <c r="C2" s="2173"/>
      <c r="D2" s="2173"/>
      <c r="E2" s="2173"/>
      <c r="F2" s="2173"/>
      <c r="G2" s="2173"/>
      <c r="H2" s="2173"/>
      <c r="I2" s="2173"/>
      <c r="J2" s="140"/>
      <c r="K2" s="140"/>
      <c r="L2" s="140"/>
    </row>
    <row r="3" spans="1:12" s="143" customFormat="1" ht="24" customHeight="1" x14ac:dyDescent="0.2">
      <c r="A3" s="2297" t="s">
        <v>58</v>
      </c>
      <c r="B3" s="2297"/>
      <c r="C3" s="2297"/>
      <c r="D3" s="2297"/>
      <c r="E3" s="2297"/>
      <c r="F3" s="2297"/>
      <c r="G3" s="2297"/>
      <c r="H3" s="2297"/>
      <c r="I3" s="2297"/>
      <c r="J3" s="142"/>
      <c r="K3" s="142"/>
      <c r="L3" s="142"/>
    </row>
    <row r="4" spans="1:12" s="145" customFormat="1" ht="24" customHeight="1" x14ac:dyDescent="0.25">
      <c r="A4" s="2225" t="s">
        <v>192</v>
      </c>
      <c r="B4" s="2225"/>
      <c r="C4" s="2225"/>
      <c r="D4" s="2225"/>
      <c r="E4" s="2225"/>
      <c r="F4" s="2225"/>
      <c r="G4" s="2225"/>
      <c r="H4" s="2225"/>
      <c r="I4" s="2225"/>
      <c r="J4" s="144"/>
      <c r="K4" s="144"/>
      <c r="L4" s="144"/>
    </row>
    <row r="5" spans="1:12" x14ac:dyDescent="0.2">
      <c r="A5" s="2177" t="s">
        <v>351</v>
      </c>
      <c r="B5" s="2177"/>
      <c r="C5" s="2177"/>
      <c r="D5" s="2177"/>
      <c r="E5" s="2177"/>
      <c r="F5" s="2177"/>
      <c r="G5" s="2177"/>
      <c r="H5" s="2177"/>
      <c r="I5" s="2177"/>
    </row>
    <row r="6" spans="1:12" s="83" customFormat="1" x14ac:dyDescent="0.2">
      <c r="A6" s="2300" t="s">
        <v>102</v>
      </c>
      <c r="B6" s="2300"/>
      <c r="C6" s="2300"/>
      <c r="D6" s="2300"/>
      <c r="E6" s="2300"/>
      <c r="F6" s="2300"/>
      <c r="G6" s="2300"/>
      <c r="H6" s="2300"/>
    </row>
    <row r="7" spans="1:12" ht="31.5" customHeight="1" thickBot="1" x14ac:dyDescent="0.25">
      <c r="A7" s="2327" t="s">
        <v>101</v>
      </c>
      <c r="B7" s="2328"/>
      <c r="C7" s="2328"/>
      <c r="D7" s="2328"/>
      <c r="E7" s="2328"/>
      <c r="F7" s="2328"/>
      <c r="G7" s="2328"/>
      <c r="H7" s="2328"/>
      <c r="I7" s="2328"/>
    </row>
    <row r="8" spans="1:12" ht="30" customHeight="1" thickBot="1" x14ac:dyDescent="0.25">
      <c r="A8" s="208" t="s">
        <v>104</v>
      </c>
      <c r="B8" s="2326" t="s">
        <v>83</v>
      </c>
      <c r="C8" s="2325"/>
      <c r="D8" s="520" t="s">
        <v>292</v>
      </c>
      <c r="E8" s="167" t="s">
        <v>89</v>
      </c>
      <c r="F8" s="167" t="s">
        <v>85</v>
      </c>
      <c r="G8" s="167" t="s">
        <v>95</v>
      </c>
      <c r="H8" s="168" t="s">
        <v>96</v>
      </c>
      <c r="I8" s="90" t="s">
        <v>86</v>
      </c>
    </row>
    <row r="9" spans="1:12" ht="21.95" customHeight="1" thickBot="1" x14ac:dyDescent="0.25">
      <c r="A9" s="210" t="s">
        <v>134</v>
      </c>
      <c r="B9" s="211">
        <v>670</v>
      </c>
      <c r="C9" s="211">
        <v>687</v>
      </c>
      <c r="D9" s="212" t="s">
        <v>165</v>
      </c>
      <c r="E9" s="213">
        <v>1</v>
      </c>
      <c r="F9" s="213">
        <f>C9-B9</f>
        <v>17</v>
      </c>
      <c r="G9" s="104">
        <v>0.6</v>
      </c>
      <c r="H9" s="618">
        <v>7.0000000000000007E-2</v>
      </c>
      <c r="I9" s="214">
        <f>H9*G9*F9*E9</f>
        <v>0.71400000000000008</v>
      </c>
    </row>
    <row r="10" spans="1:12" ht="27" customHeight="1" thickBot="1" x14ac:dyDescent="0.3">
      <c r="A10" s="2170" t="s">
        <v>238</v>
      </c>
      <c r="B10" s="2171"/>
      <c r="C10" s="2171"/>
      <c r="D10" s="2171"/>
      <c r="E10" s="2171"/>
      <c r="F10" s="2171"/>
      <c r="G10" s="2171"/>
      <c r="H10" s="2171"/>
      <c r="I10" s="215">
        <f>SUM(I9:I9)</f>
        <v>0.71400000000000008</v>
      </c>
    </row>
    <row r="11" spans="1:12" s="83" customFormat="1" ht="30" customHeight="1" thickBot="1" x14ac:dyDescent="0.3">
      <c r="A11" s="2234" t="s">
        <v>211</v>
      </c>
      <c r="B11" s="2235"/>
      <c r="C11" s="2235"/>
      <c r="D11" s="2235"/>
      <c r="E11" s="2235"/>
      <c r="F11" s="2235"/>
      <c r="G11" s="2235"/>
      <c r="H11" s="2235"/>
      <c r="I11" s="215">
        <v>324.10000000000002</v>
      </c>
    </row>
    <row r="12" spans="1:12" s="83" customFormat="1" ht="30" customHeight="1" thickBot="1" x14ac:dyDescent="0.3">
      <c r="A12" s="2234" t="s">
        <v>246</v>
      </c>
      <c r="B12" s="2235"/>
      <c r="C12" s="2235"/>
      <c r="D12" s="2235"/>
      <c r="E12" s="2235"/>
      <c r="F12" s="2235"/>
      <c r="G12" s="2235"/>
      <c r="H12" s="2235"/>
      <c r="I12" s="215">
        <f>I11+J10</f>
        <v>324.10000000000002</v>
      </c>
    </row>
    <row r="13" spans="1:12" x14ac:dyDescent="0.2">
      <c r="A13" s="136"/>
      <c r="B13" s="136"/>
      <c r="C13" s="136"/>
      <c r="D13" s="137"/>
      <c r="F13" s="138"/>
      <c r="H13" s="216"/>
      <c r="I13" s="138"/>
    </row>
    <row r="14" spans="1:12" x14ac:dyDescent="0.2">
      <c r="A14" s="136"/>
      <c r="B14" s="136"/>
      <c r="C14" s="136"/>
      <c r="D14" s="137"/>
      <c r="F14" s="138"/>
      <c r="H14" s="216"/>
      <c r="I14" s="138"/>
    </row>
    <row r="15" spans="1:12" x14ac:dyDescent="0.2">
      <c r="A15" s="136"/>
      <c r="B15" s="136"/>
      <c r="C15" s="136"/>
      <c r="D15" s="137"/>
      <c r="F15" s="138"/>
      <c r="H15" s="216"/>
      <c r="I15" s="138"/>
    </row>
    <row r="16" spans="1:12" x14ac:dyDescent="0.2">
      <c r="A16" s="136"/>
      <c r="B16" s="136"/>
      <c r="C16" s="136"/>
      <c r="D16" s="137"/>
      <c r="F16" s="138"/>
      <c r="H16" s="216"/>
      <c r="I16" s="138"/>
    </row>
    <row r="17" spans="1:9" x14ac:dyDescent="0.2">
      <c r="A17" s="139"/>
      <c r="B17" s="139"/>
      <c r="C17" s="139"/>
      <c r="D17" s="137"/>
      <c r="F17" s="138"/>
      <c r="H17" s="216"/>
      <c r="I17" s="138"/>
    </row>
    <row r="18" spans="1:9" x14ac:dyDescent="0.2">
      <c r="A18" s="139"/>
      <c r="B18" s="160" t="s">
        <v>11</v>
      </c>
      <c r="C18" s="217"/>
      <c r="D18" s="161"/>
      <c r="E18" s="160">
        <v>906469.73</v>
      </c>
      <c r="F18" s="162"/>
      <c r="G18" s="160" t="s">
        <v>11</v>
      </c>
      <c r="H18" s="161"/>
      <c r="I18" s="160"/>
    </row>
    <row r="19" spans="1:9" x14ac:dyDescent="0.2">
      <c r="B19" s="163" t="s">
        <v>71</v>
      </c>
      <c r="C19" s="161"/>
      <c r="D19" s="161"/>
      <c r="E19" s="163">
        <f>E18+E17</f>
        <v>906469.73</v>
      </c>
      <c r="F19" s="163"/>
      <c r="G19" s="163" t="s">
        <v>87</v>
      </c>
      <c r="H19" s="161"/>
      <c r="I19" s="163"/>
    </row>
    <row r="20" spans="1:9" x14ac:dyDescent="0.2">
      <c r="B20" s="163"/>
      <c r="C20" s="161"/>
      <c r="D20" s="161"/>
      <c r="E20" s="163"/>
      <c r="F20" s="163"/>
      <c r="G20" s="163"/>
      <c r="H20" s="161"/>
      <c r="I20" s="163"/>
    </row>
    <row r="21" spans="1:9" x14ac:dyDescent="0.2">
      <c r="B21" s="163"/>
      <c r="C21" s="161"/>
      <c r="D21" s="161"/>
      <c r="E21" s="163"/>
      <c r="F21" s="163"/>
      <c r="G21" s="163"/>
      <c r="H21" s="161"/>
      <c r="I21" s="163"/>
    </row>
    <row r="22" spans="1:9" x14ac:dyDescent="0.2">
      <c r="B22" s="160"/>
      <c r="C22" s="161"/>
      <c r="D22" s="161"/>
      <c r="E22" s="160"/>
      <c r="F22" s="162"/>
      <c r="G22" s="162"/>
      <c r="H22" s="161"/>
      <c r="I22" s="162"/>
    </row>
    <row r="23" spans="1:9" x14ac:dyDescent="0.2">
      <c r="B23" s="162"/>
      <c r="C23" s="161"/>
      <c r="D23" s="161"/>
      <c r="E23" s="162"/>
      <c r="F23" s="162"/>
      <c r="G23" s="162"/>
      <c r="H23" s="161"/>
      <c r="I23" s="162"/>
    </row>
    <row r="24" spans="1:9" x14ac:dyDescent="0.2">
      <c r="B24" s="160" t="s">
        <v>10</v>
      </c>
      <c r="C24" s="161"/>
      <c r="D24" s="161"/>
      <c r="E24" s="160"/>
      <c r="F24" s="163"/>
      <c r="G24" s="160" t="s">
        <v>12</v>
      </c>
      <c r="H24" s="161"/>
      <c r="I24" s="160"/>
    </row>
    <row r="25" spans="1:9" x14ac:dyDescent="0.2">
      <c r="B25" s="163" t="s">
        <v>71</v>
      </c>
      <c r="C25" s="161"/>
      <c r="D25" s="161"/>
      <c r="E25" s="163"/>
      <c r="F25" s="163"/>
      <c r="G25" s="163" t="s">
        <v>87</v>
      </c>
      <c r="H25" s="161"/>
      <c r="I25" s="163"/>
    </row>
  </sheetData>
  <mergeCells count="11">
    <mergeCell ref="A6:H6"/>
    <mergeCell ref="A11:H11"/>
    <mergeCell ref="A12:H12"/>
    <mergeCell ref="A1:I1"/>
    <mergeCell ref="A2:I2"/>
    <mergeCell ref="A3:I3"/>
    <mergeCell ref="A4:I4"/>
    <mergeCell ref="A10:H10"/>
    <mergeCell ref="B8:C8"/>
    <mergeCell ref="A5:I5"/>
    <mergeCell ref="A7:I7"/>
  </mergeCells>
  <phoneticPr fontId="50" type="noConversion"/>
  <printOptions horizontalCentered="1"/>
  <pageMargins left="0.75" right="0.75" top="0.5" bottom="0.5" header="0.5" footer="0.5"/>
  <pageSetup paperSize="9" scale="8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M34"/>
  <sheetViews>
    <sheetView view="pageBreakPreview" zoomScale="115" zoomScaleSheetLayoutView="115" workbookViewId="0">
      <selection activeCell="A4" sqref="A4:L4"/>
    </sheetView>
  </sheetViews>
  <sheetFormatPr defaultColWidth="9.140625" defaultRowHeight="12.75" x14ac:dyDescent="0.2"/>
  <cols>
    <col min="1" max="1" width="8.42578125" style="34" customWidth="1"/>
    <col min="2" max="2" width="35.140625" style="34" customWidth="1"/>
    <col min="3" max="3" width="6.5703125" style="34" customWidth="1"/>
    <col min="4" max="4" width="8.5703125" style="34" customWidth="1"/>
    <col min="5" max="5" width="11.7109375" style="34" customWidth="1"/>
    <col min="6" max="6" width="13" style="34" customWidth="1"/>
    <col min="7" max="7" width="11.7109375" style="34" customWidth="1"/>
    <col min="8" max="8" width="15" style="34" customWidth="1"/>
    <col min="9" max="11" width="11.7109375" style="34" customWidth="1"/>
    <col min="12" max="12" width="13.7109375" style="34" customWidth="1"/>
    <col min="13" max="16384" width="9.140625" style="34"/>
  </cols>
  <sheetData>
    <row r="1" spans="1:12" s="29" customFormat="1" ht="18.75" customHeight="1" x14ac:dyDescent="0.25">
      <c r="A1" s="1850" t="s">
        <v>191</v>
      </c>
      <c r="B1" s="1850"/>
      <c r="C1" s="1850"/>
      <c r="D1" s="1850"/>
      <c r="E1" s="1850"/>
      <c r="F1" s="1850"/>
      <c r="G1" s="1850"/>
      <c r="H1" s="1850"/>
      <c r="I1" s="1850"/>
      <c r="J1" s="1850"/>
      <c r="K1" s="1850"/>
      <c r="L1" s="1850"/>
    </row>
    <row r="2" spans="1:12" s="29" customFormat="1" ht="18.75" customHeight="1" x14ac:dyDescent="0.25">
      <c r="A2" s="1850" t="s">
        <v>190</v>
      </c>
      <c r="B2" s="1850"/>
      <c r="C2" s="1850"/>
      <c r="D2" s="1850"/>
      <c r="E2" s="1850"/>
      <c r="F2" s="1850"/>
      <c r="G2" s="1850"/>
      <c r="H2" s="1850"/>
      <c r="I2" s="1850"/>
      <c r="J2" s="1850"/>
      <c r="K2" s="1850"/>
      <c r="L2" s="1850"/>
    </row>
    <row r="3" spans="1:12" s="29" customFormat="1" ht="18.75" customHeight="1" x14ac:dyDescent="0.25">
      <c r="A3" s="2308" t="s">
        <v>58</v>
      </c>
      <c r="B3" s="2308"/>
      <c r="C3" s="2308"/>
      <c r="D3" s="2308"/>
      <c r="E3" s="2308"/>
      <c r="F3" s="2308"/>
      <c r="G3" s="2308"/>
      <c r="H3" s="2308"/>
      <c r="I3" s="2308"/>
      <c r="J3" s="2308"/>
      <c r="K3" s="2308"/>
      <c r="L3" s="2308"/>
    </row>
    <row r="4" spans="1:12" ht="18.75" customHeight="1" x14ac:dyDescent="0.2">
      <c r="A4" s="2309" t="s">
        <v>192</v>
      </c>
      <c r="B4" s="2309"/>
      <c r="C4" s="2309"/>
      <c r="D4" s="2309"/>
      <c r="E4" s="2309"/>
      <c r="F4" s="2309"/>
      <c r="G4" s="2309"/>
      <c r="H4" s="2309"/>
      <c r="I4" s="2309"/>
      <c r="J4" s="2309"/>
      <c r="K4" s="2309"/>
      <c r="L4" s="2309"/>
    </row>
    <row r="5" spans="1:12" ht="18.75" customHeight="1" x14ac:dyDescent="0.2">
      <c r="A5" s="190"/>
      <c r="B5" s="191"/>
      <c r="C5" s="191"/>
      <c r="D5" s="2309" t="s">
        <v>351</v>
      </c>
      <c r="E5" s="2309"/>
      <c r="F5" s="2309"/>
      <c r="G5" s="2309"/>
      <c r="H5" s="2309"/>
      <c r="I5" s="191"/>
      <c r="J5" s="191"/>
      <c r="K5" s="191"/>
      <c r="L5" s="191"/>
    </row>
    <row r="6" spans="1:12" ht="14.25" x14ac:dyDescent="0.2">
      <c r="A6" s="189"/>
      <c r="B6" s="189"/>
      <c r="C6" s="189"/>
      <c r="D6" s="189"/>
      <c r="E6" s="2309" t="s">
        <v>15</v>
      </c>
      <c r="F6" s="2309"/>
      <c r="G6" s="2309"/>
      <c r="H6" s="192"/>
      <c r="I6" s="192"/>
      <c r="J6" s="192"/>
      <c r="K6" s="192"/>
      <c r="L6" s="192"/>
    </row>
    <row r="7" spans="1:12" x14ac:dyDescent="0.2">
      <c r="A7" s="2312" t="s">
        <v>81</v>
      </c>
      <c r="B7" s="2312"/>
      <c r="C7" s="2312"/>
      <c r="D7" s="2312"/>
      <c r="H7" s="2333" t="s">
        <v>72</v>
      </c>
      <c r="I7" s="2333"/>
      <c r="J7" s="2333"/>
      <c r="K7" s="2333"/>
      <c r="L7" s="32"/>
    </row>
    <row r="8" spans="1:12" ht="24.75" customHeight="1" thickBot="1" x14ac:dyDescent="0.3">
      <c r="A8" s="2334" t="s">
        <v>62</v>
      </c>
      <c r="B8" s="2334"/>
      <c r="C8" s="2334"/>
      <c r="D8" s="2335"/>
      <c r="E8" s="2336"/>
      <c r="F8" s="165"/>
    </row>
    <row r="9" spans="1:12" ht="21.75" customHeight="1" thickTop="1" thickBot="1" x14ac:dyDescent="0.25">
      <c r="A9" s="2306" t="s">
        <v>3</v>
      </c>
      <c r="B9" s="2306" t="s">
        <v>0</v>
      </c>
      <c r="C9" s="2310" t="s">
        <v>2</v>
      </c>
      <c r="D9" s="193" t="s">
        <v>206</v>
      </c>
      <c r="E9" s="2305" t="s">
        <v>9</v>
      </c>
      <c r="F9" s="2189"/>
      <c r="G9" s="2189" t="s">
        <v>14</v>
      </c>
      <c r="H9" s="2305"/>
      <c r="I9" s="2304" t="s">
        <v>8</v>
      </c>
      <c r="J9" s="2304"/>
      <c r="K9" s="2304" t="s">
        <v>7</v>
      </c>
      <c r="L9" s="2304"/>
    </row>
    <row r="10" spans="1:12" ht="17.25" customHeight="1" thickBot="1" x14ac:dyDescent="0.25">
      <c r="A10" s="2307"/>
      <c r="B10" s="2307"/>
      <c r="C10" s="2311"/>
      <c r="D10" s="194" t="s">
        <v>5</v>
      </c>
      <c r="E10" s="42" t="s">
        <v>1</v>
      </c>
      <c r="F10" s="42" t="s">
        <v>16</v>
      </c>
      <c r="G10" s="51" t="s">
        <v>1</v>
      </c>
      <c r="H10" s="50" t="s">
        <v>69</v>
      </c>
      <c r="I10" s="42" t="s">
        <v>1</v>
      </c>
      <c r="J10" s="42" t="s">
        <v>16</v>
      </c>
      <c r="K10" s="42" t="s">
        <v>1</v>
      </c>
      <c r="L10" s="42" t="s">
        <v>16</v>
      </c>
    </row>
    <row r="11" spans="1:12" ht="23.25" customHeight="1" x14ac:dyDescent="0.2">
      <c r="A11" s="56" t="s">
        <v>27</v>
      </c>
      <c r="B11" s="195" t="s">
        <v>45</v>
      </c>
      <c r="C11" s="58" t="s">
        <v>21</v>
      </c>
      <c r="D11" s="196">
        <v>172.36</v>
      </c>
      <c r="E11" s="11">
        <v>700</v>
      </c>
      <c r="F11" s="197">
        <f>E11*D11</f>
        <v>120652.00000000001</v>
      </c>
      <c r="G11" s="9">
        <v>0</v>
      </c>
      <c r="H11" s="68">
        <f>G11*D11</f>
        <v>0</v>
      </c>
      <c r="I11" s="11"/>
      <c r="J11" s="198">
        <f>I11*D11</f>
        <v>0</v>
      </c>
      <c r="K11" s="11">
        <f>I11+G11</f>
        <v>0</v>
      </c>
      <c r="L11" s="198">
        <f>J11+H11</f>
        <v>0</v>
      </c>
    </row>
    <row r="12" spans="1:12" ht="25.5" customHeight="1" x14ac:dyDescent="0.2">
      <c r="A12" s="64" t="s">
        <v>41</v>
      </c>
      <c r="B12" s="195" t="s">
        <v>46</v>
      </c>
      <c r="C12" s="66" t="s">
        <v>22</v>
      </c>
      <c r="D12" s="199">
        <v>768.93</v>
      </c>
      <c r="E12" s="10">
        <v>100</v>
      </c>
      <c r="F12" s="197">
        <f t="shared" ref="F12:F21" si="0">E12*D12</f>
        <v>76893</v>
      </c>
      <c r="G12" s="69">
        <v>0</v>
      </c>
      <c r="H12" s="68">
        <f t="shared" ref="H12:H21" si="1">G12*D12</f>
        <v>0</v>
      </c>
      <c r="I12" s="10"/>
      <c r="J12" s="198">
        <f t="shared" ref="J12:J21" si="2">I12*D12</f>
        <v>0</v>
      </c>
      <c r="K12" s="11">
        <f t="shared" ref="K12:K21" si="3">I12+G12</f>
        <v>0</v>
      </c>
      <c r="L12" s="198">
        <f t="shared" ref="L12:L21" si="4">J12+H12</f>
        <v>0</v>
      </c>
    </row>
    <row r="13" spans="1:12" ht="24" customHeight="1" x14ac:dyDescent="0.2">
      <c r="A13" s="64" t="s">
        <v>80</v>
      </c>
      <c r="B13" s="195" t="s">
        <v>40</v>
      </c>
      <c r="C13" s="66" t="s">
        <v>22</v>
      </c>
      <c r="D13" s="199">
        <v>3185.11</v>
      </c>
      <c r="E13" s="10">
        <v>500</v>
      </c>
      <c r="F13" s="197">
        <f t="shared" si="0"/>
        <v>1592555</v>
      </c>
      <c r="G13" s="69">
        <v>0</v>
      </c>
      <c r="H13" s="68">
        <f t="shared" si="1"/>
        <v>0</v>
      </c>
      <c r="I13" s="10"/>
      <c r="J13" s="198">
        <f t="shared" si="2"/>
        <v>0</v>
      </c>
      <c r="K13" s="11">
        <f t="shared" si="3"/>
        <v>0</v>
      </c>
      <c r="L13" s="198">
        <f t="shared" si="4"/>
        <v>0</v>
      </c>
    </row>
    <row r="14" spans="1:12" ht="22.5" customHeight="1" x14ac:dyDescent="0.2">
      <c r="A14" s="64" t="s">
        <v>28</v>
      </c>
      <c r="B14" s="71" t="s">
        <v>29</v>
      </c>
      <c r="C14" s="66" t="s">
        <v>22</v>
      </c>
      <c r="D14" s="199">
        <v>2890.3</v>
      </c>
      <c r="E14" s="10">
        <v>317</v>
      </c>
      <c r="F14" s="197">
        <f t="shared" si="0"/>
        <v>916225.10000000009</v>
      </c>
      <c r="G14" s="69">
        <v>132.70099999999999</v>
      </c>
      <c r="H14" s="68">
        <v>383545.70030000003</v>
      </c>
      <c r="I14" s="10">
        <v>0</v>
      </c>
      <c r="J14" s="198">
        <f t="shared" si="2"/>
        <v>0</v>
      </c>
      <c r="K14" s="11">
        <f t="shared" si="3"/>
        <v>132.70099999999999</v>
      </c>
      <c r="L14" s="198">
        <f t="shared" si="4"/>
        <v>383545.70030000003</v>
      </c>
    </row>
    <row r="15" spans="1:12" ht="26.25" customHeight="1" x14ac:dyDescent="0.2">
      <c r="A15" s="64" t="s">
        <v>30</v>
      </c>
      <c r="B15" s="71" t="s">
        <v>32</v>
      </c>
      <c r="C15" s="66" t="s">
        <v>22</v>
      </c>
      <c r="D15" s="199">
        <v>3477.21</v>
      </c>
      <c r="E15" s="10">
        <v>485</v>
      </c>
      <c r="F15" s="197">
        <f t="shared" si="0"/>
        <v>1686446.85</v>
      </c>
      <c r="G15" s="69">
        <v>0</v>
      </c>
      <c r="H15" s="68">
        <v>0</v>
      </c>
      <c r="I15" s="10"/>
      <c r="J15" s="198">
        <f t="shared" si="2"/>
        <v>0</v>
      </c>
      <c r="K15" s="11">
        <f t="shared" si="3"/>
        <v>0</v>
      </c>
      <c r="L15" s="198">
        <f t="shared" si="4"/>
        <v>0</v>
      </c>
    </row>
    <row r="16" spans="1:12" ht="24" customHeight="1" x14ac:dyDescent="0.2">
      <c r="A16" s="64" t="s">
        <v>31</v>
      </c>
      <c r="B16" s="71" t="s">
        <v>47</v>
      </c>
      <c r="C16" s="66" t="s">
        <v>22</v>
      </c>
      <c r="D16" s="199">
        <v>4156.42</v>
      </c>
      <c r="E16" s="10">
        <v>64.987499999999997</v>
      </c>
      <c r="F16" s="197">
        <f t="shared" si="0"/>
        <v>270115.34474999999</v>
      </c>
      <c r="G16" s="69">
        <v>52.66</v>
      </c>
      <c r="H16" s="68">
        <v>218877.0772</v>
      </c>
      <c r="I16" s="10">
        <v>0</v>
      </c>
      <c r="J16" s="198">
        <f t="shared" si="2"/>
        <v>0</v>
      </c>
      <c r="K16" s="11">
        <f t="shared" si="3"/>
        <v>52.66</v>
      </c>
      <c r="L16" s="198">
        <f t="shared" si="4"/>
        <v>218877.0772</v>
      </c>
    </row>
    <row r="17" spans="1:13" ht="23.25" customHeight="1" x14ac:dyDescent="0.2">
      <c r="A17" s="200" t="s">
        <v>35</v>
      </c>
      <c r="B17" s="71" t="s">
        <v>61</v>
      </c>
      <c r="C17" s="66" t="s">
        <v>38</v>
      </c>
      <c r="D17" s="199">
        <v>82234.55</v>
      </c>
      <c r="E17" s="10">
        <v>7.8</v>
      </c>
      <c r="F17" s="197">
        <f t="shared" si="0"/>
        <v>641429.49</v>
      </c>
      <c r="G17" s="201">
        <v>0</v>
      </c>
      <c r="H17" s="68">
        <f t="shared" si="1"/>
        <v>0</v>
      </c>
      <c r="I17" s="202">
        <f>H17*D17</f>
        <v>0</v>
      </c>
      <c r="J17" s="198">
        <f t="shared" si="2"/>
        <v>0</v>
      </c>
      <c r="K17" s="11">
        <f t="shared" si="3"/>
        <v>0</v>
      </c>
      <c r="L17" s="198">
        <f t="shared" si="4"/>
        <v>0</v>
      </c>
      <c r="M17" s="203"/>
    </row>
    <row r="18" spans="1:13" ht="23.25" customHeight="1" x14ac:dyDescent="0.2">
      <c r="A18" s="200" t="s">
        <v>33</v>
      </c>
      <c r="B18" s="71" t="s">
        <v>34</v>
      </c>
      <c r="C18" s="66" t="s">
        <v>22</v>
      </c>
      <c r="D18" s="199">
        <v>5261.51</v>
      </c>
      <c r="E18" s="10">
        <v>192</v>
      </c>
      <c r="F18" s="197">
        <f t="shared" si="0"/>
        <v>1010209.92</v>
      </c>
      <c r="G18" s="201">
        <v>0</v>
      </c>
      <c r="H18" s="68">
        <f t="shared" si="1"/>
        <v>0</v>
      </c>
      <c r="I18" s="202">
        <f>H18*D18</f>
        <v>0</v>
      </c>
      <c r="J18" s="198">
        <f t="shared" si="2"/>
        <v>0</v>
      </c>
      <c r="K18" s="11">
        <f t="shared" si="3"/>
        <v>0</v>
      </c>
      <c r="L18" s="198">
        <f t="shared" si="4"/>
        <v>0</v>
      </c>
      <c r="M18" s="203"/>
    </row>
    <row r="19" spans="1:13" ht="24" customHeight="1" x14ac:dyDescent="0.2">
      <c r="A19" s="64" t="s">
        <v>42</v>
      </c>
      <c r="B19" s="65" t="s">
        <v>48</v>
      </c>
      <c r="C19" s="66" t="s">
        <v>51</v>
      </c>
      <c r="D19" s="199">
        <v>416.96</v>
      </c>
      <c r="E19" s="10">
        <v>100</v>
      </c>
      <c r="F19" s="197">
        <f t="shared" si="0"/>
        <v>41696</v>
      </c>
      <c r="G19" s="69">
        <v>0</v>
      </c>
      <c r="H19" s="68">
        <f t="shared" si="1"/>
        <v>0</v>
      </c>
      <c r="I19" s="10"/>
      <c r="J19" s="198">
        <f t="shared" si="2"/>
        <v>0</v>
      </c>
      <c r="K19" s="11">
        <f t="shared" si="3"/>
        <v>0</v>
      </c>
      <c r="L19" s="198">
        <f t="shared" si="4"/>
        <v>0</v>
      </c>
    </row>
    <row r="20" spans="1:13" ht="24" customHeight="1" x14ac:dyDescent="0.2">
      <c r="A20" s="64" t="s">
        <v>43</v>
      </c>
      <c r="B20" s="65" t="s">
        <v>49</v>
      </c>
      <c r="C20" s="66" t="s">
        <v>21</v>
      </c>
      <c r="D20" s="199">
        <v>269.48</v>
      </c>
      <c r="E20" s="10">
        <v>496</v>
      </c>
      <c r="F20" s="197">
        <f t="shared" si="0"/>
        <v>133662.08000000002</v>
      </c>
      <c r="G20" s="69">
        <v>0</v>
      </c>
      <c r="H20" s="68">
        <f t="shared" si="1"/>
        <v>0</v>
      </c>
      <c r="I20" s="10"/>
      <c r="J20" s="198">
        <f t="shared" si="2"/>
        <v>0</v>
      </c>
      <c r="K20" s="11">
        <f t="shared" si="3"/>
        <v>0</v>
      </c>
      <c r="L20" s="198">
        <f t="shared" si="4"/>
        <v>0</v>
      </c>
    </row>
    <row r="21" spans="1:13" ht="22.5" customHeight="1" thickBot="1" x14ac:dyDescent="0.25">
      <c r="A21" s="64" t="s">
        <v>44</v>
      </c>
      <c r="B21" s="65" t="s">
        <v>50</v>
      </c>
      <c r="C21" s="66" t="s">
        <v>22</v>
      </c>
      <c r="D21" s="199">
        <v>1086.6300000000001</v>
      </c>
      <c r="E21" s="10">
        <v>300</v>
      </c>
      <c r="F21" s="197">
        <f t="shared" si="0"/>
        <v>325989.00000000006</v>
      </c>
      <c r="G21" s="69">
        <v>0</v>
      </c>
      <c r="H21" s="68">
        <f t="shared" si="1"/>
        <v>0</v>
      </c>
      <c r="I21" s="10"/>
      <c r="J21" s="198">
        <f t="shared" si="2"/>
        <v>0</v>
      </c>
      <c r="K21" s="11">
        <f t="shared" si="3"/>
        <v>0</v>
      </c>
      <c r="L21" s="198">
        <f t="shared" si="4"/>
        <v>0</v>
      </c>
    </row>
    <row r="22" spans="1:13" ht="25.5" customHeight="1" thickBot="1" x14ac:dyDescent="0.25">
      <c r="A22" s="78"/>
      <c r="B22" s="79" t="s">
        <v>68</v>
      </c>
      <c r="C22" s="2330" t="s">
        <v>67</v>
      </c>
      <c r="D22" s="2331"/>
      <c r="E22" s="2332"/>
      <c r="F22" s="205">
        <f>SUM(F11:F21)</f>
        <v>6815873.7847500006</v>
      </c>
      <c r="G22" s="206" t="s">
        <v>67</v>
      </c>
      <c r="H22" s="207">
        <f>SUM(H11:H21)</f>
        <v>602422.77750000008</v>
      </c>
      <c r="I22" s="204" t="s">
        <v>67</v>
      </c>
      <c r="J22" s="12">
        <f>SUM(J11:J21)</f>
        <v>0</v>
      </c>
      <c r="K22" s="204" t="s">
        <v>67</v>
      </c>
      <c r="L22" s="12">
        <f>SUM(L11:L21)</f>
        <v>602422.77750000008</v>
      </c>
    </row>
    <row r="23" spans="1:13" x14ac:dyDescent="0.2">
      <c r="A23" s="36"/>
      <c r="B23" s="36"/>
      <c r="C23" s="36"/>
      <c r="D23" s="36"/>
      <c r="E23" s="36"/>
      <c r="F23" s="36"/>
    </row>
    <row r="24" spans="1:13" x14ac:dyDescent="0.2">
      <c r="A24" s="36"/>
      <c r="B24" s="36"/>
      <c r="C24" s="36"/>
      <c r="D24" s="36"/>
      <c r="E24" s="36"/>
      <c r="F24" s="36"/>
    </row>
    <row r="25" spans="1:13" x14ac:dyDescent="0.2">
      <c r="A25" s="36"/>
      <c r="B25" s="36"/>
      <c r="C25" s="36"/>
      <c r="D25" s="36"/>
      <c r="E25" s="36"/>
      <c r="F25" s="36"/>
    </row>
    <row r="26" spans="1:13" x14ac:dyDescent="0.2">
      <c r="A26" s="36"/>
      <c r="B26" s="36"/>
      <c r="C26" s="36"/>
      <c r="D26" s="36"/>
      <c r="E26" s="36"/>
      <c r="F26" s="36"/>
    </row>
    <row r="27" spans="1:13" x14ac:dyDescent="0.2">
      <c r="A27" s="36"/>
      <c r="B27" s="36"/>
      <c r="C27" s="36"/>
    </row>
    <row r="28" spans="1:13" x14ac:dyDescent="0.2">
      <c r="A28" s="36"/>
      <c r="B28" s="43" t="s">
        <v>11</v>
      </c>
      <c r="C28" s="36"/>
      <c r="D28" s="82"/>
      <c r="I28" s="43" t="s">
        <v>11</v>
      </c>
      <c r="J28" s="43"/>
    </row>
    <row r="29" spans="1:13" x14ac:dyDescent="0.2">
      <c r="B29" s="43" t="s">
        <v>73</v>
      </c>
      <c r="D29" s="82"/>
      <c r="I29" s="2329" t="s">
        <v>59</v>
      </c>
      <c r="J29" s="2329"/>
    </row>
    <row r="30" spans="1:13" x14ac:dyDescent="0.2">
      <c r="B30" s="43"/>
      <c r="D30" s="82"/>
    </row>
    <row r="31" spans="1:13" x14ac:dyDescent="0.2">
      <c r="B31" s="43"/>
      <c r="D31" s="82"/>
    </row>
    <row r="32" spans="1:13" x14ac:dyDescent="0.2">
      <c r="D32" s="82"/>
    </row>
    <row r="33" spans="2:10" x14ac:dyDescent="0.2">
      <c r="B33" s="43" t="s">
        <v>10</v>
      </c>
      <c r="C33" s="44"/>
      <c r="D33" s="82"/>
      <c r="I33" s="43" t="s">
        <v>12</v>
      </c>
      <c r="J33" s="43"/>
    </row>
    <row r="34" spans="2:10" x14ac:dyDescent="0.2">
      <c r="B34" s="43" t="s">
        <v>79</v>
      </c>
      <c r="D34" s="82"/>
      <c r="I34" s="2329" t="s">
        <v>59</v>
      </c>
      <c r="J34" s="2329"/>
    </row>
  </sheetData>
  <mergeCells count="19">
    <mergeCell ref="H7:K7"/>
    <mergeCell ref="A7:D7"/>
    <mergeCell ref="A8:E8"/>
    <mergeCell ref="E6:G6"/>
    <mergeCell ref="A1:L1"/>
    <mergeCell ref="A2:L2"/>
    <mergeCell ref="A3:L3"/>
    <mergeCell ref="A4:L4"/>
    <mergeCell ref="D5:H5"/>
    <mergeCell ref="B9:B10"/>
    <mergeCell ref="C9:C10"/>
    <mergeCell ref="K9:L9"/>
    <mergeCell ref="A9:A10"/>
    <mergeCell ref="I34:J34"/>
    <mergeCell ref="G9:H9"/>
    <mergeCell ref="I9:J9"/>
    <mergeCell ref="C22:E22"/>
    <mergeCell ref="E9:F9"/>
    <mergeCell ref="I29:J29"/>
  </mergeCells>
  <phoneticPr fontId="0" type="noConversion"/>
  <printOptions horizontalCentered="1"/>
  <pageMargins left="0.5" right="0.5" top="0.5" bottom="0.17" header="0.5" footer="0.21"/>
  <pageSetup paperSize="9" scale="8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2"/>
  <sheetViews>
    <sheetView view="pageBreakPreview" topLeftCell="A16" zoomScale="124" zoomScaleSheetLayoutView="124"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7109375" style="83" customWidth="1"/>
    <col min="6" max="6" width="11.85546875" style="83" customWidth="1"/>
    <col min="7" max="16384" width="9.140625" style="83"/>
  </cols>
  <sheetData>
    <row r="1" spans="1:9" s="141" customFormat="1" ht="18.75" customHeight="1" x14ac:dyDescent="0.25">
      <c r="A1" s="2286" t="s">
        <v>191</v>
      </c>
      <c r="B1" s="2286"/>
      <c r="C1" s="2286"/>
      <c r="D1" s="2286"/>
      <c r="E1" s="2286"/>
      <c r="F1" s="2286"/>
      <c r="G1" s="140"/>
      <c r="H1" s="140"/>
      <c r="I1" s="140"/>
    </row>
    <row r="2" spans="1:9" s="141" customFormat="1" ht="18.75" customHeight="1" x14ac:dyDescent="0.25">
      <c r="A2" s="2286" t="s">
        <v>190</v>
      </c>
      <c r="B2" s="2286"/>
      <c r="C2" s="2286"/>
      <c r="D2" s="2286"/>
      <c r="E2" s="2286"/>
      <c r="F2" s="2286"/>
      <c r="G2" s="140"/>
      <c r="H2" s="140"/>
      <c r="I2" s="140"/>
    </row>
    <row r="3" spans="1:9" s="143" customFormat="1" ht="24" customHeight="1" x14ac:dyDescent="0.2">
      <c r="A3" s="2207" t="s">
        <v>58</v>
      </c>
      <c r="B3" s="2207"/>
      <c r="C3" s="2207"/>
      <c r="D3" s="2207"/>
      <c r="E3" s="2207"/>
      <c r="F3" s="2207"/>
      <c r="G3" s="142"/>
      <c r="H3" s="142"/>
      <c r="I3" s="142"/>
    </row>
    <row r="4" spans="1:9" s="145" customFormat="1" ht="24" customHeight="1" x14ac:dyDescent="0.25">
      <c r="A4" s="2225" t="s">
        <v>192</v>
      </c>
      <c r="B4" s="2225"/>
      <c r="C4" s="2225"/>
      <c r="D4" s="2225"/>
      <c r="E4" s="2225"/>
      <c r="F4" s="2225"/>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04" t="s">
        <v>82</v>
      </c>
      <c r="B8" s="2204"/>
      <c r="C8" s="2204"/>
      <c r="D8" s="2321"/>
      <c r="E8" s="2204"/>
      <c r="F8" s="2204"/>
    </row>
    <row r="9" spans="1:9" ht="27.75" customHeight="1" x14ac:dyDescent="0.2">
      <c r="A9" s="2340" t="s">
        <v>126</v>
      </c>
      <c r="B9" s="2340"/>
      <c r="C9" s="2340"/>
      <c r="D9" s="2340"/>
      <c r="E9" s="2340"/>
      <c r="F9" s="2340"/>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895</v>
      </c>
      <c r="C13" s="154">
        <v>0</v>
      </c>
      <c r="D13" s="153">
        <v>9.9499999999999993</v>
      </c>
      <c r="E13" s="153">
        <v>0.3</v>
      </c>
      <c r="F13" s="155">
        <f>E13*D13*C13</f>
        <v>0</v>
      </c>
      <c r="G13" s="83">
        <f>D13*2</f>
        <v>19.899999999999999</v>
      </c>
    </row>
    <row r="14" spans="1:9" ht="24" customHeight="1" x14ac:dyDescent="0.2">
      <c r="A14" s="152"/>
      <c r="B14" s="153">
        <f>C14+B13</f>
        <v>897.20500000000004</v>
      </c>
      <c r="C14" s="156">
        <v>2.2050000000000001</v>
      </c>
      <c r="D14" s="157">
        <v>7.5</v>
      </c>
      <c r="E14" s="153">
        <v>0.3</v>
      </c>
      <c r="F14" s="155">
        <f>E14*D14*C14</f>
        <v>4.9612499999999997</v>
      </c>
      <c r="G14" s="83">
        <f>D14*2</f>
        <v>15</v>
      </c>
    </row>
    <row r="15" spans="1:9" ht="24" customHeight="1" thickBot="1" x14ac:dyDescent="0.25">
      <c r="A15" s="152"/>
      <c r="B15" s="153">
        <f>C15+B14</f>
        <v>922.20500000000004</v>
      </c>
      <c r="C15" s="156">
        <v>25</v>
      </c>
      <c r="D15" s="157">
        <v>6.5</v>
      </c>
      <c r="E15" s="153">
        <v>0.3</v>
      </c>
      <c r="F15" s="155">
        <f>E15*D15*C15</f>
        <v>48.75</v>
      </c>
      <c r="G15" s="83">
        <f>D15*2</f>
        <v>13</v>
      </c>
    </row>
    <row r="16" spans="1:9" ht="27" customHeight="1" thickBot="1" x14ac:dyDescent="0.3">
      <c r="A16" s="118"/>
      <c r="B16" s="2337" t="s">
        <v>215</v>
      </c>
      <c r="C16" s="2338"/>
      <c r="D16" s="2338"/>
      <c r="E16" s="2339"/>
      <c r="F16" s="122">
        <f>SUM(F13:F15)</f>
        <v>53.71125</v>
      </c>
    </row>
    <row r="17" spans="1:6" ht="27" customHeight="1" thickBot="1" x14ac:dyDescent="0.3">
      <c r="A17" s="118"/>
      <c r="B17" s="2337" t="s">
        <v>255</v>
      </c>
      <c r="C17" s="2338"/>
      <c r="D17" s="2338"/>
      <c r="E17" s="2339"/>
      <c r="F17" s="122">
        <v>78.989999999999995</v>
      </c>
    </row>
    <row r="18" spans="1:6" ht="27" customHeight="1" thickBot="1" x14ac:dyDescent="0.3">
      <c r="A18" s="118"/>
      <c r="B18" s="2337" t="s">
        <v>247</v>
      </c>
      <c r="C18" s="2338"/>
      <c r="D18" s="2338"/>
      <c r="E18" s="2339"/>
      <c r="F18" s="122">
        <f>F17+F16</f>
        <v>132.70124999999999</v>
      </c>
    </row>
    <row r="19" spans="1:6" x14ac:dyDescent="0.2">
      <c r="A19" s="126"/>
      <c r="B19" s="124"/>
      <c r="C19" s="124"/>
      <c r="D19" s="124"/>
      <c r="E19" s="124"/>
      <c r="F19" s="124"/>
    </row>
    <row r="20" spans="1:6" x14ac:dyDescent="0.2">
      <c r="A20" s="126"/>
      <c r="B20" s="124"/>
      <c r="C20" s="124"/>
      <c r="D20" s="124"/>
      <c r="E20" s="124"/>
      <c r="F20" s="124"/>
    </row>
    <row r="21" spans="1:6" x14ac:dyDescent="0.2">
      <c r="A21" s="126"/>
      <c r="B21" s="124"/>
      <c r="C21" s="124"/>
      <c r="D21" s="124"/>
      <c r="E21" s="124"/>
      <c r="F21" s="124"/>
    </row>
    <row r="22" spans="1:6" x14ac:dyDescent="0.2">
      <c r="A22" s="126"/>
      <c r="B22" s="124"/>
      <c r="C22" s="124"/>
      <c r="D22" s="124"/>
      <c r="E22" s="124"/>
      <c r="F22" s="124"/>
    </row>
    <row r="23" spans="1:6" x14ac:dyDescent="0.2">
      <c r="A23" s="160" t="s">
        <v>11</v>
      </c>
      <c r="B23" s="161"/>
      <c r="C23" s="161"/>
      <c r="E23" s="160" t="s">
        <v>11</v>
      </c>
      <c r="F23" s="162"/>
    </row>
    <row r="24" spans="1:6" x14ac:dyDescent="0.2">
      <c r="A24" s="163" t="s">
        <v>73</v>
      </c>
      <c r="B24" s="161"/>
      <c r="C24" s="161"/>
      <c r="E24" s="163">
        <v>906469.73</v>
      </c>
      <c r="F24" s="162"/>
    </row>
    <row r="25" spans="1:6" x14ac:dyDescent="0.2">
      <c r="A25" s="160"/>
      <c r="B25" s="161"/>
      <c r="C25" s="161"/>
      <c r="E25" s="162" t="e">
        <f>E24+E23</f>
        <v>#VALUE!</v>
      </c>
      <c r="F25" s="162"/>
    </row>
    <row r="26" spans="1:6" x14ac:dyDescent="0.2">
      <c r="A26" s="160"/>
      <c r="B26" s="161"/>
      <c r="C26" s="161"/>
      <c r="E26" s="162"/>
      <c r="F26" s="162"/>
    </row>
    <row r="27" spans="1:6" x14ac:dyDescent="0.2">
      <c r="A27" s="160"/>
      <c r="B27" s="161"/>
      <c r="C27" s="161"/>
      <c r="E27" s="162"/>
      <c r="F27" s="162"/>
    </row>
    <row r="28" spans="1:6" x14ac:dyDescent="0.2">
      <c r="A28" s="162"/>
      <c r="B28" s="161"/>
      <c r="C28" s="161"/>
      <c r="E28" s="162"/>
      <c r="F28" s="162"/>
    </row>
    <row r="29" spans="1:6" x14ac:dyDescent="0.2">
      <c r="A29" s="160" t="s">
        <v>10</v>
      </c>
      <c r="B29" s="161"/>
      <c r="C29" s="161"/>
      <c r="E29" s="160" t="s">
        <v>12</v>
      </c>
      <c r="F29" s="162"/>
    </row>
    <row r="30" spans="1:6" x14ac:dyDescent="0.2">
      <c r="A30" s="163" t="s">
        <v>73</v>
      </c>
      <c r="B30" s="161"/>
      <c r="C30" s="161"/>
      <c r="E30" s="163" t="s">
        <v>87</v>
      </c>
      <c r="F30" s="161"/>
    </row>
    <row r="31" spans="1:6" x14ac:dyDescent="0.2">
      <c r="A31" s="161"/>
      <c r="B31" s="162"/>
      <c r="C31" s="164"/>
      <c r="D31" s="164"/>
      <c r="E31" s="164"/>
      <c r="F31" s="164"/>
    </row>
    <row r="32" spans="1:6" x14ac:dyDescent="0.2">
      <c r="B32" s="131"/>
      <c r="C32" s="131"/>
      <c r="D32" s="131"/>
      <c r="E32" s="131"/>
      <c r="F32" s="131"/>
    </row>
    <row r="33" spans="2:6" x14ac:dyDescent="0.2">
      <c r="B33" s="131"/>
      <c r="C33" s="124"/>
      <c r="D33" s="131"/>
      <c r="E33" s="131"/>
      <c r="F33" s="131"/>
    </row>
    <row r="34" spans="2:6" x14ac:dyDescent="0.2">
      <c r="B34" s="131"/>
      <c r="C34" s="134"/>
      <c r="D34" s="133"/>
      <c r="E34" s="133"/>
      <c r="F34" s="133"/>
    </row>
    <row r="35" spans="2:6" x14ac:dyDescent="0.2">
      <c r="B35" s="124"/>
      <c r="C35" s="124"/>
      <c r="D35" s="124"/>
      <c r="E35" s="124"/>
      <c r="F35" s="124"/>
    </row>
    <row r="36" spans="2:6" x14ac:dyDescent="0.2">
      <c r="B36" s="124"/>
      <c r="C36" s="124"/>
      <c r="D36" s="124"/>
      <c r="E36" s="124"/>
      <c r="F36" s="124"/>
    </row>
    <row r="37" spans="2:6" x14ac:dyDescent="0.2">
      <c r="B37" s="124"/>
      <c r="C37" s="131"/>
      <c r="D37" s="131"/>
      <c r="E37" s="131"/>
      <c r="F37" s="131"/>
    </row>
    <row r="38" spans="2:6" x14ac:dyDescent="0.2">
      <c r="B38" s="124"/>
      <c r="C38" s="131"/>
      <c r="D38" s="131"/>
      <c r="E38" s="131"/>
      <c r="F38" s="131"/>
    </row>
    <row r="39" spans="2:6" x14ac:dyDescent="0.2">
      <c r="B39" s="131"/>
      <c r="C39" s="131"/>
      <c r="D39" s="131"/>
      <c r="E39" s="131"/>
      <c r="F39" s="131"/>
    </row>
    <row r="40" spans="2:6" x14ac:dyDescent="0.2">
      <c r="B40" s="131"/>
      <c r="C40" s="124"/>
      <c r="D40" s="131"/>
      <c r="E40" s="131"/>
      <c r="F40" s="131"/>
    </row>
    <row r="41" spans="2:6" x14ac:dyDescent="0.2">
      <c r="B41" s="131"/>
      <c r="C41" s="134"/>
      <c r="D41" s="133"/>
      <c r="E41" s="133"/>
      <c r="F41" s="133"/>
    </row>
    <row r="42" spans="2:6" x14ac:dyDescent="0.2">
      <c r="B42" s="124"/>
      <c r="C42" s="124"/>
      <c r="D42" s="124"/>
      <c r="E42" s="124"/>
      <c r="F42" s="124"/>
    </row>
    <row r="43" spans="2:6" x14ac:dyDescent="0.2">
      <c r="B43" s="124"/>
      <c r="C43" s="124"/>
      <c r="D43" s="124"/>
      <c r="E43" s="124"/>
      <c r="F43" s="124"/>
    </row>
    <row r="44" spans="2:6" x14ac:dyDescent="0.2">
      <c r="B44" s="124"/>
      <c r="C44" s="131"/>
      <c r="D44" s="131"/>
      <c r="E44" s="131"/>
      <c r="F44" s="131"/>
    </row>
    <row r="45" spans="2:6" x14ac:dyDescent="0.2">
      <c r="B45" s="124"/>
      <c r="C45" s="131"/>
      <c r="D45" s="131"/>
      <c r="E45" s="131"/>
      <c r="F45" s="131"/>
    </row>
    <row r="46" spans="2:6" x14ac:dyDescent="0.2">
      <c r="B46" s="131"/>
      <c r="C46" s="131"/>
      <c r="D46" s="131"/>
      <c r="E46" s="131"/>
      <c r="F46" s="131"/>
    </row>
    <row r="47" spans="2:6" x14ac:dyDescent="0.2">
      <c r="B47" s="131"/>
      <c r="C47" s="124"/>
      <c r="D47" s="131"/>
      <c r="E47" s="131"/>
      <c r="F47" s="131"/>
    </row>
    <row r="48" spans="2:6" x14ac:dyDescent="0.2">
      <c r="B48" s="131"/>
      <c r="C48" s="134"/>
      <c r="D48" s="133"/>
      <c r="E48" s="133"/>
      <c r="F48" s="133"/>
    </row>
    <row r="49" spans="2:6" x14ac:dyDescent="0.2">
      <c r="B49" s="124"/>
      <c r="C49" s="124"/>
      <c r="D49" s="124"/>
      <c r="E49" s="124"/>
      <c r="F49" s="124"/>
    </row>
    <row r="50" spans="2:6" x14ac:dyDescent="0.2">
      <c r="B50" s="124"/>
      <c r="C50" s="124"/>
      <c r="D50" s="124"/>
      <c r="E50" s="124"/>
      <c r="F50" s="124"/>
    </row>
    <row r="51" spans="2:6" x14ac:dyDescent="0.2">
      <c r="B51" s="124"/>
      <c r="C51" s="131"/>
      <c r="D51" s="131"/>
      <c r="E51" s="131"/>
      <c r="F51" s="131"/>
    </row>
    <row r="52" spans="2:6" x14ac:dyDescent="0.2">
      <c r="B52" s="124"/>
      <c r="C52" s="131"/>
      <c r="D52" s="131"/>
      <c r="E52" s="131"/>
      <c r="F52" s="131"/>
    </row>
    <row r="53" spans="2:6" x14ac:dyDescent="0.2">
      <c r="B53" s="131"/>
      <c r="C53" s="131"/>
      <c r="D53" s="131"/>
      <c r="E53" s="131"/>
      <c r="F53" s="131"/>
    </row>
    <row r="54" spans="2:6" x14ac:dyDescent="0.2">
      <c r="B54" s="131"/>
      <c r="C54" s="124"/>
      <c r="D54" s="131"/>
      <c r="E54" s="131"/>
      <c r="F54" s="131"/>
    </row>
    <row r="55" spans="2:6" x14ac:dyDescent="0.2">
      <c r="B55" s="131"/>
      <c r="C55" s="134"/>
      <c r="D55" s="133"/>
      <c r="E55" s="133"/>
      <c r="F55" s="133"/>
    </row>
    <row r="56" spans="2:6" ht="15.75" x14ac:dyDescent="0.25">
      <c r="B56" s="128"/>
      <c r="C56" s="126"/>
      <c r="D56" s="128"/>
      <c r="E56" s="128"/>
      <c r="F56" s="87"/>
    </row>
    <row r="57" spans="2:6" ht="15.75" x14ac:dyDescent="0.25">
      <c r="B57" s="127"/>
      <c r="C57" s="128"/>
      <c r="D57" s="128"/>
      <c r="E57" s="128"/>
      <c r="F57" s="87"/>
    </row>
    <row r="58" spans="2:6" x14ac:dyDescent="0.2">
      <c r="B58" s="126"/>
      <c r="C58" s="126"/>
      <c r="D58" s="126"/>
      <c r="E58" s="126"/>
      <c r="F58" s="126"/>
    </row>
    <row r="60" spans="2:6" x14ac:dyDescent="0.2">
      <c r="B60" s="136"/>
      <c r="C60" s="138"/>
      <c r="F60" s="138"/>
    </row>
    <row r="61" spans="2:6" x14ac:dyDescent="0.2">
      <c r="B61" s="139"/>
      <c r="C61" s="138"/>
      <c r="F61" s="138"/>
    </row>
    <row r="62" spans="2:6" x14ac:dyDescent="0.2">
      <c r="B62" s="139"/>
      <c r="C62" s="138"/>
      <c r="F62" s="138"/>
    </row>
  </sheetData>
  <mergeCells count="9">
    <mergeCell ref="B18:E18"/>
    <mergeCell ref="A8:F8"/>
    <mergeCell ref="A9:F9"/>
    <mergeCell ref="A1:F1"/>
    <mergeCell ref="A2:F2"/>
    <mergeCell ref="A3:F3"/>
    <mergeCell ref="A4:F4"/>
    <mergeCell ref="B16:E16"/>
    <mergeCell ref="B17:E17"/>
  </mergeCells>
  <phoneticPr fontId="50" type="noConversion"/>
  <printOptions horizontalCentered="1"/>
  <pageMargins left="0.74803149606299213" right="0.74803149606299213" top="0.5118110236220472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33"/>
  <sheetViews>
    <sheetView view="pageBreakPreview" zoomScale="60" workbookViewId="0">
      <selection activeCell="D13" sqref="D13"/>
    </sheetView>
  </sheetViews>
  <sheetFormatPr defaultColWidth="9.140625" defaultRowHeight="12.75" x14ac:dyDescent="0.2"/>
  <cols>
    <col min="1" max="1" width="9.140625" style="83"/>
    <col min="2" max="2" width="10.7109375" style="83" bestFit="1" customWidth="1"/>
    <col min="3" max="3" width="11.7109375" style="83" bestFit="1" customWidth="1"/>
    <col min="4" max="4" width="19.7109375" style="83" customWidth="1"/>
    <col min="5" max="8" width="9.140625" style="83"/>
    <col min="9" max="9" width="13.7109375" style="83" customWidth="1"/>
    <col min="10" max="16384" width="9.140625" style="83"/>
  </cols>
  <sheetData>
    <row r="1" spans="1:9" ht="18" x14ac:dyDescent="0.25">
      <c r="A1" s="2176" t="s">
        <v>92</v>
      </c>
      <c r="B1" s="2176"/>
      <c r="C1" s="2176"/>
      <c r="D1" s="2176"/>
      <c r="E1" s="2176"/>
      <c r="F1" s="2176"/>
      <c r="G1" s="2176"/>
      <c r="H1" s="2176"/>
      <c r="I1" s="2176"/>
    </row>
    <row r="2" spans="1:9" ht="15.75" x14ac:dyDescent="0.25">
      <c r="A2" s="2204" t="s">
        <v>100</v>
      </c>
      <c r="B2" s="2204"/>
      <c r="C2" s="2204"/>
      <c r="D2" s="2204"/>
      <c r="E2" s="2204"/>
      <c r="F2" s="2204"/>
      <c r="G2" s="2204"/>
      <c r="H2" s="2204"/>
      <c r="I2" s="2204"/>
    </row>
    <row r="3" spans="1:9" ht="15.75" x14ac:dyDescent="0.25">
      <c r="A3" s="146"/>
      <c r="B3" s="146"/>
      <c r="C3" s="146"/>
      <c r="D3" s="146"/>
      <c r="E3" s="146"/>
      <c r="F3" s="146"/>
      <c r="G3" s="146"/>
      <c r="H3" s="146"/>
      <c r="I3" s="146"/>
    </row>
    <row r="4" spans="1:9" ht="15.75" x14ac:dyDescent="0.25">
      <c r="A4" s="84" t="s">
        <v>136</v>
      </c>
      <c r="B4" s="84"/>
      <c r="C4" s="84"/>
      <c r="D4" s="84"/>
      <c r="E4" s="84"/>
      <c r="F4" s="38"/>
      <c r="G4" s="38"/>
      <c r="H4" s="38"/>
      <c r="I4" s="38"/>
    </row>
    <row r="5" spans="1:9" ht="15.75" x14ac:dyDescent="0.25">
      <c r="A5" s="2233" t="s">
        <v>269</v>
      </c>
      <c r="B5" s="2233"/>
      <c r="C5" s="2233"/>
      <c r="D5" s="2233"/>
      <c r="E5" s="2233"/>
      <c r="F5" s="33"/>
      <c r="G5" s="33"/>
      <c r="H5" s="33"/>
      <c r="I5" s="33"/>
    </row>
    <row r="6" spans="1:9" x14ac:dyDescent="0.2">
      <c r="A6" s="37"/>
      <c r="B6" s="37"/>
      <c r="C6" s="37"/>
      <c r="D6" s="37"/>
      <c r="E6" s="37"/>
      <c r="F6" s="33"/>
      <c r="G6" s="33"/>
      <c r="H6" s="33"/>
      <c r="I6" s="33"/>
    </row>
    <row r="7" spans="1:9" ht="18" x14ac:dyDescent="0.25">
      <c r="A7" s="2336" t="s">
        <v>102</v>
      </c>
      <c r="B7" s="2336"/>
      <c r="C7" s="2336"/>
      <c r="D7" s="2336"/>
      <c r="E7" s="2336"/>
      <c r="F7" s="33"/>
      <c r="G7" s="33"/>
      <c r="H7" s="33"/>
      <c r="I7" s="33"/>
    </row>
    <row r="8" spans="1:9" ht="15.75" x14ac:dyDescent="0.25">
      <c r="A8" s="2204" t="s">
        <v>82</v>
      </c>
      <c r="B8" s="2204"/>
      <c r="C8" s="2204"/>
      <c r="D8" s="2321"/>
      <c r="E8" s="2204"/>
      <c r="F8" s="2204"/>
      <c r="G8" s="2204"/>
      <c r="H8" s="2204"/>
      <c r="I8" s="2204"/>
    </row>
    <row r="9" spans="1:9" ht="15.75" x14ac:dyDescent="0.25">
      <c r="A9" s="129"/>
      <c r="B9" s="87"/>
      <c r="C9" s="87"/>
      <c r="D9" s="87"/>
      <c r="E9" s="87"/>
      <c r="F9" s="87"/>
      <c r="G9" s="87"/>
      <c r="H9" s="87"/>
      <c r="I9" s="87"/>
    </row>
    <row r="10" spans="1:9" x14ac:dyDescent="0.2">
      <c r="A10" s="2218" t="s">
        <v>109</v>
      </c>
      <c r="B10" s="2218"/>
      <c r="C10" s="2218"/>
      <c r="D10" s="2218"/>
      <c r="E10" s="2218"/>
      <c r="F10" s="2218"/>
      <c r="G10" s="2218"/>
      <c r="H10" s="2218"/>
      <c r="I10" s="2218"/>
    </row>
    <row r="11" spans="1:9" ht="13.5" thickBot="1" x14ac:dyDescent="0.25">
      <c r="A11" s="166"/>
      <c r="B11" s="89"/>
      <c r="C11" s="89"/>
      <c r="D11" s="89"/>
      <c r="E11" s="89"/>
      <c r="F11" s="89"/>
      <c r="G11" s="89"/>
      <c r="H11" s="89"/>
      <c r="I11" s="89"/>
    </row>
    <row r="12" spans="1:9" ht="26.25" thickBot="1" x14ac:dyDescent="0.25">
      <c r="A12" s="12" t="s">
        <v>104</v>
      </c>
      <c r="B12" s="2223" t="s">
        <v>83</v>
      </c>
      <c r="C12" s="2325"/>
      <c r="D12" s="167" t="s">
        <v>84</v>
      </c>
      <c r="E12" s="167" t="s">
        <v>85</v>
      </c>
      <c r="F12" s="167" t="s">
        <v>110</v>
      </c>
      <c r="G12" s="168" t="s">
        <v>111</v>
      </c>
      <c r="H12" s="168" t="s">
        <v>112</v>
      </c>
      <c r="I12" s="169" t="s">
        <v>86</v>
      </c>
    </row>
    <row r="13" spans="1:9" ht="26.25" customHeight="1" x14ac:dyDescent="0.2">
      <c r="A13" s="149"/>
      <c r="B13" s="40" t="s">
        <v>106</v>
      </c>
      <c r="C13" s="40" t="s">
        <v>107</v>
      </c>
      <c r="D13" s="40" t="s">
        <v>113</v>
      </c>
      <c r="E13" s="170"/>
      <c r="F13" s="170"/>
      <c r="G13" s="170"/>
      <c r="H13" s="170"/>
      <c r="I13" s="4"/>
    </row>
    <row r="14" spans="1:9" ht="26.25" customHeight="1" x14ac:dyDescent="0.2">
      <c r="A14" s="171"/>
      <c r="B14" s="172"/>
      <c r="C14" s="172"/>
      <c r="D14" s="172"/>
      <c r="E14" s="173"/>
      <c r="F14" s="174"/>
      <c r="G14" s="174"/>
      <c r="H14" s="173"/>
      <c r="I14" s="175"/>
    </row>
    <row r="15" spans="1:9" ht="21.95" customHeight="1" x14ac:dyDescent="0.2">
      <c r="A15" s="176" t="s">
        <v>134</v>
      </c>
      <c r="B15" s="177">
        <v>6975</v>
      </c>
      <c r="C15" s="177">
        <v>7000</v>
      </c>
      <c r="D15" s="178" t="s">
        <v>114</v>
      </c>
      <c r="E15" s="179">
        <f t="shared" ref="E15:E20" si="0">C15-B15</f>
        <v>25</v>
      </c>
      <c r="F15" s="179">
        <v>0.82</v>
      </c>
      <c r="G15" s="179">
        <v>0.7</v>
      </c>
      <c r="H15" s="179">
        <f t="shared" ref="H15:H20" si="1">(F15+G15)/2</f>
        <v>0.76</v>
      </c>
      <c r="I15" s="180">
        <f t="shared" ref="I15:I20" si="2">H15*E15</f>
        <v>19</v>
      </c>
    </row>
    <row r="16" spans="1:9" ht="21.95" customHeight="1" x14ac:dyDescent="0.2">
      <c r="A16" s="176" t="s">
        <v>134</v>
      </c>
      <c r="B16" s="177">
        <v>7000</v>
      </c>
      <c r="C16" s="177">
        <v>7025</v>
      </c>
      <c r="D16" s="178" t="s">
        <v>114</v>
      </c>
      <c r="E16" s="179">
        <f t="shared" si="0"/>
        <v>25</v>
      </c>
      <c r="F16" s="179">
        <v>0.7</v>
      </c>
      <c r="G16" s="179">
        <v>0.87</v>
      </c>
      <c r="H16" s="179">
        <f t="shared" si="1"/>
        <v>0.78499999999999992</v>
      </c>
      <c r="I16" s="180">
        <f t="shared" si="2"/>
        <v>19.624999999999996</v>
      </c>
    </row>
    <row r="17" spans="1:9" ht="21.95" customHeight="1" x14ac:dyDescent="0.2">
      <c r="A17" s="176" t="s">
        <v>134</v>
      </c>
      <c r="B17" s="177">
        <v>7025</v>
      </c>
      <c r="C17" s="177">
        <v>7050</v>
      </c>
      <c r="D17" s="178" t="s">
        <v>114</v>
      </c>
      <c r="E17" s="179">
        <f t="shared" si="0"/>
        <v>25</v>
      </c>
      <c r="F17" s="179">
        <v>0.87</v>
      </c>
      <c r="G17" s="179">
        <v>0.88</v>
      </c>
      <c r="H17" s="179">
        <f t="shared" si="1"/>
        <v>0.875</v>
      </c>
      <c r="I17" s="180">
        <f t="shared" si="2"/>
        <v>21.875</v>
      </c>
    </row>
    <row r="18" spans="1:9" ht="21.95" customHeight="1" x14ac:dyDescent="0.2">
      <c r="A18" s="176" t="s">
        <v>134</v>
      </c>
      <c r="B18" s="177">
        <v>7050</v>
      </c>
      <c r="C18" s="177">
        <v>7075</v>
      </c>
      <c r="D18" s="178" t="s">
        <v>114</v>
      </c>
      <c r="E18" s="179">
        <f t="shared" si="0"/>
        <v>25</v>
      </c>
      <c r="F18" s="179">
        <v>0.88</v>
      </c>
      <c r="G18" s="179">
        <v>0.8</v>
      </c>
      <c r="H18" s="179">
        <f t="shared" si="1"/>
        <v>0.84000000000000008</v>
      </c>
      <c r="I18" s="180">
        <f t="shared" si="2"/>
        <v>21.000000000000004</v>
      </c>
    </row>
    <row r="19" spans="1:9" ht="21.95" customHeight="1" x14ac:dyDescent="0.2">
      <c r="A19" s="176" t="s">
        <v>134</v>
      </c>
      <c r="B19" s="177">
        <v>7075</v>
      </c>
      <c r="C19" s="177">
        <v>7100</v>
      </c>
      <c r="D19" s="178" t="s">
        <v>114</v>
      </c>
      <c r="E19" s="179">
        <f t="shared" si="0"/>
        <v>25</v>
      </c>
      <c r="F19" s="179">
        <v>0.8</v>
      </c>
      <c r="G19" s="179">
        <v>0.92</v>
      </c>
      <c r="H19" s="179">
        <f t="shared" si="1"/>
        <v>0.8600000000000001</v>
      </c>
      <c r="I19" s="180">
        <f t="shared" si="2"/>
        <v>21.500000000000004</v>
      </c>
    </row>
    <row r="20" spans="1:9" ht="21.95" customHeight="1" x14ac:dyDescent="0.2">
      <c r="A20" s="176" t="s">
        <v>134</v>
      </c>
      <c r="B20" s="177">
        <v>7100</v>
      </c>
      <c r="C20" s="177">
        <v>7125</v>
      </c>
      <c r="D20" s="178" t="s">
        <v>114</v>
      </c>
      <c r="E20" s="179">
        <f t="shared" si="0"/>
        <v>25</v>
      </c>
      <c r="F20" s="179">
        <v>0.92</v>
      </c>
      <c r="G20" s="179">
        <v>1.22</v>
      </c>
      <c r="H20" s="179">
        <f t="shared" si="1"/>
        <v>1.07</v>
      </c>
      <c r="I20" s="180">
        <f t="shared" si="2"/>
        <v>26.75</v>
      </c>
    </row>
    <row r="21" spans="1:9" ht="21.95" customHeight="1" thickBot="1" x14ac:dyDescent="0.25">
      <c r="A21" s="176"/>
      <c r="B21" s="181"/>
      <c r="C21" s="181"/>
      <c r="D21" s="182"/>
      <c r="E21" s="177"/>
      <c r="F21" s="183"/>
      <c r="G21" s="183"/>
      <c r="H21" s="179"/>
      <c r="I21" s="184"/>
    </row>
    <row r="22" spans="1:9" ht="27.75" customHeight="1" thickBot="1" x14ac:dyDescent="0.3">
      <c r="A22" s="118"/>
      <c r="B22" s="185"/>
      <c r="C22" s="185"/>
      <c r="D22" s="186"/>
      <c r="E22" s="2234" t="s">
        <v>88</v>
      </c>
      <c r="F22" s="2235"/>
      <c r="G22" s="2235"/>
      <c r="H22" s="2236"/>
      <c r="I22" s="187">
        <f>SUM(I14:I21)</f>
        <v>129.75</v>
      </c>
    </row>
    <row r="23" spans="1:9" x14ac:dyDescent="0.2">
      <c r="A23" s="126"/>
      <c r="B23" s="124"/>
      <c r="C23" s="124"/>
      <c r="D23" s="124"/>
      <c r="E23" s="133"/>
      <c r="F23" s="133"/>
      <c r="G23" s="133"/>
      <c r="H23" s="134"/>
      <c r="I23" s="133"/>
    </row>
    <row r="24" spans="1:9" x14ac:dyDescent="0.2">
      <c r="A24" s="126"/>
      <c r="B24" s="124"/>
      <c r="C24" s="124"/>
      <c r="D24" s="124"/>
      <c r="E24" s="133">
        <v>906469.73</v>
      </c>
      <c r="F24" s="133"/>
      <c r="G24" s="133"/>
      <c r="H24" s="134"/>
      <c r="I24" s="133"/>
    </row>
    <row r="25" spans="1:9" x14ac:dyDescent="0.2">
      <c r="A25" s="126"/>
      <c r="B25" s="124"/>
      <c r="C25" s="124"/>
      <c r="D25" s="124"/>
      <c r="E25" s="133">
        <f>E24+E23</f>
        <v>906469.73</v>
      </c>
      <c r="F25" s="133"/>
      <c r="G25" s="133"/>
      <c r="H25" s="134"/>
      <c r="I25" s="133"/>
    </row>
    <row r="26" spans="1:9" x14ac:dyDescent="0.2">
      <c r="A26" s="126"/>
      <c r="B26" s="124"/>
      <c r="C26" s="124"/>
      <c r="D26" s="124"/>
      <c r="E26" s="133"/>
      <c r="F26" s="133"/>
      <c r="G26" s="133"/>
      <c r="H26" s="134"/>
      <c r="I26" s="133"/>
    </row>
    <row r="27" spans="1:9" x14ac:dyDescent="0.2">
      <c r="B27" s="127" t="s">
        <v>11</v>
      </c>
      <c r="C27" s="127"/>
      <c r="D27" s="126"/>
      <c r="E27" s="127" t="s">
        <v>11</v>
      </c>
      <c r="F27" s="126"/>
      <c r="G27" s="126"/>
      <c r="H27" s="126"/>
      <c r="I27" s="126"/>
    </row>
    <row r="28" spans="1:9" x14ac:dyDescent="0.2">
      <c r="B28" s="188" t="s">
        <v>73</v>
      </c>
      <c r="C28" s="129"/>
      <c r="D28" s="129"/>
      <c r="E28" s="188" t="s">
        <v>87</v>
      </c>
      <c r="F28" s="129"/>
      <c r="G28" s="129"/>
      <c r="H28" s="129"/>
      <c r="I28" s="126"/>
    </row>
    <row r="29" spans="1:9" x14ac:dyDescent="0.2">
      <c r="B29" s="127"/>
      <c r="C29" s="127"/>
      <c r="D29" s="126"/>
      <c r="E29" s="126"/>
      <c r="F29" s="126"/>
      <c r="G29" s="126"/>
      <c r="H29" s="126"/>
      <c r="I29" s="126"/>
    </row>
    <row r="30" spans="1:9" x14ac:dyDescent="0.2">
      <c r="B30" s="127"/>
      <c r="C30" s="127"/>
      <c r="D30" s="126"/>
      <c r="E30" s="126"/>
      <c r="F30" s="126"/>
      <c r="G30" s="126"/>
      <c r="H30" s="126"/>
      <c r="I30" s="126"/>
    </row>
    <row r="31" spans="1:9" x14ac:dyDescent="0.2">
      <c r="B31" s="126"/>
      <c r="C31" s="126"/>
      <c r="D31" s="126"/>
      <c r="E31" s="126"/>
      <c r="F31" s="126"/>
      <c r="G31" s="126"/>
      <c r="H31" s="126"/>
      <c r="I31" s="126"/>
    </row>
    <row r="32" spans="1:9" x14ac:dyDescent="0.2">
      <c r="B32" s="127" t="s">
        <v>10</v>
      </c>
      <c r="C32" s="127"/>
      <c r="D32" s="129"/>
      <c r="E32" s="127" t="s">
        <v>12</v>
      </c>
      <c r="F32" s="126"/>
      <c r="G32" s="126"/>
      <c r="H32" s="126"/>
      <c r="I32" s="126"/>
    </row>
    <row r="33" spans="2:8" x14ac:dyDescent="0.2">
      <c r="B33" s="188" t="s">
        <v>73</v>
      </c>
      <c r="C33" s="129"/>
      <c r="D33" s="129"/>
      <c r="E33" s="188" t="s">
        <v>87</v>
      </c>
      <c r="F33" s="130"/>
      <c r="G33" s="129"/>
      <c r="H33" s="129"/>
    </row>
  </sheetData>
  <mergeCells count="8">
    <mergeCell ref="B12:C12"/>
    <mergeCell ref="E22:H22"/>
    <mergeCell ref="A1:I1"/>
    <mergeCell ref="A2:I2"/>
    <mergeCell ref="A5:E5"/>
    <mergeCell ref="A7:E7"/>
    <mergeCell ref="A8:I8"/>
    <mergeCell ref="A10:I10"/>
  </mergeCells>
  <phoneticPr fontId="50" type="noConversion"/>
  <pageMargins left="0.7" right="0.7" top="0.75" bottom="0.75" header="0.3" footer="0.3"/>
  <pageSetup scale="9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BreakPreview" zoomScale="98" zoomScaleSheetLayoutView="98" workbookViewId="0">
      <selection activeCell="D13" sqref="D13"/>
    </sheetView>
  </sheetViews>
  <sheetFormatPr defaultColWidth="9.140625" defaultRowHeight="12.75" x14ac:dyDescent="0.2"/>
  <cols>
    <col min="1" max="1" width="6.42578125" style="83" customWidth="1"/>
    <col min="2" max="2" width="10.140625" style="83" customWidth="1"/>
    <col min="3" max="3" width="10" style="83" customWidth="1"/>
    <col min="4" max="5" width="10.5703125" style="83" customWidth="1"/>
    <col min="6" max="6" width="11.85546875" style="83" customWidth="1"/>
    <col min="7" max="16384" width="9.140625" style="83"/>
  </cols>
  <sheetData>
    <row r="1" spans="1:9" s="141" customFormat="1" ht="18.75" customHeight="1" x14ac:dyDescent="0.25">
      <c r="A1" s="2286" t="s">
        <v>191</v>
      </c>
      <c r="B1" s="2286"/>
      <c r="C1" s="2286"/>
      <c r="D1" s="2286"/>
      <c r="E1" s="2286"/>
      <c r="F1" s="2286"/>
      <c r="G1" s="140"/>
      <c r="H1" s="140"/>
      <c r="I1" s="140"/>
    </row>
    <row r="2" spans="1:9" s="141" customFormat="1" ht="18.75" customHeight="1" x14ac:dyDescent="0.25">
      <c r="A2" s="2286" t="s">
        <v>190</v>
      </c>
      <c r="B2" s="2286"/>
      <c r="C2" s="2286"/>
      <c r="D2" s="2286"/>
      <c r="E2" s="2286"/>
      <c r="F2" s="2286"/>
      <c r="G2" s="140"/>
      <c r="H2" s="140"/>
      <c r="I2" s="140"/>
    </row>
    <row r="3" spans="1:9" s="143" customFormat="1" ht="24" customHeight="1" x14ac:dyDescent="0.2">
      <c r="A3" s="2207" t="s">
        <v>58</v>
      </c>
      <c r="B3" s="2207"/>
      <c r="C3" s="2207"/>
      <c r="D3" s="2207"/>
      <c r="E3" s="2207"/>
      <c r="F3" s="2207"/>
      <c r="G3" s="142"/>
      <c r="H3" s="142"/>
      <c r="I3" s="142"/>
    </row>
    <row r="4" spans="1:9" s="145" customFormat="1" ht="24" customHeight="1" x14ac:dyDescent="0.25">
      <c r="A4" s="2225" t="s">
        <v>192</v>
      </c>
      <c r="B4" s="2225"/>
      <c r="C4" s="2225"/>
      <c r="D4" s="2225"/>
      <c r="E4" s="2225"/>
      <c r="F4" s="2225"/>
      <c r="G4" s="144"/>
      <c r="H4" s="144"/>
      <c r="I4" s="144"/>
    </row>
    <row r="5" spans="1:9" x14ac:dyDescent="0.2">
      <c r="A5" s="38" t="s">
        <v>269</v>
      </c>
      <c r="B5" s="38"/>
      <c r="C5" s="85"/>
      <c r="D5" s="85"/>
      <c r="E5" s="85"/>
      <c r="F5" s="85"/>
    </row>
    <row r="6" spans="1:9" ht="12.75" customHeight="1" x14ac:dyDescent="0.25">
      <c r="A6" s="84" t="s">
        <v>116</v>
      </c>
      <c r="B6" s="84"/>
      <c r="C6" s="86"/>
      <c r="D6" s="86"/>
      <c r="E6" s="86"/>
      <c r="F6" s="86"/>
    </row>
    <row r="7" spans="1:9" ht="12.75" customHeight="1" x14ac:dyDescent="0.2">
      <c r="A7" s="86"/>
      <c r="B7" s="86"/>
      <c r="C7" s="86"/>
      <c r="D7" s="86"/>
      <c r="E7" s="86"/>
      <c r="F7" s="86"/>
    </row>
    <row r="8" spans="1:9" ht="15.75" x14ac:dyDescent="0.25">
      <c r="A8" s="2204" t="s">
        <v>82</v>
      </c>
      <c r="B8" s="2204"/>
      <c r="C8" s="2204"/>
      <c r="D8" s="2321"/>
      <c r="E8" s="2204"/>
      <c r="F8" s="2204"/>
    </row>
    <row r="9" spans="1:9" ht="27.75" customHeight="1" x14ac:dyDescent="0.2">
      <c r="A9" s="2340" t="s">
        <v>117</v>
      </c>
      <c r="B9" s="2340"/>
      <c r="C9" s="2340"/>
      <c r="D9" s="2340"/>
      <c r="E9" s="2340"/>
      <c r="F9" s="2340"/>
      <c r="G9" s="88"/>
      <c r="H9" s="88"/>
    </row>
    <row r="10" spans="1:9" ht="13.5" customHeight="1" thickBot="1" x14ac:dyDescent="0.25">
      <c r="A10" s="89"/>
      <c r="B10" s="89"/>
      <c r="C10" s="89"/>
      <c r="D10" s="89"/>
      <c r="E10" s="89"/>
      <c r="F10" s="89"/>
    </row>
    <row r="11" spans="1:9" ht="30" customHeight="1" thickBot="1" x14ac:dyDescent="0.25">
      <c r="A11" s="147" t="s">
        <v>104</v>
      </c>
      <c r="B11" s="148" t="s">
        <v>83</v>
      </c>
      <c r="C11" s="92" t="s">
        <v>85</v>
      </c>
      <c r="D11" s="92" t="s">
        <v>95</v>
      </c>
      <c r="E11" s="92" t="s">
        <v>118</v>
      </c>
      <c r="F11" s="93" t="s">
        <v>86</v>
      </c>
    </row>
    <row r="12" spans="1:9" ht="24" customHeight="1" x14ac:dyDescent="0.2">
      <c r="A12" s="149"/>
      <c r="B12" s="150"/>
      <c r="C12" s="40"/>
      <c r="D12" s="150"/>
      <c r="E12" s="150"/>
      <c r="F12" s="151"/>
    </row>
    <row r="13" spans="1:9" ht="24" customHeight="1" x14ac:dyDescent="0.2">
      <c r="A13" s="152"/>
      <c r="B13" s="153">
        <v>0</v>
      </c>
      <c r="C13" s="154">
        <v>0</v>
      </c>
      <c r="D13" s="153">
        <v>22.15</v>
      </c>
      <c r="E13" s="153">
        <v>0.2</v>
      </c>
      <c r="F13" s="155">
        <f>E13*D13*C13</f>
        <v>0</v>
      </c>
      <c r="G13" s="83">
        <f>D13/2</f>
        <v>11.074999999999999</v>
      </c>
    </row>
    <row r="14" spans="1:9" ht="24" customHeight="1" x14ac:dyDescent="0.2">
      <c r="A14" s="152"/>
      <c r="B14" s="153">
        <f>C14+B13</f>
        <v>4</v>
      </c>
      <c r="C14" s="156">
        <v>4</v>
      </c>
      <c r="D14" s="157">
        <v>9.6</v>
      </c>
      <c r="E14" s="153">
        <v>0.2</v>
      </c>
      <c r="F14" s="155">
        <f>E14*D14*C14</f>
        <v>7.68</v>
      </c>
      <c r="G14" s="83">
        <f>D14/2</f>
        <v>4.8</v>
      </c>
    </row>
    <row r="15" spans="1:9" ht="24" customHeight="1" x14ac:dyDescent="0.2">
      <c r="A15" s="152"/>
      <c r="B15" s="153">
        <f>C15+B14</f>
        <v>9</v>
      </c>
      <c r="C15" s="156">
        <v>5</v>
      </c>
      <c r="D15" s="157">
        <v>6.5</v>
      </c>
      <c r="E15" s="153">
        <v>0.2</v>
      </c>
      <c r="F15" s="155">
        <f>E15*D15*C15</f>
        <v>6.5</v>
      </c>
      <c r="G15" s="83">
        <f>D15/2</f>
        <v>3.25</v>
      </c>
    </row>
    <row r="16" spans="1:9" ht="24" customHeight="1" x14ac:dyDescent="0.2">
      <c r="A16" s="152"/>
      <c r="B16" s="153">
        <f>C16+B15</f>
        <v>29</v>
      </c>
      <c r="C16" s="156">
        <v>20</v>
      </c>
      <c r="D16" s="157">
        <v>6.5</v>
      </c>
      <c r="E16" s="153">
        <v>0.2</v>
      </c>
      <c r="F16" s="155">
        <f>E16*D16*C16</f>
        <v>26</v>
      </c>
      <c r="G16" s="83">
        <f>D16/2</f>
        <v>3.25</v>
      </c>
      <c r="H16" s="83">
        <f>35-9</f>
        <v>26</v>
      </c>
    </row>
    <row r="17" spans="1:7" ht="24" customHeight="1" thickBot="1" x14ac:dyDescent="0.25">
      <c r="A17" s="158"/>
      <c r="B17" s="157">
        <f>C17+B16</f>
        <v>35</v>
      </c>
      <c r="C17" s="156">
        <v>6</v>
      </c>
      <c r="D17" s="157">
        <v>10.4</v>
      </c>
      <c r="E17" s="153">
        <v>0.2</v>
      </c>
      <c r="F17" s="159">
        <f>E17*D17*C17</f>
        <v>12.48</v>
      </c>
      <c r="G17" s="83">
        <f>D17/2</f>
        <v>5.2</v>
      </c>
    </row>
    <row r="18" spans="1:7" ht="27" customHeight="1" thickBot="1" x14ac:dyDescent="0.3">
      <c r="A18" s="118"/>
      <c r="B18" s="2337" t="s">
        <v>215</v>
      </c>
      <c r="C18" s="2338"/>
      <c r="D18" s="2338"/>
      <c r="E18" s="2339"/>
      <c r="F18" s="122">
        <f>SUM(F12:F17)</f>
        <v>52.66</v>
      </c>
    </row>
    <row r="19" spans="1:7" ht="27" customHeight="1" thickBot="1" x14ac:dyDescent="0.3">
      <c r="A19" s="118"/>
      <c r="B19" s="2337" t="s">
        <v>255</v>
      </c>
      <c r="C19" s="2338"/>
      <c r="D19" s="2338"/>
      <c r="E19" s="2339"/>
      <c r="F19" s="122">
        <v>0</v>
      </c>
    </row>
    <row r="20" spans="1:7" ht="27" customHeight="1" thickBot="1" x14ac:dyDescent="0.3">
      <c r="A20" s="118"/>
      <c r="B20" s="2337" t="s">
        <v>247</v>
      </c>
      <c r="C20" s="2338"/>
      <c r="D20" s="2338"/>
      <c r="E20" s="2339"/>
      <c r="F20" s="122">
        <f>F19+F18</f>
        <v>52.66</v>
      </c>
    </row>
    <row r="21" spans="1:7" x14ac:dyDescent="0.2">
      <c r="A21" s="126"/>
      <c r="B21" s="124"/>
      <c r="C21" s="124"/>
      <c r="D21" s="124"/>
      <c r="E21" s="124"/>
      <c r="F21" s="124"/>
    </row>
    <row r="22" spans="1:7" x14ac:dyDescent="0.2">
      <c r="A22" s="126"/>
      <c r="B22" s="124"/>
      <c r="C22" s="124"/>
      <c r="D22" s="124"/>
      <c r="E22" s="124"/>
      <c r="F22" s="124"/>
    </row>
    <row r="23" spans="1:7" x14ac:dyDescent="0.2">
      <c r="A23" s="126"/>
      <c r="B23" s="124"/>
      <c r="C23" s="124"/>
      <c r="D23" s="124"/>
      <c r="E23" s="124"/>
      <c r="F23" s="124"/>
    </row>
    <row r="24" spans="1:7" x14ac:dyDescent="0.2">
      <c r="A24" s="126"/>
      <c r="B24" s="124"/>
      <c r="C24" s="124"/>
      <c r="D24" s="124"/>
      <c r="E24" s="124">
        <v>906469.73</v>
      </c>
      <c r="F24" s="124"/>
    </row>
    <row r="25" spans="1:7" x14ac:dyDescent="0.2">
      <c r="A25" s="160" t="s">
        <v>11</v>
      </c>
      <c r="B25" s="161"/>
      <c r="C25" s="161"/>
      <c r="E25" s="160">
        <f>E24+E23</f>
        <v>906469.73</v>
      </c>
      <c r="F25" s="162"/>
    </row>
    <row r="26" spans="1:7" x14ac:dyDescent="0.2">
      <c r="A26" s="163" t="s">
        <v>73</v>
      </c>
      <c r="B26" s="161"/>
      <c r="C26" s="161"/>
      <c r="E26" s="163" t="s">
        <v>87</v>
      </c>
      <c r="F26" s="162"/>
    </row>
    <row r="27" spans="1:7" x14ac:dyDescent="0.2">
      <c r="A27" s="160"/>
      <c r="B27" s="161"/>
      <c r="C27" s="161"/>
      <c r="E27" s="162"/>
      <c r="F27" s="162"/>
    </row>
    <row r="28" spans="1:7" x14ac:dyDescent="0.2">
      <c r="A28" s="160"/>
      <c r="B28" s="161"/>
      <c r="C28" s="161"/>
      <c r="E28" s="162"/>
      <c r="F28" s="162"/>
    </row>
    <row r="29" spans="1:7" x14ac:dyDescent="0.2">
      <c r="A29" s="160"/>
      <c r="B29" s="161"/>
      <c r="C29" s="161"/>
      <c r="E29" s="162"/>
      <c r="F29" s="162"/>
    </row>
    <row r="30" spans="1:7" x14ac:dyDescent="0.2">
      <c r="A30" s="162"/>
      <c r="B30" s="161"/>
      <c r="C30" s="161"/>
      <c r="E30" s="162"/>
      <c r="F30" s="162"/>
    </row>
    <row r="31" spans="1:7" x14ac:dyDescent="0.2">
      <c r="A31" s="160" t="s">
        <v>10</v>
      </c>
      <c r="B31" s="161"/>
      <c r="C31" s="161"/>
      <c r="E31" s="160" t="s">
        <v>12</v>
      </c>
      <c r="F31" s="162"/>
    </row>
    <row r="32" spans="1:7" x14ac:dyDescent="0.2">
      <c r="A32" s="163" t="s">
        <v>73</v>
      </c>
      <c r="B32" s="161"/>
      <c r="C32" s="161"/>
      <c r="E32" s="163" t="s">
        <v>87</v>
      </c>
      <c r="F32" s="161"/>
    </row>
    <row r="33" spans="1:6" x14ac:dyDescent="0.2">
      <c r="A33" s="161"/>
      <c r="B33" s="162"/>
      <c r="C33" s="164"/>
      <c r="D33" s="164"/>
      <c r="E33" s="164"/>
      <c r="F33" s="164"/>
    </row>
    <row r="34" spans="1:6" x14ac:dyDescent="0.2">
      <c r="B34" s="131"/>
      <c r="C34" s="131"/>
      <c r="D34" s="131"/>
      <c r="E34" s="131"/>
      <c r="F34" s="131"/>
    </row>
    <row r="35" spans="1:6" x14ac:dyDescent="0.2">
      <c r="B35" s="131"/>
      <c r="C35" s="124"/>
      <c r="D35" s="131"/>
      <c r="E35" s="131"/>
      <c r="F35" s="131"/>
    </row>
    <row r="36" spans="1:6" x14ac:dyDescent="0.2">
      <c r="B36" s="131"/>
      <c r="C36" s="134"/>
      <c r="D36" s="133"/>
      <c r="E36" s="133"/>
      <c r="F36" s="133"/>
    </row>
    <row r="37" spans="1:6" x14ac:dyDescent="0.2">
      <c r="B37" s="124"/>
      <c r="C37" s="124"/>
      <c r="D37" s="124"/>
      <c r="E37" s="124"/>
      <c r="F37" s="124"/>
    </row>
    <row r="38" spans="1:6" x14ac:dyDescent="0.2">
      <c r="B38" s="124"/>
      <c r="C38" s="124"/>
      <c r="D38" s="124"/>
      <c r="E38" s="124"/>
      <c r="F38" s="124"/>
    </row>
    <row r="39" spans="1:6" x14ac:dyDescent="0.2">
      <c r="B39" s="124"/>
      <c r="C39" s="131"/>
      <c r="D39" s="131"/>
      <c r="E39" s="131"/>
      <c r="F39" s="131"/>
    </row>
    <row r="40" spans="1:6" x14ac:dyDescent="0.2">
      <c r="B40" s="124"/>
      <c r="C40" s="131"/>
      <c r="D40" s="131"/>
      <c r="E40" s="131"/>
      <c r="F40" s="131"/>
    </row>
    <row r="41" spans="1:6" x14ac:dyDescent="0.2">
      <c r="B41" s="131"/>
      <c r="C41" s="131"/>
      <c r="D41" s="131"/>
      <c r="E41" s="131"/>
      <c r="F41" s="131"/>
    </row>
    <row r="42" spans="1:6" x14ac:dyDescent="0.2">
      <c r="B42" s="131"/>
      <c r="C42" s="124"/>
      <c r="D42" s="131"/>
      <c r="E42" s="131"/>
      <c r="F42" s="131"/>
    </row>
    <row r="43" spans="1:6" x14ac:dyDescent="0.2">
      <c r="B43" s="131"/>
      <c r="C43" s="134"/>
      <c r="D43" s="133"/>
      <c r="E43" s="133"/>
      <c r="F43" s="133"/>
    </row>
    <row r="44" spans="1:6" x14ac:dyDescent="0.2">
      <c r="B44" s="124"/>
      <c r="C44" s="124"/>
      <c r="D44" s="124"/>
      <c r="E44" s="124"/>
      <c r="F44" s="124"/>
    </row>
    <row r="45" spans="1:6" x14ac:dyDescent="0.2">
      <c r="B45" s="124"/>
      <c r="C45" s="124"/>
      <c r="D45" s="124"/>
      <c r="E45" s="124"/>
      <c r="F45" s="124"/>
    </row>
    <row r="46" spans="1:6" x14ac:dyDescent="0.2">
      <c r="B46" s="124"/>
      <c r="C46" s="131"/>
      <c r="D46" s="131"/>
      <c r="E46" s="131"/>
      <c r="F46" s="131"/>
    </row>
    <row r="47" spans="1:6" x14ac:dyDescent="0.2">
      <c r="B47" s="124"/>
      <c r="C47" s="131"/>
      <c r="D47" s="131"/>
      <c r="E47" s="131"/>
      <c r="F47" s="131"/>
    </row>
    <row r="48" spans="1:6" x14ac:dyDescent="0.2">
      <c r="B48" s="131"/>
      <c r="C48" s="131"/>
      <c r="D48" s="131"/>
      <c r="E48" s="131"/>
      <c r="F48" s="131"/>
    </row>
    <row r="49" spans="2:6" x14ac:dyDescent="0.2">
      <c r="B49" s="131"/>
      <c r="C49" s="124"/>
      <c r="D49" s="131"/>
      <c r="E49" s="131"/>
      <c r="F49" s="131"/>
    </row>
    <row r="50" spans="2:6" x14ac:dyDescent="0.2">
      <c r="B50" s="131"/>
      <c r="C50" s="134"/>
      <c r="D50" s="133"/>
      <c r="E50" s="133"/>
      <c r="F50" s="133"/>
    </row>
    <row r="51" spans="2:6" x14ac:dyDescent="0.2">
      <c r="B51" s="124"/>
      <c r="C51" s="124"/>
      <c r="D51" s="124"/>
      <c r="E51" s="124"/>
      <c r="F51" s="124"/>
    </row>
    <row r="52" spans="2:6" x14ac:dyDescent="0.2">
      <c r="B52" s="124"/>
      <c r="C52" s="124"/>
      <c r="D52" s="124"/>
      <c r="E52" s="124"/>
      <c r="F52" s="124"/>
    </row>
    <row r="53" spans="2:6" x14ac:dyDescent="0.2">
      <c r="B53" s="124"/>
      <c r="C53" s="131"/>
      <c r="D53" s="131"/>
      <c r="E53" s="131"/>
      <c r="F53" s="131"/>
    </row>
    <row r="54" spans="2:6" x14ac:dyDescent="0.2">
      <c r="B54" s="124"/>
      <c r="C54" s="131"/>
      <c r="D54" s="131"/>
      <c r="E54" s="131"/>
      <c r="F54" s="131"/>
    </row>
    <row r="55" spans="2:6" x14ac:dyDescent="0.2">
      <c r="B55" s="131"/>
      <c r="C55" s="131"/>
      <c r="D55" s="131"/>
      <c r="E55" s="131"/>
      <c r="F55" s="131"/>
    </row>
    <row r="56" spans="2:6" x14ac:dyDescent="0.2">
      <c r="B56" s="131"/>
      <c r="C56" s="124"/>
      <c r="D56" s="131"/>
      <c r="E56" s="131"/>
      <c r="F56" s="131"/>
    </row>
    <row r="57" spans="2:6" x14ac:dyDescent="0.2">
      <c r="B57" s="131"/>
      <c r="C57" s="134"/>
      <c r="D57" s="133"/>
      <c r="E57" s="133"/>
      <c r="F57" s="133"/>
    </row>
    <row r="58" spans="2:6" ht="15.75" x14ac:dyDescent="0.25">
      <c r="B58" s="128"/>
      <c r="C58" s="126"/>
      <c r="D58" s="128"/>
      <c r="E58" s="128"/>
      <c r="F58" s="87"/>
    </row>
    <row r="59" spans="2:6" ht="15.75" x14ac:dyDescent="0.25">
      <c r="B59" s="127"/>
      <c r="C59" s="128"/>
      <c r="D59" s="128"/>
      <c r="E59" s="128"/>
      <c r="F59" s="87"/>
    </row>
    <row r="60" spans="2:6" x14ac:dyDescent="0.2">
      <c r="B60" s="126"/>
      <c r="C60" s="126"/>
      <c r="D60" s="126"/>
      <c r="E60" s="126"/>
      <c r="F60" s="126"/>
    </row>
    <row r="62" spans="2:6" x14ac:dyDescent="0.2">
      <c r="B62" s="136"/>
      <c r="C62" s="138"/>
      <c r="F62" s="138"/>
    </row>
    <row r="63" spans="2:6" x14ac:dyDescent="0.2">
      <c r="B63" s="139"/>
      <c r="C63" s="138"/>
      <c r="F63" s="138"/>
    </row>
    <row r="64" spans="2:6" x14ac:dyDescent="0.2">
      <c r="B64" s="139"/>
      <c r="C64" s="138"/>
      <c r="F64" s="138"/>
    </row>
  </sheetData>
  <mergeCells count="9">
    <mergeCell ref="B18:E18"/>
    <mergeCell ref="B19:E19"/>
    <mergeCell ref="B20:E20"/>
    <mergeCell ref="A1:F1"/>
    <mergeCell ref="A2:F2"/>
    <mergeCell ref="A3:F3"/>
    <mergeCell ref="A4:F4"/>
    <mergeCell ref="A8:F8"/>
    <mergeCell ref="A9:F9"/>
  </mergeCells>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4"/>
  <sheetViews>
    <sheetView topLeftCell="A4" workbookViewId="0">
      <selection activeCell="D13" sqref="D13"/>
    </sheetView>
  </sheetViews>
  <sheetFormatPr defaultColWidth="9.140625" defaultRowHeight="12.75" x14ac:dyDescent="0.2"/>
  <cols>
    <col min="1" max="1" width="6.42578125" style="83" customWidth="1"/>
    <col min="2" max="2" width="9.42578125" style="83" customWidth="1"/>
    <col min="3" max="3" width="10.140625" style="83" customWidth="1"/>
    <col min="4" max="4" width="19.7109375" style="83" customWidth="1"/>
    <col min="5" max="5" width="5" style="83" customWidth="1"/>
    <col min="6" max="6" width="9.85546875" style="83" customWidth="1"/>
    <col min="7" max="8" width="7.7109375" style="83" customWidth="1"/>
    <col min="9" max="9" width="11.85546875" style="83" customWidth="1"/>
    <col min="10" max="16384" width="9.140625" style="83"/>
  </cols>
  <sheetData>
    <row r="1" spans="1:11" ht="18" customHeight="1" x14ac:dyDescent="0.25">
      <c r="A1" s="2176" t="s">
        <v>92</v>
      </c>
      <c r="B1" s="2176"/>
      <c r="C1" s="2176"/>
      <c r="D1" s="2176"/>
      <c r="E1" s="2176"/>
      <c r="F1" s="2176"/>
      <c r="G1" s="2176"/>
      <c r="H1" s="2176"/>
      <c r="I1" s="2176"/>
    </row>
    <row r="2" spans="1:11" ht="21.75" customHeight="1" x14ac:dyDescent="0.25">
      <c r="A2" s="2176" t="s">
        <v>100</v>
      </c>
      <c r="B2" s="2176"/>
      <c r="C2" s="2176"/>
      <c r="D2" s="2176"/>
      <c r="E2" s="2176"/>
      <c r="F2" s="2176"/>
      <c r="G2" s="2176"/>
      <c r="H2" s="2176"/>
      <c r="I2" s="2176"/>
    </row>
    <row r="3" spans="1:11" ht="15.75" customHeight="1" x14ac:dyDescent="0.2">
      <c r="A3" s="33"/>
      <c r="B3" s="33"/>
      <c r="C3" s="33"/>
      <c r="D3" s="33"/>
      <c r="E3" s="33"/>
      <c r="F3" s="33"/>
      <c r="G3" s="33"/>
      <c r="H3" s="33"/>
      <c r="I3" s="33"/>
    </row>
    <row r="4" spans="1:11" ht="16.5" customHeight="1" x14ac:dyDescent="0.25">
      <c r="A4" s="84" t="s">
        <v>136</v>
      </c>
      <c r="B4" s="84"/>
      <c r="C4" s="84"/>
      <c r="D4" s="84"/>
      <c r="E4" s="38"/>
      <c r="F4" s="85"/>
      <c r="G4" s="85"/>
      <c r="H4" s="85"/>
      <c r="I4" s="85"/>
    </row>
    <row r="5" spans="1:11" ht="18" customHeight="1" x14ac:dyDescent="0.25">
      <c r="A5" s="84" t="s">
        <v>269</v>
      </c>
      <c r="B5" s="84"/>
      <c r="C5" s="84"/>
      <c r="D5" s="84"/>
      <c r="E5" s="38"/>
      <c r="F5" s="85"/>
      <c r="G5" s="85"/>
      <c r="H5" s="85"/>
      <c r="I5" s="85"/>
    </row>
    <row r="6" spans="1:11" x14ac:dyDescent="0.2">
      <c r="A6" s="38"/>
      <c r="B6" s="38"/>
      <c r="C6" s="38"/>
      <c r="D6" s="38"/>
      <c r="E6" s="38"/>
      <c r="F6" s="85"/>
      <c r="G6" s="85"/>
      <c r="H6" s="85"/>
      <c r="I6" s="85"/>
    </row>
    <row r="7" spans="1:11" ht="18.75" customHeight="1" x14ac:dyDescent="0.25">
      <c r="A7" s="84" t="s">
        <v>116</v>
      </c>
      <c r="B7" s="84"/>
      <c r="C7" s="84"/>
      <c r="D7" s="84"/>
      <c r="E7" s="84"/>
      <c r="F7" s="86"/>
      <c r="G7" s="86"/>
      <c r="H7" s="86"/>
      <c r="I7" s="86"/>
    </row>
    <row r="8" spans="1:11" ht="12.75" customHeight="1" x14ac:dyDescent="0.2">
      <c r="A8" s="86"/>
      <c r="B8" s="86"/>
      <c r="C8" s="86"/>
      <c r="D8" s="188" t="s">
        <v>292</v>
      </c>
      <c r="E8" s="86"/>
      <c r="F8" s="86"/>
      <c r="G8" s="86"/>
      <c r="H8" s="86"/>
      <c r="I8" s="86"/>
    </row>
    <row r="9" spans="1:11" ht="15.75" x14ac:dyDescent="0.25">
      <c r="A9" s="2178" t="s">
        <v>82</v>
      </c>
      <c r="B9" s="2178"/>
      <c r="C9" s="2178"/>
      <c r="D9" s="2178"/>
      <c r="E9" s="2178"/>
      <c r="F9" s="2178"/>
      <c r="G9" s="2178"/>
      <c r="H9" s="2178"/>
      <c r="I9" s="2178"/>
    </row>
    <row r="10" spans="1:11" ht="16.5" customHeight="1" x14ac:dyDescent="0.25">
      <c r="A10" s="87"/>
      <c r="B10" s="87"/>
      <c r="C10" s="87"/>
      <c r="D10" s="87"/>
      <c r="E10" s="87"/>
      <c r="F10" s="87"/>
      <c r="G10" s="87"/>
      <c r="H10" s="87"/>
      <c r="I10" s="87"/>
    </row>
    <row r="11" spans="1:11" ht="27.75" customHeight="1" x14ac:dyDescent="0.2">
      <c r="A11" s="2340" t="s">
        <v>117</v>
      </c>
      <c r="B11" s="2340"/>
      <c r="C11" s="2340"/>
      <c r="D11" s="2340"/>
      <c r="E11" s="2340"/>
      <c r="F11" s="2340"/>
      <c r="G11" s="2340"/>
      <c r="H11" s="2340"/>
      <c r="I11" s="2340"/>
      <c r="J11" s="88"/>
      <c r="K11" s="88"/>
    </row>
    <row r="12" spans="1:11" ht="13.5" customHeight="1" thickBot="1" x14ac:dyDescent="0.25">
      <c r="A12" s="89"/>
      <c r="B12" s="89"/>
      <c r="C12" s="89"/>
      <c r="D12" s="89"/>
      <c r="E12" s="89"/>
      <c r="F12" s="89"/>
      <c r="G12" s="89"/>
      <c r="H12" s="89"/>
      <c r="I12" s="89"/>
    </row>
    <row r="13" spans="1:11" ht="30" customHeight="1" thickBot="1" x14ac:dyDescent="0.25">
      <c r="A13" s="90" t="s">
        <v>104</v>
      </c>
      <c r="B13" s="2223" t="s">
        <v>83</v>
      </c>
      <c r="C13" s="2325"/>
      <c r="D13" s="92" t="s">
        <v>84</v>
      </c>
      <c r="E13" s="92" t="s">
        <v>89</v>
      </c>
      <c r="F13" s="92" t="s">
        <v>85</v>
      </c>
      <c r="G13" s="92" t="s">
        <v>95</v>
      </c>
      <c r="H13" s="92" t="s">
        <v>118</v>
      </c>
      <c r="I13" s="93" t="s">
        <v>86</v>
      </c>
    </row>
    <row r="14" spans="1:11" ht="17.25" customHeight="1" x14ac:dyDescent="0.2">
      <c r="A14" s="94"/>
      <c r="B14" s="95" t="s">
        <v>119</v>
      </c>
      <c r="C14" s="96" t="s">
        <v>120</v>
      </c>
      <c r="D14" s="97" t="s">
        <v>121</v>
      </c>
      <c r="E14" s="98"/>
      <c r="F14" s="98"/>
      <c r="G14" s="98"/>
      <c r="H14" s="99"/>
      <c r="I14" s="100"/>
    </row>
    <row r="15" spans="1:11" ht="15.95" customHeight="1" x14ac:dyDescent="0.2">
      <c r="A15" s="94"/>
      <c r="B15" s="101">
        <v>5800</v>
      </c>
      <c r="C15" s="102">
        <v>5830</v>
      </c>
      <c r="D15" s="103" t="s">
        <v>122</v>
      </c>
      <c r="E15" s="104">
        <v>1</v>
      </c>
      <c r="F15" s="104">
        <f>C15-B15</f>
        <v>30</v>
      </c>
      <c r="G15" s="104">
        <v>9.3000000000000007</v>
      </c>
      <c r="H15" s="105">
        <v>0.2</v>
      </c>
      <c r="I15" s="106">
        <f>H15*G15*F15*E15</f>
        <v>55.800000000000011</v>
      </c>
    </row>
    <row r="16" spans="1:11" ht="15.95" customHeight="1" x14ac:dyDescent="0.2">
      <c r="A16" s="94"/>
      <c r="B16" s="107">
        <v>6786</v>
      </c>
      <c r="C16" s="108">
        <v>7000</v>
      </c>
      <c r="D16" s="103" t="s">
        <v>122</v>
      </c>
      <c r="E16" s="104">
        <v>1</v>
      </c>
      <c r="F16" s="104">
        <f>C16-B16</f>
        <v>214</v>
      </c>
      <c r="G16" s="109">
        <v>0.65</v>
      </c>
      <c r="H16" s="110">
        <v>0.1</v>
      </c>
      <c r="I16" s="106">
        <f>H16*G16*F16*E16</f>
        <v>13.91</v>
      </c>
    </row>
    <row r="17" spans="1:9" ht="13.5" thickBot="1" x14ac:dyDescent="0.25">
      <c r="A17" s="94"/>
      <c r="B17" s="111"/>
      <c r="C17" s="112"/>
      <c r="D17" s="113"/>
      <c r="E17" s="114"/>
      <c r="F17" s="115"/>
      <c r="G17" s="114"/>
      <c r="H17" s="116"/>
      <c r="I17" s="117"/>
    </row>
    <row r="18" spans="1:9" ht="25.5" customHeight="1" thickBot="1" x14ac:dyDescent="0.3">
      <c r="A18" s="118"/>
      <c r="B18" s="119"/>
      <c r="C18" s="120"/>
      <c r="D18" s="121"/>
      <c r="E18" s="2170" t="s">
        <v>88</v>
      </c>
      <c r="F18" s="2171"/>
      <c r="G18" s="2171"/>
      <c r="H18" s="2172"/>
      <c r="I18" s="122">
        <f>SUM(I15:I17)</f>
        <v>69.710000000000008</v>
      </c>
    </row>
    <row r="19" spans="1:9" x14ac:dyDescent="0.2">
      <c r="A19" s="123"/>
      <c r="B19" s="124"/>
      <c r="C19" s="124"/>
      <c r="D19" s="125"/>
      <c r="E19" s="124"/>
      <c r="F19" s="124"/>
      <c r="G19" s="124"/>
      <c r="H19" s="124"/>
      <c r="I19" s="124"/>
    </row>
    <row r="20" spans="1:9" x14ac:dyDescent="0.2">
      <c r="A20" s="126"/>
      <c r="B20" s="124"/>
      <c r="C20" s="124"/>
      <c r="D20" s="125"/>
      <c r="E20" s="124"/>
      <c r="F20" s="124"/>
      <c r="G20" s="124"/>
      <c r="H20" s="124"/>
      <c r="I20" s="124"/>
    </row>
    <row r="21" spans="1:9" x14ac:dyDescent="0.2">
      <c r="A21" s="126"/>
      <c r="B21" s="124"/>
      <c r="C21" s="124"/>
      <c r="D21" s="125"/>
      <c r="E21" s="124"/>
      <c r="F21" s="124"/>
      <c r="G21" s="124"/>
      <c r="H21" s="124"/>
      <c r="I21" s="124"/>
    </row>
    <row r="22" spans="1:9" x14ac:dyDescent="0.2">
      <c r="A22" s="126"/>
      <c r="B22" s="124"/>
      <c r="C22" s="124"/>
      <c r="D22" s="125"/>
      <c r="E22" s="124"/>
      <c r="F22" s="124"/>
      <c r="G22" s="124"/>
      <c r="H22" s="124"/>
      <c r="I22" s="124"/>
    </row>
    <row r="23" spans="1:9" x14ac:dyDescent="0.2">
      <c r="A23" s="126"/>
      <c r="B23" s="124"/>
      <c r="C23" s="124"/>
      <c r="D23" s="125"/>
      <c r="E23" s="124"/>
      <c r="F23" s="124"/>
      <c r="G23" s="124"/>
      <c r="H23" s="124"/>
      <c r="I23" s="124"/>
    </row>
    <row r="24" spans="1:9" x14ac:dyDescent="0.2">
      <c r="A24" s="126"/>
      <c r="B24" s="124"/>
      <c r="C24" s="124"/>
      <c r="D24" s="125"/>
      <c r="E24" s="124">
        <v>906469.73</v>
      </c>
      <c r="F24" s="124"/>
      <c r="G24" s="124"/>
      <c r="H24" s="124"/>
      <c r="I24" s="124"/>
    </row>
    <row r="25" spans="1:9" x14ac:dyDescent="0.2">
      <c r="B25" s="127" t="s">
        <v>11</v>
      </c>
      <c r="C25" s="127"/>
      <c r="D25" s="126"/>
      <c r="E25" s="128">
        <f>E24+E23</f>
        <v>906469.73</v>
      </c>
      <c r="F25" s="127" t="s">
        <v>11</v>
      </c>
      <c r="G25" s="126"/>
      <c r="H25" s="126"/>
      <c r="I25" s="126"/>
    </row>
    <row r="26" spans="1:9" x14ac:dyDescent="0.2">
      <c r="B26" s="129" t="s">
        <v>73</v>
      </c>
      <c r="C26" s="129"/>
      <c r="D26" s="129"/>
      <c r="E26" s="128"/>
      <c r="F26" s="129" t="s">
        <v>87</v>
      </c>
      <c r="G26" s="129"/>
      <c r="H26" s="129"/>
      <c r="I26" s="126"/>
    </row>
    <row r="27" spans="1:9" x14ac:dyDescent="0.2">
      <c r="B27" s="127"/>
      <c r="C27" s="127"/>
      <c r="D27" s="126"/>
      <c r="E27" s="128"/>
      <c r="F27" s="126"/>
      <c r="G27" s="126"/>
      <c r="H27" s="126"/>
      <c r="I27" s="126"/>
    </row>
    <row r="28" spans="1:9" x14ac:dyDescent="0.2">
      <c r="B28" s="127"/>
      <c r="C28" s="127"/>
      <c r="D28" s="126"/>
      <c r="E28" s="128"/>
      <c r="F28" s="126"/>
      <c r="G28" s="126"/>
      <c r="H28" s="126"/>
      <c r="I28" s="126"/>
    </row>
    <row r="29" spans="1:9" x14ac:dyDescent="0.2">
      <c r="B29" s="127"/>
      <c r="C29" s="127"/>
      <c r="D29" s="126"/>
      <c r="E29" s="128"/>
      <c r="F29" s="126"/>
      <c r="G29" s="126"/>
      <c r="H29" s="126"/>
      <c r="I29" s="126"/>
    </row>
    <row r="30" spans="1:9" x14ac:dyDescent="0.2">
      <c r="B30" s="126"/>
      <c r="C30" s="126"/>
      <c r="D30" s="126"/>
      <c r="E30" s="128"/>
      <c r="F30" s="126"/>
      <c r="G30" s="126"/>
      <c r="H30" s="126"/>
      <c r="I30" s="126"/>
    </row>
    <row r="31" spans="1:9" x14ac:dyDescent="0.2">
      <c r="B31" s="127" t="s">
        <v>10</v>
      </c>
      <c r="C31" s="127"/>
      <c r="D31" s="129"/>
      <c r="E31" s="128"/>
      <c r="F31" s="127" t="s">
        <v>12</v>
      </c>
      <c r="G31" s="126"/>
      <c r="H31" s="126"/>
      <c r="I31" s="126"/>
    </row>
    <row r="32" spans="1:9" x14ac:dyDescent="0.2">
      <c r="B32" s="129" t="s">
        <v>73</v>
      </c>
      <c r="C32" s="129"/>
      <c r="D32" s="129"/>
      <c r="E32" s="128"/>
      <c r="F32" s="129" t="s">
        <v>87</v>
      </c>
      <c r="G32" s="130"/>
      <c r="H32" s="129"/>
    </row>
    <row r="33" spans="2:9" x14ac:dyDescent="0.2">
      <c r="B33" s="124"/>
      <c r="C33" s="124"/>
      <c r="D33" s="125"/>
      <c r="E33" s="131"/>
      <c r="F33" s="131"/>
      <c r="G33" s="131"/>
      <c r="H33" s="131"/>
      <c r="I33" s="131"/>
    </row>
    <row r="34" spans="2:9" x14ac:dyDescent="0.2">
      <c r="B34" s="131"/>
      <c r="C34" s="131"/>
      <c r="D34" s="125"/>
      <c r="E34" s="131"/>
      <c r="F34" s="131"/>
      <c r="G34" s="131"/>
      <c r="H34" s="131"/>
      <c r="I34" s="131"/>
    </row>
    <row r="35" spans="2:9" x14ac:dyDescent="0.2">
      <c r="B35" s="131"/>
      <c r="C35" s="131"/>
      <c r="D35" s="125"/>
      <c r="E35" s="131"/>
      <c r="F35" s="124"/>
      <c r="G35" s="131"/>
      <c r="H35" s="131"/>
      <c r="I35" s="131"/>
    </row>
    <row r="36" spans="2:9" x14ac:dyDescent="0.2">
      <c r="B36" s="131"/>
      <c r="C36" s="131"/>
      <c r="D36" s="132"/>
      <c r="E36" s="133"/>
      <c r="F36" s="134"/>
      <c r="G36" s="133"/>
      <c r="H36" s="133"/>
      <c r="I36" s="133"/>
    </row>
    <row r="37" spans="2:9" x14ac:dyDescent="0.2">
      <c r="B37" s="124"/>
      <c r="C37" s="124"/>
      <c r="D37" s="124"/>
      <c r="E37" s="124"/>
      <c r="F37" s="124"/>
      <c r="G37" s="124"/>
      <c r="H37" s="124"/>
      <c r="I37" s="124"/>
    </row>
    <row r="38" spans="2:9" x14ac:dyDescent="0.2">
      <c r="B38" s="124"/>
      <c r="C38" s="124"/>
      <c r="D38" s="125"/>
      <c r="E38" s="124"/>
      <c r="F38" s="124"/>
      <c r="G38" s="124"/>
      <c r="H38" s="124"/>
      <c r="I38" s="124"/>
    </row>
    <row r="39" spans="2:9" x14ac:dyDescent="0.2">
      <c r="B39" s="124"/>
      <c r="C39" s="124"/>
      <c r="D39" s="125"/>
      <c r="E39" s="131"/>
      <c r="F39" s="131"/>
      <c r="G39" s="131"/>
      <c r="H39" s="131"/>
      <c r="I39" s="131"/>
    </row>
    <row r="40" spans="2:9" x14ac:dyDescent="0.2">
      <c r="B40" s="124"/>
      <c r="C40" s="124"/>
      <c r="D40" s="125"/>
      <c r="E40" s="131"/>
      <c r="F40" s="131"/>
      <c r="G40" s="131"/>
      <c r="H40" s="131"/>
      <c r="I40" s="131"/>
    </row>
    <row r="41" spans="2:9" x14ac:dyDescent="0.2">
      <c r="B41" s="131"/>
      <c r="C41" s="131"/>
      <c r="D41" s="125"/>
      <c r="E41" s="131"/>
      <c r="F41" s="131"/>
      <c r="G41" s="131"/>
      <c r="H41" s="131"/>
      <c r="I41" s="131"/>
    </row>
    <row r="42" spans="2:9" x14ac:dyDescent="0.2">
      <c r="B42" s="131"/>
      <c r="C42" s="131"/>
      <c r="D42" s="125"/>
      <c r="E42" s="131"/>
      <c r="F42" s="124"/>
      <c r="G42" s="131"/>
      <c r="H42" s="131"/>
      <c r="I42" s="131"/>
    </row>
    <row r="43" spans="2:9" x14ac:dyDescent="0.2">
      <c r="B43" s="131"/>
      <c r="C43" s="131"/>
      <c r="D43" s="132"/>
      <c r="E43" s="133"/>
      <c r="F43" s="134"/>
      <c r="G43" s="133"/>
      <c r="H43" s="133"/>
      <c r="I43" s="133"/>
    </row>
    <row r="44" spans="2:9" x14ac:dyDescent="0.2">
      <c r="B44" s="124"/>
      <c r="C44" s="124"/>
      <c r="D44" s="124"/>
      <c r="E44" s="124"/>
      <c r="F44" s="124"/>
      <c r="G44" s="124"/>
      <c r="H44" s="124"/>
      <c r="I44" s="124"/>
    </row>
    <row r="45" spans="2:9" x14ac:dyDescent="0.2">
      <c r="B45" s="124"/>
      <c r="C45" s="124"/>
      <c r="D45" s="125"/>
      <c r="E45" s="124"/>
      <c r="F45" s="124"/>
      <c r="G45" s="124"/>
      <c r="H45" s="124"/>
      <c r="I45" s="124"/>
    </row>
    <row r="46" spans="2:9" x14ac:dyDescent="0.2">
      <c r="B46" s="124"/>
      <c r="C46" s="124"/>
      <c r="D46" s="125"/>
      <c r="E46" s="131"/>
      <c r="F46" s="131"/>
      <c r="G46" s="131"/>
      <c r="H46" s="131"/>
      <c r="I46" s="131"/>
    </row>
    <row r="47" spans="2:9" x14ac:dyDescent="0.2">
      <c r="B47" s="124"/>
      <c r="C47" s="124"/>
      <c r="D47" s="125"/>
      <c r="E47" s="131"/>
      <c r="F47" s="131"/>
      <c r="G47" s="131"/>
      <c r="H47" s="131"/>
      <c r="I47" s="131"/>
    </row>
    <row r="48" spans="2:9" x14ac:dyDescent="0.2">
      <c r="B48" s="131"/>
      <c r="C48" s="131"/>
      <c r="D48" s="125"/>
      <c r="E48" s="131"/>
      <c r="F48" s="131"/>
      <c r="G48" s="131"/>
      <c r="H48" s="131"/>
      <c r="I48" s="131"/>
    </row>
    <row r="49" spans="2:9" x14ac:dyDescent="0.2">
      <c r="B49" s="131"/>
      <c r="C49" s="131"/>
      <c r="D49" s="125"/>
      <c r="E49" s="131"/>
      <c r="F49" s="124"/>
      <c r="G49" s="131"/>
      <c r="H49" s="131"/>
      <c r="I49" s="131"/>
    </row>
    <row r="50" spans="2:9" x14ac:dyDescent="0.2">
      <c r="B50" s="131"/>
      <c r="C50" s="131"/>
      <c r="D50" s="132"/>
      <c r="E50" s="133"/>
      <c r="F50" s="134"/>
      <c r="G50" s="133"/>
      <c r="H50" s="133"/>
      <c r="I50" s="133"/>
    </row>
    <row r="51" spans="2:9" x14ac:dyDescent="0.2">
      <c r="B51" s="124"/>
      <c r="C51" s="124"/>
      <c r="D51" s="124"/>
      <c r="E51" s="124"/>
      <c r="F51" s="124"/>
      <c r="G51" s="124"/>
      <c r="H51" s="124"/>
      <c r="I51" s="124"/>
    </row>
    <row r="52" spans="2:9" x14ac:dyDescent="0.2">
      <c r="B52" s="124"/>
      <c r="C52" s="124"/>
      <c r="D52" s="125"/>
      <c r="E52" s="124"/>
      <c r="F52" s="124"/>
      <c r="G52" s="124"/>
      <c r="H52" s="124"/>
      <c r="I52" s="124"/>
    </row>
    <row r="53" spans="2:9" x14ac:dyDescent="0.2">
      <c r="B53" s="124"/>
      <c r="C53" s="124"/>
      <c r="D53" s="125"/>
      <c r="E53" s="131"/>
      <c r="F53" s="131"/>
      <c r="G53" s="131"/>
      <c r="H53" s="131"/>
      <c r="I53" s="131"/>
    </row>
    <row r="54" spans="2:9" x14ac:dyDescent="0.2">
      <c r="B54" s="124"/>
      <c r="C54" s="124"/>
      <c r="D54" s="125"/>
      <c r="E54" s="131"/>
      <c r="F54" s="131"/>
      <c r="G54" s="131"/>
      <c r="H54" s="131"/>
      <c r="I54" s="131"/>
    </row>
    <row r="55" spans="2:9" x14ac:dyDescent="0.2">
      <c r="B55" s="131"/>
      <c r="C55" s="131"/>
      <c r="D55" s="125"/>
      <c r="E55" s="131"/>
      <c r="F55" s="131"/>
      <c r="G55" s="131"/>
      <c r="H55" s="131"/>
      <c r="I55" s="131"/>
    </row>
    <row r="56" spans="2:9" x14ac:dyDescent="0.2">
      <c r="B56" s="131"/>
      <c r="C56" s="131"/>
      <c r="D56" s="125"/>
      <c r="E56" s="131"/>
      <c r="F56" s="124"/>
      <c r="G56" s="131"/>
      <c r="H56" s="131"/>
      <c r="I56" s="131"/>
    </row>
    <row r="57" spans="2:9" x14ac:dyDescent="0.2">
      <c r="B57" s="131"/>
      <c r="C57" s="131"/>
      <c r="D57" s="132"/>
      <c r="E57" s="133"/>
      <c r="F57" s="134"/>
      <c r="G57" s="133"/>
      <c r="H57" s="133"/>
      <c r="I57" s="133"/>
    </row>
    <row r="58" spans="2:9" ht="15.75" x14ac:dyDescent="0.25">
      <c r="B58" s="128"/>
      <c r="C58" s="128"/>
      <c r="D58" s="132"/>
      <c r="E58" s="131"/>
      <c r="F58" s="126"/>
      <c r="G58" s="128"/>
      <c r="H58" s="128"/>
      <c r="I58" s="87"/>
    </row>
    <row r="59" spans="2:9" ht="15.75" x14ac:dyDescent="0.25">
      <c r="B59" s="127"/>
      <c r="C59" s="127"/>
      <c r="D59" s="135"/>
      <c r="E59" s="128"/>
      <c r="F59" s="128"/>
      <c r="G59" s="128"/>
      <c r="H59" s="128"/>
      <c r="I59" s="87"/>
    </row>
    <row r="60" spans="2:9" x14ac:dyDescent="0.2">
      <c r="B60" s="126"/>
      <c r="C60" s="126"/>
      <c r="D60" s="126"/>
      <c r="E60" s="126"/>
      <c r="F60" s="126"/>
      <c r="G60" s="126"/>
      <c r="H60" s="126"/>
      <c r="I60" s="126"/>
    </row>
    <row r="62" spans="2:9" x14ac:dyDescent="0.2">
      <c r="B62" s="136"/>
      <c r="C62" s="136"/>
      <c r="D62" s="137"/>
      <c r="F62" s="138"/>
      <c r="I62" s="138"/>
    </row>
    <row r="63" spans="2:9" x14ac:dyDescent="0.2">
      <c r="B63" s="139"/>
      <c r="C63" s="139"/>
      <c r="D63" s="137"/>
      <c r="F63" s="138"/>
      <c r="I63" s="138"/>
    </row>
    <row r="64" spans="2:9" x14ac:dyDescent="0.2">
      <c r="B64" s="139"/>
      <c r="C64" s="139"/>
      <c r="D64" s="137"/>
      <c r="F64" s="138"/>
      <c r="I64" s="138"/>
    </row>
  </sheetData>
  <mergeCells count="6">
    <mergeCell ref="E18:H18"/>
    <mergeCell ref="A1:I1"/>
    <mergeCell ref="A2:I2"/>
    <mergeCell ref="A9:I9"/>
    <mergeCell ref="A11:I11"/>
    <mergeCell ref="B13:C13"/>
  </mergeCells>
  <phoneticPr fontId="50" type="noConversion"/>
  <printOptions horizontalCentered="1"/>
  <pageMargins left="0.75" right="0.75" top="0.5" bottom="0.5"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M30"/>
  <sheetViews>
    <sheetView topLeftCell="D4" zoomScaleSheetLayoutView="115" workbookViewId="0">
      <selection activeCell="D13" sqref="D13"/>
    </sheetView>
  </sheetViews>
  <sheetFormatPr defaultColWidth="9.140625" defaultRowHeight="12.75" x14ac:dyDescent="0.2"/>
  <cols>
    <col min="1" max="1" width="8.85546875" style="34" customWidth="1"/>
    <col min="2" max="2" width="39.140625" style="34" customWidth="1"/>
    <col min="3" max="3" width="7.28515625" style="34" customWidth="1"/>
    <col min="4" max="4" width="8.85546875" style="34" customWidth="1"/>
    <col min="5" max="6" width="11.7109375" style="34" customWidth="1"/>
    <col min="7" max="7" width="13.7109375" style="34" customWidth="1"/>
    <col min="8" max="12" width="11.7109375" style="34" customWidth="1"/>
    <col min="13" max="13" width="13.7109375" style="34" customWidth="1"/>
    <col min="14" max="16384" width="9.140625" style="34"/>
  </cols>
  <sheetData>
    <row r="1" spans="1:13" ht="29.25" customHeight="1" x14ac:dyDescent="0.4">
      <c r="A1" s="2341" t="s">
        <v>92</v>
      </c>
      <c r="B1" s="2341"/>
      <c r="C1" s="2341"/>
      <c r="D1" s="2341"/>
      <c r="E1" s="2341"/>
      <c r="F1" s="2341"/>
      <c r="G1" s="2341"/>
      <c r="H1" s="2341"/>
      <c r="I1" s="2341"/>
      <c r="J1" s="2341"/>
      <c r="K1" s="2341"/>
      <c r="L1" s="2341"/>
      <c r="M1" s="2341"/>
    </row>
    <row r="2" spans="1:13" ht="20.25" customHeight="1" x14ac:dyDescent="0.25">
      <c r="A2" s="2342" t="s">
        <v>58</v>
      </c>
      <c r="B2" s="2342"/>
      <c r="C2" s="2342"/>
      <c r="D2" s="2342"/>
      <c r="E2" s="2342"/>
      <c r="F2" s="2342"/>
      <c r="G2" s="2342"/>
      <c r="H2" s="2342"/>
      <c r="I2" s="2342"/>
      <c r="J2" s="2342"/>
      <c r="K2" s="2342"/>
      <c r="L2" s="2342"/>
      <c r="M2" s="2342"/>
    </row>
    <row r="4" spans="1:13" x14ac:dyDescent="0.2">
      <c r="A4" s="30"/>
      <c r="B4" s="30"/>
      <c r="C4" s="30"/>
      <c r="D4" s="30"/>
    </row>
    <row r="5" spans="1:13" x14ac:dyDescent="0.2">
      <c r="A5" s="34" t="s">
        <v>269</v>
      </c>
      <c r="C5" s="45"/>
      <c r="D5" s="46"/>
      <c r="G5" s="44"/>
    </row>
    <row r="6" spans="1:13" ht="18.75" customHeight="1" x14ac:dyDescent="0.25">
      <c r="A6" s="45"/>
      <c r="B6" s="47"/>
      <c r="C6" s="47"/>
      <c r="D6" s="2308" t="s">
        <v>133</v>
      </c>
      <c r="E6" s="2308"/>
      <c r="F6" s="2308"/>
      <c r="G6" s="2308"/>
      <c r="H6" s="2308"/>
      <c r="I6" s="2308"/>
      <c r="J6" s="32"/>
      <c r="K6" s="32"/>
      <c r="L6" s="32"/>
      <c r="M6" s="32"/>
    </row>
    <row r="7" spans="1:13" ht="21.75" customHeight="1" x14ac:dyDescent="0.25">
      <c r="A7" s="30"/>
      <c r="B7" s="30"/>
      <c r="C7" s="30"/>
      <c r="D7" s="30"/>
      <c r="E7" s="2342" t="s">
        <v>15</v>
      </c>
      <c r="F7" s="2342"/>
      <c r="G7" s="2342"/>
      <c r="H7" s="2342"/>
    </row>
    <row r="8" spans="1:13" x14ac:dyDescent="0.2">
      <c r="A8" s="2312" t="s">
        <v>81</v>
      </c>
      <c r="B8" s="2312"/>
      <c r="C8" s="2312"/>
      <c r="D8" s="2343"/>
      <c r="I8" s="2312" t="s">
        <v>72</v>
      </c>
      <c r="J8" s="2312"/>
      <c r="K8" s="2312"/>
      <c r="L8" s="2312"/>
      <c r="M8" s="32"/>
    </row>
    <row r="9" spans="1:13" ht="24.75" customHeight="1" thickBot="1" x14ac:dyDescent="0.35">
      <c r="A9" s="2344" t="s">
        <v>17</v>
      </c>
      <c r="B9" s="2344"/>
      <c r="C9" s="2344"/>
      <c r="D9" s="2344"/>
    </row>
    <row r="10" spans="1:13" ht="24.75" customHeight="1" thickTop="1" thickBot="1" x14ac:dyDescent="0.25">
      <c r="A10" s="2345" t="s">
        <v>3</v>
      </c>
      <c r="B10" s="2347" t="s">
        <v>0</v>
      </c>
      <c r="C10" s="2347" t="s">
        <v>2</v>
      </c>
      <c r="D10" s="48"/>
      <c r="E10" s="49" t="s">
        <v>75</v>
      </c>
      <c r="F10" s="2305" t="s">
        <v>74</v>
      </c>
      <c r="G10" s="2189"/>
      <c r="H10" s="2349" t="s">
        <v>14</v>
      </c>
      <c r="I10" s="2350"/>
      <c r="J10" s="2350" t="s">
        <v>8</v>
      </c>
      <c r="K10" s="2350"/>
      <c r="L10" s="2350" t="s">
        <v>7</v>
      </c>
      <c r="M10" s="2351"/>
    </row>
    <row r="11" spans="1:13" ht="24.75" customHeight="1" thickBot="1" x14ac:dyDescent="0.25">
      <c r="A11" s="2346"/>
      <c r="B11" s="2348"/>
      <c r="C11" s="2348"/>
      <c r="D11" s="52" t="s">
        <v>5</v>
      </c>
      <c r="E11" s="53" t="s">
        <v>1</v>
      </c>
      <c r="F11" s="54" t="s">
        <v>76</v>
      </c>
      <c r="G11" s="54" t="s">
        <v>16</v>
      </c>
      <c r="H11" s="53" t="s">
        <v>1</v>
      </c>
      <c r="I11" s="53" t="s">
        <v>16</v>
      </c>
      <c r="J11" s="53" t="s">
        <v>1</v>
      </c>
      <c r="K11" s="53" t="s">
        <v>16</v>
      </c>
      <c r="L11" s="53" t="s">
        <v>1</v>
      </c>
      <c r="M11" s="55" t="s">
        <v>16</v>
      </c>
    </row>
    <row r="12" spans="1:13" ht="23.25" thickTop="1" x14ac:dyDescent="0.2">
      <c r="A12" s="56" t="s">
        <v>54</v>
      </c>
      <c r="B12" s="57" t="s">
        <v>55</v>
      </c>
      <c r="C12" s="58" t="s">
        <v>21</v>
      </c>
      <c r="D12" s="58">
        <v>369.26</v>
      </c>
      <c r="E12" s="59">
        <v>3400</v>
      </c>
      <c r="F12" s="60">
        <v>2400</v>
      </c>
      <c r="G12" s="61">
        <f>F12*D12</f>
        <v>886224</v>
      </c>
      <c r="H12" s="9"/>
      <c r="I12" s="61"/>
      <c r="J12" s="62"/>
      <c r="K12" s="61">
        <f>+J12*D12</f>
        <v>0</v>
      </c>
      <c r="L12" s="9"/>
      <c r="M12" s="61">
        <f>L12*D12</f>
        <v>0</v>
      </c>
    </row>
    <row r="13" spans="1:13" x14ac:dyDescent="0.2">
      <c r="A13" s="56" t="s">
        <v>60</v>
      </c>
      <c r="B13" s="63" t="s">
        <v>20</v>
      </c>
      <c r="C13" s="58" t="s">
        <v>6</v>
      </c>
      <c r="D13" s="58">
        <v>2025.8</v>
      </c>
      <c r="E13" s="59">
        <v>10</v>
      </c>
      <c r="F13" s="60">
        <v>10</v>
      </c>
      <c r="G13" s="61">
        <f>F13*D13</f>
        <v>20258</v>
      </c>
      <c r="H13" s="9"/>
      <c r="I13" s="61"/>
      <c r="J13" s="62"/>
      <c r="K13" s="61"/>
      <c r="L13" s="9"/>
      <c r="M13" s="61">
        <f>L13*D13</f>
        <v>0</v>
      </c>
    </row>
    <row r="14" spans="1:13" ht="33.75" x14ac:dyDescent="0.2">
      <c r="A14" s="64" t="s">
        <v>52</v>
      </c>
      <c r="B14" s="65" t="s">
        <v>18</v>
      </c>
      <c r="C14" s="66" t="s">
        <v>21</v>
      </c>
      <c r="D14" s="66">
        <v>5980.98</v>
      </c>
      <c r="E14" s="67">
        <v>8</v>
      </c>
      <c r="F14" s="68">
        <v>8</v>
      </c>
      <c r="G14" s="61">
        <f>F14*D14</f>
        <v>47847.839999999997</v>
      </c>
      <c r="H14" s="69"/>
      <c r="I14" s="61"/>
      <c r="J14" s="70"/>
      <c r="K14" s="61">
        <f>+J14*D14</f>
        <v>0</v>
      </c>
      <c r="L14" s="69"/>
      <c r="M14" s="61">
        <f>L14*D14</f>
        <v>0</v>
      </c>
    </row>
    <row r="15" spans="1:13" ht="33.75" x14ac:dyDescent="0.2">
      <c r="A15" s="64" t="s">
        <v>53</v>
      </c>
      <c r="B15" s="65" t="s">
        <v>19</v>
      </c>
      <c r="C15" s="66" t="s">
        <v>21</v>
      </c>
      <c r="D15" s="66">
        <v>7344.02</v>
      </c>
      <c r="E15" s="67">
        <v>8</v>
      </c>
      <c r="F15" s="68">
        <v>8</v>
      </c>
      <c r="G15" s="61">
        <f>F15*D15</f>
        <v>58752.160000000003</v>
      </c>
      <c r="H15" s="69"/>
      <c r="I15" s="61"/>
      <c r="J15" s="70"/>
      <c r="K15" s="61">
        <f>+J15*D15</f>
        <v>0</v>
      </c>
      <c r="L15" s="69"/>
      <c r="M15" s="61">
        <f>L15*D15</f>
        <v>0</v>
      </c>
    </row>
    <row r="16" spans="1:13" x14ac:dyDescent="0.2">
      <c r="A16" s="64" t="s">
        <v>56</v>
      </c>
      <c r="B16" s="71" t="s">
        <v>57</v>
      </c>
      <c r="C16" s="66" t="s">
        <v>6</v>
      </c>
      <c r="D16" s="66">
        <v>502.5</v>
      </c>
      <c r="E16" s="67">
        <v>450</v>
      </c>
      <c r="F16" s="68">
        <v>200</v>
      </c>
      <c r="G16" s="61">
        <f>F16*D16</f>
        <v>100500</v>
      </c>
      <c r="H16" s="69"/>
      <c r="I16" s="61"/>
      <c r="J16" s="70"/>
      <c r="K16" s="61">
        <f>+J16*D16</f>
        <v>0</v>
      </c>
      <c r="L16" s="69"/>
      <c r="M16" s="61">
        <f>L16*D16</f>
        <v>0</v>
      </c>
    </row>
    <row r="17" spans="1:13" ht="13.5" thickBot="1" x14ac:dyDescent="0.25">
      <c r="A17" s="72"/>
      <c r="B17" s="73"/>
      <c r="C17" s="73"/>
      <c r="D17" s="73"/>
      <c r="E17" s="73"/>
      <c r="F17" s="74"/>
      <c r="G17" s="75"/>
      <c r="H17" s="76"/>
      <c r="I17" s="75"/>
      <c r="J17" s="77"/>
      <c r="K17" s="75"/>
      <c r="L17" s="76"/>
      <c r="M17" s="75"/>
    </row>
    <row r="18" spans="1:13" ht="27" customHeight="1" thickBot="1" x14ac:dyDescent="0.25">
      <c r="A18" s="78"/>
      <c r="B18" s="79" t="s">
        <v>68</v>
      </c>
      <c r="C18" s="80"/>
      <c r="D18" s="81"/>
      <c r="E18" s="80"/>
      <c r="F18" s="80"/>
      <c r="G18" s="12">
        <f>SUM(G12:G16)</f>
        <v>1113582</v>
      </c>
      <c r="H18" s="80"/>
      <c r="I18" s="12">
        <f>SUM(I12:I16)</f>
        <v>0</v>
      </c>
      <c r="J18" s="80"/>
      <c r="K18" s="12">
        <f>SUM(K12:K16)</f>
        <v>0</v>
      </c>
      <c r="L18" s="80"/>
      <c r="M18" s="12">
        <f>SUM(M12:M16)</f>
        <v>0</v>
      </c>
    </row>
    <row r="19" spans="1:13" x14ac:dyDescent="0.2">
      <c r="A19" s="36"/>
      <c r="B19" s="36"/>
      <c r="C19" s="36"/>
      <c r="D19" s="36"/>
      <c r="E19" s="36"/>
      <c r="F19" s="36"/>
      <c r="G19" s="36"/>
    </row>
    <row r="20" spans="1:13" x14ac:dyDescent="0.2">
      <c r="A20" s="36"/>
      <c r="B20" s="36"/>
      <c r="C20" s="36"/>
      <c r="D20" s="36"/>
      <c r="E20" s="36"/>
      <c r="F20" s="36"/>
      <c r="G20" s="36"/>
    </row>
    <row r="21" spans="1:13" x14ac:dyDescent="0.2">
      <c r="A21" s="36"/>
      <c r="B21" s="36"/>
      <c r="C21" s="36"/>
      <c r="D21" s="36"/>
      <c r="E21" s="36"/>
      <c r="F21" s="36"/>
      <c r="G21" s="36"/>
    </row>
    <row r="22" spans="1:13" x14ac:dyDescent="0.2">
      <c r="A22" s="36"/>
      <c r="B22" s="36"/>
      <c r="C22" s="36"/>
      <c r="D22" s="36"/>
      <c r="E22" s="36"/>
      <c r="F22" s="36"/>
      <c r="G22" s="36"/>
    </row>
    <row r="23" spans="1:13" x14ac:dyDescent="0.2">
      <c r="A23" s="36"/>
      <c r="B23" s="36"/>
      <c r="C23" s="36"/>
      <c r="G23" s="36"/>
    </row>
    <row r="24" spans="1:13" x14ac:dyDescent="0.2">
      <c r="A24" s="36"/>
      <c r="B24" s="43" t="s">
        <v>11</v>
      </c>
      <c r="C24" s="36"/>
      <c r="D24" s="82"/>
      <c r="E24" s="34">
        <v>906469.73</v>
      </c>
      <c r="J24" s="43" t="s">
        <v>11</v>
      </c>
      <c r="K24" s="43"/>
    </row>
    <row r="25" spans="1:13" x14ac:dyDescent="0.2">
      <c r="B25" s="43" t="s">
        <v>79</v>
      </c>
      <c r="D25" s="82"/>
      <c r="E25" s="34">
        <f>E24+E23</f>
        <v>906469.73</v>
      </c>
      <c r="J25" s="2329" t="s">
        <v>59</v>
      </c>
      <c r="K25" s="2329"/>
    </row>
    <row r="26" spans="1:13" x14ac:dyDescent="0.2">
      <c r="B26" s="43"/>
      <c r="D26" s="82"/>
    </row>
    <row r="27" spans="1:13" x14ac:dyDescent="0.2">
      <c r="B27" s="43"/>
      <c r="D27" s="82"/>
    </row>
    <row r="28" spans="1:13" x14ac:dyDescent="0.2">
      <c r="D28" s="82"/>
    </row>
    <row r="29" spans="1:13" x14ac:dyDescent="0.2">
      <c r="B29" s="43" t="s">
        <v>10</v>
      </c>
      <c r="C29" s="44"/>
      <c r="D29" s="82"/>
      <c r="J29" s="43" t="s">
        <v>12</v>
      </c>
      <c r="K29" s="43"/>
    </row>
    <row r="30" spans="1:13" x14ac:dyDescent="0.2">
      <c r="B30" s="43" t="s">
        <v>73</v>
      </c>
      <c r="D30" s="82"/>
      <c r="J30" s="2329" t="s">
        <v>59</v>
      </c>
      <c r="K30" s="2329"/>
    </row>
  </sheetData>
  <mergeCells count="16">
    <mergeCell ref="J25:K25"/>
    <mergeCell ref="J30:K30"/>
    <mergeCell ref="A8:D8"/>
    <mergeCell ref="I8:L8"/>
    <mergeCell ref="A9:D9"/>
    <mergeCell ref="A10:A11"/>
    <mergeCell ref="B10:B11"/>
    <mergeCell ref="C10:C11"/>
    <mergeCell ref="H10:I10"/>
    <mergeCell ref="J10:K10"/>
    <mergeCell ref="L10:M10"/>
    <mergeCell ref="A1:M1"/>
    <mergeCell ref="A2:M2"/>
    <mergeCell ref="D6:I6"/>
    <mergeCell ref="E7:H7"/>
    <mergeCell ref="F10:G10"/>
  </mergeCells>
  <phoneticPr fontId="0" type="noConversion"/>
  <printOptions horizontalCentered="1"/>
  <pageMargins left="0.5" right="0.5" top="0.5" bottom="0.5" header="0.5" footer="0.5"/>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60" workbookViewId="0">
      <selection activeCell="C6" sqref="C6:C7"/>
    </sheetView>
  </sheetViews>
  <sheetFormatPr defaultColWidth="9.140625" defaultRowHeight="12.75" x14ac:dyDescent="0.2"/>
  <cols>
    <col min="1" max="1" width="8.28515625" style="839" customWidth="1"/>
    <col min="2" max="2" width="87.7109375" style="839" bestFit="1" customWidth="1"/>
    <col min="3" max="3" width="55.5703125" style="839" customWidth="1"/>
    <col min="4" max="4" width="0.7109375" style="839" hidden="1" customWidth="1"/>
    <col min="5" max="5" width="26" style="839" hidden="1" customWidth="1"/>
    <col min="6" max="7" width="16.7109375" style="839" hidden="1" customWidth="1"/>
    <col min="8" max="8" width="18.85546875" style="839" hidden="1" customWidth="1"/>
    <col min="9" max="9" width="19.85546875" style="839" hidden="1" customWidth="1"/>
    <col min="10" max="11" width="0" style="839" hidden="1" customWidth="1"/>
    <col min="12" max="12" width="26.140625" style="839" customWidth="1"/>
    <col min="13" max="16384" width="9.140625" style="839"/>
  </cols>
  <sheetData>
    <row r="1" spans="1:9" ht="29.1" customHeight="1" x14ac:dyDescent="0.2">
      <c r="A1" s="1887" t="s">
        <v>450</v>
      </c>
      <c r="B1" s="1888"/>
      <c r="C1" s="1889"/>
    </row>
    <row r="2" spans="1:9" s="837" customFormat="1" ht="29.1" customHeight="1" x14ac:dyDescent="0.2">
      <c r="A2" s="1890" t="s">
        <v>12167</v>
      </c>
      <c r="B2" s="1891"/>
      <c r="C2" s="1892"/>
      <c r="D2" s="1675"/>
      <c r="E2" s="1675"/>
      <c r="F2" s="1675"/>
      <c r="G2" s="836"/>
      <c r="H2" s="836"/>
    </row>
    <row r="3" spans="1:9" s="837" customFormat="1" ht="29.1" customHeight="1" x14ac:dyDescent="0.2">
      <c r="A3" s="1890" t="s">
        <v>12256</v>
      </c>
      <c r="B3" s="1891"/>
      <c r="C3" s="1892"/>
      <c r="D3" s="1675"/>
      <c r="E3" s="1675"/>
      <c r="F3" s="1675"/>
      <c r="G3" s="836"/>
      <c r="H3" s="836"/>
    </row>
    <row r="4" spans="1:9" s="837" customFormat="1" ht="42.95" customHeight="1" x14ac:dyDescent="0.2">
      <c r="A4" s="1890" t="s">
        <v>12257</v>
      </c>
      <c r="B4" s="1891"/>
      <c r="C4" s="1892"/>
      <c r="D4" s="836"/>
      <c r="E4" s="836"/>
      <c r="F4" s="836"/>
      <c r="G4" s="836"/>
      <c r="H4" s="836"/>
    </row>
    <row r="5" spans="1:9" ht="24" customHeight="1" x14ac:dyDescent="0.2">
      <c r="A5" s="1893" t="str">
        <f>[7]BOQ!A5</f>
        <v>BILLS OF QUANTITIES</v>
      </c>
      <c r="B5" s="1894"/>
      <c r="C5" s="1895"/>
      <c r="D5" s="838"/>
      <c r="E5" s="838"/>
      <c r="F5" s="838"/>
      <c r="G5" s="838"/>
      <c r="H5" s="838"/>
    </row>
    <row r="6" spans="1:9" ht="24" customHeight="1" thickBot="1" x14ac:dyDescent="0.25">
      <c r="A6" s="1896" t="s">
        <v>65</v>
      </c>
      <c r="B6" s="1897"/>
      <c r="C6" s="1898"/>
      <c r="D6" s="838"/>
      <c r="E6" s="1676">
        <v>1</v>
      </c>
      <c r="F6" s="1677">
        <v>2</v>
      </c>
      <c r="G6" s="1677">
        <v>3</v>
      </c>
      <c r="H6" s="1678" t="s">
        <v>448</v>
      </c>
      <c r="I6" s="1242" t="s">
        <v>12169</v>
      </c>
    </row>
    <row r="7" spans="1:9" ht="35.450000000000003" customHeight="1" thickBot="1" x14ac:dyDescent="0.25">
      <c r="A7" s="1688" t="s">
        <v>12170</v>
      </c>
      <c r="B7" s="1689" t="s">
        <v>0</v>
      </c>
      <c r="C7" s="1690" t="s">
        <v>12171</v>
      </c>
    </row>
    <row r="8" spans="1:9" ht="33" customHeight="1" x14ac:dyDescent="0.2">
      <c r="A8" s="1691">
        <v>1</v>
      </c>
      <c r="B8" s="1692" t="s">
        <v>12172</v>
      </c>
      <c r="C8" s="1693">
        <f>'DI-3 BOQ'!F21</f>
        <v>127956268.4215</v>
      </c>
      <c r="E8" s="1679">
        <v>470118002</v>
      </c>
      <c r="F8" s="1429">
        <f t="shared" ref="F8:F13" si="0">E8-C8</f>
        <v>342161733.57850003</v>
      </c>
      <c r="G8" s="1429">
        <f>H8*0.25</f>
        <v>31.989067105375</v>
      </c>
      <c r="H8" s="1680">
        <f t="shared" ref="H8:H13" si="1">C8/1000000</f>
        <v>127.9562684215</v>
      </c>
      <c r="I8" s="1680">
        <f>H8/13.302</f>
        <v>9.6193255466471204</v>
      </c>
    </row>
    <row r="9" spans="1:9" ht="33" customHeight="1" x14ac:dyDescent="0.2">
      <c r="A9" s="1694">
        <v>2</v>
      </c>
      <c r="B9" s="1695" t="s">
        <v>12173</v>
      </c>
      <c r="C9" s="1696">
        <f>'DI-3 BOQ'!F30</f>
        <v>338378170.80790001</v>
      </c>
      <c r="E9" s="1679">
        <v>56895998</v>
      </c>
      <c r="F9" s="1429">
        <f t="shared" si="0"/>
        <v>-281482172.80790001</v>
      </c>
      <c r="G9" s="1429">
        <f>H9*0.25</f>
        <v>84.594542701975001</v>
      </c>
      <c r="H9" s="1429">
        <f t="shared" si="1"/>
        <v>338.37817080790001</v>
      </c>
      <c r="I9" s="1429">
        <f t="shared" ref="I9:I17" si="2">H9/13.302</f>
        <v>25.438142445339047</v>
      </c>
    </row>
    <row r="10" spans="1:9" ht="33" customHeight="1" x14ac:dyDescent="0.2">
      <c r="A10" s="1691">
        <v>3</v>
      </c>
      <c r="B10" s="1692" t="s">
        <v>12254</v>
      </c>
      <c r="C10" s="1693">
        <f>'DI-3 BOQ'!F41</f>
        <v>79770610.578079998</v>
      </c>
      <c r="E10" s="1679">
        <v>938731044</v>
      </c>
      <c r="F10" s="1429">
        <f t="shared" si="0"/>
        <v>858960433.42192006</v>
      </c>
      <c r="G10" s="1429">
        <f>H10*0.3</f>
        <v>23.931183173423999</v>
      </c>
      <c r="H10" s="1429">
        <f t="shared" si="1"/>
        <v>79.770610578079996</v>
      </c>
      <c r="I10" s="1429">
        <f t="shared" si="2"/>
        <v>5.9968884812870247</v>
      </c>
    </row>
    <row r="11" spans="1:9" ht="33" customHeight="1" x14ac:dyDescent="0.2">
      <c r="A11" s="1694">
        <v>4</v>
      </c>
      <c r="B11" s="1695" t="s">
        <v>12175</v>
      </c>
      <c r="C11" s="1696">
        <f>'DI-3 BOQ'!F49</f>
        <v>283359600.30180007</v>
      </c>
      <c r="E11" s="1679">
        <v>47457983</v>
      </c>
      <c r="F11" s="1429">
        <f t="shared" si="0"/>
        <v>-235901617.30180007</v>
      </c>
      <c r="G11" s="1429">
        <f>H11*0.25</f>
        <v>70.839900075450018</v>
      </c>
      <c r="H11" s="1429">
        <f t="shared" si="1"/>
        <v>283.35960030180007</v>
      </c>
      <c r="I11" s="1429">
        <f t="shared" si="2"/>
        <v>21.30202979264773</v>
      </c>
    </row>
    <row r="12" spans="1:9" ht="33" customHeight="1" x14ac:dyDescent="0.2">
      <c r="A12" s="1694">
        <v>5</v>
      </c>
      <c r="B12" s="1692" t="s">
        <v>12176</v>
      </c>
      <c r="C12" s="1693">
        <f>'DI-3 BOQ'!F58</f>
        <v>103112760.02250001</v>
      </c>
      <c r="E12" s="1679">
        <v>203156541</v>
      </c>
      <c r="F12" s="1429">
        <f t="shared" si="0"/>
        <v>100043780.97749999</v>
      </c>
      <c r="G12" s="1429">
        <f>H12*0.25</f>
        <v>25.778190005625003</v>
      </c>
      <c r="H12" s="1429">
        <f t="shared" si="1"/>
        <v>103.11276002250001</v>
      </c>
      <c r="I12" s="1429">
        <f t="shared" si="2"/>
        <v>7.7516734342580076</v>
      </c>
    </row>
    <row r="13" spans="1:9" ht="33" customHeight="1" x14ac:dyDescent="0.2">
      <c r="A13" s="1691">
        <v>6</v>
      </c>
      <c r="B13" s="1695" t="s">
        <v>12177</v>
      </c>
      <c r="C13" s="1696">
        <f>'DI-3 BOQ'!F67</f>
        <v>6794927.6542000007</v>
      </c>
      <c r="E13" s="1679">
        <v>83401599</v>
      </c>
      <c r="F13" s="1429">
        <f t="shared" si="0"/>
        <v>76606671.345799997</v>
      </c>
      <c r="G13" s="1429">
        <f>H13*0.75</f>
        <v>5.0961957406499998</v>
      </c>
      <c r="H13" s="1429">
        <f t="shared" si="1"/>
        <v>6.7949276542000003</v>
      </c>
      <c r="I13" s="1429">
        <f t="shared" si="2"/>
        <v>0.51082000106750869</v>
      </c>
    </row>
    <row r="14" spans="1:9" ht="33" customHeight="1" x14ac:dyDescent="0.2">
      <c r="A14" s="1694">
        <v>7</v>
      </c>
      <c r="B14" s="1695" t="s">
        <v>12249</v>
      </c>
      <c r="C14" s="1696">
        <f>'DI-3 BOQ'!F70</f>
        <v>2600000</v>
      </c>
      <c r="E14" s="1679"/>
      <c r="F14" s="1429"/>
      <c r="G14" s="1429"/>
      <c r="H14" s="1429"/>
      <c r="I14" s="1429"/>
    </row>
    <row r="15" spans="1:9" ht="33" customHeight="1" thickBot="1" x14ac:dyDescent="0.25">
      <c r="A15" s="1691">
        <v>8</v>
      </c>
      <c r="B15" s="1695" t="s">
        <v>12255</v>
      </c>
      <c r="C15" s="1696">
        <f>'DI-3 BOQ'!F73</f>
        <v>121627000</v>
      </c>
      <c r="E15" s="1679"/>
      <c r="F15" s="1429"/>
      <c r="G15" s="1429"/>
      <c r="H15" s="1429"/>
      <c r="I15" s="1429"/>
    </row>
    <row r="16" spans="1:9" s="840" customFormat="1" ht="44.1" customHeight="1" thickBot="1" x14ac:dyDescent="0.25">
      <c r="A16" s="1899" t="s">
        <v>12178</v>
      </c>
      <c r="B16" s="1900"/>
      <c r="C16" s="1674">
        <f>SUM(C8:C15)</f>
        <v>1063599337.7859801</v>
      </c>
      <c r="D16" s="1681" t="s">
        <v>12179</v>
      </c>
      <c r="E16" s="1682">
        <f>SUM(E8:E13)</f>
        <v>1799761167</v>
      </c>
      <c r="F16" s="1431">
        <f>SUM(F8:F13)</f>
        <v>860388829.21402013</v>
      </c>
      <c r="G16" s="1431">
        <f>SUM(G8:G13)</f>
        <v>242.22907880249898</v>
      </c>
      <c r="H16" s="1683">
        <f>SUM(H8:H13)</f>
        <v>939.37233778597999</v>
      </c>
      <c r="I16" s="1431">
        <f>SUM(H8:H13)/25.286</f>
        <v>37.149898670646998</v>
      </c>
    </row>
    <row r="17" spans="1:9" ht="44.1" customHeight="1" thickBot="1" x14ac:dyDescent="0.25">
      <c r="A17" s="1885" t="s">
        <v>12180</v>
      </c>
      <c r="B17" s="1886"/>
      <c r="C17" s="1684">
        <f>C16/1000000</f>
        <v>1063.5993377859802</v>
      </c>
      <c r="D17" s="1681" t="s">
        <v>12181</v>
      </c>
      <c r="E17" s="1430">
        <f>H17/2</f>
        <v>10</v>
      </c>
      <c r="F17" s="1430">
        <f>H17/2</f>
        <v>10</v>
      </c>
      <c r="G17" s="1430">
        <v>0</v>
      </c>
      <c r="H17" s="1430">
        <v>20</v>
      </c>
      <c r="I17" s="1430">
        <f t="shared" si="2"/>
        <v>1.5035333032626672</v>
      </c>
    </row>
    <row r="18" spans="1:9" ht="44.1" customHeight="1" x14ac:dyDescent="0.2">
      <c r="H18" s="1361" t="e">
        <f>#REF!-#REF!</f>
        <v>#REF!</v>
      </c>
    </row>
    <row r="19" spans="1:9" ht="44.1" customHeight="1" x14ac:dyDescent="0.2"/>
    <row r="20" spans="1:9" ht="44.1" customHeight="1" x14ac:dyDescent="0.2"/>
  </sheetData>
  <mergeCells count="8">
    <mergeCell ref="A17:B17"/>
    <mergeCell ref="A16:B16"/>
    <mergeCell ref="A1:C1"/>
    <mergeCell ref="A2:C2"/>
    <mergeCell ref="A3:C3"/>
    <mergeCell ref="A4:C4"/>
    <mergeCell ref="A5:C5"/>
    <mergeCell ref="A6:C6"/>
  </mergeCells>
  <printOptions horizontalCentered="1"/>
  <pageMargins left="0.2" right="0.2" top="0.75" bottom="0.75" header="0.3" footer="0.3"/>
  <pageSetup scale="8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19" sqref="F19"/>
    </sheetView>
  </sheetViews>
  <sheetFormatPr defaultRowHeight="12.75" x14ac:dyDescent="0.2"/>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12.75" x14ac:dyDescent="0.2"/>
  <cols>
    <col min="1" max="1" width="7.140625" customWidth="1"/>
    <col min="2" max="2" width="13.85546875" customWidth="1"/>
    <col min="3" max="3" width="15.5703125" customWidth="1"/>
    <col min="4" max="4" width="7.5703125" customWidth="1"/>
    <col min="5" max="5" width="9.85546875" customWidth="1"/>
    <col min="6" max="6" width="9.140625" customWidth="1"/>
    <col min="8" max="8" width="11.140625" customWidth="1"/>
    <col min="9" max="9" width="10.7109375" customWidth="1"/>
  </cols>
  <sheetData>
    <row r="1" spans="1:9" ht="32.25" customHeight="1" x14ac:dyDescent="0.2">
      <c r="A1" s="2352" t="e">
        <f>#REF!</f>
        <v>#REF!</v>
      </c>
      <c r="B1" s="2353"/>
      <c r="C1" s="2353"/>
      <c r="D1" s="2353"/>
      <c r="E1" s="2353"/>
      <c r="F1" s="2353"/>
      <c r="G1" s="2353"/>
      <c r="H1" s="2353"/>
      <c r="I1" s="2353"/>
    </row>
    <row r="2" spans="1:9" ht="36.75" customHeight="1" x14ac:dyDescent="0.2">
      <c r="A2" s="2352" t="e">
        <f>#REF!</f>
        <v>#REF!</v>
      </c>
      <c r="B2" s="2353"/>
      <c r="C2" s="2353"/>
      <c r="D2" s="2353"/>
      <c r="E2" s="2353"/>
      <c r="F2" s="2353"/>
      <c r="G2" s="2353"/>
      <c r="H2" s="2353"/>
      <c r="I2" s="2353"/>
    </row>
    <row r="3" spans="1:9" ht="48" customHeight="1" x14ac:dyDescent="0.2">
      <c r="A3" s="2356" t="e">
        <f>#REF!</f>
        <v>#REF!</v>
      </c>
      <c r="B3" s="2357"/>
      <c r="C3" s="2357"/>
      <c r="D3" s="2357"/>
      <c r="E3" s="2357"/>
      <c r="F3" s="2357"/>
      <c r="G3" s="2357"/>
      <c r="H3" s="2357"/>
      <c r="I3" s="2357"/>
    </row>
    <row r="4" spans="1:9" ht="36.75" customHeight="1" thickBot="1" x14ac:dyDescent="0.25">
      <c r="A4" s="2354" t="s">
        <v>667</v>
      </c>
      <c r="B4" s="2354"/>
      <c r="C4" s="2354"/>
      <c r="D4" s="2354"/>
      <c r="E4" s="2354"/>
      <c r="F4" s="2354"/>
      <c r="G4" s="2354"/>
      <c r="H4" s="2354"/>
      <c r="I4" s="2354"/>
    </row>
    <row r="5" spans="1:9" ht="44.25" customHeight="1" thickTop="1" thickBot="1" x14ac:dyDescent="0.3">
      <c r="A5" s="1021" t="s">
        <v>522</v>
      </c>
      <c r="B5" s="1022" t="s">
        <v>84</v>
      </c>
      <c r="C5" s="1022" t="s">
        <v>180</v>
      </c>
      <c r="D5" s="1022" t="s">
        <v>89</v>
      </c>
      <c r="E5" s="1023" t="s">
        <v>397</v>
      </c>
      <c r="F5" s="1024" t="s">
        <v>398</v>
      </c>
      <c r="G5" s="1024" t="s">
        <v>523</v>
      </c>
      <c r="H5" s="1022" t="s">
        <v>524</v>
      </c>
      <c r="I5" s="1025" t="s">
        <v>336</v>
      </c>
    </row>
    <row r="6" spans="1:9" ht="28.5" customHeight="1" thickTop="1" x14ac:dyDescent="0.2">
      <c r="A6" s="1037">
        <v>1</v>
      </c>
      <c r="B6" s="995" t="s">
        <v>525</v>
      </c>
      <c r="C6" s="995" t="s">
        <v>526</v>
      </c>
      <c r="D6" s="995">
        <v>1</v>
      </c>
      <c r="E6" s="1027">
        <v>9.8000000000000007</v>
      </c>
      <c r="F6" s="1027">
        <v>6</v>
      </c>
      <c r="G6" s="1028">
        <v>3.5</v>
      </c>
      <c r="H6" s="1038">
        <f>D6*E6*F6*G6</f>
        <v>205.8</v>
      </c>
      <c r="I6" s="1039"/>
    </row>
    <row r="7" spans="1:9" ht="26.25" customHeight="1" x14ac:dyDescent="0.2">
      <c r="A7" s="1040">
        <v>2</v>
      </c>
      <c r="B7" s="999" t="s">
        <v>525</v>
      </c>
      <c r="C7" s="999" t="s">
        <v>527</v>
      </c>
      <c r="D7" s="999">
        <v>1</v>
      </c>
      <c r="E7" s="1032">
        <v>9.8000000000000007</v>
      </c>
      <c r="F7" s="1032">
        <v>6</v>
      </c>
      <c r="G7" s="1033">
        <v>3.5</v>
      </c>
      <c r="H7" s="1041">
        <f>D7*E7*F7*G7</f>
        <v>205.8</v>
      </c>
      <c r="I7" s="1042"/>
    </row>
    <row r="8" spans="1:9" ht="25.5" customHeight="1" x14ac:dyDescent="0.2">
      <c r="A8" s="1044"/>
      <c r="B8" s="2355" t="s">
        <v>528</v>
      </c>
      <c r="C8" s="2355"/>
      <c r="D8" s="2355"/>
      <c r="E8" s="1045"/>
      <c r="F8" s="1045"/>
      <c r="G8" s="1045"/>
      <c r="H8" s="1000">
        <f>SUM(H6:H7)</f>
        <v>411.6</v>
      </c>
      <c r="I8" s="1046"/>
    </row>
  </sheetData>
  <mergeCells count="5">
    <mergeCell ref="A1:I1"/>
    <mergeCell ref="A4:I4"/>
    <mergeCell ref="B8:D8"/>
    <mergeCell ref="A2:I2"/>
    <mergeCell ref="A3:I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F19" sqref="F19"/>
    </sheetView>
  </sheetViews>
  <sheetFormatPr defaultRowHeight="32.25" customHeight="1" x14ac:dyDescent="0.2"/>
  <cols>
    <col min="1" max="1" width="7" customWidth="1"/>
    <col min="2" max="3" width="13.140625" customWidth="1"/>
    <col min="4" max="4" width="10.7109375" customWidth="1"/>
    <col min="5" max="5" width="10.85546875" customWidth="1"/>
    <col min="8" max="8" width="11.7109375" customWidth="1"/>
  </cols>
  <sheetData>
    <row r="1" spans="1:8" ht="32.25" customHeight="1" x14ac:dyDescent="0.2">
      <c r="A1" s="2352" t="e">
        <f>#REF!</f>
        <v>#REF!</v>
      </c>
      <c r="B1" s="2353"/>
      <c r="C1" s="2353"/>
      <c r="D1" s="2353"/>
      <c r="E1" s="2353"/>
      <c r="F1" s="2353"/>
      <c r="G1" s="2353"/>
      <c r="H1" s="2353"/>
    </row>
    <row r="2" spans="1:8" ht="32.25" customHeight="1" x14ac:dyDescent="0.2">
      <c r="A2" s="2352" t="e">
        <f>#REF!</f>
        <v>#REF!</v>
      </c>
      <c r="B2" s="2353"/>
      <c r="C2" s="2353"/>
      <c r="D2" s="2353"/>
      <c r="E2" s="2353"/>
      <c r="F2" s="2353"/>
      <c r="G2" s="2353"/>
      <c r="H2" s="2353"/>
    </row>
    <row r="3" spans="1:8" ht="51.75" customHeight="1" x14ac:dyDescent="0.2">
      <c r="A3" s="2356" t="e">
        <f>#REF!</f>
        <v>#REF!</v>
      </c>
      <c r="B3" s="2357"/>
      <c r="C3" s="2357"/>
      <c r="D3" s="2357"/>
      <c r="E3" s="2357"/>
      <c r="F3" s="2357"/>
      <c r="G3" s="2357"/>
      <c r="H3" s="2357"/>
    </row>
    <row r="4" spans="1:8" ht="32.25" customHeight="1" thickBot="1" x14ac:dyDescent="0.25">
      <c r="A4" s="2354" t="s">
        <v>666</v>
      </c>
      <c r="B4" s="2354"/>
      <c r="C4" s="2354"/>
      <c r="D4" s="2354"/>
      <c r="E4" s="2354"/>
      <c r="F4" s="2354"/>
      <c r="G4" s="2354"/>
      <c r="H4" s="2354"/>
    </row>
    <row r="5" spans="1:8" ht="40.5" customHeight="1" thickTop="1" thickBot="1" x14ac:dyDescent="0.25">
      <c r="A5" s="1021" t="s">
        <v>522</v>
      </c>
      <c r="B5" s="1022" t="s">
        <v>84</v>
      </c>
      <c r="C5" s="1022" t="s">
        <v>89</v>
      </c>
      <c r="D5" s="1023" t="s">
        <v>397</v>
      </c>
      <c r="E5" s="1023" t="s">
        <v>398</v>
      </c>
      <c r="F5" s="1023" t="s">
        <v>523</v>
      </c>
      <c r="G5" s="1022" t="s">
        <v>524</v>
      </c>
      <c r="H5" s="1025" t="s">
        <v>336</v>
      </c>
    </row>
    <row r="6" spans="1:8" ht="32.25" customHeight="1" thickTop="1" x14ac:dyDescent="0.2">
      <c r="A6" s="1037">
        <v>1</v>
      </c>
      <c r="B6" s="995" t="s">
        <v>526</v>
      </c>
      <c r="C6" s="995">
        <v>1</v>
      </c>
      <c r="D6" s="1027">
        <v>9.8000000000000007</v>
      </c>
      <c r="E6" s="1027">
        <v>4</v>
      </c>
      <c r="F6" s="1028">
        <v>3.5</v>
      </c>
      <c r="G6" s="1038">
        <f>C6*D6*E6*F6</f>
        <v>137.20000000000002</v>
      </c>
      <c r="H6" s="1039"/>
    </row>
    <row r="7" spans="1:8" ht="32.25" customHeight="1" x14ac:dyDescent="0.2">
      <c r="A7" s="1040">
        <v>2</v>
      </c>
      <c r="B7" s="999" t="s">
        <v>527</v>
      </c>
      <c r="C7" s="999">
        <v>1</v>
      </c>
      <c r="D7" s="1032">
        <v>9.8000000000000007</v>
      </c>
      <c r="E7" s="1032">
        <v>4</v>
      </c>
      <c r="F7" s="1033">
        <v>3.5</v>
      </c>
      <c r="G7" s="1041">
        <f>C7*D7*E7*F7</f>
        <v>137.20000000000002</v>
      </c>
      <c r="H7" s="1042"/>
    </row>
    <row r="8" spans="1:8" ht="32.25" customHeight="1" x14ac:dyDescent="0.2">
      <c r="A8" s="1044"/>
      <c r="B8" s="2355" t="s">
        <v>528</v>
      </c>
      <c r="C8" s="2355"/>
      <c r="D8" s="1045"/>
      <c r="E8" s="1045"/>
      <c r="F8" s="1045"/>
      <c r="G8" s="1000">
        <f>SUM(G6:G7)</f>
        <v>274.40000000000003</v>
      </c>
      <c r="H8" s="1046"/>
    </row>
  </sheetData>
  <mergeCells count="5">
    <mergeCell ref="A1:H1"/>
    <mergeCell ref="A2:H2"/>
    <mergeCell ref="A3:H3"/>
    <mergeCell ref="A4:H4"/>
    <mergeCell ref="B8:C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5" sqref="E5"/>
    </sheetView>
  </sheetViews>
  <sheetFormatPr defaultRowHeight="30.75" customHeight="1" x14ac:dyDescent="0.2"/>
  <cols>
    <col min="1" max="1" width="7.28515625" customWidth="1"/>
    <col min="2" max="2" width="12.28515625" customWidth="1"/>
    <col min="3" max="3" width="15" customWidth="1"/>
    <col min="6" max="6" width="9.85546875" customWidth="1"/>
    <col min="7" max="7" width="10" customWidth="1"/>
    <col min="8" max="8" width="10.7109375" customWidth="1"/>
  </cols>
  <sheetData>
    <row r="1" spans="1:9" ht="30.75" customHeight="1" x14ac:dyDescent="0.2">
      <c r="A1" s="2352" t="e">
        <f>#REF!</f>
        <v>#REF!</v>
      </c>
      <c r="B1" s="2353"/>
      <c r="C1" s="2353"/>
      <c r="D1" s="2353"/>
      <c r="E1" s="2353"/>
      <c r="F1" s="2353"/>
      <c r="G1" s="2353"/>
      <c r="H1" s="2353"/>
      <c r="I1" s="2353"/>
    </row>
    <row r="2" spans="1:9" ht="30.75" customHeight="1" x14ac:dyDescent="0.2">
      <c r="A2" s="2352" t="e">
        <f>#REF!</f>
        <v>#REF!</v>
      </c>
      <c r="B2" s="2353"/>
      <c r="C2" s="2353"/>
      <c r="D2" s="2353"/>
      <c r="E2" s="2353"/>
      <c r="F2" s="2353"/>
      <c r="G2" s="2353"/>
      <c r="H2" s="2353"/>
      <c r="I2" s="2353"/>
    </row>
    <row r="3" spans="1:9" ht="57" customHeight="1" x14ac:dyDescent="0.2">
      <c r="A3" s="2356" t="e">
        <f>#REF!</f>
        <v>#REF!</v>
      </c>
      <c r="B3" s="2357"/>
      <c r="C3" s="2357"/>
      <c r="D3" s="2357"/>
      <c r="E3" s="2357"/>
      <c r="F3" s="2357"/>
      <c r="G3" s="2357"/>
      <c r="H3" s="2357"/>
      <c r="I3" s="2357"/>
    </row>
    <row r="4" spans="1:9" ht="36.75" customHeight="1" thickBot="1" x14ac:dyDescent="0.25">
      <c r="A4" s="2354" t="s">
        <v>521</v>
      </c>
      <c r="B4" s="2354"/>
      <c r="C4" s="2354"/>
      <c r="D4" s="2354"/>
      <c r="E4" s="2354"/>
      <c r="F4" s="2354"/>
      <c r="G4" s="2354"/>
      <c r="H4" s="2354"/>
      <c r="I4" s="2354"/>
    </row>
    <row r="5" spans="1:9" ht="46.5" customHeight="1" thickTop="1" thickBot="1" x14ac:dyDescent="0.25">
      <c r="A5" s="1021" t="s">
        <v>522</v>
      </c>
      <c r="B5" s="1022" t="s">
        <v>84</v>
      </c>
      <c r="C5" s="1022" t="s">
        <v>180</v>
      </c>
      <c r="D5" s="1022" t="s">
        <v>89</v>
      </c>
      <c r="E5" s="1023" t="s">
        <v>397</v>
      </c>
      <c r="F5" s="1023" t="s">
        <v>398</v>
      </c>
      <c r="G5" s="1023" t="s">
        <v>523</v>
      </c>
      <c r="H5" s="1022" t="s">
        <v>524</v>
      </c>
      <c r="I5" s="1025" t="s">
        <v>336</v>
      </c>
    </row>
    <row r="6" spans="1:9" ht="30.75" customHeight="1" thickTop="1" x14ac:dyDescent="0.2">
      <c r="A6" s="1037">
        <v>1</v>
      </c>
      <c r="B6" s="995" t="s">
        <v>525</v>
      </c>
      <c r="C6" s="995" t="s">
        <v>526</v>
      </c>
      <c r="D6" s="995">
        <v>1</v>
      </c>
      <c r="E6" s="1027">
        <v>9.8000000000000007</v>
      </c>
      <c r="F6" s="1027">
        <v>6</v>
      </c>
      <c r="G6" s="1028">
        <v>3.5</v>
      </c>
      <c r="H6" s="1038">
        <f>D6*E6*F6*G6</f>
        <v>205.8</v>
      </c>
      <c r="I6" s="1039"/>
    </row>
    <row r="7" spans="1:9" ht="30.75" customHeight="1" x14ac:dyDescent="0.2">
      <c r="A7" s="1040">
        <v>2</v>
      </c>
      <c r="B7" s="999" t="s">
        <v>525</v>
      </c>
      <c r="C7" s="999" t="s">
        <v>527</v>
      </c>
      <c r="D7" s="999">
        <v>1</v>
      </c>
      <c r="E7" s="1032">
        <v>9.8000000000000007</v>
      </c>
      <c r="F7" s="1032">
        <v>6</v>
      </c>
      <c r="G7" s="1033">
        <v>3.5</v>
      </c>
      <c r="H7" s="1041">
        <f>D7*E7*F7*G7</f>
        <v>205.8</v>
      </c>
      <c r="I7" s="1042"/>
    </row>
    <row r="8" spans="1:9" ht="30.75" customHeight="1" x14ac:dyDescent="0.2">
      <c r="A8" s="1044"/>
      <c r="B8" s="2355" t="s">
        <v>528</v>
      </c>
      <c r="C8" s="2355"/>
      <c r="D8" s="2355"/>
      <c r="E8" s="1045"/>
      <c r="F8" s="1045"/>
      <c r="G8" s="1045"/>
      <c r="H8" s="1000">
        <f>SUM(H6:H7)</f>
        <v>411.6</v>
      </c>
      <c r="I8" s="1046"/>
    </row>
  </sheetData>
  <mergeCells count="5">
    <mergeCell ref="A1:I1"/>
    <mergeCell ref="A2:I2"/>
    <mergeCell ref="A3:I3"/>
    <mergeCell ref="A4:I4"/>
    <mergeCell ref="B8:D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F19" sqref="F19"/>
    </sheetView>
  </sheetViews>
  <sheetFormatPr defaultRowHeight="12.75" x14ac:dyDescent="0.2"/>
  <cols>
    <col min="2" max="2" width="15" customWidth="1"/>
    <col min="3" max="3" width="15.42578125" customWidth="1"/>
    <col min="4" max="4" width="10" customWidth="1"/>
    <col min="5" max="5" width="13.42578125" customWidth="1"/>
    <col min="6" max="6" width="11.42578125" customWidth="1"/>
    <col min="7" max="7" width="17.7109375" customWidth="1"/>
  </cols>
  <sheetData>
    <row r="1" spans="1:8" ht="36.75" customHeight="1" x14ac:dyDescent="0.2">
      <c r="A1" s="2352" t="e">
        <f>#REF!</f>
        <v>#REF!</v>
      </c>
      <c r="B1" s="2353"/>
      <c r="C1" s="2353"/>
      <c r="D1" s="2353"/>
      <c r="E1" s="2353"/>
      <c r="F1" s="2353"/>
      <c r="G1" s="2353"/>
    </row>
    <row r="2" spans="1:8" ht="23.25" customHeight="1" x14ac:dyDescent="0.2">
      <c r="A2" s="2352" t="e">
        <f>#REF!</f>
        <v>#REF!</v>
      </c>
      <c r="B2" s="2353"/>
      <c r="C2" s="2353"/>
      <c r="D2" s="2353"/>
      <c r="E2" s="2353"/>
      <c r="F2" s="2353"/>
      <c r="G2" s="2353"/>
    </row>
    <row r="3" spans="1:8" ht="59.25" customHeight="1" x14ac:dyDescent="0.2">
      <c r="A3" s="2356" t="e">
        <f>#REF!</f>
        <v>#REF!</v>
      </c>
      <c r="B3" s="2357"/>
      <c r="C3" s="2357"/>
      <c r="D3" s="2357"/>
      <c r="E3" s="2357"/>
      <c r="F3" s="2357"/>
      <c r="G3" s="2357"/>
    </row>
    <row r="4" spans="1:8" ht="35.25" customHeight="1" thickBot="1" x14ac:dyDescent="0.3">
      <c r="A4" s="2360" t="s">
        <v>529</v>
      </c>
      <c r="B4" s="2360"/>
      <c r="C4" s="2360"/>
      <c r="D4" s="2360"/>
      <c r="E4" s="2360"/>
      <c r="F4" s="2360"/>
      <c r="G4" s="2360"/>
      <c r="H4" s="988"/>
    </row>
    <row r="5" spans="1:8" ht="24.75" customHeight="1" thickTop="1" thickBot="1" x14ac:dyDescent="0.3">
      <c r="A5" s="1052" t="s">
        <v>516</v>
      </c>
      <c r="B5" s="1052" t="s">
        <v>84</v>
      </c>
      <c r="C5" s="1052" t="s">
        <v>180</v>
      </c>
      <c r="D5" s="1052" t="s">
        <v>89</v>
      </c>
      <c r="E5" s="1052" t="s">
        <v>517</v>
      </c>
      <c r="F5" s="1052" t="s">
        <v>1</v>
      </c>
      <c r="G5" s="1052" t="s">
        <v>336</v>
      </c>
      <c r="H5" s="988"/>
    </row>
    <row r="6" spans="1:8" ht="32.25" thickTop="1" x14ac:dyDescent="0.25">
      <c r="A6" s="994">
        <v>1</v>
      </c>
      <c r="B6" s="995" t="s">
        <v>530</v>
      </c>
      <c r="C6" s="996" t="s">
        <v>519</v>
      </c>
      <c r="D6" s="995">
        <v>1</v>
      </c>
      <c r="E6" s="995">
        <v>9.15</v>
      </c>
      <c r="F6" s="995">
        <f>D6*E6</f>
        <v>9.15</v>
      </c>
      <c r="G6" s="997"/>
      <c r="H6" s="988"/>
    </row>
    <row r="7" spans="1:8" ht="24" customHeight="1" x14ac:dyDescent="0.25">
      <c r="A7" s="998">
        <v>2</v>
      </c>
      <c r="B7" s="999" t="s">
        <v>531</v>
      </c>
      <c r="C7" s="999" t="s">
        <v>526</v>
      </c>
      <c r="D7" s="999">
        <v>8</v>
      </c>
      <c r="E7" s="999">
        <v>9.15</v>
      </c>
      <c r="F7" s="999">
        <f>D7*E7</f>
        <v>73.2</v>
      </c>
      <c r="G7" s="1048"/>
      <c r="H7" s="988"/>
    </row>
    <row r="8" spans="1:8" ht="26.25" customHeight="1" x14ac:dyDescent="0.25">
      <c r="A8" s="998">
        <v>3</v>
      </c>
      <c r="B8" s="999" t="s">
        <v>531</v>
      </c>
      <c r="C8" s="999" t="s">
        <v>527</v>
      </c>
      <c r="D8" s="999">
        <v>8</v>
      </c>
      <c r="E8" s="999">
        <v>9.15</v>
      </c>
      <c r="F8" s="999">
        <f>D8*E8</f>
        <v>73.2</v>
      </c>
      <c r="G8" s="1048"/>
      <c r="H8" s="988"/>
    </row>
    <row r="9" spans="1:8" ht="21.75" customHeight="1" x14ac:dyDescent="0.25">
      <c r="A9" s="1049"/>
      <c r="B9" s="1050"/>
      <c r="C9" s="2358" t="s">
        <v>432</v>
      </c>
      <c r="D9" s="2358"/>
      <c r="E9" s="2358"/>
      <c r="F9" s="1051">
        <f>SUM(F6:F8)</f>
        <v>155.55000000000001</v>
      </c>
      <c r="G9" s="1048"/>
      <c r="H9" s="988"/>
    </row>
    <row r="10" spans="1:8" ht="22.5" customHeight="1" x14ac:dyDescent="0.25">
      <c r="A10" s="1049"/>
      <c r="B10" s="1050"/>
      <c r="C10" s="2358" t="s">
        <v>520</v>
      </c>
      <c r="D10" s="2358"/>
      <c r="E10" s="2358"/>
      <c r="F10" s="1051">
        <f>F9</f>
        <v>155.55000000000001</v>
      </c>
      <c r="G10" s="1048"/>
      <c r="H10" s="988"/>
    </row>
    <row r="11" spans="1:8" ht="16.5" thickBot="1" x14ac:dyDescent="0.3">
      <c r="A11" s="1002"/>
      <c r="B11" s="2359"/>
      <c r="C11" s="2359"/>
      <c r="D11" s="1003"/>
      <c r="E11" s="1003"/>
      <c r="F11" s="1003"/>
      <c r="G11" s="1004"/>
      <c r="H11" s="988"/>
    </row>
  </sheetData>
  <mergeCells count="7">
    <mergeCell ref="C9:E9"/>
    <mergeCell ref="C10:E10"/>
    <mergeCell ref="B11:C11"/>
    <mergeCell ref="A4:G4"/>
    <mergeCell ref="A1:G1"/>
    <mergeCell ref="A2:G2"/>
    <mergeCell ref="A3:G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D6" sqref="D6:G8"/>
    </sheetView>
  </sheetViews>
  <sheetFormatPr defaultRowHeight="12.75" x14ac:dyDescent="0.2"/>
  <cols>
    <col min="1" max="1" width="8" customWidth="1"/>
    <col min="2" max="2" width="17.7109375" customWidth="1"/>
    <col min="3" max="3" width="14.42578125" customWidth="1"/>
    <col min="4" max="4" width="10.7109375" customWidth="1"/>
    <col min="5" max="5" width="13.42578125" customWidth="1"/>
    <col min="6" max="6" width="12.140625" customWidth="1"/>
    <col min="7" max="7" width="12.85546875" customWidth="1"/>
    <col min="8" max="8" width="11.7109375" customWidth="1"/>
  </cols>
  <sheetData>
    <row r="1" spans="1:8" ht="24.75" customHeight="1" x14ac:dyDescent="0.2">
      <c r="A1" s="2352" t="e">
        <f>#REF!</f>
        <v>#REF!</v>
      </c>
      <c r="B1" s="2352"/>
      <c r="C1" s="2352"/>
      <c r="D1" s="2352"/>
      <c r="E1" s="2352"/>
      <c r="F1" s="2352"/>
      <c r="G1" s="2352"/>
      <c r="H1" s="2352"/>
    </row>
    <row r="2" spans="1:8" ht="31.5" customHeight="1" x14ac:dyDescent="0.2">
      <c r="A2" s="2352" t="e">
        <f>#REF!</f>
        <v>#REF!</v>
      </c>
      <c r="B2" s="2352"/>
      <c r="C2" s="2352"/>
      <c r="D2" s="2352"/>
      <c r="E2" s="2352"/>
      <c r="F2" s="2352"/>
      <c r="G2" s="2352"/>
      <c r="H2" s="2352"/>
    </row>
    <row r="3" spans="1:8" ht="55.5" customHeight="1" x14ac:dyDescent="0.2">
      <c r="A3" s="2356" t="e">
        <f>#REF!</f>
        <v>#REF!</v>
      </c>
      <c r="B3" s="2356"/>
      <c r="C3" s="2356"/>
      <c r="D3" s="2356"/>
      <c r="E3" s="2356"/>
      <c r="F3" s="2356"/>
      <c r="G3" s="2356"/>
      <c r="H3" s="2356"/>
    </row>
    <row r="4" spans="1:8" ht="24.75" customHeight="1" thickBot="1" x14ac:dyDescent="0.25">
      <c r="A4" s="2361" t="s">
        <v>532</v>
      </c>
      <c r="B4" s="2361"/>
      <c r="C4" s="2361"/>
      <c r="D4" s="2361"/>
      <c r="E4" s="2361"/>
      <c r="F4" s="2361"/>
      <c r="G4" s="2361"/>
      <c r="H4" s="2361"/>
    </row>
    <row r="5" spans="1:8" ht="45.75" customHeight="1" thickTop="1" thickBot="1" x14ac:dyDescent="0.25">
      <c r="A5" s="1021" t="s">
        <v>522</v>
      </c>
      <c r="B5" s="1022" t="s">
        <v>84</v>
      </c>
      <c r="C5" s="1022" t="s">
        <v>180</v>
      </c>
      <c r="D5" s="1022" t="s">
        <v>89</v>
      </c>
      <c r="E5" s="1023" t="s">
        <v>533</v>
      </c>
      <c r="F5" s="1023" t="s">
        <v>397</v>
      </c>
      <c r="G5" s="1022" t="s">
        <v>524</v>
      </c>
      <c r="H5" s="1025" t="s">
        <v>336</v>
      </c>
    </row>
    <row r="6" spans="1:8" ht="32.25" thickTop="1" x14ac:dyDescent="0.2">
      <c r="A6" s="1037">
        <v>1</v>
      </c>
      <c r="B6" s="996" t="s">
        <v>534</v>
      </c>
      <c r="C6" s="995" t="s">
        <v>535</v>
      </c>
      <c r="D6" s="995">
        <v>1</v>
      </c>
      <c r="E6" s="995">
        <v>0.442</v>
      </c>
      <c r="F6" s="995">
        <v>9.15</v>
      </c>
      <c r="G6" s="1038">
        <f>D6*E6*F6</f>
        <v>4.0442999999999998</v>
      </c>
      <c r="H6" s="1039"/>
    </row>
    <row r="7" spans="1:8" ht="28.5" customHeight="1" x14ac:dyDescent="0.2">
      <c r="A7" s="1040">
        <v>2</v>
      </c>
      <c r="B7" s="999" t="s">
        <v>536</v>
      </c>
      <c r="C7" s="999" t="s">
        <v>537</v>
      </c>
      <c r="D7" s="999">
        <v>8</v>
      </c>
      <c r="E7" s="999">
        <v>0.442</v>
      </c>
      <c r="F7" s="999">
        <v>9.15</v>
      </c>
      <c r="G7" s="1041">
        <f>D7*E7*F7</f>
        <v>32.354399999999998</v>
      </c>
      <c r="H7" s="1042"/>
    </row>
    <row r="8" spans="1:8" ht="29.25" customHeight="1" x14ac:dyDescent="0.2">
      <c r="A8" s="1040">
        <v>3</v>
      </c>
      <c r="B8" s="999" t="s">
        <v>536</v>
      </c>
      <c r="C8" s="999" t="s">
        <v>538</v>
      </c>
      <c r="D8" s="999">
        <v>8</v>
      </c>
      <c r="E8" s="999">
        <v>0.442</v>
      </c>
      <c r="F8" s="999">
        <v>9.15</v>
      </c>
      <c r="G8" s="1041">
        <f>D8*E8*F8</f>
        <v>32.354399999999998</v>
      </c>
      <c r="H8" s="1042"/>
    </row>
    <row r="9" spans="1:8" ht="24" customHeight="1" x14ac:dyDescent="0.25">
      <c r="A9" s="1053"/>
      <c r="B9" s="1050"/>
      <c r="C9" s="1050"/>
      <c r="D9" s="2358" t="s">
        <v>432</v>
      </c>
      <c r="E9" s="2358"/>
      <c r="F9" s="2358"/>
      <c r="G9" s="1051">
        <f>SUM(G6:G8)</f>
        <v>68.753099999999989</v>
      </c>
      <c r="H9" s="1054"/>
    </row>
    <row r="10" spans="1:8" ht="26.25" customHeight="1" x14ac:dyDescent="0.25">
      <c r="A10" s="1053"/>
      <c r="B10" s="1050"/>
      <c r="C10" s="1050"/>
      <c r="D10" s="2358" t="s">
        <v>539</v>
      </c>
      <c r="E10" s="2358"/>
      <c r="F10" s="2358"/>
      <c r="G10" s="1051">
        <f>G9</f>
        <v>68.753099999999989</v>
      </c>
      <c r="H10" s="1054"/>
    </row>
    <row r="11" spans="1:8" ht="16.5" thickBot="1" x14ac:dyDescent="0.3">
      <c r="A11" s="1055"/>
      <c r="B11" s="2362"/>
      <c r="C11" s="2362"/>
      <c r="D11" s="2362"/>
      <c r="E11" s="1056"/>
      <c r="F11" s="1056"/>
      <c r="G11" s="1057"/>
      <c r="H11" s="1058"/>
    </row>
    <row r="12" spans="1:8" ht="13.5" thickTop="1" x14ac:dyDescent="0.2"/>
  </sheetData>
  <mergeCells count="7">
    <mergeCell ref="A4:H4"/>
    <mergeCell ref="D9:F9"/>
    <mergeCell ref="D10:F10"/>
    <mergeCell ref="B11:D11"/>
    <mergeCell ref="A1:H1"/>
    <mergeCell ref="A2:H2"/>
    <mergeCell ref="A3:H3"/>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opLeftCell="A19" workbookViewId="0">
      <selection activeCell="F19" sqref="F19"/>
    </sheetView>
  </sheetViews>
  <sheetFormatPr defaultColWidth="11.85546875" defaultRowHeight="26.25" customHeight="1" x14ac:dyDescent="0.2"/>
  <cols>
    <col min="1" max="1" width="6" customWidth="1"/>
    <col min="2" max="2" width="30.5703125" customWidth="1"/>
    <col min="3" max="3" width="7.42578125" customWidth="1"/>
    <col min="4" max="4" width="8.42578125" customWidth="1"/>
    <col min="5" max="5" width="10.42578125" customWidth="1"/>
    <col min="6" max="6" width="9.140625" customWidth="1"/>
    <col min="9" max="9" width="15.5703125" customWidth="1"/>
  </cols>
  <sheetData>
    <row r="1" spans="1:9" ht="26.25" customHeight="1" x14ac:dyDescent="0.2">
      <c r="A1" s="2352" t="e">
        <f>#REF!</f>
        <v>#REF!</v>
      </c>
      <c r="B1" s="2352"/>
      <c r="C1" s="2352"/>
      <c r="D1" s="2352"/>
      <c r="E1" s="2352"/>
      <c r="F1" s="2352"/>
      <c r="G1" s="2352"/>
      <c r="H1" s="2352"/>
      <c r="I1" s="2352"/>
    </row>
    <row r="2" spans="1:9" ht="26.25" customHeight="1" x14ac:dyDescent="0.2">
      <c r="A2" s="2352" t="e">
        <f>#REF!</f>
        <v>#REF!</v>
      </c>
      <c r="B2" s="2352"/>
      <c r="C2" s="2352"/>
      <c r="D2" s="2352"/>
      <c r="E2" s="2352"/>
      <c r="F2" s="2352"/>
      <c r="G2" s="2352"/>
      <c r="H2" s="2352"/>
      <c r="I2" s="2352"/>
    </row>
    <row r="3" spans="1:9" ht="50.25" customHeight="1" x14ac:dyDescent="0.2">
      <c r="A3" s="2356" t="e">
        <f>#REF!</f>
        <v>#REF!</v>
      </c>
      <c r="B3" s="2356"/>
      <c r="C3" s="2356"/>
      <c r="D3" s="2356"/>
      <c r="E3" s="2356"/>
      <c r="F3" s="2356"/>
      <c r="G3" s="2356"/>
      <c r="H3" s="2356"/>
      <c r="I3" s="2356"/>
    </row>
    <row r="4" spans="1:9" ht="26.25" customHeight="1" thickBot="1" x14ac:dyDescent="0.25">
      <c r="A4" s="2354" t="s">
        <v>540</v>
      </c>
      <c r="B4" s="2354"/>
      <c r="C4" s="2354"/>
      <c r="D4" s="2354"/>
      <c r="E4" s="2354"/>
      <c r="F4" s="2354"/>
      <c r="G4" s="2354"/>
      <c r="H4" s="2354"/>
      <c r="I4" s="2354"/>
    </row>
    <row r="5" spans="1:9" ht="26.25" customHeight="1" thickTop="1" thickBot="1" x14ac:dyDescent="0.25">
      <c r="A5" s="1067" t="s">
        <v>541</v>
      </c>
      <c r="B5" s="1022" t="s">
        <v>84</v>
      </c>
      <c r="C5" s="1022" t="s">
        <v>2</v>
      </c>
      <c r="D5" s="1022" t="s">
        <v>89</v>
      </c>
      <c r="E5" s="1022" t="s">
        <v>85</v>
      </c>
      <c r="F5" s="1022" t="s">
        <v>95</v>
      </c>
      <c r="G5" s="1022" t="s">
        <v>96</v>
      </c>
      <c r="H5" s="1022" t="s">
        <v>1</v>
      </c>
      <c r="I5" s="1025" t="s">
        <v>542</v>
      </c>
    </row>
    <row r="6" spans="1:9" ht="34.5" customHeight="1" thickTop="1" thickBot="1" x14ac:dyDescent="0.3">
      <c r="A6" s="1037">
        <v>1</v>
      </c>
      <c r="B6" s="990" t="s">
        <v>543</v>
      </c>
      <c r="C6" s="995" t="s">
        <v>509</v>
      </c>
      <c r="D6" s="1071">
        <v>2</v>
      </c>
      <c r="E6" s="1072">
        <v>8.8000000000000007</v>
      </c>
      <c r="F6" s="1072">
        <v>5</v>
      </c>
      <c r="G6" s="1072">
        <v>1.2</v>
      </c>
      <c r="H6" s="1072">
        <f>G6*F6*E6*D6</f>
        <v>105.60000000000001</v>
      </c>
      <c r="I6" s="1059"/>
    </row>
    <row r="7" spans="1:9" ht="34.5" customHeight="1" thickTop="1" x14ac:dyDescent="0.25">
      <c r="A7" s="1244">
        <v>2</v>
      </c>
      <c r="B7" s="996" t="s">
        <v>534</v>
      </c>
      <c r="C7" s="1033" t="s">
        <v>509</v>
      </c>
      <c r="D7" s="995">
        <v>1</v>
      </c>
      <c r="E7" s="2364">
        <v>0.442</v>
      </c>
      <c r="F7" s="2365"/>
      <c r="G7" s="995">
        <v>9.15</v>
      </c>
      <c r="H7" s="1038">
        <f>D7*E7*G7</f>
        <v>4.0442999999999998</v>
      </c>
      <c r="I7" s="1245"/>
    </row>
    <row r="8" spans="1:9" ht="34.5" customHeight="1" x14ac:dyDescent="0.25">
      <c r="A8" s="1244">
        <v>3</v>
      </c>
      <c r="B8" s="999" t="s">
        <v>536</v>
      </c>
      <c r="C8" s="1033" t="s">
        <v>509</v>
      </c>
      <c r="D8" s="999">
        <v>8</v>
      </c>
      <c r="E8" s="2364">
        <v>0.442</v>
      </c>
      <c r="F8" s="2365"/>
      <c r="G8" s="999">
        <v>9.15</v>
      </c>
      <c r="H8" s="1041">
        <f>D8*E8*G8</f>
        <v>32.354399999999998</v>
      </c>
      <c r="I8" s="1245"/>
    </row>
    <row r="9" spans="1:9" ht="34.5" customHeight="1" x14ac:dyDescent="0.25">
      <c r="A9" s="1244">
        <v>4</v>
      </c>
      <c r="B9" s="999" t="s">
        <v>536</v>
      </c>
      <c r="C9" s="1033" t="s">
        <v>509</v>
      </c>
      <c r="D9" s="999">
        <v>8</v>
      </c>
      <c r="E9" s="2364">
        <v>0.442</v>
      </c>
      <c r="F9" s="2365"/>
      <c r="G9" s="999">
        <v>9.15</v>
      </c>
      <c r="H9" s="1041">
        <f>D9*E9*G9</f>
        <v>32.354399999999998</v>
      </c>
      <c r="I9" s="1245"/>
    </row>
    <row r="10" spans="1:9" ht="36.75" customHeight="1" x14ac:dyDescent="0.25">
      <c r="A10" s="1040">
        <v>2</v>
      </c>
      <c r="B10" s="1068" t="s">
        <v>544</v>
      </c>
      <c r="C10" s="999"/>
      <c r="D10" s="1073"/>
      <c r="E10" s="1074"/>
      <c r="F10" s="1074"/>
      <c r="G10" s="1074"/>
      <c r="H10" s="1074"/>
      <c r="I10" s="1060"/>
    </row>
    <row r="11" spans="1:9" ht="26.25" customHeight="1" x14ac:dyDescent="0.25">
      <c r="A11" s="1075"/>
      <c r="B11" s="1069" t="s">
        <v>545</v>
      </c>
      <c r="C11" s="1033"/>
      <c r="D11" s="1076"/>
      <c r="E11" s="1077"/>
      <c r="F11" s="1077"/>
      <c r="G11" s="1077"/>
      <c r="H11" s="1077"/>
      <c r="I11" s="1061"/>
    </row>
    <row r="12" spans="1:9" ht="26.25" customHeight="1" x14ac:dyDescent="0.25">
      <c r="A12" s="1075" t="s">
        <v>546</v>
      </c>
      <c r="B12" s="1070" t="s">
        <v>547</v>
      </c>
      <c r="C12" s="1033" t="s">
        <v>509</v>
      </c>
      <c r="D12" s="1076">
        <v>2</v>
      </c>
      <c r="E12" s="1077">
        <v>7.9</v>
      </c>
      <c r="F12" s="1077">
        <v>0.3</v>
      </c>
      <c r="G12" s="1077">
        <v>4.5999999999999996</v>
      </c>
      <c r="H12" s="1077">
        <f>G12*F12*E12*D12</f>
        <v>21.803999999999998</v>
      </c>
      <c r="I12" s="1061"/>
    </row>
    <row r="13" spans="1:9" ht="26.25" customHeight="1" x14ac:dyDescent="0.25">
      <c r="A13" s="1075" t="s">
        <v>548</v>
      </c>
      <c r="B13" s="1070" t="s">
        <v>549</v>
      </c>
      <c r="C13" s="1033" t="s">
        <v>509</v>
      </c>
      <c r="D13" s="1076">
        <v>2</v>
      </c>
      <c r="E13" s="1077">
        <v>7.9</v>
      </c>
      <c r="F13" s="1077">
        <v>0.875</v>
      </c>
      <c r="G13" s="1077">
        <v>0.6</v>
      </c>
      <c r="H13" s="1077">
        <f>G13*F13*E13*D13</f>
        <v>8.2949999999999999</v>
      </c>
      <c r="I13" s="1061"/>
    </row>
    <row r="14" spans="1:9" ht="33" customHeight="1" x14ac:dyDescent="0.25">
      <c r="A14" s="1075"/>
      <c r="B14" s="1069" t="s">
        <v>550</v>
      </c>
      <c r="C14" s="1033"/>
      <c r="D14" s="1033"/>
      <c r="E14" s="1078"/>
      <c r="F14" s="1079"/>
      <c r="G14" s="1079"/>
      <c r="H14" s="1079"/>
      <c r="I14" s="1061"/>
    </row>
    <row r="15" spans="1:9" ht="26.25" customHeight="1" x14ac:dyDescent="0.25">
      <c r="A15" s="1075" t="s">
        <v>546</v>
      </c>
      <c r="B15" s="1070" t="s">
        <v>551</v>
      </c>
      <c r="C15" s="1033" t="s">
        <v>509</v>
      </c>
      <c r="D15" s="1076">
        <v>4</v>
      </c>
      <c r="E15" s="1077">
        <v>1.5</v>
      </c>
      <c r="F15" s="1077">
        <v>0.3</v>
      </c>
      <c r="G15" s="1077">
        <v>2.5</v>
      </c>
      <c r="H15" s="1077">
        <f>G15*F15*E15*D15</f>
        <v>4.5</v>
      </c>
      <c r="I15" s="1061"/>
    </row>
    <row r="16" spans="1:9" ht="36" customHeight="1" x14ac:dyDescent="0.25">
      <c r="A16" s="1075" t="s">
        <v>548</v>
      </c>
      <c r="B16" s="1070" t="s">
        <v>552</v>
      </c>
      <c r="C16" s="1033" t="s">
        <v>509</v>
      </c>
      <c r="D16" s="1076">
        <v>4</v>
      </c>
      <c r="E16" s="1077">
        <v>1.0369999999999999</v>
      </c>
      <c r="F16" s="1077">
        <v>0.3</v>
      </c>
      <c r="G16" s="1077">
        <v>2.1</v>
      </c>
      <c r="H16" s="1077">
        <f>G16*F16*E16*D16</f>
        <v>2.6132399999999998</v>
      </c>
      <c r="I16" s="1082" t="s">
        <v>553</v>
      </c>
    </row>
    <row r="17" spans="1:9" ht="26.25" customHeight="1" x14ac:dyDescent="0.25">
      <c r="A17" s="1075"/>
      <c r="B17" s="1070"/>
      <c r="C17" s="1033"/>
      <c r="D17" s="1076"/>
      <c r="E17" s="1077"/>
      <c r="F17" s="1077"/>
      <c r="G17" s="1077"/>
      <c r="H17" s="1077"/>
      <c r="I17" s="1061"/>
    </row>
    <row r="18" spans="1:9" ht="35.25" customHeight="1" x14ac:dyDescent="0.25">
      <c r="A18" s="1075"/>
      <c r="B18" s="1069" t="s">
        <v>554</v>
      </c>
      <c r="C18" s="1033"/>
      <c r="D18" s="1033"/>
      <c r="E18" s="1078"/>
      <c r="F18" s="1079"/>
      <c r="G18" s="1079"/>
      <c r="H18" s="1079"/>
      <c r="I18" s="1061"/>
    </row>
    <row r="19" spans="1:9" ht="26.25" customHeight="1" x14ac:dyDescent="0.25">
      <c r="A19" s="1075"/>
      <c r="B19" s="1070" t="s">
        <v>555</v>
      </c>
      <c r="C19" s="1033" t="s">
        <v>509</v>
      </c>
      <c r="D19" s="1076">
        <v>4</v>
      </c>
      <c r="E19" s="1077">
        <v>1.9</v>
      </c>
      <c r="F19" s="1077">
        <v>0.3</v>
      </c>
      <c r="G19" s="1077">
        <v>5.2</v>
      </c>
      <c r="H19" s="1077">
        <f>G19*F19*E19*D19</f>
        <v>11.856</v>
      </c>
      <c r="I19" s="1061"/>
    </row>
    <row r="20" spans="1:9" ht="26.25" customHeight="1" x14ac:dyDescent="0.25">
      <c r="A20" s="1075"/>
      <c r="B20" s="1070" t="s">
        <v>556</v>
      </c>
      <c r="C20" s="1033" t="s">
        <v>509</v>
      </c>
      <c r="D20" s="1076">
        <v>4</v>
      </c>
      <c r="E20" s="1077">
        <v>1.9</v>
      </c>
      <c r="F20" s="1077">
        <v>0.3</v>
      </c>
      <c r="G20" s="1077">
        <v>2.1</v>
      </c>
      <c r="H20" s="1077">
        <f>G20*F20*E20*D20</f>
        <v>4.7879999999999994</v>
      </c>
      <c r="I20" s="1061"/>
    </row>
    <row r="21" spans="1:9" ht="26.25" customHeight="1" x14ac:dyDescent="0.25">
      <c r="A21" s="1075"/>
      <c r="B21" s="1069" t="s">
        <v>557</v>
      </c>
      <c r="C21" s="1080"/>
      <c r="D21" s="1080"/>
      <c r="E21" s="1081"/>
      <c r="F21" s="1081"/>
      <c r="G21" s="1081"/>
      <c r="H21" s="1081"/>
      <c r="I21" s="1061"/>
    </row>
    <row r="22" spans="1:9" ht="26.25" customHeight="1" x14ac:dyDescent="0.25">
      <c r="A22" s="1075"/>
      <c r="B22" s="1070" t="s">
        <v>558</v>
      </c>
      <c r="C22" s="1033" t="s">
        <v>509</v>
      </c>
      <c r="D22" s="1076">
        <v>4</v>
      </c>
      <c r="E22" s="1077">
        <v>2.5</v>
      </c>
      <c r="F22" s="1077">
        <v>0.3</v>
      </c>
      <c r="G22" s="1077">
        <v>7.3</v>
      </c>
      <c r="H22" s="1077">
        <f>G22*F22*E22*D22</f>
        <v>21.9</v>
      </c>
      <c r="I22" s="1061"/>
    </row>
    <row r="23" spans="1:9" ht="26.25" customHeight="1" x14ac:dyDescent="0.25">
      <c r="A23" s="1075"/>
      <c r="B23" s="1069" t="s">
        <v>559</v>
      </c>
      <c r="C23" s="1033"/>
      <c r="D23" s="1076"/>
      <c r="E23" s="1077"/>
      <c r="F23" s="1077"/>
      <c r="G23" s="1077"/>
      <c r="H23" s="1077"/>
      <c r="I23" s="1061"/>
    </row>
    <row r="24" spans="1:9" ht="30.75" customHeight="1" x14ac:dyDescent="0.25">
      <c r="A24" s="1075"/>
      <c r="B24" s="1070" t="s">
        <v>560</v>
      </c>
      <c r="C24" s="1033" t="s">
        <v>509</v>
      </c>
      <c r="D24" s="1076">
        <v>4</v>
      </c>
      <c r="E24" s="1077">
        <v>4.2</v>
      </c>
      <c r="F24" s="1077">
        <v>0.3</v>
      </c>
      <c r="G24" s="1077">
        <v>2.8530000000000002</v>
      </c>
      <c r="H24" s="1077">
        <f>F24*E24*D24</f>
        <v>5.04</v>
      </c>
      <c r="I24" s="1082" t="s">
        <v>561</v>
      </c>
    </row>
    <row r="25" spans="1:9" ht="26.25" customHeight="1" x14ac:dyDescent="0.25">
      <c r="A25" s="1075"/>
      <c r="B25" s="1070" t="s">
        <v>562</v>
      </c>
      <c r="C25" s="1033" t="s">
        <v>509</v>
      </c>
      <c r="D25" s="1076">
        <v>4</v>
      </c>
      <c r="E25" s="1077">
        <v>4.2</v>
      </c>
      <c r="F25" s="1077">
        <v>0.3</v>
      </c>
      <c r="G25" s="1077">
        <v>0.4</v>
      </c>
      <c r="H25" s="1077">
        <f>G25*F25*E25*D25</f>
        <v>2.016</v>
      </c>
      <c r="I25" s="1061"/>
    </row>
    <row r="26" spans="1:9" ht="26.25" customHeight="1" x14ac:dyDescent="0.25">
      <c r="A26" s="1043"/>
      <c r="B26" s="1068" t="s">
        <v>563</v>
      </c>
      <c r="C26" s="999" t="s">
        <v>509</v>
      </c>
      <c r="D26" s="1073">
        <v>2</v>
      </c>
      <c r="E26" s="1074">
        <v>7.9</v>
      </c>
      <c r="F26" s="1074">
        <v>0.3</v>
      </c>
      <c r="G26" s="1077">
        <v>2.1</v>
      </c>
      <c r="H26" s="1074">
        <f>G26*F26*E26*D26</f>
        <v>9.9540000000000006</v>
      </c>
      <c r="I26" s="1060"/>
    </row>
    <row r="27" spans="1:9" ht="26.25" customHeight="1" x14ac:dyDescent="0.25">
      <c r="A27" s="1062"/>
      <c r="B27" s="1063"/>
      <c r="C27" s="1063"/>
      <c r="D27" s="1063"/>
      <c r="E27" s="2363" t="s">
        <v>564</v>
      </c>
      <c r="F27" s="2363"/>
      <c r="G27" s="2363"/>
      <c r="H27" s="1051">
        <f>SUM(H6:H26)</f>
        <v>267.11934000000002</v>
      </c>
      <c r="I27" s="1060"/>
    </row>
    <row r="28" spans="1:9" ht="26.25" customHeight="1" thickBot="1" x14ac:dyDescent="0.3">
      <c r="A28" s="1055"/>
      <c r="B28" s="1056"/>
      <c r="C28" s="1056"/>
      <c r="D28" s="1056"/>
      <c r="E28" s="1064"/>
      <c r="F28" s="1064"/>
      <c r="G28" s="1064"/>
      <c r="H28" s="1065"/>
      <c r="I28" s="1066"/>
    </row>
    <row r="29" spans="1:9" ht="26.25" customHeight="1" thickTop="1" x14ac:dyDescent="0.2"/>
  </sheetData>
  <mergeCells count="8">
    <mergeCell ref="A1:I1"/>
    <mergeCell ref="A4:I4"/>
    <mergeCell ref="E27:G27"/>
    <mergeCell ref="A2:I2"/>
    <mergeCell ref="A3:I3"/>
    <mergeCell ref="E7:F7"/>
    <mergeCell ref="E8:F8"/>
    <mergeCell ref="E9:F9"/>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F19" sqref="F19"/>
    </sheetView>
  </sheetViews>
  <sheetFormatPr defaultRowHeight="31.5" customHeight="1" x14ac:dyDescent="0.2"/>
  <cols>
    <col min="2" max="2" width="12.85546875" customWidth="1"/>
    <col min="3" max="3" width="7" customWidth="1"/>
  </cols>
  <sheetData>
    <row r="1" spans="1:9" ht="31.5" customHeight="1" x14ac:dyDescent="0.2">
      <c r="A1" s="2352" t="e">
        <f>#REF!</f>
        <v>#REF!</v>
      </c>
      <c r="B1" s="2352"/>
      <c r="C1" s="2352"/>
      <c r="D1" s="2352"/>
      <c r="E1" s="2352"/>
      <c r="F1" s="2352"/>
      <c r="G1" s="2352"/>
      <c r="H1" s="2352"/>
      <c r="I1" s="2352"/>
    </row>
    <row r="2" spans="1:9" ht="31.5" customHeight="1" x14ac:dyDescent="0.2">
      <c r="A2" s="2352" t="e">
        <f>#REF!</f>
        <v>#REF!</v>
      </c>
      <c r="B2" s="2352"/>
      <c r="C2" s="2352"/>
      <c r="D2" s="2352"/>
      <c r="E2" s="2352"/>
      <c r="F2" s="2352"/>
      <c r="G2" s="2352"/>
      <c r="H2" s="2352"/>
      <c r="I2" s="2352"/>
    </row>
    <row r="3" spans="1:9" ht="52.5" customHeight="1" x14ac:dyDescent="0.2">
      <c r="A3" s="2356" t="e">
        <f>#REF!</f>
        <v>#REF!</v>
      </c>
      <c r="B3" s="2356"/>
      <c r="C3" s="2356"/>
      <c r="D3" s="2356"/>
      <c r="E3" s="2356"/>
      <c r="F3" s="2356"/>
      <c r="G3" s="2356"/>
      <c r="H3" s="2356"/>
      <c r="I3" s="2356"/>
    </row>
    <row r="4" spans="1:9" ht="31.5" customHeight="1" thickBot="1" x14ac:dyDescent="0.25">
      <c r="A4" s="2354" t="s">
        <v>572</v>
      </c>
      <c r="B4" s="2354"/>
      <c r="C4" s="2354"/>
      <c r="D4" s="2354"/>
      <c r="E4" s="2354"/>
      <c r="F4" s="2354"/>
      <c r="G4" s="2354"/>
      <c r="H4" s="2354"/>
      <c r="I4" s="2354"/>
    </row>
    <row r="5" spans="1:9" ht="31.5" customHeight="1" thickTop="1" x14ac:dyDescent="0.2">
      <c r="A5" s="2367" t="s">
        <v>522</v>
      </c>
      <c r="B5" s="2369" t="s">
        <v>571</v>
      </c>
      <c r="C5" s="2369" t="s">
        <v>23</v>
      </c>
      <c r="D5" s="2369" t="s">
        <v>570</v>
      </c>
      <c r="E5" s="2369"/>
      <c r="F5" s="2369"/>
      <c r="G5" s="2369" t="s">
        <v>569</v>
      </c>
      <c r="H5" s="2369"/>
      <c r="I5" s="2371" t="s">
        <v>336</v>
      </c>
    </row>
    <row r="6" spans="1:9" ht="31.5" customHeight="1" thickBot="1" x14ac:dyDescent="0.25">
      <c r="A6" s="2368"/>
      <c r="B6" s="2370"/>
      <c r="C6" s="2370"/>
      <c r="D6" s="1083" t="s">
        <v>568</v>
      </c>
      <c r="E6" s="1083" t="s">
        <v>567</v>
      </c>
      <c r="F6" s="1083" t="s">
        <v>88</v>
      </c>
      <c r="G6" s="1083" t="s">
        <v>568</v>
      </c>
      <c r="H6" s="1083" t="s">
        <v>567</v>
      </c>
      <c r="I6" s="2372"/>
    </row>
    <row r="7" spans="1:9" ht="34.5" customHeight="1" thickTop="1" x14ac:dyDescent="0.2">
      <c r="A7" s="1036"/>
      <c r="B7" s="2366" t="s">
        <v>566</v>
      </c>
      <c r="C7" s="2366"/>
      <c r="D7" s="2366"/>
      <c r="E7" s="1087"/>
      <c r="F7" s="1087"/>
      <c r="G7" s="992">
        <v>0</v>
      </c>
      <c r="H7" s="992"/>
      <c r="I7" s="1088"/>
    </row>
    <row r="8" spans="1:9" ht="35.25" customHeight="1" thickBot="1" x14ac:dyDescent="0.25">
      <c r="A8" s="1036"/>
      <c r="B8" s="2366" t="s">
        <v>565</v>
      </c>
      <c r="C8" s="2366"/>
      <c r="D8" s="2366"/>
      <c r="E8" s="1087"/>
      <c r="F8" s="1087"/>
      <c r="G8" s="1089">
        <v>6.96</v>
      </c>
      <c r="H8" s="1089">
        <v>30.545999999999999</v>
      </c>
      <c r="I8" s="1088"/>
    </row>
    <row r="9" spans="1:9" ht="31.5" customHeight="1" thickTop="1" x14ac:dyDescent="0.2"/>
  </sheetData>
  <mergeCells count="12">
    <mergeCell ref="B7:D7"/>
    <mergeCell ref="B8:D8"/>
    <mergeCell ref="A1:I1"/>
    <mergeCell ref="A2:I2"/>
    <mergeCell ref="A3:I3"/>
    <mergeCell ref="A4:I4"/>
    <mergeCell ref="A5:A6"/>
    <mergeCell ref="B5:B6"/>
    <mergeCell ref="C5:C6"/>
    <mergeCell ref="D5:F5"/>
    <mergeCell ref="G5:H5"/>
    <mergeCell ref="I5:I6"/>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A3" sqref="A3:I3"/>
    </sheetView>
  </sheetViews>
  <sheetFormatPr defaultRowHeight="12.75" x14ac:dyDescent="0.2"/>
  <cols>
    <col min="1" max="1" width="7.140625" customWidth="1"/>
    <col min="2" max="2" width="13.5703125" customWidth="1"/>
    <col min="4" max="4" width="6.28515625" customWidth="1"/>
    <col min="8" max="8" width="14.28515625" customWidth="1"/>
    <col min="9" max="9" width="12.5703125" customWidth="1"/>
  </cols>
  <sheetData>
    <row r="1" spans="1:9" ht="30.75" customHeight="1" x14ac:dyDescent="0.2">
      <c r="A1" s="2352" t="e">
        <f>#REF!</f>
        <v>#REF!</v>
      </c>
      <c r="B1" s="2352"/>
      <c r="C1" s="2352"/>
      <c r="D1" s="2352"/>
      <c r="E1" s="2352"/>
      <c r="F1" s="2352"/>
      <c r="G1" s="2352"/>
      <c r="H1" s="2352"/>
      <c r="I1" s="2352"/>
    </row>
    <row r="2" spans="1:9" ht="27.75" customHeight="1" x14ac:dyDescent="0.2">
      <c r="A2" s="2352" t="e">
        <f>#REF!</f>
        <v>#REF!</v>
      </c>
      <c r="B2" s="2352"/>
      <c r="C2" s="2352"/>
      <c r="D2" s="2352"/>
      <c r="E2" s="2352"/>
      <c r="F2" s="2352"/>
      <c r="G2" s="2352"/>
      <c r="H2" s="2352"/>
      <c r="I2" s="2352"/>
    </row>
    <row r="3" spans="1:9" ht="56.25" customHeight="1" x14ac:dyDescent="0.2">
      <c r="A3" s="2356" t="e">
        <f>#REF!</f>
        <v>#REF!</v>
      </c>
      <c r="B3" s="2356"/>
      <c r="C3" s="2356"/>
      <c r="D3" s="2356"/>
      <c r="E3" s="2356"/>
      <c r="F3" s="2356"/>
      <c r="G3" s="2356"/>
      <c r="H3" s="2356"/>
      <c r="I3" s="2356"/>
    </row>
    <row r="4" spans="1:9" ht="26.25" customHeight="1" thickBot="1" x14ac:dyDescent="0.25">
      <c r="A4" s="2354" t="s">
        <v>573</v>
      </c>
      <c r="B4" s="2354"/>
      <c r="C4" s="2354"/>
      <c r="D4" s="2354"/>
      <c r="E4" s="2354"/>
      <c r="F4" s="2354"/>
      <c r="G4" s="2354"/>
      <c r="H4" s="2354"/>
      <c r="I4" s="2354"/>
    </row>
    <row r="5" spans="1:9" ht="36" customHeight="1" thickTop="1" thickBot="1" x14ac:dyDescent="0.3">
      <c r="A5" s="1021" t="s">
        <v>522</v>
      </c>
      <c r="B5" s="1022" t="s">
        <v>84</v>
      </c>
      <c r="C5" s="1022" t="s">
        <v>180</v>
      </c>
      <c r="D5" s="1022" t="s">
        <v>89</v>
      </c>
      <c r="E5" s="1023" t="s">
        <v>574</v>
      </c>
      <c r="F5" s="1024" t="s">
        <v>575</v>
      </c>
      <c r="G5" s="1024" t="s">
        <v>576</v>
      </c>
      <c r="H5" s="1022" t="s">
        <v>577</v>
      </c>
      <c r="I5" s="1025" t="s">
        <v>336</v>
      </c>
    </row>
    <row r="6" spans="1:9" ht="30" customHeight="1" thickTop="1" x14ac:dyDescent="0.2">
      <c r="A6" s="1037">
        <v>1</v>
      </c>
      <c r="B6" s="995" t="s">
        <v>578</v>
      </c>
      <c r="C6" s="995"/>
      <c r="D6" s="995">
        <v>8</v>
      </c>
      <c r="E6" s="1084">
        <v>40.6</v>
      </c>
      <c r="F6" s="1085">
        <v>30.6</v>
      </c>
      <c r="G6" s="1086">
        <v>4.5</v>
      </c>
      <c r="H6" s="1085">
        <f>G6*F6*E6*D6</f>
        <v>44724.960000000006</v>
      </c>
      <c r="I6" s="1039"/>
    </row>
    <row r="7" spans="1:9" ht="20.25" customHeight="1" x14ac:dyDescent="0.2">
      <c r="A7" s="1043"/>
      <c r="B7" s="2373" t="s">
        <v>528</v>
      </c>
      <c r="C7" s="2373"/>
      <c r="D7" s="2373"/>
      <c r="E7" s="999"/>
      <c r="F7" s="999"/>
      <c r="G7" s="999"/>
      <c r="H7" s="1041">
        <f>SUM(H6:H6)</f>
        <v>44724.960000000006</v>
      </c>
      <c r="I7" s="1042"/>
    </row>
  </sheetData>
  <mergeCells count="5">
    <mergeCell ref="A4:I4"/>
    <mergeCell ref="B7:D7"/>
    <mergeCell ref="A1:I1"/>
    <mergeCell ref="A2:I2"/>
    <mergeCell ref="A3:I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19" sqref="F19"/>
    </sheetView>
  </sheetViews>
  <sheetFormatPr defaultRowHeight="12.75" x14ac:dyDescent="0.2"/>
  <cols>
    <col min="1" max="1" width="6.28515625" customWidth="1"/>
    <col min="2" max="2" width="20.140625" customWidth="1"/>
    <col min="3" max="3" width="18.85546875" customWidth="1"/>
    <col min="4" max="4" width="7" customWidth="1"/>
    <col min="5" max="5" width="12.7109375" customWidth="1"/>
    <col min="6" max="6" width="11.140625" customWidth="1"/>
    <col min="7" max="7" width="13" customWidth="1"/>
  </cols>
  <sheetData>
    <row r="1" spans="1:7" ht="18.75" x14ac:dyDescent="0.3">
      <c r="A1" s="2374" t="e">
        <f>#REF!</f>
        <v>#REF!</v>
      </c>
      <c r="B1" s="2375"/>
      <c r="C1" s="2375"/>
      <c r="D1" s="2375"/>
      <c r="E1" s="2375"/>
      <c r="F1" s="2375"/>
      <c r="G1" s="2375"/>
    </row>
    <row r="2" spans="1:7" ht="37.5" customHeight="1" x14ac:dyDescent="0.2">
      <c r="A2" s="2352" t="e">
        <f>#REF!</f>
        <v>#REF!</v>
      </c>
      <c r="B2" s="2352"/>
      <c r="C2" s="2352"/>
      <c r="D2" s="2352"/>
      <c r="E2" s="2352"/>
      <c r="F2" s="2352"/>
      <c r="G2" s="2352"/>
    </row>
    <row r="3" spans="1:7" ht="81" customHeight="1" x14ac:dyDescent="0.2">
      <c r="A3" s="2376" t="e">
        <f>#REF!</f>
        <v>#REF!</v>
      </c>
      <c r="B3" s="2376"/>
      <c r="C3" s="2376"/>
      <c r="D3" s="2376"/>
      <c r="E3" s="2376"/>
      <c r="F3" s="2376"/>
      <c r="G3" s="2376"/>
    </row>
    <row r="4" spans="1:7" ht="50.25" customHeight="1" thickBot="1" x14ac:dyDescent="0.25">
      <c r="A4" s="2354" t="s">
        <v>515</v>
      </c>
      <c r="B4" s="2354"/>
      <c r="C4" s="2354"/>
      <c r="D4" s="2354"/>
      <c r="E4" s="2354"/>
      <c r="F4" s="2354"/>
      <c r="G4" s="2354"/>
    </row>
    <row r="5" spans="1:7" ht="30" customHeight="1" thickTop="1" thickBot="1" x14ac:dyDescent="0.25">
      <c r="A5" s="993" t="s">
        <v>516</v>
      </c>
      <c r="B5" s="993" t="s">
        <v>84</v>
      </c>
      <c r="C5" s="993" t="s">
        <v>180</v>
      </c>
      <c r="D5" s="993" t="s">
        <v>89</v>
      </c>
      <c r="E5" s="993" t="s">
        <v>517</v>
      </c>
      <c r="F5" s="993" t="s">
        <v>1</v>
      </c>
      <c r="G5" s="993" t="s">
        <v>336</v>
      </c>
    </row>
    <row r="6" spans="1:7" ht="32.25" thickTop="1" x14ac:dyDescent="0.25">
      <c r="A6" s="994">
        <v>1</v>
      </c>
      <c r="B6" s="995" t="s">
        <v>518</v>
      </c>
      <c r="C6" s="996" t="s">
        <v>519</v>
      </c>
      <c r="D6" s="995">
        <v>1</v>
      </c>
      <c r="E6" s="995">
        <v>9.15</v>
      </c>
      <c r="F6" s="995">
        <f>D6*E6</f>
        <v>9.15</v>
      </c>
      <c r="G6" s="997"/>
    </row>
    <row r="7" spans="1:7" ht="33.75" customHeight="1" x14ac:dyDescent="0.2">
      <c r="A7" s="998"/>
      <c r="B7" s="999"/>
      <c r="C7" s="2355" t="s">
        <v>432</v>
      </c>
      <c r="D7" s="2355"/>
      <c r="E7" s="2355"/>
      <c r="F7" s="1000">
        <f>SUM(F6:F6)</f>
        <v>9.15</v>
      </c>
      <c r="G7" s="1001"/>
    </row>
    <row r="8" spans="1:7" ht="26.25" customHeight="1" x14ac:dyDescent="0.2">
      <c r="A8" s="998"/>
      <c r="B8" s="999"/>
      <c r="C8" s="2355" t="s">
        <v>520</v>
      </c>
      <c r="D8" s="2355"/>
      <c r="E8" s="2355"/>
      <c r="F8" s="1000">
        <f>F7</f>
        <v>9.15</v>
      </c>
      <c r="G8" s="1001"/>
    </row>
    <row r="9" spans="1:7" ht="9" customHeight="1" thickBot="1" x14ac:dyDescent="0.3">
      <c r="A9" s="1002"/>
      <c r="B9" s="2359"/>
      <c r="C9" s="2359"/>
      <c r="D9" s="1003"/>
      <c r="E9" s="1003"/>
      <c r="F9" s="1003"/>
      <c r="G9" s="1004"/>
    </row>
  </sheetData>
  <mergeCells count="7">
    <mergeCell ref="A1:G1"/>
    <mergeCell ref="A4:G4"/>
    <mergeCell ref="C7:E7"/>
    <mergeCell ref="C8:E8"/>
    <mergeCell ref="B9:C9"/>
    <mergeCell ref="A2:G2"/>
    <mergeCell ref="A3:G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view="pageBreakPreview" zoomScale="70" zoomScaleSheetLayoutView="70" workbookViewId="0">
      <selection activeCell="C6" sqref="C6:C7"/>
    </sheetView>
  </sheetViews>
  <sheetFormatPr defaultColWidth="9.140625" defaultRowHeight="12.75" x14ac:dyDescent="0.2"/>
  <cols>
    <col min="1" max="1" width="8.42578125" style="842" customWidth="1"/>
    <col min="2" max="2" width="61.28515625" style="842" customWidth="1"/>
    <col min="3" max="3" width="8.140625" style="842" customWidth="1"/>
    <col min="4" max="4" width="11.5703125" style="849" customWidth="1"/>
    <col min="5" max="5" width="16.140625" style="842" customWidth="1"/>
    <col min="6" max="6" width="21" style="842" customWidth="1"/>
    <col min="7" max="16384" width="9.140625" style="842"/>
  </cols>
  <sheetData>
    <row r="1" spans="1:6" s="841" customFormat="1" ht="26.25" customHeight="1" thickBot="1" x14ac:dyDescent="0.25">
      <c r="A1" s="1909" t="s">
        <v>450</v>
      </c>
      <c r="B1" s="1910"/>
      <c r="C1" s="1910"/>
      <c r="D1" s="1910"/>
      <c r="E1" s="1910"/>
      <c r="F1" s="1911"/>
    </row>
    <row r="2" spans="1:6" s="841" customFormat="1" ht="29.25" customHeight="1" thickTop="1" thickBot="1" x14ac:dyDescent="0.25">
      <c r="A2" s="1912" t="s">
        <v>12167</v>
      </c>
      <c r="B2" s="1913"/>
      <c r="C2" s="1913"/>
      <c r="D2" s="1913"/>
      <c r="E2" s="1913"/>
      <c r="F2" s="1914"/>
    </row>
    <row r="3" spans="1:6" s="841" customFormat="1" ht="29.25" customHeight="1" thickTop="1" thickBot="1" x14ac:dyDescent="0.25">
      <c r="A3" s="1912" t="s">
        <v>12256</v>
      </c>
      <c r="B3" s="1913"/>
      <c r="C3" s="1913"/>
      <c r="D3" s="1913"/>
      <c r="E3" s="1913"/>
      <c r="F3" s="1914"/>
    </row>
    <row r="4" spans="1:6" ht="37.5" customHeight="1" thickTop="1" thickBot="1" x14ac:dyDescent="0.25">
      <c r="A4" s="1912" t="s">
        <v>12257</v>
      </c>
      <c r="B4" s="1913"/>
      <c r="C4" s="1913"/>
      <c r="D4" s="1913"/>
      <c r="E4" s="1913"/>
      <c r="F4" s="1914"/>
    </row>
    <row r="5" spans="1:6" ht="25.5" customHeight="1" thickTop="1" thickBot="1" x14ac:dyDescent="0.25">
      <c r="A5" s="1915" t="s">
        <v>12168</v>
      </c>
      <c r="B5" s="1916"/>
      <c r="C5" s="1916"/>
      <c r="D5" s="1916"/>
      <c r="E5" s="1916"/>
      <c r="F5" s="1917"/>
    </row>
    <row r="6" spans="1:6" ht="24.75" customHeight="1" thickTop="1" thickBot="1" x14ac:dyDescent="0.25">
      <c r="A6" s="1918" t="s">
        <v>12243</v>
      </c>
      <c r="B6" s="1920" t="s">
        <v>0</v>
      </c>
      <c r="C6" s="1920" t="s">
        <v>2</v>
      </c>
      <c r="D6" s="1922" t="s">
        <v>9</v>
      </c>
      <c r="E6" s="1923"/>
      <c r="F6" s="1924"/>
    </row>
    <row r="7" spans="1:6" ht="38.25" customHeight="1" thickTop="1" thickBot="1" x14ac:dyDescent="0.25">
      <c r="A7" s="1919"/>
      <c r="B7" s="1921"/>
      <c r="C7" s="1921"/>
      <c r="D7" s="1697" t="s">
        <v>77</v>
      </c>
      <c r="E7" s="1697" t="s">
        <v>12182</v>
      </c>
      <c r="F7" s="1747" t="s">
        <v>12272</v>
      </c>
    </row>
    <row r="8" spans="1:6" ht="7.5" customHeight="1" thickBot="1" x14ac:dyDescent="0.25">
      <c r="A8" s="1748"/>
      <c r="B8" s="1749"/>
      <c r="C8" s="1749"/>
      <c r="D8" s="1750"/>
      <c r="E8" s="1750"/>
      <c r="F8" s="1751"/>
    </row>
    <row r="9" spans="1:6" ht="28.5" customHeight="1" thickBot="1" x14ac:dyDescent="0.25">
      <c r="A9" s="1904" t="s">
        <v>12172</v>
      </c>
      <c r="B9" s="1905"/>
      <c r="C9" s="1905"/>
      <c r="D9" s="1905"/>
      <c r="E9" s="1905"/>
      <c r="F9" s="1906"/>
    </row>
    <row r="10" spans="1:6" ht="28.5" customHeight="1" x14ac:dyDescent="0.2">
      <c r="A10" s="1715">
        <v>101</v>
      </c>
      <c r="B10" s="1699" t="s">
        <v>12183</v>
      </c>
      <c r="C10" s="1700" t="s">
        <v>12184</v>
      </c>
      <c r="D10" s="1701">
        <v>67760</v>
      </c>
      <c r="E10" s="1701">
        <v>19.621500000000001</v>
      </c>
      <c r="F10" s="1702">
        <f t="shared" ref="F10:F20" si="0">(E10*D10)</f>
        <v>1329552.8400000001</v>
      </c>
    </row>
    <row r="11" spans="1:6" ht="27" customHeight="1" x14ac:dyDescent="0.2">
      <c r="A11" s="1685">
        <v>104</v>
      </c>
      <c r="B11" s="1704" t="s">
        <v>12185</v>
      </c>
      <c r="C11" s="1705" t="s">
        <v>12184</v>
      </c>
      <c r="D11" s="1706">
        <v>67760</v>
      </c>
      <c r="E11" s="1707">
        <v>28.726700000000001</v>
      </c>
      <c r="F11" s="1708">
        <f t="shared" si="0"/>
        <v>1946521.192</v>
      </c>
    </row>
    <row r="12" spans="1:6" ht="47.25" customHeight="1" x14ac:dyDescent="0.2">
      <c r="A12" s="1685" t="s">
        <v>12186</v>
      </c>
      <c r="B12" s="1704" t="s">
        <v>12187</v>
      </c>
      <c r="C12" s="1705" t="s">
        <v>6461</v>
      </c>
      <c r="D12" s="1706">
        <v>117866</v>
      </c>
      <c r="E12" s="1706">
        <v>857.80460000000005</v>
      </c>
      <c r="F12" s="1708">
        <f t="shared" si="0"/>
        <v>101105996.98360001</v>
      </c>
    </row>
    <row r="13" spans="1:6" ht="45" customHeight="1" x14ac:dyDescent="0.2">
      <c r="A13" s="1685" t="s">
        <v>12188</v>
      </c>
      <c r="B13" s="1686" t="s">
        <v>12189</v>
      </c>
      <c r="C13" s="1705" t="s">
        <v>6461</v>
      </c>
      <c r="D13" s="1707">
        <v>1087.5</v>
      </c>
      <c r="E13" s="1707">
        <v>515.94760000000008</v>
      </c>
      <c r="F13" s="1708">
        <f t="shared" si="0"/>
        <v>561093.01500000013</v>
      </c>
    </row>
    <row r="14" spans="1:6" ht="36" customHeight="1" x14ac:dyDescent="0.2">
      <c r="A14" s="1685" t="s">
        <v>12190</v>
      </c>
      <c r="B14" s="1686" t="s">
        <v>6645</v>
      </c>
      <c r="C14" s="1705" t="s">
        <v>6461</v>
      </c>
      <c r="D14" s="1707">
        <v>800</v>
      </c>
      <c r="E14" s="1707">
        <v>458.09250000000003</v>
      </c>
      <c r="F14" s="1708">
        <f t="shared" si="0"/>
        <v>366474</v>
      </c>
    </row>
    <row r="15" spans="1:6" ht="33" customHeight="1" x14ac:dyDescent="0.2">
      <c r="A15" s="1752" t="s">
        <v>12191</v>
      </c>
      <c r="B15" s="1712" t="s">
        <v>12258</v>
      </c>
      <c r="C15" s="1705" t="s">
        <v>12193</v>
      </c>
      <c r="D15" s="1706">
        <v>50</v>
      </c>
      <c r="E15" s="1707">
        <v>726.30449999999996</v>
      </c>
      <c r="F15" s="1708">
        <f t="shared" si="0"/>
        <v>36315.224999999999</v>
      </c>
    </row>
    <row r="16" spans="1:6" ht="33.75" customHeight="1" x14ac:dyDescent="0.2">
      <c r="A16" s="1752" t="s">
        <v>12194</v>
      </c>
      <c r="B16" s="1712" t="s">
        <v>12192</v>
      </c>
      <c r="C16" s="1705" t="s">
        <v>12193</v>
      </c>
      <c r="D16" s="1706">
        <v>80</v>
      </c>
      <c r="E16" s="1707">
        <v>1452.6193000000001</v>
      </c>
      <c r="F16" s="1708">
        <f t="shared" si="0"/>
        <v>116209.54400000001</v>
      </c>
    </row>
    <row r="17" spans="1:6" ht="35.25" customHeight="1" x14ac:dyDescent="0.2">
      <c r="A17" s="1752" t="s">
        <v>12195</v>
      </c>
      <c r="B17" s="1704" t="s">
        <v>12196</v>
      </c>
      <c r="C17" s="1705" t="s">
        <v>12193</v>
      </c>
      <c r="D17" s="1706">
        <v>180</v>
      </c>
      <c r="E17" s="1707">
        <v>3536.1651000000002</v>
      </c>
      <c r="F17" s="1708">
        <f t="shared" si="0"/>
        <v>636509.71799999999</v>
      </c>
    </row>
    <row r="18" spans="1:6" ht="35.25" customHeight="1" x14ac:dyDescent="0.2">
      <c r="A18" s="1685" t="s">
        <v>12259</v>
      </c>
      <c r="B18" s="1686" t="s">
        <v>12260</v>
      </c>
      <c r="C18" s="1705" t="s">
        <v>6461</v>
      </c>
      <c r="D18" s="1706">
        <v>18480</v>
      </c>
      <c r="E18" s="1707">
        <v>1023</v>
      </c>
      <c r="F18" s="1708">
        <f t="shared" si="0"/>
        <v>18905040</v>
      </c>
    </row>
    <row r="19" spans="1:6" ht="35.25" customHeight="1" x14ac:dyDescent="0.2">
      <c r="A19" s="1685" t="s">
        <v>12261</v>
      </c>
      <c r="B19" s="1704" t="s">
        <v>10015</v>
      </c>
      <c r="C19" s="1705" t="s">
        <v>6461</v>
      </c>
      <c r="D19" s="1706">
        <v>2250</v>
      </c>
      <c r="E19" s="1707">
        <v>1129.704</v>
      </c>
      <c r="F19" s="1708">
        <f t="shared" si="0"/>
        <v>2541834</v>
      </c>
    </row>
    <row r="20" spans="1:6" ht="32.25" customHeight="1" thickBot="1" x14ac:dyDescent="0.25">
      <c r="A20" s="1721" t="s">
        <v>12197</v>
      </c>
      <c r="B20" s="1722" t="s">
        <v>12198</v>
      </c>
      <c r="C20" s="1753" t="s">
        <v>12184</v>
      </c>
      <c r="D20" s="1713">
        <v>7623</v>
      </c>
      <c r="E20" s="1713">
        <v>53.879300000000001</v>
      </c>
      <c r="F20" s="1708">
        <f t="shared" si="0"/>
        <v>410721.90390000003</v>
      </c>
    </row>
    <row r="21" spans="1:6" ht="33.75" customHeight="1" thickBot="1" x14ac:dyDescent="0.25">
      <c r="A21" s="1901" t="s">
        <v>376</v>
      </c>
      <c r="B21" s="1902"/>
      <c r="C21" s="1902"/>
      <c r="D21" s="1902"/>
      <c r="E21" s="1902"/>
      <c r="F21" s="1687">
        <f>SUM(F10:F20)</f>
        <v>127956268.4215</v>
      </c>
    </row>
    <row r="22" spans="1:6" ht="29.25" customHeight="1" thickBot="1" x14ac:dyDescent="0.25">
      <c r="A22" s="1904" t="s">
        <v>12131</v>
      </c>
      <c r="B22" s="1905"/>
      <c r="C22" s="1905"/>
      <c r="D22" s="1905"/>
      <c r="E22" s="1905"/>
      <c r="F22" s="1906"/>
    </row>
    <row r="23" spans="1:6" ht="48" customHeight="1" x14ac:dyDescent="0.2">
      <c r="A23" s="1715">
        <v>201</v>
      </c>
      <c r="B23" s="1699" t="s">
        <v>12199</v>
      </c>
      <c r="C23" s="1700" t="s">
        <v>6461</v>
      </c>
      <c r="D23" s="1701">
        <v>22823</v>
      </c>
      <c r="E23" s="1701">
        <v>1755.9028000000001</v>
      </c>
      <c r="F23" s="1702">
        <f t="shared" ref="F23:F29" si="1">(E23*D23)</f>
        <v>40074969.604400001</v>
      </c>
    </row>
    <row r="24" spans="1:6" ht="48" customHeight="1" x14ac:dyDescent="0.2">
      <c r="A24" s="1685" t="s">
        <v>12200</v>
      </c>
      <c r="B24" s="1704" t="s">
        <v>12201</v>
      </c>
      <c r="C24" s="1705" t="s">
        <v>6461</v>
      </c>
      <c r="D24" s="1706">
        <v>17618</v>
      </c>
      <c r="E24" s="1707">
        <v>3355.6782000000003</v>
      </c>
      <c r="F24" s="1708">
        <f t="shared" si="1"/>
        <v>59120338.527600005</v>
      </c>
    </row>
    <row r="25" spans="1:6" ht="48" customHeight="1" x14ac:dyDescent="0.2">
      <c r="A25" s="1685" t="s">
        <v>12202</v>
      </c>
      <c r="B25" s="1704" t="s">
        <v>12203</v>
      </c>
      <c r="C25" s="1705" t="s">
        <v>12184</v>
      </c>
      <c r="D25" s="1706">
        <v>88088</v>
      </c>
      <c r="E25" s="1706">
        <v>249.09520000000001</v>
      </c>
      <c r="F25" s="1708">
        <f t="shared" si="1"/>
        <v>21942297.977600001</v>
      </c>
    </row>
    <row r="26" spans="1:6" ht="48" customHeight="1" x14ac:dyDescent="0.2">
      <c r="A26" s="1685" t="s">
        <v>12206</v>
      </c>
      <c r="B26" s="1686" t="s">
        <v>12207</v>
      </c>
      <c r="C26" s="1705" t="s">
        <v>6461</v>
      </c>
      <c r="D26" s="1707">
        <v>4404</v>
      </c>
      <c r="E26" s="1706">
        <v>24597.43</v>
      </c>
      <c r="F26" s="1708">
        <f t="shared" si="1"/>
        <v>108327081.72</v>
      </c>
    </row>
    <row r="27" spans="1:6" ht="48" customHeight="1" x14ac:dyDescent="0.2">
      <c r="A27" s="1715" t="s">
        <v>12210</v>
      </c>
      <c r="B27" s="1716" t="s">
        <v>12211</v>
      </c>
      <c r="C27" s="1717" t="s">
        <v>6461</v>
      </c>
      <c r="D27" s="1754">
        <v>6490</v>
      </c>
      <c r="E27" s="1706">
        <v>15905.548400000001</v>
      </c>
      <c r="F27" s="1708">
        <f t="shared" si="1"/>
        <v>103227009.11600001</v>
      </c>
    </row>
    <row r="28" spans="1:6" ht="48" customHeight="1" x14ac:dyDescent="0.2">
      <c r="A28" s="1685" t="s">
        <v>12204</v>
      </c>
      <c r="B28" s="1704" t="s">
        <v>12205</v>
      </c>
      <c r="C28" s="1705" t="s">
        <v>12184</v>
      </c>
      <c r="D28" s="1706">
        <v>61831</v>
      </c>
      <c r="E28" s="1706">
        <v>68.299300000000002</v>
      </c>
      <c r="F28" s="1708">
        <f t="shared" si="1"/>
        <v>4223014.0183000006</v>
      </c>
    </row>
    <row r="29" spans="1:6" ht="48" customHeight="1" thickBot="1" x14ac:dyDescent="0.25">
      <c r="A29" s="1703" t="s">
        <v>12244</v>
      </c>
      <c r="B29" s="1704" t="s">
        <v>12245</v>
      </c>
      <c r="C29" s="1705" t="s">
        <v>403</v>
      </c>
      <c r="D29" s="1713">
        <v>3080</v>
      </c>
      <c r="E29" s="1713">
        <v>475.14930000000004</v>
      </c>
      <c r="F29" s="1708">
        <f t="shared" si="1"/>
        <v>1463459.844</v>
      </c>
    </row>
    <row r="30" spans="1:6" ht="36.75" customHeight="1" thickBot="1" x14ac:dyDescent="0.25">
      <c r="A30" s="1901" t="s">
        <v>376</v>
      </c>
      <c r="B30" s="1902"/>
      <c r="C30" s="1902"/>
      <c r="D30" s="1902"/>
      <c r="E30" s="1902"/>
      <c r="F30" s="1687">
        <f>SUM(F23:F29)</f>
        <v>338378170.80790001</v>
      </c>
    </row>
    <row r="31" spans="1:6" ht="30" customHeight="1" thickBot="1" x14ac:dyDescent="0.25">
      <c r="A31" s="1904" t="s">
        <v>12262</v>
      </c>
      <c r="B31" s="1905"/>
      <c r="C31" s="1905"/>
      <c r="D31" s="1905"/>
      <c r="E31" s="1905"/>
      <c r="F31" s="1906"/>
    </row>
    <row r="32" spans="1:6" ht="32.25" customHeight="1" x14ac:dyDescent="0.2">
      <c r="A32" s="1715" t="s">
        <v>6455</v>
      </c>
      <c r="B32" s="1716" t="s">
        <v>12209</v>
      </c>
      <c r="C32" s="1717" t="s">
        <v>6461</v>
      </c>
      <c r="D32" s="1718">
        <v>1074</v>
      </c>
      <c r="E32" s="1701">
        <v>358.41940000000005</v>
      </c>
      <c r="F32" s="1702">
        <f t="shared" ref="F32:F40" si="2">(E32*D32)</f>
        <v>384942.43560000008</v>
      </c>
    </row>
    <row r="33" spans="1:6" ht="32.25" customHeight="1" x14ac:dyDescent="0.2">
      <c r="A33" s="1685" t="s">
        <v>6463</v>
      </c>
      <c r="B33" s="1704" t="s">
        <v>6464</v>
      </c>
      <c r="C33" s="1165" t="s">
        <v>6461</v>
      </c>
      <c r="D33" s="1706">
        <v>264</v>
      </c>
      <c r="E33" s="1706">
        <v>11236.9395</v>
      </c>
      <c r="F33" s="1708">
        <f t="shared" si="2"/>
        <v>2966552.0279999999</v>
      </c>
    </row>
    <row r="34" spans="1:6" ht="33" customHeight="1" x14ac:dyDescent="0.2">
      <c r="A34" s="1685" t="s">
        <v>12210</v>
      </c>
      <c r="B34" s="1704" t="s">
        <v>12211</v>
      </c>
      <c r="C34" s="1165" t="s">
        <v>6461</v>
      </c>
      <c r="D34" s="1706">
        <v>1092</v>
      </c>
      <c r="E34" s="1707">
        <v>15905.548400000001</v>
      </c>
      <c r="F34" s="1708">
        <f t="shared" si="2"/>
        <v>17368858.8528</v>
      </c>
    </row>
    <row r="35" spans="1:6" ht="41.25" customHeight="1" x14ac:dyDescent="0.2">
      <c r="A35" s="1685" t="s">
        <v>6472</v>
      </c>
      <c r="B35" s="1704" t="s">
        <v>6482</v>
      </c>
      <c r="C35" s="1165" t="s">
        <v>940</v>
      </c>
      <c r="D35" s="1706">
        <v>171.44399999999999</v>
      </c>
      <c r="E35" s="1707">
        <v>275010</v>
      </c>
      <c r="F35" s="1708">
        <f t="shared" si="2"/>
        <v>47148814.439999998</v>
      </c>
    </row>
    <row r="36" spans="1:6" ht="39.75" customHeight="1" x14ac:dyDescent="0.2">
      <c r="A36" s="1685" t="s">
        <v>6489</v>
      </c>
      <c r="B36" s="1704" t="s">
        <v>12212</v>
      </c>
      <c r="C36" s="1165" t="s">
        <v>403</v>
      </c>
      <c r="D36" s="1706">
        <v>210</v>
      </c>
      <c r="E36" s="1707">
        <v>4695.5949000000001</v>
      </c>
      <c r="F36" s="1708">
        <f t="shared" si="2"/>
        <v>986074.929</v>
      </c>
    </row>
    <row r="37" spans="1:6" ht="32.25" customHeight="1" x14ac:dyDescent="0.2">
      <c r="A37" s="1685" t="s">
        <v>6487</v>
      </c>
      <c r="B37" s="1704" t="s">
        <v>12213</v>
      </c>
      <c r="C37" s="1165" t="s">
        <v>403</v>
      </c>
      <c r="D37" s="1706">
        <v>60</v>
      </c>
      <c r="E37" s="1707">
        <v>11353.885700000001</v>
      </c>
      <c r="F37" s="1708">
        <f t="shared" si="2"/>
        <v>681233.14199999999</v>
      </c>
    </row>
    <row r="38" spans="1:6" ht="44.25" customHeight="1" x14ac:dyDescent="0.2">
      <c r="A38" s="1685" t="s">
        <v>6483</v>
      </c>
      <c r="B38" s="1704" t="s">
        <v>12214</v>
      </c>
      <c r="C38" s="1165" t="s">
        <v>6461</v>
      </c>
      <c r="D38" s="1706">
        <v>178.2</v>
      </c>
      <c r="E38" s="1707">
        <v>14912.1134</v>
      </c>
      <c r="F38" s="1708">
        <f t="shared" si="2"/>
        <v>2657338.60788</v>
      </c>
    </row>
    <row r="39" spans="1:6" ht="40.5" customHeight="1" x14ac:dyDescent="0.2">
      <c r="A39" s="1685">
        <v>510</v>
      </c>
      <c r="B39" s="1686" t="s">
        <v>6889</v>
      </c>
      <c r="C39" s="992" t="s">
        <v>12263</v>
      </c>
      <c r="D39" s="1707">
        <v>412</v>
      </c>
      <c r="E39" s="1707">
        <v>2103.4557</v>
      </c>
      <c r="F39" s="1708">
        <f t="shared" si="2"/>
        <v>866623.74840000004</v>
      </c>
    </row>
    <row r="40" spans="1:6" ht="44.25" customHeight="1" thickBot="1" x14ac:dyDescent="0.25">
      <c r="A40" s="1721" t="s">
        <v>12264</v>
      </c>
      <c r="B40" s="1755" t="s">
        <v>12217</v>
      </c>
      <c r="C40" s="1756" t="s">
        <v>6461</v>
      </c>
      <c r="D40" s="1713">
        <v>2924</v>
      </c>
      <c r="E40" s="1713">
        <v>2294.8606</v>
      </c>
      <c r="F40" s="1708">
        <f t="shared" si="2"/>
        <v>6710172.3943999996</v>
      </c>
    </row>
    <row r="41" spans="1:6" ht="38.25" customHeight="1" thickBot="1" x14ac:dyDescent="0.25">
      <c r="A41" s="1901" t="s">
        <v>376</v>
      </c>
      <c r="B41" s="1902"/>
      <c r="C41" s="1902"/>
      <c r="D41" s="1902"/>
      <c r="E41" s="1902"/>
      <c r="F41" s="1687">
        <f>SUM(F32:F40)</f>
        <v>79770610.578079998</v>
      </c>
    </row>
    <row r="42" spans="1:6" ht="29.25" customHeight="1" thickBot="1" x14ac:dyDescent="0.25">
      <c r="A42" s="1904" t="s">
        <v>12135</v>
      </c>
      <c r="B42" s="1905"/>
      <c r="C42" s="1905"/>
      <c r="D42" s="1905"/>
      <c r="E42" s="1905"/>
      <c r="F42" s="1906"/>
    </row>
    <row r="43" spans="1:6" ht="33.75" customHeight="1" x14ac:dyDescent="0.2">
      <c r="A43" s="1715" t="s">
        <v>6455</v>
      </c>
      <c r="B43" s="1716" t="s">
        <v>12209</v>
      </c>
      <c r="C43" s="1717" t="s">
        <v>6461</v>
      </c>
      <c r="D43" s="1718">
        <v>11178</v>
      </c>
      <c r="E43" s="1701">
        <v>358.41940000000005</v>
      </c>
      <c r="F43" s="1702">
        <f t="shared" ref="F43:F48" si="3">(E43*D43)</f>
        <v>4006412.0532000004</v>
      </c>
    </row>
    <row r="44" spans="1:6" ht="42.75" customHeight="1" x14ac:dyDescent="0.2">
      <c r="A44" s="1685" t="s">
        <v>12265</v>
      </c>
      <c r="B44" s="1704" t="s">
        <v>6829</v>
      </c>
      <c r="C44" s="1165" t="s">
        <v>6461</v>
      </c>
      <c r="D44" s="1706">
        <v>2680</v>
      </c>
      <c r="E44" s="1707">
        <v>425.60629999999998</v>
      </c>
      <c r="F44" s="1708">
        <f t="shared" si="3"/>
        <v>1140624.8839999998</v>
      </c>
    </row>
    <row r="45" spans="1:6" ht="37.5" customHeight="1" x14ac:dyDescent="0.2">
      <c r="A45" s="1685" t="s">
        <v>12219</v>
      </c>
      <c r="B45" s="1686" t="s">
        <v>7106</v>
      </c>
      <c r="C45" s="992" t="s">
        <v>6461</v>
      </c>
      <c r="D45" s="1707">
        <v>906</v>
      </c>
      <c r="E45" s="1707">
        <v>12252.571000000002</v>
      </c>
      <c r="F45" s="1708">
        <f t="shared" si="3"/>
        <v>11100829.326000001</v>
      </c>
    </row>
    <row r="46" spans="1:6" ht="39" customHeight="1" x14ac:dyDescent="0.2">
      <c r="A46" s="1685" t="s">
        <v>12210</v>
      </c>
      <c r="B46" s="1686" t="s">
        <v>12211</v>
      </c>
      <c r="C46" s="1720" t="s">
        <v>6461</v>
      </c>
      <c r="D46" s="1707">
        <v>368</v>
      </c>
      <c r="E46" s="1707">
        <v>15905.548400000001</v>
      </c>
      <c r="F46" s="1708">
        <f t="shared" si="3"/>
        <v>5853241.8112000003</v>
      </c>
    </row>
    <row r="47" spans="1:6" ht="36.75" customHeight="1" x14ac:dyDescent="0.2">
      <c r="A47" s="1685" t="s">
        <v>6463</v>
      </c>
      <c r="B47" s="1686" t="s">
        <v>6464</v>
      </c>
      <c r="C47" s="1720" t="s">
        <v>6461</v>
      </c>
      <c r="D47" s="1707">
        <v>2473</v>
      </c>
      <c r="E47" s="1707">
        <v>11236.9395</v>
      </c>
      <c r="F47" s="1708">
        <f t="shared" si="3"/>
        <v>27788951.383500002</v>
      </c>
    </row>
    <row r="48" spans="1:6" ht="40.5" customHeight="1" thickBot="1" x14ac:dyDescent="0.25">
      <c r="A48" s="1721" t="s">
        <v>12220</v>
      </c>
      <c r="B48" s="1722" t="s">
        <v>12221</v>
      </c>
      <c r="C48" s="1723" t="s">
        <v>6461</v>
      </c>
      <c r="D48" s="1713">
        <v>24771.4</v>
      </c>
      <c r="E48" s="1713">
        <v>9424.9635000000017</v>
      </c>
      <c r="F48" s="1708">
        <f t="shared" si="3"/>
        <v>233469540.84390005</v>
      </c>
    </row>
    <row r="49" spans="1:6" ht="31.5" customHeight="1" thickBot="1" x14ac:dyDescent="0.25">
      <c r="A49" s="1901" t="s">
        <v>376</v>
      </c>
      <c r="B49" s="1902"/>
      <c r="C49" s="1902"/>
      <c r="D49" s="1902"/>
      <c r="E49" s="1902"/>
      <c r="F49" s="1687">
        <f>SUM(F43:F48)</f>
        <v>283359600.30180007</v>
      </c>
    </row>
    <row r="50" spans="1:6" ht="24" customHeight="1" thickBot="1" x14ac:dyDescent="0.25">
      <c r="A50" s="1904" t="s">
        <v>12222</v>
      </c>
      <c r="B50" s="1905"/>
      <c r="C50" s="1905"/>
      <c r="D50" s="1905"/>
      <c r="E50" s="1905"/>
      <c r="F50" s="1906"/>
    </row>
    <row r="51" spans="1:6" ht="32.25" customHeight="1" x14ac:dyDescent="0.2">
      <c r="A51" s="1715" t="s">
        <v>6455</v>
      </c>
      <c r="B51" s="1716" t="s">
        <v>12209</v>
      </c>
      <c r="C51" s="1717" t="s">
        <v>6461</v>
      </c>
      <c r="D51" s="1718">
        <v>5544</v>
      </c>
      <c r="E51" s="1701">
        <v>358.41940000000005</v>
      </c>
      <c r="F51" s="1702">
        <f t="shared" ref="F51:F57" si="4">(E51*D51)</f>
        <v>1987077.1536000003</v>
      </c>
    </row>
    <row r="52" spans="1:6" ht="30" customHeight="1" x14ac:dyDescent="0.2">
      <c r="A52" s="1685" t="s">
        <v>12266</v>
      </c>
      <c r="B52" s="1704" t="s">
        <v>6829</v>
      </c>
      <c r="C52" s="1165" t="s">
        <v>6461</v>
      </c>
      <c r="D52" s="1706">
        <v>2310</v>
      </c>
      <c r="E52" s="1706">
        <v>425.60629999999998</v>
      </c>
      <c r="F52" s="1708">
        <f t="shared" si="4"/>
        <v>983150.55299999996</v>
      </c>
    </row>
    <row r="53" spans="1:6" ht="30" customHeight="1" x14ac:dyDescent="0.2">
      <c r="A53" s="1685" t="s">
        <v>12219</v>
      </c>
      <c r="B53" s="1704" t="s">
        <v>7106</v>
      </c>
      <c r="C53" s="1165" t="s">
        <v>6461</v>
      </c>
      <c r="D53" s="1706">
        <v>4158</v>
      </c>
      <c r="E53" s="1706">
        <v>12252.571000000002</v>
      </c>
      <c r="F53" s="1708">
        <f t="shared" si="4"/>
        <v>50946190.21800001</v>
      </c>
    </row>
    <row r="54" spans="1:6" ht="30" customHeight="1" x14ac:dyDescent="0.2">
      <c r="A54" s="1685" t="s">
        <v>12224</v>
      </c>
      <c r="B54" s="1704" t="s">
        <v>12211</v>
      </c>
      <c r="C54" s="1165" t="s">
        <v>6461</v>
      </c>
      <c r="D54" s="1706">
        <v>679.5</v>
      </c>
      <c r="E54" s="1706">
        <v>15905.548400000001</v>
      </c>
      <c r="F54" s="1708">
        <f t="shared" si="4"/>
        <v>10807820.137800001</v>
      </c>
    </row>
    <row r="55" spans="1:6" ht="39.75" customHeight="1" x14ac:dyDescent="0.2">
      <c r="A55" s="1685" t="s">
        <v>12225</v>
      </c>
      <c r="B55" s="1704" t="s">
        <v>6482</v>
      </c>
      <c r="C55" s="1165" t="s">
        <v>940</v>
      </c>
      <c r="D55" s="1706">
        <v>96.013349999999988</v>
      </c>
      <c r="E55" s="1706">
        <v>275010</v>
      </c>
      <c r="F55" s="1708">
        <f t="shared" si="4"/>
        <v>26404631.383499999</v>
      </c>
    </row>
    <row r="56" spans="1:6" ht="32.25" customHeight="1" x14ac:dyDescent="0.2">
      <c r="A56" s="1685" t="s">
        <v>6463</v>
      </c>
      <c r="B56" s="1704" t="s">
        <v>6464</v>
      </c>
      <c r="C56" s="1165" t="s">
        <v>6461</v>
      </c>
      <c r="D56" s="1706">
        <v>1050</v>
      </c>
      <c r="E56" s="1706">
        <v>11236.9395</v>
      </c>
      <c r="F56" s="1708">
        <f t="shared" si="4"/>
        <v>11798786.475</v>
      </c>
    </row>
    <row r="57" spans="1:6" ht="32.25" customHeight="1" thickBot="1" x14ac:dyDescent="0.25">
      <c r="A57" s="1715">
        <v>510</v>
      </c>
      <c r="B57" s="1699" t="s">
        <v>6889</v>
      </c>
      <c r="C57" s="1610" t="s">
        <v>12263</v>
      </c>
      <c r="D57" s="1701">
        <v>88</v>
      </c>
      <c r="E57" s="1728">
        <v>2103.4557</v>
      </c>
      <c r="F57" s="1708">
        <f t="shared" si="4"/>
        <v>185104.10159999999</v>
      </c>
    </row>
    <row r="58" spans="1:6" ht="30" customHeight="1" thickBot="1" x14ac:dyDescent="0.25">
      <c r="A58" s="1901" t="s">
        <v>376</v>
      </c>
      <c r="B58" s="1902"/>
      <c r="C58" s="1902"/>
      <c r="D58" s="1902"/>
      <c r="E58" s="1902"/>
      <c r="F58" s="1687">
        <f>SUM(F51:F57)</f>
        <v>103112760.02250001</v>
      </c>
    </row>
    <row r="59" spans="1:6" ht="27.75" customHeight="1" thickBot="1" x14ac:dyDescent="0.25">
      <c r="A59" s="1904" t="s">
        <v>12149</v>
      </c>
      <c r="B59" s="1905"/>
      <c r="C59" s="1905"/>
      <c r="D59" s="1905"/>
      <c r="E59" s="1905"/>
      <c r="F59" s="1906"/>
    </row>
    <row r="60" spans="1:6" ht="29.25" customHeight="1" x14ac:dyDescent="0.2">
      <c r="A60" s="1724" t="s">
        <v>12226</v>
      </c>
      <c r="B60" s="1725" t="s">
        <v>12227</v>
      </c>
      <c r="C60" s="1717" t="s">
        <v>12193</v>
      </c>
      <c r="D60" s="1701">
        <v>15</v>
      </c>
      <c r="E60" s="1701">
        <v>5774.3139000000001</v>
      </c>
      <c r="F60" s="1702">
        <f t="shared" ref="F60:F66" si="5">(E60*D60)</f>
        <v>86614.708500000008</v>
      </c>
    </row>
    <row r="61" spans="1:6" ht="35.25" customHeight="1" x14ac:dyDescent="0.2">
      <c r="A61" s="1685" t="s">
        <v>12228</v>
      </c>
      <c r="B61" s="1704" t="s">
        <v>12229</v>
      </c>
      <c r="C61" s="1165" t="s">
        <v>12193</v>
      </c>
      <c r="D61" s="1706">
        <v>4</v>
      </c>
      <c r="E61" s="1707">
        <v>13372.335500000001</v>
      </c>
      <c r="F61" s="1708">
        <f t="shared" si="5"/>
        <v>53489.342000000004</v>
      </c>
    </row>
    <row r="62" spans="1:6" ht="30.75" customHeight="1" x14ac:dyDescent="0.2">
      <c r="A62" s="1685" t="s">
        <v>12230</v>
      </c>
      <c r="B62" s="1704" t="s">
        <v>12231</v>
      </c>
      <c r="C62" s="1165" t="s">
        <v>12193</v>
      </c>
      <c r="D62" s="1706">
        <v>4</v>
      </c>
      <c r="E62" s="1707">
        <v>13737.0173</v>
      </c>
      <c r="F62" s="1708">
        <f t="shared" si="5"/>
        <v>54948.069199999998</v>
      </c>
    </row>
    <row r="63" spans="1:6" ht="33.75" customHeight="1" x14ac:dyDescent="0.2">
      <c r="A63" s="1726" t="s">
        <v>12232</v>
      </c>
      <c r="B63" s="1727" t="s">
        <v>12233</v>
      </c>
      <c r="C63" s="1165" t="s">
        <v>12193</v>
      </c>
      <c r="D63" s="1706">
        <v>4</v>
      </c>
      <c r="E63" s="1707">
        <v>35840.600999999995</v>
      </c>
      <c r="F63" s="1708">
        <f t="shared" si="5"/>
        <v>143362.40399999998</v>
      </c>
    </row>
    <row r="64" spans="1:6" ht="36" customHeight="1" x14ac:dyDescent="0.2">
      <c r="A64" s="1726" t="s">
        <v>12234</v>
      </c>
      <c r="B64" s="1727" t="s">
        <v>12235</v>
      </c>
      <c r="C64" s="1165" t="s">
        <v>12193</v>
      </c>
      <c r="D64" s="1706">
        <v>4</v>
      </c>
      <c r="E64" s="1707">
        <v>56564.201000000001</v>
      </c>
      <c r="F64" s="1708">
        <f t="shared" si="5"/>
        <v>226256.804</v>
      </c>
    </row>
    <row r="65" spans="1:6" ht="33" customHeight="1" x14ac:dyDescent="0.2">
      <c r="A65" s="1726" t="s">
        <v>12236</v>
      </c>
      <c r="B65" s="1727" t="s">
        <v>12237</v>
      </c>
      <c r="C65" s="1165" t="s">
        <v>403</v>
      </c>
      <c r="D65" s="1706">
        <v>40040</v>
      </c>
      <c r="E65" s="1707">
        <v>120.1289</v>
      </c>
      <c r="F65" s="1708">
        <f t="shared" si="5"/>
        <v>4809961.1560000004</v>
      </c>
    </row>
    <row r="66" spans="1:6" ht="33" customHeight="1" thickBot="1" x14ac:dyDescent="0.25">
      <c r="A66" s="1685" t="s">
        <v>12238</v>
      </c>
      <c r="B66" s="1686" t="s">
        <v>12239</v>
      </c>
      <c r="C66" s="992" t="s">
        <v>12193</v>
      </c>
      <c r="D66" s="1707">
        <v>2799</v>
      </c>
      <c r="E66" s="1707">
        <v>507.42949999999996</v>
      </c>
      <c r="F66" s="1708">
        <f t="shared" si="5"/>
        <v>1420295.1705</v>
      </c>
    </row>
    <row r="67" spans="1:6" ht="27.75" customHeight="1" thickBot="1" x14ac:dyDescent="0.25">
      <c r="A67" s="1901" t="s">
        <v>376</v>
      </c>
      <c r="B67" s="1902"/>
      <c r="C67" s="1902"/>
      <c r="D67" s="1902"/>
      <c r="E67" s="1902"/>
      <c r="F67" s="1687">
        <f>SUM(F60:F66)</f>
        <v>6794927.6542000007</v>
      </c>
    </row>
    <row r="68" spans="1:6" ht="27.75" customHeight="1" x14ac:dyDescent="0.2">
      <c r="A68" s="1903" t="s">
        <v>12240</v>
      </c>
      <c r="B68" s="1903"/>
      <c r="C68" s="1730"/>
      <c r="D68" s="1730"/>
      <c r="E68" s="841"/>
      <c r="F68" s="1632"/>
    </row>
    <row r="69" spans="1:6" ht="36.75" customHeight="1" thickBot="1" x14ac:dyDescent="0.25">
      <c r="A69" s="1742" t="s">
        <v>12247</v>
      </c>
      <c r="B69" s="1743" t="s">
        <v>12241</v>
      </c>
      <c r="C69" s="1744" t="s">
        <v>12242</v>
      </c>
      <c r="D69" s="1745">
        <v>1</v>
      </c>
      <c r="E69" s="1745">
        <v>2600000</v>
      </c>
      <c r="F69" s="1746">
        <f>E69*D69</f>
        <v>2600000</v>
      </c>
    </row>
    <row r="70" spans="1:6" ht="27.75" customHeight="1" thickBot="1" x14ac:dyDescent="0.25">
      <c r="A70" s="1926" t="s">
        <v>376</v>
      </c>
      <c r="B70" s="1927"/>
      <c r="C70" s="1927"/>
      <c r="D70" s="1927"/>
      <c r="E70" s="1927"/>
      <c r="F70" s="1687">
        <f>SUM(F69)</f>
        <v>2600000</v>
      </c>
    </row>
    <row r="71" spans="1:6" ht="16.5" thickBot="1" x14ac:dyDescent="0.25">
      <c r="A71" s="1925" t="s">
        <v>12267</v>
      </c>
      <c r="B71" s="1925"/>
      <c r="C71" s="1741"/>
      <c r="D71" s="1741"/>
      <c r="E71" s="844"/>
      <c r="F71" s="844"/>
    </row>
    <row r="72" spans="1:6" ht="60.75" thickBot="1" x14ac:dyDescent="0.25">
      <c r="A72" s="1757" t="s">
        <v>12268</v>
      </c>
      <c r="B72" s="1758" t="s">
        <v>12269</v>
      </c>
      <c r="C72" s="1759" t="s">
        <v>12242</v>
      </c>
      <c r="D72" s="1729">
        <v>1</v>
      </c>
      <c r="E72" s="1707">
        <v>121627000</v>
      </c>
      <c r="F72" s="1708">
        <f>E72*D72</f>
        <v>121627000</v>
      </c>
    </row>
    <row r="73" spans="1:6" ht="19.5" thickBot="1" x14ac:dyDescent="0.25">
      <c r="A73" s="1926" t="s">
        <v>376</v>
      </c>
      <c r="B73" s="1927"/>
      <c r="C73" s="1927"/>
      <c r="D73" s="1927"/>
      <c r="E73" s="1927"/>
      <c r="F73" s="1760">
        <f>SUM(F72)</f>
        <v>121627000</v>
      </c>
    </row>
  </sheetData>
  <mergeCells count="25">
    <mergeCell ref="A71:B71"/>
    <mergeCell ref="A73:E73"/>
    <mergeCell ref="A58:E58"/>
    <mergeCell ref="A59:F59"/>
    <mergeCell ref="A67:E67"/>
    <mergeCell ref="A68:B68"/>
    <mergeCell ref="A70:E70"/>
    <mergeCell ref="A21:E21"/>
    <mergeCell ref="A22:F22"/>
    <mergeCell ref="A30:E30"/>
    <mergeCell ref="A1:F1"/>
    <mergeCell ref="A2:F2"/>
    <mergeCell ref="A3:F3"/>
    <mergeCell ref="A4:F4"/>
    <mergeCell ref="A5:F5"/>
    <mergeCell ref="A6:A7"/>
    <mergeCell ref="B6:B7"/>
    <mergeCell ref="C6:C7"/>
    <mergeCell ref="D6:F6"/>
    <mergeCell ref="A9:F9"/>
    <mergeCell ref="A49:E49"/>
    <mergeCell ref="A50:F50"/>
    <mergeCell ref="A31:F31"/>
    <mergeCell ref="A41:E41"/>
    <mergeCell ref="A42:F42"/>
  </mergeCells>
  <printOptions horizontalCentered="1"/>
  <pageMargins left="0.2" right="0.2" top="0.75" bottom="0.75" header="0.3" footer="0.3"/>
  <pageSetup scale="70" orientation="portrait" r:id="rId1"/>
  <rowBreaks count="7" manualBreakCount="7">
    <brk id="21" max="5" man="1"/>
    <brk id="30" max="5" man="1"/>
    <brk id="41" max="5" man="1"/>
    <brk id="49" max="5" man="1"/>
    <brk id="58" max="5" man="1"/>
    <brk id="76" max="5" man="1"/>
    <brk id="86" max="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19" sqref="F19"/>
    </sheetView>
  </sheetViews>
  <sheetFormatPr defaultRowHeight="24.75" customHeight="1" x14ac:dyDescent="0.2"/>
  <cols>
    <col min="1" max="1" width="6.140625" customWidth="1"/>
    <col min="2" max="2" width="13.85546875" customWidth="1"/>
    <col min="3" max="3" width="12.5703125" customWidth="1"/>
    <col min="4" max="4" width="5.85546875" customWidth="1"/>
    <col min="5" max="5" width="10.42578125" customWidth="1"/>
    <col min="6" max="6" width="11.7109375" customWidth="1"/>
    <col min="7" max="7" width="9.140625" customWidth="1"/>
    <col min="8" max="8" width="11.140625" customWidth="1"/>
  </cols>
  <sheetData>
    <row r="1" spans="1:9" ht="28.5" customHeight="1" x14ac:dyDescent="0.2">
      <c r="A1" s="2352" t="e">
        <f>#REF!</f>
        <v>#REF!</v>
      </c>
      <c r="B1" s="2352"/>
      <c r="C1" s="2352"/>
      <c r="D1" s="2352"/>
      <c r="E1" s="2352"/>
      <c r="F1" s="2352"/>
      <c r="G1" s="2352"/>
      <c r="H1" s="2352"/>
      <c r="I1" s="2352"/>
    </row>
    <row r="2" spans="1:9" ht="36" customHeight="1" x14ac:dyDescent="0.2">
      <c r="A2" s="2352" t="e">
        <f>#REF!</f>
        <v>#REF!</v>
      </c>
      <c r="B2" s="2352"/>
      <c r="C2" s="2352"/>
      <c r="D2" s="2352"/>
      <c r="E2" s="2352"/>
      <c r="F2" s="2352"/>
      <c r="G2" s="2352"/>
      <c r="H2" s="2352"/>
      <c r="I2" s="2352"/>
    </row>
    <row r="3" spans="1:9" ht="77.25" customHeight="1" x14ac:dyDescent="0.2">
      <c r="A3" s="2376" t="e">
        <f>#REF!</f>
        <v>#REF!</v>
      </c>
      <c r="B3" s="2376"/>
      <c r="C3" s="2376"/>
      <c r="D3" s="2376"/>
      <c r="E3" s="2376"/>
      <c r="F3" s="2376"/>
      <c r="G3" s="2376"/>
      <c r="H3" s="2376"/>
      <c r="I3" s="2376"/>
    </row>
    <row r="4" spans="1:9" ht="24.75" customHeight="1" thickBot="1" x14ac:dyDescent="0.25">
      <c r="A4" s="2377" t="s">
        <v>579</v>
      </c>
      <c r="B4" s="2377"/>
      <c r="C4" s="2377"/>
      <c r="D4" s="2377"/>
      <c r="E4" s="2377"/>
      <c r="F4" s="2377"/>
      <c r="G4" s="2377"/>
      <c r="H4" s="2377"/>
      <c r="I4" s="2377"/>
    </row>
    <row r="5" spans="1:9" ht="37.5" customHeight="1" thickTop="1" thickBot="1" x14ac:dyDescent="0.25">
      <c r="A5" s="1017" t="s">
        <v>522</v>
      </c>
      <c r="B5" s="1018" t="s">
        <v>84</v>
      </c>
      <c r="C5" s="1018" t="s">
        <v>180</v>
      </c>
      <c r="D5" s="1018" t="s">
        <v>89</v>
      </c>
      <c r="E5" s="1019" t="s">
        <v>397</v>
      </c>
      <c r="F5" s="1019" t="s">
        <v>398</v>
      </c>
      <c r="G5" s="1019" t="s">
        <v>523</v>
      </c>
      <c r="H5" s="1018" t="s">
        <v>524</v>
      </c>
      <c r="I5" s="1020" t="s">
        <v>336</v>
      </c>
    </row>
    <row r="6" spans="1:9" ht="24.75" customHeight="1" thickTop="1" x14ac:dyDescent="0.25">
      <c r="A6" s="1005">
        <v>1</v>
      </c>
      <c r="B6" s="1006" t="s">
        <v>525</v>
      </c>
      <c r="C6" s="1006" t="s">
        <v>526</v>
      </c>
      <c r="D6" s="1006">
        <v>1</v>
      </c>
      <c r="E6" s="1007">
        <v>9</v>
      </c>
      <c r="F6" s="1007">
        <v>5.2</v>
      </c>
      <c r="G6" s="1008">
        <v>0.15</v>
      </c>
      <c r="H6" s="1009">
        <f>D6*E6*F6*G6</f>
        <v>7.0200000000000005</v>
      </c>
      <c r="I6" s="1010"/>
    </row>
    <row r="7" spans="1:9" ht="24.75" customHeight="1" x14ac:dyDescent="0.25">
      <c r="A7" s="1011">
        <v>2</v>
      </c>
      <c r="B7" s="991" t="s">
        <v>525</v>
      </c>
      <c r="C7" s="991" t="s">
        <v>527</v>
      </c>
      <c r="D7" s="991">
        <v>1</v>
      </c>
      <c r="E7" s="1012">
        <v>9</v>
      </c>
      <c r="F7" s="1012">
        <v>5.2</v>
      </c>
      <c r="G7" s="1013">
        <v>0.15</v>
      </c>
      <c r="H7" s="1014">
        <f>D7*E7*F7*G7</f>
        <v>7.0200000000000005</v>
      </c>
      <c r="I7" s="1015"/>
    </row>
    <row r="8" spans="1:9" ht="24.75" customHeight="1" x14ac:dyDescent="0.25">
      <c r="A8" s="1016"/>
      <c r="B8" s="2378" t="s">
        <v>528</v>
      </c>
      <c r="C8" s="2378"/>
      <c r="D8" s="2378"/>
      <c r="E8" s="991"/>
      <c r="F8" s="991"/>
      <c r="G8" s="991"/>
      <c r="H8" s="1014">
        <f>SUM(H6:H7)</f>
        <v>14.040000000000001</v>
      </c>
      <c r="I8" s="1015"/>
    </row>
  </sheetData>
  <mergeCells count="5">
    <mergeCell ref="A4:I4"/>
    <mergeCell ref="B8:D8"/>
    <mergeCell ref="A1:I1"/>
    <mergeCell ref="A2:I2"/>
    <mergeCell ref="A3:I3"/>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H3"/>
    </sheetView>
  </sheetViews>
  <sheetFormatPr defaultRowHeight="12.75" x14ac:dyDescent="0.2"/>
  <cols>
    <col min="1" max="1" width="6" customWidth="1"/>
    <col min="2" max="2" width="14.28515625" customWidth="1"/>
    <col min="3" max="3" width="9.7109375" customWidth="1"/>
    <col min="4" max="4" width="10.7109375" customWidth="1"/>
    <col min="5" max="5" width="10.42578125" customWidth="1"/>
    <col min="6" max="6" width="10.140625" customWidth="1"/>
    <col min="7" max="7" width="10" customWidth="1"/>
    <col min="8" max="8" width="11" customWidth="1"/>
  </cols>
  <sheetData>
    <row r="1" spans="1:9" ht="18.75" x14ac:dyDescent="0.3">
      <c r="A1" s="2374" t="e">
        <f>#REF!</f>
        <v>#REF!</v>
      </c>
      <c r="B1" s="2374"/>
      <c r="C1" s="2374"/>
      <c r="D1" s="2374"/>
      <c r="E1" s="2374"/>
      <c r="F1" s="2374"/>
      <c r="G1" s="2374"/>
      <c r="H1" s="2374"/>
      <c r="I1" s="1097"/>
    </row>
    <row r="2" spans="1:9" ht="18.75" x14ac:dyDescent="0.2">
      <c r="A2" s="2352" t="e">
        <f>#REF!</f>
        <v>#REF!</v>
      </c>
      <c r="B2" s="2352"/>
      <c r="C2" s="2352"/>
      <c r="D2" s="2352"/>
      <c r="E2" s="2352"/>
      <c r="F2" s="2352"/>
      <c r="G2" s="2352"/>
      <c r="H2" s="2352"/>
      <c r="I2" s="1098"/>
    </row>
    <row r="3" spans="1:9" ht="79.5" customHeight="1" x14ac:dyDescent="0.2">
      <c r="A3" s="2376" t="e">
        <f>#REF!</f>
        <v>#REF!</v>
      </c>
      <c r="B3" s="2376"/>
      <c r="C3" s="2376"/>
      <c r="D3" s="2376"/>
      <c r="E3" s="2376"/>
      <c r="F3" s="2376"/>
      <c r="G3" s="2376"/>
      <c r="H3" s="2376"/>
      <c r="I3" s="1099"/>
    </row>
    <row r="4" spans="1:9" ht="29.25" customHeight="1" thickBot="1" x14ac:dyDescent="0.25">
      <c r="A4" s="2379" t="s">
        <v>580</v>
      </c>
      <c r="B4" s="2379"/>
      <c r="C4" s="2379"/>
      <c r="D4" s="2379"/>
      <c r="E4" s="2379"/>
      <c r="F4" s="2379"/>
      <c r="G4" s="2379"/>
      <c r="H4" s="2379"/>
    </row>
    <row r="5" spans="1:9" ht="33" customHeight="1" thickTop="1" thickBot="1" x14ac:dyDescent="0.25">
      <c r="A5" s="1090" t="s">
        <v>516</v>
      </c>
      <c r="B5" s="1018" t="s">
        <v>84</v>
      </c>
      <c r="C5" s="1019" t="s">
        <v>581</v>
      </c>
      <c r="D5" s="1018" t="s">
        <v>582</v>
      </c>
      <c r="E5" s="1019" t="s">
        <v>397</v>
      </c>
      <c r="F5" s="1019" t="s">
        <v>583</v>
      </c>
      <c r="G5" s="1019" t="s">
        <v>584</v>
      </c>
      <c r="H5" s="1020" t="s">
        <v>336</v>
      </c>
    </row>
    <row r="6" spans="1:9" ht="21.75" customHeight="1" thickTop="1" x14ac:dyDescent="0.2">
      <c r="A6" s="1026">
        <v>1</v>
      </c>
      <c r="B6" s="989" t="s">
        <v>585</v>
      </c>
      <c r="C6" s="989"/>
      <c r="D6" s="1091"/>
      <c r="E6" s="990"/>
      <c r="F6" s="1092"/>
      <c r="G6" s="1029"/>
      <c r="H6" s="1030"/>
    </row>
    <row r="7" spans="1:9" ht="29.25" customHeight="1" x14ac:dyDescent="0.2">
      <c r="A7" s="1031"/>
      <c r="B7" s="1087" t="s">
        <v>586</v>
      </c>
      <c r="C7" s="992">
        <v>4</v>
      </c>
      <c r="D7" s="1087">
        <v>7</v>
      </c>
      <c r="E7" s="992">
        <v>29.5</v>
      </c>
      <c r="F7" s="1093">
        <v>0</v>
      </c>
      <c r="G7" s="1034">
        <f>E7*D7*C7</f>
        <v>826</v>
      </c>
      <c r="H7" s="1035"/>
    </row>
    <row r="8" spans="1:9" ht="24.75" customHeight="1" x14ac:dyDescent="0.2">
      <c r="A8" s="1031"/>
      <c r="B8" s="2366" t="s">
        <v>587</v>
      </c>
      <c r="C8" s="2366"/>
      <c r="D8" s="2366"/>
      <c r="E8" s="992"/>
      <c r="F8" s="992"/>
      <c r="G8" s="1034">
        <f>SUM(G6:G7)</f>
        <v>826</v>
      </c>
      <c r="H8" s="1035"/>
    </row>
    <row r="9" spans="1:9" ht="18" customHeight="1" x14ac:dyDescent="0.2">
      <c r="A9" s="1031"/>
      <c r="B9" s="2366"/>
      <c r="C9" s="2366"/>
      <c r="D9" s="2366"/>
      <c r="E9" s="992"/>
      <c r="F9" s="992"/>
      <c r="G9" s="1034">
        <v>0</v>
      </c>
      <c r="H9" s="1035"/>
    </row>
    <row r="10" spans="1:9" ht="18.75" customHeight="1" thickBot="1" x14ac:dyDescent="0.25">
      <c r="A10" s="1094"/>
      <c r="B10" s="2380"/>
      <c r="C10" s="2380"/>
      <c r="D10" s="2380"/>
      <c r="E10" s="1095"/>
      <c r="F10" s="1095"/>
      <c r="G10" s="1089">
        <f>G8-G9</f>
        <v>826</v>
      </c>
      <c r="H10" s="1096"/>
    </row>
    <row r="11" spans="1:9" ht="13.5" thickTop="1" x14ac:dyDescent="0.2"/>
  </sheetData>
  <mergeCells count="7">
    <mergeCell ref="A4:H4"/>
    <mergeCell ref="B8:D8"/>
    <mergeCell ref="B9:D9"/>
    <mergeCell ref="B10:D10"/>
    <mergeCell ref="A1:H1"/>
    <mergeCell ref="A2:H2"/>
    <mergeCell ref="A3:H3"/>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A5" sqref="A5:H5"/>
    </sheetView>
  </sheetViews>
  <sheetFormatPr defaultRowHeight="12.75" x14ac:dyDescent="0.2"/>
  <cols>
    <col min="2" max="2" width="16" customWidth="1"/>
    <col min="3" max="3" width="10.5703125" customWidth="1"/>
    <col min="4" max="4" width="13.28515625" customWidth="1"/>
    <col min="7" max="7" width="12.42578125" customWidth="1"/>
  </cols>
  <sheetData>
    <row r="1" spans="1:8" ht="18.75" x14ac:dyDescent="0.3">
      <c r="A1" s="2374" t="e">
        <f>#REF!</f>
        <v>#REF!</v>
      </c>
      <c r="B1" s="2374"/>
      <c r="C1" s="2374"/>
      <c r="D1" s="2374"/>
      <c r="E1" s="2374"/>
      <c r="F1" s="2374"/>
      <c r="G1" s="2374"/>
      <c r="H1" s="2374"/>
    </row>
    <row r="2" spans="1:8" ht="18.75" x14ac:dyDescent="0.2">
      <c r="A2" s="2352" t="e">
        <f>#REF!</f>
        <v>#REF!</v>
      </c>
      <c r="B2" s="2352"/>
      <c r="C2" s="2352"/>
      <c r="D2" s="2352"/>
      <c r="E2" s="2352"/>
      <c r="F2" s="2352"/>
      <c r="G2" s="2352"/>
      <c r="H2" s="2352"/>
    </row>
    <row r="3" spans="1:8" ht="18.75" x14ac:dyDescent="0.2">
      <c r="A3" s="2376" t="e">
        <f>#REF!</f>
        <v>#REF!</v>
      </c>
      <c r="B3" s="2376"/>
      <c r="C3" s="2376"/>
      <c r="D3" s="2376"/>
      <c r="E3" s="2376"/>
      <c r="F3" s="2376"/>
      <c r="G3" s="2376"/>
      <c r="H3" s="2376"/>
    </row>
    <row r="5" spans="1:8" ht="40.5" customHeight="1" thickBot="1" x14ac:dyDescent="0.25">
      <c r="A5" s="2377" t="s">
        <v>649</v>
      </c>
      <c r="B5" s="2377"/>
      <c r="C5" s="2377"/>
      <c r="D5" s="2377"/>
      <c r="E5" s="2377"/>
      <c r="F5" s="2377"/>
      <c r="G5" s="2377"/>
      <c r="H5" s="2377"/>
    </row>
    <row r="6" spans="1:8" ht="39" customHeight="1" thickTop="1" thickBot="1" x14ac:dyDescent="0.25">
      <c r="A6" s="1204" t="s">
        <v>516</v>
      </c>
      <c r="B6" s="1205" t="s">
        <v>84</v>
      </c>
      <c r="C6" s="1206" t="s">
        <v>581</v>
      </c>
      <c r="D6" s="1207" t="s">
        <v>582</v>
      </c>
      <c r="E6" s="1206" t="s">
        <v>397</v>
      </c>
      <c r="F6" s="1206" t="s">
        <v>583</v>
      </c>
      <c r="G6" s="1206" t="s">
        <v>650</v>
      </c>
      <c r="H6" s="1208" t="s">
        <v>336</v>
      </c>
    </row>
    <row r="7" spans="1:8" ht="18" customHeight="1" thickTop="1" x14ac:dyDescent="0.2">
      <c r="A7" s="1121">
        <v>1</v>
      </c>
      <c r="B7" s="1122" t="s">
        <v>585</v>
      </c>
      <c r="C7" s="1122"/>
      <c r="D7" s="1209"/>
      <c r="E7" s="1102"/>
      <c r="F7" s="1130"/>
      <c r="G7" s="1123"/>
      <c r="H7" s="1124"/>
    </row>
    <row r="8" spans="1:8" ht="25.5" customHeight="1" x14ac:dyDescent="0.2">
      <c r="A8" s="1031"/>
      <c r="B8" s="992" t="s">
        <v>586</v>
      </c>
      <c r="C8" s="992">
        <v>4</v>
      </c>
      <c r="D8" s="1087">
        <v>14</v>
      </c>
      <c r="E8" s="992">
        <v>0</v>
      </c>
      <c r="F8" s="1093">
        <v>0</v>
      </c>
      <c r="G8" s="1034">
        <f>D8*C8</f>
        <v>56</v>
      </c>
      <c r="H8" s="1035"/>
    </row>
    <row r="9" spans="1:8" ht="30.75" customHeight="1" x14ac:dyDescent="0.2">
      <c r="A9" s="1031"/>
      <c r="B9" s="2366" t="s">
        <v>587</v>
      </c>
      <c r="C9" s="2366"/>
      <c r="D9" s="2366"/>
      <c r="E9" s="992"/>
      <c r="F9" s="992"/>
      <c r="G9" s="1034">
        <f>SUM(G7:G8)</f>
        <v>56</v>
      </c>
      <c r="H9" s="1035"/>
    </row>
    <row r="10" spans="1:8" ht="15.75" thickBot="1" x14ac:dyDescent="0.25">
      <c r="A10" s="1094"/>
      <c r="B10" s="2380"/>
      <c r="C10" s="2380"/>
      <c r="D10" s="2380"/>
      <c r="E10" s="1095"/>
      <c r="F10" s="1095"/>
      <c r="G10" s="1210"/>
      <c r="H10" s="1096"/>
    </row>
    <row r="11" spans="1:8" ht="13.5" thickTop="1" x14ac:dyDescent="0.2"/>
  </sheetData>
  <mergeCells count="6">
    <mergeCell ref="B9:D9"/>
    <mergeCell ref="B10:D10"/>
    <mergeCell ref="A1:H1"/>
    <mergeCell ref="A2:H2"/>
    <mergeCell ref="A3:H3"/>
    <mergeCell ref="A5:H5"/>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A2" workbookViewId="0">
      <selection sqref="A1:H16"/>
    </sheetView>
  </sheetViews>
  <sheetFormatPr defaultRowHeight="12.75" x14ac:dyDescent="0.2"/>
  <cols>
    <col min="2" max="2" width="14.42578125" customWidth="1"/>
    <col min="4" max="4" width="11.7109375" customWidth="1"/>
    <col min="7" max="7" width="11.28515625" customWidth="1"/>
    <col min="8" max="8" width="11.5703125" customWidth="1"/>
  </cols>
  <sheetData>
    <row r="1" spans="1:8" ht="18.75" x14ac:dyDescent="0.3">
      <c r="A1" s="2374" t="e">
        <f>#REF!</f>
        <v>#REF!</v>
      </c>
      <c r="B1" s="2374"/>
      <c r="C1" s="2374"/>
      <c r="D1" s="2374"/>
      <c r="E1" s="2374"/>
      <c r="F1" s="2374"/>
      <c r="G1" s="2374"/>
      <c r="H1" s="2374"/>
    </row>
    <row r="2" spans="1:8" ht="18.75" x14ac:dyDescent="0.2">
      <c r="A2" s="2352" t="e">
        <f>#REF!</f>
        <v>#REF!</v>
      </c>
      <c r="B2" s="2352"/>
      <c r="C2" s="2352"/>
      <c r="D2" s="2352"/>
      <c r="E2" s="2352"/>
      <c r="F2" s="2352"/>
      <c r="G2" s="2352"/>
      <c r="H2" s="2352"/>
    </row>
    <row r="3" spans="1:8" ht="75.75" customHeight="1" x14ac:dyDescent="0.2">
      <c r="A3" s="2376" t="e">
        <f>#REF!</f>
        <v>#REF!</v>
      </c>
      <c r="B3" s="2376"/>
      <c r="C3" s="2376"/>
      <c r="D3" s="2376"/>
      <c r="E3" s="2376"/>
      <c r="F3" s="2376"/>
      <c r="G3" s="2376"/>
      <c r="H3" s="2376"/>
    </row>
    <row r="5" spans="1:8" ht="44.25" customHeight="1" thickBot="1" x14ac:dyDescent="0.25">
      <c r="A5" s="2377" t="s">
        <v>588</v>
      </c>
      <c r="B5" s="2377"/>
      <c r="C5" s="2377"/>
      <c r="D5" s="2377"/>
      <c r="E5" s="2377"/>
      <c r="F5" s="2377"/>
      <c r="G5" s="2377"/>
      <c r="H5" s="2377"/>
    </row>
    <row r="6" spans="1:8" ht="37.5" customHeight="1" thickTop="1" thickBot="1" x14ac:dyDescent="0.25">
      <c r="A6" s="1113" t="s">
        <v>516</v>
      </c>
      <c r="B6" s="1114" t="s">
        <v>84</v>
      </c>
      <c r="C6" s="1115" t="s">
        <v>581</v>
      </c>
      <c r="D6" s="1116" t="s">
        <v>582</v>
      </c>
      <c r="E6" s="1115" t="s">
        <v>397</v>
      </c>
      <c r="F6" s="1115" t="s">
        <v>583</v>
      </c>
      <c r="G6" s="1115" t="s">
        <v>584</v>
      </c>
      <c r="H6" s="1117" t="s">
        <v>336</v>
      </c>
    </row>
    <row r="7" spans="1:8" ht="18" customHeight="1" thickTop="1" x14ac:dyDescent="0.25">
      <c r="A7" s="1108">
        <v>1</v>
      </c>
      <c r="B7" s="1100" t="s">
        <v>585</v>
      </c>
      <c r="C7" s="1100"/>
      <c r="D7" s="1101"/>
      <c r="E7" s="1102"/>
      <c r="F7" s="1103"/>
      <c r="G7" s="1104"/>
      <c r="H7" s="1105"/>
    </row>
    <row r="8" spans="1:8" ht="17.25" customHeight="1" x14ac:dyDescent="0.25">
      <c r="A8" s="1011"/>
      <c r="B8" s="1106" t="s">
        <v>586</v>
      </c>
      <c r="C8" s="991">
        <v>4</v>
      </c>
      <c r="D8" s="1106">
        <v>84</v>
      </c>
      <c r="E8" s="991">
        <v>30.5</v>
      </c>
      <c r="F8" s="1107">
        <v>0</v>
      </c>
      <c r="G8" s="1014">
        <f>E8*D8*C8</f>
        <v>10248</v>
      </c>
      <c r="H8" s="1015"/>
    </row>
    <row r="9" spans="1:8" ht="15" x14ac:dyDescent="0.25">
      <c r="A9" s="1011"/>
      <c r="B9" s="1106"/>
      <c r="C9" s="1106"/>
      <c r="D9" s="1106"/>
      <c r="E9" s="1106"/>
      <c r="F9" s="991"/>
      <c r="G9" s="1014"/>
      <c r="H9" s="1015"/>
    </row>
    <row r="10" spans="1:8" ht="15" x14ac:dyDescent="0.25">
      <c r="A10" s="1011"/>
      <c r="B10" s="2381" t="s">
        <v>587</v>
      </c>
      <c r="C10" s="2382"/>
      <c r="D10" s="2383"/>
      <c r="E10" s="991"/>
      <c r="F10" s="991"/>
      <c r="G10" s="1014">
        <f>SUM(G7:G9)</f>
        <v>10248</v>
      </c>
      <c r="H10" s="1015"/>
    </row>
    <row r="11" spans="1:8" ht="15" x14ac:dyDescent="0.25">
      <c r="A11" s="1011"/>
      <c r="B11" s="2381" t="s">
        <v>589</v>
      </c>
      <c r="C11" s="2382"/>
      <c r="D11" s="2383"/>
      <c r="E11" s="991"/>
      <c r="F11" s="991"/>
      <c r="G11" s="1014">
        <v>0.78</v>
      </c>
      <c r="H11" s="1015"/>
    </row>
    <row r="12" spans="1:8" ht="15" x14ac:dyDescent="0.25">
      <c r="A12" s="1011"/>
      <c r="B12" s="2381" t="s">
        <v>154</v>
      </c>
      <c r="C12" s="2382"/>
      <c r="D12" s="2383"/>
      <c r="E12" s="991"/>
      <c r="F12" s="991"/>
      <c r="G12" s="1014">
        <f>G11*G10</f>
        <v>7993.4400000000005</v>
      </c>
      <c r="H12" s="1015"/>
    </row>
    <row r="13" spans="1:8" ht="14.25" x14ac:dyDescent="0.2">
      <c r="A13" s="1118"/>
      <c r="B13" s="2384" t="s">
        <v>590</v>
      </c>
      <c r="C13" s="2385"/>
      <c r="D13" s="2386"/>
      <c r="E13" s="1047"/>
      <c r="F13" s="1047"/>
      <c r="G13" s="1119">
        <f>G12/1000</f>
        <v>7.9934400000000005</v>
      </c>
      <c r="H13" s="1120"/>
    </row>
    <row r="14" spans="1:8" ht="15" x14ac:dyDescent="0.25">
      <c r="A14" s="1011"/>
      <c r="B14" s="2378"/>
      <c r="C14" s="2378"/>
      <c r="D14" s="2378"/>
      <c r="E14" s="991"/>
      <c r="F14" s="991"/>
      <c r="G14" s="1014"/>
      <c r="H14" s="1015"/>
    </row>
    <row r="15" spans="1:8" ht="15.75" thickBot="1" x14ac:dyDescent="0.3">
      <c r="A15" s="1109"/>
      <c r="B15" s="2387"/>
      <c r="C15" s="2387"/>
      <c r="D15" s="2387"/>
      <c r="E15" s="1110"/>
      <c r="F15" s="1110"/>
      <c r="G15" s="1111"/>
      <c r="H15" s="1112"/>
    </row>
    <row r="16" spans="1:8" ht="13.5" thickTop="1" x14ac:dyDescent="0.2"/>
  </sheetData>
  <mergeCells count="10">
    <mergeCell ref="B13:D13"/>
    <mergeCell ref="B14:D14"/>
    <mergeCell ref="B15:D15"/>
    <mergeCell ref="A5:H5"/>
    <mergeCell ref="B12:D12"/>
    <mergeCell ref="A1:H1"/>
    <mergeCell ref="A2:H2"/>
    <mergeCell ref="A3:H3"/>
    <mergeCell ref="B10:D10"/>
    <mergeCell ref="B11:D1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10" workbookViewId="0">
      <selection activeCell="F19" sqref="F19"/>
    </sheetView>
  </sheetViews>
  <sheetFormatPr defaultRowHeight="12.75" x14ac:dyDescent="0.2"/>
  <cols>
    <col min="2" max="2" width="19.5703125" customWidth="1"/>
    <col min="4" max="4" width="11.85546875" customWidth="1"/>
    <col min="5" max="5" width="12.7109375" customWidth="1"/>
    <col min="6" max="6" width="12.5703125" customWidth="1"/>
    <col min="7" max="7" width="12.85546875" customWidth="1"/>
  </cols>
  <sheetData>
    <row r="1" spans="1:7" ht="27" customHeight="1" x14ac:dyDescent="0.3">
      <c r="A1" s="2374" t="e">
        <f>#REF!</f>
        <v>#REF!</v>
      </c>
      <c r="B1" s="2374"/>
      <c r="C1" s="2374"/>
      <c r="D1" s="2374"/>
      <c r="E1" s="2374"/>
      <c r="F1" s="2374"/>
      <c r="G1" s="2374"/>
    </row>
    <row r="2" spans="1:7" ht="31.5" customHeight="1" x14ac:dyDescent="0.2">
      <c r="A2" s="2352" t="e">
        <f>#REF!</f>
        <v>#REF!</v>
      </c>
      <c r="B2" s="2352"/>
      <c r="C2" s="2352"/>
      <c r="D2" s="2352"/>
      <c r="E2" s="2352"/>
      <c r="F2" s="2352"/>
      <c r="G2" s="2352"/>
    </row>
    <row r="3" spans="1:7" ht="78.75" customHeight="1" x14ac:dyDescent="0.2">
      <c r="A3" s="2376" t="e">
        <f>#REF!</f>
        <v>#REF!</v>
      </c>
      <c r="B3" s="2376"/>
      <c r="C3" s="2376"/>
      <c r="D3" s="2376"/>
      <c r="E3" s="2376"/>
      <c r="F3" s="2376"/>
      <c r="G3" s="2376"/>
    </row>
    <row r="5" spans="1:7" ht="36.75" customHeight="1" thickBot="1" x14ac:dyDescent="0.25">
      <c r="A5" s="2354" t="s">
        <v>591</v>
      </c>
      <c r="B5" s="2354"/>
      <c r="C5" s="2354"/>
      <c r="D5" s="2354"/>
      <c r="E5" s="2354"/>
      <c r="F5" s="2354"/>
      <c r="G5" s="2354"/>
    </row>
    <row r="6" spans="1:7" ht="48.75" thickTop="1" thickBot="1" x14ac:dyDescent="0.25">
      <c r="A6" s="1113" t="s">
        <v>516</v>
      </c>
      <c r="B6" s="1114" t="s">
        <v>84</v>
      </c>
      <c r="C6" s="1114" t="s">
        <v>592</v>
      </c>
      <c r="D6" s="1115" t="s">
        <v>397</v>
      </c>
      <c r="E6" s="1125" t="s">
        <v>533</v>
      </c>
      <c r="F6" s="1115" t="s">
        <v>593</v>
      </c>
      <c r="G6" s="1117" t="s">
        <v>336</v>
      </c>
    </row>
    <row r="7" spans="1:7" ht="30.75" customHeight="1" thickTop="1" x14ac:dyDescent="0.25">
      <c r="A7" s="1187">
        <v>1</v>
      </c>
      <c r="B7" s="1192" t="s">
        <v>594</v>
      </c>
      <c r="C7" s="1188">
        <v>4</v>
      </c>
      <c r="D7" s="1188">
        <v>29.6</v>
      </c>
      <c r="E7" s="1189">
        <v>0.55900000000000005</v>
      </c>
      <c r="F7" s="1190">
        <f>D7*C7*E7</f>
        <v>66.185600000000008</v>
      </c>
      <c r="G7" s="1191"/>
    </row>
    <row r="8" spans="1:7" ht="30.75" customHeight="1" x14ac:dyDescent="0.25">
      <c r="A8" s="992">
        <v>2</v>
      </c>
      <c r="B8" s="1172" t="s">
        <v>638</v>
      </c>
      <c r="C8" s="1167"/>
      <c r="D8" s="1170"/>
      <c r="E8" s="1171"/>
      <c r="F8" s="1034"/>
      <c r="G8" s="1185"/>
    </row>
    <row r="9" spans="1:7" ht="30.75" customHeight="1" x14ac:dyDescent="0.25">
      <c r="A9" s="992"/>
      <c r="B9" s="1172"/>
      <c r="C9" s="1167">
        <f>2*13</f>
        <v>26</v>
      </c>
      <c r="D9" s="1170">
        <v>0.2</v>
      </c>
      <c r="E9" s="1171">
        <v>0.158</v>
      </c>
      <c r="F9" s="1034">
        <f t="shared" ref="F9:F11" si="0">D9*C9*E9</f>
        <v>0.8216</v>
      </c>
      <c r="G9" s="1185"/>
    </row>
    <row r="10" spans="1:7" ht="30.75" customHeight="1" x14ac:dyDescent="0.25">
      <c r="A10" s="992">
        <v>3</v>
      </c>
      <c r="B10" s="1172" t="s">
        <v>639</v>
      </c>
      <c r="C10" s="1164"/>
      <c r="D10" s="1164"/>
      <c r="E10" s="1194"/>
      <c r="F10" s="1194"/>
      <c r="G10" s="1186"/>
    </row>
    <row r="11" spans="1:7" ht="30.75" customHeight="1" x14ac:dyDescent="0.25">
      <c r="A11" s="992"/>
      <c r="B11" s="1172"/>
      <c r="C11" s="1167">
        <f>2*24</f>
        <v>48</v>
      </c>
      <c r="D11" s="1170">
        <v>1.34</v>
      </c>
      <c r="E11" s="1171">
        <v>1.4999999999999999E-2</v>
      </c>
      <c r="F11" s="1034">
        <f t="shared" si="0"/>
        <v>0.9648000000000001</v>
      </c>
      <c r="G11" s="1185"/>
    </row>
    <row r="12" spans="1:7" ht="30.75" customHeight="1" x14ac:dyDescent="0.25">
      <c r="A12" s="992">
        <v>4</v>
      </c>
      <c r="B12" s="1193" t="s">
        <v>640</v>
      </c>
      <c r="C12" s="1164"/>
      <c r="D12" s="1164"/>
      <c r="E12" s="1194"/>
      <c r="F12" s="1194"/>
      <c r="G12" s="1186"/>
    </row>
    <row r="13" spans="1:7" ht="30.75" customHeight="1" x14ac:dyDescent="0.25">
      <c r="A13" s="992"/>
      <c r="B13" s="1172"/>
      <c r="C13" s="1167">
        <v>8</v>
      </c>
      <c r="D13" s="1170">
        <v>0.2</v>
      </c>
      <c r="E13" s="1171">
        <v>0.158</v>
      </c>
      <c r="F13" s="1034">
        <f t="shared" ref="F13:F15" si="1">D13*C13*E13</f>
        <v>0.25280000000000002</v>
      </c>
      <c r="G13" s="1185"/>
    </row>
    <row r="14" spans="1:7" ht="30.75" customHeight="1" x14ac:dyDescent="0.25">
      <c r="A14" s="992">
        <v>5</v>
      </c>
      <c r="B14" s="1193" t="s">
        <v>641</v>
      </c>
      <c r="C14" s="1164"/>
      <c r="D14" s="1164"/>
      <c r="E14" s="1194"/>
      <c r="F14" s="1194"/>
      <c r="G14" s="1186"/>
    </row>
    <row r="15" spans="1:7" ht="30.75" customHeight="1" x14ac:dyDescent="0.25">
      <c r="A15" s="992"/>
      <c r="B15" s="1172"/>
      <c r="C15" s="1167">
        <v>16</v>
      </c>
      <c r="D15" s="1170">
        <v>1.34</v>
      </c>
      <c r="E15" s="1171">
        <v>1.4999999999999999E-2</v>
      </c>
      <c r="F15" s="1034">
        <f t="shared" si="1"/>
        <v>0.3216</v>
      </c>
      <c r="G15" s="1185"/>
    </row>
    <row r="16" spans="1:7" ht="30.75" customHeight="1" x14ac:dyDescent="0.25">
      <c r="A16" s="992">
        <v>6</v>
      </c>
      <c r="B16" s="1193" t="s">
        <v>642</v>
      </c>
      <c r="C16" s="1164"/>
      <c r="D16" s="1164"/>
      <c r="E16" s="1194"/>
      <c r="F16" s="1034"/>
      <c r="G16" s="1186"/>
    </row>
    <row r="17" spans="1:7" ht="30.75" customHeight="1" x14ac:dyDescent="0.25">
      <c r="A17" s="992"/>
      <c r="B17" s="1169"/>
      <c r="C17" s="1167">
        <v>2</v>
      </c>
      <c r="D17" s="1164">
        <v>7.3</v>
      </c>
      <c r="E17" s="1195">
        <v>0.2</v>
      </c>
      <c r="F17" s="1034">
        <f t="shared" ref="F17" si="2">D17*C17*E17</f>
        <v>2.92</v>
      </c>
      <c r="G17" s="991"/>
    </row>
    <row r="18" spans="1:7" ht="28.5" customHeight="1" x14ac:dyDescent="0.2">
      <c r="A18" s="1131"/>
      <c r="B18" s="2388" t="s">
        <v>376</v>
      </c>
      <c r="C18" s="2388"/>
      <c r="D18" s="2388"/>
      <c r="E18" s="2388"/>
      <c r="F18" s="1128">
        <f>SUM(F7:F17)</f>
        <v>71.466400000000007</v>
      </c>
      <c r="G18" s="1131"/>
    </row>
  </sheetData>
  <mergeCells count="5">
    <mergeCell ref="A5:G5"/>
    <mergeCell ref="B18:E18"/>
    <mergeCell ref="A1:G1"/>
    <mergeCell ref="A2:G2"/>
    <mergeCell ref="A3:G3"/>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sqref="A1:H3"/>
    </sheetView>
  </sheetViews>
  <sheetFormatPr defaultRowHeight="12.75" x14ac:dyDescent="0.2"/>
  <cols>
    <col min="1" max="1" width="5.42578125" customWidth="1"/>
    <col min="2" max="2" width="17.85546875" customWidth="1"/>
    <col min="3" max="3" width="13.140625" customWidth="1"/>
    <col min="4" max="4" width="14.7109375" customWidth="1"/>
    <col min="5" max="5" width="14.42578125" customWidth="1"/>
    <col min="7" max="7" width="11.5703125" customWidth="1"/>
    <col min="8" max="8" width="12.140625" customWidth="1"/>
  </cols>
  <sheetData>
    <row r="1" spans="1:8" ht="36.75" customHeight="1" x14ac:dyDescent="0.2">
      <c r="A1" s="2352" t="e">
        <f>#REF!</f>
        <v>#REF!</v>
      </c>
      <c r="B1" s="2352"/>
      <c r="C1" s="2352"/>
      <c r="D1" s="2352"/>
      <c r="E1" s="2352"/>
      <c r="F1" s="2352"/>
      <c r="G1" s="2352"/>
      <c r="H1" s="2352"/>
    </row>
    <row r="2" spans="1:8" ht="31.5" customHeight="1" x14ac:dyDescent="0.2">
      <c r="A2" s="2352" t="e">
        <f>#REF!</f>
        <v>#REF!</v>
      </c>
      <c r="B2" s="2352"/>
      <c r="C2" s="2352"/>
      <c r="D2" s="2352"/>
      <c r="E2" s="2352"/>
      <c r="F2" s="2352"/>
      <c r="G2" s="2352"/>
      <c r="H2" s="2352"/>
    </row>
    <row r="3" spans="1:8" ht="66.75" customHeight="1" x14ac:dyDescent="0.2">
      <c r="A3" s="2376" t="e">
        <f>#REF!</f>
        <v>#REF!</v>
      </c>
      <c r="B3" s="2376"/>
      <c r="C3" s="2376"/>
      <c r="D3" s="2376"/>
      <c r="E3" s="2376"/>
      <c r="F3" s="2376"/>
      <c r="G3" s="2376"/>
      <c r="H3" s="2376"/>
    </row>
    <row r="5" spans="1:8" ht="62.25" customHeight="1" thickBot="1" x14ac:dyDescent="0.25">
      <c r="A5" s="2390" t="s">
        <v>660</v>
      </c>
      <c r="B5" s="2391"/>
      <c r="C5" s="2389" t="str">
        <f>[13]Bridges!C37</f>
        <v>Supply and place in position MS expansion joint  assemblies as specified &amp; as per drawing</v>
      </c>
      <c r="D5" s="2389"/>
      <c r="E5" s="2389"/>
      <c r="F5" s="2389"/>
      <c r="G5" s="2389"/>
      <c r="H5" s="2389"/>
    </row>
    <row r="6" spans="1:8" ht="48.75" customHeight="1" thickTop="1" thickBot="1" x14ac:dyDescent="0.25">
      <c r="A6" s="1113" t="s">
        <v>516</v>
      </c>
      <c r="B6" s="1114" t="s">
        <v>84</v>
      </c>
      <c r="C6" s="1211" t="s">
        <v>592</v>
      </c>
      <c r="D6" s="1212" t="s">
        <v>397</v>
      </c>
      <c r="E6" s="1212" t="s">
        <v>398</v>
      </c>
      <c r="F6" s="1212" t="s">
        <v>583</v>
      </c>
      <c r="G6" s="1212" t="s">
        <v>597</v>
      </c>
      <c r="H6" s="1213" t="s">
        <v>336</v>
      </c>
    </row>
    <row r="7" spans="1:8" ht="36" customHeight="1" thickTop="1" x14ac:dyDescent="0.2">
      <c r="A7" s="1121">
        <v>1</v>
      </c>
      <c r="B7" s="1122"/>
      <c r="C7" s="1122">
        <v>4</v>
      </c>
      <c r="D7" s="1122">
        <v>29.5</v>
      </c>
      <c r="E7" s="1130">
        <v>0</v>
      </c>
      <c r="F7" s="1130">
        <v>0</v>
      </c>
      <c r="G7" s="1123">
        <f>D7*C7</f>
        <v>118</v>
      </c>
      <c r="H7" s="1124"/>
    </row>
    <row r="8" spans="1:8" ht="40.5" customHeight="1" x14ac:dyDescent="0.2">
      <c r="A8" s="1127"/>
      <c r="B8" s="2388" t="s">
        <v>587</v>
      </c>
      <c r="C8" s="2388"/>
      <c r="D8" s="2388"/>
      <c r="E8" s="1131"/>
      <c r="F8" s="1131"/>
      <c r="G8" s="1128">
        <f>SUM(G7:G7)</f>
        <v>118</v>
      </c>
      <c r="H8" s="1129"/>
    </row>
  </sheetData>
  <mergeCells count="6">
    <mergeCell ref="B8:D8"/>
    <mergeCell ref="C5:H5"/>
    <mergeCell ref="A1:H1"/>
    <mergeCell ref="A3:H3"/>
    <mergeCell ref="A2:H2"/>
    <mergeCell ref="A5:B5"/>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opLeftCell="A4" workbookViewId="0">
      <selection activeCell="E10" sqref="E10"/>
    </sheetView>
  </sheetViews>
  <sheetFormatPr defaultRowHeight="30" customHeight="1" x14ac:dyDescent="0.2"/>
  <cols>
    <col min="2" max="2" width="15.140625" customWidth="1"/>
    <col min="3" max="3" width="15" customWidth="1"/>
    <col min="4" max="4" width="18" customWidth="1"/>
    <col min="5" max="5" width="18.140625" customWidth="1"/>
  </cols>
  <sheetData>
    <row r="1" spans="1:8" ht="30" customHeight="1" x14ac:dyDescent="0.2">
      <c r="A1" s="2352" t="e">
        <f>#REF!</f>
        <v>#REF!</v>
      </c>
      <c r="B1" s="2352"/>
      <c r="C1" s="2352"/>
      <c r="D1" s="2352"/>
      <c r="E1" s="2352"/>
      <c r="F1" s="1098"/>
      <c r="G1" s="1098"/>
      <c r="H1" s="1098"/>
    </row>
    <row r="2" spans="1:8" ht="30" customHeight="1" x14ac:dyDescent="0.2">
      <c r="A2" s="2352" t="e">
        <f>#REF!</f>
        <v>#REF!</v>
      </c>
      <c r="B2" s="2352"/>
      <c r="C2" s="2352"/>
      <c r="D2" s="2352"/>
      <c r="E2" s="2352"/>
      <c r="F2" s="1098"/>
      <c r="G2" s="1098"/>
      <c r="H2" s="1098"/>
    </row>
    <row r="3" spans="1:8" ht="84.75" customHeight="1" x14ac:dyDescent="0.2">
      <c r="A3" s="2376" t="e">
        <f>#REF!</f>
        <v>#REF!</v>
      </c>
      <c r="B3" s="2376"/>
      <c r="C3" s="2376"/>
      <c r="D3" s="2376"/>
      <c r="E3" s="2376"/>
      <c r="F3" s="1099"/>
      <c r="G3" s="1099"/>
      <c r="H3" s="1099"/>
    </row>
    <row r="4" spans="1:8" ht="10.5" customHeight="1" x14ac:dyDescent="0.2"/>
    <row r="5" spans="1:8" ht="48.75" customHeight="1" thickBot="1" x14ac:dyDescent="0.25">
      <c r="A5" s="2390" t="s">
        <v>661</v>
      </c>
      <c r="B5" s="2391"/>
      <c r="C5" s="2395" t="e">
        <f>BOQ!#REF!</f>
        <v>#REF!</v>
      </c>
      <c r="D5" s="2396"/>
      <c r="E5" s="2397"/>
    </row>
    <row r="6" spans="1:8" ht="30" customHeight="1" thickTop="1" thickBot="1" x14ac:dyDescent="0.25">
      <c r="A6" s="1052" t="s">
        <v>23</v>
      </c>
      <c r="B6" s="1214" t="s">
        <v>397</v>
      </c>
      <c r="C6" s="1214" t="s">
        <v>387</v>
      </c>
      <c r="D6" s="1215" t="s">
        <v>662</v>
      </c>
      <c r="E6" s="1214" t="s">
        <v>663</v>
      </c>
    </row>
    <row r="7" spans="1:8" ht="30" customHeight="1" thickTop="1" x14ac:dyDescent="0.2">
      <c r="A7" s="1216">
        <v>6</v>
      </c>
      <c r="B7" s="1217"/>
      <c r="C7" s="1216"/>
      <c r="D7" s="1216"/>
      <c r="E7" s="1218">
        <f>A7</f>
        <v>6</v>
      </c>
    </row>
    <row r="8" spans="1:8" ht="30" customHeight="1" x14ac:dyDescent="0.2">
      <c r="A8" s="2392" t="s">
        <v>528</v>
      </c>
      <c r="B8" s="2393"/>
      <c r="C8" s="2393"/>
      <c r="D8" s="2394"/>
      <c r="E8" s="1219">
        <f>SUM(E7:E7)</f>
        <v>6</v>
      </c>
    </row>
    <row r="9" spans="1:8" ht="30" customHeight="1" x14ac:dyDescent="0.2">
      <c r="A9" s="2392" t="s">
        <v>665</v>
      </c>
      <c r="B9" s="2393"/>
      <c r="C9" s="2393"/>
      <c r="D9" s="2394"/>
      <c r="E9" s="1219">
        <v>4</v>
      </c>
    </row>
    <row r="10" spans="1:8" ht="30" customHeight="1" x14ac:dyDescent="0.2">
      <c r="A10" s="2392" t="s">
        <v>664</v>
      </c>
      <c r="B10" s="2393"/>
      <c r="C10" s="2393"/>
      <c r="D10" s="2394"/>
      <c r="E10" s="1219">
        <f>E8*4</f>
        <v>24</v>
      </c>
    </row>
  </sheetData>
  <mergeCells count="8">
    <mergeCell ref="A10:D10"/>
    <mergeCell ref="A1:E1"/>
    <mergeCell ref="A2:E2"/>
    <mergeCell ref="A3:E3"/>
    <mergeCell ref="A9:D9"/>
    <mergeCell ref="A5:B5"/>
    <mergeCell ref="C5:E5"/>
    <mergeCell ref="A8:D8"/>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6" sqref="A6:H12"/>
    </sheetView>
  </sheetViews>
  <sheetFormatPr defaultRowHeight="12.75" x14ac:dyDescent="0.2"/>
  <cols>
    <col min="2" max="2" width="17.85546875" customWidth="1"/>
    <col min="7" max="7" width="11.7109375" customWidth="1"/>
    <col min="8" max="8" width="10.140625" customWidth="1"/>
  </cols>
  <sheetData>
    <row r="1" spans="1:8" ht="18.75" x14ac:dyDescent="0.3">
      <c r="A1" s="2374" t="e">
        <f>#REF!</f>
        <v>#REF!</v>
      </c>
      <c r="B1" s="2374"/>
      <c r="C1" s="2374"/>
      <c r="D1" s="2374"/>
      <c r="E1" s="2374"/>
      <c r="F1" s="2374"/>
      <c r="G1" s="2374"/>
      <c r="H1" s="2374"/>
    </row>
    <row r="2" spans="1:8" ht="18.75" x14ac:dyDescent="0.2">
      <c r="A2" s="2352" t="e">
        <f>#REF!</f>
        <v>#REF!</v>
      </c>
      <c r="B2" s="2352"/>
      <c r="C2" s="2352"/>
      <c r="D2" s="2352"/>
      <c r="E2" s="2352"/>
      <c r="F2" s="2352"/>
      <c r="G2" s="2352"/>
      <c r="H2" s="2352"/>
    </row>
    <row r="3" spans="1:8" ht="81" customHeight="1" x14ac:dyDescent="0.2">
      <c r="A3" s="2376" t="e">
        <f>#REF!</f>
        <v>#REF!</v>
      </c>
      <c r="B3" s="2376"/>
      <c r="C3" s="2376"/>
      <c r="D3" s="2376"/>
      <c r="E3" s="2376"/>
      <c r="F3" s="2376"/>
      <c r="G3" s="2376"/>
      <c r="H3" s="2376"/>
    </row>
    <row r="4" spans="1:8" ht="6" customHeight="1" x14ac:dyDescent="0.2"/>
    <row r="5" spans="1:8" ht="33" customHeight="1" thickBot="1" x14ac:dyDescent="0.25">
      <c r="A5" s="2377" t="s">
        <v>595</v>
      </c>
      <c r="B5" s="2377"/>
      <c r="C5" s="2377"/>
      <c r="D5" s="2377"/>
      <c r="E5" s="2377"/>
      <c r="F5" s="2377"/>
      <c r="G5" s="2377"/>
      <c r="H5" s="2377"/>
    </row>
    <row r="6" spans="1:8" ht="38.25" customHeight="1" thickTop="1" thickBot="1" x14ac:dyDescent="0.25">
      <c r="A6" s="1113" t="s">
        <v>516</v>
      </c>
      <c r="B6" s="1114" t="s">
        <v>84</v>
      </c>
      <c r="C6" s="1114" t="s">
        <v>592</v>
      </c>
      <c r="D6" s="1115" t="s">
        <v>397</v>
      </c>
      <c r="E6" s="1115" t="s">
        <v>398</v>
      </c>
      <c r="F6" s="1115" t="s">
        <v>583</v>
      </c>
      <c r="G6" s="1115" t="s">
        <v>597</v>
      </c>
      <c r="H6" s="1117" t="s">
        <v>336</v>
      </c>
    </row>
    <row r="7" spans="1:8" ht="24.75" customHeight="1" thickTop="1" x14ac:dyDescent="0.2">
      <c r="A7" s="1121">
        <v>1</v>
      </c>
      <c r="B7" s="1122" t="s">
        <v>596</v>
      </c>
      <c r="C7" s="1122">
        <v>4</v>
      </c>
      <c r="D7" s="1122">
        <v>29.5</v>
      </c>
      <c r="E7" s="1130">
        <v>0</v>
      </c>
      <c r="F7" s="1130">
        <v>0</v>
      </c>
      <c r="G7" s="1123">
        <f>D7*C7</f>
        <v>118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6.5" customHeight="1" x14ac:dyDescent="0.2">
      <c r="A12" s="1127"/>
      <c r="B12" s="2388" t="s">
        <v>587</v>
      </c>
      <c r="C12" s="2388"/>
      <c r="D12" s="2388"/>
      <c r="E12" s="1131"/>
      <c r="F12" s="1131"/>
      <c r="G12" s="1128">
        <f>SUM(G7:G11)</f>
        <v>118</v>
      </c>
      <c r="H12" s="1129"/>
    </row>
  </sheetData>
  <mergeCells count="5">
    <mergeCell ref="A5:H5"/>
    <mergeCell ref="B12:D12"/>
    <mergeCell ref="A1:H1"/>
    <mergeCell ref="A2:H2"/>
    <mergeCell ref="A3:H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sqref="A1:H14"/>
    </sheetView>
  </sheetViews>
  <sheetFormatPr defaultRowHeight="12.75" x14ac:dyDescent="0.2"/>
  <cols>
    <col min="2" max="2" width="16.28515625" customWidth="1"/>
    <col min="4" max="4" width="12.85546875" customWidth="1"/>
    <col min="5" max="5" width="12.140625" customWidth="1"/>
    <col min="6" max="6" width="15.85546875" customWidth="1"/>
    <col min="7" max="7" width="15.5703125" customWidth="1"/>
    <col min="8" max="8" width="14.42578125" customWidth="1"/>
  </cols>
  <sheetData>
    <row r="1" spans="1:8" ht="27" customHeight="1" x14ac:dyDescent="0.2">
      <c r="A1" s="2352" t="e">
        <f>#REF!</f>
        <v>#REF!</v>
      </c>
      <c r="B1" s="2352"/>
      <c r="C1" s="2352"/>
      <c r="D1" s="2352"/>
      <c r="E1" s="2352"/>
      <c r="F1" s="2352"/>
      <c r="G1" s="2352"/>
      <c r="H1" s="2352"/>
    </row>
    <row r="2" spans="1:8" ht="30.75" customHeight="1" x14ac:dyDescent="0.2">
      <c r="A2" s="2352" t="e">
        <f>#REF!</f>
        <v>#REF!</v>
      </c>
      <c r="B2" s="2352"/>
      <c r="C2" s="2352"/>
      <c r="D2" s="2352"/>
      <c r="E2" s="2352"/>
      <c r="F2" s="2352"/>
      <c r="G2" s="2352"/>
      <c r="H2" s="2352"/>
    </row>
    <row r="3" spans="1:8" ht="63" customHeight="1" x14ac:dyDescent="0.2">
      <c r="A3" s="2376" t="e">
        <f>#REF!</f>
        <v>#REF!</v>
      </c>
      <c r="B3" s="2376"/>
      <c r="C3" s="2376"/>
      <c r="D3" s="2376"/>
      <c r="E3" s="2376"/>
      <c r="F3" s="2376"/>
      <c r="G3" s="2376"/>
      <c r="H3" s="2376"/>
    </row>
    <row r="5" spans="1:8" ht="23.25" customHeight="1" thickBot="1" x14ac:dyDescent="0.25">
      <c r="A5" s="2379" t="s">
        <v>598</v>
      </c>
      <c r="B5" s="2379"/>
      <c r="C5" s="2379"/>
      <c r="D5" s="2379"/>
      <c r="E5" s="2379"/>
      <c r="F5" s="2379"/>
      <c r="G5" s="2379"/>
      <c r="H5" s="2379"/>
    </row>
    <row r="6" spans="1:8" ht="30" customHeight="1" thickTop="1" thickBot="1" x14ac:dyDescent="0.25">
      <c r="A6" s="1113" t="s">
        <v>516</v>
      </c>
      <c r="B6" s="1114" t="s">
        <v>84</v>
      </c>
      <c r="C6" s="1114" t="s">
        <v>592</v>
      </c>
      <c r="D6" s="1115" t="s">
        <v>397</v>
      </c>
      <c r="E6" s="1115" t="s">
        <v>398</v>
      </c>
      <c r="F6" s="1115" t="s">
        <v>583</v>
      </c>
      <c r="G6" s="1115" t="s">
        <v>584</v>
      </c>
      <c r="H6" s="1117" t="s">
        <v>336</v>
      </c>
    </row>
    <row r="7" spans="1:8" ht="22.5" customHeight="1" thickTop="1" x14ac:dyDescent="0.2">
      <c r="A7" s="1121">
        <v>1</v>
      </c>
      <c r="B7" s="1122" t="s">
        <v>599</v>
      </c>
      <c r="C7" s="1122">
        <v>4</v>
      </c>
      <c r="D7" s="1122">
        <v>7</v>
      </c>
      <c r="E7" s="1130">
        <v>0</v>
      </c>
      <c r="F7" s="1130">
        <v>0</v>
      </c>
      <c r="G7" s="1123">
        <f>D7*C7</f>
        <v>28</v>
      </c>
      <c r="H7" s="1124"/>
    </row>
    <row r="8" spans="1:8" ht="15" x14ac:dyDescent="0.2">
      <c r="A8" s="1031"/>
      <c r="B8" s="1087"/>
      <c r="C8" s="1087"/>
      <c r="D8" s="1087"/>
      <c r="E8" s="992"/>
      <c r="F8" s="992"/>
      <c r="G8" s="1034"/>
      <c r="H8" s="1035"/>
    </row>
    <row r="9" spans="1:8" ht="15" x14ac:dyDescent="0.2">
      <c r="A9" s="1031"/>
      <c r="B9" s="1087"/>
      <c r="C9" s="1087"/>
      <c r="D9" s="1087"/>
      <c r="E9" s="992"/>
      <c r="F9" s="992"/>
      <c r="G9" s="1034"/>
      <c r="H9" s="1035"/>
    </row>
    <row r="10" spans="1:8" ht="15" x14ac:dyDescent="0.2">
      <c r="A10" s="1031"/>
      <c r="B10" s="1087"/>
      <c r="C10" s="1087"/>
      <c r="D10" s="1087"/>
      <c r="E10" s="992"/>
      <c r="F10" s="992"/>
      <c r="G10" s="1034"/>
      <c r="H10" s="1035"/>
    </row>
    <row r="11" spans="1:8" ht="15" x14ac:dyDescent="0.2">
      <c r="A11" s="1031"/>
      <c r="B11" s="992"/>
      <c r="C11" s="992"/>
      <c r="D11" s="992"/>
      <c r="E11" s="992"/>
      <c r="F11" s="992"/>
      <c r="G11" s="1034"/>
      <c r="H11" s="1035"/>
    </row>
    <row r="12" spans="1:8" ht="15" x14ac:dyDescent="0.2">
      <c r="A12" s="1031"/>
      <c r="B12" s="2366" t="s">
        <v>587</v>
      </c>
      <c r="C12" s="2366"/>
      <c r="D12" s="2366"/>
      <c r="E12" s="992"/>
      <c r="F12" s="992"/>
      <c r="G12" s="1034">
        <f>SUM(G7:G11)</f>
        <v>28</v>
      </c>
      <c r="H12" s="1035"/>
    </row>
    <row r="13" spans="1:8" ht="15" x14ac:dyDescent="0.2">
      <c r="A13" s="1031"/>
      <c r="B13" s="2366"/>
      <c r="C13" s="2366"/>
      <c r="D13" s="2366"/>
      <c r="E13" s="992"/>
      <c r="F13" s="992"/>
      <c r="G13" s="1034">
        <v>0</v>
      </c>
      <c r="H13" s="1035"/>
    </row>
    <row r="14" spans="1:8" ht="15.75" thickBot="1" x14ac:dyDescent="0.25">
      <c r="A14" s="1094"/>
      <c r="B14" s="2380"/>
      <c r="C14" s="2380"/>
      <c r="D14" s="2380"/>
      <c r="E14" s="1095"/>
      <c r="F14" s="1095"/>
      <c r="G14" s="1089">
        <f>G12-G13</f>
        <v>28</v>
      </c>
      <c r="H14" s="1096"/>
    </row>
    <row r="15" spans="1:8" ht="13.5" thickTop="1" x14ac:dyDescent="0.2"/>
  </sheetData>
  <mergeCells count="7">
    <mergeCell ref="B14:D14"/>
    <mergeCell ref="A1:H1"/>
    <mergeCell ref="A2:H2"/>
    <mergeCell ref="A3:H3"/>
    <mergeCell ref="A5:H5"/>
    <mergeCell ref="B12:D12"/>
    <mergeCell ref="B13:D13"/>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3"/>
    </sheetView>
  </sheetViews>
  <sheetFormatPr defaultRowHeight="12.75" x14ac:dyDescent="0.2"/>
  <cols>
    <col min="2" max="2" width="20.42578125" customWidth="1"/>
    <col min="4" max="4" width="16" customWidth="1"/>
    <col min="5" max="5" width="12.85546875" customWidth="1"/>
    <col min="6" max="6" width="14.28515625" customWidth="1"/>
    <col min="7" max="7" width="13.5703125" customWidth="1"/>
    <col min="8" max="8" width="10.85546875" customWidth="1"/>
  </cols>
  <sheetData>
    <row r="1" spans="1:8" ht="18.75" x14ac:dyDescent="0.2">
      <c r="A1" s="2352" t="e">
        <f>#REF!</f>
        <v>#REF!</v>
      </c>
      <c r="B1" s="2352"/>
      <c r="C1" s="2352"/>
      <c r="D1" s="2352"/>
      <c r="E1" s="2352"/>
      <c r="F1" s="2352"/>
      <c r="G1" s="2352"/>
      <c r="H1" s="2352"/>
    </row>
    <row r="2" spans="1:8" ht="18.75" x14ac:dyDescent="0.2">
      <c r="A2" s="2352" t="e">
        <f>#REF!</f>
        <v>#REF!</v>
      </c>
      <c r="B2" s="2352"/>
      <c r="C2" s="2352"/>
      <c r="D2" s="2352"/>
      <c r="E2" s="2352"/>
      <c r="F2" s="2352"/>
      <c r="G2" s="2352"/>
      <c r="H2" s="2352"/>
    </row>
    <row r="3" spans="1:8" ht="69" customHeight="1" x14ac:dyDescent="0.2">
      <c r="A3" s="2376" t="e">
        <f>#REF!</f>
        <v>#REF!</v>
      </c>
      <c r="B3" s="2376"/>
      <c r="C3" s="2376"/>
      <c r="D3" s="2376"/>
      <c r="E3" s="2376"/>
      <c r="F3" s="2376"/>
      <c r="G3" s="2376"/>
      <c r="H3" s="2376"/>
    </row>
    <row r="5" spans="1:8" ht="16.5" thickBot="1" x14ac:dyDescent="0.3">
      <c r="A5" s="2399" t="s">
        <v>600</v>
      </c>
      <c r="B5" s="2399"/>
      <c r="C5" s="2399"/>
      <c r="D5" s="2399"/>
      <c r="E5" s="2399"/>
      <c r="F5" s="2399"/>
      <c r="G5" s="2399"/>
      <c r="H5" s="2399"/>
    </row>
    <row r="6" spans="1:8" ht="30" customHeight="1" thickTop="1" thickBot="1" x14ac:dyDescent="0.25">
      <c r="A6" s="1132" t="s">
        <v>516</v>
      </c>
      <c r="B6" s="1133" t="s">
        <v>84</v>
      </c>
      <c r="C6" s="1133" t="s">
        <v>592</v>
      </c>
      <c r="D6" s="1125" t="s">
        <v>397</v>
      </c>
      <c r="E6" s="1125" t="s">
        <v>398</v>
      </c>
      <c r="F6" s="1125" t="s">
        <v>583</v>
      </c>
      <c r="G6" s="1125" t="s">
        <v>584</v>
      </c>
      <c r="H6" s="1134" t="s">
        <v>336</v>
      </c>
    </row>
    <row r="7" spans="1:8" ht="24" customHeight="1" thickTop="1" x14ac:dyDescent="0.25">
      <c r="A7" s="1135">
        <v>1</v>
      </c>
      <c r="B7" s="1126" t="s">
        <v>601</v>
      </c>
      <c r="C7" s="1126"/>
      <c r="D7" s="1126"/>
      <c r="E7" s="1143"/>
      <c r="F7" s="1143"/>
      <c r="G7" s="1144"/>
      <c r="H7" s="1145"/>
    </row>
    <row r="8" spans="1:8" ht="23.25" customHeight="1" x14ac:dyDescent="0.25">
      <c r="A8" s="1053"/>
      <c r="B8" s="1142" t="s">
        <v>602</v>
      </c>
      <c r="C8" s="999">
        <v>2</v>
      </c>
      <c r="D8" s="999">
        <v>29.5</v>
      </c>
      <c r="E8" s="1073">
        <v>0</v>
      </c>
      <c r="F8" s="1073">
        <v>0</v>
      </c>
      <c r="G8" s="1041">
        <f>D8*C8</f>
        <v>59</v>
      </c>
      <c r="H8" s="1042"/>
    </row>
    <row r="9" spans="1:8" ht="5.25" customHeight="1" x14ac:dyDescent="0.25">
      <c r="A9" s="1053"/>
      <c r="B9" s="1142"/>
      <c r="C9" s="1142"/>
      <c r="D9" s="1142"/>
      <c r="E9" s="999"/>
      <c r="F9" s="999"/>
      <c r="G9" s="1041"/>
      <c r="H9" s="1042"/>
    </row>
    <row r="10" spans="1:8" ht="21.75" customHeight="1" x14ac:dyDescent="0.25">
      <c r="A10" s="1053"/>
      <c r="B10" s="2373" t="s">
        <v>603</v>
      </c>
      <c r="C10" s="2373"/>
      <c r="D10" s="2373"/>
      <c r="E10" s="999"/>
      <c r="F10" s="999"/>
      <c r="G10" s="1041">
        <f>SUM(G7:G9)</f>
        <v>59</v>
      </c>
      <c r="H10" s="1042"/>
    </row>
    <row r="11" spans="1:8" ht="22.5" customHeight="1" x14ac:dyDescent="0.25">
      <c r="A11" s="1053"/>
      <c r="B11" s="2373" t="s">
        <v>604</v>
      </c>
      <c r="C11" s="2373"/>
      <c r="D11" s="2373"/>
      <c r="E11" s="999"/>
      <c r="F11" s="999"/>
      <c r="G11" s="1041">
        <f>G10*4</f>
        <v>236</v>
      </c>
      <c r="H11" s="1042"/>
    </row>
    <row r="12" spans="1:8" ht="15.75" hidden="1" x14ac:dyDescent="0.25">
      <c r="A12" s="1053"/>
      <c r="B12" s="2364"/>
      <c r="C12" s="2398"/>
      <c r="D12" s="2365"/>
      <c r="E12" s="999"/>
      <c r="F12" s="999"/>
      <c r="G12" s="1041">
        <v>0</v>
      </c>
      <c r="H12" s="1042"/>
    </row>
    <row r="13" spans="1:8" ht="23.25" customHeight="1" thickBot="1" x14ac:dyDescent="0.3">
      <c r="A13" s="1055"/>
      <c r="B13" s="2373" t="s">
        <v>407</v>
      </c>
      <c r="C13" s="2373"/>
      <c r="D13" s="2373"/>
      <c r="E13" s="999"/>
      <c r="F13" s="999"/>
      <c r="G13" s="1146">
        <f>G11-G12</f>
        <v>236</v>
      </c>
      <c r="H13" s="1147"/>
    </row>
    <row r="14" spans="1:8" ht="13.5" thickTop="1" x14ac:dyDescent="0.2"/>
  </sheetData>
  <mergeCells count="8">
    <mergeCell ref="B12:D12"/>
    <mergeCell ref="B13:D13"/>
    <mergeCell ref="A1:H1"/>
    <mergeCell ref="A2:H2"/>
    <mergeCell ref="A3:H3"/>
    <mergeCell ref="A5:H5"/>
    <mergeCell ref="B10:D10"/>
    <mergeCell ref="B11:D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78</vt:i4>
      </vt:variant>
    </vt:vector>
  </HeadingPairs>
  <TitlesOfParts>
    <vt:vector size="203" baseType="lpstr">
      <vt:lpstr>Sheet5</vt:lpstr>
      <vt:lpstr>Sheet2</vt:lpstr>
      <vt:lpstr>M.Summary</vt:lpstr>
      <vt:lpstr>R-7 Summary</vt:lpstr>
      <vt:lpstr>R-7 BOQ</vt:lpstr>
      <vt:lpstr>R-3 Summary</vt:lpstr>
      <vt:lpstr>R-3 BOQ</vt:lpstr>
      <vt:lpstr>DI-3 Summary</vt:lpstr>
      <vt:lpstr>DI-3 BOQ</vt:lpstr>
      <vt:lpstr>BOQ</vt:lpstr>
      <vt:lpstr>jungle Clearance</vt:lpstr>
      <vt:lpstr>Dismantling</vt:lpstr>
      <vt:lpstr>Improved S.G</vt:lpstr>
      <vt:lpstr>Filter</vt:lpstr>
      <vt:lpstr>PCC1.2.4</vt:lpstr>
      <vt:lpstr>Lab</vt:lpstr>
      <vt:lpstr>CUT FILL</vt:lpstr>
      <vt:lpstr>Earth Work</vt:lpstr>
      <vt:lpstr>Road Work</vt:lpstr>
      <vt:lpstr>Surface Bill</vt:lpstr>
      <vt:lpstr>Culvert</vt:lpstr>
      <vt:lpstr>Metaling</vt:lpstr>
      <vt:lpstr>Scarifi</vt:lpstr>
      <vt:lpstr>Levelling Layer</vt:lpstr>
      <vt:lpstr>Grooving</vt:lpstr>
      <vt:lpstr>AW C</vt:lpstr>
      <vt:lpstr>S.B.Level layer</vt:lpstr>
      <vt:lpstr>Improve d S.G</vt:lpstr>
      <vt:lpstr>WBM Level layer</vt:lpstr>
      <vt:lpstr>abc</vt:lpstr>
      <vt:lpstr>TC</vt:lpstr>
      <vt:lpstr>Sub-Base</vt:lpstr>
      <vt:lpstr>Bill No 04a</vt:lpstr>
      <vt:lpstr>RCCCCulvert</vt:lpstr>
      <vt:lpstr>Pipe Culvert</vt:lpstr>
      <vt:lpstr>PCC136</vt:lpstr>
      <vt:lpstr>expansion</vt:lpstr>
      <vt:lpstr>PCC 124</vt:lpstr>
      <vt:lpstr>Sheet1</vt:lpstr>
      <vt:lpstr>RRM1</vt:lpstr>
      <vt:lpstr>Back Fill</vt:lpstr>
      <vt:lpstr>Granular Material bed</vt:lpstr>
      <vt:lpstr>910</vt:lpstr>
      <vt:lpstr>Sub Base</vt:lpstr>
      <vt:lpstr>wbm</vt:lpstr>
      <vt:lpstr>1;3;6</vt:lpstr>
      <vt:lpstr>RCC (2)</vt:lpstr>
      <vt:lpstr>Bar Bend (2)</vt:lpstr>
      <vt:lpstr>16-06 Prime Coat</vt:lpstr>
      <vt:lpstr>Sheet3</vt:lpstr>
      <vt:lpstr>Trees Inventory  </vt:lpstr>
      <vt:lpstr>Trees Removal</vt:lpstr>
      <vt:lpstr>U S M</vt:lpstr>
      <vt:lpstr>Sheet4</vt:lpstr>
      <vt:lpstr>Subgrad n earth Cut</vt:lpstr>
      <vt:lpstr>Sheet9</vt:lpstr>
      <vt:lpstr>16-61 Grooving </vt:lpstr>
      <vt:lpstr>Sheet10</vt:lpstr>
      <vt:lpstr>wbm1</vt:lpstr>
      <vt:lpstr>AWC</vt:lpstr>
      <vt:lpstr>Granular</vt:lpstr>
      <vt:lpstr>Common</vt:lpstr>
      <vt:lpstr>FILL With SE</vt:lpstr>
      <vt:lpstr>Bricks</vt:lpstr>
      <vt:lpstr>1;2;4</vt:lpstr>
      <vt:lpstr>RCC</vt:lpstr>
      <vt:lpstr>Bill No 4</vt:lpstr>
      <vt:lpstr>Sheet7</vt:lpstr>
      <vt:lpstr>Granu Back Fill  (2)</vt:lpstr>
      <vt:lpstr>Common Back Fill </vt:lpstr>
      <vt:lpstr>PCC148 (2)</vt:lpstr>
      <vt:lpstr>RRM </vt:lpstr>
      <vt:lpstr>1;3;6 (2)</vt:lpstr>
      <vt:lpstr>Bill No 5 </vt:lpstr>
      <vt:lpstr>PCC 1;4;8</vt:lpstr>
      <vt:lpstr>RRM  (2)</vt:lpstr>
      <vt:lpstr>Sheet6</vt:lpstr>
      <vt:lpstr>PCC 1;2;4 Rigid pave </vt:lpstr>
      <vt:lpstr>Bill NO 6 </vt:lpstr>
      <vt:lpstr>Rcc Bridge</vt:lpstr>
      <vt:lpstr>Ex</vt:lpstr>
      <vt:lpstr>Backfill</vt:lpstr>
      <vt:lpstr>Ex Wet</vt:lpstr>
      <vt:lpstr>Boring</vt:lpstr>
      <vt:lpstr>1.1.5.3</vt:lpstr>
      <vt:lpstr>1.2.4</vt:lpstr>
      <vt:lpstr>Steeeel</vt:lpstr>
      <vt:lpstr>bearing pad</vt:lpstr>
      <vt:lpstr>SPT</vt:lpstr>
      <vt:lpstr>1.4.8</vt:lpstr>
      <vt:lpstr>16-75-d</vt:lpstr>
      <vt:lpstr>16-72-c</vt:lpstr>
      <vt:lpstr>16-74-a</vt:lpstr>
      <vt:lpstr>1.1.2</vt:lpstr>
      <vt:lpstr>16-34</vt:lpstr>
      <vt:lpstr>16-35</vt:lpstr>
      <vt:lpstr>16-36</vt:lpstr>
      <vt:lpstr>16-37</vt:lpstr>
      <vt:lpstr>16-38</vt:lpstr>
      <vt:lpstr>16-39</vt:lpstr>
      <vt:lpstr>16-40</vt:lpstr>
      <vt:lpstr>16-41</vt:lpstr>
      <vt:lpstr>16-43</vt:lpstr>
      <vt:lpstr>16-44</vt:lpstr>
      <vt:lpstr>1..2.4</vt:lpstr>
      <vt:lpstr>16-55</vt:lpstr>
      <vt:lpstr>Stel</vt:lpstr>
      <vt:lpstr>03-60-c</vt:lpstr>
      <vt:lpstr>Steeel</vt:lpstr>
      <vt:lpstr>Sub Str</vt:lpstr>
      <vt:lpstr>Super Str</vt:lpstr>
      <vt:lpstr>F W</vt:lpstr>
      <vt:lpstr>Steel</vt:lpstr>
      <vt:lpstr>rcc 1  24</vt:lpstr>
      <vt:lpstr>1  P </vt:lpstr>
      <vt:lpstr>2 p</vt:lpstr>
      <vt:lpstr>alloy studs</vt:lpstr>
      <vt:lpstr>Tuff Tiles</vt:lpstr>
      <vt:lpstr>Earth Lawn</vt:lpstr>
      <vt:lpstr>Guard Rails</vt:lpstr>
      <vt:lpstr>Sheet14</vt:lpstr>
      <vt:lpstr>Drain</vt:lpstr>
      <vt:lpstr>Retaining Wall</vt:lpstr>
      <vt:lpstr>mrs_2022</vt:lpstr>
      <vt:lpstr>Steel0</vt:lpstr>
      <vt:lpstr>'1;2;4'!Print_Area</vt:lpstr>
      <vt:lpstr>'1;3;6'!Print_Area</vt:lpstr>
      <vt:lpstr>'1;3;6 (2)'!Print_Area</vt:lpstr>
      <vt:lpstr>'16-06 Prime Coat'!Print_Area</vt:lpstr>
      <vt:lpstr>'16-61 Grooving '!Print_Area</vt:lpstr>
      <vt:lpstr>'910'!Print_Area</vt:lpstr>
      <vt:lpstr>AWC!Print_Area</vt:lpstr>
      <vt:lpstr>'Back Fill'!Print_Area</vt:lpstr>
      <vt:lpstr>'Bar Bend (2)'!Print_Area</vt:lpstr>
      <vt:lpstr>'Bill No 04a'!Print_Area</vt:lpstr>
      <vt:lpstr>'Bill No 5 '!Print_Area</vt:lpstr>
      <vt:lpstr>BOQ!Print_Area</vt:lpstr>
      <vt:lpstr>Bricks!Print_Area</vt:lpstr>
      <vt:lpstr>Common!Print_Area</vt:lpstr>
      <vt:lpstr>Culvert!Print_Area</vt:lpstr>
      <vt:lpstr>'CUT FILL'!Print_Area</vt:lpstr>
      <vt:lpstr>'DI-3 BOQ'!Print_Area</vt:lpstr>
      <vt:lpstr>Drain!Print_Area</vt:lpstr>
      <vt:lpstr>'Earth Work'!Print_Area</vt:lpstr>
      <vt:lpstr>'FILL With SE'!Print_Area</vt:lpstr>
      <vt:lpstr>'Granu Back Fill  (2)'!Print_Area</vt:lpstr>
      <vt:lpstr>Granular!Print_Area</vt:lpstr>
      <vt:lpstr>'Guard Rails'!Print_Area</vt:lpstr>
      <vt:lpstr>M.Summary!Print_Area</vt:lpstr>
      <vt:lpstr>'PCC 1;2;4 Rigid pave '!Print_Area</vt:lpstr>
      <vt:lpstr>'PCC 1;4;8'!Print_Area</vt:lpstr>
      <vt:lpstr>'PCC 124'!Print_Area</vt:lpstr>
      <vt:lpstr>'PCC136'!Print_Area</vt:lpstr>
      <vt:lpstr>'PCC148 (2)'!Print_Area</vt:lpstr>
      <vt:lpstr>'Pipe Culvert'!Print_Area</vt:lpstr>
      <vt:lpstr>'R-3 BOQ'!Print_Area</vt:lpstr>
      <vt:lpstr>'R-3 Summary'!Print_Area</vt:lpstr>
      <vt:lpstr>'R-7 BOQ'!Print_Area</vt:lpstr>
      <vt:lpstr>'R-7 Summary'!Print_Area</vt:lpstr>
      <vt:lpstr>RCC!Print_Area</vt:lpstr>
      <vt:lpstr>'RCC (2)'!Print_Area</vt:lpstr>
      <vt:lpstr>RCCCCulvert!Print_Area</vt:lpstr>
      <vt:lpstr>'Retaining Wall'!Print_Area</vt:lpstr>
      <vt:lpstr>'Road Work'!Print_Area</vt:lpstr>
      <vt:lpstr>'RRM1'!Print_Area</vt:lpstr>
      <vt:lpstr>Sheet1!Print_Area</vt:lpstr>
      <vt:lpstr>Sheet10!Print_Area</vt:lpstr>
      <vt:lpstr>Sheet2!Print_Area</vt:lpstr>
      <vt:lpstr>Sheet3!Print_Area</vt:lpstr>
      <vt:lpstr>Sheet4!Print_Area</vt:lpstr>
      <vt:lpstr>Sheet5!Print_Area</vt:lpstr>
      <vt:lpstr>Sheet6!Print_Area</vt:lpstr>
      <vt:lpstr>Sheet9!Print_Area</vt:lpstr>
      <vt:lpstr>'Sub Base'!Print_Area</vt:lpstr>
      <vt:lpstr>'Subgrad n earth Cut'!Print_Area</vt:lpstr>
      <vt:lpstr>'Surface Bill'!Print_Area</vt:lpstr>
      <vt:lpstr>'Trees Inventory  '!Print_Area</vt:lpstr>
      <vt:lpstr>'Trees Removal'!Print_Area</vt:lpstr>
      <vt:lpstr>wbm!Print_Area</vt:lpstr>
      <vt:lpstr>'wbm1'!Print_Area</vt:lpstr>
      <vt:lpstr>'16-06 Prime Coat'!Print_Titles</vt:lpstr>
      <vt:lpstr>'16-61 Grooving '!Print_Titles</vt:lpstr>
      <vt:lpstr>'Back Fill'!Print_Titles</vt:lpstr>
      <vt:lpstr>'Bar Bend (2)'!Print_Titles</vt:lpstr>
      <vt:lpstr>BOQ!Print_Titles</vt:lpstr>
      <vt:lpstr>Common!Print_Titles</vt:lpstr>
      <vt:lpstr>'DI-3 BOQ'!Print_Titles</vt:lpstr>
      <vt:lpstr>'FILL With SE'!Print_Titles</vt:lpstr>
      <vt:lpstr>Granular!Print_Titles</vt:lpstr>
      <vt:lpstr>Lab!Print_Titles</vt:lpstr>
      <vt:lpstr>'Pipe Culvert'!Print_Titles</vt:lpstr>
      <vt:lpstr>'R-3 BOQ'!Print_Titles</vt:lpstr>
      <vt:lpstr>'R-7 BOQ'!Print_Titles</vt:lpstr>
      <vt:lpstr>RCCCCulvert!Print_Titles</vt:lpstr>
      <vt:lpstr>'Road Work'!Print_Titles</vt:lpstr>
      <vt:lpstr>'RRM '!Print_Titles</vt:lpstr>
      <vt:lpstr>'RRM  (2)'!Print_Titles</vt:lpstr>
      <vt:lpstr>Sheet1!Print_Titles</vt:lpstr>
      <vt:lpstr>Sheet10!Print_Titles</vt:lpstr>
      <vt:lpstr>'Sub Base'!Print_Titles</vt:lpstr>
      <vt:lpstr>'Surface Bill'!Print_Titles</vt:lpstr>
      <vt:lpstr>'Trees Removal'!Print_Titles</vt:lpstr>
      <vt:lpstr>wbm!Print_Titles</vt:lpstr>
    </vt:vector>
  </TitlesOfParts>
  <Company>ahmed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adnan</dc:creator>
  <cp:lastModifiedBy>Windows User</cp:lastModifiedBy>
  <cp:lastPrinted>2024-10-10T05:14:53Z</cp:lastPrinted>
  <dcterms:created xsi:type="dcterms:W3CDTF">2007-08-05T08:54:56Z</dcterms:created>
  <dcterms:modified xsi:type="dcterms:W3CDTF">2024-10-21T11:38:48Z</dcterms:modified>
</cp:coreProperties>
</file>